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camil\Desktop\"/>
    </mc:Choice>
  </mc:AlternateContent>
  <xr:revisionPtr revIDLastSave="0" documentId="8_{E545A93F-CD8A-4940-90F3-45E5A3841289}" xr6:coauthVersionLast="47" xr6:coauthVersionMax="47" xr10:uidLastSave="{00000000-0000-0000-0000-000000000000}"/>
  <bookViews>
    <workbookView xWindow="-110" yWindow="-110" windowWidth="19420" windowHeight="10300" tabRatio="792" xr2:uid="{00000000-000D-0000-FFFF-FFFF00000000}"/>
  </bookViews>
  <sheets>
    <sheet name="Capa" sheetId="1" r:id="rId1"/>
    <sheet name="Análises" sheetId="2" r:id="rId2"/>
    <sheet name="Resumo" sheetId="3" r:id="rId3"/>
    <sheet name="Comparativo" sheetId="4" r:id="rId4"/>
    <sheet name="Gasto das Atividades" sheetId="5" r:id="rId5"/>
    <sheet name="Analítico Cx." sheetId="6" r:id="rId6"/>
    <sheet name="Analítico Cp." sheetId="7" r:id="rId7"/>
    <sheet name="Prov. Pessoal" sheetId="8" r:id="rId8"/>
    <sheet name="Comp." sheetId="9" r:id="rId9"/>
    <sheet name="Bens" sheetId="10" r:id="rId10"/>
    <sheet name="Diário 1º PA" sheetId="11" state="hidden" r:id="rId11"/>
    <sheet name="Diário 2º PA" sheetId="12" state="hidden" r:id="rId12"/>
    <sheet name="Diário 3º PA" sheetId="13" r:id="rId13"/>
    <sheet name="Diário 4º PA" sheetId="14" state="hidden" r:id="rId14"/>
    <sheet name="Reserva" sheetId="15" r:id="rId15"/>
    <sheet name="Dec Dir." sheetId="17" r:id="rId16"/>
    <sheet name="Plano" sheetId="18" state="hidden" r:id="rId17"/>
  </sheets>
  <definedNames>
    <definedName name="_xlnm._FilterDatabase" localSheetId="8" hidden="1">'Comp.'!$A$4:$H$505</definedName>
    <definedName name="_xlnm._FilterDatabase" localSheetId="10" hidden="1">'Diário 1º PA'!$A$3:$N$2007</definedName>
    <definedName name="_xlnm._FilterDatabase" localSheetId="11" hidden="1">'Diário 2º PA'!$A$3:$N$1978</definedName>
    <definedName name="_xlnm._FilterDatabase" localSheetId="12" hidden="1">'Diário 3º PA'!$A$3:$N$1994</definedName>
    <definedName name="_xlnm._FilterDatabase" localSheetId="13" hidden="1">'Diário 4º PA'!$A$3:$N$2000</definedName>
    <definedName name="_xlnm._FilterDatabase" localSheetId="14" hidden="1">Reserva!$A$3:$K$1004</definedName>
    <definedName name="Aquisição_de_Bens_Permanentes">Plano!$F$3:$F$16</definedName>
    <definedName name="_xlnm.Print_Area" localSheetId="1">Análises!$A$1:$A$13</definedName>
    <definedName name="_xlnm.Print_Area" localSheetId="6">'Analítico Cp.'!$A$1:$P$185</definedName>
    <definedName name="_xlnm.Print_Area" localSheetId="5">'Analítico Cx.'!$A$1:$P$151</definedName>
    <definedName name="_xlnm.Print_Area" localSheetId="9">Bens!$A$1:$I$824</definedName>
    <definedName name="_xlnm.Print_Area" localSheetId="0">Capa!$A$1:$A$13</definedName>
    <definedName name="_xlnm.Print_Area" localSheetId="8">'Comp.'!$A$1:$I$9</definedName>
    <definedName name="_xlnm.Print_Area" localSheetId="3">Comparativo!$A$1:$O$50</definedName>
    <definedName name="_xlnm.Print_Area" localSheetId="15">'Dec Dir.'!$A$1:$A$10</definedName>
    <definedName name="_xlnm.Print_Area" localSheetId="12">'Diário 3º PA'!$A$1:$P$1966</definedName>
    <definedName name="_xlnm.Print_Area" localSheetId="4">'Gasto das Atividades'!$A$1:$E$25</definedName>
    <definedName name="_xlnm.Print_Area" localSheetId="7">'Prov. Pessoal'!$A$1:$O$36</definedName>
    <definedName name="_xlnm.Print_Area" localSheetId="14">Reserva!$A$1:$L$16</definedName>
    <definedName name="_xlnm.Print_Area" localSheetId="2">Resumo!$A$1:$N$21</definedName>
    <definedName name="área_destinada">Plano!$L$3:$L$4</definedName>
    <definedName name="Categorias">Plano!$A$2:$G$2</definedName>
    <definedName name="Gastos_com_Pessoal">Plano!$D$3:$D$33</definedName>
    <definedName name="Gastos_Gerais">Plano!$E$3:$E$75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VifCd5uHb+C9DfOStADQaHDg34IYf8PCSHCS0SBi0rI="/>
    </ext>
  </extLst>
</workbook>
</file>

<file path=xl/calcChain.xml><?xml version="1.0" encoding="utf-8"?>
<calcChain xmlns="http://schemas.openxmlformats.org/spreadsheetml/2006/main">
  <c r="A3" i="17" l="1"/>
  <c r="F1" i="18"/>
  <c r="E1" i="18"/>
  <c r="D1" i="18"/>
  <c r="C1" i="18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A1" i="15"/>
  <c r="J2000" i="14"/>
  <c r="A2000" i="14"/>
  <c r="J1999" i="14"/>
  <c r="A1999" i="14"/>
  <c r="J1998" i="14"/>
  <c r="A1998" i="14"/>
  <c r="J1997" i="14"/>
  <c r="A1997" i="14"/>
  <c r="J1996" i="14"/>
  <c r="A1996" i="14"/>
  <c r="J1995" i="14"/>
  <c r="A1995" i="14"/>
  <c r="J1994" i="14"/>
  <c r="A1994" i="14"/>
  <c r="J1993" i="14"/>
  <c r="A1993" i="14"/>
  <c r="J1992" i="14"/>
  <c r="A1992" i="14"/>
  <c r="J1991" i="14"/>
  <c r="A1991" i="14"/>
  <c r="J1990" i="14"/>
  <c r="A1990" i="14"/>
  <c r="J1989" i="14"/>
  <c r="A1989" i="14"/>
  <c r="J1988" i="14"/>
  <c r="A1988" i="14"/>
  <c r="J1987" i="14"/>
  <c r="A1987" i="14"/>
  <c r="J1986" i="14"/>
  <c r="A1986" i="14"/>
  <c r="J1985" i="14"/>
  <c r="A1985" i="14"/>
  <c r="J1984" i="14"/>
  <c r="A1984" i="14"/>
  <c r="J1983" i="14"/>
  <c r="A1983" i="14"/>
  <c r="J1982" i="14"/>
  <c r="A1982" i="14"/>
  <c r="J1981" i="14"/>
  <c r="A1981" i="14"/>
  <c r="J1980" i="14"/>
  <c r="A1980" i="14"/>
  <c r="J1979" i="14"/>
  <c r="A1979" i="14"/>
  <c r="J1978" i="14"/>
  <c r="A1978" i="14"/>
  <c r="J1977" i="14"/>
  <c r="A1977" i="14"/>
  <c r="J1976" i="14"/>
  <c r="A1976" i="14"/>
  <c r="J1975" i="14"/>
  <c r="A1975" i="14"/>
  <c r="J1974" i="14"/>
  <c r="A1974" i="14"/>
  <c r="J1973" i="14"/>
  <c r="A1973" i="14"/>
  <c r="J1972" i="14"/>
  <c r="A1972" i="14"/>
  <c r="J1971" i="14"/>
  <c r="A1971" i="14"/>
  <c r="J1970" i="14"/>
  <c r="A1970" i="14"/>
  <c r="J1969" i="14"/>
  <c r="A1969" i="14"/>
  <c r="J1968" i="14"/>
  <c r="A1968" i="14"/>
  <c r="J1967" i="14"/>
  <c r="A1967" i="14"/>
  <c r="J1966" i="14"/>
  <c r="A1966" i="14"/>
  <c r="J1965" i="14"/>
  <c r="A1965" i="14"/>
  <c r="J1964" i="14"/>
  <c r="A1964" i="14"/>
  <c r="J1963" i="14"/>
  <c r="A1963" i="14"/>
  <c r="J1962" i="14"/>
  <c r="A1962" i="14"/>
  <c r="J1961" i="14"/>
  <c r="A1961" i="14"/>
  <c r="J1960" i="14"/>
  <c r="A1960" i="14"/>
  <c r="J1959" i="14"/>
  <c r="A1959" i="14"/>
  <c r="J1958" i="14"/>
  <c r="A1958" i="14"/>
  <c r="J1957" i="14"/>
  <c r="A1957" i="14"/>
  <c r="J1956" i="14"/>
  <c r="A1956" i="14"/>
  <c r="J1955" i="14"/>
  <c r="A1955" i="14"/>
  <c r="J1954" i="14"/>
  <c r="A1954" i="14"/>
  <c r="J1953" i="14"/>
  <c r="A1953" i="14"/>
  <c r="J1952" i="14"/>
  <c r="A1952" i="14"/>
  <c r="J1951" i="14"/>
  <c r="A1951" i="14"/>
  <c r="J1950" i="14"/>
  <c r="A1950" i="14"/>
  <c r="J1949" i="14"/>
  <c r="A1949" i="14"/>
  <c r="J1948" i="14"/>
  <c r="A1948" i="14"/>
  <c r="J1947" i="14"/>
  <c r="A1947" i="14"/>
  <c r="J1946" i="14"/>
  <c r="A1946" i="14"/>
  <c r="J1945" i="14"/>
  <c r="A1945" i="14"/>
  <c r="J1944" i="14"/>
  <c r="A1944" i="14"/>
  <c r="J1943" i="14"/>
  <c r="A1943" i="14"/>
  <c r="J1942" i="14"/>
  <c r="A1942" i="14"/>
  <c r="J1941" i="14"/>
  <c r="A1941" i="14"/>
  <c r="J1940" i="14"/>
  <c r="A1940" i="14"/>
  <c r="J1939" i="14"/>
  <c r="A1939" i="14"/>
  <c r="J1938" i="14"/>
  <c r="A1938" i="14"/>
  <c r="J1937" i="14"/>
  <c r="A1937" i="14"/>
  <c r="J1936" i="14"/>
  <c r="A1936" i="14"/>
  <c r="J1935" i="14"/>
  <c r="A1935" i="14"/>
  <c r="J1934" i="14"/>
  <c r="A1934" i="14"/>
  <c r="J1933" i="14"/>
  <c r="A1933" i="14"/>
  <c r="J1932" i="14"/>
  <c r="A1932" i="14"/>
  <c r="J1931" i="14"/>
  <c r="A1931" i="14"/>
  <c r="J1930" i="14"/>
  <c r="A1930" i="14"/>
  <c r="J1929" i="14"/>
  <c r="A1929" i="14"/>
  <c r="J1928" i="14"/>
  <c r="A1928" i="14"/>
  <c r="J1927" i="14"/>
  <c r="A1927" i="14"/>
  <c r="J1926" i="14"/>
  <c r="A1926" i="14"/>
  <c r="J1925" i="14"/>
  <c r="A1925" i="14"/>
  <c r="J1924" i="14"/>
  <c r="A1924" i="14"/>
  <c r="J1923" i="14"/>
  <c r="A1923" i="14"/>
  <c r="J1922" i="14"/>
  <c r="A1922" i="14"/>
  <c r="J1921" i="14"/>
  <c r="A1921" i="14"/>
  <c r="J1920" i="14"/>
  <c r="A1920" i="14"/>
  <c r="J1919" i="14"/>
  <c r="A1919" i="14"/>
  <c r="J1918" i="14"/>
  <c r="A1918" i="14"/>
  <c r="J1917" i="14"/>
  <c r="A1917" i="14"/>
  <c r="J1916" i="14"/>
  <c r="A1916" i="14"/>
  <c r="J1915" i="14"/>
  <c r="A1915" i="14"/>
  <c r="J1914" i="14"/>
  <c r="A1914" i="14"/>
  <c r="J1913" i="14"/>
  <c r="A1913" i="14"/>
  <c r="J1912" i="14"/>
  <c r="A1912" i="14"/>
  <c r="J1911" i="14"/>
  <c r="A1911" i="14"/>
  <c r="J1910" i="14"/>
  <c r="A1910" i="14"/>
  <c r="J1909" i="14"/>
  <c r="A1909" i="14"/>
  <c r="J1908" i="14"/>
  <c r="A1908" i="14"/>
  <c r="J1907" i="14"/>
  <c r="A1907" i="14"/>
  <c r="J1906" i="14"/>
  <c r="A1906" i="14"/>
  <c r="J1905" i="14"/>
  <c r="A1905" i="14"/>
  <c r="J1904" i="14"/>
  <c r="A1904" i="14"/>
  <c r="J1903" i="14"/>
  <c r="A1903" i="14"/>
  <c r="J1902" i="14"/>
  <c r="A1902" i="14"/>
  <c r="J1901" i="14"/>
  <c r="A1901" i="14"/>
  <c r="J1900" i="14"/>
  <c r="A1900" i="14"/>
  <c r="J1899" i="14"/>
  <c r="A1899" i="14"/>
  <c r="J1898" i="14"/>
  <c r="A1898" i="14"/>
  <c r="J1897" i="14"/>
  <c r="A1897" i="14"/>
  <c r="J1896" i="14"/>
  <c r="A1896" i="14"/>
  <c r="J1895" i="14"/>
  <c r="A1895" i="14"/>
  <c r="J1894" i="14"/>
  <c r="A1894" i="14"/>
  <c r="J1893" i="14"/>
  <c r="A1893" i="14"/>
  <c r="J1892" i="14"/>
  <c r="A1892" i="14"/>
  <c r="J1891" i="14"/>
  <c r="A1891" i="14"/>
  <c r="J1890" i="14"/>
  <c r="A1890" i="14"/>
  <c r="J1889" i="14"/>
  <c r="A1889" i="14"/>
  <c r="J1888" i="14"/>
  <c r="A1888" i="14"/>
  <c r="J1887" i="14"/>
  <c r="A1887" i="14"/>
  <c r="J1886" i="14"/>
  <c r="A1886" i="14"/>
  <c r="J1885" i="14"/>
  <c r="A1885" i="14"/>
  <c r="J1884" i="14"/>
  <c r="A1884" i="14"/>
  <c r="J1883" i="14"/>
  <c r="A1883" i="14"/>
  <c r="J1882" i="14"/>
  <c r="A1882" i="14"/>
  <c r="J1881" i="14"/>
  <c r="A1881" i="14"/>
  <c r="J1880" i="14"/>
  <c r="A1880" i="14"/>
  <c r="J1879" i="14"/>
  <c r="A1879" i="14"/>
  <c r="J1878" i="14"/>
  <c r="A1878" i="14"/>
  <c r="J1877" i="14"/>
  <c r="A1877" i="14"/>
  <c r="J1876" i="14"/>
  <c r="A1876" i="14"/>
  <c r="J1875" i="14"/>
  <c r="A1875" i="14"/>
  <c r="J1874" i="14"/>
  <c r="A1874" i="14"/>
  <c r="J1873" i="14"/>
  <c r="A1873" i="14"/>
  <c r="J1872" i="14"/>
  <c r="A1872" i="14"/>
  <c r="J1871" i="14"/>
  <c r="A1871" i="14"/>
  <c r="J1870" i="14"/>
  <c r="A1870" i="14"/>
  <c r="J1869" i="14"/>
  <c r="A1869" i="14"/>
  <c r="J1868" i="14"/>
  <c r="A1868" i="14"/>
  <c r="J1867" i="14"/>
  <c r="A1867" i="14"/>
  <c r="J1866" i="14"/>
  <c r="A1866" i="14"/>
  <c r="J1865" i="14"/>
  <c r="A1865" i="14"/>
  <c r="J1864" i="14"/>
  <c r="A1864" i="14"/>
  <c r="J1863" i="14"/>
  <c r="A1863" i="14"/>
  <c r="J1862" i="14"/>
  <c r="A1862" i="14"/>
  <c r="J1861" i="14"/>
  <c r="A1861" i="14"/>
  <c r="J1860" i="14"/>
  <c r="A1860" i="14"/>
  <c r="J1859" i="14"/>
  <c r="A1859" i="14"/>
  <c r="J1858" i="14"/>
  <c r="A1858" i="14"/>
  <c r="J1857" i="14"/>
  <c r="A1857" i="14"/>
  <c r="J1856" i="14"/>
  <c r="A1856" i="14"/>
  <c r="J1855" i="14"/>
  <c r="A1855" i="14"/>
  <c r="J1854" i="14"/>
  <c r="A1854" i="14"/>
  <c r="J1853" i="14"/>
  <c r="A1853" i="14"/>
  <c r="J1852" i="14"/>
  <c r="A1852" i="14"/>
  <c r="J1851" i="14"/>
  <c r="A1851" i="14"/>
  <c r="J1850" i="14"/>
  <c r="A1850" i="14"/>
  <c r="J1849" i="14"/>
  <c r="A1849" i="14"/>
  <c r="J1848" i="14"/>
  <c r="A1848" i="14"/>
  <c r="J1847" i="14"/>
  <c r="A1847" i="14"/>
  <c r="J1846" i="14"/>
  <c r="A1846" i="14"/>
  <c r="J1845" i="14"/>
  <c r="A1845" i="14"/>
  <c r="J1844" i="14"/>
  <c r="A1844" i="14"/>
  <c r="J1843" i="14"/>
  <c r="A1843" i="14"/>
  <c r="J1842" i="14"/>
  <c r="A1842" i="14"/>
  <c r="J1841" i="14"/>
  <c r="A1841" i="14"/>
  <c r="J1840" i="14"/>
  <c r="A1840" i="14"/>
  <c r="J1839" i="14"/>
  <c r="A1839" i="14"/>
  <c r="J1838" i="14"/>
  <c r="A1838" i="14"/>
  <c r="J1837" i="14"/>
  <c r="A1837" i="14"/>
  <c r="J1836" i="14"/>
  <c r="A1836" i="14"/>
  <c r="J1835" i="14"/>
  <c r="A1835" i="14"/>
  <c r="J1834" i="14"/>
  <c r="A1834" i="14"/>
  <c r="J1833" i="14"/>
  <c r="A1833" i="14"/>
  <c r="J1832" i="14"/>
  <c r="A1832" i="14"/>
  <c r="J1831" i="14"/>
  <c r="A1831" i="14"/>
  <c r="J1830" i="14"/>
  <c r="A1830" i="14"/>
  <c r="J1829" i="14"/>
  <c r="A1829" i="14"/>
  <c r="J1828" i="14"/>
  <c r="A1828" i="14"/>
  <c r="J1827" i="14"/>
  <c r="A1827" i="14"/>
  <c r="J1826" i="14"/>
  <c r="A1826" i="14"/>
  <c r="J1825" i="14"/>
  <c r="A1825" i="14"/>
  <c r="J1824" i="14"/>
  <c r="A1824" i="14"/>
  <c r="J1823" i="14"/>
  <c r="A1823" i="14"/>
  <c r="J1822" i="14"/>
  <c r="A1822" i="14"/>
  <c r="J1821" i="14"/>
  <c r="A1821" i="14"/>
  <c r="J1820" i="14"/>
  <c r="A1820" i="14"/>
  <c r="J1819" i="14"/>
  <c r="A1819" i="14"/>
  <c r="J1818" i="14"/>
  <c r="A1818" i="14"/>
  <c r="J1817" i="14"/>
  <c r="A1817" i="14"/>
  <c r="J1816" i="14"/>
  <c r="A1816" i="14"/>
  <c r="J1815" i="14"/>
  <c r="A1815" i="14"/>
  <c r="J1814" i="14"/>
  <c r="A1814" i="14"/>
  <c r="J1813" i="14"/>
  <c r="A1813" i="14"/>
  <c r="J1812" i="14"/>
  <c r="A1812" i="14"/>
  <c r="J1811" i="14"/>
  <c r="A1811" i="14"/>
  <c r="J1810" i="14"/>
  <c r="A1810" i="14"/>
  <c r="J1809" i="14"/>
  <c r="A1809" i="14"/>
  <c r="J1808" i="14"/>
  <c r="A1808" i="14"/>
  <c r="J1807" i="14"/>
  <c r="A1807" i="14"/>
  <c r="J1806" i="14"/>
  <c r="A1806" i="14"/>
  <c r="J1805" i="14"/>
  <c r="A1805" i="14"/>
  <c r="J1804" i="14"/>
  <c r="A1804" i="14"/>
  <c r="J1803" i="14"/>
  <c r="A1803" i="14"/>
  <c r="J1802" i="14"/>
  <c r="A1802" i="14"/>
  <c r="J1801" i="14"/>
  <c r="A1801" i="14"/>
  <c r="J1800" i="14"/>
  <c r="A1800" i="14"/>
  <c r="J1799" i="14"/>
  <c r="A1799" i="14"/>
  <c r="J1798" i="14"/>
  <c r="A1798" i="14"/>
  <c r="J1797" i="14"/>
  <c r="A1797" i="14"/>
  <c r="J1796" i="14"/>
  <c r="A1796" i="14"/>
  <c r="J1795" i="14"/>
  <c r="A1795" i="14"/>
  <c r="J1794" i="14"/>
  <c r="A1794" i="14"/>
  <c r="J1793" i="14"/>
  <c r="A1793" i="14"/>
  <c r="J1792" i="14"/>
  <c r="A1792" i="14"/>
  <c r="J1791" i="14"/>
  <c r="A1791" i="14"/>
  <c r="J1790" i="14"/>
  <c r="A1790" i="14"/>
  <c r="J1789" i="14"/>
  <c r="A1789" i="14"/>
  <c r="J1788" i="14"/>
  <c r="A1788" i="14"/>
  <c r="J1787" i="14"/>
  <c r="A1787" i="14"/>
  <c r="J1786" i="14"/>
  <c r="A1786" i="14"/>
  <c r="J1785" i="14"/>
  <c r="A1785" i="14"/>
  <c r="J1784" i="14"/>
  <c r="A1784" i="14"/>
  <c r="J1783" i="14"/>
  <c r="A1783" i="14"/>
  <c r="J1782" i="14"/>
  <c r="A1782" i="14"/>
  <c r="J1781" i="14"/>
  <c r="A1781" i="14"/>
  <c r="J1780" i="14"/>
  <c r="A1780" i="14"/>
  <c r="J1779" i="14"/>
  <c r="A1779" i="14"/>
  <c r="J1778" i="14"/>
  <c r="A1778" i="14"/>
  <c r="J1777" i="14"/>
  <c r="A1777" i="14"/>
  <c r="J1776" i="14"/>
  <c r="A1776" i="14"/>
  <c r="J1775" i="14"/>
  <c r="A1775" i="14"/>
  <c r="J1774" i="14"/>
  <c r="A1774" i="14"/>
  <c r="J1773" i="14"/>
  <c r="A1773" i="14"/>
  <c r="J1772" i="14"/>
  <c r="A1772" i="14"/>
  <c r="J1771" i="14"/>
  <c r="A1771" i="14"/>
  <c r="J1770" i="14"/>
  <c r="A1770" i="14"/>
  <c r="J1769" i="14"/>
  <c r="A1769" i="14"/>
  <c r="J1768" i="14"/>
  <c r="A1768" i="14"/>
  <c r="J1767" i="14"/>
  <c r="A1767" i="14"/>
  <c r="J1766" i="14"/>
  <c r="A1766" i="14"/>
  <c r="J1765" i="14"/>
  <c r="A1765" i="14"/>
  <c r="J1764" i="14"/>
  <c r="A1764" i="14"/>
  <c r="J1763" i="14"/>
  <c r="A1763" i="14"/>
  <c r="J1762" i="14"/>
  <c r="A1762" i="14"/>
  <c r="J1761" i="14"/>
  <c r="A1761" i="14"/>
  <c r="J1760" i="14"/>
  <c r="A1760" i="14"/>
  <c r="J1759" i="14"/>
  <c r="A1759" i="14"/>
  <c r="J1758" i="14"/>
  <c r="A1758" i="14"/>
  <c r="J1757" i="14"/>
  <c r="A1757" i="14"/>
  <c r="J1756" i="14"/>
  <c r="A1756" i="14"/>
  <c r="J1755" i="14"/>
  <c r="A1755" i="14"/>
  <c r="J1754" i="14"/>
  <c r="A1754" i="14"/>
  <c r="J1753" i="14"/>
  <c r="A1753" i="14"/>
  <c r="J1752" i="14"/>
  <c r="A1752" i="14"/>
  <c r="J1751" i="14"/>
  <c r="A1751" i="14"/>
  <c r="J1750" i="14"/>
  <c r="A1750" i="14"/>
  <c r="J1749" i="14"/>
  <c r="A1749" i="14"/>
  <c r="J1748" i="14"/>
  <c r="A1748" i="14"/>
  <c r="J1747" i="14"/>
  <c r="A1747" i="14"/>
  <c r="J1746" i="14"/>
  <c r="A1746" i="14"/>
  <c r="J1745" i="14"/>
  <c r="A1745" i="14"/>
  <c r="J1744" i="14"/>
  <c r="A1744" i="14"/>
  <c r="J1743" i="14"/>
  <c r="A1743" i="14"/>
  <c r="J1742" i="14"/>
  <c r="A1742" i="14"/>
  <c r="J1741" i="14"/>
  <c r="A1741" i="14"/>
  <c r="J1740" i="14"/>
  <c r="A1740" i="14"/>
  <c r="J1739" i="14"/>
  <c r="A1739" i="14"/>
  <c r="J1738" i="14"/>
  <c r="A1738" i="14"/>
  <c r="J1737" i="14"/>
  <c r="A1737" i="14"/>
  <c r="J1736" i="14"/>
  <c r="A1736" i="14"/>
  <c r="J1735" i="14"/>
  <c r="A1735" i="14"/>
  <c r="J1734" i="14"/>
  <c r="A1734" i="14"/>
  <c r="J1733" i="14"/>
  <c r="A1733" i="14"/>
  <c r="J1732" i="14"/>
  <c r="A1732" i="14"/>
  <c r="J1731" i="14"/>
  <c r="A1731" i="14"/>
  <c r="J1730" i="14"/>
  <c r="A1730" i="14"/>
  <c r="J1729" i="14"/>
  <c r="A1729" i="14"/>
  <c r="J1728" i="14"/>
  <c r="A1728" i="14"/>
  <c r="J1727" i="14"/>
  <c r="A1727" i="14"/>
  <c r="J1726" i="14"/>
  <c r="A1726" i="14"/>
  <c r="J1725" i="14"/>
  <c r="A1725" i="14"/>
  <c r="J1724" i="14"/>
  <c r="A1724" i="14"/>
  <c r="J1723" i="14"/>
  <c r="A1723" i="14"/>
  <c r="J1722" i="14"/>
  <c r="A1722" i="14"/>
  <c r="J1721" i="14"/>
  <c r="A1721" i="14"/>
  <c r="J1720" i="14"/>
  <c r="A1720" i="14"/>
  <c r="J1719" i="14"/>
  <c r="A1719" i="14"/>
  <c r="J1718" i="14"/>
  <c r="A1718" i="14"/>
  <c r="J1717" i="14"/>
  <c r="A1717" i="14"/>
  <c r="J1716" i="14"/>
  <c r="A1716" i="14"/>
  <c r="J1715" i="14"/>
  <c r="A1715" i="14"/>
  <c r="J1714" i="14"/>
  <c r="A1714" i="14"/>
  <c r="J1713" i="14"/>
  <c r="A1713" i="14"/>
  <c r="J1712" i="14"/>
  <c r="A1712" i="14"/>
  <c r="J1711" i="14"/>
  <c r="A1711" i="14"/>
  <c r="J1710" i="14"/>
  <c r="A1710" i="14"/>
  <c r="J1709" i="14"/>
  <c r="A1709" i="14"/>
  <c r="J1708" i="14"/>
  <c r="A1708" i="14"/>
  <c r="J1707" i="14"/>
  <c r="A1707" i="14"/>
  <c r="J1706" i="14"/>
  <c r="A1706" i="14"/>
  <c r="J1705" i="14"/>
  <c r="A1705" i="14"/>
  <c r="J1704" i="14"/>
  <c r="A1704" i="14"/>
  <c r="J1703" i="14"/>
  <c r="A1703" i="14"/>
  <c r="J1702" i="14"/>
  <c r="A1702" i="14"/>
  <c r="J1701" i="14"/>
  <c r="A1701" i="14"/>
  <c r="J1700" i="14"/>
  <c r="A1700" i="14"/>
  <c r="J1699" i="14"/>
  <c r="A1699" i="14"/>
  <c r="J1698" i="14"/>
  <c r="A1698" i="14"/>
  <c r="J1697" i="14"/>
  <c r="A1697" i="14"/>
  <c r="J1696" i="14"/>
  <c r="A1696" i="14"/>
  <c r="J1695" i="14"/>
  <c r="A1695" i="14"/>
  <c r="J1694" i="14"/>
  <c r="A1694" i="14"/>
  <c r="J1693" i="14"/>
  <c r="A1693" i="14"/>
  <c r="J1692" i="14"/>
  <c r="A1692" i="14"/>
  <c r="J1691" i="14"/>
  <c r="A1691" i="14"/>
  <c r="J1690" i="14"/>
  <c r="A1690" i="14"/>
  <c r="J1689" i="14"/>
  <c r="A1689" i="14"/>
  <c r="J1688" i="14"/>
  <c r="A1688" i="14"/>
  <c r="J1687" i="14"/>
  <c r="A1687" i="14"/>
  <c r="J1686" i="14"/>
  <c r="A1686" i="14"/>
  <c r="J1685" i="14"/>
  <c r="A1685" i="14"/>
  <c r="J1684" i="14"/>
  <c r="A1684" i="14"/>
  <c r="J1683" i="14"/>
  <c r="A1683" i="14"/>
  <c r="J1682" i="14"/>
  <c r="A1682" i="14"/>
  <c r="J1681" i="14"/>
  <c r="A1681" i="14"/>
  <c r="J1680" i="14"/>
  <c r="A1680" i="14"/>
  <c r="J1679" i="14"/>
  <c r="A1679" i="14"/>
  <c r="J1678" i="14"/>
  <c r="A1678" i="14"/>
  <c r="J1677" i="14"/>
  <c r="A1677" i="14"/>
  <c r="J1676" i="14"/>
  <c r="A1676" i="14"/>
  <c r="J1675" i="14"/>
  <c r="A1675" i="14"/>
  <c r="J1674" i="14"/>
  <c r="A1674" i="14"/>
  <c r="J1673" i="14"/>
  <c r="A1673" i="14"/>
  <c r="J1672" i="14"/>
  <c r="A1672" i="14"/>
  <c r="J1671" i="14"/>
  <c r="A1671" i="14"/>
  <c r="J1670" i="14"/>
  <c r="A1670" i="14"/>
  <c r="J1669" i="14"/>
  <c r="A1669" i="14"/>
  <c r="J1668" i="14"/>
  <c r="A1668" i="14"/>
  <c r="J1667" i="14"/>
  <c r="A1667" i="14"/>
  <c r="J1666" i="14"/>
  <c r="A1666" i="14"/>
  <c r="J1665" i="14"/>
  <c r="A1665" i="14"/>
  <c r="J1664" i="14"/>
  <c r="A1664" i="14"/>
  <c r="J1663" i="14"/>
  <c r="A1663" i="14"/>
  <c r="J1662" i="14"/>
  <c r="A1662" i="14"/>
  <c r="J1661" i="14"/>
  <c r="A1661" i="14"/>
  <c r="J1660" i="14"/>
  <c r="A1660" i="14"/>
  <c r="J1659" i="14"/>
  <c r="A1659" i="14"/>
  <c r="J1658" i="14"/>
  <c r="A1658" i="14"/>
  <c r="J1657" i="14"/>
  <c r="A1657" i="14"/>
  <c r="J1656" i="14"/>
  <c r="A1656" i="14"/>
  <c r="J1655" i="14"/>
  <c r="A1655" i="14"/>
  <c r="J1654" i="14"/>
  <c r="A1654" i="14"/>
  <c r="J1653" i="14"/>
  <c r="A1653" i="14"/>
  <c r="J1652" i="14"/>
  <c r="A1652" i="14"/>
  <c r="J1651" i="14"/>
  <c r="A1651" i="14"/>
  <c r="J1650" i="14"/>
  <c r="A1650" i="14"/>
  <c r="J1649" i="14"/>
  <c r="A1649" i="14"/>
  <c r="J1648" i="14"/>
  <c r="A1648" i="14"/>
  <c r="J1647" i="14"/>
  <c r="A1647" i="14"/>
  <c r="J1646" i="14"/>
  <c r="A1646" i="14"/>
  <c r="J1645" i="14"/>
  <c r="A1645" i="14"/>
  <c r="J1644" i="14"/>
  <c r="A1644" i="14"/>
  <c r="J1643" i="14"/>
  <c r="A1643" i="14"/>
  <c r="J1642" i="14"/>
  <c r="A1642" i="14"/>
  <c r="J1641" i="14"/>
  <c r="A1641" i="14"/>
  <c r="J1640" i="14"/>
  <c r="A1640" i="14"/>
  <c r="J1639" i="14"/>
  <c r="A1639" i="14"/>
  <c r="J1638" i="14"/>
  <c r="A1638" i="14"/>
  <c r="J1637" i="14"/>
  <c r="A1637" i="14"/>
  <c r="J1636" i="14"/>
  <c r="A1636" i="14"/>
  <c r="J1635" i="14"/>
  <c r="A1635" i="14"/>
  <c r="J1634" i="14"/>
  <c r="A1634" i="14"/>
  <c r="J1633" i="14"/>
  <c r="A1633" i="14"/>
  <c r="J1632" i="14"/>
  <c r="A1632" i="14"/>
  <c r="J1631" i="14"/>
  <c r="A1631" i="14"/>
  <c r="J1630" i="14"/>
  <c r="A1630" i="14"/>
  <c r="J1629" i="14"/>
  <c r="A1629" i="14"/>
  <c r="J1628" i="14"/>
  <c r="A1628" i="14"/>
  <c r="J1627" i="14"/>
  <c r="A1627" i="14"/>
  <c r="J1626" i="14"/>
  <c r="A1626" i="14"/>
  <c r="J1625" i="14"/>
  <c r="A1625" i="14"/>
  <c r="J1624" i="14"/>
  <c r="A1624" i="14"/>
  <c r="J1623" i="14"/>
  <c r="A1623" i="14"/>
  <c r="J1622" i="14"/>
  <c r="A1622" i="14"/>
  <c r="J1621" i="14"/>
  <c r="A1621" i="14"/>
  <c r="J1620" i="14"/>
  <c r="A1620" i="14"/>
  <c r="J1619" i="14"/>
  <c r="A1619" i="14"/>
  <c r="J1618" i="14"/>
  <c r="A1618" i="14"/>
  <c r="J1617" i="14"/>
  <c r="A1617" i="14"/>
  <c r="J1616" i="14"/>
  <c r="A1616" i="14"/>
  <c r="J1615" i="14"/>
  <c r="A1615" i="14"/>
  <c r="J1614" i="14"/>
  <c r="A1614" i="14"/>
  <c r="J1613" i="14"/>
  <c r="A1613" i="14"/>
  <c r="J1612" i="14"/>
  <c r="A1612" i="14"/>
  <c r="J1611" i="14"/>
  <c r="A1611" i="14"/>
  <c r="J1610" i="14"/>
  <c r="A1610" i="14"/>
  <c r="J1609" i="14"/>
  <c r="A1609" i="14"/>
  <c r="J1608" i="14"/>
  <c r="A1608" i="14"/>
  <c r="J1607" i="14"/>
  <c r="A1607" i="14"/>
  <c r="J1606" i="14"/>
  <c r="A1606" i="14"/>
  <c r="J1605" i="14"/>
  <c r="A1605" i="14"/>
  <c r="J1604" i="14"/>
  <c r="A1604" i="14"/>
  <c r="J1603" i="14"/>
  <c r="A1603" i="14"/>
  <c r="J1602" i="14"/>
  <c r="A1602" i="14"/>
  <c r="J1601" i="14"/>
  <c r="A1601" i="14"/>
  <c r="J1600" i="14"/>
  <c r="A1600" i="14"/>
  <c r="J1599" i="14"/>
  <c r="A1599" i="14"/>
  <c r="J1598" i="14"/>
  <c r="A1598" i="14"/>
  <c r="J1597" i="14"/>
  <c r="A1597" i="14"/>
  <c r="J1596" i="14"/>
  <c r="A1596" i="14"/>
  <c r="J1595" i="14"/>
  <c r="A1595" i="14"/>
  <c r="J1594" i="14"/>
  <c r="A1594" i="14"/>
  <c r="J1593" i="14"/>
  <c r="A1593" i="14"/>
  <c r="J1592" i="14"/>
  <c r="A1592" i="14"/>
  <c r="J1591" i="14"/>
  <c r="A1591" i="14"/>
  <c r="J1590" i="14"/>
  <c r="A1590" i="14"/>
  <c r="J1589" i="14"/>
  <c r="A1589" i="14"/>
  <c r="J1588" i="14"/>
  <c r="A1588" i="14"/>
  <c r="J1587" i="14"/>
  <c r="A1587" i="14"/>
  <c r="J1586" i="14"/>
  <c r="A1586" i="14"/>
  <c r="J1585" i="14"/>
  <c r="A1585" i="14"/>
  <c r="J1584" i="14"/>
  <c r="A1584" i="14"/>
  <c r="J1583" i="14"/>
  <c r="A1583" i="14"/>
  <c r="J1582" i="14"/>
  <c r="A1582" i="14"/>
  <c r="J1581" i="14"/>
  <c r="A1581" i="14"/>
  <c r="J1580" i="14"/>
  <c r="A1580" i="14"/>
  <c r="J1579" i="14"/>
  <c r="A1579" i="14"/>
  <c r="J1578" i="14"/>
  <c r="A1578" i="14"/>
  <c r="J1577" i="14"/>
  <c r="A1577" i="14"/>
  <c r="J1576" i="14"/>
  <c r="A1576" i="14"/>
  <c r="J1575" i="14"/>
  <c r="A1575" i="14"/>
  <c r="J1574" i="14"/>
  <c r="A1574" i="14"/>
  <c r="J1573" i="14"/>
  <c r="A1573" i="14"/>
  <c r="J1572" i="14"/>
  <c r="A1572" i="14"/>
  <c r="J1571" i="14"/>
  <c r="A1571" i="14"/>
  <c r="J1570" i="14"/>
  <c r="A1570" i="14"/>
  <c r="J1569" i="14"/>
  <c r="A1569" i="14"/>
  <c r="J1568" i="14"/>
  <c r="A1568" i="14"/>
  <c r="J1567" i="14"/>
  <c r="A1567" i="14"/>
  <c r="J1566" i="14"/>
  <c r="A1566" i="14"/>
  <c r="J1565" i="14"/>
  <c r="A1565" i="14"/>
  <c r="J1564" i="14"/>
  <c r="A1564" i="14"/>
  <c r="J1563" i="14"/>
  <c r="A1563" i="14"/>
  <c r="J1562" i="14"/>
  <c r="A1562" i="14"/>
  <c r="J1561" i="14"/>
  <c r="A1561" i="14"/>
  <c r="J1560" i="14"/>
  <c r="A1560" i="14"/>
  <c r="J1559" i="14"/>
  <c r="A1559" i="14"/>
  <c r="J1558" i="14"/>
  <c r="A1558" i="14"/>
  <c r="J1557" i="14"/>
  <c r="A1557" i="14"/>
  <c r="J1556" i="14"/>
  <c r="A1556" i="14"/>
  <c r="J1555" i="14"/>
  <c r="A1555" i="14"/>
  <c r="J1554" i="14"/>
  <c r="A1554" i="14"/>
  <c r="J1553" i="14"/>
  <c r="A1553" i="14"/>
  <c r="J1552" i="14"/>
  <c r="A1552" i="14"/>
  <c r="J1551" i="14"/>
  <c r="A1551" i="14"/>
  <c r="J1550" i="14"/>
  <c r="A1550" i="14"/>
  <c r="J1549" i="14"/>
  <c r="A1549" i="14"/>
  <c r="J1548" i="14"/>
  <c r="A1548" i="14"/>
  <c r="J1547" i="14"/>
  <c r="A1547" i="14"/>
  <c r="J1546" i="14"/>
  <c r="A1546" i="14"/>
  <c r="J1545" i="14"/>
  <c r="A1545" i="14"/>
  <c r="J1544" i="14"/>
  <c r="A1544" i="14"/>
  <c r="J1543" i="14"/>
  <c r="A1543" i="14"/>
  <c r="J1542" i="14"/>
  <c r="A1542" i="14"/>
  <c r="J1541" i="14"/>
  <c r="A1541" i="14"/>
  <c r="J1540" i="14"/>
  <c r="A1540" i="14"/>
  <c r="J1539" i="14"/>
  <c r="A1539" i="14"/>
  <c r="J1538" i="14"/>
  <c r="A1538" i="14"/>
  <c r="J1537" i="14"/>
  <c r="A1537" i="14"/>
  <c r="J1536" i="14"/>
  <c r="A1536" i="14"/>
  <c r="J1535" i="14"/>
  <c r="A1535" i="14"/>
  <c r="J1534" i="14"/>
  <c r="A1534" i="14"/>
  <c r="J1533" i="14"/>
  <c r="A1533" i="14"/>
  <c r="J1532" i="14"/>
  <c r="A1532" i="14"/>
  <c r="J1531" i="14"/>
  <c r="A1531" i="14"/>
  <c r="J1530" i="14"/>
  <c r="A1530" i="14"/>
  <c r="J1529" i="14"/>
  <c r="A1529" i="14"/>
  <c r="J1528" i="14"/>
  <c r="A1528" i="14"/>
  <c r="J1527" i="14"/>
  <c r="A1527" i="14"/>
  <c r="J1526" i="14"/>
  <c r="A1526" i="14"/>
  <c r="J1525" i="14"/>
  <c r="A1525" i="14"/>
  <c r="J1524" i="14"/>
  <c r="A1524" i="14"/>
  <c r="J1523" i="14"/>
  <c r="A1523" i="14"/>
  <c r="J1522" i="14"/>
  <c r="A1522" i="14"/>
  <c r="J1521" i="14"/>
  <c r="A1521" i="14"/>
  <c r="J1520" i="14"/>
  <c r="A1520" i="14"/>
  <c r="J1519" i="14"/>
  <c r="A1519" i="14"/>
  <c r="J1518" i="14"/>
  <c r="A1518" i="14"/>
  <c r="J1517" i="14"/>
  <c r="A1517" i="14"/>
  <c r="J1516" i="14"/>
  <c r="A1516" i="14"/>
  <c r="J1515" i="14"/>
  <c r="A1515" i="14"/>
  <c r="J1514" i="14"/>
  <c r="A1514" i="14"/>
  <c r="J1513" i="14"/>
  <c r="A1513" i="14"/>
  <c r="J1512" i="14"/>
  <c r="A1512" i="14"/>
  <c r="J1511" i="14"/>
  <c r="A1511" i="14"/>
  <c r="J1510" i="14"/>
  <c r="A1510" i="14"/>
  <c r="J1509" i="14"/>
  <c r="A1509" i="14"/>
  <c r="J1508" i="14"/>
  <c r="A1508" i="14"/>
  <c r="J1507" i="14"/>
  <c r="A1507" i="14"/>
  <c r="J1506" i="14"/>
  <c r="A1506" i="14"/>
  <c r="J1505" i="14"/>
  <c r="A1505" i="14"/>
  <c r="J1504" i="14"/>
  <c r="A1504" i="14"/>
  <c r="J1503" i="14"/>
  <c r="A1503" i="14"/>
  <c r="J1502" i="14"/>
  <c r="A1502" i="14"/>
  <c r="J1501" i="14"/>
  <c r="A1501" i="14"/>
  <c r="J1500" i="14"/>
  <c r="A1500" i="14"/>
  <c r="J1499" i="14"/>
  <c r="A1499" i="14"/>
  <c r="J1498" i="14"/>
  <c r="A1498" i="14"/>
  <c r="J1497" i="14"/>
  <c r="A1497" i="14"/>
  <c r="J1496" i="14"/>
  <c r="A1496" i="14"/>
  <c r="J1495" i="14"/>
  <c r="A1495" i="14"/>
  <c r="J1494" i="14"/>
  <c r="A1494" i="14"/>
  <c r="J1493" i="14"/>
  <c r="A1493" i="14"/>
  <c r="J1492" i="14"/>
  <c r="A1492" i="14"/>
  <c r="J1491" i="14"/>
  <c r="A1491" i="14"/>
  <c r="J1490" i="14"/>
  <c r="A1490" i="14"/>
  <c r="J1489" i="14"/>
  <c r="A1489" i="14"/>
  <c r="J1488" i="14"/>
  <c r="A1488" i="14"/>
  <c r="J1487" i="14"/>
  <c r="A1487" i="14"/>
  <c r="J1486" i="14"/>
  <c r="A1486" i="14"/>
  <c r="J1485" i="14"/>
  <c r="A1485" i="14"/>
  <c r="J1484" i="14"/>
  <c r="A1484" i="14"/>
  <c r="J1483" i="14"/>
  <c r="A1483" i="14"/>
  <c r="J1482" i="14"/>
  <c r="A1482" i="14"/>
  <c r="J1481" i="14"/>
  <c r="A1481" i="14"/>
  <c r="J1480" i="14"/>
  <c r="A1480" i="14"/>
  <c r="J1479" i="14"/>
  <c r="A1479" i="14"/>
  <c r="J1478" i="14"/>
  <c r="A1478" i="14"/>
  <c r="J1477" i="14"/>
  <c r="A1477" i="14"/>
  <c r="J1476" i="14"/>
  <c r="A1476" i="14"/>
  <c r="J1475" i="14"/>
  <c r="A1475" i="14"/>
  <c r="J1474" i="14"/>
  <c r="A1474" i="14"/>
  <c r="J1473" i="14"/>
  <c r="A1473" i="14"/>
  <c r="J1472" i="14"/>
  <c r="A1472" i="14"/>
  <c r="J1471" i="14"/>
  <c r="A1471" i="14"/>
  <c r="J1470" i="14"/>
  <c r="A1470" i="14"/>
  <c r="J1469" i="14"/>
  <c r="A1469" i="14"/>
  <c r="J1468" i="14"/>
  <c r="A1468" i="14"/>
  <c r="J1467" i="14"/>
  <c r="A1467" i="14"/>
  <c r="J1466" i="14"/>
  <c r="A1466" i="14"/>
  <c r="J1465" i="14"/>
  <c r="A1465" i="14"/>
  <c r="J1464" i="14"/>
  <c r="A1464" i="14"/>
  <c r="J1463" i="14"/>
  <c r="A1463" i="14"/>
  <c r="J1462" i="14"/>
  <c r="A1462" i="14"/>
  <c r="J1461" i="14"/>
  <c r="A1461" i="14"/>
  <c r="J1460" i="14"/>
  <c r="A1460" i="14"/>
  <c r="J1459" i="14"/>
  <c r="A1459" i="14"/>
  <c r="J1458" i="14"/>
  <c r="A1458" i="14"/>
  <c r="J1457" i="14"/>
  <c r="A1457" i="14"/>
  <c r="J1456" i="14"/>
  <c r="A1456" i="14"/>
  <c r="J1455" i="14"/>
  <c r="A1455" i="14"/>
  <c r="J1454" i="14"/>
  <c r="A1454" i="14"/>
  <c r="J1453" i="14"/>
  <c r="A1453" i="14"/>
  <c r="J1452" i="14"/>
  <c r="A1452" i="14"/>
  <c r="J1451" i="14"/>
  <c r="A1451" i="14"/>
  <c r="J1450" i="14"/>
  <c r="A1450" i="14"/>
  <c r="J1449" i="14"/>
  <c r="A1449" i="14"/>
  <c r="J1448" i="14"/>
  <c r="A1448" i="14"/>
  <c r="J1447" i="14"/>
  <c r="A1447" i="14"/>
  <c r="J1446" i="14"/>
  <c r="A1446" i="14"/>
  <c r="J1445" i="14"/>
  <c r="A1445" i="14"/>
  <c r="J1444" i="14"/>
  <c r="A1444" i="14"/>
  <c r="J1443" i="14"/>
  <c r="A1443" i="14"/>
  <c r="J1442" i="14"/>
  <c r="A1442" i="14"/>
  <c r="J1441" i="14"/>
  <c r="A1441" i="14"/>
  <c r="J1440" i="14"/>
  <c r="A1440" i="14"/>
  <c r="J1439" i="14"/>
  <c r="A1439" i="14"/>
  <c r="J1438" i="14"/>
  <c r="A1438" i="14"/>
  <c r="J1437" i="14"/>
  <c r="A1437" i="14"/>
  <c r="J1436" i="14"/>
  <c r="A1436" i="14"/>
  <c r="J1435" i="14"/>
  <c r="A1435" i="14"/>
  <c r="J1434" i="14"/>
  <c r="A1434" i="14"/>
  <c r="J1433" i="14"/>
  <c r="A1433" i="14"/>
  <c r="J1432" i="14"/>
  <c r="A1432" i="14"/>
  <c r="J1431" i="14"/>
  <c r="A1431" i="14"/>
  <c r="J1430" i="14"/>
  <c r="A1430" i="14"/>
  <c r="J1429" i="14"/>
  <c r="A1429" i="14"/>
  <c r="J1428" i="14"/>
  <c r="A1428" i="14"/>
  <c r="J1427" i="14"/>
  <c r="A1427" i="14"/>
  <c r="J1426" i="14"/>
  <c r="A1426" i="14"/>
  <c r="J1425" i="14"/>
  <c r="A1425" i="14"/>
  <c r="J1424" i="14"/>
  <c r="A1424" i="14"/>
  <c r="J1423" i="14"/>
  <c r="A1423" i="14"/>
  <c r="J1422" i="14"/>
  <c r="A1422" i="14"/>
  <c r="J1421" i="14"/>
  <c r="A1421" i="14"/>
  <c r="J1420" i="14"/>
  <c r="A1420" i="14"/>
  <c r="J1419" i="14"/>
  <c r="A1419" i="14"/>
  <c r="J1418" i="14"/>
  <c r="A1418" i="14"/>
  <c r="J1417" i="14"/>
  <c r="A1417" i="14"/>
  <c r="J1416" i="14"/>
  <c r="A1416" i="14"/>
  <c r="J1415" i="14"/>
  <c r="A1415" i="14"/>
  <c r="J1414" i="14"/>
  <c r="A1414" i="14"/>
  <c r="J1413" i="14"/>
  <c r="A1413" i="14"/>
  <c r="J1412" i="14"/>
  <c r="A1412" i="14"/>
  <c r="J1411" i="14"/>
  <c r="A1411" i="14"/>
  <c r="J1410" i="14"/>
  <c r="A1410" i="14"/>
  <c r="J1409" i="14"/>
  <c r="A1409" i="14"/>
  <c r="J1408" i="14"/>
  <c r="A1408" i="14"/>
  <c r="J1407" i="14"/>
  <c r="A1407" i="14"/>
  <c r="J1406" i="14"/>
  <c r="A1406" i="14"/>
  <c r="J1405" i="14"/>
  <c r="A1405" i="14"/>
  <c r="J1404" i="14"/>
  <c r="A1404" i="14"/>
  <c r="J1403" i="14"/>
  <c r="A1403" i="14"/>
  <c r="J1402" i="14"/>
  <c r="A1402" i="14"/>
  <c r="J1401" i="14"/>
  <c r="A1401" i="14"/>
  <c r="J1400" i="14"/>
  <c r="A1400" i="14"/>
  <c r="J1399" i="14"/>
  <c r="A1399" i="14"/>
  <c r="J1398" i="14"/>
  <c r="A1398" i="14"/>
  <c r="J1397" i="14"/>
  <c r="A1397" i="14"/>
  <c r="J1396" i="14"/>
  <c r="A1396" i="14"/>
  <c r="J1395" i="14"/>
  <c r="A1395" i="14"/>
  <c r="J1394" i="14"/>
  <c r="A1394" i="14"/>
  <c r="J1393" i="14"/>
  <c r="A1393" i="14"/>
  <c r="J1392" i="14"/>
  <c r="A1392" i="14"/>
  <c r="J1391" i="14"/>
  <c r="A1391" i="14"/>
  <c r="J1390" i="14"/>
  <c r="A1390" i="14"/>
  <c r="J1389" i="14"/>
  <c r="A1389" i="14"/>
  <c r="J1388" i="14"/>
  <c r="A1388" i="14"/>
  <c r="J1387" i="14"/>
  <c r="A1387" i="14"/>
  <c r="J1386" i="14"/>
  <c r="A1386" i="14"/>
  <c r="J1385" i="14"/>
  <c r="A1385" i="14"/>
  <c r="J1384" i="14"/>
  <c r="A1384" i="14"/>
  <c r="J1383" i="14"/>
  <c r="A1383" i="14"/>
  <c r="J1382" i="14"/>
  <c r="A1382" i="14"/>
  <c r="J1381" i="14"/>
  <c r="A1381" i="14"/>
  <c r="J1380" i="14"/>
  <c r="A1380" i="14"/>
  <c r="J1379" i="14"/>
  <c r="A1379" i="14"/>
  <c r="J1378" i="14"/>
  <c r="A1378" i="14"/>
  <c r="J1377" i="14"/>
  <c r="A1377" i="14"/>
  <c r="J1376" i="14"/>
  <c r="A1376" i="14"/>
  <c r="J1375" i="14"/>
  <c r="A1375" i="14"/>
  <c r="J1374" i="14"/>
  <c r="A1374" i="14"/>
  <c r="J1373" i="14"/>
  <c r="A1373" i="14"/>
  <c r="J1372" i="14"/>
  <c r="A1372" i="14"/>
  <c r="J1371" i="14"/>
  <c r="A1371" i="14"/>
  <c r="J1370" i="14"/>
  <c r="A1370" i="14"/>
  <c r="J1369" i="14"/>
  <c r="A1369" i="14"/>
  <c r="J1368" i="14"/>
  <c r="A1368" i="14"/>
  <c r="J1367" i="14"/>
  <c r="A1367" i="14"/>
  <c r="J1366" i="14"/>
  <c r="A1366" i="14"/>
  <c r="J1365" i="14"/>
  <c r="A1365" i="14"/>
  <c r="J1364" i="14"/>
  <c r="A1364" i="14"/>
  <c r="J1363" i="14"/>
  <c r="A1363" i="14"/>
  <c r="J1362" i="14"/>
  <c r="A1362" i="14"/>
  <c r="J1361" i="14"/>
  <c r="A1361" i="14"/>
  <c r="J1360" i="14"/>
  <c r="A1360" i="14"/>
  <c r="J1359" i="14"/>
  <c r="A1359" i="14"/>
  <c r="J1358" i="14"/>
  <c r="A1358" i="14"/>
  <c r="J1357" i="14"/>
  <c r="A1357" i="14"/>
  <c r="J1356" i="14"/>
  <c r="A1356" i="14"/>
  <c r="J1355" i="14"/>
  <c r="A1355" i="14"/>
  <c r="J1354" i="14"/>
  <c r="A1354" i="14"/>
  <c r="J1353" i="14"/>
  <c r="A1353" i="14"/>
  <c r="J1352" i="14"/>
  <c r="A1352" i="14"/>
  <c r="J1351" i="14"/>
  <c r="A1351" i="14"/>
  <c r="J1350" i="14"/>
  <c r="A1350" i="14"/>
  <c r="J1349" i="14"/>
  <c r="A1349" i="14"/>
  <c r="J1348" i="14"/>
  <c r="A1348" i="14"/>
  <c r="J1347" i="14"/>
  <c r="A1347" i="14"/>
  <c r="J1346" i="14"/>
  <c r="A1346" i="14"/>
  <c r="J1345" i="14"/>
  <c r="A1345" i="14"/>
  <c r="J1344" i="14"/>
  <c r="A1344" i="14"/>
  <c r="J1343" i="14"/>
  <c r="A1343" i="14"/>
  <c r="J1342" i="14"/>
  <c r="A1342" i="14"/>
  <c r="J1341" i="14"/>
  <c r="A1341" i="14"/>
  <c r="J1340" i="14"/>
  <c r="A1340" i="14"/>
  <c r="J1339" i="14"/>
  <c r="A1339" i="14"/>
  <c r="J1338" i="14"/>
  <c r="A1338" i="14"/>
  <c r="J1337" i="14"/>
  <c r="A1337" i="14"/>
  <c r="J1336" i="14"/>
  <c r="A1336" i="14"/>
  <c r="J1335" i="14"/>
  <c r="A1335" i="14"/>
  <c r="J1334" i="14"/>
  <c r="A1334" i="14"/>
  <c r="J1333" i="14"/>
  <c r="A1333" i="14"/>
  <c r="J1332" i="14"/>
  <c r="A1332" i="14"/>
  <c r="J1331" i="14"/>
  <c r="A1331" i="14"/>
  <c r="J1330" i="14"/>
  <c r="A1330" i="14"/>
  <c r="J1329" i="14"/>
  <c r="A1329" i="14"/>
  <c r="J1328" i="14"/>
  <c r="A1328" i="14"/>
  <c r="J1327" i="14"/>
  <c r="A1327" i="14"/>
  <c r="J1326" i="14"/>
  <c r="A1326" i="14"/>
  <c r="J1325" i="14"/>
  <c r="A1325" i="14"/>
  <c r="J1324" i="14"/>
  <c r="A1324" i="14"/>
  <c r="J1323" i="14"/>
  <c r="A1323" i="14"/>
  <c r="J1322" i="14"/>
  <c r="A1322" i="14"/>
  <c r="J1321" i="14"/>
  <c r="A1321" i="14"/>
  <c r="J1320" i="14"/>
  <c r="A1320" i="14"/>
  <c r="J1319" i="14"/>
  <c r="A1319" i="14"/>
  <c r="J1318" i="14"/>
  <c r="A1318" i="14"/>
  <c r="J1317" i="14"/>
  <c r="A1317" i="14"/>
  <c r="J1316" i="14"/>
  <c r="A1316" i="14"/>
  <c r="J1315" i="14"/>
  <c r="A1315" i="14"/>
  <c r="J1314" i="14"/>
  <c r="A1314" i="14"/>
  <c r="J1313" i="14"/>
  <c r="A1313" i="14"/>
  <c r="J1312" i="14"/>
  <c r="A1312" i="14"/>
  <c r="J1311" i="14"/>
  <c r="A1311" i="14"/>
  <c r="J1310" i="14"/>
  <c r="A1310" i="14"/>
  <c r="J1309" i="14"/>
  <c r="A1309" i="14"/>
  <c r="J1308" i="14"/>
  <c r="A1308" i="14"/>
  <c r="J1307" i="14"/>
  <c r="A1307" i="14"/>
  <c r="J1306" i="14"/>
  <c r="A1306" i="14"/>
  <c r="J1305" i="14"/>
  <c r="A1305" i="14"/>
  <c r="J1304" i="14"/>
  <c r="A1304" i="14"/>
  <c r="J1303" i="14"/>
  <c r="A1303" i="14"/>
  <c r="J1302" i="14"/>
  <c r="A1302" i="14"/>
  <c r="J1301" i="14"/>
  <c r="A1301" i="14"/>
  <c r="J1300" i="14"/>
  <c r="A1300" i="14"/>
  <c r="J1299" i="14"/>
  <c r="A1299" i="14"/>
  <c r="J1298" i="14"/>
  <c r="A1298" i="14"/>
  <c r="J1297" i="14"/>
  <c r="A1297" i="14"/>
  <c r="J1296" i="14"/>
  <c r="A1296" i="14"/>
  <c r="J1295" i="14"/>
  <c r="A1295" i="14"/>
  <c r="J1294" i="14"/>
  <c r="A1294" i="14"/>
  <c r="J1293" i="14"/>
  <c r="A1293" i="14"/>
  <c r="J1292" i="14"/>
  <c r="A1292" i="14"/>
  <c r="J1291" i="14"/>
  <c r="A1291" i="14"/>
  <c r="J1290" i="14"/>
  <c r="A1290" i="14"/>
  <c r="J1289" i="14"/>
  <c r="A1289" i="14"/>
  <c r="J1288" i="14"/>
  <c r="A1288" i="14"/>
  <c r="J1287" i="14"/>
  <c r="A1287" i="14"/>
  <c r="J1286" i="14"/>
  <c r="A1286" i="14"/>
  <c r="J1285" i="14"/>
  <c r="A1285" i="14"/>
  <c r="J1284" i="14"/>
  <c r="A1284" i="14"/>
  <c r="J1283" i="14"/>
  <c r="A1283" i="14"/>
  <c r="J1282" i="14"/>
  <c r="A1282" i="14"/>
  <c r="J1281" i="14"/>
  <c r="A1281" i="14"/>
  <c r="J1280" i="14"/>
  <c r="A1280" i="14"/>
  <c r="J1279" i="14"/>
  <c r="A1279" i="14"/>
  <c r="J1278" i="14"/>
  <c r="A1278" i="14"/>
  <c r="J1277" i="14"/>
  <c r="A1277" i="14"/>
  <c r="J1276" i="14"/>
  <c r="A1276" i="14"/>
  <c r="J1275" i="14"/>
  <c r="A1275" i="14"/>
  <c r="J1274" i="14"/>
  <c r="A1274" i="14"/>
  <c r="J1273" i="14"/>
  <c r="A1273" i="14"/>
  <c r="J1272" i="14"/>
  <c r="A1272" i="14"/>
  <c r="J1271" i="14"/>
  <c r="A1271" i="14"/>
  <c r="J1270" i="14"/>
  <c r="A1270" i="14"/>
  <c r="J1269" i="14"/>
  <c r="A1269" i="14"/>
  <c r="J1268" i="14"/>
  <c r="A1268" i="14"/>
  <c r="J1267" i="14"/>
  <c r="A1267" i="14"/>
  <c r="J1266" i="14"/>
  <c r="A1266" i="14"/>
  <c r="J1265" i="14"/>
  <c r="A1265" i="14"/>
  <c r="J1264" i="14"/>
  <c r="A1264" i="14"/>
  <c r="J1263" i="14"/>
  <c r="A1263" i="14"/>
  <c r="J1262" i="14"/>
  <c r="A1262" i="14"/>
  <c r="J1261" i="14"/>
  <c r="A1261" i="14"/>
  <c r="J1260" i="14"/>
  <c r="A1260" i="14"/>
  <c r="J1259" i="14"/>
  <c r="A1259" i="14"/>
  <c r="J1258" i="14"/>
  <c r="A1258" i="14"/>
  <c r="J1257" i="14"/>
  <c r="A1257" i="14"/>
  <c r="J1256" i="14"/>
  <c r="A1256" i="14"/>
  <c r="J1255" i="14"/>
  <c r="A1255" i="14"/>
  <c r="J1254" i="14"/>
  <c r="A1254" i="14"/>
  <c r="J1253" i="14"/>
  <c r="A1253" i="14"/>
  <c r="J1252" i="14"/>
  <c r="A1252" i="14"/>
  <c r="J1251" i="14"/>
  <c r="A1251" i="14"/>
  <c r="J1250" i="14"/>
  <c r="A1250" i="14"/>
  <c r="J1249" i="14"/>
  <c r="A1249" i="14"/>
  <c r="J1248" i="14"/>
  <c r="A1248" i="14"/>
  <c r="J1247" i="14"/>
  <c r="A1247" i="14"/>
  <c r="J1246" i="14"/>
  <c r="A1246" i="14"/>
  <c r="J1245" i="14"/>
  <c r="A1245" i="14"/>
  <c r="J1244" i="14"/>
  <c r="A1244" i="14"/>
  <c r="J1243" i="14"/>
  <c r="A1243" i="14"/>
  <c r="J1242" i="14"/>
  <c r="A1242" i="14"/>
  <c r="J1241" i="14"/>
  <c r="A1241" i="14"/>
  <c r="J1240" i="14"/>
  <c r="A1240" i="14"/>
  <c r="J1239" i="14"/>
  <c r="A1239" i="14"/>
  <c r="J1238" i="14"/>
  <c r="A1238" i="14"/>
  <c r="J1237" i="14"/>
  <c r="A1237" i="14"/>
  <c r="J1236" i="14"/>
  <c r="A1236" i="14"/>
  <c r="J1235" i="14"/>
  <c r="A1235" i="14"/>
  <c r="J1234" i="14"/>
  <c r="A1234" i="14"/>
  <c r="J1233" i="14"/>
  <c r="A1233" i="14"/>
  <c r="J1232" i="14"/>
  <c r="A1232" i="14"/>
  <c r="J1231" i="14"/>
  <c r="A1231" i="14"/>
  <c r="J1230" i="14"/>
  <c r="A1230" i="14"/>
  <c r="J1229" i="14"/>
  <c r="A1229" i="14"/>
  <c r="J1228" i="14"/>
  <c r="A1228" i="14"/>
  <c r="J1227" i="14"/>
  <c r="A1227" i="14"/>
  <c r="J1226" i="14"/>
  <c r="A1226" i="14"/>
  <c r="J1225" i="14"/>
  <c r="A1225" i="14"/>
  <c r="J1224" i="14"/>
  <c r="A1224" i="14"/>
  <c r="J1223" i="14"/>
  <c r="A1223" i="14"/>
  <c r="J1222" i="14"/>
  <c r="A1222" i="14"/>
  <c r="J1221" i="14"/>
  <c r="A1221" i="14"/>
  <c r="J1220" i="14"/>
  <c r="A1220" i="14"/>
  <c r="J1219" i="14"/>
  <c r="A1219" i="14"/>
  <c r="J1218" i="14"/>
  <c r="A1218" i="14"/>
  <c r="J1217" i="14"/>
  <c r="A1217" i="14"/>
  <c r="J1216" i="14"/>
  <c r="A1216" i="14"/>
  <c r="J1215" i="14"/>
  <c r="A1215" i="14"/>
  <c r="J1214" i="14"/>
  <c r="A1214" i="14"/>
  <c r="J1213" i="14"/>
  <c r="A1213" i="14"/>
  <c r="J1212" i="14"/>
  <c r="A1212" i="14"/>
  <c r="J1211" i="14"/>
  <c r="A1211" i="14"/>
  <c r="J1210" i="14"/>
  <c r="A1210" i="14"/>
  <c r="J1209" i="14"/>
  <c r="A1209" i="14"/>
  <c r="J1208" i="14"/>
  <c r="A1208" i="14"/>
  <c r="J1207" i="14"/>
  <c r="A1207" i="14"/>
  <c r="J1206" i="14"/>
  <c r="A1206" i="14"/>
  <c r="J1205" i="14"/>
  <c r="A1205" i="14"/>
  <c r="J1204" i="14"/>
  <c r="A1204" i="14"/>
  <c r="J1203" i="14"/>
  <c r="A1203" i="14"/>
  <c r="J1202" i="14"/>
  <c r="A1202" i="14"/>
  <c r="J1201" i="14"/>
  <c r="A1201" i="14"/>
  <c r="J1200" i="14"/>
  <c r="A1200" i="14"/>
  <c r="J1199" i="14"/>
  <c r="A1199" i="14"/>
  <c r="J1198" i="14"/>
  <c r="A1198" i="14"/>
  <c r="J1197" i="14"/>
  <c r="A1197" i="14"/>
  <c r="J1196" i="14"/>
  <c r="A1196" i="14"/>
  <c r="J1195" i="14"/>
  <c r="A1195" i="14"/>
  <c r="J1194" i="14"/>
  <c r="A1194" i="14"/>
  <c r="J1193" i="14"/>
  <c r="A1193" i="14"/>
  <c r="J1192" i="14"/>
  <c r="A1192" i="14"/>
  <c r="J1191" i="14"/>
  <c r="A1191" i="14"/>
  <c r="J1190" i="14"/>
  <c r="A1190" i="14"/>
  <c r="J1189" i="14"/>
  <c r="A1189" i="14"/>
  <c r="J1188" i="14"/>
  <c r="A1188" i="14"/>
  <c r="J1187" i="14"/>
  <c r="A1187" i="14"/>
  <c r="J1186" i="14"/>
  <c r="A1186" i="14"/>
  <c r="J1185" i="14"/>
  <c r="A1185" i="14"/>
  <c r="J1184" i="14"/>
  <c r="A1184" i="14"/>
  <c r="J1183" i="14"/>
  <c r="A1183" i="14"/>
  <c r="J1182" i="14"/>
  <c r="A1182" i="14"/>
  <c r="J1181" i="14"/>
  <c r="A1181" i="14"/>
  <c r="J1180" i="14"/>
  <c r="A1180" i="14"/>
  <c r="J1179" i="14"/>
  <c r="A1179" i="14"/>
  <c r="J1178" i="14"/>
  <c r="A1178" i="14"/>
  <c r="J1177" i="14"/>
  <c r="A1177" i="14"/>
  <c r="J1176" i="14"/>
  <c r="A1176" i="14"/>
  <c r="J1175" i="14"/>
  <c r="A1175" i="14"/>
  <c r="J1174" i="14"/>
  <c r="A1174" i="14"/>
  <c r="J1173" i="14"/>
  <c r="A1173" i="14"/>
  <c r="J1172" i="14"/>
  <c r="A1172" i="14"/>
  <c r="J1171" i="14"/>
  <c r="A1171" i="14"/>
  <c r="J1170" i="14"/>
  <c r="A1170" i="14"/>
  <c r="J1169" i="14"/>
  <c r="A1169" i="14"/>
  <c r="J1168" i="14"/>
  <c r="A1168" i="14"/>
  <c r="J1167" i="14"/>
  <c r="A1167" i="14"/>
  <c r="J1166" i="14"/>
  <c r="A1166" i="14"/>
  <c r="J1165" i="14"/>
  <c r="A1165" i="14"/>
  <c r="J1164" i="14"/>
  <c r="A1164" i="14"/>
  <c r="J1163" i="14"/>
  <c r="A1163" i="14"/>
  <c r="J1162" i="14"/>
  <c r="A1162" i="14"/>
  <c r="J1161" i="14"/>
  <c r="A1161" i="14"/>
  <c r="J1160" i="14"/>
  <c r="A1160" i="14"/>
  <c r="J1159" i="14"/>
  <c r="A1159" i="14"/>
  <c r="J1158" i="14"/>
  <c r="A1158" i="14"/>
  <c r="J1157" i="14"/>
  <c r="A1157" i="14"/>
  <c r="J1156" i="14"/>
  <c r="A1156" i="14"/>
  <c r="J1155" i="14"/>
  <c r="A1155" i="14"/>
  <c r="J1154" i="14"/>
  <c r="A1154" i="14"/>
  <c r="J1153" i="14"/>
  <c r="A1153" i="14"/>
  <c r="J1152" i="14"/>
  <c r="A1152" i="14"/>
  <c r="J1151" i="14"/>
  <c r="A1151" i="14"/>
  <c r="J1150" i="14"/>
  <c r="A1150" i="14"/>
  <c r="J1149" i="14"/>
  <c r="A1149" i="14"/>
  <c r="J1148" i="14"/>
  <c r="A1148" i="14"/>
  <c r="J1147" i="14"/>
  <c r="A1147" i="14"/>
  <c r="J1146" i="14"/>
  <c r="A1146" i="14"/>
  <c r="J1145" i="14"/>
  <c r="A1145" i="14"/>
  <c r="J1144" i="14"/>
  <c r="A1144" i="14"/>
  <c r="J1143" i="14"/>
  <c r="A1143" i="14"/>
  <c r="J1142" i="14"/>
  <c r="A1142" i="14"/>
  <c r="J1141" i="14"/>
  <c r="A1141" i="14"/>
  <c r="J1140" i="14"/>
  <c r="A1140" i="14"/>
  <c r="J1139" i="14"/>
  <c r="A1139" i="14"/>
  <c r="J1138" i="14"/>
  <c r="A1138" i="14"/>
  <c r="J1137" i="14"/>
  <c r="A1137" i="14"/>
  <c r="J1136" i="14"/>
  <c r="A1136" i="14"/>
  <c r="J1135" i="14"/>
  <c r="A1135" i="14"/>
  <c r="J1134" i="14"/>
  <c r="A1134" i="14"/>
  <c r="J1133" i="14"/>
  <c r="A1133" i="14"/>
  <c r="J1132" i="14"/>
  <c r="A1132" i="14"/>
  <c r="J1131" i="14"/>
  <c r="A1131" i="14"/>
  <c r="J1130" i="14"/>
  <c r="A1130" i="14"/>
  <c r="J1129" i="14"/>
  <c r="A1129" i="14"/>
  <c r="J1128" i="14"/>
  <c r="A1128" i="14"/>
  <c r="J1127" i="14"/>
  <c r="A1127" i="14"/>
  <c r="J1126" i="14"/>
  <c r="A1126" i="14"/>
  <c r="J1125" i="14"/>
  <c r="A1125" i="14"/>
  <c r="J1124" i="14"/>
  <c r="A1124" i="14"/>
  <c r="J1123" i="14"/>
  <c r="A1123" i="14"/>
  <c r="J1122" i="14"/>
  <c r="A1122" i="14"/>
  <c r="J1121" i="14"/>
  <c r="A1121" i="14"/>
  <c r="J1120" i="14"/>
  <c r="A1120" i="14"/>
  <c r="J1119" i="14"/>
  <c r="A1119" i="14"/>
  <c r="J1118" i="14"/>
  <c r="A1118" i="14"/>
  <c r="J1117" i="14"/>
  <c r="A1117" i="14"/>
  <c r="J1116" i="14"/>
  <c r="A1116" i="14"/>
  <c r="J1115" i="14"/>
  <c r="A1115" i="14"/>
  <c r="J1114" i="14"/>
  <c r="A1114" i="14"/>
  <c r="J1113" i="14"/>
  <c r="A1113" i="14"/>
  <c r="J1112" i="14"/>
  <c r="A1112" i="14"/>
  <c r="J1111" i="14"/>
  <c r="A1111" i="14"/>
  <c r="J1110" i="14"/>
  <c r="A1110" i="14"/>
  <c r="J1109" i="14"/>
  <c r="A1109" i="14"/>
  <c r="J1108" i="14"/>
  <c r="A1108" i="14"/>
  <c r="J1107" i="14"/>
  <c r="A1107" i="14"/>
  <c r="J1106" i="14"/>
  <c r="A1106" i="14"/>
  <c r="J1105" i="14"/>
  <c r="A1105" i="14"/>
  <c r="J1104" i="14"/>
  <c r="A1104" i="14"/>
  <c r="J1103" i="14"/>
  <c r="A1103" i="14"/>
  <c r="J1102" i="14"/>
  <c r="A1102" i="14"/>
  <c r="J1101" i="14"/>
  <c r="A1101" i="14"/>
  <c r="J1100" i="14"/>
  <c r="A1100" i="14"/>
  <c r="J1099" i="14"/>
  <c r="A1099" i="14"/>
  <c r="J1098" i="14"/>
  <c r="A1098" i="14"/>
  <c r="J1097" i="14"/>
  <c r="A1097" i="14"/>
  <c r="J1096" i="14"/>
  <c r="A1096" i="14"/>
  <c r="J1095" i="14"/>
  <c r="A1095" i="14"/>
  <c r="J1094" i="14"/>
  <c r="A1094" i="14"/>
  <c r="J1093" i="14"/>
  <c r="A1093" i="14"/>
  <c r="J1092" i="14"/>
  <c r="A1092" i="14"/>
  <c r="J1091" i="14"/>
  <c r="A1091" i="14"/>
  <c r="J1090" i="14"/>
  <c r="A1090" i="14"/>
  <c r="J1089" i="14"/>
  <c r="A1089" i="14"/>
  <c r="J1088" i="14"/>
  <c r="A1088" i="14"/>
  <c r="J1087" i="14"/>
  <c r="A1087" i="14"/>
  <c r="J1086" i="14"/>
  <c r="A1086" i="14"/>
  <c r="J1085" i="14"/>
  <c r="A1085" i="14"/>
  <c r="J1084" i="14"/>
  <c r="A1084" i="14"/>
  <c r="J1083" i="14"/>
  <c r="A1083" i="14"/>
  <c r="J1082" i="14"/>
  <c r="A1082" i="14"/>
  <c r="J1081" i="14"/>
  <c r="A1081" i="14"/>
  <c r="J1080" i="14"/>
  <c r="A1080" i="14"/>
  <c r="J1079" i="14"/>
  <c r="A1079" i="14"/>
  <c r="J1078" i="14"/>
  <c r="A1078" i="14"/>
  <c r="J1077" i="14"/>
  <c r="A1077" i="14"/>
  <c r="J1076" i="14"/>
  <c r="A1076" i="14"/>
  <c r="J1075" i="14"/>
  <c r="A1075" i="14"/>
  <c r="J1074" i="14"/>
  <c r="A1074" i="14"/>
  <c r="J1073" i="14"/>
  <c r="A1073" i="14"/>
  <c r="J1072" i="14"/>
  <c r="A1072" i="14"/>
  <c r="J1071" i="14"/>
  <c r="A1071" i="14"/>
  <c r="J1070" i="14"/>
  <c r="A1070" i="14"/>
  <c r="J1069" i="14"/>
  <c r="A1069" i="14"/>
  <c r="J1068" i="14"/>
  <c r="A1068" i="14"/>
  <c r="J1067" i="14"/>
  <c r="A1067" i="14"/>
  <c r="J1066" i="14"/>
  <c r="A1066" i="14"/>
  <c r="J1065" i="14"/>
  <c r="A1065" i="14"/>
  <c r="J1064" i="14"/>
  <c r="A1064" i="14"/>
  <c r="J1063" i="14"/>
  <c r="A1063" i="14"/>
  <c r="J1062" i="14"/>
  <c r="A1062" i="14"/>
  <c r="J1061" i="14"/>
  <c r="A1061" i="14"/>
  <c r="J1060" i="14"/>
  <c r="A1060" i="14"/>
  <c r="J1059" i="14"/>
  <c r="A1059" i="14"/>
  <c r="J1058" i="14"/>
  <c r="A1058" i="14"/>
  <c r="J1057" i="14"/>
  <c r="A1057" i="14"/>
  <c r="J1056" i="14"/>
  <c r="A1056" i="14"/>
  <c r="J1055" i="14"/>
  <c r="A1055" i="14"/>
  <c r="J1054" i="14"/>
  <c r="A1054" i="14"/>
  <c r="J1053" i="14"/>
  <c r="A1053" i="14"/>
  <c r="J1052" i="14"/>
  <c r="A1052" i="14"/>
  <c r="J1051" i="14"/>
  <c r="A1051" i="14"/>
  <c r="J1050" i="14"/>
  <c r="A1050" i="14"/>
  <c r="J1049" i="14"/>
  <c r="A1049" i="14"/>
  <c r="J1048" i="14"/>
  <c r="A1048" i="14"/>
  <c r="J1047" i="14"/>
  <c r="A1047" i="14"/>
  <c r="J1046" i="14"/>
  <c r="A1046" i="14"/>
  <c r="J1045" i="14"/>
  <c r="A1045" i="14"/>
  <c r="J1044" i="14"/>
  <c r="A1044" i="14"/>
  <c r="J1043" i="14"/>
  <c r="A1043" i="14"/>
  <c r="J1042" i="14"/>
  <c r="A1042" i="14"/>
  <c r="J1041" i="14"/>
  <c r="A1041" i="14"/>
  <c r="J1040" i="14"/>
  <c r="A1040" i="14"/>
  <c r="J1039" i="14"/>
  <c r="A1039" i="14"/>
  <c r="J1038" i="14"/>
  <c r="A1038" i="14"/>
  <c r="J1037" i="14"/>
  <c r="A1037" i="14"/>
  <c r="J1036" i="14"/>
  <c r="A1036" i="14"/>
  <c r="J1035" i="14"/>
  <c r="A1035" i="14"/>
  <c r="J1034" i="14"/>
  <c r="A1034" i="14"/>
  <c r="J1033" i="14"/>
  <c r="A1033" i="14"/>
  <c r="J1032" i="14"/>
  <c r="A1032" i="14"/>
  <c r="J1031" i="14"/>
  <c r="A1031" i="14"/>
  <c r="J1030" i="14"/>
  <c r="A1030" i="14"/>
  <c r="J1029" i="14"/>
  <c r="A1029" i="14"/>
  <c r="J1028" i="14"/>
  <c r="A1028" i="14"/>
  <c r="J1027" i="14"/>
  <c r="A1027" i="14"/>
  <c r="J1026" i="14"/>
  <c r="A1026" i="14"/>
  <c r="J1025" i="14"/>
  <c r="A1025" i="14"/>
  <c r="J1024" i="14"/>
  <c r="A1024" i="14"/>
  <c r="J1023" i="14"/>
  <c r="A1023" i="14"/>
  <c r="J1022" i="14"/>
  <c r="A1022" i="14"/>
  <c r="J1021" i="14"/>
  <c r="A1021" i="14"/>
  <c r="J1020" i="14"/>
  <c r="A1020" i="14"/>
  <c r="J1019" i="14"/>
  <c r="A1019" i="14"/>
  <c r="J1018" i="14"/>
  <c r="A1018" i="14"/>
  <c r="J1017" i="14"/>
  <c r="A1017" i="14"/>
  <c r="J1016" i="14"/>
  <c r="A1016" i="14"/>
  <c r="J1015" i="14"/>
  <c r="A1015" i="14"/>
  <c r="J1014" i="14"/>
  <c r="A1014" i="14"/>
  <c r="J1013" i="14"/>
  <c r="A1013" i="14"/>
  <c r="J1012" i="14"/>
  <c r="A1012" i="14"/>
  <c r="J1011" i="14"/>
  <c r="A1011" i="14"/>
  <c r="J1010" i="14"/>
  <c r="A1010" i="14"/>
  <c r="J1009" i="14"/>
  <c r="A1009" i="14"/>
  <c r="J1008" i="14"/>
  <c r="A1008" i="14"/>
  <c r="J1007" i="14"/>
  <c r="A1007" i="14"/>
  <c r="J1006" i="14"/>
  <c r="A1006" i="14"/>
  <c r="J1005" i="14"/>
  <c r="A1005" i="14"/>
  <c r="J1004" i="14"/>
  <c r="A1004" i="14"/>
  <c r="J1003" i="14"/>
  <c r="A1003" i="14"/>
  <c r="J1002" i="14"/>
  <c r="A1002" i="14"/>
  <c r="J1001" i="14"/>
  <c r="A1001" i="14"/>
  <c r="J1000" i="14"/>
  <c r="A1000" i="14"/>
  <c r="J999" i="14"/>
  <c r="A999" i="14"/>
  <c r="J998" i="14"/>
  <c r="A998" i="14"/>
  <c r="J997" i="14"/>
  <c r="A997" i="14"/>
  <c r="J996" i="14"/>
  <c r="A996" i="14"/>
  <c r="J995" i="14"/>
  <c r="A995" i="14"/>
  <c r="J994" i="14"/>
  <c r="A994" i="14"/>
  <c r="J993" i="14"/>
  <c r="A993" i="14"/>
  <c r="J992" i="14"/>
  <c r="A992" i="14"/>
  <c r="J991" i="14"/>
  <c r="A991" i="14"/>
  <c r="J990" i="14"/>
  <c r="A990" i="14"/>
  <c r="J989" i="14"/>
  <c r="A989" i="14"/>
  <c r="J988" i="14"/>
  <c r="A988" i="14"/>
  <c r="J987" i="14"/>
  <c r="A987" i="14"/>
  <c r="J986" i="14"/>
  <c r="A986" i="14"/>
  <c r="J985" i="14"/>
  <c r="A985" i="14"/>
  <c r="J984" i="14"/>
  <c r="A984" i="14"/>
  <c r="J983" i="14"/>
  <c r="A983" i="14"/>
  <c r="J982" i="14"/>
  <c r="A982" i="14"/>
  <c r="J981" i="14"/>
  <c r="A981" i="14"/>
  <c r="J980" i="14"/>
  <c r="A980" i="14"/>
  <c r="J979" i="14"/>
  <c r="A979" i="14"/>
  <c r="J978" i="14"/>
  <c r="A978" i="14"/>
  <c r="J977" i="14"/>
  <c r="A977" i="14"/>
  <c r="J976" i="14"/>
  <c r="A976" i="14"/>
  <c r="J975" i="14"/>
  <c r="A975" i="14"/>
  <c r="J974" i="14"/>
  <c r="A974" i="14"/>
  <c r="J973" i="14"/>
  <c r="A973" i="14"/>
  <c r="J972" i="14"/>
  <c r="A972" i="14"/>
  <c r="J971" i="14"/>
  <c r="A971" i="14"/>
  <c r="J970" i="14"/>
  <c r="A970" i="14"/>
  <c r="J969" i="14"/>
  <c r="A969" i="14"/>
  <c r="J968" i="14"/>
  <c r="A968" i="14"/>
  <c r="J967" i="14"/>
  <c r="A967" i="14"/>
  <c r="J966" i="14"/>
  <c r="A966" i="14"/>
  <c r="J965" i="14"/>
  <c r="A965" i="14"/>
  <c r="J964" i="14"/>
  <c r="A964" i="14"/>
  <c r="J963" i="14"/>
  <c r="A963" i="14"/>
  <c r="J962" i="14"/>
  <c r="A962" i="14"/>
  <c r="J961" i="14"/>
  <c r="A961" i="14"/>
  <c r="J960" i="14"/>
  <c r="A960" i="14"/>
  <c r="J959" i="14"/>
  <c r="A959" i="14"/>
  <c r="J958" i="14"/>
  <c r="A958" i="14"/>
  <c r="J957" i="14"/>
  <c r="A957" i="14"/>
  <c r="J956" i="14"/>
  <c r="A956" i="14"/>
  <c r="J955" i="14"/>
  <c r="A955" i="14"/>
  <c r="J954" i="14"/>
  <c r="A954" i="14"/>
  <c r="J953" i="14"/>
  <c r="A953" i="14"/>
  <c r="J952" i="14"/>
  <c r="A952" i="14"/>
  <c r="J951" i="14"/>
  <c r="A951" i="14"/>
  <c r="J950" i="14"/>
  <c r="A950" i="14"/>
  <c r="J949" i="14"/>
  <c r="A949" i="14"/>
  <c r="J948" i="14"/>
  <c r="A948" i="14"/>
  <c r="J947" i="14"/>
  <c r="A947" i="14"/>
  <c r="J946" i="14"/>
  <c r="A946" i="14"/>
  <c r="J945" i="14"/>
  <c r="A945" i="14"/>
  <c r="J944" i="14"/>
  <c r="A944" i="14"/>
  <c r="J943" i="14"/>
  <c r="A943" i="14"/>
  <c r="J942" i="14"/>
  <c r="A942" i="14"/>
  <c r="J941" i="14"/>
  <c r="A941" i="14"/>
  <c r="J940" i="14"/>
  <c r="A940" i="14"/>
  <c r="J939" i="14"/>
  <c r="A939" i="14"/>
  <c r="J938" i="14"/>
  <c r="A938" i="14"/>
  <c r="J937" i="14"/>
  <c r="A937" i="14"/>
  <c r="J936" i="14"/>
  <c r="A936" i="14"/>
  <c r="J935" i="14"/>
  <c r="A935" i="14"/>
  <c r="J934" i="14"/>
  <c r="A934" i="14"/>
  <c r="J933" i="14"/>
  <c r="A933" i="14"/>
  <c r="J932" i="14"/>
  <c r="A932" i="14"/>
  <c r="J931" i="14"/>
  <c r="A931" i="14"/>
  <c r="J930" i="14"/>
  <c r="A930" i="14"/>
  <c r="J929" i="14"/>
  <c r="A929" i="14"/>
  <c r="J928" i="14"/>
  <c r="A928" i="14"/>
  <c r="J927" i="14"/>
  <c r="A927" i="14"/>
  <c r="J926" i="14"/>
  <c r="A926" i="14"/>
  <c r="J925" i="14"/>
  <c r="A925" i="14"/>
  <c r="J924" i="14"/>
  <c r="A924" i="14"/>
  <c r="J923" i="14"/>
  <c r="A923" i="14"/>
  <c r="J922" i="14"/>
  <c r="A922" i="14"/>
  <c r="J921" i="14"/>
  <c r="A921" i="14"/>
  <c r="J920" i="14"/>
  <c r="A920" i="14"/>
  <c r="J919" i="14"/>
  <c r="A919" i="14"/>
  <c r="J918" i="14"/>
  <c r="A918" i="14"/>
  <c r="J917" i="14"/>
  <c r="A917" i="14"/>
  <c r="J916" i="14"/>
  <c r="A916" i="14"/>
  <c r="J915" i="14"/>
  <c r="A915" i="14"/>
  <c r="J914" i="14"/>
  <c r="A914" i="14"/>
  <c r="J913" i="14"/>
  <c r="A913" i="14"/>
  <c r="J912" i="14"/>
  <c r="A912" i="14"/>
  <c r="J911" i="14"/>
  <c r="A911" i="14"/>
  <c r="J910" i="14"/>
  <c r="A910" i="14"/>
  <c r="J909" i="14"/>
  <c r="A909" i="14"/>
  <c r="J908" i="14"/>
  <c r="A908" i="14"/>
  <c r="J907" i="14"/>
  <c r="A907" i="14"/>
  <c r="J906" i="14"/>
  <c r="A906" i="14"/>
  <c r="J905" i="14"/>
  <c r="A905" i="14"/>
  <c r="J904" i="14"/>
  <c r="A904" i="14"/>
  <c r="J903" i="14"/>
  <c r="A903" i="14"/>
  <c r="J902" i="14"/>
  <c r="A902" i="14"/>
  <c r="J901" i="14"/>
  <c r="A901" i="14"/>
  <c r="J900" i="14"/>
  <c r="A900" i="14"/>
  <c r="J899" i="14"/>
  <c r="A899" i="14"/>
  <c r="J898" i="14"/>
  <c r="A898" i="14"/>
  <c r="J897" i="14"/>
  <c r="A897" i="14"/>
  <c r="J896" i="14"/>
  <c r="A896" i="14"/>
  <c r="J895" i="14"/>
  <c r="A895" i="14"/>
  <c r="J894" i="14"/>
  <c r="A894" i="14"/>
  <c r="J893" i="14"/>
  <c r="A893" i="14"/>
  <c r="J892" i="14"/>
  <c r="A892" i="14"/>
  <c r="J891" i="14"/>
  <c r="A891" i="14"/>
  <c r="J890" i="14"/>
  <c r="A890" i="14"/>
  <c r="J889" i="14"/>
  <c r="A889" i="14"/>
  <c r="J888" i="14"/>
  <c r="A888" i="14"/>
  <c r="J887" i="14"/>
  <c r="A887" i="14"/>
  <c r="J886" i="14"/>
  <c r="A886" i="14"/>
  <c r="J885" i="14"/>
  <c r="A885" i="14"/>
  <c r="J884" i="14"/>
  <c r="A884" i="14"/>
  <c r="J883" i="14"/>
  <c r="A883" i="14"/>
  <c r="J882" i="14"/>
  <c r="A882" i="14"/>
  <c r="J881" i="14"/>
  <c r="A881" i="14"/>
  <c r="J880" i="14"/>
  <c r="A880" i="14"/>
  <c r="J879" i="14"/>
  <c r="A879" i="14"/>
  <c r="J878" i="14"/>
  <c r="A878" i="14"/>
  <c r="J877" i="14"/>
  <c r="A877" i="14"/>
  <c r="J876" i="14"/>
  <c r="A876" i="14"/>
  <c r="J875" i="14"/>
  <c r="A875" i="14"/>
  <c r="J874" i="14"/>
  <c r="A874" i="14"/>
  <c r="J873" i="14"/>
  <c r="A873" i="14"/>
  <c r="J872" i="14"/>
  <c r="A872" i="14"/>
  <c r="J871" i="14"/>
  <c r="A871" i="14"/>
  <c r="J870" i="14"/>
  <c r="A870" i="14"/>
  <c r="J869" i="14"/>
  <c r="A869" i="14"/>
  <c r="J868" i="14"/>
  <c r="A868" i="14"/>
  <c r="J867" i="14"/>
  <c r="A867" i="14"/>
  <c r="J866" i="14"/>
  <c r="A866" i="14"/>
  <c r="J865" i="14"/>
  <c r="A865" i="14"/>
  <c r="J864" i="14"/>
  <c r="A864" i="14"/>
  <c r="J863" i="14"/>
  <c r="A863" i="14"/>
  <c r="J862" i="14"/>
  <c r="A862" i="14"/>
  <c r="J861" i="14"/>
  <c r="A861" i="14"/>
  <c r="J860" i="14"/>
  <c r="A860" i="14"/>
  <c r="J859" i="14"/>
  <c r="A859" i="14"/>
  <c r="J858" i="14"/>
  <c r="A858" i="14"/>
  <c r="J857" i="14"/>
  <c r="A857" i="14"/>
  <c r="J856" i="14"/>
  <c r="A856" i="14"/>
  <c r="J855" i="14"/>
  <c r="A855" i="14"/>
  <c r="J854" i="14"/>
  <c r="A854" i="14"/>
  <c r="J853" i="14"/>
  <c r="A853" i="14"/>
  <c r="J852" i="14"/>
  <c r="A852" i="14"/>
  <c r="J851" i="14"/>
  <c r="A851" i="14"/>
  <c r="J850" i="14"/>
  <c r="A850" i="14"/>
  <c r="J849" i="14"/>
  <c r="A849" i="14"/>
  <c r="J848" i="14"/>
  <c r="A848" i="14"/>
  <c r="J847" i="14"/>
  <c r="A847" i="14"/>
  <c r="J846" i="14"/>
  <c r="A846" i="14"/>
  <c r="J845" i="14"/>
  <c r="A845" i="14"/>
  <c r="J844" i="14"/>
  <c r="A844" i="14"/>
  <c r="J843" i="14"/>
  <c r="A843" i="14"/>
  <c r="J842" i="14"/>
  <c r="A842" i="14"/>
  <c r="J841" i="14"/>
  <c r="A841" i="14"/>
  <c r="J840" i="14"/>
  <c r="A840" i="14"/>
  <c r="J839" i="14"/>
  <c r="A839" i="14"/>
  <c r="J838" i="14"/>
  <c r="A838" i="14"/>
  <c r="J837" i="14"/>
  <c r="A837" i="14"/>
  <c r="J836" i="14"/>
  <c r="A836" i="14"/>
  <c r="J835" i="14"/>
  <c r="A835" i="14"/>
  <c r="J834" i="14"/>
  <c r="A834" i="14"/>
  <c r="J833" i="14"/>
  <c r="A833" i="14"/>
  <c r="J832" i="14"/>
  <c r="A832" i="14"/>
  <c r="J831" i="14"/>
  <c r="A831" i="14"/>
  <c r="J830" i="14"/>
  <c r="A830" i="14"/>
  <c r="J829" i="14"/>
  <c r="A829" i="14"/>
  <c r="J828" i="14"/>
  <c r="A828" i="14"/>
  <c r="J827" i="14"/>
  <c r="A827" i="14"/>
  <c r="J826" i="14"/>
  <c r="A826" i="14"/>
  <c r="J825" i="14"/>
  <c r="A825" i="14"/>
  <c r="J824" i="14"/>
  <c r="A824" i="14"/>
  <c r="J823" i="14"/>
  <c r="A823" i="14"/>
  <c r="J822" i="14"/>
  <c r="A822" i="14"/>
  <c r="J821" i="14"/>
  <c r="A821" i="14"/>
  <c r="J820" i="14"/>
  <c r="A820" i="14"/>
  <c r="J819" i="14"/>
  <c r="A819" i="14"/>
  <c r="J818" i="14"/>
  <c r="A818" i="14"/>
  <c r="J817" i="14"/>
  <c r="A817" i="14"/>
  <c r="J816" i="14"/>
  <c r="A816" i="14"/>
  <c r="J815" i="14"/>
  <c r="A815" i="14"/>
  <c r="J814" i="14"/>
  <c r="A814" i="14"/>
  <c r="J813" i="14"/>
  <c r="A813" i="14"/>
  <c r="J812" i="14"/>
  <c r="A812" i="14"/>
  <c r="J811" i="14"/>
  <c r="A811" i="14"/>
  <c r="J810" i="14"/>
  <c r="A810" i="14"/>
  <c r="J809" i="14"/>
  <c r="A809" i="14"/>
  <c r="J808" i="14"/>
  <c r="A808" i="14"/>
  <c r="J807" i="14"/>
  <c r="A807" i="14"/>
  <c r="J806" i="14"/>
  <c r="A806" i="14"/>
  <c r="J805" i="14"/>
  <c r="A805" i="14"/>
  <c r="J804" i="14"/>
  <c r="A804" i="14"/>
  <c r="J803" i="14"/>
  <c r="A803" i="14"/>
  <c r="J802" i="14"/>
  <c r="A802" i="14"/>
  <c r="J801" i="14"/>
  <c r="A801" i="14"/>
  <c r="J800" i="14"/>
  <c r="A800" i="14"/>
  <c r="J799" i="14"/>
  <c r="A799" i="14"/>
  <c r="J798" i="14"/>
  <c r="A798" i="14"/>
  <c r="J797" i="14"/>
  <c r="A797" i="14"/>
  <c r="J796" i="14"/>
  <c r="A796" i="14"/>
  <c r="J795" i="14"/>
  <c r="A795" i="14"/>
  <c r="J794" i="14"/>
  <c r="A794" i="14"/>
  <c r="J793" i="14"/>
  <c r="A793" i="14"/>
  <c r="J792" i="14"/>
  <c r="A792" i="14"/>
  <c r="J791" i="14"/>
  <c r="A791" i="14"/>
  <c r="J790" i="14"/>
  <c r="A790" i="14"/>
  <c r="J789" i="14"/>
  <c r="A789" i="14"/>
  <c r="J788" i="14"/>
  <c r="A788" i="14"/>
  <c r="J787" i="14"/>
  <c r="A787" i="14"/>
  <c r="J786" i="14"/>
  <c r="A786" i="14"/>
  <c r="J785" i="14"/>
  <c r="A785" i="14"/>
  <c r="J784" i="14"/>
  <c r="A784" i="14"/>
  <c r="J783" i="14"/>
  <c r="A783" i="14"/>
  <c r="J782" i="14"/>
  <c r="A782" i="14"/>
  <c r="J781" i="14"/>
  <c r="A781" i="14"/>
  <c r="J780" i="14"/>
  <c r="A780" i="14"/>
  <c r="J779" i="14"/>
  <c r="A779" i="14"/>
  <c r="J778" i="14"/>
  <c r="A778" i="14"/>
  <c r="J777" i="14"/>
  <c r="A777" i="14"/>
  <c r="J776" i="14"/>
  <c r="A776" i="14"/>
  <c r="J775" i="14"/>
  <c r="A775" i="14"/>
  <c r="J774" i="14"/>
  <c r="A774" i="14"/>
  <c r="J773" i="14"/>
  <c r="A773" i="14"/>
  <c r="J772" i="14"/>
  <c r="A772" i="14"/>
  <c r="J771" i="14"/>
  <c r="A771" i="14"/>
  <c r="J770" i="14"/>
  <c r="A770" i="14"/>
  <c r="J769" i="14"/>
  <c r="A769" i="14"/>
  <c r="J768" i="14"/>
  <c r="A768" i="14"/>
  <c r="J767" i="14"/>
  <c r="A767" i="14"/>
  <c r="J766" i="14"/>
  <c r="A766" i="14"/>
  <c r="J765" i="14"/>
  <c r="A765" i="14"/>
  <c r="J764" i="14"/>
  <c r="A764" i="14"/>
  <c r="J763" i="14"/>
  <c r="A763" i="14"/>
  <c r="J762" i="14"/>
  <c r="A762" i="14"/>
  <c r="J761" i="14"/>
  <c r="A761" i="14"/>
  <c r="J760" i="14"/>
  <c r="A760" i="14"/>
  <c r="J759" i="14"/>
  <c r="A759" i="14"/>
  <c r="J758" i="14"/>
  <c r="A758" i="14"/>
  <c r="J757" i="14"/>
  <c r="A757" i="14"/>
  <c r="J756" i="14"/>
  <c r="A756" i="14"/>
  <c r="J755" i="14"/>
  <c r="A755" i="14"/>
  <c r="J754" i="14"/>
  <c r="A754" i="14"/>
  <c r="J753" i="14"/>
  <c r="A753" i="14"/>
  <c r="J752" i="14"/>
  <c r="A752" i="14"/>
  <c r="J751" i="14"/>
  <c r="A751" i="14"/>
  <c r="J750" i="14"/>
  <c r="A750" i="14"/>
  <c r="J749" i="14"/>
  <c r="A749" i="14"/>
  <c r="J748" i="14"/>
  <c r="A748" i="14"/>
  <c r="J747" i="14"/>
  <c r="A747" i="14"/>
  <c r="J746" i="14"/>
  <c r="A746" i="14"/>
  <c r="J745" i="14"/>
  <c r="A745" i="14"/>
  <c r="J744" i="14"/>
  <c r="A744" i="14"/>
  <c r="J743" i="14"/>
  <c r="A743" i="14"/>
  <c r="J742" i="14"/>
  <c r="A742" i="14"/>
  <c r="J741" i="14"/>
  <c r="A741" i="14"/>
  <c r="J740" i="14"/>
  <c r="A740" i="14"/>
  <c r="J739" i="14"/>
  <c r="A739" i="14"/>
  <c r="J738" i="14"/>
  <c r="A738" i="14"/>
  <c r="J737" i="14"/>
  <c r="A737" i="14"/>
  <c r="J736" i="14"/>
  <c r="A736" i="14"/>
  <c r="J735" i="14"/>
  <c r="A735" i="14"/>
  <c r="J734" i="14"/>
  <c r="A734" i="14"/>
  <c r="J733" i="14"/>
  <c r="A733" i="14"/>
  <c r="J732" i="14"/>
  <c r="A732" i="14"/>
  <c r="J731" i="14"/>
  <c r="A731" i="14"/>
  <c r="J730" i="14"/>
  <c r="A730" i="14"/>
  <c r="J729" i="14"/>
  <c r="A729" i="14"/>
  <c r="J728" i="14"/>
  <c r="A728" i="14"/>
  <c r="J727" i="14"/>
  <c r="A727" i="14"/>
  <c r="J726" i="14"/>
  <c r="A726" i="14"/>
  <c r="J725" i="14"/>
  <c r="A725" i="14"/>
  <c r="J724" i="14"/>
  <c r="A724" i="14"/>
  <c r="J723" i="14"/>
  <c r="A723" i="14"/>
  <c r="J722" i="14"/>
  <c r="A722" i="14"/>
  <c r="J721" i="14"/>
  <c r="A721" i="14"/>
  <c r="J720" i="14"/>
  <c r="A720" i="14"/>
  <c r="J719" i="14"/>
  <c r="A719" i="14"/>
  <c r="J718" i="14"/>
  <c r="A718" i="14"/>
  <c r="J717" i="14"/>
  <c r="A717" i="14"/>
  <c r="J716" i="14"/>
  <c r="A716" i="14"/>
  <c r="J715" i="14"/>
  <c r="A715" i="14"/>
  <c r="J714" i="14"/>
  <c r="A714" i="14"/>
  <c r="J713" i="14"/>
  <c r="A713" i="14"/>
  <c r="J712" i="14"/>
  <c r="A712" i="14"/>
  <c r="J711" i="14"/>
  <c r="A711" i="14"/>
  <c r="J710" i="14"/>
  <c r="A710" i="14"/>
  <c r="J709" i="14"/>
  <c r="A709" i="14"/>
  <c r="J708" i="14"/>
  <c r="A708" i="14"/>
  <c r="J707" i="14"/>
  <c r="A707" i="14"/>
  <c r="J706" i="14"/>
  <c r="A706" i="14"/>
  <c r="J705" i="14"/>
  <c r="A705" i="14"/>
  <c r="J704" i="14"/>
  <c r="A704" i="14"/>
  <c r="J703" i="14"/>
  <c r="A703" i="14"/>
  <c r="J702" i="14"/>
  <c r="A702" i="14"/>
  <c r="J701" i="14"/>
  <c r="A701" i="14"/>
  <c r="J700" i="14"/>
  <c r="A700" i="14"/>
  <c r="J699" i="14"/>
  <c r="A699" i="14"/>
  <c r="J698" i="14"/>
  <c r="A698" i="14"/>
  <c r="J697" i="14"/>
  <c r="A697" i="14"/>
  <c r="J696" i="14"/>
  <c r="A696" i="14"/>
  <c r="J695" i="14"/>
  <c r="A695" i="14"/>
  <c r="J694" i="14"/>
  <c r="A694" i="14"/>
  <c r="J693" i="14"/>
  <c r="A693" i="14"/>
  <c r="J692" i="14"/>
  <c r="A692" i="14"/>
  <c r="J691" i="14"/>
  <c r="A691" i="14"/>
  <c r="J690" i="14"/>
  <c r="A690" i="14"/>
  <c r="J689" i="14"/>
  <c r="A689" i="14"/>
  <c r="J688" i="14"/>
  <c r="A688" i="14"/>
  <c r="J687" i="14"/>
  <c r="A687" i="14"/>
  <c r="J686" i="14"/>
  <c r="A686" i="14"/>
  <c r="J685" i="14"/>
  <c r="A685" i="14"/>
  <c r="J684" i="14"/>
  <c r="A684" i="14"/>
  <c r="J683" i="14"/>
  <c r="A683" i="14"/>
  <c r="J682" i="14"/>
  <c r="A682" i="14"/>
  <c r="J681" i="14"/>
  <c r="A681" i="14"/>
  <c r="J680" i="14"/>
  <c r="A680" i="14"/>
  <c r="J679" i="14"/>
  <c r="A679" i="14"/>
  <c r="J678" i="14"/>
  <c r="A678" i="14"/>
  <c r="J677" i="14"/>
  <c r="A677" i="14"/>
  <c r="J676" i="14"/>
  <c r="A676" i="14"/>
  <c r="J675" i="14"/>
  <c r="A675" i="14"/>
  <c r="J674" i="14"/>
  <c r="A674" i="14"/>
  <c r="J673" i="14"/>
  <c r="A673" i="14"/>
  <c r="J672" i="14"/>
  <c r="A672" i="14"/>
  <c r="J671" i="14"/>
  <c r="A671" i="14"/>
  <c r="J670" i="14"/>
  <c r="A670" i="14"/>
  <c r="J669" i="14"/>
  <c r="A669" i="14"/>
  <c r="J668" i="14"/>
  <c r="A668" i="14"/>
  <c r="J667" i="14"/>
  <c r="A667" i="14"/>
  <c r="J666" i="14"/>
  <c r="A666" i="14"/>
  <c r="J665" i="14"/>
  <c r="A665" i="14"/>
  <c r="J664" i="14"/>
  <c r="A664" i="14"/>
  <c r="J663" i="14"/>
  <c r="A663" i="14"/>
  <c r="J662" i="14"/>
  <c r="A662" i="14"/>
  <c r="J661" i="14"/>
  <c r="A661" i="14"/>
  <c r="J660" i="14"/>
  <c r="A660" i="14"/>
  <c r="J659" i="14"/>
  <c r="A659" i="14"/>
  <c r="J658" i="14"/>
  <c r="A658" i="14"/>
  <c r="J657" i="14"/>
  <c r="A657" i="14"/>
  <c r="J656" i="14"/>
  <c r="A656" i="14"/>
  <c r="J655" i="14"/>
  <c r="A655" i="14"/>
  <c r="J654" i="14"/>
  <c r="A654" i="14"/>
  <c r="J653" i="14"/>
  <c r="A653" i="14"/>
  <c r="J652" i="14"/>
  <c r="A652" i="14"/>
  <c r="J651" i="14"/>
  <c r="A651" i="14"/>
  <c r="J650" i="14"/>
  <c r="A650" i="14"/>
  <c r="J649" i="14"/>
  <c r="A649" i="14"/>
  <c r="J648" i="14"/>
  <c r="A648" i="14"/>
  <c r="J647" i="14"/>
  <c r="A647" i="14"/>
  <c r="J646" i="14"/>
  <c r="A646" i="14"/>
  <c r="J645" i="14"/>
  <c r="A645" i="14"/>
  <c r="J644" i="14"/>
  <c r="A644" i="14"/>
  <c r="J643" i="14"/>
  <c r="A643" i="14"/>
  <c r="J642" i="14"/>
  <c r="A642" i="14"/>
  <c r="J641" i="14"/>
  <c r="A641" i="14"/>
  <c r="J640" i="14"/>
  <c r="A640" i="14"/>
  <c r="J639" i="14"/>
  <c r="A639" i="14"/>
  <c r="J638" i="14"/>
  <c r="A638" i="14"/>
  <c r="J637" i="14"/>
  <c r="A637" i="14"/>
  <c r="J636" i="14"/>
  <c r="A636" i="14"/>
  <c r="J635" i="14"/>
  <c r="A635" i="14"/>
  <c r="J634" i="14"/>
  <c r="A634" i="14"/>
  <c r="J633" i="14"/>
  <c r="A633" i="14"/>
  <c r="J632" i="14"/>
  <c r="A632" i="14"/>
  <c r="J631" i="14"/>
  <c r="A631" i="14"/>
  <c r="J630" i="14"/>
  <c r="A630" i="14"/>
  <c r="J629" i="14"/>
  <c r="A629" i="14"/>
  <c r="J628" i="14"/>
  <c r="A628" i="14"/>
  <c r="J627" i="14"/>
  <c r="A627" i="14"/>
  <c r="J626" i="14"/>
  <c r="A626" i="14"/>
  <c r="J625" i="14"/>
  <c r="A625" i="14"/>
  <c r="J624" i="14"/>
  <c r="A624" i="14"/>
  <c r="J623" i="14"/>
  <c r="A623" i="14"/>
  <c r="J622" i="14"/>
  <c r="A622" i="14"/>
  <c r="J621" i="14"/>
  <c r="A621" i="14"/>
  <c r="J620" i="14"/>
  <c r="A620" i="14"/>
  <c r="J619" i="14"/>
  <c r="A619" i="14"/>
  <c r="J618" i="14"/>
  <c r="A618" i="14"/>
  <c r="J617" i="14"/>
  <c r="A617" i="14"/>
  <c r="J616" i="14"/>
  <c r="A616" i="14"/>
  <c r="J615" i="14"/>
  <c r="A615" i="14"/>
  <c r="J614" i="14"/>
  <c r="A614" i="14"/>
  <c r="J613" i="14"/>
  <c r="A613" i="14"/>
  <c r="J612" i="14"/>
  <c r="A612" i="14"/>
  <c r="J611" i="14"/>
  <c r="A611" i="14"/>
  <c r="J610" i="14"/>
  <c r="A610" i="14"/>
  <c r="J609" i="14"/>
  <c r="A609" i="14"/>
  <c r="J608" i="14"/>
  <c r="A608" i="14"/>
  <c r="J607" i="14"/>
  <c r="A607" i="14"/>
  <c r="J606" i="14"/>
  <c r="A606" i="14"/>
  <c r="J605" i="14"/>
  <c r="A605" i="14"/>
  <c r="J604" i="14"/>
  <c r="A604" i="14"/>
  <c r="J603" i="14"/>
  <c r="A603" i="14"/>
  <c r="J602" i="14"/>
  <c r="A602" i="14"/>
  <c r="J601" i="14"/>
  <c r="A601" i="14"/>
  <c r="J600" i="14"/>
  <c r="A600" i="14"/>
  <c r="J599" i="14"/>
  <c r="A599" i="14"/>
  <c r="J598" i="14"/>
  <c r="A598" i="14"/>
  <c r="J597" i="14"/>
  <c r="A597" i="14"/>
  <c r="J596" i="14"/>
  <c r="A596" i="14"/>
  <c r="J595" i="14"/>
  <c r="A595" i="14"/>
  <c r="J594" i="14"/>
  <c r="A594" i="14"/>
  <c r="J593" i="14"/>
  <c r="A593" i="14"/>
  <c r="J592" i="14"/>
  <c r="A592" i="14"/>
  <c r="J591" i="14"/>
  <c r="A591" i="14"/>
  <c r="J590" i="14"/>
  <c r="A590" i="14"/>
  <c r="J589" i="14"/>
  <c r="A589" i="14"/>
  <c r="J588" i="14"/>
  <c r="A588" i="14"/>
  <c r="J587" i="14"/>
  <c r="A587" i="14"/>
  <c r="J586" i="14"/>
  <c r="A586" i="14"/>
  <c r="J585" i="14"/>
  <c r="A585" i="14"/>
  <c r="J584" i="14"/>
  <c r="A584" i="14"/>
  <c r="J583" i="14"/>
  <c r="A583" i="14"/>
  <c r="J582" i="14"/>
  <c r="A582" i="14"/>
  <c r="J581" i="14"/>
  <c r="A581" i="14"/>
  <c r="J580" i="14"/>
  <c r="A580" i="14"/>
  <c r="J579" i="14"/>
  <c r="A579" i="14"/>
  <c r="J578" i="14"/>
  <c r="A578" i="14"/>
  <c r="J577" i="14"/>
  <c r="A577" i="14"/>
  <c r="J576" i="14"/>
  <c r="A576" i="14"/>
  <c r="J575" i="14"/>
  <c r="A575" i="14"/>
  <c r="J574" i="14"/>
  <c r="A574" i="14"/>
  <c r="J573" i="14"/>
  <c r="A573" i="14"/>
  <c r="J572" i="14"/>
  <c r="A572" i="14"/>
  <c r="J571" i="14"/>
  <c r="A571" i="14"/>
  <c r="J570" i="14"/>
  <c r="A570" i="14"/>
  <c r="J569" i="14"/>
  <c r="A569" i="14"/>
  <c r="J568" i="14"/>
  <c r="A568" i="14"/>
  <c r="J567" i="14"/>
  <c r="A567" i="14"/>
  <c r="J566" i="14"/>
  <c r="A566" i="14"/>
  <c r="J565" i="14"/>
  <c r="A565" i="14"/>
  <c r="J564" i="14"/>
  <c r="A564" i="14"/>
  <c r="J563" i="14"/>
  <c r="A563" i="14"/>
  <c r="J562" i="14"/>
  <c r="A562" i="14"/>
  <c r="J561" i="14"/>
  <c r="A561" i="14"/>
  <c r="J560" i="14"/>
  <c r="A560" i="14"/>
  <c r="J559" i="14"/>
  <c r="A559" i="14"/>
  <c r="J558" i="14"/>
  <c r="A558" i="14"/>
  <c r="J557" i="14"/>
  <c r="A557" i="14"/>
  <c r="J556" i="14"/>
  <c r="A556" i="14"/>
  <c r="J555" i="14"/>
  <c r="A555" i="14"/>
  <c r="J554" i="14"/>
  <c r="A554" i="14"/>
  <c r="J553" i="14"/>
  <c r="A553" i="14"/>
  <c r="J552" i="14"/>
  <c r="A552" i="14"/>
  <c r="J551" i="14"/>
  <c r="A551" i="14"/>
  <c r="J550" i="14"/>
  <c r="A550" i="14"/>
  <c r="J549" i="14"/>
  <c r="A549" i="14"/>
  <c r="J548" i="14"/>
  <c r="A548" i="14"/>
  <c r="J547" i="14"/>
  <c r="A547" i="14"/>
  <c r="J546" i="14"/>
  <c r="A546" i="14"/>
  <c r="J545" i="14"/>
  <c r="A545" i="14"/>
  <c r="J544" i="14"/>
  <c r="A544" i="14"/>
  <c r="J543" i="14"/>
  <c r="A543" i="14"/>
  <c r="J542" i="14"/>
  <c r="A542" i="14"/>
  <c r="J541" i="14"/>
  <c r="A541" i="14"/>
  <c r="J540" i="14"/>
  <c r="A540" i="14"/>
  <c r="J539" i="14"/>
  <c r="A539" i="14"/>
  <c r="J538" i="14"/>
  <c r="A538" i="14"/>
  <c r="J537" i="14"/>
  <c r="A537" i="14"/>
  <c r="J536" i="14"/>
  <c r="A536" i="14"/>
  <c r="J535" i="14"/>
  <c r="A535" i="14"/>
  <c r="J534" i="14"/>
  <c r="A534" i="14"/>
  <c r="J533" i="14"/>
  <c r="A533" i="14"/>
  <c r="J532" i="14"/>
  <c r="A532" i="14"/>
  <c r="J531" i="14"/>
  <c r="A531" i="14"/>
  <c r="J530" i="14"/>
  <c r="A530" i="14"/>
  <c r="J529" i="14"/>
  <c r="A529" i="14"/>
  <c r="J528" i="14"/>
  <c r="A528" i="14"/>
  <c r="J527" i="14"/>
  <c r="A527" i="14"/>
  <c r="J526" i="14"/>
  <c r="A526" i="14"/>
  <c r="J525" i="14"/>
  <c r="A525" i="14"/>
  <c r="J524" i="14"/>
  <c r="A524" i="14"/>
  <c r="J523" i="14"/>
  <c r="A523" i="14"/>
  <c r="J522" i="14"/>
  <c r="A522" i="14"/>
  <c r="J521" i="14"/>
  <c r="A521" i="14"/>
  <c r="J520" i="14"/>
  <c r="A520" i="14"/>
  <c r="J519" i="14"/>
  <c r="A519" i="14"/>
  <c r="J518" i="14"/>
  <c r="A518" i="14"/>
  <c r="J517" i="14"/>
  <c r="A517" i="14"/>
  <c r="J516" i="14"/>
  <c r="A516" i="14"/>
  <c r="J515" i="14"/>
  <c r="A515" i="14"/>
  <c r="J514" i="14"/>
  <c r="A514" i="14"/>
  <c r="J513" i="14"/>
  <c r="A513" i="14"/>
  <c r="J512" i="14"/>
  <c r="A512" i="14"/>
  <c r="J511" i="14"/>
  <c r="A511" i="14"/>
  <c r="J510" i="14"/>
  <c r="A510" i="14"/>
  <c r="J509" i="14"/>
  <c r="A509" i="14"/>
  <c r="J508" i="14"/>
  <c r="A508" i="14"/>
  <c r="J507" i="14"/>
  <c r="A507" i="14"/>
  <c r="J506" i="14"/>
  <c r="A506" i="14"/>
  <c r="J505" i="14"/>
  <c r="A505" i="14"/>
  <c r="J504" i="14"/>
  <c r="A504" i="14"/>
  <c r="J503" i="14"/>
  <c r="A503" i="14"/>
  <c r="J502" i="14"/>
  <c r="A502" i="14"/>
  <c r="J501" i="14"/>
  <c r="A501" i="14"/>
  <c r="J500" i="14"/>
  <c r="A500" i="14"/>
  <c r="J499" i="14"/>
  <c r="A499" i="14"/>
  <c r="J498" i="14"/>
  <c r="A498" i="14"/>
  <c r="J497" i="14"/>
  <c r="A497" i="14"/>
  <c r="J496" i="14"/>
  <c r="A496" i="14"/>
  <c r="J495" i="14"/>
  <c r="A495" i="14"/>
  <c r="J494" i="14"/>
  <c r="A494" i="14"/>
  <c r="J493" i="14"/>
  <c r="A493" i="14"/>
  <c r="J492" i="14"/>
  <c r="A492" i="14"/>
  <c r="J491" i="14"/>
  <c r="A491" i="14"/>
  <c r="J490" i="14"/>
  <c r="A490" i="14"/>
  <c r="J489" i="14"/>
  <c r="A489" i="14"/>
  <c r="J488" i="14"/>
  <c r="A488" i="14"/>
  <c r="J487" i="14"/>
  <c r="A487" i="14"/>
  <c r="J486" i="14"/>
  <c r="A486" i="14"/>
  <c r="J485" i="14"/>
  <c r="A485" i="14"/>
  <c r="J484" i="14"/>
  <c r="A484" i="14"/>
  <c r="J483" i="14"/>
  <c r="A483" i="14"/>
  <c r="J482" i="14"/>
  <c r="A482" i="14"/>
  <c r="J481" i="14"/>
  <c r="A481" i="14"/>
  <c r="J480" i="14"/>
  <c r="A480" i="14"/>
  <c r="J479" i="14"/>
  <c r="A479" i="14"/>
  <c r="J478" i="14"/>
  <c r="A478" i="14"/>
  <c r="J477" i="14"/>
  <c r="A477" i="14"/>
  <c r="J476" i="14"/>
  <c r="A476" i="14"/>
  <c r="J475" i="14"/>
  <c r="A475" i="14"/>
  <c r="J474" i="14"/>
  <c r="A474" i="14"/>
  <c r="J473" i="14"/>
  <c r="A473" i="14"/>
  <c r="J472" i="14"/>
  <c r="A472" i="14"/>
  <c r="J471" i="14"/>
  <c r="A471" i="14"/>
  <c r="J470" i="14"/>
  <c r="A470" i="14"/>
  <c r="J469" i="14"/>
  <c r="A469" i="14"/>
  <c r="J468" i="14"/>
  <c r="A468" i="14"/>
  <c r="J467" i="14"/>
  <c r="A467" i="14"/>
  <c r="J466" i="14"/>
  <c r="A466" i="14"/>
  <c r="J465" i="14"/>
  <c r="A465" i="14"/>
  <c r="J464" i="14"/>
  <c r="A464" i="14"/>
  <c r="J463" i="14"/>
  <c r="A463" i="14"/>
  <c r="J462" i="14"/>
  <c r="A462" i="14"/>
  <c r="J461" i="14"/>
  <c r="A461" i="14"/>
  <c r="J460" i="14"/>
  <c r="A460" i="14"/>
  <c r="J459" i="14"/>
  <c r="A459" i="14"/>
  <c r="J458" i="14"/>
  <c r="A458" i="14"/>
  <c r="J457" i="14"/>
  <c r="A457" i="14"/>
  <c r="J456" i="14"/>
  <c r="A456" i="14"/>
  <c r="J455" i="14"/>
  <c r="A455" i="14"/>
  <c r="J454" i="14"/>
  <c r="A454" i="14"/>
  <c r="J453" i="14"/>
  <c r="A453" i="14"/>
  <c r="J452" i="14"/>
  <c r="A452" i="14"/>
  <c r="J451" i="14"/>
  <c r="A451" i="14"/>
  <c r="J450" i="14"/>
  <c r="A450" i="14"/>
  <c r="J449" i="14"/>
  <c r="A449" i="14"/>
  <c r="J448" i="14"/>
  <c r="A448" i="14"/>
  <c r="J447" i="14"/>
  <c r="A447" i="14"/>
  <c r="J446" i="14"/>
  <c r="A446" i="14"/>
  <c r="J445" i="14"/>
  <c r="A445" i="14"/>
  <c r="J444" i="14"/>
  <c r="A444" i="14"/>
  <c r="J443" i="14"/>
  <c r="A443" i="14"/>
  <c r="J442" i="14"/>
  <c r="A442" i="14"/>
  <c r="J441" i="14"/>
  <c r="A441" i="14"/>
  <c r="J440" i="14"/>
  <c r="A440" i="14"/>
  <c r="J439" i="14"/>
  <c r="A439" i="14"/>
  <c r="J438" i="14"/>
  <c r="A438" i="14"/>
  <c r="J437" i="14"/>
  <c r="A437" i="14"/>
  <c r="J436" i="14"/>
  <c r="A436" i="14"/>
  <c r="J435" i="14"/>
  <c r="A435" i="14"/>
  <c r="J434" i="14"/>
  <c r="A434" i="14"/>
  <c r="J433" i="14"/>
  <c r="A433" i="14"/>
  <c r="J432" i="14"/>
  <c r="A432" i="14"/>
  <c r="J431" i="14"/>
  <c r="A431" i="14"/>
  <c r="J430" i="14"/>
  <c r="A430" i="14"/>
  <c r="J429" i="14"/>
  <c r="A429" i="14"/>
  <c r="J428" i="14"/>
  <c r="A428" i="14"/>
  <c r="J427" i="14"/>
  <c r="A427" i="14"/>
  <c r="J426" i="14"/>
  <c r="A426" i="14"/>
  <c r="J425" i="14"/>
  <c r="A425" i="14"/>
  <c r="J424" i="14"/>
  <c r="A424" i="14"/>
  <c r="J423" i="14"/>
  <c r="A423" i="14"/>
  <c r="J422" i="14"/>
  <c r="A422" i="14"/>
  <c r="J421" i="14"/>
  <c r="A421" i="14"/>
  <c r="J420" i="14"/>
  <c r="A420" i="14"/>
  <c r="J419" i="14"/>
  <c r="A419" i="14"/>
  <c r="J418" i="14"/>
  <c r="A418" i="14"/>
  <c r="J417" i="14"/>
  <c r="A417" i="14"/>
  <c r="J416" i="14"/>
  <c r="A416" i="14"/>
  <c r="J415" i="14"/>
  <c r="A415" i="14"/>
  <c r="J414" i="14"/>
  <c r="A414" i="14"/>
  <c r="J413" i="14"/>
  <c r="A413" i="14"/>
  <c r="J412" i="14"/>
  <c r="A412" i="14"/>
  <c r="J411" i="14"/>
  <c r="A411" i="14"/>
  <c r="J410" i="14"/>
  <c r="A410" i="14"/>
  <c r="J409" i="14"/>
  <c r="A409" i="14"/>
  <c r="J408" i="14"/>
  <c r="A408" i="14"/>
  <c r="J407" i="14"/>
  <c r="A407" i="14"/>
  <c r="J406" i="14"/>
  <c r="A406" i="14"/>
  <c r="J405" i="14"/>
  <c r="A405" i="14"/>
  <c r="J404" i="14"/>
  <c r="A404" i="14"/>
  <c r="J403" i="14"/>
  <c r="A403" i="14"/>
  <c r="J402" i="14"/>
  <c r="A402" i="14"/>
  <c r="J401" i="14"/>
  <c r="A401" i="14"/>
  <c r="J400" i="14"/>
  <c r="A400" i="14"/>
  <c r="J399" i="14"/>
  <c r="A399" i="14"/>
  <c r="J398" i="14"/>
  <c r="A398" i="14"/>
  <c r="J397" i="14"/>
  <c r="A397" i="14"/>
  <c r="J396" i="14"/>
  <c r="A396" i="14"/>
  <c r="J395" i="14"/>
  <c r="A395" i="14"/>
  <c r="J394" i="14"/>
  <c r="A394" i="14"/>
  <c r="J393" i="14"/>
  <c r="A393" i="14"/>
  <c r="J392" i="14"/>
  <c r="A392" i="14"/>
  <c r="J391" i="14"/>
  <c r="A391" i="14"/>
  <c r="J390" i="14"/>
  <c r="A390" i="14"/>
  <c r="J389" i="14"/>
  <c r="A389" i="14"/>
  <c r="J388" i="14"/>
  <c r="A388" i="14"/>
  <c r="J387" i="14"/>
  <c r="A387" i="14"/>
  <c r="J386" i="14"/>
  <c r="A386" i="14"/>
  <c r="J385" i="14"/>
  <c r="A385" i="14"/>
  <c r="J384" i="14"/>
  <c r="A384" i="14"/>
  <c r="J383" i="14"/>
  <c r="A383" i="14"/>
  <c r="J382" i="14"/>
  <c r="A382" i="14"/>
  <c r="J381" i="14"/>
  <c r="A381" i="14"/>
  <c r="J380" i="14"/>
  <c r="A380" i="14"/>
  <c r="J379" i="14"/>
  <c r="A379" i="14"/>
  <c r="J378" i="14"/>
  <c r="A378" i="14"/>
  <c r="J377" i="14"/>
  <c r="A377" i="14"/>
  <c r="J376" i="14"/>
  <c r="A376" i="14"/>
  <c r="J375" i="14"/>
  <c r="A375" i="14"/>
  <c r="J374" i="14"/>
  <c r="A374" i="14"/>
  <c r="J373" i="14"/>
  <c r="A373" i="14"/>
  <c r="J372" i="14"/>
  <c r="A372" i="14"/>
  <c r="J371" i="14"/>
  <c r="A371" i="14"/>
  <c r="J370" i="14"/>
  <c r="A370" i="14"/>
  <c r="J369" i="14"/>
  <c r="A369" i="14"/>
  <c r="J368" i="14"/>
  <c r="A368" i="14"/>
  <c r="J367" i="14"/>
  <c r="A367" i="14"/>
  <c r="J366" i="14"/>
  <c r="A366" i="14"/>
  <c r="J365" i="14"/>
  <c r="A365" i="14"/>
  <c r="J364" i="14"/>
  <c r="A364" i="14"/>
  <c r="J363" i="14"/>
  <c r="A363" i="14"/>
  <c r="J362" i="14"/>
  <c r="A362" i="14"/>
  <c r="J361" i="14"/>
  <c r="A361" i="14"/>
  <c r="J360" i="14"/>
  <c r="A360" i="14"/>
  <c r="J359" i="14"/>
  <c r="A359" i="14"/>
  <c r="J358" i="14"/>
  <c r="A358" i="14"/>
  <c r="J357" i="14"/>
  <c r="A357" i="14"/>
  <c r="J356" i="14"/>
  <c r="A356" i="14"/>
  <c r="J355" i="14"/>
  <c r="A355" i="14"/>
  <c r="J354" i="14"/>
  <c r="A354" i="14"/>
  <c r="J353" i="14"/>
  <c r="A353" i="14"/>
  <c r="J352" i="14"/>
  <c r="A352" i="14"/>
  <c r="J351" i="14"/>
  <c r="A351" i="14"/>
  <c r="J350" i="14"/>
  <c r="A350" i="14"/>
  <c r="J349" i="14"/>
  <c r="A349" i="14"/>
  <c r="J348" i="14"/>
  <c r="A348" i="14"/>
  <c r="J347" i="14"/>
  <c r="A347" i="14"/>
  <c r="J346" i="14"/>
  <c r="A346" i="14"/>
  <c r="J345" i="14"/>
  <c r="A345" i="14"/>
  <c r="J344" i="14"/>
  <c r="A344" i="14"/>
  <c r="J343" i="14"/>
  <c r="A343" i="14"/>
  <c r="J342" i="14"/>
  <c r="A342" i="14"/>
  <c r="J341" i="14"/>
  <c r="A341" i="14"/>
  <c r="J340" i="14"/>
  <c r="A340" i="14"/>
  <c r="J339" i="14"/>
  <c r="A339" i="14"/>
  <c r="J338" i="14"/>
  <c r="A338" i="14"/>
  <c r="J337" i="14"/>
  <c r="A337" i="14"/>
  <c r="J336" i="14"/>
  <c r="A336" i="14"/>
  <c r="J335" i="14"/>
  <c r="A335" i="14"/>
  <c r="J334" i="14"/>
  <c r="A334" i="14"/>
  <c r="J333" i="14"/>
  <c r="A333" i="14"/>
  <c r="J332" i="14"/>
  <c r="A332" i="14"/>
  <c r="J331" i="14"/>
  <c r="A331" i="14"/>
  <c r="J330" i="14"/>
  <c r="A330" i="14"/>
  <c r="J329" i="14"/>
  <c r="A329" i="14"/>
  <c r="J328" i="14"/>
  <c r="A328" i="14"/>
  <c r="J327" i="14"/>
  <c r="A327" i="14"/>
  <c r="J326" i="14"/>
  <c r="A326" i="14"/>
  <c r="J325" i="14"/>
  <c r="A325" i="14"/>
  <c r="J324" i="14"/>
  <c r="A324" i="14"/>
  <c r="J323" i="14"/>
  <c r="A323" i="14"/>
  <c r="J322" i="14"/>
  <c r="A322" i="14"/>
  <c r="J321" i="14"/>
  <c r="A321" i="14"/>
  <c r="J320" i="14"/>
  <c r="A320" i="14"/>
  <c r="J319" i="14"/>
  <c r="A319" i="14"/>
  <c r="J318" i="14"/>
  <c r="A318" i="14"/>
  <c r="J317" i="14"/>
  <c r="A317" i="14"/>
  <c r="J316" i="14"/>
  <c r="A316" i="14"/>
  <c r="J315" i="14"/>
  <c r="A315" i="14"/>
  <c r="J314" i="14"/>
  <c r="A314" i="14"/>
  <c r="J313" i="14"/>
  <c r="A313" i="14"/>
  <c r="J312" i="14"/>
  <c r="A312" i="14"/>
  <c r="J311" i="14"/>
  <c r="A311" i="14"/>
  <c r="J310" i="14"/>
  <c r="A310" i="14"/>
  <c r="J309" i="14"/>
  <c r="A309" i="14"/>
  <c r="J308" i="14"/>
  <c r="A308" i="14"/>
  <c r="J307" i="14"/>
  <c r="A307" i="14"/>
  <c r="J306" i="14"/>
  <c r="A306" i="14"/>
  <c r="J305" i="14"/>
  <c r="A305" i="14"/>
  <c r="J304" i="14"/>
  <c r="A304" i="14"/>
  <c r="J303" i="14"/>
  <c r="A303" i="14"/>
  <c r="J302" i="14"/>
  <c r="A302" i="14"/>
  <c r="J301" i="14"/>
  <c r="A301" i="14"/>
  <c r="J300" i="14"/>
  <c r="A300" i="14"/>
  <c r="J299" i="14"/>
  <c r="A299" i="14"/>
  <c r="J298" i="14"/>
  <c r="A298" i="14"/>
  <c r="J297" i="14"/>
  <c r="A297" i="14"/>
  <c r="J296" i="14"/>
  <c r="A296" i="14"/>
  <c r="J295" i="14"/>
  <c r="A295" i="14"/>
  <c r="J294" i="14"/>
  <c r="A294" i="14"/>
  <c r="J293" i="14"/>
  <c r="A293" i="14"/>
  <c r="J292" i="14"/>
  <c r="A292" i="14"/>
  <c r="J291" i="14"/>
  <c r="A291" i="14"/>
  <c r="J290" i="14"/>
  <c r="A290" i="14"/>
  <c r="J289" i="14"/>
  <c r="A289" i="14"/>
  <c r="J288" i="14"/>
  <c r="A288" i="14"/>
  <c r="J287" i="14"/>
  <c r="A287" i="14"/>
  <c r="J286" i="14"/>
  <c r="A286" i="14"/>
  <c r="J285" i="14"/>
  <c r="A285" i="14"/>
  <c r="J284" i="14"/>
  <c r="A284" i="14"/>
  <c r="J283" i="14"/>
  <c r="A283" i="14"/>
  <c r="J282" i="14"/>
  <c r="A282" i="14"/>
  <c r="J281" i="14"/>
  <c r="A281" i="14"/>
  <c r="J280" i="14"/>
  <c r="A280" i="14"/>
  <c r="J279" i="14"/>
  <c r="A279" i="14"/>
  <c r="J278" i="14"/>
  <c r="A278" i="14"/>
  <c r="J277" i="14"/>
  <c r="A277" i="14"/>
  <c r="J276" i="14"/>
  <c r="A276" i="14"/>
  <c r="J275" i="14"/>
  <c r="A275" i="14"/>
  <c r="J274" i="14"/>
  <c r="A274" i="14"/>
  <c r="J273" i="14"/>
  <c r="A273" i="14"/>
  <c r="J272" i="14"/>
  <c r="A272" i="14"/>
  <c r="J271" i="14"/>
  <c r="A271" i="14"/>
  <c r="J270" i="14"/>
  <c r="A270" i="14"/>
  <c r="J269" i="14"/>
  <c r="A269" i="14"/>
  <c r="J268" i="14"/>
  <c r="A268" i="14"/>
  <c r="J267" i="14"/>
  <c r="A267" i="14"/>
  <c r="J266" i="14"/>
  <c r="A266" i="14"/>
  <c r="J265" i="14"/>
  <c r="A265" i="14"/>
  <c r="J264" i="14"/>
  <c r="A264" i="14"/>
  <c r="J263" i="14"/>
  <c r="A263" i="14"/>
  <c r="J262" i="14"/>
  <c r="A262" i="14"/>
  <c r="J261" i="14"/>
  <c r="A261" i="14"/>
  <c r="J260" i="14"/>
  <c r="A260" i="14"/>
  <c r="J259" i="14"/>
  <c r="A259" i="14"/>
  <c r="J258" i="14"/>
  <c r="A258" i="14"/>
  <c r="J257" i="14"/>
  <c r="A257" i="14"/>
  <c r="J256" i="14"/>
  <c r="A256" i="14"/>
  <c r="J255" i="14"/>
  <c r="A255" i="14"/>
  <c r="J254" i="14"/>
  <c r="A254" i="14"/>
  <c r="J253" i="14"/>
  <c r="A253" i="14"/>
  <c r="J252" i="14"/>
  <c r="A252" i="14"/>
  <c r="J251" i="14"/>
  <c r="A251" i="14"/>
  <c r="J250" i="14"/>
  <c r="A250" i="14"/>
  <c r="J249" i="14"/>
  <c r="A249" i="14"/>
  <c r="J248" i="14"/>
  <c r="A248" i="14"/>
  <c r="J247" i="14"/>
  <c r="A247" i="14"/>
  <c r="J246" i="14"/>
  <c r="A246" i="14"/>
  <c r="J245" i="14"/>
  <c r="A245" i="14"/>
  <c r="J244" i="14"/>
  <c r="A244" i="14"/>
  <c r="J243" i="14"/>
  <c r="A243" i="14"/>
  <c r="J242" i="14"/>
  <c r="A242" i="14"/>
  <c r="J241" i="14"/>
  <c r="A241" i="14"/>
  <c r="J240" i="14"/>
  <c r="A240" i="14"/>
  <c r="J239" i="14"/>
  <c r="A239" i="14"/>
  <c r="J238" i="14"/>
  <c r="A238" i="14"/>
  <c r="J237" i="14"/>
  <c r="A237" i="14"/>
  <c r="J236" i="14"/>
  <c r="A236" i="14"/>
  <c r="J235" i="14"/>
  <c r="A235" i="14"/>
  <c r="J234" i="14"/>
  <c r="A234" i="14"/>
  <c r="J233" i="14"/>
  <c r="A233" i="14"/>
  <c r="J232" i="14"/>
  <c r="A232" i="14"/>
  <c r="J231" i="14"/>
  <c r="A231" i="14"/>
  <c r="J230" i="14"/>
  <c r="A230" i="14"/>
  <c r="J229" i="14"/>
  <c r="A229" i="14"/>
  <c r="J228" i="14"/>
  <c r="A228" i="14"/>
  <c r="J227" i="14"/>
  <c r="A227" i="14"/>
  <c r="J226" i="14"/>
  <c r="A226" i="14"/>
  <c r="J225" i="14"/>
  <c r="A225" i="14"/>
  <c r="J224" i="14"/>
  <c r="A224" i="14"/>
  <c r="J223" i="14"/>
  <c r="A223" i="14"/>
  <c r="J222" i="14"/>
  <c r="A222" i="14"/>
  <c r="J221" i="14"/>
  <c r="A221" i="14"/>
  <c r="J220" i="14"/>
  <c r="A220" i="14"/>
  <c r="J219" i="14"/>
  <c r="A219" i="14"/>
  <c r="J218" i="14"/>
  <c r="A218" i="14"/>
  <c r="J217" i="14"/>
  <c r="A217" i="14"/>
  <c r="J216" i="14"/>
  <c r="A216" i="14"/>
  <c r="J215" i="14"/>
  <c r="A215" i="14"/>
  <c r="J214" i="14"/>
  <c r="A214" i="14"/>
  <c r="J213" i="14"/>
  <c r="A213" i="14"/>
  <c r="J212" i="14"/>
  <c r="A212" i="14"/>
  <c r="J211" i="14"/>
  <c r="A211" i="14"/>
  <c r="J210" i="14"/>
  <c r="A210" i="14"/>
  <c r="J209" i="14"/>
  <c r="A209" i="14"/>
  <c r="J208" i="14"/>
  <c r="A208" i="14"/>
  <c r="J207" i="14"/>
  <c r="A207" i="14"/>
  <c r="J206" i="14"/>
  <c r="A206" i="14"/>
  <c r="J205" i="14"/>
  <c r="A205" i="14"/>
  <c r="J204" i="14"/>
  <c r="A204" i="14"/>
  <c r="J203" i="14"/>
  <c r="A203" i="14"/>
  <c r="J202" i="14"/>
  <c r="A202" i="14"/>
  <c r="J201" i="14"/>
  <c r="A201" i="14"/>
  <c r="J200" i="14"/>
  <c r="A200" i="14"/>
  <c r="J199" i="14"/>
  <c r="A199" i="14"/>
  <c r="J198" i="14"/>
  <c r="A198" i="14"/>
  <c r="J197" i="14"/>
  <c r="A197" i="14"/>
  <c r="J196" i="14"/>
  <c r="A196" i="14"/>
  <c r="J195" i="14"/>
  <c r="A195" i="14"/>
  <c r="J194" i="14"/>
  <c r="A194" i="14"/>
  <c r="J193" i="14"/>
  <c r="A193" i="14"/>
  <c r="J192" i="14"/>
  <c r="A192" i="14"/>
  <c r="J191" i="14"/>
  <c r="A191" i="14"/>
  <c r="J190" i="14"/>
  <c r="A190" i="14"/>
  <c r="J189" i="14"/>
  <c r="A189" i="14"/>
  <c r="J188" i="14"/>
  <c r="A188" i="14"/>
  <c r="J187" i="14"/>
  <c r="A187" i="14"/>
  <c r="J186" i="14"/>
  <c r="A186" i="14"/>
  <c r="J185" i="14"/>
  <c r="A185" i="14"/>
  <c r="J184" i="14"/>
  <c r="A184" i="14"/>
  <c r="J183" i="14"/>
  <c r="A183" i="14"/>
  <c r="J182" i="14"/>
  <c r="A182" i="14"/>
  <c r="J181" i="14"/>
  <c r="A181" i="14"/>
  <c r="J180" i="14"/>
  <c r="A180" i="14"/>
  <c r="J179" i="14"/>
  <c r="A179" i="14"/>
  <c r="J178" i="14"/>
  <c r="A178" i="14"/>
  <c r="J177" i="14"/>
  <c r="A177" i="14"/>
  <c r="J176" i="14"/>
  <c r="A176" i="14"/>
  <c r="J175" i="14"/>
  <c r="A175" i="14"/>
  <c r="J174" i="14"/>
  <c r="A174" i="14"/>
  <c r="J173" i="14"/>
  <c r="A173" i="14"/>
  <c r="J172" i="14"/>
  <c r="A172" i="14"/>
  <c r="J171" i="14"/>
  <c r="A171" i="14"/>
  <c r="J170" i="14"/>
  <c r="A170" i="14"/>
  <c r="J169" i="14"/>
  <c r="A169" i="14"/>
  <c r="J168" i="14"/>
  <c r="A168" i="14"/>
  <c r="J167" i="14"/>
  <c r="A167" i="14"/>
  <c r="J166" i="14"/>
  <c r="A166" i="14"/>
  <c r="J165" i="14"/>
  <c r="A165" i="14"/>
  <c r="J164" i="14"/>
  <c r="A164" i="14"/>
  <c r="J163" i="14"/>
  <c r="A163" i="14"/>
  <c r="J162" i="14"/>
  <c r="A162" i="14"/>
  <c r="J161" i="14"/>
  <c r="A161" i="14"/>
  <c r="J160" i="14"/>
  <c r="A160" i="14"/>
  <c r="J159" i="14"/>
  <c r="A159" i="14"/>
  <c r="J158" i="14"/>
  <c r="A158" i="14"/>
  <c r="J157" i="14"/>
  <c r="A157" i="14"/>
  <c r="J156" i="14"/>
  <c r="A156" i="14"/>
  <c r="J155" i="14"/>
  <c r="A155" i="14"/>
  <c r="J154" i="14"/>
  <c r="A154" i="14"/>
  <c r="J153" i="14"/>
  <c r="A153" i="14"/>
  <c r="J152" i="14"/>
  <c r="A152" i="14"/>
  <c r="J151" i="14"/>
  <c r="A151" i="14"/>
  <c r="J150" i="14"/>
  <c r="A150" i="14"/>
  <c r="J149" i="14"/>
  <c r="A149" i="14"/>
  <c r="J148" i="14"/>
  <c r="A148" i="14"/>
  <c r="J147" i="14"/>
  <c r="A147" i="14"/>
  <c r="J146" i="14"/>
  <c r="A146" i="14"/>
  <c r="J145" i="14"/>
  <c r="A145" i="14"/>
  <c r="J144" i="14"/>
  <c r="A144" i="14"/>
  <c r="J143" i="14"/>
  <c r="A143" i="14"/>
  <c r="J142" i="14"/>
  <c r="A142" i="14"/>
  <c r="J141" i="14"/>
  <c r="A141" i="14"/>
  <c r="J140" i="14"/>
  <c r="A140" i="14"/>
  <c r="J139" i="14"/>
  <c r="A139" i="14"/>
  <c r="J138" i="14"/>
  <c r="A138" i="14"/>
  <c r="J137" i="14"/>
  <c r="A137" i="14"/>
  <c r="J136" i="14"/>
  <c r="A136" i="14"/>
  <c r="J135" i="14"/>
  <c r="A135" i="14"/>
  <c r="J134" i="14"/>
  <c r="A134" i="14"/>
  <c r="J133" i="14"/>
  <c r="A133" i="14"/>
  <c r="J132" i="14"/>
  <c r="A132" i="14"/>
  <c r="J131" i="14"/>
  <c r="A131" i="14"/>
  <c r="J130" i="14"/>
  <c r="A130" i="14"/>
  <c r="J129" i="14"/>
  <c r="A129" i="14"/>
  <c r="J128" i="14"/>
  <c r="A128" i="14"/>
  <c r="J127" i="14"/>
  <c r="A127" i="14"/>
  <c r="J126" i="14"/>
  <c r="A126" i="14"/>
  <c r="J125" i="14"/>
  <c r="A125" i="14"/>
  <c r="J124" i="14"/>
  <c r="A124" i="14"/>
  <c r="J123" i="14"/>
  <c r="A123" i="14"/>
  <c r="J122" i="14"/>
  <c r="A122" i="14"/>
  <c r="J121" i="14"/>
  <c r="A121" i="14"/>
  <c r="J120" i="14"/>
  <c r="A120" i="14"/>
  <c r="J119" i="14"/>
  <c r="A119" i="14"/>
  <c r="J118" i="14"/>
  <c r="A118" i="14"/>
  <c r="J117" i="14"/>
  <c r="A117" i="14"/>
  <c r="J116" i="14"/>
  <c r="A116" i="14"/>
  <c r="J115" i="14"/>
  <c r="A115" i="14"/>
  <c r="J114" i="14"/>
  <c r="A114" i="14"/>
  <c r="J113" i="14"/>
  <c r="A113" i="14"/>
  <c r="J112" i="14"/>
  <c r="A112" i="14"/>
  <c r="J111" i="14"/>
  <c r="A111" i="14"/>
  <c r="J110" i="14"/>
  <c r="A110" i="14"/>
  <c r="J109" i="14"/>
  <c r="A109" i="14"/>
  <c r="J108" i="14"/>
  <c r="A108" i="14"/>
  <c r="J107" i="14"/>
  <c r="A107" i="14"/>
  <c r="J106" i="14"/>
  <c r="A106" i="14"/>
  <c r="J105" i="14"/>
  <c r="A105" i="14"/>
  <c r="J104" i="14"/>
  <c r="A104" i="14"/>
  <c r="J103" i="14"/>
  <c r="A103" i="14"/>
  <c r="J102" i="14"/>
  <c r="A102" i="14"/>
  <c r="J101" i="14"/>
  <c r="A101" i="14"/>
  <c r="J100" i="14"/>
  <c r="A100" i="14"/>
  <c r="J99" i="14"/>
  <c r="A99" i="14"/>
  <c r="J98" i="14"/>
  <c r="A98" i="14"/>
  <c r="J97" i="14"/>
  <c r="A97" i="14"/>
  <c r="J96" i="14"/>
  <c r="A96" i="14"/>
  <c r="J95" i="14"/>
  <c r="A95" i="14"/>
  <c r="J94" i="14"/>
  <c r="A94" i="14"/>
  <c r="J93" i="14"/>
  <c r="A93" i="14"/>
  <c r="J92" i="14"/>
  <c r="A92" i="14"/>
  <c r="J91" i="14"/>
  <c r="A91" i="14"/>
  <c r="J90" i="14"/>
  <c r="A90" i="14"/>
  <c r="J89" i="14"/>
  <c r="A89" i="14"/>
  <c r="J88" i="14"/>
  <c r="A88" i="14"/>
  <c r="J87" i="14"/>
  <c r="A87" i="14"/>
  <c r="J86" i="14"/>
  <c r="A86" i="14"/>
  <c r="J85" i="14"/>
  <c r="A85" i="14"/>
  <c r="J84" i="14"/>
  <c r="A84" i="14"/>
  <c r="J83" i="14"/>
  <c r="A83" i="14"/>
  <c r="J82" i="14"/>
  <c r="A82" i="14"/>
  <c r="J81" i="14"/>
  <c r="A81" i="14"/>
  <c r="J80" i="14"/>
  <c r="A80" i="14"/>
  <c r="J79" i="14"/>
  <c r="A79" i="14"/>
  <c r="J78" i="14"/>
  <c r="A78" i="14"/>
  <c r="J77" i="14"/>
  <c r="A77" i="14"/>
  <c r="J76" i="14"/>
  <c r="A76" i="14"/>
  <c r="J75" i="14"/>
  <c r="A75" i="14"/>
  <c r="J74" i="14"/>
  <c r="A74" i="14"/>
  <c r="J73" i="14"/>
  <c r="A73" i="14"/>
  <c r="J72" i="14"/>
  <c r="A72" i="14"/>
  <c r="J71" i="14"/>
  <c r="A71" i="14"/>
  <c r="J70" i="14"/>
  <c r="A70" i="14"/>
  <c r="J69" i="14"/>
  <c r="A69" i="14"/>
  <c r="J68" i="14"/>
  <c r="A68" i="14"/>
  <c r="J67" i="14"/>
  <c r="A67" i="14"/>
  <c r="J66" i="14"/>
  <c r="A66" i="14"/>
  <c r="J65" i="14"/>
  <c r="A65" i="14"/>
  <c r="J64" i="14"/>
  <c r="A64" i="14"/>
  <c r="J63" i="14"/>
  <c r="A63" i="14"/>
  <c r="J62" i="14"/>
  <c r="A62" i="14"/>
  <c r="J61" i="14"/>
  <c r="A61" i="14"/>
  <c r="J60" i="14"/>
  <c r="A60" i="14"/>
  <c r="J59" i="14"/>
  <c r="A59" i="14"/>
  <c r="J58" i="14"/>
  <c r="A58" i="14"/>
  <c r="J57" i="14"/>
  <c r="A57" i="14"/>
  <c r="J56" i="14"/>
  <c r="A56" i="14"/>
  <c r="J55" i="14"/>
  <c r="A55" i="14"/>
  <c r="J54" i="14"/>
  <c r="A54" i="14"/>
  <c r="J53" i="14"/>
  <c r="A53" i="14"/>
  <c r="J52" i="14"/>
  <c r="A52" i="14"/>
  <c r="J51" i="14"/>
  <c r="A51" i="14"/>
  <c r="J50" i="14"/>
  <c r="A50" i="14"/>
  <c r="J49" i="14"/>
  <c r="A49" i="14"/>
  <c r="J48" i="14"/>
  <c r="A48" i="14"/>
  <c r="J47" i="14"/>
  <c r="A47" i="14"/>
  <c r="J46" i="14"/>
  <c r="A46" i="14"/>
  <c r="J45" i="14"/>
  <c r="A45" i="14"/>
  <c r="J44" i="14"/>
  <c r="A44" i="14"/>
  <c r="J43" i="14"/>
  <c r="A43" i="14"/>
  <c r="J42" i="14"/>
  <c r="A42" i="14"/>
  <c r="J41" i="14"/>
  <c r="A41" i="14"/>
  <c r="J40" i="14"/>
  <c r="A40" i="14"/>
  <c r="J39" i="14"/>
  <c r="A39" i="14"/>
  <c r="J38" i="14"/>
  <c r="A38" i="14"/>
  <c r="J37" i="14"/>
  <c r="A37" i="14"/>
  <c r="J36" i="14"/>
  <c r="A36" i="14"/>
  <c r="J35" i="14"/>
  <c r="A35" i="14"/>
  <c r="J34" i="14"/>
  <c r="A34" i="14"/>
  <c r="J33" i="14"/>
  <c r="A33" i="14"/>
  <c r="J32" i="14"/>
  <c r="A32" i="14"/>
  <c r="J31" i="14"/>
  <c r="A31" i="14"/>
  <c r="J30" i="14"/>
  <c r="A30" i="14"/>
  <c r="J29" i="14"/>
  <c r="A29" i="14"/>
  <c r="J28" i="14"/>
  <c r="A28" i="14"/>
  <c r="J27" i="14"/>
  <c r="A27" i="14"/>
  <c r="J26" i="14"/>
  <c r="A26" i="14"/>
  <c r="J25" i="14"/>
  <c r="A25" i="14"/>
  <c r="J24" i="14"/>
  <c r="A24" i="14"/>
  <c r="J23" i="14"/>
  <c r="A23" i="14"/>
  <c r="J22" i="14"/>
  <c r="A22" i="14"/>
  <c r="J21" i="14"/>
  <c r="A21" i="14"/>
  <c r="J20" i="14"/>
  <c r="A20" i="14"/>
  <c r="J19" i="14"/>
  <c r="A19" i="14"/>
  <c r="J18" i="14"/>
  <c r="A18" i="14"/>
  <c r="J17" i="14"/>
  <c r="A17" i="14"/>
  <c r="J16" i="14"/>
  <c r="A16" i="14"/>
  <c r="J15" i="14"/>
  <c r="A15" i="14"/>
  <c r="J14" i="14"/>
  <c r="A14" i="14"/>
  <c r="J13" i="14"/>
  <c r="A13" i="14"/>
  <c r="J12" i="14"/>
  <c r="A12" i="14"/>
  <c r="J11" i="14"/>
  <c r="A11" i="14"/>
  <c r="J10" i="14"/>
  <c r="A10" i="14"/>
  <c r="J9" i="14"/>
  <c r="A9" i="14"/>
  <c r="A8" i="14"/>
  <c r="A7" i="14"/>
  <c r="J6" i="14"/>
  <c r="A6" i="14"/>
  <c r="J5" i="14"/>
  <c r="A5" i="14"/>
  <c r="J4" i="14"/>
  <c r="A4" i="14"/>
  <c r="A2" i="14"/>
  <c r="A1" i="14"/>
  <c r="J1994" i="13"/>
  <c r="A1994" i="13"/>
  <c r="J1993" i="13"/>
  <c r="A1993" i="13"/>
  <c r="J1992" i="13"/>
  <c r="A1992" i="13"/>
  <c r="J1991" i="13"/>
  <c r="A1991" i="13"/>
  <c r="J1990" i="13"/>
  <c r="A1990" i="13"/>
  <c r="J1989" i="13"/>
  <c r="A1989" i="13"/>
  <c r="J1988" i="13"/>
  <c r="A1988" i="13"/>
  <c r="J1987" i="13"/>
  <c r="A1987" i="13"/>
  <c r="J1986" i="13"/>
  <c r="A1986" i="13"/>
  <c r="J1985" i="13"/>
  <c r="A1985" i="13"/>
  <c r="J1984" i="13"/>
  <c r="J1983" i="13"/>
  <c r="J1982" i="13"/>
  <c r="J1981" i="13"/>
  <c r="J1980" i="13"/>
  <c r="J1979" i="13"/>
  <c r="J1978" i="13"/>
  <c r="J1977" i="13"/>
  <c r="J1976" i="13"/>
  <c r="J1975" i="13"/>
  <c r="J1974" i="13"/>
  <c r="J1973" i="13"/>
  <c r="J1972" i="13"/>
  <c r="J1971" i="13"/>
  <c r="J1970" i="13"/>
  <c r="J1969" i="13"/>
  <c r="J1968" i="13"/>
  <c r="J1967" i="13"/>
  <c r="J1966" i="13"/>
  <c r="J1965" i="13"/>
  <c r="J1964" i="13"/>
  <c r="J1963" i="13"/>
  <c r="J1962" i="13"/>
  <c r="J1961" i="13"/>
  <c r="J1960" i="13"/>
  <c r="J1959" i="13"/>
  <c r="J1958" i="13"/>
  <c r="J1957" i="13"/>
  <c r="J1956" i="13"/>
  <c r="J1955" i="13"/>
  <c r="J1954" i="13"/>
  <c r="J1953" i="13"/>
  <c r="J1952" i="13"/>
  <c r="J1951" i="13"/>
  <c r="J1950" i="13"/>
  <c r="J1949" i="13"/>
  <c r="J1948" i="13"/>
  <c r="J1947" i="13"/>
  <c r="J1946" i="13"/>
  <c r="J1945" i="13"/>
  <c r="J1941" i="13"/>
  <c r="J1940" i="13"/>
  <c r="J1939" i="13"/>
  <c r="J1938" i="13"/>
  <c r="J1937" i="13"/>
  <c r="J1936" i="13"/>
  <c r="J1935" i="13"/>
  <c r="J1934" i="13"/>
  <c r="J1933" i="13"/>
  <c r="J1932" i="13"/>
  <c r="J1931" i="13"/>
  <c r="J1930" i="13"/>
  <c r="J1929" i="13"/>
  <c r="J1928" i="13"/>
  <c r="J1927" i="13"/>
  <c r="J1926" i="13"/>
  <c r="J1925" i="13"/>
  <c r="J1923" i="13"/>
  <c r="J1922" i="13"/>
  <c r="J1921" i="13"/>
  <c r="J1920" i="13"/>
  <c r="J1919" i="13"/>
  <c r="J1918" i="13"/>
  <c r="J1917" i="13"/>
  <c r="J1916" i="13"/>
  <c r="J1915" i="13"/>
  <c r="J1914" i="13"/>
  <c r="J1913" i="13"/>
  <c r="J1912" i="13"/>
  <c r="J1911" i="13"/>
  <c r="J1910" i="13"/>
  <c r="J1909" i="13"/>
  <c r="J1908" i="13"/>
  <c r="J1907" i="13"/>
  <c r="J1906" i="13"/>
  <c r="J1905" i="13"/>
  <c r="J1904" i="13"/>
  <c r="J1903" i="13"/>
  <c r="J1902" i="13"/>
  <c r="J1901" i="13"/>
  <c r="J1900" i="13"/>
  <c r="J1899" i="13"/>
  <c r="J1898" i="13"/>
  <c r="J1897" i="13"/>
  <c r="J1896" i="13"/>
  <c r="J1895" i="13"/>
  <c r="J1894" i="13"/>
  <c r="J1893" i="13"/>
  <c r="J1892" i="13"/>
  <c r="J1891" i="13"/>
  <c r="J1890" i="13"/>
  <c r="J1889" i="13"/>
  <c r="J1888" i="13"/>
  <c r="J1887" i="13"/>
  <c r="J1886" i="13"/>
  <c r="J1885" i="13"/>
  <c r="J1884" i="13"/>
  <c r="J1883" i="13"/>
  <c r="J1882" i="13"/>
  <c r="J1881" i="13"/>
  <c r="J1880" i="13"/>
  <c r="J1879" i="13"/>
  <c r="J1878" i="13"/>
  <c r="J1877" i="13"/>
  <c r="J1876" i="13"/>
  <c r="J1875" i="13"/>
  <c r="J1874" i="13"/>
  <c r="J1873" i="13"/>
  <c r="J1872" i="13"/>
  <c r="J1871" i="13"/>
  <c r="J1870" i="13"/>
  <c r="J1869" i="13"/>
  <c r="J1868" i="13"/>
  <c r="J1867" i="13"/>
  <c r="J1866" i="13"/>
  <c r="J1865" i="13"/>
  <c r="J1864" i="13"/>
  <c r="J1863" i="13"/>
  <c r="J1862" i="13"/>
  <c r="J1861" i="13"/>
  <c r="F1860" i="13"/>
  <c r="J1859" i="13"/>
  <c r="J1858" i="13"/>
  <c r="J1856" i="13"/>
  <c r="J1855" i="13"/>
  <c r="J1854" i="13"/>
  <c r="J1853" i="13"/>
  <c r="J1852" i="13"/>
  <c r="J1851" i="13"/>
  <c r="J1850" i="13"/>
  <c r="J1849" i="13"/>
  <c r="J1848" i="13"/>
  <c r="J1847" i="13"/>
  <c r="J1846" i="13"/>
  <c r="J1845" i="13"/>
  <c r="J1844" i="13"/>
  <c r="J1843" i="13"/>
  <c r="J1842" i="13"/>
  <c r="J1841" i="13"/>
  <c r="J1840" i="13"/>
  <c r="J1839" i="13"/>
  <c r="J1838" i="13"/>
  <c r="J1837" i="13"/>
  <c r="J1836" i="13"/>
  <c r="J1835" i="13"/>
  <c r="J1834" i="13"/>
  <c r="J1833" i="13"/>
  <c r="J1832" i="13"/>
  <c r="J1831" i="13"/>
  <c r="J1830" i="13"/>
  <c r="J1829" i="13"/>
  <c r="J1828" i="13"/>
  <c r="J1827" i="13"/>
  <c r="J1826" i="13"/>
  <c r="J1825" i="13"/>
  <c r="F1824" i="13"/>
  <c r="J1822" i="13"/>
  <c r="J1821" i="13"/>
  <c r="J1820" i="13"/>
  <c r="J1819" i="13"/>
  <c r="J1818" i="13"/>
  <c r="J1817" i="13"/>
  <c r="J1816" i="13"/>
  <c r="J1815" i="13"/>
  <c r="J1814" i="13"/>
  <c r="J1813" i="13"/>
  <c r="J1812" i="13"/>
  <c r="J1811" i="13"/>
  <c r="J1810" i="13"/>
  <c r="J1809" i="13"/>
  <c r="J1808" i="13"/>
  <c r="J1807" i="13"/>
  <c r="J1806" i="13"/>
  <c r="J1805" i="13"/>
  <c r="J1803" i="13"/>
  <c r="J1802" i="13"/>
  <c r="J1801" i="13"/>
  <c r="J1800" i="13"/>
  <c r="J1799" i="13"/>
  <c r="J1798" i="13"/>
  <c r="J1797" i="13"/>
  <c r="J1796" i="13"/>
  <c r="J1795" i="13"/>
  <c r="J1794" i="13"/>
  <c r="J1793" i="13"/>
  <c r="J1792" i="13"/>
  <c r="J1791" i="13"/>
  <c r="J1790" i="13"/>
  <c r="J1789" i="13"/>
  <c r="J1788" i="13"/>
  <c r="J1787" i="13"/>
  <c r="J1786" i="13"/>
  <c r="J1785" i="13"/>
  <c r="J1784" i="13"/>
  <c r="J1783" i="13"/>
  <c r="J1782" i="13"/>
  <c r="J1781" i="13"/>
  <c r="J1780" i="13"/>
  <c r="J1779" i="13"/>
  <c r="J1778" i="13"/>
  <c r="J1776" i="13"/>
  <c r="J1775" i="13"/>
  <c r="J1774" i="13"/>
  <c r="J1773" i="13"/>
  <c r="J1772" i="13"/>
  <c r="J1771" i="13"/>
  <c r="J1770" i="13"/>
  <c r="J1769" i="13"/>
  <c r="J1768" i="13"/>
  <c r="J1767" i="13"/>
  <c r="J1766" i="13"/>
  <c r="J1765" i="13"/>
  <c r="J1764" i="13"/>
  <c r="J1763" i="13"/>
  <c r="J1762" i="13"/>
  <c r="J1761" i="13"/>
  <c r="J1760" i="13"/>
  <c r="J1758" i="13"/>
  <c r="J1757" i="13"/>
  <c r="J1756" i="13"/>
  <c r="J1755" i="13"/>
  <c r="J1754" i="13"/>
  <c r="J1753" i="13"/>
  <c r="J1752" i="13"/>
  <c r="J1751" i="13"/>
  <c r="J1749" i="13"/>
  <c r="J1748" i="13"/>
  <c r="J1747" i="13"/>
  <c r="J1746" i="13"/>
  <c r="J1745" i="13"/>
  <c r="J1744" i="13"/>
  <c r="J1743" i="13"/>
  <c r="J1742" i="13"/>
  <c r="J1741" i="13"/>
  <c r="J1740" i="13"/>
  <c r="J1739" i="13"/>
  <c r="J1738" i="13"/>
  <c r="J1737" i="13"/>
  <c r="J1736" i="13"/>
  <c r="J1735" i="13"/>
  <c r="J1734" i="13"/>
  <c r="J1733" i="13"/>
  <c r="J1732" i="13"/>
  <c r="J1731" i="13"/>
  <c r="J1730" i="13"/>
  <c r="F1729" i="13"/>
  <c r="J1727" i="13"/>
  <c r="J1726" i="13"/>
  <c r="J1725" i="13"/>
  <c r="J1724" i="13"/>
  <c r="J1723" i="13"/>
  <c r="J1722" i="13"/>
  <c r="J1721" i="13"/>
  <c r="J1720" i="13"/>
  <c r="J1719" i="13"/>
  <c r="J1718" i="13"/>
  <c r="J1717" i="13"/>
  <c r="J1716" i="13"/>
  <c r="J1715" i="13"/>
  <c r="J1714" i="13"/>
  <c r="J1713" i="13"/>
  <c r="J1711" i="13"/>
  <c r="J1710" i="13"/>
  <c r="J1709" i="13"/>
  <c r="J1708" i="13"/>
  <c r="J1707" i="13"/>
  <c r="J1706" i="13"/>
  <c r="J1704" i="13"/>
  <c r="J1703" i="13"/>
  <c r="J1702" i="13"/>
  <c r="J1701" i="13"/>
  <c r="J1700" i="13"/>
  <c r="J1699" i="13"/>
  <c r="J1698" i="13"/>
  <c r="J1697" i="13"/>
  <c r="J1696" i="13"/>
  <c r="J1695" i="13"/>
  <c r="J1694" i="13"/>
  <c r="J1693" i="13"/>
  <c r="J1692" i="13"/>
  <c r="J1691" i="13"/>
  <c r="J1690" i="13"/>
  <c r="J1689" i="13"/>
  <c r="J1688" i="13"/>
  <c r="J1687" i="13"/>
  <c r="J1686" i="13"/>
  <c r="J1685" i="13"/>
  <c r="J1684" i="13"/>
  <c r="J1683" i="13"/>
  <c r="J1682" i="13"/>
  <c r="J1681" i="13"/>
  <c r="J1680" i="13"/>
  <c r="J1679" i="13"/>
  <c r="J1677" i="13"/>
  <c r="J1676" i="13"/>
  <c r="J1675" i="13"/>
  <c r="J1674" i="13"/>
  <c r="J1673" i="13"/>
  <c r="J1672" i="13"/>
  <c r="J1671" i="13"/>
  <c r="J1670" i="13"/>
  <c r="J1669" i="13"/>
  <c r="J1668" i="13"/>
  <c r="J1667" i="13"/>
  <c r="J1666" i="13"/>
  <c r="J1665" i="13"/>
  <c r="J1664" i="13"/>
  <c r="J1663" i="13"/>
  <c r="J1662" i="13"/>
  <c r="J1661" i="13"/>
  <c r="J1660" i="13"/>
  <c r="J1659" i="13"/>
  <c r="J1658" i="13"/>
  <c r="J1657" i="13"/>
  <c r="J1656" i="13"/>
  <c r="J1655" i="13"/>
  <c r="J1654" i="13"/>
  <c r="J1653" i="13"/>
  <c r="J1652" i="13"/>
  <c r="J1651" i="13"/>
  <c r="J1650" i="13"/>
  <c r="J1649" i="13"/>
  <c r="J1648" i="13"/>
  <c r="J1647" i="13"/>
  <c r="J1645" i="13"/>
  <c r="J1644" i="13"/>
  <c r="J1643" i="13"/>
  <c r="J1642" i="13"/>
  <c r="J1641" i="13"/>
  <c r="J1640" i="13"/>
  <c r="J1639" i="13"/>
  <c r="J1638" i="13"/>
  <c r="J1637" i="13"/>
  <c r="J1636" i="13"/>
  <c r="J1635" i="13"/>
  <c r="J1634" i="13"/>
  <c r="J1633" i="13"/>
  <c r="J1632" i="13"/>
  <c r="J1631" i="13"/>
  <c r="J1630" i="13"/>
  <c r="J1628" i="13"/>
  <c r="J1627" i="13"/>
  <c r="J1626" i="13"/>
  <c r="J1625" i="13"/>
  <c r="J1624" i="13"/>
  <c r="J1623" i="13"/>
  <c r="J1622" i="13"/>
  <c r="J1621" i="13"/>
  <c r="J1620" i="13"/>
  <c r="J1619" i="13"/>
  <c r="J1618" i="13"/>
  <c r="J1617" i="13"/>
  <c r="J1616" i="13"/>
  <c r="J1615" i="13"/>
  <c r="J1614" i="13"/>
  <c r="J1613" i="13"/>
  <c r="J1612" i="13"/>
  <c r="J1611" i="13"/>
  <c r="J1610" i="13"/>
  <c r="J1609" i="13"/>
  <c r="J1608" i="13"/>
  <c r="J1607" i="13"/>
  <c r="J1606" i="13"/>
  <c r="J1605" i="13"/>
  <c r="J1604" i="13"/>
  <c r="J1603" i="13"/>
  <c r="J1602" i="13"/>
  <c r="J1601" i="13"/>
  <c r="J1600" i="13"/>
  <c r="J1599" i="13"/>
  <c r="J1598" i="13"/>
  <c r="J1597" i="13"/>
  <c r="J1596" i="13"/>
  <c r="J1595" i="13"/>
  <c r="J1594" i="13"/>
  <c r="J1593" i="13"/>
  <c r="J1592" i="13"/>
  <c r="J1591" i="13"/>
  <c r="J1590" i="13"/>
  <c r="J1589" i="13"/>
  <c r="J1588" i="13"/>
  <c r="J1587" i="13"/>
  <c r="J1586" i="13"/>
  <c r="J1585" i="13"/>
  <c r="J1584" i="13"/>
  <c r="J1583" i="13"/>
  <c r="J1582" i="13"/>
  <c r="J1581" i="13"/>
  <c r="J1580" i="13"/>
  <c r="J1579" i="13"/>
  <c r="J1578" i="13"/>
  <c r="J1577" i="13"/>
  <c r="J1576" i="13"/>
  <c r="J1575" i="13"/>
  <c r="J1574" i="13"/>
  <c r="J1573" i="13"/>
  <c r="J1572" i="13"/>
  <c r="J1571" i="13"/>
  <c r="J1570" i="13"/>
  <c r="J1569" i="13"/>
  <c r="J1568" i="13"/>
  <c r="J1567" i="13"/>
  <c r="J1566" i="13"/>
  <c r="J1565" i="13"/>
  <c r="J1564" i="13"/>
  <c r="J1563" i="13"/>
  <c r="J1562" i="13"/>
  <c r="J1561" i="13"/>
  <c r="J1560" i="13"/>
  <c r="J1559" i="13"/>
  <c r="J1558" i="13"/>
  <c r="J1557" i="13"/>
  <c r="J1556" i="13"/>
  <c r="J1555" i="13"/>
  <c r="J1554" i="13"/>
  <c r="J1553" i="13"/>
  <c r="J1552" i="13"/>
  <c r="J1551" i="13"/>
  <c r="J1550" i="13"/>
  <c r="J1549" i="13"/>
  <c r="J1548" i="13"/>
  <c r="J1547" i="13"/>
  <c r="J1546" i="13"/>
  <c r="J1545" i="13"/>
  <c r="J1544" i="13"/>
  <c r="J1543" i="13"/>
  <c r="J1542" i="13"/>
  <c r="J1541" i="13"/>
  <c r="J1540" i="13"/>
  <c r="J1539" i="13"/>
  <c r="J1538" i="13"/>
  <c r="J1537" i="13"/>
  <c r="J1536" i="13"/>
  <c r="J1535" i="13"/>
  <c r="J1534" i="13"/>
  <c r="J1533" i="13"/>
  <c r="J1532" i="13"/>
  <c r="J1531" i="13"/>
  <c r="J1530" i="13"/>
  <c r="J1529" i="13"/>
  <c r="J1528" i="13"/>
  <c r="J1527" i="13"/>
  <c r="J1526" i="13"/>
  <c r="J1525" i="13"/>
  <c r="J1524" i="13"/>
  <c r="J1523" i="13"/>
  <c r="J1522" i="13"/>
  <c r="J1521" i="13"/>
  <c r="J1520" i="13"/>
  <c r="J1519" i="13"/>
  <c r="J1518" i="13"/>
  <c r="J1517" i="13"/>
  <c r="J1516" i="13"/>
  <c r="J1515" i="13"/>
  <c r="J1514" i="13"/>
  <c r="J1513" i="13"/>
  <c r="J1512" i="13"/>
  <c r="J1511" i="13"/>
  <c r="J1510" i="13"/>
  <c r="J1509" i="13"/>
  <c r="J1508" i="13"/>
  <c r="J1507" i="13"/>
  <c r="J1506" i="13"/>
  <c r="J1505" i="13"/>
  <c r="J1504" i="13"/>
  <c r="J1503" i="13"/>
  <c r="J1502" i="13"/>
  <c r="J1501" i="13"/>
  <c r="J1500" i="13"/>
  <c r="J1499" i="13"/>
  <c r="J1498" i="13"/>
  <c r="J1497" i="13"/>
  <c r="J1496" i="13"/>
  <c r="J1495" i="13"/>
  <c r="J1494" i="13"/>
  <c r="J1493" i="13"/>
  <c r="J1492" i="13"/>
  <c r="J1491" i="13"/>
  <c r="J1490" i="13"/>
  <c r="J1489" i="13"/>
  <c r="J1488" i="13"/>
  <c r="J1487" i="13"/>
  <c r="J1486" i="13"/>
  <c r="J1485" i="13"/>
  <c r="J1484" i="13"/>
  <c r="J1483" i="13"/>
  <c r="J1482" i="13"/>
  <c r="J1481" i="13"/>
  <c r="J1480" i="13"/>
  <c r="J1479" i="13"/>
  <c r="J1478" i="13"/>
  <c r="J1477" i="13"/>
  <c r="J1475" i="13"/>
  <c r="J1474" i="13"/>
  <c r="J1473" i="13"/>
  <c r="J1472" i="13"/>
  <c r="J1471" i="13"/>
  <c r="J1470" i="13"/>
  <c r="J1469" i="13"/>
  <c r="J1468" i="13"/>
  <c r="J1467" i="13"/>
  <c r="J1466" i="13"/>
  <c r="J1464" i="13"/>
  <c r="J1463" i="13"/>
  <c r="J1462" i="13"/>
  <c r="J1461" i="13"/>
  <c r="J1460" i="13"/>
  <c r="J1459" i="13"/>
  <c r="J1458" i="13"/>
  <c r="J1457" i="13"/>
  <c r="J1456" i="13"/>
  <c r="J1455" i="13"/>
  <c r="J1454" i="13"/>
  <c r="J1453" i="13"/>
  <c r="J1452" i="13"/>
  <c r="J1451" i="13"/>
  <c r="J1450" i="13"/>
  <c r="J1449" i="13"/>
  <c r="J1448" i="13"/>
  <c r="J1447" i="13"/>
  <c r="J1446" i="13"/>
  <c r="J1445" i="13"/>
  <c r="J1444" i="13"/>
  <c r="J1443" i="13"/>
  <c r="J1442" i="13"/>
  <c r="J1441" i="13"/>
  <c r="J1440" i="13"/>
  <c r="J1439" i="13"/>
  <c r="J1438" i="13"/>
  <c r="J1437" i="13"/>
  <c r="J1436" i="13"/>
  <c r="J1435" i="13"/>
  <c r="J1434" i="13"/>
  <c r="J1433" i="13"/>
  <c r="J1432" i="13"/>
  <c r="J1431" i="13"/>
  <c r="J1430" i="13"/>
  <c r="J1429" i="13"/>
  <c r="J1428" i="13"/>
  <c r="J1426" i="13"/>
  <c r="J1425" i="13"/>
  <c r="J1424" i="13"/>
  <c r="J1423" i="13"/>
  <c r="J1422" i="13"/>
  <c r="J1421" i="13"/>
  <c r="J1420" i="13"/>
  <c r="J1419" i="13"/>
  <c r="J1418" i="13"/>
  <c r="J1417" i="13"/>
  <c r="J1416" i="13"/>
  <c r="J1415" i="13"/>
  <c r="J1414" i="13"/>
  <c r="J1413" i="13"/>
  <c r="J1412" i="13"/>
  <c r="J1411" i="13"/>
  <c r="J1410" i="13"/>
  <c r="J1409" i="13"/>
  <c r="J1408" i="13"/>
  <c r="J1407" i="13"/>
  <c r="J1406" i="13"/>
  <c r="J1405" i="13"/>
  <c r="J1404" i="13"/>
  <c r="J1403" i="13"/>
  <c r="J1402" i="13"/>
  <c r="J1401" i="13"/>
  <c r="J1400" i="13"/>
  <c r="J1399" i="13"/>
  <c r="J1398" i="13"/>
  <c r="J1397" i="13"/>
  <c r="J1396" i="13"/>
  <c r="J1395" i="13"/>
  <c r="J1394" i="13"/>
  <c r="J1393" i="13"/>
  <c r="J1392" i="13"/>
  <c r="J1391" i="13"/>
  <c r="J1390" i="13"/>
  <c r="J1389" i="13"/>
  <c r="J1388" i="13"/>
  <c r="J1387" i="13"/>
  <c r="J1386" i="13"/>
  <c r="J1385" i="13"/>
  <c r="J1384" i="13"/>
  <c r="J1383" i="13"/>
  <c r="J1381" i="13"/>
  <c r="J1380" i="13"/>
  <c r="J1379" i="13"/>
  <c r="J1378" i="13"/>
  <c r="J1377" i="13"/>
  <c r="J1376" i="13"/>
  <c r="J1375" i="13"/>
  <c r="J1374" i="13"/>
  <c r="J1373" i="13"/>
  <c r="J1372" i="13"/>
  <c r="J1371" i="13"/>
  <c r="J1370" i="13"/>
  <c r="J1369" i="13"/>
  <c r="J1368" i="13"/>
  <c r="J1367" i="13"/>
  <c r="J1366" i="13"/>
  <c r="J1365" i="13"/>
  <c r="J1364" i="13"/>
  <c r="J1363" i="13"/>
  <c r="J1362" i="13"/>
  <c r="J1361" i="13"/>
  <c r="J1360" i="13"/>
  <c r="J1359" i="13"/>
  <c r="J1358" i="13"/>
  <c r="J1357" i="13"/>
  <c r="J1356" i="13"/>
  <c r="J1355" i="13"/>
  <c r="J1354" i="13"/>
  <c r="J1353" i="13"/>
  <c r="J1352" i="13"/>
  <c r="J1351" i="13"/>
  <c r="J1350" i="13"/>
  <c r="J1349" i="13"/>
  <c r="J1348" i="13"/>
  <c r="J1347" i="13"/>
  <c r="J1346" i="13"/>
  <c r="J1345" i="13"/>
  <c r="J1344" i="13"/>
  <c r="J1342" i="13"/>
  <c r="J1341" i="13"/>
  <c r="J1340" i="13"/>
  <c r="J1339" i="13"/>
  <c r="J1338" i="13"/>
  <c r="J1337" i="13"/>
  <c r="J1336" i="13"/>
  <c r="J1335" i="13"/>
  <c r="J1334" i="13"/>
  <c r="J1333" i="13"/>
  <c r="J1332" i="13"/>
  <c r="J1331" i="13"/>
  <c r="J1330" i="13"/>
  <c r="J1329" i="13"/>
  <c r="J1328" i="13"/>
  <c r="J1327" i="13"/>
  <c r="J1325" i="13"/>
  <c r="J1324" i="13"/>
  <c r="J1323" i="13"/>
  <c r="J1322" i="13"/>
  <c r="J1321" i="13"/>
  <c r="J1320" i="13"/>
  <c r="J1319" i="13"/>
  <c r="J1318" i="13"/>
  <c r="J1317" i="13"/>
  <c r="J1316" i="13"/>
  <c r="J1315" i="13"/>
  <c r="J1314" i="13"/>
  <c r="J1313" i="13"/>
  <c r="J1312" i="13"/>
  <c r="F1310" i="13"/>
  <c r="J1308" i="13"/>
  <c r="J1307" i="13"/>
  <c r="J1306" i="13"/>
  <c r="J1305" i="13"/>
  <c r="J1304" i="13"/>
  <c r="J1303" i="13"/>
  <c r="J1302" i="13"/>
  <c r="J1301" i="13"/>
  <c r="J1300" i="13"/>
  <c r="J1299" i="13"/>
  <c r="J1298" i="13"/>
  <c r="J1297" i="13"/>
  <c r="J1296" i="13"/>
  <c r="J1295" i="13"/>
  <c r="J1294" i="13"/>
  <c r="J1293" i="13"/>
  <c r="J1292" i="13"/>
  <c r="J1291" i="13"/>
  <c r="J1290" i="13"/>
  <c r="J1289" i="13"/>
  <c r="J1288" i="13"/>
  <c r="J1287" i="13"/>
  <c r="J1286" i="13"/>
  <c r="J1285" i="13"/>
  <c r="J1284" i="13"/>
  <c r="J1283" i="13"/>
  <c r="J1282" i="13"/>
  <c r="J1281" i="13"/>
  <c r="J1280" i="13"/>
  <c r="J1279" i="13"/>
  <c r="J1278" i="13"/>
  <c r="J1277" i="13"/>
  <c r="J1276" i="13"/>
  <c r="J1275" i="13"/>
  <c r="J1274" i="13"/>
  <c r="J1273" i="13"/>
  <c r="J1272" i="13"/>
  <c r="J1271" i="13"/>
  <c r="J1270" i="13"/>
  <c r="J1269" i="13"/>
  <c r="J1268" i="13"/>
  <c r="J1267" i="13"/>
  <c r="J1266" i="13"/>
  <c r="J1265" i="13"/>
  <c r="J1264" i="13"/>
  <c r="J1263" i="13"/>
  <c r="J1262" i="13"/>
  <c r="J1261" i="13"/>
  <c r="J1260" i="13"/>
  <c r="J1259" i="13"/>
  <c r="J1258" i="13"/>
  <c r="J1257" i="13"/>
  <c r="J1256" i="13"/>
  <c r="J1255" i="13"/>
  <c r="J1254" i="13"/>
  <c r="J1253" i="13"/>
  <c r="J1252" i="13"/>
  <c r="J1250" i="13"/>
  <c r="J1249" i="13"/>
  <c r="J1248" i="13"/>
  <c r="J1247" i="13"/>
  <c r="J1246" i="13"/>
  <c r="J1245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1" i="13"/>
  <c r="J1230" i="13"/>
  <c r="J1229" i="13"/>
  <c r="J1228" i="13"/>
  <c r="J1227" i="13"/>
  <c r="J1225" i="13"/>
  <c r="J1223" i="13"/>
  <c r="J1222" i="13"/>
  <c r="J1221" i="13"/>
  <c r="J1220" i="13"/>
  <c r="J1219" i="13"/>
  <c r="J1218" i="13"/>
  <c r="J1217" i="13"/>
  <c r="J1216" i="13"/>
  <c r="J1215" i="13"/>
  <c r="J1214" i="13"/>
  <c r="J1213" i="13"/>
  <c r="J1212" i="13"/>
  <c r="J1211" i="13"/>
  <c r="J1210" i="13"/>
  <c r="J1209" i="13"/>
  <c r="J1208" i="13"/>
  <c r="J1207" i="13"/>
  <c r="J1206" i="13"/>
  <c r="J1205" i="13"/>
  <c r="J1204" i="13"/>
  <c r="J1203" i="13"/>
  <c r="J1202" i="13"/>
  <c r="J1201" i="13"/>
  <c r="J1199" i="13"/>
  <c r="J1198" i="13"/>
  <c r="J1197" i="13"/>
  <c r="J1196" i="13"/>
  <c r="J1195" i="13"/>
  <c r="J1194" i="13"/>
  <c r="J1192" i="13"/>
  <c r="J1191" i="13"/>
  <c r="J1190" i="13"/>
  <c r="J1189" i="13"/>
  <c r="J1188" i="13"/>
  <c r="J1187" i="13"/>
  <c r="J1186" i="13"/>
  <c r="J1185" i="13"/>
  <c r="J1184" i="13"/>
  <c r="J1183" i="13"/>
  <c r="J1182" i="13"/>
  <c r="J1181" i="13"/>
  <c r="J1180" i="13"/>
  <c r="J1178" i="13"/>
  <c r="J1177" i="13"/>
  <c r="J1176" i="13"/>
  <c r="J1175" i="13"/>
  <c r="J1174" i="13"/>
  <c r="J1173" i="13"/>
  <c r="J1172" i="13"/>
  <c r="J1171" i="13"/>
  <c r="J1170" i="13"/>
  <c r="J1169" i="13"/>
  <c r="J1168" i="13"/>
  <c r="J1167" i="13"/>
  <c r="J1166" i="13"/>
  <c r="J1165" i="13"/>
  <c r="J1164" i="13"/>
  <c r="J1163" i="13"/>
  <c r="J1162" i="13"/>
  <c r="J1161" i="13"/>
  <c r="J1160" i="13"/>
  <c r="J1159" i="13"/>
  <c r="J1158" i="13"/>
  <c r="J1157" i="13"/>
  <c r="J1156" i="13"/>
  <c r="J1155" i="13"/>
  <c r="J1154" i="13"/>
  <c r="J1153" i="13"/>
  <c r="J1152" i="13"/>
  <c r="J1151" i="13"/>
  <c r="J1150" i="13"/>
  <c r="J1149" i="13"/>
  <c r="J1148" i="13"/>
  <c r="J1147" i="13"/>
  <c r="J1146" i="13"/>
  <c r="J1145" i="13"/>
  <c r="J1144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1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8" i="13"/>
  <c r="J947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F873" i="13"/>
  <c r="J872" i="13"/>
  <c r="J871" i="13"/>
  <c r="J870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6" i="13"/>
  <c r="J685" i="13"/>
  <c r="J683" i="13"/>
  <c r="J682" i="13"/>
  <c r="J680" i="13"/>
  <c r="J679" i="13"/>
  <c r="J678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59" i="13"/>
  <c r="J658" i="13"/>
  <c r="J657" i="13"/>
  <c r="J656" i="13"/>
  <c r="J655" i="13"/>
  <c r="J654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5" i="13"/>
  <c r="J454" i="13"/>
  <c r="J453" i="13"/>
  <c r="J452" i="13"/>
  <c r="J451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5" i="13"/>
  <c r="J424" i="13"/>
  <c r="J423" i="13"/>
  <c r="J422" i="13"/>
  <c r="J421" i="13"/>
  <c r="J420" i="13"/>
  <c r="J419" i="13"/>
  <c r="J417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F368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4" i="13"/>
  <c r="J123" i="13"/>
  <c r="J122" i="13"/>
  <c r="J121" i="13"/>
  <c r="J120" i="13"/>
  <c r="J119" i="13"/>
  <c r="J118" i="13"/>
  <c r="J116" i="13"/>
  <c r="J115" i="13"/>
  <c r="J114" i="13"/>
  <c r="J113" i="13"/>
  <c r="J112" i="13"/>
  <c r="J111" i="13"/>
  <c r="J110" i="13"/>
  <c r="J109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F4" i="13"/>
  <c r="A2" i="13"/>
  <c r="A1" i="13"/>
  <c r="J1978" i="12"/>
  <c r="A1978" i="12"/>
  <c r="J1977" i="12"/>
  <c r="A1977" i="12"/>
  <c r="J1976" i="12"/>
  <c r="A1976" i="12"/>
  <c r="J1975" i="12"/>
  <c r="A1975" i="12"/>
  <c r="J1974" i="12"/>
  <c r="A1974" i="12"/>
  <c r="J1973" i="12"/>
  <c r="A1973" i="12"/>
  <c r="J1972" i="12"/>
  <c r="A1972" i="12"/>
  <c r="J1971" i="12"/>
  <c r="A1971" i="12"/>
  <c r="J1970" i="12"/>
  <c r="A1970" i="12"/>
  <c r="J1969" i="12"/>
  <c r="A1969" i="12"/>
  <c r="J1968" i="12"/>
  <c r="A1968" i="12"/>
  <c r="J1967" i="12"/>
  <c r="A1967" i="12"/>
  <c r="J1966" i="12"/>
  <c r="A1966" i="12"/>
  <c r="J1965" i="12"/>
  <c r="A1965" i="12"/>
  <c r="J1964" i="12"/>
  <c r="A1964" i="12"/>
  <c r="J1963" i="12"/>
  <c r="A1963" i="12"/>
  <c r="J1962" i="12"/>
  <c r="A1962" i="12"/>
  <c r="J1961" i="12"/>
  <c r="A1961" i="12"/>
  <c r="J1960" i="12"/>
  <c r="A1960" i="12"/>
  <c r="J1959" i="12"/>
  <c r="A1959" i="12"/>
  <c r="J1958" i="12"/>
  <c r="A1958" i="12"/>
  <c r="J1957" i="12"/>
  <c r="A1957" i="12"/>
  <c r="J1956" i="12"/>
  <c r="A1956" i="12"/>
  <c r="J1955" i="12"/>
  <c r="A1955" i="12"/>
  <c r="J1954" i="12"/>
  <c r="A1954" i="12"/>
  <c r="J1953" i="12"/>
  <c r="A1953" i="12"/>
  <c r="J1952" i="12"/>
  <c r="A1952" i="12"/>
  <c r="J1951" i="12"/>
  <c r="A1951" i="12"/>
  <c r="J1950" i="12"/>
  <c r="A1950" i="12"/>
  <c r="J1949" i="12"/>
  <c r="A1949" i="12"/>
  <c r="J1948" i="12"/>
  <c r="A1948" i="12"/>
  <c r="J1947" i="12"/>
  <c r="A1947" i="12"/>
  <c r="J1946" i="12"/>
  <c r="A1946" i="12"/>
  <c r="J1945" i="12"/>
  <c r="A1945" i="12"/>
  <c r="J1944" i="12"/>
  <c r="A1944" i="12"/>
  <c r="J1943" i="12"/>
  <c r="A1943" i="12"/>
  <c r="J1942" i="12"/>
  <c r="A1942" i="12"/>
  <c r="J1941" i="12"/>
  <c r="A1941" i="12"/>
  <c r="J1940" i="12"/>
  <c r="A1940" i="12"/>
  <c r="J1939" i="12"/>
  <c r="A1939" i="12"/>
  <c r="J1938" i="12"/>
  <c r="A1938" i="12"/>
  <c r="J1937" i="12"/>
  <c r="A1937" i="12"/>
  <c r="J1936" i="12"/>
  <c r="A1936" i="12"/>
  <c r="J1935" i="12"/>
  <c r="A1935" i="12"/>
  <c r="J1934" i="12"/>
  <c r="A1934" i="12"/>
  <c r="J1933" i="12"/>
  <c r="A1933" i="12"/>
  <c r="J1932" i="12"/>
  <c r="A1932" i="12"/>
  <c r="J1931" i="12"/>
  <c r="A1931" i="12"/>
  <c r="J1930" i="12"/>
  <c r="A1930" i="12"/>
  <c r="J1929" i="12"/>
  <c r="A1929" i="12"/>
  <c r="J1928" i="12"/>
  <c r="A1928" i="12"/>
  <c r="J1927" i="12"/>
  <c r="A1927" i="12"/>
  <c r="J1926" i="12"/>
  <c r="A1926" i="12"/>
  <c r="J1925" i="12"/>
  <c r="A1925" i="12"/>
  <c r="J1924" i="12"/>
  <c r="A1924" i="12"/>
  <c r="J1923" i="12"/>
  <c r="A1923" i="12"/>
  <c r="J1922" i="12"/>
  <c r="A1922" i="12"/>
  <c r="J1921" i="12"/>
  <c r="A1921" i="12"/>
  <c r="J1920" i="12"/>
  <c r="A1920" i="12"/>
  <c r="J1919" i="12"/>
  <c r="A1919" i="12"/>
  <c r="J1918" i="12"/>
  <c r="A1918" i="12"/>
  <c r="J1917" i="12"/>
  <c r="A1917" i="12"/>
  <c r="J1916" i="12"/>
  <c r="A1916" i="12"/>
  <c r="J1915" i="12"/>
  <c r="A1915" i="12"/>
  <c r="J1914" i="12"/>
  <c r="A1914" i="12"/>
  <c r="J1913" i="12"/>
  <c r="A1913" i="12"/>
  <c r="J1912" i="12"/>
  <c r="A1912" i="12"/>
  <c r="J1911" i="12"/>
  <c r="A1911" i="12"/>
  <c r="J1910" i="12"/>
  <c r="A1910" i="12"/>
  <c r="J1909" i="12"/>
  <c r="A1909" i="12"/>
  <c r="J1908" i="12"/>
  <c r="A1908" i="12"/>
  <c r="J1907" i="12"/>
  <c r="A1907" i="12"/>
  <c r="J1906" i="12"/>
  <c r="A1906" i="12"/>
  <c r="J1905" i="12"/>
  <c r="A1905" i="12"/>
  <c r="J1904" i="12"/>
  <c r="A1904" i="12"/>
  <c r="J1903" i="12"/>
  <c r="A1903" i="12"/>
  <c r="J1902" i="12"/>
  <c r="A1902" i="12"/>
  <c r="J1901" i="12"/>
  <c r="A1901" i="12"/>
  <c r="J1900" i="12"/>
  <c r="A1900" i="12"/>
  <c r="J1899" i="12"/>
  <c r="A1899" i="12"/>
  <c r="J1898" i="12"/>
  <c r="A1898" i="12"/>
  <c r="J1897" i="12"/>
  <c r="A1897" i="12"/>
  <c r="J1896" i="12"/>
  <c r="A1896" i="12"/>
  <c r="J1895" i="12"/>
  <c r="A1895" i="12"/>
  <c r="J1894" i="12"/>
  <c r="A1894" i="12"/>
  <c r="J1893" i="12"/>
  <c r="A1893" i="12"/>
  <c r="J1892" i="12"/>
  <c r="A1892" i="12"/>
  <c r="J1891" i="12"/>
  <c r="A1891" i="12"/>
  <c r="J1890" i="12"/>
  <c r="A1890" i="12"/>
  <c r="J1889" i="12"/>
  <c r="A1889" i="12"/>
  <c r="J1888" i="12"/>
  <c r="A1888" i="12"/>
  <c r="J1887" i="12"/>
  <c r="A1887" i="12"/>
  <c r="J1886" i="12"/>
  <c r="A1886" i="12"/>
  <c r="J1885" i="12"/>
  <c r="A1885" i="12"/>
  <c r="J1884" i="12"/>
  <c r="A1884" i="12"/>
  <c r="J1883" i="12"/>
  <c r="A1883" i="12"/>
  <c r="J1882" i="12"/>
  <c r="A1882" i="12"/>
  <c r="J1881" i="12"/>
  <c r="A1881" i="12"/>
  <c r="J1880" i="12"/>
  <c r="A1880" i="12"/>
  <c r="J1879" i="12"/>
  <c r="A1879" i="12"/>
  <c r="J1878" i="12"/>
  <c r="A1878" i="12"/>
  <c r="J1877" i="12"/>
  <c r="A1877" i="12"/>
  <c r="J1876" i="12"/>
  <c r="A1876" i="12"/>
  <c r="J1875" i="12"/>
  <c r="A1875" i="12"/>
  <c r="J1874" i="12"/>
  <c r="A1874" i="12"/>
  <c r="J1873" i="12"/>
  <c r="A1873" i="12"/>
  <c r="J1872" i="12"/>
  <c r="A1872" i="12"/>
  <c r="J1871" i="12"/>
  <c r="A1871" i="12"/>
  <c r="J1870" i="12"/>
  <c r="A1870" i="12"/>
  <c r="J1869" i="12"/>
  <c r="A1869" i="12"/>
  <c r="J1868" i="12"/>
  <c r="A1868" i="12"/>
  <c r="J1867" i="12"/>
  <c r="A1867" i="12"/>
  <c r="J1866" i="12"/>
  <c r="A1866" i="12"/>
  <c r="J1865" i="12"/>
  <c r="A1865" i="12"/>
  <c r="J1864" i="12"/>
  <c r="A1864" i="12"/>
  <c r="J1863" i="12"/>
  <c r="A1863" i="12"/>
  <c r="J1862" i="12"/>
  <c r="A1862" i="12"/>
  <c r="J1861" i="12"/>
  <c r="A1861" i="12"/>
  <c r="J1860" i="12"/>
  <c r="A1860" i="12"/>
  <c r="J1859" i="12"/>
  <c r="A1859" i="12"/>
  <c r="J1858" i="12"/>
  <c r="A1858" i="12"/>
  <c r="J1857" i="12"/>
  <c r="A1857" i="12"/>
  <c r="J1856" i="12"/>
  <c r="A1856" i="12"/>
  <c r="J1855" i="12"/>
  <c r="A1855" i="12"/>
  <c r="J1854" i="12"/>
  <c r="A1854" i="12"/>
  <c r="J1853" i="12"/>
  <c r="A1853" i="12"/>
  <c r="J1852" i="12"/>
  <c r="A1852" i="12"/>
  <c r="J1851" i="12"/>
  <c r="A1851" i="12"/>
  <c r="J1850" i="12"/>
  <c r="A1850" i="12"/>
  <c r="J1849" i="12"/>
  <c r="A1849" i="12"/>
  <c r="J1848" i="12"/>
  <c r="A1848" i="12"/>
  <c r="J1847" i="12"/>
  <c r="A1847" i="12"/>
  <c r="J1846" i="12"/>
  <c r="A1846" i="12"/>
  <c r="J1845" i="12"/>
  <c r="A1845" i="12"/>
  <c r="J1844" i="12"/>
  <c r="A1844" i="12"/>
  <c r="J1843" i="12"/>
  <c r="A1843" i="12"/>
  <c r="J1842" i="12"/>
  <c r="A1842" i="12"/>
  <c r="J1841" i="12"/>
  <c r="A1841" i="12"/>
  <c r="J1840" i="12"/>
  <c r="A1840" i="12"/>
  <c r="J1839" i="12"/>
  <c r="A1839" i="12"/>
  <c r="J1838" i="12"/>
  <c r="A1838" i="12"/>
  <c r="J1837" i="12"/>
  <c r="A1837" i="12"/>
  <c r="J1836" i="12"/>
  <c r="A1836" i="12"/>
  <c r="J1835" i="12"/>
  <c r="A1835" i="12"/>
  <c r="J1834" i="12"/>
  <c r="A1834" i="12"/>
  <c r="J1833" i="12"/>
  <c r="A1833" i="12"/>
  <c r="J1832" i="12"/>
  <c r="A1832" i="12"/>
  <c r="J1831" i="12"/>
  <c r="A1831" i="12"/>
  <c r="J1830" i="12"/>
  <c r="A1830" i="12"/>
  <c r="J1829" i="12"/>
  <c r="A1829" i="12"/>
  <c r="J1828" i="12"/>
  <c r="A1828" i="12"/>
  <c r="J1827" i="12"/>
  <c r="A1827" i="12"/>
  <c r="J1826" i="12"/>
  <c r="A1826" i="12"/>
  <c r="J1825" i="12"/>
  <c r="A1825" i="12"/>
  <c r="J1824" i="12"/>
  <c r="A1824" i="12"/>
  <c r="J1823" i="12"/>
  <c r="A1823" i="12"/>
  <c r="J1822" i="12"/>
  <c r="A1822" i="12"/>
  <c r="J1821" i="12"/>
  <c r="A1821" i="12"/>
  <c r="J1820" i="12"/>
  <c r="A1820" i="12"/>
  <c r="J1819" i="12"/>
  <c r="A1819" i="12"/>
  <c r="J1818" i="12"/>
  <c r="A1818" i="12"/>
  <c r="J1817" i="12"/>
  <c r="A1817" i="12"/>
  <c r="J1816" i="12"/>
  <c r="A1816" i="12"/>
  <c r="J1815" i="12"/>
  <c r="A1815" i="12"/>
  <c r="J1814" i="12"/>
  <c r="A1814" i="12"/>
  <c r="J1813" i="12"/>
  <c r="A1813" i="12"/>
  <c r="J1812" i="12"/>
  <c r="A1812" i="12"/>
  <c r="J1811" i="12"/>
  <c r="A1811" i="12"/>
  <c r="J1810" i="12"/>
  <c r="A1810" i="12"/>
  <c r="J1809" i="12"/>
  <c r="A1809" i="12"/>
  <c r="J1808" i="12"/>
  <c r="A1808" i="12"/>
  <c r="J1807" i="12"/>
  <c r="A1807" i="12"/>
  <c r="J1806" i="12"/>
  <c r="A1806" i="12"/>
  <c r="J1805" i="12"/>
  <c r="A1805" i="12"/>
  <c r="J1804" i="12"/>
  <c r="A1804" i="12"/>
  <c r="J1803" i="12"/>
  <c r="A1803" i="12"/>
  <c r="J1802" i="12"/>
  <c r="A1802" i="12"/>
  <c r="J1801" i="12"/>
  <c r="A1801" i="12"/>
  <c r="J1800" i="12"/>
  <c r="A1800" i="12"/>
  <c r="J1799" i="12"/>
  <c r="A1799" i="12"/>
  <c r="J1798" i="12"/>
  <c r="A1798" i="12"/>
  <c r="J1797" i="12"/>
  <c r="A1797" i="12"/>
  <c r="J1796" i="12"/>
  <c r="A1796" i="12"/>
  <c r="J1795" i="12"/>
  <c r="A1795" i="12"/>
  <c r="J1794" i="12"/>
  <c r="A1794" i="12"/>
  <c r="J1793" i="12"/>
  <c r="A1793" i="12"/>
  <c r="J1792" i="12"/>
  <c r="A1792" i="12"/>
  <c r="J1791" i="12"/>
  <c r="A1791" i="12"/>
  <c r="J1790" i="12"/>
  <c r="A1790" i="12"/>
  <c r="J1789" i="12"/>
  <c r="A1789" i="12"/>
  <c r="J1788" i="12"/>
  <c r="A1788" i="12"/>
  <c r="J1787" i="12"/>
  <c r="A1787" i="12"/>
  <c r="J1786" i="12"/>
  <c r="A1786" i="12"/>
  <c r="J1785" i="12"/>
  <c r="A1785" i="12"/>
  <c r="J1784" i="12"/>
  <c r="A1784" i="12"/>
  <c r="J1783" i="12"/>
  <c r="A1783" i="12"/>
  <c r="J1782" i="12"/>
  <c r="A1782" i="12"/>
  <c r="J1781" i="12"/>
  <c r="A1781" i="12"/>
  <c r="J1780" i="12"/>
  <c r="A1780" i="12"/>
  <c r="J1779" i="12"/>
  <c r="A1779" i="12"/>
  <c r="J1778" i="12"/>
  <c r="A1778" i="12"/>
  <c r="J1777" i="12"/>
  <c r="A1777" i="12"/>
  <c r="J1776" i="12"/>
  <c r="A1776" i="12"/>
  <c r="J1775" i="12"/>
  <c r="A1775" i="12"/>
  <c r="J1774" i="12"/>
  <c r="A1774" i="12"/>
  <c r="J1773" i="12"/>
  <c r="A1773" i="12"/>
  <c r="J1772" i="12"/>
  <c r="A1772" i="12"/>
  <c r="J1771" i="12"/>
  <c r="A1771" i="12"/>
  <c r="J1770" i="12"/>
  <c r="A1770" i="12"/>
  <c r="J1769" i="12"/>
  <c r="A1769" i="12"/>
  <c r="J1768" i="12"/>
  <c r="A1768" i="12"/>
  <c r="J1767" i="12"/>
  <c r="A1767" i="12"/>
  <c r="J1766" i="12"/>
  <c r="A1766" i="12"/>
  <c r="J1765" i="12"/>
  <c r="A1765" i="12"/>
  <c r="J1764" i="12"/>
  <c r="A1764" i="12"/>
  <c r="J1763" i="12"/>
  <c r="A1763" i="12"/>
  <c r="J1762" i="12"/>
  <c r="A1762" i="12"/>
  <c r="J1761" i="12"/>
  <c r="A1761" i="12"/>
  <c r="J1760" i="12"/>
  <c r="A1760" i="12"/>
  <c r="J1759" i="12"/>
  <c r="A1759" i="12"/>
  <c r="J1758" i="12"/>
  <c r="A1758" i="12"/>
  <c r="J1757" i="12"/>
  <c r="A1757" i="12"/>
  <c r="J1756" i="12"/>
  <c r="A1756" i="12"/>
  <c r="J1755" i="12"/>
  <c r="A1755" i="12"/>
  <c r="J1754" i="12"/>
  <c r="A1754" i="12"/>
  <c r="J1753" i="12"/>
  <c r="A1753" i="12"/>
  <c r="J1752" i="12"/>
  <c r="A1752" i="12"/>
  <c r="J1751" i="12"/>
  <c r="A1751" i="12"/>
  <c r="J1750" i="12"/>
  <c r="A1750" i="12"/>
  <c r="J1749" i="12"/>
  <c r="A1749" i="12"/>
  <c r="J1748" i="12"/>
  <c r="A1748" i="12"/>
  <c r="J1747" i="12"/>
  <c r="A1747" i="12"/>
  <c r="J1746" i="12"/>
  <c r="A1746" i="12"/>
  <c r="J1745" i="12"/>
  <c r="A1745" i="12"/>
  <c r="J1744" i="12"/>
  <c r="A1744" i="12"/>
  <c r="J1743" i="12"/>
  <c r="A1743" i="12"/>
  <c r="J1742" i="12"/>
  <c r="A1742" i="12"/>
  <c r="J1741" i="12"/>
  <c r="A1741" i="12"/>
  <c r="J1740" i="12"/>
  <c r="A1740" i="12"/>
  <c r="J1739" i="12"/>
  <c r="A1739" i="12"/>
  <c r="J1738" i="12"/>
  <c r="A1738" i="12"/>
  <c r="J1737" i="12"/>
  <c r="A1737" i="12"/>
  <c r="J1736" i="12"/>
  <c r="A1736" i="12"/>
  <c r="J1735" i="12"/>
  <c r="A1735" i="12"/>
  <c r="J1734" i="12"/>
  <c r="A1734" i="12"/>
  <c r="J1733" i="12"/>
  <c r="A1733" i="12"/>
  <c r="J1732" i="12"/>
  <c r="A1732" i="12"/>
  <c r="J1731" i="12"/>
  <c r="A1731" i="12"/>
  <c r="J1730" i="12"/>
  <c r="A1730" i="12"/>
  <c r="J1729" i="12"/>
  <c r="A1729" i="12"/>
  <c r="J1728" i="12"/>
  <c r="A1728" i="12"/>
  <c r="J1727" i="12"/>
  <c r="A1727" i="12"/>
  <c r="J1726" i="12"/>
  <c r="A1726" i="12"/>
  <c r="J1725" i="12"/>
  <c r="A1725" i="12"/>
  <c r="J1724" i="12"/>
  <c r="A1724" i="12"/>
  <c r="J1723" i="12"/>
  <c r="A1723" i="12"/>
  <c r="J1722" i="12"/>
  <c r="A1722" i="12"/>
  <c r="J1721" i="12"/>
  <c r="A1721" i="12"/>
  <c r="J1720" i="12"/>
  <c r="A1720" i="12"/>
  <c r="J1719" i="12"/>
  <c r="A1719" i="12"/>
  <c r="J1718" i="12"/>
  <c r="A1718" i="12"/>
  <c r="J1717" i="12"/>
  <c r="A1717" i="12"/>
  <c r="J1716" i="12"/>
  <c r="A1716" i="12"/>
  <c r="J1715" i="12"/>
  <c r="A1715" i="12"/>
  <c r="J1714" i="12"/>
  <c r="A1714" i="12"/>
  <c r="J1713" i="12"/>
  <c r="A1713" i="12"/>
  <c r="J1712" i="12"/>
  <c r="A1712" i="12"/>
  <c r="J1711" i="12"/>
  <c r="A1711" i="12"/>
  <c r="J1710" i="12"/>
  <c r="A1710" i="12"/>
  <c r="J1709" i="12"/>
  <c r="A1709" i="12"/>
  <c r="J1708" i="12"/>
  <c r="A1708" i="12"/>
  <c r="J1707" i="12"/>
  <c r="A1707" i="12"/>
  <c r="J1706" i="12"/>
  <c r="A1706" i="12"/>
  <c r="J1705" i="12"/>
  <c r="A1705" i="12"/>
  <c r="J1704" i="12"/>
  <c r="A1704" i="12"/>
  <c r="J1703" i="12"/>
  <c r="A1703" i="12"/>
  <c r="J1702" i="12"/>
  <c r="A1702" i="12"/>
  <c r="J1701" i="12"/>
  <c r="A1701" i="12"/>
  <c r="J1700" i="12"/>
  <c r="A1700" i="12"/>
  <c r="J1699" i="12"/>
  <c r="A1699" i="12"/>
  <c r="J1698" i="12"/>
  <c r="A1698" i="12"/>
  <c r="J1697" i="12"/>
  <c r="A1697" i="12"/>
  <c r="J1696" i="12"/>
  <c r="A1696" i="12"/>
  <c r="J1695" i="12"/>
  <c r="A1695" i="12"/>
  <c r="J1694" i="12"/>
  <c r="A1694" i="12"/>
  <c r="J1693" i="12"/>
  <c r="A1693" i="12"/>
  <c r="J1692" i="12"/>
  <c r="A1692" i="12"/>
  <c r="J1691" i="12"/>
  <c r="A1691" i="12"/>
  <c r="J1690" i="12"/>
  <c r="A1690" i="12"/>
  <c r="J1689" i="12"/>
  <c r="A1689" i="12"/>
  <c r="J1688" i="12"/>
  <c r="A1688" i="12"/>
  <c r="J1687" i="12"/>
  <c r="A1687" i="12"/>
  <c r="J1686" i="12"/>
  <c r="A1686" i="12"/>
  <c r="J1685" i="12"/>
  <c r="A1685" i="12"/>
  <c r="J1684" i="12"/>
  <c r="A1684" i="12"/>
  <c r="J1683" i="12"/>
  <c r="A1683" i="12"/>
  <c r="A2" i="12"/>
  <c r="A1" i="12"/>
  <c r="J2007" i="11"/>
  <c r="A2007" i="11"/>
  <c r="J2006" i="11"/>
  <c r="A2006" i="11"/>
  <c r="J2005" i="11"/>
  <c r="A2005" i="11"/>
  <c r="J2004" i="11"/>
  <c r="A2004" i="11"/>
  <c r="J2003" i="11"/>
  <c r="A2003" i="11"/>
  <c r="J2002" i="11"/>
  <c r="A2002" i="11"/>
  <c r="J2001" i="11"/>
  <c r="A2001" i="11"/>
  <c r="J2000" i="11"/>
  <c r="A2000" i="11"/>
  <c r="J1999" i="11"/>
  <c r="A1999" i="11"/>
  <c r="J1998" i="11"/>
  <c r="A1998" i="11"/>
  <c r="J1997" i="11"/>
  <c r="A1997" i="11"/>
  <c r="J1996" i="11"/>
  <c r="A1996" i="11"/>
  <c r="J1995" i="11"/>
  <c r="A1995" i="11"/>
  <c r="J1994" i="11"/>
  <c r="A1994" i="11"/>
  <c r="J1993" i="11"/>
  <c r="A1993" i="11"/>
  <c r="J1992" i="11"/>
  <c r="A1992" i="11"/>
  <c r="J1991" i="11"/>
  <c r="A1991" i="11"/>
  <c r="J1990" i="11"/>
  <c r="A1990" i="11"/>
  <c r="J1989" i="11"/>
  <c r="A1989" i="11"/>
  <c r="J1988" i="11"/>
  <c r="A1988" i="11"/>
  <c r="J1987" i="11"/>
  <c r="A1987" i="11"/>
  <c r="J1986" i="11"/>
  <c r="A1986" i="11"/>
  <c r="J1985" i="11"/>
  <c r="A1985" i="11"/>
  <c r="J1984" i="11"/>
  <c r="A1984" i="11"/>
  <c r="J1983" i="11"/>
  <c r="A1983" i="11"/>
  <c r="J1982" i="11"/>
  <c r="A1982" i="11"/>
  <c r="J1981" i="11"/>
  <c r="A1981" i="11"/>
  <c r="J1980" i="11"/>
  <c r="A1980" i="11"/>
  <c r="J1979" i="11"/>
  <c r="A1979" i="11"/>
  <c r="J1978" i="11"/>
  <c r="A1978" i="11"/>
  <c r="J1977" i="11"/>
  <c r="A1977" i="11"/>
  <c r="J1976" i="11"/>
  <c r="A1976" i="11"/>
  <c r="J1975" i="11"/>
  <c r="A1975" i="11"/>
  <c r="J1974" i="11"/>
  <c r="A1974" i="11"/>
  <c r="J1973" i="11"/>
  <c r="A1973" i="11"/>
  <c r="J1972" i="11"/>
  <c r="A1972" i="11"/>
  <c r="J1971" i="11"/>
  <c r="A1971" i="11"/>
  <c r="J1970" i="11"/>
  <c r="A1970" i="11"/>
  <c r="J1969" i="11"/>
  <c r="A1969" i="11"/>
  <c r="J1968" i="11"/>
  <c r="A1968" i="11"/>
  <c r="J1967" i="11"/>
  <c r="A1967" i="11"/>
  <c r="J1966" i="11"/>
  <c r="A1966" i="11"/>
  <c r="J1965" i="11"/>
  <c r="A1965" i="11"/>
  <c r="J1964" i="11"/>
  <c r="A1964" i="11"/>
  <c r="J1963" i="11"/>
  <c r="A1963" i="11"/>
  <c r="J1962" i="11"/>
  <c r="A1962" i="11"/>
  <c r="J1961" i="11"/>
  <c r="A1961" i="11"/>
  <c r="J1960" i="11"/>
  <c r="A1960" i="11"/>
  <c r="J1959" i="11"/>
  <c r="A1959" i="11"/>
  <c r="J1958" i="11"/>
  <c r="A1958" i="11"/>
  <c r="J1957" i="11"/>
  <c r="A1957" i="11"/>
  <c r="J1956" i="11"/>
  <c r="A1956" i="11"/>
  <c r="J1955" i="11"/>
  <c r="A1955" i="11"/>
  <c r="J1954" i="11"/>
  <c r="A1954" i="11"/>
  <c r="J1953" i="11"/>
  <c r="A1953" i="11"/>
  <c r="J1952" i="11"/>
  <c r="A1952" i="11"/>
  <c r="J1951" i="11"/>
  <c r="A1951" i="11"/>
  <c r="J1950" i="11"/>
  <c r="A1950" i="11"/>
  <c r="J1949" i="11"/>
  <c r="A1949" i="11"/>
  <c r="J1948" i="11"/>
  <c r="A1948" i="11"/>
  <c r="J1947" i="11"/>
  <c r="A1947" i="11"/>
  <c r="J1946" i="11"/>
  <c r="A1946" i="11"/>
  <c r="J1945" i="11"/>
  <c r="A1945" i="11"/>
  <c r="J1944" i="11"/>
  <c r="A1944" i="11"/>
  <c r="J1943" i="11"/>
  <c r="A1943" i="11"/>
  <c r="J1942" i="11"/>
  <c r="A1942" i="11"/>
  <c r="J1941" i="11"/>
  <c r="A1941" i="11"/>
  <c r="J1940" i="11"/>
  <c r="A1940" i="11"/>
  <c r="J1939" i="11"/>
  <c r="A1939" i="11"/>
  <c r="J1938" i="11"/>
  <c r="A1938" i="11"/>
  <c r="J1937" i="11"/>
  <c r="A1937" i="11"/>
  <c r="J1936" i="11"/>
  <c r="A1936" i="11"/>
  <c r="J1935" i="11"/>
  <c r="A1935" i="11"/>
  <c r="J1934" i="11"/>
  <c r="A1934" i="11"/>
  <c r="J1933" i="11"/>
  <c r="A1933" i="11"/>
  <c r="J1932" i="11"/>
  <c r="A1932" i="11"/>
  <c r="J1931" i="11"/>
  <c r="A1931" i="11"/>
  <c r="J1930" i="11"/>
  <c r="A1930" i="11"/>
  <c r="J1929" i="11"/>
  <c r="A1929" i="11"/>
  <c r="J1928" i="11"/>
  <c r="A1928" i="11"/>
  <c r="J1927" i="11"/>
  <c r="A1927" i="11"/>
  <c r="J1926" i="11"/>
  <c r="A1926" i="11"/>
  <c r="J1925" i="11"/>
  <c r="A1925" i="11"/>
  <c r="J1924" i="11"/>
  <c r="A1924" i="11"/>
  <c r="J1923" i="11"/>
  <c r="A1923" i="11"/>
  <c r="J1922" i="11"/>
  <c r="A1922" i="11"/>
  <c r="J1921" i="11"/>
  <c r="A1921" i="11"/>
  <c r="J1920" i="11"/>
  <c r="A1920" i="11"/>
  <c r="J1919" i="11"/>
  <c r="A1919" i="11"/>
  <c r="J1918" i="11"/>
  <c r="A1918" i="11"/>
  <c r="J1917" i="11"/>
  <c r="A1917" i="11"/>
  <c r="J1916" i="11"/>
  <c r="A1916" i="11"/>
  <c r="J1915" i="11"/>
  <c r="A1915" i="11"/>
  <c r="J1914" i="11"/>
  <c r="A1914" i="11"/>
  <c r="J1913" i="11"/>
  <c r="A1913" i="11"/>
  <c r="J1912" i="11"/>
  <c r="A1912" i="11"/>
  <c r="J1911" i="11"/>
  <c r="A1911" i="11"/>
  <c r="J1910" i="11"/>
  <c r="A1910" i="11"/>
  <c r="J1909" i="11"/>
  <c r="A1909" i="11"/>
  <c r="J1908" i="11"/>
  <c r="A1908" i="11"/>
  <c r="J1907" i="11"/>
  <c r="A1907" i="11"/>
  <c r="J1906" i="11"/>
  <c r="A1906" i="11"/>
  <c r="J1905" i="11"/>
  <c r="A1905" i="11"/>
  <c r="J1904" i="11"/>
  <c r="A1904" i="11"/>
  <c r="J1903" i="11"/>
  <c r="A1903" i="11"/>
  <c r="J1902" i="11"/>
  <c r="A1902" i="11"/>
  <c r="J1901" i="11"/>
  <c r="A1901" i="11"/>
  <c r="J1900" i="11"/>
  <c r="A1900" i="11"/>
  <c r="J1899" i="11"/>
  <c r="A1899" i="11"/>
  <c r="J1898" i="11"/>
  <c r="A1898" i="11"/>
  <c r="J1897" i="11"/>
  <c r="A1897" i="11"/>
  <c r="J1896" i="11"/>
  <c r="A1896" i="11"/>
  <c r="J1895" i="11"/>
  <c r="A1895" i="11"/>
  <c r="J1894" i="11"/>
  <c r="A1894" i="11"/>
  <c r="J1893" i="11"/>
  <c r="A1893" i="11"/>
  <c r="J1892" i="11"/>
  <c r="A1892" i="11"/>
  <c r="J1891" i="11"/>
  <c r="A1891" i="11"/>
  <c r="J1890" i="11"/>
  <c r="A1890" i="11"/>
  <c r="J1889" i="11"/>
  <c r="A1889" i="11"/>
  <c r="J1888" i="11"/>
  <c r="A1888" i="11"/>
  <c r="J1887" i="11"/>
  <c r="A1887" i="11"/>
  <c r="J1886" i="11"/>
  <c r="A1886" i="11"/>
  <c r="J1885" i="11"/>
  <c r="A1885" i="11"/>
  <c r="J1884" i="11"/>
  <c r="A1884" i="11"/>
  <c r="J1883" i="11"/>
  <c r="A1883" i="11"/>
  <c r="J1882" i="11"/>
  <c r="A1882" i="11"/>
  <c r="J1881" i="11"/>
  <c r="A1881" i="11"/>
  <c r="J1880" i="11"/>
  <c r="A1880" i="11"/>
  <c r="J1879" i="11"/>
  <c r="A1879" i="11"/>
  <c r="J1878" i="11"/>
  <c r="A1878" i="11"/>
  <c r="J1877" i="11"/>
  <c r="A1877" i="11"/>
  <c r="J1876" i="11"/>
  <c r="A1876" i="11"/>
  <c r="J1875" i="11"/>
  <c r="A1875" i="11"/>
  <c r="J1874" i="11"/>
  <c r="A1874" i="11"/>
  <c r="J1873" i="11"/>
  <c r="A1873" i="11"/>
  <c r="J1872" i="11"/>
  <c r="A1872" i="11"/>
  <c r="J1871" i="11"/>
  <c r="A1871" i="11"/>
  <c r="J1870" i="11"/>
  <c r="A1870" i="11"/>
  <c r="J1869" i="11"/>
  <c r="A1869" i="11"/>
  <c r="J1868" i="11"/>
  <c r="A1868" i="11"/>
  <c r="J1867" i="11"/>
  <c r="A1867" i="11"/>
  <c r="J1866" i="11"/>
  <c r="A1866" i="11"/>
  <c r="J1865" i="11"/>
  <c r="A1865" i="11"/>
  <c r="J1864" i="11"/>
  <c r="A1864" i="11"/>
  <c r="J1863" i="11"/>
  <c r="A1863" i="11"/>
  <c r="J1862" i="11"/>
  <c r="A1862" i="11"/>
  <c r="J1861" i="11"/>
  <c r="A1861" i="11"/>
  <c r="J1860" i="11"/>
  <c r="A1860" i="11"/>
  <c r="J1859" i="11"/>
  <c r="A1859" i="11"/>
  <c r="J1858" i="11"/>
  <c r="A1858" i="11"/>
  <c r="J1857" i="11"/>
  <c r="A1857" i="11"/>
  <c r="J1856" i="11"/>
  <c r="A1856" i="11"/>
  <c r="J1855" i="11"/>
  <c r="A1855" i="11"/>
  <c r="J1854" i="11"/>
  <c r="A1854" i="11"/>
  <c r="J1853" i="11"/>
  <c r="A1853" i="11"/>
  <c r="J1852" i="11"/>
  <c r="A1852" i="11"/>
  <c r="J1851" i="11"/>
  <c r="A1851" i="11"/>
  <c r="J1850" i="11"/>
  <c r="A1850" i="11"/>
  <c r="J1849" i="11"/>
  <c r="A1849" i="11"/>
  <c r="J1848" i="11"/>
  <c r="A1848" i="11"/>
  <c r="J1847" i="11"/>
  <c r="A1847" i="11"/>
  <c r="J1846" i="11"/>
  <c r="A1846" i="11"/>
  <c r="J1845" i="11"/>
  <c r="A1845" i="11"/>
  <c r="J1844" i="11"/>
  <c r="A1844" i="11"/>
  <c r="J1843" i="11"/>
  <c r="A1843" i="11"/>
  <c r="J1842" i="11"/>
  <c r="A1842" i="11"/>
  <c r="J1841" i="11"/>
  <c r="A1841" i="11"/>
  <c r="J1840" i="11"/>
  <c r="A1840" i="11"/>
  <c r="J1839" i="11"/>
  <c r="A1839" i="11"/>
  <c r="J1838" i="11"/>
  <c r="A1838" i="11"/>
  <c r="J1837" i="11"/>
  <c r="A1837" i="11"/>
  <c r="J1836" i="11"/>
  <c r="A1836" i="11"/>
  <c r="J1835" i="11"/>
  <c r="A1835" i="11"/>
  <c r="J1834" i="11"/>
  <c r="A1834" i="11"/>
  <c r="J1833" i="11"/>
  <c r="A1833" i="11"/>
  <c r="J1832" i="11"/>
  <c r="A1832" i="11"/>
  <c r="J1831" i="11"/>
  <c r="A1831" i="11"/>
  <c r="J1830" i="11"/>
  <c r="A1830" i="11"/>
  <c r="J1829" i="11"/>
  <c r="A1829" i="11"/>
  <c r="J1828" i="11"/>
  <c r="A1828" i="11"/>
  <c r="J1827" i="11"/>
  <c r="A1827" i="11"/>
  <c r="J1826" i="11"/>
  <c r="A1826" i="11"/>
  <c r="J1825" i="11"/>
  <c r="A1825" i="11"/>
  <c r="J1824" i="11"/>
  <c r="A1824" i="11"/>
  <c r="J1823" i="11"/>
  <c r="A1823" i="11"/>
  <c r="J1822" i="11"/>
  <c r="A1822" i="11"/>
  <c r="J1821" i="11"/>
  <c r="A1821" i="11"/>
  <c r="J1820" i="11"/>
  <c r="A1820" i="11"/>
  <c r="J1819" i="11"/>
  <c r="A1819" i="11"/>
  <c r="J1818" i="11"/>
  <c r="A1818" i="11"/>
  <c r="J1817" i="11"/>
  <c r="A1817" i="11"/>
  <c r="J1816" i="11"/>
  <c r="A1816" i="11"/>
  <c r="J1815" i="11"/>
  <c r="A1815" i="11"/>
  <c r="J1814" i="11"/>
  <c r="A1814" i="11"/>
  <c r="J1813" i="11"/>
  <c r="A1813" i="11"/>
  <c r="J1812" i="11"/>
  <c r="A1812" i="11"/>
  <c r="J1811" i="11"/>
  <c r="A1811" i="11"/>
  <c r="J1810" i="11"/>
  <c r="A1810" i="11"/>
  <c r="J1809" i="11"/>
  <c r="A1809" i="11"/>
  <c r="J1808" i="11"/>
  <c r="A1808" i="11"/>
  <c r="J1807" i="11"/>
  <c r="A1807" i="11"/>
  <c r="J1806" i="11"/>
  <c r="A1806" i="11"/>
  <c r="J1805" i="11"/>
  <c r="A1805" i="11"/>
  <c r="J1804" i="11"/>
  <c r="A1804" i="11"/>
  <c r="J1803" i="11"/>
  <c r="A1803" i="11"/>
  <c r="J1802" i="11"/>
  <c r="A1802" i="11"/>
  <c r="J1801" i="11"/>
  <c r="A1801" i="11"/>
  <c r="J1800" i="11"/>
  <c r="A1800" i="11"/>
  <c r="J1799" i="11"/>
  <c r="A1799" i="11"/>
  <c r="J1798" i="11"/>
  <c r="A1798" i="11"/>
  <c r="J1797" i="11"/>
  <c r="A1797" i="11"/>
  <c r="J1796" i="11"/>
  <c r="A1796" i="11"/>
  <c r="J1795" i="11"/>
  <c r="A1795" i="11"/>
  <c r="J1794" i="11"/>
  <c r="A1794" i="11"/>
  <c r="J1793" i="11"/>
  <c r="A1793" i="11"/>
  <c r="J1792" i="11"/>
  <c r="A1792" i="11"/>
  <c r="J1791" i="11"/>
  <c r="A1791" i="11"/>
  <c r="J1790" i="11"/>
  <c r="A1790" i="11"/>
  <c r="J1789" i="11"/>
  <c r="A1789" i="11"/>
  <c r="J1788" i="11"/>
  <c r="A1788" i="11"/>
  <c r="J1787" i="11"/>
  <c r="A1787" i="11"/>
  <c r="J1786" i="11"/>
  <c r="A1786" i="11"/>
  <c r="J1785" i="11"/>
  <c r="A1785" i="11"/>
  <c r="J1784" i="11"/>
  <c r="A1784" i="11"/>
  <c r="J1783" i="11"/>
  <c r="A1783" i="11"/>
  <c r="J1782" i="11"/>
  <c r="A1782" i="11"/>
  <c r="J1781" i="11"/>
  <c r="A1781" i="11"/>
  <c r="J1780" i="11"/>
  <c r="A1780" i="11"/>
  <c r="J1779" i="11"/>
  <c r="A1779" i="11"/>
  <c r="J1778" i="11"/>
  <c r="A1778" i="11"/>
  <c r="J1777" i="11"/>
  <c r="A1777" i="11"/>
  <c r="J1776" i="11"/>
  <c r="A1776" i="11"/>
  <c r="J1775" i="11"/>
  <c r="A1775" i="11"/>
  <c r="J1774" i="11"/>
  <c r="A1774" i="11"/>
  <c r="J1773" i="11"/>
  <c r="A1773" i="11"/>
  <c r="J1772" i="11"/>
  <c r="A1772" i="11"/>
  <c r="J1771" i="11"/>
  <c r="A1771" i="11"/>
  <c r="J1770" i="11"/>
  <c r="A1770" i="11"/>
  <c r="J1769" i="11"/>
  <c r="A1769" i="11"/>
  <c r="J1768" i="11"/>
  <c r="A1768" i="11"/>
  <c r="J1767" i="11"/>
  <c r="A1767" i="11"/>
  <c r="J1766" i="11"/>
  <c r="A1766" i="11"/>
  <c r="J1765" i="11"/>
  <c r="A1765" i="11"/>
  <c r="J1764" i="11"/>
  <c r="A1764" i="11"/>
  <c r="J1763" i="11"/>
  <c r="A1763" i="11"/>
  <c r="J1762" i="11"/>
  <c r="A1762" i="11"/>
  <c r="J1761" i="11"/>
  <c r="A1761" i="11"/>
  <c r="J1760" i="11"/>
  <c r="A1760" i="11"/>
  <c r="J1759" i="11"/>
  <c r="A1759" i="11"/>
  <c r="J1758" i="11"/>
  <c r="A1758" i="11"/>
  <c r="J1757" i="11"/>
  <c r="A1757" i="11"/>
  <c r="J1756" i="11"/>
  <c r="A1756" i="11"/>
  <c r="J1755" i="11"/>
  <c r="A1755" i="11"/>
  <c r="J1754" i="11"/>
  <c r="A1754" i="11"/>
  <c r="J1753" i="11"/>
  <c r="A1753" i="11"/>
  <c r="J1752" i="11"/>
  <c r="A1752" i="11"/>
  <c r="J1751" i="11"/>
  <c r="A1751" i="11"/>
  <c r="J1750" i="11"/>
  <c r="A1750" i="11"/>
  <c r="J1749" i="11"/>
  <c r="A1749" i="11"/>
  <c r="J1748" i="11"/>
  <c r="A1748" i="11"/>
  <c r="J1747" i="11"/>
  <c r="A1747" i="11"/>
  <c r="J1746" i="11"/>
  <c r="A1746" i="11"/>
  <c r="J1745" i="11"/>
  <c r="A1745" i="11"/>
  <c r="J1744" i="11"/>
  <c r="A1744" i="11"/>
  <c r="J1743" i="11"/>
  <c r="A1743" i="11"/>
  <c r="J1742" i="11"/>
  <c r="A1742" i="11"/>
  <c r="J1741" i="11"/>
  <c r="A1741" i="11"/>
  <c r="J1740" i="11"/>
  <c r="A1740" i="11"/>
  <c r="J1739" i="11"/>
  <c r="A1739" i="11"/>
  <c r="J1738" i="11"/>
  <c r="A1738" i="11"/>
  <c r="J1737" i="11"/>
  <c r="A1737" i="11"/>
  <c r="J1736" i="11"/>
  <c r="A1736" i="11"/>
  <c r="J1735" i="11"/>
  <c r="A1735" i="11"/>
  <c r="J1734" i="11"/>
  <c r="A1734" i="11"/>
  <c r="J1733" i="11"/>
  <c r="A1733" i="11"/>
  <c r="J1732" i="11"/>
  <c r="A1732" i="11"/>
  <c r="J1731" i="11"/>
  <c r="A1731" i="11"/>
  <c r="J1730" i="11"/>
  <c r="A1730" i="11"/>
  <c r="J1729" i="11"/>
  <c r="A1729" i="11"/>
  <c r="J1728" i="11"/>
  <c r="A1728" i="11"/>
  <c r="J1727" i="11"/>
  <c r="A1727" i="11"/>
  <c r="J1726" i="11"/>
  <c r="A1726" i="11"/>
  <c r="J1725" i="11"/>
  <c r="A1725" i="11"/>
  <c r="J1724" i="11"/>
  <c r="A1724" i="11"/>
  <c r="J1723" i="11"/>
  <c r="A1723" i="11"/>
  <c r="J1722" i="11"/>
  <c r="A1722" i="11"/>
  <c r="J1721" i="11"/>
  <c r="A1721" i="11"/>
  <c r="J1720" i="11"/>
  <c r="A1720" i="11"/>
  <c r="J1719" i="11"/>
  <c r="A1719" i="11"/>
  <c r="J1718" i="11"/>
  <c r="A1718" i="11"/>
  <c r="J1717" i="11"/>
  <c r="A1717" i="11"/>
  <c r="J1716" i="11"/>
  <c r="A1716" i="11"/>
  <c r="J1715" i="11"/>
  <c r="A1715" i="11"/>
  <c r="J1714" i="11"/>
  <c r="A1714" i="11"/>
  <c r="J1713" i="11"/>
  <c r="A1713" i="11"/>
  <c r="J1712" i="11"/>
  <c r="A1712" i="11"/>
  <c r="J1711" i="11"/>
  <c r="A1711" i="11"/>
  <c r="J1710" i="11"/>
  <c r="A1710" i="11"/>
  <c r="J1709" i="11"/>
  <c r="A1709" i="11"/>
  <c r="J1708" i="11"/>
  <c r="A1708" i="11"/>
  <c r="J1707" i="11"/>
  <c r="A1707" i="11"/>
  <c r="J1706" i="11"/>
  <c r="A1706" i="11"/>
  <c r="J1705" i="11"/>
  <c r="A1705" i="11"/>
  <c r="J1704" i="11"/>
  <c r="A1704" i="11"/>
  <c r="J1703" i="11"/>
  <c r="A1703" i="11"/>
  <c r="J1702" i="11"/>
  <c r="A1702" i="11"/>
  <c r="J1701" i="11"/>
  <c r="A1701" i="11"/>
  <c r="J1700" i="11"/>
  <c r="A1700" i="11"/>
  <c r="J1699" i="11"/>
  <c r="A1699" i="11"/>
  <c r="J1698" i="11"/>
  <c r="A1698" i="11"/>
  <c r="J1697" i="11"/>
  <c r="A1697" i="11"/>
  <c r="J1696" i="11"/>
  <c r="A1696" i="11"/>
  <c r="J1695" i="11"/>
  <c r="A1695" i="11"/>
  <c r="J1694" i="11"/>
  <c r="A1694" i="11"/>
  <c r="J1693" i="11"/>
  <c r="A1693" i="11"/>
  <c r="J1692" i="11"/>
  <c r="A1692" i="11"/>
  <c r="J1691" i="11"/>
  <c r="A1691" i="11"/>
  <c r="J1690" i="11"/>
  <c r="A1690" i="11"/>
  <c r="J1689" i="11"/>
  <c r="A1689" i="11"/>
  <c r="J1688" i="11"/>
  <c r="A1688" i="11"/>
  <c r="J1687" i="11"/>
  <c r="A1687" i="11"/>
  <c r="J1686" i="11"/>
  <c r="A1686" i="11"/>
  <c r="J1685" i="11"/>
  <c r="A1685" i="11"/>
  <c r="J1684" i="11"/>
  <c r="A1684" i="11"/>
  <c r="J1683" i="11"/>
  <c r="A1683" i="11"/>
  <c r="J1682" i="11"/>
  <c r="A1682" i="11"/>
  <c r="J1681" i="11"/>
  <c r="A1681" i="11"/>
  <c r="J1680" i="11"/>
  <c r="A1680" i="11"/>
  <c r="J1679" i="11"/>
  <c r="A1679" i="11"/>
  <c r="J1678" i="11"/>
  <c r="A1678" i="11"/>
  <c r="J1677" i="11"/>
  <c r="A1677" i="11"/>
  <c r="J1676" i="11"/>
  <c r="A1676" i="11"/>
  <c r="J1675" i="11"/>
  <c r="A1675" i="11"/>
  <c r="J1674" i="11"/>
  <c r="A1674" i="11"/>
  <c r="J1673" i="11"/>
  <c r="A1673" i="11"/>
  <c r="J1672" i="11"/>
  <c r="A1672" i="11"/>
  <c r="J1671" i="11"/>
  <c r="A1671" i="11"/>
  <c r="J1670" i="11"/>
  <c r="A1670" i="11"/>
  <c r="J1669" i="11"/>
  <c r="A1669" i="11"/>
  <c r="J1668" i="11"/>
  <c r="A1668" i="11"/>
  <c r="J1667" i="11"/>
  <c r="A1667" i="11"/>
  <c r="J1666" i="11"/>
  <c r="A1666" i="11"/>
  <c r="J1665" i="11"/>
  <c r="A1665" i="11"/>
  <c r="J1664" i="11"/>
  <c r="A1664" i="11"/>
  <c r="J1663" i="11"/>
  <c r="A1663" i="11"/>
  <c r="J1662" i="11"/>
  <c r="A1662" i="11"/>
  <c r="J1661" i="11"/>
  <c r="A1661" i="11"/>
  <c r="J1660" i="11"/>
  <c r="A1660" i="11"/>
  <c r="J1659" i="11"/>
  <c r="A1659" i="11"/>
  <c r="J1658" i="11"/>
  <c r="A1658" i="11"/>
  <c r="J1657" i="11"/>
  <c r="A1657" i="11"/>
  <c r="J1656" i="11"/>
  <c r="A1656" i="11"/>
  <c r="J1655" i="11"/>
  <c r="A1655" i="11"/>
  <c r="J1654" i="11"/>
  <c r="A1654" i="11"/>
  <c r="J1653" i="11"/>
  <c r="A1653" i="11"/>
  <c r="J1652" i="11"/>
  <c r="A1652" i="11"/>
  <c r="J1651" i="11"/>
  <c r="A1651" i="11"/>
  <c r="J1650" i="11"/>
  <c r="A1650" i="11"/>
  <c r="J1649" i="11"/>
  <c r="A1649" i="11"/>
  <c r="J1648" i="11"/>
  <c r="A1648" i="11"/>
  <c r="J1647" i="11"/>
  <c r="A1647" i="11"/>
  <c r="J1646" i="11"/>
  <c r="A1646" i="11"/>
  <c r="J1645" i="11"/>
  <c r="A1645" i="11"/>
  <c r="J1644" i="11"/>
  <c r="A1644" i="11"/>
  <c r="J1643" i="11"/>
  <c r="A1643" i="11"/>
  <c r="J1642" i="11"/>
  <c r="A1642" i="11"/>
  <c r="J1641" i="11"/>
  <c r="A1641" i="11"/>
  <c r="J1640" i="11"/>
  <c r="A1640" i="11"/>
  <c r="J1639" i="11"/>
  <c r="A1639" i="11"/>
  <c r="J1638" i="11"/>
  <c r="A1638" i="11"/>
  <c r="J1637" i="11"/>
  <c r="A1637" i="11"/>
  <c r="J1636" i="11"/>
  <c r="A1636" i="11"/>
  <c r="J1635" i="11"/>
  <c r="A1635" i="11"/>
  <c r="J1634" i="11"/>
  <c r="A1634" i="11"/>
  <c r="J1633" i="11"/>
  <c r="A1633" i="11"/>
  <c r="J1632" i="11"/>
  <c r="A1632" i="11"/>
  <c r="J1631" i="11"/>
  <c r="A1631" i="11"/>
  <c r="J1630" i="11"/>
  <c r="A1630" i="11"/>
  <c r="J1629" i="11"/>
  <c r="A1629" i="11"/>
  <c r="J1628" i="11"/>
  <c r="A1628" i="11"/>
  <c r="J1627" i="11"/>
  <c r="A1627" i="11"/>
  <c r="J1626" i="11"/>
  <c r="A1626" i="11"/>
  <c r="J1625" i="11"/>
  <c r="A1625" i="11"/>
  <c r="J1624" i="11"/>
  <c r="A1624" i="11"/>
  <c r="J1623" i="11"/>
  <c r="A1623" i="11"/>
  <c r="J1622" i="11"/>
  <c r="A1622" i="11"/>
  <c r="J1621" i="11"/>
  <c r="A1621" i="11"/>
  <c r="J1620" i="11"/>
  <c r="A1620" i="11"/>
  <c r="J1619" i="11"/>
  <c r="A1619" i="11"/>
  <c r="J1618" i="11"/>
  <c r="A1618" i="11"/>
  <c r="J1617" i="11"/>
  <c r="A1617" i="11"/>
  <c r="J1616" i="11"/>
  <c r="A1616" i="11"/>
  <c r="J1615" i="11"/>
  <c r="A1615" i="11"/>
  <c r="J1614" i="11"/>
  <c r="A1614" i="11"/>
  <c r="J1613" i="11"/>
  <c r="A1613" i="11"/>
  <c r="J1612" i="11"/>
  <c r="A1612" i="11"/>
  <c r="J1611" i="11"/>
  <c r="A1611" i="11"/>
  <c r="J1610" i="11"/>
  <c r="A1610" i="11"/>
  <c r="J1609" i="11"/>
  <c r="A1609" i="11"/>
  <c r="J1608" i="11"/>
  <c r="A1608" i="11"/>
  <c r="J1607" i="11"/>
  <c r="A1607" i="11"/>
  <c r="J1606" i="11"/>
  <c r="A1606" i="11"/>
  <c r="J1605" i="11"/>
  <c r="A1605" i="11"/>
  <c r="J1604" i="11"/>
  <c r="A1604" i="11"/>
  <c r="J1603" i="11"/>
  <c r="A1603" i="11"/>
  <c r="J1602" i="11"/>
  <c r="A1602" i="11"/>
  <c r="J1601" i="11"/>
  <c r="A1601" i="11"/>
  <c r="J1600" i="11"/>
  <c r="A1600" i="11"/>
  <c r="J1599" i="11"/>
  <c r="A1599" i="11"/>
  <c r="J1598" i="11"/>
  <c r="A1598" i="11"/>
  <c r="J1597" i="11"/>
  <c r="A1597" i="11"/>
  <c r="J1596" i="11"/>
  <c r="A1596" i="11"/>
  <c r="J1595" i="11"/>
  <c r="A1595" i="11"/>
  <c r="J1594" i="11"/>
  <c r="A1594" i="11"/>
  <c r="J1593" i="11"/>
  <c r="A1593" i="11"/>
  <c r="J1592" i="11"/>
  <c r="A1592" i="11"/>
  <c r="J1591" i="11"/>
  <c r="A1591" i="11"/>
  <c r="J1590" i="11"/>
  <c r="A1590" i="11"/>
  <c r="J1589" i="11"/>
  <c r="A1589" i="11"/>
  <c r="J1588" i="11"/>
  <c r="A1588" i="11"/>
  <c r="J1587" i="11"/>
  <c r="A1587" i="11"/>
  <c r="J1586" i="11"/>
  <c r="A1586" i="11"/>
  <c r="J1585" i="11"/>
  <c r="A1585" i="11"/>
  <c r="J1584" i="11"/>
  <c r="A1584" i="11"/>
  <c r="J1583" i="11"/>
  <c r="A1583" i="11"/>
  <c r="J1582" i="11"/>
  <c r="A1582" i="11"/>
  <c r="J1581" i="11"/>
  <c r="A1581" i="11"/>
  <c r="J1580" i="11"/>
  <c r="A1580" i="11"/>
  <c r="J1579" i="11"/>
  <c r="A1579" i="11"/>
  <c r="J1578" i="11"/>
  <c r="A1578" i="11"/>
  <c r="J1577" i="11"/>
  <c r="A1577" i="11"/>
  <c r="J1576" i="11"/>
  <c r="A1576" i="11"/>
  <c r="J1575" i="11"/>
  <c r="A1575" i="11"/>
  <c r="J1574" i="11"/>
  <c r="A1574" i="11"/>
  <c r="J1573" i="11"/>
  <c r="A1573" i="11"/>
  <c r="J1572" i="11"/>
  <c r="A1572" i="11"/>
  <c r="J1571" i="11"/>
  <c r="A1571" i="11"/>
  <c r="J1570" i="11"/>
  <c r="A1570" i="11"/>
  <c r="J1569" i="11"/>
  <c r="A1569" i="11"/>
  <c r="J1568" i="11"/>
  <c r="A1568" i="11"/>
  <c r="J1567" i="11"/>
  <c r="A1567" i="11"/>
  <c r="J1566" i="11"/>
  <c r="A1566" i="11"/>
  <c r="J1565" i="11"/>
  <c r="A1565" i="11"/>
  <c r="J1564" i="11"/>
  <c r="A1564" i="11"/>
  <c r="J1563" i="11"/>
  <c r="A1563" i="11"/>
  <c r="J1562" i="11"/>
  <c r="A1562" i="11"/>
  <c r="J1561" i="11"/>
  <c r="A1561" i="11"/>
  <c r="J1560" i="11"/>
  <c r="A1560" i="11"/>
  <c r="J1559" i="11"/>
  <c r="A1559" i="11"/>
  <c r="J1558" i="11"/>
  <c r="A1558" i="11"/>
  <c r="J1557" i="11"/>
  <c r="A1557" i="11"/>
  <c r="J1556" i="11"/>
  <c r="A1556" i="11"/>
  <c r="J1555" i="11"/>
  <c r="A1555" i="11"/>
  <c r="J1554" i="11"/>
  <c r="A1554" i="11"/>
  <c r="J1553" i="11"/>
  <c r="A1553" i="11"/>
  <c r="J1552" i="11"/>
  <c r="A1552" i="11"/>
  <c r="J1551" i="11"/>
  <c r="A1551" i="11"/>
  <c r="J1550" i="11"/>
  <c r="A1550" i="11"/>
  <c r="J1549" i="11"/>
  <c r="A1549" i="11"/>
  <c r="J1548" i="11"/>
  <c r="A1548" i="11"/>
  <c r="J1547" i="11"/>
  <c r="A1547" i="11"/>
  <c r="J1546" i="11"/>
  <c r="A1546" i="11"/>
  <c r="J1545" i="11"/>
  <c r="A1545" i="11"/>
  <c r="J1544" i="11"/>
  <c r="A1544" i="11"/>
  <c r="J1543" i="11"/>
  <c r="A1543" i="11"/>
  <c r="J1542" i="11"/>
  <c r="A1542" i="11"/>
  <c r="J1541" i="11"/>
  <c r="A1541" i="11"/>
  <c r="J1540" i="11"/>
  <c r="A1540" i="11"/>
  <c r="J1539" i="11"/>
  <c r="A1539" i="11"/>
  <c r="J1538" i="11"/>
  <c r="A1538" i="11"/>
  <c r="J1537" i="11"/>
  <c r="A1537" i="11"/>
  <c r="J1536" i="11"/>
  <c r="A1536" i="11"/>
  <c r="J1535" i="11"/>
  <c r="A1535" i="11"/>
  <c r="J1534" i="11"/>
  <c r="A1534" i="11"/>
  <c r="J1533" i="11"/>
  <c r="A1533" i="11"/>
  <c r="J1532" i="11"/>
  <c r="A1532" i="11"/>
  <c r="J1531" i="11"/>
  <c r="A1531" i="11"/>
  <c r="J1530" i="11"/>
  <c r="A1530" i="11"/>
  <c r="J1529" i="11"/>
  <c r="A1529" i="11"/>
  <c r="J1528" i="11"/>
  <c r="A1528" i="11"/>
  <c r="J1527" i="11"/>
  <c r="A1527" i="11"/>
  <c r="J1526" i="11"/>
  <c r="A1526" i="11"/>
  <c r="J1525" i="11"/>
  <c r="A1525" i="11"/>
  <c r="J1524" i="11"/>
  <c r="A1524" i="11"/>
  <c r="J1523" i="11"/>
  <c r="A1523" i="11"/>
  <c r="J1522" i="11"/>
  <c r="A1522" i="11"/>
  <c r="J1521" i="11"/>
  <c r="A1521" i="11"/>
  <c r="J1520" i="11"/>
  <c r="A1520" i="11"/>
  <c r="J1519" i="11"/>
  <c r="A1519" i="11"/>
  <c r="J1518" i="11"/>
  <c r="A1518" i="11"/>
  <c r="J1517" i="11"/>
  <c r="A1517" i="11"/>
  <c r="J1516" i="11"/>
  <c r="A1516" i="11"/>
  <c r="J1515" i="11"/>
  <c r="A1515" i="11"/>
  <c r="J1514" i="11"/>
  <c r="A1514" i="11"/>
  <c r="J1513" i="11"/>
  <c r="A1513" i="11"/>
  <c r="J1512" i="11"/>
  <c r="A1512" i="11"/>
  <c r="J1511" i="11"/>
  <c r="A1511" i="11"/>
  <c r="J1510" i="11"/>
  <c r="A1510" i="11"/>
  <c r="J1509" i="11"/>
  <c r="A1509" i="11"/>
  <c r="J1508" i="11"/>
  <c r="A1508" i="11"/>
  <c r="J1507" i="11"/>
  <c r="A1507" i="11"/>
  <c r="J1506" i="11"/>
  <c r="A1506" i="11"/>
  <c r="J1505" i="11"/>
  <c r="A1505" i="11"/>
  <c r="J1504" i="11"/>
  <c r="A1504" i="11"/>
  <c r="J1503" i="11"/>
  <c r="A1503" i="11"/>
  <c r="J1502" i="11"/>
  <c r="A1502" i="11"/>
  <c r="J1501" i="11"/>
  <c r="A1501" i="11"/>
  <c r="J1500" i="11"/>
  <c r="A1500" i="11"/>
  <c r="J1499" i="11"/>
  <c r="A1499" i="11"/>
  <c r="J1498" i="11"/>
  <c r="A1498" i="11"/>
  <c r="J1497" i="11"/>
  <c r="A1497" i="11"/>
  <c r="J1496" i="11"/>
  <c r="A1496" i="11"/>
  <c r="J1495" i="11"/>
  <c r="A1495" i="11"/>
  <c r="J1494" i="11"/>
  <c r="A1494" i="11"/>
  <c r="J1493" i="11"/>
  <c r="A1493" i="11"/>
  <c r="J1492" i="11"/>
  <c r="A1492" i="11"/>
  <c r="J1491" i="11"/>
  <c r="A1491" i="11"/>
  <c r="J1490" i="11"/>
  <c r="A1490" i="11"/>
  <c r="J1489" i="11"/>
  <c r="A1489" i="11"/>
  <c r="J1488" i="11"/>
  <c r="A1488" i="11"/>
  <c r="J1487" i="11"/>
  <c r="A1487" i="11"/>
  <c r="J1486" i="11"/>
  <c r="A1486" i="11"/>
  <c r="J1485" i="11"/>
  <c r="A1485" i="11"/>
  <c r="J1484" i="11"/>
  <c r="A1484" i="11"/>
  <c r="J1483" i="11"/>
  <c r="A1483" i="11"/>
  <c r="J1482" i="11"/>
  <c r="A1482" i="11"/>
  <c r="J1481" i="11"/>
  <c r="A1481" i="11"/>
  <c r="J1480" i="11"/>
  <c r="A1480" i="11"/>
  <c r="J1479" i="11"/>
  <c r="A1479" i="11"/>
  <c r="J1478" i="11"/>
  <c r="A1478" i="11"/>
  <c r="J1477" i="11"/>
  <c r="A1477" i="11"/>
  <c r="J1476" i="11"/>
  <c r="A1476" i="11"/>
  <c r="J1475" i="11"/>
  <c r="A1475" i="11"/>
  <c r="J1474" i="11"/>
  <c r="A1474" i="11"/>
  <c r="J1473" i="11"/>
  <c r="A1473" i="11"/>
  <c r="J1472" i="11"/>
  <c r="A1472" i="11"/>
  <c r="J1471" i="11"/>
  <c r="A1471" i="11"/>
  <c r="J1470" i="11"/>
  <c r="A1470" i="11"/>
  <c r="J1469" i="11"/>
  <c r="A1469" i="11"/>
  <c r="J1468" i="11"/>
  <c r="A1468" i="11"/>
  <c r="J1467" i="11"/>
  <c r="A1467" i="11"/>
  <c r="J1466" i="11"/>
  <c r="A1466" i="11"/>
  <c r="J1465" i="11"/>
  <c r="A1465" i="11"/>
  <c r="J1464" i="11"/>
  <c r="A1464" i="11"/>
  <c r="J1463" i="11"/>
  <c r="A1463" i="11"/>
  <c r="J1462" i="11"/>
  <c r="A1462" i="11"/>
  <c r="J1461" i="11"/>
  <c r="A1461" i="11"/>
  <c r="J1460" i="11"/>
  <c r="A1460" i="11"/>
  <c r="J1459" i="11"/>
  <c r="A1459" i="11"/>
  <c r="J1458" i="11"/>
  <c r="A1458" i="11"/>
  <c r="J1457" i="11"/>
  <c r="A1457" i="11"/>
  <c r="J1456" i="11"/>
  <c r="A1456" i="11"/>
  <c r="J1455" i="11"/>
  <c r="A1455" i="11"/>
  <c r="J1454" i="11"/>
  <c r="A1454" i="11"/>
  <c r="J1453" i="11"/>
  <c r="A1453" i="11"/>
  <c r="J1452" i="11"/>
  <c r="A1452" i="11"/>
  <c r="J1451" i="11"/>
  <c r="A1451" i="11"/>
  <c r="J1450" i="11"/>
  <c r="A1450" i="11"/>
  <c r="J1449" i="11"/>
  <c r="A1449" i="11"/>
  <c r="J1448" i="11"/>
  <c r="A1448" i="11"/>
  <c r="J1447" i="11"/>
  <c r="A1447" i="11"/>
  <c r="J1446" i="11"/>
  <c r="A1446" i="11"/>
  <c r="J1445" i="11"/>
  <c r="A1445" i="11"/>
  <c r="J1444" i="11"/>
  <c r="A1444" i="11"/>
  <c r="J1443" i="11"/>
  <c r="A1443" i="11"/>
  <c r="J1442" i="11"/>
  <c r="A1442" i="11"/>
  <c r="J1441" i="11"/>
  <c r="A1441" i="11"/>
  <c r="J1440" i="11"/>
  <c r="A1440" i="11"/>
  <c r="J1439" i="11"/>
  <c r="A1439" i="11"/>
  <c r="J1438" i="11"/>
  <c r="A1438" i="11"/>
  <c r="J1437" i="11"/>
  <c r="A1437" i="11"/>
  <c r="J1436" i="11"/>
  <c r="A1436" i="11"/>
  <c r="J1435" i="11"/>
  <c r="A1435" i="11"/>
  <c r="J1434" i="11"/>
  <c r="A1434" i="11"/>
  <c r="J1433" i="11"/>
  <c r="A1433" i="11"/>
  <c r="J1432" i="11"/>
  <c r="A1432" i="11"/>
  <c r="J1431" i="11"/>
  <c r="A1431" i="11"/>
  <c r="J1430" i="11"/>
  <c r="A1430" i="11"/>
  <c r="J1429" i="11"/>
  <c r="A1429" i="11"/>
  <c r="J1428" i="11"/>
  <c r="A1428" i="11"/>
  <c r="J1427" i="11"/>
  <c r="A1427" i="11"/>
  <c r="J1426" i="11"/>
  <c r="A1426" i="11"/>
  <c r="J1425" i="11"/>
  <c r="A1425" i="11"/>
  <c r="J1424" i="11"/>
  <c r="A1424" i="11"/>
  <c r="J1423" i="11"/>
  <c r="A1423" i="11"/>
  <c r="J1422" i="11"/>
  <c r="A1422" i="11"/>
  <c r="J1421" i="11"/>
  <c r="A1421" i="11"/>
  <c r="J1420" i="11"/>
  <c r="A1420" i="11"/>
  <c r="J1419" i="11"/>
  <c r="A1419" i="11"/>
  <c r="J1418" i="11"/>
  <c r="A1418" i="11"/>
  <c r="J1417" i="11"/>
  <c r="A1417" i="11"/>
  <c r="J1416" i="11"/>
  <c r="A1416" i="11"/>
  <c r="J1415" i="11"/>
  <c r="A1415" i="11"/>
  <c r="J1414" i="11"/>
  <c r="A1414" i="11"/>
  <c r="J1413" i="11"/>
  <c r="A1413" i="11"/>
  <c r="J1412" i="11"/>
  <c r="A1412" i="11"/>
  <c r="J1411" i="11"/>
  <c r="A1411" i="11"/>
  <c r="J1410" i="11"/>
  <c r="A1410" i="11"/>
  <c r="J1409" i="11"/>
  <c r="A1409" i="11"/>
  <c r="J1408" i="11"/>
  <c r="A1408" i="11"/>
  <c r="J1407" i="11"/>
  <c r="A1407" i="11"/>
  <c r="J1406" i="11"/>
  <c r="A1406" i="11"/>
  <c r="J1405" i="11"/>
  <c r="A1405" i="11"/>
  <c r="J1404" i="11"/>
  <c r="A1404" i="11"/>
  <c r="J1403" i="11"/>
  <c r="A1403" i="11"/>
  <c r="J1402" i="11"/>
  <c r="A1402" i="11"/>
  <c r="J1401" i="11"/>
  <c r="A1401" i="11"/>
  <c r="J1400" i="11"/>
  <c r="A1400" i="11"/>
  <c r="J1399" i="11"/>
  <c r="A1399" i="11"/>
  <c r="J1398" i="11"/>
  <c r="A1398" i="11"/>
  <c r="J1397" i="11"/>
  <c r="A1397" i="11"/>
  <c r="J1396" i="11"/>
  <c r="A1396" i="11"/>
  <c r="J1395" i="11"/>
  <c r="A1395" i="11"/>
  <c r="J1394" i="11"/>
  <c r="A1394" i="11"/>
  <c r="J1393" i="11"/>
  <c r="A1393" i="11"/>
  <c r="J1392" i="11"/>
  <c r="A1392" i="11"/>
  <c r="J1391" i="11"/>
  <c r="A1391" i="11"/>
  <c r="J1390" i="11"/>
  <c r="A1390" i="11"/>
  <c r="J1389" i="11"/>
  <c r="A1389" i="11"/>
  <c r="J1388" i="11"/>
  <c r="A1388" i="11"/>
  <c r="J1387" i="11"/>
  <c r="A1387" i="11"/>
  <c r="J1386" i="11"/>
  <c r="A1386" i="11"/>
  <c r="J1385" i="11"/>
  <c r="A1385" i="11"/>
  <c r="J1384" i="11"/>
  <c r="A1384" i="11"/>
  <c r="J1383" i="11"/>
  <c r="A1383" i="11"/>
  <c r="J1382" i="11"/>
  <c r="A1382" i="11"/>
  <c r="J1381" i="11"/>
  <c r="A1381" i="11"/>
  <c r="J1380" i="11"/>
  <c r="A1380" i="11"/>
  <c r="J1379" i="11"/>
  <c r="A1379" i="11"/>
  <c r="J1378" i="11"/>
  <c r="A1378" i="11"/>
  <c r="J1377" i="11"/>
  <c r="A1377" i="11"/>
  <c r="J1376" i="11"/>
  <c r="A1376" i="11"/>
  <c r="J1375" i="11"/>
  <c r="A1375" i="11"/>
  <c r="J1374" i="11"/>
  <c r="A1374" i="11"/>
  <c r="J1373" i="11"/>
  <c r="A1373" i="11"/>
  <c r="J1372" i="11"/>
  <c r="A1372" i="11"/>
  <c r="J1371" i="11"/>
  <c r="A1371" i="11"/>
  <c r="J1370" i="11"/>
  <c r="A1370" i="11"/>
  <c r="J1369" i="11"/>
  <c r="A1369" i="11"/>
  <c r="J1368" i="11"/>
  <c r="A1368" i="11"/>
  <c r="J1367" i="11"/>
  <c r="A1367" i="11"/>
  <c r="J1366" i="11"/>
  <c r="A1366" i="11"/>
  <c r="J1365" i="11"/>
  <c r="A1365" i="11"/>
  <c r="J1364" i="11"/>
  <c r="A1364" i="11"/>
  <c r="J1363" i="11"/>
  <c r="A1363" i="11"/>
  <c r="J1362" i="11"/>
  <c r="A1362" i="11"/>
  <c r="J1361" i="11"/>
  <c r="A1361" i="11"/>
  <c r="J1360" i="11"/>
  <c r="A1360" i="11"/>
  <c r="J1359" i="11"/>
  <c r="A1359" i="11"/>
  <c r="J1358" i="11"/>
  <c r="A1358" i="11"/>
  <c r="J1357" i="11"/>
  <c r="A1357" i="11"/>
  <c r="J1356" i="11"/>
  <c r="A1356" i="11"/>
  <c r="J1355" i="11"/>
  <c r="A1355" i="11"/>
  <c r="J1354" i="11"/>
  <c r="A1354" i="11"/>
  <c r="J1353" i="11"/>
  <c r="A1353" i="11"/>
  <c r="J1352" i="11"/>
  <c r="A1352" i="11"/>
  <c r="J1351" i="11"/>
  <c r="A1351" i="11"/>
  <c r="J1350" i="11"/>
  <c r="A1350" i="11"/>
  <c r="J1349" i="11"/>
  <c r="A1349" i="11"/>
  <c r="J1348" i="11"/>
  <c r="A1348" i="11"/>
  <c r="J1347" i="11"/>
  <c r="A1347" i="11"/>
  <c r="J1346" i="11"/>
  <c r="A1346" i="11"/>
  <c r="J1345" i="11"/>
  <c r="A1345" i="11"/>
  <c r="J1344" i="11"/>
  <c r="A1344" i="11"/>
  <c r="J1343" i="11"/>
  <c r="A1343" i="11"/>
  <c r="J1342" i="11"/>
  <c r="A1342" i="11"/>
  <c r="J1341" i="11"/>
  <c r="A1341" i="11"/>
  <c r="J1340" i="11"/>
  <c r="A1340" i="11"/>
  <c r="J1339" i="11"/>
  <c r="A1339" i="11"/>
  <c r="J1338" i="11"/>
  <c r="A1338" i="11"/>
  <c r="J1337" i="11"/>
  <c r="A1337" i="11"/>
  <c r="J1336" i="11"/>
  <c r="A1336" i="11"/>
  <c r="J1335" i="11"/>
  <c r="A1335" i="11"/>
  <c r="J1334" i="11"/>
  <c r="A1334" i="11"/>
  <c r="J1333" i="11"/>
  <c r="A1333" i="11"/>
  <c r="J1332" i="11"/>
  <c r="A1332" i="11"/>
  <c r="J1331" i="11"/>
  <c r="A1331" i="11"/>
  <c r="J1330" i="11"/>
  <c r="A1330" i="11"/>
  <c r="J1329" i="11"/>
  <c r="A1329" i="11"/>
  <c r="J1328" i="11"/>
  <c r="A1328" i="11"/>
  <c r="J1327" i="11"/>
  <c r="A1327" i="11"/>
  <c r="J1326" i="11"/>
  <c r="A1326" i="11"/>
  <c r="J1325" i="11"/>
  <c r="A1325" i="11"/>
  <c r="J1324" i="11"/>
  <c r="A1324" i="11"/>
  <c r="J1323" i="11"/>
  <c r="A1323" i="11"/>
  <c r="J1322" i="11"/>
  <c r="A1322" i="11"/>
  <c r="J1321" i="11"/>
  <c r="A1321" i="11"/>
  <c r="J1320" i="11"/>
  <c r="A1320" i="11"/>
  <c r="J1319" i="11"/>
  <c r="A1319" i="11"/>
  <c r="J1318" i="11"/>
  <c r="A1318" i="11"/>
  <c r="J1317" i="11"/>
  <c r="A1317" i="11"/>
  <c r="J1316" i="11"/>
  <c r="A1316" i="11"/>
  <c r="J1315" i="11"/>
  <c r="A1315" i="11"/>
  <c r="J1314" i="11"/>
  <c r="A1314" i="11"/>
  <c r="J1313" i="11"/>
  <c r="A1313" i="11"/>
  <c r="J1312" i="11"/>
  <c r="A1312" i="11"/>
  <c r="J1311" i="11"/>
  <c r="A1311" i="11"/>
  <c r="J1310" i="11"/>
  <c r="A1310" i="11"/>
  <c r="J1309" i="11"/>
  <c r="A1309" i="11"/>
  <c r="J1308" i="11"/>
  <c r="A1308" i="11"/>
  <c r="J1307" i="11"/>
  <c r="A1307" i="11"/>
  <c r="J1306" i="11"/>
  <c r="A1306" i="11"/>
  <c r="J1305" i="11"/>
  <c r="A1305" i="11"/>
  <c r="J1304" i="11"/>
  <c r="A1304" i="11"/>
  <c r="J1303" i="11"/>
  <c r="A1303" i="11"/>
  <c r="J1302" i="11"/>
  <c r="A1302" i="11"/>
  <c r="J1301" i="11"/>
  <c r="A1301" i="11"/>
  <c r="J1300" i="11"/>
  <c r="A1300" i="11"/>
  <c r="J1299" i="11"/>
  <c r="A1299" i="11"/>
  <c r="J1298" i="11"/>
  <c r="A1298" i="11"/>
  <c r="J1297" i="11"/>
  <c r="A1297" i="11"/>
  <c r="J1296" i="11"/>
  <c r="A1296" i="11"/>
  <c r="J1295" i="11"/>
  <c r="A1295" i="11"/>
  <c r="J1294" i="11"/>
  <c r="A1294" i="11"/>
  <c r="J1293" i="11"/>
  <c r="A1293" i="11"/>
  <c r="J1292" i="11"/>
  <c r="A1292" i="11"/>
  <c r="J1291" i="11"/>
  <c r="A1291" i="11"/>
  <c r="J1290" i="11"/>
  <c r="A1290" i="11"/>
  <c r="J1289" i="11"/>
  <c r="A1289" i="11"/>
  <c r="J1288" i="11"/>
  <c r="A1288" i="11"/>
  <c r="J1287" i="11"/>
  <c r="A1287" i="11"/>
  <c r="J1286" i="11"/>
  <c r="A1286" i="11"/>
  <c r="J1285" i="11"/>
  <c r="A1285" i="11"/>
  <c r="J1284" i="11"/>
  <c r="A1284" i="11"/>
  <c r="J1283" i="11"/>
  <c r="A1283" i="11"/>
  <c r="J1282" i="11"/>
  <c r="A1282" i="11"/>
  <c r="J1281" i="11"/>
  <c r="A1281" i="11"/>
  <c r="J1280" i="11"/>
  <c r="A1280" i="11"/>
  <c r="J1279" i="11"/>
  <c r="A1279" i="11"/>
  <c r="J1278" i="11"/>
  <c r="A1278" i="11"/>
  <c r="J1277" i="11"/>
  <c r="A1277" i="11"/>
  <c r="J1276" i="11"/>
  <c r="A1276" i="11"/>
  <c r="J1275" i="11"/>
  <c r="A1275" i="11"/>
  <c r="J1274" i="11"/>
  <c r="A1274" i="11"/>
  <c r="J1273" i="11"/>
  <c r="A1273" i="11"/>
  <c r="J1272" i="11"/>
  <c r="A1272" i="11"/>
  <c r="J1271" i="11"/>
  <c r="A1271" i="11"/>
  <c r="J1270" i="11"/>
  <c r="A1270" i="11"/>
  <c r="J1269" i="11"/>
  <c r="A1269" i="11"/>
  <c r="J1268" i="11"/>
  <c r="A1268" i="11"/>
  <c r="J1267" i="11"/>
  <c r="A1267" i="11"/>
  <c r="J1266" i="11"/>
  <c r="A1266" i="11"/>
  <c r="J1265" i="11"/>
  <c r="A1265" i="11"/>
  <c r="J1264" i="11"/>
  <c r="A1264" i="11"/>
  <c r="J1263" i="11"/>
  <c r="A1263" i="11"/>
  <c r="J1262" i="11"/>
  <c r="A1262" i="11"/>
  <c r="J1261" i="11"/>
  <c r="A1261" i="11"/>
  <c r="J1260" i="11"/>
  <c r="A1260" i="11"/>
  <c r="J1259" i="11"/>
  <c r="A1259" i="11"/>
  <c r="J1258" i="11"/>
  <c r="A1258" i="11"/>
  <c r="J1257" i="11"/>
  <c r="A1257" i="11"/>
  <c r="J1256" i="11"/>
  <c r="A1256" i="11"/>
  <c r="J1255" i="11"/>
  <c r="A1255" i="11"/>
  <c r="J1254" i="11"/>
  <c r="A1254" i="11"/>
  <c r="J1253" i="11"/>
  <c r="A1253" i="11"/>
  <c r="J1252" i="11"/>
  <c r="A1252" i="11"/>
  <c r="J1251" i="11"/>
  <c r="A1251" i="11"/>
  <c r="J1250" i="11"/>
  <c r="A1250" i="11"/>
  <c r="J1249" i="11"/>
  <c r="A1249" i="11"/>
  <c r="J1248" i="11"/>
  <c r="A1248" i="11"/>
  <c r="J1247" i="11"/>
  <c r="A1247" i="11"/>
  <c r="J1246" i="11"/>
  <c r="A1246" i="11"/>
  <c r="J1245" i="11"/>
  <c r="A1245" i="11"/>
  <c r="J1244" i="11"/>
  <c r="A1244" i="11"/>
  <c r="J1243" i="11"/>
  <c r="A1243" i="11"/>
  <c r="J1242" i="11"/>
  <c r="A1242" i="11"/>
  <c r="J1241" i="11"/>
  <c r="A1241" i="11"/>
  <c r="J1240" i="11"/>
  <c r="A1240" i="11"/>
  <c r="J1239" i="11"/>
  <c r="A1239" i="11"/>
  <c r="J1238" i="11"/>
  <c r="A1238" i="11"/>
  <c r="J1237" i="11"/>
  <c r="A1237" i="11"/>
  <c r="J1236" i="11"/>
  <c r="A1236" i="11"/>
  <c r="J1235" i="11"/>
  <c r="A1235" i="11"/>
  <c r="J1234" i="11"/>
  <c r="A1234" i="11"/>
  <c r="J1233" i="11"/>
  <c r="A1233" i="11"/>
  <c r="J1232" i="11"/>
  <c r="A1232" i="11"/>
  <c r="J1231" i="11"/>
  <c r="A1231" i="11"/>
  <c r="J1230" i="11"/>
  <c r="A1230" i="11"/>
  <c r="J1229" i="11"/>
  <c r="A1229" i="11"/>
  <c r="J1228" i="11"/>
  <c r="A1228" i="11"/>
  <c r="J1227" i="11"/>
  <c r="A1227" i="11"/>
  <c r="J1226" i="11"/>
  <c r="A1226" i="11"/>
  <c r="J1225" i="11"/>
  <c r="A1225" i="11"/>
  <c r="J1224" i="11"/>
  <c r="A1224" i="11"/>
  <c r="J1223" i="11"/>
  <c r="A1223" i="11"/>
  <c r="J1222" i="11"/>
  <c r="A1222" i="11"/>
  <c r="J1221" i="11"/>
  <c r="A1221" i="11"/>
  <c r="J1220" i="11"/>
  <c r="A1220" i="11"/>
  <c r="J1219" i="11"/>
  <c r="A1219" i="11"/>
  <c r="J1218" i="11"/>
  <c r="A1218" i="11"/>
  <c r="J1217" i="11"/>
  <c r="A1217" i="11"/>
  <c r="J1216" i="11"/>
  <c r="A1216" i="11"/>
  <c r="J1215" i="11"/>
  <c r="A1215" i="11"/>
  <c r="J1214" i="11"/>
  <c r="A1214" i="11"/>
  <c r="J1213" i="11"/>
  <c r="A1213" i="11"/>
  <c r="J1212" i="11"/>
  <c r="A1212" i="11"/>
  <c r="J1211" i="11"/>
  <c r="A1211" i="11"/>
  <c r="J1210" i="11"/>
  <c r="A1210" i="11"/>
  <c r="J1209" i="11"/>
  <c r="A1209" i="11"/>
  <c r="J1208" i="11"/>
  <c r="A1208" i="11"/>
  <c r="J1207" i="11"/>
  <c r="A1207" i="11"/>
  <c r="J1206" i="11"/>
  <c r="A1206" i="11"/>
  <c r="J1205" i="11"/>
  <c r="A1205" i="11"/>
  <c r="J1204" i="11"/>
  <c r="A1204" i="11"/>
  <c r="J1203" i="11"/>
  <c r="A1203" i="11"/>
  <c r="J1202" i="11"/>
  <c r="A1202" i="11"/>
  <c r="J1201" i="11"/>
  <c r="A1201" i="11"/>
  <c r="J1200" i="11"/>
  <c r="A1200" i="11"/>
  <c r="J1199" i="11"/>
  <c r="A1199" i="11"/>
  <c r="J1198" i="11"/>
  <c r="A1198" i="11"/>
  <c r="J1197" i="11"/>
  <c r="A1197" i="11"/>
  <c r="J1196" i="11"/>
  <c r="A1196" i="11"/>
  <c r="J1195" i="11"/>
  <c r="A1195" i="11"/>
  <c r="J1194" i="11"/>
  <c r="A1194" i="11"/>
  <c r="J1193" i="11"/>
  <c r="A1193" i="11"/>
  <c r="J1192" i="11"/>
  <c r="A1192" i="11"/>
  <c r="J1191" i="11"/>
  <c r="A1191" i="11"/>
  <c r="J1190" i="11"/>
  <c r="A1190" i="11"/>
  <c r="J1189" i="11"/>
  <c r="A1189" i="11"/>
  <c r="J1188" i="11"/>
  <c r="A1188" i="11"/>
  <c r="J1187" i="11"/>
  <c r="A1187" i="11"/>
  <c r="J1186" i="11"/>
  <c r="A1186" i="11"/>
  <c r="J1185" i="11"/>
  <c r="A1185" i="11"/>
  <c r="J1184" i="11"/>
  <c r="A1184" i="11"/>
  <c r="J1183" i="11"/>
  <c r="A1183" i="11"/>
  <c r="J1182" i="11"/>
  <c r="A1182" i="11"/>
  <c r="J1181" i="11"/>
  <c r="A1181" i="11"/>
  <c r="J1180" i="11"/>
  <c r="A1180" i="11"/>
  <c r="J1179" i="11"/>
  <c r="A1179" i="11"/>
  <c r="J1178" i="11"/>
  <c r="A1178" i="11"/>
  <c r="J1177" i="11"/>
  <c r="A1177" i="11"/>
  <c r="J1176" i="11"/>
  <c r="A1176" i="11"/>
  <c r="J1175" i="11"/>
  <c r="A1175" i="11"/>
  <c r="J1174" i="11"/>
  <c r="A1174" i="11"/>
  <c r="J1173" i="11"/>
  <c r="A1173" i="11"/>
  <c r="J1172" i="11"/>
  <c r="A1172" i="11"/>
  <c r="J1171" i="11"/>
  <c r="A1171" i="11"/>
  <c r="J1170" i="11"/>
  <c r="A1170" i="11"/>
  <c r="J1169" i="11"/>
  <c r="A1169" i="11"/>
  <c r="J1168" i="11"/>
  <c r="A1168" i="11"/>
  <c r="J1167" i="11"/>
  <c r="A1167" i="11"/>
  <c r="J1166" i="11"/>
  <c r="A1166" i="11"/>
  <c r="J1165" i="11"/>
  <c r="A1165" i="11"/>
  <c r="J1164" i="11"/>
  <c r="A1164" i="11"/>
  <c r="J1163" i="11"/>
  <c r="A1163" i="11"/>
  <c r="J1162" i="11"/>
  <c r="A1162" i="11"/>
  <c r="J1161" i="11"/>
  <c r="A1161" i="11"/>
  <c r="J1160" i="11"/>
  <c r="A1160" i="11"/>
  <c r="J1159" i="11"/>
  <c r="A1159" i="11"/>
  <c r="J1158" i="11"/>
  <c r="A1158" i="11"/>
  <c r="J1157" i="11"/>
  <c r="A1157" i="11"/>
  <c r="J1156" i="11"/>
  <c r="A1156" i="11"/>
  <c r="J1155" i="11"/>
  <c r="A1155" i="11"/>
  <c r="J1154" i="11"/>
  <c r="A1154" i="11"/>
  <c r="J1153" i="11"/>
  <c r="A1153" i="11"/>
  <c r="J1152" i="11"/>
  <c r="A1152" i="11"/>
  <c r="J1151" i="11"/>
  <c r="A1151" i="11"/>
  <c r="J1150" i="11"/>
  <c r="A1150" i="11"/>
  <c r="J1149" i="11"/>
  <c r="A1149" i="11"/>
  <c r="J1148" i="11"/>
  <c r="A1148" i="11"/>
  <c r="J1147" i="11"/>
  <c r="A1147" i="11"/>
  <c r="J1146" i="11"/>
  <c r="A1146" i="11"/>
  <c r="J1145" i="11"/>
  <c r="A1145" i="11"/>
  <c r="J1144" i="11"/>
  <c r="A1144" i="11"/>
  <c r="J1143" i="11"/>
  <c r="A1143" i="11"/>
  <c r="J1142" i="11"/>
  <c r="A1142" i="11"/>
  <c r="J1141" i="11"/>
  <c r="A1141" i="11"/>
  <c r="J1140" i="11"/>
  <c r="A1140" i="11"/>
  <c r="J1139" i="11"/>
  <c r="A1139" i="11"/>
  <c r="J1138" i="11"/>
  <c r="A1138" i="11"/>
  <c r="J1137" i="11"/>
  <c r="A1137" i="11"/>
  <c r="J1136" i="11"/>
  <c r="A1136" i="11"/>
  <c r="J1135" i="11"/>
  <c r="A1135" i="11"/>
  <c r="J1134" i="11"/>
  <c r="A1134" i="11"/>
  <c r="J1133" i="11"/>
  <c r="A1133" i="11"/>
  <c r="J1132" i="11"/>
  <c r="A1132" i="11"/>
  <c r="J1131" i="11"/>
  <c r="A1131" i="11"/>
  <c r="J1130" i="11"/>
  <c r="A1130" i="11"/>
  <c r="J1129" i="11"/>
  <c r="A1129" i="11"/>
  <c r="J1128" i="11"/>
  <c r="A1128" i="11"/>
  <c r="J1127" i="11"/>
  <c r="A1127" i="11"/>
  <c r="J1126" i="11"/>
  <c r="A1126" i="11"/>
  <c r="J1125" i="11"/>
  <c r="A1125" i="11"/>
  <c r="J1124" i="11"/>
  <c r="A1124" i="11"/>
  <c r="J1123" i="11"/>
  <c r="A1123" i="11"/>
  <c r="J1122" i="11"/>
  <c r="A1122" i="11"/>
  <c r="J1121" i="11"/>
  <c r="A1121" i="11"/>
  <c r="J1120" i="11"/>
  <c r="A1120" i="11"/>
  <c r="J1119" i="11"/>
  <c r="A1119" i="11"/>
  <c r="J1118" i="11"/>
  <c r="A1118" i="11"/>
  <c r="J1117" i="11"/>
  <c r="A1117" i="11"/>
  <c r="J1116" i="11"/>
  <c r="A1116" i="11"/>
  <c r="J1115" i="11"/>
  <c r="A1115" i="11"/>
  <c r="J1114" i="11"/>
  <c r="A1114" i="11"/>
  <c r="J1113" i="11"/>
  <c r="A1113" i="11"/>
  <c r="J1112" i="11"/>
  <c r="A1112" i="11"/>
  <c r="J1111" i="11"/>
  <c r="A1111" i="11"/>
  <c r="J1110" i="11"/>
  <c r="A1110" i="11"/>
  <c r="J1109" i="11"/>
  <c r="A1109" i="11"/>
  <c r="J1108" i="11"/>
  <c r="A1108" i="11"/>
  <c r="J1107" i="11"/>
  <c r="A1107" i="11"/>
  <c r="J1106" i="11"/>
  <c r="A1106" i="11"/>
  <c r="J1105" i="11"/>
  <c r="A1105" i="11"/>
  <c r="J1104" i="11"/>
  <c r="A1104" i="11"/>
  <c r="J1103" i="11"/>
  <c r="A1103" i="11"/>
  <c r="J1102" i="11"/>
  <c r="A1102" i="11"/>
  <c r="J1101" i="11"/>
  <c r="A1101" i="11"/>
  <c r="J1100" i="11"/>
  <c r="A1100" i="11"/>
  <c r="J1099" i="11"/>
  <c r="A1099" i="11"/>
  <c r="J1098" i="11"/>
  <c r="A1098" i="11"/>
  <c r="J1097" i="11"/>
  <c r="A1097" i="11"/>
  <c r="J1096" i="11"/>
  <c r="A1096" i="11"/>
  <c r="J1095" i="11"/>
  <c r="A1095" i="11"/>
  <c r="J1094" i="11"/>
  <c r="A1094" i="11"/>
  <c r="J1093" i="11"/>
  <c r="A1093" i="11"/>
  <c r="J1092" i="11"/>
  <c r="A1092" i="11"/>
  <c r="J1091" i="11"/>
  <c r="A1091" i="11"/>
  <c r="J1090" i="11"/>
  <c r="A1090" i="11"/>
  <c r="J1089" i="11"/>
  <c r="A1089" i="11"/>
  <c r="J1088" i="11"/>
  <c r="A1088" i="11"/>
  <c r="J1087" i="11"/>
  <c r="A1087" i="11"/>
  <c r="J1086" i="11"/>
  <c r="A1086" i="11"/>
  <c r="J1085" i="11"/>
  <c r="A1085" i="11"/>
  <c r="J1084" i="11"/>
  <c r="A1084" i="11"/>
  <c r="J1083" i="11"/>
  <c r="A1083" i="11"/>
  <c r="J1082" i="11"/>
  <c r="A1082" i="11"/>
  <c r="J1081" i="11"/>
  <c r="A1081" i="11"/>
  <c r="J1080" i="11"/>
  <c r="A1080" i="11"/>
  <c r="J1079" i="11"/>
  <c r="A1079" i="11"/>
  <c r="J1078" i="11"/>
  <c r="A1078" i="11"/>
  <c r="J1077" i="11"/>
  <c r="A1077" i="11"/>
  <c r="J1076" i="11"/>
  <c r="A1076" i="11"/>
  <c r="J1075" i="11"/>
  <c r="A1075" i="11"/>
  <c r="J1074" i="11"/>
  <c r="A1074" i="11"/>
  <c r="J1073" i="11"/>
  <c r="A1073" i="11"/>
  <c r="J1072" i="11"/>
  <c r="A1072" i="11"/>
  <c r="J1071" i="11"/>
  <c r="A1071" i="11"/>
  <c r="J1070" i="11"/>
  <c r="A1070" i="11"/>
  <c r="J1069" i="11"/>
  <c r="A1069" i="11"/>
  <c r="J1068" i="11"/>
  <c r="A1068" i="11"/>
  <c r="J1067" i="11"/>
  <c r="A1067" i="11"/>
  <c r="J1066" i="11"/>
  <c r="A1066" i="11"/>
  <c r="J1065" i="11"/>
  <c r="A1065" i="11"/>
  <c r="J1064" i="11"/>
  <c r="A1064" i="11"/>
  <c r="J1063" i="11"/>
  <c r="A1063" i="11"/>
  <c r="J1062" i="11"/>
  <c r="A1062" i="11"/>
  <c r="J1061" i="11"/>
  <c r="A1061" i="11"/>
  <c r="J1060" i="11"/>
  <c r="A1060" i="11"/>
  <c r="J1059" i="11"/>
  <c r="A1059" i="11"/>
  <c r="J1058" i="11"/>
  <c r="A1058" i="11"/>
  <c r="J1057" i="11"/>
  <c r="A1057" i="11"/>
  <c r="J1056" i="11"/>
  <c r="A1056" i="11"/>
  <c r="J1055" i="11"/>
  <c r="A1055" i="11"/>
  <c r="J1054" i="11"/>
  <c r="A1054" i="11"/>
  <c r="J1053" i="11"/>
  <c r="A1053" i="11"/>
  <c r="J1052" i="11"/>
  <c r="A1052" i="11"/>
  <c r="J1051" i="11"/>
  <c r="A1051" i="11"/>
  <c r="J1050" i="11"/>
  <c r="A1050" i="11"/>
  <c r="J1049" i="11"/>
  <c r="A1049" i="11"/>
  <c r="J1048" i="11"/>
  <c r="A1048" i="11"/>
  <c r="J1047" i="11"/>
  <c r="A1047" i="11"/>
  <c r="J1046" i="11"/>
  <c r="A1046" i="11"/>
  <c r="J1045" i="11"/>
  <c r="A1045" i="11"/>
  <c r="J1044" i="11"/>
  <c r="A1044" i="11"/>
  <c r="J1043" i="11"/>
  <c r="A1043" i="11"/>
  <c r="J1042" i="11"/>
  <c r="A1042" i="11"/>
  <c r="J1041" i="11"/>
  <c r="A1041" i="11"/>
  <c r="J1040" i="11"/>
  <c r="A1040" i="11"/>
  <c r="J1039" i="11"/>
  <c r="A1039" i="11"/>
  <c r="J1038" i="11"/>
  <c r="A1038" i="11"/>
  <c r="J1037" i="11"/>
  <c r="A1037" i="11"/>
  <c r="J1036" i="11"/>
  <c r="A1036" i="11"/>
  <c r="J1035" i="11"/>
  <c r="A1035" i="11"/>
  <c r="J1034" i="11"/>
  <c r="A1034" i="11"/>
  <c r="J1033" i="11"/>
  <c r="A1033" i="11"/>
  <c r="J1032" i="11"/>
  <c r="A1032" i="11"/>
  <c r="J1031" i="11"/>
  <c r="A1031" i="11"/>
  <c r="J1030" i="11"/>
  <c r="A1030" i="11"/>
  <c r="J1029" i="11"/>
  <c r="A1029" i="11"/>
  <c r="J1028" i="11"/>
  <c r="A1028" i="11"/>
  <c r="J1027" i="11"/>
  <c r="A1027" i="11"/>
  <c r="J1026" i="11"/>
  <c r="A1026" i="11"/>
  <c r="J1025" i="11"/>
  <c r="A1025" i="11"/>
  <c r="J1024" i="11"/>
  <c r="A1024" i="11"/>
  <c r="J1023" i="11"/>
  <c r="A1023" i="11"/>
  <c r="J1022" i="11"/>
  <c r="A1022" i="11"/>
  <c r="J1021" i="11"/>
  <c r="A1021" i="11"/>
  <c r="J1020" i="11"/>
  <c r="A1020" i="11"/>
  <c r="J1019" i="11"/>
  <c r="A1019" i="11"/>
  <c r="J1018" i="11"/>
  <c r="A1018" i="11"/>
  <c r="J1017" i="11"/>
  <c r="A1017" i="11"/>
  <c r="J1016" i="11"/>
  <c r="A1016" i="11"/>
  <c r="J1015" i="11"/>
  <c r="A1015" i="11"/>
  <c r="J1014" i="11"/>
  <c r="A1014" i="11"/>
  <c r="J1013" i="11"/>
  <c r="A1013" i="11"/>
  <c r="J1012" i="11"/>
  <c r="A1012" i="11"/>
  <c r="J1011" i="11"/>
  <c r="A1011" i="11"/>
  <c r="J1010" i="11"/>
  <c r="A1010" i="11"/>
  <c r="J1009" i="11"/>
  <c r="A1009" i="11"/>
  <c r="J1008" i="11"/>
  <c r="A1008" i="11"/>
  <c r="J1007" i="11"/>
  <c r="A1007" i="11"/>
  <c r="J1006" i="11"/>
  <c r="A1006" i="11"/>
  <c r="J1005" i="11"/>
  <c r="A1005" i="11"/>
  <c r="J1004" i="11"/>
  <c r="A1004" i="11"/>
  <c r="J1003" i="11"/>
  <c r="A1003" i="11"/>
  <c r="J1002" i="11"/>
  <c r="A1002" i="11"/>
  <c r="J1001" i="11"/>
  <c r="A1001" i="11"/>
  <c r="J1000" i="11"/>
  <c r="A1000" i="11"/>
  <c r="J999" i="11"/>
  <c r="A999" i="11"/>
  <c r="J998" i="11"/>
  <c r="A998" i="11"/>
  <c r="J997" i="11"/>
  <c r="A997" i="11"/>
  <c r="J996" i="11"/>
  <c r="A996" i="11"/>
  <c r="J995" i="11"/>
  <c r="A995" i="11"/>
  <c r="J994" i="11"/>
  <c r="A994" i="11"/>
  <c r="J993" i="11"/>
  <c r="A993" i="11"/>
  <c r="J992" i="11"/>
  <c r="A992" i="11"/>
  <c r="J991" i="11"/>
  <c r="A991" i="11"/>
  <c r="J990" i="11"/>
  <c r="A990" i="11"/>
  <c r="J989" i="11"/>
  <c r="A989" i="11"/>
  <c r="J988" i="11"/>
  <c r="A988" i="11"/>
  <c r="J987" i="11"/>
  <c r="A987" i="11"/>
  <c r="J986" i="11"/>
  <c r="A986" i="11"/>
  <c r="J985" i="11"/>
  <c r="A985" i="11"/>
  <c r="J984" i="11"/>
  <c r="A984" i="11"/>
  <c r="J983" i="11"/>
  <c r="A983" i="11"/>
  <c r="J982" i="11"/>
  <c r="A982" i="11"/>
  <c r="J981" i="11"/>
  <c r="A981" i="11"/>
  <c r="J980" i="11"/>
  <c r="A980" i="11"/>
  <c r="J979" i="11"/>
  <c r="A979" i="11"/>
  <c r="J978" i="11"/>
  <c r="A978" i="11"/>
  <c r="J977" i="11"/>
  <c r="A977" i="11"/>
  <c r="J976" i="11"/>
  <c r="A976" i="11"/>
  <c r="J975" i="11"/>
  <c r="A975" i="11"/>
  <c r="J974" i="11"/>
  <c r="A974" i="11"/>
  <c r="J973" i="11"/>
  <c r="A973" i="11"/>
  <c r="J972" i="11"/>
  <c r="A972" i="11"/>
  <c r="J971" i="11"/>
  <c r="A971" i="11"/>
  <c r="J970" i="11"/>
  <c r="A970" i="11"/>
  <c r="J969" i="11"/>
  <c r="A969" i="11"/>
  <c r="J968" i="11"/>
  <c r="A968" i="11"/>
  <c r="J967" i="11"/>
  <c r="A967" i="11"/>
  <c r="J966" i="11"/>
  <c r="A966" i="11"/>
  <c r="J965" i="11"/>
  <c r="A965" i="11"/>
  <c r="J964" i="11"/>
  <c r="A964" i="11"/>
  <c r="J963" i="11"/>
  <c r="A963" i="11"/>
  <c r="J962" i="11"/>
  <c r="A962" i="11"/>
  <c r="J961" i="11"/>
  <c r="A961" i="11"/>
  <c r="J960" i="11"/>
  <c r="A960" i="11"/>
  <c r="J959" i="11"/>
  <c r="A959" i="11"/>
  <c r="J958" i="11"/>
  <c r="A958" i="11"/>
  <c r="J957" i="11"/>
  <c r="A957" i="11"/>
  <c r="J956" i="11"/>
  <c r="A956" i="11"/>
  <c r="J955" i="11"/>
  <c r="A955" i="11"/>
  <c r="J954" i="11"/>
  <c r="A954" i="11"/>
  <c r="J953" i="11"/>
  <c r="A953" i="11"/>
  <c r="J952" i="11"/>
  <c r="A952" i="11"/>
  <c r="J951" i="11"/>
  <c r="A951" i="11"/>
  <c r="J950" i="11"/>
  <c r="A950" i="11"/>
  <c r="J949" i="11"/>
  <c r="A949" i="11"/>
  <c r="J948" i="11"/>
  <c r="A948" i="11"/>
  <c r="J947" i="11"/>
  <c r="A947" i="11"/>
  <c r="J946" i="11"/>
  <c r="A946" i="11"/>
  <c r="J945" i="11"/>
  <c r="A945" i="11"/>
  <c r="J944" i="11"/>
  <c r="A944" i="11"/>
  <c r="J943" i="11"/>
  <c r="A943" i="11"/>
  <c r="J942" i="11"/>
  <c r="A942" i="11"/>
  <c r="J941" i="11"/>
  <c r="A941" i="11"/>
  <c r="J940" i="11"/>
  <c r="A940" i="11"/>
  <c r="J939" i="11"/>
  <c r="A939" i="11"/>
  <c r="J938" i="11"/>
  <c r="A938" i="11"/>
  <c r="J937" i="11"/>
  <c r="A937" i="11"/>
  <c r="J936" i="11"/>
  <c r="A936" i="11"/>
  <c r="J935" i="11"/>
  <c r="A935" i="11"/>
  <c r="J934" i="11"/>
  <c r="A934" i="11"/>
  <c r="J933" i="11"/>
  <c r="A933" i="11"/>
  <c r="J932" i="11"/>
  <c r="A932" i="11"/>
  <c r="J931" i="11"/>
  <c r="A931" i="11"/>
  <c r="J930" i="11"/>
  <c r="A930" i="11"/>
  <c r="J929" i="11"/>
  <c r="A929" i="11"/>
  <c r="J928" i="11"/>
  <c r="A928" i="11"/>
  <c r="J927" i="11"/>
  <c r="A927" i="11"/>
  <c r="J926" i="11"/>
  <c r="A926" i="11"/>
  <c r="J925" i="11"/>
  <c r="A925" i="11"/>
  <c r="J924" i="11"/>
  <c r="A924" i="11"/>
  <c r="J923" i="11"/>
  <c r="A923" i="11"/>
  <c r="J922" i="11"/>
  <c r="A922" i="11"/>
  <c r="J921" i="11"/>
  <c r="A921" i="11"/>
  <c r="J920" i="11"/>
  <c r="A920" i="11"/>
  <c r="J919" i="11"/>
  <c r="A919" i="11"/>
  <c r="J918" i="11"/>
  <c r="A918" i="11"/>
  <c r="J917" i="11"/>
  <c r="A917" i="11"/>
  <c r="J916" i="11"/>
  <c r="A916" i="11"/>
  <c r="J915" i="11"/>
  <c r="A915" i="11"/>
  <c r="J914" i="11"/>
  <c r="A914" i="11"/>
  <c r="J913" i="11"/>
  <c r="A913" i="11"/>
  <c r="J912" i="11"/>
  <c r="A912" i="11"/>
  <c r="J911" i="11"/>
  <c r="A911" i="11"/>
  <c r="J910" i="11"/>
  <c r="A910" i="11"/>
  <c r="J909" i="11"/>
  <c r="A909" i="11"/>
  <c r="J908" i="11"/>
  <c r="A908" i="11"/>
  <c r="J907" i="11"/>
  <c r="A907" i="11"/>
  <c r="J906" i="11"/>
  <c r="A906" i="11"/>
  <c r="J905" i="11"/>
  <c r="A905" i="11"/>
  <c r="J904" i="11"/>
  <c r="A904" i="11"/>
  <c r="J903" i="11"/>
  <c r="A903" i="11"/>
  <c r="J902" i="11"/>
  <c r="A902" i="11"/>
  <c r="J901" i="11"/>
  <c r="A901" i="11"/>
  <c r="J900" i="11"/>
  <c r="A900" i="11"/>
  <c r="J899" i="11"/>
  <c r="A899" i="11"/>
  <c r="J898" i="11"/>
  <c r="A898" i="11"/>
  <c r="J897" i="11"/>
  <c r="A897" i="11"/>
  <c r="J896" i="11"/>
  <c r="A896" i="11"/>
  <c r="J895" i="11"/>
  <c r="A895" i="11"/>
  <c r="J894" i="11"/>
  <c r="A894" i="11"/>
  <c r="J893" i="11"/>
  <c r="A893" i="11"/>
  <c r="J892" i="11"/>
  <c r="A892" i="11"/>
  <c r="J891" i="11"/>
  <c r="A891" i="11"/>
  <c r="J890" i="11"/>
  <c r="A890" i="11"/>
  <c r="J889" i="11"/>
  <c r="A889" i="11"/>
  <c r="J888" i="11"/>
  <c r="A888" i="11"/>
  <c r="J887" i="11"/>
  <c r="A887" i="11"/>
  <c r="J886" i="11"/>
  <c r="A886" i="11"/>
  <c r="J885" i="11"/>
  <c r="A885" i="11"/>
  <c r="J884" i="11"/>
  <c r="A884" i="11"/>
  <c r="J883" i="11"/>
  <c r="A883" i="11"/>
  <c r="J882" i="11"/>
  <c r="A882" i="11"/>
  <c r="J881" i="11"/>
  <c r="A881" i="11"/>
  <c r="J880" i="11"/>
  <c r="A880" i="11"/>
  <c r="J879" i="11"/>
  <c r="A879" i="11"/>
  <c r="J878" i="11"/>
  <c r="A878" i="11"/>
  <c r="J877" i="11"/>
  <c r="A877" i="11"/>
  <c r="J876" i="11"/>
  <c r="A876" i="11"/>
  <c r="J875" i="11"/>
  <c r="A875" i="11"/>
  <c r="J874" i="11"/>
  <c r="A874" i="11"/>
  <c r="J873" i="11"/>
  <c r="A873" i="11"/>
  <c r="J872" i="11"/>
  <c r="A872" i="11"/>
  <c r="J871" i="11"/>
  <c r="A871" i="11"/>
  <c r="J870" i="11"/>
  <c r="A870" i="11"/>
  <c r="J869" i="11"/>
  <c r="A869" i="11"/>
  <c r="J868" i="11"/>
  <c r="A868" i="11"/>
  <c r="J867" i="11"/>
  <c r="A867" i="11"/>
  <c r="J866" i="11"/>
  <c r="A866" i="11"/>
  <c r="J865" i="11"/>
  <c r="A865" i="11"/>
  <c r="J864" i="11"/>
  <c r="A864" i="11"/>
  <c r="J863" i="11"/>
  <c r="A863" i="11"/>
  <c r="J862" i="11"/>
  <c r="A862" i="11"/>
  <c r="J861" i="11"/>
  <c r="A861" i="11"/>
  <c r="J860" i="11"/>
  <c r="A860" i="11"/>
  <c r="J859" i="11"/>
  <c r="A859" i="11"/>
  <c r="J858" i="11"/>
  <c r="A858" i="11"/>
  <c r="J857" i="11"/>
  <c r="A857" i="11"/>
  <c r="J856" i="11"/>
  <c r="A856" i="11"/>
  <c r="J855" i="11"/>
  <c r="A855" i="11"/>
  <c r="J854" i="11"/>
  <c r="A854" i="11"/>
  <c r="J853" i="11"/>
  <c r="A853" i="11"/>
  <c r="J852" i="11"/>
  <c r="A852" i="11"/>
  <c r="J851" i="11"/>
  <c r="A851" i="11"/>
  <c r="J850" i="11"/>
  <c r="A850" i="11"/>
  <c r="J849" i="11"/>
  <c r="A849" i="11"/>
  <c r="J848" i="11"/>
  <c r="A848" i="11"/>
  <c r="J847" i="11"/>
  <c r="A847" i="11"/>
  <c r="J846" i="11"/>
  <c r="A846" i="11"/>
  <c r="J845" i="11"/>
  <c r="A845" i="11"/>
  <c r="J844" i="11"/>
  <c r="A844" i="11"/>
  <c r="J843" i="11"/>
  <c r="A843" i="11"/>
  <c r="J842" i="11"/>
  <c r="A842" i="11"/>
  <c r="J841" i="11"/>
  <c r="A841" i="11"/>
  <c r="J840" i="11"/>
  <c r="A840" i="11"/>
  <c r="J839" i="11"/>
  <c r="A839" i="11"/>
  <c r="J838" i="11"/>
  <c r="A838" i="11"/>
  <c r="J837" i="11"/>
  <c r="A837" i="11"/>
  <c r="J836" i="11"/>
  <c r="A836" i="11"/>
  <c r="J835" i="11"/>
  <c r="A835" i="11"/>
  <c r="J834" i="11"/>
  <c r="A834" i="11"/>
  <c r="J833" i="11"/>
  <c r="A833" i="11"/>
  <c r="J832" i="11"/>
  <c r="A832" i="11"/>
  <c r="J831" i="11"/>
  <c r="A831" i="11"/>
  <c r="J830" i="11"/>
  <c r="A830" i="11"/>
  <c r="J829" i="11"/>
  <c r="A829" i="11"/>
  <c r="J828" i="11"/>
  <c r="A828" i="11"/>
  <c r="J827" i="11"/>
  <c r="A827" i="11"/>
  <c r="J826" i="11"/>
  <c r="A826" i="11"/>
  <c r="J825" i="11"/>
  <c r="A825" i="11"/>
  <c r="J824" i="11"/>
  <c r="A824" i="11"/>
  <c r="J823" i="11"/>
  <c r="A823" i="11"/>
  <c r="J822" i="11"/>
  <c r="A822" i="11"/>
  <c r="J821" i="11"/>
  <c r="A821" i="11"/>
  <c r="J820" i="11"/>
  <c r="A820" i="11"/>
  <c r="J819" i="11"/>
  <c r="A819" i="11"/>
  <c r="J818" i="11"/>
  <c r="A818" i="11"/>
  <c r="J817" i="11"/>
  <c r="A817" i="11"/>
  <c r="J816" i="11"/>
  <c r="A816" i="11"/>
  <c r="J815" i="11"/>
  <c r="A815" i="11"/>
  <c r="J814" i="11"/>
  <c r="A814" i="11"/>
  <c r="J813" i="11"/>
  <c r="A813" i="11"/>
  <c r="J812" i="11"/>
  <c r="A812" i="11"/>
  <c r="J811" i="11"/>
  <c r="A811" i="11"/>
  <c r="J810" i="11"/>
  <c r="A810" i="11"/>
  <c r="J809" i="11"/>
  <c r="A809" i="11"/>
  <c r="J808" i="11"/>
  <c r="A808" i="11"/>
  <c r="J807" i="11"/>
  <c r="A807" i="11"/>
  <c r="J806" i="11"/>
  <c r="A806" i="11"/>
  <c r="J805" i="11"/>
  <c r="A805" i="11"/>
  <c r="J804" i="11"/>
  <c r="A804" i="11"/>
  <c r="J803" i="11"/>
  <c r="A803" i="11"/>
  <c r="J802" i="11"/>
  <c r="A802" i="11"/>
  <c r="J801" i="11"/>
  <c r="A801" i="11"/>
  <c r="J800" i="11"/>
  <c r="A800" i="11"/>
  <c r="J799" i="11"/>
  <c r="A799" i="11"/>
  <c r="J798" i="11"/>
  <c r="A798" i="11"/>
  <c r="J797" i="11"/>
  <c r="A797" i="11"/>
  <c r="J796" i="11"/>
  <c r="A796" i="11"/>
  <c r="J795" i="11"/>
  <c r="A795" i="11"/>
  <c r="J794" i="11"/>
  <c r="A794" i="11"/>
  <c r="J793" i="11"/>
  <c r="A793" i="11"/>
  <c r="J792" i="11"/>
  <c r="A792" i="11"/>
  <c r="J791" i="11"/>
  <c r="A791" i="11"/>
  <c r="J790" i="11"/>
  <c r="A790" i="11"/>
  <c r="J789" i="11"/>
  <c r="A789" i="11"/>
  <c r="J788" i="11"/>
  <c r="A788" i="11"/>
  <c r="J787" i="11"/>
  <c r="A787" i="11"/>
  <c r="J786" i="11"/>
  <c r="A786" i="11"/>
  <c r="J785" i="11"/>
  <c r="A785" i="11"/>
  <c r="J784" i="11"/>
  <c r="A784" i="11"/>
  <c r="J783" i="11"/>
  <c r="A783" i="11"/>
  <c r="J782" i="11"/>
  <c r="A782" i="11"/>
  <c r="J781" i="11"/>
  <c r="A781" i="11"/>
  <c r="J780" i="11"/>
  <c r="A780" i="11"/>
  <c r="J779" i="11"/>
  <c r="A779" i="11"/>
  <c r="J778" i="11"/>
  <c r="A778" i="11"/>
  <c r="J777" i="11"/>
  <c r="A777" i="11"/>
  <c r="J776" i="11"/>
  <c r="A776" i="11"/>
  <c r="J775" i="11"/>
  <c r="A775" i="11"/>
  <c r="J774" i="11"/>
  <c r="A774" i="11"/>
  <c r="J773" i="11"/>
  <c r="A773" i="11"/>
  <c r="J772" i="11"/>
  <c r="A772" i="11"/>
  <c r="J771" i="11"/>
  <c r="A771" i="11"/>
  <c r="J770" i="11"/>
  <c r="A770" i="11"/>
  <c r="J769" i="11"/>
  <c r="A769" i="11"/>
  <c r="J768" i="11"/>
  <c r="A768" i="11"/>
  <c r="J767" i="11"/>
  <c r="A767" i="11"/>
  <c r="J766" i="11"/>
  <c r="A766" i="11"/>
  <c r="J765" i="11"/>
  <c r="A765" i="11"/>
  <c r="J764" i="11"/>
  <c r="A764" i="11"/>
  <c r="J763" i="11"/>
  <c r="A763" i="11"/>
  <c r="J762" i="11"/>
  <c r="A762" i="11"/>
  <c r="J761" i="11"/>
  <c r="A761" i="11"/>
  <c r="J760" i="11"/>
  <c r="A760" i="11"/>
  <c r="J759" i="11"/>
  <c r="A759" i="11"/>
  <c r="J758" i="11"/>
  <c r="A758" i="11"/>
  <c r="J757" i="11"/>
  <c r="A757" i="11"/>
  <c r="J756" i="11"/>
  <c r="A756" i="11"/>
  <c r="J755" i="11"/>
  <c r="A755" i="11"/>
  <c r="J754" i="11"/>
  <c r="A754" i="11"/>
  <c r="J753" i="11"/>
  <c r="A753" i="11"/>
  <c r="J752" i="11"/>
  <c r="A752" i="11"/>
  <c r="J751" i="11"/>
  <c r="A751" i="11"/>
  <c r="J750" i="11"/>
  <c r="A750" i="11"/>
  <c r="J749" i="11"/>
  <c r="A749" i="11"/>
  <c r="J748" i="11"/>
  <c r="A748" i="11"/>
  <c r="J747" i="11"/>
  <c r="A747" i="11"/>
  <c r="J746" i="11"/>
  <c r="A746" i="11"/>
  <c r="J745" i="11"/>
  <c r="A745" i="11"/>
  <c r="J744" i="11"/>
  <c r="A744" i="11"/>
  <c r="J743" i="11"/>
  <c r="A743" i="11"/>
  <c r="J742" i="11"/>
  <c r="A742" i="11"/>
  <c r="J741" i="11"/>
  <c r="A741" i="11"/>
  <c r="J740" i="11"/>
  <c r="A740" i="11"/>
  <c r="J739" i="11"/>
  <c r="A739" i="11"/>
  <c r="J738" i="11"/>
  <c r="A738" i="11"/>
  <c r="J737" i="11"/>
  <c r="A737" i="11"/>
  <c r="J736" i="11"/>
  <c r="A736" i="11"/>
  <c r="J735" i="11"/>
  <c r="A735" i="11"/>
  <c r="J734" i="11"/>
  <c r="A734" i="11"/>
  <c r="J733" i="11"/>
  <c r="A733" i="11"/>
  <c r="J732" i="11"/>
  <c r="A732" i="11"/>
  <c r="J731" i="11"/>
  <c r="A731" i="11"/>
  <c r="J730" i="11"/>
  <c r="A730" i="11"/>
  <c r="J729" i="11"/>
  <c r="A729" i="11"/>
  <c r="J728" i="11"/>
  <c r="A728" i="11"/>
  <c r="J727" i="11"/>
  <c r="A727" i="11"/>
  <c r="J726" i="11"/>
  <c r="A726" i="11"/>
  <c r="J725" i="11"/>
  <c r="A725" i="11"/>
  <c r="J724" i="11"/>
  <c r="A724" i="11"/>
  <c r="J723" i="11"/>
  <c r="A723" i="11"/>
  <c r="J722" i="11"/>
  <c r="A722" i="11"/>
  <c r="J721" i="11"/>
  <c r="A721" i="11"/>
  <c r="J720" i="11"/>
  <c r="A720" i="11"/>
  <c r="J719" i="11"/>
  <c r="A719" i="11"/>
  <c r="J718" i="11"/>
  <c r="A718" i="11"/>
  <c r="J717" i="11"/>
  <c r="A717" i="11"/>
  <c r="J716" i="11"/>
  <c r="A716" i="11"/>
  <c r="J715" i="11"/>
  <c r="A715" i="11"/>
  <c r="J714" i="11"/>
  <c r="A714" i="11"/>
  <c r="J713" i="11"/>
  <c r="A713" i="11"/>
  <c r="J712" i="11"/>
  <c r="A712" i="11"/>
  <c r="J711" i="11"/>
  <c r="A711" i="11"/>
  <c r="J710" i="11"/>
  <c r="A710" i="11"/>
  <c r="J709" i="11"/>
  <c r="A709" i="11"/>
  <c r="J708" i="11"/>
  <c r="A708" i="11"/>
  <c r="J707" i="11"/>
  <c r="A707" i="11"/>
  <c r="J706" i="11"/>
  <c r="A706" i="11"/>
  <c r="J705" i="11"/>
  <c r="A705" i="11"/>
  <c r="J704" i="11"/>
  <c r="A704" i="11"/>
  <c r="J703" i="11"/>
  <c r="A703" i="11"/>
  <c r="J702" i="11"/>
  <c r="A702" i="11"/>
  <c r="J701" i="11"/>
  <c r="A701" i="11"/>
  <c r="J700" i="11"/>
  <c r="A700" i="11"/>
  <c r="J699" i="11"/>
  <c r="A699" i="11"/>
  <c r="J698" i="11"/>
  <c r="A698" i="11"/>
  <c r="J697" i="11"/>
  <c r="A697" i="11"/>
  <c r="J696" i="11"/>
  <c r="A696" i="11"/>
  <c r="J695" i="11"/>
  <c r="A695" i="11"/>
  <c r="J694" i="11"/>
  <c r="A694" i="11"/>
  <c r="J693" i="11"/>
  <c r="A693" i="11"/>
  <c r="J692" i="11"/>
  <c r="A692" i="11"/>
  <c r="J691" i="11"/>
  <c r="A691" i="11"/>
  <c r="J690" i="11"/>
  <c r="A690" i="11"/>
  <c r="J689" i="11"/>
  <c r="A689" i="11"/>
  <c r="J688" i="11"/>
  <c r="A688" i="11"/>
  <c r="J687" i="11"/>
  <c r="A687" i="11"/>
  <c r="J686" i="11"/>
  <c r="A686" i="11"/>
  <c r="J685" i="11"/>
  <c r="A685" i="11"/>
  <c r="J684" i="11"/>
  <c r="A684" i="11"/>
  <c r="J683" i="11"/>
  <c r="A683" i="11"/>
  <c r="J682" i="11"/>
  <c r="A682" i="11"/>
  <c r="J681" i="11"/>
  <c r="A681" i="11"/>
  <c r="J680" i="11"/>
  <c r="A680" i="11"/>
  <c r="J679" i="11"/>
  <c r="A679" i="11"/>
  <c r="J678" i="11"/>
  <c r="A678" i="11"/>
  <c r="J677" i="11"/>
  <c r="A677" i="11"/>
  <c r="J676" i="11"/>
  <c r="A676" i="11"/>
  <c r="J675" i="11"/>
  <c r="A675" i="11"/>
  <c r="J674" i="11"/>
  <c r="A674" i="11"/>
  <c r="J673" i="11"/>
  <c r="A673" i="11"/>
  <c r="J672" i="11"/>
  <c r="A672" i="11"/>
  <c r="J671" i="11"/>
  <c r="A671" i="11"/>
  <c r="J670" i="11"/>
  <c r="A670" i="11"/>
  <c r="J669" i="11"/>
  <c r="A669" i="11"/>
  <c r="J668" i="11"/>
  <c r="A668" i="11"/>
  <c r="J667" i="11"/>
  <c r="A667" i="11"/>
  <c r="J666" i="11"/>
  <c r="A666" i="11"/>
  <c r="J665" i="11"/>
  <c r="A665" i="11"/>
  <c r="J664" i="11"/>
  <c r="A664" i="11"/>
  <c r="J663" i="11"/>
  <c r="A663" i="11"/>
  <c r="J662" i="11"/>
  <c r="A662" i="11"/>
  <c r="J661" i="11"/>
  <c r="A661" i="11"/>
  <c r="J660" i="11"/>
  <c r="A660" i="11"/>
  <c r="J659" i="11"/>
  <c r="A659" i="11"/>
  <c r="J658" i="11"/>
  <c r="A658" i="11"/>
  <c r="J657" i="11"/>
  <c r="A657" i="11"/>
  <c r="J656" i="11"/>
  <c r="A656" i="11"/>
  <c r="J655" i="11"/>
  <c r="A655" i="11"/>
  <c r="J654" i="11"/>
  <c r="A654" i="11"/>
  <c r="J653" i="11"/>
  <c r="A653" i="11"/>
  <c r="J652" i="11"/>
  <c r="A652" i="11"/>
  <c r="J651" i="11"/>
  <c r="A651" i="11"/>
  <c r="J650" i="11"/>
  <c r="A650" i="11"/>
  <c r="J649" i="11"/>
  <c r="A649" i="11"/>
  <c r="J648" i="11"/>
  <c r="A648" i="11"/>
  <c r="J647" i="11"/>
  <c r="A647" i="11"/>
  <c r="J646" i="11"/>
  <c r="A646" i="11"/>
  <c r="J645" i="11"/>
  <c r="A645" i="11"/>
  <c r="J644" i="11"/>
  <c r="A644" i="11"/>
  <c r="J643" i="11"/>
  <c r="A643" i="11"/>
  <c r="J642" i="11"/>
  <c r="A642" i="11"/>
  <c r="J641" i="11"/>
  <c r="A641" i="11"/>
  <c r="J640" i="11"/>
  <c r="A640" i="11"/>
  <c r="J639" i="11"/>
  <c r="A639" i="11"/>
  <c r="J638" i="11"/>
  <c r="A638" i="11"/>
  <c r="J637" i="11"/>
  <c r="A637" i="11"/>
  <c r="J636" i="11"/>
  <c r="A636" i="11"/>
  <c r="J635" i="11"/>
  <c r="A635" i="11"/>
  <c r="J634" i="11"/>
  <c r="A634" i="11"/>
  <c r="J633" i="11"/>
  <c r="A633" i="11"/>
  <c r="J632" i="11"/>
  <c r="A632" i="11"/>
  <c r="J631" i="11"/>
  <c r="A631" i="11"/>
  <c r="J630" i="11"/>
  <c r="A630" i="11"/>
  <c r="J629" i="11"/>
  <c r="A629" i="11"/>
  <c r="J628" i="11"/>
  <c r="A628" i="11"/>
  <c r="J627" i="11"/>
  <c r="A627" i="11"/>
  <c r="J626" i="11"/>
  <c r="A626" i="11"/>
  <c r="J625" i="11"/>
  <c r="A625" i="11"/>
  <c r="J624" i="11"/>
  <c r="A624" i="11"/>
  <c r="J623" i="11"/>
  <c r="A623" i="11"/>
  <c r="J622" i="11"/>
  <c r="A622" i="11"/>
  <c r="J621" i="11"/>
  <c r="A621" i="11"/>
  <c r="J620" i="11"/>
  <c r="A620" i="11"/>
  <c r="J619" i="11"/>
  <c r="A619" i="11"/>
  <c r="J618" i="11"/>
  <c r="A618" i="11"/>
  <c r="J617" i="11"/>
  <c r="A617" i="11"/>
  <c r="J616" i="11"/>
  <c r="A616" i="11"/>
  <c r="J615" i="11"/>
  <c r="A615" i="11"/>
  <c r="J614" i="11"/>
  <c r="A614" i="11"/>
  <c r="J613" i="11"/>
  <c r="A613" i="11"/>
  <c r="J612" i="11"/>
  <c r="A612" i="11"/>
  <c r="J611" i="11"/>
  <c r="A611" i="11"/>
  <c r="J610" i="11"/>
  <c r="A610" i="11"/>
  <c r="J609" i="11"/>
  <c r="A609" i="11"/>
  <c r="J608" i="11"/>
  <c r="A608" i="11"/>
  <c r="J607" i="11"/>
  <c r="A607" i="11"/>
  <c r="J606" i="11"/>
  <c r="A606" i="11"/>
  <c r="J605" i="11"/>
  <c r="A605" i="11"/>
  <c r="J604" i="11"/>
  <c r="A604" i="11"/>
  <c r="J603" i="11"/>
  <c r="A603" i="11"/>
  <c r="J602" i="11"/>
  <c r="A602" i="11"/>
  <c r="J601" i="11"/>
  <c r="A601" i="11"/>
  <c r="J600" i="11"/>
  <c r="A600" i="11"/>
  <c r="J599" i="11"/>
  <c r="A599" i="11"/>
  <c r="J598" i="11"/>
  <c r="A598" i="11"/>
  <c r="J597" i="11"/>
  <c r="A597" i="11"/>
  <c r="J596" i="11"/>
  <c r="A596" i="11"/>
  <c r="J595" i="11"/>
  <c r="A595" i="11"/>
  <c r="J594" i="11"/>
  <c r="A594" i="11"/>
  <c r="J593" i="11"/>
  <c r="A593" i="11"/>
  <c r="J592" i="11"/>
  <c r="A592" i="11"/>
  <c r="J591" i="11"/>
  <c r="A591" i="11"/>
  <c r="J590" i="11"/>
  <c r="A590" i="11"/>
  <c r="J589" i="11"/>
  <c r="A589" i="11"/>
  <c r="J588" i="11"/>
  <c r="A588" i="11"/>
  <c r="J587" i="11"/>
  <c r="A587" i="11"/>
  <c r="J586" i="11"/>
  <c r="A586" i="11"/>
  <c r="J585" i="11"/>
  <c r="A585" i="11"/>
  <c r="J584" i="11"/>
  <c r="A584" i="11"/>
  <c r="J583" i="11"/>
  <c r="A583" i="11"/>
  <c r="J582" i="11"/>
  <c r="A582" i="11"/>
  <c r="J581" i="11"/>
  <c r="A581" i="11"/>
  <c r="J580" i="11"/>
  <c r="A580" i="11"/>
  <c r="J579" i="11"/>
  <c r="A579" i="11"/>
  <c r="J578" i="11"/>
  <c r="A578" i="11"/>
  <c r="J577" i="11"/>
  <c r="A577" i="11"/>
  <c r="J576" i="11"/>
  <c r="A576" i="11"/>
  <c r="J575" i="11"/>
  <c r="A575" i="11"/>
  <c r="J574" i="11"/>
  <c r="A574" i="11"/>
  <c r="J573" i="11"/>
  <c r="A573" i="11"/>
  <c r="J572" i="11"/>
  <c r="A572" i="11"/>
  <c r="J571" i="11"/>
  <c r="A571" i="11"/>
  <c r="J570" i="11"/>
  <c r="A570" i="11"/>
  <c r="J569" i="11"/>
  <c r="A569" i="11"/>
  <c r="J568" i="11"/>
  <c r="A568" i="11"/>
  <c r="J567" i="11"/>
  <c r="A567" i="11"/>
  <c r="J566" i="11"/>
  <c r="A566" i="11"/>
  <c r="J565" i="11"/>
  <c r="A565" i="11"/>
  <c r="J564" i="11"/>
  <c r="A564" i="11"/>
  <c r="J563" i="11"/>
  <c r="A563" i="11"/>
  <c r="J562" i="11"/>
  <c r="A562" i="11"/>
  <c r="J561" i="11"/>
  <c r="A561" i="11"/>
  <c r="J560" i="11"/>
  <c r="A560" i="11"/>
  <c r="J559" i="11"/>
  <c r="A559" i="11"/>
  <c r="J558" i="11"/>
  <c r="A558" i="11"/>
  <c r="J557" i="11"/>
  <c r="A557" i="11"/>
  <c r="J556" i="11"/>
  <c r="A556" i="11"/>
  <c r="J555" i="11"/>
  <c r="A555" i="11"/>
  <c r="J554" i="11"/>
  <c r="A554" i="11"/>
  <c r="J553" i="11"/>
  <c r="A553" i="11"/>
  <c r="J552" i="11"/>
  <c r="A552" i="11"/>
  <c r="J551" i="11"/>
  <c r="A551" i="11"/>
  <c r="J550" i="11"/>
  <c r="A550" i="11"/>
  <c r="J549" i="11"/>
  <c r="A549" i="11"/>
  <c r="J548" i="11"/>
  <c r="A548" i="11"/>
  <c r="J547" i="11"/>
  <c r="A547" i="11"/>
  <c r="J546" i="11"/>
  <c r="A546" i="11"/>
  <c r="J545" i="11"/>
  <c r="A545" i="11"/>
  <c r="J544" i="11"/>
  <c r="A544" i="11"/>
  <c r="J543" i="11"/>
  <c r="A543" i="11"/>
  <c r="J542" i="11"/>
  <c r="A542" i="11"/>
  <c r="J541" i="11"/>
  <c r="A541" i="11"/>
  <c r="J540" i="11"/>
  <c r="A540" i="11"/>
  <c r="J539" i="11"/>
  <c r="A539" i="11"/>
  <c r="J538" i="11"/>
  <c r="A538" i="11"/>
  <c r="J537" i="11"/>
  <c r="A537" i="11"/>
  <c r="J536" i="11"/>
  <c r="A536" i="11"/>
  <c r="J535" i="11"/>
  <c r="A535" i="11"/>
  <c r="J534" i="11"/>
  <c r="A534" i="11"/>
  <c r="J533" i="11"/>
  <c r="A533" i="11"/>
  <c r="J532" i="11"/>
  <c r="A532" i="11"/>
  <c r="J531" i="11"/>
  <c r="A531" i="11"/>
  <c r="J530" i="11"/>
  <c r="A530" i="11"/>
  <c r="J529" i="11"/>
  <c r="A529" i="11"/>
  <c r="J528" i="11"/>
  <c r="A528" i="11"/>
  <c r="J527" i="11"/>
  <c r="A527" i="11"/>
  <c r="J526" i="11"/>
  <c r="A526" i="11"/>
  <c r="J525" i="11"/>
  <c r="A525" i="11"/>
  <c r="J524" i="11"/>
  <c r="A524" i="11"/>
  <c r="J523" i="11"/>
  <c r="A523" i="11"/>
  <c r="J522" i="11"/>
  <c r="A522" i="11"/>
  <c r="J521" i="11"/>
  <c r="A521" i="11"/>
  <c r="J520" i="11"/>
  <c r="A520" i="11"/>
  <c r="J519" i="11"/>
  <c r="A519" i="11"/>
  <c r="J518" i="11"/>
  <c r="A518" i="11"/>
  <c r="J517" i="11"/>
  <c r="A517" i="11"/>
  <c r="J516" i="11"/>
  <c r="A516" i="11"/>
  <c r="J515" i="11"/>
  <c r="A515" i="11"/>
  <c r="J514" i="11"/>
  <c r="A514" i="11"/>
  <c r="J513" i="11"/>
  <c r="A513" i="11"/>
  <c r="J512" i="11"/>
  <c r="A512" i="11"/>
  <c r="J511" i="11"/>
  <c r="A511" i="11"/>
  <c r="J510" i="11"/>
  <c r="A510" i="11"/>
  <c r="J509" i="11"/>
  <c r="A509" i="11"/>
  <c r="J508" i="11"/>
  <c r="A508" i="11"/>
  <c r="J507" i="11"/>
  <c r="A507" i="11"/>
  <c r="J506" i="11"/>
  <c r="A506" i="11"/>
  <c r="J505" i="11"/>
  <c r="A505" i="11"/>
  <c r="J504" i="11"/>
  <c r="A504" i="11"/>
  <c r="J503" i="11"/>
  <c r="A503" i="11"/>
  <c r="J502" i="11"/>
  <c r="A502" i="11"/>
  <c r="J501" i="11"/>
  <c r="A501" i="11"/>
  <c r="J500" i="11"/>
  <c r="A500" i="11"/>
  <c r="J499" i="11"/>
  <c r="A499" i="11"/>
  <c r="J498" i="11"/>
  <c r="A498" i="11"/>
  <c r="J497" i="11"/>
  <c r="A497" i="11"/>
  <c r="J496" i="11"/>
  <c r="A496" i="11"/>
  <c r="J495" i="11"/>
  <c r="A495" i="11"/>
  <c r="J494" i="11"/>
  <c r="A494" i="11"/>
  <c r="J493" i="11"/>
  <c r="A493" i="11"/>
  <c r="J492" i="11"/>
  <c r="A492" i="11"/>
  <c r="J491" i="11"/>
  <c r="A491" i="11"/>
  <c r="J490" i="11"/>
  <c r="A490" i="11"/>
  <c r="J489" i="11"/>
  <c r="A489" i="11"/>
  <c r="J488" i="11"/>
  <c r="A488" i="11"/>
  <c r="J487" i="11"/>
  <c r="A487" i="11"/>
  <c r="J486" i="11"/>
  <c r="A486" i="11"/>
  <c r="J485" i="11"/>
  <c r="A485" i="11"/>
  <c r="J484" i="11"/>
  <c r="A484" i="11"/>
  <c r="J483" i="11"/>
  <c r="A483" i="11"/>
  <c r="J482" i="11"/>
  <c r="A482" i="11"/>
  <c r="J481" i="11"/>
  <c r="A481" i="11"/>
  <c r="J480" i="11"/>
  <c r="A480" i="11"/>
  <c r="J479" i="11"/>
  <c r="A479" i="11"/>
  <c r="J478" i="11"/>
  <c r="A478" i="11"/>
  <c r="J477" i="11"/>
  <c r="A477" i="11"/>
  <c r="J476" i="11"/>
  <c r="A476" i="11"/>
  <c r="J475" i="11"/>
  <c r="A475" i="11"/>
  <c r="J474" i="11"/>
  <c r="A474" i="11"/>
  <c r="J473" i="11"/>
  <c r="A473" i="11"/>
  <c r="J472" i="11"/>
  <c r="A472" i="11"/>
  <c r="J471" i="11"/>
  <c r="A471" i="11"/>
  <c r="J470" i="11"/>
  <c r="A470" i="11"/>
  <c r="J469" i="11"/>
  <c r="A469" i="11"/>
  <c r="J468" i="11"/>
  <c r="A468" i="11"/>
  <c r="J467" i="11"/>
  <c r="A467" i="11"/>
  <c r="J466" i="11"/>
  <c r="A466" i="11"/>
  <c r="J465" i="11"/>
  <c r="A465" i="11"/>
  <c r="J464" i="11"/>
  <c r="A464" i="11"/>
  <c r="J463" i="11"/>
  <c r="A463" i="11"/>
  <c r="J462" i="11"/>
  <c r="A462" i="11"/>
  <c r="J461" i="11"/>
  <c r="A461" i="11"/>
  <c r="J460" i="11"/>
  <c r="A460" i="11"/>
  <c r="J459" i="11"/>
  <c r="A459" i="11"/>
  <c r="J458" i="11"/>
  <c r="A458" i="11"/>
  <c r="J457" i="11"/>
  <c r="A457" i="11"/>
  <c r="J456" i="11"/>
  <c r="A456" i="11"/>
  <c r="J455" i="11"/>
  <c r="A455" i="11"/>
  <c r="J454" i="11"/>
  <c r="A454" i="11"/>
  <c r="J453" i="11"/>
  <c r="A453" i="11"/>
  <c r="J452" i="11"/>
  <c r="A452" i="11"/>
  <c r="J451" i="11"/>
  <c r="A451" i="11"/>
  <c r="J450" i="11"/>
  <c r="A450" i="11"/>
  <c r="J449" i="11"/>
  <c r="A449" i="11"/>
  <c r="J448" i="11"/>
  <c r="A448" i="11"/>
  <c r="J447" i="11"/>
  <c r="A447" i="11"/>
  <c r="J446" i="11"/>
  <c r="A446" i="11"/>
  <c r="J445" i="11"/>
  <c r="A445" i="11"/>
  <c r="J444" i="11"/>
  <c r="A444" i="11"/>
  <c r="J443" i="11"/>
  <c r="A443" i="11"/>
  <c r="J442" i="11"/>
  <c r="A442" i="11"/>
  <c r="J441" i="11"/>
  <c r="A441" i="11"/>
  <c r="J440" i="11"/>
  <c r="A440" i="11"/>
  <c r="J439" i="11"/>
  <c r="A439" i="11"/>
  <c r="J438" i="11"/>
  <c r="A438" i="11"/>
  <c r="J437" i="11"/>
  <c r="A437" i="11"/>
  <c r="J436" i="11"/>
  <c r="A436" i="11"/>
  <c r="J435" i="11"/>
  <c r="A435" i="11"/>
  <c r="J434" i="11"/>
  <c r="A434" i="11"/>
  <c r="J433" i="11"/>
  <c r="A433" i="11"/>
  <c r="J432" i="11"/>
  <c r="A432" i="11"/>
  <c r="J431" i="11"/>
  <c r="A431" i="11"/>
  <c r="J430" i="11"/>
  <c r="A430" i="11"/>
  <c r="J429" i="11"/>
  <c r="A429" i="11"/>
  <c r="J428" i="11"/>
  <c r="A428" i="11"/>
  <c r="J427" i="11"/>
  <c r="A427" i="11"/>
  <c r="J426" i="11"/>
  <c r="A426" i="11"/>
  <c r="J425" i="11"/>
  <c r="A425" i="11"/>
  <c r="J424" i="11"/>
  <c r="A424" i="11"/>
  <c r="J423" i="11"/>
  <c r="A423" i="11"/>
  <c r="J422" i="11"/>
  <c r="A422" i="11"/>
  <c r="J421" i="11"/>
  <c r="A421" i="11"/>
  <c r="J420" i="11"/>
  <c r="A420" i="11"/>
  <c r="J419" i="11"/>
  <c r="A419" i="11"/>
  <c r="J418" i="11"/>
  <c r="A418" i="11"/>
  <c r="J417" i="11"/>
  <c r="A417" i="11"/>
  <c r="J416" i="11"/>
  <c r="A416" i="11"/>
  <c r="J415" i="11"/>
  <c r="A415" i="11"/>
  <c r="J414" i="11"/>
  <c r="A414" i="11"/>
  <c r="J413" i="11"/>
  <c r="A413" i="11"/>
  <c r="J412" i="11"/>
  <c r="A412" i="11"/>
  <c r="J411" i="11"/>
  <c r="A411" i="11"/>
  <c r="J410" i="11"/>
  <c r="A410" i="11"/>
  <c r="J409" i="11"/>
  <c r="A409" i="11"/>
  <c r="J408" i="11"/>
  <c r="A408" i="11"/>
  <c r="J407" i="11"/>
  <c r="A407" i="11"/>
  <c r="J406" i="11"/>
  <c r="A406" i="11"/>
  <c r="J405" i="11"/>
  <c r="A405" i="11"/>
  <c r="J404" i="11"/>
  <c r="A404" i="11"/>
  <c r="J403" i="11"/>
  <c r="A403" i="11"/>
  <c r="J402" i="11"/>
  <c r="A402" i="11"/>
  <c r="J401" i="11"/>
  <c r="A401" i="11"/>
  <c r="J400" i="11"/>
  <c r="A400" i="11"/>
  <c r="J399" i="11"/>
  <c r="A399" i="11"/>
  <c r="J398" i="11"/>
  <c r="A398" i="11"/>
  <c r="J397" i="11"/>
  <c r="A397" i="11"/>
  <c r="J396" i="11"/>
  <c r="A396" i="11"/>
  <c r="J395" i="11"/>
  <c r="A395" i="11"/>
  <c r="J394" i="11"/>
  <c r="A394" i="11"/>
  <c r="J393" i="11"/>
  <c r="A393" i="11"/>
  <c r="J392" i="11"/>
  <c r="A392" i="11"/>
  <c r="J391" i="11"/>
  <c r="A391" i="11"/>
  <c r="J390" i="11"/>
  <c r="A390" i="11"/>
  <c r="J389" i="11"/>
  <c r="A389" i="11"/>
  <c r="J388" i="11"/>
  <c r="A388" i="11"/>
  <c r="J387" i="11"/>
  <c r="A387" i="11"/>
  <c r="J386" i="11"/>
  <c r="A386" i="11"/>
  <c r="J385" i="11"/>
  <c r="A385" i="11"/>
  <c r="J384" i="11"/>
  <c r="A384" i="11"/>
  <c r="J383" i="11"/>
  <c r="A383" i="11"/>
  <c r="J382" i="11"/>
  <c r="A382" i="11"/>
  <c r="J381" i="11"/>
  <c r="A381" i="11"/>
  <c r="J380" i="11"/>
  <c r="A380" i="11"/>
  <c r="J379" i="11"/>
  <c r="A379" i="11"/>
  <c r="J378" i="11"/>
  <c r="A378" i="11"/>
  <c r="J377" i="11"/>
  <c r="A377" i="11"/>
  <c r="J376" i="11"/>
  <c r="A376" i="11"/>
  <c r="J375" i="11"/>
  <c r="A375" i="11"/>
  <c r="J374" i="11"/>
  <c r="A374" i="11"/>
  <c r="J373" i="11"/>
  <c r="A373" i="11"/>
  <c r="J372" i="11"/>
  <c r="A372" i="11"/>
  <c r="J371" i="11"/>
  <c r="A371" i="11"/>
  <c r="J370" i="11"/>
  <c r="A370" i="11"/>
  <c r="J369" i="11"/>
  <c r="A369" i="11"/>
  <c r="J368" i="11"/>
  <c r="A368" i="11"/>
  <c r="J367" i="11"/>
  <c r="A367" i="11"/>
  <c r="J366" i="11"/>
  <c r="A366" i="11"/>
  <c r="J365" i="11"/>
  <c r="A365" i="11"/>
  <c r="J364" i="11"/>
  <c r="A364" i="11"/>
  <c r="J363" i="11"/>
  <c r="A363" i="11"/>
  <c r="J362" i="11"/>
  <c r="A362" i="11"/>
  <c r="J361" i="11"/>
  <c r="A361" i="11"/>
  <c r="J360" i="11"/>
  <c r="A360" i="11"/>
  <c r="J359" i="11"/>
  <c r="A359" i="11"/>
  <c r="J358" i="11"/>
  <c r="A358" i="11"/>
  <c r="J357" i="11"/>
  <c r="A357" i="11"/>
  <c r="J356" i="11"/>
  <c r="A356" i="11"/>
  <c r="J355" i="11"/>
  <c r="A355" i="11"/>
  <c r="J354" i="11"/>
  <c r="A354" i="11"/>
  <c r="J353" i="11"/>
  <c r="A353" i="11"/>
  <c r="J352" i="11"/>
  <c r="A352" i="11"/>
  <c r="J351" i="11"/>
  <c r="A351" i="11"/>
  <c r="J350" i="11"/>
  <c r="A350" i="11"/>
  <c r="J349" i="11"/>
  <c r="A349" i="11"/>
  <c r="J348" i="11"/>
  <c r="A348" i="11"/>
  <c r="J347" i="11"/>
  <c r="A347" i="11"/>
  <c r="J346" i="11"/>
  <c r="A346" i="11"/>
  <c r="J345" i="11"/>
  <c r="A345" i="11"/>
  <c r="J344" i="11"/>
  <c r="A344" i="11"/>
  <c r="J343" i="11"/>
  <c r="A343" i="11"/>
  <c r="J342" i="11"/>
  <c r="A342" i="11"/>
  <c r="J341" i="11"/>
  <c r="A341" i="11"/>
  <c r="J340" i="11"/>
  <c r="A340" i="11"/>
  <c r="J339" i="11"/>
  <c r="A339" i="11"/>
  <c r="J338" i="11"/>
  <c r="A338" i="11"/>
  <c r="J337" i="11"/>
  <c r="A337" i="11"/>
  <c r="J336" i="11"/>
  <c r="A336" i="11"/>
  <c r="J335" i="11"/>
  <c r="A335" i="11"/>
  <c r="J334" i="11"/>
  <c r="A334" i="11"/>
  <c r="J333" i="11"/>
  <c r="A333" i="11"/>
  <c r="J332" i="11"/>
  <c r="A332" i="11"/>
  <c r="J331" i="11"/>
  <c r="A331" i="11"/>
  <c r="J330" i="11"/>
  <c r="A330" i="11"/>
  <c r="J329" i="11"/>
  <c r="A329" i="11"/>
  <c r="J328" i="11"/>
  <c r="A328" i="11"/>
  <c r="J327" i="11"/>
  <c r="A327" i="11"/>
  <c r="J326" i="11"/>
  <c r="A326" i="11"/>
  <c r="J325" i="11"/>
  <c r="A325" i="11"/>
  <c r="J324" i="11"/>
  <c r="A324" i="11"/>
  <c r="J323" i="11"/>
  <c r="A323" i="11"/>
  <c r="J322" i="11"/>
  <c r="A322" i="11"/>
  <c r="J321" i="11"/>
  <c r="A321" i="11"/>
  <c r="J320" i="11"/>
  <c r="A320" i="11"/>
  <c r="J319" i="11"/>
  <c r="A319" i="11"/>
  <c r="J318" i="11"/>
  <c r="A318" i="11"/>
  <c r="J317" i="11"/>
  <c r="A317" i="11"/>
  <c r="J316" i="11"/>
  <c r="A316" i="11"/>
  <c r="J315" i="11"/>
  <c r="A315" i="11"/>
  <c r="J314" i="11"/>
  <c r="A314" i="11"/>
  <c r="J313" i="11"/>
  <c r="A313" i="11"/>
  <c r="J312" i="11"/>
  <c r="A312" i="11"/>
  <c r="J311" i="11"/>
  <c r="A311" i="11"/>
  <c r="J310" i="11"/>
  <c r="A310" i="11"/>
  <c r="J309" i="11"/>
  <c r="A309" i="11"/>
  <c r="J308" i="11"/>
  <c r="A308" i="11"/>
  <c r="J307" i="11"/>
  <c r="A307" i="11"/>
  <c r="J306" i="11"/>
  <c r="A306" i="11"/>
  <c r="J305" i="11"/>
  <c r="A305" i="11"/>
  <c r="J304" i="11"/>
  <c r="A304" i="11"/>
  <c r="J303" i="11"/>
  <c r="A303" i="11"/>
  <c r="J302" i="11"/>
  <c r="A302" i="11"/>
  <c r="J301" i="11"/>
  <c r="A301" i="11"/>
  <c r="J300" i="11"/>
  <c r="A300" i="11"/>
  <c r="J299" i="11"/>
  <c r="A299" i="11"/>
  <c r="J298" i="11"/>
  <c r="A298" i="11"/>
  <c r="J297" i="11"/>
  <c r="A297" i="11"/>
  <c r="J296" i="11"/>
  <c r="A296" i="11"/>
  <c r="J295" i="11"/>
  <c r="A295" i="11"/>
  <c r="J294" i="11"/>
  <c r="A294" i="11"/>
  <c r="J293" i="11"/>
  <c r="A293" i="11"/>
  <c r="J292" i="11"/>
  <c r="A292" i="11"/>
  <c r="J291" i="11"/>
  <c r="A291" i="11"/>
  <c r="J290" i="11"/>
  <c r="A290" i="11"/>
  <c r="J289" i="11"/>
  <c r="A289" i="11"/>
  <c r="J288" i="11"/>
  <c r="A288" i="11"/>
  <c r="J287" i="11"/>
  <c r="A287" i="11"/>
  <c r="J286" i="11"/>
  <c r="A286" i="11"/>
  <c r="J285" i="11"/>
  <c r="A285" i="11"/>
  <c r="J284" i="11"/>
  <c r="A284" i="11"/>
  <c r="J283" i="11"/>
  <c r="A283" i="11"/>
  <c r="J282" i="11"/>
  <c r="A282" i="11"/>
  <c r="J281" i="11"/>
  <c r="A281" i="11"/>
  <c r="J280" i="11"/>
  <c r="A280" i="11"/>
  <c r="J279" i="11"/>
  <c r="A279" i="11"/>
  <c r="J278" i="11"/>
  <c r="A278" i="11"/>
  <c r="J277" i="11"/>
  <c r="A277" i="11"/>
  <c r="A276" i="11"/>
  <c r="J275" i="11"/>
  <c r="A275" i="11"/>
  <c r="J274" i="11"/>
  <c r="A274" i="11"/>
  <c r="J273" i="11"/>
  <c r="A273" i="11"/>
  <c r="J272" i="11"/>
  <c r="A272" i="11"/>
  <c r="J271" i="11"/>
  <c r="A271" i="11"/>
  <c r="J270" i="11"/>
  <c r="A270" i="11"/>
  <c r="J269" i="11"/>
  <c r="A269" i="11"/>
  <c r="J268" i="11"/>
  <c r="A268" i="11"/>
  <c r="J267" i="11"/>
  <c r="A267" i="11"/>
  <c r="J266" i="11"/>
  <c r="A266" i="11"/>
  <c r="J265" i="11"/>
  <c r="A265" i="11"/>
  <c r="A264" i="11"/>
  <c r="A263" i="11"/>
  <c r="J262" i="11"/>
  <c r="A262" i="11"/>
  <c r="J261" i="11"/>
  <c r="A261" i="11"/>
  <c r="J260" i="11"/>
  <c r="A260" i="11"/>
  <c r="J259" i="11"/>
  <c r="A259" i="11"/>
  <c r="J258" i="11"/>
  <c r="A258" i="11"/>
  <c r="J257" i="11"/>
  <c r="A257" i="11"/>
  <c r="J256" i="11"/>
  <c r="A256" i="11"/>
  <c r="J255" i="11"/>
  <c r="A255" i="11"/>
  <c r="J254" i="11"/>
  <c r="A254" i="11"/>
  <c r="J253" i="11"/>
  <c r="A253" i="11"/>
  <c r="J252" i="11"/>
  <c r="A252" i="11"/>
  <c r="J251" i="11"/>
  <c r="A251" i="11"/>
  <c r="J250" i="11"/>
  <c r="A250" i="11"/>
  <c r="J249" i="11"/>
  <c r="A249" i="11"/>
  <c r="J248" i="11"/>
  <c r="A248" i="11"/>
  <c r="J247" i="11"/>
  <c r="A247" i="11"/>
  <c r="A246" i="11"/>
  <c r="J245" i="11"/>
  <c r="A245" i="11"/>
  <c r="J244" i="11"/>
  <c r="A244" i="11"/>
  <c r="J243" i="11"/>
  <c r="A243" i="11"/>
  <c r="J242" i="11"/>
  <c r="A242" i="11"/>
  <c r="J241" i="11"/>
  <c r="A241" i="11"/>
  <c r="J240" i="11"/>
  <c r="A240" i="11"/>
  <c r="J239" i="11"/>
  <c r="A239" i="11"/>
  <c r="J238" i="11"/>
  <c r="A238" i="11"/>
  <c r="J237" i="11"/>
  <c r="A237" i="11"/>
  <c r="J236" i="11"/>
  <c r="A236" i="11"/>
  <c r="J235" i="11"/>
  <c r="A235" i="11"/>
  <c r="J234" i="11"/>
  <c r="A234" i="11"/>
  <c r="J233" i="11"/>
  <c r="A233" i="11"/>
  <c r="J232" i="11"/>
  <c r="A232" i="11"/>
  <c r="J231" i="11"/>
  <c r="A231" i="11"/>
  <c r="J230" i="11"/>
  <c r="A230" i="11"/>
  <c r="J229" i="11"/>
  <c r="A229" i="11"/>
  <c r="J228" i="11"/>
  <c r="A228" i="11"/>
  <c r="J227" i="11"/>
  <c r="A227" i="11"/>
  <c r="J226" i="11"/>
  <c r="A226" i="11"/>
  <c r="J225" i="11"/>
  <c r="A225" i="11"/>
  <c r="J224" i="11"/>
  <c r="A224" i="11"/>
  <c r="J223" i="11"/>
  <c r="A223" i="11"/>
  <c r="J222" i="11"/>
  <c r="A222" i="11"/>
  <c r="J221" i="11"/>
  <c r="A221" i="11"/>
  <c r="J220" i="11"/>
  <c r="A220" i="11"/>
  <c r="J219" i="11"/>
  <c r="A219" i="11"/>
  <c r="J218" i="11"/>
  <c r="A218" i="11"/>
  <c r="J217" i="11"/>
  <c r="A217" i="11"/>
  <c r="J216" i="11"/>
  <c r="A216" i="11"/>
  <c r="J215" i="11"/>
  <c r="A215" i="11"/>
  <c r="J214" i="11"/>
  <c r="A214" i="11"/>
  <c r="J213" i="11"/>
  <c r="A213" i="11"/>
  <c r="J212" i="11"/>
  <c r="A212" i="11"/>
  <c r="A211" i="11"/>
  <c r="J210" i="11"/>
  <c r="A210" i="11"/>
  <c r="J209" i="11"/>
  <c r="A209" i="11"/>
  <c r="J208" i="11"/>
  <c r="A208" i="11"/>
  <c r="J207" i="11"/>
  <c r="A207" i="11"/>
  <c r="J206" i="11"/>
  <c r="A206" i="11"/>
  <c r="J205" i="11"/>
  <c r="A205" i="11"/>
  <c r="J204" i="11"/>
  <c r="A204" i="11"/>
  <c r="J203" i="11"/>
  <c r="A203" i="11"/>
  <c r="J202" i="11"/>
  <c r="A202" i="11"/>
  <c r="J201" i="11"/>
  <c r="A201" i="11"/>
  <c r="J200" i="11"/>
  <c r="A200" i="11"/>
  <c r="J199" i="11"/>
  <c r="A199" i="11"/>
  <c r="J198" i="11"/>
  <c r="A198" i="11"/>
  <c r="J197" i="11"/>
  <c r="A197" i="11"/>
  <c r="J196" i="11"/>
  <c r="A196" i="11"/>
  <c r="J195" i="11"/>
  <c r="A195" i="11"/>
  <c r="J194" i="11"/>
  <c r="A194" i="11"/>
  <c r="J193" i="11"/>
  <c r="A193" i="11"/>
  <c r="A192" i="11"/>
  <c r="J191" i="11"/>
  <c r="A191" i="11"/>
  <c r="J190" i="11"/>
  <c r="A190" i="11"/>
  <c r="J189" i="11"/>
  <c r="A189" i="11"/>
  <c r="J188" i="11"/>
  <c r="A188" i="11"/>
  <c r="J187" i="11"/>
  <c r="A187" i="11"/>
  <c r="J186" i="11"/>
  <c r="A186" i="11"/>
  <c r="J185" i="11"/>
  <c r="A185" i="11"/>
  <c r="J184" i="11"/>
  <c r="A184" i="11"/>
  <c r="J183" i="11"/>
  <c r="A183" i="11"/>
  <c r="J182" i="11"/>
  <c r="A182" i="11"/>
  <c r="J181" i="11"/>
  <c r="A181" i="11"/>
  <c r="J180" i="11"/>
  <c r="A180" i="11"/>
  <c r="J179" i="11"/>
  <c r="A179" i="11"/>
  <c r="J178" i="11"/>
  <c r="A178" i="11"/>
  <c r="A177" i="11"/>
  <c r="J176" i="11"/>
  <c r="A176" i="11"/>
  <c r="J175" i="11"/>
  <c r="A175" i="11"/>
  <c r="J174" i="11"/>
  <c r="A174" i="11"/>
  <c r="J173" i="11"/>
  <c r="A173" i="11"/>
  <c r="A172" i="11"/>
  <c r="J171" i="11"/>
  <c r="A171" i="11"/>
  <c r="A170" i="11"/>
  <c r="J169" i="11"/>
  <c r="A169" i="11"/>
  <c r="J168" i="11"/>
  <c r="A168" i="11"/>
  <c r="J167" i="11"/>
  <c r="A167" i="11"/>
  <c r="J166" i="11"/>
  <c r="A166" i="11"/>
  <c r="J165" i="11"/>
  <c r="A165" i="11"/>
  <c r="J164" i="11"/>
  <c r="A164" i="11"/>
  <c r="J163" i="11"/>
  <c r="A163" i="11"/>
  <c r="J162" i="11"/>
  <c r="A162" i="11"/>
  <c r="J161" i="11"/>
  <c r="A161" i="11"/>
  <c r="J160" i="11"/>
  <c r="A160" i="11"/>
  <c r="A159" i="11"/>
  <c r="A158" i="11"/>
  <c r="J157" i="11"/>
  <c r="A157" i="11"/>
  <c r="J156" i="11"/>
  <c r="A156" i="11"/>
  <c r="J155" i="11"/>
  <c r="A155" i="11"/>
  <c r="J154" i="11"/>
  <c r="A154" i="11"/>
  <c r="J153" i="11"/>
  <c r="A153" i="11"/>
  <c r="J152" i="11"/>
  <c r="A152" i="11"/>
  <c r="J151" i="11"/>
  <c r="A151" i="11"/>
  <c r="J150" i="11"/>
  <c r="A150" i="11"/>
  <c r="J149" i="11"/>
  <c r="A149" i="11"/>
  <c r="J148" i="11"/>
  <c r="A148" i="11"/>
  <c r="J147" i="11"/>
  <c r="A147" i="11"/>
  <c r="A146" i="11"/>
  <c r="J145" i="11"/>
  <c r="A145" i="11"/>
  <c r="J144" i="11"/>
  <c r="A144" i="11"/>
  <c r="J143" i="11"/>
  <c r="A143" i="11"/>
  <c r="J142" i="11"/>
  <c r="A142" i="11"/>
  <c r="A141" i="11"/>
  <c r="J140" i="11"/>
  <c r="A140" i="11"/>
  <c r="J139" i="11"/>
  <c r="A139" i="11"/>
  <c r="J138" i="11"/>
  <c r="A138" i="11"/>
  <c r="J137" i="11"/>
  <c r="A137" i="11"/>
  <c r="J136" i="11"/>
  <c r="A136" i="11"/>
  <c r="J135" i="11"/>
  <c r="A135" i="11"/>
  <c r="J134" i="11"/>
  <c r="A134" i="11"/>
  <c r="J133" i="11"/>
  <c r="A133" i="11"/>
  <c r="J132" i="11"/>
  <c r="A132" i="11"/>
  <c r="J131" i="11"/>
  <c r="A131" i="11"/>
  <c r="J130" i="11"/>
  <c r="A130" i="11"/>
  <c r="J129" i="11"/>
  <c r="A129" i="11"/>
  <c r="J128" i="11"/>
  <c r="A128" i="11"/>
  <c r="J127" i="11"/>
  <c r="A127" i="11"/>
  <c r="J126" i="11"/>
  <c r="A126" i="11"/>
  <c r="J125" i="11"/>
  <c r="A125" i="11"/>
  <c r="A124" i="11"/>
  <c r="J123" i="11"/>
  <c r="A123" i="11"/>
  <c r="J122" i="11"/>
  <c r="A122" i="11"/>
  <c r="J121" i="11"/>
  <c r="A121" i="11"/>
  <c r="J120" i="11"/>
  <c r="A120" i="11"/>
  <c r="J119" i="11"/>
  <c r="A119" i="11"/>
  <c r="J118" i="11"/>
  <c r="A118" i="11"/>
  <c r="J117" i="11"/>
  <c r="A117" i="11"/>
  <c r="J116" i="11"/>
  <c r="A116" i="11"/>
  <c r="J115" i="11"/>
  <c r="A115" i="11"/>
  <c r="J114" i="11"/>
  <c r="A114" i="11"/>
  <c r="J113" i="11"/>
  <c r="A113" i="11"/>
  <c r="J112" i="11"/>
  <c r="A112" i="11"/>
  <c r="J111" i="11"/>
  <c r="A111" i="11"/>
  <c r="J110" i="11"/>
  <c r="A110" i="11"/>
  <c r="J109" i="11"/>
  <c r="A109" i="11"/>
  <c r="J108" i="11"/>
  <c r="A108" i="11"/>
  <c r="J107" i="11"/>
  <c r="A107" i="11"/>
  <c r="J105" i="11"/>
  <c r="A105" i="11"/>
  <c r="J104" i="11"/>
  <c r="A104" i="11"/>
  <c r="J103" i="11"/>
  <c r="A103" i="11"/>
  <c r="J102" i="11"/>
  <c r="A102" i="11"/>
  <c r="J101" i="11"/>
  <c r="A101" i="11"/>
  <c r="J100" i="11"/>
  <c r="A100" i="11"/>
  <c r="J99" i="11"/>
  <c r="A99" i="11"/>
  <c r="J98" i="11"/>
  <c r="A98" i="11"/>
  <c r="J97" i="11"/>
  <c r="A97" i="11"/>
  <c r="J96" i="11"/>
  <c r="A96" i="11"/>
  <c r="J95" i="11"/>
  <c r="A95" i="11"/>
  <c r="J94" i="11"/>
  <c r="A94" i="11"/>
  <c r="A93" i="11"/>
  <c r="A92" i="11"/>
  <c r="J91" i="11"/>
  <c r="A91" i="11"/>
  <c r="J90" i="11"/>
  <c r="A90" i="11"/>
  <c r="J89" i="11"/>
  <c r="A89" i="11"/>
  <c r="J88" i="11"/>
  <c r="A88" i="11"/>
  <c r="J87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J64" i="11"/>
  <c r="A64" i="11"/>
  <c r="J63" i="11"/>
  <c r="A63" i="11"/>
  <c r="J62" i="11"/>
  <c r="A62" i="11"/>
  <c r="J61" i="11"/>
  <c r="A61" i="11"/>
  <c r="J60" i="11"/>
  <c r="A60" i="11"/>
  <c r="J59" i="11"/>
  <c r="A59" i="11"/>
  <c r="A58" i="11"/>
  <c r="A57" i="11"/>
  <c r="A56" i="11"/>
  <c r="A55" i="11"/>
  <c r="A54" i="11"/>
  <c r="A53" i="11"/>
  <c r="A52" i="11"/>
  <c r="A51" i="11"/>
  <c r="A50" i="11"/>
  <c r="A49" i="11"/>
  <c r="J48" i="11"/>
  <c r="A48" i="11"/>
  <c r="J47" i="11"/>
  <c r="A47" i="11"/>
  <c r="J46" i="11"/>
  <c r="A46" i="11"/>
  <c r="J45" i="11"/>
  <c r="A45" i="11"/>
  <c r="J44" i="11"/>
  <c r="A44" i="11"/>
  <c r="J43" i="11"/>
  <c r="A43" i="11"/>
  <c r="J42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P1" i="11" s="1"/>
  <c r="A28" i="11"/>
  <c r="A27" i="11"/>
  <c r="A26" i="11"/>
  <c r="J25" i="11"/>
  <c r="A25" i="11"/>
  <c r="J24" i="11"/>
  <c r="A24" i="11"/>
  <c r="J23" i="11"/>
  <c r="A23" i="11"/>
  <c r="J22" i="11"/>
  <c r="A22" i="11"/>
  <c r="J21" i="11"/>
  <c r="A21" i="11"/>
  <c r="J20" i="11"/>
  <c r="A20" i="11"/>
  <c r="J19" i="11"/>
  <c r="A19" i="11"/>
  <c r="J18" i="11"/>
  <c r="A18" i="11"/>
  <c r="J17" i="11"/>
  <c r="A17" i="11"/>
  <c r="J16" i="11"/>
  <c r="A16" i="11"/>
  <c r="J15" i="11"/>
  <c r="A15" i="11"/>
  <c r="J14" i="11"/>
  <c r="A14" i="11"/>
  <c r="J13" i="11"/>
  <c r="A13" i="11"/>
  <c r="J12" i="11"/>
  <c r="A12" i="11"/>
  <c r="J11" i="11"/>
  <c r="A11" i="11"/>
  <c r="J10" i="11"/>
  <c r="A10" i="11"/>
  <c r="J9" i="11"/>
  <c r="A9" i="11"/>
  <c r="J8" i="11"/>
  <c r="A8" i="11"/>
  <c r="J7" i="11"/>
  <c r="A7" i="11"/>
  <c r="J6" i="11"/>
  <c r="A6" i="11"/>
  <c r="J5" i="11"/>
  <c r="A5" i="11"/>
  <c r="J4" i="11"/>
  <c r="A4" i="11"/>
  <c r="A2" i="11"/>
  <c r="A1" i="11"/>
  <c r="D824" i="10"/>
  <c r="A2" i="10"/>
  <c r="A1" i="10"/>
  <c r="A2" i="9"/>
  <c r="A1" i="9"/>
  <c r="N25" i="8"/>
  <c r="M25" i="8"/>
  <c r="L25" i="8"/>
  <c r="K25" i="8"/>
  <c r="J25" i="8"/>
  <c r="I25" i="8"/>
  <c r="H25" i="8"/>
  <c r="G25" i="8"/>
  <c r="F25" i="8"/>
  <c r="E25" i="8"/>
  <c r="D25" i="8"/>
  <c r="C25" i="8"/>
  <c r="O25" i="8" s="1"/>
  <c r="O24" i="8"/>
  <c r="O23" i="8"/>
  <c r="O22" i="8"/>
  <c r="O21" i="8"/>
  <c r="O20" i="8"/>
  <c r="O19" i="8"/>
  <c r="O18" i="8"/>
  <c r="O17" i="8"/>
  <c r="N15" i="8"/>
  <c r="M15" i="8"/>
  <c r="L15" i="8"/>
  <c r="K15" i="8"/>
  <c r="J15" i="8"/>
  <c r="O14" i="8"/>
  <c r="I12" i="8"/>
  <c r="I13" i="8" s="1"/>
  <c r="H12" i="8"/>
  <c r="H13" i="8" s="1"/>
  <c r="G12" i="8"/>
  <c r="G13" i="8" s="1"/>
  <c r="F12" i="8"/>
  <c r="F13" i="8" s="1"/>
  <c r="E12" i="8"/>
  <c r="E13" i="8" s="1"/>
  <c r="D12" i="8"/>
  <c r="D13" i="8" s="1"/>
  <c r="C12" i="8"/>
  <c r="C13" i="8" s="1"/>
  <c r="I11" i="8"/>
  <c r="H11" i="8"/>
  <c r="G11" i="8"/>
  <c r="F11" i="8"/>
  <c r="O11" i="8" s="1"/>
  <c r="E11" i="8"/>
  <c r="D11" i="8"/>
  <c r="C11" i="8"/>
  <c r="I10" i="8"/>
  <c r="H10" i="8"/>
  <c r="G10" i="8"/>
  <c r="F10" i="8"/>
  <c r="E10" i="8"/>
  <c r="D10" i="8"/>
  <c r="O9" i="8"/>
  <c r="C9" i="8"/>
  <c r="C10" i="8" s="1"/>
  <c r="O10" i="8" s="1"/>
  <c r="O8" i="8"/>
  <c r="I7" i="8"/>
  <c r="I15" i="8" s="1"/>
  <c r="H7" i="8"/>
  <c r="H15" i="8" s="1"/>
  <c r="G7" i="8"/>
  <c r="G15" i="8" s="1"/>
  <c r="F7" i="8"/>
  <c r="E7" i="8"/>
  <c r="E15" i="8" s="1"/>
  <c r="D7" i="8"/>
  <c r="D15" i="8" s="1"/>
  <c r="C7" i="8"/>
  <c r="C15" i="8" s="1"/>
  <c r="A2" i="8"/>
  <c r="A1" i="8"/>
  <c r="N39" i="7"/>
  <c r="M39" i="7"/>
  <c r="L39" i="7"/>
  <c r="K39" i="7"/>
  <c r="J39" i="7"/>
  <c r="I39" i="7"/>
  <c r="H39" i="7"/>
  <c r="G39" i="7"/>
  <c r="F39" i="7"/>
  <c r="E39" i="7"/>
  <c r="D39" i="7"/>
  <c r="C39" i="7"/>
  <c r="O39" i="7" s="1"/>
  <c r="N38" i="7"/>
  <c r="M38" i="7"/>
  <c r="L38" i="7"/>
  <c r="K38" i="7"/>
  <c r="J38" i="7"/>
  <c r="I38" i="7"/>
  <c r="H38" i="7"/>
  <c r="G38" i="7"/>
  <c r="F38" i="7"/>
  <c r="E38" i="7"/>
  <c r="D38" i="7"/>
  <c r="C38" i="7"/>
  <c r="O38" i="7" s="1"/>
  <c r="N37" i="7"/>
  <c r="M37" i="7"/>
  <c r="L37" i="7"/>
  <c r="K37" i="7"/>
  <c r="J37" i="7"/>
  <c r="I37" i="7"/>
  <c r="H37" i="7"/>
  <c r="G37" i="7"/>
  <c r="F37" i="7"/>
  <c r="E37" i="7"/>
  <c r="D37" i="7"/>
  <c r="C37" i="7"/>
  <c r="O37" i="7" s="1"/>
  <c r="N36" i="7"/>
  <c r="M36" i="7"/>
  <c r="L36" i="7"/>
  <c r="K36" i="7"/>
  <c r="J36" i="7"/>
  <c r="I36" i="7"/>
  <c r="H36" i="7"/>
  <c r="G36" i="7"/>
  <c r="F36" i="7"/>
  <c r="E36" i="7"/>
  <c r="D36" i="7"/>
  <c r="C36" i="7"/>
  <c r="O36" i="7" s="1"/>
  <c r="N35" i="7"/>
  <c r="M35" i="7"/>
  <c r="L35" i="7"/>
  <c r="K35" i="7"/>
  <c r="J35" i="7"/>
  <c r="I35" i="7"/>
  <c r="H35" i="7"/>
  <c r="G35" i="7"/>
  <c r="F35" i="7"/>
  <c r="E35" i="7"/>
  <c r="D35" i="7"/>
  <c r="C35" i="7"/>
  <c r="O35" i="7" s="1"/>
  <c r="N34" i="7"/>
  <c r="M34" i="7"/>
  <c r="L34" i="7"/>
  <c r="K34" i="7"/>
  <c r="J34" i="7"/>
  <c r="I34" i="7"/>
  <c r="H34" i="7"/>
  <c r="G34" i="7"/>
  <c r="F34" i="7"/>
  <c r="E34" i="7"/>
  <c r="D34" i="7"/>
  <c r="C34" i="7"/>
  <c r="O34" i="7" s="1"/>
  <c r="N33" i="7"/>
  <c r="M33" i="7"/>
  <c r="L33" i="7"/>
  <c r="K33" i="7"/>
  <c r="J33" i="7"/>
  <c r="I33" i="7"/>
  <c r="H33" i="7"/>
  <c r="G33" i="7"/>
  <c r="F33" i="7"/>
  <c r="E33" i="7"/>
  <c r="D33" i="7"/>
  <c r="C33" i="7"/>
  <c r="O33" i="7" s="1"/>
  <c r="N32" i="7"/>
  <c r="M32" i="7"/>
  <c r="L32" i="7"/>
  <c r="K32" i="7"/>
  <c r="J32" i="7"/>
  <c r="I32" i="7"/>
  <c r="H32" i="7"/>
  <c r="G32" i="7"/>
  <c r="F32" i="7"/>
  <c r="E32" i="7"/>
  <c r="D32" i="7"/>
  <c r="C32" i="7"/>
  <c r="A2" i="7"/>
  <c r="A1" i="7"/>
  <c r="C5" i="6"/>
  <c r="A2" i="6"/>
  <c r="A1" i="6"/>
  <c r="C36" i="5"/>
  <c r="D35" i="5"/>
  <c r="E35" i="5" s="1"/>
  <c r="D34" i="5"/>
  <c r="E34" i="5" s="1"/>
  <c r="D33" i="5"/>
  <c r="E33" i="5" s="1"/>
  <c r="D32" i="5"/>
  <c r="E32" i="5" s="1"/>
  <c r="D31" i="5"/>
  <c r="E31" i="5" s="1"/>
  <c r="D30" i="5"/>
  <c r="E30" i="5" s="1"/>
  <c r="D29" i="5"/>
  <c r="E29" i="5" s="1"/>
  <c r="D28" i="5"/>
  <c r="E28" i="5" s="1"/>
  <c r="D27" i="5"/>
  <c r="E27" i="5" s="1"/>
  <c r="D26" i="5"/>
  <c r="E26" i="5" s="1"/>
  <c r="A2" i="5"/>
  <c r="A1" i="5"/>
  <c r="R40" i="4"/>
  <c r="Q40" i="4"/>
  <c r="Q35" i="4"/>
  <c r="Q32" i="4"/>
  <c r="O25" i="4"/>
  <c r="O24" i="4"/>
  <c r="O23" i="4"/>
  <c r="N22" i="4"/>
  <c r="N26" i="4" s="1"/>
  <c r="M22" i="4"/>
  <c r="M26" i="4" s="1"/>
  <c r="L22" i="4"/>
  <c r="L26" i="4" s="1"/>
  <c r="K22" i="4"/>
  <c r="K26" i="4" s="1"/>
  <c r="J22" i="4"/>
  <c r="J26" i="4" s="1"/>
  <c r="I22" i="4"/>
  <c r="I26" i="4" s="1"/>
  <c r="H22" i="4"/>
  <c r="H26" i="4" s="1"/>
  <c r="G22" i="4"/>
  <c r="G26" i="4" s="1"/>
  <c r="F22" i="4"/>
  <c r="F26" i="4" s="1"/>
  <c r="E22" i="4"/>
  <c r="E26" i="4" s="1"/>
  <c r="D22" i="4"/>
  <c r="D26" i="4" s="1"/>
  <c r="C22" i="4"/>
  <c r="C26" i="4" s="1"/>
  <c r="O26" i="4" s="1"/>
  <c r="O21" i="4"/>
  <c r="O20" i="4"/>
  <c r="O19" i="4"/>
  <c r="O18" i="4"/>
  <c r="M14" i="4"/>
  <c r="K14" i="4"/>
  <c r="I14" i="4"/>
  <c r="G14" i="4"/>
  <c r="E14" i="4"/>
  <c r="C14" i="4"/>
  <c r="N13" i="4"/>
  <c r="N14" i="4" s="1"/>
  <c r="M13" i="4"/>
  <c r="L13" i="4"/>
  <c r="L14" i="4" s="1"/>
  <c r="K13" i="4"/>
  <c r="J13" i="4"/>
  <c r="J14" i="4" s="1"/>
  <c r="I13" i="4"/>
  <c r="H13" i="4"/>
  <c r="H14" i="4" s="1"/>
  <c r="G13" i="4"/>
  <c r="F13" i="4"/>
  <c r="F14" i="4" s="1"/>
  <c r="E13" i="4"/>
  <c r="D13" i="4"/>
  <c r="D14" i="4" s="1"/>
  <c r="C13" i="4"/>
  <c r="O13" i="4" s="1"/>
  <c r="O12" i="4"/>
  <c r="Q36" i="4" s="1"/>
  <c r="O11" i="4"/>
  <c r="O10" i="4"/>
  <c r="Q34" i="4" s="1"/>
  <c r="O8" i="4"/>
  <c r="O7" i="4"/>
  <c r="A2" i="4"/>
  <c r="A1" i="4"/>
  <c r="I18" i="3"/>
  <c r="N17" i="3"/>
  <c r="N16" i="3"/>
  <c r="N15" i="3"/>
  <c r="N18" i="3" s="1"/>
  <c r="I15" i="3"/>
  <c r="D15" i="3"/>
  <c r="C4" i="3"/>
  <c r="A2" i="3"/>
  <c r="A1" i="3"/>
  <c r="B2" i="2"/>
  <c r="A2" i="2"/>
  <c r="B1" i="2"/>
  <c r="A1" i="2"/>
  <c r="Q37" i="4" l="1"/>
  <c r="O14" i="4"/>
  <c r="A2" i="15"/>
  <c r="C4" i="8"/>
  <c r="C4" i="7"/>
  <c r="C4" i="4"/>
  <c r="C28" i="4"/>
  <c r="D4" i="3"/>
  <c r="Q49" i="4"/>
  <c r="C4" i="6"/>
  <c r="O22" i="4"/>
  <c r="O32" i="7"/>
  <c r="A1682" i="12"/>
  <c r="A1678" i="12"/>
  <c r="A1674" i="12"/>
  <c r="A1670" i="12"/>
  <c r="A1666" i="12"/>
  <c r="A1662" i="12"/>
  <c r="A1658" i="12"/>
  <c r="A1654" i="12"/>
  <c r="A1650" i="12"/>
  <c r="A1646" i="12"/>
  <c r="A1642" i="12"/>
  <c r="A1638" i="12"/>
  <c r="A1634" i="12"/>
  <c r="A1630" i="12"/>
  <c r="A1626" i="12"/>
  <c r="A1622" i="12"/>
  <c r="A1618" i="12"/>
  <c r="A1614" i="12"/>
  <c r="A1610" i="12"/>
  <c r="A1606" i="12"/>
  <c r="A1602" i="12"/>
  <c r="A1598" i="12"/>
  <c r="A1594" i="12"/>
  <c r="A1590" i="12"/>
  <c r="A1586" i="12"/>
  <c r="A1582" i="12"/>
  <c r="A1578" i="12"/>
  <c r="A1574" i="12"/>
  <c r="A1570" i="12"/>
  <c r="A1566" i="12"/>
  <c r="A1562" i="12"/>
  <c r="A1558" i="12"/>
  <c r="A1554" i="12"/>
  <c r="A1550" i="12"/>
  <c r="A1546" i="12"/>
  <c r="A1542" i="12"/>
  <c r="A1538" i="12"/>
  <c r="A1534" i="12"/>
  <c r="A1530" i="12"/>
  <c r="A1526" i="12"/>
  <c r="A1522" i="12"/>
  <c r="A1518" i="12"/>
  <c r="A1514" i="12"/>
  <c r="A1510" i="12"/>
  <c r="A1506" i="12"/>
  <c r="A1502" i="12"/>
  <c r="A1498" i="12"/>
  <c r="A1494" i="12"/>
  <c r="A1490" i="12"/>
  <c r="A1486" i="12"/>
  <c r="A1482" i="12"/>
  <c r="A1478" i="12"/>
  <c r="A1474" i="12"/>
  <c r="A1470" i="12"/>
  <c r="A1466" i="12"/>
  <c r="A1462" i="12"/>
  <c r="A1458" i="12"/>
  <c r="A1454" i="12"/>
  <c r="A1450" i="12"/>
  <c r="A1446" i="12"/>
  <c r="A1442" i="12"/>
  <c r="A1438" i="12"/>
  <c r="A1434" i="12"/>
  <c r="A1430" i="12"/>
  <c r="A1426" i="12"/>
  <c r="A1422" i="12"/>
  <c r="A1418" i="12"/>
  <c r="A1414" i="12"/>
  <c r="A1410" i="12"/>
  <c r="A1406" i="12"/>
  <c r="A1402" i="12"/>
  <c r="A1398" i="12"/>
  <c r="A1394" i="12"/>
  <c r="A1390" i="12"/>
  <c r="A1386" i="12"/>
  <c r="A1382" i="12"/>
  <c r="A1378" i="12"/>
  <c r="A1374" i="12"/>
  <c r="A1370" i="12"/>
  <c r="A1366" i="12"/>
  <c r="A1362" i="12"/>
  <c r="A1358" i="12"/>
  <c r="A1354" i="12"/>
  <c r="A1350" i="12"/>
  <c r="A1346" i="12"/>
  <c r="A1342" i="12"/>
  <c r="A1338" i="12"/>
  <c r="A1334" i="12"/>
  <c r="A1330" i="12"/>
  <c r="A1326" i="12"/>
  <c r="A1322" i="12"/>
  <c r="A1318" i="12"/>
  <c r="A1314" i="12"/>
  <c r="A1310" i="12"/>
  <c r="A1306" i="12"/>
  <c r="A1302" i="12"/>
  <c r="A1298" i="12"/>
  <c r="A1294" i="12"/>
  <c r="A1290" i="12"/>
  <c r="A1286" i="12"/>
  <c r="A1282" i="12"/>
  <c r="A1278" i="12"/>
  <c r="A1274" i="12"/>
  <c r="A1270" i="12"/>
  <c r="A1266" i="12"/>
  <c r="A1262" i="12"/>
  <c r="A1258" i="12"/>
  <c r="A1254" i="12"/>
  <c r="A1250" i="12"/>
  <c r="A1246" i="12"/>
  <c r="A1242" i="12"/>
  <c r="A1238" i="12"/>
  <c r="A1234" i="12"/>
  <c r="A1230" i="12"/>
  <c r="A1226" i="12"/>
  <c r="A1222" i="12"/>
  <c r="A1218" i="12"/>
  <c r="A1214" i="12"/>
  <c r="A1210" i="12"/>
  <c r="A1206" i="12"/>
  <c r="A1202" i="12"/>
  <c r="A1198" i="12"/>
  <c r="A1194" i="12"/>
  <c r="A1190" i="12"/>
  <c r="A1186" i="12"/>
  <c r="A1182" i="12"/>
  <c r="A1178" i="12"/>
  <c r="A1174" i="12"/>
  <c r="A1170" i="12"/>
  <c r="A1166" i="12"/>
  <c r="A1162" i="12"/>
  <c r="A1158" i="12"/>
  <c r="A1154" i="12"/>
  <c r="A1150" i="12"/>
  <c r="A1146" i="12"/>
  <c r="A1142" i="12"/>
  <c r="A1138" i="12"/>
  <c r="A1134" i="12"/>
  <c r="A1130" i="12"/>
  <c r="A1681" i="12"/>
  <c r="A1677" i="12"/>
  <c r="A1673" i="12"/>
  <c r="A1669" i="12"/>
  <c r="A1665" i="12"/>
  <c r="A1661" i="12"/>
  <c r="A1657" i="12"/>
  <c r="A1653" i="12"/>
  <c r="A1649" i="12"/>
  <c r="A1645" i="12"/>
  <c r="A1641" i="12"/>
  <c r="A1637" i="12"/>
  <c r="A1633" i="12"/>
  <c r="A1629" i="12"/>
  <c r="A1625" i="12"/>
  <c r="A1621" i="12"/>
  <c r="A1617" i="12"/>
  <c r="A1613" i="12"/>
  <c r="A1609" i="12"/>
  <c r="A1605" i="12"/>
  <c r="A1601" i="12"/>
  <c r="A1597" i="12"/>
  <c r="A1593" i="12"/>
  <c r="A1589" i="12"/>
  <c r="A1585" i="12"/>
  <c r="A1581" i="12"/>
  <c r="A1577" i="12"/>
  <c r="A1573" i="12"/>
  <c r="A1569" i="12"/>
  <c r="A1565" i="12"/>
  <c r="A1561" i="12"/>
  <c r="A1557" i="12"/>
  <c r="A1553" i="12"/>
  <c r="A1549" i="12"/>
  <c r="A1545" i="12"/>
  <c r="A1541" i="12"/>
  <c r="A1537" i="12"/>
  <c r="A1533" i="12"/>
  <c r="A1529" i="12"/>
  <c r="A1525" i="12"/>
  <c r="A1521" i="12"/>
  <c r="A1517" i="12"/>
  <c r="A1513" i="12"/>
  <c r="A1509" i="12"/>
  <c r="A1505" i="12"/>
  <c r="A1501" i="12"/>
  <c r="A1497" i="12"/>
  <c r="A1493" i="12"/>
  <c r="A1489" i="12"/>
  <c r="A1485" i="12"/>
  <c r="A1481" i="12"/>
  <c r="A1477" i="12"/>
  <c r="A1473" i="12"/>
  <c r="A1469" i="12"/>
  <c r="A1465" i="12"/>
  <c r="A1461" i="12"/>
  <c r="A1457" i="12"/>
  <c r="A1453" i="12"/>
  <c r="A1449" i="12"/>
  <c r="A1445" i="12"/>
  <c r="A1441" i="12"/>
  <c r="A1437" i="12"/>
  <c r="A1433" i="12"/>
  <c r="A1429" i="12"/>
  <c r="A1425" i="12"/>
  <c r="A1421" i="12"/>
  <c r="A1417" i="12"/>
  <c r="A1413" i="12"/>
  <c r="A1409" i="12"/>
  <c r="A1405" i="12"/>
  <c r="A1401" i="12"/>
  <c r="A1397" i="12"/>
  <c r="A1393" i="12"/>
  <c r="A1389" i="12"/>
  <c r="A1385" i="12"/>
  <c r="A1381" i="12"/>
  <c r="A1377" i="12"/>
  <c r="A1373" i="12"/>
  <c r="A1369" i="12"/>
  <c r="A1365" i="12"/>
  <c r="A1361" i="12"/>
  <c r="A1357" i="12"/>
  <c r="A1353" i="12"/>
  <c r="A1349" i="12"/>
  <c r="A1345" i="12"/>
  <c r="A1341" i="12"/>
  <c r="A1337" i="12"/>
  <c r="A1333" i="12"/>
  <c r="A1329" i="12"/>
  <c r="A1325" i="12"/>
  <c r="A1321" i="12"/>
  <c r="A1317" i="12"/>
  <c r="A1313" i="12"/>
  <c r="A1309" i="12"/>
  <c r="A1305" i="12"/>
  <c r="A1301" i="12"/>
  <c r="A1297" i="12"/>
  <c r="A1293" i="12"/>
  <c r="A1289" i="12"/>
  <c r="A1285" i="12"/>
  <c r="A1281" i="12"/>
  <c r="A1277" i="12"/>
  <c r="A1273" i="12"/>
  <c r="A1269" i="12"/>
  <c r="A1265" i="12"/>
  <c r="A1261" i="12"/>
  <c r="A1257" i="12"/>
  <c r="A1253" i="12"/>
  <c r="A1249" i="12"/>
  <c r="A1245" i="12"/>
  <c r="A1241" i="12"/>
  <c r="A1237" i="12"/>
  <c r="A1233" i="12"/>
  <c r="A1229" i="12"/>
  <c r="A1225" i="12"/>
  <c r="A1221" i="12"/>
  <c r="A1217" i="12"/>
  <c r="A1213" i="12"/>
  <c r="A1209" i="12"/>
  <c r="A1205" i="12"/>
  <c r="A1201" i="12"/>
  <c r="A1197" i="12"/>
  <c r="A1193" i="12"/>
  <c r="A1189" i="12"/>
  <c r="A1185" i="12"/>
  <c r="A1181" i="12"/>
  <c r="A1177" i="12"/>
  <c r="A1173" i="12"/>
  <c r="A1169" i="12"/>
  <c r="A1165" i="12"/>
  <c r="A1161" i="12"/>
  <c r="A1157" i="12"/>
  <c r="A1153" i="12"/>
  <c r="A1149" i="12"/>
  <c r="A1145" i="12"/>
  <c r="A1141" i="12"/>
  <c r="A1137" i="12"/>
  <c r="A1133" i="12"/>
  <c r="A1129" i="12"/>
  <c r="A1125" i="12"/>
  <c r="A1680" i="12"/>
  <c r="A1676" i="12"/>
  <c r="A1672" i="12"/>
  <c r="A1668" i="12"/>
  <c r="A1664" i="12"/>
  <c r="A1660" i="12"/>
  <c r="A1656" i="12"/>
  <c r="A1652" i="12"/>
  <c r="A1648" i="12"/>
  <c r="A1644" i="12"/>
  <c r="A1640" i="12"/>
  <c r="A1636" i="12"/>
  <c r="A1632" i="12"/>
  <c r="A1628" i="12"/>
  <c r="A1624" i="12"/>
  <c r="A1620" i="12"/>
  <c r="A1616" i="12"/>
  <c r="A1612" i="12"/>
  <c r="A1608" i="12"/>
  <c r="A1604" i="12"/>
  <c r="A1600" i="12"/>
  <c r="A1596" i="12"/>
  <c r="A1592" i="12"/>
  <c r="A1588" i="12"/>
  <c r="A1584" i="12"/>
  <c r="A1580" i="12"/>
  <c r="A1576" i="12"/>
  <c r="A1572" i="12"/>
  <c r="A1568" i="12"/>
  <c r="A1564" i="12"/>
  <c r="A1560" i="12"/>
  <c r="A1556" i="12"/>
  <c r="A1552" i="12"/>
  <c r="A1548" i="12"/>
  <c r="A1544" i="12"/>
  <c r="A1540" i="12"/>
  <c r="A1536" i="12"/>
  <c r="A1532" i="12"/>
  <c r="A1528" i="12"/>
  <c r="A1524" i="12"/>
  <c r="A1520" i="12"/>
  <c r="A1516" i="12"/>
  <c r="A1512" i="12"/>
  <c r="A1508" i="12"/>
  <c r="A1504" i="12"/>
  <c r="A1500" i="12"/>
  <c r="A1496" i="12"/>
  <c r="A1492" i="12"/>
  <c r="A1488" i="12"/>
  <c r="A1484" i="12"/>
  <c r="A1480" i="12"/>
  <c r="A1476" i="12"/>
  <c r="A1472" i="12"/>
  <c r="A1468" i="12"/>
  <c r="A1464" i="12"/>
  <c r="A1460" i="12"/>
  <c r="A1456" i="12"/>
  <c r="A1452" i="12"/>
  <c r="A1448" i="12"/>
  <c r="A1444" i="12"/>
  <c r="A1440" i="12"/>
  <c r="A1436" i="12"/>
  <c r="A1432" i="12"/>
  <c r="A1428" i="12"/>
  <c r="A1424" i="12"/>
  <c r="A1420" i="12"/>
  <c r="A1416" i="12"/>
  <c r="A1412" i="12"/>
  <c r="A1408" i="12"/>
  <c r="A1404" i="12"/>
  <c r="A1400" i="12"/>
  <c r="A1396" i="12"/>
  <c r="A1392" i="12"/>
  <c r="A1388" i="12"/>
  <c r="A1384" i="12"/>
  <c r="A1380" i="12"/>
  <c r="A1376" i="12"/>
  <c r="A1372" i="12"/>
  <c r="A1368" i="12"/>
  <c r="A1364" i="12"/>
  <c r="A1360" i="12"/>
  <c r="A1356" i="12"/>
  <c r="A1352" i="12"/>
  <c r="A1348" i="12"/>
  <c r="A1344" i="12"/>
  <c r="A1340" i="12"/>
  <c r="A1336" i="12"/>
  <c r="A1332" i="12"/>
  <c r="A1328" i="12"/>
  <c r="A1324" i="12"/>
  <c r="A1320" i="12"/>
  <c r="A1316" i="12"/>
  <c r="A1312" i="12"/>
  <c r="A1308" i="12"/>
  <c r="A1304" i="12"/>
  <c r="A1300" i="12"/>
  <c r="A1296" i="12"/>
  <c r="A1292" i="12"/>
  <c r="A1288" i="12"/>
  <c r="A1284" i="12"/>
  <c r="A1280" i="12"/>
  <c r="A1276" i="12"/>
  <c r="A1272" i="12"/>
  <c r="A1671" i="12"/>
  <c r="A1655" i="12"/>
  <c r="A1639" i="12"/>
  <c r="A1623" i="12"/>
  <c r="A1607" i="12"/>
  <c r="A1591" i="12"/>
  <c r="A1575" i="12"/>
  <c r="A1559" i="12"/>
  <c r="A1543" i="12"/>
  <c r="A1527" i="12"/>
  <c r="A1511" i="12"/>
  <c r="A1495" i="12"/>
  <c r="A1479" i="12"/>
  <c r="A1463" i="12"/>
  <c r="A1447" i="12"/>
  <c r="A1431" i="12"/>
  <c r="A1415" i="12"/>
  <c r="A1399" i="12"/>
  <c r="A1383" i="12"/>
  <c r="A1367" i="12"/>
  <c r="A1351" i="12"/>
  <c r="A1335" i="12"/>
  <c r="A1319" i="12"/>
  <c r="A1303" i="12"/>
  <c r="A1287" i="12"/>
  <c r="A1271" i="12"/>
  <c r="A1263" i="12"/>
  <c r="A1255" i="12"/>
  <c r="A1247" i="12"/>
  <c r="A1239" i="12"/>
  <c r="A1231" i="12"/>
  <c r="A1223" i="12"/>
  <c r="A1215" i="12"/>
  <c r="A1207" i="12"/>
  <c r="A1199" i="12"/>
  <c r="A1191" i="12"/>
  <c r="A1183" i="12"/>
  <c r="A1175" i="12"/>
  <c r="A1167" i="12"/>
  <c r="A1159" i="12"/>
  <c r="A1151" i="12"/>
  <c r="A1143" i="12"/>
  <c r="A1135" i="12"/>
  <c r="A1127" i="12"/>
  <c r="A1122" i="12"/>
  <c r="A1118" i="12"/>
  <c r="A1114" i="12"/>
  <c r="A1110" i="12"/>
  <c r="A1106" i="12"/>
  <c r="A1102" i="12"/>
  <c r="A1098" i="12"/>
  <c r="A1094" i="12"/>
  <c r="A1090" i="12"/>
  <c r="A1086" i="12"/>
  <c r="A1082" i="12"/>
  <c r="A1078" i="12"/>
  <c r="A1074" i="12"/>
  <c r="A1070" i="12"/>
  <c r="A1066" i="12"/>
  <c r="A1062" i="12"/>
  <c r="A1058" i="12"/>
  <c r="A1054" i="12"/>
  <c r="A1050" i="12"/>
  <c r="A1046" i="12"/>
  <c r="A1042" i="12"/>
  <c r="A1038" i="12"/>
  <c r="A1034" i="12"/>
  <c r="A1030" i="12"/>
  <c r="A1026" i="12"/>
  <c r="A1022" i="12"/>
  <c r="A1018" i="12"/>
  <c r="A1014" i="12"/>
  <c r="A1010" i="12"/>
  <c r="A1006" i="12"/>
  <c r="A1002" i="12"/>
  <c r="A998" i="12"/>
  <c r="A994" i="12"/>
  <c r="A990" i="12"/>
  <c r="A986" i="12"/>
  <c r="A982" i="12"/>
  <c r="A978" i="12"/>
  <c r="A974" i="12"/>
  <c r="A970" i="12"/>
  <c r="A966" i="12"/>
  <c r="A962" i="12"/>
  <c r="A958" i="12"/>
  <c r="A954" i="12"/>
  <c r="A950" i="12"/>
  <c r="A946" i="12"/>
  <c r="A942" i="12"/>
  <c r="A938" i="12"/>
  <c r="A934" i="12"/>
  <c r="A930" i="12"/>
  <c r="A926" i="12"/>
  <c r="A922" i="12"/>
  <c r="A918" i="12"/>
  <c r="A914" i="12"/>
  <c r="A910" i="12"/>
  <c r="A906" i="12"/>
  <c r="A902" i="12"/>
  <c r="A898" i="12"/>
  <c r="A894" i="12"/>
  <c r="A890" i="12"/>
  <c r="A886" i="12"/>
  <c r="A882" i="12"/>
  <c r="A878" i="12"/>
  <c r="A874" i="12"/>
  <c r="A870" i="12"/>
  <c r="A866" i="12"/>
  <c r="A862" i="12"/>
  <c r="A858" i="12"/>
  <c r="A854" i="12"/>
  <c r="A850" i="12"/>
  <c r="A846" i="12"/>
  <c r="A842" i="12"/>
  <c r="A838" i="12"/>
  <c r="A834" i="12"/>
  <c r="A830" i="12"/>
  <c r="A826" i="12"/>
  <c r="A822" i="12"/>
  <c r="A818" i="12"/>
  <c r="A814" i="12"/>
  <c r="A810" i="12"/>
  <c r="A806" i="12"/>
  <c r="A802" i="12"/>
  <c r="A798" i="12"/>
  <c r="A794" i="12"/>
  <c r="A790" i="12"/>
  <c r="A786" i="12"/>
  <c r="A782" i="12"/>
  <c r="A778" i="12"/>
  <c r="A774" i="12"/>
  <c r="A770" i="12"/>
  <c r="A766" i="12"/>
  <c r="A762" i="12"/>
  <c r="A758" i="12"/>
  <c r="A754" i="12"/>
  <c r="A750" i="12"/>
  <c r="A746" i="12"/>
  <c r="A742" i="12"/>
  <c r="A738" i="12"/>
  <c r="A734" i="12"/>
  <c r="A730" i="12"/>
  <c r="A726" i="12"/>
  <c r="A722" i="12"/>
  <c r="A718" i="12"/>
  <c r="A714" i="12"/>
  <c r="A710" i="12"/>
  <c r="A706" i="12"/>
  <c r="A702" i="12"/>
  <c r="A698" i="12"/>
  <c r="A694" i="12"/>
  <c r="A690" i="12"/>
  <c r="A686" i="12"/>
  <c r="A682" i="12"/>
  <c r="A678" i="12"/>
  <c r="A674" i="12"/>
  <c r="A670" i="12"/>
  <c r="A666" i="12"/>
  <c r="A662" i="12"/>
  <c r="A658" i="12"/>
  <c r="A654" i="12"/>
  <c r="A650" i="12"/>
  <c r="A646" i="12"/>
  <c r="A642" i="12"/>
  <c r="A638" i="12"/>
  <c r="A634" i="12"/>
  <c r="A630" i="12"/>
  <c r="A626" i="12"/>
  <c r="A622" i="12"/>
  <c r="A618" i="12"/>
  <c r="A614" i="12"/>
  <c r="A610" i="12"/>
  <c r="A606" i="12"/>
  <c r="A602" i="12"/>
  <c r="A598" i="12"/>
  <c r="A594" i="12"/>
  <c r="A590" i="12"/>
  <c r="A586" i="12"/>
  <c r="A582" i="12"/>
  <c r="A578" i="12"/>
  <c r="A574" i="12"/>
  <c r="A570" i="12"/>
  <c r="A566" i="12"/>
  <c r="A562" i="12"/>
  <c r="A558" i="12"/>
  <c r="A554" i="12"/>
  <c r="A550" i="12"/>
  <c r="A546" i="12"/>
  <c r="A542" i="12"/>
  <c r="A538" i="12"/>
  <c r="A534" i="12"/>
  <c r="A530" i="12"/>
  <c r="A526" i="12"/>
  <c r="A522" i="12"/>
  <c r="A518" i="12"/>
  <c r="A514" i="12"/>
  <c r="A510" i="12"/>
  <c r="A1667" i="12"/>
  <c r="A1651" i="12"/>
  <c r="A1635" i="12"/>
  <c r="A1619" i="12"/>
  <c r="A1603" i="12"/>
  <c r="A1587" i="12"/>
  <c r="A1571" i="12"/>
  <c r="A1555" i="12"/>
  <c r="A1539" i="12"/>
  <c r="A1523" i="12"/>
  <c r="A1507" i="12"/>
  <c r="A1491" i="12"/>
  <c r="A1475" i="12"/>
  <c r="A1459" i="12"/>
  <c r="A1443" i="12"/>
  <c r="A1427" i="12"/>
  <c r="A1411" i="12"/>
  <c r="A1395" i="12"/>
  <c r="A1379" i="12"/>
  <c r="A1363" i="12"/>
  <c r="A1347" i="12"/>
  <c r="A1331" i="12"/>
  <c r="A1315" i="12"/>
  <c r="A1299" i="12"/>
  <c r="A1283" i="12"/>
  <c r="A1268" i="12"/>
  <c r="A1260" i="12"/>
  <c r="A1252" i="12"/>
  <c r="A1244" i="12"/>
  <c r="A1236" i="12"/>
  <c r="A1228" i="12"/>
  <c r="A1220" i="12"/>
  <c r="A1212" i="12"/>
  <c r="A1204" i="12"/>
  <c r="A1196" i="12"/>
  <c r="A1188" i="12"/>
  <c r="A1180" i="12"/>
  <c r="A1172" i="12"/>
  <c r="A1164" i="12"/>
  <c r="A1156" i="12"/>
  <c r="A1148" i="12"/>
  <c r="A1140" i="12"/>
  <c r="A1132" i="12"/>
  <c r="A1126" i="12"/>
  <c r="A1121" i="12"/>
  <c r="A1117" i="12"/>
  <c r="A1113" i="12"/>
  <c r="A1109" i="12"/>
  <c r="A1105" i="12"/>
  <c r="A1101" i="12"/>
  <c r="A1097" i="12"/>
  <c r="A1093" i="12"/>
  <c r="A1089" i="12"/>
  <c r="A1085" i="12"/>
  <c r="A1081" i="12"/>
  <c r="A1077" i="12"/>
  <c r="A1073" i="12"/>
  <c r="A1069" i="12"/>
  <c r="A1065" i="12"/>
  <c r="A1061" i="12"/>
  <c r="A1057" i="12"/>
  <c r="A1053" i="12"/>
  <c r="A1049" i="12"/>
  <c r="A1045" i="12"/>
  <c r="A1041" i="12"/>
  <c r="A1037" i="12"/>
  <c r="A1033" i="12"/>
  <c r="A1029" i="12"/>
  <c r="A1025" i="12"/>
  <c r="A1021" i="12"/>
  <c r="A1017" i="12"/>
  <c r="A1013" i="12"/>
  <c r="A1009" i="12"/>
  <c r="A1005" i="12"/>
  <c r="A1001" i="12"/>
  <c r="A997" i="12"/>
  <c r="A993" i="12"/>
  <c r="A989" i="12"/>
  <c r="A985" i="12"/>
  <c r="A981" i="12"/>
  <c r="A977" i="12"/>
  <c r="A973" i="12"/>
  <c r="A969" i="12"/>
  <c r="A965" i="12"/>
  <c r="A961" i="12"/>
  <c r="A957" i="12"/>
  <c r="A953" i="12"/>
  <c r="A949" i="12"/>
  <c r="A945" i="12"/>
  <c r="A941" i="12"/>
  <c r="A937" i="12"/>
  <c r="A933" i="12"/>
  <c r="A929" i="12"/>
  <c r="A925" i="12"/>
  <c r="A921" i="12"/>
  <c r="A917" i="12"/>
  <c r="A913" i="12"/>
  <c r="A909" i="12"/>
  <c r="A905" i="12"/>
  <c r="A901" i="12"/>
  <c r="A897" i="12"/>
  <c r="A893" i="12"/>
  <c r="A889" i="12"/>
  <c r="A885" i="12"/>
  <c r="A881" i="12"/>
  <c r="A877" i="12"/>
  <c r="A873" i="12"/>
  <c r="A869" i="12"/>
  <c r="A865" i="12"/>
  <c r="A861" i="12"/>
  <c r="A857" i="12"/>
  <c r="A853" i="12"/>
  <c r="A849" i="12"/>
  <c r="A845" i="12"/>
  <c r="A841" i="12"/>
  <c r="A837" i="12"/>
  <c r="A833" i="12"/>
  <c r="A829" i="12"/>
  <c r="A825" i="12"/>
  <c r="A821" i="12"/>
  <c r="A817" i="12"/>
  <c r="A813" i="12"/>
  <c r="A809" i="12"/>
  <c r="A805" i="12"/>
  <c r="A801" i="12"/>
  <c r="A797" i="12"/>
  <c r="A793" i="12"/>
  <c r="A789" i="12"/>
  <c r="A785" i="12"/>
  <c r="A781" i="12"/>
  <c r="A777" i="12"/>
  <c r="A773" i="12"/>
  <c r="A769" i="12"/>
  <c r="A765" i="12"/>
  <c r="A761" i="12"/>
  <c r="A1679" i="12"/>
  <c r="A1663" i="12"/>
  <c r="A1647" i="12"/>
  <c r="A1631" i="12"/>
  <c r="A1615" i="12"/>
  <c r="A1599" i="12"/>
  <c r="A1583" i="12"/>
  <c r="A1567" i="12"/>
  <c r="A1551" i="12"/>
  <c r="A1535" i="12"/>
  <c r="A1519" i="12"/>
  <c r="A1503" i="12"/>
  <c r="A1487" i="12"/>
  <c r="A1471" i="12"/>
  <c r="A1455" i="12"/>
  <c r="A1439" i="12"/>
  <c r="A1423" i="12"/>
  <c r="A1407" i="12"/>
  <c r="A1391" i="12"/>
  <c r="A1375" i="12"/>
  <c r="A1359" i="12"/>
  <c r="A1343" i="12"/>
  <c r="A1327" i="12"/>
  <c r="A1311" i="12"/>
  <c r="A1295" i="12"/>
  <c r="A1279" i="12"/>
  <c r="A1267" i="12"/>
  <c r="A1259" i="12"/>
  <c r="A1251" i="12"/>
  <c r="A1243" i="12"/>
  <c r="A1235" i="12"/>
  <c r="A1227" i="12"/>
  <c r="A1219" i="12"/>
  <c r="A1211" i="12"/>
  <c r="A1203" i="12"/>
  <c r="A1195" i="12"/>
  <c r="A1187" i="12"/>
  <c r="A1179" i="12"/>
  <c r="A1171" i="12"/>
  <c r="A1163" i="12"/>
  <c r="A1155" i="12"/>
  <c r="A1147" i="12"/>
  <c r="A1139" i="12"/>
  <c r="A1131" i="12"/>
  <c r="A1124" i="12"/>
  <c r="A1120" i="12"/>
  <c r="A1116" i="12"/>
  <c r="A1112" i="12"/>
  <c r="A1108" i="12"/>
  <c r="A1104" i="12"/>
  <c r="A1100" i="12"/>
  <c r="A1096" i="12"/>
  <c r="A1092" i="12"/>
  <c r="A1088" i="12"/>
  <c r="A1084" i="12"/>
  <c r="A1080" i="12"/>
  <c r="A1076" i="12"/>
  <c r="A1072" i="12"/>
  <c r="A1068" i="12"/>
  <c r="A1064" i="12"/>
  <c r="A1060" i="12"/>
  <c r="A1056" i="12"/>
  <c r="A1052" i="12"/>
  <c r="A1048" i="12"/>
  <c r="A1044" i="12"/>
  <c r="A1040" i="12"/>
  <c r="A1036" i="12"/>
  <c r="A1032" i="12"/>
  <c r="A1028" i="12"/>
  <c r="A1024" i="12"/>
  <c r="A1020" i="12"/>
  <c r="A1016" i="12"/>
  <c r="A1012" i="12"/>
  <c r="A1008" i="12"/>
  <c r="A1004" i="12"/>
  <c r="A1000" i="12"/>
  <c r="A996" i="12"/>
  <c r="A992" i="12"/>
  <c r="A988" i="12"/>
  <c r="A984" i="12"/>
  <c r="A980" i="12"/>
  <c r="A976" i="12"/>
  <c r="A972" i="12"/>
  <c r="A968" i="12"/>
  <c r="A964" i="12"/>
  <c r="A960" i="12"/>
  <c r="A956" i="12"/>
  <c r="A952" i="12"/>
  <c r="A948" i="12"/>
  <c r="A944" i="12"/>
  <c r="A940" i="12"/>
  <c r="A936" i="12"/>
  <c r="A932" i="12"/>
  <c r="A928" i="12"/>
  <c r="A924" i="12"/>
  <c r="A920" i="12"/>
  <c r="A916" i="12"/>
  <c r="A912" i="12"/>
  <c r="A908" i="12"/>
  <c r="A904" i="12"/>
  <c r="A900" i="12"/>
  <c r="A896" i="12"/>
  <c r="A892" i="12"/>
  <c r="A888" i="12"/>
  <c r="A884" i="12"/>
  <c r="A880" i="12"/>
  <c r="A876" i="12"/>
  <c r="A872" i="12"/>
  <c r="A868" i="12"/>
  <c r="A864" i="12"/>
  <c r="A860" i="12"/>
  <c r="A856" i="12"/>
  <c r="A852" i="12"/>
  <c r="A848" i="12"/>
  <c r="A844" i="12"/>
  <c r="A840" i="12"/>
  <c r="A836" i="12"/>
  <c r="A832" i="12"/>
  <c r="A828" i="12"/>
  <c r="A824" i="12"/>
  <c r="A820" i="12"/>
  <c r="A816" i="12"/>
  <c r="A812" i="12"/>
  <c r="A808" i="12"/>
  <c r="A804" i="12"/>
  <c r="A800" i="12"/>
  <c r="A796" i="12"/>
  <c r="A792" i="12"/>
  <c r="A788" i="12"/>
  <c r="A784" i="12"/>
  <c r="A780" i="12"/>
  <c r="A776" i="12"/>
  <c r="A772" i="12"/>
  <c r="A768" i="12"/>
  <c r="A764" i="12"/>
  <c r="A760" i="12"/>
  <c r="A756" i="12"/>
  <c r="A752" i="12"/>
  <c r="A748" i="12"/>
  <c r="A744" i="12"/>
  <c r="A740" i="12"/>
  <c r="A736" i="12"/>
  <c r="A732" i="12"/>
  <c r="A728" i="12"/>
  <c r="A724" i="12"/>
  <c r="A720" i="12"/>
  <c r="A716" i="12"/>
  <c r="A712" i="12"/>
  <c r="A708" i="12"/>
  <c r="A704" i="12"/>
  <c r="A700" i="12"/>
  <c r="A696" i="12"/>
  <c r="A692" i="12"/>
  <c r="A688" i="12"/>
  <c r="A684" i="12"/>
  <c r="A680" i="12"/>
  <c r="A676" i="12"/>
  <c r="A672" i="12"/>
  <c r="A668" i="12"/>
  <c r="A664" i="12"/>
  <c r="A660" i="12"/>
  <c r="A656" i="12"/>
  <c r="A652" i="12"/>
  <c r="A648" i="12"/>
  <c r="A1675" i="12"/>
  <c r="A1611" i="12"/>
  <c r="A1547" i="12"/>
  <c r="A1483" i="12"/>
  <c r="A1419" i="12"/>
  <c r="A1355" i="12"/>
  <c r="A1291" i="12"/>
  <c r="A1248" i="12"/>
  <c r="A1216" i="12"/>
  <c r="A1184" i="12"/>
  <c r="A1152" i="12"/>
  <c r="A1123" i="12"/>
  <c r="A1107" i="12"/>
  <c r="A1091" i="12"/>
  <c r="A1075" i="12"/>
  <c r="A1059" i="12"/>
  <c r="A1043" i="12"/>
  <c r="A1027" i="12"/>
  <c r="A1011" i="12"/>
  <c r="A995" i="12"/>
  <c r="A979" i="12"/>
  <c r="A963" i="12"/>
  <c r="A947" i="12"/>
  <c r="A931" i="12"/>
  <c r="A915" i="12"/>
  <c r="A899" i="12"/>
  <c r="A883" i="12"/>
  <c r="A867" i="12"/>
  <c r="A851" i="12"/>
  <c r="A835" i="12"/>
  <c r="A819" i="12"/>
  <c r="A803" i="12"/>
  <c r="A787" i="12"/>
  <c r="A771" i="12"/>
  <c r="A757" i="12"/>
  <c r="A749" i="12"/>
  <c r="A741" i="12"/>
  <c r="A733" i="12"/>
  <c r="A725" i="12"/>
  <c r="A717" i="12"/>
  <c r="A709" i="12"/>
  <c r="A701" i="12"/>
  <c r="A693" i="12"/>
  <c r="A685" i="12"/>
  <c r="A677" i="12"/>
  <c r="A669" i="12"/>
  <c r="A661" i="12"/>
  <c r="A653" i="12"/>
  <c r="A645" i="12"/>
  <c r="A640" i="12"/>
  <c r="A635" i="12"/>
  <c r="A629" i="12"/>
  <c r="A624" i="12"/>
  <c r="A619" i="12"/>
  <c r="A613" i="12"/>
  <c r="A608" i="12"/>
  <c r="A603" i="12"/>
  <c r="A597" i="12"/>
  <c r="A592" i="12"/>
  <c r="A587" i="12"/>
  <c r="A581" i="12"/>
  <c r="A576" i="12"/>
  <c r="A571" i="12"/>
  <c r="A565" i="12"/>
  <c r="A560" i="12"/>
  <c r="A555" i="12"/>
  <c r="A549" i="12"/>
  <c r="A544" i="12"/>
  <c r="A539" i="12"/>
  <c r="A533" i="12"/>
  <c r="A528" i="12"/>
  <c r="A523" i="12"/>
  <c r="A517" i="12"/>
  <c r="A512" i="12"/>
  <c r="A507" i="12"/>
  <c r="A503" i="12"/>
  <c r="A499" i="12"/>
  <c r="A495" i="12"/>
  <c r="A491" i="12"/>
  <c r="A487" i="12"/>
  <c r="A483" i="12"/>
  <c r="A479" i="12"/>
  <c r="A475" i="12"/>
  <c r="A471" i="12"/>
  <c r="A467" i="12"/>
  <c r="A463" i="12"/>
  <c r="A459" i="12"/>
  <c r="A455" i="12"/>
  <c r="A451" i="12"/>
  <c r="A447" i="12"/>
  <c r="A443" i="12"/>
  <c r="A439" i="12"/>
  <c r="A435" i="12"/>
  <c r="A431" i="12"/>
  <c r="A427" i="12"/>
  <c r="A423" i="12"/>
  <c r="A419" i="12"/>
  <c r="A415" i="12"/>
  <c r="A411" i="12"/>
  <c r="A407" i="12"/>
  <c r="A403" i="12"/>
  <c r="A399" i="12"/>
  <c r="A395" i="12"/>
  <c r="A391" i="12"/>
  <c r="A387" i="12"/>
  <c r="A383" i="12"/>
  <c r="A379" i="12"/>
  <c r="A375" i="12"/>
  <c r="A371" i="12"/>
  <c r="A367" i="12"/>
  <c r="A363" i="12"/>
  <c r="A359" i="12"/>
  <c r="A355" i="12"/>
  <c r="A351" i="12"/>
  <c r="A347" i="12"/>
  <c r="A343" i="12"/>
  <c r="A339" i="12"/>
  <c r="A335" i="12"/>
  <c r="A331" i="12"/>
  <c r="A327" i="12"/>
  <c r="A323" i="12"/>
  <c r="A319" i="12"/>
  <c r="A315" i="12"/>
  <c r="A311" i="12"/>
  <c r="A307" i="12"/>
  <c r="A303" i="12"/>
  <c r="A299" i="12"/>
  <c r="A295" i="12"/>
  <c r="A291" i="12"/>
  <c r="A287" i="12"/>
  <c r="A283" i="12"/>
  <c r="A279" i="12"/>
  <c r="A275" i="12"/>
  <c r="A271" i="12"/>
  <c r="A267" i="12"/>
  <c r="A263" i="12"/>
  <c r="A259" i="12"/>
  <c r="A255" i="12"/>
  <c r="A251" i="12"/>
  <c r="A247" i="12"/>
  <c r="A243" i="12"/>
  <c r="A239" i="12"/>
  <c r="A235" i="12"/>
  <c r="A231" i="12"/>
  <c r="A227" i="12"/>
  <c r="A223" i="12"/>
  <c r="A219" i="12"/>
  <c r="A215" i="12"/>
  <c r="A211" i="12"/>
  <c r="A207" i="12"/>
  <c r="A203" i="12"/>
  <c r="A199" i="12"/>
  <c r="A195" i="12"/>
  <c r="A191" i="12"/>
  <c r="A187" i="12"/>
  <c r="A181" i="12"/>
  <c r="A177" i="12"/>
  <c r="A173" i="12"/>
  <c r="A169" i="12"/>
  <c r="A165" i="12"/>
  <c r="A161" i="12"/>
  <c r="A157" i="12"/>
  <c r="A153" i="12"/>
  <c r="A149" i="12"/>
  <c r="A145" i="12"/>
  <c r="A141" i="12"/>
  <c r="A137" i="12"/>
  <c r="A133" i="12"/>
  <c r="A129" i="12"/>
  <c r="A125" i="12"/>
  <c r="A121" i="12"/>
  <c r="A117" i="12"/>
  <c r="A113" i="12"/>
  <c r="A109" i="12"/>
  <c r="A105" i="12"/>
  <c r="A101" i="12"/>
  <c r="A97" i="12"/>
  <c r="A93" i="12"/>
  <c r="A89" i="12"/>
  <c r="A85" i="12"/>
  <c r="A81" i="12"/>
  <c r="A77" i="12"/>
  <c r="A73" i="12"/>
  <c r="A69" i="12"/>
  <c r="A65" i="12"/>
  <c r="A61" i="12"/>
  <c r="A57" i="12"/>
  <c r="A53" i="12"/>
  <c r="A49" i="12"/>
  <c r="A45" i="12"/>
  <c r="A41" i="12"/>
  <c r="A37" i="12"/>
  <c r="A33" i="12"/>
  <c r="A29" i="12"/>
  <c r="A25" i="12"/>
  <c r="A21" i="12"/>
  <c r="A17" i="12"/>
  <c r="A13" i="12"/>
  <c r="A9" i="12"/>
  <c r="A5" i="12"/>
  <c r="A1659" i="12"/>
  <c r="A1595" i="12"/>
  <c r="A1531" i="12"/>
  <c r="A1467" i="12"/>
  <c r="A1403" i="12"/>
  <c r="A1339" i="12"/>
  <c r="A1275" i="12"/>
  <c r="A1240" i="12"/>
  <c r="A1208" i="12"/>
  <c r="A1176" i="12"/>
  <c r="A1144" i="12"/>
  <c r="A1119" i="12"/>
  <c r="A1103" i="12"/>
  <c r="A1087" i="12"/>
  <c r="A1071" i="12"/>
  <c r="A1055" i="12"/>
  <c r="A1039" i="12"/>
  <c r="A1023" i="12"/>
  <c r="A1007" i="12"/>
  <c r="A991" i="12"/>
  <c r="A975" i="12"/>
  <c r="A959" i="12"/>
  <c r="A943" i="12"/>
  <c r="A927" i="12"/>
  <c r="A911" i="12"/>
  <c r="A895" i="12"/>
  <c r="A879" i="12"/>
  <c r="A863" i="12"/>
  <c r="A847" i="12"/>
  <c r="A831" i="12"/>
  <c r="A815" i="12"/>
  <c r="A799" i="12"/>
  <c r="A783" i="12"/>
  <c r="A767" i="12"/>
  <c r="A755" i="12"/>
  <c r="A747" i="12"/>
  <c r="A739" i="12"/>
  <c r="A731" i="12"/>
  <c r="A723" i="12"/>
  <c r="A715" i="12"/>
  <c r="A707" i="12"/>
  <c r="A699" i="12"/>
  <c r="A691" i="12"/>
  <c r="A683" i="12"/>
  <c r="A675" i="12"/>
  <c r="A667" i="12"/>
  <c r="A659" i="12"/>
  <c r="A651" i="12"/>
  <c r="A644" i="12"/>
  <c r="A639" i="12"/>
  <c r="A633" i="12"/>
  <c r="A628" i="12"/>
  <c r="A623" i="12"/>
  <c r="A617" i="12"/>
  <c r="A612" i="12"/>
  <c r="A607" i="12"/>
  <c r="A601" i="12"/>
  <c r="A596" i="12"/>
  <c r="A591" i="12"/>
  <c r="A585" i="12"/>
  <c r="A580" i="12"/>
  <c r="A575" i="12"/>
  <c r="A569" i="12"/>
  <c r="A564" i="12"/>
  <c r="A559" i="12"/>
  <c r="A553" i="12"/>
  <c r="A548" i="12"/>
  <c r="A543" i="12"/>
  <c r="A537" i="12"/>
  <c r="A532" i="12"/>
  <c r="A527" i="12"/>
  <c r="A521" i="12"/>
  <c r="A516" i="12"/>
  <c r="A511" i="12"/>
  <c r="A506" i="12"/>
  <c r="A502" i="12"/>
  <c r="A498" i="12"/>
  <c r="A494" i="12"/>
  <c r="A490" i="12"/>
  <c r="A486" i="12"/>
  <c r="A482" i="12"/>
  <c r="A478" i="12"/>
  <c r="A474" i="12"/>
  <c r="A470" i="12"/>
  <c r="A466" i="12"/>
  <c r="A462" i="12"/>
  <c r="A458" i="12"/>
  <c r="A454" i="12"/>
  <c r="A450" i="12"/>
  <c r="A446" i="12"/>
  <c r="A442" i="12"/>
  <c r="A438" i="12"/>
  <c r="A434" i="12"/>
  <c r="A430" i="12"/>
  <c r="A426" i="12"/>
  <c r="A422" i="12"/>
  <c r="A418" i="12"/>
  <c r="A414" i="12"/>
  <c r="A410" i="12"/>
  <c r="A406" i="12"/>
  <c r="A402" i="12"/>
  <c r="A398" i="12"/>
  <c r="A394" i="12"/>
  <c r="A390" i="12"/>
  <c r="A386" i="12"/>
  <c r="A382" i="12"/>
  <c r="A378" i="12"/>
  <c r="A374" i="12"/>
  <c r="A370" i="12"/>
  <c r="A366" i="12"/>
  <c r="A362" i="12"/>
  <c r="A358" i="12"/>
  <c r="A354" i="12"/>
  <c r="A350" i="12"/>
  <c r="A346" i="12"/>
  <c r="A342" i="12"/>
  <c r="A338" i="12"/>
  <c r="A334" i="12"/>
  <c r="A330" i="12"/>
  <c r="A326" i="12"/>
  <c r="A322" i="12"/>
  <c r="A318" i="12"/>
  <c r="A314" i="12"/>
  <c r="A310" i="12"/>
  <c r="A306" i="12"/>
  <c r="A302" i="12"/>
  <c r="A298" i="12"/>
  <c r="A294" i="12"/>
  <c r="A290" i="12"/>
  <c r="A286" i="12"/>
  <c r="A282" i="12"/>
  <c r="A278" i="12"/>
  <c r="A274" i="12"/>
  <c r="A270" i="12"/>
  <c r="A266" i="12"/>
  <c r="A262" i="12"/>
  <c r="A258" i="12"/>
  <c r="A254" i="12"/>
  <c r="A250" i="12"/>
  <c r="A246" i="12"/>
  <c r="A242" i="12"/>
  <c r="A238" i="12"/>
  <c r="A234" i="12"/>
  <c r="A230" i="12"/>
  <c r="A226" i="12"/>
  <c r="A222" i="12"/>
  <c r="A218" i="12"/>
  <c r="A214" i="12"/>
  <c r="A210" i="12"/>
  <c r="A206" i="12"/>
  <c r="A202" i="12"/>
  <c r="A198" i="12"/>
  <c r="A194" i="12"/>
  <c r="A190" i="12"/>
  <c r="A186" i="12"/>
  <c r="A180" i="12"/>
  <c r="A176" i="12"/>
  <c r="A172" i="12"/>
  <c r="A168" i="12"/>
  <c r="A164" i="12"/>
  <c r="A160" i="12"/>
  <c r="A156" i="12"/>
  <c r="A152" i="12"/>
  <c r="A148" i="12"/>
  <c r="A144" i="12"/>
  <c r="A140" i="12"/>
  <c r="A136" i="12"/>
  <c r="A132" i="12"/>
  <c r="A128" i="12"/>
  <c r="A124" i="12"/>
  <c r="A120" i="12"/>
  <c r="A116" i="12"/>
  <c r="A112" i="12"/>
  <c r="A108" i="12"/>
  <c r="A104" i="12"/>
  <c r="A100" i="12"/>
  <c r="A96" i="12"/>
  <c r="A92" i="12"/>
  <c r="A88" i="12"/>
  <c r="A84" i="12"/>
  <c r="A80" i="12"/>
  <c r="A76" i="12"/>
  <c r="A72" i="12"/>
  <c r="A68" i="12"/>
  <c r="A64" i="12"/>
  <c r="A60" i="12"/>
  <c r="A56" i="12"/>
  <c r="A52" i="12"/>
  <c r="A48" i="12"/>
  <c r="A44" i="12"/>
  <c r="A40" i="12"/>
  <c r="A36" i="12"/>
  <c r="A32" i="12"/>
  <c r="A28" i="12"/>
  <c r="A24" i="12"/>
  <c r="A20" i="12"/>
  <c r="A16" i="12"/>
  <c r="A12" i="12"/>
  <c r="A8" i="12"/>
  <c r="A4" i="12"/>
  <c r="P1" i="12" s="1"/>
  <c r="A1643" i="12"/>
  <c r="A1579" i="12"/>
  <c r="A1515" i="12"/>
  <c r="A1451" i="12"/>
  <c r="A1387" i="12"/>
  <c r="A1323" i="12"/>
  <c r="A1264" i="12"/>
  <c r="A1232" i="12"/>
  <c r="A1200" i="12"/>
  <c r="A1168" i="12"/>
  <c r="A1136" i="12"/>
  <c r="A1115" i="12"/>
  <c r="A1099" i="12"/>
  <c r="A1083" i="12"/>
  <c r="A1067" i="12"/>
  <c r="A1051" i="12"/>
  <c r="A1035" i="12"/>
  <c r="A1019" i="12"/>
  <c r="A1003" i="12"/>
  <c r="A987" i="12"/>
  <c r="A971" i="12"/>
  <c r="A955" i="12"/>
  <c r="A939" i="12"/>
  <c r="A923" i="12"/>
  <c r="A907" i="12"/>
  <c r="A891" i="12"/>
  <c r="A875" i="12"/>
  <c r="A859" i="12"/>
  <c r="A843" i="12"/>
  <c r="A827" i="12"/>
  <c r="A811" i="12"/>
  <c r="A795" i="12"/>
  <c r="A779" i="12"/>
  <c r="A763" i="12"/>
  <c r="A753" i="12"/>
  <c r="A745" i="12"/>
  <c r="A737" i="12"/>
  <c r="A729" i="12"/>
  <c r="A721" i="12"/>
  <c r="A713" i="12"/>
  <c r="A705" i="12"/>
  <c r="A697" i="12"/>
  <c r="A689" i="12"/>
  <c r="A681" i="12"/>
  <c r="A673" i="12"/>
  <c r="A665" i="12"/>
  <c r="A657" i="12"/>
  <c r="A649" i="12"/>
  <c r="A643" i="12"/>
  <c r="A637" i="12"/>
  <c r="A632" i="12"/>
  <c r="A627" i="12"/>
  <c r="A621" i="12"/>
  <c r="A616" i="12"/>
  <c r="A611" i="12"/>
  <c r="A605" i="12"/>
  <c r="A600" i="12"/>
  <c r="A595" i="12"/>
  <c r="A589" i="12"/>
  <c r="A584" i="12"/>
  <c r="A579" i="12"/>
  <c r="A573" i="12"/>
  <c r="A568" i="12"/>
  <c r="A563" i="12"/>
  <c r="A557" i="12"/>
  <c r="A552" i="12"/>
  <c r="A547" i="12"/>
  <c r="A541" i="12"/>
  <c r="A536" i="12"/>
  <c r="A531" i="12"/>
  <c r="A525" i="12"/>
  <c r="A520" i="12"/>
  <c r="A515" i="12"/>
  <c r="A509" i="12"/>
  <c r="A505" i="12"/>
  <c r="A501" i="12"/>
  <c r="A497" i="12"/>
  <c r="A493" i="12"/>
  <c r="A489" i="12"/>
  <c r="A485" i="12"/>
  <c r="A481" i="12"/>
  <c r="A477" i="12"/>
  <c r="A473" i="12"/>
  <c r="A469" i="12"/>
  <c r="A465" i="12"/>
  <c r="A461" i="12"/>
  <c r="A457" i="12"/>
  <c r="A453" i="12"/>
  <c r="A449" i="12"/>
  <c r="A445" i="12"/>
  <c r="A441" i="12"/>
  <c r="A437" i="12"/>
  <c r="A433" i="12"/>
  <c r="A429" i="12"/>
  <c r="A425" i="12"/>
  <c r="A421" i="12"/>
  <c r="A417" i="12"/>
  <c r="A413" i="12"/>
  <c r="A409" i="12"/>
  <c r="A405" i="12"/>
  <c r="A401" i="12"/>
  <c r="A397" i="12"/>
  <c r="A393" i="12"/>
  <c r="A389" i="12"/>
  <c r="A385" i="12"/>
  <c r="A381" i="12"/>
  <c r="A377" i="12"/>
  <c r="A373" i="12"/>
  <c r="A369" i="12"/>
  <c r="A365" i="12"/>
  <c r="A361" i="12"/>
  <c r="A357" i="12"/>
  <c r="A353" i="12"/>
  <c r="A349" i="12"/>
  <c r="A345" i="12"/>
  <c r="A341" i="12"/>
  <c r="A337" i="12"/>
  <c r="A333" i="12"/>
  <c r="A329" i="12"/>
  <c r="A325" i="12"/>
  <c r="A321" i="12"/>
  <c r="A317" i="12"/>
  <c r="A313" i="12"/>
  <c r="A309" i="12"/>
  <c r="A305" i="12"/>
  <c r="A301" i="12"/>
  <c r="A297" i="12"/>
  <c r="A293" i="12"/>
  <c r="A289" i="12"/>
  <c r="A285" i="12"/>
  <c r="A281" i="12"/>
  <c r="A277" i="12"/>
  <c r="A273" i="12"/>
  <c r="A269" i="12"/>
  <c r="A265" i="12"/>
  <c r="A261" i="12"/>
  <c r="A257" i="12"/>
  <c r="A253" i="12"/>
  <c r="A249" i="12"/>
  <c r="A245" i="12"/>
  <c r="A241" i="12"/>
  <c r="A237" i="12"/>
  <c r="A233" i="12"/>
  <c r="A229" i="12"/>
  <c r="A225" i="12"/>
  <c r="A221" i="12"/>
  <c r="A217" i="12"/>
  <c r="A213" i="12"/>
  <c r="A209" i="12"/>
  <c r="A205" i="12"/>
  <c r="A201" i="12"/>
  <c r="A197" i="12"/>
  <c r="A193" i="12"/>
  <c r="A189" i="12"/>
  <c r="A185" i="12"/>
  <c r="A179" i="12"/>
  <c r="A175" i="12"/>
  <c r="A171" i="12"/>
  <c r="A167" i="12"/>
  <c r="A163" i="12"/>
  <c r="A159" i="12"/>
  <c r="A155" i="12"/>
  <c r="A151" i="12"/>
  <c r="A147" i="12"/>
  <c r="A143" i="12"/>
  <c r="A139" i="12"/>
  <c r="A135" i="12"/>
  <c r="A131" i="12"/>
  <c r="A127" i="12"/>
  <c r="A123" i="12"/>
  <c r="A119" i="12"/>
  <c r="A115" i="12"/>
  <c r="A111" i="12"/>
  <c r="A107" i="12"/>
  <c r="A103" i="12"/>
  <c r="A99" i="12"/>
  <c r="A95" i="12"/>
  <c r="A91" i="12"/>
  <c r="A87" i="12"/>
  <c r="A83" i="12"/>
  <c r="A79" i="12"/>
  <c r="A75" i="12"/>
  <c r="A71" i="12"/>
  <c r="A67" i="12"/>
  <c r="A63" i="12"/>
  <c r="A59" i="12"/>
  <c r="A55" i="12"/>
  <c r="A51" i="12"/>
  <c r="A47" i="12"/>
  <c r="A43" i="12"/>
  <c r="A39" i="12"/>
  <c r="A35" i="12"/>
  <c r="A31" i="12"/>
  <c r="A27" i="12"/>
  <c r="A23" i="12"/>
  <c r="A19" i="12"/>
  <c r="A15" i="12"/>
  <c r="A11" i="12"/>
  <c r="A7" i="12"/>
  <c r="A1627" i="12"/>
  <c r="A1563" i="12"/>
  <c r="A1499" i="12"/>
  <c r="A1435" i="12"/>
  <c r="A1371" i="12"/>
  <c r="A1307" i="12"/>
  <c r="A1256" i="12"/>
  <c r="A1224" i="12"/>
  <c r="A1192" i="12"/>
  <c r="A1160" i="12"/>
  <c r="A1128" i="12"/>
  <c r="A1111" i="12"/>
  <c r="A1095" i="12"/>
  <c r="A1079" i="12"/>
  <c r="A1063" i="12"/>
  <c r="A1047" i="12"/>
  <c r="A1031" i="12"/>
  <c r="A1015" i="12"/>
  <c r="A999" i="12"/>
  <c r="A983" i="12"/>
  <c r="A967" i="12"/>
  <c r="A951" i="12"/>
  <c r="A935" i="12"/>
  <c r="A919" i="12"/>
  <c r="A903" i="12"/>
  <c r="A887" i="12"/>
  <c r="A871" i="12"/>
  <c r="A855" i="12"/>
  <c r="A839" i="12"/>
  <c r="A823" i="12"/>
  <c r="A807" i="12"/>
  <c r="A791" i="12"/>
  <c r="A775" i="12"/>
  <c r="A759" i="12"/>
  <c r="A751" i="12"/>
  <c r="A743" i="12"/>
  <c r="A735" i="12"/>
  <c r="A727" i="12"/>
  <c r="A719" i="12"/>
  <c r="A711" i="12"/>
  <c r="A703" i="12"/>
  <c r="A695" i="12"/>
  <c r="A687" i="12"/>
  <c r="A679" i="12"/>
  <c r="A671" i="12"/>
  <c r="A663" i="12"/>
  <c r="A655" i="12"/>
  <c r="A647" i="12"/>
  <c r="A641" i="12"/>
  <c r="A636" i="12"/>
  <c r="A631" i="12"/>
  <c r="A625" i="12"/>
  <c r="A620" i="12"/>
  <c r="A615" i="12"/>
  <c r="A609" i="12"/>
  <c r="A604" i="12"/>
  <c r="A599" i="12"/>
  <c r="A593" i="12"/>
  <c r="A588" i="12"/>
  <c r="A583" i="12"/>
  <c r="A577" i="12"/>
  <c r="A572" i="12"/>
  <c r="A567" i="12"/>
  <c r="A561" i="12"/>
  <c r="A556" i="12"/>
  <c r="A551" i="12"/>
  <c r="A545" i="12"/>
  <c r="A540" i="12"/>
  <c r="A535" i="12"/>
  <c r="A529" i="12"/>
  <c r="A524" i="12"/>
  <c r="A519" i="12"/>
  <c r="A513" i="12"/>
  <c r="A508" i="12"/>
  <c r="A504" i="12"/>
  <c r="A500" i="12"/>
  <c r="A496" i="12"/>
  <c r="A492" i="12"/>
  <c r="A488" i="12"/>
  <c r="A484" i="12"/>
  <c r="A480" i="12"/>
  <c r="A476" i="12"/>
  <c r="A472" i="12"/>
  <c r="A468" i="12"/>
  <c r="A464" i="12"/>
  <c r="A460" i="12"/>
  <c r="A456" i="12"/>
  <c r="A452" i="12"/>
  <c r="A448" i="12"/>
  <c r="A444" i="12"/>
  <c r="A440" i="12"/>
  <c r="A436" i="12"/>
  <c r="A432" i="12"/>
  <c r="A428" i="12"/>
  <c r="A424" i="12"/>
  <c r="A420" i="12"/>
  <c r="A416" i="12"/>
  <c r="A412" i="12"/>
  <c r="A408" i="12"/>
  <c r="A404" i="12"/>
  <c r="A400" i="12"/>
  <c r="A396" i="12"/>
  <c r="A392" i="12"/>
  <c r="A388" i="12"/>
  <c r="A384" i="12"/>
  <c r="A380" i="12"/>
  <c r="A376" i="12"/>
  <c r="A372" i="12"/>
  <c r="A368" i="12"/>
  <c r="A364" i="12"/>
  <c r="A360" i="12"/>
  <c r="A356" i="12"/>
  <c r="A352" i="12"/>
  <c r="A348" i="12"/>
  <c r="A344" i="12"/>
  <c r="A340" i="12"/>
  <c r="A336" i="12"/>
  <c r="A332" i="12"/>
  <c r="A328" i="12"/>
  <c r="A324" i="12"/>
  <c r="A320" i="12"/>
  <c r="A316" i="12"/>
  <c r="A312" i="12"/>
  <c r="A308" i="12"/>
  <c r="A304" i="12"/>
  <c r="A300" i="12"/>
  <c r="A296" i="12"/>
  <c r="A292" i="12"/>
  <c r="A288" i="12"/>
  <c r="A284" i="12"/>
  <c r="A280" i="12"/>
  <c r="A276" i="12"/>
  <c r="A272" i="12"/>
  <c r="A268" i="12"/>
  <c r="A264" i="12"/>
  <c r="A260" i="12"/>
  <c r="A256" i="12"/>
  <c r="A252" i="12"/>
  <c r="A248" i="12"/>
  <c r="A244" i="12"/>
  <c r="A240" i="12"/>
  <c r="A236" i="12"/>
  <c r="A232" i="12"/>
  <c r="A228" i="12"/>
  <c r="A224" i="12"/>
  <c r="A220" i="12"/>
  <c r="A216" i="12"/>
  <c r="A212" i="12"/>
  <c r="A208" i="12"/>
  <c r="A204" i="12"/>
  <c r="A200" i="12"/>
  <c r="A196" i="12"/>
  <c r="A192" i="12"/>
  <c r="A188" i="12"/>
  <c r="A182" i="12"/>
  <c r="A178" i="12"/>
  <c r="A174" i="12"/>
  <c r="A170" i="12"/>
  <c r="A166" i="12"/>
  <c r="A162" i="12"/>
  <c r="A158" i="12"/>
  <c r="A154" i="12"/>
  <c r="A150" i="12"/>
  <c r="A146" i="12"/>
  <c r="A142" i="12"/>
  <c r="A138" i="12"/>
  <c r="A134" i="12"/>
  <c r="A130" i="12"/>
  <c r="A126" i="12"/>
  <c r="A122" i="12"/>
  <c r="A118" i="12"/>
  <c r="A114" i="12"/>
  <c r="A110" i="12"/>
  <c r="A106" i="12"/>
  <c r="A102" i="12"/>
  <c r="A98" i="12"/>
  <c r="A94" i="12"/>
  <c r="A90" i="12"/>
  <c r="A86" i="12"/>
  <c r="A82" i="12"/>
  <c r="A78" i="12"/>
  <c r="A74" i="12"/>
  <c r="A70" i="12"/>
  <c r="A66" i="12"/>
  <c r="A62" i="12"/>
  <c r="A58" i="12"/>
  <c r="A54" i="12"/>
  <c r="A50" i="12"/>
  <c r="A46" i="12"/>
  <c r="A42" i="12"/>
  <c r="A38" i="12"/>
  <c r="A34" i="12"/>
  <c r="A30" i="12"/>
  <c r="A26" i="12"/>
  <c r="A22" i="12"/>
  <c r="A18" i="12"/>
  <c r="A14" i="12"/>
  <c r="A10" i="12"/>
  <c r="A6" i="12"/>
  <c r="F15" i="8"/>
  <c r="O15" i="8" s="1"/>
  <c r="O13" i="8"/>
  <c r="O12" i="8"/>
  <c r="O7" i="8"/>
  <c r="A1984" i="13" l="1"/>
  <c r="A1982" i="13"/>
  <c r="A1980" i="13"/>
  <c r="A1978" i="13"/>
  <c r="A1976" i="13"/>
  <c r="A1974" i="13"/>
  <c r="A1972" i="13"/>
  <c r="A1970" i="13"/>
  <c r="A1968" i="13"/>
  <c r="A1966" i="13"/>
  <c r="A1964" i="13"/>
  <c r="A1962" i="13"/>
  <c r="A1960" i="13"/>
  <c r="A1958" i="13"/>
  <c r="A1956" i="13"/>
  <c r="A1954" i="13"/>
  <c r="A1952" i="13"/>
  <c r="A1950" i="13"/>
  <c r="A1948" i="13"/>
  <c r="A1946" i="13"/>
  <c r="A1943" i="13"/>
  <c r="A1924" i="13"/>
  <c r="A1922" i="13"/>
  <c r="A1920" i="13"/>
  <c r="A1918" i="13"/>
  <c r="A1916" i="13"/>
  <c r="A1914" i="13"/>
  <c r="A1912" i="13"/>
  <c r="A1910" i="13"/>
  <c r="A1908" i="13"/>
  <c r="A1906" i="13"/>
  <c r="A1904" i="13"/>
  <c r="A1902" i="13"/>
  <c r="A1900" i="13"/>
  <c r="A1898" i="13"/>
  <c r="A1896" i="13"/>
  <c r="A1894" i="13"/>
  <c r="A1892" i="13"/>
  <c r="A1890" i="13"/>
  <c r="A1888" i="13"/>
  <c r="A1886" i="13"/>
  <c r="A1884" i="13"/>
  <c r="A1882" i="13"/>
  <c r="A1880" i="13"/>
  <c r="A1878" i="13"/>
  <c r="A1876" i="13"/>
  <c r="A1874" i="13"/>
  <c r="A1872" i="13"/>
  <c r="A1870" i="13"/>
  <c r="A1868" i="13"/>
  <c r="A1866" i="13"/>
  <c r="A1864" i="13"/>
  <c r="A1862" i="13"/>
  <c r="A1860" i="13"/>
  <c r="A1858" i="13"/>
  <c r="A1823" i="13"/>
  <c r="A1821" i="13"/>
  <c r="A1819" i="13"/>
  <c r="A1817" i="13"/>
  <c r="A1815" i="13"/>
  <c r="A1813" i="13"/>
  <c r="A1811" i="13"/>
  <c r="A1809" i="13"/>
  <c r="A1807" i="13"/>
  <c r="A1805" i="13"/>
  <c r="A1776" i="13"/>
  <c r="A1774" i="13"/>
  <c r="A1772" i="13"/>
  <c r="A1770" i="13"/>
  <c r="A1768" i="13"/>
  <c r="A1766" i="13"/>
  <c r="A1764" i="13"/>
  <c r="A1762" i="13"/>
  <c r="A1760" i="13"/>
  <c r="A1749" i="13"/>
  <c r="A1747" i="13"/>
  <c r="A1745" i="13"/>
  <c r="A1743" i="13"/>
  <c r="A1741" i="13"/>
  <c r="A1739" i="13"/>
  <c r="A1737" i="13"/>
  <c r="A1735" i="13"/>
  <c r="A1733" i="13"/>
  <c r="A1731" i="13"/>
  <c r="A1729" i="13"/>
  <c r="A1983" i="13"/>
  <c r="A1977" i="13"/>
  <c r="A1969" i="13"/>
  <c r="A1961" i="13"/>
  <c r="A1953" i="13"/>
  <c r="A1945" i="13"/>
  <c r="A1941" i="13"/>
  <c r="A1939" i="13"/>
  <c r="A1937" i="13"/>
  <c r="A1935" i="13"/>
  <c r="A1933" i="13"/>
  <c r="A1931" i="13"/>
  <c r="A1929" i="13"/>
  <c r="A1927" i="13"/>
  <c r="A1925" i="13"/>
  <c r="A1919" i="13"/>
  <c r="A1911" i="13"/>
  <c r="A1903" i="13"/>
  <c r="A1895" i="13"/>
  <c r="A1887" i="13"/>
  <c r="A1879" i="13"/>
  <c r="A1871" i="13"/>
  <c r="A1863" i="13"/>
  <c r="A1857" i="13"/>
  <c r="A1855" i="13"/>
  <c r="A1853" i="13"/>
  <c r="A1851" i="13"/>
  <c r="A1849" i="13"/>
  <c r="A1847" i="13"/>
  <c r="A1845" i="13"/>
  <c r="A1843" i="13"/>
  <c r="A1841" i="13"/>
  <c r="A1839" i="13"/>
  <c r="A1837" i="13"/>
  <c r="A1835" i="13"/>
  <c r="A1833" i="13"/>
  <c r="A1831" i="13"/>
  <c r="A1829" i="13"/>
  <c r="A1827" i="13"/>
  <c r="A1825" i="13"/>
  <c r="A1822" i="13"/>
  <c r="A1814" i="13"/>
  <c r="A1806" i="13"/>
  <c r="A1803" i="13"/>
  <c r="A1801" i="13"/>
  <c r="A1799" i="13"/>
  <c r="A1797" i="13"/>
  <c r="A1795" i="13"/>
  <c r="A1793" i="13"/>
  <c r="A1791" i="13"/>
  <c r="A1789" i="13"/>
  <c r="A1787" i="13"/>
  <c r="A1785" i="13"/>
  <c r="A1783" i="13"/>
  <c r="A1781" i="13"/>
  <c r="A1779" i="13"/>
  <c r="A1771" i="13"/>
  <c r="A1763" i="13"/>
  <c r="A1746" i="13"/>
  <c r="A1738" i="13"/>
  <c r="A1730" i="13"/>
  <c r="A1727" i="13"/>
  <c r="A1725" i="13"/>
  <c r="A1723" i="13"/>
  <c r="A1721" i="13"/>
  <c r="A1719" i="13"/>
  <c r="A1717" i="13"/>
  <c r="A1715" i="13"/>
  <c r="A1713" i="13"/>
  <c r="A1704" i="13"/>
  <c r="A1702" i="13"/>
  <c r="A1700" i="13"/>
  <c r="A1698" i="13"/>
  <c r="A1696" i="13"/>
  <c r="A1694" i="13"/>
  <c r="A1692" i="13"/>
  <c r="A1690" i="13"/>
  <c r="A1688" i="13"/>
  <c r="A1686" i="13"/>
  <c r="A1684" i="13"/>
  <c r="A1682" i="13"/>
  <c r="A1680" i="13"/>
  <c r="A1645" i="13"/>
  <c r="A1643" i="13"/>
  <c r="A1641" i="13"/>
  <c r="A1639" i="13"/>
  <c r="A1637" i="13"/>
  <c r="A1635" i="13"/>
  <c r="A1633" i="13"/>
  <c r="A1631" i="13"/>
  <c r="A1979" i="13"/>
  <c r="A1971" i="13"/>
  <c r="A1963" i="13"/>
  <c r="A1955" i="13"/>
  <c r="A1947" i="13"/>
  <c r="A1944" i="13"/>
  <c r="A1921" i="13"/>
  <c r="A1913" i="13"/>
  <c r="A1905" i="13"/>
  <c r="A1897" i="13"/>
  <c r="A1889" i="13"/>
  <c r="A1881" i="13"/>
  <c r="A1873" i="13"/>
  <c r="A1865" i="13"/>
  <c r="A1816" i="13"/>
  <c r="A1808" i="13"/>
  <c r="A1773" i="13"/>
  <c r="A1765" i="13"/>
  <c r="A1759" i="13"/>
  <c r="A1757" i="13"/>
  <c r="A1755" i="13"/>
  <c r="A1753" i="13"/>
  <c r="A1751" i="13"/>
  <c r="A1748" i="13"/>
  <c r="A1740" i="13"/>
  <c r="A1732" i="13"/>
  <c r="A1981" i="13"/>
  <c r="A1973" i="13"/>
  <c r="A1965" i="13"/>
  <c r="A1957" i="13"/>
  <c r="A1949" i="13"/>
  <c r="A1942" i="13"/>
  <c r="A1940" i="13"/>
  <c r="A1938" i="13"/>
  <c r="A1936" i="13"/>
  <c r="A1934" i="13"/>
  <c r="A1932" i="13"/>
  <c r="A1930" i="13"/>
  <c r="A1928" i="13"/>
  <c r="A1926" i="13"/>
  <c r="A1923" i="13"/>
  <c r="A1915" i="13"/>
  <c r="A1907" i="13"/>
  <c r="A1899" i="13"/>
  <c r="A1891" i="13"/>
  <c r="A1883" i="13"/>
  <c r="A1875" i="13"/>
  <c r="A1867" i="13"/>
  <c r="A1859" i="13"/>
  <c r="A1856" i="13"/>
  <c r="A1854" i="13"/>
  <c r="A1852" i="13"/>
  <c r="A1850" i="13"/>
  <c r="A1848" i="13"/>
  <c r="A1846" i="13"/>
  <c r="A1844" i="13"/>
  <c r="A1842" i="13"/>
  <c r="A1840" i="13"/>
  <c r="A1838" i="13"/>
  <c r="A1836" i="13"/>
  <c r="A1834" i="13"/>
  <c r="A1832" i="13"/>
  <c r="A1830" i="13"/>
  <c r="A1828" i="13"/>
  <c r="A1826" i="13"/>
  <c r="A1824" i="13"/>
  <c r="A1818" i="13"/>
  <c r="A1810" i="13"/>
  <c r="A1804" i="13"/>
  <c r="A1802" i="13"/>
  <c r="A1800" i="13"/>
  <c r="A1798" i="13"/>
  <c r="A1796" i="13"/>
  <c r="A1794" i="13"/>
  <c r="A1792" i="13"/>
  <c r="A1790" i="13"/>
  <c r="A1788" i="13"/>
  <c r="A1786" i="13"/>
  <c r="A1784" i="13"/>
  <c r="A1782" i="13"/>
  <c r="A1780" i="13"/>
  <c r="A1778" i="13"/>
  <c r="A1775" i="13"/>
  <c r="A1767" i="13"/>
  <c r="A1750" i="13"/>
  <c r="A1742" i="13"/>
  <c r="A1734" i="13"/>
  <c r="A1728" i="13"/>
  <c r="A1726" i="13"/>
  <c r="A1724" i="13"/>
  <c r="A1722" i="13"/>
  <c r="A1720" i="13"/>
  <c r="A1718" i="13"/>
  <c r="A1716" i="13"/>
  <c r="A1714" i="13"/>
  <c r="A1705" i="13"/>
  <c r="A1703" i="13"/>
  <c r="A1701" i="13"/>
  <c r="A1699" i="13"/>
  <c r="A1697" i="13"/>
  <c r="A1695" i="13"/>
  <c r="A1693" i="13"/>
  <c r="A1691" i="13"/>
  <c r="A1689" i="13"/>
  <c r="A1687" i="13"/>
  <c r="A1685" i="13"/>
  <c r="A1683" i="13"/>
  <c r="A1681" i="13"/>
  <c r="A1679" i="13"/>
  <c r="A1646" i="13"/>
  <c r="A1644" i="13"/>
  <c r="A1975" i="13"/>
  <c r="A1901" i="13"/>
  <c r="A1869" i="13"/>
  <c r="A1777" i="13"/>
  <c r="A1756" i="13"/>
  <c r="A1711" i="13"/>
  <c r="A1709" i="13"/>
  <c r="A1707" i="13"/>
  <c r="A1642" i="13"/>
  <c r="A1634" i="13"/>
  <c r="A1476" i="13"/>
  <c r="A1474" i="13"/>
  <c r="A1472" i="13"/>
  <c r="A1470" i="13"/>
  <c r="A1468" i="13"/>
  <c r="A1466" i="13"/>
  <c r="A1427" i="13"/>
  <c r="A1425" i="13"/>
  <c r="A1423" i="13"/>
  <c r="A1421" i="13"/>
  <c r="A1419" i="13"/>
  <c r="A1417" i="13"/>
  <c r="A1415" i="13"/>
  <c r="A1413" i="13"/>
  <c r="A1411" i="13"/>
  <c r="A1409" i="13"/>
  <c r="A1407" i="13"/>
  <c r="A1405" i="13"/>
  <c r="A1403" i="13"/>
  <c r="A1401" i="13"/>
  <c r="A1399" i="13"/>
  <c r="A1397" i="13"/>
  <c r="A1395" i="13"/>
  <c r="A1393" i="13"/>
  <c r="A1391" i="13"/>
  <c r="A1389" i="13"/>
  <c r="A1387" i="13"/>
  <c r="A1385" i="13"/>
  <c r="A1383" i="13"/>
  <c r="A1342" i="13"/>
  <c r="A1340" i="13"/>
  <c r="A1338" i="13"/>
  <c r="A1336" i="13"/>
  <c r="A1334" i="13"/>
  <c r="A1332" i="13"/>
  <c r="A1330" i="13"/>
  <c r="A1328" i="13"/>
  <c r="A1311" i="13"/>
  <c r="A1250" i="13"/>
  <c r="A1248" i="13"/>
  <c r="A1246" i="13"/>
  <c r="A1244" i="13"/>
  <c r="A1242" i="13"/>
  <c r="A1240" i="13"/>
  <c r="A1238" i="13"/>
  <c r="A1236" i="13"/>
  <c r="A1234" i="13"/>
  <c r="A1232" i="13"/>
  <c r="A1230" i="13"/>
  <c r="A1228" i="13"/>
  <c r="A1223" i="13"/>
  <c r="A1221" i="13"/>
  <c r="A1219" i="13"/>
  <c r="A1217" i="13"/>
  <c r="A1215" i="13"/>
  <c r="A1213" i="13"/>
  <c r="A1211" i="13"/>
  <c r="A1209" i="13"/>
  <c r="A1207" i="13"/>
  <c r="A1205" i="13"/>
  <c r="A1203" i="13"/>
  <c r="A1201" i="13"/>
  <c r="A1192" i="13"/>
  <c r="A1190" i="13"/>
  <c r="A1188" i="13"/>
  <c r="A1186" i="13"/>
  <c r="A1184" i="13"/>
  <c r="A1182" i="13"/>
  <c r="A1180" i="13"/>
  <c r="A1143" i="13"/>
  <c r="A1141" i="13"/>
  <c r="A1139" i="13"/>
  <c r="A1137" i="13"/>
  <c r="A1135" i="13"/>
  <c r="A1133" i="13"/>
  <c r="A1131" i="13"/>
  <c r="A1129" i="13"/>
  <c r="A1127" i="13"/>
  <c r="A1125" i="13"/>
  <c r="A1123" i="13"/>
  <c r="A1121" i="13"/>
  <c r="A1119" i="13"/>
  <c r="A1117" i="13"/>
  <c r="A1115" i="13"/>
  <c r="A1113" i="13"/>
  <c r="A1111" i="13"/>
  <c r="A1109" i="13"/>
  <c r="A1107" i="13"/>
  <c r="A1104" i="13"/>
  <c r="A1102" i="13"/>
  <c r="A1100" i="13"/>
  <c r="A1098" i="13"/>
  <c r="A1096" i="13"/>
  <c r="A1094" i="13"/>
  <c r="A1092" i="13"/>
  <c r="A1090" i="13"/>
  <c r="A1088" i="13"/>
  <c r="A1086" i="13"/>
  <c r="A1084" i="13"/>
  <c r="A1082" i="13"/>
  <c r="A1080" i="13"/>
  <c r="A1078" i="13"/>
  <c r="A1076" i="13"/>
  <c r="A1074" i="13"/>
  <c r="A1072" i="13"/>
  <c r="A1070" i="13"/>
  <c r="A1053" i="13"/>
  <c r="A1050" i="13"/>
  <c r="A1048" i="13"/>
  <c r="A1046" i="13"/>
  <c r="A1044" i="13"/>
  <c r="A1042" i="13"/>
  <c r="A1040" i="13"/>
  <c r="A1038" i="13"/>
  <c r="A1036" i="13"/>
  <c r="A1034" i="13"/>
  <c r="A1032" i="13"/>
  <c r="A1030" i="13"/>
  <c r="A1028" i="13"/>
  <c r="A1026" i="13"/>
  <c r="A1011" i="13"/>
  <c r="A986" i="13"/>
  <c r="A984" i="13"/>
  <c r="A982" i="13"/>
  <c r="A980" i="13"/>
  <c r="A978" i="13"/>
  <c r="A976" i="13"/>
  <c r="A974" i="13"/>
  <c r="A972" i="13"/>
  <c r="A970" i="13"/>
  <c r="A968" i="13"/>
  <c r="A966" i="13"/>
  <c r="A964" i="13"/>
  <c r="A962" i="13"/>
  <c r="A960" i="13"/>
  <c r="A958" i="13"/>
  <c r="A956" i="13"/>
  <c r="A954" i="13"/>
  <c r="A952" i="13"/>
  <c r="A950" i="13"/>
  <c r="A945" i="13"/>
  <c r="A943" i="13"/>
  <c r="A941" i="13"/>
  <c r="A939" i="13"/>
  <c r="A937" i="13"/>
  <c r="A935" i="13"/>
  <c r="A933" i="13"/>
  <c r="A931" i="13"/>
  <c r="A929" i="13"/>
  <c r="A927" i="13"/>
  <c r="A925" i="13"/>
  <c r="A923" i="13"/>
  <c r="A921" i="13"/>
  <c r="A919" i="13"/>
  <c r="A917" i="13"/>
  <c r="A915" i="13"/>
  <c r="A1967" i="13"/>
  <c r="A1893" i="13"/>
  <c r="A1861" i="13"/>
  <c r="A1820" i="13"/>
  <c r="A1769" i="13"/>
  <c r="A1758" i="13"/>
  <c r="A1678" i="13"/>
  <c r="A1676" i="13"/>
  <c r="A1674" i="13"/>
  <c r="A1672" i="13"/>
  <c r="A1670" i="13"/>
  <c r="A1668" i="13"/>
  <c r="A1666" i="13"/>
  <c r="A1664" i="13"/>
  <c r="A1662" i="13"/>
  <c r="A1660" i="13"/>
  <c r="A1658" i="13"/>
  <c r="A1656" i="13"/>
  <c r="A1654" i="13"/>
  <c r="A1652" i="13"/>
  <c r="A1650" i="13"/>
  <c r="A1648" i="13"/>
  <c r="A1636" i="13"/>
  <c r="A1628" i="13"/>
  <c r="A1626" i="13"/>
  <c r="A1624" i="13"/>
  <c r="A1622" i="13"/>
  <c r="A1620" i="13"/>
  <c r="A1618" i="13"/>
  <c r="A1616" i="13"/>
  <c r="A1614" i="13"/>
  <c r="A1612" i="13"/>
  <c r="A1610" i="13"/>
  <c r="A1608" i="13"/>
  <c r="A1606" i="13"/>
  <c r="A1604" i="13"/>
  <c r="A1602" i="13"/>
  <c r="A1600" i="13"/>
  <c r="A1598" i="13"/>
  <c r="A1596" i="13"/>
  <c r="A1594" i="13"/>
  <c r="A1592" i="13"/>
  <c r="A1590" i="13"/>
  <c r="A1588" i="13"/>
  <c r="A1586" i="13"/>
  <c r="A1584" i="13"/>
  <c r="A1582" i="13"/>
  <c r="A1580" i="13"/>
  <c r="A1578" i="13"/>
  <c r="A1576" i="13"/>
  <c r="A1574" i="13"/>
  <c r="A1572" i="13"/>
  <c r="A1570" i="13"/>
  <c r="A1568" i="13"/>
  <c r="A1566" i="13"/>
  <c r="A1564" i="13"/>
  <c r="A1562" i="13"/>
  <c r="A1560" i="13"/>
  <c r="A1558" i="13"/>
  <c r="A1556" i="13"/>
  <c r="A1554" i="13"/>
  <c r="A1552" i="13"/>
  <c r="A1550" i="13"/>
  <c r="A1548" i="13"/>
  <c r="A1546" i="13"/>
  <c r="A1544" i="13"/>
  <c r="A1542" i="13"/>
  <c r="A1540" i="13"/>
  <c r="A1538" i="13"/>
  <c r="A1536" i="13"/>
  <c r="A1534" i="13"/>
  <c r="A1532" i="13"/>
  <c r="A1530" i="13"/>
  <c r="A1528" i="13"/>
  <c r="A1526" i="13"/>
  <c r="A1524" i="13"/>
  <c r="A1522" i="13"/>
  <c r="A1520" i="13"/>
  <c r="A1518" i="13"/>
  <c r="A1516" i="13"/>
  <c r="A1514" i="13"/>
  <c r="A1512" i="13"/>
  <c r="A1510" i="13"/>
  <c r="A1508" i="13"/>
  <c r="A1506" i="13"/>
  <c r="A1959" i="13"/>
  <c r="A1917" i="13"/>
  <c r="A1885" i="13"/>
  <c r="A1812" i="13"/>
  <c r="A1761" i="13"/>
  <c r="A1752" i="13"/>
  <c r="A1744" i="13"/>
  <c r="A1712" i="13"/>
  <c r="A1710" i="13"/>
  <c r="A1708" i="13"/>
  <c r="A1706" i="13"/>
  <c r="A1638" i="13"/>
  <c r="A1630" i="13"/>
  <c r="A1475" i="13"/>
  <c r="A1473" i="13"/>
  <c r="A1471" i="13"/>
  <c r="A1469" i="13"/>
  <c r="A1467" i="13"/>
  <c r="A1426" i="13"/>
  <c r="A1424" i="13"/>
  <c r="A1422" i="13"/>
  <c r="A1420" i="13"/>
  <c r="A1418" i="13"/>
  <c r="A1416" i="13"/>
  <c r="A1414" i="13"/>
  <c r="A1412" i="13"/>
  <c r="A1410" i="13"/>
  <c r="A1408" i="13"/>
  <c r="A1406" i="13"/>
  <c r="A1404" i="13"/>
  <c r="A1402" i="13"/>
  <c r="A1400" i="13"/>
  <c r="A1398" i="13"/>
  <c r="A1396" i="13"/>
  <c r="A1394" i="13"/>
  <c r="A1392" i="13"/>
  <c r="A1390" i="13"/>
  <c r="A1388" i="13"/>
  <c r="A1386" i="13"/>
  <c r="A1384" i="13"/>
  <c r="A1951" i="13"/>
  <c r="A1877" i="13"/>
  <c r="A1675" i="13"/>
  <c r="A1667" i="13"/>
  <c r="A1659" i="13"/>
  <c r="A1651" i="13"/>
  <c r="A1627" i="13"/>
  <c r="A1619" i="13"/>
  <c r="A1611" i="13"/>
  <c r="A1603" i="13"/>
  <c r="A1595" i="13"/>
  <c r="A1587" i="13"/>
  <c r="A1579" i="13"/>
  <c r="A1571" i="13"/>
  <c r="A1563" i="13"/>
  <c r="A1555" i="13"/>
  <c r="A1547" i="13"/>
  <c r="A1539" i="13"/>
  <c r="A1531" i="13"/>
  <c r="A1523" i="13"/>
  <c r="A1515" i="13"/>
  <c r="A1507" i="13"/>
  <c r="A1464" i="13"/>
  <c r="A1462" i="13"/>
  <c r="A1460" i="13"/>
  <c r="A1458" i="13"/>
  <c r="A1456" i="13"/>
  <c r="A1454" i="13"/>
  <c r="A1452" i="13"/>
  <c r="A1450" i="13"/>
  <c r="A1448" i="13"/>
  <c r="A1446" i="13"/>
  <c r="A1444" i="13"/>
  <c r="A1442" i="13"/>
  <c r="A1440" i="13"/>
  <c r="A1438" i="13"/>
  <c r="A1436" i="13"/>
  <c r="A1434" i="13"/>
  <c r="A1432" i="13"/>
  <c r="A1430" i="13"/>
  <c r="A1428" i="13"/>
  <c r="A1339" i="13"/>
  <c r="A1331" i="13"/>
  <c r="A1308" i="13"/>
  <c r="A1306" i="13"/>
  <c r="A1304" i="13"/>
  <c r="A1302" i="13"/>
  <c r="A1300" i="13"/>
  <c r="A1298" i="13"/>
  <c r="A1296" i="13"/>
  <c r="A1294" i="13"/>
  <c r="A1292" i="13"/>
  <c r="A1290" i="13"/>
  <c r="A1288" i="13"/>
  <c r="A1286" i="13"/>
  <c r="A1284" i="13"/>
  <c r="A1282" i="13"/>
  <c r="A1280" i="13"/>
  <c r="A1278" i="13"/>
  <c r="A1276" i="13"/>
  <c r="A1274" i="13"/>
  <c r="A1272" i="13"/>
  <c r="A1270" i="13"/>
  <c r="A1268" i="13"/>
  <c r="A1266" i="13"/>
  <c r="A1264" i="13"/>
  <c r="A1262" i="13"/>
  <c r="A1260" i="13"/>
  <c r="A1258" i="13"/>
  <c r="A1256" i="13"/>
  <c r="A1254" i="13"/>
  <c r="A1252" i="13"/>
  <c r="A1249" i="13"/>
  <c r="A1241" i="13"/>
  <c r="A1233" i="13"/>
  <c r="A1225" i="13"/>
  <c r="A1222" i="13"/>
  <c r="A1214" i="13"/>
  <c r="A1206" i="13"/>
  <c r="A1200" i="13"/>
  <c r="A1198" i="13"/>
  <c r="A1196" i="13"/>
  <c r="A1194" i="13"/>
  <c r="A1191" i="13"/>
  <c r="A1183" i="13"/>
  <c r="A1140" i="13"/>
  <c r="A1132" i="13"/>
  <c r="A1124" i="13"/>
  <c r="A1116" i="13"/>
  <c r="A1108" i="13"/>
  <c r="A1105" i="13"/>
  <c r="A1099" i="13"/>
  <c r="A1091" i="13"/>
  <c r="A1083" i="13"/>
  <c r="A1075" i="13"/>
  <c r="A1067" i="13"/>
  <c r="A1065" i="13"/>
  <c r="A1063" i="13"/>
  <c r="A1061" i="13"/>
  <c r="A1059" i="13"/>
  <c r="A1057" i="13"/>
  <c r="A1055" i="13"/>
  <c r="A1051" i="13"/>
  <c r="A1043" i="13"/>
  <c r="A1035" i="13"/>
  <c r="A1027" i="13"/>
  <c r="A1024" i="13"/>
  <c r="A1022" i="13"/>
  <c r="A1020" i="13"/>
  <c r="A1018" i="13"/>
  <c r="A1016" i="13"/>
  <c r="A1014" i="13"/>
  <c r="A983" i="13"/>
  <c r="A975" i="13"/>
  <c r="A967" i="13"/>
  <c r="A959" i="13"/>
  <c r="A951" i="13"/>
  <c r="A948" i="13"/>
  <c r="A940" i="13"/>
  <c r="A932" i="13"/>
  <c r="A924" i="13"/>
  <c r="A916" i="13"/>
  <c r="A901" i="13"/>
  <c r="A899" i="13"/>
  <c r="A897" i="13"/>
  <c r="A895" i="13"/>
  <c r="A893" i="13"/>
  <c r="A891" i="13"/>
  <c r="A889" i="13"/>
  <c r="A887" i="13"/>
  <c r="A885" i="13"/>
  <c r="A883" i="13"/>
  <c r="A881" i="13"/>
  <c r="A879" i="13"/>
  <c r="A877" i="13"/>
  <c r="A875" i="13"/>
  <c r="A873" i="13"/>
  <c r="A871" i="13"/>
  <c r="A1736" i="13"/>
  <c r="A1677" i="13"/>
  <c r="A1669" i="13"/>
  <c r="A1661" i="13"/>
  <c r="A1653" i="13"/>
  <c r="A1640" i="13"/>
  <c r="A1629" i="13"/>
  <c r="A1621" i="13"/>
  <c r="A1613" i="13"/>
  <c r="A1605" i="13"/>
  <c r="A1597" i="13"/>
  <c r="A1589" i="13"/>
  <c r="A1581" i="13"/>
  <c r="A1573" i="13"/>
  <c r="A1565" i="13"/>
  <c r="A1557" i="13"/>
  <c r="A1549" i="13"/>
  <c r="A1541" i="13"/>
  <c r="A1533" i="13"/>
  <c r="A1525" i="13"/>
  <c r="A1517" i="13"/>
  <c r="A1509" i="13"/>
  <c r="A1504" i="13"/>
  <c r="A1502" i="13"/>
  <c r="A1500" i="13"/>
  <c r="A1498" i="13"/>
  <c r="A1496" i="13"/>
  <c r="A1494" i="13"/>
  <c r="A1492" i="13"/>
  <c r="A1490" i="13"/>
  <c r="A1488" i="13"/>
  <c r="A1486" i="13"/>
  <c r="A1484" i="13"/>
  <c r="A1482" i="13"/>
  <c r="A1480" i="13"/>
  <c r="A1478" i="13"/>
  <c r="A1382" i="13"/>
  <c r="A1380" i="13"/>
  <c r="A1378" i="13"/>
  <c r="A1376" i="13"/>
  <c r="A1374" i="13"/>
  <c r="A1372" i="13"/>
  <c r="A1370" i="13"/>
  <c r="A1368" i="13"/>
  <c r="A1366" i="13"/>
  <c r="A1364" i="13"/>
  <c r="A1362" i="13"/>
  <c r="A1360" i="13"/>
  <c r="A1358" i="13"/>
  <c r="A1356" i="13"/>
  <c r="A1354" i="13"/>
  <c r="A1352" i="13"/>
  <c r="A1350" i="13"/>
  <c r="A1348" i="13"/>
  <c r="A1346" i="13"/>
  <c r="A1344" i="13"/>
  <c r="A1341" i="13"/>
  <c r="A1333" i="13"/>
  <c r="A1325" i="13"/>
  <c r="A1323" i="13"/>
  <c r="A1321" i="13"/>
  <c r="A1319" i="13"/>
  <c r="A1317" i="13"/>
  <c r="A1315" i="13"/>
  <c r="A1313" i="13"/>
  <c r="A1310" i="13"/>
  <c r="A1251" i="13"/>
  <c r="A1243" i="13"/>
  <c r="A1235" i="13"/>
  <c r="A1227" i="13"/>
  <c r="A1224" i="13"/>
  <c r="A1216" i="13"/>
  <c r="A1208" i="13"/>
  <c r="A1193" i="13"/>
  <c r="A1185" i="13"/>
  <c r="A1179" i="13"/>
  <c r="A1177" i="13"/>
  <c r="A1175" i="13"/>
  <c r="A1173" i="13"/>
  <c r="A1171" i="13"/>
  <c r="A1169" i="13"/>
  <c r="A1167" i="13"/>
  <c r="A1165" i="13"/>
  <c r="A1163" i="13"/>
  <c r="A1161" i="13"/>
  <c r="A1159" i="13"/>
  <c r="A1157" i="13"/>
  <c r="A1155" i="13"/>
  <c r="A1153" i="13"/>
  <c r="A1151" i="13"/>
  <c r="A1149" i="13"/>
  <c r="A1147" i="13"/>
  <c r="A1145" i="13"/>
  <c r="A1142" i="13"/>
  <c r="A1134" i="13"/>
  <c r="A1126" i="13"/>
  <c r="A1118" i="13"/>
  <c r="A1110" i="13"/>
  <c r="A1101" i="13"/>
  <c r="A1093" i="13"/>
  <c r="A1085" i="13"/>
  <c r="A1077" i="13"/>
  <c r="A1069" i="13"/>
  <c r="A1045" i="13"/>
  <c r="A1037" i="13"/>
  <c r="A1029" i="13"/>
  <c r="A1010" i="13"/>
  <c r="A1008" i="13"/>
  <c r="A1006" i="13"/>
  <c r="A1004" i="13"/>
  <c r="A1002" i="13"/>
  <c r="A1000" i="13"/>
  <c r="A998" i="13"/>
  <c r="A996" i="13"/>
  <c r="A994" i="13"/>
  <c r="A992" i="13"/>
  <c r="A990" i="13"/>
  <c r="A988" i="13"/>
  <c r="A985" i="13"/>
  <c r="A977" i="13"/>
  <c r="A969" i="13"/>
  <c r="A961" i="13"/>
  <c r="A953" i="13"/>
  <c r="A942" i="13"/>
  <c r="A934" i="13"/>
  <c r="A926" i="13"/>
  <c r="A918" i="13"/>
  <c r="A913" i="13"/>
  <c r="A911" i="13"/>
  <c r="A909" i="13"/>
  <c r="A907" i="13"/>
  <c r="A905" i="13"/>
  <c r="A903" i="13"/>
  <c r="A868" i="13"/>
  <c r="A866" i="13"/>
  <c r="A864" i="13"/>
  <c r="A862" i="13"/>
  <c r="A860" i="13"/>
  <c r="A858" i="13"/>
  <c r="A856" i="13"/>
  <c r="A854" i="13"/>
  <c r="A852" i="13"/>
  <c r="A850" i="13"/>
  <c r="A848" i="13"/>
  <c r="A846" i="13"/>
  <c r="A844" i="13"/>
  <c r="A842" i="13"/>
  <c r="A840" i="13"/>
  <c r="A838" i="13"/>
  <c r="A836" i="13"/>
  <c r="A834" i="13"/>
  <c r="A832" i="13"/>
  <c r="A830" i="13"/>
  <c r="A828" i="13"/>
  <c r="A826" i="13"/>
  <c r="A824" i="13"/>
  <c r="A822" i="13"/>
  <c r="A820" i="13"/>
  <c r="A818" i="13"/>
  <c r="A816" i="13"/>
  <c r="A814" i="13"/>
  <c r="A812" i="13"/>
  <c r="A810" i="13"/>
  <c r="A808" i="13"/>
  <c r="A806" i="13"/>
  <c r="A804" i="13"/>
  <c r="A802" i="13"/>
  <c r="A800" i="13"/>
  <c r="A798" i="13"/>
  <c r="A796" i="13"/>
  <c r="A1671" i="13"/>
  <c r="A1663" i="13"/>
  <c r="A1655" i="13"/>
  <c r="A1647" i="13"/>
  <c r="A1632" i="13"/>
  <c r="A1623" i="13"/>
  <c r="A1615" i="13"/>
  <c r="A1607" i="13"/>
  <c r="A1599" i="13"/>
  <c r="A1591" i="13"/>
  <c r="A1583" i="13"/>
  <c r="A1575" i="13"/>
  <c r="A1567" i="13"/>
  <c r="A1559" i="13"/>
  <c r="A1551" i="13"/>
  <c r="A1543" i="13"/>
  <c r="A1535" i="13"/>
  <c r="A1527" i="13"/>
  <c r="A1519" i="13"/>
  <c r="A1511" i="13"/>
  <c r="A1465" i="13"/>
  <c r="A1463" i="13"/>
  <c r="A1461" i="13"/>
  <c r="A1459" i="13"/>
  <c r="A1457" i="13"/>
  <c r="A1455" i="13"/>
  <c r="A1453" i="13"/>
  <c r="A1451" i="13"/>
  <c r="A1449" i="13"/>
  <c r="A1447" i="13"/>
  <c r="A1445" i="13"/>
  <c r="A1443" i="13"/>
  <c r="A1909" i="13"/>
  <c r="A1754" i="13"/>
  <c r="A1673" i="13"/>
  <c r="A1665" i="13"/>
  <c r="A1657" i="13"/>
  <c r="A1649" i="13"/>
  <c r="A1625" i="13"/>
  <c r="A1617" i="13"/>
  <c r="A1609" i="13"/>
  <c r="A1601" i="13"/>
  <c r="A1593" i="13"/>
  <c r="A1585" i="13"/>
  <c r="A1577" i="13"/>
  <c r="A1569" i="13"/>
  <c r="A1561" i="13"/>
  <c r="A1553" i="13"/>
  <c r="A1545" i="13"/>
  <c r="A1537" i="13"/>
  <c r="A1529" i="13"/>
  <c r="A1521" i="13"/>
  <c r="A1513" i="13"/>
  <c r="A1505" i="13"/>
  <c r="A1503" i="13"/>
  <c r="A1501" i="13"/>
  <c r="A1499" i="13"/>
  <c r="A1497" i="13"/>
  <c r="A1495" i="13"/>
  <c r="A1493" i="13"/>
  <c r="A1491" i="13"/>
  <c r="A1489" i="13"/>
  <c r="A1487" i="13"/>
  <c r="A1485" i="13"/>
  <c r="A1483" i="13"/>
  <c r="A1481" i="13"/>
  <c r="A1479" i="13"/>
  <c r="A1477" i="13"/>
  <c r="A1381" i="13"/>
  <c r="A1379" i="13"/>
  <c r="A1377" i="13"/>
  <c r="A1375" i="13"/>
  <c r="A1373" i="13"/>
  <c r="A1371" i="13"/>
  <c r="A1369" i="13"/>
  <c r="A1367" i="13"/>
  <c r="A1365" i="13"/>
  <c r="A1363" i="13"/>
  <c r="A1361" i="13"/>
  <c r="A1359" i="13"/>
  <c r="A1357" i="13"/>
  <c r="A1355" i="13"/>
  <c r="A1353" i="13"/>
  <c r="A1351" i="13"/>
  <c r="A1349" i="13"/>
  <c r="A1347" i="13"/>
  <c r="A1345" i="13"/>
  <c r="A1337" i="13"/>
  <c r="A1329" i="13"/>
  <c r="A1326" i="13"/>
  <c r="A1324" i="13"/>
  <c r="A1322" i="13"/>
  <c r="A1320" i="13"/>
  <c r="A1318" i="13"/>
  <c r="A1316" i="13"/>
  <c r="A1314" i="13"/>
  <c r="A1312" i="13"/>
  <c r="A1441" i="13"/>
  <c r="A1433" i="13"/>
  <c r="A1327" i="13"/>
  <c r="A1309" i="13"/>
  <c r="A1301" i="13"/>
  <c r="A1293" i="13"/>
  <c r="A1285" i="13"/>
  <c r="A1277" i="13"/>
  <c r="A1269" i="13"/>
  <c r="A1261" i="13"/>
  <c r="A1253" i="13"/>
  <c r="A1239" i="13"/>
  <c r="A1226" i="13"/>
  <c r="A1212" i="13"/>
  <c r="A1199" i="13"/>
  <c r="A1189" i="13"/>
  <c r="A1176" i="13"/>
  <c r="A1168" i="13"/>
  <c r="A1160" i="13"/>
  <c r="A1152" i="13"/>
  <c r="A1144" i="13"/>
  <c r="A1130" i="13"/>
  <c r="A1114" i="13"/>
  <c r="A1103" i="13"/>
  <c r="A1087" i="13"/>
  <c r="A1071" i="13"/>
  <c r="A1062" i="13"/>
  <c r="A1054" i="13"/>
  <c r="A1049" i="13"/>
  <c r="A1033" i="13"/>
  <c r="A1023" i="13"/>
  <c r="A1015" i="13"/>
  <c r="A1012" i="13"/>
  <c r="A1003" i="13"/>
  <c r="A995" i="13"/>
  <c r="A973" i="13"/>
  <c r="A957" i="13"/>
  <c r="A947" i="13"/>
  <c r="A944" i="13"/>
  <c r="A928" i="13"/>
  <c r="A912" i="13"/>
  <c r="A904" i="13"/>
  <c r="A898" i="13"/>
  <c r="A890" i="13"/>
  <c r="A882" i="13"/>
  <c r="A874" i="13"/>
  <c r="A863" i="13"/>
  <c r="A855" i="13"/>
  <c r="A847" i="13"/>
  <c r="A839" i="13"/>
  <c r="A831" i="13"/>
  <c r="A823" i="13"/>
  <c r="A815" i="13"/>
  <c r="A807" i="13"/>
  <c r="A799" i="13"/>
  <c r="A794" i="13"/>
  <c r="A792" i="13"/>
  <c r="A790" i="13"/>
  <c r="A788" i="13"/>
  <c r="A786" i="13"/>
  <c r="A784" i="13"/>
  <c r="A782" i="13"/>
  <c r="A780" i="13"/>
  <c r="A778" i="13"/>
  <c r="A776" i="13"/>
  <c r="A774" i="13"/>
  <c r="A772" i="13"/>
  <c r="A770" i="13"/>
  <c r="A768" i="13"/>
  <c r="A766" i="13"/>
  <c r="A764" i="13"/>
  <c r="A762" i="13"/>
  <c r="A760" i="13"/>
  <c r="A758" i="13"/>
  <c r="A756" i="13"/>
  <c r="A754" i="13"/>
  <c r="A752" i="13"/>
  <c r="A750" i="13"/>
  <c r="A748" i="13"/>
  <c r="A729" i="13"/>
  <c r="A727" i="13"/>
  <c r="A725" i="13"/>
  <c r="A723" i="13"/>
  <c r="A721" i="13"/>
  <c r="A719" i="13"/>
  <c r="A717" i="13"/>
  <c r="A715" i="13"/>
  <c r="A713" i="13"/>
  <c r="A711" i="13"/>
  <c r="A709" i="13"/>
  <c r="A707" i="13"/>
  <c r="A705" i="13"/>
  <c r="A703" i="13"/>
  <c r="A701" i="13"/>
  <c r="A699" i="13"/>
  <c r="A697" i="13"/>
  <c r="A695" i="13"/>
  <c r="A693" i="13"/>
  <c r="A691" i="13"/>
  <c r="A689" i="13"/>
  <c r="A684" i="13"/>
  <c r="A682" i="13"/>
  <c r="A677" i="13"/>
  <c r="A675" i="13"/>
  <c r="A673" i="13"/>
  <c r="A671" i="13"/>
  <c r="A669" i="13"/>
  <c r="A667" i="13"/>
  <c r="A665" i="13"/>
  <c r="A663" i="13"/>
  <c r="A661" i="13"/>
  <c r="A652" i="13"/>
  <c r="A650" i="13"/>
  <c r="A648" i="13"/>
  <c r="A646" i="13"/>
  <c r="A644" i="13"/>
  <c r="A642" i="13"/>
  <c r="A640" i="13"/>
  <c r="A638" i="13"/>
  <c r="A636" i="13"/>
  <c r="A634" i="13"/>
  <c r="A632" i="13"/>
  <c r="A1435" i="13"/>
  <c r="A1303" i="13"/>
  <c r="A1295" i="13"/>
  <c r="A1287" i="13"/>
  <c r="A1279" i="13"/>
  <c r="A1271" i="13"/>
  <c r="A1263" i="13"/>
  <c r="A1255" i="13"/>
  <c r="A1245" i="13"/>
  <c r="A1229" i="13"/>
  <c r="A1218" i="13"/>
  <c r="A1202" i="13"/>
  <c r="A1178" i="13"/>
  <c r="A1170" i="13"/>
  <c r="A1162" i="13"/>
  <c r="A1154" i="13"/>
  <c r="A1146" i="13"/>
  <c r="A1136" i="13"/>
  <c r="A1120" i="13"/>
  <c r="A1089" i="13"/>
  <c r="A1073" i="13"/>
  <c r="A1064" i="13"/>
  <c r="A1056" i="13"/>
  <c r="A1052" i="13"/>
  <c r="A1039" i="13"/>
  <c r="A1017" i="13"/>
  <c r="A1005" i="13"/>
  <c r="A997" i="13"/>
  <c r="A989" i="13"/>
  <c r="A979" i="13"/>
  <c r="A963" i="13"/>
  <c r="A949" i="13"/>
  <c r="A946" i="13"/>
  <c r="A930" i="13"/>
  <c r="A914" i="13"/>
  <c r="A906" i="13"/>
  <c r="A900" i="13"/>
  <c r="A892" i="13"/>
  <c r="A884" i="13"/>
  <c r="A876" i="13"/>
  <c r="A865" i="13"/>
  <c r="A857" i="13"/>
  <c r="A849" i="13"/>
  <c r="A841" i="13"/>
  <c r="A833" i="13"/>
  <c r="A825" i="13"/>
  <c r="A817" i="13"/>
  <c r="A809" i="13"/>
  <c r="A801" i="13"/>
  <c r="A745" i="13"/>
  <c r="A743" i="13"/>
  <c r="A741" i="13"/>
  <c r="A739" i="13"/>
  <c r="A737" i="13"/>
  <c r="A735" i="13"/>
  <c r="A733" i="13"/>
  <c r="A731" i="13"/>
  <c r="A686" i="13"/>
  <c r="A681" i="13"/>
  <c r="A679" i="13"/>
  <c r="A660" i="13"/>
  <c r="A658" i="13"/>
  <c r="A656" i="13"/>
  <c r="A654" i="13"/>
  <c r="A631" i="13"/>
  <c r="A629" i="13"/>
  <c r="A627" i="13"/>
  <c r="A625" i="13"/>
  <c r="A623" i="13"/>
  <c r="A1437" i="13"/>
  <c r="A1429" i="13"/>
  <c r="A1343" i="13"/>
  <c r="A1305" i="13"/>
  <c r="A1297" i="13"/>
  <c r="A1289" i="13"/>
  <c r="A1281" i="13"/>
  <c r="A1273" i="13"/>
  <c r="A1265" i="13"/>
  <c r="A1257" i="13"/>
  <c r="A1247" i="13"/>
  <c r="A1231" i="13"/>
  <c r="A1220" i="13"/>
  <c r="A1204" i="13"/>
  <c r="A1195" i="13"/>
  <c r="A1181" i="13"/>
  <c r="A1172" i="13"/>
  <c r="A1164" i="13"/>
  <c r="A1156" i="13"/>
  <c r="A1148" i="13"/>
  <c r="A1138" i="13"/>
  <c r="A1122" i="13"/>
  <c r="A1106" i="13"/>
  <c r="A1095" i="13"/>
  <c r="A1079" i="13"/>
  <c r="A1066" i="13"/>
  <c r="A1058" i="13"/>
  <c r="A1041" i="13"/>
  <c r="A1025" i="13"/>
  <c r="A1019" i="13"/>
  <c r="A1007" i="13"/>
  <c r="A999" i="13"/>
  <c r="A991" i="13"/>
  <c r="A981" i="13"/>
  <c r="A965" i="13"/>
  <c r="A936" i="13"/>
  <c r="A920" i="13"/>
  <c r="A908" i="13"/>
  <c r="A894" i="13"/>
  <c r="A886" i="13"/>
  <c r="A878" i="13"/>
  <c r="A870" i="13"/>
  <c r="A867" i="13"/>
  <c r="A859" i="13"/>
  <c r="A851" i="13"/>
  <c r="A843" i="13"/>
  <c r="A835" i="13"/>
  <c r="A827" i="13"/>
  <c r="A819" i="13"/>
  <c r="A811" i="13"/>
  <c r="A803" i="13"/>
  <c r="A795" i="13"/>
  <c r="A793" i="13"/>
  <c r="A791" i="13"/>
  <c r="A789" i="13"/>
  <c r="A787" i="13"/>
  <c r="A785" i="13"/>
  <c r="A783" i="13"/>
  <c r="A781" i="13"/>
  <c r="A779" i="13"/>
  <c r="A777" i="13"/>
  <c r="A775" i="13"/>
  <c r="A773" i="13"/>
  <c r="A771" i="13"/>
  <c r="A769" i="13"/>
  <c r="A767" i="13"/>
  <c r="A765" i="13"/>
  <c r="A763" i="13"/>
  <c r="A761" i="13"/>
  <c r="A759" i="13"/>
  <c r="A757" i="13"/>
  <c r="A755" i="13"/>
  <c r="A753" i="13"/>
  <c r="A751" i="13"/>
  <c r="A749" i="13"/>
  <c r="A747" i="13"/>
  <c r="A728" i="13"/>
  <c r="A726" i="13"/>
  <c r="A724" i="13"/>
  <c r="A722" i="13"/>
  <c r="A720" i="13"/>
  <c r="A718" i="13"/>
  <c r="A716" i="13"/>
  <c r="A714" i="13"/>
  <c r="A712" i="13"/>
  <c r="A710" i="13"/>
  <c r="A708" i="13"/>
  <c r="A706" i="13"/>
  <c r="A704" i="13"/>
  <c r="A702" i="13"/>
  <c r="A700" i="13"/>
  <c r="A698" i="13"/>
  <c r="A696" i="13"/>
  <c r="A694" i="13"/>
  <c r="A692" i="13"/>
  <c r="A690" i="13"/>
  <c r="A688" i="13"/>
  <c r="A683" i="13"/>
  <c r="A676" i="13"/>
  <c r="A674" i="13"/>
  <c r="A672" i="13"/>
  <c r="A670" i="13"/>
  <c r="A668" i="13"/>
  <c r="A666" i="13"/>
  <c r="A664" i="13"/>
  <c r="A662" i="13"/>
  <c r="A653" i="13"/>
  <c r="A651" i="13"/>
  <c r="A649" i="13"/>
  <c r="A647" i="13"/>
  <c r="A645" i="13"/>
  <c r="A643" i="13"/>
  <c r="A641" i="13"/>
  <c r="A639" i="13"/>
  <c r="A637" i="13"/>
  <c r="A635" i="13"/>
  <c r="A633" i="13"/>
  <c r="A1439" i="13"/>
  <c r="A1431" i="13"/>
  <c r="A1335" i="13"/>
  <c r="A1307" i="13"/>
  <c r="A1299" i="13"/>
  <c r="A1291" i="13"/>
  <c r="A1283" i="13"/>
  <c r="A1275" i="13"/>
  <c r="A1267" i="13"/>
  <c r="A1259" i="13"/>
  <c r="A1237" i="13"/>
  <c r="A1210" i="13"/>
  <c r="A1197" i="13"/>
  <c r="A1187" i="13"/>
  <c r="A1174" i="13"/>
  <c r="A1166" i="13"/>
  <c r="A1158" i="13"/>
  <c r="A1150" i="13"/>
  <c r="A1128" i="13"/>
  <c r="A1112" i="13"/>
  <c r="A1097" i="13"/>
  <c r="A1081" i="13"/>
  <c r="A1068" i="13"/>
  <c r="A1060" i="13"/>
  <c r="A1047" i="13"/>
  <c r="A1031" i="13"/>
  <c r="A1021" i="13"/>
  <c r="A1013" i="13"/>
  <c r="A1009" i="13"/>
  <c r="A1001" i="13"/>
  <c r="A993" i="13"/>
  <c r="A987" i="13"/>
  <c r="A971" i="13"/>
  <c r="A955" i="13"/>
  <c r="A938" i="13"/>
  <c r="A922" i="13"/>
  <c r="A910" i="13"/>
  <c r="A902" i="13"/>
  <c r="A896" i="13"/>
  <c r="A888" i="13"/>
  <c r="A880" i="13"/>
  <c r="A872" i="13"/>
  <c r="A869" i="13"/>
  <c r="A861" i="13"/>
  <c r="A853" i="13"/>
  <c r="A845" i="13"/>
  <c r="A837" i="13"/>
  <c r="A829" i="13"/>
  <c r="A821" i="13"/>
  <c r="A813" i="13"/>
  <c r="A805" i="13"/>
  <c r="A797" i="13"/>
  <c r="A746" i="13"/>
  <c r="A744" i="13"/>
  <c r="A742" i="13"/>
  <c r="A740" i="13"/>
  <c r="A738" i="13"/>
  <c r="A736" i="13"/>
  <c r="A734" i="13"/>
  <c r="A732" i="13"/>
  <c r="A730" i="13"/>
  <c r="A687" i="13"/>
  <c r="A685" i="13"/>
  <c r="A680" i="13"/>
  <c r="A678" i="13"/>
  <c r="A659" i="13"/>
  <c r="A657" i="13"/>
  <c r="A655" i="13"/>
  <c r="A630" i="13"/>
  <c r="A628" i="13"/>
  <c r="A626" i="13"/>
  <c r="A624" i="13"/>
  <c r="A622" i="13"/>
  <c r="A620" i="13"/>
  <c r="A618" i="13"/>
  <c r="A616" i="13"/>
  <c r="A614" i="13"/>
  <c r="A612" i="13"/>
  <c r="A610" i="13"/>
  <c r="A608" i="13"/>
  <c r="A606" i="13"/>
  <c r="A604" i="13"/>
  <c r="A602" i="13"/>
  <c r="A600" i="13"/>
  <c r="A598" i="13"/>
  <c r="A621" i="13"/>
  <c r="A613" i="13"/>
  <c r="A605" i="13"/>
  <c r="A597" i="13"/>
  <c r="A560" i="13"/>
  <c r="A558" i="13"/>
  <c r="A556" i="13"/>
  <c r="A554" i="13"/>
  <c r="A552" i="13"/>
  <c r="A550" i="13"/>
  <c r="A548" i="13"/>
  <c r="A546" i="13"/>
  <c r="A544" i="13"/>
  <c r="A507" i="13"/>
  <c r="A470" i="13"/>
  <c r="A455" i="13"/>
  <c r="A453" i="13"/>
  <c r="A451" i="13"/>
  <c r="A448" i="13"/>
  <c r="A446" i="13"/>
  <c r="A444" i="13"/>
  <c r="A442" i="13"/>
  <c r="A440" i="13"/>
  <c r="A438" i="13"/>
  <c r="A436" i="13"/>
  <c r="A434" i="13"/>
  <c r="A432" i="13"/>
  <c r="A430" i="13"/>
  <c r="A428" i="13"/>
  <c r="A417" i="13"/>
  <c r="A366" i="13"/>
  <c r="A364" i="13"/>
  <c r="A362" i="13"/>
  <c r="A360" i="13"/>
  <c r="A358" i="13"/>
  <c r="A356" i="13"/>
  <c r="A354" i="13"/>
  <c r="A352" i="13"/>
  <c r="A350" i="13"/>
  <c r="A348" i="13"/>
  <c r="A346" i="13"/>
  <c r="A344" i="13"/>
  <c r="A342" i="13"/>
  <c r="A340" i="13"/>
  <c r="A322" i="13"/>
  <c r="A320" i="13"/>
  <c r="A318" i="13"/>
  <c r="A316" i="13"/>
  <c r="A314" i="13"/>
  <c r="A312" i="13"/>
  <c r="A310" i="13"/>
  <c r="A308" i="13"/>
  <c r="A306" i="13"/>
  <c r="A304" i="13"/>
  <c r="A302" i="13"/>
  <c r="A300" i="13"/>
  <c r="A298" i="13"/>
  <c r="A295" i="13"/>
  <c r="A293" i="13"/>
  <c r="A291" i="13"/>
  <c r="A289" i="13"/>
  <c r="A287" i="13"/>
  <c r="A285" i="13"/>
  <c r="A283" i="13"/>
  <c r="A281" i="13"/>
  <c r="A279" i="13"/>
  <c r="A277" i="13"/>
  <c r="A275" i="13"/>
  <c r="A273" i="13"/>
  <c r="A271" i="13"/>
  <c r="A269" i="13"/>
  <c r="A166" i="13"/>
  <c r="A164" i="13"/>
  <c r="A162" i="13"/>
  <c r="A160" i="13"/>
  <c r="A158" i="13"/>
  <c r="A156" i="13"/>
  <c r="A154" i="13"/>
  <c r="A152" i="13"/>
  <c r="A150" i="13"/>
  <c r="A148" i="13"/>
  <c r="A146" i="13"/>
  <c r="A144" i="13"/>
  <c r="A142" i="13"/>
  <c r="A615" i="13"/>
  <c r="A607" i="13"/>
  <c r="A599" i="13"/>
  <c r="A594" i="13"/>
  <c r="A592" i="13"/>
  <c r="A590" i="13"/>
  <c r="A588" i="13"/>
  <c r="A586" i="13"/>
  <c r="A584" i="13"/>
  <c r="A582" i="13"/>
  <c r="A580" i="13"/>
  <c r="A578" i="13"/>
  <c r="A576" i="13"/>
  <c r="A574" i="13"/>
  <c r="A572" i="13"/>
  <c r="A570" i="13"/>
  <c r="A568" i="13"/>
  <c r="A566" i="13"/>
  <c r="A564" i="13"/>
  <c r="A562" i="13"/>
  <c r="A543" i="13"/>
  <c r="A541" i="13"/>
  <c r="A539" i="13"/>
  <c r="A537" i="13"/>
  <c r="A535" i="13"/>
  <c r="A533" i="13"/>
  <c r="A531" i="13"/>
  <c r="A529" i="13"/>
  <c r="A527" i="13"/>
  <c r="A525" i="13"/>
  <c r="A523" i="13"/>
  <c r="A521" i="13"/>
  <c r="A519" i="13"/>
  <c r="A517" i="13"/>
  <c r="A515" i="13"/>
  <c r="A513" i="13"/>
  <c r="A511" i="13"/>
  <c r="A509" i="13"/>
  <c r="A506" i="13"/>
  <c r="A504" i="13"/>
  <c r="A502" i="13"/>
  <c r="A500" i="13"/>
  <c r="A498" i="13"/>
  <c r="A496" i="13"/>
  <c r="A494" i="13"/>
  <c r="A492" i="13"/>
  <c r="A490" i="13"/>
  <c r="A488" i="13"/>
  <c r="A486" i="13"/>
  <c r="A484" i="13"/>
  <c r="A482" i="13"/>
  <c r="A480" i="13"/>
  <c r="A478" i="13"/>
  <c r="A476" i="13"/>
  <c r="A474" i="13"/>
  <c r="A472" i="13"/>
  <c r="A469" i="13"/>
  <c r="A467" i="13"/>
  <c r="A465" i="13"/>
  <c r="A463" i="13"/>
  <c r="A461" i="13"/>
  <c r="A459" i="13"/>
  <c r="A457" i="13"/>
  <c r="A450" i="13"/>
  <c r="A425" i="13"/>
  <c r="A423" i="13"/>
  <c r="A421" i="13"/>
  <c r="A419" i="13"/>
  <c r="A416" i="13"/>
  <c r="A414" i="13"/>
  <c r="A412" i="13"/>
  <c r="A410" i="13"/>
  <c r="A408" i="13"/>
  <c r="A406" i="13"/>
  <c r="A404" i="13"/>
  <c r="A402" i="13"/>
  <c r="A400" i="13"/>
  <c r="A398" i="13"/>
  <c r="A396" i="13"/>
  <c r="A394" i="13"/>
  <c r="A392" i="13"/>
  <c r="A390" i="13"/>
  <c r="A388" i="13"/>
  <c r="A386" i="13"/>
  <c r="A384" i="13"/>
  <c r="A382" i="13"/>
  <c r="A380" i="13"/>
  <c r="A378" i="13"/>
  <c r="A376" i="13"/>
  <c r="A374" i="13"/>
  <c r="A372" i="13"/>
  <c r="A370" i="13"/>
  <c r="A368" i="13"/>
  <c r="A337" i="13"/>
  <c r="A335" i="13"/>
  <c r="A333" i="13"/>
  <c r="A331" i="13"/>
  <c r="A329" i="13"/>
  <c r="A327" i="13"/>
  <c r="A325" i="13"/>
  <c r="A266" i="13"/>
  <c r="A264" i="13"/>
  <c r="A262" i="13"/>
  <c r="A260" i="13"/>
  <c r="A258" i="13"/>
  <c r="A256" i="13"/>
  <c r="A254" i="13"/>
  <c r="A252" i="13"/>
  <c r="A250" i="13"/>
  <c r="A248" i="13"/>
  <c r="A246" i="13"/>
  <c r="A244" i="13"/>
  <c r="A242" i="13"/>
  <c r="A240" i="13"/>
  <c r="A238" i="13"/>
  <c r="A236" i="13"/>
  <c r="A234" i="13"/>
  <c r="A232" i="13"/>
  <c r="A230" i="13"/>
  <c r="A228" i="13"/>
  <c r="A226" i="13"/>
  <c r="A224" i="13"/>
  <c r="A222" i="13"/>
  <c r="A220" i="13"/>
  <c r="A218" i="13"/>
  <c r="A216" i="13"/>
  <c r="A214" i="13"/>
  <c r="A212" i="13"/>
  <c r="A210" i="13"/>
  <c r="A208" i="13"/>
  <c r="A206" i="13"/>
  <c r="A204" i="13"/>
  <c r="A202" i="13"/>
  <c r="A200" i="13"/>
  <c r="A198" i="13"/>
  <c r="A196" i="13"/>
  <c r="A194" i="13"/>
  <c r="A192" i="13"/>
  <c r="A190" i="13"/>
  <c r="A188" i="13"/>
  <c r="A186" i="13"/>
  <c r="A184" i="13"/>
  <c r="A182" i="13"/>
  <c r="A180" i="13"/>
  <c r="A178" i="13"/>
  <c r="A176" i="13"/>
  <c r="A174" i="13"/>
  <c r="A172" i="13"/>
  <c r="A170" i="13"/>
  <c r="A168" i="13"/>
  <c r="A139" i="13"/>
  <c r="A137" i="13"/>
  <c r="A135" i="13"/>
  <c r="A133" i="13"/>
  <c r="A131" i="13"/>
  <c r="A129" i="13"/>
  <c r="A127" i="13"/>
  <c r="A116" i="13"/>
  <c r="A114" i="13"/>
  <c r="A112" i="13"/>
  <c r="A110" i="13"/>
  <c r="A107" i="13"/>
  <c r="A105" i="13"/>
  <c r="A103" i="13"/>
  <c r="A101" i="13"/>
  <c r="A99" i="13"/>
  <c r="A97" i="13"/>
  <c r="A95" i="13"/>
  <c r="A617" i="13"/>
  <c r="A609" i="13"/>
  <c r="A601" i="13"/>
  <c r="A596" i="13"/>
  <c r="A559" i="13"/>
  <c r="A557" i="13"/>
  <c r="A555" i="13"/>
  <c r="A553" i="13"/>
  <c r="A551" i="13"/>
  <c r="A549" i="13"/>
  <c r="A547" i="13"/>
  <c r="A545" i="13"/>
  <c r="A456" i="13"/>
  <c r="A454" i="13"/>
  <c r="A452" i="13"/>
  <c r="A449" i="13"/>
  <c r="A447" i="13"/>
  <c r="A445" i="13"/>
  <c r="A443" i="13"/>
  <c r="A441" i="13"/>
  <c r="A439" i="13"/>
  <c r="A437" i="13"/>
  <c r="A435" i="13"/>
  <c r="A433" i="13"/>
  <c r="A431" i="13"/>
  <c r="A429" i="13"/>
  <c r="A427" i="13"/>
  <c r="A418" i="13"/>
  <c r="A367" i="13"/>
  <c r="A365" i="13"/>
  <c r="A363" i="13"/>
  <c r="A361" i="13"/>
  <c r="A359" i="13"/>
  <c r="A357" i="13"/>
  <c r="A355" i="13"/>
  <c r="A353" i="13"/>
  <c r="A351" i="13"/>
  <c r="A349" i="13"/>
  <c r="A347" i="13"/>
  <c r="A345" i="13"/>
  <c r="A343" i="13"/>
  <c r="A341" i="13"/>
  <c r="A339" i="13"/>
  <c r="A324" i="13"/>
  <c r="A321" i="13"/>
  <c r="A319" i="13"/>
  <c r="A317" i="13"/>
  <c r="A315" i="13"/>
  <c r="A313" i="13"/>
  <c r="A311" i="13"/>
  <c r="A309" i="13"/>
  <c r="A307" i="13"/>
  <c r="A305" i="13"/>
  <c r="A303" i="13"/>
  <c r="A301" i="13"/>
  <c r="A299" i="13"/>
  <c r="A297" i="13"/>
  <c r="A294" i="13"/>
  <c r="A292" i="13"/>
  <c r="A290" i="13"/>
  <c r="A288" i="13"/>
  <c r="A286" i="13"/>
  <c r="A284" i="13"/>
  <c r="A282" i="13"/>
  <c r="A280" i="13"/>
  <c r="A278" i="13"/>
  <c r="A276" i="13"/>
  <c r="A274" i="13"/>
  <c r="A272" i="13"/>
  <c r="A270" i="13"/>
  <c r="A268" i="13"/>
  <c r="A165" i="13"/>
  <c r="A163" i="13"/>
  <c r="A161" i="13"/>
  <c r="A159" i="13"/>
  <c r="A157" i="13"/>
  <c r="A155" i="13"/>
  <c r="A153" i="13"/>
  <c r="A151" i="13"/>
  <c r="A149" i="13"/>
  <c r="A147" i="13"/>
  <c r="A145" i="13"/>
  <c r="A143" i="13"/>
  <c r="A141" i="13"/>
  <c r="A619" i="13"/>
  <c r="A611" i="13"/>
  <c r="A603" i="13"/>
  <c r="A595" i="13"/>
  <c r="A593" i="13"/>
  <c r="A591" i="13"/>
  <c r="A589" i="13"/>
  <c r="A587" i="13"/>
  <c r="A585" i="13"/>
  <c r="A583" i="13"/>
  <c r="A581" i="13"/>
  <c r="A579" i="13"/>
  <c r="A577" i="13"/>
  <c r="A575" i="13"/>
  <c r="A573" i="13"/>
  <c r="A571" i="13"/>
  <c r="A569" i="13"/>
  <c r="A567" i="13"/>
  <c r="A565" i="13"/>
  <c r="A563" i="13"/>
  <c r="A561" i="13"/>
  <c r="A542" i="13"/>
  <c r="A540" i="13"/>
  <c r="A538" i="13"/>
  <c r="A536" i="13"/>
  <c r="A534" i="13"/>
  <c r="A532" i="13"/>
  <c r="A530" i="13"/>
  <c r="A528" i="13"/>
  <c r="A526" i="13"/>
  <c r="A524" i="13"/>
  <c r="A522" i="13"/>
  <c r="A520" i="13"/>
  <c r="A518" i="13"/>
  <c r="A516" i="13"/>
  <c r="A514" i="13"/>
  <c r="A512" i="13"/>
  <c r="A510" i="13"/>
  <c r="A508" i="13"/>
  <c r="A505" i="13"/>
  <c r="A503" i="13"/>
  <c r="A501" i="13"/>
  <c r="A499" i="13"/>
  <c r="A497" i="13"/>
  <c r="A495" i="13"/>
  <c r="A493" i="13"/>
  <c r="A491" i="13"/>
  <c r="A489" i="13"/>
  <c r="A487" i="13"/>
  <c r="A485" i="13"/>
  <c r="A483" i="13"/>
  <c r="A481" i="13"/>
  <c r="A479" i="13"/>
  <c r="A477" i="13"/>
  <c r="A475" i="13"/>
  <c r="A473" i="13"/>
  <c r="A471" i="13"/>
  <c r="A468" i="13"/>
  <c r="A466" i="13"/>
  <c r="A464" i="13"/>
  <c r="A462" i="13"/>
  <c r="A460" i="13"/>
  <c r="A458" i="13"/>
  <c r="A426" i="13"/>
  <c r="A424" i="13"/>
  <c r="A422" i="13"/>
  <c r="A420" i="13"/>
  <c r="A415" i="13"/>
  <c r="A413" i="13"/>
  <c r="A411" i="13"/>
  <c r="A409" i="13"/>
  <c r="A407" i="13"/>
  <c r="A405" i="13"/>
  <c r="A403" i="13"/>
  <c r="A401" i="13"/>
  <c r="A399" i="13"/>
  <c r="A397" i="13"/>
  <c r="A395" i="13"/>
  <c r="A393" i="13"/>
  <c r="A391" i="13"/>
  <c r="A389" i="13"/>
  <c r="A387" i="13"/>
  <c r="A385" i="13"/>
  <c r="A383" i="13"/>
  <c r="A381" i="13"/>
  <c r="A379" i="13"/>
  <c r="A377" i="13"/>
  <c r="A375" i="13"/>
  <c r="A373" i="13"/>
  <c r="A371" i="13"/>
  <c r="A369" i="13"/>
  <c r="A338" i="13"/>
  <c r="A336" i="13"/>
  <c r="A334" i="13"/>
  <c r="A332" i="13"/>
  <c r="A330" i="13"/>
  <c r="A328" i="13"/>
  <c r="A326" i="13"/>
  <c r="A323" i="13"/>
  <c r="A296" i="13"/>
  <c r="A267" i="13"/>
  <c r="A265" i="13"/>
  <c r="A263" i="13"/>
  <c r="A261" i="13"/>
  <c r="A259" i="13"/>
  <c r="A257" i="13"/>
  <c r="A255" i="13"/>
  <c r="A253" i="13"/>
  <c r="A251" i="13"/>
  <c r="A249" i="13"/>
  <c r="A247" i="13"/>
  <c r="A245" i="13"/>
  <c r="A243" i="13"/>
  <c r="A241" i="13"/>
  <c r="A239" i="13"/>
  <c r="A237" i="13"/>
  <c r="A235" i="13"/>
  <c r="A233" i="13"/>
  <c r="A231" i="13"/>
  <c r="A229" i="13"/>
  <c r="A227" i="13"/>
  <c r="A225" i="13"/>
  <c r="A223" i="13"/>
  <c r="A221" i="13"/>
  <c r="A219" i="13"/>
  <c r="A217" i="13"/>
  <c r="A215" i="13"/>
  <c r="A213" i="13"/>
  <c r="A211" i="13"/>
  <c r="A209" i="13"/>
  <c r="A207" i="13"/>
  <c r="A205" i="13"/>
  <c r="A203" i="13"/>
  <c r="A201" i="13"/>
  <c r="A199" i="13"/>
  <c r="A197" i="13"/>
  <c r="A195" i="13"/>
  <c r="A193" i="13"/>
  <c r="A191" i="13"/>
  <c r="A189" i="13"/>
  <c r="A187" i="13"/>
  <c r="A185" i="13"/>
  <c r="A183" i="13"/>
  <c r="A181" i="13"/>
  <c r="A179" i="13"/>
  <c r="A177" i="13"/>
  <c r="A175" i="13"/>
  <c r="A173" i="13"/>
  <c r="A171" i="13"/>
  <c r="A169" i="13"/>
  <c r="A167" i="13"/>
  <c r="A140" i="13"/>
  <c r="A138" i="13"/>
  <c r="A136" i="13"/>
  <c r="A134" i="13"/>
  <c r="A132" i="13"/>
  <c r="A130" i="13"/>
  <c r="A128" i="13"/>
  <c r="A126" i="13"/>
  <c r="A117" i="13"/>
  <c r="A115" i="13"/>
  <c r="A113" i="13"/>
  <c r="A111" i="13"/>
  <c r="A109" i="13"/>
  <c r="A106" i="13"/>
  <c r="A104" i="13"/>
  <c r="A102" i="13"/>
  <c r="A100" i="13"/>
  <c r="A98" i="13"/>
  <c r="A96" i="13"/>
  <c r="A125" i="13"/>
  <c r="A123" i="13"/>
  <c r="A121" i="13"/>
  <c r="A119" i="13"/>
  <c r="A58" i="13"/>
  <c r="A56" i="13"/>
  <c r="A54" i="13"/>
  <c r="A52" i="13"/>
  <c r="A50" i="13"/>
  <c r="A48" i="13"/>
  <c r="A46" i="13"/>
  <c r="A44" i="13"/>
  <c r="A42" i="13"/>
  <c r="A40" i="13"/>
  <c r="A38" i="13"/>
  <c r="A36" i="13"/>
  <c r="A34" i="13"/>
  <c r="A32" i="13"/>
  <c r="A30" i="13"/>
  <c r="A28" i="13"/>
  <c r="A26" i="13"/>
  <c r="A24" i="13"/>
  <c r="A22" i="13"/>
  <c r="A20" i="13"/>
  <c r="A18" i="13"/>
  <c r="A16" i="13"/>
  <c r="A14" i="13"/>
  <c r="A12" i="13"/>
  <c r="A10" i="13"/>
  <c r="A7" i="13"/>
  <c r="A4" i="13"/>
  <c r="A94" i="13"/>
  <c r="A92" i="13"/>
  <c r="A90" i="13"/>
  <c r="A88" i="13"/>
  <c r="A86" i="13"/>
  <c r="A84" i="13"/>
  <c r="A82" i="13"/>
  <c r="A80" i="13"/>
  <c r="A78" i="13"/>
  <c r="A76" i="13"/>
  <c r="A74" i="13"/>
  <c r="A72" i="13"/>
  <c r="A70" i="13"/>
  <c r="A68" i="13"/>
  <c r="A66" i="13"/>
  <c r="A64" i="13"/>
  <c r="A62" i="13"/>
  <c r="A60" i="13"/>
  <c r="A6" i="13"/>
  <c r="A124" i="13"/>
  <c r="A122" i="13"/>
  <c r="A120" i="13"/>
  <c r="A118" i="13"/>
  <c r="A59" i="13"/>
  <c r="A57" i="13"/>
  <c r="A55" i="13"/>
  <c r="A53" i="13"/>
  <c r="A51" i="13"/>
  <c r="A49" i="13"/>
  <c r="A47" i="13"/>
  <c r="A45" i="13"/>
  <c r="A43" i="13"/>
  <c r="A41" i="13"/>
  <c r="A39" i="13"/>
  <c r="A37" i="13"/>
  <c r="A35" i="13"/>
  <c r="A33" i="13"/>
  <c r="A31" i="13"/>
  <c r="A29" i="13"/>
  <c r="A27" i="13"/>
  <c r="A25" i="13"/>
  <c r="A23" i="13"/>
  <c r="A21" i="13"/>
  <c r="A19" i="13"/>
  <c r="A17" i="13"/>
  <c r="A15" i="13"/>
  <c r="A13" i="13"/>
  <c r="A11" i="13"/>
  <c r="A9" i="13"/>
  <c r="A5" i="13"/>
  <c r="A89" i="13"/>
  <c r="A81" i="13"/>
  <c r="A73" i="13"/>
  <c r="A65" i="13"/>
  <c r="A91" i="13"/>
  <c r="A83" i="13"/>
  <c r="A75" i="13"/>
  <c r="A67" i="13"/>
  <c r="A93" i="13"/>
  <c r="A85" i="13"/>
  <c r="A77" i="13"/>
  <c r="A69" i="13"/>
  <c r="A61" i="13"/>
  <c r="A8" i="13"/>
  <c r="A87" i="13"/>
  <c r="A79" i="13"/>
  <c r="A71" i="13"/>
  <c r="A108" i="13"/>
  <c r="A63" i="13"/>
  <c r="D4" i="8"/>
  <c r="D4" i="7"/>
  <c r="D4" i="6"/>
  <c r="D28" i="4"/>
  <c r="D4" i="4"/>
  <c r="E4" i="3"/>
  <c r="C150" i="6"/>
  <c r="C148" i="6"/>
  <c r="C146" i="6"/>
  <c r="C144" i="6"/>
  <c r="C142" i="6"/>
  <c r="C140" i="6"/>
  <c r="C138" i="6"/>
  <c r="C136" i="6"/>
  <c r="C131" i="6"/>
  <c r="C129" i="6"/>
  <c r="C127" i="6"/>
  <c r="C125" i="6"/>
  <c r="C123" i="6"/>
  <c r="C121" i="6"/>
  <c r="C119" i="6"/>
  <c r="C117" i="6"/>
  <c r="C115" i="6"/>
  <c r="C113" i="6"/>
  <c r="C111" i="6"/>
  <c r="C109" i="6"/>
  <c r="C107" i="6"/>
  <c r="C105" i="6"/>
  <c r="C103" i="6"/>
  <c r="C101" i="6"/>
  <c r="C147" i="6"/>
  <c r="C145" i="6"/>
  <c r="C143" i="6"/>
  <c r="C141" i="6"/>
  <c r="C139" i="6"/>
  <c r="C137" i="6"/>
  <c r="C135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100" i="6"/>
  <c r="C44" i="6"/>
  <c r="C42" i="6"/>
  <c r="C40" i="6"/>
  <c r="C38" i="6"/>
  <c r="C36" i="6"/>
  <c r="C34" i="6"/>
  <c r="C31" i="6"/>
  <c r="C26" i="6"/>
  <c r="C24" i="6"/>
  <c r="C22" i="6"/>
  <c r="C20" i="6"/>
  <c r="C12" i="6"/>
  <c r="C9" i="6"/>
  <c r="C99" i="6"/>
  <c r="C97" i="6"/>
  <c r="C95" i="6"/>
  <c r="C93" i="6"/>
  <c r="C91" i="6"/>
  <c r="C89" i="6"/>
  <c r="C87" i="6"/>
  <c r="C85" i="6"/>
  <c r="C83" i="6"/>
  <c r="C81" i="6"/>
  <c r="C79" i="6"/>
  <c r="C77" i="6"/>
  <c r="C75" i="6"/>
  <c r="C73" i="6"/>
  <c r="C71" i="6"/>
  <c r="C69" i="6"/>
  <c r="C67" i="6"/>
  <c r="C65" i="6"/>
  <c r="C63" i="6"/>
  <c r="C61" i="6"/>
  <c r="C56" i="6"/>
  <c r="C54" i="6"/>
  <c r="C52" i="6"/>
  <c r="C50" i="6"/>
  <c r="C48" i="6"/>
  <c r="C45" i="6"/>
  <c r="C43" i="6"/>
  <c r="C41" i="6"/>
  <c r="C39" i="6"/>
  <c r="C37" i="6"/>
  <c r="C35" i="6"/>
  <c r="C30" i="6"/>
  <c r="C27" i="6"/>
  <c r="C25" i="6"/>
  <c r="C23" i="6"/>
  <c r="C21" i="6"/>
  <c r="C13" i="6"/>
  <c r="C11" i="6"/>
  <c r="C8" i="6"/>
  <c r="C98" i="6"/>
  <c r="C96" i="6"/>
  <c r="C94" i="6"/>
  <c r="C92" i="6"/>
  <c r="C90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5" i="6"/>
  <c r="C53" i="6"/>
  <c r="C51" i="6"/>
  <c r="C49" i="6"/>
  <c r="C181" i="7"/>
  <c r="C179" i="7"/>
  <c r="C177" i="7"/>
  <c r="C175" i="7"/>
  <c r="C173" i="7"/>
  <c r="C171" i="7"/>
  <c r="C169" i="7"/>
  <c r="C166" i="7"/>
  <c r="C164" i="7"/>
  <c r="C162" i="7"/>
  <c r="C160" i="7"/>
  <c r="C158" i="7"/>
  <c r="C184" i="7"/>
  <c r="C182" i="7"/>
  <c r="C180" i="7"/>
  <c r="C178" i="7"/>
  <c r="C176" i="7"/>
  <c r="C174" i="7"/>
  <c r="C172" i="7"/>
  <c r="C170" i="7"/>
  <c r="C165" i="7"/>
  <c r="C163" i="7"/>
  <c r="C161" i="7"/>
  <c r="C159" i="7"/>
  <c r="C157" i="7"/>
  <c r="C155" i="7"/>
  <c r="C153" i="7"/>
  <c r="C151" i="7"/>
  <c r="C149" i="7"/>
  <c r="C147" i="7"/>
  <c r="C145" i="7"/>
  <c r="C143" i="7"/>
  <c r="C141" i="7"/>
  <c r="C139" i="7"/>
  <c r="C137" i="7"/>
  <c r="C135" i="7"/>
  <c r="C133" i="7"/>
  <c r="C131" i="7"/>
  <c r="C129" i="7"/>
  <c r="C127" i="7"/>
  <c r="C125" i="7"/>
  <c r="C123" i="7"/>
  <c r="C121" i="7"/>
  <c r="C119" i="7"/>
  <c r="C117" i="7"/>
  <c r="C115" i="7"/>
  <c r="C113" i="7"/>
  <c r="C111" i="7"/>
  <c r="C109" i="7"/>
  <c r="C107" i="7"/>
  <c r="C105" i="7"/>
  <c r="C103" i="7"/>
  <c r="C101" i="7"/>
  <c r="C99" i="7"/>
  <c r="C97" i="7"/>
  <c r="C95" i="7"/>
  <c r="C93" i="7"/>
  <c r="C91" i="7"/>
  <c r="C89" i="7"/>
  <c r="C87" i="7"/>
  <c r="C85" i="7"/>
  <c r="C83" i="7"/>
  <c r="C81" i="7"/>
  <c r="C79" i="7"/>
  <c r="C77" i="7"/>
  <c r="C75" i="7"/>
  <c r="C73" i="7"/>
  <c r="C71" i="7"/>
  <c r="C69" i="7"/>
  <c r="C67" i="7"/>
  <c r="C65" i="7"/>
  <c r="C63" i="7"/>
  <c r="C61" i="7"/>
  <c r="C156" i="7"/>
  <c r="C154" i="7"/>
  <c r="C152" i="7"/>
  <c r="C150" i="7"/>
  <c r="C148" i="7"/>
  <c r="C146" i="7"/>
  <c r="C144" i="7"/>
  <c r="C142" i="7"/>
  <c r="C140" i="7"/>
  <c r="C138" i="7"/>
  <c r="C136" i="7"/>
  <c r="C134" i="7"/>
  <c r="C132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3" i="7"/>
  <c r="C51" i="7"/>
  <c r="C49" i="7"/>
  <c r="C47" i="7"/>
  <c r="C42" i="7"/>
  <c r="C40" i="7"/>
  <c r="C29" i="7"/>
  <c r="C24" i="7"/>
  <c r="C22" i="7"/>
  <c r="C20" i="7"/>
  <c r="C18" i="7"/>
  <c r="C10" i="7"/>
  <c r="C7" i="7"/>
  <c r="C59" i="7"/>
  <c r="C54" i="7"/>
  <c r="C52" i="7"/>
  <c r="C50" i="7"/>
  <c r="C48" i="7"/>
  <c r="C46" i="7"/>
  <c r="C43" i="7"/>
  <c r="C41" i="7"/>
  <c r="C28" i="7"/>
  <c r="C25" i="7"/>
  <c r="C23" i="7"/>
  <c r="C21" i="7"/>
  <c r="C19" i="7"/>
  <c r="C11" i="7"/>
  <c r="C9" i="7"/>
  <c r="C6" i="7"/>
  <c r="P1" i="13" l="1"/>
  <c r="C36" i="4"/>
  <c r="C30" i="7"/>
  <c r="C43" i="4" s="1"/>
  <c r="C44" i="7"/>
  <c r="C44" i="4" s="1"/>
  <c r="C49" i="4"/>
  <c r="C32" i="6"/>
  <c r="C34" i="8"/>
  <c r="C29" i="8"/>
  <c r="E4" i="8"/>
  <c r="E4" i="7"/>
  <c r="E4" i="6"/>
  <c r="F4" i="3"/>
  <c r="E28" i="4"/>
  <c r="E4" i="4"/>
  <c r="D184" i="7"/>
  <c r="D49" i="4" s="1"/>
  <c r="D182" i="7"/>
  <c r="D180" i="7"/>
  <c r="D178" i="7"/>
  <c r="D176" i="7"/>
  <c r="D174" i="7"/>
  <c r="D172" i="7"/>
  <c r="D170" i="7"/>
  <c r="D165" i="7"/>
  <c r="D163" i="7"/>
  <c r="D161" i="7"/>
  <c r="D159" i="7"/>
  <c r="D157" i="7"/>
  <c r="D181" i="7"/>
  <c r="D179" i="7"/>
  <c r="D177" i="7"/>
  <c r="D175" i="7"/>
  <c r="D173" i="7"/>
  <c r="D171" i="7"/>
  <c r="D169" i="7"/>
  <c r="D166" i="7"/>
  <c r="D164" i="7"/>
  <c r="D162" i="7"/>
  <c r="D158" i="7"/>
  <c r="D160" i="7"/>
  <c r="D156" i="7"/>
  <c r="D154" i="7"/>
  <c r="D152" i="7"/>
  <c r="D150" i="7"/>
  <c r="D148" i="7"/>
  <c r="D146" i="7"/>
  <c r="D144" i="7"/>
  <c r="D142" i="7"/>
  <c r="D140" i="7"/>
  <c r="D138" i="7"/>
  <c r="D136" i="7"/>
  <c r="D134" i="7"/>
  <c r="D132" i="7"/>
  <c r="D130" i="7"/>
  <c r="D128" i="7"/>
  <c r="D126" i="7"/>
  <c r="D124" i="7"/>
  <c r="D122" i="7"/>
  <c r="D120" i="7"/>
  <c r="D118" i="7"/>
  <c r="D116" i="7"/>
  <c r="D114" i="7"/>
  <c r="D112" i="7"/>
  <c r="D110" i="7"/>
  <c r="D108" i="7"/>
  <c r="D106" i="7"/>
  <c r="D104" i="7"/>
  <c r="D102" i="7"/>
  <c r="D100" i="7"/>
  <c r="D98" i="7"/>
  <c r="D96" i="7"/>
  <c r="D94" i="7"/>
  <c r="D92" i="7"/>
  <c r="D90" i="7"/>
  <c r="D88" i="7"/>
  <c r="D86" i="7"/>
  <c r="D84" i="7"/>
  <c r="D82" i="7"/>
  <c r="D80" i="7"/>
  <c r="D78" i="7"/>
  <c r="D76" i="7"/>
  <c r="D74" i="7"/>
  <c r="D72" i="7"/>
  <c r="D70" i="7"/>
  <c r="D68" i="7"/>
  <c r="D66" i="7"/>
  <c r="D155" i="7"/>
  <c r="D153" i="7"/>
  <c r="D151" i="7"/>
  <c r="D149" i="7"/>
  <c r="D147" i="7"/>
  <c r="D145" i="7"/>
  <c r="D143" i="7"/>
  <c r="D141" i="7"/>
  <c r="D139" i="7"/>
  <c r="D137" i="7"/>
  <c r="D135" i="7"/>
  <c r="D133" i="7"/>
  <c r="D131" i="7"/>
  <c r="D129" i="7"/>
  <c r="D127" i="7"/>
  <c r="D125" i="7"/>
  <c r="D123" i="7"/>
  <c r="D121" i="7"/>
  <c r="D119" i="7"/>
  <c r="D117" i="7"/>
  <c r="D115" i="7"/>
  <c r="D113" i="7"/>
  <c r="D111" i="7"/>
  <c r="D109" i="7"/>
  <c r="D107" i="7"/>
  <c r="D105" i="7"/>
  <c r="D103" i="7"/>
  <c r="D101" i="7"/>
  <c r="D99" i="7"/>
  <c r="D97" i="7"/>
  <c r="D95" i="7"/>
  <c r="D93" i="7"/>
  <c r="D91" i="7"/>
  <c r="D89" i="7"/>
  <c r="D87" i="7"/>
  <c r="D85" i="7"/>
  <c r="D83" i="7"/>
  <c r="D81" i="7"/>
  <c r="D79" i="7"/>
  <c r="D71" i="7"/>
  <c r="D65" i="7"/>
  <c r="D62" i="7"/>
  <c r="D60" i="7"/>
  <c r="D58" i="7"/>
  <c r="D53" i="7"/>
  <c r="D51" i="7"/>
  <c r="D49" i="7"/>
  <c r="D47" i="7"/>
  <c r="D42" i="7"/>
  <c r="D40" i="7"/>
  <c r="D29" i="7"/>
  <c r="D24" i="7"/>
  <c r="D22" i="7"/>
  <c r="D20" i="7"/>
  <c r="D18" i="7"/>
  <c r="D10" i="7"/>
  <c r="D7" i="7"/>
  <c r="D32" i="4" s="1"/>
  <c r="D73" i="7"/>
  <c r="D75" i="7"/>
  <c r="D67" i="7"/>
  <c r="D63" i="7"/>
  <c r="D59" i="7"/>
  <c r="D54" i="7"/>
  <c r="D52" i="7"/>
  <c r="D50" i="7"/>
  <c r="D48" i="7"/>
  <c r="D46" i="7"/>
  <c r="D43" i="7"/>
  <c r="D41" i="7"/>
  <c r="D28" i="7"/>
  <c r="D30" i="7" s="1"/>
  <c r="D43" i="4" s="1"/>
  <c r="D25" i="7"/>
  <c r="D23" i="7"/>
  <c r="D21" i="7"/>
  <c r="D19" i="7"/>
  <c r="D11" i="7"/>
  <c r="D36" i="4" s="1"/>
  <c r="D9" i="7"/>
  <c r="D34" i="4" s="1"/>
  <c r="D6" i="7"/>
  <c r="D77" i="7"/>
  <c r="D69" i="7"/>
  <c r="D64" i="7"/>
  <c r="D61" i="7"/>
  <c r="C13" i="7"/>
  <c r="C31" i="4"/>
  <c r="C32" i="4"/>
  <c r="C133" i="6"/>
  <c r="C15" i="6"/>
  <c r="C28" i="8"/>
  <c r="C31" i="8"/>
  <c r="C34" i="4"/>
  <c r="C12" i="7"/>
  <c r="C35" i="4"/>
  <c r="C167" i="7"/>
  <c r="C47" i="4" s="1"/>
  <c r="C183" i="7"/>
  <c r="C48" i="4" s="1"/>
  <c r="C14" i="6"/>
  <c r="C30" i="8"/>
  <c r="C28" i="6"/>
  <c r="C33" i="8"/>
  <c r="C149" i="6"/>
  <c r="C55" i="7"/>
  <c r="C45" i="4" s="1"/>
  <c r="C26" i="7"/>
  <c r="C42" i="4" s="1"/>
  <c r="C32" i="8"/>
  <c r="C57" i="6"/>
  <c r="C27" i="8"/>
  <c r="C46" i="6"/>
  <c r="D150" i="6"/>
  <c r="D148" i="6"/>
  <c r="D146" i="6"/>
  <c r="D144" i="6"/>
  <c r="D142" i="6"/>
  <c r="D140" i="6"/>
  <c r="D138" i="6"/>
  <c r="D136" i="6"/>
  <c r="D131" i="6"/>
  <c r="D129" i="6"/>
  <c r="D127" i="6"/>
  <c r="D125" i="6"/>
  <c r="D123" i="6"/>
  <c r="D121" i="6"/>
  <c r="D119" i="6"/>
  <c r="D117" i="6"/>
  <c r="D115" i="6"/>
  <c r="D113" i="6"/>
  <c r="D111" i="6"/>
  <c r="D109" i="6"/>
  <c r="D107" i="6"/>
  <c r="D105" i="6"/>
  <c r="D103" i="6"/>
  <c r="D147" i="6"/>
  <c r="D145" i="6"/>
  <c r="D143" i="6"/>
  <c r="D141" i="6"/>
  <c r="D139" i="6"/>
  <c r="D137" i="6"/>
  <c r="D135" i="6"/>
  <c r="D132" i="6"/>
  <c r="D130" i="6"/>
  <c r="D128" i="6"/>
  <c r="D126" i="6"/>
  <c r="D124" i="6"/>
  <c r="D122" i="6"/>
  <c r="D120" i="6"/>
  <c r="D118" i="6"/>
  <c r="D116" i="6"/>
  <c r="D114" i="6"/>
  <c r="D112" i="6"/>
  <c r="D110" i="6"/>
  <c r="D108" i="6"/>
  <c r="D106" i="6"/>
  <c r="D104" i="6"/>
  <c r="D102" i="6"/>
  <c r="D100" i="6"/>
  <c r="D101" i="6"/>
  <c r="D99" i="6"/>
  <c r="D97" i="6"/>
  <c r="D95" i="6"/>
  <c r="D93" i="6"/>
  <c r="D91" i="6"/>
  <c r="D89" i="6"/>
  <c r="D87" i="6"/>
  <c r="D85" i="6"/>
  <c r="D83" i="6"/>
  <c r="D81" i="6"/>
  <c r="D79" i="6"/>
  <c r="D77" i="6"/>
  <c r="D75" i="6"/>
  <c r="D73" i="6"/>
  <c r="D71" i="6"/>
  <c r="D69" i="6"/>
  <c r="D67" i="6"/>
  <c r="D65" i="6"/>
  <c r="D63" i="6"/>
  <c r="D61" i="6"/>
  <c r="D56" i="6"/>
  <c r="D54" i="6"/>
  <c r="D52" i="6"/>
  <c r="D50" i="6"/>
  <c r="D48" i="6"/>
  <c r="D45" i="6"/>
  <c r="D43" i="6"/>
  <c r="D41" i="6"/>
  <c r="D34" i="8" s="1"/>
  <c r="D39" i="6"/>
  <c r="D32" i="8" s="1"/>
  <c r="D37" i="6"/>
  <c r="D30" i="8" s="1"/>
  <c r="D35" i="6"/>
  <c r="D28" i="8" s="1"/>
  <c r="D30" i="6"/>
  <c r="D27" i="6"/>
  <c r="D25" i="6"/>
  <c r="D23" i="6"/>
  <c r="D21" i="6"/>
  <c r="D13" i="6"/>
  <c r="D11" i="6"/>
  <c r="D8" i="6"/>
  <c r="D98" i="6"/>
  <c r="D96" i="6"/>
  <c r="D94" i="6"/>
  <c r="D92" i="6"/>
  <c r="D90" i="6"/>
  <c r="D88" i="6"/>
  <c r="D86" i="6"/>
  <c r="D84" i="6"/>
  <c r="D82" i="6"/>
  <c r="D80" i="6"/>
  <c r="D78" i="6"/>
  <c r="D76" i="6"/>
  <c r="D74" i="6"/>
  <c r="D72" i="6"/>
  <c r="D70" i="6"/>
  <c r="D68" i="6"/>
  <c r="D66" i="6"/>
  <c r="D64" i="6"/>
  <c r="D62" i="6"/>
  <c r="D60" i="6"/>
  <c r="D55" i="6"/>
  <c r="D53" i="6"/>
  <c r="D51" i="6"/>
  <c r="D49" i="6"/>
  <c r="D44" i="6"/>
  <c r="D42" i="6"/>
  <c r="D40" i="6"/>
  <c r="D33" i="8" s="1"/>
  <c r="D38" i="6"/>
  <c r="D31" i="8" s="1"/>
  <c r="D36" i="6"/>
  <c r="D29" i="8" s="1"/>
  <c r="D34" i="6"/>
  <c r="D31" i="6"/>
  <c r="D26" i="6"/>
  <c r="D24" i="6"/>
  <c r="D22" i="6"/>
  <c r="D20" i="6"/>
  <c r="D12" i="6"/>
  <c r="D9" i="6"/>
  <c r="D55" i="7" l="1"/>
  <c r="D45" i="4" s="1"/>
  <c r="D133" i="6"/>
  <c r="D183" i="7"/>
  <c r="D48" i="4" s="1"/>
  <c r="C58" i="6"/>
  <c r="D32" i="6"/>
  <c r="C56" i="7"/>
  <c r="C185" i="7" s="1"/>
  <c r="D44" i="7"/>
  <c r="D44" i="4" s="1"/>
  <c r="E147" i="6"/>
  <c r="E145" i="6"/>
  <c r="E143" i="6"/>
  <c r="E141" i="6"/>
  <c r="E139" i="6"/>
  <c r="E137" i="6"/>
  <c r="E135" i="6"/>
  <c r="E132" i="6"/>
  <c r="E130" i="6"/>
  <c r="E128" i="6"/>
  <c r="E126" i="6"/>
  <c r="E124" i="6"/>
  <c r="E122" i="6"/>
  <c r="E120" i="6"/>
  <c r="E118" i="6"/>
  <c r="E116" i="6"/>
  <c r="E114" i="6"/>
  <c r="E112" i="6"/>
  <c r="E110" i="6"/>
  <c r="E108" i="6"/>
  <c r="E106" i="6"/>
  <c r="E104" i="6"/>
  <c r="E102" i="6"/>
  <c r="E100" i="6"/>
  <c r="E150" i="6"/>
  <c r="E148" i="6"/>
  <c r="E146" i="6"/>
  <c r="E144" i="6"/>
  <c r="E142" i="6"/>
  <c r="E140" i="6"/>
  <c r="E138" i="6"/>
  <c r="E136" i="6"/>
  <c r="E131" i="6"/>
  <c r="E129" i="6"/>
  <c r="E127" i="6"/>
  <c r="E125" i="6"/>
  <c r="E123" i="6"/>
  <c r="E121" i="6"/>
  <c r="E119" i="6"/>
  <c r="E117" i="6"/>
  <c r="E115" i="6"/>
  <c r="E113" i="6"/>
  <c r="E111" i="6"/>
  <c r="E109" i="6"/>
  <c r="E107" i="6"/>
  <c r="E105" i="6"/>
  <c r="E103" i="6"/>
  <c r="E101" i="6"/>
  <c r="E45" i="6"/>
  <c r="E43" i="6"/>
  <c r="E41" i="6"/>
  <c r="E34" i="8" s="1"/>
  <c r="E39" i="6"/>
  <c r="E32" i="8" s="1"/>
  <c r="E37" i="6"/>
  <c r="E30" i="8" s="1"/>
  <c r="E35" i="6"/>
  <c r="E28" i="8" s="1"/>
  <c r="E30" i="6"/>
  <c r="E27" i="6"/>
  <c r="E25" i="6"/>
  <c r="E23" i="6"/>
  <c r="E21" i="6"/>
  <c r="E13" i="6"/>
  <c r="E11" i="6"/>
  <c r="E8" i="6"/>
  <c r="E98" i="6"/>
  <c r="E96" i="6"/>
  <c r="E94" i="6"/>
  <c r="E92" i="6"/>
  <c r="E90" i="6"/>
  <c r="E88" i="6"/>
  <c r="E86" i="6"/>
  <c r="E84" i="6"/>
  <c r="E82" i="6"/>
  <c r="E80" i="6"/>
  <c r="E78" i="6"/>
  <c r="E76" i="6"/>
  <c r="E74" i="6"/>
  <c r="E72" i="6"/>
  <c r="E70" i="6"/>
  <c r="E68" i="6"/>
  <c r="E66" i="6"/>
  <c r="E64" i="6"/>
  <c r="E62" i="6"/>
  <c r="E60" i="6"/>
  <c r="E55" i="6"/>
  <c r="E53" i="6"/>
  <c r="E51" i="6"/>
  <c r="E49" i="6"/>
  <c r="E44" i="6"/>
  <c r="E42" i="6"/>
  <c r="E40" i="6"/>
  <c r="E33" i="8" s="1"/>
  <c r="E38" i="6"/>
  <c r="E31" i="8" s="1"/>
  <c r="E36" i="6"/>
  <c r="E29" i="8" s="1"/>
  <c r="E34" i="6"/>
  <c r="E31" i="6"/>
  <c r="E26" i="6"/>
  <c r="E24" i="6"/>
  <c r="E22" i="6"/>
  <c r="E20" i="6"/>
  <c r="E12" i="6"/>
  <c r="E9" i="6"/>
  <c r="E99" i="6"/>
  <c r="E97" i="6"/>
  <c r="E95" i="6"/>
  <c r="E93" i="6"/>
  <c r="E91" i="6"/>
  <c r="E89" i="6"/>
  <c r="E87" i="6"/>
  <c r="E85" i="6"/>
  <c r="E83" i="6"/>
  <c r="E81" i="6"/>
  <c r="E79" i="6"/>
  <c r="E77" i="6"/>
  <c r="E75" i="6"/>
  <c r="E73" i="6"/>
  <c r="E71" i="6"/>
  <c r="E69" i="6"/>
  <c r="E67" i="6"/>
  <c r="E65" i="6"/>
  <c r="E63" i="6"/>
  <c r="E61" i="6"/>
  <c r="E56" i="6"/>
  <c r="E54" i="6"/>
  <c r="E52" i="6"/>
  <c r="E50" i="6"/>
  <c r="E48" i="6"/>
  <c r="D15" i="6"/>
  <c r="D7" i="3" s="1"/>
  <c r="D13" i="7"/>
  <c r="D31" i="4"/>
  <c r="E184" i="7"/>
  <c r="E49" i="4" s="1"/>
  <c r="E182" i="7"/>
  <c r="E180" i="7"/>
  <c r="E178" i="7"/>
  <c r="E176" i="7"/>
  <c r="E174" i="7"/>
  <c r="E172" i="7"/>
  <c r="E170" i="7"/>
  <c r="E165" i="7"/>
  <c r="E163" i="7"/>
  <c r="E161" i="7"/>
  <c r="E159" i="7"/>
  <c r="E181" i="7"/>
  <c r="E179" i="7"/>
  <c r="E177" i="7"/>
  <c r="E175" i="7"/>
  <c r="E173" i="7"/>
  <c r="E171" i="7"/>
  <c r="E169" i="7"/>
  <c r="E166" i="7"/>
  <c r="E164" i="7"/>
  <c r="E162" i="7"/>
  <c r="E160" i="7"/>
  <c r="E158" i="7"/>
  <c r="E156" i="7"/>
  <c r="E154" i="7"/>
  <c r="E152" i="7"/>
  <c r="E150" i="7"/>
  <c r="E148" i="7"/>
  <c r="E146" i="7"/>
  <c r="E144" i="7"/>
  <c r="E142" i="7"/>
  <c r="E140" i="7"/>
  <c r="E138" i="7"/>
  <c r="E136" i="7"/>
  <c r="E134" i="7"/>
  <c r="E132" i="7"/>
  <c r="E130" i="7"/>
  <c r="E128" i="7"/>
  <c r="E126" i="7"/>
  <c r="E124" i="7"/>
  <c r="E122" i="7"/>
  <c r="E120" i="7"/>
  <c r="E118" i="7"/>
  <c r="E116" i="7"/>
  <c r="E114" i="7"/>
  <c r="E112" i="7"/>
  <c r="E110" i="7"/>
  <c r="E108" i="7"/>
  <c r="E106" i="7"/>
  <c r="E104" i="7"/>
  <c r="E102" i="7"/>
  <c r="E100" i="7"/>
  <c r="E98" i="7"/>
  <c r="E96" i="7"/>
  <c r="E94" i="7"/>
  <c r="E92" i="7"/>
  <c r="E90" i="7"/>
  <c r="E88" i="7"/>
  <c r="E86" i="7"/>
  <c r="E84" i="7"/>
  <c r="E82" i="7"/>
  <c r="E80" i="7"/>
  <c r="E78" i="7"/>
  <c r="E76" i="7"/>
  <c r="E74" i="7"/>
  <c r="E72" i="7"/>
  <c r="E70" i="7"/>
  <c r="E68" i="7"/>
  <c r="E66" i="7"/>
  <c r="E64" i="7"/>
  <c r="E62" i="7"/>
  <c r="E155" i="7"/>
  <c r="E153" i="7"/>
  <c r="E151" i="7"/>
  <c r="E149" i="7"/>
  <c r="E147" i="7"/>
  <c r="E145" i="7"/>
  <c r="E143" i="7"/>
  <c r="E141" i="7"/>
  <c r="E139" i="7"/>
  <c r="E137" i="7"/>
  <c r="E135" i="7"/>
  <c r="E133" i="7"/>
  <c r="E131" i="7"/>
  <c r="E129" i="7"/>
  <c r="E127" i="7"/>
  <c r="E125" i="7"/>
  <c r="E123" i="7"/>
  <c r="E121" i="7"/>
  <c r="E119" i="7"/>
  <c r="E117" i="7"/>
  <c r="E115" i="7"/>
  <c r="E113" i="7"/>
  <c r="E111" i="7"/>
  <c r="E109" i="7"/>
  <c r="E107" i="7"/>
  <c r="E105" i="7"/>
  <c r="E103" i="7"/>
  <c r="E101" i="7"/>
  <c r="E99" i="7"/>
  <c r="E97" i="7"/>
  <c r="E95" i="7"/>
  <c r="E93" i="7"/>
  <c r="E91" i="7"/>
  <c r="E89" i="7"/>
  <c r="E87" i="7"/>
  <c r="E85" i="7"/>
  <c r="E83" i="7"/>
  <c r="E81" i="7"/>
  <c r="E79" i="7"/>
  <c r="E77" i="7"/>
  <c r="E75" i="7"/>
  <c r="E73" i="7"/>
  <c r="E71" i="7"/>
  <c r="E69" i="7"/>
  <c r="E67" i="7"/>
  <c r="E65" i="7"/>
  <c r="E157" i="7"/>
  <c r="E63" i="7"/>
  <c r="E59" i="7"/>
  <c r="E54" i="7"/>
  <c r="E52" i="7"/>
  <c r="E50" i="7"/>
  <c r="E48" i="7"/>
  <c r="E46" i="7"/>
  <c r="E43" i="7"/>
  <c r="E41" i="7"/>
  <c r="E28" i="7"/>
  <c r="E25" i="7"/>
  <c r="E23" i="7"/>
  <c r="E21" i="7"/>
  <c r="E19" i="7"/>
  <c r="E11" i="7"/>
  <c r="E36" i="4" s="1"/>
  <c r="E9" i="7"/>
  <c r="E6" i="7"/>
  <c r="E61" i="7"/>
  <c r="E60" i="7"/>
  <c r="E58" i="7"/>
  <c r="E53" i="7"/>
  <c r="E51" i="7"/>
  <c r="E49" i="7"/>
  <c r="E47" i="7"/>
  <c r="E42" i="7"/>
  <c r="E40" i="7"/>
  <c r="E29" i="7"/>
  <c r="E24" i="7"/>
  <c r="E22" i="7"/>
  <c r="E20" i="7"/>
  <c r="E18" i="7"/>
  <c r="E10" i="7"/>
  <c r="E7" i="7"/>
  <c r="D28" i="6"/>
  <c r="D14" i="6"/>
  <c r="D149" i="6"/>
  <c r="C46" i="4"/>
  <c r="C151" i="6"/>
  <c r="C8" i="3" s="1"/>
  <c r="C37" i="4"/>
  <c r="D12" i="7"/>
  <c r="D35" i="4"/>
  <c r="D167" i="7"/>
  <c r="D47" i="4" s="1"/>
  <c r="D27" i="8"/>
  <c r="D35" i="8" s="1"/>
  <c r="D46" i="6"/>
  <c r="D57" i="6"/>
  <c r="C35" i="8"/>
  <c r="C7" i="3"/>
  <c r="D26" i="7"/>
  <c r="D42" i="4" s="1"/>
  <c r="D46" i="4" s="1"/>
  <c r="F4" i="8"/>
  <c r="F4" i="7"/>
  <c r="F28" i="4"/>
  <c r="F4" i="4"/>
  <c r="G4" i="3"/>
  <c r="F4" i="6"/>
  <c r="E44" i="7" l="1"/>
  <c r="E44" i="4" s="1"/>
  <c r="D50" i="4"/>
  <c r="C10" i="3"/>
  <c r="D58" i="6"/>
  <c r="D151" i="6" s="1"/>
  <c r="D8" i="3" s="1"/>
  <c r="E12" i="7"/>
  <c r="E35" i="4"/>
  <c r="G4" i="8"/>
  <c r="G4" i="7"/>
  <c r="G4" i="6"/>
  <c r="H4" i="3"/>
  <c r="G28" i="4"/>
  <c r="G4" i="4"/>
  <c r="D5" i="6"/>
  <c r="D37" i="4"/>
  <c r="E26" i="7"/>
  <c r="E42" i="4" s="1"/>
  <c r="E55" i="7"/>
  <c r="E45" i="4" s="1"/>
  <c r="E32" i="6"/>
  <c r="E149" i="6"/>
  <c r="C36" i="8"/>
  <c r="D5" i="8" s="1"/>
  <c r="D36" i="8" s="1"/>
  <c r="E5" i="8" s="1"/>
  <c r="F147" i="6"/>
  <c r="F145" i="6"/>
  <c r="F143" i="6"/>
  <c r="F141" i="6"/>
  <c r="F139" i="6"/>
  <c r="F137" i="6"/>
  <c r="F135" i="6"/>
  <c r="F132" i="6"/>
  <c r="F130" i="6"/>
  <c r="F128" i="6"/>
  <c r="F126" i="6"/>
  <c r="F124" i="6"/>
  <c r="F122" i="6"/>
  <c r="F120" i="6"/>
  <c r="F118" i="6"/>
  <c r="F116" i="6"/>
  <c r="F114" i="6"/>
  <c r="F112" i="6"/>
  <c r="F110" i="6"/>
  <c r="F108" i="6"/>
  <c r="F106" i="6"/>
  <c r="F104" i="6"/>
  <c r="F150" i="6"/>
  <c r="F148" i="6"/>
  <c r="F146" i="6"/>
  <c r="F144" i="6"/>
  <c r="F142" i="6"/>
  <c r="F140" i="6"/>
  <c r="F138" i="6"/>
  <c r="F136" i="6"/>
  <c r="F131" i="6"/>
  <c r="F129" i="6"/>
  <c r="F127" i="6"/>
  <c r="F125" i="6"/>
  <c r="F123" i="6"/>
  <c r="F121" i="6"/>
  <c r="F119" i="6"/>
  <c r="F117" i="6"/>
  <c r="F115" i="6"/>
  <c r="F113" i="6"/>
  <c r="F111" i="6"/>
  <c r="F109" i="6"/>
  <c r="F107" i="6"/>
  <c r="F105" i="6"/>
  <c r="F103" i="6"/>
  <c r="F101" i="6"/>
  <c r="F102" i="6"/>
  <c r="F98" i="6"/>
  <c r="F96" i="6"/>
  <c r="F94" i="6"/>
  <c r="F92" i="6"/>
  <c r="F90" i="6"/>
  <c r="F88" i="6"/>
  <c r="F86" i="6"/>
  <c r="F84" i="6"/>
  <c r="F82" i="6"/>
  <c r="F80" i="6"/>
  <c r="F78" i="6"/>
  <c r="F76" i="6"/>
  <c r="F74" i="6"/>
  <c r="F72" i="6"/>
  <c r="F70" i="6"/>
  <c r="F68" i="6"/>
  <c r="F66" i="6"/>
  <c r="F64" i="6"/>
  <c r="F62" i="6"/>
  <c r="F60" i="6"/>
  <c r="F55" i="6"/>
  <c r="F53" i="6"/>
  <c r="F51" i="6"/>
  <c r="F49" i="6"/>
  <c r="F44" i="6"/>
  <c r="F42" i="6"/>
  <c r="F40" i="6"/>
  <c r="F33" i="8" s="1"/>
  <c r="F38" i="6"/>
  <c r="F31" i="8" s="1"/>
  <c r="F36" i="6"/>
  <c r="F34" i="6"/>
  <c r="F31" i="6"/>
  <c r="F26" i="6"/>
  <c r="F24" i="6"/>
  <c r="F22" i="6"/>
  <c r="F20" i="6"/>
  <c r="F12" i="6"/>
  <c r="F9" i="6"/>
  <c r="F99" i="6"/>
  <c r="F97" i="6"/>
  <c r="F95" i="6"/>
  <c r="F93" i="6"/>
  <c r="F91" i="6"/>
  <c r="F89" i="6"/>
  <c r="F87" i="6"/>
  <c r="F85" i="6"/>
  <c r="F83" i="6"/>
  <c r="F81" i="6"/>
  <c r="F79" i="6"/>
  <c r="F77" i="6"/>
  <c r="F75" i="6"/>
  <c r="F73" i="6"/>
  <c r="F71" i="6"/>
  <c r="F69" i="6"/>
  <c r="F67" i="6"/>
  <c r="F65" i="6"/>
  <c r="F63" i="6"/>
  <c r="F61" i="6"/>
  <c r="F56" i="6"/>
  <c r="F54" i="6"/>
  <c r="F52" i="6"/>
  <c r="F50" i="6"/>
  <c r="F48" i="6"/>
  <c r="F100" i="6"/>
  <c r="F45" i="6"/>
  <c r="F43" i="6"/>
  <c r="F41" i="6"/>
  <c r="F39" i="6"/>
  <c r="F37" i="6"/>
  <c r="F35" i="6"/>
  <c r="F30" i="6"/>
  <c r="F27" i="6"/>
  <c r="F25" i="6"/>
  <c r="F23" i="6"/>
  <c r="F21" i="6"/>
  <c r="F13" i="6"/>
  <c r="F11" i="6"/>
  <c r="F8" i="6"/>
  <c r="F181" i="7"/>
  <c r="F179" i="7"/>
  <c r="F177" i="7"/>
  <c r="F175" i="7"/>
  <c r="F173" i="7"/>
  <c r="F171" i="7"/>
  <c r="F169" i="7"/>
  <c r="F166" i="7"/>
  <c r="F164" i="7"/>
  <c r="F162" i="7"/>
  <c r="F160" i="7"/>
  <c r="F158" i="7"/>
  <c r="F184" i="7"/>
  <c r="F182" i="7"/>
  <c r="F180" i="7"/>
  <c r="F178" i="7"/>
  <c r="F176" i="7"/>
  <c r="F174" i="7"/>
  <c r="F172" i="7"/>
  <c r="F170" i="7"/>
  <c r="F165" i="7"/>
  <c r="F163" i="7"/>
  <c r="F161" i="7"/>
  <c r="F159" i="7"/>
  <c r="F155" i="7"/>
  <c r="F153" i="7"/>
  <c r="F151" i="7"/>
  <c r="F149" i="7"/>
  <c r="F147" i="7"/>
  <c r="F145" i="7"/>
  <c r="F143" i="7"/>
  <c r="F141" i="7"/>
  <c r="F139" i="7"/>
  <c r="F137" i="7"/>
  <c r="F135" i="7"/>
  <c r="F133" i="7"/>
  <c r="F131" i="7"/>
  <c r="F129" i="7"/>
  <c r="F127" i="7"/>
  <c r="F125" i="7"/>
  <c r="F123" i="7"/>
  <c r="F121" i="7"/>
  <c r="F119" i="7"/>
  <c r="F117" i="7"/>
  <c r="F115" i="7"/>
  <c r="F113" i="7"/>
  <c r="F111" i="7"/>
  <c r="F109" i="7"/>
  <c r="F107" i="7"/>
  <c r="F105" i="7"/>
  <c r="F103" i="7"/>
  <c r="F101" i="7"/>
  <c r="F99" i="7"/>
  <c r="F97" i="7"/>
  <c r="F95" i="7"/>
  <c r="F93" i="7"/>
  <c r="F91" i="7"/>
  <c r="F89" i="7"/>
  <c r="F87" i="7"/>
  <c r="F85" i="7"/>
  <c r="F83" i="7"/>
  <c r="F81" i="7"/>
  <c r="F79" i="7"/>
  <c r="F77" i="7"/>
  <c r="F75" i="7"/>
  <c r="F73" i="7"/>
  <c r="F71" i="7"/>
  <c r="F69" i="7"/>
  <c r="F67" i="7"/>
  <c r="F157" i="7"/>
  <c r="F156" i="7"/>
  <c r="F154" i="7"/>
  <c r="F152" i="7"/>
  <c r="F150" i="7"/>
  <c r="F148" i="7"/>
  <c r="F146" i="7"/>
  <c r="F144" i="7"/>
  <c r="F142" i="7"/>
  <c r="F140" i="7"/>
  <c r="F138" i="7"/>
  <c r="F136" i="7"/>
  <c r="F134" i="7"/>
  <c r="F132" i="7"/>
  <c r="F130" i="7"/>
  <c r="F128" i="7"/>
  <c r="F126" i="7"/>
  <c r="F124" i="7"/>
  <c r="F122" i="7"/>
  <c r="F120" i="7"/>
  <c r="F118" i="7"/>
  <c r="F116" i="7"/>
  <c r="F114" i="7"/>
  <c r="F112" i="7"/>
  <c r="F110" i="7"/>
  <c r="F108" i="7"/>
  <c r="F106" i="7"/>
  <c r="F104" i="7"/>
  <c r="F102" i="7"/>
  <c r="F100" i="7"/>
  <c r="F98" i="7"/>
  <c r="F96" i="7"/>
  <c r="F94" i="7"/>
  <c r="F92" i="7"/>
  <c r="F90" i="7"/>
  <c r="F88" i="7"/>
  <c r="F86" i="7"/>
  <c r="F84" i="7"/>
  <c r="F82" i="7"/>
  <c r="F80" i="7"/>
  <c r="F78" i="7"/>
  <c r="F72" i="7"/>
  <c r="F63" i="7"/>
  <c r="F59" i="7"/>
  <c r="F54" i="7"/>
  <c r="F52" i="7"/>
  <c r="F50" i="7"/>
  <c r="F48" i="7"/>
  <c r="F46" i="7"/>
  <c r="F43" i="7"/>
  <c r="F41" i="7"/>
  <c r="F28" i="7"/>
  <c r="F25" i="7"/>
  <c r="F23" i="7"/>
  <c r="F21" i="7"/>
  <c r="F19" i="7"/>
  <c r="F11" i="7"/>
  <c r="F9" i="7"/>
  <c r="F34" i="4" s="1"/>
  <c r="F6" i="7"/>
  <c r="F74" i="7"/>
  <c r="F66" i="7"/>
  <c r="F61" i="7"/>
  <c r="F76" i="7"/>
  <c r="F68" i="7"/>
  <c r="F64" i="7"/>
  <c r="F60" i="7"/>
  <c r="F58" i="7"/>
  <c r="F53" i="7"/>
  <c r="F51" i="7"/>
  <c r="F49" i="7"/>
  <c r="F47" i="7"/>
  <c r="F42" i="7"/>
  <c r="F40" i="7"/>
  <c r="F29" i="7"/>
  <c r="F24" i="7"/>
  <c r="F22" i="7"/>
  <c r="F20" i="7"/>
  <c r="F18" i="7"/>
  <c r="F10" i="7"/>
  <c r="F7" i="7"/>
  <c r="F32" i="4" s="1"/>
  <c r="F70" i="7"/>
  <c r="F65" i="7"/>
  <c r="F62" i="7"/>
  <c r="D56" i="7"/>
  <c r="D185" i="7" s="1"/>
  <c r="C50" i="4"/>
  <c r="E30" i="7"/>
  <c r="E43" i="4" s="1"/>
  <c r="C38" i="4"/>
  <c r="E133" i="6"/>
  <c r="E15" i="6"/>
  <c r="E7" i="3" s="1"/>
  <c r="E32" i="4"/>
  <c r="E13" i="7"/>
  <c r="E31" i="4"/>
  <c r="D38" i="4"/>
  <c r="E28" i="6"/>
  <c r="E14" i="6"/>
  <c r="E167" i="7"/>
  <c r="E47" i="4" s="1"/>
  <c r="E34" i="4"/>
  <c r="E183" i="7"/>
  <c r="E48" i="4" s="1"/>
  <c r="E57" i="6"/>
  <c r="E27" i="8"/>
  <c r="E46" i="6"/>
  <c r="F57" i="6" l="1"/>
  <c r="F14" i="6"/>
  <c r="E58" i="6"/>
  <c r="E151" i="6" s="1"/>
  <c r="E8" i="3" s="1"/>
  <c r="F30" i="7"/>
  <c r="F43" i="4" s="1"/>
  <c r="F49" i="4"/>
  <c r="F32" i="6"/>
  <c r="F34" i="8"/>
  <c r="F27" i="8"/>
  <c r="F46" i="6"/>
  <c r="E56" i="7"/>
  <c r="E5" i="6"/>
  <c r="D5" i="3"/>
  <c r="D10" i="3" s="1"/>
  <c r="G150" i="6"/>
  <c r="G148" i="6"/>
  <c r="G146" i="6"/>
  <c r="G144" i="6"/>
  <c r="G142" i="6"/>
  <c r="G140" i="6"/>
  <c r="G138" i="6"/>
  <c r="G136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147" i="6"/>
  <c r="G145" i="6"/>
  <c r="G143" i="6"/>
  <c r="G141" i="6"/>
  <c r="G139" i="6"/>
  <c r="G137" i="6"/>
  <c r="G135" i="6"/>
  <c r="G132" i="6"/>
  <c r="G130" i="6"/>
  <c r="G128" i="6"/>
  <c r="G126" i="6"/>
  <c r="G124" i="6"/>
  <c r="G122" i="6"/>
  <c r="G120" i="6"/>
  <c r="G118" i="6"/>
  <c r="G116" i="6"/>
  <c r="G114" i="6"/>
  <c r="G112" i="6"/>
  <c r="G110" i="6"/>
  <c r="G108" i="6"/>
  <c r="G106" i="6"/>
  <c r="G104" i="6"/>
  <c r="G102" i="6"/>
  <c r="G100" i="6"/>
  <c r="G44" i="6"/>
  <c r="G42" i="6"/>
  <c r="G40" i="6"/>
  <c r="G38" i="6"/>
  <c r="G36" i="6"/>
  <c r="G29" i="8" s="1"/>
  <c r="G34" i="6"/>
  <c r="G31" i="6"/>
  <c r="G26" i="6"/>
  <c r="G24" i="6"/>
  <c r="G22" i="6"/>
  <c r="G20" i="6"/>
  <c r="G12" i="6"/>
  <c r="G9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G71" i="6"/>
  <c r="G69" i="6"/>
  <c r="G67" i="6"/>
  <c r="G65" i="6"/>
  <c r="G63" i="6"/>
  <c r="G61" i="6"/>
  <c r="G56" i="6"/>
  <c r="G54" i="6"/>
  <c r="G52" i="6"/>
  <c r="G50" i="6"/>
  <c r="G48" i="6"/>
  <c r="G45" i="6"/>
  <c r="G43" i="6"/>
  <c r="G41" i="6"/>
  <c r="G34" i="8" s="1"/>
  <c r="G39" i="6"/>
  <c r="G32" i="8" s="1"/>
  <c r="G37" i="6"/>
  <c r="G30" i="8" s="1"/>
  <c r="G35" i="6"/>
  <c r="G28" i="8" s="1"/>
  <c r="G30" i="6"/>
  <c r="G32" i="6" s="1"/>
  <c r="G27" i="6"/>
  <c r="G25" i="6"/>
  <c r="G23" i="6"/>
  <c r="G21" i="6"/>
  <c r="G13" i="6"/>
  <c r="G11" i="6"/>
  <c r="G8" i="6"/>
  <c r="G98" i="6"/>
  <c r="G96" i="6"/>
  <c r="G94" i="6"/>
  <c r="G92" i="6"/>
  <c r="G90" i="6"/>
  <c r="G88" i="6"/>
  <c r="G86" i="6"/>
  <c r="G84" i="6"/>
  <c r="G82" i="6"/>
  <c r="G80" i="6"/>
  <c r="G78" i="6"/>
  <c r="G76" i="6"/>
  <c r="G74" i="6"/>
  <c r="G72" i="6"/>
  <c r="G70" i="6"/>
  <c r="G68" i="6"/>
  <c r="G66" i="6"/>
  <c r="G64" i="6"/>
  <c r="G62" i="6"/>
  <c r="G60" i="6"/>
  <c r="G55" i="6"/>
  <c r="G53" i="6"/>
  <c r="G51" i="6"/>
  <c r="G49" i="6"/>
  <c r="F12" i="7"/>
  <c r="F35" i="4"/>
  <c r="F167" i="7"/>
  <c r="F47" i="4" s="1"/>
  <c r="F13" i="7"/>
  <c r="F31" i="4"/>
  <c r="F15" i="6"/>
  <c r="F7" i="3" s="1"/>
  <c r="F28" i="8"/>
  <c r="F29" i="8"/>
  <c r="E185" i="7"/>
  <c r="G181" i="7"/>
  <c r="G179" i="7"/>
  <c r="G177" i="7"/>
  <c r="G175" i="7"/>
  <c r="G173" i="7"/>
  <c r="G171" i="7"/>
  <c r="G169" i="7"/>
  <c r="G166" i="7"/>
  <c r="G164" i="7"/>
  <c r="G162" i="7"/>
  <c r="G160" i="7"/>
  <c r="G158" i="7"/>
  <c r="G184" i="7"/>
  <c r="G49" i="4" s="1"/>
  <c r="G182" i="7"/>
  <c r="G180" i="7"/>
  <c r="G178" i="7"/>
  <c r="G176" i="7"/>
  <c r="G174" i="7"/>
  <c r="G172" i="7"/>
  <c r="G170" i="7"/>
  <c r="G165" i="7"/>
  <c r="G163" i="7"/>
  <c r="G161" i="7"/>
  <c r="G159" i="7"/>
  <c r="G155" i="7"/>
  <c r="G153" i="7"/>
  <c r="G151" i="7"/>
  <c r="G149" i="7"/>
  <c r="G147" i="7"/>
  <c r="G145" i="7"/>
  <c r="G143" i="7"/>
  <c r="G141" i="7"/>
  <c r="G139" i="7"/>
  <c r="G137" i="7"/>
  <c r="G135" i="7"/>
  <c r="G133" i="7"/>
  <c r="G131" i="7"/>
  <c r="G129" i="7"/>
  <c r="G127" i="7"/>
  <c r="G125" i="7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G95" i="7"/>
  <c r="G93" i="7"/>
  <c r="G91" i="7"/>
  <c r="G89" i="7"/>
  <c r="G87" i="7"/>
  <c r="G85" i="7"/>
  <c r="G83" i="7"/>
  <c r="G81" i="7"/>
  <c r="G79" i="7"/>
  <c r="G77" i="7"/>
  <c r="G75" i="7"/>
  <c r="G73" i="7"/>
  <c r="G71" i="7"/>
  <c r="G69" i="7"/>
  <c r="G67" i="7"/>
  <c r="G65" i="7"/>
  <c r="G63" i="7"/>
  <c r="G61" i="7"/>
  <c r="G157" i="7"/>
  <c r="G156" i="7"/>
  <c r="G154" i="7"/>
  <c r="G152" i="7"/>
  <c r="G150" i="7"/>
  <c r="G148" i="7"/>
  <c r="G146" i="7"/>
  <c r="G144" i="7"/>
  <c r="G142" i="7"/>
  <c r="G140" i="7"/>
  <c r="G138" i="7"/>
  <c r="G136" i="7"/>
  <c r="G134" i="7"/>
  <c r="G132" i="7"/>
  <c r="G130" i="7"/>
  <c r="G128" i="7"/>
  <c r="G126" i="7"/>
  <c r="G124" i="7"/>
  <c r="G122" i="7"/>
  <c r="G120" i="7"/>
  <c r="G118" i="7"/>
  <c r="G116" i="7"/>
  <c r="G114" i="7"/>
  <c r="G112" i="7"/>
  <c r="G110" i="7"/>
  <c r="G108" i="7"/>
  <c r="G106" i="7"/>
  <c r="G104" i="7"/>
  <c r="G102" i="7"/>
  <c r="G100" i="7"/>
  <c r="G98" i="7"/>
  <c r="G96" i="7"/>
  <c r="G94" i="7"/>
  <c r="G92" i="7"/>
  <c r="G90" i="7"/>
  <c r="G88" i="7"/>
  <c r="G86" i="7"/>
  <c r="G84" i="7"/>
  <c r="G82" i="7"/>
  <c r="G80" i="7"/>
  <c r="G78" i="7"/>
  <c r="G76" i="7"/>
  <c r="G74" i="7"/>
  <c r="G72" i="7"/>
  <c r="G70" i="7"/>
  <c r="G68" i="7"/>
  <c r="G66" i="7"/>
  <c r="G64" i="7"/>
  <c r="G60" i="7"/>
  <c r="G58" i="7"/>
  <c r="G53" i="7"/>
  <c r="G51" i="7"/>
  <c r="G49" i="7"/>
  <c r="G47" i="7"/>
  <c r="G42" i="7"/>
  <c r="G40" i="7"/>
  <c r="G29" i="7"/>
  <c r="G24" i="7"/>
  <c r="G22" i="7"/>
  <c r="G20" i="7"/>
  <c r="G18" i="7"/>
  <c r="G10" i="7"/>
  <c r="G7" i="7"/>
  <c r="G32" i="4" s="1"/>
  <c r="G62" i="7"/>
  <c r="G59" i="7"/>
  <c r="G54" i="7"/>
  <c r="G52" i="7"/>
  <c r="G50" i="7"/>
  <c r="G48" i="7"/>
  <c r="G46" i="7"/>
  <c r="G43" i="7"/>
  <c r="G41" i="7"/>
  <c r="G28" i="7"/>
  <c r="G30" i="7" s="1"/>
  <c r="G43" i="4" s="1"/>
  <c r="G25" i="7"/>
  <c r="G23" i="7"/>
  <c r="G21" i="7"/>
  <c r="G19" i="7"/>
  <c r="G11" i="7"/>
  <c r="G36" i="4" s="1"/>
  <c r="G9" i="7"/>
  <c r="G6" i="7"/>
  <c r="E35" i="8"/>
  <c r="E36" i="8" s="1"/>
  <c r="F5" i="8" s="1"/>
  <c r="E37" i="4"/>
  <c r="F26" i="7"/>
  <c r="F42" i="4" s="1"/>
  <c r="F183" i="7"/>
  <c r="F48" i="4" s="1"/>
  <c r="F30" i="8"/>
  <c r="F133" i="6"/>
  <c r="F149" i="6"/>
  <c r="F44" i="7"/>
  <c r="F44" i="4" s="1"/>
  <c r="F36" i="4"/>
  <c r="F37" i="4" s="1"/>
  <c r="F55" i="7"/>
  <c r="F45" i="4" s="1"/>
  <c r="F32" i="8"/>
  <c r="F28" i="6"/>
  <c r="F58" i="6" s="1"/>
  <c r="E46" i="4"/>
  <c r="H4" i="8"/>
  <c r="H4" i="7"/>
  <c r="H4" i="6"/>
  <c r="H28" i="4"/>
  <c r="H4" i="4"/>
  <c r="I4" i="3"/>
  <c r="G15" i="6" l="1"/>
  <c r="G7" i="3" s="1"/>
  <c r="G55" i="7"/>
  <c r="G45" i="4" s="1"/>
  <c r="F56" i="7"/>
  <c r="F151" i="6"/>
  <c r="F8" i="3" s="1"/>
  <c r="G12" i="7"/>
  <c r="G35" i="4"/>
  <c r="G167" i="7"/>
  <c r="G47" i="4" s="1"/>
  <c r="G57" i="6"/>
  <c r="G27" i="8"/>
  <c r="G46" i="6"/>
  <c r="G26" i="7"/>
  <c r="G42" i="4" s="1"/>
  <c r="I4" i="8"/>
  <c r="I4" i="7"/>
  <c r="I4" i="6"/>
  <c r="J4" i="3"/>
  <c r="I28" i="4"/>
  <c r="I4" i="4"/>
  <c r="H184" i="7"/>
  <c r="H49" i="4" s="1"/>
  <c r="H182" i="7"/>
  <c r="H180" i="7"/>
  <c r="H178" i="7"/>
  <c r="H176" i="7"/>
  <c r="H174" i="7"/>
  <c r="H172" i="7"/>
  <c r="H170" i="7"/>
  <c r="H165" i="7"/>
  <c r="H163" i="7"/>
  <c r="H161" i="7"/>
  <c r="H159" i="7"/>
  <c r="H157" i="7"/>
  <c r="H181" i="7"/>
  <c r="H179" i="7"/>
  <c r="H177" i="7"/>
  <c r="H175" i="7"/>
  <c r="H173" i="7"/>
  <c r="H171" i="7"/>
  <c r="H169" i="7"/>
  <c r="H166" i="7"/>
  <c r="H164" i="7"/>
  <c r="H162" i="7"/>
  <c r="H160" i="7"/>
  <c r="H156" i="7"/>
  <c r="H154" i="7"/>
  <c r="H152" i="7"/>
  <c r="H150" i="7"/>
  <c r="H148" i="7"/>
  <c r="H146" i="7"/>
  <c r="H144" i="7"/>
  <c r="H142" i="7"/>
  <c r="H140" i="7"/>
  <c r="H138" i="7"/>
  <c r="H136" i="7"/>
  <c r="H134" i="7"/>
  <c r="H132" i="7"/>
  <c r="H130" i="7"/>
  <c r="H128" i="7"/>
  <c r="H126" i="7"/>
  <c r="H124" i="7"/>
  <c r="H122" i="7"/>
  <c r="H120" i="7"/>
  <c r="H118" i="7"/>
  <c r="H116" i="7"/>
  <c r="H114" i="7"/>
  <c r="H112" i="7"/>
  <c r="H110" i="7"/>
  <c r="H108" i="7"/>
  <c r="H106" i="7"/>
  <c r="H104" i="7"/>
  <c r="H102" i="7"/>
  <c r="H100" i="7"/>
  <c r="H98" i="7"/>
  <c r="H96" i="7"/>
  <c r="H94" i="7"/>
  <c r="H92" i="7"/>
  <c r="H90" i="7"/>
  <c r="H88" i="7"/>
  <c r="H86" i="7"/>
  <c r="H84" i="7"/>
  <c r="H82" i="7"/>
  <c r="H80" i="7"/>
  <c r="H78" i="7"/>
  <c r="H76" i="7"/>
  <c r="H74" i="7"/>
  <c r="H72" i="7"/>
  <c r="H70" i="7"/>
  <c r="H68" i="7"/>
  <c r="H66" i="7"/>
  <c r="H158" i="7"/>
  <c r="H155" i="7"/>
  <c r="H153" i="7"/>
  <c r="H151" i="7"/>
  <c r="H149" i="7"/>
  <c r="H147" i="7"/>
  <c r="H145" i="7"/>
  <c r="H143" i="7"/>
  <c r="H141" i="7"/>
  <c r="H139" i="7"/>
  <c r="H137" i="7"/>
  <c r="H135" i="7"/>
  <c r="H133" i="7"/>
  <c r="H131" i="7"/>
  <c r="H129" i="7"/>
  <c r="H127" i="7"/>
  <c r="H125" i="7"/>
  <c r="H123" i="7"/>
  <c r="H121" i="7"/>
  <c r="H119" i="7"/>
  <c r="H117" i="7"/>
  <c r="H115" i="7"/>
  <c r="H113" i="7"/>
  <c r="H111" i="7"/>
  <c r="H109" i="7"/>
  <c r="H107" i="7"/>
  <c r="H105" i="7"/>
  <c r="H103" i="7"/>
  <c r="H101" i="7"/>
  <c r="H99" i="7"/>
  <c r="H97" i="7"/>
  <c r="H95" i="7"/>
  <c r="H93" i="7"/>
  <c r="H91" i="7"/>
  <c r="H89" i="7"/>
  <c r="H87" i="7"/>
  <c r="H85" i="7"/>
  <c r="H83" i="7"/>
  <c r="H81" i="7"/>
  <c r="H79" i="7"/>
  <c r="H73" i="7"/>
  <c r="H61" i="7"/>
  <c r="H60" i="7"/>
  <c r="H58" i="7"/>
  <c r="H53" i="7"/>
  <c r="H51" i="7"/>
  <c r="H49" i="7"/>
  <c r="H47" i="7"/>
  <c r="H42" i="7"/>
  <c r="H40" i="7"/>
  <c r="H29" i="7"/>
  <c r="H24" i="7"/>
  <c r="H22" i="7"/>
  <c r="H20" i="7"/>
  <c r="H18" i="7"/>
  <c r="H10" i="7"/>
  <c r="H7" i="7"/>
  <c r="H75" i="7"/>
  <c r="H67" i="7"/>
  <c r="H64" i="7"/>
  <c r="H62" i="7"/>
  <c r="H77" i="7"/>
  <c r="H69" i="7"/>
  <c r="H65" i="7"/>
  <c r="H59" i="7"/>
  <c r="H54" i="7"/>
  <c r="H52" i="7"/>
  <c r="H50" i="7"/>
  <c r="H48" i="7"/>
  <c r="H46" i="7"/>
  <c r="H43" i="7"/>
  <c r="H41" i="7"/>
  <c r="H28" i="7"/>
  <c r="H30" i="7" s="1"/>
  <c r="H43" i="4" s="1"/>
  <c r="H25" i="7"/>
  <c r="H23" i="7"/>
  <c r="H21" i="7"/>
  <c r="H19" i="7"/>
  <c r="H11" i="7"/>
  <c r="H36" i="4" s="1"/>
  <c r="H9" i="7"/>
  <c r="H34" i="4" s="1"/>
  <c r="H6" i="7"/>
  <c r="H71" i="7"/>
  <c r="H63" i="7"/>
  <c r="F185" i="7"/>
  <c r="E38" i="4"/>
  <c r="E50" i="4"/>
  <c r="H150" i="6"/>
  <c r="H148" i="6"/>
  <c r="H146" i="6"/>
  <c r="H144" i="6"/>
  <c r="H142" i="6"/>
  <c r="H140" i="6"/>
  <c r="H138" i="6"/>
  <c r="H136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47" i="6"/>
  <c r="H145" i="6"/>
  <c r="H143" i="6"/>
  <c r="H141" i="6"/>
  <c r="H139" i="6"/>
  <c r="H137" i="6"/>
  <c r="H135" i="6"/>
  <c r="H132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9" i="6"/>
  <c r="H97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6" i="6"/>
  <c r="H54" i="6"/>
  <c r="H52" i="6"/>
  <c r="H50" i="6"/>
  <c r="H48" i="6"/>
  <c r="H45" i="6"/>
  <c r="H43" i="6"/>
  <c r="H41" i="6"/>
  <c r="H34" i="8" s="1"/>
  <c r="H39" i="6"/>
  <c r="H37" i="6"/>
  <c r="H35" i="6"/>
  <c r="H30" i="6"/>
  <c r="H27" i="6"/>
  <c r="H25" i="6"/>
  <c r="H23" i="6"/>
  <c r="H21" i="6"/>
  <c r="H13" i="6"/>
  <c r="H11" i="6"/>
  <c r="H8" i="6"/>
  <c r="H98" i="6"/>
  <c r="H96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5" i="6"/>
  <c r="H53" i="6"/>
  <c r="H51" i="6"/>
  <c r="H49" i="6"/>
  <c r="H101" i="6"/>
  <c r="H44" i="6"/>
  <c r="H42" i="6"/>
  <c r="H40" i="6"/>
  <c r="H33" i="8" s="1"/>
  <c r="H38" i="6"/>
  <c r="H31" i="8" s="1"/>
  <c r="H36" i="6"/>
  <c r="H34" i="6"/>
  <c r="H31" i="6"/>
  <c r="H26" i="6"/>
  <c r="H24" i="6"/>
  <c r="H22" i="6"/>
  <c r="H20" i="6"/>
  <c r="H12" i="6"/>
  <c r="H9" i="6"/>
  <c r="F46" i="4"/>
  <c r="F50" i="4" s="1"/>
  <c r="G13" i="7"/>
  <c r="G31" i="4"/>
  <c r="G44" i="7"/>
  <c r="G44" i="4" s="1"/>
  <c r="G133" i="6"/>
  <c r="G31" i="8"/>
  <c r="F35" i="8"/>
  <c r="F36" i="8" s="1"/>
  <c r="G5" i="8" s="1"/>
  <c r="G34" i="4"/>
  <c r="G183" i="7"/>
  <c r="G48" i="4" s="1"/>
  <c r="F38" i="4"/>
  <c r="G14" i="6"/>
  <c r="G28" i="6"/>
  <c r="G58" i="6" s="1"/>
  <c r="G33" i="8"/>
  <c r="G149" i="6"/>
  <c r="E5" i="3"/>
  <c r="E10" i="3" s="1"/>
  <c r="F5" i="6"/>
  <c r="H183" i="7" l="1"/>
  <c r="H48" i="4" s="1"/>
  <c r="G151" i="6"/>
  <c r="G8" i="3" s="1"/>
  <c r="G37" i="4"/>
  <c r="G5" i="6"/>
  <c r="F5" i="3"/>
  <c r="F10" i="3" s="1"/>
  <c r="H27" i="8"/>
  <c r="H46" i="6"/>
  <c r="H14" i="6"/>
  <c r="H30" i="8"/>
  <c r="H13" i="7"/>
  <c r="H31" i="4"/>
  <c r="H12" i="7"/>
  <c r="H35" i="4"/>
  <c r="H167" i="7"/>
  <c r="H47" i="4" s="1"/>
  <c r="J4" i="8"/>
  <c r="J4" i="7"/>
  <c r="J28" i="4"/>
  <c r="J4" i="4"/>
  <c r="K4" i="3"/>
  <c r="J4" i="6"/>
  <c r="G46" i="4"/>
  <c r="G50" i="4" s="1"/>
  <c r="H29" i="8"/>
  <c r="H32" i="8"/>
  <c r="H57" i="6"/>
  <c r="H37" i="4"/>
  <c r="H26" i="7"/>
  <c r="H42" i="4" s="1"/>
  <c r="I147" i="6"/>
  <c r="I145" i="6"/>
  <c r="I143" i="6"/>
  <c r="I141" i="6"/>
  <c r="I139" i="6"/>
  <c r="I137" i="6"/>
  <c r="I135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100" i="6"/>
  <c r="I150" i="6"/>
  <c r="I148" i="6"/>
  <c r="I146" i="6"/>
  <c r="I144" i="6"/>
  <c r="I142" i="6"/>
  <c r="I140" i="6"/>
  <c r="I138" i="6"/>
  <c r="I136" i="6"/>
  <c r="I131" i="6"/>
  <c r="I129" i="6"/>
  <c r="I127" i="6"/>
  <c r="I125" i="6"/>
  <c r="I123" i="6"/>
  <c r="I121" i="6"/>
  <c r="I119" i="6"/>
  <c r="I117" i="6"/>
  <c r="I115" i="6"/>
  <c r="I113" i="6"/>
  <c r="I111" i="6"/>
  <c r="I109" i="6"/>
  <c r="I107" i="6"/>
  <c r="I105" i="6"/>
  <c r="I103" i="6"/>
  <c r="I101" i="6"/>
  <c r="I45" i="6"/>
  <c r="I43" i="6"/>
  <c r="I41" i="6"/>
  <c r="I39" i="6"/>
  <c r="I32" i="8" s="1"/>
  <c r="I37" i="6"/>
  <c r="I30" i="8" s="1"/>
  <c r="I35" i="6"/>
  <c r="I28" i="8" s="1"/>
  <c r="I30" i="6"/>
  <c r="I27" i="6"/>
  <c r="I25" i="6"/>
  <c r="I23" i="6"/>
  <c r="I21" i="6"/>
  <c r="I13" i="6"/>
  <c r="I11" i="6"/>
  <c r="I8" i="6"/>
  <c r="I98" i="6"/>
  <c r="I96" i="6"/>
  <c r="I94" i="6"/>
  <c r="I92" i="6"/>
  <c r="I90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5" i="6"/>
  <c r="I53" i="6"/>
  <c r="I51" i="6"/>
  <c r="I49" i="6"/>
  <c r="I44" i="6"/>
  <c r="I42" i="6"/>
  <c r="I40" i="6"/>
  <c r="I38" i="6"/>
  <c r="I36" i="6"/>
  <c r="I29" i="8" s="1"/>
  <c r="I34" i="6"/>
  <c r="I31" i="6"/>
  <c r="I26" i="6"/>
  <c r="I24" i="6"/>
  <c r="I22" i="6"/>
  <c r="I20" i="6"/>
  <c r="I12" i="6"/>
  <c r="I9" i="6"/>
  <c r="I99" i="6"/>
  <c r="I97" i="6"/>
  <c r="I95" i="6"/>
  <c r="I93" i="6"/>
  <c r="I91" i="6"/>
  <c r="I89" i="6"/>
  <c r="I87" i="6"/>
  <c r="I85" i="6"/>
  <c r="I83" i="6"/>
  <c r="I81" i="6"/>
  <c r="I79" i="6"/>
  <c r="I77" i="6"/>
  <c r="I75" i="6"/>
  <c r="I73" i="6"/>
  <c r="I71" i="6"/>
  <c r="I69" i="6"/>
  <c r="I67" i="6"/>
  <c r="I65" i="6"/>
  <c r="I63" i="6"/>
  <c r="I61" i="6"/>
  <c r="I56" i="6"/>
  <c r="I54" i="6"/>
  <c r="I52" i="6"/>
  <c r="I50" i="6"/>
  <c r="I48" i="6"/>
  <c r="G35" i="8"/>
  <c r="H32" i="6"/>
  <c r="H55" i="7"/>
  <c r="H45" i="4" s="1"/>
  <c r="H44" i="7"/>
  <c r="H44" i="4" s="1"/>
  <c r="I184" i="7"/>
  <c r="I182" i="7"/>
  <c r="I180" i="7"/>
  <c r="I178" i="7"/>
  <c r="I176" i="7"/>
  <c r="I174" i="7"/>
  <c r="I172" i="7"/>
  <c r="I170" i="7"/>
  <c r="I165" i="7"/>
  <c r="I163" i="7"/>
  <c r="I161" i="7"/>
  <c r="I159" i="7"/>
  <c r="I181" i="7"/>
  <c r="I179" i="7"/>
  <c r="I177" i="7"/>
  <c r="I175" i="7"/>
  <c r="I173" i="7"/>
  <c r="I171" i="7"/>
  <c r="I169" i="7"/>
  <c r="I166" i="7"/>
  <c r="I164" i="7"/>
  <c r="I162" i="7"/>
  <c r="I160" i="7"/>
  <c r="I158" i="7"/>
  <c r="I157" i="7"/>
  <c r="I156" i="7"/>
  <c r="I154" i="7"/>
  <c r="I152" i="7"/>
  <c r="I150" i="7"/>
  <c r="I148" i="7"/>
  <c r="I146" i="7"/>
  <c r="I144" i="7"/>
  <c r="I142" i="7"/>
  <c r="I140" i="7"/>
  <c r="I138" i="7"/>
  <c r="I136" i="7"/>
  <c r="I134" i="7"/>
  <c r="I132" i="7"/>
  <c r="I130" i="7"/>
  <c r="I128" i="7"/>
  <c r="I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155" i="7"/>
  <c r="I153" i="7"/>
  <c r="I151" i="7"/>
  <c r="I149" i="7"/>
  <c r="I147" i="7"/>
  <c r="I145" i="7"/>
  <c r="I143" i="7"/>
  <c r="I141" i="7"/>
  <c r="I139" i="7"/>
  <c r="I137" i="7"/>
  <c r="I135" i="7"/>
  <c r="I133" i="7"/>
  <c r="I131" i="7"/>
  <c r="I129" i="7"/>
  <c r="I127" i="7"/>
  <c r="I125" i="7"/>
  <c r="I123" i="7"/>
  <c r="I121" i="7"/>
  <c r="I119" i="7"/>
  <c r="I117" i="7"/>
  <c r="I115" i="7"/>
  <c r="I113" i="7"/>
  <c r="I111" i="7"/>
  <c r="I109" i="7"/>
  <c r="I107" i="7"/>
  <c r="I105" i="7"/>
  <c r="I103" i="7"/>
  <c r="I101" i="7"/>
  <c r="I99" i="7"/>
  <c r="I97" i="7"/>
  <c r="I95" i="7"/>
  <c r="I93" i="7"/>
  <c r="I91" i="7"/>
  <c r="I89" i="7"/>
  <c r="I87" i="7"/>
  <c r="I85" i="7"/>
  <c r="I83" i="7"/>
  <c r="I81" i="7"/>
  <c r="I79" i="7"/>
  <c r="I77" i="7"/>
  <c r="I75" i="7"/>
  <c r="I73" i="7"/>
  <c r="I71" i="7"/>
  <c r="I69" i="7"/>
  <c r="I67" i="7"/>
  <c r="I65" i="7"/>
  <c r="I59" i="7"/>
  <c r="I54" i="7"/>
  <c r="I52" i="7"/>
  <c r="I50" i="7"/>
  <c r="I48" i="7"/>
  <c r="I46" i="7"/>
  <c r="I43" i="7"/>
  <c r="I41" i="7"/>
  <c r="I28" i="7"/>
  <c r="I25" i="7"/>
  <c r="I23" i="7"/>
  <c r="I21" i="7"/>
  <c r="I19" i="7"/>
  <c r="I11" i="7"/>
  <c r="I9" i="7"/>
  <c r="I6" i="7"/>
  <c r="I63" i="7"/>
  <c r="I61" i="7"/>
  <c r="I60" i="7"/>
  <c r="I58" i="7"/>
  <c r="I53" i="7"/>
  <c r="I51" i="7"/>
  <c r="I49" i="7"/>
  <c r="I47" i="7"/>
  <c r="I42" i="7"/>
  <c r="I40" i="7"/>
  <c r="I29" i="7"/>
  <c r="I24" i="7"/>
  <c r="I22" i="7"/>
  <c r="I20" i="7"/>
  <c r="I18" i="7"/>
  <c r="I10" i="7"/>
  <c r="I7" i="7"/>
  <c r="I32" i="4" s="1"/>
  <c r="H28" i="6"/>
  <c r="H58" i="6" s="1"/>
  <c r="H133" i="6"/>
  <c r="H15" i="6"/>
  <c r="H7" i="3" s="1"/>
  <c r="H28" i="8"/>
  <c r="H149" i="6"/>
  <c r="H32" i="4"/>
  <c r="G56" i="7"/>
  <c r="G185" i="7" s="1"/>
  <c r="I44" i="7" l="1"/>
  <c r="I44" i="4" s="1"/>
  <c r="I167" i="7"/>
  <c r="I47" i="4" s="1"/>
  <c r="I13" i="7"/>
  <c r="I31" i="4"/>
  <c r="I183" i="7"/>
  <c r="I48" i="4" s="1"/>
  <c r="I28" i="6"/>
  <c r="I33" i="8"/>
  <c r="I14" i="6"/>
  <c r="I12" i="7"/>
  <c r="I35" i="4"/>
  <c r="H151" i="6"/>
  <c r="H8" i="3" s="1"/>
  <c r="I26" i="7"/>
  <c r="I42" i="4" s="1"/>
  <c r="I34" i="4"/>
  <c r="I57" i="6"/>
  <c r="I27" i="8"/>
  <c r="I46" i="6"/>
  <c r="J147" i="6"/>
  <c r="J145" i="6"/>
  <c r="J143" i="6"/>
  <c r="J141" i="6"/>
  <c r="J139" i="6"/>
  <c r="J137" i="6"/>
  <c r="J135" i="6"/>
  <c r="J132" i="6"/>
  <c r="J130" i="6"/>
  <c r="J128" i="6"/>
  <c r="J126" i="6"/>
  <c r="J124" i="6"/>
  <c r="J122" i="6"/>
  <c r="J120" i="6"/>
  <c r="J118" i="6"/>
  <c r="J116" i="6"/>
  <c r="J114" i="6"/>
  <c r="J112" i="6"/>
  <c r="J110" i="6"/>
  <c r="J108" i="6"/>
  <c r="J106" i="6"/>
  <c r="J104" i="6"/>
  <c r="J150" i="6"/>
  <c r="J148" i="6"/>
  <c r="J146" i="6"/>
  <c r="J144" i="6"/>
  <c r="J142" i="6"/>
  <c r="J140" i="6"/>
  <c r="J138" i="6"/>
  <c r="J136" i="6"/>
  <c r="J131" i="6"/>
  <c r="J129" i="6"/>
  <c r="J127" i="6"/>
  <c r="J125" i="6"/>
  <c r="J123" i="6"/>
  <c r="J121" i="6"/>
  <c r="J119" i="6"/>
  <c r="J117" i="6"/>
  <c r="J115" i="6"/>
  <c r="J113" i="6"/>
  <c r="J111" i="6"/>
  <c r="J109" i="6"/>
  <c r="J107" i="6"/>
  <c r="J105" i="6"/>
  <c r="J103" i="6"/>
  <c r="J101" i="6"/>
  <c r="J98" i="6"/>
  <c r="J96" i="6"/>
  <c r="J94" i="6"/>
  <c r="J92" i="6"/>
  <c r="J90" i="6"/>
  <c r="J88" i="6"/>
  <c r="J86" i="6"/>
  <c r="J84" i="6"/>
  <c r="J82" i="6"/>
  <c r="J80" i="6"/>
  <c r="J78" i="6"/>
  <c r="J76" i="6"/>
  <c r="J74" i="6"/>
  <c r="J72" i="6"/>
  <c r="J70" i="6"/>
  <c r="J68" i="6"/>
  <c r="J66" i="6"/>
  <c r="J64" i="6"/>
  <c r="J62" i="6"/>
  <c r="J60" i="6"/>
  <c r="J55" i="6"/>
  <c r="J53" i="6"/>
  <c r="J51" i="6"/>
  <c r="J49" i="6"/>
  <c r="J44" i="6"/>
  <c r="J42" i="6"/>
  <c r="J40" i="6"/>
  <c r="J33" i="8" s="1"/>
  <c r="J38" i="6"/>
  <c r="J31" i="8" s="1"/>
  <c r="J36" i="6"/>
  <c r="J29" i="8" s="1"/>
  <c r="J34" i="6"/>
  <c r="J31" i="6"/>
  <c r="J26" i="6"/>
  <c r="J24" i="6"/>
  <c r="J22" i="6"/>
  <c r="J20" i="6"/>
  <c r="J12" i="6"/>
  <c r="J9" i="6"/>
  <c r="J100" i="6"/>
  <c r="J99" i="6"/>
  <c r="J97" i="6"/>
  <c r="J95" i="6"/>
  <c r="J93" i="6"/>
  <c r="J91" i="6"/>
  <c r="J89" i="6"/>
  <c r="J87" i="6"/>
  <c r="J85" i="6"/>
  <c r="J83" i="6"/>
  <c r="J81" i="6"/>
  <c r="J79" i="6"/>
  <c r="J77" i="6"/>
  <c r="J75" i="6"/>
  <c r="J73" i="6"/>
  <c r="J71" i="6"/>
  <c r="J69" i="6"/>
  <c r="J67" i="6"/>
  <c r="J65" i="6"/>
  <c r="J63" i="6"/>
  <c r="J61" i="6"/>
  <c r="J56" i="6"/>
  <c r="J54" i="6"/>
  <c r="J52" i="6"/>
  <c r="J50" i="6"/>
  <c r="J48" i="6"/>
  <c r="J102" i="6"/>
  <c r="J45" i="6"/>
  <c r="J43" i="6"/>
  <c r="J41" i="6"/>
  <c r="J34" i="8" s="1"/>
  <c r="J39" i="6"/>
  <c r="J32" i="8" s="1"/>
  <c r="J37" i="6"/>
  <c r="J30" i="8" s="1"/>
  <c r="J35" i="6"/>
  <c r="J30" i="6"/>
  <c r="J32" i="6" s="1"/>
  <c r="J27" i="6"/>
  <c r="J25" i="6"/>
  <c r="J23" i="6"/>
  <c r="J21" i="6"/>
  <c r="J13" i="6"/>
  <c r="J11" i="6"/>
  <c r="J8" i="6"/>
  <c r="J181" i="7"/>
  <c r="J179" i="7"/>
  <c r="J177" i="7"/>
  <c r="J175" i="7"/>
  <c r="J173" i="7"/>
  <c r="J171" i="7"/>
  <c r="J169" i="7"/>
  <c r="J166" i="7"/>
  <c r="J164" i="7"/>
  <c r="J162" i="7"/>
  <c r="J160" i="7"/>
  <c r="J158" i="7"/>
  <c r="J184" i="7"/>
  <c r="J49" i="4" s="1"/>
  <c r="J182" i="7"/>
  <c r="J180" i="7"/>
  <c r="J178" i="7"/>
  <c r="J176" i="7"/>
  <c r="J174" i="7"/>
  <c r="J172" i="7"/>
  <c r="J170" i="7"/>
  <c r="J165" i="7"/>
  <c r="J163" i="7"/>
  <c r="J161" i="7"/>
  <c r="J155" i="7"/>
  <c r="J153" i="7"/>
  <c r="J151" i="7"/>
  <c r="J149" i="7"/>
  <c r="J147" i="7"/>
  <c r="J145" i="7"/>
  <c r="J143" i="7"/>
  <c r="J141" i="7"/>
  <c r="J139" i="7"/>
  <c r="J137" i="7"/>
  <c r="J135" i="7"/>
  <c r="J133" i="7"/>
  <c r="J131" i="7"/>
  <c r="J129" i="7"/>
  <c r="J127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J83" i="7"/>
  <c r="J81" i="7"/>
  <c r="J79" i="7"/>
  <c r="J77" i="7"/>
  <c r="J75" i="7"/>
  <c r="J73" i="7"/>
  <c r="J71" i="7"/>
  <c r="J69" i="7"/>
  <c r="J67" i="7"/>
  <c r="J159" i="7"/>
  <c r="J157" i="7"/>
  <c r="J156" i="7"/>
  <c r="J154" i="7"/>
  <c r="J152" i="7"/>
  <c r="J150" i="7"/>
  <c r="J148" i="7"/>
  <c r="J146" i="7"/>
  <c r="J144" i="7"/>
  <c r="J142" i="7"/>
  <c r="J140" i="7"/>
  <c r="J138" i="7"/>
  <c r="J136" i="7"/>
  <c r="J134" i="7"/>
  <c r="J132" i="7"/>
  <c r="J130" i="7"/>
  <c r="J128" i="7"/>
  <c r="J126" i="7"/>
  <c r="J124" i="7"/>
  <c r="J122" i="7"/>
  <c r="J120" i="7"/>
  <c r="J118" i="7"/>
  <c r="J116" i="7"/>
  <c r="J114" i="7"/>
  <c r="J112" i="7"/>
  <c r="J110" i="7"/>
  <c r="J108" i="7"/>
  <c r="J106" i="7"/>
  <c r="J104" i="7"/>
  <c r="J102" i="7"/>
  <c r="J100" i="7"/>
  <c r="J98" i="7"/>
  <c r="J96" i="7"/>
  <c r="J94" i="7"/>
  <c r="J92" i="7"/>
  <c r="J90" i="7"/>
  <c r="J88" i="7"/>
  <c r="J86" i="7"/>
  <c r="J84" i="7"/>
  <c r="J82" i="7"/>
  <c r="J80" i="7"/>
  <c r="J78" i="7"/>
  <c r="J74" i="7"/>
  <c r="J66" i="7"/>
  <c r="J64" i="7"/>
  <c r="J62" i="7"/>
  <c r="J59" i="7"/>
  <c r="J54" i="7"/>
  <c r="J52" i="7"/>
  <c r="J50" i="7"/>
  <c r="J48" i="7"/>
  <c r="J46" i="7"/>
  <c r="J43" i="7"/>
  <c r="J41" i="7"/>
  <c r="J28" i="7"/>
  <c r="J25" i="7"/>
  <c r="J23" i="7"/>
  <c r="J21" i="7"/>
  <c r="J19" i="7"/>
  <c r="J11" i="7"/>
  <c r="J36" i="4" s="1"/>
  <c r="J9" i="7"/>
  <c r="J34" i="4" s="1"/>
  <c r="J6" i="7"/>
  <c r="J76" i="7"/>
  <c r="J68" i="7"/>
  <c r="J65" i="7"/>
  <c r="J63" i="7"/>
  <c r="J70" i="7"/>
  <c r="J61" i="7"/>
  <c r="J60" i="7"/>
  <c r="J58" i="7"/>
  <c r="J53" i="7"/>
  <c r="J51" i="7"/>
  <c r="J49" i="7"/>
  <c r="J47" i="7"/>
  <c r="J42" i="7"/>
  <c r="J40" i="7"/>
  <c r="J29" i="7"/>
  <c r="J24" i="7"/>
  <c r="J22" i="7"/>
  <c r="J20" i="7"/>
  <c r="J18" i="7"/>
  <c r="J10" i="7"/>
  <c r="J7" i="7"/>
  <c r="J32" i="4" s="1"/>
  <c r="J72" i="7"/>
  <c r="I36" i="4"/>
  <c r="I55" i="7"/>
  <c r="I45" i="4" s="1"/>
  <c r="I49" i="4"/>
  <c r="I32" i="6"/>
  <c r="I34" i="8"/>
  <c r="I149" i="6"/>
  <c r="H56" i="7"/>
  <c r="H185" i="7" s="1"/>
  <c r="K4" i="8"/>
  <c r="K4" i="7"/>
  <c r="K4" i="6"/>
  <c r="L4" i="3"/>
  <c r="K28" i="4"/>
  <c r="K4" i="4"/>
  <c r="H35" i="8"/>
  <c r="G5" i="3"/>
  <c r="G10" i="3" s="1"/>
  <c r="H5" i="6"/>
  <c r="G36" i="8"/>
  <c r="H5" i="8" s="1"/>
  <c r="I30" i="7"/>
  <c r="I43" i="4" s="1"/>
  <c r="I31" i="8"/>
  <c r="I133" i="6"/>
  <c r="I15" i="6"/>
  <c r="I7" i="3" s="1"/>
  <c r="H46" i="4"/>
  <c r="H38" i="4"/>
  <c r="G38" i="4"/>
  <c r="J14" i="6" l="1"/>
  <c r="J57" i="6"/>
  <c r="J44" i="7"/>
  <c r="J44" i="4" s="1"/>
  <c r="I58" i="6"/>
  <c r="I5" i="6"/>
  <c r="H5" i="3"/>
  <c r="H10" i="3" s="1"/>
  <c r="K181" i="7"/>
  <c r="K179" i="7"/>
  <c r="K177" i="7"/>
  <c r="K175" i="7"/>
  <c r="K173" i="7"/>
  <c r="K171" i="7"/>
  <c r="K169" i="7"/>
  <c r="K166" i="7"/>
  <c r="K164" i="7"/>
  <c r="K162" i="7"/>
  <c r="K160" i="7"/>
  <c r="K158" i="7"/>
  <c r="K184" i="7"/>
  <c r="K49" i="4" s="1"/>
  <c r="K182" i="7"/>
  <c r="K180" i="7"/>
  <c r="K178" i="7"/>
  <c r="K176" i="7"/>
  <c r="K174" i="7"/>
  <c r="K172" i="7"/>
  <c r="K170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33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K71" i="7"/>
  <c r="K69" i="7"/>
  <c r="K67" i="7"/>
  <c r="K65" i="7"/>
  <c r="K63" i="7"/>
  <c r="K61" i="7"/>
  <c r="K156" i="7"/>
  <c r="K154" i="7"/>
  <c r="K152" i="7"/>
  <c r="K150" i="7"/>
  <c r="K148" i="7"/>
  <c r="K146" i="7"/>
  <c r="K144" i="7"/>
  <c r="K142" i="7"/>
  <c r="K140" i="7"/>
  <c r="K138" i="7"/>
  <c r="K136" i="7"/>
  <c r="K134" i="7"/>
  <c r="K132" i="7"/>
  <c r="K130" i="7"/>
  <c r="K128" i="7"/>
  <c r="K126" i="7"/>
  <c r="K124" i="7"/>
  <c r="K122" i="7"/>
  <c r="K120" i="7"/>
  <c r="K118" i="7"/>
  <c r="K116" i="7"/>
  <c r="K114" i="7"/>
  <c r="K112" i="7"/>
  <c r="K110" i="7"/>
  <c r="K108" i="7"/>
  <c r="K106" i="7"/>
  <c r="K104" i="7"/>
  <c r="K102" i="7"/>
  <c r="K100" i="7"/>
  <c r="K98" i="7"/>
  <c r="K96" i="7"/>
  <c r="K94" i="7"/>
  <c r="K92" i="7"/>
  <c r="K90" i="7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0" i="7"/>
  <c r="K58" i="7"/>
  <c r="K53" i="7"/>
  <c r="K51" i="7"/>
  <c r="K49" i="7"/>
  <c r="K47" i="7"/>
  <c r="K42" i="7"/>
  <c r="K40" i="7"/>
  <c r="K29" i="7"/>
  <c r="K24" i="7"/>
  <c r="K22" i="7"/>
  <c r="K20" i="7"/>
  <c r="K18" i="7"/>
  <c r="K10" i="7"/>
  <c r="K7" i="7"/>
  <c r="K32" i="4" s="1"/>
  <c r="K62" i="7"/>
  <c r="K59" i="7"/>
  <c r="K54" i="7"/>
  <c r="K52" i="7"/>
  <c r="K50" i="7"/>
  <c r="K48" i="7"/>
  <c r="K46" i="7"/>
  <c r="K43" i="7"/>
  <c r="K41" i="7"/>
  <c r="K28" i="7"/>
  <c r="K30" i="7" s="1"/>
  <c r="K43" i="4" s="1"/>
  <c r="K25" i="7"/>
  <c r="K23" i="7"/>
  <c r="K21" i="7"/>
  <c r="K19" i="7"/>
  <c r="K11" i="7"/>
  <c r="K36" i="4" s="1"/>
  <c r="K9" i="7"/>
  <c r="K34" i="4" s="1"/>
  <c r="K6" i="7"/>
  <c r="J30" i="7"/>
  <c r="J43" i="4" s="1"/>
  <c r="J183" i="7"/>
  <c r="J48" i="4" s="1"/>
  <c r="J149" i="6"/>
  <c r="I151" i="6"/>
  <c r="I8" i="3" s="1"/>
  <c r="L4" i="8"/>
  <c r="L4" i="7"/>
  <c r="L4" i="6"/>
  <c r="L28" i="4"/>
  <c r="L4" i="4"/>
  <c r="M4" i="3"/>
  <c r="H50" i="4"/>
  <c r="H36" i="8"/>
  <c r="I5" i="8" s="1"/>
  <c r="K150" i="6"/>
  <c r="K148" i="6"/>
  <c r="K146" i="6"/>
  <c r="K144" i="6"/>
  <c r="K142" i="6"/>
  <c r="K140" i="6"/>
  <c r="K138" i="6"/>
  <c r="K136" i="6"/>
  <c r="K131" i="6"/>
  <c r="K129" i="6"/>
  <c r="K127" i="6"/>
  <c r="K125" i="6"/>
  <c r="K123" i="6"/>
  <c r="K121" i="6"/>
  <c r="K119" i="6"/>
  <c r="K117" i="6"/>
  <c r="K115" i="6"/>
  <c r="K113" i="6"/>
  <c r="K111" i="6"/>
  <c r="K109" i="6"/>
  <c r="K107" i="6"/>
  <c r="K105" i="6"/>
  <c r="K103" i="6"/>
  <c r="K101" i="6"/>
  <c r="K147" i="6"/>
  <c r="K145" i="6"/>
  <c r="K143" i="6"/>
  <c r="K141" i="6"/>
  <c r="K139" i="6"/>
  <c r="K137" i="6"/>
  <c r="K135" i="6"/>
  <c r="K132" i="6"/>
  <c r="K130" i="6"/>
  <c r="K128" i="6"/>
  <c r="K126" i="6"/>
  <c r="K124" i="6"/>
  <c r="K122" i="6"/>
  <c r="K120" i="6"/>
  <c r="K118" i="6"/>
  <c r="K116" i="6"/>
  <c r="K114" i="6"/>
  <c r="K112" i="6"/>
  <c r="K110" i="6"/>
  <c r="K108" i="6"/>
  <c r="K106" i="6"/>
  <c r="K104" i="6"/>
  <c r="K102" i="6"/>
  <c r="K100" i="6"/>
  <c r="K44" i="6"/>
  <c r="K42" i="6"/>
  <c r="K40" i="6"/>
  <c r="K33" i="8" s="1"/>
  <c r="K38" i="6"/>
  <c r="K31" i="8" s="1"/>
  <c r="K36" i="6"/>
  <c r="K29" i="8" s="1"/>
  <c r="K34" i="6"/>
  <c r="K31" i="6"/>
  <c r="K26" i="6"/>
  <c r="K24" i="6"/>
  <c r="K22" i="6"/>
  <c r="K20" i="6"/>
  <c r="K12" i="6"/>
  <c r="K9" i="6"/>
  <c r="K99" i="6"/>
  <c r="K97" i="6"/>
  <c r="K95" i="6"/>
  <c r="K93" i="6"/>
  <c r="K91" i="6"/>
  <c r="K89" i="6"/>
  <c r="K87" i="6"/>
  <c r="K85" i="6"/>
  <c r="K83" i="6"/>
  <c r="K81" i="6"/>
  <c r="K79" i="6"/>
  <c r="K77" i="6"/>
  <c r="K75" i="6"/>
  <c r="K73" i="6"/>
  <c r="K71" i="6"/>
  <c r="K69" i="6"/>
  <c r="K67" i="6"/>
  <c r="K65" i="6"/>
  <c r="K63" i="6"/>
  <c r="K61" i="6"/>
  <c r="K56" i="6"/>
  <c r="K54" i="6"/>
  <c r="K52" i="6"/>
  <c r="K50" i="6"/>
  <c r="K48" i="6"/>
  <c r="K45" i="6"/>
  <c r="K43" i="6"/>
  <c r="K41" i="6"/>
  <c r="K34" i="8" s="1"/>
  <c r="K39" i="6"/>
  <c r="K32" i="8" s="1"/>
  <c r="K37" i="6"/>
  <c r="K30" i="8" s="1"/>
  <c r="K35" i="6"/>
  <c r="K28" i="8" s="1"/>
  <c r="K30" i="6"/>
  <c r="K32" i="6" s="1"/>
  <c r="K27" i="6"/>
  <c r="K25" i="6"/>
  <c r="K23" i="6"/>
  <c r="K21" i="6"/>
  <c r="K13" i="6"/>
  <c r="K11" i="6"/>
  <c r="K8" i="6"/>
  <c r="K98" i="6"/>
  <c r="K96" i="6"/>
  <c r="K94" i="6"/>
  <c r="K92" i="6"/>
  <c r="K90" i="6"/>
  <c r="K88" i="6"/>
  <c r="K86" i="6"/>
  <c r="K84" i="6"/>
  <c r="K82" i="6"/>
  <c r="K80" i="6"/>
  <c r="K78" i="6"/>
  <c r="K76" i="6"/>
  <c r="K74" i="6"/>
  <c r="K72" i="6"/>
  <c r="K70" i="6"/>
  <c r="K68" i="6"/>
  <c r="K66" i="6"/>
  <c r="K64" i="6"/>
  <c r="K62" i="6"/>
  <c r="K60" i="6"/>
  <c r="K55" i="6"/>
  <c r="K53" i="6"/>
  <c r="K51" i="6"/>
  <c r="K49" i="6"/>
  <c r="J12" i="7"/>
  <c r="J35" i="4"/>
  <c r="J37" i="4" s="1"/>
  <c r="J167" i="7"/>
  <c r="J47" i="4" s="1"/>
  <c r="J13" i="7"/>
  <c r="J31" i="4"/>
  <c r="J133" i="6"/>
  <c r="I37" i="4"/>
  <c r="I38" i="4" s="1"/>
  <c r="J26" i="7"/>
  <c r="J42" i="4" s="1"/>
  <c r="J28" i="6"/>
  <c r="I35" i="8"/>
  <c r="I46" i="4"/>
  <c r="I50" i="4" s="1"/>
  <c r="J55" i="7"/>
  <c r="J45" i="4" s="1"/>
  <c r="J15" i="6"/>
  <c r="J7" i="3" s="1"/>
  <c r="J28" i="8"/>
  <c r="J27" i="8"/>
  <c r="J46" i="6"/>
  <c r="I56" i="7"/>
  <c r="I185" i="7" s="1"/>
  <c r="J58" i="6" l="1"/>
  <c r="K55" i="7"/>
  <c r="K45" i="4" s="1"/>
  <c r="J35" i="8"/>
  <c r="J56" i="7"/>
  <c r="J185" i="7" s="1"/>
  <c r="K133" i="6"/>
  <c r="K15" i="6"/>
  <c r="K7" i="3" s="1"/>
  <c r="I36" i="8"/>
  <c r="J5" i="8" s="1"/>
  <c r="J36" i="8" s="1"/>
  <c r="K5" i="8" s="1"/>
  <c r="K13" i="7"/>
  <c r="K31" i="4"/>
  <c r="K44" i="7"/>
  <c r="K44" i="4" s="1"/>
  <c r="K14" i="6"/>
  <c r="K28" i="6"/>
  <c r="K149" i="6"/>
  <c r="K183" i="7"/>
  <c r="K48" i="4" s="1"/>
  <c r="I5" i="3"/>
  <c r="I10" i="3" s="1"/>
  <c r="J5" i="6"/>
  <c r="K57" i="6"/>
  <c r="K27" i="8"/>
  <c r="K35" i="8" s="1"/>
  <c r="K46" i="6"/>
  <c r="L150" i="6"/>
  <c r="L148" i="6"/>
  <c r="L146" i="6"/>
  <c r="L144" i="6"/>
  <c r="L142" i="6"/>
  <c r="L140" i="6"/>
  <c r="L138" i="6"/>
  <c r="L136" i="6"/>
  <c r="L131" i="6"/>
  <c r="L129" i="6"/>
  <c r="L127" i="6"/>
  <c r="L125" i="6"/>
  <c r="L123" i="6"/>
  <c r="L121" i="6"/>
  <c r="L119" i="6"/>
  <c r="L117" i="6"/>
  <c r="L115" i="6"/>
  <c r="L113" i="6"/>
  <c r="L111" i="6"/>
  <c r="L109" i="6"/>
  <c r="L107" i="6"/>
  <c r="L105" i="6"/>
  <c r="L103" i="6"/>
  <c r="L147" i="6"/>
  <c r="L145" i="6"/>
  <c r="L143" i="6"/>
  <c r="L141" i="6"/>
  <c r="L139" i="6"/>
  <c r="L137" i="6"/>
  <c r="L135" i="6"/>
  <c r="L132" i="6"/>
  <c r="L130" i="6"/>
  <c r="L128" i="6"/>
  <c r="L126" i="6"/>
  <c r="L124" i="6"/>
  <c r="L122" i="6"/>
  <c r="L120" i="6"/>
  <c r="L118" i="6"/>
  <c r="L116" i="6"/>
  <c r="L114" i="6"/>
  <c r="L112" i="6"/>
  <c r="L110" i="6"/>
  <c r="L108" i="6"/>
  <c r="L106" i="6"/>
  <c r="L104" i="6"/>
  <c r="L102" i="6"/>
  <c r="L100" i="6"/>
  <c r="L99" i="6"/>
  <c r="L97" i="6"/>
  <c r="L95" i="6"/>
  <c r="L93" i="6"/>
  <c r="L91" i="6"/>
  <c r="L89" i="6"/>
  <c r="L87" i="6"/>
  <c r="L85" i="6"/>
  <c r="L83" i="6"/>
  <c r="L81" i="6"/>
  <c r="L79" i="6"/>
  <c r="L77" i="6"/>
  <c r="L75" i="6"/>
  <c r="L73" i="6"/>
  <c r="L71" i="6"/>
  <c r="L69" i="6"/>
  <c r="L67" i="6"/>
  <c r="L65" i="6"/>
  <c r="L63" i="6"/>
  <c r="L61" i="6"/>
  <c r="L56" i="6"/>
  <c r="L54" i="6"/>
  <c r="L52" i="6"/>
  <c r="L50" i="6"/>
  <c r="L48" i="6"/>
  <c r="L45" i="6"/>
  <c r="L43" i="6"/>
  <c r="L41" i="6"/>
  <c r="L34" i="8" s="1"/>
  <c r="L39" i="6"/>
  <c r="L32" i="8" s="1"/>
  <c r="L37" i="6"/>
  <c r="L30" i="8" s="1"/>
  <c r="L35" i="6"/>
  <c r="L28" i="8" s="1"/>
  <c r="L30" i="6"/>
  <c r="L27" i="6"/>
  <c r="L25" i="6"/>
  <c r="L23" i="6"/>
  <c r="L21" i="6"/>
  <c r="L13" i="6"/>
  <c r="L11" i="6"/>
  <c r="L8" i="6"/>
  <c r="L101" i="6"/>
  <c r="L98" i="6"/>
  <c r="L96" i="6"/>
  <c r="L94" i="6"/>
  <c r="L92" i="6"/>
  <c r="L90" i="6"/>
  <c r="L88" i="6"/>
  <c r="L86" i="6"/>
  <c r="L84" i="6"/>
  <c r="L82" i="6"/>
  <c r="L80" i="6"/>
  <c r="L78" i="6"/>
  <c r="L76" i="6"/>
  <c r="L74" i="6"/>
  <c r="L72" i="6"/>
  <c r="L70" i="6"/>
  <c r="L68" i="6"/>
  <c r="L66" i="6"/>
  <c r="L64" i="6"/>
  <c r="L62" i="6"/>
  <c r="L60" i="6"/>
  <c r="L55" i="6"/>
  <c r="L53" i="6"/>
  <c r="L51" i="6"/>
  <c r="L49" i="6"/>
  <c r="L44" i="6"/>
  <c r="L42" i="6"/>
  <c r="L40" i="6"/>
  <c r="L33" i="8" s="1"/>
  <c r="L38" i="6"/>
  <c r="L31" i="8" s="1"/>
  <c r="L36" i="6"/>
  <c r="L29" i="8" s="1"/>
  <c r="L34" i="6"/>
  <c r="L31" i="6"/>
  <c r="L26" i="6"/>
  <c r="L24" i="6"/>
  <c r="L22" i="6"/>
  <c r="L20" i="6"/>
  <c r="L12" i="6"/>
  <c r="L9" i="6"/>
  <c r="K12" i="7"/>
  <c r="K35" i="4"/>
  <c r="K37" i="4" s="1"/>
  <c r="K167" i="7"/>
  <c r="K47" i="4" s="1"/>
  <c r="J151" i="6"/>
  <c r="J8" i="3" s="1"/>
  <c r="J38" i="4"/>
  <c r="J46" i="4"/>
  <c r="J50" i="4" s="1"/>
  <c r="M4" i="8"/>
  <c r="M4" i="7"/>
  <c r="M4" i="6"/>
  <c r="N4" i="3"/>
  <c r="M28" i="4"/>
  <c r="M4" i="4"/>
  <c r="L184" i="7"/>
  <c r="L49" i="4" s="1"/>
  <c r="L182" i="7"/>
  <c r="L180" i="7"/>
  <c r="L178" i="7"/>
  <c r="L176" i="7"/>
  <c r="L174" i="7"/>
  <c r="L172" i="7"/>
  <c r="L170" i="7"/>
  <c r="L165" i="7"/>
  <c r="L163" i="7"/>
  <c r="L161" i="7"/>
  <c r="L159" i="7"/>
  <c r="L157" i="7"/>
  <c r="L181" i="7"/>
  <c r="L179" i="7"/>
  <c r="L177" i="7"/>
  <c r="L175" i="7"/>
  <c r="L173" i="7"/>
  <c r="L171" i="7"/>
  <c r="L169" i="7"/>
  <c r="L166" i="7"/>
  <c r="L164" i="7"/>
  <c r="L162" i="7"/>
  <c r="L160" i="7"/>
  <c r="L156" i="7"/>
  <c r="L154" i="7"/>
  <c r="L152" i="7"/>
  <c r="L150" i="7"/>
  <c r="L148" i="7"/>
  <c r="L146" i="7"/>
  <c r="L144" i="7"/>
  <c r="L142" i="7"/>
  <c r="L140" i="7"/>
  <c r="L138" i="7"/>
  <c r="L136" i="7"/>
  <c r="L134" i="7"/>
  <c r="L132" i="7"/>
  <c r="L130" i="7"/>
  <c r="L128" i="7"/>
  <c r="L126" i="7"/>
  <c r="L124" i="7"/>
  <c r="L122" i="7"/>
  <c r="L120" i="7"/>
  <c r="L118" i="7"/>
  <c r="L116" i="7"/>
  <c r="L114" i="7"/>
  <c r="L112" i="7"/>
  <c r="L110" i="7"/>
  <c r="L108" i="7"/>
  <c r="L106" i="7"/>
  <c r="L104" i="7"/>
  <c r="L102" i="7"/>
  <c r="L100" i="7"/>
  <c r="L98" i="7"/>
  <c r="L96" i="7"/>
  <c r="L94" i="7"/>
  <c r="L92" i="7"/>
  <c r="L90" i="7"/>
  <c r="L88" i="7"/>
  <c r="L86" i="7"/>
  <c r="L84" i="7"/>
  <c r="L82" i="7"/>
  <c r="L80" i="7"/>
  <c r="L78" i="7"/>
  <c r="L76" i="7"/>
  <c r="L74" i="7"/>
  <c r="L72" i="7"/>
  <c r="L70" i="7"/>
  <c r="L68" i="7"/>
  <c r="L66" i="7"/>
  <c r="L158" i="7"/>
  <c r="L155" i="7"/>
  <c r="L153" i="7"/>
  <c r="L151" i="7"/>
  <c r="L149" i="7"/>
  <c r="L147" i="7"/>
  <c r="L145" i="7"/>
  <c r="L143" i="7"/>
  <c r="L141" i="7"/>
  <c r="L139" i="7"/>
  <c r="L137" i="7"/>
  <c r="L135" i="7"/>
  <c r="L133" i="7"/>
  <c r="L131" i="7"/>
  <c r="L129" i="7"/>
  <c r="L127" i="7"/>
  <c r="L125" i="7"/>
  <c r="L123" i="7"/>
  <c r="L121" i="7"/>
  <c r="L119" i="7"/>
  <c r="L117" i="7"/>
  <c r="L115" i="7"/>
  <c r="L113" i="7"/>
  <c r="L111" i="7"/>
  <c r="L109" i="7"/>
  <c r="L107" i="7"/>
  <c r="L105" i="7"/>
  <c r="L103" i="7"/>
  <c r="L101" i="7"/>
  <c r="L99" i="7"/>
  <c r="L97" i="7"/>
  <c r="L95" i="7"/>
  <c r="L93" i="7"/>
  <c r="L91" i="7"/>
  <c r="L89" i="7"/>
  <c r="L87" i="7"/>
  <c r="L85" i="7"/>
  <c r="L83" i="7"/>
  <c r="L81" i="7"/>
  <c r="L79" i="7"/>
  <c r="L75" i="7"/>
  <c r="L67" i="7"/>
  <c r="L65" i="7"/>
  <c r="L63" i="7"/>
  <c r="L60" i="7"/>
  <c r="L58" i="7"/>
  <c r="L53" i="7"/>
  <c r="L51" i="7"/>
  <c r="L49" i="7"/>
  <c r="L47" i="7"/>
  <c r="L42" i="7"/>
  <c r="L40" i="7"/>
  <c r="L29" i="7"/>
  <c r="L24" i="7"/>
  <c r="L22" i="7"/>
  <c r="L20" i="7"/>
  <c r="L18" i="7"/>
  <c r="L10" i="7"/>
  <c r="L7" i="7"/>
  <c r="L32" i="4" s="1"/>
  <c r="L77" i="7"/>
  <c r="L69" i="7"/>
  <c r="L61" i="7"/>
  <c r="L71" i="7"/>
  <c r="L62" i="7"/>
  <c r="L59" i="7"/>
  <c r="L54" i="7"/>
  <c r="L52" i="7"/>
  <c r="L50" i="7"/>
  <c r="L48" i="7"/>
  <c r="L46" i="7"/>
  <c r="L43" i="7"/>
  <c r="L41" i="7"/>
  <c r="L28" i="7"/>
  <c r="L30" i="7" s="1"/>
  <c r="L43" i="4" s="1"/>
  <c r="L25" i="7"/>
  <c r="L23" i="7"/>
  <c r="L21" i="7"/>
  <c r="L19" i="7"/>
  <c r="L11" i="7"/>
  <c r="L36" i="4" s="1"/>
  <c r="L9" i="7"/>
  <c r="L34" i="4" s="1"/>
  <c r="L6" i="7"/>
  <c r="L73" i="7"/>
  <c r="L64" i="7"/>
  <c r="K26" i="7"/>
  <c r="K42" i="4" s="1"/>
  <c r="K46" i="4" s="1"/>
  <c r="K50" i="4" s="1"/>
  <c r="K58" i="6" l="1"/>
  <c r="L149" i="6"/>
  <c r="K56" i="7"/>
  <c r="L133" i="6"/>
  <c r="L26" i="7"/>
  <c r="L42" i="4" s="1"/>
  <c r="L57" i="6"/>
  <c r="K5" i="6"/>
  <c r="J5" i="3"/>
  <c r="J10" i="3" s="1"/>
  <c r="K151" i="6"/>
  <c r="K8" i="3" s="1"/>
  <c r="L44" i="7"/>
  <c r="L44" i="4" s="1"/>
  <c r="N4" i="8"/>
  <c r="N4" i="7"/>
  <c r="N28" i="4"/>
  <c r="N4" i="4"/>
  <c r="D7" i="5"/>
  <c r="E7" i="5" s="1"/>
  <c r="N4" i="6"/>
  <c r="D6" i="5"/>
  <c r="D10" i="5"/>
  <c r="E10" i="5" s="1"/>
  <c r="D22" i="5"/>
  <c r="E22" i="5" s="1"/>
  <c r="D8" i="5"/>
  <c r="E8" i="5" s="1"/>
  <c r="D17" i="5"/>
  <c r="E17" i="5" s="1"/>
  <c r="D9" i="5"/>
  <c r="E9" i="5" s="1"/>
  <c r="D24" i="5"/>
  <c r="E24" i="5" s="1"/>
  <c r="D14" i="5"/>
  <c r="E14" i="5" s="1"/>
  <c r="D12" i="5"/>
  <c r="E12" i="5" s="1"/>
  <c r="D19" i="5"/>
  <c r="E19" i="5" s="1"/>
  <c r="D13" i="5"/>
  <c r="E13" i="5" s="1"/>
  <c r="D18" i="5"/>
  <c r="E18" i="5" s="1"/>
  <c r="D16" i="5"/>
  <c r="E16" i="5" s="1"/>
  <c r="D11" i="5"/>
  <c r="E11" i="5" s="1"/>
  <c r="D21" i="5"/>
  <c r="E21" i="5" s="1"/>
  <c r="D20" i="5"/>
  <c r="E20" i="5" s="1"/>
  <c r="D15" i="5"/>
  <c r="E15" i="5" s="1"/>
  <c r="D23" i="5"/>
  <c r="E23" i="5" s="1"/>
  <c r="D25" i="5"/>
  <c r="E25" i="5" s="1"/>
  <c r="L32" i="6"/>
  <c r="K36" i="8"/>
  <c r="L5" i="8" s="1"/>
  <c r="L13" i="7"/>
  <c r="L31" i="4"/>
  <c r="M147" i="6"/>
  <c r="M145" i="6"/>
  <c r="M143" i="6"/>
  <c r="M141" i="6"/>
  <c r="M139" i="6"/>
  <c r="M137" i="6"/>
  <c r="M135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100" i="6"/>
  <c r="M150" i="6"/>
  <c r="M148" i="6"/>
  <c r="M146" i="6"/>
  <c r="M144" i="6"/>
  <c r="M142" i="6"/>
  <c r="M140" i="6"/>
  <c r="M138" i="6"/>
  <c r="M136" i="6"/>
  <c r="M131" i="6"/>
  <c r="M129" i="6"/>
  <c r="M127" i="6"/>
  <c r="M125" i="6"/>
  <c r="M123" i="6"/>
  <c r="M121" i="6"/>
  <c r="M119" i="6"/>
  <c r="M117" i="6"/>
  <c r="M115" i="6"/>
  <c r="M113" i="6"/>
  <c r="M111" i="6"/>
  <c r="M109" i="6"/>
  <c r="M107" i="6"/>
  <c r="M105" i="6"/>
  <c r="M103" i="6"/>
  <c r="M101" i="6"/>
  <c r="M45" i="6"/>
  <c r="M43" i="6"/>
  <c r="M41" i="6"/>
  <c r="M34" i="8" s="1"/>
  <c r="M39" i="6"/>
  <c r="M32" i="8" s="1"/>
  <c r="M37" i="6"/>
  <c r="M30" i="8" s="1"/>
  <c r="M35" i="6"/>
  <c r="M28" i="8" s="1"/>
  <c r="M30" i="6"/>
  <c r="M27" i="6"/>
  <c r="M25" i="6"/>
  <c r="M23" i="6"/>
  <c r="M21" i="6"/>
  <c r="M13" i="6"/>
  <c r="M11" i="6"/>
  <c r="M8" i="6"/>
  <c r="M98" i="6"/>
  <c r="M96" i="6"/>
  <c r="M94" i="6"/>
  <c r="M92" i="6"/>
  <c r="M90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5" i="6"/>
  <c r="M53" i="6"/>
  <c r="M51" i="6"/>
  <c r="M49" i="6"/>
  <c r="M44" i="6"/>
  <c r="M42" i="6"/>
  <c r="M40" i="6"/>
  <c r="M33" i="8" s="1"/>
  <c r="M38" i="6"/>
  <c r="M31" i="8" s="1"/>
  <c r="M36" i="6"/>
  <c r="M29" i="8" s="1"/>
  <c r="M34" i="6"/>
  <c r="M31" i="6"/>
  <c r="M26" i="6"/>
  <c r="M24" i="6"/>
  <c r="M22" i="6"/>
  <c r="M20" i="6"/>
  <c r="M12" i="6"/>
  <c r="M9" i="6"/>
  <c r="M99" i="6"/>
  <c r="M97" i="6"/>
  <c r="M95" i="6"/>
  <c r="M93" i="6"/>
  <c r="M91" i="6"/>
  <c r="M89" i="6"/>
  <c r="M87" i="6"/>
  <c r="M85" i="6"/>
  <c r="M83" i="6"/>
  <c r="M81" i="6"/>
  <c r="M79" i="6"/>
  <c r="M77" i="6"/>
  <c r="M75" i="6"/>
  <c r="M73" i="6"/>
  <c r="M71" i="6"/>
  <c r="M69" i="6"/>
  <c r="M67" i="6"/>
  <c r="M65" i="6"/>
  <c r="M63" i="6"/>
  <c r="M61" i="6"/>
  <c r="M56" i="6"/>
  <c r="M54" i="6"/>
  <c r="M52" i="6"/>
  <c r="M50" i="6"/>
  <c r="M48" i="6"/>
  <c r="L28" i="6"/>
  <c r="L15" i="6"/>
  <c r="L7" i="3" s="1"/>
  <c r="K185" i="7"/>
  <c r="L55" i="7"/>
  <c r="L45" i="4" s="1"/>
  <c r="L12" i="7"/>
  <c r="L35" i="4"/>
  <c r="L37" i="4" s="1"/>
  <c r="L167" i="7"/>
  <c r="L47" i="4" s="1"/>
  <c r="L183" i="7"/>
  <c r="L48" i="4" s="1"/>
  <c r="M184" i="7"/>
  <c r="M49" i="4" s="1"/>
  <c r="M182" i="7"/>
  <c r="M180" i="7"/>
  <c r="M178" i="7"/>
  <c r="M176" i="7"/>
  <c r="M174" i="7"/>
  <c r="M172" i="7"/>
  <c r="M170" i="7"/>
  <c r="M165" i="7"/>
  <c r="M163" i="7"/>
  <c r="M161" i="7"/>
  <c r="M159" i="7"/>
  <c r="M181" i="7"/>
  <c r="M179" i="7"/>
  <c r="M177" i="7"/>
  <c r="M175" i="7"/>
  <c r="M173" i="7"/>
  <c r="M171" i="7"/>
  <c r="M169" i="7"/>
  <c r="M166" i="7"/>
  <c r="M164" i="7"/>
  <c r="M162" i="7"/>
  <c r="M160" i="7"/>
  <c r="M158" i="7"/>
  <c r="M156" i="7"/>
  <c r="M154" i="7"/>
  <c r="M152" i="7"/>
  <c r="M150" i="7"/>
  <c r="M148" i="7"/>
  <c r="M146" i="7"/>
  <c r="M144" i="7"/>
  <c r="M142" i="7"/>
  <c r="M140" i="7"/>
  <c r="M138" i="7"/>
  <c r="M136" i="7"/>
  <c r="M134" i="7"/>
  <c r="M132" i="7"/>
  <c r="M130" i="7"/>
  <c r="M128" i="7"/>
  <c r="M126" i="7"/>
  <c r="M124" i="7"/>
  <c r="M122" i="7"/>
  <c r="M120" i="7"/>
  <c r="M118" i="7"/>
  <c r="M116" i="7"/>
  <c r="M114" i="7"/>
  <c r="M112" i="7"/>
  <c r="M110" i="7"/>
  <c r="M108" i="7"/>
  <c r="M106" i="7"/>
  <c r="M104" i="7"/>
  <c r="M102" i="7"/>
  <c r="M100" i="7"/>
  <c r="M98" i="7"/>
  <c r="M96" i="7"/>
  <c r="M94" i="7"/>
  <c r="M92" i="7"/>
  <c r="M90" i="7"/>
  <c r="M88" i="7"/>
  <c r="M86" i="7"/>
  <c r="M84" i="7"/>
  <c r="M82" i="7"/>
  <c r="M80" i="7"/>
  <c r="M78" i="7"/>
  <c r="M76" i="7"/>
  <c r="M74" i="7"/>
  <c r="M72" i="7"/>
  <c r="M70" i="7"/>
  <c r="M68" i="7"/>
  <c r="M66" i="7"/>
  <c r="M64" i="7"/>
  <c r="M62" i="7"/>
  <c r="M157" i="7"/>
  <c r="M155" i="7"/>
  <c r="M153" i="7"/>
  <c r="M151" i="7"/>
  <c r="M149" i="7"/>
  <c r="M147" i="7"/>
  <c r="M145" i="7"/>
  <c r="M143" i="7"/>
  <c r="M141" i="7"/>
  <c r="M139" i="7"/>
  <c r="M137" i="7"/>
  <c r="M135" i="7"/>
  <c r="M133" i="7"/>
  <c r="M131" i="7"/>
  <c r="M129" i="7"/>
  <c r="M127" i="7"/>
  <c r="M125" i="7"/>
  <c r="M123" i="7"/>
  <c r="M121" i="7"/>
  <c r="M119" i="7"/>
  <c r="M117" i="7"/>
  <c r="M115" i="7"/>
  <c r="M113" i="7"/>
  <c r="M111" i="7"/>
  <c r="M109" i="7"/>
  <c r="M107" i="7"/>
  <c r="M105" i="7"/>
  <c r="M103" i="7"/>
  <c r="M101" i="7"/>
  <c r="M99" i="7"/>
  <c r="M97" i="7"/>
  <c r="M95" i="7"/>
  <c r="M93" i="7"/>
  <c r="M91" i="7"/>
  <c r="M89" i="7"/>
  <c r="M87" i="7"/>
  <c r="M85" i="7"/>
  <c r="M83" i="7"/>
  <c r="M81" i="7"/>
  <c r="M79" i="7"/>
  <c r="M77" i="7"/>
  <c r="M75" i="7"/>
  <c r="M73" i="7"/>
  <c r="M71" i="7"/>
  <c r="M69" i="7"/>
  <c r="M67" i="7"/>
  <c r="M65" i="7"/>
  <c r="M61" i="7"/>
  <c r="M59" i="7"/>
  <c r="M54" i="7"/>
  <c r="M52" i="7"/>
  <c r="M50" i="7"/>
  <c r="M48" i="7"/>
  <c r="M46" i="7"/>
  <c r="M43" i="7"/>
  <c r="M41" i="7"/>
  <c r="M28" i="7"/>
  <c r="M25" i="7"/>
  <c r="M23" i="7"/>
  <c r="M21" i="7"/>
  <c r="M19" i="7"/>
  <c r="M11" i="7"/>
  <c r="M36" i="4" s="1"/>
  <c r="M9" i="7"/>
  <c r="M34" i="4" s="1"/>
  <c r="M6" i="7"/>
  <c r="M63" i="7"/>
  <c r="M60" i="7"/>
  <c r="M58" i="7"/>
  <c r="M53" i="7"/>
  <c r="M51" i="7"/>
  <c r="M49" i="7"/>
  <c r="M47" i="7"/>
  <c r="M42" i="7"/>
  <c r="M40" i="7"/>
  <c r="M29" i="7"/>
  <c r="M24" i="7"/>
  <c r="M22" i="7"/>
  <c r="M20" i="7"/>
  <c r="M18" i="7"/>
  <c r="M10" i="7"/>
  <c r="M7" i="7"/>
  <c r="M32" i="4" s="1"/>
  <c r="L27" i="8"/>
  <c r="L35" i="8" s="1"/>
  <c r="L46" i="6"/>
  <c r="L58" i="6" s="1"/>
  <c r="L14" i="6"/>
  <c r="K38" i="4"/>
  <c r="M167" i="7" l="1"/>
  <c r="M47" i="4" s="1"/>
  <c r="M12" i="7"/>
  <c r="M35" i="4"/>
  <c r="M37" i="4" s="1"/>
  <c r="M183" i="7"/>
  <c r="M48" i="4" s="1"/>
  <c r="L151" i="6"/>
  <c r="L8" i="3" s="1"/>
  <c r="M28" i="6"/>
  <c r="M14" i="6"/>
  <c r="M55" i="7"/>
  <c r="M45" i="4" s="1"/>
  <c r="M57" i="6"/>
  <c r="M27" i="8"/>
  <c r="M35" i="8" s="1"/>
  <c r="M46" i="6"/>
  <c r="L36" i="8"/>
  <c r="M5" i="8" s="1"/>
  <c r="D36" i="5"/>
  <c r="E6" i="5"/>
  <c r="L56" i="7"/>
  <c r="M26" i="7"/>
  <c r="M42" i="4" s="1"/>
  <c r="M44" i="7"/>
  <c r="M44" i="4" s="1"/>
  <c r="M30" i="7"/>
  <c r="M43" i="4" s="1"/>
  <c r="M32" i="6"/>
  <c r="M149" i="6"/>
  <c r="N147" i="6"/>
  <c r="O147" i="6" s="1"/>
  <c r="N145" i="6"/>
  <c r="O145" i="6" s="1"/>
  <c r="N143" i="6"/>
  <c r="O143" i="6" s="1"/>
  <c r="N141" i="6"/>
  <c r="O141" i="6" s="1"/>
  <c r="N139" i="6"/>
  <c r="O139" i="6" s="1"/>
  <c r="N137" i="6"/>
  <c r="O137" i="6" s="1"/>
  <c r="N135" i="6"/>
  <c r="N132" i="6"/>
  <c r="O132" i="6" s="1"/>
  <c r="N130" i="6"/>
  <c r="O130" i="6" s="1"/>
  <c r="N128" i="6"/>
  <c r="O128" i="6" s="1"/>
  <c r="N126" i="6"/>
  <c r="O126" i="6" s="1"/>
  <c r="N124" i="6"/>
  <c r="O124" i="6" s="1"/>
  <c r="N122" i="6"/>
  <c r="O122" i="6" s="1"/>
  <c r="N120" i="6"/>
  <c r="O120" i="6" s="1"/>
  <c r="N118" i="6"/>
  <c r="O118" i="6" s="1"/>
  <c r="N116" i="6"/>
  <c r="O116" i="6" s="1"/>
  <c r="N114" i="6"/>
  <c r="O114" i="6" s="1"/>
  <c r="N112" i="6"/>
  <c r="O112" i="6" s="1"/>
  <c r="N110" i="6"/>
  <c r="O110" i="6" s="1"/>
  <c r="N108" i="6"/>
  <c r="O108" i="6" s="1"/>
  <c r="N106" i="6"/>
  <c r="O106" i="6" s="1"/>
  <c r="N104" i="6"/>
  <c r="O104" i="6" s="1"/>
  <c r="N150" i="6"/>
  <c r="O150" i="6" s="1"/>
  <c r="N148" i="6"/>
  <c r="O148" i="6" s="1"/>
  <c r="N146" i="6"/>
  <c r="O146" i="6" s="1"/>
  <c r="N144" i="6"/>
  <c r="O144" i="6" s="1"/>
  <c r="N142" i="6"/>
  <c r="O142" i="6" s="1"/>
  <c r="N140" i="6"/>
  <c r="O140" i="6" s="1"/>
  <c r="N138" i="6"/>
  <c r="O138" i="6" s="1"/>
  <c r="N136" i="6"/>
  <c r="O136" i="6" s="1"/>
  <c r="N131" i="6"/>
  <c r="O131" i="6" s="1"/>
  <c r="N129" i="6"/>
  <c r="O129" i="6" s="1"/>
  <c r="N127" i="6"/>
  <c r="O127" i="6" s="1"/>
  <c r="N125" i="6"/>
  <c r="O125" i="6" s="1"/>
  <c r="N123" i="6"/>
  <c r="O123" i="6" s="1"/>
  <c r="N121" i="6"/>
  <c r="O121" i="6" s="1"/>
  <c r="N119" i="6"/>
  <c r="O119" i="6" s="1"/>
  <c r="N117" i="6"/>
  <c r="O117" i="6" s="1"/>
  <c r="N115" i="6"/>
  <c r="O115" i="6" s="1"/>
  <c r="N113" i="6"/>
  <c r="O113" i="6" s="1"/>
  <c r="N111" i="6"/>
  <c r="O111" i="6" s="1"/>
  <c r="N109" i="6"/>
  <c r="O109" i="6" s="1"/>
  <c r="N107" i="6"/>
  <c r="O107" i="6" s="1"/>
  <c r="N105" i="6"/>
  <c r="O105" i="6" s="1"/>
  <c r="N103" i="6"/>
  <c r="O103" i="6" s="1"/>
  <c r="N101" i="6"/>
  <c r="O101" i="6" s="1"/>
  <c r="N98" i="6"/>
  <c r="O98" i="6" s="1"/>
  <c r="N96" i="6"/>
  <c r="O96" i="6" s="1"/>
  <c r="N94" i="6"/>
  <c r="O94" i="6" s="1"/>
  <c r="N92" i="6"/>
  <c r="O92" i="6" s="1"/>
  <c r="N90" i="6"/>
  <c r="O90" i="6" s="1"/>
  <c r="N88" i="6"/>
  <c r="O88" i="6" s="1"/>
  <c r="N86" i="6"/>
  <c r="O86" i="6" s="1"/>
  <c r="N84" i="6"/>
  <c r="O84" i="6" s="1"/>
  <c r="N82" i="6"/>
  <c r="O82" i="6" s="1"/>
  <c r="N80" i="6"/>
  <c r="O80" i="6" s="1"/>
  <c r="N78" i="6"/>
  <c r="O78" i="6" s="1"/>
  <c r="N76" i="6"/>
  <c r="O76" i="6" s="1"/>
  <c r="N74" i="6"/>
  <c r="O74" i="6" s="1"/>
  <c r="N72" i="6"/>
  <c r="O72" i="6" s="1"/>
  <c r="N70" i="6"/>
  <c r="O70" i="6" s="1"/>
  <c r="N68" i="6"/>
  <c r="O68" i="6" s="1"/>
  <c r="N66" i="6"/>
  <c r="O66" i="6" s="1"/>
  <c r="N64" i="6"/>
  <c r="O64" i="6" s="1"/>
  <c r="N62" i="6"/>
  <c r="O62" i="6" s="1"/>
  <c r="N60" i="6"/>
  <c r="N55" i="6"/>
  <c r="O55" i="6" s="1"/>
  <c r="N53" i="6"/>
  <c r="O53" i="6" s="1"/>
  <c r="N51" i="6"/>
  <c r="O51" i="6" s="1"/>
  <c r="N49" i="6"/>
  <c r="O49" i="6" s="1"/>
  <c r="N100" i="6"/>
  <c r="O100" i="6" s="1"/>
  <c r="N44" i="6"/>
  <c r="O44" i="6" s="1"/>
  <c r="N42" i="6"/>
  <c r="O42" i="6" s="1"/>
  <c r="N40" i="6"/>
  <c r="N38" i="6"/>
  <c r="N36" i="6"/>
  <c r="N34" i="6"/>
  <c r="N31" i="6"/>
  <c r="O31" i="6" s="1"/>
  <c r="N26" i="6"/>
  <c r="O26" i="6" s="1"/>
  <c r="N24" i="6"/>
  <c r="O24" i="6" s="1"/>
  <c r="N22" i="6"/>
  <c r="O22" i="6" s="1"/>
  <c r="N20" i="6"/>
  <c r="N12" i="6"/>
  <c r="O12" i="6" s="1"/>
  <c r="N9" i="6"/>
  <c r="O9" i="6" s="1"/>
  <c r="N102" i="6"/>
  <c r="O102" i="6" s="1"/>
  <c r="N99" i="6"/>
  <c r="O99" i="6" s="1"/>
  <c r="N97" i="6"/>
  <c r="O97" i="6" s="1"/>
  <c r="N95" i="6"/>
  <c r="O95" i="6" s="1"/>
  <c r="N93" i="6"/>
  <c r="O93" i="6" s="1"/>
  <c r="N91" i="6"/>
  <c r="O91" i="6" s="1"/>
  <c r="N89" i="6"/>
  <c r="O89" i="6" s="1"/>
  <c r="N87" i="6"/>
  <c r="O87" i="6" s="1"/>
  <c r="N85" i="6"/>
  <c r="O85" i="6" s="1"/>
  <c r="N83" i="6"/>
  <c r="O83" i="6" s="1"/>
  <c r="N81" i="6"/>
  <c r="O81" i="6" s="1"/>
  <c r="N79" i="6"/>
  <c r="O79" i="6" s="1"/>
  <c r="N77" i="6"/>
  <c r="O77" i="6" s="1"/>
  <c r="N75" i="6"/>
  <c r="O75" i="6" s="1"/>
  <c r="N73" i="6"/>
  <c r="O73" i="6" s="1"/>
  <c r="N71" i="6"/>
  <c r="O71" i="6" s="1"/>
  <c r="N69" i="6"/>
  <c r="O69" i="6" s="1"/>
  <c r="N67" i="6"/>
  <c r="O67" i="6" s="1"/>
  <c r="N65" i="6"/>
  <c r="O65" i="6" s="1"/>
  <c r="N63" i="6"/>
  <c r="O63" i="6" s="1"/>
  <c r="N61" i="6"/>
  <c r="O61" i="6" s="1"/>
  <c r="N56" i="6"/>
  <c r="O56" i="6" s="1"/>
  <c r="N54" i="6"/>
  <c r="O54" i="6" s="1"/>
  <c r="N52" i="6"/>
  <c r="O52" i="6" s="1"/>
  <c r="N50" i="6"/>
  <c r="O50" i="6" s="1"/>
  <c r="N48" i="6"/>
  <c r="N45" i="6"/>
  <c r="O45" i="6" s="1"/>
  <c r="N43" i="6"/>
  <c r="O43" i="6" s="1"/>
  <c r="N41" i="6"/>
  <c r="N39" i="6"/>
  <c r="N37" i="6"/>
  <c r="N35" i="6"/>
  <c r="N30" i="6"/>
  <c r="N27" i="6"/>
  <c r="O27" i="6" s="1"/>
  <c r="N25" i="6"/>
  <c r="O25" i="6" s="1"/>
  <c r="N23" i="6"/>
  <c r="O23" i="6" s="1"/>
  <c r="N21" i="6"/>
  <c r="O21" i="6" s="1"/>
  <c r="N13" i="6"/>
  <c r="O13" i="6" s="1"/>
  <c r="N11" i="6"/>
  <c r="N8" i="6"/>
  <c r="N181" i="7"/>
  <c r="O181" i="7" s="1"/>
  <c r="N179" i="7"/>
  <c r="O179" i="7" s="1"/>
  <c r="N177" i="7"/>
  <c r="O177" i="7" s="1"/>
  <c r="N175" i="7"/>
  <c r="O175" i="7" s="1"/>
  <c r="N173" i="7"/>
  <c r="O173" i="7" s="1"/>
  <c r="N171" i="7"/>
  <c r="O171" i="7" s="1"/>
  <c r="N169" i="7"/>
  <c r="N166" i="7"/>
  <c r="O166" i="7" s="1"/>
  <c r="N164" i="7"/>
  <c r="O164" i="7" s="1"/>
  <c r="N162" i="7"/>
  <c r="O162" i="7" s="1"/>
  <c r="N160" i="7"/>
  <c r="O160" i="7" s="1"/>
  <c r="N158" i="7"/>
  <c r="O158" i="7" s="1"/>
  <c r="N184" i="7"/>
  <c r="N182" i="7"/>
  <c r="O182" i="7" s="1"/>
  <c r="N180" i="7"/>
  <c r="O180" i="7" s="1"/>
  <c r="N178" i="7"/>
  <c r="O178" i="7" s="1"/>
  <c r="N176" i="7"/>
  <c r="O176" i="7" s="1"/>
  <c r="N174" i="7"/>
  <c r="O174" i="7" s="1"/>
  <c r="N172" i="7"/>
  <c r="O172" i="7" s="1"/>
  <c r="N170" i="7"/>
  <c r="O170" i="7" s="1"/>
  <c r="N165" i="7"/>
  <c r="O165" i="7" s="1"/>
  <c r="N163" i="7"/>
  <c r="O163" i="7" s="1"/>
  <c r="N161" i="7"/>
  <c r="O161" i="7" s="1"/>
  <c r="N157" i="7"/>
  <c r="O157" i="7" s="1"/>
  <c r="N155" i="7"/>
  <c r="O155" i="7" s="1"/>
  <c r="N153" i="7"/>
  <c r="O153" i="7" s="1"/>
  <c r="N151" i="7"/>
  <c r="O151" i="7" s="1"/>
  <c r="N149" i="7"/>
  <c r="O149" i="7" s="1"/>
  <c r="N147" i="7"/>
  <c r="O147" i="7" s="1"/>
  <c r="N145" i="7"/>
  <c r="O145" i="7" s="1"/>
  <c r="N143" i="7"/>
  <c r="O143" i="7" s="1"/>
  <c r="N141" i="7"/>
  <c r="O141" i="7" s="1"/>
  <c r="N139" i="7"/>
  <c r="O139" i="7" s="1"/>
  <c r="N137" i="7"/>
  <c r="O137" i="7" s="1"/>
  <c r="N135" i="7"/>
  <c r="O135" i="7" s="1"/>
  <c r="N133" i="7"/>
  <c r="O133" i="7" s="1"/>
  <c r="N131" i="7"/>
  <c r="O131" i="7" s="1"/>
  <c r="N129" i="7"/>
  <c r="O129" i="7" s="1"/>
  <c r="N127" i="7"/>
  <c r="O127" i="7" s="1"/>
  <c r="N125" i="7"/>
  <c r="O125" i="7" s="1"/>
  <c r="N123" i="7"/>
  <c r="O123" i="7" s="1"/>
  <c r="N121" i="7"/>
  <c r="O121" i="7" s="1"/>
  <c r="N119" i="7"/>
  <c r="O119" i="7" s="1"/>
  <c r="N117" i="7"/>
  <c r="O117" i="7" s="1"/>
  <c r="N115" i="7"/>
  <c r="O115" i="7" s="1"/>
  <c r="N113" i="7"/>
  <c r="O113" i="7" s="1"/>
  <c r="N111" i="7"/>
  <c r="O111" i="7" s="1"/>
  <c r="N109" i="7"/>
  <c r="O109" i="7" s="1"/>
  <c r="N107" i="7"/>
  <c r="O107" i="7" s="1"/>
  <c r="N105" i="7"/>
  <c r="O105" i="7" s="1"/>
  <c r="N103" i="7"/>
  <c r="O103" i="7" s="1"/>
  <c r="N101" i="7"/>
  <c r="O101" i="7" s="1"/>
  <c r="N99" i="7"/>
  <c r="O99" i="7" s="1"/>
  <c r="N97" i="7"/>
  <c r="O97" i="7" s="1"/>
  <c r="N95" i="7"/>
  <c r="O95" i="7" s="1"/>
  <c r="N93" i="7"/>
  <c r="O93" i="7" s="1"/>
  <c r="N91" i="7"/>
  <c r="O91" i="7" s="1"/>
  <c r="N89" i="7"/>
  <c r="O89" i="7" s="1"/>
  <c r="N87" i="7"/>
  <c r="O87" i="7" s="1"/>
  <c r="N85" i="7"/>
  <c r="O85" i="7" s="1"/>
  <c r="N83" i="7"/>
  <c r="O83" i="7" s="1"/>
  <c r="N81" i="7"/>
  <c r="O81" i="7" s="1"/>
  <c r="N79" i="7"/>
  <c r="O79" i="7" s="1"/>
  <c r="N77" i="7"/>
  <c r="O77" i="7" s="1"/>
  <c r="N75" i="7"/>
  <c r="O75" i="7" s="1"/>
  <c r="N73" i="7"/>
  <c r="O73" i="7" s="1"/>
  <c r="N71" i="7"/>
  <c r="O71" i="7" s="1"/>
  <c r="N69" i="7"/>
  <c r="O69" i="7" s="1"/>
  <c r="N67" i="7"/>
  <c r="O67" i="7" s="1"/>
  <c r="N159" i="7"/>
  <c r="O159" i="7" s="1"/>
  <c r="N156" i="7"/>
  <c r="O156" i="7" s="1"/>
  <c r="N154" i="7"/>
  <c r="O154" i="7" s="1"/>
  <c r="N152" i="7"/>
  <c r="O152" i="7" s="1"/>
  <c r="N150" i="7"/>
  <c r="O150" i="7" s="1"/>
  <c r="N148" i="7"/>
  <c r="O148" i="7" s="1"/>
  <c r="N146" i="7"/>
  <c r="O146" i="7" s="1"/>
  <c r="N144" i="7"/>
  <c r="O144" i="7" s="1"/>
  <c r="N142" i="7"/>
  <c r="O142" i="7" s="1"/>
  <c r="N140" i="7"/>
  <c r="O140" i="7" s="1"/>
  <c r="N138" i="7"/>
  <c r="O138" i="7" s="1"/>
  <c r="N136" i="7"/>
  <c r="O136" i="7" s="1"/>
  <c r="N134" i="7"/>
  <c r="O134" i="7" s="1"/>
  <c r="N132" i="7"/>
  <c r="O132" i="7" s="1"/>
  <c r="N130" i="7"/>
  <c r="O130" i="7" s="1"/>
  <c r="N128" i="7"/>
  <c r="O128" i="7" s="1"/>
  <c r="N126" i="7"/>
  <c r="O126" i="7" s="1"/>
  <c r="N124" i="7"/>
  <c r="O124" i="7" s="1"/>
  <c r="N122" i="7"/>
  <c r="O122" i="7" s="1"/>
  <c r="N120" i="7"/>
  <c r="O120" i="7" s="1"/>
  <c r="N118" i="7"/>
  <c r="O118" i="7" s="1"/>
  <c r="N116" i="7"/>
  <c r="O116" i="7" s="1"/>
  <c r="N114" i="7"/>
  <c r="O114" i="7" s="1"/>
  <c r="N112" i="7"/>
  <c r="O112" i="7" s="1"/>
  <c r="N110" i="7"/>
  <c r="O110" i="7" s="1"/>
  <c r="N108" i="7"/>
  <c r="O108" i="7" s="1"/>
  <c r="N106" i="7"/>
  <c r="O106" i="7" s="1"/>
  <c r="N104" i="7"/>
  <c r="O104" i="7" s="1"/>
  <c r="N102" i="7"/>
  <c r="O102" i="7" s="1"/>
  <c r="N100" i="7"/>
  <c r="O100" i="7" s="1"/>
  <c r="N98" i="7"/>
  <c r="O98" i="7" s="1"/>
  <c r="N96" i="7"/>
  <c r="O96" i="7" s="1"/>
  <c r="N94" i="7"/>
  <c r="O94" i="7" s="1"/>
  <c r="N92" i="7"/>
  <c r="O92" i="7" s="1"/>
  <c r="N90" i="7"/>
  <c r="O90" i="7" s="1"/>
  <c r="N88" i="7"/>
  <c r="O88" i="7" s="1"/>
  <c r="N86" i="7"/>
  <c r="O86" i="7" s="1"/>
  <c r="N84" i="7"/>
  <c r="O84" i="7" s="1"/>
  <c r="N82" i="7"/>
  <c r="O82" i="7" s="1"/>
  <c r="N80" i="7"/>
  <c r="O80" i="7" s="1"/>
  <c r="N78" i="7"/>
  <c r="O78" i="7" s="1"/>
  <c r="N76" i="7"/>
  <c r="O76" i="7" s="1"/>
  <c r="N68" i="7"/>
  <c r="O68" i="7" s="1"/>
  <c r="N59" i="7"/>
  <c r="O59" i="7" s="1"/>
  <c r="N54" i="7"/>
  <c r="O54" i="7" s="1"/>
  <c r="N52" i="7"/>
  <c r="O52" i="7" s="1"/>
  <c r="N50" i="7"/>
  <c r="O50" i="7" s="1"/>
  <c r="N48" i="7"/>
  <c r="O48" i="7" s="1"/>
  <c r="N46" i="7"/>
  <c r="N43" i="7"/>
  <c r="O43" i="7" s="1"/>
  <c r="N41" i="7"/>
  <c r="O41" i="7" s="1"/>
  <c r="N28" i="7"/>
  <c r="N25" i="7"/>
  <c r="O25" i="7" s="1"/>
  <c r="N23" i="7"/>
  <c r="O23" i="7" s="1"/>
  <c r="N21" i="7"/>
  <c r="O21" i="7" s="1"/>
  <c r="N19" i="7"/>
  <c r="O19" i="7" s="1"/>
  <c r="N11" i="7"/>
  <c r="N9" i="7"/>
  <c r="N6" i="7"/>
  <c r="N70" i="7"/>
  <c r="O70" i="7" s="1"/>
  <c r="N62" i="7"/>
  <c r="O62" i="7" s="1"/>
  <c r="N72" i="7"/>
  <c r="O72" i="7" s="1"/>
  <c r="N64" i="7"/>
  <c r="O64" i="7" s="1"/>
  <c r="N63" i="7"/>
  <c r="O63" i="7" s="1"/>
  <c r="N60" i="7"/>
  <c r="O60" i="7" s="1"/>
  <c r="N58" i="7"/>
  <c r="N53" i="7"/>
  <c r="O53" i="7" s="1"/>
  <c r="N51" i="7"/>
  <c r="O51" i="7" s="1"/>
  <c r="N49" i="7"/>
  <c r="O49" i="7" s="1"/>
  <c r="N47" i="7"/>
  <c r="O47" i="7" s="1"/>
  <c r="N42" i="7"/>
  <c r="O42" i="7" s="1"/>
  <c r="N40" i="7"/>
  <c r="N29" i="7"/>
  <c r="O29" i="7" s="1"/>
  <c r="N24" i="7"/>
  <c r="O24" i="7" s="1"/>
  <c r="N22" i="7"/>
  <c r="O22" i="7" s="1"/>
  <c r="N20" i="7"/>
  <c r="O20" i="7" s="1"/>
  <c r="N18" i="7"/>
  <c r="N10" i="7"/>
  <c r="N7" i="7"/>
  <c r="N74" i="7"/>
  <c r="O74" i="7" s="1"/>
  <c r="N66" i="7"/>
  <c r="O66" i="7" s="1"/>
  <c r="N65" i="7"/>
  <c r="O65" i="7" s="1"/>
  <c r="N61" i="7"/>
  <c r="O61" i="7" s="1"/>
  <c r="L46" i="4"/>
  <c r="L50" i="4" s="1"/>
  <c r="M13" i="7"/>
  <c r="M31" i="4"/>
  <c r="M133" i="6"/>
  <c r="M15" i="6"/>
  <c r="M7" i="3" s="1"/>
  <c r="L38" i="4"/>
  <c r="K5" i="3"/>
  <c r="K10" i="3" s="1"/>
  <c r="L5" i="6"/>
  <c r="L185" i="7"/>
  <c r="M58" i="6" l="1"/>
  <c r="M151" i="6" s="1"/>
  <c r="M8" i="3" s="1"/>
  <c r="M38" i="4"/>
  <c r="M46" i="4"/>
  <c r="M50" i="4" s="1"/>
  <c r="N12" i="7"/>
  <c r="N35" i="4"/>
  <c r="O35" i="4" s="1"/>
  <c r="R35" i="4" s="1"/>
  <c r="O10" i="7"/>
  <c r="N167" i="7"/>
  <c r="N47" i="4" s="1"/>
  <c r="O47" i="4" s="1"/>
  <c r="O58" i="7"/>
  <c r="O167" i="7" s="1"/>
  <c r="N34" i="4"/>
  <c r="O9" i="7"/>
  <c r="N183" i="7"/>
  <c r="N48" i="4" s="1"/>
  <c r="O48" i="4" s="1"/>
  <c r="O169" i="7"/>
  <c r="O183" i="7" s="1"/>
  <c r="N14" i="6"/>
  <c r="O11" i="6"/>
  <c r="O14" i="6" s="1"/>
  <c r="N30" i="8"/>
  <c r="O30" i="8" s="1"/>
  <c r="O37" i="6"/>
  <c r="N31" i="8"/>
  <c r="O31" i="8" s="1"/>
  <c r="O38" i="6"/>
  <c r="N149" i="6"/>
  <c r="O135" i="6"/>
  <c r="O149" i="6" s="1"/>
  <c r="M56" i="7"/>
  <c r="E36" i="5"/>
  <c r="M5" i="6"/>
  <c r="L5" i="3"/>
  <c r="L10" i="3" s="1"/>
  <c r="N26" i="7"/>
  <c r="N42" i="4" s="1"/>
  <c r="O18" i="7"/>
  <c r="N36" i="4"/>
  <c r="O36" i="4" s="1"/>
  <c r="R36" i="4" s="1"/>
  <c r="O11" i="7"/>
  <c r="N55" i="7"/>
  <c r="N45" i="4" s="1"/>
  <c r="O45" i="4" s="1"/>
  <c r="O46" i="7"/>
  <c r="O55" i="7" s="1"/>
  <c r="N32" i="8"/>
  <c r="O32" i="8" s="1"/>
  <c r="O39" i="6"/>
  <c r="N57" i="6"/>
  <c r="O48" i="6"/>
  <c r="O57" i="6" s="1"/>
  <c r="N28" i="6"/>
  <c r="O20" i="6"/>
  <c r="N33" i="8"/>
  <c r="O33" i="8" s="1"/>
  <c r="O40" i="6"/>
  <c r="N133" i="6"/>
  <c r="O60" i="6"/>
  <c r="O133" i="6" s="1"/>
  <c r="M185" i="7"/>
  <c r="N44" i="7"/>
  <c r="N44" i="4" s="1"/>
  <c r="O44" i="4" s="1"/>
  <c r="O40" i="7"/>
  <c r="O44" i="7" s="1"/>
  <c r="N30" i="7"/>
  <c r="N43" i="4" s="1"/>
  <c r="O43" i="4" s="1"/>
  <c r="O28" i="7"/>
  <c r="O30" i="7" s="1"/>
  <c r="N49" i="4"/>
  <c r="O49" i="4" s="1"/>
  <c r="R49" i="4" s="1"/>
  <c r="O184" i="7"/>
  <c r="N32" i="6"/>
  <c r="O30" i="6"/>
  <c r="O32" i="6" s="1"/>
  <c r="N34" i="8"/>
  <c r="O34" i="8" s="1"/>
  <c r="O41" i="6"/>
  <c r="N27" i="8"/>
  <c r="N46" i="6"/>
  <c r="O34" i="6"/>
  <c r="M36" i="8"/>
  <c r="N5" i="8" s="1"/>
  <c r="N32" i="4"/>
  <c r="O32" i="4" s="1"/>
  <c r="R32" i="4" s="1"/>
  <c r="O7" i="7"/>
  <c r="N13" i="7"/>
  <c r="N31" i="4"/>
  <c r="O6" i="7"/>
  <c r="N15" i="6"/>
  <c r="N7" i="3" s="1"/>
  <c r="O8" i="6"/>
  <c r="O15" i="6" s="1"/>
  <c r="N28" i="8"/>
  <c r="O28" i="8" s="1"/>
  <c r="O35" i="6"/>
  <c r="N29" i="8"/>
  <c r="O29" i="8" s="1"/>
  <c r="O36" i="6"/>
  <c r="N58" i="6" l="1"/>
  <c r="N151" i="6" s="1"/>
  <c r="N8" i="3" s="1"/>
  <c r="O12" i="7"/>
  <c r="O13" i="7"/>
  <c r="N35" i="8"/>
  <c r="O35" i="8" s="1"/>
  <c r="O27" i="8"/>
  <c r="Q43" i="4"/>
  <c r="R43" i="4"/>
  <c r="O28" i="6"/>
  <c r="O26" i="7"/>
  <c r="O56" i="7" s="1"/>
  <c r="N37" i="4"/>
  <c r="O37" i="4" s="1"/>
  <c r="R37" i="4" s="1"/>
  <c r="O34" i="4"/>
  <c r="R34" i="4" s="1"/>
  <c r="P15" i="6"/>
  <c r="P13" i="6"/>
  <c r="P11" i="6"/>
  <c r="P8" i="6"/>
  <c r="P14" i="6"/>
  <c r="P12" i="6"/>
  <c r="P9" i="6"/>
  <c r="O46" i="6"/>
  <c r="N56" i="7"/>
  <c r="N185" i="7" s="1"/>
  <c r="R48" i="4"/>
  <c r="Q48" i="4"/>
  <c r="O31" i="4"/>
  <c r="R45" i="4"/>
  <c r="Q45" i="4"/>
  <c r="N46" i="4"/>
  <c r="O42" i="4"/>
  <c r="M5" i="3"/>
  <c r="M10" i="3" s="1"/>
  <c r="N5" i="6"/>
  <c r="N5" i="3" s="1"/>
  <c r="R44" i="4"/>
  <c r="Q44" i="4"/>
  <c r="Q47" i="4"/>
  <c r="R47" i="4"/>
  <c r="N38" i="4" l="1"/>
  <c r="O38" i="4" s="1"/>
  <c r="R38" i="4" s="1"/>
  <c r="O58" i="6"/>
  <c r="O151" i="6" s="1"/>
  <c r="P150" i="6" s="1"/>
  <c r="N50" i="4"/>
  <c r="O50" i="4" s="1"/>
  <c r="O46" i="4"/>
  <c r="R31" i="4"/>
  <c r="Q31" i="4"/>
  <c r="N10" i="3"/>
  <c r="O185" i="7"/>
  <c r="P12" i="7"/>
  <c r="P10" i="7"/>
  <c r="P7" i="7"/>
  <c r="P13" i="7"/>
  <c r="P11" i="7"/>
  <c r="P9" i="7"/>
  <c r="P6" i="7"/>
  <c r="Q42" i="4"/>
  <c r="R42" i="4"/>
  <c r="N36" i="8"/>
  <c r="D14" i="3" s="1"/>
  <c r="Q38" i="4" l="1"/>
  <c r="P42" i="6"/>
  <c r="P71" i="6"/>
  <c r="P57" i="6"/>
  <c r="P104" i="6"/>
  <c r="P86" i="6"/>
  <c r="P137" i="6"/>
  <c r="P24" i="6"/>
  <c r="P41" i="6"/>
  <c r="P119" i="6"/>
  <c r="P28" i="6"/>
  <c r="P46" i="6"/>
  <c r="P62" i="6"/>
  <c r="P94" i="6"/>
  <c r="P101" i="6"/>
  <c r="P79" i="6"/>
  <c r="P112" i="6"/>
  <c r="P145" i="6"/>
  <c r="P127" i="6"/>
  <c r="P20" i="6"/>
  <c r="P34" i="6"/>
  <c r="P49" i="6"/>
  <c r="P70" i="6"/>
  <c r="P23" i="6"/>
  <c r="P54" i="6"/>
  <c r="P87" i="6"/>
  <c r="P120" i="6"/>
  <c r="P103" i="6"/>
  <c r="P136" i="6"/>
  <c r="P22" i="6"/>
  <c r="P38" i="6"/>
  <c r="P53" i="6"/>
  <c r="P78" i="6"/>
  <c r="P32" i="6"/>
  <c r="P63" i="6"/>
  <c r="P95" i="6"/>
  <c r="P128" i="6"/>
  <c r="P111" i="6"/>
  <c r="P144" i="6"/>
  <c r="P31" i="6"/>
  <c r="P40" i="6"/>
  <c r="P47" i="6"/>
  <c r="P55" i="6"/>
  <c r="P64" i="6"/>
  <c r="P72" i="6"/>
  <c r="P80" i="6"/>
  <c r="P88" i="6"/>
  <c r="P96" i="6"/>
  <c r="P25" i="6"/>
  <c r="P35" i="6"/>
  <c r="P43" i="6"/>
  <c r="P48" i="6"/>
  <c r="P56" i="6"/>
  <c r="P65" i="6"/>
  <c r="P73" i="6"/>
  <c r="P81" i="6"/>
  <c r="P89" i="6"/>
  <c r="P97" i="6"/>
  <c r="P106" i="6"/>
  <c r="P114" i="6"/>
  <c r="P122" i="6"/>
  <c r="P130" i="6"/>
  <c r="P139" i="6"/>
  <c r="P147" i="6"/>
  <c r="P105" i="6"/>
  <c r="P113" i="6"/>
  <c r="P121" i="6"/>
  <c r="P129" i="6"/>
  <c r="P138" i="6"/>
  <c r="P146" i="6"/>
  <c r="P66" i="6"/>
  <c r="P74" i="6"/>
  <c r="P82" i="6"/>
  <c r="P90" i="6"/>
  <c r="P98" i="6"/>
  <c r="P27" i="6"/>
  <c r="P37" i="6"/>
  <c r="P45" i="6"/>
  <c r="P50" i="6"/>
  <c r="P58" i="6"/>
  <c r="P67" i="6"/>
  <c r="P75" i="6"/>
  <c r="P83" i="6"/>
  <c r="P91" i="6"/>
  <c r="P100" i="6"/>
  <c r="P108" i="6"/>
  <c r="P116" i="6"/>
  <c r="P124" i="6"/>
  <c r="P132" i="6"/>
  <c r="P141" i="6"/>
  <c r="P149" i="6"/>
  <c r="P107" i="6"/>
  <c r="P115" i="6"/>
  <c r="P123" i="6"/>
  <c r="P131" i="6"/>
  <c r="P140" i="6"/>
  <c r="P148" i="6"/>
  <c r="D17" i="3"/>
  <c r="P26" i="6"/>
  <c r="P36" i="6"/>
  <c r="P44" i="6"/>
  <c r="P51" i="6"/>
  <c r="P60" i="6"/>
  <c r="P68" i="6"/>
  <c r="P76" i="6"/>
  <c r="P84" i="6"/>
  <c r="P92" i="6"/>
  <c r="P21" i="6"/>
  <c r="P30" i="6"/>
  <c r="P39" i="6"/>
  <c r="P99" i="6"/>
  <c r="P52" i="6"/>
  <c r="P61" i="6"/>
  <c r="P69" i="6"/>
  <c r="P77" i="6"/>
  <c r="P85" i="6"/>
  <c r="P93" i="6"/>
  <c r="P102" i="6"/>
  <c r="P110" i="6"/>
  <c r="P118" i="6"/>
  <c r="P126" i="6"/>
  <c r="P135" i="6"/>
  <c r="P143" i="6"/>
  <c r="P151" i="6"/>
  <c r="P109" i="6"/>
  <c r="P117" i="6"/>
  <c r="P125" i="6"/>
  <c r="P133" i="6"/>
  <c r="P142" i="6"/>
  <c r="P184" i="7"/>
  <c r="P182" i="7"/>
  <c r="P180" i="7"/>
  <c r="P178" i="7"/>
  <c r="P176" i="7"/>
  <c r="P174" i="7"/>
  <c r="P172" i="7"/>
  <c r="P170" i="7"/>
  <c r="P167" i="7"/>
  <c r="P165" i="7"/>
  <c r="P163" i="7"/>
  <c r="P161" i="7"/>
  <c r="P159" i="7"/>
  <c r="P157" i="7"/>
  <c r="P185" i="7"/>
  <c r="P183" i="7"/>
  <c r="P181" i="7"/>
  <c r="P179" i="7"/>
  <c r="P177" i="7"/>
  <c r="P175" i="7"/>
  <c r="P173" i="7"/>
  <c r="P171" i="7"/>
  <c r="P169" i="7"/>
  <c r="P166" i="7"/>
  <c r="P164" i="7"/>
  <c r="P162" i="7"/>
  <c r="P160" i="7"/>
  <c r="P158" i="7"/>
  <c r="P156" i="7"/>
  <c r="P154" i="7"/>
  <c r="P152" i="7"/>
  <c r="P150" i="7"/>
  <c r="P148" i="7"/>
  <c r="P146" i="7"/>
  <c r="P144" i="7"/>
  <c r="P142" i="7"/>
  <c r="P140" i="7"/>
  <c r="P138" i="7"/>
  <c r="P136" i="7"/>
  <c r="P134" i="7"/>
  <c r="P132" i="7"/>
  <c r="P130" i="7"/>
  <c r="P128" i="7"/>
  <c r="P126" i="7"/>
  <c r="P124" i="7"/>
  <c r="P122" i="7"/>
  <c r="P120" i="7"/>
  <c r="P118" i="7"/>
  <c r="P116" i="7"/>
  <c r="P114" i="7"/>
  <c r="P112" i="7"/>
  <c r="P110" i="7"/>
  <c r="P108" i="7"/>
  <c r="P106" i="7"/>
  <c r="P104" i="7"/>
  <c r="P102" i="7"/>
  <c r="P100" i="7"/>
  <c r="P98" i="7"/>
  <c r="P96" i="7"/>
  <c r="P94" i="7"/>
  <c r="P92" i="7"/>
  <c r="P90" i="7"/>
  <c r="P88" i="7"/>
  <c r="P86" i="7"/>
  <c r="P84" i="7"/>
  <c r="P82" i="7"/>
  <c r="P80" i="7"/>
  <c r="P78" i="7"/>
  <c r="P76" i="7"/>
  <c r="P74" i="7"/>
  <c r="P72" i="7"/>
  <c r="P70" i="7"/>
  <c r="P68" i="7"/>
  <c r="P66" i="7"/>
  <c r="P155" i="7"/>
  <c r="P153" i="7"/>
  <c r="P151" i="7"/>
  <c r="P149" i="7"/>
  <c r="P147" i="7"/>
  <c r="P145" i="7"/>
  <c r="P143" i="7"/>
  <c r="P141" i="7"/>
  <c r="P139" i="7"/>
  <c r="P137" i="7"/>
  <c r="P135" i="7"/>
  <c r="P133" i="7"/>
  <c r="P131" i="7"/>
  <c r="P129" i="7"/>
  <c r="P127" i="7"/>
  <c r="P125" i="7"/>
  <c r="P123" i="7"/>
  <c r="P121" i="7"/>
  <c r="P119" i="7"/>
  <c r="P117" i="7"/>
  <c r="P115" i="7"/>
  <c r="P113" i="7"/>
  <c r="P111" i="7"/>
  <c r="P109" i="7"/>
  <c r="P107" i="7"/>
  <c r="P105" i="7"/>
  <c r="P103" i="7"/>
  <c r="P101" i="7"/>
  <c r="P99" i="7"/>
  <c r="P97" i="7"/>
  <c r="P95" i="7"/>
  <c r="P93" i="7"/>
  <c r="P91" i="7"/>
  <c r="P89" i="7"/>
  <c r="P87" i="7"/>
  <c r="P85" i="7"/>
  <c r="P83" i="7"/>
  <c r="P81" i="7"/>
  <c r="P79" i="7"/>
  <c r="P77" i="7"/>
  <c r="P69" i="7"/>
  <c r="P60" i="7"/>
  <c r="P58" i="7"/>
  <c r="P55" i="7"/>
  <c r="P53" i="7"/>
  <c r="P51" i="7"/>
  <c r="P49" i="7"/>
  <c r="P47" i="7"/>
  <c r="P44" i="7"/>
  <c r="P42" i="7"/>
  <c r="P40" i="7"/>
  <c r="P38" i="7"/>
  <c r="P36" i="7"/>
  <c r="P34" i="7"/>
  <c r="P32" i="7"/>
  <c r="P29" i="7"/>
  <c r="P26" i="7"/>
  <c r="P24" i="7"/>
  <c r="P22" i="7"/>
  <c r="P20" i="7"/>
  <c r="P18" i="7"/>
  <c r="P71" i="7"/>
  <c r="P64" i="7"/>
  <c r="P63" i="7"/>
  <c r="P73" i="7"/>
  <c r="P65" i="7"/>
  <c r="P61" i="7"/>
  <c r="P59" i="7"/>
  <c r="P56" i="7"/>
  <c r="P54" i="7"/>
  <c r="P52" i="7"/>
  <c r="P50" i="7"/>
  <c r="P48" i="7"/>
  <c r="P46" i="7"/>
  <c r="P43" i="7"/>
  <c r="P41" i="7"/>
  <c r="P39" i="7"/>
  <c r="P37" i="7"/>
  <c r="P35" i="7"/>
  <c r="P33" i="7"/>
  <c r="P30" i="7"/>
  <c r="P28" i="7"/>
  <c r="P25" i="7"/>
  <c r="P23" i="7"/>
  <c r="P21" i="7"/>
  <c r="P19" i="7"/>
  <c r="P75" i="7"/>
  <c r="P67" i="7"/>
  <c r="P62" i="7"/>
  <c r="D18" i="3"/>
  <c r="I20" i="3" s="1"/>
  <c r="D40" i="5"/>
  <c r="C45" i="5" s="1"/>
  <c r="D41" i="5"/>
  <c r="C46" i="5" s="1"/>
  <c r="R46" i="4"/>
  <c r="Q46" i="4"/>
  <c r="R50" i="4"/>
  <c r="Q50" i="4"/>
</calcChain>
</file>

<file path=xl/sharedStrings.xml><?xml version="1.0" encoding="utf-8"?>
<sst xmlns="http://schemas.openxmlformats.org/spreadsheetml/2006/main" count="43959" uniqueCount="4434">
  <si>
    <t>Contrato de Gestão nº. 10/23 celebrado entre a Secretaria do Estado de Justiça e Segurança Pública - SEJUSP e o Polo de Evolução de Medidas Socioeducativas - PEMSE</t>
  </si>
  <si>
    <t>3º Relatório Gerencial Financeiro</t>
  </si>
  <si>
    <t>Período Avaliatório</t>
  </si>
  <si>
    <t>a</t>
  </si>
  <si>
    <t>Data de entrega à Comissão de Monitoramento:  13 /09 /2024</t>
  </si>
  <si>
    <t>Relatório Gerencial Financeiro | Belo Horizonte | Versão 3.0 | Dezembro | 2023 |</t>
  </si>
  <si>
    <t>Selecionar na célula abaixo qual o primeiro Período Avaliaitório do ano corrente:</t>
  </si>
  <si>
    <t>1º Relatório Gerencial Financeiro</t>
  </si>
  <si>
    <t>2º Relatório Gerencial Financeiro</t>
  </si>
  <si>
    <t>4º Relatório Gerencial Financeiro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</si>
  <si>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</si>
  <si>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</si>
  <si>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</si>
  <si>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</si>
  <si>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</si>
  <si>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</si>
  <si>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</si>
  <si>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</si>
  <si>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</si>
  <si>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</si>
  <si>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</si>
  <si>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</si>
  <si>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</si>
  <si>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18º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</si>
  <si>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</si>
  <si>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</si>
  <si>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</si>
  <si>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</si>
  <si>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</si>
  <si>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</si>
  <si>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Análise das Despesas e Receitas do Período Avaliatório</t>
  </si>
  <si>
    <t xml:space="preserve">Neste campo do relatório, deverá constar uma análise da movimentação financeira do período, de forma a permitir que a Comissão de Monitoramento compreenda:
• a variação entre o previsto e o realizado para os itens de modo a deixar claro as distorções entre o planejado e o executado durante o período, principalmente na Tabela Comparativo entre Receitas e Gastos Previstos e Realizados no Período em Regime de Competência;
• a justificativa para a execução de gastos não previstos;
• situações ou movimentações excepcionais que ocorreram no período;
• qualquer outra informação relevante acerca da movimentação financeira que a OS queira apresentar ao OEP.
</t>
  </si>
  <si>
    <t>O benefício sindical "Medicamento para Todos" não consta no rol de subcategorias, sendo necessário alocar o custo em "outros benefícios".</t>
  </si>
  <si>
    <t>As despesas relativas aos benefícios sindicais "plano odontológico" e "plano de saúde" tem, em alguns casos, a cobrança de valores relativos aos dependentes dos funcionários - valor este descontado em folha de pagamentos - em conjunto com o valor pago pela OS em benefício dos funcionários - sem desconto em folha.</t>
  </si>
  <si>
    <t xml:space="preserve">Foi identificado excesso na rubrica destinada ao pagamento de benefícios sindicais ao quadro de pessoal vinculado ao Contrato de Gestão na aba "comparativo", chegando aproximadamente a 130% do valor previamente calculado. Identificamos que isso se deu por erro na fórmula da coluna dos benefícios na Memória de Cálculo do Contrato de Gestão, que não multiplica a quantidade de funcionários pelo valor do benefício. Sendo assim, a Memória de Cálculo somente previu o pagamento de um benefício para a totalidade de funcionários de mesmo cargo, por casa, promovendo o desequilíbrio no comparativo previsto/realizado. No entanto, tal excesso não representa necessidade de remanejamento de rubrica uma vez que no total de gastos com pessoal se observa, ao final do terceiro ciclo, gasto equivalente a 64% do valor provisionado inicialmente. </t>
  </si>
  <si>
    <t>Na aba "Bens" foram criadas linhas adicionais para a representação dos valores referentes a fretes, "outras despesas acessórias" e descontos demonstrados nas notas fiscais, de maneira a demonstrar a adequação dos valores demonstrados no diário.</t>
  </si>
  <si>
    <t>Ainda na aba "Bens" foram demonstrados os valores de aquisição de bens de consumo constantes em cada nota fiscal composta por algum bem permanente, a fim de permitir o filtro e o cálculo desses valores sem prejuízo da demonstração dos respectivos processos, oportunamente.</t>
  </si>
  <si>
    <t>Na demonstração dos valores dos bens permanentes, foram identificados arredondamentos de valores diferenciando o demonstrado na nota fiscal e aquele do boleto de cobrança, produzindo uma diferença total de R$0,03 centavos entre a aba Bens e o valor relativo aos bens no Diário.</t>
  </si>
  <si>
    <t>Ainda persiste o erro na conferência do saldo financeiro, mesmo após análise de todos os lançamentos na aba diário. Os lançamentos checados nos extratos da conta corrente e investimento também não revelaram a inconsistencia, fato que está em fase de ajuste junto ao OEP para detecção do erro.</t>
  </si>
  <si>
    <t>Por oportuno neste 3 ciclo foi previsto reajuste em gasto com pessoal no montante de 5,84% sobre os vencimentos, encargos e benefícios, contudo o valor não foi pago aos trabalhadores. O valor dessa diferença atinge o montante de R$158.794,03 por mês. Como essa diferença só será corrigida no 4 ciclo, avaliamos que o impacto será superior ao descrito aqui, uma vez que a remuneração bruta + encargos + benefícios contem erro no calculo para todos os cargos que são compostos de mais de um profissional. Essa análise deverá ser observada no primeiro TA do CG.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</si>
  <si>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</si>
  <si>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</si>
  <si>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</si>
  <si>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</si>
  <si>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</si>
  <si>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</si>
  <si>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</si>
  <si>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</si>
  <si>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</si>
  <si>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</si>
  <si>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</si>
  <si>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</si>
  <si>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</si>
  <si>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</si>
  <si>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</si>
  <si>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</si>
  <si>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</si>
  <si>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</si>
  <si>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</si>
  <si>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</si>
  <si>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</si>
  <si>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</si>
  <si>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</si>
  <si>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</si>
  <si>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</si>
  <si>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</si>
  <si>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</si>
  <si>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</si>
  <si>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</si>
  <si>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</si>
  <si>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</si>
  <si>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</si>
  <si>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</si>
  <si>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</si>
  <si>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</si>
  <si>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</si>
  <si>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</si>
  <si>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</si>
  <si>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</si>
  <si>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</si>
  <si>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</si>
  <si>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</si>
  <si>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</si>
  <si>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</si>
  <si>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</si>
  <si>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</si>
  <si>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</si>
  <si>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</si>
  <si>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</si>
  <si>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</si>
  <si>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</si>
  <si>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</si>
  <si>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</si>
  <si>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</si>
  <si>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</si>
  <si>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</si>
  <si>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</si>
  <si>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</si>
  <si>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</si>
  <si>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</si>
  <si>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</si>
  <si>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</si>
  <si>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</si>
  <si>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</si>
  <si>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</si>
  <si>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</si>
  <si>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</si>
  <si>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</si>
  <si>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</si>
  <si>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</si>
  <si>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</si>
  <si>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</si>
  <si>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</si>
  <si>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 do Contrato de Gestão</t>
  </si>
  <si>
    <t>Nº</t>
  </si>
  <si>
    <t>Atividades</t>
  </si>
  <si>
    <t>Realizado (/) Previsto</t>
  </si>
  <si>
    <t>N/A</t>
  </si>
  <si>
    <t>Área Meio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</si>
  <si>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</si>
  <si>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</si>
  <si>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</si>
  <si>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</si>
  <si>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</si>
  <si>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</si>
  <si>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</si>
  <si>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</si>
  <si>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</si>
  <si>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</si>
  <si>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</si>
  <si>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</si>
  <si>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</si>
  <si>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</si>
  <si>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</si>
  <si>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</si>
  <si>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</si>
  <si>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</si>
  <si>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</si>
  <si>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</si>
  <si>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</si>
  <si>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</si>
  <si>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</si>
  <si>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</si>
  <si>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</si>
  <si>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</si>
  <si>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</si>
  <si>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</si>
  <si>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</si>
  <si>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</si>
  <si>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Receitas Arrecadas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</si>
  <si>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</si>
  <si>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</si>
  <si>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</si>
  <si>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</si>
  <si>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</si>
  <si>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</si>
  <si>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</si>
  <si>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</si>
  <si>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</si>
  <si>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</si>
  <si>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</si>
  <si>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</si>
  <si>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</si>
  <si>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</si>
  <si>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</si>
  <si>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</si>
  <si>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</si>
  <si>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</si>
  <si>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</si>
  <si>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</si>
  <si>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</si>
  <si>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</si>
  <si>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</si>
  <si>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</si>
  <si>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</si>
  <si>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</si>
  <si>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</si>
  <si>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</si>
  <si>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</si>
  <si>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</si>
  <si>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</si>
  <si>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</si>
  <si>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</si>
  <si>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</si>
  <si>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</si>
  <si>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</si>
  <si>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</si>
  <si>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</si>
  <si>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 (Saldo Salário, Aviso Prévio, outros)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</si>
  <si>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</si>
  <si>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</si>
  <si>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</si>
  <si>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</si>
  <si>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</si>
  <si>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</si>
  <si>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</si>
  <si>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</si>
  <si>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</si>
  <si>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</si>
  <si>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</si>
  <si>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</si>
  <si>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</si>
  <si>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</si>
  <si>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</si>
  <si>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</si>
  <si>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</si>
  <si>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</si>
  <si>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</si>
  <si>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</si>
  <si>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</si>
  <si>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</si>
  <si>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</si>
  <si>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</si>
  <si>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</si>
  <si>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</si>
  <si>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</si>
  <si>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</si>
  <si>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</si>
  <si>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</si>
  <si>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</si>
  <si>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</si>
  <si>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</si>
  <si>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</si>
  <si>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</si>
  <si>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</si>
  <si>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</si>
  <si>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</si>
  <si>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</si>
  <si>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</si>
  <si>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</si>
  <si>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</si>
  <si>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</si>
  <si>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</si>
  <si>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</si>
  <si>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</si>
  <si>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</si>
  <si>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</si>
  <si>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</si>
  <si>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</si>
  <si>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</si>
  <si>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</si>
  <si>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</si>
  <si>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</si>
  <si>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</si>
  <si>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</si>
  <si>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</si>
  <si>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</si>
  <si>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</si>
  <si>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</si>
  <si>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</si>
  <si>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</si>
  <si>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</si>
  <si>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</si>
  <si>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</si>
  <si>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</si>
  <si>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</si>
  <si>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</si>
  <si>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</si>
  <si>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</si>
  <si>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</si>
  <si>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</si>
  <si>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</si>
  <si>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</si>
  <si>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</si>
  <si>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</si>
  <si>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</si>
  <si>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</si>
  <si>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</si>
  <si>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</si>
  <si>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</si>
  <si>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</si>
  <si>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</si>
  <si>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</si>
  <si>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</si>
  <si>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</si>
  <si>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</si>
  <si>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</si>
  <si>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</si>
  <si>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</si>
  <si>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</si>
  <si>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</si>
  <si>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</si>
  <si>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</si>
  <si>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</si>
  <si>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</si>
  <si>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</si>
  <si>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</si>
  <si>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</si>
  <si>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</si>
  <si>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</si>
  <si>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</si>
  <si>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</si>
  <si>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</si>
  <si>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</si>
  <si>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</si>
  <si>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</si>
  <si>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</si>
  <si>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</si>
  <si>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</si>
  <si>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</si>
  <si>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</si>
  <si>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</si>
  <si>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</si>
  <si>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</si>
  <si>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</si>
  <si>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</si>
  <si>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</si>
  <si>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</si>
  <si>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</si>
  <si>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</si>
  <si>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</si>
  <si>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</si>
  <si>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</si>
  <si>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</si>
  <si>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</si>
  <si>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</si>
  <si>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</si>
  <si>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</si>
  <si>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</si>
  <si>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</si>
  <si>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</si>
  <si>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</si>
  <si>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</si>
  <si>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</si>
  <si>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</si>
  <si>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</si>
  <si>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</si>
  <si>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</si>
  <si>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</si>
  <si>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</si>
  <si>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</si>
  <si>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</si>
  <si>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</si>
  <si>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</si>
  <si>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</si>
  <si>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</si>
  <si>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</si>
  <si>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</si>
  <si>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</si>
  <si>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</si>
  <si>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</si>
  <si>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</si>
  <si>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2.2.63</t>
  </si>
  <si>
    <t>Serviço de controle de pragas urbanas e higienização de caixa d'água/reservatório de água</t>
  </si>
  <si>
    <t>2.2.64</t>
  </si>
  <si>
    <t>Serviços de manutenção ou reparo de imóvel</t>
  </si>
  <si>
    <t>2.2.65</t>
  </si>
  <si>
    <t>Serviço de carga e recarga de extintores</t>
  </si>
  <si>
    <t>2.2.66</t>
  </si>
  <si>
    <t>Gás de cozinha</t>
  </si>
  <si>
    <t>2.2.67</t>
  </si>
  <si>
    <t>Auto de Vistoria do Corpo de Bombeiros/Projeto contra Incêndio</t>
  </si>
  <si>
    <t>2.2.68</t>
  </si>
  <si>
    <t>Roupa de Cama/Banho</t>
  </si>
  <si>
    <t>2.2.69</t>
  </si>
  <si>
    <t>Artigos de higiene pessoal</t>
  </si>
  <si>
    <t>2.2.70</t>
  </si>
  <si>
    <t>Equipamentos para segurança pessoal e industrial</t>
  </si>
  <si>
    <t>2.2.71</t>
  </si>
  <si>
    <t>Medicamentos e produtos farmacêuticos</t>
  </si>
  <si>
    <t>2.2.72</t>
  </si>
  <si>
    <t>Material elétrico e eletrônico</t>
  </si>
  <si>
    <t>2.2.73</t>
  </si>
  <si>
    <t>Fotografias para registros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</si>
  <si>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</si>
  <si>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</si>
  <si>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</si>
  <si>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</si>
  <si>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</si>
  <si>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</si>
  <si>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</si>
  <si>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</si>
  <si>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</si>
  <si>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</si>
  <si>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</si>
  <si>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</si>
  <si>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</si>
  <si>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</si>
  <si>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</si>
  <si>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</si>
  <si>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</si>
  <si>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</si>
  <si>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</si>
  <si>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</si>
  <si>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</si>
  <si>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</si>
  <si>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</si>
  <si>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</si>
  <si>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</si>
  <si>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</si>
  <si>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</si>
  <si>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</si>
  <si>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</si>
  <si>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</si>
  <si>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</si>
  <si>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</si>
  <si>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2.2.74</t>
  </si>
  <si>
    <t>2.2.75</t>
  </si>
  <si>
    <t>2.2.76</t>
  </si>
  <si>
    <t>2.2.77</t>
  </si>
  <si>
    <t>2.2.78</t>
  </si>
  <si>
    <t>2.2.79</t>
  </si>
  <si>
    <t>2.2.80</t>
  </si>
  <si>
    <t>2.2.81</t>
  </si>
  <si>
    <t>2.2.82</t>
  </si>
  <si>
    <t>2.2.83</t>
  </si>
  <si>
    <t>2.2.84</t>
  </si>
  <si>
    <t>2.2.85</t>
  </si>
  <si>
    <t>2.2.86</t>
  </si>
  <si>
    <t>2.2.87</t>
  </si>
  <si>
    <t>2.2.88</t>
  </si>
  <si>
    <t>2.2.89</t>
  </si>
  <si>
    <t>2.2.90</t>
  </si>
  <si>
    <t>2.2.91</t>
  </si>
  <si>
    <t>2.2.92</t>
  </si>
  <si>
    <t>2.2.93</t>
  </si>
  <si>
    <t>2.2.94</t>
  </si>
  <si>
    <t>2.2.95</t>
  </si>
  <si>
    <t>2.2.96</t>
  </si>
  <si>
    <t>2.2.97</t>
  </si>
  <si>
    <t>2.2.98</t>
  </si>
  <si>
    <t>2.2.99</t>
  </si>
  <si>
    <t>2.2.100</t>
  </si>
  <si>
    <t>2.2.101</t>
  </si>
  <si>
    <t>2.2.102</t>
  </si>
  <si>
    <t>2.2.103</t>
  </si>
  <si>
    <t>2.2.104</t>
  </si>
  <si>
    <t>2.2.105</t>
  </si>
  <si>
    <t>2.2.106</t>
  </si>
  <si>
    <t>2.2.107</t>
  </si>
  <si>
    <t>2.2.108</t>
  </si>
  <si>
    <t>2.2.109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</si>
  <si>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</si>
  <si>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</si>
  <si>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</si>
  <si>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</si>
  <si>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</si>
  <si>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</si>
  <si>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</si>
  <si>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</si>
  <si>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</si>
  <si>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</si>
  <si>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8 - Demonstrativo dos Recursos Comprometidos ao Final do Período</t>
  </si>
  <si>
    <r>
      <rPr>
        <sz val="9"/>
        <color theme="1"/>
        <rFont val="Arial"/>
        <family val="2"/>
      </rPr>
      <t>N</t>
    </r>
    <r>
      <rPr>
        <b/>
        <sz val="9"/>
        <color theme="1"/>
        <rFont val="Arial"/>
        <family val="2"/>
      </rPr>
      <t>º</t>
    </r>
  </si>
  <si>
    <t>Mês de
Comp.</t>
  </si>
  <si>
    <t>Categoria</t>
  </si>
  <si>
    <t>Subcategoria</t>
  </si>
  <si>
    <t>Vinculação ao Objeto / Justificativa</t>
  </si>
  <si>
    <t>Apropriação às Atividades</t>
  </si>
  <si>
    <t>Favorecido</t>
  </si>
  <si>
    <t>Fonte</t>
  </si>
  <si>
    <t>Valor relativo à reserva de recursos/rendimentos financeiros de competência julho/24.</t>
  </si>
  <si>
    <t>CG 10/23</t>
  </si>
  <si>
    <t>Aquisição de material que visa dar cumprimento ao projeto submetido pela OS PEMSE a SEJUSP em cumprimento a um acordo estabelecido com o Ministério Público de Uberlândia para diversificar a oferta de Oficinas Profissionais.</t>
  </si>
  <si>
    <t xml:space="preserve">IPERMAQ </t>
  </si>
  <si>
    <t>MX COMÉRCIO DE MÁQUINAS</t>
  </si>
  <si>
    <t>Aquisição de Mobiliario para atender a demanda das atividades diarias na Cooedenação na area Meio em Belo Horizonte</t>
  </si>
  <si>
    <t>ACOMOVEIS</t>
  </si>
  <si>
    <t>Folha salarial líquida de competência julho de 2024.</t>
  </si>
  <si>
    <t>Tabela 7 - Lista de Bens Permanentes Adquiridos no Período</t>
  </si>
  <si>
    <t>Número do Patrimônio</t>
  </si>
  <si>
    <t>Descrição Completa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</si>
  <si>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</si>
  <si>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</si>
  <si>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</si>
  <si>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</si>
  <si>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</si>
  <si>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</si>
  <si>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SMARTPHONE SAMSUNG GALAXY A23 /5G/128GB/BRANCO</t>
  </si>
  <si>
    <t>MAGAZINE LUIZA S/A</t>
  </si>
  <si>
    <t xml:space="preserve"> CSL CONTAGEM</t>
  </si>
  <si>
    <t xml:space="preserve">Aquisição de aparelho corporativo para uso na rotina de trabalho realizada pelo Diretor Geral da casa de semiliberdade na comunicação diária, realização de video conferência e etc. </t>
  </si>
  <si>
    <t xml:space="preserve">Aquisição de aparelho corporativo para uso na rotina de trabalho realizada pelo Sub Diiretor de Segurança da casa de semiliberdade  na comunicação diária, realização de video conferência e etc. </t>
  </si>
  <si>
    <t xml:space="preserve">Aquisição de aparelho corporativo para uso na rotina diária de ligações realizadas pela equipe técnica da casa de semiliberdade no atendimento aos adolescentes. </t>
  </si>
  <si>
    <t xml:space="preserve">Aquisição de aparelho corporativo para uso da equipe de segurança da casa de semiliberdade no acompanhamento e monitoramento das atividades diárias dos adolescentes. </t>
  </si>
  <si>
    <t xml:space="preserve"> CSL SÃO LUIS</t>
  </si>
  <si>
    <t>Frete NOTA- 61199</t>
  </si>
  <si>
    <t>CONFORME NOTA FISCAL</t>
  </si>
  <si>
    <t xml:space="preserve"> CSL IPIRANGA</t>
  </si>
  <si>
    <t xml:space="preserve"> CSL FEMININA UBERLÂNDIA</t>
  </si>
  <si>
    <t>Frete NOTA- 61180</t>
  </si>
  <si>
    <t>TV SMART 43 LED LG LM 6370PSB PRETA</t>
  </si>
  <si>
    <t>MAGAZINE LUIZA S.A</t>
  </si>
  <si>
    <t>Aquisição de  aparelho de TV  destinado a sala de reunião para realização de video conferência, capacitação técinica e video aulas para os adolecentes.</t>
  </si>
  <si>
    <t>Aquisição de  aparelho de TV  destinado a área de convivência dos adolescentes para as atividades de lazer e entreterimento .</t>
  </si>
  <si>
    <t>Tablet Sansung Galaxy Tab A9 + 64GB/5G Wi-Fi Tela 11/Androide 14/4GB Ram/Camera Tras. 8MP</t>
  </si>
  <si>
    <t>kabum s/a</t>
  </si>
  <si>
    <t>Aquição de equipamento para registro automatico da jornada de trabalho dos funcionários da casa de semiliberdade.</t>
  </si>
  <si>
    <t>CSL SÃO LUIS</t>
  </si>
  <si>
    <t>MESA DE PING PONG LUXO DOBRAVEL C ACESS</t>
  </si>
  <si>
    <t>BILHARES E SINUCAS COMERCIO DE ARTIGOS RECREATIVOS ESPORTIVOS</t>
  </si>
  <si>
    <t>Aquição de material  para  realização de atividades de esporte e lazer desenvolvidas na casa de semiliberdade.</t>
  </si>
  <si>
    <t xml:space="preserve"> CSL IPIRANGA </t>
  </si>
  <si>
    <t>MESA DE PEBOLIM OFICIAL C/ GAVETAS</t>
  </si>
  <si>
    <t>Bens de consumo Nota -471</t>
  </si>
  <si>
    <t>Bens de consumo que foram adquiidos na mesma nota fiscal.</t>
  </si>
  <si>
    <t>Forno ind. Lastro Roma Gás Firi 60Venancio</t>
  </si>
  <si>
    <t>LIDER MAQ LTDA</t>
  </si>
  <si>
    <t>Aquisição de equipamento para atender as  atividades de oficinas e cursos profissionalizantes na área de produção de alimentos realizados na casa de semiliberdade.</t>
  </si>
  <si>
    <t>Chapa Bif. Indust. Gás PRG</t>
  </si>
  <si>
    <t>Fogão gás Extra 2 bocas 1BDP  c/pe com Esp. Forno Venancio</t>
  </si>
  <si>
    <t>Liquidificador Comercial Siemsen 4lt</t>
  </si>
  <si>
    <t>Resfriador de água indus. B25 coluna JGE/Frisbel</t>
  </si>
  <si>
    <t>Aquisição de equipamento para fornecimento de água potavel resfriada e filtrada para os adolescentes e funcionários localizado na cozinha da casa de semiliberdade.</t>
  </si>
  <si>
    <t>VENTILADOR PARED 60CM PT TUFÃO BIV</t>
  </si>
  <si>
    <t>TECIDOS E ARMARINHOS MIGUEL BARTOLOMEU S/A</t>
  </si>
  <si>
    <t xml:space="preserve"> CSL IPATINGA</t>
  </si>
  <si>
    <t>Aquisição de equipamentos para instalação nos cômodos da casa para melhorar a  climatização dos ambientes dos adolescentes e funcionários na casa de semiliberdade.</t>
  </si>
  <si>
    <t>Desconto NOTA - 20287149</t>
  </si>
  <si>
    <t>Outras Despesas Acessórias - 20287149</t>
  </si>
  <si>
    <t xml:space="preserve"> CSL UBERLÂNDIA</t>
  </si>
  <si>
    <t>Desconto NOTA - 20284158</t>
  </si>
  <si>
    <t>Outras Despesas Acessórias - 20284158</t>
  </si>
  <si>
    <t xml:space="preserve"> CSL GOVERNADOR  VALADARES</t>
  </si>
  <si>
    <t>Desconto NOTA - 20285604</t>
  </si>
  <si>
    <t>Outras Despesas Acessórias - 20285604</t>
  </si>
  <si>
    <t xml:space="preserve"> CSL MURIAÉ</t>
  </si>
  <si>
    <t>Desconto NOTA - 20285227</t>
  </si>
  <si>
    <t>Outras Despesas Acessórias - 20285227</t>
  </si>
  <si>
    <t>Estante 1,98*0,92*0,30 C6 - LR CRIST LI</t>
  </si>
  <si>
    <t>ACOMOVEIS DISTRIBUIDORA LTDA</t>
  </si>
  <si>
    <t>Aquisição de mobiliário  para ser utilizado na dispensa da casa de semiliberdade no armazemanento de materiais diversos.</t>
  </si>
  <si>
    <t>Aquivo curto LX 04 Gav. CH 26 - Crist LI</t>
  </si>
  <si>
    <t>Aquisição de mobiliário  para arquivamento de pastas com  documentação dos funcionários.</t>
  </si>
  <si>
    <t>Armario de Aço GRA 1/12 1,96*0,93*0,36</t>
  </si>
  <si>
    <t>Aquisição de mobiliário  para armazenamento de materiais diversos no almoxarifado..</t>
  </si>
  <si>
    <t>Armario de Aço GRA 1/12 1,96*0,93*0,37</t>
  </si>
  <si>
    <t>Armario</t>
  </si>
  <si>
    <t>Aquisição de mobiliário  para sala da equipe tecnica para armazenamento de materias diversos.</t>
  </si>
  <si>
    <t xml:space="preserve">Cadeira de Digitador </t>
  </si>
  <si>
    <t>Aquisição de cadeira para uso do Psicologo(a)  em suas atividades diárias de atendimento realizadas no setor tecnico da casa de semiliberdade.</t>
  </si>
  <si>
    <t>Aquisição de cadeira para uso do Pedagogo(a)  em suas atividades diárias de atendimento realizadas no setor tecnico da casa de semiliberdade.</t>
  </si>
  <si>
    <t>Aquisição de cadeira para uso do Advogado(a)  em suas atividades diárias de atendimento realizadas no setor tecnico da casa de semiliberdade.</t>
  </si>
  <si>
    <t>Aquisição de cadeira para uso do Assistente Social(a)  em suas atividades diárias de atendimento realizadas no setor tecnico da casa de semiliberdade.</t>
  </si>
  <si>
    <t>Aquisição de cadeira para uso do Terapeuta Ocupacional(a)  em suas atividades diárias de atendimento realizadas no setor tecnico da casa de semiliberdade.</t>
  </si>
  <si>
    <t>Aquisição de cadeira para uso do Auxiliar Educacional(a)  em suas atividades diárias realizadas no  setor tecnico da casa de semiliberdade.</t>
  </si>
  <si>
    <t xml:space="preserve">Mesa de Reunião Redonda </t>
  </si>
  <si>
    <t>Aquisição de mobiliário  para realização de pequenas reuniões setor administrativo.</t>
  </si>
  <si>
    <t>Aquisição de mobiliário  para sala de atendimento.</t>
  </si>
  <si>
    <t xml:space="preserve">mesa de 1,20 </t>
  </si>
  <si>
    <t>Aquisição de mesa para uso do Psicologo(a)  em suas atividades diárias de atendimento realizadas no setor tecnico da casa de semiliberdade.</t>
  </si>
  <si>
    <t>Aquisição de mesa para uso do Pedagogo(a)  em suas atividades diárias de atendimento realizadas no setor tecnico da casa de semiliberdade.</t>
  </si>
  <si>
    <t>Aquisição de mesa para uso do Advogado(a)  em suas atividades diárias de atendimento realizadas no setor tecnico da casa de semiliberdade.</t>
  </si>
  <si>
    <t>Aquisição de mesa para uso do Assistente Social(a)  em suas atividades diárias de atendimento realizadas no setor tecnico da casa de semiliberdade.</t>
  </si>
  <si>
    <t>Aquisição de mesa para uso do Terapeuta Ocupacional(a)  em suas atividades diárias de atendimento realizadas no setor tecnico da casa de semiliberdade.</t>
  </si>
  <si>
    <t>Aquisição de mesa para uso do Auxiliar Educacional(a)  em suas atividades diárias realizadas no  setor tecnico da casa de semiliberdade.</t>
  </si>
  <si>
    <t>Aquisição de mesa para uso na sala de atendimento a adolescentes e familiares na casa de semiliberdade.</t>
  </si>
  <si>
    <t>Aquisição de mobiliário  para uso administrativo nas atividades diárias necessarias.</t>
  </si>
  <si>
    <t>Aquisição de mesa para uso do Sub Diretor Segurança(a)  em suas atividades diárias na sala da direção da casa de semiliberdade.</t>
  </si>
  <si>
    <t>Aquisição de mesa para uso do Diretor geral(a)  em suas atividades diárias na sala da direção da casa de semiliberdade.</t>
  </si>
  <si>
    <t>Aquisição de mesa para uso na sala de coordenação de segurança  pelos socioeducadores no prenchimento de relatorios das atividades diárias da casa de semiliberdade.</t>
  </si>
  <si>
    <t>Mesa de reunião p/8 lugares</t>
  </si>
  <si>
    <t>Aquisição de mobiliário  para sala de reuniões.</t>
  </si>
  <si>
    <t>FRETE NOTA- 3515</t>
  </si>
  <si>
    <t>Bens de consumo Nota -3515</t>
  </si>
  <si>
    <t>CAMERA NVHD 1130 B G7</t>
  </si>
  <si>
    <t>TI TELECON COMERCIO E SERVIÇOS LTDA</t>
  </si>
  <si>
    <t>Aquisição de material para implantação de sistema de segurança e monitoramento da casa de semiliberdade.(CFTV)</t>
  </si>
  <si>
    <t xml:space="preserve">GRAVADOR MHDX 1216 </t>
  </si>
  <si>
    <t>DISCO RIGIDO STA 3,5" 7200RPM 64MB 200GB</t>
  </si>
  <si>
    <t>Bens de consumo Nota -11310</t>
  </si>
  <si>
    <t>Escada 08 degraus Aluminio botafogo 2,39m</t>
  </si>
  <si>
    <t>Tecidos e Armarinhos Miguel Bartolomeu S/A</t>
  </si>
  <si>
    <t>Aquição de material necessário para  manutenção e reparos na unidade.</t>
  </si>
  <si>
    <t>CSL IPIRANGA</t>
  </si>
  <si>
    <t>Desconto NOTA - 20297106</t>
  </si>
  <si>
    <t>Outras Despesas Acessórias - 20297106</t>
  </si>
  <si>
    <t>Aquisição de equipamentos para instalação nos cômodos da casa para melhorar a  climatização dos ambientes dos adolescentes e funcionários.</t>
  </si>
  <si>
    <t xml:space="preserve">VENTILADOR COLUNA 60CM PT 3P VENTURA BV60CM PT </t>
  </si>
  <si>
    <t xml:space="preserve">AREA MEIO </t>
  </si>
  <si>
    <t xml:space="preserve"> CSL TEOFILO OTONI</t>
  </si>
  <si>
    <t>Desconto NOTA - 20297105</t>
  </si>
  <si>
    <t>Outras Despesas Acessórias - 20297105</t>
  </si>
  <si>
    <t>Desconto NOTA - 20308765</t>
  </si>
  <si>
    <t>Outras Despesas Acessórias - 20308765</t>
  </si>
  <si>
    <t>Refrigerador Eletrolux DC35- 2p- 260L - Branco - 110v</t>
  </si>
  <si>
    <t>Aquisição de Refrigerador para equipar a cozinha para uso dos adolescentes. Conforme previsto no Contrato de Gestão(Área temática 7.4 - Inauguração das Casa de Semiliberdade de Contagem)</t>
  </si>
  <si>
    <t>Aquisição de Refrigerador para equipar a cozinha para uso dos funcionários. Conforme previsto no Contrato de Gestão(Área temática 7.4 - Inauguração das Casa de Semiliberdade de Contagem)</t>
  </si>
  <si>
    <t>FRETE NOTA- 343938</t>
  </si>
  <si>
    <t>Lavadora Eletrolux LED14k- branca- 110v</t>
  </si>
  <si>
    <t>Aquisição de equipamento de lavanderia  para lavar o vestuário e a roupa de cama e banho utilizadas pelos adolescentes. (Área temática 7.4 - Inauguração das Casa de Semiliberdade de Contagem)</t>
  </si>
  <si>
    <t>Fogão 4 bocas Bali 4111 branco acend. Manual</t>
  </si>
  <si>
    <t>Aquisição de fogão utilizado na cozinha para uso diverso. Área temática 7.4 - Inauguração das Casa de Semiliberdade de Contagem)</t>
  </si>
  <si>
    <t>FRETE NOTA- 886796</t>
  </si>
  <si>
    <t>ROTEADOR WIRELESS W5-1200G</t>
  </si>
  <si>
    <t>TI TELECOM COMERCIO E SERVIÇOS LTDA</t>
  </si>
  <si>
    <t xml:space="preserve">Aquisição de equipamento para conectar rede de câmeras de segurança da casa de semiliberdade. Previsto no Contrato de Gestão na Área Tematica Segurança- 5.1 - Implantação de sistema de CFTV. </t>
  </si>
  <si>
    <t>SWITCH NÃO GERERNCIAVEL 24P SG 2400</t>
  </si>
  <si>
    <t xml:space="preserve">Aquisição de equipamento de informatica para conectar a rede de computadores utilizada na casa de semiliberdade. Previsto no Contrato de Gestão na Área Tematica Segurança- 5.1 - Implantação de sistema de CFTV. </t>
  </si>
  <si>
    <t>Bens de consumo Nota -11448</t>
  </si>
  <si>
    <t>Computador Desktop i3 10 geração/ 8GB/DDR4/SSD 240GB/Windows 10pro</t>
  </si>
  <si>
    <t>ARENA COMPUTADORES COMERCIO LTDA</t>
  </si>
  <si>
    <t>Computador destinado a sala de direção para uso do Sub Diretor(a) de Segurança nas atividades diárias da casa de semiliberdade.  Conforme previsto no Contrato de Gestão(Área temática 7.4 - Inauguração das Casa de Semiliberdade de Contagem)</t>
  </si>
  <si>
    <t xml:space="preserve"> Computador destinado a sala de direção para uso do  Diretor(a) Geral nas atividades diárias da casa de semiliberdade.  Conforme previsto no Contrato de Gestão(Área temática 7.4 - Inauguração das Casa de Semiliberdade de Contagem)</t>
  </si>
  <si>
    <t xml:space="preserve">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</si>
  <si>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Computador destinado a sala da equipe técnica para uso do advogado(a)  nas atividades diárias da casa de semiliberdade.  Conforme previsto no Contrato de Gestão(Área temática 7.4 - Inauguração das Casa de Semiliberdade de Contagem)</t>
  </si>
  <si>
    <t>Computador destinado a sala da equipe técnica para uso do Assistente social(a)  nas atividades diárias da casa de semiliberdade.  Conforme previsto no Contrato de Gestão(Área temática 7.4 - Inauguração das Casa de Semiliberdade de Contagem)</t>
  </si>
  <si>
    <t>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</si>
  <si>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</si>
  <si>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</si>
  <si>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</si>
  <si>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Computador Desktop i5 10 geração/ 8GB/DDR4/SSD 1TB/Windows 10pro</t>
  </si>
  <si>
    <t>Computador para ser utilizado no setor administrativo como servidor dando suporte aos computadores utilizados na casa de semiliberdade. Conforme previsto no Contrato de Gestão(Área temática 7.4 - Inauguração das Casa de Semiliberdade de Contagem)</t>
  </si>
  <si>
    <t>MONITOR 19,5 LG 20MK400H-B HDMI/LED</t>
  </si>
  <si>
    <t>Monitor para o computador destinado a sala de direção para uso do Sub Diretor de Segurança nas atividades diárias da casa de semiliberdade.  Conforme previsto no Contrato de Gestão(Área temática 7.4 - Inauguração das Casa de Semiliberdade de Contagem)</t>
  </si>
  <si>
    <t xml:space="preserve"> Monitor para o Computador destinado a sala de direção para uso do  Direto(a)r Geral nas atividades diárias da casa de semiliberdade.  Conforme previsto no Contrato de Gestão(Área temática 7.4 - Inauguração das Casa de Semiliberdade de Contagem)</t>
  </si>
  <si>
    <t xml:space="preserve">  Monitor para o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</si>
  <si>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Monitor para o computador destinado a sala da equipe técnica para uso do advogado(a)  nas atividades diárias da casa de semiliberdade.  Conforme previsto no Contrato de Gestão(Área temática 7.4 - Inauguração das Casa de Semiliberdade de Contagem)</t>
  </si>
  <si>
    <t xml:space="preserve"> Monitor para o computador destinado a sala da equipe técnica para uso do Assistente social(a)  nas atividades diárias da casa de semiliberdade.  Conforme previsto no Contrato de Gestão(Área temática 7.4 - Inauguração das Casa de Semiliberdade de Contagem)</t>
  </si>
  <si>
    <t>Monitor para o 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</si>
  <si>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Monitor para o 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</si>
  <si>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 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</si>
  <si>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 xml:space="preserve"> 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</si>
  <si>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</si>
  <si>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Estabilizador SMS 300VA/60HZ/ Bivolt/preto</t>
  </si>
  <si>
    <t>Estabilizador para o computador destinado a sala de direção para uso do Sub Diretor de Segurança nas atividades diárias da casa de semiliberdade.  Conforme previsto no Contrato de Gestão(Área temática 7.4 - Inauguração das Casa de Semiliberdade de Contagem)</t>
  </si>
  <si>
    <t xml:space="preserve"> Estabilizador  para o Computador destinado a sala de direção para uso do  Direto(a)r Geral nas atividades diárias da casa de semiliberdade.  Conforme previsto no Contrato de Gestão(Área temática 7.4 - Inauguração das Casa de Semiliberdade de Contagem)</t>
  </si>
  <si>
    <t xml:space="preserve">  Estabilizador para o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</si>
  <si>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Estabilizador para o computador destinado a sala da equipe técnica para uso do advogado(a)  nas atividades diárias da casa de semiliberdade.  Conforme previsto no Contrato de Gestão(Área temática 7.4 - Inauguração das Casa de Semiliberdade de Contagem)</t>
  </si>
  <si>
    <t>Estabilizador para o computador destinado a sala da equipe técnica para uso do Assistente social(a)  nas atividades diárias da casa de semiliberdade.  Conforme previsto no Contrato de Gestão(Área temática 7.4 - Inauguração das Casa de Semiliberdade de Contagem)</t>
  </si>
  <si>
    <t>Estabilizador para o 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</si>
  <si>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Estabilizador para o 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</si>
  <si>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 Estabilizador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</si>
  <si>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NOBREAK INTELBRASS ATTIV 1200VA</t>
  </si>
  <si>
    <t>Equipamento para proteção e suporte de energia reserva para o computador utilizado como servidor.</t>
  </si>
  <si>
    <t>HD EXTERNO PORTATIL SEAGATE 2T</t>
  </si>
  <si>
    <t>Equipamento utilizado para fazer cópia de segurança dos dados do servidor.</t>
  </si>
  <si>
    <t>SWITCH 24 PORTAS GIGABIT</t>
  </si>
  <si>
    <t>Aquisição de equipamento para conectar rede de computadores da casa de semiliberdade a internet.(Área temática 7.4 - Inauguração das Casa de Semiliberdade de Contagem)</t>
  </si>
  <si>
    <t>ROTEADOR DUAL BAND WI-FI W5-1200</t>
  </si>
  <si>
    <t>Aquisição de equipamento de informatica para conectar a rede de computadores utilizada na casa de semiliberdade.(Área temática 7.4 - Inauguração das Casa de Semiliberdade de Contagem)</t>
  </si>
  <si>
    <t>Bens de consumo Nota - 442</t>
  </si>
  <si>
    <t xml:space="preserve">TAMBASA </t>
  </si>
  <si>
    <t>FURADEIRA IMPACTO 3/8 560W BLACK DECKER</t>
  </si>
  <si>
    <t>Equipamento utilizado para pequenos serviços de manutenção na Casa de semiliberdade. (Área temática 7.4 - Inauguração das Casa de Semiliberdade de Contagem)</t>
  </si>
  <si>
    <t>Desconto NOTA - 20358097</t>
  </si>
  <si>
    <t>Bens de consumo Nota - 20358097</t>
  </si>
  <si>
    <t>Outras Despesas Acessórias - 20358097</t>
  </si>
  <si>
    <t>TV Smart 24 LED PHILCO</t>
  </si>
  <si>
    <t>Equipamento destinado a sala de coordenação da segurança para monitoramento das câmeras do CFTV..(Área temática 7.4 - Inauguração das Casa de Semiliberdade de Contagem)</t>
  </si>
  <si>
    <t xml:space="preserve">CILINDRO CO2 6KG </t>
  </si>
  <si>
    <t>EXTINTORES PRATA LTDA</t>
  </si>
  <si>
    <t xml:space="preserve"> CSL VENDA NOVA</t>
  </si>
  <si>
    <t xml:space="preserve">Material necessário para as atividades vinculdas a oficinas de artesanato. </t>
  </si>
  <si>
    <t>Computador Desktop i7 11º geração/ 16GB/DDR4/SSD 480GB/Windows 10pro</t>
  </si>
  <si>
    <t>Aquisição de material para implantação de sistema de CFTV. previsto no Contrato de Gestão na Área Tematica Segurança- 5.1 - Implantação de sistema de CFTV</t>
  </si>
  <si>
    <t xml:space="preserve">Estabilizador destinado ao Computador utilizado no monitoramento de sistema de CFTV, previsto no Contrato de Gestão na Área Tematica Segurança- 5.1 - Implantação de sistema de CFTV.   </t>
  </si>
  <si>
    <t xml:space="preserve">Monitor destinado ao Computador utilizado no monitoramento de sistema de CFTV, previsto no Contrato de Gestão na Área Tematica Segurança- 5.1 - Implantação de sistema de CFTV.   </t>
  </si>
  <si>
    <t xml:space="preserve">Equipamento utilizado para fazer cópia de segurança dos dados do computador do CFTV.previsto no Contrato de Gestão na Área Tematica Segurança- 5.1 - Implantação de sistema de CFTV.   </t>
  </si>
  <si>
    <t>CSL BETHANIA</t>
  </si>
  <si>
    <t xml:space="preserve">Computador destinado a sala de monitoramento de sistema de CFTV, previsto no Contrato de Gestão na Área Tematica Segurança- 5.1 - Implantação de sistema de CFTV.   </t>
  </si>
  <si>
    <t>Bens de consumo Nota - 492</t>
  </si>
  <si>
    <t>CSL TEOFILO OTONI</t>
  </si>
  <si>
    <t>Bens de consumo Nota - 490</t>
  </si>
  <si>
    <t>CSL FEMININA UBERLÂNDIA</t>
  </si>
  <si>
    <t>Bens de consumo Nota - 491</t>
  </si>
  <si>
    <t>SAMRT TV 32" LE LG 32LQ620BPSB</t>
  </si>
  <si>
    <t xml:space="preserve">Equipamento destinado ao monitoramento das câmeras de segurança da central do CFTV.previsto no Contrato de Gestão na Área Tematica Segurança- 5.1 - Implantação de sistema de CFTV.   </t>
  </si>
  <si>
    <t>Computador destinado a sala de direção para uso do Sub Diretor(a) de Segurança nas atividades diárias da casa de semiliberdade.  Conforme previsto na Memória de Cálculo do Contrato de Gestão.</t>
  </si>
  <si>
    <t xml:space="preserve"> Computador destinado a sala de direção para uso do  Diretor(a) Geral nas atividades diárias da casa de semiliberdade.  Conforme previsto na Memória de Cálculo do Contrato de Gestão</t>
  </si>
  <si>
    <t xml:space="preserve"> Computador destinado a sala da equipe técnica para uso do psicologo(a)  nas atividades diárias da casa de semiliberdade.  Conforme previsto na Memória de Cálculo do Contrato de Gestão</t>
  </si>
  <si>
    <t xml:space="preserve"> Computador destinado a sala da equipe técnica para uso do advogado(a)  nas atividades diárias da casa de semiliberdade.  Conforme previsto na Memória de Cálculo do Contrato de Gestão</t>
  </si>
  <si>
    <t xml:space="preserve">Computador destinado a sala da equipe técnica para uso do Assistente social(a)  nas atividades diárias da casa de semiliberdade.Conforme previsto na Memória de Cálculo do Contrato de Gestão  </t>
  </si>
  <si>
    <t>Computador destinado a sala da equipe técnica para uso do terapeuta ocupacional   nas atividades diárias da casa de semiliberdade.  Conforme previsto na Memória de Cálculo do Contrato de Gestão</t>
  </si>
  <si>
    <t>Computador destinado a sala da equipe técnica para uso do pedagogo(a)  nas atividades diárias da casa de semiliberdade. Conforme previsto na Memória de Cálculo do Contrato de Gestão</t>
  </si>
  <si>
    <t xml:space="preserve"> Computador destinado ao  laboratório  utilizado pelos adolescentes na inclusão digital , realização de trabalhos escolares e cursos on line.Conforme previsto na Memória de Cálculo do Contrato de Gestão  </t>
  </si>
  <si>
    <t>Computador destinado ao  laboratório  utilizado pelos adolescentes na inclusão digital , realização de trabalhos escolares e cursos on line.  Conforme previsto na Memória de Cálculo do Contrato de Gestão</t>
  </si>
  <si>
    <t xml:space="preserve">Monitor para o computador destinado a sala de direção para uso do Sub Diretor de Segurança nas atividades diárias da casa de semiliberdade.  Conforme previsto na Memória de Cálculo do Contrato de Gestão </t>
  </si>
  <si>
    <t xml:space="preserve"> Monitor para o Computador destinado a sala de direção para uso do  Direto(a)r Geral nas atividades diárias da casa de semiliberdade.  </t>
  </si>
  <si>
    <t xml:space="preserve">  Monitor para o computador destinado a sala da equipe técnica para uso do psicologo(a)  nas atividades diárias da casa de semiliberdade.  </t>
  </si>
  <si>
    <t xml:space="preserve"> Monitor para o computador destinado a sala da equipe técnica para uso do advogado(a)  nas atividades diárias da casa de semiliberdade.  </t>
  </si>
  <si>
    <t xml:space="preserve"> Monitor para o computador destinado a sala da equipe técnica para uso do Assistente social(a)  nas atividades diárias da casa de semiliberdade.  </t>
  </si>
  <si>
    <t xml:space="preserve">Monitor para o computador destinado a sala da equipe técnica para uso do terapeuta ocupacional   nas atividades diárias da casa de semiliberdade.  </t>
  </si>
  <si>
    <t xml:space="preserve">Monitor para o computador destinado a sala da equipe técnica para uso do pedagogo(a)  nas atividades diárias da casa de semiliberdade. </t>
  </si>
  <si>
    <t xml:space="preserve">  Monitor para o computador destinado ao  laboratório  utilizado pelos adolescentes na inclusão digital , realização de trabalhos escolares e cursos on line.  </t>
  </si>
  <si>
    <t xml:space="preserve"> Monitor para o computador destinado ao  laboratório  utilizado pelos adolescentes na inclusão digital , realização de trabalhos escolares e cursos on line.  </t>
  </si>
  <si>
    <t xml:space="preserve">Monitor para o computador destinado ao  laboratório  utilizado pelos adolescentes na inclusão digital , realização de trabalhos escolares e cursos on line. </t>
  </si>
  <si>
    <t xml:space="preserve">Monitor para o computador destinado ao  laboratório  utilizado pelos adolescentes na inclusão digital , realização de trabalhos escolares e cursos on line.  </t>
  </si>
  <si>
    <t xml:space="preserve">Estabilizador para o computador destinado a sala de direção para uso do Sub Diretor de Segurança nas atividades diárias da casa de semiliberdade.  </t>
  </si>
  <si>
    <t xml:space="preserve"> Estabilizador  para o Computador destinado a sala de direção para uso do  Direto(a)r Geral nas atividades diárias da casa de semiliberdade.  </t>
  </si>
  <si>
    <t xml:space="preserve">  Estabilizador para o computador destinado a sala da equipe técnica para uso do psicologo(a)  nas atividades diárias da casa de semiliberdade.  </t>
  </si>
  <si>
    <t xml:space="preserve"> Estabilizador para o computador destinado a sala da equipe técnica para uso do advogado(a)  nas atividades diárias da casa de semiliberdade.  </t>
  </si>
  <si>
    <t>Estabilizador para o computador destinado a sala da equipe técnica para uso do Assistente social(a)  nas atividades diárias da casa de semiliberdade.</t>
  </si>
  <si>
    <t xml:space="preserve">Estabilizador para o computador destinado a sala da equipe técnica para uso do terapeuta ocupacional   nas atividades diárias da casa de semiliberdade.  </t>
  </si>
  <si>
    <t xml:space="preserve">Estabilizador para o computador destinado a sala da equipe técnica para uso do pedagogo(a)  nas atividades diárias da casa de semiliberdade.  </t>
  </si>
  <si>
    <t xml:space="preserve">  Estabilizador para o computador destinado ao  laboratório  utilizado pelos adolescentes na inclusão digital , realização de trabalhos escolares e cursos on line.  </t>
  </si>
  <si>
    <t xml:space="preserve">  Estabilizador para o computador destinado ao  laboratório  utilizado pelos adolescentes na inclusão digital , realização de trabalhos escolares e cursos on line. </t>
  </si>
  <si>
    <t>Aquisição de equipamento para conectar rede de computadores da casa de semiliberdade a internet.</t>
  </si>
  <si>
    <t>Aquisição de equipamento de informatica para conectar a rede de computadores utilizada na casa de semiliberdade.</t>
  </si>
  <si>
    <t xml:space="preserve">Computador para ser utilizado no setor administrativo como servidor dando suporte aos computadores utilizados na casa de semiliberdade.Conforme previsto na Memória de Cálculo do Contrato de Gestão  </t>
  </si>
  <si>
    <t>Bens de consumo Nota - 520</t>
  </si>
  <si>
    <t xml:space="preserve">ARM.VALENZA  COM PIA INOX 120X52 STANDARD TRAMONTINA  </t>
  </si>
  <si>
    <t>IRMÃOS CAPELINI E CIA LTDA</t>
  </si>
  <si>
    <t>Aquisição de mobiliário  para compor a estrutura da cozinha da casa de semiliberdade.</t>
  </si>
  <si>
    <t>Bens de consumo Nota - 15657</t>
  </si>
  <si>
    <t>ARMARIO VENTILADO 1,66X0,75X0,35 CH 26 CRIST LI</t>
  </si>
  <si>
    <t>ARMARIO VENTILADO LX 1,90 X 0,90 X 0,40 - CH 22 ESP CRIST</t>
  </si>
  <si>
    <t>ARQUIVO LONGO LX 04 GAV. - CH 26 CRIST LI</t>
  </si>
  <si>
    <t>Aquisição de mobiliário  para arquivamento de pastas com  documentação dos funcionários na sala da direção.</t>
  </si>
  <si>
    <t>Aquisição de mobiliário  para arquivamento de pastas com  documentação dos adolescentes na sala da equipe tecnica.</t>
  </si>
  <si>
    <t>ARMARIO ALTO 15MM - CINZ</t>
  </si>
  <si>
    <t>Aquisição de mobiliário  para sala da direção para armazenamento de materias diversos.</t>
  </si>
  <si>
    <t>CADEIRA DIRETOR</t>
  </si>
  <si>
    <t>Aquisição de cadeira para uso do Sub Diretor de Segurança  em suas atividades diárias na casa de semiliberdade.</t>
  </si>
  <si>
    <t>Aquisição de cadeira para uso do Diretor geral em suas atividades diárias de atendimento realizadas no setor tecnico da casa de semiliberdade.</t>
  </si>
  <si>
    <t>CADEIRA FIXA</t>
  </si>
  <si>
    <t>Cadeira destinada a sala de reunião.</t>
  </si>
  <si>
    <t xml:space="preserve">GAVETEIRO VOLANTE PLUS </t>
  </si>
  <si>
    <t>Aquisição de mobiliário  para compor estrutura fisica da sala de direção.</t>
  </si>
  <si>
    <t>Aquisição de mobiliário  para compor estrutura fisica da sala de monitoramento de CFTV.</t>
  </si>
  <si>
    <t>MESA 1.20 - CINZA S/ GAVETA</t>
  </si>
  <si>
    <t>MESA 1.20 - CINZA C/ GAVETA</t>
  </si>
  <si>
    <t>Aquisição de mesa para uso na sala de monitoramento de CFTV  da casa de semiliberdade.</t>
  </si>
  <si>
    <t>MESA REUNIAO</t>
  </si>
  <si>
    <t>MESA AUXILIAR</t>
  </si>
  <si>
    <t>Mobiliario destinado a sala administrativa para soporte de impressora</t>
  </si>
  <si>
    <t>Mobiliario destinado a sala de equipe tecnica  para uso diverso.</t>
  </si>
  <si>
    <t>Mobiliario destinado a sala de reunião para uso diverso.</t>
  </si>
  <si>
    <t>MESA REDONDA</t>
  </si>
  <si>
    <t>Aquisição de mobiliário utilizada para pequenas reuniões na recepção.</t>
  </si>
  <si>
    <t>GRA 2/6 1,96X0,93X0,36 CH 26</t>
  </si>
  <si>
    <t>Ropeiro destinado ao vestuário para guardar os pertences dos funcionários em sua jornada de trabalho na casa de semiliberdade.</t>
  </si>
  <si>
    <t>Ropeiro destinado a guardar os pertences dos adolescentes  na casa de semiliberdade.</t>
  </si>
  <si>
    <t>FRETE NOTA- 3549</t>
  </si>
  <si>
    <t>VENTILADOR COL60CM PR 4P TUFAO BIV</t>
  </si>
  <si>
    <t>Desconto NOTA - 20572853</t>
  </si>
  <si>
    <t>Outras Despesas Acessórias - 20572853</t>
  </si>
  <si>
    <t>MONITOR PRESSAO PULSO MULTILAS</t>
  </si>
  <si>
    <t>EHC DROGARIA LTDA</t>
  </si>
  <si>
    <t>Aquisição de aprelho de monitoramento de pressão sanguinea para uso geral na casa de semiliberdade.</t>
  </si>
  <si>
    <t>Bens de consumo Nota - 22</t>
  </si>
  <si>
    <t>GRAVADOR MHDX 1216 C/HD 2TB - MANAUS</t>
  </si>
  <si>
    <t>TI TELECOM COMERCIO E SERVICOS LTDA</t>
  </si>
  <si>
    <t xml:space="preserve">Equipamento  destinado a sala de monitoramento de sistema de CFTV, previsto no Contrato de Gestão na Área Tematica Segurança- 5.1 - Implantação de sistema de CFTV.   </t>
  </si>
  <si>
    <t>Bens de consumo Nota - 12110</t>
  </si>
  <si>
    <t>RACK 24U X 570MM DESMONTADO PRETO PISO VISOR DE AC</t>
  </si>
  <si>
    <t>Bens de consumo Nota - 12109</t>
  </si>
  <si>
    <t>VENTILADOR PARED 60CM PT TUFAO BIV</t>
  </si>
  <si>
    <t>Desconto NOTA - 20567359</t>
  </si>
  <si>
    <t>Outras Despesas Acessórias - 20567359</t>
  </si>
  <si>
    <t xml:space="preserve">Lavadora de Alta Pressão WAP combate turbo 2600 1700w 127v  </t>
  </si>
  <si>
    <t>WEB CONTINENTAL LTDA</t>
  </si>
  <si>
    <t>CSL CAMINHEIROS</t>
  </si>
  <si>
    <t>Equipamento utilizado na limpesa da casa de semiliberdade.</t>
  </si>
  <si>
    <t>Frete NOTA- 2010476</t>
  </si>
  <si>
    <t>ASPIRADOR DE PÓ E AGUA WAP GTW 20 INOX 1600W 20L 127V</t>
  </si>
  <si>
    <t>Frete NOTA- 863719</t>
  </si>
  <si>
    <t>ELECTROLUX MICROONDAS MT030 20LTS BRANCO 110V</t>
  </si>
  <si>
    <t xml:space="preserve">ELETRO ZEMA S/A </t>
  </si>
  <si>
    <t xml:space="preserve">Aquisição de micro ondas utilizado na cozinha para uso diverso. </t>
  </si>
  <si>
    <t>Frete NOTA- 823030</t>
  </si>
  <si>
    <t>Desconto NOTA - 823030</t>
  </si>
  <si>
    <t>ATLAS FOGAO 4BC MONACO PLUS BRANCO</t>
  </si>
  <si>
    <t xml:space="preserve">Aquisição de fogão utilizado na cozinha para uso diverso. </t>
  </si>
  <si>
    <t>Frete NOTA- 824001</t>
  </si>
  <si>
    <t>Desconto NOTA - 824001</t>
  </si>
  <si>
    <t>ELECTROLUX REFRIGER 240L RE31 BRANC 110V</t>
  </si>
  <si>
    <t>Aquisição de Refrigerador para equipar a cozinha para uso dos funcionários.</t>
  </si>
  <si>
    <t>Aquisição de Refrigerador para equipar a cozinha para uso dos adolescentes.</t>
  </si>
  <si>
    <t>Frete NOTA- 824002</t>
  </si>
  <si>
    <t>Desconto NOTA - 824002</t>
  </si>
  <si>
    <t>SMART TV 32 LED LG 32LQ620BPSB 32 DK DARK IRON GRAY 32</t>
  </si>
  <si>
    <t>Equipamento destinado ao monitoramento das câmeras de segurança da central do CFTV da Casa de semiliberdade</t>
  </si>
  <si>
    <t>DISCO RIGIDO SATA2 3,5" 7200RPM 64MB 1000GB CFTV WESTERN DIG</t>
  </si>
  <si>
    <t>Equipamentos de informatica para ser utitlizado no DVR do sistema de CFTV da Casa de semiliberdade</t>
  </si>
  <si>
    <t>Chapa Gás 1000 MTCB</t>
  </si>
  <si>
    <t>Fogão Ind. Gas Extra 02Q 01Qd E2 Venancio</t>
  </si>
  <si>
    <t xml:space="preserve">Liquidificador Inox  4LTs LS MB Siemsen </t>
  </si>
  <si>
    <t>ESTABILIZADOR ETERNY300VA/115V PTO</t>
  </si>
  <si>
    <t>CSL IPATINGA</t>
  </si>
  <si>
    <t xml:space="preserve">  Equipamento periferico para equipar o computador destinado a sala da equipe técnica.  </t>
  </si>
  <si>
    <t>Bens de consumo Nota - 20687664</t>
  </si>
  <si>
    <t>Desconto NOTA - 20687664</t>
  </si>
  <si>
    <t>Outras Despesas Acessórias - 20687664</t>
  </si>
  <si>
    <t>CSL UBERLÂNDIA</t>
  </si>
  <si>
    <t>Bens de consumo Nota - 20700221</t>
  </si>
  <si>
    <t>Desconto NOTA - 20700221</t>
  </si>
  <si>
    <t>Outras Despesas Acessórias - 20700221</t>
  </si>
  <si>
    <t>LIQUIDIF.IND.BAIX.ROT. 4L SPOL.BIV</t>
  </si>
  <si>
    <t>CSL GOVERNADOR VALADARES</t>
  </si>
  <si>
    <t>PRATELEIRA ACO AM FACE156X80X26 5B</t>
  </si>
  <si>
    <t>MAQUINA CORTAR CABELO WAHL HOME127</t>
  </si>
  <si>
    <t xml:space="preserve">Aquisição de equipamento utilizado no corte de cabelo dos adolescentes </t>
  </si>
  <si>
    <t>SUPORTE PAR.TV 14A84LCD UNIVERSAL AQUAR</t>
  </si>
  <si>
    <t>Equipamentos necessário para fixação do aparelho de TV na sala de reunião.</t>
  </si>
  <si>
    <t>Bens de consumo Nota - 20703085</t>
  </si>
  <si>
    <t>Desconto NOTA - 20703085</t>
  </si>
  <si>
    <t>Outras Despesas Acessórias - 20703085</t>
  </si>
  <si>
    <t>Nobreak ATTIV 1200VA BIVOLT Intelbras</t>
  </si>
  <si>
    <t>ÁREA MEIO</t>
  </si>
  <si>
    <t>Computador Desktop I5 10° Geração/8GB DDR4/SSD 1TB/Windows 10 Pro</t>
  </si>
  <si>
    <t>Computador para ser utilizado como servidor dando suporte aos computadores utilizados pela Área Meio em Belo Horizonte.</t>
  </si>
  <si>
    <t xml:space="preserve">EXTINTOR ABC 6KG </t>
  </si>
  <si>
    <t>SEGURANÇA RECARGAS DE EXTINTORES LTDA</t>
  </si>
  <si>
    <t>Equipamentos obrigatórios para prevenção a incêndio distribuidos pela casa de acordo com projeto (AVCB) aprovado pelo Corpo de Bombeiros.</t>
  </si>
  <si>
    <t>Bens de consumo Nota - 1303</t>
  </si>
  <si>
    <t>CSL FEMEMININA. UBERLÂNDIA</t>
  </si>
  <si>
    <t>Computador destinado a sala de direção para uso do Sub Diretor(a) de Segurança nas atividades diárias da casa de semiliberdade.(Área temática 7.5 - Inauguração das Casa de Semiliberdade  Feminina de Uberlândia)  .</t>
  </si>
  <si>
    <t xml:space="preserve"> Computador destinado a sala de direção para uso do  Diretor(a) Geral nas atividades diárias da casa de semiliberdade.  (Área temática 7.5 - Inauguração das Casa de Semiliberdade  Feminina de Uberlândia)</t>
  </si>
  <si>
    <t xml:space="preserve"> Computador destinado a sala da equipe técnica para uso do psicologo(a)  nas atividades diárias da casa de semiliberdade. (Área temática 7.5 - Inauguração das Casa de Semiliberdade  Feminina de Uberlândia) </t>
  </si>
  <si>
    <t xml:space="preserve"> Computador destinado a sala da equipe técnica para uso do advogado(a)  nas atividades diárias da casa de semiliberdade. (Área temática 7.5 - Inauguração das Casa de Semiliberdade  Feminina de Uberlândia)</t>
  </si>
  <si>
    <t>Computador destinado a sala da equipe técnica para uso do Assistente social(a)  nas atividades diárias da casa de semiliberdade. (Área temática 7.5 - Inauguração das Casa de Semiliberdade  Feminina de Uberlândia)</t>
  </si>
  <si>
    <t>Computador destinado a sala da equipe técnica para uso do terapeuta ocupacional   nas atividades diárias da casa de semiliberdade. (Área temática 7.5 - Inauguração das Casa de Semiliberdade  Feminina de Uberlândia)</t>
  </si>
  <si>
    <t>Computador destinado a sala da equipe técnica para uso do pedagogo(a)  nas atividades diárias da casa de semiliberdade. (Área temática 7.5 - Inauguração das Casa de Semiliberdade  Feminina de Uberlândia)</t>
  </si>
  <si>
    <t xml:space="preserve"> Computador destinado ao  laboratório  utilizado pelos adolescentes na inclusão digital , realização de trabalhos escolares e cursos on line.(Área temática 7.5 - Inauguração das Casa de Semiliberdade  Feminina de Uberlândia)</t>
  </si>
  <si>
    <t>Computador destinado ao  laboratório  utilizado pelos adolescentes na inclusão digital , realização de trabalhos escolares e cursos on line.  (Área temática 7.5 - Inauguração das Casa de Semiliberdade  Feminina de Uberlândia)</t>
  </si>
  <si>
    <t>Monitor para o computador destinado a sala de direção para uso do Sub Diretor de Segurança nas atividades diárias da casa de semiliberdade.  (Área temática 7.5 - Inauguração das Casa de Semiliberdade  Feminina de Uberlândia)</t>
  </si>
  <si>
    <t xml:space="preserve"> Monitor para o Computador destinado a sala de direção para uso do  Direto(a)r Geral nas atividades diárias da casa de semiliberdade. (Área temática 7.5 - Inauguração das Casa de Semiliberdade  Feminina de Uberlândia) </t>
  </si>
  <si>
    <t>Equipamento utilizado para fazer cópia de segurança dos dados do servidor.  (Área temática 7.5 - Inauguração das Casa de Semiliberdade  Feminina de Uberlândia)</t>
  </si>
  <si>
    <t>Aquisição de equipamento de informatica para conectar a rede de computadores utilizada na casa de semiliberdade.(Área temática 7.5 - Inauguração das Casa de Semiliberdade  Feminina de Uberlândia)</t>
  </si>
  <si>
    <t>Computador para ser utilizado no setor administrativo como servidor dando suporte aos computadores utilizados na casa de semiliberdade.(Área temática 7.5 - Inauguração das Casa de Semiliberdade  Feminina de Uberlândia)</t>
  </si>
  <si>
    <t>Roteador Dual Band Wi-Fi W5-1200</t>
  </si>
  <si>
    <t>Aquisição de equipamento para conectar rede de computadores da casa de semiliberdade a internet.(Área temática 7.5 - Inauguração das Casa de Semiliberdade  Feminina de Uberlândia)</t>
  </si>
  <si>
    <t>Bens de consumo Nota - 659</t>
  </si>
  <si>
    <t>Frete NOTA- 659</t>
  </si>
  <si>
    <t>PATOS DE MINAS</t>
  </si>
  <si>
    <t>Bens de consumo Nota - 20723583</t>
  </si>
  <si>
    <t>CSL PATOS DE MINAS</t>
  </si>
  <si>
    <t>Desconto NOTA - 20723583</t>
  </si>
  <si>
    <t>Outras Despesas Acessórias - 20723583</t>
  </si>
  <si>
    <t>PATROCINIO</t>
  </si>
  <si>
    <t xml:space="preserve">Aquisição de equipamento para corte de cabelo dos adolescentes </t>
  </si>
  <si>
    <t>MAQUINA CORTAR CABELO WAHL HOME128</t>
  </si>
  <si>
    <t>Desconto NOTA - 20726805</t>
  </si>
  <si>
    <t>Conforme Nota Fiscal</t>
  </si>
  <si>
    <t>Outras Despesas Acessórias -20726805</t>
  </si>
  <si>
    <t>conforme Nota Fiscal</t>
  </si>
  <si>
    <t>REFRIGERADOR CONSUL FROST CRB36 1P 300L BRANCO 110V</t>
  </si>
  <si>
    <t>CSL FEMININA UBERLANDIA</t>
  </si>
  <si>
    <t xml:space="preserve">Aquisição de Refrigerador para equipar a cozinha para uso dos adolescentes. Conforme previsto no Contrato de Gestão Área temática 7.5 - Inauguração das Casa de Semiliberdade  Feminina de Uberlândia) </t>
  </si>
  <si>
    <t>Mesa De Futebol De Botao Tradicional Klopf Pes Dobravel</t>
  </si>
  <si>
    <t>PARQUINHO INFANTIL LTDA</t>
  </si>
  <si>
    <t xml:space="preserve"> CSL UBERLANDIA</t>
  </si>
  <si>
    <t>Aquisição de material que visa dar cumprimento ao projeto submetido pela OS PEMSE a SEJUSP em cumprimento a um acordo estabelecido com o Ministério Público de Uberlândia para diversificar a oferta de Oficinas de esporte e jogos pedagógicos.</t>
  </si>
  <si>
    <t>Bens de consumo Nota - 1132</t>
  </si>
  <si>
    <t>CSL UBERLANDIA</t>
  </si>
  <si>
    <t>DESCONTO NOTA -1132</t>
  </si>
  <si>
    <t>FRETE NOTA- 1132</t>
  </si>
  <si>
    <t>CADEIRA GIRATORIA DIGITADOR BACK SYSTEM COM BRACO</t>
  </si>
  <si>
    <t>PAPIRO LTDA</t>
  </si>
  <si>
    <t>Aquisição de cadeira para uso do Pscologo(a)  em suas atividades diárias de atendimento realizadas no setor tecnico da casa de semiliberdade.</t>
  </si>
  <si>
    <t>Aquisição de cadeira para uso do Assistente Social  em suas atividades diárias de atendimento realizadas no setor tecnico da casa de semiliberdade.</t>
  </si>
  <si>
    <t>Aquisição de cadeira para uso do Terapeuta Ocupacional  em suas atividades diárias de atendimento realizadas no setor tecnico da casa de semiliberdade.</t>
  </si>
  <si>
    <t>MESA FUTMESA OFICIAL FIXA</t>
  </si>
  <si>
    <t>MARCELO SOUZA DE AZEVEDO SERVIÇO E COMERCIO</t>
  </si>
  <si>
    <t>FRETE NOTA- 1742</t>
  </si>
  <si>
    <t>COFRE ESPECIAL 30 CM AÇO E CONCRETO</t>
  </si>
  <si>
    <t>CACULE METALURGICA LTDA - LUACO</t>
  </si>
  <si>
    <t>Aquisição  conforme previsto no Contrato de Gestão nº 10/2023 - Área Temática – 5.2 Aquisição de cofre para guarda de armas de fogo.</t>
  </si>
  <si>
    <t>CSL LETICIA</t>
  </si>
  <si>
    <t>CSL STA AMELIA</t>
  </si>
  <si>
    <t>CSL VENDA NOVA</t>
  </si>
  <si>
    <t xml:space="preserve">CSL IPIRANGA </t>
  </si>
  <si>
    <t>CSLUBERABA</t>
  </si>
  <si>
    <t>CSL PATROCINIO</t>
  </si>
  <si>
    <t>CSL MURIAÉ</t>
  </si>
  <si>
    <t>CSL GOV. VALADARES</t>
  </si>
  <si>
    <t>CSL CONTAGEM</t>
  </si>
  <si>
    <t>NOTEBOOK SAMSUNG GALAXY BOOK2 INTEL  CORE I5-1235U, 8GB RAM, SSD 256GB,
15.6 FULL HD, WINDOWS 11 HOME</t>
  </si>
  <si>
    <t>KABUM S/A</t>
  </si>
  <si>
    <t>FRETE NOTA- 21691015</t>
  </si>
  <si>
    <t>BOMBA AGUA 1/2 PERIFER AMANCO</t>
  </si>
  <si>
    <t xml:space="preserve">Aquisição de equipamento para bombeamento de água para caixa d'água que abastece a casa. </t>
  </si>
  <si>
    <t>Bens de consumo Nota 20874384</t>
  </si>
  <si>
    <t>Desconto NOTA -20874384</t>
  </si>
  <si>
    <t>Outras Despesas Acessórias -20874384</t>
  </si>
  <si>
    <t>IMPRESSORA MULTIFUNCIONAL EPSON ECOTANK L8180, FOTOCOPIADORA, COLORIDA, WI-FI, 110V, USB, VISOR LCD, PRETO-C11CJ21302</t>
  </si>
  <si>
    <t>FRETE NOTA- 21700380</t>
  </si>
  <si>
    <t>Aquisição de equipamento para lavar a roupa de cama, banho e vetuário dos adolescentes.(reposição)</t>
  </si>
  <si>
    <t>HD EXTERNO WD 4TB ELEMENTS, USB 3.0, PRETO - WDBU6Y0040BBK</t>
  </si>
  <si>
    <t>PLASTIFICADORA AURORA, 270W, 2 ROLOS, A4,220WPRETO - LM4205H</t>
  </si>
  <si>
    <t>FRETE NOTA- 21700180</t>
  </si>
  <si>
    <t>Bens de consumo Nota - 21700180</t>
  </si>
  <si>
    <t>PROJETOR EPSON POWERLIFE E20 3LCD XGA 3400 LUMENS CONEXÃO HDMI BIVOLT V11H981020</t>
  </si>
  <si>
    <t>FRETE NOTA- 303794</t>
  </si>
  <si>
    <t>Camêra digital CANON EOS Rebel SL3, Semiprofisional, 24.1MP,WIFI, LENTE EF-S 18-55MM -SL3</t>
  </si>
  <si>
    <t>Camêra digital CANON EOS Rebel T7+, profisional, 24.1MP,WIFI, LENTE EF-S 18-55MM IS II -T7+</t>
  </si>
  <si>
    <t>Bens de consumo Nota - 21708965</t>
  </si>
  <si>
    <t>FRETE NOTA- 21708965</t>
  </si>
  <si>
    <t>RECIPIENTE REF IND COL 25L 220VBLUE SAIDA:2 TOR NAT GEL</t>
  </si>
  <si>
    <t>WH INDUSTRIA, COMERCIO E IMPORTACAO LTDA</t>
  </si>
  <si>
    <t>CSL FEM. UBERLANDIA</t>
  </si>
  <si>
    <t>Aquisição de equipamento para filtrar e resfriar a água para os funcionários e adolescentes da casa.</t>
  </si>
  <si>
    <t>BOMBA ANAUGER SAPPO 220VS=09112023</t>
  </si>
  <si>
    <t>ANG EQUIPAMENTOS LTDA</t>
  </si>
  <si>
    <t>ARMARIO VENTILADO 1,90 X 0,80 X 0,40 - CH 26 CRIST LI</t>
  </si>
  <si>
    <t>Aquisição de mobiliário  para armazenamento de materiais diversos sala da coordenação.</t>
  </si>
  <si>
    <t>Aquisição de mobiliário  para armazenamento de materiais diverso no espaço reservado para o salão.</t>
  </si>
  <si>
    <t>Aquisição de mobiliário  para arquivamento de pastas com  documentação.</t>
  </si>
  <si>
    <t>ESTANTE 1,98 X 0,92 X 0,30 C6 - LR CRIST LI</t>
  </si>
  <si>
    <t>Aquisição de mobiliário  para armazenamento de materiais diverso na cozinha.</t>
  </si>
  <si>
    <t>Aquisição de mobiliário  para armazenamento de materiais diverso.</t>
  </si>
  <si>
    <t>Aquisição de mobiliário  para compor estrutura fisica da sala dos tecnicos.</t>
  </si>
  <si>
    <t>ARMARIO BAIXO</t>
  </si>
  <si>
    <t>Aquisição de mobiliário  para compor estrutura fisica da sala de reunião</t>
  </si>
  <si>
    <t>Aquisição de mobiliário  para compor estrutura fisica da sala de tecnicos</t>
  </si>
  <si>
    <t xml:space="preserve">MESA 1.20 S/GAVETA - CINZA </t>
  </si>
  <si>
    <t>Aquisição de mesa para uso na sala de reunião durante as audiencias.</t>
  </si>
  <si>
    <t>MESA 1.20 C/GAVETA - CINZA</t>
  </si>
  <si>
    <t>Aquisição de mesa para uso do Auxiliar Administrativo  em suas atividades diárias realizadas no  setor tecnico da casa de semiliberdade.</t>
  </si>
  <si>
    <t>Aquisição de mesa para uso na sala de monitoramentodoCFTV.</t>
  </si>
  <si>
    <t>MESA DE REUNIÃO</t>
  </si>
  <si>
    <t>MESA REDONDA - CINZA</t>
  </si>
  <si>
    <t>Aquisição de mobiliário utilizada para pequenas reuniões na sala da direção.</t>
  </si>
  <si>
    <t>Aquisição de mobiliário utilizada para pequenas reuniões.</t>
  </si>
  <si>
    <t>Aquisição de mobiliário  para sala de direção.</t>
  </si>
  <si>
    <t>CADEIRA PRESIDENTE</t>
  </si>
  <si>
    <t>Aquisição de cadeira para uso do Diretor(a) Geral em suas atividades diárias na casa de semiliberdade.</t>
  </si>
  <si>
    <t>Cadeira destinada a sala de atendimento.</t>
  </si>
  <si>
    <t>Cadeira destinada a sala de informatica</t>
  </si>
  <si>
    <t>Cadeira destinada a sala de CFTV</t>
  </si>
  <si>
    <t xml:space="preserve">Cadeira destinada a sala de Coordenação </t>
  </si>
  <si>
    <t>Cadeira destinada a sala de tecnicos</t>
  </si>
  <si>
    <t>Cadeira destinada a sala de direção</t>
  </si>
  <si>
    <t>Cadeira destinada a sala de salão</t>
  </si>
  <si>
    <t>CADEIRA DIGITADOR</t>
  </si>
  <si>
    <t>Aquisição para uso do Pedagogo(a)  em suas atividades diárias de atendimento realizadas no setor tecnico da casa de semiliberdade.</t>
  </si>
  <si>
    <t>Aquisição do para uso do Advogado(a)  em suas atividades diárias de atendimento realizadas no setor tecnico da casa de semiliberdade.</t>
  </si>
  <si>
    <t>Aquisição para uso do Assistente Social(a)  em suas atividades diárias de atendimento realizadas no setor tecnico da casa de semiliberdade.</t>
  </si>
  <si>
    <t>Aquisição para uso do Terapeuta Ocupacional(a)  em suas atividades diárias de atendimento realizadas no setor tecnico da casa de semiliberdade.</t>
  </si>
  <si>
    <t>Aquisição para uso do Auxiliar Educacional(a)  em suas atividades diárias realizadas no  setor tecnico da casa de semiliberdade.</t>
  </si>
  <si>
    <t>Aquisição  para uso do Psicologo(a)  em suas atividades diárias de atendimento realizadas no setor tecnico da casa de semiliberdade.</t>
  </si>
  <si>
    <t xml:space="preserve">Aquisição de cadeira para sala de CFTV  em suas atividades diárias </t>
  </si>
  <si>
    <t xml:space="preserve">Aquisição para uso do administrativo  </t>
  </si>
  <si>
    <t>GRA 1/12 1,96X0,93X0,36</t>
  </si>
  <si>
    <t>GRA 1/12 1,96X0,93X0,37</t>
  </si>
  <si>
    <t>GRA 1/12 1,96X0,93X0,38</t>
  </si>
  <si>
    <t>GRA 1/12 1,96X0,93X0,39</t>
  </si>
  <si>
    <t>Bens de consumo Nota - 3620</t>
  </si>
  <si>
    <t>SMART TV 32 LED LG 32LQ620BPSB
32 DK DARK IRON GRAY 32</t>
  </si>
  <si>
    <t>FOGAO CARIBE 4112 4B BIV BR BRANCO BIVOLT</t>
  </si>
  <si>
    <t>LAVADORA BRASTEMP BWK13AB 13KG BRANCO 220V</t>
  </si>
  <si>
    <t>Aquisição de equipamento de lavanderia  para lavar o vestuário e a roupa de cama e banho utilizadas pelos adolescentes</t>
  </si>
  <si>
    <t>BELICHE MADEIRA SUCUPIRA 90cm</t>
  </si>
  <si>
    <t>COLCHOES UBERLANDIA LTDA</t>
  </si>
  <si>
    <t xml:space="preserve">Aquisição de camas beliche para uso das adolecentes. </t>
  </si>
  <si>
    <t>DJI Mic 2 (2x Transmissor + Receptor + Case )</t>
  </si>
  <si>
    <t>EMANIA FOTO E VIDEO EIRELI-ME</t>
  </si>
  <si>
    <t>Tripe NT777</t>
  </si>
  <si>
    <t>FRETE NOTA- 30570</t>
  </si>
  <si>
    <t>TECLADO CASIO MZX-500</t>
  </si>
  <si>
    <t>NUBIA CARLOS COSTA SILVA</t>
  </si>
  <si>
    <t>VIOLAO MICHAEL NYLON VM15 BK</t>
  </si>
  <si>
    <t>VIOLAO HARMONICS ACO FOLK GE30 BK</t>
  </si>
  <si>
    <t>CAJON FSA STANDART FS2504</t>
  </si>
  <si>
    <t>SHAKER FSA 3X1</t>
  </si>
  <si>
    <t>VASSOURINHA FSA CERDAS DE ACO</t>
  </si>
  <si>
    <t>CARRILHAO FSA 24 BARRAS</t>
  </si>
  <si>
    <t>BERIMBAU O ACUSTICO</t>
  </si>
  <si>
    <t>PANDEIRO LUEN 10" PELE LEITOSA CORES</t>
  </si>
  <si>
    <t>TAMBOR MALACACHETA PHX ALUMINIO 20x12</t>
  </si>
  <si>
    <t>CAIXA DE SOM AMPLIFICADA HAYONIK</t>
  </si>
  <si>
    <t>APARELHO DE MIXAGEM PIONEER DDJ-FLX4</t>
  </si>
  <si>
    <t>MESA SOM 6 CANAIS SOUNDVOICE MR-602 RUBI</t>
  </si>
  <si>
    <t>MICROFONE SM-58S SOUNDVOICE Ref 0316</t>
  </si>
  <si>
    <t>Bens de consumo Nota - 24</t>
  </si>
  <si>
    <t>VENTILADOR PARED 60CM BC VENT. BIV</t>
  </si>
  <si>
    <t>VENTILADOR COL60CM PT 3P VENTUR BV</t>
  </si>
  <si>
    <t>ESCADA 07 DEG.ALUM.MOR 2,00M</t>
  </si>
  <si>
    <t>Aquisição de equipamento para serviços de zeladoria</t>
  </si>
  <si>
    <t>Desconto NOTA - 20963889</t>
  </si>
  <si>
    <t>Outras Despesas Acessórias -20963889</t>
  </si>
  <si>
    <t>CADEIRA GIRATORIA PRESIDENTE PRETA C/ ASSENTO E ENCOSTO NA COR PRETO MK-4010 P</t>
  </si>
  <si>
    <t>MOVEIS DISTRIBUIDORA LTDA</t>
  </si>
  <si>
    <t>Aquisição de cadeira para uso do Sub Diretor de Segurança  em suas atividades diárias na casa de semiliberdade. (reposição)</t>
  </si>
  <si>
    <t>Aquisição de cadeira para uso do Diretor de Geral em suas atividades diárias na casa de semiliberdade.(reposição)</t>
  </si>
  <si>
    <t>Vasilhame P13 KG (BOTIJÃO)</t>
  </si>
  <si>
    <t>MILTIN COMERCIO DE GAS E AGUA LTDA</t>
  </si>
  <si>
    <t>Aquisição de botijão de 13kg para gász de cozinha para ser utilizado na rotina diaria da casa de semiliberdade.</t>
  </si>
  <si>
    <t>Bens de consumo Nota - 18811</t>
  </si>
  <si>
    <t>FOGAO CEFAZ 04 BOCAS 2QS 2QD 30X30 P5</t>
  </si>
  <si>
    <t>EQUIPAMAQUINAS LTDA</t>
  </si>
  <si>
    <t xml:space="preserve">Aquisição de Equipamento para equipar a cozinha escola. Conforme previsto no Contrato de Gestão Área temática 7.5 - Inauguração das Casa de Semiliberdade  Feminina de Uberlândia) </t>
  </si>
  <si>
    <t>CHAPA PROGAS BIFETEIRA A GAS PR1000</t>
  </si>
  <si>
    <t>MESA IMECA TOTAL INOX 150X070</t>
  </si>
  <si>
    <t>FORNO PROGAS PEDRA GAS 65X65 PRP770</t>
  </si>
  <si>
    <t>LIQUIDIFICADOR SKYMSEN 04L INOX LC4</t>
  </si>
  <si>
    <t>Desconto NOTA - 663</t>
  </si>
  <si>
    <t>COMBO WAHL CORTE-ACAB MAGIC CLIP 220V</t>
  </si>
  <si>
    <t>PERPETUA COSMETICOS LTDA -</t>
  </si>
  <si>
    <t xml:space="preserve">Aquisição de equipamento para montar o salão de beleza para cursos profissionalizantes para as adolescentes. Conforme previsto no Contrato de Gestão Área temática 4.- Profissionalização. </t>
  </si>
  <si>
    <t>ESTUFA ODONTECNICA BETA 4L BIVOLT</t>
  </si>
  <si>
    <t>POLT DARUS SOFT FIXA - PR BLING</t>
  </si>
  <si>
    <t>REFRIGERADOR ELECTROLUX DC35 2P 260L BRANCO 220V</t>
  </si>
  <si>
    <t>LAVATORIO CHAMP CUBA FIXA PRETO COM ESTOFADO PRETO 1880 DOMPEL</t>
  </si>
  <si>
    <t>DELUPE COSMETICOS LTDA</t>
  </si>
  <si>
    <t>CARRINHO VEGAS 460 PRETO DOMPEL</t>
  </si>
  <si>
    <t>SECADOR DRAGON 3000 TF</t>
  </si>
  <si>
    <t>PRANCHA DRAGON ULTRA 480F CINZA BIVOLT TERRA FERTIL</t>
  </si>
  <si>
    <t>MODELADOR CURLING 25MM LIZZ</t>
  </si>
  <si>
    <t>MODELADOR CURLING 33MM LIZZ</t>
  </si>
  <si>
    <t>MACA 3 POSICOES BRANCA 4410 DOMPEL</t>
  </si>
  <si>
    <t>ESCADA AUXILIAR PARA ESTETICA 2 DEGRAUS 5035</t>
  </si>
  <si>
    <t>CIRANDINHA BARI C/ MESA 450 PRETA DOMPEL</t>
  </si>
  <si>
    <t>Desconto NOTA - 7230</t>
  </si>
  <si>
    <t>NOBREAK SMS TECH, 800VA, 6 TOMADAS, ENTRADA BIVOLT E SAISA 115V - 29302</t>
  </si>
  <si>
    <t>NOBREAK SMS TECH, 800VA, 6 TOMADAS, ENTRADA BIVOLT E SAISA 115V - 29303</t>
  </si>
  <si>
    <t>NOBREAK SMS TECH, 800VA, 6 TOMADAS, ENTRADA BIVOLT E SAISA 115V - 29304</t>
  </si>
  <si>
    <t>FRETE NOTA- 21900228</t>
  </si>
  <si>
    <t>QUADRO BRANCO 120X90 ALUMINIO POPULAR</t>
  </si>
  <si>
    <t>COMERCIAL BETTER LTDA</t>
  </si>
  <si>
    <t xml:space="preserve">Aquisição de quadros de avisos. Conforme previsto no Contrato de Gestão Área temática 7.5 - Inauguração das Casa de Semiliberdade  Feminina de Uberlândia) </t>
  </si>
  <si>
    <t>QUADRO DE AVISO 120X90 DE CORTICA MADEIRA</t>
  </si>
  <si>
    <t>QUADRO BRANCO 200X120 ALUMINIO STAN</t>
  </si>
  <si>
    <t xml:space="preserve">Aquisição de quadro de estudo.Conforme previsto no Contrato de Gestão Área temática 7.5 - Inauguração das Casa de Semiliberdade  Feminina de Uberlândia) </t>
  </si>
  <si>
    <t>Bens de consumo Nota - 4445</t>
  </si>
  <si>
    <t>COMODA VALORE CUMARU NOVO HORIZONTE</t>
  </si>
  <si>
    <t>NEOCASA MAGAZINE LTDA</t>
  </si>
  <si>
    <t xml:space="preserve">Aquisição de comodas para guardar os pertences das adolescentes no quarto. Conforme previsto no Contrato de Gestão Área temática 7.5 - Inauguração das Casa de Semiliberdade  Feminina de Uberlândia) </t>
  </si>
  <si>
    <t>LIQUIDIF.IND.BAIX.ROT. 4L BERMA.BI</t>
  </si>
  <si>
    <t>CSL UBERABA</t>
  </si>
  <si>
    <t>Aquisição de equipamento para uso na rotina diaria na cozinha (reposição)</t>
  </si>
  <si>
    <t>Desconto NOTA - 21032491</t>
  </si>
  <si>
    <t>Bens de consumo Nota - 21032491</t>
  </si>
  <si>
    <t>Outras Despesas Acessórias -21032491</t>
  </si>
  <si>
    <t>Desconto NOTA - 21032338</t>
  </si>
  <si>
    <t>Bens de consumo Nota - 21032338</t>
  </si>
  <si>
    <t>Outras Despesas Acessórias -21032338</t>
  </si>
  <si>
    <t>VENTILADOR PARED 60CM PT 170W BIV</t>
  </si>
  <si>
    <t>Desconto NOTA - 21060127</t>
  </si>
  <si>
    <t>Outras Despesas Acessórias -21060127</t>
  </si>
  <si>
    <t>CADEIRA GIRATORIA DIGITADOR BACK SYSTEM COM BRAÇO</t>
  </si>
  <si>
    <t>CSLGOVERNADOR VALADARES</t>
  </si>
  <si>
    <t>Aquisição de cadeira para uso da equipe tecnica em suas atividades diárias de atendimento realizadas no setor tecnico da casa de semiliberdade.</t>
  </si>
  <si>
    <t>Desconto NOTA - 21073837</t>
  </si>
  <si>
    <t>Outras Despesas Acessórias -21073837</t>
  </si>
  <si>
    <t>EVAPORADOR HW INV FR 9000 SPRINGER MIDEIA CONECT R32 218</t>
  </si>
  <si>
    <t>REFRIGERAÇÃO DUFRIO COMERCIO E IMPORTAÇÃO S.A</t>
  </si>
  <si>
    <t>EVAPORADOR HW INV FR 9000 SPRINGER MIDEIA CONECT R32 219</t>
  </si>
  <si>
    <t>EVAPORADOR HW INV FR 9000 SPRINGER MIDEIA CONECT R32 220</t>
  </si>
  <si>
    <t>CONDICIONADOR HW INV FR 9000 SPRINGER MIDEIA CONECT R32 221</t>
  </si>
  <si>
    <t>CONDICIONADOR HW INV FR 9000 SPRINGER MIDEIA CONECT R32 222</t>
  </si>
  <si>
    <t>CONDICIONADOR HW INV FR 9000 SPRINGER MIDEIA CONECT R32 223</t>
  </si>
  <si>
    <t>Microcomputador Dell All in One Inspiron 24 5430 (Core I5-1334U, RAM 8GB, SSD 512GB, Wi-Fi, Wifi + BT, FHD, MCAFEE 12 MESES, Win 11 Home POR)</t>
  </si>
  <si>
    <t>DELL COMPUTADORES DO BRASIL LTDA</t>
  </si>
  <si>
    <t>LAquisição de material que visa dar cumprimento ao projeto submetido pela OS PEMSE a SEJUSP em cumprimento a um acordo estabelecido com o Ministério Público de Uberlândia para diversificar a oferta de Oficinas Profissionais.</t>
  </si>
  <si>
    <t>IPI NOTA 6665165</t>
  </si>
  <si>
    <t>CLIMATIZADOR INDUSTRIAL VENTISOL PR O 100L FR 220V MONOFASICO CLI100PRO</t>
  </si>
  <si>
    <t>RIQUEMA NETO AR CONDICIONADO LTDA</t>
  </si>
  <si>
    <t>FRETE NOTA- 753278</t>
  </si>
  <si>
    <t>MAQUINA FAB CHINELOSPROFISSIONAL 220V</t>
  </si>
  <si>
    <t>FABIANO DO ROSARIO MENDONCA COSTA EPP</t>
  </si>
  <si>
    <t>Desconto NOTA - 36618</t>
  </si>
  <si>
    <t>FRETE NOTA- 36618</t>
  </si>
  <si>
    <t xml:space="preserve">PRENSA PASSADORIA MANUAL BJ. 60X40 220V </t>
  </si>
  <si>
    <t>BASE/SUPORTE PASSADORIA BOCA JACARE</t>
  </si>
  <si>
    <t>Desconto NOTA - 36668</t>
  </si>
  <si>
    <t>FRETE NOTA- 36668</t>
  </si>
  <si>
    <t>TURBO TRANSFER 360 - PLUS  - PRETO -220V</t>
  </si>
  <si>
    <t>TURBO MAK COMERCIO DE MAQUINAS LTDA</t>
  </si>
  <si>
    <t>Desconto NOTA - 63</t>
  </si>
  <si>
    <t>FRETE NOTA- 63</t>
  </si>
  <si>
    <t>Tela de projeção eletrica 120" 220v mate white com controle</t>
  </si>
  <si>
    <t>ANALISE INFORMATICA LTDA</t>
  </si>
  <si>
    <t>Desconto NOTA - 46575</t>
  </si>
  <si>
    <t>FRETE NOTA- 46575</t>
  </si>
  <si>
    <t>QUADRO BRANCO 70*50</t>
  </si>
  <si>
    <t>KARLOS PAPELARIA LTDA</t>
  </si>
  <si>
    <t xml:space="preserve">Aquisição de quadros de avisos </t>
  </si>
  <si>
    <t>Aquisição de quadros de avisos</t>
  </si>
  <si>
    <t>QUADRO BRANCO 50*40</t>
  </si>
  <si>
    <t>Nº Lançto</t>
  </si>
  <si>
    <t>Data
Pgto</t>
  </si>
  <si>
    <t>Mês
Comp.</t>
  </si>
  <si>
    <t>Valor (R$)</t>
  </si>
  <si>
    <t>CNPJ - CPF (Favorecido)</t>
  </si>
  <si>
    <t>Forma de Pagamento</t>
  </si>
  <si>
    <t>Tipo do Documento</t>
  </si>
  <si>
    <t>Nº do Documento</t>
  </si>
  <si>
    <t>Data do Documento</t>
  </si>
  <si>
    <t>Oficina esportiva ofertada para adolescentes, referente a 6 horas/aula.</t>
  </si>
  <si>
    <t>FLÁVIO RODRIGUES DUARTE</t>
  </si>
  <si>
    <t>Transferência bancária</t>
  </si>
  <si>
    <t>Nota Fiscal / Fatura / Rebibo</t>
  </si>
  <si>
    <t>CG 10/2023</t>
  </si>
  <si>
    <t>12.521.446/0001-40</t>
  </si>
  <si>
    <t>REGINALDO IORIDES DAMIAO</t>
  </si>
  <si>
    <t>44.293.414/0001-21</t>
  </si>
  <si>
    <t>Passagem de transporte rodoviário para funcionários das casas de Belo Horizonte</t>
  </si>
  <si>
    <t>CONSÓRCIO ÓTIMO DE BILHETAGEM ELETRÔNICA</t>
  </si>
  <si>
    <t>Pagamento de Boleto</t>
  </si>
  <si>
    <t>Boleto Bancário</t>
  </si>
  <si>
    <t>10.426.715/0001-64</t>
  </si>
  <si>
    <t>TRANSFÁCIL - BH</t>
  </si>
  <si>
    <t>5776768-8</t>
  </si>
  <si>
    <t>04.398.505/0001-07</t>
  </si>
  <si>
    <t>Passagem de transporte rodoviário para funcionário da sede.</t>
  </si>
  <si>
    <t>ASTRANSP - JF</t>
  </si>
  <si>
    <t>19.002.476/0001-90</t>
  </si>
  <si>
    <t>Parcela de seguro fiança imobiliária.</t>
  </si>
  <si>
    <t>PORTO SEGURO - COMP. DE SEGUROS GERAIS</t>
  </si>
  <si>
    <t>61.198.164/0001-60</t>
  </si>
  <si>
    <t>Fornecimento de refeições e lanches para adolescentes, funcionários e ações voltadas para festividades e comemorações na unidade socioeducativa.</t>
  </si>
  <si>
    <t>POLYANE INES MARQUES LTDA</t>
  </si>
  <si>
    <t>45.277.160/0001-10</t>
  </si>
  <si>
    <t>Oficina temática de lazer ofertada para adolescentes, pagamento relativo a 9 horas/aula.</t>
  </si>
  <si>
    <t>EUDE ARAUJO ELER CASTRO</t>
  </si>
  <si>
    <t>33.438.436/0001-16</t>
  </si>
  <si>
    <t>Oficina temática de ensino ofertada para adolescentes, pagamento relativo a X horas/aula.</t>
  </si>
  <si>
    <t>LUIZ HENRIQUE ROSA</t>
  </si>
  <si>
    <t>39.614.869/0001-61</t>
  </si>
  <si>
    <t>Oficina temática de lazer ofertada para adolescentes, pagamento relativo a 5 horas/aula.</t>
  </si>
  <si>
    <t>MARIA DE LOURDES VIEIRA</t>
  </si>
  <si>
    <t>44.122.395/0001-70</t>
  </si>
  <si>
    <t>Passagem de transporte rodoviário para funcionário.</t>
  </si>
  <si>
    <t>UNIVALE TRANSPORTES LTDA</t>
  </si>
  <si>
    <t>65.107.971/0001-80</t>
  </si>
  <si>
    <t>BUSE GESTÃO E ADM DE NEGÓCIOS</t>
  </si>
  <si>
    <t>31.434.170/0001-08</t>
  </si>
  <si>
    <t>Curso de confeitaria e confecção de doces ministrado para adolescentes.</t>
  </si>
  <si>
    <t>CORA SCD AS</t>
  </si>
  <si>
    <t>46.438.261/0001-99</t>
  </si>
  <si>
    <t>Fornecimento de lanches preparados (café da manhã, lanche da tarde e lanche noturno) para adolescentes e colaboradores.</t>
  </si>
  <si>
    <t>ANDREA MALTA DOS SANTOS</t>
  </si>
  <si>
    <t>PIX</t>
  </si>
  <si>
    <t>47.360.745/0001-25</t>
  </si>
  <si>
    <t>Oficina temática de Artes Visuais ofertada para adolescentes.</t>
  </si>
  <si>
    <t>ROSANA MARA DE FREITAS</t>
  </si>
  <si>
    <t>49.382.102/0001-08</t>
  </si>
  <si>
    <t>Pagamento referente ao consumo de combustível para veículo de transporte de adolescentes.</t>
  </si>
  <si>
    <t>AUTO POSTO BETEL LTDA</t>
  </si>
  <si>
    <t>02.933.359/0001-47</t>
  </si>
  <si>
    <t>RESTAURANTE Q'SABOR LTDA</t>
  </si>
  <si>
    <t>07.799.063/0001-07</t>
  </si>
  <si>
    <t>Passagem de transporte rodoviário para funcionários das casas de Belo Horizonte "BHBUS"</t>
  </si>
  <si>
    <t>5792460-0</t>
  </si>
  <si>
    <t>A&amp;F CANTINAS LTDA - ME</t>
  </si>
  <si>
    <t>08.999.381/0001-76</t>
  </si>
  <si>
    <t>08.999.381/0002-57</t>
  </si>
  <si>
    <t>Fornecimento de refeições e lanches para adolescentes, funcionários e ações voltadas para festividades e comemorações nas unidades socioeducativas de Juiz de Fora e área meio.</t>
  </si>
  <si>
    <t>POTENCIA C R P LTDA - ME</t>
  </si>
  <si>
    <t>07.412.025/0001-41</t>
  </si>
  <si>
    <t>Folha de pagamento de salários referente ao mês de dezembro de 2023, competência 21/12 a 31/12.</t>
  </si>
  <si>
    <t>Sispag Salários</t>
  </si>
  <si>
    <t>AUTOPOSTO PRIME LTDA</t>
  </si>
  <si>
    <t>26.451.253/0001-75</t>
  </si>
  <si>
    <t>Referente à abertura de CAT - Comunicação de Acidente de Trabalho da funcionária Débora Prudente de Almeida, socioeducadora.</t>
  </si>
  <si>
    <t>PREVTRATO MEDICINA DO TRABALHO</t>
  </si>
  <si>
    <t>2 2024</t>
  </si>
  <si>
    <t>24.230.656.0002/40</t>
  </si>
  <si>
    <t>Custo com serviço de gestão de SST (informação e-social) pela empresa de medicina do trabalho.</t>
  </si>
  <si>
    <t>3 2024</t>
  </si>
  <si>
    <t>Referente à realização de 58 exames admissionais.</t>
  </si>
  <si>
    <t>4 2024</t>
  </si>
  <si>
    <t>ALEXANDRE DA SILVA FELICE</t>
  </si>
  <si>
    <t>44.854.898/0001-30</t>
  </si>
  <si>
    <t>Hospedagem para coordenação técnica entre os dias 09/01 e 11/01 para acompanhamento de atividades do Contrato de Gestão em Belo Horizonte.</t>
  </si>
  <si>
    <t>SAN DIEGO MID</t>
  </si>
  <si>
    <t>2024/117</t>
  </si>
  <si>
    <t>34.253.026/0001-63</t>
  </si>
  <si>
    <t>2024/121</t>
  </si>
  <si>
    <t>Recolhimento de Fundo de Garantia sobre folha de salários, competência 21/12 a 31/12/2023.</t>
  </si>
  <si>
    <t>SECRETARIA DA RECEITA FEDERAL DO BRASIL</t>
  </si>
  <si>
    <t>GRF</t>
  </si>
  <si>
    <t>Referente à folha de pagamentos de funcionário admitido em 27/12/2023.</t>
  </si>
  <si>
    <t>JORGE LUIZ PADILHA</t>
  </si>
  <si>
    <t>Folha de Pagamento</t>
  </si>
  <si>
    <t>758.807.256-34</t>
  </si>
  <si>
    <t>Referente à folha de pagamentos de funcionário admitido em 22/12/2023.</t>
  </si>
  <si>
    <t>WENDELL PLATINI DE SOUSA</t>
  </si>
  <si>
    <t>073.732.986-64</t>
  </si>
  <si>
    <t>WILSON JUNIO FARIA POMBO</t>
  </si>
  <si>
    <t>050.447.476-61</t>
  </si>
  <si>
    <t>Referente à folha de pagamentos de funcionário admitido em 21/12/2023.</t>
  </si>
  <si>
    <t>WANDER LUCIO SANTOS</t>
  </si>
  <si>
    <t>006.436.426-76</t>
  </si>
  <si>
    <t>LUIZ FELIPE DE VASCONCELOS</t>
  </si>
  <si>
    <t>046.942.546-69</t>
  </si>
  <si>
    <t>Referente a pensão alimentícia descontada na folha de pagamentos do funcionário Evandro Jorge B. Júnior, admitido em 27/12/2023..</t>
  </si>
  <si>
    <t>JAQUELINE RODRIGUES VICTOR</t>
  </si>
  <si>
    <t>971.625.236-68</t>
  </si>
  <si>
    <t>Tarifa referente a Folha de Pagamento de pessoal</t>
  </si>
  <si>
    <t>Aquisição de material para reparo e manutenção na rede elétrica do imóvel.</t>
  </si>
  <si>
    <t>P. K. MATERIAIS DE CONSTRU</t>
  </si>
  <si>
    <t>18.754.583/0001-01</t>
  </si>
  <si>
    <t>MINAS SUL EMPREENDIMENTOS EM A</t>
  </si>
  <si>
    <t>22.654.846/0003-40</t>
  </si>
  <si>
    <t>Oficina de artes/artesanato ofertada para adolescentes, referente a 6 horas/aula.</t>
  </si>
  <si>
    <t>CAMILA LACERDA ORTIGOSA GOMES</t>
  </si>
  <si>
    <t>47.116.944/0001-92</t>
  </si>
  <si>
    <t>Pagamento de 3 diárias de viagem para coordenador técnico para acompanhamento da casa Ipiranga e reunião com as demais unidades socioeducativas de Belo Horizonte.</t>
  </si>
  <si>
    <t>ALEXANDRE CORREA ROCHA</t>
  </si>
  <si>
    <t>Formulário de Pedido de Diária /  Solicitação de Diárias</t>
  </si>
  <si>
    <t>027.379.986-03</t>
  </si>
  <si>
    <t>Tarifa referente a pix enviado</t>
  </si>
  <si>
    <t>Passagem de transporte rodoviário para adolescente ou familiar, com vistas à relação de visita de reinserção sociofamiliar.</t>
  </si>
  <si>
    <t>BUSON VIAGENS LTDA UDI</t>
  </si>
  <si>
    <t>Passagem digital / Nota Fiscal / Fatura / Rebibo</t>
  </si>
  <si>
    <t>010007231285 / 10000006047605 / 5731649</t>
  </si>
  <si>
    <t>17.455.912/0002-31</t>
  </si>
  <si>
    <t>Diárias de viagem para funcionário da área meio para reestruturação e adequação do sistema integrado de circuito interno da CSL Ipiranga.</t>
  </si>
  <si>
    <t>VINICIUS LOPES CALIMAN</t>
  </si>
  <si>
    <t>106.400.246-37</t>
  </si>
  <si>
    <t>CMX REFEICOES COLETIVAS EIRELI</t>
  </si>
  <si>
    <t>33.026.760/0001-27</t>
  </si>
  <si>
    <t>Serviço de telefonia fixa e internet banda larga</t>
  </si>
  <si>
    <t>ALGAR TELECOM SA</t>
  </si>
  <si>
    <t>02.558.157/0009-10</t>
  </si>
  <si>
    <t>1000114724415 / 10000114724404 / 5732703</t>
  </si>
  <si>
    <t>5732791 / 10000011272471 / 4313476</t>
  </si>
  <si>
    <t>VIAÇÃO RIO DOCE LTDA</t>
  </si>
  <si>
    <t>23125/2024</t>
  </si>
  <si>
    <t>19.632.116/0001-71</t>
  </si>
  <si>
    <t>COOPERATIVA MISTA AGRO PECUARI</t>
  </si>
  <si>
    <t>94000001559001BO</t>
  </si>
  <si>
    <t>23.338.189/0007-18</t>
  </si>
  <si>
    <t>Pagamento de aluguel de imóvel.</t>
  </si>
  <si>
    <t>MASSON IMÓVEIS</t>
  </si>
  <si>
    <t>12.240.621/0001-21</t>
  </si>
  <si>
    <t>JARDINS DOS PALMARES CORRETORA</t>
  </si>
  <si>
    <t>04.285.429/0001-23</t>
  </si>
  <si>
    <t>Taxa municipal de coleta de lixo coletivo.</t>
  </si>
  <si>
    <t>PREF MUN GOV VALADARES</t>
  </si>
  <si>
    <t>DAM</t>
  </si>
  <si>
    <t>20.622.890/0001-80</t>
  </si>
  <si>
    <t>Pagamento referente ao serviço de internet banda larga da unidade socioeducativa.</t>
  </si>
  <si>
    <t>CONEXAO VIP SERVICOS INTERNET</t>
  </si>
  <si>
    <t>13.789.781/0001-97</t>
  </si>
  <si>
    <t>Reembolso de cobrança indevida com serviço de cobrança automática de pedágio.</t>
  </si>
  <si>
    <t>PORTO S COMP DE S GERAIS</t>
  </si>
  <si>
    <t>Pagamento referente à locação de 15 veículos para transporte de adolescentes e funções adminitrativas, conforme previsão do CG, proporcional ao período entre 21/12 e 31/12/2023.</t>
  </si>
  <si>
    <t>E.P.M. A L LTDA - ME</t>
  </si>
  <si>
    <t>05.300.743/0001-09</t>
  </si>
  <si>
    <t>CINQUENTAO COM C LTDA</t>
  </si>
  <si>
    <t>04.224.679/0004-04</t>
  </si>
  <si>
    <t>ASSOCIACAO E.D.S.PTCPO.M UBERL</t>
  </si>
  <si>
    <t>10.399.575/0001-82</t>
  </si>
  <si>
    <t>Pagamento complementar referente a correção de erro no desconto calculado na folha de pagamentos, de INSS e IRRF, que alterou o valor líquido do funcionário, a menor.</t>
  </si>
  <si>
    <t>MILA CAROLINA PEREIRA</t>
  </si>
  <si>
    <t>093.759.086-07</t>
  </si>
  <si>
    <t>Daniel de Lana Mendes</t>
  </si>
  <si>
    <t>048.577.266-37</t>
  </si>
  <si>
    <t>Serviço técnico terceirizado de assessoria contábil</t>
  </si>
  <si>
    <t>MATTOSO ESCRITORIO CONTABIL LT</t>
  </si>
  <si>
    <t>18.348.540/0001-26</t>
  </si>
  <si>
    <t>MOTA MELLO COMBUSTIVEL LTDA</t>
  </si>
  <si>
    <t>07.137.610/0001-80</t>
  </si>
  <si>
    <t>Licenciamento/cessão de direito de uso de programa para armazenamento de informações do sistema de registro de ponto.</t>
  </si>
  <si>
    <t>GC TECNOLOGIA COMERCIO E SERVI</t>
  </si>
  <si>
    <t>26.455.555/0001-11</t>
  </si>
  <si>
    <t>Aquisição de material para restruturação e adequação do sistema de rede, computadores e sistema integrado de circuito interno da unidade socioeducativa.</t>
  </si>
  <si>
    <t>TI TELECOM COMERCIO E SERVICOS</t>
  </si>
  <si>
    <t>13.613.940/0001-06</t>
  </si>
  <si>
    <t>Tarifa Pix Enviado - Tar. agrupadas - ocorrencia 12/01/2024</t>
  </si>
  <si>
    <t>BRASIL BY BUS VIAGENS E SOLUÇÕES S.A.</t>
  </si>
  <si>
    <t>883007 / 883009 / 1901</t>
  </si>
  <si>
    <t>15.448.440/0001-83</t>
  </si>
  <si>
    <t>5745962 / 10000005772398 / 010007322864</t>
  </si>
  <si>
    <t>5746006 / 1J1NQ2 / 884671</t>
  </si>
  <si>
    <t>5745985 / 10000007101918 / 1284103</t>
  </si>
  <si>
    <t>5746031 / 10000005772492 / 3209417</t>
  </si>
  <si>
    <t>23128/2024</t>
  </si>
  <si>
    <t>23127/2024</t>
  </si>
  <si>
    <t>Serviço de suporte técnico e manutenção de computadores realizado nas casas de semiliberdade de Belo Horizonte.</t>
  </si>
  <si>
    <t>PJBANK PAGAMENTOS S.A.</t>
  </si>
  <si>
    <t>29.098.914/0001-19</t>
  </si>
  <si>
    <t>Serviço de fornecimento de água e tratamento de esgoto do município.</t>
  </si>
  <si>
    <t>CIA DE SANEAMENTO DE MG</t>
  </si>
  <si>
    <t>001.23.02012221-7</t>
  </si>
  <si>
    <t>17.281.106/0001-03</t>
  </si>
  <si>
    <t>Serviço de locação de impressora, valor parcial, para quatro unidades socioeducativas.</t>
  </si>
  <si>
    <t>SIMMAX TECNOLOGIA LTDA</t>
  </si>
  <si>
    <t>FL011490/1</t>
  </si>
  <si>
    <t>05.983.758/0001-00</t>
  </si>
  <si>
    <t>1907 / 337927 / 337928</t>
  </si>
  <si>
    <t>Aquisição de medicamento não disponível na rede SUS para adolescente.</t>
  </si>
  <si>
    <t>SOUZA DRUG'STORE LTDA</t>
  </si>
  <si>
    <t>DANFE</t>
  </si>
  <si>
    <t>86.368.503/0001-30</t>
  </si>
  <si>
    <t>Aquisição de material para instalação de circuito interno de CFTV.</t>
  </si>
  <si>
    <t>Fornecimento de energia elétrica por empresa concessionária do serviço público.</t>
  </si>
  <si>
    <t>ENERGISA MINAS RIO D</t>
  </si>
  <si>
    <t>19.627.639/0001-58</t>
  </si>
  <si>
    <t>1908 / 98764499 / 98764500</t>
  </si>
  <si>
    <t>15.448.440./0001-83</t>
  </si>
  <si>
    <t>Seguro Incêndio de imóvel vinculado a contrato de locação.</t>
  </si>
  <si>
    <t>MITSUI SUMITOMO SEGUROS S A</t>
  </si>
  <si>
    <t>33.016.221/0001-07</t>
  </si>
  <si>
    <t>Despesa relativa à folha salarial, competência dezembro/2023. Inclui: Contribuição Previdenciária descontada dos empregados, Contribuição Previdenciária do Empregador, IRRF, Contribuições Patronais de Terceiros (INCRA, SENAC, SESC, SEBRAE, SALÁRIO EDUCAÇÃO) e Risco Ambiental)</t>
  </si>
  <si>
    <t>DARF</t>
  </si>
  <si>
    <t>07.16.24015.9521748-0</t>
  </si>
  <si>
    <t>Hospedagem para 2 coordenadores técnicos entre 23/01 e 24/01 para atividades em Uberlândia.</t>
  </si>
  <si>
    <t>HAVANA PALACE HOTEL</t>
  </si>
  <si>
    <t>14.023.124/0001-05</t>
  </si>
  <si>
    <t>Hospedagem para 2 coordenadores técnicos entre 24/01 e 25/01 para atividades em Uberlândia.</t>
  </si>
  <si>
    <t>ROTA VIP EMPREENDIMENTOS L</t>
  </si>
  <si>
    <t>21.838.565/0001-12</t>
  </si>
  <si>
    <t>Hospedagem para 2 coordenadores técnicos entre 25/01 e 26/01 para atividades em Patos de Minas.</t>
  </si>
  <si>
    <t>GALATAS CENTRAL HOTEL LTDA</t>
  </si>
  <si>
    <t>28.330.818/0001-91</t>
  </si>
  <si>
    <t>Taxa de renovação de Alvará Sanitário.</t>
  </si>
  <si>
    <t>PREF MUN IPATINGA</t>
  </si>
  <si>
    <t>19.876.424/0001-42</t>
  </si>
  <si>
    <t>Tarifa Pix Enviado - Tar. agrupadas - ocorrencia 17/01/2024</t>
  </si>
  <si>
    <t>TRANSUR TRANSPORTE RODOV</t>
  </si>
  <si>
    <t>20.850.400/0001-01</t>
  </si>
  <si>
    <t>577343 / 100000035025703 / 2067027</t>
  </si>
  <si>
    <t>577390 / 100000005795333 / 3216532</t>
  </si>
  <si>
    <t>Aquisição de lanches com vistas à realização de ação  prevista no cronograma da Casa de Semiliberdade na área temática de esporte, cultura e lazer, subitem 2.5.</t>
  </si>
  <si>
    <t>ANDRADE S SALGADOS LTDA</t>
  </si>
  <si>
    <t>49.856.436/0001-76</t>
  </si>
  <si>
    <t>Referente à concessão de 4 diárias de viagem, para deslocamento entre os dias 22/01 e 26/01/2024, conforme regulamento de Compras e Contratações.</t>
  </si>
  <si>
    <t>AGNALDO JOSE GONCALVES</t>
  </si>
  <si>
    <t>048.954.556-45</t>
  </si>
  <si>
    <t>Diárias de viagem ao funcionário Anderson Valadares, de Ipatinga, que ministrou capacitação de Noções Básicas de Defesa Pessoal e Contenção Assertiva para funcionários da CSL Governador Valadares.</t>
  </si>
  <si>
    <t>ANDERSON VALADARES LAGE</t>
  </si>
  <si>
    <t>057.195.246-14</t>
  </si>
  <si>
    <t>Reserva de hospedagem para os coordenadores técnicos para viagem a Uberlândia entre os dias 22/01 e 23/01.</t>
  </si>
  <si>
    <t>VILLALBA HOTEIS</t>
  </si>
  <si>
    <t>75.513.229/0001-30</t>
  </si>
  <si>
    <t>Referente a hospedagem para o funcionário Anderson Valadares entre os dias 22/01 e 24/01, em viagem para Teófilo Otoni.</t>
  </si>
  <si>
    <t>HOTEL COMFORT STYLE</t>
  </si>
  <si>
    <t>5131/1</t>
  </si>
  <si>
    <t>46.325.463/0001-24</t>
  </si>
  <si>
    <t>CEMIG</t>
  </si>
  <si>
    <t>06.901.180/0001-16</t>
  </si>
  <si>
    <t>Recolhimento de PIS relativo à folha de pagamentos, competência dezembro/23.</t>
  </si>
  <si>
    <t>07.01.24015.9865824-4</t>
  </si>
  <si>
    <t>07.01.24015.9879552-7</t>
  </si>
  <si>
    <t>001.23.82765036-7</t>
  </si>
  <si>
    <t>001.24.01426009-7</t>
  </si>
  <si>
    <t>001.24.00248042-9</t>
  </si>
  <si>
    <t>001.24.02068241-1</t>
  </si>
  <si>
    <t>Aquisição de vale transporte social para uso dos adolescentes em cumprimento de MSE em Belo Horizonte, em atividades externas e visitas de resinserção social.</t>
  </si>
  <si>
    <t>TRANSFÁCIL</t>
  </si>
  <si>
    <t>Aquisição de materiais para pintura e revitalização de espaços da unidade socioeducativa.</t>
  </si>
  <si>
    <t>TOK FINAL TINTAS</t>
  </si>
  <si>
    <t>02.203.356/0001-58</t>
  </si>
  <si>
    <t>Despesa referente ao desbloqueio de 2ª via de 16 cartões de vale-transporte para utilização de funcionários.</t>
  </si>
  <si>
    <t>CONSORCIO OTIMO</t>
  </si>
  <si>
    <t>Despesa referente ao desbloqueio de 2ª via de 38 cartões de vale-transporte para utilização de funcionários.</t>
  </si>
  <si>
    <t>Valor referente a 10% dos proventos descontados do funcionário Roberto Souza Lana em folha para quitação de débito, conforme decisão judicial, por meio de depósito judicial, número do processo de cobrança (civil): 50021320720218130313.</t>
  </si>
  <si>
    <t>Guia de Depósito Judicial</t>
  </si>
  <si>
    <t>04.224.679/0001-53</t>
  </si>
  <si>
    <t>Tarifa Pix Enviado - Tar. agrupadas - ocorrencia 18/01/2024</t>
  </si>
  <si>
    <t>Referente aos Atestados de Saúde Ocupacional (exames demissionais/admissionais) dos funcionários.</t>
  </si>
  <si>
    <t>SERGIO ANTONIO MENDES SAMPAIO</t>
  </si>
  <si>
    <t>34.001.555/0001-70</t>
  </si>
  <si>
    <t>Pagamento de aluguel imobiliário com incidência de parcela do IPTU e do seguro fiança, sob contrato de locação.</t>
  </si>
  <si>
    <t>CAMPOS GUIMARAES IMOVEIS ALIPIO LTDA</t>
  </si>
  <si>
    <t>05.648.112/0001-77</t>
  </si>
  <si>
    <t>Fornecimento de combustível para veículos das unidades socioeducativas de Belo Horizonte e área meio, utilizados no objeto do CG 10/23.</t>
  </si>
  <si>
    <t>POSTO DE COMBUSTIVEL TEREZA CRISTINA L</t>
  </si>
  <si>
    <t>00.416.967/0001-59</t>
  </si>
  <si>
    <t>Aquisição de Switch para distribuição de rede e câmeras do sistema CFTV.</t>
  </si>
  <si>
    <t>ELETRIC VOICE T COMERCIO LTDA</t>
  </si>
  <si>
    <t>09.555.165/0001-02</t>
  </si>
  <si>
    <t>Tarifa Pix Enviado - Tar. agrupadas - ocorrencia 19/01/2024</t>
  </si>
  <si>
    <t>5786784 / 10000115743774 / 1300200</t>
  </si>
  <si>
    <t>23133/2024</t>
  </si>
  <si>
    <t>23132/2024</t>
  </si>
  <si>
    <t>23131/2024</t>
  </si>
  <si>
    <t>Compra de material para substituição do fecho elétrico da porta de entrada do escritório onde funciona a sede da área meio da instituição.</t>
  </si>
  <si>
    <t>ELETRO TASSI LTDA</t>
  </si>
  <si>
    <t>23.263.916/0001-30</t>
  </si>
  <si>
    <t>Despesa de viagem para condução de Assistente Social da CSE para visita técnica domiciliar de adolescente.</t>
  </si>
  <si>
    <t>ALDENIR LOURENCO DIAS</t>
  </si>
  <si>
    <t>034.642.386-86</t>
  </si>
  <si>
    <t>5777974 / 10000011406638 / 4350175</t>
  </si>
  <si>
    <t>5778153 / 10000006117741 / 1635975</t>
  </si>
  <si>
    <t>Aquisição de material de limpeza de manutenção ordinária da unidade socioeducativa.</t>
  </si>
  <si>
    <t>DAHBAR E DAHBAR COMERCIO LTDA</t>
  </si>
  <si>
    <t>03.726.370/0001-07</t>
  </si>
  <si>
    <t>Aquisição de material de higiene pessoal - 20 aparelhos de barbear - para adolescentes.</t>
  </si>
  <si>
    <t>CASTRO &amp; FILHOS LTDA</t>
  </si>
  <si>
    <t>21.549.670/0001-31</t>
  </si>
  <si>
    <t>Pagamento de despesas para funcionário em realização de visita técnica domiciliar de adolescente em cumprimento de MSE.</t>
  </si>
  <si>
    <t>LILIANE FERREIRA MORAIS CO</t>
  </si>
  <si>
    <t>042.865.196-86</t>
  </si>
  <si>
    <t>Pagamento de taxa municipal para licença de localização, fiscalização e funcionamento (alvará de funcionamento e localização).</t>
  </si>
  <si>
    <t>PREF MUN TEOFILO OTONI</t>
  </si>
  <si>
    <t>Guia Municipal</t>
  </si>
  <si>
    <t>18.404.780/0001-09</t>
  </si>
  <si>
    <t>Pagamento de registro, averbação, arquivamento e demais despesas cartorárias relativas à abertura da Casa de Semiliberdade de Contagem e da atualização de endereço da Casa Ipiranga</t>
  </si>
  <si>
    <t>CARTORIO LUCY DE FIGUEIRED</t>
  </si>
  <si>
    <t>Recibo Circunstanciado</t>
  </si>
  <si>
    <t>20.451.266/0001-68</t>
  </si>
  <si>
    <t>Tarifa Pix Enviado - Tar. agrupadas - ocorrencia 23/01/2024</t>
  </si>
  <si>
    <t>1922 / 98898061</t>
  </si>
  <si>
    <t>1923 / 98898046</t>
  </si>
  <si>
    <t>Aquisição de medalhas para realização de campeonato interno, atividade da área temática Esporte, Cultura e Lazer, subitem 2.2.</t>
  </si>
  <si>
    <t>PRATIK COM ART ESPORTIVO</t>
  </si>
  <si>
    <t>17.032.673/0001-26</t>
  </si>
  <si>
    <t>R.A. COMERCIO E DERIVADOS DE PETROLEO</t>
  </si>
  <si>
    <t>10.672.781/0001-14</t>
  </si>
  <si>
    <t>COOPERATIVA MISTA AGRO PECUARIA DE PAT</t>
  </si>
  <si>
    <t>Despesa com serviços educacionais para Menor Aprendiz, com base na lei 10097/2000.</t>
  </si>
  <si>
    <t>REDE CIDADA</t>
  </si>
  <si>
    <t>97506-0</t>
  </si>
  <si>
    <t>05.461.315/0001-50</t>
  </si>
  <si>
    <t>97525-0</t>
  </si>
  <si>
    <t>Despesa relativo ao condomínio incidente sobre a locação do imóvel da sede/subsede onde funciona a área meio da instituição.</t>
  </si>
  <si>
    <t>INVEST - ADMINISTRADORA E CORRETORA DE IMÓVEIS</t>
  </si>
  <si>
    <t>26.452.406/0001-07</t>
  </si>
  <si>
    <t>97488-0</t>
  </si>
  <si>
    <t>97544-0</t>
  </si>
  <si>
    <t>Passagem de transporte rodoviário para funcionária da Casa de Semiliberdade de Uberlândia</t>
  </si>
  <si>
    <t>Passagem de transporte rodoviário para funcionários.</t>
  </si>
  <si>
    <t>BUSE GESTAO E ADM DE NEGOCIOS</t>
  </si>
  <si>
    <t>Recarga feita em cartões de vale transporte para utilização de adolescentes, com vistas à realização de atividades externas ou visitas de reinserção sociofamiliar.</t>
  </si>
  <si>
    <t>CONSORCIO OTIMO DE BILHETAGEM</t>
  </si>
  <si>
    <t>Referente à locação de 1 impressora para atendimento das atividades administrativas da área meio.</t>
  </si>
  <si>
    <t>COPYGRAPH SERVICOS LTDA</t>
  </si>
  <si>
    <t>015.412.660/0001-04</t>
  </si>
  <si>
    <t>Pagamento de serviço emergencial de desentupimento da rede de esgoto da unidade socioeducativa e revisão das passagens de esgoto e água do imóvel; correção de vazamentos; reparo da rede elétrica.</t>
  </si>
  <si>
    <t>RENATO BARBOSA DA SILVA</t>
  </si>
  <si>
    <t>2024/1</t>
  </si>
  <si>
    <t>48.336.984/0001-02</t>
  </si>
  <si>
    <t>Serviço de reparo e manutenção no telhado com vazamento da unidade socioeducativa.</t>
  </si>
  <si>
    <t>2024/2</t>
  </si>
  <si>
    <t>Locação de impressora para atendimento das atividades administrativas da área meio.</t>
  </si>
  <si>
    <t>FABIANO GASPAR T 04446491660</t>
  </si>
  <si>
    <t>11.970.278/0001-08</t>
  </si>
  <si>
    <t>Locação de impressora para atendimento das Casas de Semiliberdade de Belo Horizonte.</t>
  </si>
  <si>
    <t>06.981.180/0001-16</t>
  </si>
  <si>
    <t>Pagamento referente a reajuste de salário e reflexos definidos em Acordo Coletivo, pagos retroativamente a funcionário desligado. O valor é referente ao Termo de Colaboração 931/2018 e foi pago equivocadamente. O estorno será lançado no próximo ciclo avaliativo.</t>
  </si>
  <si>
    <t xml:space="preserve">JOAO GABRIEL DA SILVA     </t>
  </si>
  <si>
    <t>RCT</t>
  </si>
  <si>
    <t>015.832.816-73</t>
  </si>
  <si>
    <t xml:space="preserve">MARIA A SILVA MELO        </t>
  </si>
  <si>
    <t>978.200.246-15</t>
  </si>
  <si>
    <t xml:space="preserve">AUGUSTO A BORGES UTTEAU   </t>
  </si>
  <si>
    <t>137.721.216-50</t>
  </si>
  <si>
    <t>Referente ao lançamento 192 (Aquisição de medalhas para realização de campeonato interno, atividade da área temática Esporte, Cultura e Lazer, subitem 2.2.) pago em duplicidade. Estorno realizado em 31/01/2024 (lançamento 261)</t>
  </si>
  <si>
    <t xml:space="preserve">PRATIK COM ART ESPORTIVO  </t>
  </si>
  <si>
    <t xml:space="preserve">JOAO VICTOR CARDOSO CRUZ  </t>
  </si>
  <si>
    <t>127.826.836-75</t>
  </si>
  <si>
    <t xml:space="preserve">MICHELE MARCOLINO DA SIL  </t>
  </si>
  <si>
    <t>094.578.756-13</t>
  </si>
  <si>
    <t xml:space="preserve">JAIME RODRIGUES PACHECO   </t>
  </si>
  <si>
    <t>646.249.356-91</t>
  </si>
  <si>
    <t>CAETANO DE PAULA</t>
  </si>
  <si>
    <t>19.236.603/0001-15</t>
  </si>
  <si>
    <t>Aquisição de 116 vales-transporte para funcionários da área meio para deslocamento trabalho-casa-trabalho.</t>
  </si>
  <si>
    <t>Primeira parcela do serviço especializado em recrutamento e seleção de pessoal, vinculada ao ato convocatório 01/2023 cujo objeto é a seleção de 200 pessoas para composição das equioes de trabalho das unidades socioeducativas de semiliberdade objeto do Contrato de Gestão 10/2023.</t>
  </si>
  <si>
    <t xml:space="preserve">GEDEOLI CONSULTORIA E TREINAME        </t>
  </si>
  <si>
    <t>08.222.761/0001-08</t>
  </si>
  <si>
    <t>Tributo relativo ao imóvel sob contrato de locação.</t>
  </si>
  <si>
    <t xml:space="preserve">PREF. MUN. BELO HORIZONTE             </t>
  </si>
  <si>
    <t>Guia</t>
  </si>
  <si>
    <t>01.24.0324724.59</t>
  </si>
  <si>
    <t>18.715.383/0001-40</t>
  </si>
  <si>
    <t>01.24.0324725.30</t>
  </si>
  <si>
    <t>Pagamento referente à mensalidade dos Programas de Medicina do Trabalho (PCMSO, PPP, PGR, LTCAT) calculado por funcionário vinculado a cada CNPJ, sob contrato.</t>
  </si>
  <si>
    <t xml:space="preserve">GV CLINICAS MED TRABALHO LTDA         </t>
  </si>
  <si>
    <t>202400000001243/01</t>
  </si>
  <si>
    <t>19.596.170/0014-23</t>
  </si>
  <si>
    <t>202400000001245/01</t>
  </si>
  <si>
    <t>202400000001242/01</t>
  </si>
  <si>
    <t>202400000001244/01</t>
  </si>
  <si>
    <t xml:space="preserve">PORTO S COMP DE S GERAIS              </t>
  </si>
  <si>
    <t>88701/01</t>
  </si>
  <si>
    <t>88702/01</t>
  </si>
  <si>
    <t>88703/01</t>
  </si>
  <si>
    <t>Serviço de dedetização geral e limpeza de 02 caixas d'água.</t>
  </si>
  <si>
    <t>DEDETIZADORA E DESENTUPIDO</t>
  </si>
  <si>
    <t>16.567.488/0001-73</t>
  </si>
  <si>
    <t xml:space="preserve">SOUZA DRUG'STORE LTDA     </t>
  </si>
  <si>
    <t>Aquisição de aparelhos de telefonia móvel para utilização em quatro unidades socioeducativas.</t>
  </si>
  <si>
    <t>MAGAZINE LUIZA</t>
  </si>
  <si>
    <t>47.960.950/0893-51</t>
  </si>
  <si>
    <t xml:space="preserve">VANDERLEI DOS SANTOS LEMES            </t>
  </si>
  <si>
    <t>00.814.518/0001-69</t>
  </si>
  <si>
    <t>Aquisição de aparelhos de telefonia móvel para utilização das casas São Luís e Uberlândia feminina.</t>
  </si>
  <si>
    <t>Fernando Junior Chagas</t>
  </si>
  <si>
    <t>078.196.526-83</t>
  </si>
  <si>
    <t>Tar. agrupadas - ocorrencia 26/01/2024</t>
  </si>
  <si>
    <t xml:space="preserve">PAYMEE B S D P S-A        </t>
  </si>
  <si>
    <t>Fornecimento de combustível para veículos da unidade socioeducativa.</t>
  </si>
  <si>
    <t xml:space="preserve">POSTO GRA-DUQUESA LTDA    </t>
  </si>
  <si>
    <t>14201/1</t>
  </si>
  <si>
    <t>21.582.234/0001-64</t>
  </si>
  <si>
    <t xml:space="preserve">IRMAOS MATTAR E CIA LTDA  </t>
  </si>
  <si>
    <t>25.102.146/0001-79</t>
  </si>
  <si>
    <t>Pagamento de aluguel com parcela do seguro fiança imobiliária.</t>
  </si>
  <si>
    <t xml:space="preserve">HABITUAL IMOVEIS A L LTDA             </t>
  </si>
  <si>
    <t>884292/132718</t>
  </si>
  <si>
    <t>86.460.508/0001-98</t>
  </si>
  <si>
    <t>Pagamento de aluguel de imóvel sob contrato de locação.</t>
  </si>
  <si>
    <t xml:space="preserve">REAL EMPREENDIMENTOS E ADMINIS        </t>
  </si>
  <si>
    <t>48.142.902/0001-99</t>
  </si>
  <si>
    <t>Pagamento referente a treinamento sobre uso de EPI para funcionários da unidade socioeducativa.</t>
  </si>
  <si>
    <t>202400000001682/01</t>
  </si>
  <si>
    <t>202400000001668/01</t>
  </si>
  <si>
    <t>Aluguel de impressora para demanda de atendimento e administrativa da unidade socioeducativa.</t>
  </si>
  <si>
    <t xml:space="preserve">NEWMAQ COMERCIO E SERVICOS M.         </t>
  </si>
  <si>
    <t>012.566.752/0001-01</t>
  </si>
  <si>
    <t>01.24.1783434.24</t>
  </si>
  <si>
    <t>01.24.1783977.88</t>
  </si>
  <si>
    <t>01.24.1906710.10</t>
  </si>
  <si>
    <t xml:space="preserve">MURIAE ESPORTES LTDA      </t>
  </si>
  <si>
    <t>09.047.918/0001-60</t>
  </si>
  <si>
    <t>Aquisição de 40 vales transporte para funcionária da área meio, intermunicipal.</t>
  </si>
  <si>
    <t>JOSE MARIA RODRIG E FILHOS</t>
  </si>
  <si>
    <t>21.551.726/0001-92</t>
  </si>
  <si>
    <t>Fornecimento de lanches para festividade em comemoração aos aniversariantes do mês, realizada dentro da unidade socioeducativa, conforme área temática do Contrato de Gestão.</t>
  </si>
  <si>
    <t xml:space="preserve">PADARIA IMPERIAL          </t>
  </si>
  <si>
    <t>22.778.120/0001-57</t>
  </si>
  <si>
    <t>Aquisição de aparelhos de TV para atividades vinculadas ao atendimento para 5 unidades socioeducativas.</t>
  </si>
  <si>
    <t>47.960.950/0913-30</t>
  </si>
  <si>
    <t>Tar. agrupadas - ocorrencia 29/01/2024</t>
  </si>
  <si>
    <t xml:space="preserve">Estorno de pagamento efetuado em duplicidade, em 25/01 e 29/01, referente a equipamento esportivo para realização de atividade. </t>
  </si>
  <si>
    <t>Aquisição de medalhas para realização de competição interna, ação prevista na área temática esporte, cultura e lazer.</t>
  </si>
  <si>
    <t>Oficina de cultura ofertada para adolescentes, referente a 24 horas/aula.</t>
  </si>
  <si>
    <t xml:space="preserve">ANDREA ROCHA TORREAL      </t>
  </si>
  <si>
    <t>45.018.840/0001-10</t>
  </si>
  <si>
    <t>Pagamento referente às verbas rescisórias de funcionário.</t>
  </si>
  <si>
    <t>CLEBER HELMER</t>
  </si>
  <si>
    <t>047.610.086-01</t>
  </si>
  <si>
    <t>Referente à manutenção, suporte e conservação dos computadores e redes das casas de Teófilo Otoni, Ipatinga e Governador Valadares, sob contrato de prestação de serviços.</t>
  </si>
  <si>
    <t xml:space="preserve">BESTSISTEM MANUTENCAO E COMERC        </t>
  </si>
  <si>
    <t>15.015.005/0001-65</t>
  </si>
  <si>
    <t>Referente à manutenção, suporte e conservação dos computadores e redes das casas de Juiz de Fora, Muriaé e Área Meio, sob contrato de prestação de serviços.</t>
  </si>
  <si>
    <t xml:space="preserve">RADECK DERIVADOS DE PETROLEO L        </t>
  </si>
  <si>
    <t>28.947.215/0001-33</t>
  </si>
  <si>
    <t>Locação de impressora pra atividades de atendimento e administrativas da unidade socioeducativa.</t>
  </si>
  <si>
    <t xml:space="preserve">IMPRIMA BR P INFORMATICA LTDA         </t>
  </si>
  <si>
    <t>12.566.752/0001-01</t>
  </si>
  <si>
    <t>Serviço de reparo e manutenção no sistema de interfone da unidade socioeducativa.</t>
  </si>
  <si>
    <t xml:space="preserve">MRR ELETRONICOS           </t>
  </si>
  <si>
    <t>622/1</t>
  </si>
  <si>
    <t>34.537.321/0001-41</t>
  </si>
  <si>
    <t>Pagamento de verbas rescisórias relativas a salário e reflexos de funcionário desligado.</t>
  </si>
  <si>
    <t>Nara Thais de Oliveira Lea</t>
  </si>
  <si>
    <t>086.328.786-70</t>
  </si>
  <si>
    <t>Aquisição de aparelhos eletrônicos para registro e controle de ponto de funcionários para duas unidades, Contagem e São Luiz</t>
  </si>
  <si>
    <t>KABUM S.A</t>
  </si>
  <si>
    <t>05.570.714/0008-25</t>
  </si>
  <si>
    <t>Tar. agrupadas - ocorrencia 30/01/2024</t>
  </si>
  <si>
    <t>BUSON VIAGENS LTDA</t>
  </si>
  <si>
    <t>Passagem digital / Nota Fiscal / Fatura / Recibo</t>
  </si>
  <si>
    <t>5800574 | 10000011479967 | 4369998</t>
  </si>
  <si>
    <t>Fornecimento de refeições e lanches para adolescentes, funcionários e ações voltadas para festividades e comemorações nas unidades socioeducativas de Juiz de Fora, Muriaé e Área Meio.</t>
  </si>
  <si>
    <t xml:space="preserve">POTENCIA C R P LTDA - ME  </t>
  </si>
  <si>
    <t>Nota Fiscal / Fatura / Recibo</t>
  </si>
  <si>
    <t>VIACAO  RIODOCE LTDA</t>
  </si>
  <si>
    <t>23168/2024</t>
  </si>
  <si>
    <t>23167/2024</t>
  </si>
  <si>
    <t>23166/2024</t>
  </si>
  <si>
    <t xml:space="preserve">POLYANE INES MARQUES LTDA             </t>
  </si>
  <si>
    <t xml:space="preserve">Pagamento de Boleto      </t>
  </si>
  <si>
    <t xml:space="preserve">R.A. COMERCIO E DERIVADOS DE P        </t>
  </si>
  <si>
    <t>Pagamento referente ao consumo de combustível para veículo de transporte de adolescentes e atividades administrativas.</t>
  </si>
  <si>
    <t xml:space="preserve">CINQUENTAO COM C LTDA                 </t>
  </si>
  <si>
    <t>Pagamento de aluguel imobiliário com incidência de parcela do seguro fiança, sob contrato de locação.</t>
  </si>
  <si>
    <t>UNIVERSAL IMÓVEIS</t>
  </si>
  <si>
    <t>00.927.360/0001-33</t>
  </si>
  <si>
    <t xml:space="preserve">CESAMA                                </t>
  </si>
  <si>
    <t>21.572.243/0001-74</t>
  </si>
  <si>
    <t>01.12.07.11360</t>
  </si>
  <si>
    <t>Parcela de Seguro Fiança imobiliária.</t>
  </si>
  <si>
    <t>Prestação de serviço de limpeza e manutenção da piscina para atividades internas esportivas e recreativas.</t>
  </si>
  <si>
    <t xml:space="preserve">RENAN VARDIERO BORGES     </t>
  </si>
  <si>
    <t>38.827.026/0001-80</t>
  </si>
  <si>
    <t>Aquisição de suporte anti-furto para sistema de controle de ponto digital.</t>
  </si>
  <si>
    <t>Magazine Luiza Marketplace</t>
  </si>
  <si>
    <t>30.770.195/0001-10</t>
  </si>
  <si>
    <t>Tarifas por PIX (agrupadas) - ocorrencia 31/01/2024</t>
  </si>
  <si>
    <t>Débito em conta</t>
  </si>
  <si>
    <t xml:space="preserve">TRANSUR TRANSPORTE RODOV  </t>
  </si>
  <si>
    <t>61913 | 3764450 | 3764451</t>
  </si>
  <si>
    <t>Pagamento de aluguel imobiliário.</t>
  </si>
  <si>
    <t xml:space="preserve">REIS IMOBILIARIA LTDA     </t>
  </si>
  <si>
    <t>11.290.516/0001-34</t>
  </si>
  <si>
    <t xml:space="preserve">SEBASTIANA ELIZABETE FER  </t>
  </si>
  <si>
    <t>CPF Protegido - LGPD</t>
  </si>
  <si>
    <t>003.466.626-56</t>
  </si>
  <si>
    <t xml:space="preserve">WANTUIL RODRIGUES BERCOT  </t>
  </si>
  <si>
    <t>501.346.496-68</t>
  </si>
  <si>
    <t>Pagamento realizado a menor, referente ao fornecimento de refeições e lanches para adolescentes, funcionários e ações voltadas para festividades e comemorações para quatro unidades socioeducativas de Belo Horizonte. Complementar realizado em 23/02/2024.</t>
  </si>
  <si>
    <t>FABIANO CAMPOS DE SOUZA</t>
  </si>
  <si>
    <t>35.221.709/0001-00</t>
  </si>
  <si>
    <t xml:space="preserve">E.P.M. A L LTDA - ME      </t>
  </si>
  <si>
    <t>Folha de pagamento de salários referente ao mês de janeiro de 2024 de todos os funcionários.</t>
  </si>
  <si>
    <t>SISPAG Salários</t>
  </si>
  <si>
    <t xml:space="preserve">CONS OPER DO TRAN COLETIVO DE         </t>
  </si>
  <si>
    <t xml:space="preserve">CONSORCIO OTIMO DE BILHETAGEM         </t>
  </si>
  <si>
    <t>Pagamento de serviços de telefonia móvel para funcionários e administração de planos fixo, móvel e internet das filiais</t>
  </si>
  <si>
    <t xml:space="preserve">NATHALIA ROBERTA SILVA VITORIN        </t>
  </si>
  <si>
    <t>24.966.664/0001-78</t>
  </si>
  <si>
    <t>2024-0002</t>
  </si>
  <si>
    <t>2024-0004</t>
  </si>
  <si>
    <t>2024-0003</t>
  </si>
  <si>
    <t>2024-0001</t>
  </si>
  <si>
    <t>Serviços administrativos terceirizados de compras, gerenciamento de bens e prestação de contas, sob contrato.</t>
  </si>
  <si>
    <t>L47 ADMINISTRACAO E SERVIC</t>
  </si>
  <si>
    <t>48.148.110/0001-21</t>
  </si>
  <si>
    <t>2024000000002</t>
  </si>
  <si>
    <t>Oficina de cultura ofertada para adolescentes, referente a 9 horas/aula.</t>
  </si>
  <si>
    <t xml:space="preserve"> LUCAS NASCIMENTO SILVA    </t>
  </si>
  <si>
    <t>25.083.299/0001-16</t>
  </si>
  <si>
    <t>Pagamento de aluguel imobiliário, dividido por duas proprietárias, sob contrato.</t>
  </si>
  <si>
    <t>LETICIA VASCONCELOS BRITTO</t>
  </si>
  <si>
    <t>750.231.486-53</t>
  </si>
  <si>
    <t>PATRICIA VASCONCELOS VARGA</t>
  </si>
  <si>
    <t>010.334.836-05</t>
  </si>
  <si>
    <t>Pagamento de aluguel imobiliário sob contrato.</t>
  </si>
  <si>
    <t xml:space="preserve"> LELIO ALEXANDRE DE LACERDA</t>
  </si>
  <si>
    <t>969.946.906-44</t>
  </si>
  <si>
    <t>APARECIDA HELENA MACEDO SA</t>
  </si>
  <si>
    <t>640.526.726-15</t>
  </si>
  <si>
    <t xml:space="preserve">CRISOLITO JOSE ALVARENGA  </t>
  </si>
  <si>
    <t>456.342.036-00</t>
  </si>
  <si>
    <t>GENEROSA MARIA DE CARVALHO</t>
  </si>
  <si>
    <t>423.416.126-87</t>
  </si>
  <si>
    <t>Pagamento referente à troca de fluido (óleo de motor) para veículo de transporte de adolescentes.</t>
  </si>
  <si>
    <t>GASLUB COMERCIO DE DERIVAD</t>
  </si>
  <si>
    <t>07.367.426/0001-27</t>
  </si>
  <si>
    <t>Recarga de cartões de vale-transporte para funcionários.</t>
  </si>
  <si>
    <t xml:space="preserve">TRANSFACIL                </t>
  </si>
  <si>
    <t xml:space="preserve">AUTO POSTO BETEL LTDA     </t>
  </si>
  <si>
    <t>Pagamento de pensão alimentícia descontada em folha de salário do funcionário alimentante por decisão judicial.</t>
  </si>
  <si>
    <t xml:space="preserve">CARMEM RENATA DA SILVA    </t>
  </si>
  <si>
    <t>Decisão Judicial</t>
  </si>
  <si>
    <t>040.796.316-26</t>
  </si>
  <si>
    <t>Oficina de esportes ofertada para adolescentes, referente a 16 horas/aula.</t>
  </si>
  <si>
    <t xml:space="preserve">JOSIANE PEREIRA DE SOUZA  </t>
  </si>
  <si>
    <t>48.478.829/0001-20</t>
  </si>
  <si>
    <t>Folha de pagamento complementar de salário de funcionário, competência janeiro/2024.</t>
  </si>
  <si>
    <t>MATEUS ARANTES PEREIRA</t>
  </si>
  <si>
    <t>101.045.126-01</t>
  </si>
  <si>
    <t>Pagamento de verbas rescisórias.</t>
  </si>
  <si>
    <t>JOÃO EMÍDIO SOUZA FILHO</t>
  </si>
  <si>
    <t>TRCT</t>
  </si>
  <si>
    <t>05/02/022</t>
  </si>
  <si>
    <t>043.106.296-01</t>
  </si>
  <si>
    <t xml:space="preserve">SANDRO PIMENTA IMOVEIS                </t>
  </si>
  <si>
    <t>03.382.948/0001-47</t>
  </si>
  <si>
    <t xml:space="preserve">VIVO FIXO/BRASIL                      </t>
  </si>
  <si>
    <t>1790861233-0</t>
  </si>
  <si>
    <t>1790862671-0</t>
  </si>
  <si>
    <t>1790855634-0</t>
  </si>
  <si>
    <t>1790856180-0</t>
  </si>
  <si>
    <t>1790861796-0</t>
  </si>
  <si>
    <t>1790857117-0</t>
  </si>
  <si>
    <t xml:space="preserve">CEMIG DISTRIBUICAO                    </t>
  </si>
  <si>
    <t>Aquisição de mobiliário para nova unidade socioeducativa.</t>
  </si>
  <si>
    <t xml:space="preserve">ACOMOVEIS DISTRIBUIDORA LTDA          </t>
  </si>
  <si>
    <t>35.427.540/0001-30</t>
  </si>
  <si>
    <t>Aquisição de materiais pedagógicos e esportivos para nova unidade socioeducativa.</t>
  </si>
  <si>
    <t xml:space="preserve">MUNDO DOS ESPORTES LTDA               </t>
  </si>
  <si>
    <t>16.865.768/0001-68</t>
  </si>
  <si>
    <t>Fornecimento de lanches para adolescentes, funcionários e ações voltadas para festividades e comemorações nas unidades socioeducativas de Juiz de Fora.</t>
  </si>
  <si>
    <t>ANDREA MALTA DOS SANTOS 64</t>
  </si>
  <si>
    <t>Oficina de musicalização e percussão ofertada para adolescentes, referente a 16 horas/aula.</t>
  </si>
  <si>
    <t xml:space="preserve">DANIEL LOUZADA PSICOLOGIA </t>
  </si>
  <si>
    <t>46.421.112/0001-17</t>
  </si>
  <si>
    <t>20240000000.2</t>
  </si>
  <si>
    <t>NILAINE APARECIDA DE SOUZA</t>
  </si>
  <si>
    <t>014.003.836-17</t>
  </si>
  <si>
    <t>NATALIA APARECIDA DE SOUZA</t>
  </si>
  <si>
    <t>130.706.586-44</t>
  </si>
  <si>
    <t xml:space="preserve">CODAU                                 </t>
  </si>
  <si>
    <t>25.433.004/0001-94</t>
  </si>
  <si>
    <t>Tarifas por PIX (agrupadas) - ocorrencia 02/02/2024</t>
  </si>
  <si>
    <t xml:space="preserve">GILVAN SOUZA SANTOS       </t>
  </si>
  <si>
    <t>098.691.716-80</t>
  </si>
  <si>
    <t xml:space="preserve">A&amp;F CANTINAS LTDA - ME    </t>
  </si>
  <si>
    <t xml:space="preserve">VINICIUS RODRIGUES PAIVA  </t>
  </si>
  <si>
    <t>45.507.004/0001-07</t>
  </si>
  <si>
    <t>5853948 | 10000006176677 | 1652967</t>
  </si>
  <si>
    <t xml:space="preserve">5853920 | 10000116786815 | 1315707 </t>
  </si>
  <si>
    <t>Passagem de transporte rodoviário para adolescente ou familiar, com vistas à relação de visita de reinserção sociofamiliar. (COMPRA CANCELADA)</t>
  </si>
  <si>
    <t>5823345 |10000005923823 | 3256199</t>
  </si>
  <si>
    <t>5823378 | 10005923624 | 3256189</t>
  </si>
  <si>
    <t xml:space="preserve">RESTAURANTE Q' SABOR LTD  </t>
  </si>
  <si>
    <t xml:space="preserve">WEBERT MARLON DA SILVA    </t>
  </si>
  <si>
    <t>26.228.780/0001-15</t>
  </si>
  <si>
    <t>23178/2024</t>
  </si>
  <si>
    <t>23179/2024</t>
  </si>
  <si>
    <t>23177/2024</t>
  </si>
  <si>
    <t>Serviço de limpeza e retirada de entulho do imóvel.</t>
  </si>
  <si>
    <t xml:space="preserve">RENATO BARBOSA DA SILVA   </t>
  </si>
  <si>
    <t>2024/4</t>
  </si>
  <si>
    <t>Oficina de lazer ofertada para adolescentes, referente a 24 horas/aula.</t>
  </si>
  <si>
    <t>JONATHAN MELO RIBEIRO 0680</t>
  </si>
  <si>
    <t>17.319.813/0001-41</t>
  </si>
  <si>
    <t xml:space="preserve">NILTON DA SILVA PRESTACAO </t>
  </si>
  <si>
    <t>07.224.715/0001-77</t>
  </si>
  <si>
    <t xml:space="preserve">POSTO DE COMBUSTIVEL TEREZA CR        </t>
  </si>
  <si>
    <t>Tarifas por PIX (agrupadas) - ocorrencia 05/02/2024</t>
  </si>
  <si>
    <t>Oficina de artes ofertada para adolescentes, referente a 18 horas/aula.</t>
  </si>
  <si>
    <t xml:space="preserve">ROSANA MARA DE FREITAS    </t>
  </si>
  <si>
    <t>Oficina de incentivo aos estudos ofertada para adolescentes, referente a 22 horas/aula.</t>
  </si>
  <si>
    <t xml:space="preserve"> KARINA LEMES DA SILVA     </t>
  </si>
  <si>
    <t>47.947.212/0001-44</t>
  </si>
  <si>
    <t>Oficina de esportes ofertada para adolescentes, referente a 20 horas/aula.</t>
  </si>
  <si>
    <t xml:space="preserve">REGINALDO IORIDES DAMIAO  </t>
  </si>
  <si>
    <t>Oficina de esportes ofertada para adolescentes, referente a 30 horas/aula.</t>
  </si>
  <si>
    <t xml:space="preserve"> BRUNO D T      </t>
  </si>
  <si>
    <t>31.087.263/0001-03</t>
  </si>
  <si>
    <t>Pagamento de verbas rescisórias a funcionário desligado.</t>
  </si>
  <si>
    <t xml:space="preserve">RODRIGO WILSON DA SILVA   </t>
  </si>
  <si>
    <t>999.008.311-87</t>
  </si>
  <si>
    <t xml:space="preserve">LAUDIENE ANDREIA DOS REIS </t>
  </si>
  <si>
    <t>028.952.576-47</t>
  </si>
  <si>
    <t>Oficina de artesanato ofertada para adolescentes, referente a 18 horas/aula.</t>
  </si>
  <si>
    <t xml:space="preserve">CAMILA LACERDA ORTIGOSA GOMES         </t>
  </si>
  <si>
    <t>Serviço de assistência técnica em informática.</t>
  </si>
  <si>
    <t xml:space="preserve">DIOGO TOSTA LINHARES PAIXAO 08        </t>
  </si>
  <si>
    <t>42.323.996/0001-16</t>
  </si>
  <si>
    <t xml:space="preserve">CMX REFEICOES COLETIVAS EIRELI        </t>
  </si>
  <si>
    <t>Recolhimento de Fundo de Garantia sobre folha de salários, competência 01/01 a 31/01/2024.</t>
  </si>
  <si>
    <t xml:space="preserve">LOC PRINT SOLUCOES DE IMPRESSA        </t>
  </si>
  <si>
    <t>07.004.048/0001-17</t>
  </si>
  <si>
    <t>Aquisição de eletrodomésticos para a nova unidade.</t>
  </si>
  <si>
    <t>47.960.950/0897-85</t>
  </si>
  <si>
    <t>Aquisição de materiais de limpeza para manutenção das 5 unidades socioeducativas de Belo Horizonte.</t>
  </si>
  <si>
    <t xml:space="preserve">DAHBAR E DAHBAR COMERCIO LTDA         </t>
  </si>
  <si>
    <t>Aquisição de materiais de higiene para adolescentes da unidade socioeducativa.</t>
  </si>
  <si>
    <t>Aquisição de materiais de limpeza para manutenção da unidade socioeducativa.</t>
  </si>
  <si>
    <t>Aquisição de materiais de higiene para adolescentes das 5 unidades socioeducativas de Belo Horizonte.</t>
  </si>
  <si>
    <t>Mensalidade do serviço de confecção de programas - PCMSO, LTCAT, PPRA E PPP - pela medicina do trabalho.</t>
  </si>
  <si>
    <t xml:space="preserve">PREVTRATO MEDICINA DO TRABALHO        </t>
  </si>
  <si>
    <t>24.230.656/0002-40</t>
  </si>
  <si>
    <t>67/2024</t>
  </si>
  <si>
    <t>Aquisição de eletrodomésticos para uso no atendimento aos adolescentes na nova unidade.</t>
  </si>
  <si>
    <t xml:space="preserve">LIDER MAQ LTDA                        </t>
  </si>
  <si>
    <t>04.867.308/0001-90</t>
  </si>
  <si>
    <t>Aquisição de materiais para oficina temática de profissionalização.</t>
  </si>
  <si>
    <t>PADARIA E CONFEITARIA PRAT</t>
  </si>
  <si>
    <t>10.314.322/0001-69</t>
  </si>
  <si>
    <t>Oficina de esportes ministrada para adolescentes, referente a 18 horas/aula.</t>
  </si>
  <si>
    <t xml:space="preserve">ALEXANDRE DA SILVA FELICE </t>
  </si>
  <si>
    <t>Serviço mensal de limpeza de piscina, sob contrato.</t>
  </si>
  <si>
    <t>Tarifas por PIX (agrupadas) - ocorrencia 06/02/2024</t>
  </si>
  <si>
    <t xml:space="preserve">AUTOPOSTO PRIME LTDA                  </t>
  </si>
  <si>
    <t>Aquisição de materiais para limpeza de piscina para utilização dos adolescentes em atividades de lazer e esportes.</t>
  </si>
  <si>
    <t xml:space="preserve">ACQUA DEDETIZADORA LTDA               </t>
  </si>
  <si>
    <t>24.979.851/0001-96</t>
  </si>
  <si>
    <t>Recarga de cartões de vale-transporte para utilização de adolescentes para realização de visitas e atividades externas.</t>
  </si>
  <si>
    <t>Aquisição de equipamentos de CFTV para nova unidade socioeducativa.</t>
  </si>
  <si>
    <t xml:space="preserve">TI TELECOM COMERCIO E SERVICOS        </t>
  </si>
  <si>
    <t>Aquisição de materiais elétrico para adequação do imóvel da nova unidade socioeducativa.</t>
  </si>
  <si>
    <t xml:space="preserve">LOJA ELETRICA LTDA        </t>
  </si>
  <si>
    <t>17.155.342/0001-83</t>
  </si>
  <si>
    <t>Pagamento de garantia locatícia em forma de Título de Capitalização.</t>
  </si>
  <si>
    <t xml:space="preserve">PORTO SEGURO CAPITALIZACAO SA         </t>
  </si>
  <si>
    <t>16.551.758/0001-58</t>
  </si>
  <si>
    <t xml:space="preserve">CONSORCIO OTIMO           </t>
  </si>
  <si>
    <t>72533524 | 72533525 | 72533460</t>
  </si>
  <si>
    <t>Pagamento referente ao consumo de combustível para veículo utilizado para atividades administrativas.</t>
  </si>
  <si>
    <t xml:space="preserve">AUTO POSTO SAO VICENTE LTDA           </t>
  </si>
  <si>
    <t>09.613.767/0001-60</t>
  </si>
  <si>
    <t>Tarifas por PIX (agrupadas) - ocorrencia 07/02/2024</t>
  </si>
  <si>
    <t>Verbas rescisórias relativas a funcionário desligado, conforme TRCT.</t>
  </si>
  <si>
    <t>WERLEI GAMA DA ROCHA</t>
  </si>
  <si>
    <t>066.647.906-29</t>
  </si>
  <si>
    <t>Aquisição de material de limpeza para manutenção da unidade socioeducativa.</t>
  </si>
  <si>
    <t xml:space="preserve">TECIDOS E ARMARINHOS MIGUEL BA        </t>
  </si>
  <si>
    <t>17.359.233/0001-88</t>
  </si>
  <si>
    <t>Aquisição de material de higiene para uso dos adolescentes da unidade socioeducativa.</t>
  </si>
  <si>
    <t>Aquisição de ventiladores para unidade socioeducativa.</t>
  </si>
  <si>
    <t xml:space="preserve">MINAS SUL EMPREENDIMENTOS EM A        </t>
  </si>
  <si>
    <t xml:space="preserve">CTBC TELECOM                          </t>
  </si>
  <si>
    <t>71.208.516/0001-74</t>
  </si>
  <si>
    <t>Aquisição de camisas uniformes para funcionários.</t>
  </si>
  <si>
    <t xml:space="preserve">PROMO SILK I C MALHAS LTDA ME         </t>
  </si>
  <si>
    <t>03.685.460/0001-99</t>
  </si>
  <si>
    <t>Aquisição de itens de uniforme para adolescentes.</t>
  </si>
  <si>
    <t xml:space="preserve">DEMSUR                                </t>
  </si>
  <si>
    <t>02.318.396/0001-45</t>
  </si>
  <si>
    <t>09733012024-3</t>
  </si>
  <si>
    <t xml:space="preserve">SAAE SERV AUT AGUA ESGOTO             </t>
  </si>
  <si>
    <t>20.607.735/0001-95</t>
  </si>
  <si>
    <t>Taxa de coleta de lixo seletiva cobrada pelo município.</t>
  </si>
  <si>
    <t xml:space="preserve">PREF MUN GOV VALADARES                </t>
  </si>
  <si>
    <t>Oficina de culinária ofertada para adolescentes, referente a 5 horas/aula.</t>
  </si>
  <si>
    <t xml:space="preserve">Cora SCD SA                           </t>
  </si>
  <si>
    <t xml:space="preserve">CIA DE SANEAMENTO DE MG               </t>
  </si>
  <si>
    <t>001.24.06525047-1</t>
  </si>
  <si>
    <t>Serviço de confecção de programas - PCMSO, PGR, LTCAT e PPP - pela clínica de medicina do trabalho.</t>
  </si>
  <si>
    <t>GV CLINICAS MED TRABALHO L</t>
  </si>
  <si>
    <t>2024/3442</t>
  </si>
  <si>
    <t>Tarifas por PIX (agrupadas) - ocorrencia 08/02/2024</t>
  </si>
  <si>
    <t>23185/2024</t>
  </si>
  <si>
    <t>Serviço de internet banda larga.</t>
  </si>
  <si>
    <t xml:space="preserve">CONEXAO VIP SERVICOS  INTERNET LTDA   </t>
  </si>
  <si>
    <t>Benefício sindical previsto em ACT.</t>
  </si>
  <si>
    <t xml:space="preserve">PROAGIR CLUBE DE BENEFICIOS SOCIAIS   </t>
  </si>
  <si>
    <t>34.002.229/0001-87</t>
  </si>
  <si>
    <t>JARDINS DOS PALMARES CORRETORA DE IMOV</t>
  </si>
  <si>
    <t>Serviço de malote, sedex e PAC para envio de documentos entre as unidades e a área meio.</t>
  </si>
  <si>
    <t xml:space="preserve">EMPRESA BRASILEIRA DE CORREIOS        </t>
  </si>
  <si>
    <t>34.028.316/0015-09</t>
  </si>
  <si>
    <t xml:space="preserve">SIND EMP INST BEN REL FIL E MG        </t>
  </si>
  <si>
    <t>02.131.247/0001-72</t>
  </si>
  <si>
    <t xml:space="preserve">SINDICATO EMPREG I B R F MG           </t>
  </si>
  <si>
    <t>Pagamento de locação imobiliária, sob contrato.</t>
  </si>
  <si>
    <t>SINDICATO DOS EMPREGADOS EM INSTITUIÇO</t>
  </si>
  <si>
    <t>001.24.06272140-6</t>
  </si>
  <si>
    <t>UAI BYTE</t>
  </si>
  <si>
    <t>001.24.01178916-0</t>
  </si>
  <si>
    <t>Benefício sindical previsto em ACT "Medicamento para todos".</t>
  </si>
  <si>
    <t>Benefício sindical previsto em ACT, cujo valor compreende o valor pago pela OS para os funcionários somado aos valores descontados desses por seus dependentes.</t>
  </si>
  <si>
    <t xml:space="preserve">WIN ADM BENEFICOS LTDA                </t>
  </si>
  <si>
    <t>19.112.659/0001-68</t>
  </si>
  <si>
    <t>TECIDOS E ARMARINHOS MIGUEL BARTOLOMEU</t>
  </si>
  <si>
    <t>04/02/204</t>
  </si>
  <si>
    <t xml:space="preserve">MOTA  MELLO COMBUSTIVEL LTDA          </t>
  </si>
  <si>
    <t>Valor pago por funcionário por seus dependentes no benefício Plano de Saúde, descontado em folha e recolhido pela empresa por meio de boleto próprio.</t>
  </si>
  <si>
    <t>Benefício sindical previsto em ACT, com 50% do valor relativo descontado da folha de pagamentos dos funcionários.</t>
  </si>
  <si>
    <t>Aquisição de materiais de uso diário para início das atividades na nova unidade socioeducativa.</t>
  </si>
  <si>
    <t>20288.565/1</t>
  </si>
  <si>
    <t>Aquisição de escadas para uso interno nas unidades Contagem, Ipiranga e São Luís, esta a ser inaugurada.</t>
  </si>
  <si>
    <t>20297.106/1</t>
  </si>
  <si>
    <t>Aquisição de ventiladores para as unidades socioeducativa de Contagem, Ipiranga e São Luís.</t>
  </si>
  <si>
    <t xml:space="preserve">TAMBASA ATACADISTA                    </t>
  </si>
  <si>
    <t>20297.105/1</t>
  </si>
  <si>
    <t>Aquisição de lixeiras para as unidades socioeducativa de Contagem, Ipiranga e São Luís.</t>
  </si>
  <si>
    <t>20309.992/1</t>
  </si>
  <si>
    <t>Aluguel de impressora.</t>
  </si>
  <si>
    <t>NEWMAQ COMERCIO E SERVICOS M. COPIADOR</t>
  </si>
  <si>
    <t>Pagamento de combustível para uso do veículo da unidade socioeducativa</t>
  </si>
  <si>
    <t>23.338.189/0001-22</t>
  </si>
  <si>
    <t>9400000.1572901</t>
  </si>
  <si>
    <t>Tarifas por PIX (agrupadas) - ocorrencia 09/02/2024</t>
  </si>
  <si>
    <t>Tarifa de pedágio pago em viagem para cumprimento de agenda da Diretoria Executiva.</t>
  </si>
  <si>
    <t xml:space="preserve">SEM PARAR                             </t>
  </si>
  <si>
    <t>04.088.208/0001-65</t>
  </si>
  <si>
    <t>Oficina de esportes ofertada para adolescentes, referente a 18 horas/aula.</t>
  </si>
  <si>
    <t xml:space="preserve">FLAVIO RODRIGUES DUARTE   </t>
  </si>
  <si>
    <t>Oficina de lazer ofertada para adolescentes, referente a 33 horas/aula.</t>
  </si>
  <si>
    <t xml:space="preserve">EUDE ARAUJO ELER CASTRO   </t>
  </si>
  <si>
    <t>Oficina de cultura ofertada para adolescentes, referente a 10 horas/aula.</t>
  </si>
  <si>
    <t xml:space="preserve">MARIA DE LOURDES VIEIRA   </t>
  </si>
  <si>
    <t xml:space="preserve">PREVENIR ASSESSORIA EM SAUDE O        </t>
  </si>
  <si>
    <t>29.521.418/0001-26</t>
  </si>
  <si>
    <t>Serviço de assistência técnica e back-up de informações de aparelhos de ponto.</t>
  </si>
  <si>
    <t xml:space="preserve">GC TECNOLOGIA COMERCIO E SERVI        </t>
  </si>
  <si>
    <t>Despesa relativa à folha salarial, competência janeiro/2024. Inclui: Contribuição Previdenciária descontada dos empregados, Contribuição Previdenciária do Empregador, IRRF, Contribuições Patronais de Terceiros (INCRA, SENAC, SESC, SEBRAE, SALÁRIO EDUCAÇÃO) e Risco Ambiental)</t>
  </si>
  <si>
    <t>Pagamento de parcela do serviço de instalação de Dry Wall para adaptação do imóvel da nova unidade socioeducativa.</t>
  </si>
  <si>
    <t>FREDERICO SALOMÉ DOS SANTOS</t>
  </si>
  <si>
    <t>19.450.665/0001-25</t>
  </si>
  <si>
    <t>Passagem de transporte rodoviário para adolescente ou familiar, com vistas à relação de visita de reinserção sociofamiliar. PASSAGEM CANCELADA.</t>
  </si>
  <si>
    <t>BRASIL BY BUS</t>
  </si>
  <si>
    <t xml:space="preserve">Passagem de transporte rodoviário para adolescente ou familiar, com vistas à relação de visita de reinserção sociofamiliar. </t>
  </si>
  <si>
    <t>Reembolso de custos com pedágio cobrado para realização de visita domiciliar.</t>
  </si>
  <si>
    <t xml:space="preserve">BARBARA A C CARVALHO      </t>
  </si>
  <si>
    <t>Pedido de Reembolso</t>
  </si>
  <si>
    <t>054.294.336-08</t>
  </si>
  <si>
    <t>Oficina de esportes para adolescentes, referente a 18 horas/aula.</t>
  </si>
  <si>
    <t xml:space="preserve">THALES SANTOS AFFA        </t>
  </si>
  <si>
    <t>310.94.759/0001-04</t>
  </si>
  <si>
    <t>Despesa de diária para viagem da Diretoria Executiva a Contagem.</t>
  </si>
  <si>
    <t xml:space="preserve">ALEXANDRE CORREA ROCHA    </t>
  </si>
  <si>
    <t>Pedido de Diária</t>
  </si>
  <si>
    <t>Oficina de artesanato ofertada para adolescentes, referente a 14 horas/aula.</t>
  </si>
  <si>
    <t xml:space="preserve">CRISTINA PEREIRA SILVA    </t>
  </si>
  <si>
    <t>31.560.663/0001-94</t>
  </si>
  <si>
    <t>Oficina de incentivo aos estudos ofertada para adolescentes, referente a 16 horas/aula.</t>
  </si>
  <si>
    <t>MIRIA C S O</t>
  </si>
  <si>
    <t>46.112.665/0001-98</t>
  </si>
  <si>
    <t>Serviço de instalação e manutenção elétrica completa para a nova unidade socioeducativa.</t>
  </si>
  <si>
    <t>EDIVAM RODRIGUES FERREIRA</t>
  </si>
  <si>
    <t>33.495.640/0001-79</t>
  </si>
  <si>
    <t xml:space="preserve">JUAREZ FRANCISCO CARDOZO  </t>
  </si>
  <si>
    <t>126.833.446-43</t>
  </si>
  <si>
    <t>Pagamento de IPTU de imóvel sob contrato de locação.</t>
  </si>
  <si>
    <t xml:space="preserve">PREF JUIZ DE FORA                     </t>
  </si>
  <si>
    <t>18.338.178/0001-02</t>
  </si>
  <si>
    <t>Aquisição de TV para sistema de CFTV da unidade.</t>
  </si>
  <si>
    <t xml:space="preserve">MAGAZINE LUIZA SA                     </t>
  </si>
  <si>
    <t>47.960.950/0001-21</t>
  </si>
  <si>
    <t>72672008 | 72672009 | 72672006</t>
  </si>
  <si>
    <t>Aquisição de computadores e acessórios de informática para nova unidade socioeducativa.</t>
  </si>
  <si>
    <t xml:space="preserve">ARENA COMPUTADORES        </t>
  </si>
  <si>
    <t>37.498.191/0001-73</t>
  </si>
  <si>
    <t>Aquisição de bancada de granito para utilização dos adolescentes na nova unidade socioeducativa.</t>
  </si>
  <si>
    <t>GRANITOS NOBRE E ACABAMENTOS</t>
  </si>
  <si>
    <t>02.280.062/0001-20</t>
  </si>
  <si>
    <t>001.24.08439596-0</t>
  </si>
  <si>
    <t>001.24.07516803-4</t>
  </si>
  <si>
    <t xml:space="preserve">DAEPA                                 </t>
  </si>
  <si>
    <t>20.266.755/0001-40</t>
  </si>
  <si>
    <t>Aquisição de materiais de consumo para implantação do sistema de rede de informática da nova unidade socioeducativa.</t>
  </si>
  <si>
    <t>Oficina de esportes ofertada para adolescentes, referente a 4 horas/aula.</t>
  </si>
  <si>
    <t xml:space="preserve">GABRIELLE CAROLINE AVELAR </t>
  </si>
  <si>
    <t>36.396.965/0001-92</t>
  </si>
  <si>
    <t>Oficina de cultura ofertada para adolescentes, referente a 4 horas/aula.</t>
  </si>
  <si>
    <t xml:space="preserve">VAGNER DE SOUZA SANT      </t>
  </si>
  <si>
    <t>15.712.983/0001-66</t>
  </si>
  <si>
    <t xml:space="preserve">ENERGISA MINAS RIO D                  </t>
  </si>
  <si>
    <t>19.527.639/0001-58</t>
  </si>
  <si>
    <t xml:space="preserve">VERO SA                               </t>
  </si>
  <si>
    <t>31.748.174/0006-75</t>
  </si>
  <si>
    <t>01.24.2463862.60</t>
  </si>
  <si>
    <t>01.24.2463815.43</t>
  </si>
  <si>
    <t>01.24.2463832.44</t>
  </si>
  <si>
    <t>01.24.2463798.08</t>
  </si>
  <si>
    <t>Estorno de passagem cancelada.</t>
  </si>
  <si>
    <t>Bloqueio de valores por ordem judicial, no seio de processo trabalhista.</t>
  </si>
  <si>
    <t>Bloq. Judicial</t>
  </si>
  <si>
    <t>Ordem Judicial de Bloqueio</t>
  </si>
  <si>
    <t xml:space="preserve">SIMMAX TECNOLOGIA LTDA                </t>
  </si>
  <si>
    <t>11608/1</t>
  </si>
  <si>
    <t>Pagamento de exame de registro, taxa de fiscalização, recompe, ISS, emissão de certidão de inteiro teor, registro de sociedade civil e arquivamento de ata de abertura de filial.</t>
  </si>
  <si>
    <t>CARTORIO AMERICO BARROSO M</t>
  </si>
  <si>
    <t>21.257.768/0001-56</t>
  </si>
  <si>
    <t xml:space="preserve">42625 | 42626 | 42627 | 42628 | 42629 | 42630 |     </t>
  </si>
  <si>
    <t>Serviço de corte e filetagem de material para montagem de laboratório de informática para a nova unidade socioeducativa.</t>
  </si>
  <si>
    <t xml:space="preserve">CORTEPLAN                 </t>
  </si>
  <si>
    <t>46.169.688/0001-39</t>
  </si>
  <si>
    <t>Aquisição de bancada de granito para utilização dos adolescentes na nova unidade socioeducativa (pagamento complementar).</t>
  </si>
  <si>
    <t>Tarifas por PIX (agrupadas) - ocorrencia 16/02/2024</t>
  </si>
  <si>
    <t>Devolução de valor em conta em razão de inconsistência nos dados do recebedor de PIX.</t>
  </si>
  <si>
    <t>Estorno de valor pago para aquisição de passagem rodoviária para adolescente ou familiar, por cancelamento da viagem.</t>
  </si>
  <si>
    <t>Estorno parcial de valor pago para aquisição de passagem rodoviária adquirida em 14/02 para adolescente ou familiar, por cancelamento da viagem.</t>
  </si>
  <si>
    <t xml:space="preserve">Diária de viagem concedida a funcionário em deslocamento sem pernoite para Belo Horizonte. </t>
  </si>
  <si>
    <t xml:space="preserve">ALDENIR LOURENCO DIAS     </t>
  </si>
  <si>
    <t>034.642.286-86</t>
  </si>
  <si>
    <t>Diária de viagem concedida a funcionário da área meio para deslocamento de 3 dias a Contagem.</t>
  </si>
  <si>
    <t xml:space="preserve">VINICIUS LOPES CALIMAN    </t>
  </si>
  <si>
    <t>Diária de viagem concedida a coordenador técnico para deslocamento de 3 dias a Contagem.</t>
  </si>
  <si>
    <t xml:space="preserve">LUIZ FERNANDO G TEIXEIRA  </t>
  </si>
  <si>
    <t>003.294.396-26</t>
  </si>
  <si>
    <t xml:space="preserve">HELIO MARTINS SOUZA       </t>
  </si>
  <si>
    <t>911.735.406-44</t>
  </si>
  <si>
    <t>Locação de imóvel sob contrato, com incidência de parcela do seguro fiança.</t>
  </si>
  <si>
    <t xml:space="preserve">CAMPOS GUIMARAES IMOVEIS ALIPIO LTDA  </t>
  </si>
  <si>
    <t>Pagamento de combustível para uso do veículo das unidades socioeducativas de Belo Horizonte</t>
  </si>
  <si>
    <t>Diária de viagem concedida a familiar em acompanhamento de adolescente para realização de procedimento médico em Belo Horizonte..</t>
  </si>
  <si>
    <t>Laurinda Aparecida Dos Rei</t>
  </si>
  <si>
    <t>137.795.666-05</t>
  </si>
  <si>
    <t>Despesa de hospedagem para familiar em acompanhamento de adolescente para realização de procedimento médico em Belo Horizonte.</t>
  </si>
  <si>
    <t xml:space="preserve">ESTORIL HOTEL             </t>
  </si>
  <si>
    <t>24.360.626/0001-77</t>
  </si>
  <si>
    <t>2024/63</t>
  </si>
  <si>
    <t>Aquisição de vales transporte sociais para uso dos adolescentes de Belo Horizonte em visitas e atividades externas. COMPRA ESTORNADA.</t>
  </si>
  <si>
    <t>Aquisição de vales transporte sociais para uso dos adolescentes de Belo Horizonte em visitas e atividades externas.</t>
  </si>
  <si>
    <t>Tarifas por PIX (agrupadas) - ocorrencia 19/02/2024</t>
  </si>
  <si>
    <t>TED devolvida por invalidação dos dados do destinatário.</t>
  </si>
  <si>
    <t>Devolução de valor em conta em razão de inconsistência nos dados do recebedor de PIX, relativo a passagem rodoviária para adolescente.</t>
  </si>
  <si>
    <t>TED</t>
  </si>
  <si>
    <t>Locação de tenda para inauguração da nova unidade socioeducativa.</t>
  </si>
  <si>
    <t xml:space="preserve">CIRCO IRMAOS SIMOES       </t>
  </si>
  <si>
    <t>08.629.882/0001-60</t>
  </si>
  <si>
    <t>2024/5</t>
  </si>
  <si>
    <t>Tarifa de DOC/TED enviado, cobrança referente a 21/02/2024.</t>
  </si>
  <si>
    <t>Tarifas por PIX (agrupadas) - ocorrencia 20/02/2024</t>
  </si>
  <si>
    <t>PRO-SATTVA PREST.SERVICOS EM SAUDE OCU</t>
  </si>
  <si>
    <t>07.670.190/0001-01</t>
  </si>
  <si>
    <t xml:space="preserve">R.A. COMERCIO E DERIVADOS DE PETROLEO </t>
  </si>
  <si>
    <t>Aquisição de um regulador de pressão para CO2, para realização de oficina temática.</t>
  </si>
  <si>
    <t xml:space="preserve">GURGELMIX MAQUINAS E FERRAMENT        </t>
  </si>
  <si>
    <t>29.302.348/0001-15</t>
  </si>
  <si>
    <t>5710145986.43</t>
  </si>
  <si>
    <t>Tarifas por PIX (agrupadas) - ocorrencia 21/02/2024</t>
  </si>
  <si>
    <t>Devolução de valor referente a despesa de pessoal de competência do Termo de Colaboração 925/2018 realizada indevidamente na conta exclusiva do Contrato de Gestão 10/2023 em 29/01/2024.</t>
  </si>
  <si>
    <t>Valor referente à reserva de recursos calculada conforme extrato de aplicação, competência dezembro/23.</t>
  </si>
  <si>
    <t>Valor referente à reserva de recursos calculada conforme extrato de aplicação, competência jan/24.</t>
  </si>
  <si>
    <t>Serviço de alvenaria para adaptação do imóvel da nova unidade socioeducativa.</t>
  </si>
  <si>
    <t xml:space="preserve">TH CONSTRUCOES LTDA       </t>
  </si>
  <si>
    <t>31.776.659/0001-68</t>
  </si>
  <si>
    <t>PAGAMENTO COMPLEMENTAR, conforme justificativa, referente ao fornecimento de refeições e lanches para adolescentes, funcionários e ações voltadas para festividades e comemorações nas unidades socioeducativas de Belo Horizonte.</t>
  </si>
  <si>
    <t>Aquisição de lanches e produtos alimentícios para atividade de festividade, produto 2.5 do TR do CG.</t>
  </si>
  <si>
    <t xml:space="preserve">ANDRADE S SALGADOS LTDA   </t>
  </si>
  <si>
    <t>Pagamento referente ao abastecimento de veículos para transporte de adolescentes e atividades administrativas da unidade.</t>
  </si>
  <si>
    <t>Serviço de desinteziação e desratização da unidade.</t>
  </si>
  <si>
    <t xml:space="preserve">A DDTIZA LTDA                         </t>
  </si>
  <si>
    <t>26.269.308/0001-20</t>
  </si>
  <si>
    <t>Serviço de telefonia fixa e internet para uso administrativo da unidade.</t>
  </si>
  <si>
    <t xml:space="preserve">OI SA MOVEL                           </t>
  </si>
  <si>
    <t>76.535.764/0007-39</t>
  </si>
  <si>
    <t>Aquisição de materiais para atividades recreativas para a nova unidade (mesa de ping pong e pebolim).</t>
  </si>
  <si>
    <t xml:space="preserve">BILHARES PANO VERDE       </t>
  </si>
  <si>
    <t>33.745.973/0001-09</t>
  </si>
  <si>
    <t>Materiais para execução de serviço de manutenção hidráulica em vaso sanitário de uso dos adolescentes.</t>
  </si>
  <si>
    <t xml:space="preserve">SUPER KASA                </t>
  </si>
  <si>
    <t>02.633.754/0001-04</t>
  </si>
  <si>
    <t>Aquisição de materiais para oficina temática de cultura.</t>
  </si>
  <si>
    <t xml:space="preserve">DEPOSITO DIPLOMATA LTDA   </t>
  </si>
  <si>
    <t>25.263.385/0002-91</t>
  </si>
  <si>
    <t>Oficina de cultura ofertada para adolescentes, referente a 19,5 horas/aula.</t>
  </si>
  <si>
    <t>Oficina de cultura ofertada para adolescentes, referente a 18 horas/aula.</t>
  </si>
  <si>
    <t xml:space="preserve">LUCAS NASCIMENTO SILVA    </t>
  </si>
  <si>
    <t>Aquisição de cilindro de CO2 de extintor de incêndio carregado, para realização de oficina.</t>
  </si>
  <si>
    <t xml:space="preserve">EXTINTORES PRATA          </t>
  </si>
  <si>
    <t>00.121.880/0001-54</t>
  </si>
  <si>
    <t>2024/204</t>
  </si>
  <si>
    <t>Serviço de limpeza de piscina, sob contrato.</t>
  </si>
  <si>
    <t xml:space="preserve">MANANCIAIS PISCINAS BH LTDA           </t>
  </si>
  <si>
    <t>16.597.573/0001-84</t>
  </si>
  <si>
    <t>Serviço de instalação de dry wall para adaptação do imóvel da nova unidade socioeducativa.</t>
  </si>
  <si>
    <t>18.236.120/0001-58</t>
  </si>
  <si>
    <t>Serviço de transporte carreto/mudança para transporte de materiais e mobília da CSL Ipiranga para a nova unidade socioeducativa, em Contagem.</t>
  </si>
  <si>
    <t xml:space="preserve">CLAYTON TEIXEIRA SILVA    </t>
  </si>
  <si>
    <t>31.432.825/0001-09</t>
  </si>
  <si>
    <t>Custeio de troca de lubrificantes e abastecimento de veículo para transporte de adolescentes e atividades administrativas.</t>
  </si>
  <si>
    <t>Devolução de pagamento referente a Rescisão de Contrato de Trabalho realizado na conta errada, do extinto Termo de Colaboração 930/2018</t>
  </si>
  <si>
    <t>Serviço de serralheria para adaptação do imóvel da nova unidade socioeducativa.</t>
  </si>
  <si>
    <t>Reembolso de despesas com materiais para recepção de visita do Secretário Adjunto e sua comitiva na unidade socioeducativa.</t>
  </si>
  <si>
    <t>Pagamento de rescisão de contrato de trabalho de funcionário.</t>
  </si>
  <si>
    <t xml:space="preserve">LEANDRO ALVES DOS SANTOS  </t>
  </si>
  <si>
    <t>085.680.936-55</t>
  </si>
  <si>
    <t>Oficina de esportes ofertada para adolescentes , referente a 20 horas/aula.</t>
  </si>
  <si>
    <t xml:space="preserve">ADRIANA ANTUNES VIEIRA    </t>
  </si>
  <si>
    <t>42.956.190/0001-65</t>
  </si>
  <si>
    <t>Aquisição de utensílios de cozinha para uso dos adolescentes.</t>
  </si>
  <si>
    <t>Aquisição de medicamento para adolescente.</t>
  </si>
  <si>
    <t>34.210.744/0001-52</t>
  </si>
  <si>
    <t>Material para oficina temática de artesanato.</t>
  </si>
  <si>
    <t>ANACLETO RODRIGUES DE ANDRADE</t>
  </si>
  <si>
    <t>15.228.922/0001-28</t>
  </si>
  <si>
    <t>Fornecimento de água por empresa concessionária do serviço público.</t>
  </si>
  <si>
    <t xml:space="preserve">DMAE UBERLANDIA                       </t>
  </si>
  <si>
    <t>25.769.548/0001-21</t>
  </si>
  <si>
    <t>Pagamento de abastecimento de veículo para transporte de adolescentes e atividades administrativas.</t>
  </si>
  <si>
    <t xml:space="preserve">COOPERATIVA MISTA AGRO PECUARI        </t>
  </si>
  <si>
    <t>Serviço de internet e telefonia fixa.</t>
  </si>
  <si>
    <t xml:space="preserve">CLARO S.A.                            </t>
  </si>
  <si>
    <t>66.970.229/0021-00</t>
  </si>
  <si>
    <t>806/002056466</t>
  </si>
  <si>
    <t>40.432.544/0001-47</t>
  </si>
  <si>
    <t>803/002108033</t>
  </si>
  <si>
    <t>Honorários de serviços administrativos terceirizados de contabilidade.</t>
  </si>
  <si>
    <t xml:space="preserve">MATTOSO ESCRITORIO CONTABIL LT        </t>
  </si>
  <si>
    <t>95/2024</t>
  </si>
  <si>
    <t>Gestão Educacional de jovem aprendiz.</t>
  </si>
  <si>
    <t xml:space="preserve">REDE CIDADA                           </t>
  </si>
  <si>
    <t>Pagamento de condomínio do imóvel da administração/área meio.</t>
  </si>
  <si>
    <t xml:space="preserve">INVEST - ADMINISTRADORA E CORR        </t>
  </si>
  <si>
    <t>Aquisição de ferramentas e materiais para manutenção do imóvel da nova unidade socioeducativa.</t>
  </si>
  <si>
    <t>Pagamento referente ao serviço de internet banda larga e telefonia fixa da unidade socioeducativa.</t>
  </si>
  <si>
    <t>40.432.544/0112-62</t>
  </si>
  <si>
    <t>013/030533784</t>
  </si>
  <si>
    <t>013/036912353</t>
  </si>
  <si>
    <t>24.08701448-7</t>
  </si>
  <si>
    <t>763/001037718</t>
  </si>
  <si>
    <t>405/001142291</t>
  </si>
  <si>
    <t>Pagamento de benefício para funcionários.</t>
  </si>
  <si>
    <t>5828023-5</t>
  </si>
  <si>
    <t>5828052-9</t>
  </si>
  <si>
    <t>5828086-3</t>
  </si>
  <si>
    <t xml:space="preserve">BUSE GESTAO E ADM DE NEGOCIOS         </t>
  </si>
  <si>
    <t>5827979-2</t>
  </si>
  <si>
    <t>5828247-5</t>
  </si>
  <si>
    <t xml:space="preserve">ASSOCIACAO E.D.S.PTCPO.M UBERL        </t>
  </si>
  <si>
    <t xml:space="preserve">UNIVALE TRANSPORTES LTDA              </t>
  </si>
  <si>
    <t>013/019736371</t>
  </si>
  <si>
    <t>013/019727704</t>
  </si>
  <si>
    <t>001.24.08570868-6</t>
  </si>
  <si>
    <t>Serviços de instalação elétrica para adequação do imóvel da nova unidade socioeducativa.</t>
  </si>
  <si>
    <t>E-TEC INSTALAÇÕES ELÉTRICAS</t>
  </si>
  <si>
    <t>5829217-9</t>
  </si>
  <si>
    <t>RADECK DERIVADOS DE PETROL</t>
  </si>
  <si>
    <t>Tarifas por PIX (agrupadas) - ocorrencia 23/02/2024</t>
  </si>
  <si>
    <t>Serviço de instalação de rede e cabeamento de rede para a nova unidade socioeducativa.</t>
  </si>
  <si>
    <t>001.24.08053440-5</t>
  </si>
  <si>
    <t xml:space="preserve">ASSOC PROF EMP TRANSP PAS JUIZ        </t>
  </si>
  <si>
    <t>Oficina temática de artes - Pé de Poema - ofertada para adolescentes, refernte a 5 horas/aula.</t>
  </si>
  <si>
    <t>PRISCILA REGINA SOUZA TOMA</t>
  </si>
  <si>
    <t>33.115.958/0001-87</t>
  </si>
  <si>
    <t>Oficina temática de educação ambiental ofertada para adolescentes, referente a 5 horas/aula.</t>
  </si>
  <si>
    <t xml:space="preserve"> JOSE MARIA RODRIG E FILHOS</t>
  </si>
  <si>
    <t>Recolhimento de FGTS sob rescisão de contrato de trabalho.</t>
  </si>
  <si>
    <t>GRRF</t>
  </si>
  <si>
    <t>584315747372649.2</t>
  </si>
  <si>
    <t>Aquisição de vales transporte sociais para utilização de adolescentes e familiares em atividades externas e visitas, para as casas de Belo Horizonte.</t>
  </si>
  <si>
    <t>Tarifas por PIX (agrupadas) - ocorrencia 27/02/2024</t>
  </si>
  <si>
    <t>Tarifas por PIX (agrupadas) - ocorrencia 26/02/2024</t>
  </si>
  <si>
    <t>Pagamento de exames ocupacionais.</t>
  </si>
  <si>
    <t>99/2024</t>
  </si>
  <si>
    <t>3032/01</t>
  </si>
  <si>
    <t>3034/01</t>
  </si>
  <si>
    <t>2031/01</t>
  </si>
  <si>
    <t>2033/01</t>
  </si>
  <si>
    <t>Pagamento de parcela do seguro fiança locatícia.</t>
  </si>
  <si>
    <t>90741/01</t>
  </si>
  <si>
    <t>90742/01</t>
  </si>
  <si>
    <t>91206/01</t>
  </si>
  <si>
    <t>Taxa de anúncio, renovação de alvará e taxa de localização emitidas pelo município.</t>
  </si>
  <si>
    <t xml:space="preserve">PREF MUNIC PATROCINIO                 </t>
  </si>
  <si>
    <t>18.468.033/0001-26</t>
  </si>
  <si>
    <t>Pagamento de aluguel imobiliário com parcela de seguro fiança.</t>
  </si>
  <si>
    <t>Reserva de hospedagem para coordenadores e funcionário da área meio para viagem a Belo Horizonte com duração de 3 noites.</t>
  </si>
  <si>
    <t xml:space="preserve">MANFERRARI SERVICE LTDA               </t>
  </si>
  <si>
    <t>07.372.053/0001-94</t>
  </si>
  <si>
    <t>5831386-9</t>
  </si>
  <si>
    <t>Impressões gráficas para a dequação visual dos espaços da nova unidade socioeducativa.</t>
  </si>
  <si>
    <t>KIDS COM E REPRESENTACAO L</t>
  </si>
  <si>
    <t>00.075.438/0001-39</t>
  </si>
  <si>
    <t xml:space="preserve">LEANDRO COMERCIO          </t>
  </si>
  <si>
    <t>22.855.766/0001-90</t>
  </si>
  <si>
    <t>Curso de decoupagem ofertado para adolescentes das duas unidades de Juiz de Fora, referente a 24 horas/aula.</t>
  </si>
  <si>
    <t xml:space="preserve">LIDERCIO B ROCHA          </t>
  </si>
  <si>
    <t>012.379.506-00</t>
  </si>
  <si>
    <t>Pagamento de verbas rescisórias a funcionários desligados.</t>
  </si>
  <si>
    <t>Pagamento de aluguel imobiliário com parcela de seguro fiança locatícia.</t>
  </si>
  <si>
    <t>884292/133530</t>
  </si>
  <si>
    <t>Serviço de pintura externa e interna da nova unidade socioeducativa.</t>
  </si>
  <si>
    <t>Leonardo Erick Ferreira Do</t>
  </si>
  <si>
    <t>20.297.235/0001-02</t>
  </si>
  <si>
    <t>Aquisição de materiais para oficina temática de lazer.</t>
  </si>
  <si>
    <t xml:space="preserve">PARCO PAPELARIA LTDA      </t>
  </si>
  <si>
    <t>05.214.053/0011-09</t>
  </si>
  <si>
    <t xml:space="preserve">POSTO SAO FRANCISCO                   </t>
  </si>
  <si>
    <t>04.171.017/0001-62</t>
  </si>
  <si>
    <t>Pagamento de tribudo de imóvel sob contrato de aluguel.</t>
  </si>
  <si>
    <t xml:space="preserve">MUNICIPIO DE UBERABA                  </t>
  </si>
  <si>
    <t>18.428.839/0001-90</t>
  </si>
  <si>
    <t>20483 -3.11.11.15.0023.001</t>
  </si>
  <si>
    <t>Serviço mensal de manutenção de rede, computadores e periféricos das unidades de Ipatinga, Governador Valadares e Teófilo Otoni.</t>
  </si>
  <si>
    <t>Locação de impressora pra atividades de atendimento e administrativas das unidades socioeducativas de Belo Horizonte.</t>
  </si>
  <si>
    <t xml:space="preserve">FABIANO GASPAR T 04446491660          </t>
  </si>
  <si>
    <t>Locação de impressora pra atividades de atendimento e administrativas da área meio.</t>
  </si>
  <si>
    <t>Aquisição de medalhas para atividades esportivas.</t>
  </si>
  <si>
    <t>11014/A</t>
  </si>
  <si>
    <t>11013/A</t>
  </si>
  <si>
    <t>Serviço mensal de manutenção de rede, computadores e periféricos das unidades de Juiz de Fora, Muriaé e área meio.</t>
  </si>
  <si>
    <t>Treinamento de brigada de incêndio, requisito obrigatório para concessão ou renovação de alvará do corpo de bombeiros.</t>
  </si>
  <si>
    <t xml:space="preserve">SERVI ENGENHARIA LTDA                 </t>
  </si>
  <si>
    <t>41.901.360/0001-41</t>
  </si>
  <si>
    <t>Prestação de serviço de desratização da unidade;</t>
  </si>
  <si>
    <t xml:space="preserve">HABITAT DEDETIZACAO       </t>
  </si>
  <si>
    <t>10.864.345/0001-47</t>
  </si>
  <si>
    <t>Oficina de profissionalização ofertada para adolescentes, referente a 8 horas/aula</t>
  </si>
  <si>
    <t>LUIZ HENRIQUE BUONINCONTRO</t>
  </si>
  <si>
    <t>37.543.578/0001-02</t>
  </si>
  <si>
    <t>Tarifas por PIX (agrupadas) - ocorrencia 28/02/2024</t>
  </si>
  <si>
    <t>07.4112.025/0001-41</t>
  </si>
  <si>
    <t>Pagamento de folha salarial, competência fevereiro de 2024, de todo o quadro de funcionários.</t>
  </si>
  <si>
    <t>Pagamento de verbas rescisórias de três funcionários de casas distintas, Teófilo Otoni, Santa Amélia e Venda Nova.</t>
  </si>
  <si>
    <t>Serviços terceirizados de assessoria e consultoria empresarial, gerencial e de terceiro setor, sob contrato.</t>
  </si>
  <si>
    <t>INSTITUTO BRASILEIRO DE NEGÓCIOS SOCIAIS</t>
  </si>
  <si>
    <t>36.629.361/0001-49</t>
  </si>
  <si>
    <t>2604-1</t>
  </si>
  <si>
    <t>Aquisição de fechadura para manutenção/substituição no portão de entrada da unidade.</t>
  </si>
  <si>
    <t xml:space="preserve">CENTER GOLD FERRAGISTA LTDA           </t>
  </si>
  <si>
    <t>14.803.999/0001-11</t>
  </si>
  <si>
    <t>LELIO ALEXANDRE DE LACERDA</t>
  </si>
  <si>
    <t>Instalação de concertinas para adaptação do imóvel da nova unidade socioeducativa.</t>
  </si>
  <si>
    <t xml:space="preserve">Flavio De Moura Ribeiro   </t>
  </si>
  <si>
    <t>46.832.692/0001-35</t>
  </si>
  <si>
    <t>Serviço de chaveiro com material para adaptação do imóvel da nova unidade socioeducativa.</t>
  </si>
  <si>
    <t xml:space="preserve">JOSE DE ARIMATEIA SILVA   </t>
  </si>
  <si>
    <t>64.470.248/0001-07</t>
  </si>
  <si>
    <t>Serviço de instalação de rede de proteção para adaptação do imóvel da nova unidade socioeducativa.</t>
  </si>
  <si>
    <t xml:space="preserve">MARISE DE JESUS MIRANDA   </t>
  </si>
  <si>
    <t>36.673.651/0001-90</t>
  </si>
  <si>
    <t>Oficina de profissionalização ofertada para adolescentes, referente a 20 horas/aula</t>
  </si>
  <si>
    <t>Oficina de artesanato ofertado para os adolescentes das unidades de Juiz de Fora, referente a 24 horas/aula.</t>
  </si>
  <si>
    <t>MARIA CRISTINA SARAIVA BARBOSA</t>
  </si>
  <si>
    <t>19.973.537/0001-66</t>
  </si>
  <si>
    <t>PAGAMENTO REALIZADO INDEVIDAMENTE. Pagamento de FGTS para funcionário incidente sobre rescisão de contrato de trabalho.</t>
  </si>
  <si>
    <t>614516937372649.2</t>
  </si>
  <si>
    <t>Tarifas por PIX (agrupadas) - ocorrencia 29/02/2024</t>
  </si>
  <si>
    <t>11.122.664/0001-40</t>
  </si>
  <si>
    <t>00.814.518.0001-69</t>
  </si>
  <si>
    <t>Aquisição de material para execução de serviço de adequação e instalação da rede elétrica da nova unidade socioeducativa.</t>
  </si>
  <si>
    <t xml:space="preserve">ELETRO FERR RIO VERDE LTDA            </t>
  </si>
  <si>
    <t>01.047.149/0001-99</t>
  </si>
  <si>
    <t>Oficina de culinária ofertada para adolescentes, referente a 4 horas/aula.</t>
  </si>
  <si>
    <t xml:space="preserve">HIDROTERMICA AGUA QUENTE LTDA         </t>
  </si>
  <si>
    <t>10.430.658/0001-97</t>
  </si>
  <si>
    <t>18036840080-0</t>
  </si>
  <si>
    <t>1803692323-0</t>
  </si>
  <si>
    <t>Oficina de percussão ofertada para adolescentes, referente a 16 horas/aula.</t>
  </si>
  <si>
    <t>202400000000.5</t>
  </si>
  <si>
    <t>1803697240-0</t>
  </si>
  <si>
    <t>1803693189-0</t>
  </si>
  <si>
    <t>1803698808-0</t>
  </si>
  <si>
    <t>Aquisição de carimbo e refil para as unidades de Belo Horizonte.</t>
  </si>
  <si>
    <t xml:space="preserve">CARIMBOS BRASIL DISTRIBUIDORA         </t>
  </si>
  <si>
    <t>20.198.527/0001-80</t>
  </si>
  <si>
    <t>2024000000000.4</t>
  </si>
  <si>
    <t>Aquisição de espelhos de 30x30 para oficina temática de cultura ofertada para adolescente.</t>
  </si>
  <si>
    <t xml:space="preserve">SANTA INES VIDROS LTDA    </t>
  </si>
  <si>
    <t>17.476.417/0001-28</t>
  </si>
  <si>
    <t>Pagamento de diária para funcionário em deslocamento sem pernoite de Belo Horizonte pra Juiz de Fora.</t>
  </si>
  <si>
    <t xml:space="preserve">WANDER SILVERIO BASTOS    </t>
  </si>
  <si>
    <t>058.760.486-74</t>
  </si>
  <si>
    <t xml:space="preserve">FELIPE ROSA DIAS          </t>
  </si>
  <si>
    <t>081.654.316-09</t>
  </si>
  <si>
    <t>Pagamento de diária para funcionário em deslocamento de Belo Horizonte para Juiz de Fora com duração de 4 dias</t>
  </si>
  <si>
    <t>Rogério de Oliveira Pereir</t>
  </si>
  <si>
    <t>990.638.676-20</t>
  </si>
  <si>
    <t>Tarifas por PIX (agrupadas) - ocorrencia 01/03/2024</t>
  </si>
  <si>
    <t>Restituição de valor pago indevidamente em 01/03 (Lançamento 831), relativo a FGTS sobre rescisão de contrato de trabalho.</t>
  </si>
  <si>
    <t>Material e serviço para manutenção do filtro da piscina de uso dos adolescentes. O pagamento foi realizado na conta errada, do extinto Termo de Colaboração 925/2018, e transferido da conta do Contrato de Gestão para aquela para sanar a inconsistência, conforme comprovantes e justificativa.</t>
  </si>
  <si>
    <t>NILTON DA SILVA</t>
  </si>
  <si>
    <t>Serviço de manutenção e limpeza da piscina de uso dos adolescentes, sob contrato.O pagamento foi realizado na conta errada, do extinto Termo de Colaboração 925/2018, e transferido da conta do Contrato de Gestão para aquela para sanar a inconsistência, conforme comprovantes e justificativa.</t>
  </si>
  <si>
    <t>Serviços administrativos terceirizados de compras, gerenciamento de bens e prestação de contas, sob contrato. O pagamento foi realizado na conta errada, do extinto Termo de Colaboração 925/2018, e transferido da conta do Contrato de Gestão para aquela para sanar a inconsistência, conforme comprovantes e justificativa.</t>
  </si>
  <si>
    <t>2024000000000.5</t>
  </si>
  <si>
    <t>Pagamento de locação imobiliária, sob contrato, com parcela de seguro fiança locatícia. O pagamento foi realizado na conta errada, do extinto Termo de Colaboração 925/2018, e transferido da conta do Contrato de Gestão para aquela para sanar a inconsistência, conforme comprovantes e justificativa.</t>
  </si>
  <si>
    <t>00.382.948/0001-47</t>
  </si>
  <si>
    <t>Pagamento referente ao fornecimento de combusítvel para o veículo de uso para transporte de adolescentes e atividades administrativas das casas de Belo Horizonte. O pagamento foi realizado na conta errada, do extinto Termo de Colaboração 925/2018, e transferido da conta do Contrato de Gestão para aquela para sanar a inconsistência, conforme comprovantes e justificativa.</t>
  </si>
  <si>
    <t>POSTO TEREZA CRISTINA</t>
  </si>
  <si>
    <t>Aquisição de gás GLP. O pagamento foi realizado na conta errada, do extinto Termo de Colaboração 925/2018, e transferido da conta do Contrato de Gestão para aquela para sanar a inconsistência, conforme comprovantes e justificativa.</t>
  </si>
  <si>
    <t>JUNIO SERGIO GOMES LTDA</t>
  </si>
  <si>
    <t>47.549.659/0001-65</t>
  </si>
  <si>
    <t>Pagamento sobre o fornecimento de energia elétrica a concessionária do serviço. O pagamento foi realizado na conta errada, do extinto Termo de Colaboração 925/2018, e transferido da conta do Contrato de Gestão para aquela para sanar a inconsistência, conforme comprovantes e justificativa.</t>
  </si>
  <si>
    <t>Oficina de artesanato ofertada para adolescentes, referente a 30 horas/aula.</t>
  </si>
  <si>
    <t>31.094.759/0001-04</t>
  </si>
  <si>
    <t>Serviço de locação de 15 veículos, sob contrato, para atendimento total do objeto do Contrato de Gestão.</t>
  </si>
  <si>
    <t>05.300.743.0001-09</t>
  </si>
  <si>
    <t>Oficina de esportes ofertada para adolescentes, referente a 60 horas/aula.</t>
  </si>
  <si>
    <t>Oficina de cultura ofertada para adolescentes, referente a 22 horas/aula.</t>
  </si>
  <si>
    <t>31.560.663.0001-94</t>
  </si>
  <si>
    <t>Oficina de reforço escolar ofertada para adolescentes, referente a 16 horas/aula.</t>
  </si>
  <si>
    <t xml:space="preserve">MIRIA C S O 02252569670   </t>
  </si>
  <si>
    <t>Oficina de artesanato ofertada para adolescentes, referente a 24 horas/aula.</t>
  </si>
  <si>
    <t>MARIA CRISTINA SARAIVA BAR</t>
  </si>
  <si>
    <t>125/2024</t>
  </si>
  <si>
    <t>Aquisição de equipamentos de implantação e manutenção de CFTV para atendimento as 5 casas do Triângulo Mineiro.</t>
  </si>
  <si>
    <t xml:space="preserve">TIAGO MOURAO DE CARVALHO 05494        </t>
  </si>
  <si>
    <t>Aquisição de equipamentos de implantação e manutenção de CFTV para atendimento a nova unidade de Contagem, além de Teófilo Otoni, Ipatinga e Governador Valadares</t>
  </si>
  <si>
    <t>Aquisição de equipamentos de implantação e manutenção de CFTV para atendimento às casas de Belo Horizonte, Juiz de Fora e Muriaé.</t>
  </si>
  <si>
    <t>47.960.950./0235-04</t>
  </si>
  <si>
    <t>1803694443-0</t>
  </si>
  <si>
    <t>Oficina de esporte e cultura ofertada para adolescentes, referente a 33 horas/aula.</t>
  </si>
  <si>
    <t>Pagamento de aluguel imobiliário sob contrato, com parcela de seguro fiança locatícia.</t>
  </si>
  <si>
    <t xml:space="preserve">ALFENAS IMOVEIS LTDA                  </t>
  </si>
  <si>
    <t>20.157.848/0001-36</t>
  </si>
  <si>
    <t>001.24.069999474-2</t>
  </si>
  <si>
    <t>Serviço de manutenção de rede, computadores e periféricos das unidades de Belo Horizonte</t>
  </si>
  <si>
    <t>NET CONN TECNOLOGIA</t>
  </si>
  <si>
    <t>Tarifas por PIX (agrupadas) - ocorrencia 04/03/2024</t>
  </si>
  <si>
    <t>Oficina de aulas de reforço ofertada para adolescentes, referente a 18 horas/aula.</t>
  </si>
  <si>
    <t xml:space="preserve">JOAO VITOR ROSA           </t>
  </si>
  <si>
    <t>32.721.652/0001-69</t>
  </si>
  <si>
    <t>Oficina de esportes ofertada para adolescentes, referente a 16 horas/aula com locação de espaço.</t>
  </si>
  <si>
    <t>Despesa referente a repasse de pensão alimentícia com desconto em folha de pagamento do funcionário alimentante, conforme determinação judicial.</t>
  </si>
  <si>
    <t xml:space="preserve">BRUNO D T 11146551630     </t>
  </si>
  <si>
    <t>Despesa referente ao reajuste de salário reconhecido em ACT a funcionário já desligado.</t>
  </si>
  <si>
    <t xml:space="preserve">FABRICIO JOSE DA SILVA    </t>
  </si>
  <si>
    <t>046.915.706-24</t>
  </si>
  <si>
    <t>001.24.12841120-5</t>
  </si>
  <si>
    <t>221559-1501-2015</t>
  </si>
  <si>
    <t>Aquisição de material de pintura para manutenção/adaptação do imóvel da nova unidade socioeducativa.</t>
  </si>
  <si>
    <t xml:space="preserve">ELETRO FERRAGENS JPB LTDA </t>
  </si>
  <si>
    <t>05.759.502/0001-14</t>
  </si>
  <si>
    <t>Aquisição de materiais para atividades de saúde.</t>
  </si>
  <si>
    <t>HM PRODUTOS DE BELEZA LTDA</t>
  </si>
  <si>
    <t>17.862.289/0001-50</t>
  </si>
  <si>
    <t>Tarifas por PIX (agrupadas) - ocorrencia 05/03/2024</t>
  </si>
  <si>
    <t>Fornecimento de lanches e refeições para adolescentes, funcionários e ações voltadas para festividades e comemorações na unidade socioeducativa.</t>
  </si>
  <si>
    <t>Recolhimento de Fundo de Garantia sobre folha de salários, competência 01/02 a 29/02/2024.</t>
  </si>
  <si>
    <t xml:space="preserve">COPYGRAPH SERVICOS LTDA               </t>
  </si>
  <si>
    <t>01.541.266/0001-04</t>
  </si>
  <si>
    <t xml:space="preserve">FABIANO CAMPOS DE S        </t>
  </si>
  <si>
    <t>Gastos gerais</t>
  </si>
  <si>
    <t xml:space="preserve">ARRECADACAO MURIAE                    </t>
  </si>
  <si>
    <t>17.947.581/0001-76</t>
  </si>
  <si>
    <t>01.04.023.0124.001</t>
  </si>
  <si>
    <t>Serviço de instalação de dry wall para adaptação do imóvel da unidade.</t>
  </si>
  <si>
    <t>LUIS ANTONIO PINTO DE ABRE</t>
  </si>
  <si>
    <t>45.612.105/0001-30</t>
  </si>
  <si>
    <t>Tarifas por PIX (agrupadas) - ocorrencia 06/03/2024</t>
  </si>
  <si>
    <t>Estorno de valor pago para aquisição de passagem rodoviária para adolescente ou familiar CANCELADA, em 29 de dezembro de 2023.</t>
  </si>
  <si>
    <t>Oficina de incentivo ao estudo ministrata para adolescentes, referente a 16 horas/aula.</t>
  </si>
  <si>
    <t xml:space="preserve">KARINA LEMES DA SILVA     </t>
  </si>
  <si>
    <t>Pagamento de diária para funcionário em deslocamento sem pernoite, saindo de Belo Horizonte, para custeio de pedágio.</t>
  </si>
  <si>
    <t xml:space="preserve">DEBORA C MATIAS FERREIRA  </t>
  </si>
  <si>
    <t>051.887.806-66</t>
  </si>
  <si>
    <t>Pagamento de despesa referente ao abastecimento de veículo utilizado para transporte de adolescentes e atividades adminitrativas.</t>
  </si>
  <si>
    <t>Reembolso de despesas com pedágio custeado por funcionário em deslocamento sem pernoite de Belo Horizonte para Juiz de Fora.</t>
  </si>
  <si>
    <t xml:space="preserve">WANDER S BASTOS           </t>
  </si>
  <si>
    <t>056760.486-74</t>
  </si>
  <si>
    <t>Pagamento de diária para funcionário da área meio para deslocamento com 4 dias de duração.</t>
  </si>
  <si>
    <t>Despesa com serviço de revitalização e ornamentação de paredes e jardins da nova unidade socioeducativa, para inauguração.</t>
  </si>
  <si>
    <t xml:space="preserve">MARIA DOS ANJOS PONCIANO  </t>
  </si>
  <si>
    <t>42.182.342/0001-10</t>
  </si>
  <si>
    <t>Reembolso devido à necessidade de abastecimento de veículo não previsto durante viagem de retorno de funcionários da área meio, de Belo Horizonte para Juiz de Fora.</t>
  </si>
  <si>
    <t>Despesa com fornecimento de combustível para veículos de atendimento as casas de Juiz de Fora e área meio.</t>
  </si>
  <si>
    <t>Despesa comabastencimento de veículo de utilização para transporte de adolescentes e atividades administrativas.</t>
  </si>
  <si>
    <t>Oficina de esportes ministrada para adolescentes, referente a 16 horas/aula.</t>
  </si>
  <si>
    <t xml:space="preserve">ALEXANDRE DA SILVA FELICE 0479        </t>
  </si>
  <si>
    <t>Oficina de artesanato ministrada para adolescentes, referente a 18 horas/aula.</t>
  </si>
  <si>
    <t>09733022024-1</t>
  </si>
  <si>
    <t>001.24.13469339-0</t>
  </si>
  <si>
    <t>Oficina de cultura ofertada para adolescentes, referente a 10,5 horas/aula</t>
  </si>
  <si>
    <t>Oficina de cultura ofertada para adolescentes, referente a 19,5 horas/aula</t>
  </si>
  <si>
    <t>UEDSON DOS SANTOS CAMPOS 0</t>
  </si>
  <si>
    <t>034.738.365-32</t>
  </si>
  <si>
    <t>Serviço de reparação, conservação e manutenção da parte elétrica da unidade.</t>
  </si>
  <si>
    <t>2024/6</t>
  </si>
  <si>
    <t>Tarifas por PIX (agrupadas) - ocorrencia 07/03/2024</t>
  </si>
  <si>
    <t>Tarifas por PIX (agrupadas) - ocorrencia 08/03/2024</t>
  </si>
  <si>
    <t>Pagamento de diária com auxílio para combustível e pedágio para funcionário em deslocamento sem pernoite.</t>
  </si>
  <si>
    <t xml:space="preserve">11/03 19:02 ITALO NUNES CAIXETA       </t>
  </si>
  <si>
    <t>044.225.356-79</t>
  </si>
  <si>
    <t xml:space="preserve">11/03 18:07 DANIEL JOSE DE ASSIS      </t>
  </si>
  <si>
    <t>062.081.096-39</t>
  </si>
  <si>
    <t>Pagamento de diária para funcionário da área meio para deslocamento com 4 dias de duração, de Belo Horizonte para Uberaba.</t>
  </si>
  <si>
    <t xml:space="preserve">AGNALDO JOSE GONCALVES    </t>
  </si>
  <si>
    <t>Valor relativo aos dependentes do benefício sindical previsto em ACT.</t>
  </si>
  <si>
    <t>Fornecimento de combustível para veículo de utilização dos adolescentes e atividades administrativas.</t>
  </si>
  <si>
    <t>Pagamento de aluguel de imóvei sob contrato de locação com incidência de parcela de seguro fiança locatícia.</t>
  </si>
  <si>
    <t xml:space="preserve">PJBANK PAGAMENTOS S A_1               </t>
  </si>
  <si>
    <t>18.191.228/0001-71</t>
  </si>
  <si>
    <t>Recolhimento de benefício sindical previsto em ACT, para dependentes de funcionários, com débito em folha.</t>
  </si>
  <si>
    <t>16.597.573.0001-84</t>
  </si>
  <si>
    <t>2024/28</t>
  </si>
  <si>
    <t>9400001586701BO</t>
  </si>
  <si>
    <t>Seguro de imóveis</t>
  </si>
  <si>
    <t xml:space="preserve"> Pagamento de seguro fiança de imóvel sob contrato de locação.</t>
  </si>
  <si>
    <t>EMPRESA BRASILEIRA DE CORREIOS E TELEG</t>
  </si>
  <si>
    <t>Aquisição de materiais para atividades e oficinas temáticas de artes, cultura e lazer para adolescentes.</t>
  </si>
  <si>
    <t xml:space="preserve">12/03 13:03 KARLOS PAPELARIA LTDA     </t>
  </si>
  <si>
    <t>42.908.509/0001-87</t>
  </si>
  <si>
    <t>Serviços de reparos, manutenção e adaptação do imóvel que sediará a CSL São Luís, a ser inaugurada.</t>
  </si>
  <si>
    <t>VIAÇÃO RIO DOCE</t>
  </si>
  <si>
    <t xml:space="preserve">12/03 13:04 MARIA DOS ANJOS PONCIANO  </t>
  </si>
  <si>
    <t xml:space="preserve">FABIANO CAMPOS DE SOUZA    </t>
  </si>
  <si>
    <t>Pagamento de honorários advocatícios a prestador autônomo para realização de audiência trabalhista movida por ex-funcionário.</t>
  </si>
  <si>
    <t xml:space="preserve">Bianca Esteves Nogueira   </t>
  </si>
  <si>
    <t>082.268.256-79</t>
  </si>
  <si>
    <t>Oficina de fotografia ofertada para adolescentes das unidades de Juiz de Fora, referente a 24 horas/aula</t>
  </si>
  <si>
    <t>Pagamento de Título de Capitalização como forma de garantia de locação imobiliária, sob contrato, da unidade que sediará a casa Feminina de Uberlândia.</t>
  </si>
  <si>
    <t>Feminina de Uberlândia</t>
  </si>
  <si>
    <t>892917/133898</t>
  </si>
  <si>
    <t>Fornecimento de refeições e lanches para inauguração da unidade socioeducativa.</t>
  </si>
  <si>
    <t>Pagamento de Diária para deslocamento com duração de 3 dias para funcionária, saindo de Belo Horizonte para Patrocínio.</t>
  </si>
  <si>
    <t>JULIANA RODRIGUES DA ROCHA</t>
  </si>
  <si>
    <t>061.317.746-09</t>
  </si>
  <si>
    <t>Despesa de hospedagem para deslocamento de Diretora de Unidade em deslocamento com duração de 3 noites.</t>
  </si>
  <si>
    <t>BR JACINTO MELO HOTEL LTDA</t>
  </si>
  <si>
    <t>22.621.049/0001-02</t>
  </si>
  <si>
    <t>Aquisição de medicamentos para adolescentes.</t>
  </si>
  <si>
    <t>Desbloqueio de valor bloqueado em conta por determinação judicial no seio de processo de natureza trabalhista.</t>
  </si>
  <si>
    <t>Transferência de recurso bloqueado por decisão judicial para pagamento de indenização de natureza trabalhista em sentença tramitada em julgado.</t>
  </si>
  <si>
    <t>Curso de produção de ovos de páscoa ministrado para adolescentes, referente a 9 horas/aula.</t>
  </si>
  <si>
    <t>Pagamento de taxa para liberação de alvará de licença sanitária do município.</t>
  </si>
  <si>
    <t xml:space="preserve">PREF MUNIC DE CONTAGEM                </t>
  </si>
  <si>
    <t>18.715.508/0001-31</t>
  </si>
  <si>
    <t xml:space="preserve">ALELO INSTITUICAO DE PAGAMENTO        </t>
  </si>
  <si>
    <t>04.740.876/0001-25</t>
  </si>
  <si>
    <t>Benefício sindical previsto em ACT, referente às unidades Santa Amélia, Teófilo Otoni, Venda Nova e área meio.</t>
  </si>
  <si>
    <t>Aquisição de material elétrico para adequação da estrutura do imóvel para funcionamento e atendimento das atividades da CSL São Luis.</t>
  </si>
  <si>
    <t>17.155.342/0005-07</t>
  </si>
  <si>
    <t>Tarifas por PIX (agrupadas) - ocorrencia 12/03/2024</t>
  </si>
  <si>
    <t>Oficina de esportes ofertada para adolescentes, com locação de espaço, referente a 16 horas/aula.</t>
  </si>
  <si>
    <t>Oficina de reforço escolar ofertada para adolescentes, referente a 6 horas/aula.</t>
  </si>
  <si>
    <t xml:space="preserve">35.221.709 FABIANO CAMPOS DE S        </t>
  </si>
  <si>
    <t>001.24.13856665-4</t>
  </si>
  <si>
    <t>Aquisição de materiais de escritório para atividades e regular atendimento socioeducativo.</t>
  </si>
  <si>
    <t xml:space="preserve">PAPELARIA COMERCIAL DE UBERLAN        </t>
  </si>
  <si>
    <t>66.471.277/0001-00</t>
  </si>
  <si>
    <t>Aquisição de materiais didáticos para oficinas, atividades e regular atendimento socioeducativo.</t>
  </si>
  <si>
    <t>Aquisição de placa inox para inauguração da nova unidade socioeducativa.</t>
  </si>
  <si>
    <t xml:space="preserve">HOMELASER                             </t>
  </si>
  <si>
    <t>50.264.785/0001-88</t>
  </si>
  <si>
    <t>1224/1</t>
  </si>
  <si>
    <t>Aquisição de materiais para adequação do imóvel da nova unidade socioeducativa.</t>
  </si>
  <si>
    <t>EDER RIBEIRO DE OLIVEIRA M</t>
  </si>
  <si>
    <t>15.778.973/0001-23</t>
  </si>
  <si>
    <t>Oficina de esportes ofertada para adolescentes, referente a 25 horas/aula.</t>
  </si>
  <si>
    <t>Tarifas por PIX (agrupadas) - ocorrencia 13/03/2024</t>
  </si>
  <si>
    <t>Pagamento de combustível para o veículo de uso para transporte dos adolescentes e atividades administrativas vinculadas ao atendimento.</t>
  </si>
  <si>
    <t>Pagamento de combustível e troca de fluidos e filtro no veículo de uso para transporte dos adolescentes e atividades administrativas vinculadas ao atendimento.</t>
  </si>
  <si>
    <t>Serviço de manutenção e assistência técnica do sistema e aparelhos de ponto.</t>
  </si>
  <si>
    <t>GC TECNOLOGIA COMERCIO E SERVICOS DE E</t>
  </si>
  <si>
    <t>LOC PRINT SOLUCOES DE IMPRESSAO DIGITA</t>
  </si>
  <si>
    <t>2024-2</t>
  </si>
  <si>
    <t>Aquisição de periféricos de informática para atendimento de temáticas variadas como ensino, profissionalização, para as unidades de Belo Horizonte, Contagem e São Luís.</t>
  </si>
  <si>
    <t>´37.498.191/0001-73</t>
  </si>
  <si>
    <t xml:space="preserve">RADECK DERIVADOS DE PETROLEO LTDA     </t>
  </si>
  <si>
    <t>002719-1/1</t>
  </si>
  <si>
    <t>01.24.4165744.79</t>
  </si>
  <si>
    <t>Tarifas por PIX (agrupadas) - ocorrencia 14/03/2024</t>
  </si>
  <si>
    <t>Oficina de esportes ministrada para adolescentes, referente a 45 horas/aula para as unidades de Belo Horizonte.</t>
  </si>
  <si>
    <t>Aquisição de materiais para a realização temática voltada para festividades e comemorações, previsto no CG.</t>
  </si>
  <si>
    <t xml:space="preserve">ZENILDA DE OLIVEIRA AGUIAR CUN        </t>
  </si>
  <si>
    <t>71.393.649/0001-68</t>
  </si>
  <si>
    <t xml:space="preserve">PROAGIR CLUBE DE BENEFICIOS SO        </t>
  </si>
  <si>
    <t>001.24.14063705-6</t>
  </si>
  <si>
    <t xml:space="preserve">Aquisição de materiais de informática, computadores e periféricos para atendimento das atividades na nova unidade socioeducativa. </t>
  </si>
  <si>
    <t>20.622.890./0001-80</t>
  </si>
  <si>
    <t>Pagamento de taxa para renovação de alvará de licença e funcionamento do município.</t>
  </si>
  <si>
    <t xml:space="preserve">PREF MUN IPATINGA                     </t>
  </si>
  <si>
    <t>Oficina de cultura ofertada para adolescentes das unidades Venda Nova e Santa Amélia, referente a 24 horas/aula.</t>
  </si>
  <si>
    <t>CRISTIANE PETRINE DO AMARA</t>
  </si>
  <si>
    <t>54.155.906/0001-04</t>
  </si>
  <si>
    <t>Pagamento de seguro como garantia de contrato de locação.</t>
  </si>
  <si>
    <t xml:space="preserve">LIBERTY SEGUROS S.A.                  </t>
  </si>
  <si>
    <t>61.550.141/0001-72</t>
  </si>
  <si>
    <t>001.24.15578543-9</t>
  </si>
  <si>
    <t>Aquisição de materiais para desenvolvimento de oficina de fazendinha, área temática de ensino.</t>
  </si>
  <si>
    <t xml:space="preserve">NUTRI PASTORIL LTDA       </t>
  </si>
  <si>
    <t>42.949.065/0001-28</t>
  </si>
  <si>
    <t>IRMAOS CAPELINI E CIA LTDA</t>
  </si>
  <si>
    <t>16.630.063/0001-61</t>
  </si>
  <si>
    <t xml:space="preserve">BRASIL GERAIS INDUSTRIA E </t>
  </si>
  <si>
    <t>31.994.539/0001-37</t>
  </si>
  <si>
    <t>Despesa relativa à folha salarial, competência fevereiro/2024. Inclui: Contribuição Previdenciária descontada dos empregados, Contribuição Previdenciária do Empregador, IRRF, Contribuições Patronais de Terceiros (INCRA, SENAC, SESC, SEBRAE, SALÁRIO EDUCAÇÃO) e Risco Ambiental)</t>
  </si>
  <si>
    <t>Valor referente à reserva de recursos calculada conforme extrato de aplicação, competência fev/24.</t>
  </si>
  <si>
    <t>5505 / 5506</t>
  </si>
  <si>
    <t>23245/2024</t>
  </si>
  <si>
    <t>23246/2024</t>
  </si>
  <si>
    <t>Concessão de diária a coordenador para deslocamento com duração de um dia.</t>
  </si>
  <si>
    <t>Pagamento de benefício sindical previsto em ACT.</t>
  </si>
  <si>
    <t xml:space="preserve">ALELO INSTITUICAO DE PAGAMENTO SA     </t>
  </si>
  <si>
    <t>Reembolso de despesas com viagem de membro do Conselho Administrativo da OS para inauguração de unidade.</t>
  </si>
  <si>
    <t xml:space="preserve">FERNANDO RINCO ROCHA      </t>
  </si>
  <si>
    <t>765.451.486-72</t>
  </si>
  <si>
    <t>Pagamento de hospedagem para membro do Conselho Administrativo da OS para acompanhamento das atividades na nova unidade.</t>
  </si>
  <si>
    <t>04.372.053/0001-94</t>
  </si>
  <si>
    <t>Serviços de internet e telefonia fixa.</t>
  </si>
  <si>
    <t>001.24.14380234-1</t>
  </si>
  <si>
    <t>001.24.15078102-8</t>
  </si>
  <si>
    <t>AUGUSTO CEZAR AMERICO MEND</t>
  </si>
  <si>
    <t>958.677.166-00</t>
  </si>
  <si>
    <t>Aquisição de materiais para realização de atividades voltadas para festividades e comemorações.</t>
  </si>
  <si>
    <t xml:space="preserve">COMERCIAL OBA OBA LTDA    </t>
  </si>
  <si>
    <t>86.386.778/0001-04</t>
  </si>
  <si>
    <t>Uniforme</t>
  </si>
  <si>
    <t>Aquisição de uniformes escolares para adolescentes.</t>
  </si>
  <si>
    <t xml:space="preserve">UNIFORMES CIA             </t>
  </si>
  <si>
    <t>18.369.110/0001-90</t>
  </si>
  <si>
    <t>161/1</t>
  </si>
  <si>
    <t>Reserva de hospedagem para funcionário em deslocamento para capacitação em Juiz de Fora com duração de 2 noites.</t>
  </si>
  <si>
    <t xml:space="preserve">RITZ PLAZA HOTEL                      </t>
  </si>
  <si>
    <t>21.580.105/0001-37</t>
  </si>
  <si>
    <t>Tarifas por PIX (agrupadas) - ocorrencia 18/03/2024</t>
  </si>
  <si>
    <t>Concessão de diária para funcionáro em deslocamento sem pernoite de Belo Horizonte para Juiz de Fora.</t>
  </si>
  <si>
    <t xml:space="preserve">ROMULO SIDNEI S CHIRELLI  </t>
  </si>
  <si>
    <t>914.903.166-04</t>
  </si>
  <si>
    <t>Serviço de assessoria contábil prestada para toda a estrutura administrativa da OS, terceirizado.</t>
  </si>
  <si>
    <t xml:space="preserve">MATTOSO ESCRITORIO CONTABIL LTDA      </t>
  </si>
  <si>
    <t>Fornecimento de combustível para veículos de utilização dos adolescentes e atividades administrativas das cinco unidades de Belo Horizonte.</t>
  </si>
  <si>
    <t>00.146.967/0001-59</t>
  </si>
  <si>
    <t>Aquisição de materiais para oficina de páscoa realizada para adolescentes.</t>
  </si>
  <si>
    <t>Tarifas por PIX (agrupadas) - ocorrencia 19/03/2024</t>
  </si>
  <si>
    <t>Prestação de serviços de gestão de contas de telefonia móvel para as unidades do triângulo mineiro.</t>
  </si>
  <si>
    <t xml:space="preserve">NATHALIA ROBERTA SILVA VITORINO 069   </t>
  </si>
  <si>
    <t>2024-37</t>
  </si>
  <si>
    <t>Prestação de serviços de gestão de contas de telefonia móvel para as unidades de Juiz de Fora, Muriaé e área meio.</t>
  </si>
  <si>
    <t>2024-34</t>
  </si>
  <si>
    <t>Prestação de serviços de gestão de contas de telefonia móvel para as unidades de Belo Horizonte e área meio.</t>
  </si>
  <si>
    <t>2024-35</t>
  </si>
  <si>
    <t>Prestação de serviços de gestão de contas de telefonia móvel para as unidades de Ipatinga, Teófilo Otoni e Governador Valadares.</t>
  </si>
  <si>
    <t>2024-40</t>
  </si>
  <si>
    <t>Tarifas por PIX (agrupadas) - ocorrencia 20/03/2024</t>
  </si>
  <si>
    <t>Aquisição de materiais para atividades temáticas de divulgação e produção artística elaborada por adolescentes.</t>
  </si>
  <si>
    <t xml:space="preserve">SAO M C U LAR EIRELI      </t>
  </si>
  <si>
    <t>34.302.538/0001-72</t>
  </si>
  <si>
    <t>Serviço de adequação e pintura do imóvel da nova unidade socioeducativ, a ser inaugurada.</t>
  </si>
  <si>
    <t>2024.00000.13</t>
  </si>
  <si>
    <t>Reembolso de despesas com pedágio custeado por funcionário da área meio em deslocamento.</t>
  </si>
  <si>
    <t>Aquisição de material para execução de serviço de adequação e pintura da nova unidade socioeducativa.</t>
  </si>
  <si>
    <t xml:space="preserve">CIA COR TINTAS LTDA       </t>
  </si>
  <si>
    <t>13.212.811/0002-89</t>
  </si>
  <si>
    <t>001.24.15747050-8</t>
  </si>
  <si>
    <t>21075-4</t>
  </si>
  <si>
    <t xml:space="preserve">AUTO POSTO BARRA VARGAS LTDA          </t>
  </si>
  <si>
    <t>51.990.567/0001-93</t>
  </si>
  <si>
    <t>Ilegível</t>
  </si>
  <si>
    <t>Pagamento de FGTS para funcionário incidente sobre rescisão de contrato de trabalho.</t>
  </si>
  <si>
    <t>GFD</t>
  </si>
  <si>
    <t>0124032000.664669-9</t>
  </si>
  <si>
    <t>Serviço de adequação elétrica, estrutura de rede de computadores e preparo para instalação de sistema CFTV da nova unidade socioeducativa.</t>
  </si>
  <si>
    <t xml:space="preserve">RHINO LIMPEZAS, REFORMAS E CON        </t>
  </si>
  <si>
    <t>41.534.095/0001-00</t>
  </si>
  <si>
    <t>Aquisição de materiais para pequenos reparos e manutenção no imóvel da unidade.</t>
  </si>
  <si>
    <t xml:space="preserve">MAIS TINTAS LTDA                      </t>
  </si>
  <si>
    <t>04.667.858/0004-08</t>
  </si>
  <si>
    <t>Aquisição de materiais para atividade voltada para a realização de festividades e comemorações, item 2.5 do CG;</t>
  </si>
  <si>
    <t xml:space="preserve">PERIMAR                   </t>
  </si>
  <si>
    <t>10.467.131/0001-37</t>
  </si>
  <si>
    <t>Concessão de diária a funcionária em deslocamento sem pernoite para visita domiciliar à família de adolescente.</t>
  </si>
  <si>
    <t xml:space="preserve">NAYANE FERREIRA GONCALVE  </t>
  </si>
  <si>
    <t>084.824.256-41</t>
  </si>
  <si>
    <t>Concessão de diária para funcionáro em deslocamento sem pernoite de Uberlândia para Belo Horizonte.</t>
  </si>
  <si>
    <t xml:space="preserve">WUERLEY DA SILVA          </t>
  </si>
  <si>
    <t>001.114.476-90</t>
  </si>
  <si>
    <t>Concessão de diária para funcionáro em deslocamento com duração de 3 dias de Uberlândia para Belo Horizonte.</t>
  </si>
  <si>
    <t xml:space="preserve">ANDRESSA RODRIGUES        </t>
  </si>
  <si>
    <t>045.352.801-50</t>
  </si>
  <si>
    <t xml:space="preserve">JENNIFFER LIMA MENDONCA   </t>
  </si>
  <si>
    <t>102.031.856-25</t>
  </si>
  <si>
    <t>Pagamento de abastecimento de veículo para transporte de adolescentes e atividades administrativas das duas unidades de Juiz de Fora.</t>
  </si>
  <si>
    <t xml:space="preserve">DROGARIA BOA VISTA DE UBERABA         </t>
  </si>
  <si>
    <t>02.249.735/0001-89</t>
  </si>
  <si>
    <t>Pagamento de gestão educacional a jovem aprendiz.</t>
  </si>
  <si>
    <t>102089-0</t>
  </si>
  <si>
    <t>102106-0</t>
  </si>
  <si>
    <t>66.107.971/0001-80</t>
  </si>
  <si>
    <t>Pagamento de hospedagem para coordenadores e funcionário da área meio da OS para acompanhamento das atividades em Uberlândia.</t>
  </si>
  <si>
    <t xml:space="preserve">VILLALBA HOTEIS LTDA - EPP            </t>
  </si>
  <si>
    <t>72.513.229/0001-30</t>
  </si>
  <si>
    <t>Aquisição de materiais para oficina temática de artesanato, para divulgação de produções artísticas elaboradas pelos adolescentes.</t>
  </si>
  <si>
    <t xml:space="preserve">TREM DAS CORES            </t>
  </si>
  <si>
    <t>07.500.718/0001-96</t>
  </si>
  <si>
    <t xml:space="preserve">JUNTO SEGUROS S A                     </t>
  </si>
  <si>
    <t>84.948.157/0001-33</t>
  </si>
  <si>
    <t>Pagamento de taxa acessória à locação do imóvel sede da área meio.</t>
  </si>
  <si>
    <t>Aquisição de materiais para manutenção de interfone.</t>
  </si>
  <si>
    <t xml:space="preserve">MARIA EMILIA RIEVRS RAIMUNDO 8        </t>
  </si>
  <si>
    <t>Serviço de instalação de interfone.</t>
  </si>
  <si>
    <t>Tarifas por PIX (agrupadas) - ocorrencia 22/03/2024</t>
  </si>
  <si>
    <t>Aquisição de uma porta para banheiro de uso dos adolescentes.</t>
  </si>
  <si>
    <t xml:space="preserve">BERNARDAO MAT CONST       </t>
  </si>
  <si>
    <t>65.370.041/0001-15</t>
  </si>
  <si>
    <t>124032200830053-2</t>
  </si>
  <si>
    <t>Oficina de marcenaria ofertada para adolescentes, referente a 20 horas/aula</t>
  </si>
  <si>
    <t>Aquisição de materiais para oficina temática de páscoa realizada para adolescentes em ação voltada para a realização de festividades e comemorações..</t>
  </si>
  <si>
    <t xml:space="preserve">VIAMEL DISTRIBUIDORA LTDA </t>
  </si>
  <si>
    <t>01.100.690/0001-13</t>
  </si>
  <si>
    <t xml:space="preserve">MOBI                                  </t>
  </si>
  <si>
    <t>35.721.652/0001-08</t>
  </si>
  <si>
    <t>Tarifas por PIX (agrupadas) - ocorrencia 25/03/2024</t>
  </si>
  <si>
    <t>Oficina de reforço escolar ministrada para adolescentes, referente a 16 horas/aula.</t>
  </si>
  <si>
    <t>Concessão de diária para funcionário em deslocamento sem pernoite de Uberlândia a Belo Horizonte.</t>
  </si>
  <si>
    <t>Reembolso de despesas com pedágios em deslocamento.</t>
  </si>
  <si>
    <t>Pagamento de abastecimento de veículo para transporte de adolescentes e atividades administrativas vinculadas ao atendimento.</t>
  </si>
  <si>
    <t>Concessão de diária para funcionário em deslocamento sem pernoite de Belo Horizonte a Juiz de Fora.</t>
  </si>
  <si>
    <t xml:space="preserve">RODRIGO JOSE M SILVEIRA   </t>
  </si>
  <si>
    <t>051.656.386-69</t>
  </si>
  <si>
    <t>42.323.996/001-16</t>
  </si>
  <si>
    <t>174/2024</t>
  </si>
  <si>
    <t>Aquisição de materiais para atividades de oficina temática de artes.</t>
  </si>
  <si>
    <t xml:space="preserve">ARROBA INFORMATICA E PAPELARIA        </t>
  </si>
  <si>
    <t>19.317.057/0001-47</t>
  </si>
  <si>
    <t>Primeira parcela da taxa ISSOfício de 2024</t>
  </si>
  <si>
    <t xml:space="preserve">PREF MUNICIPAL UBERLANDIA             </t>
  </si>
  <si>
    <t>18.431.312/0001-15</t>
  </si>
  <si>
    <t>630549/24</t>
  </si>
  <si>
    <t>Serviço de instalação de janelas para adaptação da nova unidade socioeducativa.</t>
  </si>
  <si>
    <t xml:space="preserve">JPR VIDROS                </t>
  </si>
  <si>
    <t>34.679.404/0001-75</t>
  </si>
  <si>
    <t>Pagamento de hospedagem para funcionários da área meio e coordenação técnica em deslocamento com duração de uma noite.</t>
  </si>
  <si>
    <t xml:space="preserve">JOSE CARLOS PEREIRA       </t>
  </si>
  <si>
    <t>07.450.291/0001-69</t>
  </si>
  <si>
    <t>10960-1</t>
  </si>
  <si>
    <t>Tarifas por PIX (agrupadas) - ocorrencia 26/03/2024</t>
  </si>
  <si>
    <t>Concessão de diária para funcionário da área meio em deslocamento com duração de 4 dias, saindo de Juiz de Fora.</t>
  </si>
  <si>
    <t>Concessão de diária para coordenador técnico em deslocamento com duração de 4 dias, saindo de Juiz de Fora.</t>
  </si>
  <si>
    <t>Aquisição de materiais para reforma/manutenção de pintura da unidade socioeducativa.</t>
  </si>
  <si>
    <t xml:space="preserve">C AVENIDA TINTAS LTDA ME  </t>
  </si>
  <si>
    <t>09.549.321/0001-14</t>
  </si>
  <si>
    <t>Benefício sindical previsto em ACT, referente às casas de Ipatinga, Teófilo Otoni e Governador Valadares.</t>
  </si>
  <si>
    <t xml:space="preserve">ALELO  00004740876000125  </t>
  </si>
  <si>
    <t>Benefício sindical previsto em ACT, referente às casas de Juiz de Fora, Muriaé e área meio.</t>
  </si>
  <si>
    <t>Benefício sindical previsto em ACT, referente às casas do triângulo mineiro.</t>
  </si>
  <si>
    <t>Benefício sindical previsto em ACT, referente às casas de Belo Horizonte e área meio.</t>
  </si>
  <si>
    <t>Concessão de diária para funcionário da coordenação técnica em deslocamento com duração de 3 noites.</t>
  </si>
  <si>
    <t>Pagamento de abastecimento do veículo de uso para transporte dos adolescentes e atividades administrativas.</t>
  </si>
  <si>
    <t>TOP FIVE SOLUCOES WEB E INFORMATICA LT</t>
  </si>
  <si>
    <t>23.386.437/0001-00</t>
  </si>
  <si>
    <t>2315-7</t>
  </si>
  <si>
    <t>Serviço de recarga em extintores da unidade.</t>
  </si>
  <si>
    <t xml:space="preserve">MURIAE EXTINTORES COMERCIO E S        </t>
  </si>
  <si>
    <t>12.656.784/0001-90</t>
  </si>
  <si>
    <t>4785/01</t>
  </si>
  <si>
    <t>4787/01</t>
  </si>
  <si>
    <t>4784/01</t>
  </si>
  <si>
    <t>4786/01</t>
  </si>
  <si>
    <t>19.596.170/0001-09</t>
  </si>
  <si>
    <t>2024-02</t>
  </si>
  <si>
    <t>Aquisição de materiais para manutenção e conservação da pintura do imóvel da unidade.</t>
  </si>
  <si>
    <t xml:space="preserve">CONTINENTAL               </t>
  </si>
  <si>
    <t>05.486.260/0001-32</t>
  </si>
  <si>
    <t>17.783.234/0001-55</t>
  </si>
  <si>
    <t>Tarifas por PIX (agrupadas) - ocorrencia 27/03/2024</t>
  </si>
  <si>
    <t>Oficina de arte ministrada para adolescentes, referente a 12 horas/aula para cada uma das duas casas de Juiz de Fora.</t>
  </si>
  <si>
    <t>Pagamento de verbas rescisórias de dois funcionários das casas Letícia e Santa Amélia em razão de encerramento de contrato de trabalho.</t>
  </si>
  <si>
    <t>Pagamento de hospedagem em hotel para funcionários da área meio em deslocamento com duração de 2 noites.</t>
  </si>
  <si>
    <t xml:space="preserve">HAVANNA PALLACE HOTELARIA LTDA - EPP  </t>
  </si>
  <si>
    <t>884292/134372</t>
  </si>
  <si>
    <t>Pagamento referente ao fornecimento de combusítvel para o veículo de uso para transporte de adolescentes e atividades administrativas.</t>
  </si>
  <si>
    <t>002889-1/1</t>
  </si>
  <si>
    <t xml:space="preserve">REAL EMPREENDIMENTOS E ADMINISTRACOES </t>
  </si>
  <si>
    <t>Serviço de manutenção em computadores e redes, sob contrato, referente às casas de Juiz de Fora, Muriaé e área meio.</t>
  </si>
  <si>
    <t>Serviço de manutenção em computadores e redes, sob contrato, referente às casas de Ipatinga, Teófilo Otoni e Governador Valadares.</t>
  </si>
  <si>
    <t>Pagamento de garantia locatícia prevista em contrato.</t>
  </si>
  <si>
    <t>Serviço de análise de processos e prestação de contas, gestão de compras e bens, sob contrato.</t>
  </si>
  <si>
    <t xml:space="preserve">L47 ADMINISTRACAO E SERVICOS L        </t>
  </si>
  <si>
    <t>5863366-9</t>
  </si>
  <si>
    <t>5862824-0</t>
  </si>
  <si>
    <t>5862789-8</t>
  </si>
  <si>
    <t>5862746-4</t>
  </si>
  <si>
    <t>5863372-3</t>
  </si>
  <si>
    <t>Aquisição de repelentes para prevenção contra o mosquito transmissor da Dengue nas unidades socioeducativas.</t>
  </si>
  <si>
    <t>20546.267/1</t>
  </si>
  <si>
    <t>20554.864/1</t>
  </si>
  <si>
    <t>Concessão de diárias para coordenador técnico em deslocamento com duração de 4 dias.</t>
  </si>
  <si>
    <t xml:space="preserve">ALEXANDRE CORREA ROCHA          </t>
  </si>
  <si>
    <t>Tar. agrupadas - ocorrencia 28/03/2024</t>
  </si>
  <si>
    <t>Reembolso de despesas com pedágio para funcionário em deslocamento.</t>
  </si>
  <si>
    <t>Segunda parcela referente ao serviço de adequação e pintura da nova unidade socioeducativa.</t>
  </si>
  <si>
    <t>Fornecimento de refeições e lanches para as unidades socioeducativas de Juiz de Fora, Muriaé e Área Meio</t>
  </si>
  <si>
    <t>Pagamento de aluguel imobiliário sob contrato. Pagamento efetuado em duplicidade, conforme justificativa, será descontado no próximo mês.</t>
  </si>
  <si>
    <t>23274/2024</t>
  </si>
  <si>
    <t>23276/2024</t>
  </si>
  <si>
    <t>23275/2024</t>
  </si>
  <si>
    <t>23277/2024</t>
  </si>
  <si>
    <t>42.277.160/0001-10</t>
  </si>
  <si>
    <t>Pagamento de hospedagem para funcionários em deslocamento com duração de uma noite.</t>
  </si>
  <si>
    <t>11005-1</t>
  </si>
  <si>
    <t>Aquisição de material para conservação e manutenção do espaço destinado a atividades.</t>
  </si>
  <si>
    <t xml:space="preserve">VIDRACARIA MUNDIAL        </t>
  </si>
  <si>
    <t>26.592.299/0001-04</t>
  </si>
  <si>
    <t xml:space="preserve">CASA DO SAPATEIRO DE IPAT </t>
  </si>
  <si>
    <t>25.389.362/0001-47</t>
  </si>
  <si>
    <t>Aquisição de material para adequação e manutenção de rede elétrica da nova unidade socioeducativa.</t>
  </si>
  <si>
    <t xml:space="preserve">UNIVERSO ELETRICO LTDA    </t>
  </si>
  <si>
    <t>02.697.297/0003-83</t>
  </si>
  <si>
    <t>Tar. agrupadas - ocorrencia 01/04/2024</t>
  </si>
  <si>
    <t>Oficina de esportes ministrada para adolescentes, equivalente a 16 horas/aula.</t>
  </si>
  <si>
    <t>Oficina de incentivo ao estudo ministrata para adolescentes, referente a 8 horas/aula.</t>
  </si>
  <si>
    <t>Equivalente à locação de 15 veículos para atendimento de todas as unidades e área meio.</t>
  </si>
  <si>
    <t>Pagamento de folha salarial, competência março de 2024, de todo o quadro de funcionários.</t>
  </si>
  <si>
    <t>Recarga de vale transporte para uso dos adolescentes.</t>
  </si>
  <si>
    <t>19.721.208/0001-28</t>
  </si>
  <si>
    <t>1816258779-0</t>
  </si>
  <si>
    <t>1816269391-0</t>
  </si>
  <si>
    <t>1816258238-0</t>
  </si>
  <si>
    <t>1816265473-0</t>
  </si>
  <si>
    <t>1816261917-0</t>
  </si>
  <si>
    <t>001.24.18377184-6</t>
  </si>
  <si>
    <t>Aquisição de balança digital de bioimpedância para oficina de saúde.</t>
  </si>
  <si>
    <t xml:space="preserve">GETNET ADQUIRENCIA E SERVICOS         </t>
  </si>
  <si>
    <t>26.404.731/0263-14</t>
  </si>
  <si>
    <t>001.02912.166352.9</t>
  </si>
  <si>
    <t>Fornecimento de combustível para veículo de utilização para transporte dos adolescentes e atividades administrativas.</t>
  </si>
  <si>
    <t>Aquisição de materiais para nova unidade socioeducativa, a ser inaugurada.</t>
  </si>
  <si>
    <t>20572.852/1</t>
  </si>
  <si>
    <t>Aquisição de ventiladores de coluna para a nova unidade socioeducativa.</t>
  </si>
  <si>
    <t>20572.853/1</t>
  </si>
  <si>
    <t>Aquisição de ventiladores de parede para a nova unidade socioeducativa.</t>
  </si>
  <si>
    <t>20567.359/1</t>
  </si>
  <si>
    <t>Aquisição de geladeira, fogão e microondas para composição da estrutura da nova unidade socioeducativa.</t>
  </si>
  <si>
    <t xml:space="preserve">ELETROZEMA S A                        </t>
  </si>
  <si>
    <t>Forncimento de lanches para as casas de Juiz de Fora.</t>
  </si>
  <si>
    <t>AMS ALIMENTAÇÃO</t>
  </si>
  <si>
    <t>Aquisição de cadeiras, mesas, armários, gaveteiros e mobiliários em geral para compor a estrutura da nova unidade socioeducativa.</t>
  </si>
  <si>
    <t>ACOMOVEIS DISTRIBUIDORA EI</t>
  </si>
  <si>
    <t>Tar. agrupadas - ocorrencia 02/04/2024</t>
  </si>
  <si>
    <t>Oficina de arte ministrada para adolescentes, referente a 16 horas/aula.</t>
  </si>
  <si>
    <t>Oficina de artesanato ministrada para adolescentes, referente a 28 horas/aula.</t>
  </si>
  <si>
    <t>33.438.436/0001-016</t>
  </si>
  <si>
    <t>Repasse referente a pensão alimentícia descontada em folha de salário de funcionário.</t>
  </si>
  <si>
    <t>Concessão de diária a familiar de adolescente para visita sociofamiliar devido à necessidade de pernoite entre os horários de transporte.</t>
  </si>
  <si>
    <t>Rony Kelhy Germano da Silv</t>
  </si>
  <si>
    <t>110.787.066-62</t>
  </si>
  <si>
    <t>Aquisição de materiais para oficina de saúde e auto cuidados ministrada para adolescentes.</t>
  </si>
  <si>
    <t xml:space="preserve">BRASIL POUPA LAR          </t>
  </si>
  <si>
    <t>30.724.003/0001-39</t>
  </si>
  <si>
    <t>Aquisição de materiais de higiene pessoal para uso dos adolescentes.</t>
  </si>
  <si>
    <t>Aquisição de materiais esportivos para desenvolvimento de oficinas de esporte e lazer.</t>
  </si>
  <si>
    <t>20575.347/1</t>
  </si>
  <si>
    <t>20575.135/1</t>
  </si>
  <si>
    <t>Pagamento relativo ao fornecimento de combustível para o carro utilizado para transporte de adolescentes e atividades administrativas.</t>
  </si>
  <si>
    <t>04.224.679/0004/04</t>
  </si>
  <si>
    <t>Aquisição de medicmaentos e produtos farmacêuticos para adolescentes.</t>
  </si>
  <si>
    <t xml:space="preserve">ARAUJO E MARX LTDA                    </t>
  </si>
  <si>
    <t>05.919.219/0001-02</t>
  </si>
  <si>
    <t>Aquisição de aspirador de pó e lavadora de alta pressão para manutenção e conservação permanente do imóvel.</t>
  </si>
  <si>
    <t>001.35162.16904.93</t>
  </si>
  <si>
    <t>Oficina de música ministrada para adolescentes, equivalente a 16 horas/aula.</t>
  </si>
  <si>
    <t>179/2024</t>
  </si>
  <si>
    <t xml:space="preserve">NILCE ADRIANA DE PAULA    </t>
  </si>
  <si>
    <t>033.185.996-38</t>
  </si>
  <si>
    <t>Tar. agrupadas - ocorrencia 03/04/2024</t>
  </si>
  <si>
    <t xml:space="preserve">05/04 15:51 EMPR GONTIJO DE TRAN LTD  </t>
  </si>
  <si>
    <t>16.624.611/0098-73</t>
  </si>
  <si>
    <t>32/24</t>
  </si>
  <si>
    <t>Curso de produção de ovos de páscoa ministrado para adolescentes, referente a 6 horas/aula.</t>
  </si>
  <si>
    <t>Oficina de artesanato ministrada para adolescentes, referente a 16 horas/aula.</t>
  </si>
  <si>
    <t xml:space="preserve">CAMILA LACERDA ORTIGOSA GOMES 07810   </t>
  </si>
  <si>
    <t>Oficina de esportes ministrada para adolescentes, equivalente a 18 horas/aula.</t>
  </si>
  <si>
    <t xml:space="preserve">ALEXANDRE DA SILVA FELICE 04799327607 </t>
  </si>
  <si>
    <t>Serviço de manutenção em computadores, redes e periféricos sob contrato.</t>
  </si>
  <si>
    <t>DIOGO TOSTA LINHARES PAIXAO 0835100669</t>
  </si>
  <si>
    <t>Serviço de manutenção em computadores, redes e periféricos para cinco unidades em Belo Horizonte, sob contrato.</t>
  </si>
  <si>
    <t>3523233.09</t>
  </si>
  <si>
    <t>Pagamento referente ao fornecimento de combustível para os veículos utilizados para transporte dos adolescentes e atividades administrativas das casas de Belo Horizonte e Contagem</t>
  </si>
  <si>
    <t>Serviço de adequação e instalação elétrica para adaptação do imóvel da nova unidade socioeducativa.</t>
  </si>
  <si>
    <t>RHINO LIMPEZAS  REFORMAS E</t>
  </si>
  <si>
    <t xml:space="preserve">TELHAS BARREIRO           </t>
  </si>
  <si>
    <t>29.288.751/0001-37</t>
  </si>
  <si>
    <t xml:space="preserve">ACOTEL INDUSTRIA COMERCIO </t>
  </si>
  <si>
    <t>22.719.686/0010-8</t>
  </si>
  <si>
    <t>Tar. agrupadas - ocorrencia 04/04/2024</t>
  </si>
  <si>
    <t>Oficina de esportes ministrada para adolescentes, referente a 14 horas /aula.</t>
  </si>
  <si>
    <t>Oficina de cultura ministrada para adolescentes, referente a 22,5 horas/aula.</t>
  </si>
  <si>
    <t>Taxa de ART - Planta baixa, cobrada pelo CREA, com vistas a habilitar a nova unidade socioeducativa.</t>
  </si>
  <si>
    <t>CONSELHO REGIONAL DE ENGENHARIA E AGRO</t>
  </si>
  <si>
    <t>17.254.509/0001-63</t>
  </si>
  <si>
    <t>Oficina de culinária ministrada para adolescentes, referente a 4 aulas.</t>
  </si>
  <si>
    <t>Pagamento de abastecimento dos veículos de uso para transporte dos adolescentes e atividades administrativas das casas de Juiz de Fora.</t>
  </si>
  <si>
    <t>Seguro incêndio residencial de imóvel sob contrato de locação.</t>
  </si>
  <si>
    <t xml:space="preserve">MITSUI SUMITOMO SEGUROS S A           </t>
  </si>
  <si>
    <t>02.558.157/0001-62</t>
  </si>
  <si>
    <t>1818987804-0</t>
  </si>
  <si>
    <t>Serviço de telefonia fixa.</t>
  </si>
  <si>
    <t>8999.282037.55</t>
  </si>
  <si>
    <t>Fornecimento de refeições e lanches para funcionários da área meio e adolescentes e funcionários da nova casa São Luís.</t>
  </si>
  <si>
    <t xml:space="preserve">PALLATARE REFEICOES COLETIVAS         </t>
  </si>
  <si>
    <t>001.24.20042747-8</t>
  </si>
  <si>
    <t>Aquisição de materiais para conservação e manutenção do espaço destinado a atividadas da unidade socioeducativa.</t>
  </si>
  <si>
    <t xml:space="preserve">RABELO MATERIAIS DE CONSTRUCAO        </t>
  </si>
  <si>
    <t>08.214.927/0001-36</t>
  </si>
  <si>
    <t>Oficina de produção de ovos de páscoa ministrada para adolescentes, referente a 8 horas/aula.</t>
  </si>
  <si>
    <t xml:space="preserve">08/04 13:01 PRINCIA NEVES DOCERIA     </t>
  </si>
  <si>
    <t>30.876.398/0001-95</t>
  </si>
  <si>
    <t>Aquisição de materiais para utilização dos adolescentes da nova unidade socioeducativa.</t>
  </si>
  <si>
    <t xml:space="preserve">ENXOVAIS CAICARA LTDA                 </t>
  </si>
  <si>
    <t>26.171.846/0001-88</t>
  </si>
  <si>
    <t>Aquisição de aparelho de TV para implantação do sistema de CFTV na nova unidade socioeducativa.</t>
  </si>
  <si>
    <t>08/04 17:32 Magazine Luiza Marketplace</t>
  </si>
  <si>
    <t>47.960.950/0235-04</t>
  </si>
  <si>
    <t>Tar. agrupadas - ocorrencia 05/04/2024</t>
  </si>
  <si>
    <t>Estorno de diária de viagem concedida a funcionário da área meio em deslocamento em 11/03/2024.</t>
  </si>
  <si>
    <t>Estorno de compra cancelada de materiais para oficina temática de profissionalização realizada em 05/02/2024.</t>
  </si>
  <si>
    <t>PADARIA E C</t>
  </si>
  <si>
    <t>Fornecimento de refeições e lanches para adolescentes, funcionários e ações voltadas para festividades e comemorações.</t>
  </si>
  <si>
    <t>Concessão de diária para funcionário em deslocamento sem pernoite.</t>
  </si>
  <si>
    <t xml:space="preserve">16:04 JOSIMAR ALVES DA ROCHA    </t>
  </si>
  <si>
    <t>090.168.616-61</t>
  </si>
  <si>
    <t>Concessão de diária para funcionário em deslocamento com duração de dois dias.</t>
  </si>
  <si>
    <t xml:space="preserve">VALDINEY TEIXEIRA SILVA   </t>
  </si>
  <si>
    <t>051.258.966-67</t>
  </si>
  <si>
    <t>Oficina de esportes com locação de espaço ministrada para adolescentes, equivalente a 18 horas/aula.</t>
  </si>
  <si>
    <t xml:space="preserve">LUCIANA SOUZA CANDIDA     </t>
  </si>
  <si>
    <t>001.165.356-60</t>
  </si>
  <si>
    <t>Reembolso de despesa com combustível efetuada por coordenador em deslocamento.</t>
  </si>
  <si>
    <t xml:space="preserve">ZENILDA ELLER A MIRANDA   </t>
  </si>
  <si>
    <t>586.151.486-00</t>
  </si>
  <si>
    <t>Oficina de cultura ministrada para adolescentes, referente a 16 horas/aula.</t>
  </si>
  <si>
    <t>09733032024-9</t>
  </si>
  <si>
    <t>0124040.50311.7066-2</t>
  </si>
  <si>
    <t>038.631.616-37</t>
  </si>
  <si>
    <t>Aquisição de panelas e outros utensílios de copa e cozinha para a nova unidade socioeducativa.</t>
  </si>
  <si>
    <t>20572.374/1</t>
  </si>
  <si>
    <t xml:space="preserve">KAROLLEN BARRETO CARVALHO </t>
  </si>
  <si>
    <t>111.620.006-60</t>
  </si>
  <si>
    <t>Pagamento de exame (radiografia panorâmica) para adolescente requerida em consulta odontológica.</t>
  </si>
  <si>
    <t xml:space="preserve">MS DIAGNOSTICO POR IMAGEM </t>
  </si>
  <si>
    <t>40.056.994/0001-82</t>
  </si>
  <si>
    <t>HENRIQUE BARBOSA DINIZ SIL</t>
  </si>
  <si>
    <t>082.841.266-99</t>
  </si>
  <si>
    <t>Tar. agrupadas - ocorrencia 08/04/2024</t>
  </si>
  <si>
    <t>01.20.05.7050</t>
  </si>
  <si>
    <t>Custeio de averbação, registro, conferência e arquivamento de documentos para abertura de filial e mudança de endereço de unidade em Belo Horizonte</t>
  </si>
  <si>
    <t>REGISTRO DE TÍTULOS E DOCUMENTOS E CIVIL DAS PESSOAS JURÍDICAS</t>
  </si>
  <si>
    <t>6101-0</t>
  </si>
  <si>
    <t>SUCAL FERRO E ACO LTDA EPP</t>
  </si>
  <si>
    <t>25.707.423/0001-77</t>
  </si>
  <si>
    <t>Pagamento e repasse de benefício sindical previsto em ACT.</t>
  </si>
  <si>
    <t>Repasse de benefício sindical recolhido para dependentes de funcionários, com desconto em folha.</t>
  </si>
  <si>
    <t>Pagamento de benefício sindical previsto em ACT "Medicamento para todos".</t>
  </si>
  <si>
    <t>Pagamento e repasse parcial de benefício sindical previsto em ACT.</t>
  </si>
  <si>
    <t>betânia</t>
  </si>
  <si>
    <t>23.386.437/0016</t>
  </si>
  <si>
    <t>Aquisição de forno, fogão, chapa e outros materiais para atividades da área temática orientação profissional.</t>
  </si>
  <si>
    <t xml:space="preserve">LIDER MAQ                             </t>
  </si>
  <si>
    <t>2024/32</t>
  </si>
  <si>
    <t>Aquisição de equipamentos para implantação do sistema de monitoramento CFTV na nova unidade socioeducativa.</t>
  </si>
  <si>
    <t xml:space="preserve">TI TELECOM COMERCIO E SERVICOS LTDA   </t>
  </si>
  <si>
    <t xml:space="preserve">JARDINS DOS PALMARES CORRETORA        </t>
  </si>
  <si>
    <t xml:space="preserve">CONEXAO VIP SERVICOS  INTERNET        </t>
  </si>
  <si>
    <t xml:space="preserve">Tarifa TED cobrança referente 10/04/2024         </t>
  </si>
  <si>
    <t xml:space="preserve">Cobrança referente 10/04/2024         </t>
  </si>
  <si>
    <t>Tar. agrupadas - ocorrencia 09/04/2024</t>
  </si>
  <si>
    <t>Pagamento de pedágios cobrados automaticamente em deslocamento da coordenação.</t>
  </si>
  <si>
    <t>Serviço de limpeza de caixa dágua, desinteziação e desratização da unidade.</t>
  </si>
  <si>
    <t xml:space="preserve">CONTROLE DE PRAGAS URBANAS LTDA       </t>
  </si>
  <si>
    <t>04.517.271/0001-70</t>
  </si>
  <si>
    <t xml:space="preserve">PALLATARE REFEICOES COLETIVAS LTDA    </t>
  </si>
  <si>
    <t>Aquisição de gás de cozinha para realização de atividades e oficinas com adolescentes.</t>
  </si>
  <si>
    <t xml:space="preserve">BOTELHO E MELO LTDA                   </t>
  </si>
  <si>
    <t>86.539.376/0001-94</t>
  </si>
  <si>
    <t>Tar. agrupadas - ocorrencia 10/04/2024</t>
  </si>
  <si>
    <t>Pagamento de verbas rescisórias de funcionário em razão de encerramento de contrato de trabalho.</t>
  </si>
  <si>
    <t>REINALDO HERMOGENES VERTELO</t>
  </si>
  <si>
    <t>Reserva de hospedagem para funcionário da área meio em deslocamento para Belo Horizonte com duração de 2 noites.</t>
  </si>
  <si>
    <t xml:space="preserve">MHB HOTELARIA LTDA-ME                 </t>
  </si>
  <si>
    <t>16.558.324/0003-41</t>
  </si>
  <si>
    <t>Curso de equitação ministrado para adolescentes, módulo 1.</t>
  </si>
  <si>
    <t xml:space="preserve">MIA CONSULTORIA           </t>
  </si>
  <si>
    <t>52.173.179/0001-82</t>
  </si>
  <si>
    <t>Serviço terceirizado de assessoria jurídica, sob contrato.</t>
  </si>
  <si>
    <t>JOAO FERNANDO LOURENCO ADV</t>
  </si>
  <si>
    <t>05.212.380/0001-41</t>
  </si>
  <si>
    <t>Serviço complementar de adequação elétrica da nova unidade socioeducativa.</t>
  </si>
  <si>
    <t>2024/12</t>
  </si>
  <si>
    <t>Oficina de esportes ministrada para adolescentes, referente a 12 horas/aula.</t>
  </si>
  <si>
    <t xml:space="preserve">MARCOS A F NASCIMENTO     </t>
  </si>
  <si>
    <t>41.993.302/0001-95</t>
  </si>
  <si>
    <t xml:space="preserve"> FLAVIO RODRIGUES DUARTE   </t>
  </si>
  <si>
    <t>Aquisição de material de serralheria para adequação de estrutura do imóvel da nova unidade socioeducativa.</t>
  </si>
  <si>
    <t xml:space="preserve">TELAS UNIAO IND.COM. LTD  </t>
  </si>
  <si>
    <t>25.794.827/0002-26</t>
  </si>
  <si>
    <t>5849/5850</t>
  </si>
  <si>
    <t>Reembolso de despesa feita para aquisição de vestuário de uso pessoal e itens de higiene, em caráter de urgência, para adolescente admitida na unidade socioeducativa.</t>
  </si>
  <si>
    <t xml:space="preserve">MARIA LUCIANA DE OLIVEIR  </t>
  </si>
  <si>
    <t>066.776.726-00</t>
  </si>
  <si>
    <t>Oficina de esportes ministrada para adolescentes, referente a 57 horas/aula, para as casas Santa Amélia, Letícia e Venda Nova.</t>
  </si>
  <si>
    <t>Serviço terceirizado de assessoria e consultoria empresarial, gerencial e de terceiro setor, sob contrato.</t>
  </si>
  <si>
    <t>INSTITUTO BRASILEIRO DE NEGOCIOS SOCIAIS</t>
  </si>
  <si>
    <t>Aquisição de colchões para uso dos adolescentes e inauguração da nova unidade socioeducativa.</t>
  </si>
  <si>
    <t>20620.132/1</t>
  </si>
  <si>
    <t>Aquisição de toalhas de banho para uso dos adolescentes da nova unidade socioeducativa</t>
  </si>
  <si>
    <t>20620.131/1</t>
  </si>
  <si>
    <t>001.24.20160580-9</t>
  </si>
  <si>
    <t>3028-1</t>
  </si>
  <si>
    <t>Pagamento da 2ª parcela da taxa de ISS correspondente a 2024.</t>
  </si>
  <si>
    <t>2024.0205.002.00630549/24</t>
  </si>
  <si>
    <t xml:space="preserve">PREF MUN TEOFILO OTONI                </t>
  </si>
  <si>
    <t>Encargo social devido a funcionário em virtude do encerramento do contrato de trabalho.</t>
  </si>
  <si>
    <t xml:space="preserve">CAIXA ECONOMICA FEDERAL   </t>
  </si>
  <si>
    <t>00.360.305/0001-04</t>
  </si>
  <si>
    <t>01240411.040.29231-1</t>
  </si>
  <si>
    <t>Aquisição de materiais para o desenvolvimento de atividades temáticas de esporte, cultura e lazer com adolescentes.</t>
  </si>
  <si>
    <t xml:space="preserve">ARTESANATOS BIBELO EIRELI </t>
  </si>
  <si>
    <t>31.095.761/0001-06</t>
  </si>
  <si>
    <t>Aquisição de materiais de serralheria para adequação da estrutura do imóvel da nova unidade socioeducativa.</t>
  </si>
  <si>
    <t>LUCIANO OLIVEIRA REIS 0652</t>
  </si>
  <si>
    <t>18.974.986/0001-66</t>
  </si>
  <si>
    <t>Oficina de cultura ofertada para adolescentes, referente a 4 horas/aula</t>
  </si>
  <si>
    <t>Oficina de cultura ofertada para adolescentes, referente a 12 horas/aula</t>
  </si>
  <si>
    <t>Oficina de esportes ministrada para adolescentes, referente a 21 horas/aula.</t>
  </si>
  <si>
    <t>Oficina de equitação ofertada para adolescentes.</t>
  </si>
  <si>
    <t>Serviços de serralheria para adequação da nova unidade socioeducativa.</t>
  </si>
  <si>
    <t>2024/11</t>
  </si>
  <si>
    <t>Serviço de backup e assistência técnica de relógios de ponto.</t>
  </si>
  <si>
    <t>Tar. agrupadas - ocorrencia 12/04/2024</t>
  </si>
  <si>
    <t>Devolução de valor em razão de cancelamento de viagem.</t>
  </si>
  <si>
    <t>n/a</t>
  </si>
  <si>
    <t>transferência bancária</t>
  </si>
  <si>
    <t>23305/2024</t>
  </si>
  <si>
    <t>Pagamento de verbas rescisórias devidas em virtude do encerramento do contrato de trabalho.</t>
  </si>
  <si>
    <t>JEFFERSON CRISTIANO DE ARAUJO</t>
  </si>
  <si>
    <t>083.890.446-76</t>
  </si>
  <si>
    <t>001.24.20526766-5</t>
  </si>
  <si>
    <t>Reembolso de despesa com alimentação de funcionário em deslocamento.</t>
  </si>
  <si>
    <t>Aquisição de materiais para realização de atividades temáticas de esporte, cultura e lazer para adolescente.</t>
  </si>
  <si>
    <t>DISTRIBUIDORA TRIANGULO LT</t>
  </si>
  <si>
    <t>17.498.163/0001-49</t>
  </si>
  <si>
    <t xml:space="preserve">PAPELARIA PAMPULHA        </t>
  </si>
  <si>
    <t>35.417.882/0001-70</t>
  </si>
  <si>
    <t>Tar. agrupadas - ocorrencia 15/04/2024</t>
  </si>
  <si>
    <t>PIX REJEITADO referente à oficina de artesanato para adolescentes, referente a 24h/a, para as casas de Juiz de Fora, pago nesta mesma data.</t>
  </si>
  <si>
    <t>Oficina de reforço escolar ministrada para adolescentes, referente a 18 horas/aula.</t>
  </si>
  <si>
    <t xml:space="preserve">NAYARA G GUIMARAES        </t>
  </si>
  <si>
    <t>103.365.176-10</t>
  </si>
  <si>
    <t>Reserva de hospedagem para contrarreferenciamento de adolescente desligado.</t>
  </si>
  <si>
    <t xml:space="preserve">HOTEL MERIDIONAL          </t>
  </si>
  <si>
    <t>34.207.699/0001-87</t>
  </si>
  <si>
    <t>Aquisição de materiais para oficina de horta.</t>
  </si>
  <si>
    <t xml:space="preserve">LAGES E LOPES LTDA                    </t>
  </si>
  <si>
    <t>07.126.730/0005-06</t>
  </si>
  <si>
    <t>Serviço terceirizado de administração de linhas de telefonia móvel.</t>
  </si>
  <si>
    <t>2024-41</t>
  </si>
  <si>
    <t>Despesa relativa à folha salarial, competência março/2024. Inclui: Contribuição Previdenciária descontada dos empregados, Contribuição Previdenciária do Empregador, IRRF, Contribuições Patronais de Terceiros (INCRA, SENAC, SESC, SEBRAE, SALÁRIO EDUCAÇÃO) e Risco Ambiental)</t>
  </si>
  <si>
    <t>Recolhimento de Imposto de Renda Retido na Fonte IRRF sobre aluguéis pagos a pessoas físicas.</t>
  </si>
  <si>
    <t>2024-42</t>
  </si>
  <si>
    <t xml:space="preserve">BRASIL GERAIS INDUSTRIA E COME        </t>
  </si>
  <si>
    <t>2024-44</t>
  </si>
  <si>
    <t>2024-43</t>
  </si>
  <si>
    <t>Aquisição de materiais de construção diversos para adequação do imóvel da nova unidade socioeducativa.</t>
  </si>
  <si>
    <t xml:space="preserve">Vinicius Andrade de Lima  </t>
  </si>
  <si>
    <t>075.499.966-10</t>
  </si>
  <si>
    <t>Oficina de artesanato ministrada para adolescentes, referente a 24h/a, para as casas de Juiz de Fora.</t>
  </si>
  <si>
    <t>Pagamento de abastecimento de veículo vinculado às atividades administrativas da área meio.</t>
  </si>
  <si>
    <t xml:space="preserve">DROGARIA NUNES LTDA       </t>
  </si>
  <si>
    <t>24.233.291/0001-26</t>
  </si>
  <si>
    <t>Tar. agrupadas - ocorrencia 16/04/2024</t>
  </si>
  <si>
    <t>Capacitação interna de defesa pessoal para funcionários.</t>
  </si>
  <si>
    <t xml:space="preserve">LUIZ A S 06512937660      </t>
  </si>
  <si>
    <t>23.513.440/0001-48</t>
  </si>
  <si>
    <t>Concessão de diária a familiar de adolescente para visita sociofamiliar para despesas com alimentação e deslocamento.</t>
  </si>
  <si>
    <t>Aquisição de material para atividade temática de artes.</t>
  </si>
  <si>
    <t xml:space="preserve">STEPHANIE LORRA           </t>
  </si>
  <si>
    <t>28.690.510/0001-57</t>
  </si>
  <si>
    <t>Locação de imóvel, sob contrato.</t>
  </si>
  <si>
    <t>Recolhimento de FGTS descontado em folha, competência março de 2024</t>
  </si>
  <si>
    <t>012404.030272.5501-6</t>
  </si>
  <si>
    <t>11873/1</t>
  </si>
  <si>
    <t>Tar. agrupadas - ocorrencia 17/04/2024</t>
  </si>
  <si>
    <t>CLOVIS GONÇALVES DA SILVA JUNIOR</t>
  </si>
  <si>
    <t>085.317.926-30</t>
  </si>
  <si>
    <t>Serviço de desentupimento de tubulação de escoamento da rede de esgoto da unidade.</t>
  </si>
  <si>
    <t xml:space="preserve">SUELLEN CRISTINA LEAL THOME -         </t>
  </si>
  <si>
    <t>14.873.849/0004-27</t>
  </si>
  <si>
    <t>945/2024-1</t>
  </si>
  <si>
    <t>Reserva de hospedagem para três funcionários da área meio em deslocamento com duração de 2 dias.</t>
  </si>
  <si>
    <t xml:space="preserve">COMFORT STYLES EMPREEDIMENTOS         </t>
  </si>
  <si>
    <t>Aquisição de capas impermeáveis para travesseiros e colchões.</t>
  </si>
  <si>
    <t>MIRANDA COLCHÕES</t>
  </si>
  <si>
    <t>03.802.551/0001-67</t>
  </si>
  <si>
    <t>Reserva de hospedagem para funcionários de Belo Horizonte em deslocamento com duração de dois dias para Ipatinga.</t>
  </si>
  <si>
    <t xml:space="preserve">HOTEL PANORAMA ECONOMIC LTDA          </t>
  </si>
  <si>
    <t>27.066.238/0001-76</t>
  </si>
  <si>
    <t>Taxa para renovação de alvará de licença sanitária.</t>
  </si>
  <si>
    <t xml:space="preserve">PREF MUN PATOS DE MINAS               </t>
  </si>
  <si>
    <t>18.602.011/0001-07</t>
  </si>
  <si>
    <t>Impressão de banners, black drop e convites para exposição cultural.</t>
  </si>
  <si>
    <t xml:space="preserve">SERGIO LOPES SANTOS       </t>
  </si>
  <si>
    <t>43.871.434/0001-70</t>
  </si>
  <si>
    <t>Serviço de assessoria e consultoria econômico/financeira terceirizado.</t>
  </si>
  <si>
    <t>Tar. agrupadas - ocorrencia 18/04/2024</t>
  </si>
  <si>
    <t>Estorno de passagem de transporte rodoviário para adolescente ou familiar, com vistas à relação de visita de reinserção sociofamiliar, relativo a 22/04/2024 .</t>
  </si>
  <si>
    <t>Estorno de passagem de transporte rodoviário para adolescente ou familiar, com vistas à relação de visita de reinserção sociofamiliar, relativo a 12/04/2024 .</t>
  </si>
  <si>
    <t xml:space="preserve">VANESSA RIBEIRO MOTA      </t>
  </si>
  <si>
    <t>039.932.156-05</t>
  </si>
  <si>
    <t xml:space="preserve">MARCELLA FIUZA RIBEIRO    </t>
  </si>
  <si>
    <t>122.680.616-39</t>
  </si>
  <si>
    <t xml:space="preserve">EMPR GONTIJO DE TRAN LTD  </t>
  </si>
  <si>
    <t>54/24</t>
  </si>
  <si>
    <t>Reserva de hospedagem para funcionários em deslocamento com duração de três dias.</t>
  </si>
  <si>
    <t>2024/1788</t>
  </si>
  <si>
    <t>Aquisição de gás GLP para atividades da área temática profissionalização.</t>
  </si>
  <si>
    <t xml:space="preserve">LARA ABREU NASCIMENTO 11896372        </t>
  </si>
  <si>
    <t>21.117.107/0001-94</t>
  </si>
  <si>
    <t>Aquisição de materiais esportivos para desenvolvimento de oficinas de esporte e lazer nas casas de Juiz de Fora.</t>
  </si>
  <si>
    <t>20669.831/1</t>
  </si>
  <si>
    <t>Aquisição de materiais esportivos para desenvolvimento de oficinas de esporte e lazer nas casas de Belo Horizonte.</t>
  </si>
  <si>
    <t>20672.247/1</t>
  </si>
  <si>
    <t>Pagamento de abastecimendo de veículo para transporte de adolescentes e atividades administrativas das casas de Belo Horizonte.</t>
  </si>
  <si>
    <t>001.24.22577950-5</t>
  </si>
  <si>
    <t>001.24.21210163-7</t>
  </si>
  <si>
    <t>Aquisição de nobreak e computador para atividades administrativas.</t>
  </si>
  <si>
    <t>Aquisição de equipamento para implantação da central de monitoramento CFTV da nova unidade socioeducativa.</t>
  </si>
  <si>
    <t>20669.317/1</t>
  </si>
  <si>
    <t>001.24.22841635-7</t>
  </si>
  <si>
    <t>001.24.23319474-0</t>
  </si>
  <si>
    <t>Benefício sindical previsto em ACT, valor relativo a dependentes, descontado em folha.</t>
  </si>
  <si>
    <t>5873191-1</t>
  </si>
  <si>
    <t>1485/1</t>
  </si>
  <si>
    <t>Reembolso de despesa realizada por funcionário em deslocamento com combustível.</t>
  </si>
  <si>
    <t>Aquisição de vale transporte social para uso dos adolescentes em cumprimento de MSE em Juiz de Fora, em atividades externas e visitas de resinserção social.</t>
  </si>
  <si>
    <t xml:space="preserve">CINTURB                   </t>
  </si>
  <si>
    <t>Serviço de limpeza e manutenção em ar condicionado</t>
  </si>
  <si>
    <t xml:space="preserve">REFRIGERACAO VIEIRA LTDA - ME         </t>
  </si>
  <si>
    <t>02.313.012/0001-00</t>
  </si>
  <si>
    <t>Aquisição de materiais esportivos para o desenvolvimento de oficinas e atividades de lazer.</t>
  </si>
  <si>
    <t>20666.769/1</t>
  </si>
  <si>
    <t>20664.871/1</t>
  </si>
  <si>
    <t>20666.928/1</t>
  </si>
  <si>
    <t>Concessão de diária para funcionário em deslocamento.</t>
  </si>
  <si>
    <t>Tar. agrupadas - ocorrencia 19/04/2024</t>
  </si>
  <si>
    <t>Conforme justificativa, foi realizado pagamento de rescisão trabalhista na conta do CG indevidamente em 07/02/2024, sendo o valor devolvido na referida conta nesta data.</t>
  </si>
  <si>
    <t>Concessão de diária para coordenador técnico em deslocamento com duração de 2 dias, saindo de Juiz de Fora.</t>
  </si>
  <si>
    <t>Pagamento de verbas rescisórias devidas em razão de encerramento de contrato de trabalho.</t>
  </si>
  <si>
    <t>NAGELA NOEMIA DE SOUZA ALCANTARA</t>
  </si>
  <si>
    <t>041.311.172-58</t>
  </si>
  <si>
    <t>Pagamento de abastecimento de veículos para transporte de adolescentes e atividades administrativas  das casas de Juiz de Fora e área meio.</t>
  </si>
  <si>
    <t>Aquisição de materiais para atendimento de normas técnicas e concessão de Alvará do Corpo de Bombeiros AVCB.</t>
  </si>
  <si>
    <t xml:space="preserve">SEGURANCA RECARGAS EXTINT LTDA        </t>
  </si>
  <si>
    <t>31.019.083/0001-94</t>
  </si>
  <si>
    <t>20.605.424/0001-97</t>
  </si>
  <si>
    <t>033-137407087-01-8</t>
  </si>
  <si>
    <t>001.24.22702865-5</t>
  </si>
  <si>
    <t>001.24.22503370-8</t>
  </si>
  <si>
    <t xml:space="preserve">AGUAS VALADARES                       </t>
  </si>
  <si>
    <t>53.667.104/0001-10</t>
  </si>
  <si>
    <t>Aquisição de carimbo e refil para as unidades e área meio.</t>
  </si>
  <si>
    <t>GLADSTON DA SILVA RAMOS 07</t>
  </si>
  <si>
    <t>44.850.663/0001-70</t>
  </si>
  <si>
    <t>Reserva de hospedagem para funcionários da área meio e conselho administrativo em deslocamento.</t>
  </si>
  <si>
    <t xml:space="preserve">SAN DIEGO MID             </t>
  </si>
  <si>
    <t>2024/3114</t>
  </si>
  <si>
    <t>Aquisição de materiais esportivos para desenvolvimento de oficina e atividades de lazer.</t>
  </si>
  <si>
    <t>20675.329/1</t>
  </si>
  <si>
    <t xml:space="preserve">CASTRO E FILHOS LTDA                  </t>
  </si>
  <si>
    <t>Tar. agrupadas - ocorrencia 22/04/2024</t>
  </si>
  <si>
    <t>Serviço de locação de 2 veículos.</t>
  </si>
  <si>
    <t>Reserva de hospedagem para coordenador em deslocamento com duração de 3 dias.</t>
  </si>
  <si>
    <t>Reserva de hospedagem para funcionário em deslocamento com duração de dois dias.</t>
  </si>
  <si>
    <t>COMFORT STYLES EMPREEDIMENTOS HOTELEIR</t>
  </si>
  <si>
    <t>Aquisição de materiais esportivos para desenvolvimento de oficinas e atividades de lazer.</t>
  </si>
  <si>
    <t>20683.401/1</t>
  </si>
  <si>
    <t>20682.605/1</t>
  </si>
  <si>
    <t>Aquisição de material para manutenção do espaço destinado a atividades.</t>
  </si>
  <si>
    <t xml:space="preserve">AVENIDA TINTAS LTDA-EPP               </t>
  </si>
  <si>
    <t>05.326.514/0001-55</t>
  </si>
  <si>
    <t>Reembolso de despesas com pedágio custeadas por funcionário em deslocamento a pedido da OS.</t>
  </si>
  <si>
    <t>Tar. agrupadas - ocorrencia 23/04/2024</t>
  </si>
  <si>
    <t>Estorno de material adquirido e não entregue pelo vendedor.</t>
  </si>
  <si>
    <t>PIX DEVOLVIDO em razão do valor.</t>
  </si>
  <si>
    <t>Pagamento de abastecimento de veículo para transporte de adolescente e atividades administrativas.</t>
  </si>
  <si>
    <t>104425-0</t>
  </si>
  <si>
    <t>104405-0</t>
  </si>
  <si>
    <t>Aquisição de materiais necessários ao regular atendimento das atividades.</t>
  </si>
  <si>
    <t>20687.661/1</t>
  </si>
  <si>
    <t>Aquisição de equipamentos para atividades vinculadas ao desenvolvimento de oficinas de esporte e lazer.</t>
  </si>
  <si>
    <t>20687.664/1</t>
  </si>
  <si>
    <t>20687.662/1</t>
  </si>
  <si>
    <t>Aquisição de materiais para o regular atendimento das atividades</t>
  </si>
  <si>
    <t>20687.663/1</t>
  </si>
  <si>
    <t>20687.660/1</t>
  </si>
  <si>
    <t>Compra estornada de material para adequação da estrutura do imóvel, paga em valor indevido.</t>
  </si>
  <si>
    <t>CART.REG.CIVIL PESSOAS JUR</t>
  </si>
  <si>
    <t>25.568.072/0001-60</t>
  </si>
  <si>
    <t>Aquisição de telhas para adequação da estrutura do imóvel da nova unidade socioeducativa.</t>
  </si>
  <si>
    <t>Aquisição de materiais diversos para desevolvimento de oficina de profissionalização.</t>
  </si>
  <si>
    <t>DANIEL LUIZ DE ARAUJO CORR</t>
  </si>
  <si>
    <t>54.122.665/0001-05</t>
  </si>
  <si>
    <t>Tar. agrupadas - ocorrencia 24/04/2024</t>
  </si>
  <si>
    <t>Pagamento referente à realização de exames/atestado de saúde ocupacional.</t>
  </si>
  <si>
    <t xml:space="preserve">PREVTRATO MEDICINA DO TRABALHO LTDA   </t>
  </si>
  <si>
    <t>180/2024</t>
  </si>
  <si>
    <t>20693.155/1</t>
  </si>
  <si>
    <t>20697.719/1</t>
  </si>
  <si>
    <t>Aquisição de ferragens e materiais de serralheria para adequação do imóvel da nova unidade socioeducativa.</t>
  </si>
  <si>
    <t>20694.192/1</t>
  </si>
  <si>
    <t>20694.193/1</t>
  </si>
  <si>
    <t>20694.194/1</t>
  </si>
  <si>
    <t>20693.067/1</t>
  </si>
  <si>
    <t xml:space="preserve">L.C.F. IMOVEIS LTDA - ME              </t>
  </si>
  <si>
    <t>03.552.255/0001-55</t>
  </si>
  <si>
    <t>Aquisição de ferragem para adequação do imóvel da nova unidade socioeducativa.</t>
  </si>
  <si>
    <t>Serviço de limpeza do imóvel após as obras para inauguração da nova unidade socioeducativa.</t>
  </si>
  <si>
    <t>PATRIC RODRIGO BANDEIRA LE</t>
  </si>
  <si>
    <t>49.192.832/0001-46</t>
  </si>
  <si>
    <t>2024/14</t>
  </si>
  <si>
    <t>Tar. agrupadas - ocorrencia 25/04/2024</t>
  </si>
  <si>
    <t>Estorno de pagamento de reajuste de salário por ACT realizado indevidamente na conta do CG 10/23, de competência do Termo de Colaboração 931/2018.</t>
  </si>
  <si>
    <t>Reembolso de despesa com passagem rodoviária adquirida para adolescente desligado, paga por Diretor Geral de Unidade.</t>
  </si>
  <si>
    <t xml:space="preserve">JOSE PINTO DE SOUZA       </t>
  </si>
  <si>
    <t>322.447.976-00</t>
  </si>
  <si>
    <t>100006470382 / 3433911</t>
  </si>
  <si>
    <t>Serviço de manutenção e revitalização da estrutura do imóvel.</t>
  </si>
  <si>
    <t>20700.216/1</t>
  </si>
  <si>
    <t>Aquisição de materiais para o desenvolvimento de atividades temáticas com adolescentes.</t>
  </si>
  <si>
    <t>20700.218/1</t>
  </si>
  <si>
    <t>20700.215/1</t>
  </si>
  <si>
    <t>Aquisição de materiais e equipamentos necessários para o desenvolvimento de atividades para adolescentes.</t>
  </si>
  <si>
    <t>20700.221/1</t>
  </si>
  <si>
    <t>20700.217/1</t>
  </si>
  <si>
    <t>Aquisição de equipamentos diversos de segurança e conservação.</t>
  </si>
  <si>
    <t>20700.219/1</t>
  </si>
  <si>
    <t>Pagamento de despesa acessória de contrato de locação imobiliária.</t>
  </si>
  <si>
    <t>6551/01</t>
  </si>
  <si>
    <t>6820/01</t>
  </si>
  <si>
    <t>6895/01</t>
  </si>
  <si>
    <t>6552/01</t>
  </si>
  <si>
    <t>6550/01</t>
  </si>
  <si>
    <t xml:space="preserve">UNIVERSO ELETRICO LTDA                </t>
  </si>
  <si>
    <t>299486-1</t>
  </si>
  <si>
    <t>Aquisição de equipamentos necessários ao regular atendimento das atividades da unidade socioeducativa.</t>
  </si>
  <si>
    <t>20703.085/1</t>
  </si>
  <si>
    <t>20703.082/1</t>
  </si>
  <si>
    <t>Aquisição de materiais para o desenvolvimento de atividades temáticas.</t>
  </si>
  <si>
    <t>20703.084/1</t>
  </si>
  <si>
    <t>20703.083/1</t>
  </si>
  <si>
    <t>Aquisição de material esportivo para o desenvolvimento de oficina e atividades de lazer.</t>
  </si>
  <si>
    <t>20711.058/1</t>
  </si>
  <si>
    <t>94608/01</t>
  </si>
  <si>
    <t>95089/01</t>
  </si>
  <si>
    <t>94609/01</t>
  </si>
  <si>
    <t>Aquisição de luvas e toucas descartáveis para uso no desenvolvimento de atividades com adolescentes.</t>
  </si>
  <si>
    <t xml:space="preserve">CODIPA EMBALAGENS                     </t>
  </si>
  <si>
    <t>09.041.181/0001-79</t>
  </si>
  <si>
    <t>Pagamento de multa Decreto ISS - 2857/2012</t>
  </si>
  <si>
    <t>Serviço de limpeza e dedetização da unidade</t>
  </si>
  <si>
    <t xml:space="preserve">MARCIEUDER MARCILIO FERNANDES         </t>
  </si>
  <si>
    <t>21.648.903/0001-53</t>
  </si>
  <si>
    <t>Gasto com transporte de bens móveis e objetos da unidade de internação Justinópolis para a casa Venda Nova.</t>
  </si>
  <si>
    <t>16/04/204</t>
  </si>
  <si>
    <t>Serviço terceirizado de consultoria em Gestão Empresarial.</t>
  </si>
  <si>
    <t>PAIVA E FERNANDES CONSULTO</t>
  </si>
  <si>
    <t>33.726.652/0001-67</t>
  </si>
  <si>
    <t>20693.653/1</t>
  </si>
  <si>
    <t>20694.705/1</t>
  </si>
  <si>
    <t>20694.706/1</t>
  </si>
  <si>
    <t>20694.707/1</t>
  </si>
  <si>
    <t>20694.704/1</t>
  </si>
  <si>
    <t>Tar. agrupadas - ocorrencia 26/04/2024</t>
  </si>
  <si>
    <t>Reembolso de despesa com pedágio custeada por fucnionário em deslocamento.</t>
  </si>
  <si>
    <t>Fornecimento de lanches para realização de evento.</t>
  </si>
  <si>
    <t xml:space="preserve">FABIANO 09622886671       </t>
  </si>
  <si>
    <t>Oficina de decoupagem ministrada para adolescentes das casas de Juiz de Fora, referente a 24 h/a</t>
  </si>
  <si>
    <t>Locação de imóvel, sob contrato, com incidência de IPTU e parcela de seguro fiança locatícia.</t>
  </si>
  <si>
    <t>884292/135211</t>
  </si>
  <si>
    <t>Locação de imóve, sob contrato.</t>
  </si>
  <si>
    <t xml:space="preserve">530,00 </t>
  </si>
  <si>
    <t>Serviço de desintetização e limpeza de caixa d'água</t>
  </si>
  <si>
    <t xml:space="preserve">JB AMBIENTAL LTDA                     </t>
  </si>
  <si>
    <t>47.332.353/0001-52</t>
  </si>
  <si>
    <t xml:space="preserve">315,00 </t>
  </si>
  <si>
    <t>Aquisição de gás GLP para atividades e rotina diária da unidade.</t>
  </si>
  <si>
    <t xml:space="preserve">A TEMGAS TRANSPORTE E COMERCIO        </t>
  </si>
  <si>
    <t>03.067.327/0001-79</t>
  </si>
  <si>
    <t xml:space="preserve">750,00 </t>
  </si>
  <si>
    <t>Oficina de reforço escolar ministrada para adolescentes, referente a 10 horas/aula.</t>
  </si>
  <si>
    <t>GLAUCIA CRISTINA</t>
  </si>
  <si>
    <t>54.146.374/0001-49</t>
  </si>
  <si>
    <t xml:space="preserve">975,00 </t>
  </si>
  <si>
    <t xml:space="preserve">250,00 </t>
  </si>
  <si>
    <t xml:space="preserve">788,07 </t>
  </si>
  <si>
    <t xml:space="preserve">119,37 </t>
  </si>
  <si>
    <t>Taxa de engenharia de trânsito/ requerimento de diretrizes viárias.</t>
  </si>
  <si>
    <t>TRANSCON</t>
  </si>
  <si>
    <t>08.435.854/0001-02</t>
  </si>
  <si>
    <t xml:space="preserve">151,20 </t>
  </si>
  <si>
    <t>Curso de confecção de ovos de páscoa</t>
  </si>
  <si>
    <t>YURI GABRIEL ANTENOR GOMES</t>
  </si>
  <si>
    <t>44.818.566/0001-09</t>
  </si>
  <si>
    <t xml:space="preserve">135,00 </t>
  </si>
  <si>
    <t xml:space="preserve">UBERABA EXTINTORES LTDA               </t>
  </si>
  <si>
    <t>28.801.765/0001-40</t>
  </si>
  <si>
    <t xml:space="preserve">348,25 </t>
  </si>
  <si>
    <t xml:space="preserve">160,99 </t>
  </si>
  <si>
    <t xml:space="preserve">309,67 </t>
  </si>
  <si>
    <t xml:space="preserve">307,55 </t>
  </si>
  <si>
    <t>5883898-8</t>
  </si>
  <si>
    <t xml:space="preserve">898,73 </t>
  </si>
  <si>
    <t>5884124-5</t>
  </si>
  <si>
    <t xml:space="preserve">837,96 </t>
  </si>
  <si>
    <t>5884260-8</t>
  </si>
  <si>
    <t xml:space="preserve">946,88 </t>
  </si>
  <si>
    <t>5884065-6</t>
  </si>
  <si>
    <t>5884226-8</t>
  </si>
  <si>
    <t xml:space="preserve">133,32 </t>
  </si>
  <si>
    <t>5883940-2</t>
  </si>
  <si>
    <t>Oficina de artesanato ministrada para adolescentes, referente a 24 h/a</t>
  </si>
  <si>
    <t xml:space="preserve">3,00 </t>
  </si>
  <si>
    <t>Tar. agrupadas - ocorrencia 29/04/2024</t>
  </si>
  <si>
    <t xml:space="preserve">                                      </t>
  </si>
  <si>
    <t>PIX REJEITADO, referente ao pagamento de Oficina de Marcenaria, 20 horas/aula.</t>
  </si>
  <si>
    <t>PIX REJEITADO, referente ao pagamento de Oficina de Marcenaria, 24 horas/aula.</t>
  </si>
  <si>
    <t>PIX REJEITADO, referente a 16 horas/aula de oficina de percussão.</t>
  </si>
  <si>
    <t xml:space="preserve">7.084,60 </t>
  </si>
  <si>
    <t>Aluguel de imóvel sob contrato.</t>
  </si>
  <si>
    <t xml:space="preserve">3.700,13 </t>
  </si>
  <si>
    <t>16 horas/aula, oficina de esportes ministrada para adolescentes.</t>
  </si>
  <si>
    <t>Nota Fiscal/ Fatura/ Recibo</t>
  </si>
  <si>
    <t>30 horas/aula, oficina de artesanato ministrada para adolescentes.</t>
  </si>
  <si>
    <t>18 horas/aula, oficina de reforço escolar ministrada para adolescentes.</t>
  </si>
  <si>
    <t>18 horas/aula, oficina de esportes ministrada para adolescentes.</t>
  </si>
  <si>
    <t>Aquisição de material para manutenção de máquina para limpeza e conservação do imóvel.</t>
  </si>
  <si>
    <t xml:space="preserve">MOTOLIMA COMERCIAL DE MO  </t>
  </si>
  <si>
    <t>08.468.470/0001-96</t>
  </si>
  <si>
    <t>Fornecimento de lanches e refeições para adolescentes, funcionários e festividades das unidades socioeducativas de Juiz de Fora.</t>
  </si>
  <si>
    <t>Reembolso de despesas custeadas por funcionária, relativas a materiais gráficos para utilização em seminário.</t>
  </si>
  <si>
    <t xml:space="preserve">MARISA ALVES SATLER       </t>
  </si>
  <si>
    <t>Formulário de Reembolso</t>
  </si>
  <si>
    <t>092.390.596-01</t>
  </si>
  <si>
    <t>Aquisição de materiais diversos de segurança essenciais ao bom andamento das atividades.</t>
  </si>
  <si>
    <t>Boleto bancário</t>
  </si>
  <si>
    <t>Aquisição de material de higiene para utilização dos adolescentes.</t>
  </si>
  <si>
    <t>Aquisição de materiais pedagógicos para uso dos adolescentes.</t>
  </si>
  <si>
    <t>Aquisição de materiais de escritório diversos.</t>
  </si>
  <si>
    <t>Aquisição de materiais de informática e periféricos diversos.</t>
  </si>
  <si>
    <t>Aquisição de materiais de limpeza para manutenção e conservação do imóvel.</t>
  </si>
  <si>
    <t>Fornecimento de lanches e refeições para adolescentes, funcionários e festividades da unidade socioeducativa.</t>
  </si>
  <si>
    <t>Abastecimento de veículo para transporte de adolescentes e atividades administrativas.</t>
  </si>
  <si>
    <t>Aquisição de ventiladores e máquina para corte de cabelo para uso dos adolescentes.</t>
  </si>
  <si>
    <t>Aquisição de materiais de copa e cozinha diversos.</t>
  </si>
  <si>
    <t>Fornecimento de água e tratamento de esgoto por concessionária do serviço público.</t>
  </si>
  <si>
    <t>Serviços de Mão-de-Obra Terceirizada</t>
  </si>
  <si>
    <t>Prestação de serviços administrativos terceirizados de compras, gerenciamento de bens e gerenciamento de contas.</t>
  </si>
  <si>
    <t>Parcela de seguro fiança de imóvel sob contrato de locação.</t>
  </si>
  <si>
    <t>Serviço terceirizado de limpeza e manutenção de piscina.</t>
  </si>
  <si>
    <t>Aquisição de materiais para conservação e manutenção do imóvel.</t>
  </si>
  <si>
    <t>VAREJAO DAS TEXTURAS EIREL</t>
  </si>
  <si>
    <t>10.826.845/0001-94</t>
  </si>
  <si>
    <t>24 horas/aula, oficina de marcenaria ministrada para adolescentes. (PIX REJEITADO, VALOR ESTORNADO)</t>
  </si>
  <si>
    <t>20 horas/aula, oficina de marcenaria ministrada para adolescentes. (PIX REJEITADO, VALOR ESTORNADO)</t>
  </si>
  <si>
    <t>16 horas/aula, oficina de percussão ministrada para adolescentes. (PIX REJEITADO, VALOR ESTORNADO)</t>
  </si>
  <si>
    <t>20 horas/aula, oficina de marcenaria ministrada para adolescentes.</t>
  </si>
  <si>
    <t>Pagamento parcial, feito a menor, relativo a 24 horas/aula de oficina de marcenaria ministrada para adolescentes.</t>
  </si>
  <si>
    <t>16 horas/aula, oficina de percussão ministrada para adolescentes.</t>
  </si>
  <si>
    <t>Pagamento parcial, complementar, relativo a 24 horas/aula de oficina de marcenaria ministrada para adolescentes.</t>
  </si>
  <si>
    <t>Fornecimento de lanches preparados para adolescentes, funcionários e festividades das unidades socioeducativas de Juiz de Fora</t>
  </si>
  <si>
    <t>Tar. agrupadas - ocorrencia 30/04/2024</t>
  </si>
  <si>
    <t>Aquisição de passagem rodoviária para adolescentes ou familiar com vistas à realização de visita de reinserção sociofamiliar.</t>
  </si>
  <si>
    <t>Serviço de instalação de DryWall e pintura para adequação do imóvel.</t>
  </si>
  <si>
    <t>2024.15</t>
  </si>
  <si>
    <t>Serviços de alvenaria para adequação do imóvel.</t>
  </si>
  <si>
    <t>2024.16</t>
  </si>
  <si>
    <t>BUSON</t>
  </si>
  <si>
    <t>Concessão de 4 diárias de viagem para funcionária em deslocamento.</t>
  </si>
  <si>
    <t xml:space="preserve">RENATA B CALDAS           </t>
  </si>
  <si>
    <t>Formulário de Diária</t>
  </si>
  <si>
    <t>053.248.286-70</t>
  </si>
  <si>
    <t xml:space="preserve">ANDRE L RIBEIRO DA SILVA  </t>
  </si>
  <si>
    <t>050.077.726-82</t>
  </si>
  <si>
    <t>Serviço de locação de 17 veículos para distribuição e desenvolvimento das atividades nas unidades e área meio.</t>
  </si>
  <si>
    <t>VIACAO RIO DOCE</t>
  </si>
  <si>
    <t>Aquisição de materiais de higiene pessoal para utilização no desenvolvimento das atividades.</t>
  </si>
  <si>
    <t xml:space="preserve">ANGULO E LTDA - ME        </t>
  </si>
  <si>
    <t>09.100.586/0001-30</t>
  </si>
  <si>
    <t>Pagamento de benefício legal para funcionários.</t>
  </si>
  <si>
    <t>Serviço de telefonia fixa e/ou internet.</t>
  </si>
  <si>
    <t>1829561597-0</t>
  </si>
  <si>
    <t>1828602407-0</t>
  </si>
  <si>
    <t>1829562252-0</t>
  </si>
  <si>
    <t>1829559532-0</t>
  </si>
  <si>
    <t>18 horas/aula, oficina de artesanato ministrada para adolescentes.</t>
  </si>
  <si>
    <t>Reembolso de despesas custeadas por membro do Conselho Administrativo, relativas evento com participação da OS.</t>
  </si>
  <si>
    <t>Aquisição de materiais para adequação da estrutura do imóvel.</t>
  </si>
  <si>
    <t>DISTRIBUIDORA E SERVICOS E</t>
  </si>
  <si>
    <t>06.227.622/0001-33</t>
  </si>
  <si>
    <t>18.974.986/0001-33</t>
  </si>
  <si>
    <t>Serviço de instalação e adequação de estruturas.</t>
  </si>
  <si>
    <t xml:space="preserve">Frederico Vieira Barboza  </t>
  </si>
  <si>
    <t>23.287.178/0001-60</t>
  </si>
  <si>
    <t>Serviço adequação de imóvel - fabricação de bancos para sala de atividades.</t>
  </si>
  <si>
    <t>Fornecimento de energia elétrica por concessionária do serviço público.</t>
  </si>
  <si>
    <t>001.24.25865744-3</t>
  </si>
  <si>
    <t>Aquisição de sacos de lixo para uso na manutenção e conservação das unidades.</t>
  </si>
  <si>
    <t>EMBALAGENS PLASTICAS DE SA</t>
  </si>
  <si>
    <t>29.179.416/0001-09</t>
  </si>
  <si>
    <t>1828601089-0</t>
  </si>
  <si>
    <t>Tar. agrupadas - ocorrencia 02/05/2024</t>
  </si>
  <si>
    <t>Folha de pagamentos de funcionários, competência abril/24.</t>
  </si>
  <si>
    <t>5 horas/aula, oficina de culinária ministrada para adolescentes.</t>
  </si>
  <si>
    <t>Matheus Antonio De Oliveira M</t>
  </si>
  <si>
    <t>46.438.261/0001-69</t>
  </si>
  <si>
    <t>Serviço de manutenção hidráulica.</t>
  </si>
  <si>
    <t xml:space="preserve">DESENTUPIDORA E DEDETIZADORA JK LTDA  </t>
  </si>
  <si>
    <t>07.064.226/0001-03</t>
  </si>
  <si>
    <t>Aquisição de vales-transporte sociais para uso dos adolescentes em atividades externas e visitas de reinserção sociofamiliar.</t>
  </si>
  <si>
    <t>Recarga de cartões de transporte de utilização dos adolescentes de Belo Horizonte.</t>
  </si>
  <si>
    <t>Tar. agrupadas - ocorrencia 03/05/2024</t>
  </si>
  <si>
    <t xml:space="preserve">VIVO FIXO NACIONAL 13 DIG             </t>
  </si>
  <si>
    <t>1831320617-0</t>
  </si>
  <si>
    <t xml:space="preserve">CANTINAS LTDA - ME    </t>
  </si>
  <si>
    <t>Pagamento de verbas rescisórias devida em virtude do encerramento do vínculo de trabalho.</t>
  </si>
  <si>
    <t>NATHALIA DE CASTRO SOARES</t>
  </si>
  <si>
    <t>084.769.206-01</t>
  </si>
  <si>
    <t>Aquisição de toalhas de banho para uso dos adolescentes.</t>
  </si>
  <si>
    <t>Tar. agrupadas - ocorrencia 06/05/2024</t>
  </si>
  <si>
    <t>Reembolso de despesas custeadas por funcionário em deslocamento com combustível, pedágio e alimentação.</t>
  </si>
  <si>
    <t xml:space="preserve">PEDRO PAULO MONTEIRO      </t>
  </si>
  <si>
    <t>594.744.756-87</t>
  </si>
  <si>
    <t>Reembolso de despesa com alimentação custeada por funcionário em deslocamento.</t>
  </si>
  <si>
    <t xml:space="preserve">VALDEMIR DA SILVA         </t>
  </si>
  <si>
    <t>061.058.998-90</t>
  </si>
  <si>
    <t xml:space="preserve">WUDSON BARROSO DA SILVA   </t>
  </si>
  <si>
    <t>297.970.556-04</t>
  </si>
  <si>
    <t xml:space="preserve">VIAÇÃO RIODOCE </t>
  </si>
  <si>
    <t>23354/2024</t>
  </si>
  <si>
    <t>23 horas/aula, oficina de esportes ministrada para adolescentes.</t>
  </si>
  <si>
    <t>18 horas/aula, oficina de cultura ministrada para adolescentes.</t>
  </si>
  <si>
    <t>6 horas/aula, oficina de cultura ministrada para adolescentes.</t>
  </si>
  <si>
    <t xml:space="preserve"> NANCY MARIA MORA </t>
  </si>
  <si>
    <t>49.944.771/0001-26</t>
  </si>
  <si>
    <t>Serviço de serralheria para adequação do imóvel.</t>
  </si>
  <si>
    <t>Serviço de limpeza do imóvel após as intervenções na estrutura e adaptações, segunda parcela.</t>
  </si>
  <si>
    <t>PIX RECEBIDO, referente a passagem rodoviária para visita de adolescente cancelada.</t>
  </si>
  <si>
    <t>14 horas/aula, oficina de artes ministrada para adolescentes.</t>
  </si>
  <si>
    <t>Pagamento realizado parcialmente, referente a abastecimento de veículo para transporte de adolescentes e atividades administrativas.</t>
  </si>
  <si>
    <t>Pensão alimentícia descontada em folha de salários e repassada diretamente ao beneficiário, por ordem judicial.</t>
  </si>
  <si>
    <t>Ordem Judicial</t>
  </si>
  <si>
    <t xml:space="preserve">MADEIRAS E FORROS LTDA    </t>
  </si>
  <si>
    <t>65.095.580/0002-74</t>
  </si>
  <si>
    <t>Aquisição de material para confecção de mesas de refeitório, adaptação do imóvel para adequação ao atendimento.</t>
  </si>
  <si>
    <t>REINVENT MARMORES E GRANIT</t>
  </si>
  <si>
    <t>38.560.898/0001-25</t>
  </si>
  <si>
    <t>Serviço de recarga de extintores.</t>
  </si>
  <si>
    <t xml:space="preserve">MOISES GONCALVES LOPES                </t>
  </si>
  <si>
    <t>18.062.901/0001-73</t>
  </si>
  <si>
    <t>Aquisição de capas impermeáveis para colchões e travesseiros atendendo a normas técnicas sanitárias.</t>
  </si>
  <si>
    <t xml:space="preserve">ROSANGELA BEATRIZ DOS SANTOS 6        </t>
  </si>
  <si>
    <t>22.897.781/0001-00</t>
  </si>
  <si>
    <t>Taxa de fiscalização sanitária, de localização e funcionamento.</t>
  </si>
  <si>
    <t>02.24.0836215.55</t>
  </si>
  <si>
    <t>Recolhimento de taxas de fiscalização sanitária, de localização e funcionamento.</t>
  </si>
  <si>
    <t>02.24.0817919-92</t>
  </si>
  <si>
    <t>24 horas/aula, oficina de fotografia ministrada para adolescentes.</t>
  </si>
  <si>
    <t>Concessão de diária para custeio de deslocamento de adolescente em visita de reinserção sociofamiliar.</t>
  </si>
  <si>
    <t>Aquisição de refrigerador para uso dos adolescentes.</t>
  </si>
  <si>
    <t>47.960.950/0894-32</t>
  </si>
  <si>
    <t>Tar. agrupadas - ocorrencia 08/05/2024</t>
  </si>
  <si>
    <t>Medicamento para todos, benefício sindical previsto em ACT.</t>
  </si>
  <si>
    <t xml:space="preserve">DMABE ADMINISTRADORA GESTAO E COBRA   </t>
  </si>
  <si>
    <t>Dependentes de benefício sindical, descontado em folha e recolhido pela OS ao sindicato da categoria.</t>
  </si>
  <si>
    <t>Benefício sindical previsto em ACT, com incidência de cobrança de dependentes descontada em folha.</t>
  </si>
  <si>
    <t>Locação de impressora, sob contrato.</t>
  </si>
  <si>
    <t>21200/1</t>
  </si>
  <si>
    <t>21199/1</t>
  </si>
  <si>
    <t>21201/1</t>
  </si>
  <si>
    <t>2024/49</t>
  </si>
  <si>
    <t>Serviço de manuntenção de redes, computadores e periféricos.</t>
  </si>
  <si>
    <t>02.24.0836217.17</t>
  </si>
  <si>
    <t>Tar. agrupadas - ocorrencia 09/05/2024</t>
  </si>
  <si>
    <t>Despesas com pedágios e mensalidade do serviço de cobrança automática.</t>
  </si>
  <si>
    <t>ANDRE IGOR DA SILVA CANDIDO</t>
  </si>
  <si>
    <t>113.759.706-23</t>
  </si>
  <si>
    <t>09733042024-7</t>
  </si>
  <si>
    <t>Despesa acessória de imóvel sob contrato de locação para as atividades da área meio.</t>
  </si>
  <si>
    <t>2024/16</t>
  </si>
  <si>
    <t>Serviço de pintura e revitalização do imóvel.</t>
  </si>
  <si>
    <t>2024/15</t>
  </si>
  <si>
    <t>10 horas/aula, oficina de bolos e biscoitos ministrada para adolescentes.</t>
  </si>
  <si>
    <t>2024.70</t>
  </si>
  <si>
    <t>Serviço de malote e correspondências entre as unidades e área meio.</t>
  </si>
  <si>
    <t>Serviço de manutenção em redes, computadores e periféricos sob contrato.</t>
  </si>
  <si>
    <t xml:space="preserve">CIA DE SANEAMEN MG-COPASA             </t>
  </si>
  <si>
    <t>001.24.27381221-5</t>
  </si>
  <si>
    <t xml:space="preserve">Claro                     </t>
  </si>
  <si>
    <t>Fornecimento de lanches e refeições para funcionários da área meio.</t>
  </si>
  <si>
    <t>001.24.26830654-4</t>
  </si>
  <si>
    <t>001.24.26830655-2</t>
  </si>
  <si>
    <t>Tar. agrupadas - ocorrencia 13/05/2024</t>
  </si>
  <si>
    <t>Repasse de recursos previsto para fevereiro, no segundo ciclo, efetivado no terceiro.</t>
  </si>
  <si>
    <t>8 horas/aula, oficina de incentivo aos estudos ministrada para adolescentes.</t>
  </si>
  <si>
    <t>Reembolso de despesa efetuada por funcionária com materiais gráficos utilizados pela OS na Feira de Exposições do CIA-BH.</t>
  </si>
  <si>
    <t>73 horas/aula, oficina de esportes ministrada para adolescentes das casas de Belo Horizonte.</t>
  </si>
  <si>
    <t>22,5 horas/aula, oficina de cultura ministrada para adolescentes.</t>
  </si>
  <si>
    <t>Reembolso de despesa efetuada por fucnionária referente à realização de exame de Raio-X dentário de adolescente.</t>
  </si>
  <si>
    <t xml:space="preserve">MARTHA F SOUZA CORIDOLA   </t>
  </si>
  <si>
    <t>090.031.046-46</t>
  </si>
  <si>
    <t>952/052401</t>
  </si>
  <si>
    <t>Honorários contábeis, sob contrato.</t>
  </si>
  <si>
    <t>Serviços de assistência técnica e armazenamento de dados vinculados ao registro de ponto.</t>
  </si>
  <si>
    <t xml:space="preserve">RIBEIRO DE OLIVEIRA CIA LTDA          </t>
  </si>
  <si>
    <t>21.562.897/0001-17</t>
  </si>
  <si>
    <t>Serviço de assessoria jurídica, sob contrato.</t>
  </si>
  <si>
    <t xml:space="preserve">CAMILA MOREIRA SOARES     </t>
  </si>
  <si>
    <t>54.519.698/0001-85</t>
  </si>
  <si>
    <t>Serviço de manutenção e reparo de rede elétrica.</t>
  </si>
  <si>
    <t>CLEUDSON DE OLIVEIRA 64891</t>
  </si>
  <si>
    <t>46.409.823/0001-76</t>
  </si>
  <si>
    <t>21 horas/aula, oficina de cultura ministrada para adolescentes.</t>
  </si>
  <si>
    <t>19,5 horas/aula, oficina de cultura ministrada para adolescentes.</t>
  </si>
  <si>
    <t>VAGNER DE SOUZA SANTOS PER</t>
  </si>
  <si>
    <t>Serviço notarial de registro, averbação, conferência e arquivamento de ata.</t>
  </si>
  <si>
    <t>CARTÓRIO DE PESSOAS JURÍDICAS DE JUIZ DE FORA</t>
  </si>
  <si>
    <t>CMX REFEICOES COLETIVAS EI</t>
  </si>
  <si>
    <t>Segunda parcela do serviço terceirizado de recrutamento e seleção de pessoas contratado mediante Ato Convocatório 01/2023.</t>
  </si>
  <si>
    <t>GEDEOLI CONSULTORIA E TREI</t>
  </si>
  <si>
    <t>1109612-1</t>
  </si>
  <si>
    <t>Tarifa TED enviada, cobrança referente a 15/05/2024.</t>
  </si>
  <si>
    <t>Transferência pra reserva de recursos referente à competência março/2024.</t>
  </si>
  <si>
    <t>Transferência pra reserva de recursos referente à competência abril/2024.</t>
  </si>
  <si>
    <t>Aquisição de materiais esportivos para cumprimento de acordo entre OS, OEEP e o MP de Uberlândia.</t>
  </si>
  <si>
    <t xml:space="preserve">SCALIBU SPORTS LTDA ME    </t>
  </si>
  <si>
    <t>05.193.464/0001-85</t>
  </si>
  <si>
    <t>Aquisição de tatames para oferta de oficinas de esportes e jogos pedagógicos.</t>
  </si>
  <si>
    <t>22 horas/aula, oficina de cultura ministrada para adolescentes.</t>
  </si>
  <si>
    <t>Despesa relativa à folha salarial, competência abril/2024. Inclui: Contribuição Previdenciária descontada dos empregados, Contribuição Previdenciária do Empregador, IRRF, Contribuições Patronais de Terceiros (INCRA, SENAC, SESC, SEBRAE, SALÁRIO EDUCAÇÃO) e Risco Ambiental)</t>
  </si>
  <si>
    <t>00.394.460/0058-87</t>
  </si>
  <si>
    <t xml:space="preserve">TOP FIVE SOLUCOES WEB E INFORM        </t>
  </si>
  <si>
    <t>Aquisição de materiais pedagógicos para o desenvolvimento de atividades com adolescentes nas casas de Juiz de Fora.</t>
  </si>
  <si>
    <t>5895663-8</t>
  </si>
  <si>
    <t>Aquisição de materiais pedagógicos para o desenvolvimento de atividades com adolescentes.</t>
  </si>
  <si>
    <t xml:space="preserve">LEANDRO LUIZ CAMPOS CHAGAS            </t>
  </si>
  <si>
    <t>01.803.346/0001-90</t>
  </si>
  <si>
    <t>Despesa com alimentação custeada por funcionário em visita à unidade de Muriaé.</t>
  </si>
  <si>
    <t>Aquisição de material permanente para desenvolvimento de oficinas de esporte e jogos pedagógicos com adolescentes.</t>
  </si>
  <si>
    <t>MARCELO SOUZA DE AZEVEDO S</t>
  </si>
  <si>
    <t>37.580.720/0001-83</t>
  </si>
  <si>
    <t>Encargo social relativo ao recolhimento de FGTS sobre folha de salários, competência abril/24.</t>
  </si>
  <si>
    <t>CAIXA ECONÔMICA FEDERAL</t>
  </si>
  <si>
    <t>0124.0507.0767.680-5</t>
  </si>
  <si>
    <t xml:space="preserve">PARQUINHO INFANTIL        </t>
  </si>
  <si>
    <t>47.620.097/0001-07</t>
  </si>
  <si>
    <t>Tar. agrupadas - ocorrencia 15/05/2024</t>
  </si>
  <si>
    <t>Aquisição de cofre com blindagem para armazenamento de armas de fogo de autoridades para as casas de Belo Horizonte, conforme previsão no escopo do Contrato de Gestão.</t>
  </si>
  <si>
    <t xml:space="preserve">CACULE METALURGICA LTDA   </t>
  </si>
  <si>
    <t>10.394.382/0001-39</t>
  </si>
  <si>
    <t>Aquisição de cofre com blindagem para armazenamento de armas de fogo de autoridades para as casas de Uberlândia, conforme previsão no escopo do Contrato de Gestão.</t>
  </si>
  <si>
    <t>Aquisição de cofre com blindagem para armazenamento de armas de fogo de autoridades para as casas de Juiz de Fora, conforme previsão no escopo do Contrato de Gestão.</t>
  </si>
  <si>
    <t>Aquisição de cofre com blindagem para armazenamento de armas de fogo de autoridades, conforme previsão no escopo do Contrato de Gestão.</t>
  </si>
  <si>
    <t>Serviço de gestão de telefonia móvel, sob contrato.</t>
  </si>
  <si>
    <t>5896369-3</t>
  </si>
  <si>
    <t>Aquisição de gás de cozinha para realização de atividades, oficinas e outras ações.</t>
  </si>
  <si>
    <t xml:space="preserve">FELIPE GAS COMERCIO DE GAS LTD        </t>
  </si>
  <si>
    <t>22.822.503/0001-85</t>
  </si>
  <si>
    <t>Aquisição de materiais diversos para adequação da estrutura e manutenção do imóvel.</t>
  </si>
  <si>
    <t xml:space="preserve">FMJ COMERCIO DE TINTAS LTDA           </t>
  </si>
  <si>
    <t>23.045.334/0004-20</t>
  </si>
  <si>
    <t>Transporte de móveis e objetos do endereço da CSL Ipiranga para a CSL São Luís.</t>
  </si>
  <si>
    <t xml:space="preserve">FARMACIA NACIONAL         </t>
  </si>
  <si>
    <t>22.020.994/0013-84</t>
  </si>
  <si>
    <t>5896995-0</t>
  </si>
  <si>
    <t>Benefício sindical previsto em ACT</t>
  </si>
  <si>
    <t>Aquisição de carimbo para serviços admnistrativos da área meio.</t>
  </si>
  <si>
    <t>Tar. agrupadas - ocorrencia 16/05/2024</t>
  </si>
  <si>
    <t>PIX RECEBIDO referente à compra de cofre blindado para Contagem, cujo pagamento foi feito em duplicidade.</t>
  </si>
  <si>
    <t xml:space="preserve">BUSON </t>
  </si>
  <si>
    <t>PASSAGEM CANCELADA. Aquisição de passagem rodoviária para adolescentes ou familiar com vistas à realização de visita de reinserção sociofamiliar.</t>
  </si>
  <si>
    <t>Concessão de diária parcial para funcionário em deslocamento.</t>
  </si>
  <si>
    <t xml:space="preserve">AGNALDO LUIZ DE PAULA     </t>
  </si>
  <si>
    <t>611.613.816-00</t>
  </si>
  <si>
    <t>Concessão de 3 diárias de viagem (com ou sem transporte) para funcionário em deslocamento.</t>
  </si>
  <si>
    <t>73/24</t>
  </si>
  <si>
    <t>72/24</t>
  </si>
  <si>
    <t>74/24</t>
  </si>
  <si>
    <t>12013/1</t>
  </si>
  <si>
    <t>20814.724/1</t>
  </si>
  <si>
    <t>Aluguel, seguro incêndio e IPTU de imóvel sob contrato.</t>
  </si>
  <si>
    <t>893293/135882</t>
  </si>
  <si>
    <t>84.460.508/0001-98</t>
  </si>
  <si>
    <t xml:space="preserve">CAMPOS GUIMARAES IMOVEIS ALIPI        </t>
  </si>
  <si>
    <t>Aquisição de notebook visando execução de projeto em cumprimento de acordo entre OS, OEEP e MP de Uberlândia.</t>
  </si>
  <si>
    <t xml:space="preserve">HUB FINTECH                           </t>
  </si>
  <si>
    <t>05.570.714/0001-59</t>
  </si>
  <si>
    <t>001.24.28065040-3</t>
  </si>
  <si>
    <t>Serviço de desinsetização e desratização do imóvel.</t>
  </si>
  <si>
    <t>Serviço de desinsetização e desratização do imóvel e limpeza de caixa dágua.</t>
  </si>
  <si>
    <t>001.24.29615030-8</t>
  </si>
  <si>
    <t>Prestação de serviços de assessoria e consultoria empresarial, gerencial e de terceiro setor, sob contrato.</t>
  </si>
  <si>
    <t xml:space="preserve">INSTITUTO BRASILEIRO DE NEGOCI        </t>
  </si>
  <si>
    <t>Aquisição de materiais para atividade temática de festividades e comemorações.</t>
  </si>
  <si>
    <t xml:space="preserve">NATHAN LUCIO ROSA         </t>
  </si>
  <si>
    <t>092.409.716-70</t>
  </si>
  <si>
    <t>Imposto sobre imóvel objeto de contrato de locação.</t>
  </si>
  <si>
    <t>Concessão de 2 diárias de viagem (com ou sem transporte) para funcionário em deslocamento.</t>
  </si>
  <si>
    <t xml:space="preserve">VINICIUS LOPES CALIMAN          </t>
  </si>
  <si>
    <t>Reembolso de despesa com pedágio custeada por funcionário em deslocamento.</t>
  </si>
  <si>
    <t xml:space="preserve">ANDRE L RIBEIRO DA SILVA        </t>
  </si>
  <si>
    <t>Reembolso de despesas com pedágio custeadas por funcionário em deslocamento.</t>
  </si>
  <si>
    <t xml:space="preserve">JEAN E VILAS BOAS               </t>
  </si>
  <si>
    <t>965.126.286-91</t>
  </si>
  <si>
    <t>Tar. agrupadas - ocorrencia 17/05/2024</t>
  </si>
  <si>
    <t>001.24.27523425-1</t>
  </si>
  <si>
    <t>PIX RECEBIDO referente à aquisição de passagem rodoviária para adolescente.</t>
  </si>
  <si>
    <t>Aquisição de certificados digitais para funcionários em função de direção.</t>
  </si>
  <si>
    <t xml:space="preserve">CONVERGENCIA DIGITAL SOLUCOES LTDA    </t>
  </si>
  <si>
    <t>Aquisição de impressora multifuncional para execução de projeto em cumprimento de acordo entre OS, OEEP e MP de Uberlândia.</t>
  </si>
  <si>
    <t>Aquisição de materiais de informática periféricos visando execução de projeto em cumprimento de acordo entre OS, OEEP e MP de Uberlândia.</t>
  </si>
  <si>
    <t>Aquisição de projetor para atividades com adolescentes em cumprimento ao acordo entre a OS, o OEEP e o MP de Uberlândia.</t>
  </si>
  <si>
    <t>001.24.28579410-1</t>
  </si>
  <si>
    <t>Manutenção de veículo cedido pelo Estado, referente a mão de obra e peças.</t>
  </si>
  <si>
    <t>SERVULO DE OLIVEIRA SANTOS</t>
  </si>
  <si>
    <t>40.763.712/0001-87</t>
  </si>
  <si>
    <t>Tar. agrupadas - ocorrencia 20/05/2024</t>
  </si>
  <si>
    <t xml:space="preserve">WILIAN VARLEY DA SILVA    </t>
  </si>
  <si>
    <t>655.169.586-87</t>
  </si>
  <si>
    <t>Reembolso de despesa efetuada por funcionária com a compra de transformadores para utilização na adequação do imóvel da nova unidade socioeducativa.</t>
  </si>
  <si>
    <t>Mensalidade dos serviços de medicina e segurança do trabalho, sob contrato.</t>
  </si>
  <si>
    <t xml:space="preserve">PRO-SATTVA PREST.SERVICOS EM S        </t>
  </si>
  <si>
    <t>Aquisição de câmeras fotográficas para atividades com adolescentes em cumprimento ao acordo entre a OS, o OEEP e o MP de Uberlândia.</t>
  </si>
  <si>
    <t>NATULIA COMÉRCIO DE MEDICAMENTOS</t>
  </si>
  <si>
    <t>02.149.814/0001-18</t>
  </si>
  <si>
    <t>Aquisição de bebedouro para a unidade.</t>
  </si>
  <si>
    <t xml:space="preserve">Wh Industria Comercio E Import        </t>
  </si>
  <si>
    <t>29.730.943/0001-51</t>
  </si>
  <si>
    <t>Recolhimento de Multa Rescisória ao FGTS.</t>
  </si>
  <si>
    <t>01240.5200.9490.909-6</t>
  </si>
  <si>
    <t>Mensalidade mais serviços especiais de medicina e segurança do trabalho, sob contrato.</t>
  </si>
  <si>
    <t>001.24.29024239-1</t>
  </si>
  <si>
    <t>Aquisição de materiais para realização de ações voltadas para festividades e comemorações.</t>
  </si>
  <si>
    <t>Aquisição de materiais diversos para reparos e manutenção no imóvel.</t>
  </si>
  <si>
    <t>Aquisição de máquina de lavar para roupas de cama, banho e vestuário de adolescentes.</t>
  </si>
  <si>
    <t>Tar. agrupadas - ocorrencia 21/05/2024</t>
  </si>
  <si>
    <t>PIX RECEBIDO referente a passagem de transporte rodoviário para adolescente cancelada.</t>
  </si>
  <si>
    <t>ALEXANDRE DINIZ MASCARENHAS</t>
  </si>
  <si>
    <t>102.362.116-92</t>
  </si>
  <si>
    <t xml:space="preserve">ARAUJO &amp; MARX LTDA                    </t>
  </si>
  <si>
    <t>Tar. agrupadas - ocorrencia 22/05/2024</t>
  </si>
  <si>
    <t>Aquisição de materiais para desenvolvimento de atividades esportivas em cumprimento de acordo entre OS, OEEP e o MP de Uberlândia</t>
  </si>
  <si>
    <t>DISTRIBUIDORA DE GAS RIBEI</t>
  </si>
  <si>
    <t>23//05/2024</t>
  </si>
  <si>
    <t>26.235.504/0001-84</t>
  </si>
  <si>
    <t>Aquisição de bomba de água para reposição e manutenção do fornecimento de água na unidade.</t>
  </si>
  <si>
    <t xml:space="preserve">ANG EQUIPAMENTOS LTDA     </t>
  </si>
  <si>
    <t>18.330.373/0001-96</t>
  </si>
  <si>
    <t>DESPESA CANCELADA, referente a hospedagem para familiar de adolescente em deslocamento para visita sociofamiliar, com limitação de horários para retorno ao domicílio.</t>
  </si>
  <si>
    <t>RC DISTRIBUIDORA E COMERCI</t>
  </si>
  <si>
    <t>17.464.745/0001-04</t>
  </si>
  <si>
    <t>Valor relativo a custas processuais e depósito recursal.</t>
  </si>
  <si>
    <t xml:space="preserve">STN - GRU JUDICIAL                    </t>
  </si>
  <si>
    <t>GRU</t>
  </si>
  <si>
    <t>1107263.2023.503000-3</t>
  </si>
  <si>
    <t xml:space="preserve">CAIXA ECONOMICA FEDERAL - TRT0        </t>
  </si>
  <si>
    <t>033999.00022.24062.63</t>
  </si>
  <si>
    <t>Aquisição de creme dental para uso de adolescentes.</t>
  </si>
  <si>
    <t xml:space="preserve">drogaria pontual ltda me  </t>
  </si>
  <si>
    <t>04.514.978/0001-22</t>
  </si>
  <si>
    <t xml:space="preserve">TOKIO MARINE SEGURADORA S A           </t>
  </si>
  <si>
    <t>33.164.021/0001-00</t>
  </si>
  <si>
    <t>Hospedagem para funcionários em deslocamento para atividades(treinamentos, capacitações, visitas técnicas entre outros) do Contrato de Gestão.</t>
  </si>
  <si>
    <t xml:space="preserve">GALATAS CENTRAL HOTEL LTDA            </t>
  </si>
  <si>
    <t>Gestão Educacional de Jovem Aprendiz.</t>
  </si>
  <si>
    <t>106692-0</t>
  </si>
  <si>
    <t>11322/1/1</t>
  </si>
  <si>
    <t>001.24.29493599-5</t>
  </si>
  <si>
    <t>106669-0</t>
  </si>
  <si>
    <t>001.24.20768240-4</t>
  </si>
  <si>
    <t>Tar. agrupadas - ocorrencia 24/05/2024</t>
  </si>
  <si>
    <t>PIX DEVOLVIDO referente a reserva de hospedagem cancelada.</t>
  </si>
  <si>
    <t>LUCRECIA DE OLIVEIRA JAGER</t>
  </si>
  <si>
    <t>866.401.946-00</t>
  </si>
  <si>
    <t>8340/01</t>
  </si>
  <si>
    <t>8342/01</t>
  </si>
  <si>
    <t>8339/01</t>
  </si>
  <si>
    <t>8341/01</t>
  </si>
  <si>
    <t>8338/01</t>
  </si>
  <si>
    <t>96855/01</t>
  </si>
  <si>
    <t>96856/01</t>
  </si>
  <si>
    <t>96857/01</t>
  </si>
  <si>
    <t>24622/1</t>
  </si>
  <si>
    <t>5904028-9</t>
  </si>
  <si>
    <t>5903994-9</t>
  </si>
  <si>
    <t>5903987-6</t>
  </si>
  <si>
    <t>5903951-5</t>
  </si>
  <si>
    <t>5904009-2</t>
  </si>
  <si>
    <t>5903961-2</t>
  </si>
  <si>
    <t>0124.0521095.75071-4</t>
  </si>
  <si>
    <t>Tar. agrupadas - ocorrencia 27/05/2024</t>
  </si>
  <si>
    <t>Aquisição de materiais diversos para atividades e oficinas.</t>
  </si>
  <si>
    <t xml:space="preserve">KARLOS PAPELARIA LTDA     </t>
  </si>
  <si>
    <t>Concessão de uma diária para funcionário em deslocamento.</t>
  </si>
  <si>
    <t>12 Cursos de Mecânica Automotiva para adolescentes.</t>
  </si>
  <si>
    <t>ESCOLA DO MECANICO LINHA P</t>
  </si>
  <si>
    <t>24.153.349/0001-21</t>
  </si>
  <si>
    <t xml:space="preserve">MARIANA SA LENZA DE MOURA </t>
  </si>
  <si>
    <t>060.143.956-28</t>
  </si>
  <si>
    <t>FERNANDA CRISTINA SILVA GL</t>
  </si>
  <si>
    <t>063.033.176-69</t>
  </si>
  <si>
    <t>CARLA ADRIANA ROBERTA DE O</t>
  </si>
  <si>
    <t>109.583.766-46</t>
  </si>
  <si>
    <t>Prestação de serviços de desenvolvimento do site da OS.</t>
  </si>
  <si>
    <t xml:space="preserve">EDUARDO V MKT LTDA        </t>
  </si>
  <si>
    <t>47.704.203/0001-22</t>
  </si>
  <si>
    <t>Serviço de instalação de concertinas.</t>
  </si>
  <si>
    <t xml:space="preserve">Flávio Concertinas        </t>
  </si>
  <si>
    <t>Serviço de instalação de janelas.</t>
  </si>
  <si>
    <t xml:space="preserve">VALTER DE OLIVEIRA JUNIOR </t>
  </si>
  <si>
    <t>53.611.153/0001-31</t>
  </si>
  <si>
    <t>Aquisição de materiais hidráulicos para adequação do imóvel.</t>
  </si>
  <si>
    <t xml:space="preserve">Bestsistem Manutencao E Comerc        </t>
  </si>
  <si>
    <t>Hospedagem para familiar de adolescente em deslocamento para visita sociofamiliar, com limitação de horários para retorno ao domicílio.</t>
  </si>
  <si>
    <t xml:space="preserve">REDE DOMUS HOTEL LTDA                 </t>
  </si>
  <si>
    <t>22.122.138/0001-04</t>
  </si>
  <si>
    <t>Aquisição de materiais de serralheria para adequação do imóvel.</t>
  </si>
  <si>
    <t xml:space="preserve">CASA DAS CHAPAS LTDA      </t>
  </si>
  <si>
    <t>10.321.730/0002-29</t>
  </si>
  <si>
    <t>Tar. agrupadas - ocorrencia 28/05/2024</t>
  </si>
  <si>
    <t>Concessão de 4 diárias de viagem (com ou sem transporte) para funcionário em deslocamento.</t>
  </si>
  <si>
    <t>24 horas, oficina de decoupagem ministrada para adolescentes.</t>
  </si>
  <si>
    <t>45.018.810/0001-10</t>
  </si>
  <si>
    <t>066.773.726-00</t>
  </si>
  <si>
    <t xml:space="preserve">ASSOCIACAO E.D.S.PTCPO.M UBERLANDIA   </t>
  </si>
  <si>
    <t>20874384/1</t>
  </si>
  <si>
    <t>Serviço de dedetização da unidade.</t>
  </si>
  <si>
    <t>HIGIT0X - HIGIENIZACAO E DEDETIZACAO T</t>
  </si>
  <si>
    <t>06.316.519/0001-60</t>
  </si>
  <si>
    <t>Bestsistem Manutencao E Comercio De Eq</t>
  </si>
  <si>
    <t xml:space="preserve">Drogaria Vaz                          </t>
  </si>
  <si>
    <t>884292/136044</t>
  </si>
  <si>
    <t>86.460./508/0001-98</t>
  </si>
  <si>
    <t>SINDICATO DOS EMPREGADOS EM INSTITUIýO</t>
  </si>
  <si>
    <t>10.3121.730/0002-29</t>
  </si>
  <si>
    <t xml:space="preserve">YSABELA RODRIGUES FREITAS </t>
  </si>
  <si>
    <t>48.806.153/0001-57</t>
  </si>
  <si>
    <t xml:space="preserve">DMABE ADMINISTRADORA GESTAO E         </t>
  </si>
  <si>
    <t xml:space="preserve">SINDICATO DOS EMPREGADOS EM IN        </t>
  </si>
  <si>
    <t>Tar. agrupadas - ocorrencia 29/05/2024</t>
  </si>
  <si>
    <t xml:space="preserve">VIACAO RIODOCE  </t>
  </si>
  <si>
    <t>EDSON MARCOS BAPTISTA</t>
  </si>
  <si>
    <t>109.492.907-77</t>
  </si>
  <si>
    <t>Aquisição de material de limpeza para conservação da piscina do imóvel.</t>
  </si>
  <si>
    <t xml:space="preserve">ACQUAZUL INDUSTRIA C E EPP            </t>
  </si>
  <si>
    <t>05.231.496/0001-28</t>
  </si>
  <si>
    <t xml:space="preserve">S N B SILVA TECNOTELHAS               </t>
  </si>
  <si>
    <t>30.701.307/0001-80</t>
  </si>
  <si>
    <t>4 horas/aula, oficina de culinária ministrada para adolescentes.</t>
  </si>
  <si>
    <t xml:space="preserve">Matheus Antonio De Ol        </t>
  </si>
  <si>
    <t>00.9327.360/001-33</t>
  </si>
  <si>
    <t>Serviço de impressão coloria de encadernamento de relatório de fechamento do 2º CA.</t>
  </si>
  <si>
    <t xml:space="preserve">DENILSON NELSON DE SOUZA  </t>
  </si>
  <si>
    <t>47.045.085/0001-98</t>
  </si>
  <si>
    <t>0124.05.2910.884.333-3</t>
  </si>
  <si>
    <t>Aquisição de TV, máquina de lavar e fogão.</t>
  </si>
  <si>
    <t>47.930.950/0894-32</t>
  </si>
  <si>
    <t>Aquisição de material para execução de projeto em cumprimento de acordo entre OS, OEEP e MP de Uberlândia</t>
  </si>
  <si>
    <t xml:space="preserve">MERCADO PAGO INST PAG LTDA            </t>
  </si>
  <si>
    <t>27.276.163/0001-58</t>
  </si>
  <si>
    <t>20902.190/1</t>
  </si>
  <si>
    <t>Concessão de diária parcial para funcionário em deslocamento para acompanhamento de adolescente.</t>
  </si>
  <si>
    <t xml:space="preserve">ITALO NUNES CAIXETA             </t>
  </si>
  <si>
    <t>044.225.356-76</t>
  </si>
  <si>
    <t xml:space="preserve">KARLOS PAPELARIA LTDA           </t>
  </si>
  <si>
    <t>Tar. agrupadas - ocorrencia 31/05/2024</t>
  </si>
  <si>
    <t>1840723025-0</t>
  </si>
  <si>
    <t>1840720099-0</t>
  </si>
  <si>
    <t>1841171201-0</t>
  </si>
  <si>
    <t>1841159458-0</t>
  </si>
  <si>
    <t>1841158335-0</t>
  </si>
  <si>
    <t>38.27.026/0001-80</t>
  </si>
  <si>
    <t>13,5 horas/aula, oficina de cultura ministrada para adolescentes.</t>
  </si>
  <si>
    <t xml:space="preserve">LUCAS NASCIMENT           </t>
  </si>
  <si>
    <t>16 horas/aula, oficina de música ministrada para adolescentes.</t>
  </si>
  <si>
    <t>Serviço de higienização e nstalação de ar condicionado.</t>
  </si>
  <si>
    <t xml:space="preserve">CASSIO DA COSTA MELLO     </t>
  </si>
  <si>
    <t>54.332.347/0001-60</t>
  </si>
  <si>
    <t>Serviço de instalação e montagem de paredes em dry wall para adequação da unidade.</t>
  </si>
  <si>
    <t xml:space="preserve">JOSEPH WESLLEY DE ARAUJO  </t>
  </si>
  <si>
    <t>48.169.579/0001-47</t>
  </si>
  <si>
    <t>Aquisição de colchões e travesseiros para uso das adolescentes.</t>
  </si>
  <si>
    <t xml:space="preserve">COLCHOES UBERLANDIA       </t>
  </si>
  <si>
    <t>52.193.243/0001-97</t>
  </si>
  <si>
    <t>Tar. agrupadas - ocorrencia 03/06/2024</t>
  </si>
  <si>
    <t>Reembolso de despesa paga por funcionária, referente à inscrição de jovem-adulto em concurso público municipal.</t>
  </si>
  <si>
    <t>Reembolso de despesa paga por funcionário, referente a alimentação durante deslocamento para troca de veículo entre Teófilo Otoni e Ipatinga.</t>
  </si>
  <si>
    <t>18 horas/aula com aluguel de quadra, oficina de esportes ministrada para adolescentes.</t>
  </si>
  <si>
    <t>Folha de pagamentos de funcionários, competência maio/24.</t>
  </si>
  <si>
    <t>Pagamento de folha salarial de funcionário.</t>
  </si>
  <si>
    <t>DANIEL DE SOUZA</t>
  </si>
  <si>
    <t>053.729.016-83</t>
  </si>
  <si>
    <t xml:space="preserve">UBERCOM MATERIAIS P/ CONSTRUCAO LTDA  </t>
  </si>
  <si>
    <t>35441-1</t>
  </si>
  <si>
    <t>71.085.328/0001-04</t>
  </si>
  <si>
    <t>Serviço de troca de fluido e filtro.</t>
  </si>
  <si>
    <t>40.767.712/0001-87</t>
  </si>
  <si>
    <t>Serviço terceirizado de consultoria em gestão empresarial.</t>
  </si>
  <si>
    <t xml:space="preserve">ALAVANK CONSULTORIA       </t>
  </si>
  <si>
    <t xml:space="preserve">NILTON DA SILVA PRESTACAO DE S        </t>
  </si>
  <si>
    <t>NETCONN TECNOLOGIA</t>
  </si>
  <si>
    <t>Serviço de instalação de sistema de alarme e prevenção contra incêndio</t>
  </si>
  <si>
    <t xml:space="preserve">MORAIS MARTINS SOLUCOES CONTRA        </t>
  </si>
  <si>
    <t>22.384.315/0001-12</t>
  </si>
  <si>
    <t xml:space="preserve">MILTIN COMERCIO DE GAS E AGUA         </t>
  </si>
  <si>
    <t>624-0</t>
  </si>
  <si>
    <t>08.513.815/0001-86</t>
  </si>
  <si>
    <t>Tar. agrupadas - ocorrencia 04/06/2024</t>
  </si>
  <si>
    <t>001.24.32311742-6</t>
  </si>
  <si>
    <t>1843600031-0</t>
  </si>
  <si>
    <t>Bloqueio de recurso por decisão judicial para futuro pagamento de indenização trabalhista em sentença tramitada em julgado.</t>
  </si>
  <si>
    <t>Aquisição de camas beliche para uso dos adolescentes.</t>
  </si>
  <si>
    <t>Fornecimento de lanches para adolescentes, funcionários e festividades das casas de Juiz de Fora.</t>
  </si>
  <si>
    <t>Tar. agrupadas - ocorrencia 05/06/2024</t>
  </si>
  <si>
    <t>13 horas/aula, oficina de artes ministrada para adolescentes.</t>
  </si>
  <si>
    <t>Transferência pra reserva de recursos referente à competência maio/2024.</t>
  </si>
  <si>
    <t xml:space="preserve">SAMUEL HEMA OLIVEIRA REI  </t>
  </si>
  <si>
    <t>020.351.396-78</t>
  </si>
  <si>
    <t>Concessão de diária para funcionário em deslocamento para acompanhamento de adolescente.</t>
  </si>
  <si>
    <t xml:space="preserve">EDER PIRES DE OLIVEIRA    </t>
  </si>
  <si>
    <t>125.510.736-77</t>
  </si>
  <si>
    <t xml:space="preserve">AIESKA D LELIS ZAGO CUNH  </t>
  </si>
  <si>
    <t>029.240.246-50</t>
  </si>
  <si>
    <t>Aquisição de itens alimenticios e café para atividade interna.</t>
  </si>
  <si>
    <t xml:space="preserve">MATEUS A PEREIRA          </t>
  </si>
  <si>
    <t xml:space="preserve">CESAR RAMIREZ MATTOSO     </t>
  </si>
  <si>
    <t xml:space="preserve">FERNANDA CRISTINA SILVA   </t>
  </si>
  <si>
    <t>Reembolso de despesa custeada por funcionário em deslocamento, referente ao abastecimento do veículo.</t>
  </si>
  <si>
    <t xml:space="preserve">PALOMA CAMARGOS QUADROS   </t>
  </si>
  <si>
    <t>139.139.156-05</t>
  </si>
  <si>
    <t>16 horas/aula com locação de espaço, oficina de esportes ministrada para adolescentes</t>
  </si>
  <si>
    <t>20 horas/aula, oficina de cultura ministrada para adolescentes.</t>
  </si>
  <si>
    <t>ISADORA GAZOLLA OLIVEIRA</t>
  </si>
  <si>
    <t>104.181.146-25</t>
  </si>
  <si>
    <t>Aquisição de fechaduras para adequação da estrutura do imóvel.</t>
  </si>
  <si>
    <t xml:space="preserve">CENTER MADEIRAS           </t>
  </si>
  <si>
    <t>12.035.769/0001-24</t>
  </si>
  <si>
    <t>Serviço terceirizado em assessoria e consultoria no gerenciamento de contratação de serviços e elaboração de documentos.</t>
  </si>
  <si>
    <t xml:space="preserve">NC GUIZILINI SILVEIRA ASSESSOR        </t>
  </si>
  <si>
    <t>53.181.116/0001-30</t>
  </si>
  <si>
    <t>Aquisição de materiais para atender às normas técnicas visando a emissão de Alvará do Corpo de Bombeiros.</t>
  </si>
  <si>
    <t>5915699-6</t>
  </si>
  <si>
    <t>6 horas/aula, oficina de incentivo ao estudo ministrada para adolescentes.</t>
  </si>
  <si>
    <t>Serviço de instalação de película de proteção em vidros de janelas da unidade.</t>
  </si>
  <si>
    <t>GILVAN PEREIRA SILVA 03955</t>
  </si>
  <si>
    <t>20.119.540/0001-04</t>
  </si>
  <si>
    <t xml:space="preserve">Nathan Lúcio Rosa         </t>
  </si>
  <si>
    <t xml:space="preserve">THAINA CECILIA LIMA       </t>
  </si>
  <si>
    <t>131.376.616-09</t>
  </si>
  <si>
    <t>Tar. agrupadas - ocorrencia 06/06/2024</t>
  </si>
  <si>
    <t>33 horas/aula, oficina de artesanato ministrada para adolescentes.</t>
  </si>
  <si>
    <t xml:space="preserve">DANIELLE BASTOS SILVA     </t>
  </si>
  <si>
    <t>086.817.666-43</t>
  </si>
  <si>
    <t>Aquisição de materiais elétricos para adequação do imóvel.</t>
  </si>
  <si>
    <t>21386/1</t>
  </si>
  <si>
    <t>21384/1</t>
  </si>
  <si>
    <t>21385/1</t>
  </si>
  <si>
    <t>Serviço notarial de emissão de certidão.</t>
  </si>
  <si>
    <t>Aquisição de roupas de cama para adolescentes.</t>
  </si>
  <si>
    <t xml:space="preserve">TECIDOS TITA LTDA         </t>
  </si>
  <si>
    <t>01.534.593/0002-10</t>
  </si>
  <si>
    <t xml:space="preserve">COOP MISTA AGROP PATOS MINAS          </t>
  </si>
  <si>
    <t>23.338.187/0007-18</t>
  </si>
  <si>
    <t>Serviço de lavagem de motor, chassi, interior e polimento.</t>
  </si>
  <si>
    <t>FRECARSHOW SEG ACESS LOTDA</t>
  </si>
  <si>
    <t>21.959.982/0001-13</t>
  </si>
  <si>
    <t>Serviço de troca de parabrisa dianteiro.</t>
  </si>
  <si>
    <t xml:space="preserve">TALIN AUTO VIDROS LTDA    </t>
  </si>
  <si>
    <t>04.533.193/0002-88</t>
  </si>
  <si>
    <t>Aquisição de materiais elétricos para adequação/manutenção do imóvel.</t>
  </si>
  <si>
    <t>Aquisição de mobiliário para compor a estrutura física da unidade.</t>
  </si>
  <si>
    <t xml:space="preserve">CAROL COMERCIO DE DOCES E EMBA        </t>
  </si>
  <si>
    <t>42.799.019/0001-90</t>
  </si>
  <si>
    <t>2024/64</t>
  </si>
  <si>
    <t xml:space="preserve">MAFERCO                   </t>
  </si>
  <si>
    <t>04.106.379/0001-70</t>
  </si>
  <si>
    <t>Serviços de serralheria para manutenção e conservação do imóvel.</t>
  </si>
  <si>
    <t xml:space="preserve">Vanderlei Alves Borges    </t>
  </si>
  <si>
    <t>696.929.046-87</t>
  </si>
  <si>
    <t>Serviço de instalação de placas cimentícias para adequação da estrutura do imóvel.</t>
  </si>
  <si>
    <t xml:space="preserve"> JOSEPH WESLLEY DE ARAUJO  </t>
  </si>
  <si>
    <t xml:space="preserve">BARBARA NORTE RODRIGUES         </t>
  </si>
  <si>
    <t>016.393.926-88</t>
  </si>
  <si>
    <t>Tar. agrupadas - ocorrencia 07/06/2024</t>
  </si>
  <si>
    <t>001.24.34377317-5</t>
  </si>
  <si>
    <t>PIX RECEBIDO, referente ao cancelamento de passagem rodoviária para adolescentes ou familiar com vistas à realização de visita de reinserção sociofamiliar.</t>
  </si>
  <si>
    <t>Concessão de 5 diárias de viagem (com ou sem transporte) para funcionário em deslocamento.</t>
  </si>
  <si>
    <t xml:space="preserve">PROGASES C LTDA           </t>
  </si>
  <si>
    <t>43.749.760/0001-09</t>
  </si>
  <si>
    <t>12/06/024</t>
  </si>
  <si>
    <t>12 horas/aula, oficina de esportes ministrada para adolescentes.</t>
  </si>
  <si>
    <t>2024/2864</t>
  </si>
  <si>
    <t>Serviço de reparo em máquina de costura de uso das adolescentes.</t>
  </si>
  <si>
    <t>ALMAC MAQUINAS DE COSTURAS</t>
  </si>
  <si>
    <t>04.081.144/0001-70</t>
  </si>
  <si>
    <t>24 horas/aula, oficina de artesanato ministrada para adolescentes.</t>
  </si>
  <si>
    <t>Serviço de impressão de banner em lona.</t>
  </si>
  <si>
    <t>Serviço de confecção e montagem de almofadas e encosto de sofá para uso das adolescentes.</t>
  </si>
  <si>
    <t>TAPECARIA E MARCENARIA UBE</t>
  </si>
  <si>
    <t>04.947.359/0001-21</t>
  </si>
  <si>
    <t>Serviço de serralheria para confecção de móveis para a unidade.</t>
  </si>
  <si>
    <t xml:space="preserve">MAIA SOLUCOES VISUAIS     </t>
  </si>
  <si>
    <t>27.083.347/0001-00</t>
  </si>
  <si>
    <t>Aquisição de duas pedras em mármore para adequação do espaço interno da unidade.</t>
  </si>
  <si>
    <t>JAIME GABRIEL SOBRINHO NET</t>
  </si>
  <si>
    <t>34.001.138/0001-27</t>
  </si>
  <si>
    <t xml:space="preserve">DINE COMERCIO DE ACO LTDA </t>
  </si>
  <si>
    <t>05.830.837/0001-81</t>
  </si>
  <si>
    <t>COFER COMERCIO DE FERRO LI</t>
  </si>
  <si>
    <t>18.290.304/0001-04</t>
  </si>
  <si>
    <t>Tar. agrupadas - ocorrencia 10/06/2024</t>
  </si>
  <si>
    <t>Concessão de diária para despesa com pedágio.</t>
  </si>
  <si>
    <t xml:space="preserve">BARBARA NORTE RODRIGUES   </t>
  </si>
  <si>
    <t xml:space="preserve"> ITALO NUNES CAIXETA       </t>
  </si>
  <si>
    <t>Reembolso de despesa paga por funcionária, referente  a emolumentos de serviço notarial.</t>
  </si>
  <si>
    <t>72 horas/aula, oficina de esportes ministrada para adolescentes.</t>
  </si>
  <si>
    <t>Concessão de diária para custeio de combustível e pedágio para funcionário em deslocamento.</t>
  </si>
  <si>
    <t xml:space="preserve">JEAN E VILAS BOAS         </t>
  </si>
  <si>
    <t>Capacitação interna ministrada para funcionários.</t>
  </si>
  <si>
    <t xml:space="preserve">FERRAGISTA MEDEIROS       </t>
  </si>
  <si>
    <t>32.711.303/0001-09</t>
  </si>
  <si>
    <t>09733052024-4</t>
  </si>
  <si>
    <t>001.24.33910278-4</t>
  </si>
  <si>
    <t>001.24.35232249-1</t>
  </si>
  <si>
    <t>Despesa relativa à folha salarial, competência maio/2024. Inclui: Contribuição Previdenciária descontada dos empregados, Contribuição Previdenciária do Empregador, IRRF, Contribuições Patronais de Terceiros (INCRA, SENAC, SESC, SEBRAE, SALÁRIO EDUCAÇÃO) e Risco Ambiental)</t>
  </si>
  <si>
    <t>07.16.24158.9656769-3</t>
  </si>
  <si>
    <t>Concessão de uma diária para realização de visita de reinserção sociofamiliar.</t>
  </si>
  <si>
    <t xml:space="preserve">JOSE ALVARENGA  </t>
  </si>
  <si>
    <t>Encargo social relativo ao recolhimento de FGTS sobre folha de salários, competência maio/24.</t>
  </si>
  <si>
    <t>012406.061239.0164-8</t>
  </si>
  <si>
    <t xml:space="preserve">CEMIG DISTRIBUICAO S A    </t>
  </si>
  <si>
    <t xml:space="preserve">UBERCOM MATERIAIS P/ CONSTRUCA        </t>
  </si>
  <si>
    <t>0124061213436878-9</t>
  </si>
  <si>
    <t>0124061113153958-4</t>
  </si>
  <si>
    <t>0124061113349571-1</t>
  </si>
  <si>
    <t>0124061213406636-7</t>
  </si>
  <si>
    <t>Serviço de adequação em instalações elétricas.</t>
  </si>
  <si>
    <t>Salomao Pereira Dias Filho</t>
  </si>
  <si>
    <t>061.509.376-07</t>
  </si>
  <si>
    <t>Serviço terceirizado de assessoria e consultoria jurídica, sob contrato.</t>
  </si>
  <si>
    <t xml:space="preserve"> JOAO FERNANDO LOURENCO ADV</t>
  </si>
  <si>
    <t>Aquisição de TV para sistema de monitoramento CFTV.</t>
  </si>
  <si>
    <t>Tar. agrupadas - ocorrencia 11/06/2024</t>
  </si>
  <si>
    <t>Aquisição de materiais de segurança e adequação da estrutura do imóvel.</t>
  </si>
  <si>
    <t>Tar. agrupadas - ocorrencia 12/06/2024</t>
  </si>
  <si>
    <t xml:space="preserve">AMANDELLI SUPER SALGADOS  </t>
  </si>
  <si>
    <t>65.332.546/0001-95</t>
  </si>
  <si>
    <t>Concessão de 1 diária de viagem para funcionário em deslocamento.</t>
  </si>
  <si>
    <t>Reembolso de despesa com caçamba realizado por funcionária devido à necessidade de contratação por pessoa física.</t>
  </si>
  <si>
    <t>REJANE PEREIRA MOTA</t>
  </si>
  <si>
    <t>043.620.136-44</t>
  </si>
  <si>
    <t>Aquisição de Nobreak visando execução de projeto em cumprimento de acordo entre OS, OEEP e MP de Uberlândia.</t>
  </si>
  <si>
    <t>23.045.334/0001-87</t>
  </si>
  <si>
    <t>Aquisição de materiais audiovisuais e instrumentos visando execução de projeto em cumprimento de acordo entre OS, OEEP e MP de Uberlândia.</t>
  </si>
  <si>
    <t xml:space="preserve">NUBIA CARLOS COSTA SILVA 9520582967   </t>
  </si>
  <si>
    <t>45.167.065/0001-64</t>
  </si>
  <si>
    <t>Aquisição de instrumentos e periféricos visando execução de projeto em cumprimento de acordo entre OS, OEEP e MP de Uberlândia.</t>
  </si>
  <si>
    <t xml:space="preserve">PAPIRO LTDA                           </t>
  </si>
  <si>
    <t>26.305.169/0001-43</t>
  </si>
  <si>
    <t>Serviço de instalação de vidros para adequação do imóvel.</t>
  </si>
  <si>
    <t xml:space="preserve">VIDRO FORTE LTDA          </t>
  </si>
  <si>
    <t>15.628.114/0001-58</t>
  </si>
  <si>
    <t xml:space="preserve">NEOCASA                   </t>
  </si>
  <si>
    <t>35.493.134/0001-76</t>
  </si>
  <si>
    <t xml:space="preserve">PERPETUA PERFUMARIA E COSMETIC        </t>
  </si>
  <si>
    <t>14.226.173/0008-03</t>
  </si>
  <si>
    <t>Aquisição de equipamentos e mobiliário para salão de beleza, para realização de oficinas e cursos profissionalizantes.</t>
  </si>
  <si>
    <t xml:space="preserve">Delupe Cosmeticos Ltda                </t>
  </si>
  <si>
    <t>10.660.852/0001-69</t>
  </si>
  <si>
    <t>Aquisição de material para cursos profissionalizantes e oficinas.</t>
  </si>
  <si>
    <t xml:space="preserve">Kalixttus Centro De Distribuic        </t>
  </si>
  <si>
    <t>17.083.021/0001-10</t>
  </si>
  <si>
    <t>5918995-9</t>
  </si>
  <si>
    <t>DARF sobre aluguéis pagos a Pessoa Física.</t>
  </si>
  <si>
    <t>07.16.24162.6171282-1</t>
  </si>
  <si>
    <t>07.16.24162.6177912-8</t>
  </si>
  <si>
    <t>07.16.24162.6179809-2</t>
  </si>
  <si>
    <t>07.16.24162.6181741-0</t>
  </si>
  <si>
    <t>Serviço de buffet para evento de inauguração da unidade.</t>
  </si>
  <si>
    <t xml:space="preserve">ESDRASH E LINDOMAR BUFFET </t>
  </si>
  <si>
    <t>21.647.370/0001-95</t>
  </si>
  <si>
    <t>Aquisição de eletrodoméstico para utilização dos adolescentes.</t>
  </si>
  <si>
    <t>Concessão de 1 diárias de viagem (com ou sem transporte) para funcionário em deslocamento.</t>
  </si>
  <si>
    <t>EDUARDO FRANCISCO DOS PASS</t>
  </si>
  <si>
    <t>015.011.156-85</t>
  </si>
  <si>
    <t>Tar. agrupadas - ocorrencia 13/06/2024</t>
  </si>
  <si>
    <t xml:space="preserve">WALDIRENE APARECIDA ROSA  </t>
  </si>
  <si>
    <t>783.901.846-72</t>
  </si>
  <si>
    <t>Serviço de serralheria para instalação e adequação de estruturas e portões na unidade.</t>
  </si>
  <si>
    <t>Aquisição de ventiladores e escada.</t>
  </si>
  <si>
    <t>20963.889/1</t>
  </si>
  <si>
    <t>Serviço terceirizado de recrutamento e seleção de pessoas contratado mediante Ato Convocatório 01/2023.</t>
  </si>
  <si>
    <t>GEDEOLI CONSULTORIA E TREINAMENTO EMPR</t>
  </si>
  <si>
    <t>20962.832/1</t>
  </si>
  <si>
    <t xml:space="preserve">COMERCIAL GOMES ANTUNES LTDA          </t>
  </si>
  <si>
    <t>03.857.699/0001-07</t>
  </si>
  <si>
    <t>Confecção e instalação de cortinas e persianas no imóvel.</t>
  </si>
  <si>
    <t xml:space="preserve">MANGABEIRAS CORTINAS D LTDA           </t>
  </si>
  <si>
    <t>19.157.882/0001-21</t>
  </si>
  <si>
    <t>Serviço de instalação de espelhos.</t>
  </si>
  <si>
    <t>Cuidados e limpeza pós-obra.</t>
  </si>
  <si>
    <t xml:space="preserve">ANNA LETICIA CUNHA SOARES </t>
  </si>
  <si>
    <t>47.351.124/0001-85</t>
  </si>
  <si>
    <t>Serviço de instação e montagem de paredes e forro em Dry Wall</t>
  </si>
  <si>
    <t>48.168.579/0001-47</t>
  </si>
  <si>
    <t>Tar. agrupadas - ocorrencia 14/06/2024</t>
  </si>
  <si>
    <t>001.24.34662114-7</t>
  </si>
  <si>
    <t>14 horas/aula, oficina de esportes ministrada para adolescentes.</t>
  </si>
  <si>
    <t>Tar. agrupadas - ocorrencia 17/06/2024</t>
  </si>
  <si>
    <t>Limpeza de piscina sob contrato.</t>
  </si>
  <si>
    <t>7 horas/aula, oficina de cultura ministrada para adolescentes.</t>
  </si>
  <si>
    <t>ANDRE LUIS QUITNINO PEREIRA</t>
  </si>
  <si>
    <t>815.021.686-34</t>
  </si>
  <si>
    <t>GABRIELLE VIEIRA FRANCO</t>
  </si>
  <si>
    <t>047.649.496-60</t>
  </si>
  <si>
    <t>Serviço de pintura em painéis personalizados.</t>
  </si>
  <si>
    <t>GIOVANA MAGALHAES JARDIM</t>
  </si>
  <si>
    <t>15.4328.579575.245.61</t>
  </si>
  <si>
    <t>55.484.493/0001-74</t>
  </si>
  <si>
    <t>Aquisição de materiais para atividades internas.</t>
  </si>
  <si>
    <t xml:space="preserve">TEIXEIRA E CHAVES LTDA                </t>
  </si>
  <si>
    <t>21.339.965/0001-83</t>
  </si>
  <si>
    <t>Confecção de portões para a unidade.</t>
  </si>
  <si>
    <t xml:space="preserve">ELIAS SERRALHEIRO         </t>
  </si>
  <si>
    <t>14.300.708/0001-72</t>
  </si>
  <si>
    <t>Serviço de impressão de banner e placa.</t>
  </si>
  <si>
    <t xml:space="preserve">MICRONS INFORMATICA       </t>
  </si>
  <si>
    <t>Reembolso de despesa custeada por funcionário com deslocamento para atividade vinculada ao objeto do CG.</t>
  </si>
  <si>
    <t>Aquisição de material de pintura para adequação do imóvel.</t>
  </si>
  <si>
    <t>Aquisição de equipamentos de cozinha e eletrodomésticos para atividades.</t>
  </si>
  <si>
    <t xml:space="preserve">MENTES QUE PENSAM TECNOLOGIA S        </t>
  </si>
  <si>
    <t>49.993.720/0001-94</t>
  </si>
  <si>
    <t>001.24.36707641-5</t>
  </si>
  <si>
    <t>Tributo acessório de imóvel sob contrato de locação</t>
  </si>
  <si>
    <t>Serviço de reforma, manutenção e substituição de armários.</t>
  </si>
  <si>
    <t xml:space="preserve">Aulus de Moraes Junior    </t>
  </si>
  <si>
    <t>46.391.902/0001-05</t>
  </si>
  <si>
    <t>Tar. agrupadas - ocorrencia 18/06/2024</t>
  </si>
  <si>
    <t>Aquisição de material para desenvolvimento de atividades de cultura e lazer</t>
  </si>
  <si>
    <t xml:space="preserve">COMERCIAL ANGELATEX LTDA  </t>
  </si>
  <si>
    <t>01.392.481/0001-90</t>
  </si>
  <si>
    <t>35631.1</t>
  </si>
  <si>
    <t>Aquisição de placa de captura visando execução de projeto em cumprimento de acordo entre OS, OEEP e MP de Uberlândia.</t>
  </si>
  <si>
    <t>EMANIA FOTO E VÍDEO</t>
  </si>
  <si>
    <t>Aquisição de cadeiras giratórias para substituição e reposição.</t>
  </si>
  <si>
    <t>Serviço terceirizado de assessoria e consultoria empresarial e gerencial, sob contrato.</t>
  </si>
  <si>
    <t>INSTITUTO BRASILEIRO DE NEGOCIOS SOCIA</t>
  </si>
  <si>
    <t>Contribuição Assistencial Patronal conforme ACT, parcela 1/3.</t>
  </si>
  <si>
    <t xml:space="preserve">SIND DAS INSTITUICOES BEN,RELI        </t>
  </si>
  <si>
    <t>5918998-3</t>
  </si>
  <si>
    <t xml:space="preserve">DU FESTAS DIST            </t>
  </si>
  <si>
    <t>08.175.921/0001-05</t>
  </si>
  <si>
    <t>Tar. agrupadas - ocorrencia 19/06/2024</t>
  </si>
  <si>
    <t>Concessão de uma diária para custeio de combustível e pedágio</t>
  </si>
  <si>
    <t xml:space="preserve">JEAN CARLO SILVA          </t>
  </si>
  <si>
    <t>068.876.256-52</t>
  </si>
  <si>
    <t>070.571.316-40</t>
  </si>
  <si>
    <t>Reembolso de despesa com combustível custeada por funcionário em deslocamento.</t>
  </si>
  <si>
    <t>Aquisição de materiais elétricos indispensáveis para adequações na rede da unidade, adquiridos em emergência e custeados por funcionária.</t>
  </si>
  <si>
    <t>Recarga de cartão de vale transporte social utilizado pelos adolescentes.</t>
  </si>
  <si>
    <t>Contribuição Assistencial Patronal conforme ACT, parcela 2/3.</t>
  </si>
  <si>
    <t>20996.239/1</t>
  </si>
  <si>
    <t>Aquisição de material para desenvolvimento de atividades de esporte e lazer.</t>
  </si>
  <si>
    <t>20996.240/1</t>
  </si>
  <si>
    <t>104957-7</t>
  </si>
  <si>
    <t>Serviço de instalação e configuração do sistema de informática da unidade.</t>
  </si>
  <si>
    <t>DIOGO TOSTA LINHARES PAIXA</t>
  </si>
  <si>
    <t>Serviço de desratização da unidade.</t>
  </si>
  <si>
    <t>Serviço de desinsetização da unidade.</t>
  </si>
  <si>
    <t>100/2024</t>
  </si>
  <si>
    <t>Aquisição de materiais para a realização de atividade temática voltada para festividades e comemorações.</t>
  </si>
  <si>
    <t xml:space="preserve">COMERCIAL ASPAHAN LTDA    </t>
  </si>
  <si>
    <t>86.471.398/0001-60</t>
  </si>
  <si>
    <t>Serviço de serralheria para manutenção e conservação do imóvel.</t>
  </si>
  <si>
    <t xml:space="preserve">JR REVENDEDORA DE GAS     </t>
  </si>
  <si>
    <t>71.219.810/0001-81</t>
  </si>
  <si>
    <t>Reembolso de despesa com deslocamento custeada por funcionário.</t>
  </si>
  <si>
    <t>BALACO DISTRIBUIDORA DE BA</t>
  </si>
  <si>
    <t>71.242.879/0001-26</t>
  </si>
  <si>
    <t>Aquisição de material para adequação da rede elétrica do imóvel.</t>
  </si>
  <si>
    <t>Despesa com honorários advocatícios para realização de audiência.</t>
  </si>
  <si>
    <t>CARVALHO CURY  BRASAO SOCI</t>
  </si>
  <si>
    <t>20.135.799/0001-30</t>
  </si>
  <si>
    <t>Tar. agrupadas - ocorrencia 20/06/2024</t>
  </si>
  <si>
    <t>PIX RECEBIDO, referente à aquisição de material gráfico pago em duplicidade.</t>
  </si>
  <si>
    <t>7,5 horas/aula, oficina de cultura ministrada para adolescentes.</t>
  </si>
  <si>
    <t>Reembolso de despesa com produção de baner para inauguração da unidade, custeada por funcionária.</t>
  </si>
  <si>
    <t>Aquisição de materiais para pintura de murais decorativos.</t>
  </si>
  <si>
    <t xml:space="preserve">CREDMEI SECURITIZADORA II SPE         </t>
  </si>
  <si>
    <t>29.692.505/0001-46</t>
  </si>
  <si>
    <t xml:space="preserve">COMERCIAL BETTER LTDA                 </t>
  </si>
  <si>
    <t>23.186.844/0001-74</t>
  </si>
  <si>
    <t>001.24.05548806-4</t>
  </si>
  <si>
    <t>001.24.35876854-7</t>
  </si>
  <si>
    <t xml:space="preserve">ASS PROF EMP TRANS PAS J FORA         </t>
  </si>
  <si>
    <t>5920686-1</t>
  </si>
  <si>
    <t>5920796-5</t>
  </si>
  <si>
    <t>5920776-0</t>
  </si>
  <si>
    <t>5920889-9</t>
  </si>
  <si>
    <t>5920730-2</t>
  </si>
  <si>
    <t xml:space="preserve">EXPRESSO NORDESTINA LTDA  </t>
  </si>
  <si>
    <t>39.757.415/0001-40</t>
  </si>
  <si>
    <t>Tar. agrupadas - ocorrencia 21/06/2024</t>
  </si>
  <si>
    <t>067.402.446-00</t>
  </si>
  <si>
    <t>21021.190/1</t>
  </si>
  <si>
    <t>001.24.38172958-7</t>
  </si>
  <si>
    <t>Mensalidade de serviço de medicina do trabalho.</t>
  </si>
  <si>
    <t>109074-0</t>
  </si>
  <si>
    <t>001.24.36615460-9</t>
  </si>
  <si>
    <t>Concessão de diária para adolescente/familiar visando deslocamento para realização de visita sociofamiliar.</t>
  </si>
  <si>
    <t>Aquisição de tinta para impressora com vistas ao execução de projeto em cumprimento de acordo entre OS, OEEP e MP de Uberlândia.</t>
  </si>
  <si>
    <t xml:space="preserve">LKF INFORMATICA LTDA ME   </t>
  </si>
  <si>
    <t>09.174.097/0001-23</t>
  </si>
  <si>
    <t>Curso de equitação ministrado para adolescentes.</t>
  </si>
  <si>
    <t>Tar. agrupadas - ocorrencia 24/06/2024</t>
  </si>
  <si>
    <t>Aquisição de material para realização de atividades temáticas de cultura e lazer.</t>
  </si>
  <si>
    <t>22 horas/aula, oficina de esportes ministrada para adolescentes.</t>
  </si>
  <si>
    <t>23.045.334/0008-53</t>
  </si>
  <si>
    <t xml:space="preserve">KARLOS PAPELARIA LTDA                 </t>
  </si>
  <si>
    <t>OPCAO BIG DOCES IPATINGA D</t>
  </si>
  <si>
    <t>01.987.025/0001-93</t>
  </si>
  <si>
    <t>BORGES E NOGUEIRA LTDA - M</t>
  </si>
  <si>
    <t>03.851.514/0001-49</t>
  </si>
  <si>
    <t xml:space="preserve">Marine Freitas Amaral     </t>
  </si>
  <si>
    <t>136.415.416-11</t>
  </si>
  <si>
    <t>Tar. agrupadas - ocorrencia 25/06/2024</t>
  </si>
  <si>
    <t xml:space="preserve">ITALO NUNES CAIXETA       </t>
  </si>
  <si>
    <t>6 horas/aula, oficina de esportes ministrada para adolescentes.</t>
  </si>
  <si>
    <t>42.996.190/0001-65</t>
  </si>
  <si>
    <t>Reembolso de despesa com passagem rodoviária custeada por funcionária, adquirida devido ao desligamento do adolescente.</t>
  </si>
  <si>
    <t>092.230.596-01</t>
  </si>
  <si>
    <t>23 horas/aula, capacitação interna ministrada para funcionários.</t>
  </si>
  <si>
    <t>0010441622.02450300.43</t>
  </si>
  <si>
    <t>Aquisição de materiais e equipamentos para substituição.</t>
  </si>
  <si>
    <t>21032.337/1</t>
  </si>
  <si>
    <t>21032.490/1</t>
  </si>
  <si>
    <t>Aquisição de utensílios de cozinha necessários para o regular atendimento.</t>
  </si>
  <si>
    <t>21032.338/1</t>
  </si>
  <si>
    <t>Aquisição de equipamento, utensílios e materiais necessários ao regular atendimento.</t>
  </si>
  <si>
    <t>21032.491/1</t>
  </si>
  <si>
    <t>Forcimento de itens de coffee break para desenvolvimento de ação voltada para festividades e comemorações.</t>
  </si>
  <si>
    <t>Treinamento de equipes para formação em brigada de incêndio, requisito para concessão de AVCB.</t>
  </si>
  <si>
    <t xml:space="preserve">RADAR SERVICOS INTEGRADOS LTDA        </t>
  </si>
  <si>
    <t>28.962.545/0001-06</t>
  </si>
  <si>
    <t>Aquisição de materiais para manutenção e conservação do imóvel.</t>
  </si>
  <si>
    <t>DEGRAU MATERIAIS DE CONSTR</t>
  </si>
  <si>
    <t>65.211.765/0001-16</t>
  </si>
  <si>
    <t>Aquisição de materiais diversos para realização de atividade visando o execução de projeto em cumprimento de acordo entre OS, OEEP e MP de Uberlândia.</t>
  </si>
  <si>
    <t xml:space="preserve">TS2 SOLUCOES GRAFICAS     </t>
  </si>
  <si>
    <t>06.985.106/0003-30</t>
  </si>
  <si>
    <t>Aquisição de material para adequação da estrutura do imóvel.</t>
  </si>
  <si>
    <t>AWG Abastecedora de Forros</t>
  </si>
  <si>
    <t>01.754.093/0001-02</t>
  </si>
  <si>
    <t>Aquisição de equipamento de ar-condicionado visando execução de projeto em cumprimento de acordo entre OS, OEEP e MP de Uberlândia.</t>
  </si>
  <si>
    <t xml:space="preserve">DUFRIO                    </t>
  </si>
  <si>
    <t>01.754.239/0018-68</t>
  </si>
  <si>
    <t>01.24.5816902-50</t>
  </si>
  <si>
    <t>01.24.5820830-64</t>
  </si>
  <si>
    <t>01.24.5820899-33</t>
  </si>
  <si>
    <t>01.24.5820942-60</t>
  </si>
  <si>
    <t>01.24.5820966-38</t>
  </si>
  <si>
    <t>Tar. agrupadas - ocorrencia 26/06/2024</t>
  </si>
  <si>
    <t>PIX RECEBIDO, referente à aquisição de passagem cancelada.</t>
  </si>
  <si>
    <t>PIX RECEBIDO, referente à aquisição de passagem cancelada, valor parcial.</t>
  </si>
  <si>
    <t>ROMULO CLAUDIO MOROZINI</t>
  </si>
  <si>
    <t>081.144.886-03</t>
  </si>
  <si>
    <t xml:space="preserve">HWA ARTIGOS PARA TAPECARIA LTDA       </t>
  </si>
  <si>
    <t>45071-1</t>
  </si>
  <si>
    <t>06.207.223/0001-00</t>
  </si>
  <si>
    <t>45061-1</t>
  </si>
  <si>
    <t xml:space="preserve">CENTER MADEIRAS E FERRAGENS LTDA      </t>
  </si>
  <si>
    <t>2207-01</t>
  </si>
  <si>
    <t>10156/01</t>
  </si>
  <si>
    <t>10155/01</t>
  </si>
  <si>
    <t>10157/01</t>
  </si>
  <si>
    <t>10154/01</t>
  </si>
  <si>
    <t>1046778/01</t>
  </si>
  <si>
    <t>1046779/01</t>
  </si>
  <si>
    <t>1046780/01</t>
  </si>
  <si>
    <t xml:space="preserve">WILIAN VARLEY DA SILVA          </t>
  </si>
  <si>
    <t>Tar. agrupadas - ocorrencia 27/06/2024</t>
  </si>
  <si>
    <t>884292/136887</t>
  </si>
  <si>
    <t>55274A</t>
  </si>
  <si>
    <t>Aquisição de computadores visando execução de projeto em cumprimento de acordo entre OS, OEEP e MP de Uberlândia.</t>
  </si>
  <si>
    <t xml:space="preserve">DELL COMPUTADORES DO BRASIL LT        </t>
  </si>
  <si>
    <t>72.381.189/0001-10</t>
  </si>
  <si>
    <t>Aquisição de materiais para desenvolvimento de atividades internas com adolescentes.</t>
  </si>
  <si>
    <t>21054.213/1</t>
  </si>
  <si>
    <t>21054.210/1</t>
  </si>
  <si>
    <t>Aquisição de material de escritório para atender às atividades administrativas e demandas de rotina da unidade.</t>
  </si>
  <si>
    <t>21054.212/1</t>
  </si>
  <si>
    <t>21054.211/1</t>
  </si>
  <si>
    <t>Aquisição de ventiladores para reposição.</t>
  </si>
  <si>
    <t>21060.127/1</t>
  </si>
  <si>
    <t>21060.126/1</t>
  </si>
  <si>
    <t xml:space="preserve">46438261 Matheus Antonio De Ol        </t>
  </si>
  <si>
    <t>Caçamba alugada para retirada de entulhos;</t>
  </si>
  <si>
    <t xml:space="preserve">KXETEX CACAMBAS E SERVICOS LTD        </t>
  </si>
  <si>
    <t>46.169.637/0001-32</t>
  </si>
  <si>
    <t>24763/1</t>
  </si>
  <si>
    <t>Aquisição de itens alimenticios e café para atividade interna voltada para festividades e comemorações.</t>
  </si>
  <si>
    <t>Aquisição de recipientes para separação de comprimidos.</t>
  </si>
  <si>
    <t xml:space="preserve">INCOTERM SOLUC MEDICAO LTDA           </t>
  </si>
  <si>
    <t>87.156.352/0001-19</t>
  </si>
  <si>
    <t>Aquisição de lixeiras e outros materiais visando demandas de rotina da unidade.</t>
  </si>
  <si>
    <t>21044.678/1</t>
  </si>
  <si>
    <t>Serviço de higienização de caixa d'água e dedetização geral.</t>
  </si>
  <si>
    <t xml:space="preserve">DEDETIZADORA E DESENTUPIDORA C        </t>
  </si>
  <si>
    <t>Manutenção e reparo em máquina de costura utilizada na rotina da unidade.</t>
  </si>
  <si>
    <t>2024/7</t>
  </si>
  <si>
    <t>Serviço de reparo hidráulico.</t>
  </si>
  <si>
    <t xml:space="preserve">WELBERT SILVA 06661123630 </t>
  </si>
  <si>
    <t>13.925.475/0001-30</t>
  </si>
  <si>
    <t>012.406281.5609575-7</t>
  </si>
  <si>
    <t>Serviço de reparo, conservação e fortalecimento da estrutura dos beliches e colchões de uso dos adolescentes.</t>
  </si>
  <si>
    <t xml:space="preserve">PRIMU S MADEIRAS                      </t>
  </si>
  <si>
    <t>26.133.649/0001-29</t>
  </si>
  <si>
    <t>Serviço de fornecimento de lanches e refeições para adolescentes, funcionários e festividades da unidade socioeducativa.</t>
  </si>
  <si>
    <t>24 horas/aula, oficina de profissionalização ministrada para adolescentes.</t>
  </si>
  <si>
    <t>Pagamento parcial por erro na execução, referente ao serviço de locação de 17 veículos para distribuição e desenvolvimento das atividades nas unidades e área meio.</t>
  </si>
  <si>
    <t>05.300.743/0001/09</t>
  </si>
  <si>
    <t>16 horas/aula com aluguel de espaço, oficina de esportes ministrada para adolescentes.</t>
  </si>
  <si>
    <t>21 horas/aula de capacitação interna ministrada para funcionários.</t>
  </si>
  <si>
    <t>01.24.5851485.74</t>
  </si>
  <si>
    <t>Tar. agrupadas - ocorrencia 01/07/2024</t>
  </si>
  <si>
    <t>PIX RECEBIDO, referente a aquisição de passagem rodoviária para adolescentes ou familiar com vistas à realização de visita de reinserção sociofamiliar cancelada.</t>
  </si>
  <si>
    <t>Transferência pra reserva de recursos referente à competência junho/2024.</t>
  </si>
  <si>
    <t>Reembolso de despesa custeada por funcionária referente à passagem de transporte rodoviário para adolescente desligado da MSE em audiência.</t>
  </si>
  <si>
    <t xml:space="preserve">JAQUELINE SANTOS AMORIM   </t>
  </si>
  <si>
    <t>052.052.026-29</t>
  </si>
  <si>
    <t>Aquisição de material para reforma das almofadas utilizadas na sala de convivência pelos adolescentes.</t>
  </si>
  <si>
    <t xml:space="preserve">ATACADO CORTINEIROS LTDA  </t>
  </si>
  <si>
    <t>01.699.774/0001-15</t>
  </si>
  <si>
    <t xml:space="preserve"> WUDSON BARROSO DA SILVA   </t>
  </si>
  <si>
    <t>Pagamento complementar por erro na execução, referente ao serviço de locação de 17 veículos para distribuição e desenvolvimento das atividades nas unidades e área meio.</t>
  </si>
  <si>
    <t>16 horas/aula, oficina de cultura ministrada para adolescentes.</t>
  </si>
  <si>
    <t>16 horas/aula, oficina de reforço escolar ministrada para adolescentes.</t>
  </si>
  <si>
    <t>Folha de pagamentos de funcionários, competência junho/24.</t>
  </si>
  <si>
    <t xml:space="preserve">ALVO INSET DEDETIZACAO LTDA           </t>
  </si>
  <si>
    <t>54.248.953/0001-00</t>
  </si>
  <si>
    <t>Aquisição de material para realização de feira de conhecimento pelos adolescentes.</t>
  </si>
  <si>
    <t>21.339.965/0007-79</t>
  </si>
  <si>
    <t>Aquisição de algemas de aço com chave para equipe de segurança.</t>
  </si>
  <si>
    <t xml:space="preserve">Real Action               </t>
  </si>
  <si>
    <t>28.532.082/0001-34</t>
  </si>
  <si>
    <t xml:space="preserve">Cristiano Cabral De Melo  </t>
  </si>
  <si>
    <t>16.823.962/0001-80</t>
  </si>
  <si>
    <t>Reembolso de despesa custeada por funcionária com cópias de chave para devolução de imóvel em fim de contrato.</t>
  </si>
  <si>
    <t>ARLINDA MARCIA G  DE FARIA</t>
  </si>
  <si>
    <t>712.383.286-87</t>
  </si>
  <si>
    <t>A M S ALIMENTOS</t>
  </si>
  <si>
    <t>Serviço de marcenaria para manutenção e conservação de móveis de utilização dos adolescentes.</t>
  </si>
  <si>
    <t>Tar. agrupadas - ocorrencia 02/07/2024</t>
  </si>
  <si>
    <t>1852652031-0</t>
  </si>
  <si>
    <t>1852649904-0</t>
  </si>
  <si>
    <t>1852677203-0</t>
  </si>
  <si>
    <t>1852674466-0</t>
  </si>
  <si>
    <t>1852674942-0</t>
  </si>
  <si>
    <t>Aquisição de materiais diversos para desenvolvimento de atividade de profissionalização com adolescentes.</t>
  </si>
  <si>
    <t xml:space="preserve">PLASTICOS &amp; COMPANY LTDA  </t>
  </si>
  <si>
    <t>13.105.743/0001-78</t>
  </si>
  <si>
    <t>12 horas/aula com aluguel de espaço, oficina de esportes ministrada para adolescentes.</t>
  </si>
  <si>
    <t>FABIO ROBERTO GONÇALVES DE O MEDEIROS</t>
  </si>
  <si>
    <t>141.663.147-00</t>
  </si>
  <si>
    <t>Serviço de suporte técnico para manutenção de equipamentos de informática e periféricos.</t>
  </si>
  <si>
    <t xml:space="preserve">ESC SUPORTE INFORMATICA LTDA          </t>
  </si>
  <si>
    <t>05.308.894/0001-03</t>
  </si>
  <si>
    <t>06.681.180/0001-16</t>
  </si>
  <si>
    <t xml:space="preserve">KOTUCAY MATERIAIS DE CONSTRUCA        </t>
  </si>
  <si>
    <t>01.575.491/0001-61</t>
  </si>
  <si>
    <t>10,5 horas/aula, oficina de cultura ministrada para adolescentes.</t>
  </si>
  <si>
    <t>Tar. agrupadas - ocorrencia 03/07/2024</t>
  </si>
  <si>
    <t>JONATHAN LIMA NUNES</t>
  </si>
  <si>
    <t>078.458.776-03</t>
  </si>
  <si>
    <t>Custo de emolumentos, fiscalização entre outros para registro de CNPJ.</t>
  </si>
  <si>
    <t>PARCELA EXPRESS SERVICOS D</t>
  </si>
  <si>
    <t>32.602.300/0001-37</t>
  </si>
  <si>
    <t>21073.837/1</t>
  </si>
  <si>
    <t>Aquisição de equipamento de informática para reposição.</t>
  </si>
  <si>
    <t xml:space="preserve">ZIX INFORMATICA LTDA                  </t>
  </si>
  <si>
    <t>01.383.192/0001-25</t>
  </si>
  <si>
    <t>14 horas/aula, oficina de artesanato ministrada para adolescentes.</t>
  </si>
  <si>
    <t>22 horas/aula, oficina de reforço escolar ministrada para adolescentes.</t>
  </si>
  <si>
    <t xml:space="preserve">Glaucia Cristina                      </t>
  </si>
  <si>
    <t xml:space="preserve">HAVANNA PALLACE HOTELARIA LTDA        </t>
  </si>
  <si>
    <t>1643-1</t>
  </si>
  <si>
    <t>Serviço terceirizado de assessoria em gerenciamento de contratação de serviços e elaboração de documentos.</t>
  </si>
  <si>
    <t>NET CONN</t>
  </si>
  <si>
    <t>Aquisição de material para desenvolvimento de oficina artística com adolescentes.</t>
  </si>
  <si>
    <t xml:space="preserve">FIOS PETROPOLIS LTDA                  </t>
  </si>
  <si>
    <t>17.211.798/0001-13</t>
  </si>
  <si>
    <t>5940087-0</t>
  </si>
  <si>
    <t>Serviços terceirizados de consultoria em gestão empresarial.</t>
  </si>
  <si>
    <t>Reembolso de despesa com água custeada por funcionário em situação de emergência por falta de abastecimento na unidade.</t>
  </si>
  <si>
    <t>JEOASY MAGNO DINIZ DA COST</t>
  </si>
  <si>
    <t>40.038.635/0001-00</t>
  </si>
  <si>
    <t>Serviços terceirizados de assessoria jurídica.</t>
  </si>
  <si>
    <t>Tar. agrupadas - ocorrencia 04/07/2024</t>
  </si>
  <si>
    <t>1855517439-0</t>
  </si>
  <si>
    <t>24 horas/aula, oficina de artes ministrada para adolescentes.</t>
  </si>
  <si>
    <t>Reembolso de despesa custeada por funcionário com medicamento para adolescente.</t>
  </si>
  <si>
    <t>Aquisição de materiais para promoção de atividades voltadas para festividades e comemorações</t>
  </si>
  <si>
    <t>UNIVERSAL AVIAMENTOS</t>
  </si>
  <si>
    <t xml:space="preserve">TECFER                    </t>
  </si>
  <si>
    <t>42.979.237/0001-06</t>
  </si>
  <si>
    <t xml:space="preserve">TECIDOS E ARM MIGUEL BARTOLOME        </t>
  </si>
  <si>
    <t>20954.268/3</t>
  </si>
  <si>
    <t>Serviço terceirizado de execução de projeto técnico contra pânico e incêndio para adequação do imóvel visando concessão de AVCB.</t>
  </si>
  <si>
    <t xml:space="preserve">GIOVANI ANDRE VILELA      </t>
  </si>
  <si>
    <t>23.914.602/0001-50</t>
  </si>
  <si>
    <t>Serviço de impressão de banner, papel fotográfico e adesivos.</t>
  </si>
  <si>
    <t>Reembolso de despesas custeadas por funcionário com deslocamento.</t>
  </si>
  <si>
    <t>ZE DO SACO</t>
  </si>
  <si>
    <t>Recarga de extintor de CO2.</t>
  </si>
  <si>
    <t xml:space="preserve">MADEFORRO                 </t>
  </si>
  <si>
    <t>Serviço de serralheria para confecção de portões.</t>
  </si>
  <si>
    <t>Tar. agrupadas - ocorrencia 05/07/2024</t>
  </si>
  <si>
    <t>001.24.39455995-2</t>
  </si>
  <si>
    <t xml:space="preserve">CASTRO &amp; FILHOS LTDA                  </t>
  </si>
  <si>
    <t>Aquisição de etiquetas para identificação de bens permanentes.</t>
  </si>
  <si>
    <t>VISION IMPRESSOS</t>
  </si>
  <si>
    <t>26.946.396/0001-58</t>
  </si>
  <si>
    <t>Tar. agrupadas - ocorrencia 08/07/2024</t>
  </si>
  <si>
    <t>Aquisição de materiais elétricos diversos para manutenção e pequenos reparos no imóvel.</t>
  </si>
  <si>
    <t xml:space="preserve">AMORIM ENG COM ELET LTDA  </t>
  </si>
  <si>
    <t>20.175.717/0001-81</t>
  </si>
  <si>
    <t>055.452.276-44</t>
  </si>
  <si>
    <t xml:space="preserve">SONAH ROMAO DA CUNHA      </t>
  </si>
  <si>
    <t>21.582.234/00001-64</t>
  </si>
  <si>
    <t xml:space="preserve">UBERCOM MAT CONSTR LTDA   </t>
  </si>
  <si>
    <t>Concessão de 2 diárias de viagem (com ou sem transporte) para funcionário em deslocamento, com despesa de traslado.</t>
  </si>
  <si>
    <t>972.671.806-63</t>
  </si>
  <si>
    <t xml:space="preserve">ANTONIO ASTERINO DA CRUZ  </t>
  </si>
  <si>
    <t>Serviço de instalação de cortinas nos setores técnico e administrativo da unidade.</t>
  </si>
  <si>
    <t xml:space="preserve">CELER PROJETOS E CONSTRUCOES L        </t>
  </si>
  <si>
    <t>45.515.943/0001-95</t>
  </si>
  <si>
    <t>02.24.1859107.69</t>
  </si>
  <si>
    <t>02.24.1859104.16</t>
  </si>
  <si>
    <t>10158/01</t>
  </si>
  <si>
    <t xml:space="preserve">PAGHIPER INSTITUICAO P LTDA           </t>
  </si>
  <si>
    <t>35.009.766/0001-11</t>
  </si>
  <si>
    <t xml:space="preserve">DROGARIA E PERFUMARIA FE LTDA         </t>
  </si>
  <si>
    <t>18.320.009/0001-45</t>
  </si>
  <si>
    <t>9733062024-2</t>
  </si>
  <si>
    <t>01.20.5.7050</t>
  </si>
  <si>
    <t>Serviço de alvenaria para adaptação e instalação de padaria no imóvel.</t>
  </si>
  <si>
    <t xml:space="preserve">CLAUDIO ANTONIO PEREIRA   </t>
  </si>
  <si>
    <t>896.461.856-49</t>
  </si>
  <si>
    <t>12,5 horas/aula, oficina de esportes ministrada para adolescentes.</t>
  </si>
  <si>
    <t>9 horas/aula, oficina de incentivo aos estudos ministrada para adolescentes.</t>
  </si>
  <si>
    <t>Almir Jose dos Santos Neto</t>
  </si>
  <si>
    <t>124.233.986-89</t>
  </si>
  <si>
    <t xml:space="preserve">WIN ADMINISTRADORA B LTDA             </t>
  </si>
  <si>
    <t>Serviço de guariba, lavagem de motor, interior, chassi e polimento de veículo.</t>
  </si>
  <si>
    <t xml:space="preserve">ROYAL TOWERS S/A          </t>
  </si>
  <si>
    <t>04.509.250/0005-36</t>
  </si>
  <si>
    <t xml:space="preserve">GERALDO NUNES DA COSTA    </t>
  </si>
  <si>
    <t>33.501.605/0001-15</t>
  </si>
  <si>
    <t>Aquisição de material para manutenção e conservação do imóvel.</t>
  </si>
  <si>
    <t>DER RIBEIRO DE OLIVEIRA M</t>
  </si>
  <si>
    <t xml:space="preserve">MATEUS ARANTES PEREIRA    </t>
  </si>
  <si>
    <t xml:space="preserve">REDEFARMA                 </t>
  </si>
  <si>
    <t>37.131.674/0001-35</t>
  </si>
  <si>
    <t>Aquisição de climatizadores visando execução de projeto em cumprimento ao acordo entre OS, OEEP e MP de Uberlândia.</t>
  </si>
  <si>
    <t xml:space="preserve">RIQUENA NETO AR COND S.A.             </t>
  </si>
  <si>
    <t>08.382.929/0001-34</t>
  </si>
  <si>
    <t>Aquisição de materiais diversos de copa e cozinha.</t>
  </si>
  <si>
    <t>21085.711/1</t>
  </si>
  <si>
    <t>Aquisição de maquinário para confecção de chinelo visando execução de projeto em cumprimento ao acordo entre OS, OEEP e MP de Uberlândia.</t>
  </si>
  <si>
    <t>12.704.525/0001-97</t>
  </si>
  <si>
    <t>Aquisição de placa de aço para inauguração da unidade.</t>
  </si>
  <si>
    <t>1602/1</t>
  </si>
  <si>
    <t>001.24.41348529-7</t>
  </si>
  <si>
    <t>Pagamento de pedágios via tag de cobrança automática.</t>
  </si>
  <si>
    <t>Tar. agrupadas - ocorrencia 10/07/2024</t>
  </si>
  <si>
    <t xml:space="preserve">ELETROPASSOS LTDA                     </t>
  </si>
  <si>
    <t>08.832.547/0001-65</t>
  </si>
  <si>
    <t>Serviço de treinamento de brigada de incêndio, obrigatório para concessão de Alvará pelo Corpo de Bombeiros.</t>
  </si>
  <si>
    <t xml:space="preserve">RADAR SERVICOS INTEGRADOS LTDA. - ME  </t>
  </si>
  <si>
    <t>Serviço de manutenção de veículo cedido pelo OEEP para adequação ao objetivo da política de atendimento socioeducativo.</t>
  </si>
  <si>
    <t>Serviço de troca de óleo em veículo cedido pelo OEEP.</t>
  </si>
  <si>
    <t>Tar. agrupadas - ocorrencia 11/07/2024</t>
  </si>
  <si>
    <t>Serviço de pintura, assentamento de pisos e outras adequações no imóvel.</t>
  </si>
  <si>
    <t xml:space="preserve">EXPRESSO N LTDA           </t>
  </si>
  <si>
    <t>Compra de passagem aérea para visita institucional do presidente do Conselho de Administração da OS em Uberlândia, para inauguração de unidade.</t>
  </si>
  <si>
    <t xml:space="preserve">AZUL LINHAS AEREAS BRAS S </t>
  </si>
  <si>
    <t>12.345.678/0001-00</t>
  </si>
  <si>
    <t>Aquisição de jogos para desenvolvimento de projeto visando cumprimento de acordo entre OS, OEEP e MP de Uberlândia.</t>
  </si>
  <si>
    <t xml:space="preserve">TUNA PAGAMENTOS LTDA                  </t>
  </si>
  <si>
    <t>49.329.873/0005-65</t>
  </si>
  <si>
    <t>Aquisição de tela de projeção retrátil visando execução de projeto para cumprimento de acordo entre OS, OEEP e MP de Uberlândia.</t>
  </si>
  <si>
    <t>ANALISE INF. LTDA</t>
  </si>
  <si>
    <t>22.683.676/0001-60</t>
  </si>
  <si>
    <t>Aquisição de prensa térmica e suporte para execução de projeto em cumprimento a acordo entre OS, OEEP e MP de Uberlândia.</t>
  </si>
  <si>
    <t>Manutenção e reparo em concertina da unidade.</t>
  </si>
  <si>
    <t xml:space="preserve">LEONEL DOSANJOS COMERCIO LTDA         </t>
  </si>
  <si>
    <t>05.882.789/0001-75</t>
  </si>
  <si>
    <t>Aquisição de materiais didáticos diversos para uso dos adolescentes.</t>
  </si>
  <si>
    <t>Serviço de troca de óleo em veículo de uso diário da unidade.</t>
  </si>
  <si>
    <t xml:space="preserve">COMERCIAL DE PECAS AUTOMOTIVAS        </t>
  </si>
  <si>
    <t>10.323.759/0001-69</t>
  </si>
  <si>
    <t>Serviço terceirizado de assessoria contábil e empresarial, sob contrato.</t>
  </si>
  <si>
    <t>001.24.41122802-5</t>
  </si>
  <si>
    <t>Aquisição de materiais para limpeza e organização da unidade.</t>
  </si>
  <si>
    <t>21128.186/1</t>
  </si>
  <si>
    <t>012.407101.7950518-1</t>
  </si>
  <si>
    <t>012.407101.7957381-0</t>
  </si>
  <si>
    <t xml:space="preserve">PagSeguro Internet S.A.               </t>
  </si>
  <si>
    <t>35.978.053/0001-66</t>
  </si>
  <si>
    <t>Reembolso de despesa custeada por funcionário com aquisição de medicamento para adolescente.</t>
  </si>
  <si>
    <t>Tar. agrupadas - ocorrencia 12/07/2024</t>
  </si>
  <si>
    <t>Pagamento efetuado em conta errada e transferido para sanar a irregularidade, referente a aluguel de imóvel sob contrato.</t>
  </si>
  <si>
    <t xml:space="preserve">JOSIANE DE FATIMA SILVA   </t>
  </si>
  <si>
    <t>052.915.986-46</t>
  </si>
  <si>
    <t xml:space="preserve">ANDRE RODRIGUES NOBREGA   </t>
  </si>
  <si>
    <t>075.897.446-97</t>
  </si>
  <si>
    <t>19.632.116/001-71</t>
  </si>
  <si>
    <t>Despesa relativa à folha salarial, competência junho/2024. Inclui: Contribuição Previdenciária descontada dos empregados, Contribuição Previdenciária do Empregador, IRRF, Contribuições Patronais de Terceiros (INCRA, SENAC, SESC, SEBRAE, SALÁRIO EDUCAÇÃO) e Risco Ambiental)</t>
  </si>
  <si>
    <t>07.16.24186.4115502-5</t>
  </si>
  <si>
    <t xml:space="preserve">FORTE ACABAMENTOS LTDA                </t>
  </si>
  <si>
    <t>04.912.232/0001-77</t>
  </si>
  <si>
    <t xml:space="preserve">MARMORARIA R G LTDA                   </t>
  </si>
  <si>
    <t>26.344.069/0001-26</t>
  </si>
  <si>
    <t>Encargo social relativo ao recolhimento de FGTS sobre folha de salários, competência junho/24.</t>
  </si>
  <si>
    <t>012.407041.6904580-9</t>
  </si>
  <si>
    <t>21140.398/1</t>
  </si>
  <si>
    <t>21140.399/1</t>
  </si>
  <si>
    <t>Rony K Germano da Silva</t>
  </si>
  <si>
    <t>Serviço de pintura do imóvel.</t>
  </si>
  <si>
    <t xml:space="preserve">Antonione Masson          </t>
  </si>
  <si>
    <t>55.018.810/0001-67</t>
  </si>
  <si>
    <t>Tar. agrupadas - ocorrencia 15/07/2024</t>
  </si>
  <si>
    <t>Troca de para-brisa dianteiro de veículo cedido pelo OEEP.</t>
  </si>
  <si>
    <t>Tar. agrupadas - ocorrencia 16/07/2024</t>
  </si>
  <si>
    <t>001.24.4.815713-1</t>
  </si>
  <si>
    <t>06.981.180/0001-19</t>
  </si>
  <si>
    <t>12304/1</t>
  </si>
  <si>
    <t>TURBO MAK</t>
  </si>
  <si>
    <t>11.431.174/0001-25</t>
  </si>
  <si>
    <t>21141.412/1</t>
  </si>
  <si>
    <t xml:space="preserve">EDM CONSULTORIA EM TELECOMUNIC        </t>
  </si>
  <si>
    <t>49.727.114/0001-27</t>
  </si>
  <si>
    <t xml:space="preserve">ELIPE GAS                </t>
  </si>
  <si>
    <t>18.602/011/0001-07</t>
  </si>
  <si>
    <t>Tar. agrupadas - ocorrencia 17/07/2024</t>
  </si>
  <si>
    <t>n/</t>
  </si>
  <si>
    <t>Serviço de execução de projeto para renovação de AVCB</t>
  </si>
  <si>
    <t xml:space="preserve">MARLON DIAS ROCHA         </t>
  </si>
  <si>
    <t>074.739.736-81</t>
  </si>
  <si>
    <t xml:space="preserve">LACERDA MOREIRA DE BRITO  </t>
  </si>
  <si>
    <t>087.845.436-55</t>
  </si>
  <si>
    <t>Concessão de diária de viagem parcial (com ou sem transporte) para funcionário em deslocamento.</t>
  </si>
  <si>
    <t xml:space="preserve">JADSON G COUTINHO SILVA   </t>
  </si>
  <si>
    <t>129.891.536-83</t>
  </si>
  <si>
    <t xml:space="preserve">VANDERLEI DOS SANTOS LEMES LTDA       </t>
  </si>
  <si>
    <t xml:space="preserve">MANOEL DIAS NERY                      </t>
  </si>
  <si>
    <t>01.779.993/0001-04</t>
  </si>
  <si>
    <t>Aquisição de materiais de cama e banho diversos para uso dos adolescente.</t>
  </si>
  <si>
    <t>45351-1</t>
  </si>
  <si>
    <t>Serviço de confecção e instalação de persianas.</t>
  </si>
  <si>
    <t>5947024-0</t>
  </si>
  <si>
    <t>5947022-4</t>
  </si>
  <si>
    <t>Aquisição de ingressos de cinema para desenvolvimento de atividade de lazes e cultura com adolescentes.</t>
  </si>
  <si>
    <t xml:space="preserve">DELTA FILMES LTDA                     </t>
  </si>
  <si>
    <t>01.735.159/0001-17</t>
  </si>
  <si>
    <t>Aquisição de itens de vestuário para adolescentes.</t>
  </si>
  <si>
    <t xml:space="preserve">TUBARAO TEXTIL            </t>
  </si>
  <si>
    <t>32.880.034/0001-04</t>
  </si>
  <si>
    <t>Serviço de troca e reforma de estofamento e espumas de assentos e encostos dos sofás utilizados na área de convivência pelos adolescentes.</t>
  </si>
  <si>
    <t xml:space="preserve">A RENOVADORA DE ESTOFADOS </t>
  </si>
  <si>
    <t>18.513.903/0001-31</t>
  </si>
  <si>
    <t>Serviço de manutenção e reparo de imóvel.</t>
  </si>
  <si>
    <t>Tar. agrupadas - ocorrencia 18/07/2024</t>
  </si>
  <si>
    <t>Despesa com transporte de equipe para torneio de futsal local e visita ao museu de Petrópolis na cidade de Uberaba.</t>
  </si>
  <si>
    <t xml:space="preserve">W R SOARES TURISMO LTDA   </t>
  </si>
  <si>
    <t>16.754.441/0001-19</t>
  </si>
  <si>
    <t>Transporte de adolescentes para atividade esportiva externa, de Patrocínio para Uberaba.</t>
  </si>
  <si>
    <t xml:space="preserve">PAULO TUR V E T LTDA      </t>
  </si>
  <si>
    <t>04.040.649/0001-50</t>
  </si>
  <si>
    <t>Serviço de pintura interna e externa do imóvel.</t>
  </si>
  <si>
    <t>893293/137543</t>
  </si>
  <si>
    <t>109299-1</t>
  </si>
  <si>
    <t>21.339.965/0004-24</t>
  </si>
  <si>
    <t>Transporte de adolescentes para atividade esportiva externa, de Uberlândia para Uberaba.</t>
  </si>
  <si>
    <t xml:space="preserve">GTU TURISMO               </t>
  </si>
  <si>
    <t>09.553.407/0001-10</t>
  </si>
  <si>
    <t>Tar. agrupadas - ocorrencia 19/07/2024</t>
  </si>
  <si>
    <t>001.24.43703924-6</t>
  </si>
  <si>
    <t>001.24.42295309-5</t>
  </si>
  <si>
    <t>001.24.43051435-6</t>
  </si>
  <si>
    <t>Reembolso de despesas efetuadas com refeição para adolescentes e funcionários em deslocamento para atividades externas.</t>
  </si>
  <si>
    <t xml:space="preserve">MART M 00007372649000182  </t>
  </si>
  <si>
    <t>04.737.552/0006-42</t>
  </si>
  <si>
    <t>ELIENE RODRIGUES SANTOS</t>
  </si>
  <si>
    <t>015.083.526-40</t>
  </si>
  <si>
    <t>Despesa com alimentação para funcionários em atividade externa.</t>
  </si>
  <si>
    <t xml:space="preserve">TOCA DOS DINOSSAUROS LTDA </t>
  </si>
  <si>
    <t>04.756.070/0001-25</t>
  </si>
  <si>
    <t>TRALALA 4 KIDS</t>
  </si>
  <si>
    <t>37.640.071/0001-69</t>
  </si>
  <si>
    <t>Despesa com plotagem de veículos cedidos pelo OEEP.</t>
  </si>
  <si>
    <t xml:space="preserve">DIGIMAX IMPRESSOES        </t>
  </si>
  <si>
    <t>08.236.212/0001-84</t>
  </si>
  <si>
    <t>Reembolso de despesa com medicamento para adolescentes custeada por funcionária.</t>
  </si>
  <si>
    <t>0124.0723193.22249-5</t>
  </si>
  <si>
    <t>Tar. agrupadas - ocorrencia 22/07/2024</t>
  </si>
  <si>
    <t>001.24.42967086-2</t>
  </si>
  <si>
    <t>Concessão de 1 diária de viagem (com ou sem transporte) para funcionário em deslocamento.</t>
  </si>
  <si>
    <t xml:space="preserve">JOSIMAR ALVES DA ROCHA    </t>
  </si>
  <si>
    <t xml:space="preserve">SAVIO JAQUES GUIMARAES    </t>
  </si>
  <si>
    <t>156.107.326-11</t>
  </si>
  <si>
    <t xml:space="preserve">LARISSA A O PIMENTA       </t>
  </si>
  <si>
    <t>103.158.426-95</t>
  </si>
  <si>
    <t xml:space="preserve">SINOPSYS EDITORA S EIRELI             </t>
  </si>
  <si>
    <t>10.740.484/0001-69</t>
  </si>
  <si>
    <t>21182.712/1</t>
  </si>
  <si>
    <t>21182.711/1</t>
  </si>
  <si>
    <t>Aquisição de equipamentos periféricos de informática para reposição de material.</t>
  </si>
  <si>
    <t>60695-1</t>
  </si>
  <si>
    <t>Aquisição de material para desenvolvimento de atividade temática de cultura e lazer.</t>
  </si>
  <si>
    <t>60694-1</t>
  </si>
  <si>
    <t>Aquisição de carimbo e e resina.</t>
  </si>
  <si>
    <t>Aquisição de materiais para desenvolvimento de atividade temática de esportes com adolescentes.</t>
  </si>
  <si>
    <t xml:space="preserve">ALVES SPORTS              </t>
  </si>
  <si>
    <t>86.375.565/0001-79</t>
  </si>
  <si>
    <t>Serviço de instalação e manutenção elétrica na unidade.</t>
  </si>
  <si>
    <t>Tar. agrupadas - ocorrencia 23/07/2024</t>
  </si>
  <si>
    <t>ESTORNO de valor pago a maior em nota fiscal paga em duplicidade, competência abil/24.</t>
  </si>
  <si>
    <t>Pagamento de indenização trabalhista, conforme sentença transitada em julgado.</t>
  </si>
  <si>
    <t xml:space="preserve">BRUNA PATRIZIA DE SOUZA   </t>
  </si>
  <si>
    <t>053.384.536-06</t>
  </si>
  <si>
    <t>Aquisição de materiais para desenvolvimento de atividade temática de profissionalização com adolescentes.</t>
  </si>
  <si>
    <t xml:space="preserve">MERCADAO LEVATE LTDA                  </t>
  </si>
  <si>
    <t>17.738.337/0001-01</t>
  </si>
  <si>
    <t>Aquisição de materiais diversos para desevolvimento de atividade temática voltada para festividades e comemorações.</t>
  </si>
  <si>
    <t xml:space="preserve">OLIMPO ML LTDA                        </t>
  </si>
  <si>
    <t>46.924.191/0001-89</t>
  </si>
  <si>
    <t>111385-0</t>
  </si>
  <si>
    <t>21193.502/1</t>
  </si>
  <si>
    <t>21193.504/1</t>
  </si>
  <si>
    <t>21193.501/1</t>
  </si>
  <si>
    <t>Aquisição de materiais diversos visando atender as demandas da rotina da unidade.</t>
  </si>
  <si>
    <t>21193.503/1</t>
  </si>
  <si>
    <t>21193.500/1</t>
  </si>
  <si>
    <t>ESTAÇÃO BRINQUEDOS LTDA</t>
  </si>
  <si>
    <t>21.424.962/0001-48</t>
  </si>
  <si>
    <t>Recolhimento de encargos sociais e trabalhistas relativos às parcelas de natureza salarial componentes de decisão judicial.</t>
  </si>
  <si>
    <t>07.16.24193.7627802-9</t>
  </si>
  <si>
    <t>Tar. agrupadas - ocorrencia 24/07/2024</t>
  </si>
  <si>
    <t>PIX RECEBIDO, referente a despesa com diária e traslado de viagem cancelada.</t>
  </si>
  <si>
    <t xml:space="preserve">PAPER FACIL PAPELARIA E PRESEN        </t>
  </si>
  <si>
    <t>14.667.572/0001-33</t>
  </si>
  <si>
    <t xml:space="preserve">NORMAN E SILVA MATERIAIS DE CO        </t>
  </si>
  <si>
    <t>77191-1</t>
  </si>
  <si>
    <t>03.893.961/0001-60</t>
  </si>
  <si>
    <t>Aquisição de materiais diversos para atender as demandas diárias de rotina.</t>
  </si>
  <si>
    <t>21197.789/1</t>
  </si>
  <si>
    <t>21197.790/1</t>
  </si>
  <si>
    <t>21197.787/1</t>
  </si>
  <si>
    <t>21197.788/1</t>
  </si>
  <si>
    <t>TRT 3ª REGIÃO</t>
  </si>
  <si>
    <t>8141.000.00005.4954.20</t>
  </si>
  <si>
    <t>01.298.583/0001-41</t>
  </si>
  <si>
    <t>Recarga de vales transporte sociais para deslocamento dos adolescentes.</t>
  </si>
  <si>
    <t>21197.786/1</t>
  </si>
  <si>
    <t>5953879-1</t>
  </si>
  <si>
    <t>5953485-0</t>
  </si>
  <si>
    <t>5953379-0</t>
  </si>
  <si>
    <t>5953239-4</t>
  </si>
  <si>
    <t>5952448-0</t>
  </si>
  <si>
    <t>5952970-9</t>
  </si>
  <si>
    <t>02.24.1941393-79</t>
  </si>
  <si>
    <t>21215.052/1</t>
  </si>
  <si>
    <t>21215.053/1</t>
  </si>
  <si>
    <t>Serviço de instalação de toldo.</t>
  </si>
  <si>
    <t xml:space="preserve">SUMMER COBERTURAS LTDA                </t>
  </si>
  <si>
    <t>04.860.648/0001-99</t>
  </si>
  <si>
    <t>24910/1</t>
  </si>
  <si>
    <t>Serviços de impressão e cópia de documentos.</t>
  </si>
  <si>
    <t>Aquisição de quadro branco.</t>
  </si>
  <si>
    <t>11963/01</t>
  </si>
  <si>
    <t>11965/01</t>
  </si>
  <si>
    <t>11962/01</t>
  </si>
  <si>
    <t>11964/01</t>
  </si>
  <si>
    <t>11961/01</t>
  </si>
  <si>
    <t>1048434/01</t>
  </si>
  <si>
    <t>1048794/01</t>
  </si>
  <si>
    <t>1048435/01</t>
  </si>
  <si>
    <t>Transporte de adolescentes para atividade desportiva externa.</t>
  </si>
  <si>
    <t xml:space="preserve">AYRES TUR                 </t>
  </si>
  <si>
    <t>46.616.339/0001-18</t>
  </si>
  <si>
    <t>001.24.43942588-7</t>
  </si>
  <si>
    <t>Tar. agrupadas - ocorrencia 26/07/2024</t>
  </si>
  <si>
    <t>001.24.43823280-9</t>
  </si>
  <si>
    <t>Reembolso de despesa com transporte custeada por funcionário.</t>
  </si>
  <si>
    <t>Reembolso de despesa custeada por funcionário com envio de documentos para a área meio.</t>
  </si>
  <si>
    <t>884292/137719</t>
  </si>
  <si>
    <t>Tar. agrupadas - ocorrencia 29/07/2024</t>
  </si>
  <si>
    <t>PIX RECEBIDO, referente ao estorno de passagem rodoviária para adolescentes ou familiar com vistas à realização de visita de reinserção sociofamiliar.</t>
  </si>
  <si>
    <t>Aquisição de itens para atividades externas de esportes, cultura e lazer.</t>
  </si>
  <si>
    <t xml:space="preserve">GLEISON ENRIQUE F BORGES - EPP        </t>
  </si>
  <si>
    <t>66.416.041/0001-71</t>
  </si>
  <si>
    <t>pix</t>
  </si>
  <si>
    <t xml:space="preserve">6.500,00 </t>
  </si>
  <si>
    <t xml:space="preserve">15.500,00 </t>
  </si>
  <si>
    <t xml:space="preserve">14.500,00 </t>
  </si>
  <si>
    <t xml:space="preserve">14.000,00 </t>
  </si>
  <si>
    <t xml:space="preserve">14.533,33 </t>
  </si>
  <si>
    <t xml:space="preserve">15.000,00 </t>
  </si>
  <si>
    <t xml:space="preserve">9.000,00 </t>
  </si>
  <si>
    <t xml:space="preserve">1.526,67 </t>
  </si>
  <si>
    <t xml:space="preserve">5.746,67 </t>
  </si>
  <si>
    <t xml:space="preserve">4.780,00 </t>
  </si>
  <si>
    <t xml:space="preserve">4.406,67 </t>
  </si>
  <si>
    <t xml:space="preserve">5.520,00 </t>
  </si>
  <si>
    <t xml:space="preserve">4.926,68 </t>
  </si>
  <si>
    <t xml:space="preserve">6.193,33 </t>
  </si>
  <si>
    <t xml:space="preserve">5.126,66 </t>
  </si>
  <si>
    <t xml:space="preserve">3.000,00 </t>
  </si>
  <si>
    <t>23/02/2024</t>
  </si>
  <si>
    <t xml:space="preserve">19.320,00 </t>
  </si>
  <si>
    <t xml:space="preserve">100.288,96 </t>
  </si>
  <si>
    <t>Valor dos rendimentos da conta de reserva de recursos, conforme extrato bancário.</t>
  </si>
  <si>
    <t>19/03/2024</t>
  </si>
  <si>
    <t xml:space="preserve">151.503,53 </t>
  </si>
  <si>
    <t xml:space="preserve">124.789,10 </t>
  </si>
  <si>
    <t>Valor referente à reserva de recursos calculada conforme extrato de aplicação, competência mar/24.</t>
  </si>
  <si>
    <t xml:space="preserve">62.316,54 </t>
  </si>
  <si>
    <t>Valor referente à reserva de recursos calculada conforme extrato de aplicação, competência abr/24.</t>
  </si>
  <si>
    <t>Valor referente à reserva de recursos calculada conforme extrato de aplicação, competência mai/24.</t>
  </si>
  <si>
    <t>Valor referente à reserva de recursos calculada conforme extrato de aplicação, competência jun/24.</t>
  </si>
  <si>
    <t>DECLARAÇÃO DO DIRIGENTE DA OS</t>
  </si>
  <si>
    <t>__________________________________</t>
  </si>
  <si>
    <t>Fernando Rinco Rocha</t>
  </si>
  <si>
    <t>Presidente</t>
  </si>
  <si>
    <t>Juiz de Fora, 13 de setembro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</si>
</sst>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mmm/yyyy"/>
    <numFmt numFmtId="166" formatCode="_-* #,##0.00_-;\-* #,##0.00_-;_-* &quot;-&quot;??_-;_-@"/>
    <numFmt numFmtId="167" formatCode="dd/mm/yy"/>
    <numFmt numFmtId="168" formatCode="d/m"/>
    <numFmt numFmtId="170" formatCode="&quot;R$&quot;\ #,##0.00"/>
  </numFmts>
  <fonts count="29" x14ac:knownFonts="1">
    <font>
      <sz val="10"/>
      <color rgb="FF000000"/>
      <name val="Arial"/>
      <scheme val="minor"/>
    </font>
    <font>
      <b/>
      <sz val="17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b/>
      <sz val="10"/>
      <color theme="1"/>
      <name val="Times New Roman"/>
      <family val="1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b/>
      <u/>
      <sz val="14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4" fontId="28" fillId="0" borderId="0" applyFont="0" applyFill="0" applyBorder="0" applyAlignment="0" applyProtection="0"/>
  </cellStyleXfs>
  <cellXfs count="437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11" fillId="3" borderId="2" xfId="0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right" vertical="center"/>
    </xf>
    <xf numFmtId="164" fontId="2" fillId="3" borderId="5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7" xfId="0" applyFont="1" applyFill="1" applyBorder="1" applyAlignment="1">
      <alignment horizontal="left" vertical="center"/>
    </xf>
    <xf numFmtId="164" fontId="11" fillId="3" borderId="7" xfId="0" applyNumberFormat="1" applyFont="1" applyFill="1" applyBorder="1" applyAlignment="1">
      <alignment horizontal="right" vertical="center"/>
    </xf>
    <xf numFmtId="0" fontId="11" fillId="3" borderId="2" xfId="0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164" fontId="15" fillId="3" borderId="5" xfId="0" applyNumberFormat="1" applyFont="1" applyFill="1" applyBorder="1" applyAlignment="1">
      <alignment horizontal="right" vertical="center" wrapText="1"/>
    </xf>
    <xf numFmtId="0" fontId="15" fillId="4" borderId="11" xfId="0" applyFont="1" applyFill="1" applyBorder="1" applyAlignment="1">
      <alignment horizontal="left" vertical="center" wrapText="1"/>
    </xf>
    <xf numFmtId="0" fontId="13" fillId="4" borderId="11" xfId="0" applyFont="1" applyFill="1" applyBorder="1" applyAlignment="1">
      <alignment horizontal="left" vertical="center" wrapText="1"/>
    </xf>
    <xf numFmtId="4" fontId="13" fillId="4" borderId="11" xfId="0" applyNumberFormat="1" applyFont="1" applyFill="1" applyBorder="1" applyAlignment="1">
      <alignment horizontal="right" vertical="center" wrapText="1"/>
    </xf>
    <xf numFmtId="4" fontId="13" fillId="4" borderId="11" xfId="0" applyNumberFormat="1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 wrapText="1"/>
    </xf>
    <xf numFmtId="164" fontId="16" fillId="3" borderId="12" xfId="0" applyNumberFormat="1" applyFont="1" applyFill="1" applyBorder="1" applyAlignment="1">
      <alignment horizontal="right" vertical="center" wrapText="1"/>
    </xf>
    <xf numFmtId="164" fontId="15" fillId="3" borderId="12" xfId="0" applyNumberFormat="1" applyFont="1" applyFill="1" applyBorder="1" applyAlignment="1">
      <alignment horizontal="right" vertical="center" wrapText="1"/>
    </xf>
    <xf numFmtId="10" fontId="16" fillId="2" borderId="12" xfId="0" applyNumberFormat="1" applyFont="1" applyFill="1" applyBorder="1" applyAlignment="1">
      <alignment horizontal="right" vertical="center" wrapText="1"/>
    </xf>
    <xf numFmtId="164" fontId="16" fillId="2" borderId="12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9" fillId="4" borderId="1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11" fillId="2" borderId="14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vertical="center" wrapText="1"/>
    </xf>
    <xf numFmtId="0" fontId="2" fillId="2" borderId="16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left" vertical="center" wrapText="1"/>
    </xf>
    <xf numFmtId="164" fontId="2" fillId="2" borderId="17" xfId="0" applyNumberFormat="1" applyFont="1" applyFill="1" applyBorder="1" applyAlignment="1">
      <alignment horizontal="right" vertical="center"/>
    </xf>
    <xf numFmtId="0" fontId="2" fillId="2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left" wrapText="1"/>
    </xf>
    <xf numFmtId="10" fontId="2" fillId="2" borderId="21" xfId="0" applyNumberFormat="1" applyFont="1" applyFill="1" applyBorder="1" applyAlignment="1">
      <alignment horizontal="right" vertical="center"/>
    </xf>
    <xf numFmtId="0" fontId="2" fillId="2" borderId="20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right" vertical="center"/>
    </xf>
    <xf numFmtId="10" fontId="2" fillId="2" borderId="23" xfId="0" applyNumberFormat="1" applyFont="1" applyFill="1" applyBorder="1" applyAlignment="1">
      <alignment horizontal="right" vertical="center"/>
    </xf>
    <xf numFmtId="164" fontId="2" fillId="4" borderId="24" xfId="0" applyNumberFormat="1" applyFont="1" applyFill="1" applyBorder="1" applyAlignment="1">
      <alignment horizontal="right" vertical="center"/>
    </xf>
    <xf numFmtId="10" fontId="2" fillId="4" borderId="13" xfId="0" applyNumberFormat="1" applyFont="1" applyFill="1" applyBorder="1" applyAlignment="1">
      <alignment horizontal="right" vertical="center"/>
    </xf>
    <xf numFmtId="0" fontId="11" fillId="2" borderId="25" xfId="0" applyFont="1" applyFill="1" applyBorder="1" applyAlignment="1">
      <alignment vertical="center"/>
    </xf>
    <xf numFmtId="0" fontId="11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vertical="center"/>
    </xf>
    <xf numFmtId="10" fontId="2" fillId="2" borderId="28" xfId="0" applyNumberFormat="1" applyFont="1" applyFill="1" applyBorder="1" applyAlignment="1">
      <alignment horizontal="right" vertical="center"/>
    </xf>
    <xf numFmtId="164" fontId="2" fillId="2" borderId="28" xfId="0" applyNumberFormat="1" applyFont="1" applyFill="1" applyBorder="1" applyAlignment="1">
      <alignment horizontal="right" vertical="center"/>
    </xf>
    <xf numFmtId="0" fontId="2" fillId="2" borderId="29" xfId="0" applyFont="1" applyFill="1" applyBorder="1" applyAlignment="1">
      <alignment vertical="center"/>
    </xf>
    <xf numFmtId="10" fontId="2" fillId="2" borderId="30" xfId="0" applyNumberFormat="1" applyFont="1" applyFill="1" applyBorder="1" applyAlignment="1">
      <alignment horizontal="right" vertical="center"/>
    </xf>
    <xf numFmtId="164" fontId="2" fillId="2" borderId="30" xfId="0" applyNumberFormat="1" applyFont="1" applyFill="1" applyBorder="1" applyAlignment="1">
      <alignment horizontal="right" vertical="center"/>
    </xf>
    <xf numFmtId="0" fontId="13" fillId="5" borderId="11" xfId="0" applyFont="1" applyFill="1" applyBorder="1" applyAlignment="1">
      <alignment horizontal="left" vertical="center"/>
    </xf>
    <xf numFmtId="0" fontId="13" fillId="5" borderId="11" xfId="0" applyFont="1" applyFill="1" applyBorder="1" applyAlignment="1">
      <alignment horizontal="left" vertical="center" wrapText="1"/>
    </xf>
    <xf numFmtId="164" fontId="14" fillId="5" borderId="11" xfId="0" applyNumberFormat="1" applyFont="1" applyFill="1" applyBorder="1" applyAlignment="1">
      <alignment horizontal="right" vertical="center"/>
    </xf>
    <xf numFmtId="164" fontId="13" fillId="5" borderId="11" xfId="0" applyNumberFormat="1" applyFont="1" applyFill="1" applyBorder="1" applyAlignment="1">
      <alignment horizontal="right" vertical="center"/>
    </xf>
    <xf numFmtId="10" fontId="14" fillId="5" borderId="11" xfId="0" applyNumberFormat="1" applyFont="1" applyFill="1" applyBorder="1" applyAlignment="1">
      <alignment horizontal="right" vertical="center"/>
    </xf>
    <xf numFmtId="0" fontId="14" fillId="3" borderId="11" xfId="0" applyFont="1" applyFill="1" applyBorder="1" applyAlignment="1">
      <alignment vertical="center"/>
    </xf>
    <xf numFmtId="0" fontId="13" fillId="3" borderId="11" xfId="0" applyFont="1" applyFill="1" applyBorder="1" applyAlignment="1">
      <alignment horizontal="left" vertical="center" wrapText="1"/>
    </xf>
    <xf numFmtId="4" fontId="13" fillId="3" borderId="11" xfId="0" applyNumberFormat="1" applyFont="1" applyFill="1" applyBorder="1" applyAlignment="1">
      <alignment horizontal="right" vertical="center"/>
    </xf>
    <xf numFmtId="0" fontId="13" fillId="4" borderId="11" xfId="0" applyFont="1" applyFill="1" applyBorder="1" applyAlignment="1">
      <alignment horizontal="left" vertical="center"/>
    </xf>
    <xf numFmtId="164" fontId="14" fillId="6" borderId="5" xfId="0" applyNumberFormat="1" applyFont="1" applyFill="1" applyBorder="1" applyAlignment="1">
      <alignment horizontal="center" vertical="center"/>
    </xf>
    <xf numFmtId="10" fontId="14" fillId="6" borderId="5" xfId="0" applyNumberFormat="1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vertical="center"/>
    </xf>
    <xf numFmtId="0" fontId="13" fillId="5" borderId="11" xfId="0" applyFont="1" applyFill="1" applyBorder="1" applyAlignment="1">
      <alignment horizontal="right" vertical="center" wrapText="1"/>
    </xf>
    <xf numFmtId="10" fontId="13" fillId="5" borderId="11" xfId="0" applyNumberFormat="1" applyFont="1" applyFill="1" applyBorder="1" applyAlignment="1">
      <alignment horizontal="right" vertical="center"/>
    </xf>
    <xf numFmtId="0" fontId="13" fillId="5" borderId="11" xfId="0" applyFont="1" applyFill="1" applyBorder="1" applyAlignment="1">
      <alignment vertical="center"/>
    </xf>
    <xf numFmtId="0" fontId="14" fillId="5" borderId="12" xfId="0" applyFont="1" applyFill="1" applyBorder="1" applyAlignment="1">
      <alignment vertical="center"/>
    </xf>
    <xf numFmtId="0" fontId="13" fillId="5" borderId="12" xfId="0" applyFont="1" applyFill="1" applyBorder="1" applyAlignment="1">
      <alignment horizontal="right" vertical="center" wrapText="1"/>
    </xf>
    <xf numFmtId="164" fontId="13" fillId="5" borderId="12" xfId="0" applyNumberFormat="1" applyFont="1" applyFill="1" applyBorder="1" applyAlignment="1">
      <alignment horizontal="right" vertical="center"/>
    </xf>
    <xf numFmtId="10" fontId="13" fillId="5" borderId="12" xfId="0" applyNumberFormat="1" applyFont="1" applyFill="1" applyBorder="1" applyAlignment="1">
      <alignment horizontal="right" vertical="center"/>
    </xf>
    <xf numFmtId="164" fontId="13" fillId="4" borderId="11" xfId="0" applyNumberFormat="1" applyFont="1" applyFill="1" applyBorder="1" applyAlignment="1">
      <alignment horizontal="right" vertical="center"/>
    </xf>
    <xf numFmtId="10" fontId="13" fillId="4" borderId="11" xfId="0" applyNumberFormat="1" applyFont="1" applyFill="1" applyBorder="1" applyAlignment="1">
      <alignment horizontal="right" vertical="center"/>
    </xf>
    <xf numFmtId="0" fontId="18" fillId="6" borderId="12" xfId="0" applyFont="1" applyFill="1" applyBorder="1" applyAlignment="1">
      <alignment vertical="center"/>
    </xf>
    <xf numFmtId="0" fontId="18" fillId="6" borderId="12" xfId="0" applyFont="1" applyFill="1" applyBorder="1" applyAlignment="1">
      <alignment horizontal="left" vertical="center" wrapText="1"/>
    </xf>
    <xf numFmtId="164" fontId="18" fillId="6" borderId="12" xfId="0" applyNumberFormat="1" applyFont="1" applyFill="1" applyBorder="1" applyAlignment="1">
      <alignment horizontal="right" vertical="center"/>
    </xf>
    <xf numFmtId="0" fontId="18" fillId="4" borderId="31" xfId="0" applyFont="1" applyFill="1" applyBorder="1" applyAlignment="1">
      <alignment horizontal="center" vertical="center" wrapText="1"/>
    </xf>
    <xf numFmtId="164" fontId="18" fillId="4" borderId="31" xfId="0" applyNumberFormat="1" applyFont="1" applyFill="1" applyBorder="1" applyAlignment="1">
      <alignment horizontal="center" vertical="center"/>
    </xf>
    <xf numFmtId="0" fontId="18" fillId="4" borderId="27" xfId="0" applyFont="1" applyFill="1" applyBorder="1" applyAlignment="1">
      <alignment horizontal="center" vertical="center" wrapText="1"/>
    </xf>
    <xf numFmtId="164" fontId="18" fillId="4" borderId="31" xfId="0" applyNumberFormat="1" applyFont="1" applyFill="1" applyBorder="1" applyAlignment="1">
      <alignment horizontal="center" vertical="center" wrapText="1"/>
    </xf>
    <xf numFmtId="0" fontId="11" fillId="4" borderId="31" xfId="0" applyFont="1" applyFill="1" applyBorder="1" applyAlignment="1">
      <alignment horizontal="center" vertical="center" wrapText="1"/>
    </xf>
    <xf numFmtId="0" fontId="19" fillId="2" borderId="32" xfId="0" applyFont="1" applyFill="1" applyBorder="1" applyAlignment="1">
      <alignment horizontal="left" vertical="center"/>
    </xf>
    <xf numFmtId="17" fontId="19" fillId="2" borderId="33" xfId="0" applyNumberFormat="1" applyFont="1" applyFill="1" applyBorder="1" applyAlignment="1">
      <alignment horizontal="right" vertical="center" wrapText="1"/>
    </xf>
    <xf numFmtId="0" fontId="19" fillId="2" borderId="34" xfId="0" applyFont="1" applyFill="1" applyBorder="1" applyAlignment="1">
      <alignment horizontal="left" vertical="center" wrapText="1"/>
    </xf>
    <xf numFmtId="0" fontId="19" fillId="2" borderId="35" xfId="0" applyFont="1" applyFill="1" applyBorder="1" applyAlignment="1">
      <alignment horizontal="left" vertical="center" wrapText="1"/>
    </xf>
    <xf numFmtId="164" fontId="19" fillId="2" borderId="33" xfId="0" applyNumberFormat="1" applyFont="1" applyFill="1" applyBorder="1" applyAlignment="1">
      <alignment horizontal="right" vertical="center" wrapText="1"/>
    </xf>
    <xf numFmtId="0" fontId="19" fillId="3" borderId="36" xfId="0" applyFont="1" applyFill="1" applyBorder="1" applyAlignment="1">
      <alignment horizontal="left" vertical="center" wrapText="1"/>
    </xf>
    <xf numFmtId="0" fontId="19" fillId="2" borderId="33" xfId="0" applyFont="1" applyFill="1" applyBorder="1" applyAlignment="1">
      <alignment horizontal="left" vertical="center" wrapText="1"/>
    </xf>
    <xf numFmtId="0" fontId="19" fillId="3" borderId="37" xfId="0" applyFont="1" applyFill="1" applyBorder="1" applyAlignment="1">
      <alignment horizontal="left" vertical="center" wrapText="1"/>
    </xf>
    <xf numFmtId="0" fontId="19" fillId="2" borderId="38" xfId="0" applyFont="1" applyFill="1" applyBorder="1" applyAlignment="1">
      <alignment horizontal="left" vertical="center"/>
    </xf>
    <xf numFmtId="17" fontId="19" fillId="2" borderId="39" xfId="0" applyNumberFormat="1" applyFont="1" applyFill="1" applyBorder="1" applyAlignment="1">
      <alignment horizontal="right" vertical="center" wrapText="1"/>
    </xf>
    <xf numFmtId="164" fontId="19" fillId="2" borderId="39" xfId="0" applyNumberFormat="1" applyFont="1" applyFill="1" applyBorder="1" applyAlignment="1">
      <alignment horizontal="right" vertical="center" wrapText="1"/>
    </xf>
    <xf numFmtId="0" fontId="2" fillId="2" borderId="31" xfId="0" applyFont="1" applyFill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 wrapText="1"/>
    </xf>
    <xf numFmtId="0" fontId="19" fillId="2" borderId="39" xfId="0" applyFont="1" applyFill="1" applyBorder="1" applyAlignment="1">
      <alignment horizontal="left" vertical="center" wrapText="1"/>
    </xf>
    <xf numFmtId="0" fontId="19" fillId="2" borderId="37" xfId="0" applyFont="1" applyFill="1" applyBorder="1" applyAlignment="1">
      <alignment horizontal="left" vertical="center" wrapText="1"/>
    </xf>
    <xf numFmtId="0" fontId="19" fillId="0" borderId="34" xfId="0" applyFont="1" applyBorder="1" applyAlignment="1">
      <alignment horizontal="left" vertical="center" wrapText="1"/>
    </xf>
    <xf numFmtId="0" fontId="19" fillId="3" borderId="39" xfId="0" applyFont="1" applyFill="1" applyBorder="1" applyAlignment="1">
      <alignment horizontal="left" vertical="center" wrapText="1"/>
    </xf>
    <xf numFmtId="164" fontId="19" fillId="0" borderId="39" xfId="0" applyNumberFormat="1" applyFont="1" applyBorder="1" applyAlignment="1">
      <alignment horizontal="right" vertical="center" wrapText="1"/>
    </xf>
    <xf numFmtId="0" fontId="19" fillId="2" borderId="31" xfId="0" applyFont="1" applyFill="1" applyBorder="1" applyAlignment="1">
      <alignment horizontal="left" vertical="center" wrapText="1"/>
    </xf>
    <xf numFmtId="0" fontId="19" fillId="2" borderId="41" xfId="0" applyFont="1" applyFill="1" applyBorder="1" applyAlignment="1">
      <alignment horizontal="left" vertical="center" wrapText="1"/>
    </xf>
    <xf numFmtId="0" fontId="19" fillId="3" borderId="34" xfId="0" applyFont="1" applyFill="1" applyBorder="1" applyAlignment="1">
      <alignment horizontal="left" vertical="center" wrapText="1"/>
    </xf>
    <xf numFmtId="0" fontId="20" fillId="2" borderId="34" xfId="0" applyFont="1" applyFill="1" applyBorder="1" applyAlignment="1">
      <alignment horizontal="left" vertical="center" wrapText="1"/>
    </xf>
    <xf numFmtId="164" fontId="20" fillId="2" borderId="39" xfId="0" applyNumberFormat="1" applyFont="1" applyFill="1" applyBorder="1" applyAlignment="1">
      <alignment horizontal="right" vertical="center" wrapText="1"/>
    </xf>
    <xf numFmtId="0" fontId="2" fillId="2" borderId="31" xfId="0" applyFont="1" applyFill="1" applyBorder="1" applyAlignment="1">
      <alignment horizontal="center" vertical="center" wrapText="1"/>
    </xf>
    <xf numFmtId="167" fontId="2" fillId="2" borderId="31" xfId="0" applyNumberFormat="1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vertical="center" wrapText="1"/>
    </xf>
    <xf numFmtId="0" fontId="21" fillId="2" borderId="31" xfId="0" applyFont="1" applyFill="1" applyBorder="1" applyAlignment="1">
      <alignment vertical="center" wrapText="1"/>
    </xf>
    <xf numFmtId="0" fontId="2" fillId="2" borderId="31" xfId="0" applyFont="1" applyFill="1" applyBorder="1" applyAlignment="1">
      <alignment wrapText="1"/>
    </xf>
    <xf numFmtId="0" fontId="10" fillId="2" borderId="31" xfId="0" applyFont="1" applyFill="1" applyBorder="1" applyAlignment="1">
      <alignment vertical="center" wrapText="1"/>
    </xf>
    <xf numFmtId="14" fontId="21" fillId="2" borderId="31" xfId="0" applyNumberFormat="1" applyFont="1" applyFill="1" applyBorder="1" applyAlignment="1">
      <alignment horizontal="center" vertical="center"/>
    </xf>
    <xf numFmtId="14" fontId="2" fillId="2" borderId="31" xfId="0" applyNumberFormat="1" applyFont="1" applyFill="1" applyBorder="1" applyAlignment="1">
      <alignment horizontal="center" vertical="center" wrapText="1"/>
    </xf>
    <xf numFmtId="0" fontId="21" fillId="2" borderId="31" xfId="0" applyFont="1" applyFill="1" applyBorder="1"/>
    <xf numFmtId="2" fontId="2" fillId="2" borderId="31" xfId="0" applyNumberFormat="1" applyFont="1" applyFill="1" applyBorder="1" applyAlignment="1">
      <alignment horizontal="left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 vertical="center" wrapText="1"/>
    </xf>
    <xf numFmtId="167" fontId="2" fillId="2" borderId="35" xfId="0" applyNumberFormat="1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left" vertical="center" wrapText="1"/>
    </xf>
    <xf numFmtId="167" fontId="2" fillId="2" borderId="37" xfId="0" applyNumberFormat="1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left" vertical="center" wrapText="1"/>
    </xf>
    <xf numFmtId="167" fontId="2" fillId="2" borderId="45" xfId="0" applyNumberFormat="1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left" vertical="center" wrapText="1"/>
    </xf>
    <xf numFmtId="167" fontId="11" fillId="4" borderId="31" xfId="0" applyNumberFormat="1" applyFont="1" applyFill="1" applyBorder="1" applyAlignment="1">
      <alignment horizontal="center" vertical="center" wrapText="1"/>
    </xf>
    <xf numFmtId="0" fontId="11" fillId="4" borderId="47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right" vertical="center" wrapText="1"/>
    </xf>
    <xf numFmtId="14" fontId="19" fillId="3" borderId="39" xfId="0" applyNumberFormat="1" applyFont="1" applyFill="1" applyBorder="1" applyAlignment="1">
      <alignment horizontal="right" vertical="center" wrapText="1"/>
    </xf>
    <xf numFmtId="17" fontId="19" fillId="3" borderId="39" xfId="0" applyNumberFormat="1" applyFont="1" applyFill="1" applyBorder="1" applyAlignment="1">
      <alignment horizontal="right" vertical="center" wrapText="1"/>
    </xf>
    <xf numFmtId="0" fontId="19" fillId="3" borderId="39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3" fontId="19" fillId="3" borderId="39" xfId="0" applyNumberFormat="1" applyFont="1" applyFill="1" applyBorder="1" applyAlignment="1">
      <alignment horizontal="center" vertical="center" wrapText="1"/>
    </xf>
    <xf numFmtId="14" fontId="19" fillId="3" borderId="39" xfId="0" applyNumberFormat="1" applyFont="1" applyFill="1" applyBorder="1" applyAlignment="1">
      <alignment horizontal="center" vertical="center" wrapText="1"/>
    </xf>
    <xf numFmtId="17" fontId="19" fillId="3" borderId="39" xfId="0" applyNumberFormat="1" applyFont="1" applyFill="1" applyBorder="1" applyAlignment="1">
      <alignment horizontal="center" vertical="center" wrapText="1"/>
    </xf>
    <xf numFmtId="1" fontId="19" fillId="3" borderId="39" xfId="0" applyNumberFormat="1" applyFont="1" applyFill="1" applyBorder="1" applyAlignment="1">
      <alignment horizontal="center" vertical="center" wrapText="1"/>
    </xf>
    <xf numFmtId="14" fontId="19" fillId="2" borderId="39" xfId="0" applyNumberFormat="1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right" vertical="center" wrapText="1"/>
    </xf>
    <xf numFmtId="0" fontId="19" fillId="7" borderId="39" xfId="0" applyFont="1" applyFill="1" applyBorder="1" applyAlignment="1">
      <alignment horizontal="center" vertical="center" wrapText="1"/>
    </xf>
    <xf numFmtId="14" fontId="19" fillId="7" borderId="39" xfId="0" applyNumberFormat="1" applyFont="1" applyFill="1" applyBorder="1" applyAlignment="1">
      <alignment horizontal="center" vertical="center" wrapText="1"/>
    </xf>
    <xf numFmtId="164" fontId="19" fillId="3" borderId="39" xfId="0" applyNumberFormat="1" applyFont="1" applyFill="1" applyBorder="1" applyAlignment="1">
      <alignment horizontal="right" vertical="center" wrapText="1"/>
    </xf>
    <xf numFmtId="16" fontId="19" fillId="3" borderId="39" xfId="0" applyNumberFormat="1" applyFont="1" applyFill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167" fontId="11" fillId="4" borderId="28" xfId="0" applyNumberFormat="1" applyFont="1" applyFill="1" applyBorder="1" applyAlignment="1">
      <alignment horizontal="center" vertical="center" wrapText="1"/>
    </xf>
    <xf numFmtId="14" fontId="11" fillId="4" borderId="31" xfId="0" applyNumberFormat="1" applyFont="1" applyFill="1" applyBorder="1" applyAlignment="1">
      <alignment horizontal="center" vertical="center" wrapText="1"/>
    </xf>
    <xf numFmtId="17" fontId="11" fillId="4" borderId="27" xfId="0" applyNumberFormat="1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14" fontId="21" fillId="0" borderId="31" xfId="0" applyNumberFormat="1" applyFont="1" applyBorder="1"/>
    <xf numFmtId="49" fontId="19" fillId="3" borderId="39" xfId="0" applyNumberFormat="1" applyFont="1" applyFill="1" applyBorder="1" applyAlignment="1">
      <alignment horizontal="center" vertical="center" wrapText="1"/>
    </xf>
    <xf numFmtId="14" fontId="19" fillId="3" borderId="31" xfId="0" applyNumberFormat="1" applyFont="1" applyFill="1" applyBorder="1" applyAlignment="1">
      <alignment horizontal="right" vertical="center" wrapText="1"/>
    </xf>
    <xf numFmtId="17" fontId="19" fillId="0" borderId="40" xfId="0" applyNumberFormat="1" applyFont="1" applyBorder="1" applyAlignment="1">
      <alignment horizontal="right" vertical="center" wrapText="1"/>
    </xf>
    <xf numFmtId="0" fontId="19" fillId="0" borderId="48" xfId="0" applyFont="1" applyBorder="1" applyAlignment="1">
      <alignment horizontal="left" vertical="center" wrapText="1"/>
    </xf>
    <xf numFmtId="14" fontId="19" fillId="2" borderId="31" xfId="0" applyNumberFormat="1" applyFont="1" applyFill="1" applyBorder="1" applyAlignment="1">
      <alignment horizontal="right" vertical="center" wrapText="1"/>
    </xf>
    <xf numFmtId="4" fontId="19" fillId="3" borderId="39" xfId="0" applyNumberFormat="1" applyFont="1" applyFill="1" applyBorder="1" applyAlignment="1">
      <alignment horizontal="right" vertical="center" wrapText="1"/>
    </xf>
    <xf numFmtId="4" fontId="19" fillId="2" borderId="39" xfId="0" applyNumberFormat="1" applyFont="1" applyFill="1" applyBorder="1" applyAlignment="1">
      <alignment horizontal="right" vertical="center" wrapText="1"/>
    </xf>
    <xf numFmtId="0" fontId="21" fillId="0" borderId="0" xfId="0" applyFont="1" applyAlignment="1">
      <alignment horizontal="center"/>
    </xf>
    <xf numFmtId="167" fontId="11" fillId="4" borderId="24" xfId="0" applyNumberFormat="1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right" vertical="center" wrapText="1"/>
    </xf>
    <xf numFmtId="168" fontId="19" fillId="3" borderId="31" xfId="0" applyNumberFormat="1" applyFont="1" applyFill="1" applyBorder="1" applyAlignment="1">
      <alignment horizontal="right" vertical="center" wrapText="1"/>
    </xf>
    <xf numFmtId="164" fontId="19" fillId="3" borderId="31" xfId="0" applyNumberFormat="1" applyFont="1" applyFill="1" applyBorder="1" applyAlignment="1">
      <alignment horizontal="right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14" fontId="19" fillId="3" borderId="49" xfId="0" applyNumberFormat="1" applyFont="1" applyFill="1" applyBorder="1" applyAlignment="1">
      <alignment horizontal="right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9" fillId="3" borderId="31" xfId="0" applyFont="1" applyFill="1" applyBorder="1" applyAlignment="1">
      <alignment horizontal="center" vertical="center" wrapText="1"/>
    </xf>
    <xf numFmtId="0" fontId="19" fillId="3" borderId="33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10" fillId="2" borderId="31" xfId="0" applyFont="1" applyFill="1" applyBorder="1" applyAlignment="1">
      <alignment horizontal="left" vertical="center" wrapText="1"/>
    </xf>
    <xf numFmtId="0" fontId="10" fillId="2" borderId="27" xfId="0" applyFont="1" applyFill="1" applyBorder="1" applyAlignment="1">
      <alignment horizontal="left" vertical="center" wrapText="1"/>
    </xf>
    <xf numFmtId="0" fontId="10" fillId="2" borderId="28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70" fontId="21" fillId="0" borderId="31" xfId="1" applyNumberFormat="1" applyFont="1" applyBorder="1" applyAlignment="1">
      <alignment horizontal="right"/>
    </xf>
    <xf numFmtId="170" fontId="11" fillId="4" borderId="31" xfId="1" applyNumberFormat="1" applyFont="1" applyFill="1" applyBorder="1" applyAlignment="1">
      <alignment horizontal="center" vertical="center" wrapText="1"/>
    </xf>
    <xf numFmtId="170" fontId="19" fillId="3" borderId="31" xfId="1" applyNumberFormat="1" applyFont="1" applyFill="1" applyBorder="1" applyAlignment="1">
      <alignment horizontal="right" vertical="center" wrapText="1"/>
    </xf>
    <xf numFmtId="170" fontId="0" fillId="0" borderId="0" xfId="1" applyNumberFormat="1" applyFont="1"/>
    <xf numFmtId="170" fontId="11" fillId="4" borderId="31" xfId="0" applyNumberFormat="1" applyFont="1" applyFill="1" applyBorder="1" applyAlignment="1">
      <alignment horizontal="center" vertical="center" wrapText="1"/>
    </xf>
    <xf numFmtId="170" fontId="19" fillId="3" borderId="39" xfId="1" applyNumberFormat="1" applyFont="1" applyFill="1" applyBorder="1" applyAlignment="1">
      <alignment horizontal="right" vertical="center" wrapText="1"/>
    </xf>
    <xf numFmtId="170" fontId="19" fillId="2" borderId="39" xfId="1" applyNumberFormat="1" applyFont="1" applyFill="1" applyBorder="1" applyAlignment="1">
      <alignment horizontal="right" vertical="center" wrapText="1"/>
    </xf>
    <xf numFmtId="170" fontId="21" fillId="0" borderId="0" xfId="0" applyNumberFormat="1" applyFont="1"/>
    <xf numFmtId="170" fontId="0" fillId="0" borderId="0" xfId="0" applyNumberFormat="1"/>
    <xf numFmtId="170" fontId="2" fillId="2" borderId="31" xfId="0" applyNumberFormat="1" applyFont="1" applyFill="1" applyBorder="1" applyAlignment="1">
      <alignment horizontal="right" vertical="center" wrapText="1"/>
    </xf>
    <xf numFmtId="170" fontId="2" fillId="2" borderId="35" xfId="0" applyNumberFormat="1" applyFont="1" applyFill="1" applyBorder="1" applyAlignment="1">
      <alignment horizontal="right" vertical="center" wrapText="1"/>
    </xf>
    <xf numFmtId="170" fontId="2" fillId="2" borderId="37" xfId="0" applyNumberFormat="1" applyFont="1" applyFill="1" applyBorder="1" applyAlignment="1">
      <alignment horizontal="right" vertical="center" wrapText="1"/>
    </xf>
    <xf numFmtId="170" fontId="2" fillId="2" borderId="45" xfId="0" applyNumberFormat="1" applyFont="1" applyFill="1" applyBorder="1" applyAlignment="1">
      <alignment horizontal="right" vertical="center" wrapText="1"/>
    </xf>
    <xf numFmtId="170" fontId="19" fillId="3" borderId="39" xfId="0" applyNumberFormat="1" applyFont="1" applyFill="1" applyBorder="1" applyAlignment="1">
      <alignment horizontal="right" vertical="center" wrapText="1"/>
    </xf>
    <xf numFmtId="170" fontId="19" fillId="2" borderId="39" xfId="0" applyNumberFormat="1" applyFont="1" applyFill="1" applyBorder="1" applyAlignment="1">
      <alignment horizontal="right" vertical="center" wrapText="1"/>
    </xf>
    <xf numFmtId="0" fontId="19" fillId="2" borderId="31" xfId="0" applyFont="1" applyFill="1" applyBorder="1" applyAlignment="1">
      <alignment vertical="center" wrapText="1"/>
    </xf>
    <xf numFmtId="164" fontId="14" fillId="2" borderId="17" xfId="0" applyNumberFormat="1" applyFont="1" applyFill="1" applyBorder="1" applyAlignment="1">
      <alignment horizontal="right" vertical="center"/>
    </xf>
    <xf numFmtId="10" fontId="14" fillId="2" borderId="18" xfId="0" applyNumberFormat="1" applyFont="1" applyFill="1" applyBorder="1" applyAlignment="1">
      <alignment horizontal="right" vertical="center"/>
    </xf>
    <xf numFmtId="10" fontId="14" fillId="2" borderId="21" xfId="0" applyNumberFormat="1" applyFont="1" applyFill="1" applyBorder="1" applyAlignment="1">
      <alignment horizontal="right" vertical="center"/>
    </xf>
    <xf numFmtId="0" fontId="14" fillId="3" borderId="39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/>
    <xf numFmtId="0" fontId="9" fillId="4" borderId="4" xfId="0" applyFont="1" applyFill="1" applyBorder="1" applyAlignment="1">
      <alignment horizontal="center" vertical="center"/>
    </xf>
    <xf numFmtId="17" fontId="9" fillId="4" borderId="4" xfId="0" applyNumberFormat="1" applyFont="1" applyFill="1" applyBorder="1" applyAlignment="1">
      <alignment horizontal="right" vertical="center"/>
    </xf>
    <xf numFmtId="0" fontId="11" fillId="3" borderId="3" xfId="0" applyFont="1" applyFill="1" applyBorder="1" applyAlignment="1">
      <alignment horizontal="left" vertical="center"/>
    </xf>
    <xf numFmtId="164" fontId="11" fillId="3" borderId="3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vertical="center"/>
    </xf>
    <xf numFmtId="164" fontId="12" fillId="3" borderId="1" xfId="0" applyNumberFormat="1" applyFont="1" applyFill="1" applyBorder="1" applyAlignment="1">
      <alignment horizontal="right" vertical="center"/>
    </xf>
    <xf numFmtId="0" fontId="11" fillId="3" borderId="4" xfId="0" applyFont="1" applyFill="1" applyBorder="1" applyAlignment="1">
      <alignment horizontal="left" vertical="center"/>
    </xf>
    <xf numFmtId="164" fontId="11" fillId="3" borderId="4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/>
    </xf>
    <xf numFmtId="0" fontId="11" fillId="3" borderId="4" xfId="0" applyFont="1" applyFill="1" applyBorder="1" applyAlignment="1">
      <alignment vertical="center"/>
    </xf>
    <xf numFmtId="0" fontId="11" fillId="3" borderId="9" xfId="0" applyFont="1" applyFill="1" applyBorder="1" applyAlignment="1">
      <alignment horizontal="left" vertical="center"/>
    </xf>
    <xf numFmtId="164" fontId="11" fillId="3" borderId="9" xfId="0" applyNumberFormat="1" applyFont="1" applyFill="1" applyBorder="1" applyAlignment="1">
      <alignment horizontal="right" vertical="center"/>
    </xf>
    <xf numFmtId="0" fontId="11" fillId="3" borderId="9" xfId="0" applyFont="1" applyFill="1" applyBorder="1" applyAlignment="1">
      <alignment vertical="center"/>
    </xf>
    <xf numFmtId="0" fontId="11" fillId="3" borderId="9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4" borderId="10" xfId="0" applyFont="1" applyFill="1" applyBorder="1" applyAlignment="1">
      <alignment horizontal="center" vertical="center" wrapText="1"/>
    </xf>
    <xf numFmtId="17" fontId="9" fillId="4" borderId="10" xfId="0" applyNumberFormat="1" applyFont="1" applyFill="1" applyBorder="1" applyAlignment="1">
      <alignment horizontal="right" vertical="center"/>
    </xf>
    <xf numFmtId="0" fontId="13" fillId="4" borderId="10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9" fillId="4" borderId="8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left" vertical="center" wrapText="1"/>
    </xf>
    <xf numFmtId="0" fontId="13" fillId="4" borderId="10" xfId="0" applyFont="1" applyFill="1" applyBorder="1" applyAlignment="1">
      <alignment horizontal="left" vertical="center" wrapText="1"/>
    </xf>
    <xf numFmtId="4" fontId="13" fillId="4" borderId="10" xfId="0" applyNumberFormat="1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164" fontId="16" fillId="2" borderId="1" xfId="0" applyNumberFormat="1" applyFont="1" applyFill="1" applyBorder="1" applyAlignment="1">
      <alignment horizontal="right" vertical="center" wrapText="1"/>
    </xf>
    <xf numFmtId="164" fontId="15" fillId="3" borderId="1" xfId="0" applyNumberFormat="1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vertical="center" wrapText="1"/>
    </xf>
    <xf numFmtId="164" fontId="16" fillId="2" borderId="9" xfId="0" applyNumberFormat="1" applyFont="1" applyFill="1" applyBorder="1" applyAlignment="1">
      <alignment horizontal="right" vertical="center" wrapText="1"/>
    </xf>
    <xf numFmtId="164" fontId="15" fillId="3" borderId="9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right" vertical="center"/>
    </xf>
    <xf numFmtId="0" fontId="14" fillId="2" borderId="51" xfId="0" applyFont="1" applyFill="1" applyBorder="1" applyAlignment="1">
      <alignment horizontal="left" vertical="center" wrapText="1"/>
    </xf>
    <xf numFmtId="164" fontId="16" fillId="2" borderId="51" xfId="0" applyNumberFormat="1" applyFont="1" applyFill="1" applyBorder="1" applyAlignment="1">
      <alignment horizontal="right" vertical="center" wrapText="1"/>
    </xf>
    <xf numFmtId="164" fontId="15" fillId="4" borderId="10" xfId="0" applyNumberFormat="1" applyFont="1" applyFill="1" applyBorder="1" applyAlignment="1">
      <alignment horizontal="right" vertical="center" wrapText="1"/>
    </xf>
    <xf numFmtId="0" fontId="13" fillId="3" borderId="10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right" vertical="center" wrapText="1"/>
    </xf>
    <xf numFmtId="164" fontId="13" fillId="3" borderId="10" xfId="0" applyNumberFormat="1" applyFont="1" applyFill="1" applyBorder="1" applyAlignment="1">
      <alignment horizontal="right" vertical="center" wrapText="1"/>
    </xf>
    <xf numFmtId="0" fontId="16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right" vertical="center"/>
    </xf>
    <xf numFmtId="0" fontId="16" fillId="3" borderId="1" xfId="0" applyFont="1" applyFill="1" applyBorder="1" applyAlignment="1">
      <alignment horizontal="right" vertical="center"/>
    </xf>
    <xf numFmtId="164" fontId="16" fillId="3" borderId="1" xfId="0" applyNumberFormat="1" applyFont="1" applyFill="1" applyBorder="1" applyAlignment="1">
      <alignment horizontal="right" vertical="center" wrapText="1"/>
    </xf>
    <xf numFmtId="0" fontId="16" fillId="3" borderId="9" xfId="0" applyFont="1" applyFill="1" applyBorder="1" applyAlignment="1">
      <alignment horizontal="left" vertical="center"/>
    </xf>
    <xf numFmtId="164" fontId="16" fillId="3" borderId="9" xfId="0" applyNumberFormat="1" applyFont="1" applyFill="1" applyBorder="1" applyAlignment="1">
      <alignment horizontal="right" vertical="center" wrapText="1"/>
    </xf>
    <xf numFmtId="0" fontId="13" fillId="4" borderId="10" xfId="0" applyFont="1" applyFill="1" applyBorder="1" applyAlignment="1">
      <alignment horizontal="left" vertical="center"/>
    </xf>
    <xf numFmtId="0" fontId="13" fillId="4" borderId="10" xfId="0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right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10" fontId="16" fillId="3" borderId="1" xfId="0" applyNumberFormat="1" applyFont="1" applyFill="1" applyBorder="1" applyAlignment="1">
      <alignment horizontal="right" vertical="center" wrapText="1"/>
    </xf>
    <xf numFmtId="164" fontId="15" fillId="3" borderId="51" xfId="0" applyNumberFormat="1" applyFont="1" applyFill="1" applyBorder="1" applyAlignment="1">
      <alignment horizontal="right" vertical="center" wrapText="1"/>
    </xf>
    <xf numFmtId="10" fontId="16" fillId="3" borderId="51" xfId="0" applyNumberFormat="1" applyFont="1" applyFill="1" applyBorder="1" applyAlignment="1">
      <alignment horizontal="right" vertical="center" wrapText="1"/>
    </xf>
    <xf numFmtId="10" fontId="15" fillId="2" borderId="9" xfId="0" applyNumberFormat="1" applyFont="1" applyFill="1" applyBorder="1" applyAlignment="1">
      <alignment horizontal="right" vertical="center" wrapText="1"/>
    </xf>
    <xf numFmtId="164" fontId="15" fillId="2" borderId="9" xfId="0" applyNumberFormat="1" applyFont="1" applyFill="1" applyBorder="1" applyAlignment="1">
      <alignment horizontal="right" vertical="center" wrapText="1"/>
    </xf>
    <xf numFmtId="10" fontId="15" fillId="4" borderId="10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3" borderId="1" xfId="0" applyNumberFormat="1" applyFont="1" applyFill="1" applyBorder="1" applyAlignment="1">
      <alignment vertical="center"/>
    </xf>
    <xf numFmtId="10" fontId="16" fillId="2" borderId="1" xfId="0" applyNumberFormat="1" applyFont="1" applyFill="1" applyBorder="1" applyAlignment="1">
      <alignment horizontal="right" vertical="center" wrapText="1"/>
    </xf>
    <xf numFmtId="0" fontId="2" fillId="4" borderId="10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right" vertical="center"/>
    </xf>
    <xf numFmtId="164" fontId="2" fillId="2" borderId="1" xfId="0" applyNumberFormat="1" applyFont="1" applyFill="1" applyBorder="1" applyAlignment="1">
      <alignment horizontal="right" vertical="center"/>
    </xf>
    <xf numFmtId="4" fontId="2" fillId="4" borderId="10" xfId="0" applyNumberFormat="1" applyFont="1" applyFill="1" applyBorder="1"/>
    <xf numFmtId="4" fontId="11" fillId="4" borderId="15" xfId="0" applyNumberFormat="1" applyFont="1" applyFill="1" applyBorder="1" applyAlignment="1">
      <alignment horizontal="right" vertical="center"/>
    </xf>
    <xf numFmtId="164" fontId="2" fillId="4" borderId="10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2" fillId="3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165" fontId="11" fillId="4" borderId="1" xfId="0" applyNumberFormat="1" applyFont="1" applyFill="1" applyBorder="1" applyAlignment="1">
      <alignment horizontal="right" vertical="center"/>
    </xf>
    <xf numFmtId="4" fontId="11" fillId="4" borderId="10" xfId="0" applyNumberFormat="1" applyFont="1" applyFill="1" applyBorder="1" applyAlignment="1">
      <alignment horizontal="right" vertical="center"/>
    </xf>
    <xf numFmtId="10" fontId="11" fillId="4" borderId="10" xfId="0" applyNumberFormat="1" applyFont="1" applyFill="1" applyBorder="1" applyAlignment="1">
      <alignment horizontal="right" vertical="center"/>
    </xf>
    <xf numFmtId="164" fontId="14" fillId="4" borderId="10" xfId="0" applyNumberFormat="1" applyFont="1" applyFill="1" applyBorder="1" applyAlignment="1">
      <alignment horizontal="right" vertical="center"/>
    </xf>
    <xf numFmtId="164" fontId="13" fillId="4" borderId="10" xfId="0" applyNumberFormat="1" applyFont="1" applyFill="1" applyBorder="1" applyAlignment="1">
      <alignment horizontal="right" vertical="center"/>
    </xf>
    <xf numFmtId="10" fontId="14" fillId="4" borderId="10" xfId="0" applyNumberFormat="1" applyFont="1" applyFill="1" applyBorder="1" applyAlignment="1">
      <alignment horizontal="right" vertical="center"/>
    </xf>
    <xf numFmtId="4" fontId="11" fillId="3" borderId="1" xfId="0" applyNumberFormat="1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right" vertical="center"/>
    </xf>
    <xf numFmtId="4" fontId="13" fillId="4" borderId="10" xfId="0" applyNumberFormat="1" applyFont="1" applyFill="1" applyBorder="1" applyAlignment="1">
      <alignment horizontal="center" vertical="center"/>
    </xf>
    <xf numFmtId="10" fontId="13" fillId="4" borderId="10" xfId="0" applyNumberFormat="1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left" vertical="center"/>
    </xf>
    <xf numFmtId="0" fontId="13" fillId="5" borderId="10" xfId="0" applyFont="1" applyFill="1" applyBorder="1" applyAlignment="1">
      <alignment horizontal="left" vertical="center" wrapText="1"/>
    </xf>
    <xf numFmtId="164" fontId="14" fillId="5" borderId="10" xfId="0" applyNumberFormat="1" applyFont="1" applyFill="1" applyBorder="1" applyAlignment="1">
      <alignment horizontal="right" vertical="center"/>
    </xf>
    <xf numFmtId="164" fontId="13" fillId="5" borderId="10" xfId="0" applyNumberFormat="1" applyFont="1" applyFill="1" applyBorder="1" applyAlignment="1">
      <alignment horizontal="right" vertical="center"/>
    </xf>
    <xf numFmtId="10" fontId="14" fillId="5" borderId="10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left" vertical="center" wrapText="1"/>
    </xf>
    <xf numFmtId="164" fontId="14" fillId="5" borderId="1" xfId="0" applyNumberFormat="1" applyFont="1" applyFill="1" applyBorder="1" applyAlignment="1">
      <alignment horizontal="center" vertical="center"/>
    </xf>
    <xf numFmtId="10" fontId="14" fillId="5" borderId="8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right" vertical="center"/>
    </xf>
    <xf numFmtId="10" fontId="14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3" fillId="3" borderId="9" xfId="0" applyFont="1" applyFill="1" applyBorder="1" applyAlignment="1">
      <alignment horizontal="right" vertical="center" wrapText="1"/>
    </xf>
    <xf numFmtId="164" fontId="13" fillId="3" borderId="9" xfId="0" applyNumberFormat="1" applyFont="1" applyFill="1" applyBorder="1" applyAlignment="1">
      <alignment horizontal="right" vertical="center"/>
    </xf>
    <xf numFmtId="10" fontId="13" fillId="2" borderId="9" xfId="0" applyNumberFormat="1" applyFont="1" applyFill="1" applyBorder="1" applyAlignment="1">
      <alignment horizontal="right" vertical="center"/>
    </xf>
    <xf numFmtId="0" fontId="13" fillId="4" borderId="10" xfId="0" applyFont="1" applyFill="1" applyBorder="1" applyAlignment="1">
      <alignment vertical="center" wrapText="1"/>
    </xf>
    <xf numFmtId="10" fontId="13" fillId="4" borderId="10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vertical="center" wrapText="1"/>
    </xf>
    <xf numFmtId="0" fontId="13" fillId="5" borderId="8" xfId="0" applyFont="1" applyFill="1" applyBorder="1" applyAlignment="1">
      <alignment horizontal="center" vertical="center"/>
    </xf>
    <xf numFmtId="10" fontId="13" fillId="5" borderId="8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7" fillId="6" borderId="1" xfId="0" applyFont="1" applyFill="1" applyBorder="1" applyAlignment="1">
      <alignment vertical="center" wrapText="1"/>
    </xf>
    <xf numFmtId="164" fontId="14" fillId="6" borderId="1" xfId="0" applyNumberFormat="1" applyFont="1" applyFill="1" applyBorder="1" applyAlignment="1">
      <alignment horizontal="center" vertical="center"/>
    </xf>
    <xf numFmtId="10" fontId="14" fillId="6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13" fillId="6" borderId="1" xfId="0" applyFont="1" applyFill="1" applyBorder="1" applyAlignment="1">
      <alignment horizontal="left" vertical="center" wrapText="1"/>
    </xf>
    <xf numFmtId="10" fontId="14" fillId="2" borderId="9" xfId="0" applyNumberFormat="1" applyFont="1" applyFill="1" applyBorder="1" applyAlignment="1">
      <alignment horizontal="right" vertical="center"/>
    </xf>
    <xf numFmtId="10" fontId="14" fillId="6" borderId="1" xfId="0" applyNumberFormat="1" applyFont="1" applyFill="1" applyBorder="1" applyAlignment="1">
      <alignment horizontal="right" vertical="center"/>
    </xf>
    <xf numFmtId="0" fontId="14" fillId="2" borderId="51" xfId="0" applyFont="1" applyFill="1" applyBorder="1" applyAlignment="1">
      <alignment vertical="center" wrapText="1"/>
    </xf>
    <xf numFmtId="164" fontId="13" fillId="5" borderId="10" xfId="0" applyNumberFormat="1" applyFont="1" applyFill="1" applyBorder="1" applyAlignment="1">
      <alignment horizontal="center" vertical="center"/>
    </xf>
    <xf numFmtId="10" fontId="13" fillId="5" borderId="10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/>
    </xf>
    <xf numFmtId="164" fontId="14" fillId="5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center" wrapText="1"/>
    </xf>
    <xf numFmtId="164" fontId="13" fillId="3" borderId="51" xfId="0" applyNumberFormat="1" applyFont="1" applyFill="1" applyBorder="1" applyAlignment="1">
      <alignment horizontal="right" vertical="center"/>
    </xf>
    <xf numFmtId="0" fontId="6" fillId="3" borderId="1" xfId="0" applyFont="1" applyFill="1" applyBorder="1"/>
    <xf numFmtId="0" fontId="9" fillId="3" borderId="1" xfId="0" applyFont="1" applyFill="1" applyBorder="1"/>
    <xf numFmtId="0" fontId="11" fillId="4" borderId="8" xfId="0" applyFont="1" applyFill="1" applyBorder="1" applyAlignment="1">
      <alignment horizontal="left" vertical="center"/>
    </xf>
    <xf numFmtId="0" fontId="11" fillId="4" borderId="8" xfId="0" applyFont="1" applyFill="1" applyBorder="1" applyAlignment="1">
      <alignment horizontal="center" vertical="center"/>
    </xf>
    <xf numFmtId="17" fontId="18" fillId="4" borderId="8" xfId="0" applyNumberFormat="1" applyFont="1" applyFill="1" applyBorder="1" applyAlignment="1">
      <alignment horizontal="right" vertical="center"/>
    </xf>
    <xf numFmtId="164" fontId="18" fillId="4" borderId="8" xfId="0" applyNumberFormat="1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left" vertical="center"/>
    </xf>
    <xf numFmtId="0" fontId="18" fillId="4" borderId="10" xfId="0" applyFont="1" applyFill="1" applyBorder="1" applyAlignment="1">
      <alignment horizontal="center" vertical="center"/>
    </xf>
    <xf numFmtId="164" fontId="19" fillId="4" borderId="10" xfId="0" applyNumberFormat="1" applyFont="1" applyFill="1" applyBorder="1" applyAlignment="1">
      <alignment horizontal="right" vertical="center"/>
    </xf>
    <xf numFmtId="164" fontId="18" fillId="4" borderId="10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9" fillId="3" borderId="1" xfId="0" applyFont="1" applyFill="1" applyBorder="1"/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164" fontId="19" fillId="3" borderId="1" xfId="0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horizontal="right" vertical="center" wrapText="1"/>
    </xf>
    <xf numFmtId="164" fontId="18" fillId="4" borderId="1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18" fillId="4" borderId="9" xfId="0" applyFont="1" applyFill="1" applyBorder="1" applyAlignment="1">
      <alignment horizontal="center" vertical="center" wrapText="1"/>
    </xf>
    <xf numFmtId="0" fontId="19" fillId="3" borderId="40" xfId="0" applyFont="1" applyFill="1" applyBorder="1" applyAlignment="1">
      <alignment horizontal="left" vertical="center" wrapText="1"/>
    </xf>
    <xf numFmtId="17" fontId="19" fillId="2" borderId="48" xfId="0" applyNumberFormat="1" applyFont="1" applyFill="1" applyBorder="1" applyAlignment="1">
      <alignment horizontal="right" vertical="center" wrapText="1"/>
    </xf>
    <xf numFmtId="0" fontId="20" fillId="3" borderId="40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164" fontId="2" fillId="2" borderId="1" xfId="0" applyNumberFormat="1" applyFont="1" applyFill="1" applyBorder="1"/>
    <xf numFmtId="0" fontId="11" fillId="4" borderId="8" xfId="0" applyFont="1" applyFill="1" applyBorder="1" applyAlignment="1">
      <alignment horizontal="center" vertical="center" wrapText="1"/>
    </xf>
    <xf numFmtId="170" fontId="11" fillId="4" borderId="8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1" fillId="2" borderId="1" xfId="0" applyFont="1" applyFill="1" applyBorder="1"/>
    <xf numFmtId="0" fontId="11" fillId="4" borderId="10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left" vertical="center" wrapText="1"/>
    </xf>
    <xf numFmtId="0" fontId="11" fillId="4" borderId="10" xfId="0" applyFont="1" applyFill="1" applyBorder="1" applyAlignment="1">
      <alignment horizontal="right" vertical="center" wrapText="1"/>
    </xf>
    <xf numFmtId="170" fontId="14" fillId="4" borderId="10" xfId="0" applyNumberFormat="1" applyFont="1" applyFill="1" applyBorder="1" applyAlignment="1">
      <alignment horizontal="right" vertical="center"/>
    </xf>
    <xf numFmtId="164" fontId="22" fillId="4" borderId="10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170" fontId="2" fillId="2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wrapText="1"/>
    </xf>
    <xf numFmtId="0" fontId="8" fillId="3" borderId="1" xfId="0" applyFont="1" applyFill="1" applyBorder="1" applyAlignment="1">
      <alignment wrapText="1"/>
    </xf>
    <xf numFmtId="0" fontId="19" fillId="3" borderId="48" xfId="0" applyFont="1" applyFill="1" applyBorder="1" applyAlignment="1">
      <alignment horizontal="right" vertical="center" wrapText="1"/>
    </xf>
    <xf numFmtId="17" fontId="19" fillId="3" borderId="40" xfId="0" applyNumberFormat="1" applyFont="1" applyFill="1" applyBorder="1" applyAlignment="1">
      <alignment horizontal="right" vertical="center" wrapText="1"/>
    </xf>
    <xf numFmtId="0" fontId="19" fillId="2" borderId="48" xfId="0" applyFont="1" applyFill="1" applyBorder="1" applyAlignment="1">
      <alignment horizontal="left" vertical="center" wrapText="1"/>
    </xf>
    <xf numFmtId="0" fontId="19" fillId="2" borderId="40" xfId="0" applyFont="1" applyFill="1" applyBorder="1" applyAlignment="1">
      <alignment horizontal="left" vertical="center" wrapText="1"/>
    </xf>
    <xf numFmtId="17" fontId="19" fillId="2" borderId="40" xfId="0" applyNumberFormat="1" applyFont="1" applyFill="1" applyBorder="1" applyAlignment="1">
      <alignment horizontal="right" vertical="center" wrapText="1"/>
    </xf>
    <xf numFmtId="0" fontId="19" fillId="2" borderId="48" xfId="0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right" vertical="center" wrapText="1"/>
    </xf>
    <xf numFmtId="166" fontId="2" fillId="3" borderId="1" xfId="0" applyNumberFormat="1" applyFont="1" applyFill="1" applyBorder="1" applyAlignment="1">
      <alignment wrapText="1"/>
    </xf>
    <xf numFmtId="9" fontId="2" fillId="3" borderId="1" xfId="0" applyNumberFormat="1" applyFont="1" applyFill="1" applyBorder="1" applyAlignment="1">
      <alignment wrapText="1"/>
    </xf>
    <xf numFmtId="0" fontId="19" fillId="3" borderId="48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left" vertical="center" wrapText="1"/>
    </xf>
    <xf numFmtId="0" fontId="7" fillId="0" borderId="3" xfId="0" applyFont="1" applyBorder="1"/>
    <xf numFmtId="0" fontId="9" fillId="3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7" fillId="0" borderId="4" xfId="0" applyFont="1" applyBorder="1"/>
    <xf numFmtId="0" fontId="13" fillId="3" borderId="9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13" fillId="2" borderId="9" xfId="0" applyFont="1" applyFill="1" applyBorder="1" applyAlignment="1">
      <alignment horizontal="right" vertical="center" wrapText="1"/>
    </xf>
    <xf numFmtId="0" fontId="13" fillId="4" borderId="10" xfId="0" applyFont="1" applyFill="1" applyBorder="1" applyAlignment="1">
      <alignment horizontal="left" vertical="center" wrapText="1"/>
    </xf>
    <xf numFmtId="0" fontId="7" fillId="0" borderId="10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0" borderId="11" xfId="0" applyFont="1" applyBorder="1"/>
    <xf numFmtId="0" fontId="9" fillId="4" borderId="8" xfId="0" applyFont="1" applyFill="1" applyBorder="1" applyAlignment="1">
      <alignment horizontal="center" vertical="center" wrapText="1"/>
    </xf>
    <xf numFmtId="0" fontId="7" fillId="0" borderId="8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70" fontId="7" fillId="0" borderId="1" xfId="0" applyNumberFormat="1" applyFont="1" applyBorder="1"/>
    <xf numFmtId="0" fontId="9" fillId="3" borderId="11" xfId="0" applyFont="1" applyFill="1" applyBorder="1" applyAlignment="1">
      <alignment horizontal="center" vertical="center" wrapText="1"/>
    </xf>
  </cellXfs>
  <cellStyles count="2">
    <cellStyle name="Moeda" xfId="1" builtinId="4"/>
    <cellStyle name="Normal" xfId="0" builtinId="0"/>
  </cellStyles>
  <dxfs count="9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CDDC"/>
    <pageSetUpPr fitToPage="1"/>
  </sheetPr>
  <dimension ref="A1:Z1000"/>
  <sheetViews>
    <sheetView tabSelected="1" zoomScale="85" zoomScaleNormal="85" workbookViewId="0">
      <selection activeCell="A4" sqref="A4"/>
    </sheetView>
  </sheetViews>
  <sheetFormatPr defaultColWidth="12.54296875" defaultRowHeight="15" customHeight="1" x14ac:dyDescent="0.25"/>
  <cols>
    <col min="1" max="1" width="159.81640625" customWidth="1"/>
    <col min="2" max="26" width="9.1796875" customWidth="1"/>
  </cols>
  <sheetData>
    <row r="1" spans="1:26" ht="60" customHeight="1" x14ac:dyDescent="0.25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69.75" customHeight="1" x14ac:dyDescent="0.35">
      <c r="A2" s="196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41.25" customHeight="1" x14ac:dyDescent="0.25">
      <c r="A3" s="197" t="s">
        <v>1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ht="21" customHeight="1" x14ac:dyDescent="0.4">
      <c r="A4" s="198" t="s">
        <v>2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</row>
    <row r="5" spans="1:26" ht="33" customHeight="1" x14ac:dyDescent="0.4">
      <c r="A5" s="199">
        <v>45413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</row>
    <row r="6" spans="1:26" ht="12.75" customHeight="1" x14ac:dyDescent="0.4">
      <c r="A6" s="198" t="s">
        <v>3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</row>
    <row r="7" spans="1:26" ht="27.75" customHeight="1" x14ac:dyDescent="0.4">
      <c r="A7" s="199">
        <v>45504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ht="69.75" customHeight="1" x14ac:dyDescent="0.35">
      <c r="A8" s="200"/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spans="1:26" ht="24.75" customHeight="1" x14ac:dyDescent="0.25">
      <c r="A9" s="201" t="s">
        <v>4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30" customHeight="1" x14ac:dyDescent="0.25">
      <c r="A10" s="203" t="s">
        <v>5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spans="1:26" ht="12.75" customHeight="1" x14ac:dyDescent="0.2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ht="31.5" customHeight="1" x14ac:dyDescent="0.25">
      <c r="A12" s="201" t="s">
        <v>6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spans="1:26" ht="31.5" customHeight="1" x14ac:dyDescent="0.25">
      <c r="A13" s="204" t="s">
        <v>7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 spans="1:26" ht="12.75" customHeight="1" x14ac:dyDescent="0.25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spans="1:26" ht="12.75" customHeight="1" x14ac:dyDescent="0.2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 spans="1:26" ht="12.75" customHeight="1" x14ac:dyDescent="0.25">
      <c r="A16" s="195" t="s">
        <v>7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 spans="1:26" ht="12.75" customHeight="1" x14ac:dyDescent="0.25">
      <c r="A17" s="195" t="s">
        <v>8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 spans="1:26" ht="12.75" customHeight="1" x14ac:dyDescent="0.25">
      <c r="A18" s="195" t="s">
        <v>1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spans="1:26" ht="12.75" customHeight="1" x14ac:dyDescent="0.25">
      <c r="A19" s="195" t="s">
        <v>9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 spans="1:26" ht="12.75" customHeight="1" x14ac:dyDescent="0.25">
      <c r="A20" s="195" t="s">
        <v>10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spans="1:26" ht="12.75" customHeight="1" x14ac:dyDescent="0.25">
      <c r="A21" s="195" t="s">
        <v>11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spans="1:26" ht="12.75" customHeight="1" x14ac:dyDescent="0.25">
      <c r="A22" s="195" t="s">
        <v>12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spans="1:26" ht="12.75" customHeight="1" x14ac:dyDescent="0.25">
      <c r="A23" s="195" t="s">
        <v>13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spans="1:26" ht="12.75" customHeight="1" x14ac:dyDescent="0.25">
      <c r="A24" s="195" t="s">
        <v>14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spans="1:26" ht="12.75" customHeight="1" x14ac:dyDescent="0.25">
      <c r="A25" s="195" t="s">
        <v>15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ht="12.75" customHeight="1" x14ac:dyDescent="0.25">
      <c r="A26" s="195" t="s">
        <v>16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spans="1:26" ht="12.75" customHeight="1" x14ac:dyDescent="0.25">
      <c r="A27" s="195" t="s">
        <v>17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ht="12.75" customHeight="1" x14ac:dyDescent="0.25">
      <c r="A28" s="195" t="s">
        <v>18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spans="1:26" ht="12.75" customHeight="1" x14ac:dyDescent="0.25">
      <c r="A29" s="195" t="s">
        <v>19</v>
      </c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spans="1:26" ht="12.75" customHeight="1" x14ac:dyDescent="0.25">
      <c r="A30" s="195" t="s">
        <v>20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spans="1:26" ht="12.75" customHeight="1" x14ac:dyDescent="0.25">
      <c r="A31" s="195" t="s">
        <v>21</v>
      </c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spans="1:26" ht="12.75" customHeight="1" x14ac:dyDescent="0.25">
      <c r="A32" s="195" t="s">
        <v>22</v>
      </c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</row>
    <row r="33" spans="1:26" ht="12.75" customHeight="1" x14ac:dyDescent="0.25">
      <c r="A33" s="195" t="s">
        <v>23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</row>
    <row r="34" spans="1:26" ht="12.75" customHeight="1" x14ac:dyDescent="0.25">
      <c r="A34" s="195" t="s">
        <v>24</v>
      </c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spans="1:26" ht="12.75" customHeight="1" x14ac:dyDescent="0.25">
      <c r="A35" s="195" t="s">
        <v>25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spans="1:26" ht="12.75" customHeight="1" x14ac:dyDescent="0.25">
      <c r="A36" s="195" t="s">
        <v>26</v>
      </c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</row>
    <row r="37" spans="1:26" ht="12.75" customHeight="1" x14ac:dyDescent="0.25">
      <c r="A37" s="195" t="s">
        <v>27</v>
      </c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</row>
    <row r="38" spans="1:26" ht="12.75" customHeight="1" x14ac:dyDescent="0.25">
      <c r="A38" s="195" t="s">
        <v>28</v>
      </c>
      <c r="B38" s="19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</row>
    <row r="39" spans="1:26" ht="12.75" customHeight="1" x14ac:dyDescent="0.25">
      <c r="A39" s="195" t="s">
        <v>29</v>
      </c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ht="12.75" customHeight="1" x14ac:dyDescent="0.25">
      <c r="A40" s="195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</row>
    <row r="41" spans="1:26" ht="12.75" customHeight="1" x14ac:dyDescent="0.25">
      <c r="A41" s="195"/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</row>
    <row r="42" spans="1:26" ht="12.75" customHeight="1" x14ac:dyDescent="0.2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</row>
    <row r="43" spans="1:26" ht="12.75" customHeight="1" x14ac:dyDescent="0.25">
      <c r="A43" s="195"/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ht="12.75" customHeight="1" x14ac:dyDescent="0.25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</row>
    <row r="45" spans="1:26" ht="12.75" customHeight="1" x14ac:dyDescent="0.25">
      <c r="A45" s="195"/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</row>
    <row r="46" spans="1:26" ht="12.75" customHeight="1" x14ac:dyDescent="0.25">
      <c r="A46" s="195"/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</row>
    <row r="47" spans="1:26" ht="12.75" customHeight="1" x14ac:dyDescent="0.25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</row>
    <row r="48" spans="1:26" ht="12.75" customHeight="1" x14ac:dyDescent="0.25">
      <c r="A48" s="195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</row>
    <row r="49" spans="1:26" ht="12.75" customHeight="1" x14ac:dyDescent="0.25">
      <c r="A49" s="195"/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</row>
    <row r="50" spans="1:26" ht="12.75" customHeight="1" x14ac:dyDescent="0.25">
      <c r="A50" s="195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</row>
    <row r="51" spans="1:26" ht="12.75" customHeight="1" x14ac:dyDescent="0.25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</row>
    <row r="52" spans="1:26" ht="12.75" customHeight="1" x14ac:dyDescent="0.25">
      <c r="A52" s="195"/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</row>
    <row r="53" spans="1:26" ht="12.75" customHeight="1" x14ac:dyDescent="0.25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26" ht="12.75" customHeight="1" x14ac:dyDescent="0.25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</row>
    <row r="55" spans="1:26" ht="12.75" customHeight="1" x14ac:dyDescent="0.2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</row>
    <row r="56" spans="1:26" ht="12.75" customHeight="1" x14ac:dyDescent="0.25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</row>
    <row r="57" spans="1:26" ht="12.75" customHeight="1" x14ac:dyDescent="0.25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</row>
    <row r="58" spans="1:26" ht="12.75" customHeight="1" x14ac:dyDescent="0.25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</row>
    <row r="59" spans="1:26" ht="12.75" customHeight="1" x14ac:dyDescent="0.25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</row>
    <row r="60" spans="1:26" ht="12.75" customHeight="1" x14ac:dyDescent="0.25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</row>
    <row r="61" spans="1:26" ht="12.75" customHeight="1" x14ac:dyDescent="0.25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</row>
    <row r="62" spans="1:26" ht="12.75" customHeight="1" x14ac:dyDescent="0.25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spans="1:26" ht="12.75" customHeight="1" x14ac:dyDescent="0.25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</row>
    <row r="64" spans="1:26" ht="12.75" customHeight="1" x14ac:dyDescent="0.25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</row>
    <row r="65" spans="1:26" ht="12.75" customHeight="1" x14ac:dyDescent="0.25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</row>
    <row r="66" spans="1:26" ht="12.75" customHeight="1" x14ac:dyDescent="0.25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</row>
    <row r="67" spans="1:26" ht="12.75" customHeight="1" x14ac:dyDescent="0.25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</row>
    <row r="68" spans="1:26" ht="12.75" customHeight="1" x14ac:dyDescent="0.25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</row>
    <row r="69" spans="1:26" ht="12.75" customHeight="1" x14ac:dyDescent="0.25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</row>
    <row r="70" spans="1:26" ht="12.75" customHeight="1" x14ac:dyDescent="0.25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</row>
    <row r="71" spans="1:26" ht="12.75" customHeight="1" x14ac:dyDescent="0.25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</row>
    <row r="72" spans="1:26" ht="12.75" customHeight="1" x14ac:dyDescent="0.25">
      <c r="A72" s="195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</row>
    <row r="73" spans="1:26" ht="12.75" customHeight="1" x14ac:dyDescent="0.25">
      <c r="A73" s="195"/>
      <c r="B73" s="19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</row>
    <row r="74" spans="1:26" ht="12.75" customHeight="1" x14ac:dyDescent="0.25">
      <c r="A74" s="195"/>
      <c r="B74" s="19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</row>
    <row r="75" spans="1:26" ht="12.75" customHeight="1" x14ac:dyDescent="0.25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</row>
    <row r="76" spans="1:26" ht="12.75" customHeight="1" x14ac:dyDescent="0.25">
      <c r="A76" s="195"/>
      <c r="B76" s="195"/>
      <c r="C76" s="19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</row>
    <row r="77" spans="1:26" ht="12.75" customHeight="1" x14ac:dyDescent="0.25">
      <c r="A77" s="195"/>
      <c r="B77" s="195"/>
      <c r="C77" s="195"/>
      <c r="D77" s="195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</row>
    <row r="78" spans="1:26" ht="12.75" customHeight="1" x14ac:dyDescent="0.25">
      <c r="A78" s="195"/>
      <c r="B78" s="195"/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</row>
    <row r="79" spans="1:26" ht="12.75" customHeight="1" x14ac:dyDescent="0.25">
      <c r="A79" s="195"/>
      <c r="B79" s="195"/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</row>
    <row r="80" spans="1:26" ht="12.75" customHeight="1" x14ac:dyDescent="0.25">
      <c r="A80" s="195"/>
      <c r="B80" s="195"/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</row>
    <row r="81" spans="1:26" ht="12.75" customHeight="1" x14ac:dyDescent="0.25">
      <c r="A81" s="195"/>
      <c r="B81" s="19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</row>
    <row r="82" spans="1:26" ht="12.75" customHeight="1" x14ac:dyDescent="0.25">
      <c r="A82" s="195"/>
      <c r="B82" s="19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</row>
    <row r="83" spans="1:26" ht="12.75" customHeight="1" x14ac:dyDescent="0.25">
      <c r="A83" s="195"/>
      <c r="B83" s="19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</row>
    <row r="84" spans="1:26" ht="12.75" customHeight="1" x14ac:dyDescent="0.25">
      <c r="A84" s="195"/>
      <c r="B84" s="195"/>
      <c r="C84" s="195"/>
      <c r="D84" s="195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195"/>
      <c r="W84" s="195"/>
      <c r="X84" s="195"/>
      <c r="Y84" s="195"/>
      <c r="Z84" s="195"/>
    </row>
    <row r="85" spans="1:26" ht="12.75" customHeight="1" x14ac:dyDescent="0.25">
      <c r="A85" s="195"/>
      <c r="B85" s="19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</row>
    <row r="86" spans="1:26" ht="12.75" customHeight="1" x14ac:dyDescent="0.25">
      <c r="A86" s="195"/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</row>
    <row r="87" spans="1:26" ht="12.75" customHeight="1" x14ac:dyDescent="0.25">
      <c r="A87" s="195"/>
      <c r="B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</row>
    <row r="88" spans="1:26" ht="12.75" customHeight="1" x14ac:dyDescent="0.25">
      <c r="A88" s="195"/>
      <c r="B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</row>
    <row r="89" spans="1:26" ht="12.75" customHeight="1" x14ac:dyDescent="0.25">
      <c r="A89" s="195"/>
      <c r="B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</row>
    <row r="90" spans="1:26" ht="12.75" customHeight="1" x14ac:dyDescent="0.25">
      <c r="A90" s="195"/>
      <c r="B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</row>
    <row r="91" spans="1:26" ht="12.75" customHeight="1" x14ac:dyDescent="0.25">
      <c r="A91" s="195"/>
      <c r="B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</row>
    <row r="92" spans="1:26" ht="12.75" customHeight="1" x14ac:dyDescent="0.25">
      <c r="A92" s="195"/>
      <c r="B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</row>
    <row r="93" spans="1:26" ht="12.75" customHeight="1" x14ac:dyDescent="0.25">
      <c r="A93" s="195"/>
      <c r="B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</row>
    <row r="94" spans="1:26" ht="12.75" customHeight="1" x14ac:dyDescent="0.25">
      <c r="A94" s="195"/>
      <c r="B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195"/>
      <c r="W94" s="195"/>
      <c r="X94" s="195"/>
      <c r="Y94" s="195"/>
      <c r="Z94" s="195"/>
    </row>
    <row r="95" spans="1:26" ht="12.75" customHeight="1" x14ac:dyDescent="0.25">
      <c r="A95" s="195"/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</row>
    <row r="96" spans="1:26" ht="12.75" customHeight="1" x14ac:dyDescent="0.25">
      <c r="A96" s="195"/>
      <c r="B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</row>
    <row r="97" spans="1:26" ht="12.75" customHeight="1" x14ac:dyDescent="0.25">
      <c r="A97" s="195"/>
      <c r="B97" s="195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195"/>
      <c r="W97" s="195"/>
      <c r="X97" s="195"/>
      <c r="Y97" s="195"/>
      <c r="Z97" s="195"/>
    </row>
    <row r="98" spans="1:26" ht="12.75" customHeight="1" x14ac:dyDescent="0.25">
      <c r="A98" s="195"/>
      <c r="B98" s="195"/>
      <c r="C98" s="195"/>
      <c r="D98" s="195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</row>
    <row r="99" spans="1:26" ht="12.75" customHeight="1" x14ac:dyDescent="0.25">
      <c r="A99" s="195"/>
      <c r="B99" s="195"/>
      <c r="C99" s="195"/>
      <c r="D99" s="195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</row>
    <row r="100" spans="1:26" ht="12.75" customHeight="1" x14ac:dyDescent="0.25">
      <c r="A100" s="195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</row>
    <row r="101" spans="1:26" ht="12.75" customHeight="1" x14ac:dyDescent="0.25">
      <c r="A101" s="195"/>
      <c r="B101" s="195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</row>
    <row r="102" spans="1:26" ht="12.75" customHeight="1" x14ac:dyDescent="0.25">
      <c r="A102" s="195"/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</row>
    <row r="103" spans="1:26" ht="12.75" customHeight="1" x14ac:dyDescent="0.25">
      <c r="A103" s="195"/>
      <c r="B103" s="195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</row>
    <row r="104" spans="1:26" ht="12.75" customHeight="1" x14ac:dyDescent="0.25">
      <c r="A104" s="195"/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</row>
    <row r="105" spans="1:26" ht="12.75" customHeight="1" x14ac:dyDescent="0.25">
      <c r="A105" s="195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</row>
    <row r="106" spans="1:26" ht="12.75" customHeight="1" x14ac:dyDescent="0.25">
      <c r="A106" s="195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</row>
    <row r="107" spans="1:26" ht="12.75" customHeight="1" x14ac:dyDescent="0.25">
      <c r="A107" s="195"/>
      <c r="B107" s="195"/>
      <c r="C107" s="195"/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</row>
    <row r="108" spans="1:26" ht="12.75" customHeight="1" x14ac:dyDescent="0.25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</row>
    <row r="109" spans="1:26" ht="12.75" customHeight="1" x14ac:dyDescent="0.25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</row>
    <row r="110" spans="1:26" ht="12.75" customHeight="1" x14ac:dyDescent="0.25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</row>
    <row r="111" spans="1:26" ht="12.75" customHeight="1" x14ac:dyDescent="0.25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</row>
    <row r="112" spans="1:26" ht="12.75" customHeight="1" x14ac:dyDescent="0.25">
      <c r="A112" s="195"/>
      <c r="B112" s="195"/>
      <c r="C112" s="195"/>
      <c r="D112" s="195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</row>
    <row r="113" spans="1:26" ht="12.75" customHeight="1" x14ac:dyDescent="0.25">
      <c r="A113" s="195"/>
      <c r="B113" s="195"/>
      <c r="C113" s="195"/>
      <c r="D113" s="195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</row>
    <row r="114" spans="1:26" ht="12.75" customHeight="1" x14ac:dyDescent="0.25">
      <c r="A114" s="195"/>
      <c r="B114" s="195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</row>
    <row r="115" spans="1:26" ht="12.75" customHeight="1" x14ac:dyDescent="0.25">
      <c r="A115" s="195"/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</row>
    <row r="116" spans="1:26" ht="12.75" customHeight="1" x14ac:dyDescent="0.25">
      <c r="A116" s="195"/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</row>
    <row r="117" spans="1:26" ht="12.75" customHeight="1" x14ac:dyDescent="0.25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</row>
    <row r="118" spans="1:26" ht="12.75" customHeight="1" x14ac:dyDescent="0.25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</row>
    <row r="119" spans="1:26" ht="12.75" customHeight="1" x14ac:dyDescent="0.25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12.75" customHeight="1" x14ac:dyDescent="0.25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12.75" customHeight="1" x14ac:dyDescent="0.25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12.75" customHeight="1" x14ac:dyDescent="0.25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12.75" customHeight="1" x14ac:dyDescent="0.25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12.75" customHeight="1" x14ac:dyDescent="0.25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12.75" customHeight="1" x14ac:dyDescent="0.25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12.75" customHeight="1" x14ac:dyDescent="0.25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12.75" customHeight="1" x14ac:dyDescent="0.25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12.75" customHeight="1" x14ac:dyDescent="0.25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12.75" customHeight="1" x14ac:dyDescent="0.25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12.75" customHeight="1" x14ac:dyDescent="0.25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12.75" customHeight="1" x14ac:dyDescent="0.25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12.75" customHeight="1" x14ac:dyDescent="0.25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12.75" customHeight="1" x14ac:dyDescent="0.25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12.75" customHeight="1" x14ac:dyDescent="0.25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12.75" customHeight="1" x14ac:dyDescent="0.25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12.75" customHeight="1" x14ac:dyDescent="0.25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12.75" customHeight="1" x14ac:dyDescent="0.25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12.75" customHeight="1" x14ac:dyDescent="0.25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12.75" customHeight="1" x14ac:dyDescent="0.25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12.75" customHeight="1" x14ac:dyDescent="0.25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12.75" customHeight="1" x14ac:dyDescent="0.25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12.75" customHeight="1" x14ac:dyDescent="0.25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12.75" customHeight="1" x14ac:dyDescent="0.25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12.75" customHeight="1" x14ac:dyDescent="0.25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12.75" customHeight="1" x14ac:dyDescent="0.25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12.75" customHeight="1" x14ac:dyDescent="0.25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12.75" customHeight="1" x14ac:dyDescent="0.25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12.75" customHeight="1" x14ac:dyDescent="0.25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12.75" customHeight="1" x14ac:dyDescent="0.25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12.75" customHeight="1" x14ac:dyDescent="0.25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12.75" customHeight="1" x14ac:dyDescent="0.25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12.75" customHeight="1" x14ac:dyDescent="0.25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12.75" customHeight="1" x14ac:dyDescent="0.25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12.75" customHeight="1" x14ac:dyDescent="0.25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12.75" customHeight="1" x14ac:dyDescent="0.25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12.75" customHeight="1" x14ac:dyDescent="0.25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12.75" customHeight="1" x14ac:dyDescent="0.25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12.75" customHeight="1" x14ac:dyDescent="0.25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12.75" customHeight="1" x14ac:dyDescent="0.25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12.75" customHeight="1" x14ac:dyDescent="0.25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12.75" customHeight="1" x14ac:dyDescent="0.25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12.75" customHeight="1" x14ac:dyDescent="0.25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12.75" customHeight="1" x14ac:dyDescent="0.25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12.75" customHeight="1" x14ac:dyDescent="0.25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12.75" customHeight="1" x14ac:dyDescent="0.25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12.75" customHeight="1" x14ac:dyDescent="0.25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12.75" customHeight="1" x14ac:dyDescent="0.25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12.75" customHeight="1" x14ac:dyDescent="0.25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12.75" customHeight="1" x14ac:dyDescent="0.25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12.75" customHeight="1" x14ac:dyDescent="0.25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12.75" customHeight="1" x14ac:dyDescent="0.25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12.75" customHeight="1" x14ac:dyDescent="0.25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12.75" customHeight="1" x14ac:dyDescent="0.25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12.75" customHeight="1" x14ac:dyDescent="0.25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12.75" customHeight="1" x14ac:dyDescent="0.25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12.75" customHeight="1" x14ac:dyDescent="0.25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12.75" customHeight="1" x14ac:dyDescent="0.25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12.75" customHeight="1" x14ac:dyDescent="0.25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12.75" customHeight="1" x14ac:dyDescent="0.25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12.75" customHeight="1" x14ac:dyDescent="0.25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12.75" customHeight="1" x14ac:dyDescent="0.25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12.75" customHeight="1" x14ac:dyDescent="0.25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12.75" customHeight="1" x14ac:dyDescent="0.25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12.75" customHeight="1" x14ac:dyDescent="0.25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12.75" customHeight="1" x14ac:dyDescent="0.25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12.75" customHeight="1" x14ac:dyDescent="0.25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12.75" customHeight="1" x14ac:dyDescent="0.25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12.75" customHeight="1" x14ac:dyDescent="0.25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12.75" customHeight="1" x14ac:dyDescent="0.25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12.75" customHeight="1" x14ac:dyDescent="0.25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12.75" customHeight="1" x14ac:dyDescent="0.25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12.75" customHeight="1" x14ac:dyDescent="0.25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12.75" customHeight="1" x14ac:dyDescent="0.25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12.75" customHeight="1" x14ac:dyDescent="0.25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12.75" customHeight="1" x14ac:dyDescent="0.25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12.75" customHeight="1" x14ac:dyDescent="0.25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12.75" customHeight="1" x14ac:dyDescent="0.25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12.75" customHeight="1" x14ac:dyDescent="0.25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12.75" customHeight="1" x14ac:dyDescent="0.25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12.75" customHeight="1" x14ac:dyDescent="0.25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12.75" customHeight="1" x14ac:dyDescent="0.25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12.75" customHeight="1" x14ac:dyDescent="0.25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12.75" customHeight="1" x14ac:dyDescent="0.25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12.75" customHeight="1" x14ac:dyDescent="0.25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12.75" customHeight="1" x14ac:dyDescent="0.25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12.75" customHeight="1" x14ac:dyDescent="0.25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12.75" customHeight="1" x14ac:dyDescent="0.25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12.75" customHeight="1" x14ac:dyDescent="0.25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12.75" customHeight="1" x14ac:dyDescent="0.25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12.75" customHeight="1" x14ac:dyDescent="0.25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12.75" customHeight="1" x14ac:dyDescent="0.25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12.75" customHeight="1" x14ac:dyDescent="0.25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12.75" customHeight="1" x14ac:dyDescent="0.25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12.75" customHeight="1" x14ac:dyDescent="0.25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12.75" customHeight="1" x14ac:dyDescent="0.25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12.75" customHeight="1" x14ac:dyDescent="0.25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12.75" customHeight="1" x14ac:dyDescent="0.25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12.75" customHeight="1" x14ac:dyDescent="0.25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12.75" customHeight="1" x14ac:dyDescent="0.25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12.75" customHeight="1" x14ac:dyDescent="0.25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12.75" customHeight="1" x14ac:dyDescent="0.25">
      <c r="A221" s="195"/>
      <c r="B221" s="195"/>
      <c r="C221" s="195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 ht="12.75" customHeight="1" x14ac:dyDescent="0.25">
      <c r="A222" s="195"/>
      <c r="B222" s="195"/>
      <c r="C222" s="195"/>
      <c r="D222" s="195"/>
      <c r="E222" s="195"/>
      <c r="F222" s="195"/>
      <c r="G222" s="195"/>
      <c r="H222" s="195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 ht="12.75" customHeight="1" x14ac:dyDescent="0.25">
      <c r="A223" s="195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 ht="12.75" customHeight="1" x14ac:dyDescent="0.25">
      <c r="A224" s="195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 ht="12.75" customHeight="1" x14ac:dyDescent="0.25">
      <c r="A225" s="195"/>
      <c r="B225" s="195"/>
      <c r="C225" s="195"/>
      <c r="D225" s="195"/>
      <c r="E225" s="195"/>
      <c r="F225" s="195"/>
      <c r="G225" s="195"/>
      <c r="H225" s="195"/>
      <c r="I225" s="195"/>
      <c r="J225" s="195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 ht="12.75" customHeight="1" x14ac:dyDescent="0.25">
      <c r="A226" s="195"/>
      <c r="B226" s="195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 ht="12.75" customHeight="1" x14ac:dyDescent="0.25">
      <c r="A227" s="195"/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 ht="12.75" customHeight="1" x14ac:dyDescent="0.25">
      <c r="A228" s="195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 ht="12.75" customHeight="1" x14ac:dyDescent="0.25">
      <c r="A229" s="195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 ht="12.75" customHeight="1" x14ac:dyDescent="0.25">
      <c r="A230" s="195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 ht="12.75" customHeight="1" x14ac:dyDescent="0.25">
      <c r="A231" s="195"/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 ht="12.75" customHeight="1" x14ac:dyDescent="0.25">
      <c r="A232" s="195"/>
      <c r="B232" s="195"/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 ht="12.75" customHeight="1" x14ac:dyDescent="0.25">
      <c r="A233" s="195"/>
      <c r="B233" s="195"/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 ht="12.75" customHeight="1" x14ac:dyDescent="0.25">
      <c r="A234" s="195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 ht="12.75" customHeight="1" x14ac:dyDescent="0.25">
      <c r="A235" s="195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 ht="12.75" customHeight="1" x14ac:dyDescent="0.25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 ht="12.75" customHeight="1" x14ac:dyDescent="0.25">
      <c r="A237" s="195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 ht="12.75" customHeight="1" x14ac:dyDescent="0.25">
      <c r="A238" s="195"/>
      <c r="B238" s="195"/>
      <c r="C238" s="195"/>
      <c r="D238" s="195"/>
      <c r="E238" s="195"/>
      <c r="F238" s="195"/>
      <c r="G238" s="195"/>
      <c r="H238" s="195"/>
      <c r="I238" s="195"/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 ht="12.75" customHeight="1" x14ac:dyDescent="0.25">
      <c r="A239" s="195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 ht="12.75" customHeight="1" x14ac:dyDescent="0.25">
      <c r="A240" s="195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 ht="12.75" customHeight="1" x14ac:dyDescent="0.25">
      <c r="A241" s="195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 ht="12.75" customHeight="1" x14ac:dyDescent="0.25">
      <c r="A242" s="195"/>
      <c r="B242" s="195"/>
      <c r="C242" s="195"/>
      <c r="D242" s="195"/>
      <c r="E242" s="195"/>
      <c r="F242" s="195"/>
      <c r="G242" s="195"/>
      <c r="H242" s="195"/>
      <c r="I242" s="195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 ht="12.75" customHeight="1" x14ac:dyDescent="0.25">
      <c r="A243" s="195"/>
      <c r="B243" s="195"/>
      <c r="C243" s="195"/>
      <c r="D243" s="195"/>
      <c r="E243" s="195"/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 ht="12.75" customHeight="1" x14ac:dyDescent="0.25">
      <c r="A244" s="195"/>
      <c r="B244" s="195"/>
      <c r="C244" s="195"/>
      <c r="D244" s="195"/>
      <c r="E244" s="195"/>
      <c r="F244" s="195"/>
      <c r="G244" s="195"/>
      <c r="H244" s="195"/>
      <c r="I244" s="195"/>
      <c r="J244" s="195"/>
      <c r="K244" s="195"/>
      <c r="L244" s="195"/>
      <c r="M244" s="195"/>
      <c r="N244" s="195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</row>
    <row r="245" spans="1:26" ht="12.75" customHeight="1" x14ac:dyDescent="0.25">
      <c r="A245" s="195"/>
      <c r="B245" s="195"/>
      <c r="C245" s="195"/>
      <c r="D245" s="195"/>
      <c r="E245" s="195"/>
      <c r="F245" s="195"/>
      <c r="G245" s="195"/>
      <c r="H245" s="195"/>
      <c r="I245" s="195"/>
      <c r="J245" s="195"/>
      <c r="K245" s="195"/>
      <c r="L245" s="195"/>
      <c r="M245" s="195"/>
      <c r="N245" s="195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</row>
    <row r="246" spans="1:26" ht="12.75" customHeight="1" x14ac:dyDescent="0.25">
      <c r="A246" s="195"/>
      <c r="B246" s="195"/>
      <c r="C246" s="195"/>
      <c r="D246" s="195"/>
      <c r="E246" s="195"/>
      <c r="F246" s="195"/>
      <c r="G246" s="195"/>
      <c r="H246" s="195"/>
      <c r="I246" s="195"/>
      <c r="J246" s="195"/>
      <c r="K246" s="195"/>
      <c r="L246" s="195"/>
      <c r="M246" s="195"/>
      <c r="N246" s="195"/>
      <c r="O246" s="195"/>
      <c r="P246" s="195"/>
      <c r="Q246" s="195"/>
      <c r="R246" s="195"/>
      <c r="S246" s="195"/>
      <c r="T246" s="195"/>
      <c r="U246" s="195"/>
      <c r="V246" s="195"/>
      <c r="W246" s="195"/>
      <c r="X246" s="195"/>
      <c r="Y246" s="195"/>
      <c r="Z246" s="195"/>
    </row>
    <row r="247" spans="1:26" ht="12.75" customHeight="1" x14ac:dyDescent="0.25">
      <c r="A247" s="195"/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 ht="12.75" customHeight="1" x14ac:dyDescent="0.25">
      <c r="A248" s="195"/>
      <c r="B248" s="195"/>
      <c r="C248" s="195"/>
      <c r="D248" s="195"/>
      <c r="E248" s="195"/>
      <c r="F248" s="195"/>
      <c r="G248" s="195"/>
      <c r="H248" s="195"/>
      <c r="I248" s="195"/>
      <c r="J248" s="195"/>
      <c r="K248" s="195"/>
      <c r="L248" s="195"/>
      <c r="M248" s="195"/>
      <c r="N248" s="195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 ht="12.75" customHeight="1" x14ac:dyDescent="0.25">
      <c r="A249" s="195"/>
      <c r="B249" s="195"/>
      <c r="C249" s="195"/>
      <c r="D249" s="195"/>
      <c r="E249" s="195"/>
      <c r="F249" s="195"/>
      <c r="G249" s="195"/>
      <c r="H249" s="195"/>
      <c r="I249" s="195"/>
      <c r="J249" s="195"/>
      <c r="K249" s="195"/>
      <c r="L249" s="195"/>
      <c r="M249" s="195"/>
      <c r="N249" s="195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 ht="12.75" customHeight="1" x14ac:dyDescent="0.25">
      <c r="A250" s="195"/>
      <c r="B250" s="195"/>
      <c r="C250" s="195"/>
      <c r="D250" s="195"/>
      <c r="E250" s="195"/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 ht="12.75" customHeight="1" x14ac:dyDescent="0.25">
      <c r="A251" s="195"/>
      <c r="B251" s="195"/>
      <c r="C251" s="195"/>
      <c r="D251" s="195"/>
      <c r="E251" s="195"/>
      <c r="F251" s="195"/>
      <c r="G251" s="195"/>
      <c r="H251" s="195"/>
      <c r="I251" s="195"/>
      <c r="J251" s="195"/>
      <c r="K251" s="195"/>
      <c r="L251" s="195"/>
      <c r="M251" s="195"/>
      <c r="N251" s="195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 ht="12.75" customHeight="1" x14ac:dyDescent="0.25">
      <c r="A252" s="195"/>
      <c r="B252" s="195"/>
      <c r="C252" s="195"/>
      <c r="D252" s="195"/>
      <c r="E252" s="195"/>
      <c r="F252" s="195"/>
      <c r="G252" s="195"/>
      <c r="H252" s="195"/>
      <c r="I252" s="195"/>
      <c r="J252" s="195"/>
      <c r="K252" s="195"/>
      <c r="L252" s="195"/>
      <c r="M252" s="195"/>
      <c r="N252" s="195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 ht="12.75" customHeight="1" x14ac:dyDescent="0.25">
      <c r="A253" s="195"/>
      <c r="B253" s="195"/>
      <c r="C253" s="195"/>
      <c r="D253" s="195"/>
      <c r="E253" s="195"/>
      <c r="F253" s="195"/>
      <c r="G253" s="195"/>
      <c r="H253" s="195"/>
      <c r="I253" s="195"/>
      <c r="J253" s="195"/>
      <c r="K253" s="195"/>
      <c r="L253" s="195"/>
      <c r="M253" s="195"/>
      <c r="N253" s="195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 ht="12.75" customHeight="1" x14ac:dyDescent="0.25">
      <c r="A254" s="195"/>
      <c r="B254" s="195"/>
      <c r="C254" s="195"/>
      <c r="D254" s="195"/>
      <c r="E254" s="195"/>
      <c r="F254" s="195"/>
      <c r="G254" s="195"/>
      <c r="H254" s="195"/>
      <c r="I254" s="195"/>
      <c r="J254" s="195"/>
      <c r="K254" s="195"/>
      <c r="L254" s="195"/>
      <c r="M254" s="195"/>
      <c r="N254" s="195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 ht="12.75" customHeight="1" x14ac:dyDescent="0.25">
      <c r="A255" s="195"/>
      <c r="B255" s="195"/>
      <c r="C255" s="195"/>
      <c r="D255" s="195"/>
      <c r="E255" s="195"/>
      <c r="F255" s="195"/>
      <c r="G255" s="195"/>
      <c r="H255" s="195"/>
      <c r="I255" s="195"/>
      <c r="J255" s="195"/>
      <c r="K255" s="195"/>
      <c r="L255" s="195"/>
      <c r="M255" s="195"/>
      <c r="N255" s="195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 ht="12.75" customHeight="1" x14ac:dyDescent="0.25">
      <c r="A256" s="195"/>
      <c r="B256" s="195"/>
      <c r="C256" s="195"/>
      <c r="D256" s="195"/>
      <c r="E256" s="195"/>
      <c r="F256" s="195"/>
      <c r="G256" s="195"/>
      <c r="H256" s="195"/>
      <c r="I256" s="195"/>
      <c r="J256" s="195"/>
      <c r="K256" s="195"/>
      <c r="L256" s="195"/>
      <c r="M256" s="195"/>
      <c r="N256" s="195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 ht="12.75" customHeight="1" x14ac:dyDescent="0.25">
      <c r="A257" s="195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 ht="12.75" customHeight="1" x14ac:dyDescent="0.25">
      <c r="A258" s="195"/>
      <c r="B258" s="195"/>
      <c r="C258" s="195"/>
      <c r="D258" s="195"/>
      <c r="E258" s="195"/>
      <c r="F258" s="195"/>
      <c r="G258" s="195"/>
      <c r="H258" s="195"/>
      <c r="I258" s="195"/>
      <c r="J258" s="195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 ht="12.75" customHeight="1" x14ac:dyDescent="0.25">
      <c r="A259" s="195"/>
      <c r="B259" s="195"/>
      <c r="C259" s="195"/>
      <c r="D259" s="195"/>
      <c r="E259" s="195"/>
      <c r="F259" s="195"/>
      <c r="G259" s="195"/>
      <c r="H259" s="195"/>
      <c r="I259" s="195"/>
      <c r="J259" s="195"/>
      <c r="K259" s="195"/>
      <c r="L259" s="195"/>
      <c r="M259" s="195"/>
      <c r="N259" s="195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 ht="12.75" customHeight="1" x14ac:dyDescent="0.25">
      <c r="A260" s="195"/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  <c r="L260" s="195"/>
      <c r="M260" s="195"/>
      <c r="N260" s="195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 ht="12.75" customHeight="1" x14ac:dyDescent="0.25">
      <c r="A261" s="195"/>
      <c r="B261" s="195"/>
      <c r="C261" s="195"/>
      <c r="D261" s="195"/>
      <c r="E261" s="195"/>
      <c r="F261" s="195"/>
      <c r="G261" s="195"/>
      <c r="H261" s="195"/>
      <c r="I261" s="195"/>
      <c r="J261" s="195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 ht="12.75" customHeight="1" x14ac:dyDescent="0.25">
      <c r="A262" s="195"/>
      <c r="B262" s="195"/>
      <c r="C262" s="195"/>
      <c r="D262" s="195"/>
      <c r="E262" s="195"/>
      <c r="F262" s="195"/>
      <c r="G262" s="195"/>
      <c r="H262" s="195"/>
      <c r="I262" s="195"/>
      <c r="J262" s="195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 ht="12.75" customHeight="1" x14ac:dyDescent="0.25">
      <c r="A263" s="195"/>
      <c r="B263" s="195"/>
      <c r="C263" s="195"/>
      <c r="D263" s="195"/>
      <c r="E263" s="195"/>
      <c r="F263" s="195"/>
      <c r="G263" s="195"/>
      <c r="H263" s="195"/>
      <c r="I263" s="195"/>
      <c r="J263" s="195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 ht="12.75" customHeight="1" x14ac:dyDescent="0.25">
      <c r="A264" s="195"/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 ht="12.75" customHeight="1" x14ac:dyDescent="0.25">
      <c r="A265" s="195"/>
      <c r="B265" s="195"/>
      <c r="C265" s="195"/>
      <c r="D265" s="195"/>
      <c r="E265" s="195"/>
      <c r="F265" s="195"/>
      <c r="G265" s="195"/>
      <c r="H265" s="195"/>
      <c r="I265" s="195"/>
      <c r="J265" s="195"/>
      <c r="K265" s="195"/>
      <c r="L265" s="195"/>
      <c r="M265" s="195"/>
      <c r="N265" s="195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 ht="12.75" customHeight="1" x14ac:dyDescent="0.25">
      <c r="A266" s="195"/>
      <c r="B266" s="195"/>
      <c r="C266" s="195"/>
      <c r="D266" s="195"/>
      <c r="E266" s="195"/>
      <c r="F266" s="195"/>
      <c r="G266" s="195"/>
      <c r="H266" s="195"/>
      <c r="I266" s="195"/>
      <c r="J266" s="195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 ht="12.75" customHeight="1" x14ac:dyDescent="0.25">
      <c r="A267" s="195"/>
      <c r="B267" s="195"/>
      <c r="C267" s="195"/>
      <c r="D267" s="195"/>
      <c r="E267" s="195"/>
      <c r="F267" s="195"/>
      <c r="G267" s="195"/>
      <c r="H267" s="195"/>
      <c r="I267" s="195"/>
      <c r="J267" s="195"/>
      <c r="K267" s="195"/>
      <c r="L267" s="195"/>
      <c r="M267" s="195"/>
      <c r="N267" s="195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 ht="12.75" customHeight="1" x14ac:dyDescent="0.25">
      <c r="A268" s="195"/>
      <c r="B268" s="195"/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 ht="12.75" customHeight="1" x14ac:dyDescent="0.25">
      <c r="A269" s="195"/>
      <c r="B269" s="195"/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 ht="12.75" customHeight="1" x14ac:dyDescent="0.25">
      <c r="A270" s="195"/>
      <c r="B270" s="195"/>
      <c r="C270" s="195"/>
      <c r="D270" s="195"/>
      <c r="E270" s="195"/>
      <c r="F270" s="195"/>
      <c r="G270" s="195"/>
      <c r="H270" s="195"/>
      <c r="I270" s="195"/>
      <c r="J270" s="195"/>
      <c r="K270" s="195"/>
      <c r="L270" s="195"/>
      <c r="M270" s="195"/>
      <c r="N270" s="195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 ht="12.75" customHeight="1" x14ac:dyDescent="0.25">
      <c r="A271" s="195"/>
      <c r="B271" s="195"/>
      <c r="C271" s="195"/>
      <c r="D271" s="195"/>
      <c r="E271" s="195"/>
      <c r="F271" s="195"/>
      <c r="G271" s="195"/>
      <c r="H271" s="195"/>
      <c r="I271" s="195"/>
      <c r="J271" s="195"/>
      <c r="K271" s="195"/>
      <c r="L271" s="195"/>
      <c r="M271" s="195"/>
      <c r="N271" s="195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 ht="12.75" customHeight="1" x14ac:dyDescent="0.25">
      <c r="A272" s="195"/>
      <c r="B272" s="195"/>
      <c r="C272" s="195"/>
      <c r="D272" s="195"/>
      <c r="E272" s="195"/>
      <c r="F272" s="195"/>
      <c r="G272" s="195"/>
      <c r="H272" s="195"/>
      <c r="I272" s="195"/>
      <c r="J272" s="195"/>
      <c r="K272" s="195"/>
      <c r="L272" s="195"/>
      <c r="M272" s="195"/>
      <c r="N272" s="195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 ht="12.75" customHeight="1" x14ac:dyDescent="0.25">
      <c r="A273" s="195"/>
      <c r="B273" s="195"/>
      <c r="C273" s="195"/>
      <c r="D273" s="195"/>
      <c r="E273" s="195"/>
      <c r="F273" s="195"/>
      <c r="G273" s="195"/>
      <c r="H273" s="195"/>
      <c r="I273" s="195"/>
      <c r="J273" s="195"/>
      <c r="K273" s="195"/>
      <c r="L273" s="195"/>
      <c r="M273" s="195"/>
      <c r="N273" s="195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 ht="12.75" customHeight="1" x14ac:dyDescent="0.25">
      <c r="A274" s="195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L274" s="195"/>
      <c r="M274" s="195"/>
      <c r="N274" s="195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 ht="12.75" customHeight="1" x14ac:dyDescent="0.25">
      <c r="A275" s="195"/>
      <c r="B275" s="195"/>
      <c r="C275" s="195"/>
      <c r="D275" s="195"/>
      <c r="E275" s="195"/>
      <c r="F275" s="195"/>
      <c r="G275" s="195"/>
      <c r="H275" s="195"/>
      <c r="I275" s="195"/>
      <c r="J275" s="195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 ht="12.75" customHeight="1" x14ac:dyDescent="0.25">
      <c r="A276" s="195"/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 ht="12.75" customHeight="1" x14ac:dyDescent="0.25">
      <c r="A277" s="195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 ht="12.75" customHeight="1" x14ac:dyDescent="0.25">
      <c r="A278" s="195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 ht="12.75" customHeight="1" x14ac:dyDescent="0.25">
      <c r="A279" s="195"/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 ht="12.75" customHeight="1" x14ac:dyDescent="0.25">
      <c r="A280" s="195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 ht="12.75" customHeight="1" x14ac:dyDescent="0.25">
      <c r="A281" s="195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 ht="12.75" customHeight="1" x14ac:dyDescent="0.25">
      <c r="A282" s="195"/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 ht="12.75" customHeight="1" x14ac:dyDescent="0.25">
      <c r="A283" s="195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 ht="12.75" customHeight="1" x14ac:dyDescent="0.25">
      <c r="A284" s="195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 ht="12.75" customHeight="1" x14ac:dyDescent="0.25">
      <c r="A285" s="195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 ht="12.75" customHeight="1" x14ac:dyDescent="0.25">
      <c r="A286" s="195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 ht="12.75" customHeight="1" x14ac:dyDescent="0.25">
      <c r="A287" s="195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 ht="12.75" customHeight="1" x14ac:dyDescent="0.25">
      <c r="A288" s="195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 ht="12.75" customHeight="1" x14ac:dyDescent="0.25">
      <c r="A289" s="195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 ht="12.75" customHeight="1" x14ac:dyDescent="0.25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 ht="12.75" customHeight="1" x14ac:dyDescent="0.25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 ht="12.75" customHeight="1" x14ac:dyDescent="0.25">
      <c r="A292" s="195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 ht="12.75" customHeight="1" x14ac:dyDescent="0.25">
      <c r="A293" s="195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 ht="12.75" customHeight="1" x14ac:dyDescent="0.25">
      <c r="A294" s="195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 ht="12.75" customHeight="1" x14ac:dyDescent="0.25">
      <c r="A295" s="195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 ht="12.75" customHeight="1" x14ac:dyDescent="0.25">
      <c r="A296" s="195"/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 ht="12.75" customHeight="1" x14ac:dyDescent="0.25">
      <c r="A297" s="195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 ht="12.75" customHeight="1" x14ac:dyDescent="0.25">
      <c r="A298" s="195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 ht="12.75" customHeight="1" x14ac:dyDescent="0.25">
      <c r="A299" s="195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 ht="12.75" customHeight="1" x14ac:dyDescent="0.25">
      <c r="A300" s="195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 ht="12.75" customHeight="1" x14ac:dyDescent="0.25">
      <c r="A301" s="195"/>
      <c r="B301" s="195"/>
      <c r="C301" s="195"/>
      <c r="D301" s="195"/>
      <c r="E301" s="195"/>
      <c r="F301" s="195"/>
      <c r="G301" s="195"/>
      <c r="H301" s="195"/>
      <c r="I301" s="195"/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 ht="12.75" customHeight="1" x14ac:dyDescent="0.25">
      <c r="A302" s="195"/>
      <c r="B302" s="195"/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 ht="12.75" customHeight="1" x14ac:dyDescent="0.25">
      <c r="A303" s="195"/>
      <c r="B303" s="195"/>
      <c r="C303" s="195"/>
      <c r="D303" s="195"/>
      <c r="E303" s="195"/>
      <c r="F303" s="195"/>
      <c r="G303" s="195"/>
      <c r="H303" s="195"/>
      <c r="I303" s="195"/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 ht="12.75" customHeight="1" x14ac:dyDescent="0.25">
      <c r="A304" s="195"/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 ht="12.75" customHeight="1" x14ac:dyDescent="0.25">
      <c r="A305" s="195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 ht="12.75" customHeight="1" x14ac:dyDescent="0.25">
      <c r="A306" s="195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 ht="12.75" customHeight="1" x14ac:dyDescent="0.25">
      <c r="A307" s="195"/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 ht="12.75" customHeight="1" x14ac:dyDescent="0.25">
      <c r="A308" s="195"/>
      <c r="B308" s="195"/>
      <c r="C308" s="195"/>
      <c r="D308" s="195"/>
      <c r="E308" s="195"/>
      <c r="F308" s="195"/>
      <c r="G308" s="195"/>
      <c r="H308" s="195"/>
      <c r="I308" s="195"/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 ht="12.75" customHeight="1" x14ac:dyDescent="0.25">
      <c r="A309" s="195"/>
      <c r="B309" s="195"/>
      <c r="C309" s="195"/>
      <c r="D309" s="195"/>
      <c r="E309" s="195"/>
      <c r="F309" s="195"/>
      <c r="G309" s="195"/>
      <c r="H309" s="195"/>
      <c r="I309" s="195"/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 ht="12.75" customHeight="1" x14ac:dyDescent="0.25">
      <c r="A310" s="195"/>
      <c r="B310" s="195"/>
      <c r="C310" s="195"/>
      <c r="D310" s="195"/>
      <c r="E310" s="195"/>
      <c r="F310" s="195"/>
      <c r="G310" s="195"/>
      <c r="H310" s="195"/>
      <c r="I310" s="195"/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 ht="12.75" customHeight="1" x14ac:dyDescent="0.25">
      <c r="A311" s="195"/>
      <c r="B311" s="195"/>
      <c r="C311" s="195"/>
      <c r="D311" s="195"/>
      <c r="E311" s="195"/>
      <c r="F311" s="195"/>
      <c r="G311" s="195"/>
      <c r="H311" s="195"/>
      <c r="I311" s="195"/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 ht="12.75" customHeight="1" x14ac:dyDescent="0.25">
      <c r="A312" s="195"/>
      <c r="B312" s="195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 ht="12.75" customHeight="1" x14ac:dyDescent="0.25">
      <c r="A313" s="195"/>
      <c r="B313" s="195"/>
      <c r="C313" s="195"/>
      <c r="D313" s="195"/>
      <c r="E313" s="195"/>
      <c r="F313" s="195"/>
      <c r="G313" s="195"/>
      <c r="H313" s="195"/>
      <c r="I313" s="195"/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 ht="12.75" customHeight="1" x14ac:dyDescent="0.25">
      <c r="A314" s="195"/>
      <c r="B314" s="195"/>
      <c r="C314" s="195"/>
      <c r="D314" s="195"/>
      <c r="E314" s="195"/>
      <c r="F314" s="195"/>
      <c r="G314" s="195"/>
      <c r="H314" s="195"/>
      <c r="I314" s="195"/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 ht="12.75" customHeight="1" x14ac:dyDescent="0.25">
      <c r="A315" s="195"/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 ht="12.75" customHeight="1" x14ac:dyDescent="0.25">
      <c r="A316" s="195"/>
      <c r="B316" s="195"/>
      <c r="C316" s="195"/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 ht="12.75" customHeight="1" x14ac:dyDescent="0.25">
      <c r="A317" s="195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 ht="12.75" customHeight="1" x14ac:dyDescent="0.25">
      <c r="A318" s="195"/>
      <c r="B318" s="195"/>
      <c r="C318" s="195"/>
      <c r="D318" s="195"/>
      <c r="E318" s="195"/>
      <c r="F318" s="195"/>
      <c r="G318" s="195"/>
      <c r="H318" s="195"/>
      <c r="I318" s="195"/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 ht="12.75" customHeight="1" x14ac:dyDescent="0.25">
      <c r="A319" s="195"/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 ht="12.75" customHeight="1" x14ac:dyDescent="0.25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 ht="12.75" customHeight="1" x14ac:dyDescent="0.25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 ht="12.75" customHeight="1" x14ac:dyDescent="0.25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 ht="12.75" customHeight="1" x14ac:dyDescent="0.25">
      <c r="A323" s="195"/>
      <c r="B323" s="195"/>
      <c r="C323" s="195"/>
      <c r="D323" s="195"/>
      <c r="E323" s="195"/>
      <c r="F323" s="195"/>
      <c r="G323" s="195"/>
      <c r="H323" s="195"/>
      <c r="I323" s="195"/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 ht="12.75" customHeight="1" x14ac:dyDescent="0.25">
      <c r="A324" s="195"/>
      <c r="B324" s="195"/>
      <c r="C324" s="195"/>
      <c r="D324" s="195"/>
      <c r="E324" s="195"/>
      <c r="F324" s="195"/>
      <c r="G324" s="195"/>
      <c r="H324" s="195"/>
      <c r="I324" s="195"/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 ht="12.75" customHeight="1" x14ac:dyDescent="0.25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 ht="12.75" customHeight="1" x14ac:dyDescent="0.25">
      <c r="A326" s="195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 ht="12.75" customHeight="1" x14ac:dyDescent="0.25">
      <c r="A327" s="195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 ht="12.75" customHeight="1" x14ac:dyDescent="0.25">
      <c r="A328" s="195"/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 ht="12.75" customHeight="1" x14ac:dyDescent="0.25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 ht="12.75" customHeight="1" x14ac:dyDescent="0.25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 ht="12.75" customHeight="1" x14ac:dyDescent="0.25">
      <c r="A331" s="195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 ht="12.75" customHeight="1" x14ac:dyDescent="0.25">
      <c r="A332" s="195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 ht="12.75" customHeight="1" x14ac:dyDescent="0.25">
      <c r="A333" s="195"/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 ht="12.75" customHeight="1" x14ac:dyDescent="0.25">
      <c r="A334" s="195"/>
      <c r="B334" s="195"/>
      <c r="C334" s="195"/>
      <c r="D334" s="195"/>
      <c r="E334" s="195"/>
      <c r="F334" s="195"/>
      <c r="G334" s="195"/>
      <c r="H334" s="195"/>
      <c r="I334" s="195"/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 ht="12.75" customHeight="1" x14ac:dyDescent="0.25">
      <c r="A335" s="195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 ht="12.75" customHeight="1" x14ac:dyDescent="0.25">
      <c r="A336" s="195"/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 ht="12.75" customHeight="1" x14ac:dyDescent="0.25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 ht="12.75" customHeight="1" x14ac:dyDescent="0.25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 ht="12.75" customHeight="1" x14ac:dyDescent="0.25">
      <c r="A339" s="195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 ht="12.75" customHeight="1" x14ac:dyDescent="0.25">
      <c r="A340" s="195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 ht="12.75" customHeight="1" x14ac:dyDescent="0.25">
      <c r="A341" s="195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 ht="12.75" customHeight="1" x14ac:dyDescent="0.25">
      <c r="A342" s="195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 ht="12.75" customHeight="1" x14ac:dyDescent="0.25">
      <c r="A343" s="195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 ht="12.75" customHeight="1" x14ac:dyDescent="0.25">
      <c r="A344" s="195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 ht="12.75" customHeight="1" x14ac:dyDescent="0.25">
      <c r="A345" s="195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 ht="12.75" customHeight="1" x14ac:dyDescent="0.25">
      <c r="A346" s="195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 ht="12.75" customHeight="1" x14ac:dyDescent="0.25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 ht="12.75" customHeight="1" x14ac:dyDescent="0.25">
      <c r="A348" s="195"/>
      <c r="B348" s="195"/>
      <c r="C348" s="195"/>
      <c r="D348" s="195"/>
      <c r="E348" s="195"/>
      <c r="F348" s="195"/>
      <c r="G348" s="195"/>
      <c r="H348" s="195"/>
      <c r="I348" s="195"/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 ht="12.75" customHeight="1" x14ac:dyDescent="0.25">
      <c r="A349" s="195"/>
      <c r="B349" s="195"/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 ht="12.75" customHeight="1" x14ac:dyDescent="0.25">
      <c r="A350" s="195"/>
      <c r="B350" s="195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 ht="12.75" customHeight="1" x14ac:dyDescent="0.25">
      <c r="A351" s="195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 ht="12.75" customHeight="1" x14ac:dyDescent="0.25">
      <c r="A352" s="195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 ht="12.75" customHeight="1" x14ac:dyDescent="0.25">
      <c r="A353" s="195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 ht="12.75" customHeight="1" x14ac:dyDescent="0.25">
      <c r="A354" s="195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 ht="12.75" customHeight="1" x14ac:dyDescent="0.25">
      <c r="A355" s="195"/>
      <c r="B355" s="195"/>
      <c r="C355" s="195"/>
      <c r="D355" s="195"/>
      <c r="E355" s="195"/>
      <c r="F355" s="195"/>
      <c r="G355" s="195"/>
      <c r="H355" s="195"/>
      <c r="I355" s="195"/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 ht="12.75" customHeight="1" x14ac:dyDescent="0.25">
      <c r="A356" s="195"/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 ht="12.75" customHeight="1" x14ac:dyDescent="0.25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 ht="12.75" customHeight="1" x14ac:dyDescent="0.25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 ht="12.75" customHeight="1" x14ac:dyDescent="0.25">
      <c r="A359" s="195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 ht="12.75" customHeight="1" x14ac:dyDescent="0.25">
      <c r="A360" s="195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 ht="12.75" customHeight="1" x14ac:dyDescent="0.25">
      <c r="A361" s="195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 ht="12.75" customHeight="1" x14ac:dyDescent="0.25">
      <c r="A362" s="195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 ht="12.75" customHeight="1" x14ac:dyDescent="0.25">
      <c r="A363" s="195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 ht="12.75" customHeight="1" x14ac:dyDescent="0.25">
      <c r="A364" s="195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 ht="12.75" customHeight="1" x14ac:dyDescent="0.25">
      <c r="A365" s="195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 ht="12.75" customHeight="1" x14ac:dyDescent="0.25">
      <c r="A366" s="195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 ht="12.75" customHeight="1" x14ac:dyDescent="0.25">
      <c r="A367" s="195"/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 ht="12.75" customHeight="1" x14ac:dyDescent="0.25">
      <c r="A368" s="195"/>
      <c r="B368" s="195"/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 ht="12.75" customHeight="1" x14ac:dyDescent="0.25">
      <c r="A369" s="195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 ht="12.75" customHeight="1" x14ac:dyDescent="0.25">
      <c r="A370" s="195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 ht="12.75" customHeight="1" x14ac:dyDescent="0.25">
      <c r="A371" s="195"/>
      <c r="B371" s="195"/>
      <c r="C371" s="195"/>
      <c r="D371" s="195"/>
      <c r="E371" s="195"/>
      <c r="F371" s="195"/>
      <c r="G371" s="195"/>
      <c r="H371" s="195"/>
      <c r="I371" s="195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 ht="12.75" customHeight="1" x14ac:dyDescent="0.25">
      <c r="A372" s="195"/>
      <c r="B372" s="195"/>
      <c r="C372" s="195"/>
      <c r="D372" s="195"/>
      <c r="E372" s="195"/>
      <c r="F372" s="195"/>
      <c r="G372" s="195"/>
      <c r="H372" s="195"/>
      <c r="I372" s="195"/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 ht="12.75" customHeight="1" x14ac:dyDescent="0.25">
      <c r="A373" s="195"/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 ht="12.75" customHeight="1" x14ac:dyDescent="0.25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 ht="12.75" customHeight="1" x14ac:dyDescent="0.25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 ht="12.75" customHeight="1" x14ac:dyDescent="0.25">
      <c r="A376" s="195"/>
      <c r="B376" s="195"/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 ht="12.75" customHeight="1" x14ac:dyDescent="0.25">
      <c r="A377" s="195"/>
      <c r="B377" s="195"/>
      <c r="C377" s="195"/>
      <c r="D377" s="195"/>
      <c r="E377" s="195"/>
      <c r="F377" s="195"/>
      <c r="G377" s="195"/>
      <c r="H377" s="195"/>
      <c r="I377" s="195"/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 ht="12.75" customHeight="1" x14ac:dyDescent="0.25">
      <c r="A378" s="195"/>
      <c r="B378" s="195"/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 ht="12.75" customHeight="1" x14ac:dyDescent="0.25">
      <c r="A379" s="195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 ht="12.75" customHeight="1" x14ac:dyDescent="0.25">
      <c r="A380" s="195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 ht="12.75" customHeight="1" x14ac:dyDescent="0.25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 ht="12.75" customHeight="1" x14ac:dyDescent="0.25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 ht="12.75" customHeight="1" x14ac:dyDescent="0.25">
      <c r="A383" s="195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 ht="12.75" customHeight="1" x14ac:dyDescent="0.25">
      <c r="A384" s="195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 ht="12.75" customHeight="1" x14ac:dyDescent="0.25">
      <c r="A385" s="195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 ht="12.75" customHeight="1" x14ac:dyDescent="0.25">
      <c r="A386" s="195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 ht="12.75" customHeight="1" x14ac:dyDescent="0.25">
      <c r="A387" s="195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 ht="12.75" customHeight="1" x14ac:dyDescent="0.25">
      <c r="A388" s="195"/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 ht="12.75" customHeight="1" x14ac:dyDescent="0.25">
      <c r="A389" s="195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 ht="12.75" customHeight="1" x14ac:dyDescent="0.25">
      <c r="A390" s="195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 ht="12.75" customHeight="1" x14ac:dyDescent="0.25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 ht="12.75" customHeight="1" x14ac:dyDescent="0.25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 ht="12.75" customHeight="1" x14ac:dyDescent="0.25">
      <c r="A393" s="195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 ht="12.75" customHeight="1" x14ac:dyDescent="0.25">
      <c r="A394" s="195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 ht="12.75" customHeight="1" x14ac:dyDescent="0.25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 ht="12.75" customHeight="1" x14ac:dyDescent="0.25">
      <c r="A396" s="195"/>
      <c r="B396" s="195"/>
      <c r="C396" s="195"/>
      <c r="D396" s="195"/>
      <c r="E396" s="195"/>
      <c r="F396" s="195"/>
      <c r="G396" s="195"/>
      <c r="H396" s="195"/>
      <c r="I396" s="195"/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 ht="12.75" customHeight="1" x14ac:dyDescent="0.25">
      <c r="A397" s="195"/>
      <c r="B397" s="195"/>
      <c r="C397" s="195"/>
      <c r="D397" s="195"/>
      <c r="E397" s="195"/>
      <c r="F397" s="195"/>
      <c r="G397" s="195"/>
      <c r="H397" s="195"/>
      <c r="I397" s="195"/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 ht="12.75" customHeight="1" x14ac:dyDescent="0.25">
      <c r="A398" s="195"/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 ht="12.75" customHeight="1" x14ac:dyDescent="0.25">
      <c r="A399" s="195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 ht="12.75" customHeight="1" x14ac:dyDescent="0.25">
      <c r="A400" s="195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 ht="12.75" customHeight="1" x14ac:dyDescent="0.25">
      <c r="A401" s="195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 ht="12.75" customHeight="1" x14ac:dyDescent="0.25">
      <c r="A402" s="195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 ht="12.75" customHeight="1" x14ac:dyDescent="0.25">
      <c r="A403" s="195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 ht="12.75" customHeight="1" x14ac:dyDescent="0.25">
      <c r="A404" s="195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 ht="12.75" customHeight="1" x14ac:dyDescent="0.25">
      <c r="A405" s="195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 ht="12.75" customHeight="1" x14ac:dyDescent="0.25">
      <c r="A406" s="195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 ht="12.75" customHeight="1" x14ac:dyDescent="0.25">
      <c r="A407" s="195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 ht="12.75" customHeight="1" x14ac:dyDescent="0.25">
      <c r="A408" s="195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 ht="12.75" customHeight="1" x14ac:dyDescent="0.25">
      <c r="A409" s="195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 ht="12.75" customHeight="1" x14ac:dyDescent="0.25">
      <c r="A410" s="195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 ht="12.75" customHeight="1" x14ac:dyDescent="0.25">
      <c r="A411" s="195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 ht="12.75" customHeight="1" x14ac:dyDescent="0.25">
      <c r="A412" s="195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 ht="12.75" customHeight="1" x14ac:dyDescent="0.25">
      <c r="A413" s="195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 ht="12.75" customHeight="1" x14ac:dyDescent="0.25">
      <c r="A414" s="195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 ht="12.75" customHeight="1" x14ac:dyDescent="0.25">
      <c r="A415" s="195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 ht="12.75" customHeight="1" x14ac:dyDescent="0.25">
      <c r="A416" s="195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 ht="12.75" customHeight="1" x14ac:dyDescent="0.25">
      <c r="A417" s="195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 ht="12.75" customHeight="1" x14ac:dyDescent="0.25">
      <c r="A418" s="195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 ht="12.75" customHeight="1" x14ac:dyDescent="0.25">
      <c r="A419" s="195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 ht="12.75" customHeight="1" x14ac:dyDescent="0.25">
      <c r="A420" s="195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 ht="12.75" customHeight="1" x14ac:dyDescent="0.25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 ht="12.75" customHeight="1" x14ac:dyDescent="0.25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 ht="12.75" customHeight="1" x14ac:dyDescent="0.25">
      <c r="A423" s="195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 ht="12.75" customHeight="1" x14ac:dyDescent="0.25">
      <c r="A424" s="195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 ht="12.75" customHeight="1" x14ac:dyDescent="0.25">
      <c r="A425" s="195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 ht="12.75" customHeight="1" x14ac:dyDescent="0.25">
      <c r="A426" s="195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 ht="12.75" customHeight="1" x14ac:dyDescent="0.25">
      <c r="A427" s="195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 ht="12.75" customHeight="1" x14ac:dyDescent="0.25">
      <c r="A428" s="195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 ht="12.75" customHeight="1" x14ac:dyDescent="0.25">
      <c r="A429" s="195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 ht="12.75" customHeight="1" x14ac:dyDescent="0.25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 ht="12.75" customHeight="1" x14ac:dyDescent="0.25">
      <c r="A431" s="195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 ht="12.75" customHeight="1" x14ac:dyDescent="0.25">
      <c r="A432" s="195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 ht="12.75" customHeight="1" x14ac:dyDescent="0.25">
      <c r="A433" s="195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 ht="12.75" customHeight="1" x14ac:dyDescent="0.25">
      <c r="A434" s="195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 ht="12.75" customHeight="1" x14ac:dyDescent="0.25">
      <c r="A435" s="195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 ht="12.75" customHeight="1" x14ac:dyDescent="0.25">
      <c r="A436" s="195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 ht="12.75" customHeight="1" x14ac:dyDescent="0.25">
      <c r="A437" s="195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 ht="12.75" customHeight="1" x14ac:dyDescent="0.25">
      <c r="A438" s="195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 ht="12.75" customHeight="1" x14ac:dyDescent="0.25">
      <c r="A439" s="195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 ht="12.75" customHeight="1" x14ac:dyDescent="0.25">
      <c r="A440" s="195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 ht="12.75" customHeight="1" x14ac:dyDescent="0.25">
      <c r="A441" s="195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 ht="12.75" customHeight="1" x14ac:dyDescent="0.25">
      <c r="A442" s="195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 ht="12.75" customHeight="1" x14ac:dyDescent="0.25">
      <c r="A443" s="195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 ht="12.75" customHeight="1" x14ac:dyDescent="0.25">
      <c r="A444" s="195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 ht="12.75" customHeight="1" x14ac:dyDescent="0.25">
      <c r="A445" s="195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 ht="12.75" customHeight="1" x14ac:dyDescent="0.25">
      <c r="A446" s="195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 ht="12.75" customHeight="1" x14ac:dyDescent="0.25">
      <c r="A447" s="195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 ht="12.75" customHeight="1" x14ac:dyDescent="0.25">
      <c r="A448" s="195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 ht="12.75" customHeight="1" x14ac:dyDescent="0.25">
      <c r="A449" s="195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 ht="12.75" customHeight="1" x14ac:dyDescent="0.25">
      <c r="A450" s="195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 ht="12.75" customHeight="1" x14ac:dyDescent="0.25">
      <c r="A451" s="195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 ht="12.75" customHeight="1" x14ac:dyDescent="0.25">
      <c r="A452" s="195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 ht="12.75" customHeight="1" x14ac:dyDescent="0.25">
      <c r="A453" s="195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 ht="12.75" customHeight="1" x14ac:dyDescent="0.25">
      <c r="A454" s="195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 ht="12.75" customHeight="1" x14ac:dyDescent="0.25">
      <c r="A455" s="195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 ht="12.75" customHeight="1" x14ac:dyDescent="0.25">
      <c r="A456" s="195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 ht="12.75" customHeight="1" x14ac:dyDescent="0.25">
      <c r="A457" s="195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 ht="12.75" customHeight="1" x14ac:dyDescent="0.25">
      <c r="A458" s="195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 ht="12.75" customHeight="1" x14ac:dyDescent="0.25">
      <c r="A459" s="195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 ht="12.75" customHeight="1" x14ac:dyDescent="0.25">
      <c r="A460" s="195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 ht="12.75" customHeight="1" x14ac:dyDescent="0.25">
      <c r="A461" s="195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 ht="12.75" customHeight="1" x14ac:dyDescent="0.25">
      <c r="A462" s="195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 ht="12.75" customHeight="1" x14ac:dyDescent="0.25">
      <c r="A463" s="195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 ht="12.75" customHeight="1" x14ac:dyDescent="0.25">
      <c r="A464" s="195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 ht="12.75" customHeight="1" x14ac:dyDescent="0.25">
      <c r="A465" s="195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 ht="12.75" customHeight="1" x14ac:dyDescent="0.25">
      <c r="A466" s="195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 ht="12.75" customHeight="1" x14ac:dyDescent="0.25">
      <c r="A467" s="195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 ht="12.75" customHeight="1" x14ac:dyDescent="0.25">
      <c r="A468" s="195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 ht="12.75" customHeight="1" x14ac:dyDescent="0.25">
      <c r="A469" s="195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 ht="12.75" customHeight="1" x14ac:dyDescent="0.25">
      <c r="A470" s="195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 ht="12.75" customHeight="1" x14ac:dyDescent="0.25">
      <c r="A471" s="195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 ht="12.75" customHeight="1" x14ac:dyDescent="0.25">
      <c r="A472" s="195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 ht="12.75" customHeight="1" x14ac:dyDescent="0.25">
      <c r="A473" s="195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 ht="12.75" customHeight="1" x14ac:dyDescent="0.25">
      <c r="A474" s="195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 ht="12.75" customHeight="1" x14ac:dyDescent="0.25">
      <c r="A475" s="195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 ht="12.75" customHeight="1" x14ac:dyDescent="0.25">
      <c r="A476" s="195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 ht="12.75" customHeight="1" x14ac:dyDescent="0.25">
      <c r="A477" s="195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 ht="12.75" customHeight="1" x14ac:dyDescent="0.25">
      <c r="A478" s="195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 ht="12.75" customHeight="1" x14ac:dyDescent="0.25">
      <c r="A479" s="195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 ht="12.75" customHeight="1" x14ac:dyDescent="0.25">
      <c r="A480" s="195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 ht="12.75" customHeight="1" x14ac:dyDescent="0.25">
      <c r="A481" s="195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 ht="12.75" customHeight="1" x14ac:dyDescent="0.25">
      <c r="A482" s="195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 ht="12.75" customHeight="1" x14ac:dyDescent="0.25">
      <c r="A483" s="195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 ht="12.75" customHeight="1" x14ac:dyDescent="0.25">
      <c r="A484" s="195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 ht="12.75" customHeight="1" x14ac:dyDescent="0.25">
      <c r="A485" s="195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 ht="12.75" customHeight="1" x14ac:dyDescent="0.25">
      <c r="A486" s="195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 ht="12.75" customHeight="1" x14ac:dyDescent="0.25">
      <c r="A487" s="195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 ht="12.75" customHeight="1" x14ac:dyDescent="0.25">
      <c r="A488" s="195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 ht="12.75" customHeight="1" x14ac:dyDescent="0.25">
      <c r="A489" s="195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 ht="12.75" customHeight="1" x14ac:dyDescent="0.25">
      <c r="A490" s="195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 ht="12.75" customHeight="1" x14ac:dyDescent="0.25">
      <c r="A491" s="195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 ht="12.75" customHeight="1" x14ac:dyDescent="0.25">
      <c r="A492" s="195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 ht="12.75" customHeight="1" x14ac:dyDescent="0.25">
      <c r="A493" s="195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 ht="12.75" customHeight="1" x14ac:dyDescent="0.25">
      <c r="A494" s="195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 ht="12.75" customHeight="1" x14ac:dyDescent="0.25">
      <c r="A495" s="195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 ht="12.75" customHeight="1" x14ac:dyDescent="0.25">
      <c r="A496" s="195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 ht="12.75" customHeight="1" x14ac:dyDescent="0.25">
      <c r="A497" s="195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 ht="12.75" customHeight="1" x14ac:dyDescent="0.25">
      <c r="A498" s="195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 ht="12.75" customHeight="1" x14ac:dyDescent="0.25">
      <c r="A499" s="195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 ht="12.75" customHeight="1" x14ac:dyDescent="0.25">
      <c r="A500" s="195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 ht="12.75" customHeight="1" x14ac:dyDescent="0.25">
      <c r="A501" s="195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 ht="12.75" customHeight="1" x14ac:dyDescent="0.25">
      <c r="A502" s="195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 ht="12.75" customHeight="1" x14ac:dyDescent="0.25">
      <c r="A503" s="195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 ht="12.75" customHeight="1" x14ac:dyDescent="0.25">
      <c r="A504" s="195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 ht="12.75" customHeight="1" x14ac:dyDescent="0.25">
      <c r="A505" s="195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 ht="12.75" customHeight="1" x14ac:dyDescent="0.25">
      <c r="A506" s="195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 ht="12.75" customHeight="1" x14ac:dyDescent="0.25">
      <c r="A507" s="195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 ht="12.75" customHeight="1" x14ac:dyDescent="0.25">
      <c r="A508" s="195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 ht="12.75" customHeight="1" x14ac:dyDescent="0.25">
      <c r="A509" s="195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 ht="12.75" customHeight="1" x14ac:dyDescent="0.25">
      <c r="A510" s="195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 ht="12.75" customHeight="1" x14ac:dyDescent="0.25">
      <c r="A511" s="195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 ht="12.75" customHeight="1" x14ac:dyDescent="0.25">
      <c r="A512" s="195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 ht="12.75" customHeight="1" x14ac:dyDescent="0.25">
      <c r="A513" s="195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 ht="12.75" customHeight="1" x14ac:dyDescent="0.25">
      <c r="A514" s="195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 ht="12.75" customHeight="1" x14ac:dyDescent="0.25">
      <c r="A515" s="195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 ht="12.75" customHeight="1" x14ac:dyDescent="0.25">
      <c r="A516" s="195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 ht="12.75" customHeight="1" x14ac:dyDescent="0.25">
      <c r="A517" s="195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 ht="12.75" customHeight="1" x14ac:dyDescent="0.25">
      <c r="A518" s="195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 ht="12.75" customHeight="1" x14ac:dyDescent="0.25">
      <c r="A519" s="195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 ht="12.75" customHeight="1" x14ac:dyDescent="0.25">
      <c r="A520" s="195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 ht="12.75" customHeight="1" x14ac:dyDescent="0.25">
      <c r="A521" s="195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 ht="12.75" customHeight="1" x14ac:dyDescent="0.25">
      <c r="A522" s="195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 ht="12.75" customHeight="1" x14ac:dyDescent="0.25">
      <c r="A523" s="195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 ht="12.75" customHeight="1" x14ac:dyDescent="0.25">
      <c r="A524" s="195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 ht="12.75" customHeight="1" x14ac:dyDescent="0.25">
      <c r="A525" s="195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 ht="12.75" customHeight="1" x14ac:dyDescent="0.25">
      <c r="A526" s="195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 ht="12.75" customHeight="1" x14ac:dyDescent="0.25">
      <c r="A527" s="195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 ht="12.75" customHeight="1" x14ac:dyDescent="0.25">
      <c r="A528" s="195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 ht="12.75" customHeight="1" x14ac:dyDescent="0.25">
      <c r="A529" s="195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 ht="12.75" customHeight="1" x14ac:dyDescent="0.25">
      <c r="A530" s="195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 ht="12.75" customHeight="1" x14ac:dyDescent="0.25">
      <c r="A531" s="195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 ht="12.75" customHeight="1" x14ac:dyDescent="0.25">
      <c r="A532" s="195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 ht="12.75" customHeight="1" x14ac:dyDescent="0.25">
      <c r="A533" s="195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 ht="12.75" customHeight="1" x14ac:dyDescent="0.25">
      <c r="A534" s="195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 ht="12.75" customHeight="1" x14ac:dyDescent="0.25">
      <c r="A535" s="195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 ht="12.75" customHeight="1" x14ac:dyDescent="0.25">
      <c r="A536" s="195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 ht="12.75" customHeight="1" x14ac:dyDescent="0.25">
      <c r="A537" s="195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 ht="12.75" customHeight="1" x14ac:dyDescent="0.25">
      <c r="A538" s="195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 ht="12.75" customHeight="1" x14ac:dyDescent="0.25">
      <c r="A539" s="195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 ht="12.75" customHeight="1" x14ac:dyDescent="0.25">
      <c r="A540" s="195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 ht="12.75" customHeight="1" x14ac:dyDescent="0.25">
      <c r="A541" s="195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 ht="12.75" customHeight="1" x14ac:dyDescent="0.25">
      <c r="A542" s="195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 ht="12.75" customHeight="1" x14ac:dyDescent="0.25">
      <c r="A543" s="195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 ht="12.75" customHeight="1" x14ac:dyDescent="0.25">
      <c r="A544" s="195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 ht="12.75" customHeight="1" x14ac:dyDescent="0.25">
      <c r="A545" s="195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 ht="12.75" customHeight="1" x14ac:dyDescent="0.25">
      <c r="A546" s="195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 ht="12.75" customHeight="1" x14ac:dyDescent="0.25">
      <c r="A547" s="195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 ht="12.75" customHeight="1" x14ac:dyDescent="0.25">
      <c r="A548" s="195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 ht="12.75" customHeight="1" x14ac:dyDescent="0.25">
      <c r="A549" s="195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 ht="12.75" customHeight="1" x14ac:dyDescent="0.25">
      <c r="A550" s="195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 ht="12.75" customHeight="1" x14ac:dyDescent="0.25">
      <c r="A551" s="195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 ht="12.75" customHeight="1" x14ac:dyDescent="0.25">
      <c r="A552" s="195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 ht="12.75" customHeight="1" x14ac:dyDescent="0.25">
      <c r="A553" s="195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 ht="12.75" customHeight="1" x14ac:dyDescent="0.25">
      <c r="A554" s="195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 ht="12.75" customHeight="1" x14ac:dyDescent="0.25">
      <c r="A555" s="195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 ht="12.75" customHeight="1" x14ac:dyDescent="0.25">
      <c r="A556" s="195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 ht="12.75" customHeight="1" x14ac:dyDescent="0.25">
      <c r="A557" s="195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 ht="12.75" customHeight="1" x14ac:dyDescent="0.25">
      <c r="A558" s="195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 ht="12.75" customHeight="1" x14ac:dyDescent="0.25">
      <c r="A559" s="195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 ht="12.75" customHeight="1" x14ac:dyDescent="0.25">
      <c r="A560" s="195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 ht="12.75" customHeight="1" x14ac:dyDescent="0.25">
      <c r="A561" s="195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 ht="12.75" customHeight="1" x14ac:dyDescent="0.25">
      <c r="A562" s="195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 ht="12.75" customHeight="1" x14ac:dyDescent="0.25">
      <c r="A563" s="195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 ht="12.75" customHeight="1" x14ac:dyDescent="0.25">
      <c r="A564" s="195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 ht="12.75" customHeight="1" x14ac:dyDescent="0.25">
      <c r="A565" s="195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 ht="12.75" customHeight="1" x14ac:dyDescent="0.25">
      <c r="A566" s="195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 ht="12.75" customHeight="1" x14ac:dyDescent="0.25">
      <c r="A567" s="195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 ht="12.75" customHeight="1" x14ac:dyDescent="0.25">
      <c r="A568" s="195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 ht="12.75" customHeight="1" x14ac:dyDescent="0.25">
      <c r="A569" s="195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 ht="12.75" customHeight="1" x14ac:dyDescent="0.25">
      <c r="A570" s="195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 ht="12.75" customHeight="1" x14ac:dyDescent="0.25">
      <c r="A571" s="195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 ht="12.75" customHeight="1" x14ac:dyDescent="0.25">
      <c r="A572" s="195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 ht="12.75" customHeight="1" x14ac:dyDescent="0.25">
      <c r="A573" s="195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 ht="12.75" customHeight="1" x14ac:dyDescent="0.25">
      <c r="A574" s="195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 ht="12.75" customHeight="1" x14ac:dyDescent="0.25">
      <c r="A575" s="195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 ht="12.75" customHeight="1" x14ac:dyDescent="0.25">
      <c r="A576" s="195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 ht="12.75" customHeight="1" x14ac:dyDescent="0.25">
      <c r="A577" s="195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 ht="12.75" customHeight="1" x14ac:dyDescent="0.25">
      <c r="A578" s="195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 ht="12.75" customHeight="1" x14ac:dyDescent="0.25">
      <c r="A579" s="195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 ht="12.75" customHeight="1" x14ac:dyDescent="0.25">
      <c r="A580" s="195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 ht="12.75" customHeight="1" x14ac:dyDescent="0.25">
      <c r="A581" s="195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 ht="12.75" customHeight="1" x14ac:dyDescent="0.25">
      <c r="A582" s="195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 ht="12.75" customHeight="1" x14ac:dyDescent="0.25">
      <c r="A583" s="195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 ht="12.75" customHeight="1" x14ac:dyDescent="0.25">
      <c r="A584" s="195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 ht="12.75" customHeight="1" x14ac:dyDescent="0.25">
      <c r="A585" s="195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 ht="12.75" customHeight="1" x14ac:dyDescent="0.25">
      <c r="A586" s="195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 ht="12.75" customHeight="1" x14ac:dyDescent="0.25">
      <c r="A587" s="195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 ht="12.75" customHeight="1" x14ac:dyDescent="0.25">
      <c r="A588" s="195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 ht="12.75" customHeight="1" x14ac:dyDescent="0.25">
      <c r="A589" s="195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 ht="12.75" customHeight="1" x14ac:dyDescent="0.25">
      <c r="A590" s="195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 ht="12.75" customHeight="1" x14ac:dyDescent="0.25">
      <c r="A591" s="195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 ht="12.75" customHeight="1" x14ac:dyDescent="0.25">
      <c r="A592" s="195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 ht="12.75" customHeight="1" x14ac:dyDescent="0.25">
      <c r="A593" s="195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 ht="12.75" customHeight="1" x14ac:dyDescent="0.25">
      <c r="A594" s="195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 ht="12.75" customHeight="1" x14ac:dyDescent="0.25">
      <c r="A595" s="195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 ht="12.75" customHeight="1" x14ac:dyDescent="0.25">
      <c r="A596" s="195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 ht="12.75" customHeight="1" x14ac:dyDescent="0.25">
      <c r="A597" s="195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 ht="12.75" customHeight="1" x14ac:dyDescent="0.25">
      <c r="A598" s="195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 ht="12.75" customHeight="1" x14ac:dyDescent="0.25">
      <c r="A599" s="195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 ht="12.75" customHeight="1" x14ac:dyDescent="0.25">
      <c r="A600" s="195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 ht="12.75" customHeight="1" x14ac:dyDescent="0.25">
      <c r="A601" s="195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 ht="12.75" customHeight="1" x14ac:dyDescent="0.25">
      <c r="A602" s="195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 ht="12.75" customHeight="1" x14ac:dyDescent="0.25">
      <c r="A603" s="195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 ht="12.75" customHeight="1" x14ac:dyDescent="0.25">
      <c r="A604" s="195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 ht="12.75" customHeight="1" x14ac:dyDescent="0.25">
      <c r="A605" s="195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 ht="12.75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 ht="12.75" customHeight="1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 ht="12.75" customHeight="1" x14ac:dyDescent="0.25">
      <c r="A608" s="195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 ht="12.75" customHeight="1" x14ac:dyDescent="0.25">
      <c r="A609" s="195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 ht="12.75" customHeight="1" x14ac:dyDescent="0.25">
      <c r="A610" s="195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 ht="12.75" customHeight="1" x14ac:dyDescent="0.25">
      <c r="A611" s="195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 ht="12.75" customHeight="1" x14ac:dyDescent="0.25">
      <c r="A612" s="195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 ht="12.75" customHeight="1" x14ac:dyDescent="0.25">
      <c r="A613" s="195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 ht="12.75" customHeight="1" x14ac:dyDescent="0.25">
      <c r="A614" s="195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 ht="12.75" customHeight="1" x14ac:dyDescent="0.25">
      <c r="A615" s="195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 ht="12.75" customHeight="1" x14ac:dyDescent="0.25">
      <c r="A616" s="195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 ht="12.75" customHeight="1" x14ac:dyDescent="0.25">
      <c r="A617" s="195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 ht="12.75" customHeight="1" x14ac:dyDescent="0.25">
      <c r="A618" s="195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 ht="12.75" customHeight="1" x14ac:dyDescent="0.25">
      <c r="A619" s="195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 ht="12.75" customHeight="1" x14ac:dyDescent="0.25">
      <c r="A620" s="195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 ht="12.75" customHeight="1" x14ac:dyDescent="0.25">
      <c r="A621" s="195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 ht="12.75" customHeight="1" x14ac:dyDescent="0.25">
      <c r="A622" s="195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 ht="12.75" customHeight="1" x14ac:dyDescent="0.25">
      <c r="A623" s="195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 ht="12.75" customHeight="1" x14ac:dyDescent="0.25">
      <c r="A624" s="195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 ht="12.75" customHeight="1" x14ac:dyDescent="0.25">
      <c r="A625" s="195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 ht="12.75" customHeight="1" x14ac:dyDescent="0.25">
      <c r="A626" s="195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 ht="12.75" customHeight="1" x14ac:dyDescent="0.25">
      <c r="A627" s="195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 ht="12.75" customHeight="1" x14ac:dyDescent="0.25">
      <c r="A628" s="195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 ht="12.75" customHeight="1" x14ac:dyDescent="0.25">
      <c r="A629" s="195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 ht="12.75" customHeight="1" x14ac:dyDescent="0.25">
      <c r="A630" s="195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 ht="12.75" customHeight="1" x14ac:dyDescent="0.25">
      <c r="A631" s="195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 ht="12.75" customHeight="1" x14ac:dyDescent="0.25">
      <c r="A632" s="195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 ht="12.75" customHeight="1" x14ac:dyDescent="0.25">
      <c r="A633" s="195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 ht="12.75" customHeight="1" x14ac:dyDescent="0.25">
      <c r="A634" s="195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 ht="12.75" customHeight="1" x14ac:dyDescent="0.25">
      <c r="A635" s="195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 ht="12.75" customHeight="1" x14ac:dyDescent="0.25">
      <c r="A636" s="195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 ht="12.75" customHeight="1" x14ac:dyDescent="0.25">
      <c r="A637" s="195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 ht="12.75" customHeight="1" x14ac:dyDescent="0.25">
      <c r="A638" s="195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 ht="12.75" customHeight="1" x14ac:dyDescent="0.25">
      <c r="A639" s="195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 ht="12.75" customHeight="1" x14ac:dyDescent="0.25">
      <c r="A640" s="195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 ht="12.75" customHeight="1" x14ac:dyDescent="0.25">
      <c r="A641" s="195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 ht="12.75" customHeight="1" x14ac:dyDescent="0.25">
      <c r="A642" s="195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 ht="12.75" customHeight="1" x14ac:dyDescent="0.25">
      <c r="A643" s="195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 ht="12.75" customHeight="1" x14ac:dyDescent="0.25">
      <c r="A644" s="195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 ht="12.75" customHeight="1" x14ac:dyDescent="0.25">
      <c r="A645" s="195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 ht="12.75" customHeight="1" x14ac:dyDescent="0.25">
      <c r="A646" s="195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 ht="12.75" customHeight="1" x14ac:dyDescent="0.25">
      <c r="A647" s="195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 ht="12.75" customHeight="1" x14ac:dyDescent="0.25">
      <c r="A648" s="195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 ht="12.75" customHeight="1" x14ac:dyDescent="0.25">
      <c r="A649" s="195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 ht="12.75" customHeight="1" x14ac:dyDescent="0.25">
      <c r="A650" s="195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 ht="12.75" customHeight="1" x14ac:dyDescent="0.25">
      <c r="A651" s="195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 ht="12.75" customHeight="1" x14ac:dyDescent="0.25">
      <c r="A652" s="195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 ht="12.75" customHeight="1" x14ac:dyDescent="0.25">
      <c r="A653" s="195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 ht="12.75" customHeight="1" x14ac:dyDescent="0.25">
      <c r="A654" s="195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 ht="12.75" customHeight="1" x14ac:dyDescent="0.25">
      <c r="A655" s="195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 ht="12.75" customHeight="1" x14ac:dyDescent="0.25">
      <c r="A656" s="195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 ht="12.75" customHeight="1" x14ac:dyDescent="0.25">
      <c r="A657" s="195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 ht="12.75" customHeight="1" x14ac:dyDescent="0.25">
      <c r="A658" s="195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 ht="12.75" customHeight="1" x14ac:dyDescent="0.25">
      <c r="A659" s="195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 ht="12.75" customHeight="1" x14ac:dyDescent="0.25">
      <c r="A660" s="195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 ht="12.75" customHeight="1" x14ac:dyDescent="0.25">
      <c r="A661" s="195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 ht="12.75" customHeight="1" x14ac:dyDescent="0.25">
      <c r="A662" s="195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 ht="12.75" customHeight="1" x14ac:dyDescent="0.25">
      <c r="A663" s="195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 ht="12.75" customHeight="1" x14ac:dyDescent="0.25">
      <c r="A664" s="195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 ht="12.75" customHeight="1" x14ac:dyDescent="0.25">
      <c r="A665" s="195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 ht="12.75" customHeight="1" x14ac:dyDescent="0.25">
      <c r="A666" s="195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 ht="12.75" customHeight="1" x14ac:dyDescent="0.25">
      <c r="A667" s="195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 ht="12.75" customHeight="1" x14ac:dyDescent="0.25">
      <c r="A668" s="195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 ht="12.75" customHeight="1" x14ac:dyDescent="0.25">
      <c r="A669" s="195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 ht="12.75" customHeight="1" x14ac:dyDescent="0.25">
      <c r="A670" s="195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 ht="12.75" customHeight="1" x14ac:dyDescent="0.25">
      <c r="A671" s="195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 ht="12.75" customHeight="1" x14ac:dyDescent="0.25">
      <c r="A672" s="195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 ht="12.75" customHeight="1" x14ac:dyDescent="0.25">
      <c r="A673" s="195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 ht="12.75" customHeight="1" x14ac:dyDescent="0.25">
      <c r="A674" s="195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 ht="12.75" customHeight="1" x14ac:dyDescent="0.25">
      <c r="A675" s="195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 ht="12.75" customHeight="1" x14ac:dyDescent="0.25">
      <c r="A676" s="195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 ht="12.75" customHeight="1" x14ac:dyDescent="0.25">
      <c r="A677" s="195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 ht="12.75" customHeight="1" x14ac:dyDescent="0.25">
      <c r="A678" s="195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 ht="12.75" customHeight="1" x14ac:dyDescent="0.25">
      <c r="A679" s="195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 ht="12.75" customHeight="1" x14ac:dyDescent="0.25">
      <c r="A680" s="195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 ht="12.75" customHeight="1" x14ac:dyDescent="0.25">
      <c r="A681" s="195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 ht="12.75" customHeight="1" x14ac:dyDescent="0.25">
      <c r="A682" s="195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 ht="12.75" customHeight="1" x14ac:dyDescent="0.25">
      <c r="A683" s="195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 ht="12.75" customHeight="1" x14ac:dyDescent="0.25">
      <c r="A684" s="195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 ht="12.75" customHeight="1" x14ac:dyDescent="0.25">
      <c r="A685" s="195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 ht="12.75" customHeight="1" x14ac:dyDescent="0.25">
      <c r="A686" s="195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 ht="12.75" customHeight="1" x14ac:dyDescent="0.25">
      <c r="A687" s="195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 ht="12.75" customHeight="1" x14ac:dyDescent="0.25">
      <c r="A688" s="195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 ht="12.75" customHeight="1" x14ac:dyDescent="0.25">
      <c r="A689" s="195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 ht="12.75" customHeight="1" x14ac:dyDescent="0.25">
      <c r="A690" s="195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 ht="12.75" customHeight="1" x14ac:dyDescent="0.25">
      <c r="A691" s="195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 ht="12.75" customHeight="1" x14ac:dyDescent="0.25">
      <c r="A692" s="195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 ht="12.75" customHeight="1" x14ac:dyDescent="0.25">
      <c r="A693" s="195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 ht="12.75" customHeight="1" x14ac:dyDescent="0.25">
      <c r="A694" s="195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 ht="12.75" customHeight="1" x14ac:dyDescent="0.25">
      <c r="A695" s="195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 ht="12.75" customHeight="1" x14ac:dyDescent="0.25">
      <c r="A696" s="195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 ht="12.75" customHeight="1" x14ac:dyDescent="0.25">
      <c r="A697" s="195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 ht="12.75" customHeight="1" x14ac:dyDescent="0.25">
      <c r="A698" s="195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 ht="12.75" customHeight="1" x14ac:dyDescent="0.25">
      <c r="A699" s="195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 ht="12.75" customHeight="1" x14ac:dyDescent="0.25">
      <c r="A700" s="195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 ht="12.75" customHeight="1" x14ac:dyDescent="0.25">
      <c r="A701" s="195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 ht="12.75" customHeight="1" x14ac:dyDescent="0.25">
      <c r="A702" s="195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 ht="12.75" customHeight="1" x14ac:dyDescent="0.25">
      <c r="A703" s="195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 ht="12.75" customHeight="1" x14ac:dyDescent="0.25">
      <c r="A704" s="195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 ht="12.75" customHeight="1" x14ac:dyDescent="0.25">
      <c r="A705" s="195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 ht="12.75" customHeight="1" x14ac:dyDescent="0.25">
      <c r="A706" s="195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 ht="12.75" customHeight="1" x14ac:dyDescent="0.25">
      <c r="A707" s="195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 ht="12.75" customHeight="1" x14ac:dyDescent="0.25">
      <c r="A708" s="195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 ht="12.75" customHeight="1" x14ac:dyDescent="0.25">
      <c r="A709" s="195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 ht="12.75" customHeight="1" x14ac:dyDescent="0.25">
      <c r="A710" s="195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 ht="12.75" customHeight="1" x14ac:dyDescent="0.25">
      <c r="A711" s="195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 ht="12.75" customHeight="1" x14ac:dyDescent="0.25">
      <c r="A712" s="195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 ht="12.75" customHeight="1" x14ac:dyDescent="0.25">
      <c r="A713" s="195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 ht="12.75" customHeight="1" x14ac:dyDescent="0.25">
      <c r="A714" s="195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 ht="12.75" customHeight="1" x14ac:dyDescent="0.25">
      <c r="A715" s="195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 ht="12.75" customHeight="1" x14ac:dyDescent="0.25">
      <c r="A716" s="195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 ht="12.75" customHeight="1" x14ac:dyDescent="0.25">
      <c r="A717" s="195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 ht="12.75" customHeight="1" x14ac:dyDescent="0.25">
      <c r="A718" s="195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 ht="12.75" customHeight="1" x14ac:dyDescent="0.25">
      <c r="A719" s="195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 ht="12.75" customHeight="1" x14ac:dyDescent="0.25">
      <c r="A720" s="195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 ht="12.75" customHeight="1" x14ac:dyDescent="0.25">
      <c r="A721" s="195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 ht="12.75" customHeight="1" x14ac:dyDescent="0.25">
      <c r="A722" s="195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 ht="12.75" customHeight="1" x14ac:dyDescent="0.25">
      <c r="A723" s="195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 ht="12.75" customHeight="1" x14ac:dyDescent="0.25">
      <c r="A724" s="195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 ht="12.75" customHeight="1" x14ac:dyDescent="0.25">
      <c r="A725" s="195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 ht="12.75" customHeight="1" x14ac:dyDescent="0.25">
      <c r="A726" s="195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 ht="12.75" customHeight="1" x14ac:dyDescent="0.25">
      <c r="A727" s="195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 ht="12.75" customHeight="1" x14ac:dyDescent="0.25">
      <c r="A728" s="195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 ht="12.75" customHeight="1" x14ac:dyDescent="0.25">
      <c r="A729" s="195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 ht="12.75" customHeight="1" x14ac:dyDescent="0.25">
      <c r="A730" s="195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 ht="12.75" customHeight="1" x14ac:dyDescent="0.25">
      <c r="A731" s="195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 ht="12.75" customHeight="1" x14ac:dyDescent="0.25">
      <c r="A732" s="195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 ht="12.75" customHeight="1" x14ac:dyDescent="0.25">
      <c r="A733" s="195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 ht="12.75" customHeight="1" x14ac:dyDescent="0.25">
      <c r="A734" s="195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 ht="12.75" customHeight="1" x14ac:dyDescent="0.25">
      <c r="A735" s="195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 ht="12.75" customHeight="1" x14ac:dyDescent="0.25">
      <c r="A736" s="195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 ht="12.75" customHeight="1" x14ac:dyDescent="0.25">
      <c r="A737" s="195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 ht="12.75" customHeight="1" x14ac:dyDescent="0.25">
      <c r="A738" s="195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 ht="12.75" customHeight="1" x14ac:dyDescent="0.25">
      <c r="A739" s="195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 ht="12.75" customHeight="1" x14ac:dyDescent="0.25">
      <c r="A740" s="195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 ht="12.75" customHeight="1" x14ac:dyDescent="0.25">
      <c r="A741" s="195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 ht="12.75" customHeight="1" x14ac:dyDescent="0.25">
      <c r="A742" s="195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 ht="12.75" customHeight="1" x14ac:dyDescent="0.25">
      <c r="A743" s="195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 ht="12.75" customHeight="1" x14ac:dyDescent="0.25">
      <c r="A744" s="195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 ht="12.75" customHeight="1" x14ac:dyDescent="0.25">
      <c r="A745" s="195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 ht="12.75" customHeight="1" x14ac:dyDescent="0.25">
      <c r="A746" s="195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 ht="12.75" customHeight="1" x14ac:dyDescent="0.25">
      <c r="A747" s="195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 ht="12.75" customHeight="1" x14ac:dyDescent="0.25">
      <c r="A748" s="195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 ht="12.75" customHeight="1" x14ac:dyDescent="0.25">
      <c r="A749" s="195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 ht="12.75" customHeight="1" x14ac:dyDescent="0.25">
      <c r="A750" s="195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 ht="12.75" customHeight="1" x14ac:dyDescent="0.25">
      <c r="A751" s="195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 ht="12.75" customHeight="1" x14ac:dyDescent="0.25">
      <c r="A752" s="195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 ht="12.75" customHeight="1" x14ac:dyDescent="0.25">
      <c r="A753" s="195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 ht="12.75" customHeight="1" x14ac:dyDescent="0.25">
      <c r="A754" s="195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 ht="12.75" customHeight="1" x14ac:dyDescent="0.25">
      <c r="A755" s="195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 ht="12.75" customHeight="1" x14ac:dyDescent="0.25">
      <c r="A756" s="195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 ht="12.75" customHeight="1" x14ac:dyDescent="0.25">
      <c r="A757" s="195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 ht="12.75" customHeight="1" x14ac:dyDescent="0.25">
      <c r="A758" s="195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 ht="12.75" customHeight="1" x14ac:dyDescent="0.25">
      <c r="A759" s="195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 ht="12.75" customHeight="1" x14ac:dyDescent="0.25">
      <c r="A760" s="195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 ht="12.75" customHeight="1" x14ac:dyDescent="0.25">
      <c r="A761" s="195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 ht="12.75" customHeight="1" x14ac:dyDescent="0.25">
      <c r="A762" s="195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 ht="12.75" customHeight="1" x14ac:dyDescent="0.25">
      <c r="A763" s="195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 ht="12.75" customHeight="1" x14ac:dyDescent="0.25">
      <c r="A764" s="195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 ht="12.75" customHeight="1" x14ac:dyDescent="0.25">
      <c r="A765" s="195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 ht="12.75" customHeight="1" x14ac:dyDescent="0.25">
      <c r="A766" s="195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 ht="12.75" customHeight="1" x14ac:dyDescent="0.25">
      <c r="A767" s="195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 ht="12.75" customHeight="1" x14ac:dyDescent="0.25">
      <c r="A768" s="195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 ht="12.75" customHeight="1" x14ac:dyDescent="0.25">
      <c r="A769" s="195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 ht="12.75" customHeight="1" x14ac:dyDescent="0.25">
      <c r="A770" s="195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 ht="12.75" customHeight="1" x14ac:dyDescent="0.25">
      <c r="A771" s="195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 ht="12.75" customHeight="1" x14ac:dyDescent="0.25">
      <c r="A772" s="195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 ht="12.75" customHeight="1" x14ac:dyDescent="0.25">
      <c r="A773" s="195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 ht="12.75" customHeight="1" x14ac:dyDescent="0.25">
      <c r="A774" s="195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 ht="12.75" customHeight="1" x14ac:dyDescent="0.25">
      <c r="A775" s="195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 ht="12.75" customHeight="1" x14ac:dyDescent="0.25">
      <c r="A776" s="195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 ht="12.75" customHeight="1" x14ac:dyDescent="0.25">
      <c r="A777" s="195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 ht="12.75" customHeight="1" x14ac:dyDescent="0.25">
      <c r="A778" s="195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 ht="12.75" customHeight="1" x14ac:dyDescent="0.25">
      <c r="A779" s="195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 ht="12.75" customHeight="1" x14ac:dyDescent="0.25">
      <c r="A780" s="195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 ht="12.75" customHeight="1" x14ac:dyDescent="0.25">
      <c r="A781" s="195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 ht="12.75" customHeight="1" x14ac:dyDescent="0.25">
      <c r="A782" s="195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 ht="12.75" customHeight="1" x14ac:dyDescent="0.25">
      <c r="A783" s="195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 ht="12.75" customHeight="1" x14ac:dyDescent="0.25">
      <c r="A784" s="195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 ht="12.75" customHeight="1" x14ac:dyDescent="0.25">
      <c r="A785" s="195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 ht="12.75" customHeight="1" x14ac:dyDescent="0.25">
      <c r="A786" s="195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 ht="12.75" customHeight="1" x14ac:dyDescent="0.25">
      <c r="A787" s="195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 ht="12.75" customHeight="1" x14ac:dyDescent="0.25">
      <c r="A788" s="195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 ht="12.75" customHeight="1" x14ac:dyDescent="0.25">
      <c r="A789" s="195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 ht="12.75" customHeight="1" x14ac:dyDescent="0.25">
      <c r="A790" s="195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 ht="12.75" customHeight="1" x14ac:dyDescent="0.25">
      <c r="A791" s="195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 ht="12.75" customHeight="1" x14ac:dyDescent="0.25">
      <c r="A792" s="195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 ht="12.75" customHeight="1" x14ac:dyDescent="0.25">
      <c r="A793" s="195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 ht="12.75" customHeight="1" x14ac:dyDescent="0.25">
      <c r="A794" s="195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 ht="12.75" customHeight="1" x14ac:dyDescent="0.25">
      <c r="A795" s="195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 ht="12.75" customHeight="1" x14ac:dyDescent="0.25">
      <c r="A796" s="195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 ht="12.75" customHeight="1" x14ac:dyDescent="0.25">
      <c r="A797" s="195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 ht="12.75" customHeight="1" x14ac:dyDescent="0.25">
      <c r="A798" s="195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 ht="12.75" customHeight="1" x14ac:dyDescent="0.25">
      <c r="A799" s="195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 ht="12.75" customHeight="1" x14ac:dyDescent="0.25">
      <c r="A800" s="195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 ht="12.75" customHeight="1" x14ac:dyDescent="0.25">
      <c r="A801" s="195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 ht="12.75" customHeight="1" x14ac:dyDescent="0.25">
      <c r="A802" s="195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 ht="12.75" customHeight="1" x14ac:dyDescent="0.25">
      <c r="A803" s="195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 ht="12.75" customHeight="1" x14ac:dyDescent="0.25">
      <c r="A804" s="195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 ht="12.75" customHeight="1" x14ac:dyDescent="0.25">
      <c r="A805" s="195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 ht="12.75" customHeight="1" x14ac:dyDescent="0.25">
      <c r="A806" s="195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 ht="12.75" customHeight="1" x14ac:dyDescent="0.25">
      <c r="A807" s="195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 ht="12.75" customHeight="1" x14ac:dyDescent="0.25">
      <c r="A808" s="195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 ht="12.75" customHeight="1" x14ac:dyDescent="0.25">
      <c r="A809" s="195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 ht="12.75" customHeight="1" x14ac:dyDescent="0.25">
      <c r="A810" s="195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 ht="12.75" customHeight="1" x14ac:dyDescent="0.25">
      <c r="A811" s="195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 ht="12.75" customHeight="1" x14ac:dyDescent="0.25">
      <c r="A812" s="195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 ht="12.75" customHeight="1" x14ac:dyDescent="0.25">
      <c r="A813" s="195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 ht="12.75" customHeight="1" x14ac:dyDescent="0.25">
      <c r="A814" s="195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 ht="12.75" customHeight="1" x14ac:dyDescent="0.25">
      <c r="A815" s="195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 ht="12.75" customHeight="1" x14ac:dyDescent="0.25">
      <c r="A816" s="195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 ht="12.75" customHeight="1" x14ac:dyDescent="0.25">
      <c r="A817" s="195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 ht="12.75" customHeight="1" x14ac:dyDescent="0.25">
      <c r="A818" s="195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 ht="12.75" customHeight="1" x14ac:dyDescent="0.25">
      <c r="A819" s="195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 ht="12.75" customHeight="1" x14ac:dyDescent="0.25">
      <c r="A820" s="195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 ht="12.75" customHeight="1" x14ac:dyDescent="0.25">
      <c r="A821" s="195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 ht="12.75" customHeight="1" x14ac:dyDescent="0.25">
      <c r="A822" s="195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 ht="12.75" customHeight="1" x14ac:dyDescent="0.25">
      <c r="A823" s="195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 ht="12.75" customHeight="1" x14ac:dyDescent="0.25">
      <c r="A824" s="195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 ht="12.75" customHeight="1" x14ac:dyDescent="0.25">
      <c r="A825" s="195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 ht="12.75" customHeight="1" x14ac:dyDescent="0.25">
      <c r="A826" s="195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 ht="12.75" customHeight="1" x14ac:dyDescent="0.25">
      <c r="A827" s="195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 ht="12.75" customHeight="1" x14ac:dyDescent="0.25">
      <c r="A828" s="195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 ht="12.75" customHeight="1" x14ac:dyDescent="0.25">
      <c r="A829" s="195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 ht="12.75" customHeight="1" x14ac:dyDescent="0.25">
      <c r="A830" s="195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 ht="12.75" customHeight="1" x14ac:dyDescent="0.25">
      <c r="A831" s="195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 ht="12.75" customHeight="1" x14ac:dyDescent="0.25">
      <c r="A832" s="195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 ht="12.75" customHeight="1" x14ac:dyDescent="0.25">
      <c r="A833" s="195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 ht="12.75" customHeight="1" x14ac:dyDescent="0.25">
      <c r="A834" s="195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 ht="12.75" customHeight="1" x14ac:dyDescent="0.25">
      <c r="A835" s="195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 ht="12.75" customHeight="1" x14ac:dyDescent="0.25">
      <c r="A836" s="195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 ht="12.75" customHeight="1" x14ac:dyDescent="0.25">
      <c r="A837" s="195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 ht="12.75" customHeight="1" x14ac:dyDescent="0.25">
      <c r="A838" s="195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 ht="12.75" customHeight="1" x14ac:dyDescent="0.25">
      <c r="A839" s="195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 ht="12.75" customHeight="1" x14ac:dyDescent="0.25">
      <c r="A840" s="195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 ht="12.75" customHeight="1" x14ac:dyDescent="0.25">
      <c r="A841" s="195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 ht="12.75" customHeight="1" x14ac:dyDescent="0.25">
      <c r="A842" s="195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 ht="12.75" customHeight="1" x14ac:dyDescent="0.25">
      <c r="A843" s="195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 ht="12.75" customHeight="1" x14ac:dyDescent="0.25">
      <c r="A844" s="195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 ht="12.75" customHeight="1" x14ac:dyDescent="0.25">
      <c r="A845" s="195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 ht="12.75" customHeight="1" x14ac:dyDescent="0.25">
      <c r="A846" s="195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 ht="12.75" customHeight="1" x14ac:dyDescent="0.25">
      <c r="A847" s="195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 ht="12.75" customHeight="1" x14ac:dyDescent="0.25">
      <c r="A848" s="195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 ht="12.75" customHeight="1" x14ac:dyDescent="0.25">
      <c r="A849" s="195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 ht="12.75" customHeight="1" x14ac:dyDescent="0.25">
      <c r="A850" s="195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 ht="12.75" customHeight="1" x14ac:dyDescent="0.25">
      <c r="A851" s="195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 ht="12.75" customHeight="1" x14ac:dyDescent="0.25">
      <c r="A852" s="195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 ht="12.75" customHeight="1" x14ac:dyDescent="0.25">
      <c r="A853" s="195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 ht="12.75" customHeight="1" x14ac:dyDescent="0.25">
      <c r="A854" s="195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 ht="12.75" customHeight="1" x14ac:dyDescent="0.25">
      <c r="A855" s="195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 ht="12.75" customHeight="1" x14ac:dyDescent="0.25">
      <c r="A856" s="195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 ht="12.75" customHeight="1" x14ac:dyDescent="0.25">
      <c r="A857" s="195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 ht="12.75" customHeight="1" x14ac:dyDescent="0.25">
      <c r="A858" s="195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 ht="12.75" customHeight="1" x14ac:dyDescent="0.25">
      <c r="A859" s="195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 ht="12.75" customHeight="1" x14ac:dyDescent="0.25">
      <c r="A860" s="195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 ht="12.75" customHeight="1" x14ac:dyDescent="0.25">
      <c r="A861" s="195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 ht="12.75" customHeight="1" x14ac:dyDescent="0.25">
      <c r="A862" s="195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 ht="12.75" customHeight="1" x14ac:dyDescent="0.25">
      <c r="A863" s="195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 ht="12.75" customHeight="1" x14ac:dyDescent="0.25">
      <c r="A864" s="195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 ht="12.75" customHeight="1" x14ac:dyDescent="0.25">
      <c r="A865" s="195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 ht="12.75" customHeight="1" x14ac:dyDescent="0.25">
      <c r="A866" s="195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 ht="12.75" customHeight="1" x14ac:dyDescent="0.25">
      <c r="A867" s="195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 ht="12.75" customHeight="1" x14ac:dyDescent="0.25">
      <c r="A868" s="195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 ht="12.75" customHeight="1" x14ac:dyDescent="0.25">
      <c r="A869" s="195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 ht="12.75" customHeight="1" x14ac:dyDescent="0.25">
      <c r="A870" s="195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 ht="12.75" customHeight="1" x14ac:dyDescent="0.25">
      <c r="A871" s="195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 ht="12.75" customHeight="1" x14ac:dyDescent="0.25">
      <c r="A872" s="195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 ht="12.75" customHeight="1" x14ac:dyDescent="0.25">
      <c r="A873" s="195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 ht="12.75" customHeight="1" x14ac:dyDescent="0.25">
      <c r="A874" s="195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 ht="12.75" customHeight="1" x14ac:dyDescent="0.25">
      <c r="A875" s="195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 ht="12.75" customHeight="1" x14ac:dyDescent="0.25">
      <c r="A876" s="195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 ht="12.75" customHeight="1" x14ac:dyDescent="0.25">
      <c r="A877" s="195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 ht="12.75" customHeight="1" x14ac:dyDescent="0.25">
      <c r="A878" s="195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 ht="12.75" customHeight="1" x14ac:dyDescent="0.25">
      <c r="A879" s="195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 ht="12.75" customHeight="1" x14ac:dyDescent="0.25">
      <c r="A880" s="195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 ht="12.75" customHeight="1" x14ac:dyDescent="0.25">
      <c r="A881" s="195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 ht="12.75" customHeight="1" x14ac:dyDescent="0.25">
      <c r="A882" s="195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 ht="12.75" customHeight="1" x14ac:dyDescent="0.25">
      <c r="A883" s="195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 ht="12.75" customHeight="1" x14ac:dyDescent="0.25">
      <c r="A884" s="195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 ht="12.75" customHeight="1" x14ac:dyDescent="0.25">
      <c r="A885" s="195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 ht="12.75" customHeight="1" x14ac:dyDescent="0.25">
      <c r="A886" s="195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 ht="12.75" customHeight="1" x14ac:dyDescent="0.25">
      <c r="A887" s="195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 ht="12.75" customHeight="1" x14ac:dyDescent="0.25">
      <c r="A888" s="195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 ht="12.75" customHeight="1" x14ac:dyDescent="0.25">
      <c r="A889" s="195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 ht="12.75" customHeight="1" x14ac:dyDescent="0.25">
      <c r="A890" s="195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 ht="12.75" customHeight="1" x14ac:dyDescent="0.25">
      <c r="A891" s="195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 ht="12.75" customHeight="1" x14ac:dyDescent="0.25">
      <c r="A892" s="195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 ht="12.75" customHeight="1" x14ac:dyDescent="0.25">
      <c r="A893" s="195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 ht="12.75" customHeight="1" x14ac:dyDescent="0.25">
      <c r="A894" s="195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 ht="12.75" customHeight="1" x14ac:dyDescent="0.25">
      <c r="A895" s="195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 ht="12.75" customHeight="1" x14ac:dyDescent="0.25">
      <c r="A896" s="195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 ht="12.75" customHeight="1" x14ac:dyDescent="0.25">
      <c r="A897" s="195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 ht="12.75" customHeight="1" x14ac:dyDescent="0.25">
      <c r="A898" s="195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 ht="12.75" customHeight="1" x14ac:dyDescent="0.25">
      <c r="A899" s="195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 ht="12.75" customHeight="1" x14ac:dyDescent="0.25">
      <c r="A900" s="195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 ht="12.75" customHeight="1" x14ac:dyDescent="0.25">
      <c r="A901" s="195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 ht="12.75" customHeight="1" x14ac:dyDescent="0.25">
      <c r="A902" s="195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 ht="12.75" customHeight="1" x14ac:dyDescent="0.25">
      <c r="A903" s="195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 ht="12.75" customHeight="1" x14ac:dyDescent="0.25">
      <c r="A904" s="195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 ht="12.75" customHeight="1" x14ac:dyDescent="0.25">
      <c r="A905" s="195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 ht="12.75" customHeight="1" x14ac:dyDescent="0.25">
      <c r="A906" s="195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 ht="12.75" customHeight="1" x14ac:dyDescent="0.25">
      <c r="A907" s="195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 ht="12.7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 ht="12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 ht="12.75" customHeight="1" x14ac:dyDescent="0.25">
      <c r="A910" s="195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 ht="12.75" customHeight="1" x14ac:dyDescent="0.25">
      <c r="A911" s="195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 ht="12.75" customHeight="1" x14ac:dyDescent="0.25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 ht="12.75" customHeight="1" x14ac:dyDescent="0.25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 ht="12.75" customHeight="1" x14ac:dyDescent="0.25">
      <c r="A914" s="195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 ht="12.75" customHeight="1" x14ac:dyDescent="0.25">
      <c r="A915" s="195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 ht="12.75" customHeight="1" x14ac:dyDescent="0.25">
      <c r="A916" s="195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 ht="12.75" customHeight="1" x14ac:dyDescent="0.25">
      <c r="A917" s="195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 ht="12.75" customHeight="1" x14ac:dyDescent="0.25">
      <c r="A918" s="195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 ht="12.75" customHeight="1" x14ac:dyDescent="0.25">
      <c r="A919" s="195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 ht="12.75" customHeight="1" x14ac:dyDescent="0.25">
      <c r="A920" s="195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 ht="12.75" customHeight="1" x14ac:dyDescent="0.25">
      <c r="A921" s="195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 ht="12.75" customHeight="1" x14ac:dyDescent="0.25">
      <c r="A922" s="195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 ht="12.75" customHeight="1" x14ac:dyDescent="0.25">
      <c r="A923" s="195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 ht="12.75" customHeight="1" x14ac:dyDescent="0.25">
      <c r="A924" s="195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 ht="12.75" customHeight="1" x14ac:dyDescent="0.25">
      <c r="A925" s="195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 ht="12.75" customHeight="1" x14ac:dyDescent="0.25">
      <c r="A926" s="195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 ht="12.75" customHeight="1" x14ac:dyDescent="0.25">
      <c r="A927" s="195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 ht="12.75" customHeight="1" x14ac:dyDescent="0.25">
      <c r="A928" s="195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 ht="12.75" customHeight="1" x14ac:dyDescent="0.25">
      <c r="A929" s="195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 ht="12.75" customHeight="1" x14ac:dyDescent="0.25">
      <c r="A930" s="195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 ht="12.75" customHeight="1" x14ac:dyDescent="0.25">
      <c r="A931" s="195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 ht="12.75" customHeight="1" x14ac:dyDescent="0.25">
      <c r="A932" s="195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 ht="12.75" customHeight="1" x14ac:dyDescent="0.25">
      <c r="A933" s="195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 ht="12.75" customHeight="1" x14ac:dyDescent="0.25">
      <c r="A934" s="195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 ht="12.75" customHeight="1" x14ac:dyDescent="0.25">
      <c r="A935" s="195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 ht="12.75" customHeight="1" x14ac:dyDescent="0.25">
      <c r="A936" s="195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 ht="12.75" customHeight="1" x14ac:dyDescent="0.25">
      <c r="A937" s="195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 ht="12.75" customHeight="1" x14ac:dyDescent="0.25">
      <c r="A938" s="195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 ht="12.75" customHeight="1" x14ac:dyDescent="0.25">
      <c r="A939" s="195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 ht="12.75" customHeight="1" x14ac:dyDescent="0.25">
      <c r="A940" s="195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 ht="12.75" customHeight="1" x14ac:dyDescent="0.25">
      <c r="A941" s="195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 ht="12.75" customHeight="1" x14ac:dyDescent="0.25">
      <c r="A942" s="195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 ht="12.75" customHeight="1" x14ac:dyDescent="0.25">
      <c r="A943" s="195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 ht="12.75" customHeight="1" x14ac:dyDescent="0.25">
      <c r="A944" s="195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 ht="12.75" customHeight="1" x14ac:dyDescent="0.25">
      <c r="A945" s="195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 ht="12.75" customHeight="1" x14ac:dyDescent="0.25">
      <c r="A946" s="195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 ht="12.75" customHeight="1" x14ac:dyDescent="0.25">
      <c r="A947" s="195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 ht="12.75" customHeight="1" x14ac:dyDescent="0.25">
      <c r="A948" s="195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 ht="12.75" customHeight="1" x14ac:dyDescent="0.25">
      <c r="A949" s="195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 ht="12.75" customHeight="1" x14ac:dyDescent="0.25">
      <c r="A950" s="195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 ht="12.75" customHeight="1" x14ac:dyDescent="0.25">
      <c r="A951" s="195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 ht="12.75" customHeight="1" x14ac:dyDescent="0.25">
      <c r="A952" s="195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 ht="12.75" customHeight="1" x14ac:dyDescent="0.25">
      <c r="A953" s="195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 ht="12.75" customHeight="1" x14ac:dyDescent="0.25">
      <c r="A954" s="195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 ht="12.75" customHeight="1" x14ac:dyDescent="0.25">
      <c r="A955" s="195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 ht="12.75" customHeight="1" x14ac:dyDescent="0.25">
      <c r="A956" s="195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 ht="12.75" customHeight="1" x14ac:dyDescent="0.25">
      <c r="A957" s="195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 ht="12.75" customHeight="1" x14ac:dyDescent="0.25">
      <c r="A958" s="195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 ht="12.75" customHeight="1" x14ac:dyDescent="0.25">
      <c r="A959" s="195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 ht="12.75" customHeight="1" x14ac:dyDescent="0.25">
      <c r="A960" s="195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 ht="12.75" customHeight="1" x14ac:dyDescent="0.25">
      <c r="A961" s="195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 ht="12.75" customHeight="1" x14ac:dyDescent="0.25">
      <c r="A962" s="195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 ht="12.75" customHeight="1" x14ac:dyDescent="0.25">
      <c r="A963" s="195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 ht="12.75" customHeight="1" x14ac:dyDescent="0.25">
      <c r="A964" s="195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 ht="12.75" customHeight="1" x14ac:dyDescent="0.25">
      <c r="A965" s="195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 ht="12.75" customHeight="1" x14ac:dyDescent="0.25">
      <c r="A966" s="195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 ht="12.75" customHeight="1" x14ac:dyDescent="0.25">
      <c r="A967" s="195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 ht="12.75" customHeight="1" x14ac:dyDescent="0.25">
      <c r="A968" s="195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 ht="12.75" customHeight="1" x14ac:dyDescent="0.25">
      <c r="A969" s="195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 ht="12.75" customHeight="1" x14ac:dyDescent="0.25">
      <c r="A970" s="195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 ht="12.75" customHeight="1" x14ac:dyDescent="0.25">
      <c r="A971" s="195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 ht="12.75" customHeight="1" x14ac:dyDescent="0.25">
      <c r="A972" s="195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 ht="12.75" customHeight="1" x14ac:dyDescent="0.25">
      <c r="A973" s="195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 ht="12.75" customHeight="1" x14ac:dyDescent="0.25">
      <c r="A974" s="195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 ht="12.75" customHeight="1" x14ac:dyDescent="0.25">
      <c r="A975" s="195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 ht="12.75" customHeight="1" x14ac:dyDescent="0.25">
      <c r="A976" s="195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 ht="12.75" customHeight="1" x14ac:dyDescent="0.25">
      <c r="A977" s="195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 ht="12.75" customHeight="1" x14ac:dyDescent="0.25">
      <c r="A978" s="195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 ht="12.75" customHeight="1" x14ac:dyDescent="0.25">
      <c r="A979" s="195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 ht="12.75" customHeight="1" x14ac:dyDescent="0.25">
      <c r="A980" s="195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 ht="12.75" customHeight="1" x14ac:dyDescent="0.25">
      <c r="A981" s="195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 ht="12.75" customHeight="1" x14ac:dyDescent="0.25">
      <c r="A982" s="195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 ht="12.75" customHeight="1" x14ac:dyDescent="0.25">
      <c r="A983" s="195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 ht="12.75" customHeight="1" x14ac:dyDescent="0.25">
      <c r="A984" s="195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 ht="12.75" customHeight="1" x14ac:dyDescent="0.25">
      <c r="A985" s="195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 ht="12.75" customHeight="1" x14ac:dyDescent="0.25">
      <c r="A986" s="195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 ht="12.75" customHeight="1" x14ac:dyDescent="0.25">
      <c r="A987" s="195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 ht="12.75" customHeight="1" x14ac:dyDescent="0.25">
      <c r="A988" s="195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 ht="12.75" customHeight="1" x14ac:dyDescent="0.25">
      <c r="A989" s="195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 ht="12.75" customHeight="1" x14ac:dyDescent="0.25">
      <c r="A990" s="195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 ht="12.75" customHeight="1" x14ac:dyDescent="0.25">
      <c r="A991" s="195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 ht="12.75" customHeight="1" x14ac:dyDescent="0.25">
      <c r="A992" s="195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 ht="12.75" customHeight="1" x14ac:dyDescent="0.25">
      <c r="A993" s="195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 ht="12.75" customHeight="1" x14ac:dyDescent="0.25">
      <c r="A994" s="195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 ht="12.75" customHeight="1" x14ac:dyDescent="0.25">
      <c r="A995" s="195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 ht="12.75" customHeight="1" x14ac:dyDescent="0.25">
      <c r="A996" s="195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 ht="12.75" customHeight="1" x14ac:dyDescent="0.25">
      <c r="A997" s="195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 ht="12.75" customHeight="1" x14ac:dyDescent="0.25">
      <c r="A998" s="195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  <row r="999" spans="1:26" ht="12.75" customHeight="1" x14ac:dyDescent="0.25">
      <c r="A999" s="195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</row>
    <row r="1000" spans="1:26" ht="12.75" customHeight="1" x14ac:dyDescent="0.25">
      <c r="A1000" s="195"/>
      <c r="B1000" s="195"/>
      <c r="C1000" s="195"/>
      <c r="D1000" s="195"/>
      <c r="E1000" s="195"/>
      <c r="F1000" s="195"/>
      <c r="G1000" s="195"/>
      <c r="H1000" s="195"/>
      <c r="I1000" s="195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</row>
  </sheetData>
  <dataValidations count="1">
    <dataValidation type="list" allowBlank="1" showInputMessage="1" showErrorMessage="1" prompt="Selecionar número do RGF na lista suspensa." sqref="A3 A13" xr:uid="{00000000-0002-0000-0000-000000000000}">
      <formula1>$A$16:$A$39</formula1>
    </dataValidation>
  </dataValidation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fitToPage="1"/>
  </sheetPr>
  <dimension ref="A1:Z1251"/>
  <sheetViews>
    <sheetView showGridLines="0" workbookViewId="0">
      <pane ySplit="4" topLeftCell="A823" activePane="bottomLeft" state="frozen"/>
      <selection pane="bottomLeft" sqref="A1:I824"/>
    </sheetView>
  </sheetViews>
  <sheetFormatPr defaultColWidth="12.54296875" defaultRowHeight="15" customHeight="1" x14ac:dyDescent="0.25"/>
  <cols>
    <col min="1" max="1" width="11.453125" customWidth="1"/>
    <col min="2" max="2" width="32" customWidth="1"/>
    <col min="3" max="3" width="27.81640625" customWidth="1"/>
    <col min="4" max="4" width="13.453125" style="182" customWidth="1"/>
    <col min="5" max="5" width="13.453125" customWidth="1"/>
    <col min="6" max="6" width="24.54296875" customWidth="1"/>
    <col min="7" max="7" width="13.453125" customWidth="1"/>
    <col min="8" max="8" width="17.81640625" customWidth="1"/>
    <col min="9" max="9" width="42.453125" customWidth="1"/>
    <col min="10" max="26" width="13.453125" customWidth="1"/>
  </cols>
  <sheetData>
    <row r="1" spans="1:26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12.75" customHeight="1" x14ac:dyDescent="0.25">
      <c r="A2" s="422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12.75" customHeight="1" x14ac:dyDescent="0.25">
      <c r="A3" s="433" t="s">
        <v>459</v>
      </c>
      <c r="B3" s="424"/>
      <c r="C3" s="424"/>
      <c r="D3" s="424"/>
      <c r="E3" s="424"/>
      <c r="F3" s="424"/>
      <c r="G3" s="424"/>
      <c r="H3" s="424"/>
      <c r="I3" s="424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ht="12.75" customHeight="1" x14ac:dyDescent="0.25">
      <c r="A4" s="368" t="s">
        <v>460</v>
      </c>
      <c r="B4" s="368" t="s">
        <v>461</v>
      </c>
      <c r="C4" s="368" t="s">
        <v>446</v>
      </c>
      <c r="D4" s="369" t="s">
        <v>462</v>
      </c>
      <c r="E4" s="368" t="s">
        <v>463</v>
      </c>
      <c r="F4" s="368" t="s">
        <v>464</v>
      </c>
      <c r="G4" s="368" t="s">
        <v>465</v>
      </c>
      <c r="H4" s="368" t="s">
        <v>466</v>
      </c>
      <c r="I4" s="368" t="s">
        <v>467</v>
      </c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</row>
    <row r="5" spans="1:26" ht="52.5" customHeight="1" x14ac:dyDescent="0.25">
      <c r="A5" s="105"/>
      <c r="B5" s="93" t="s">
        <v>468</v>
      </c>
      <c r="C5" s="93" t="s">
        <v>368</v>
      </c>
      <c r="D5" s="183">
        <v>1079.0999999999999</v>
      </c>
      <c r="E5" s="106">
        <v>45321</v>
      </c>
      <c r="F5" s="93" t="s">
        <v>469</v>
      </c>
      <c r="G5" s="93">
        <v>61199</v>
      </c>
      <c r="H5" s="93" t="s">
        <v>470</v>
      </c>
      <c r="I5" s="93" t="s">
        <v>471</v>
      </c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</row>
    <row r="6" spans="1:26" ht="61.5" customHeight="1" x14ac:dyDescent="0.25">
      <c r="A6" s="105"/>
      <c r="B6" s="93" t="s">
        <v>468</v>
      </c>
      <c r="C6" s="93" t="s">
        <v>368</v>
      </c>
      <c r="D6" s="183">
        <v>1079.0999999999999</v>
      </c>
      <c r="E6" s="106">
        <v>45321</v>
      </c>
      <c r="F6" s="93" t="s">
        <v>469</v>
      </c>
      <c r="G6" s="93">
        <v>61199</v>
      </c>
      <c r="H6" s="93" t="s">
        <v>470</v>
      </c>
      <c r="I6" s="93" t="s">
        <v>472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</row>
    <row r="7" spans="1:26" ht="52.5" customHeight="1" x14ac:dyDescent="0.25">
      <c r="A7" s="105"/>
      <c r="B7" s="93" t="s">
        <v>468</v>
      </c>
      <c r="C7" s="93" t="s">
        <v>368</v>
      </c>
      <c r="D7" s="183">
        <v>1079.0999999999999</v>
      </c>
      <c r="E7" s="106">
        <v>45321</v>
      </c>
      <c r="F7" s="93" t="s">
        <v>469</v>
      </c>
      <c r="G7" s="93">
        <v>61199</v>
      </c>
      <c r="H7" s="93" t="s">
        <v>470</v>
      </c>
      <c r="I7" s="93" t="s">
        <v>473</v>
      </c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ht="52.5" customHeight="1" x14ac:dyDescent="0.25">
      <c r="A8" s="105"/>
      <c r="B8" s="93" t="s">
        <v>468</v>
      </c>
      <c r="C8" s="93" t="s">
        <v>368</v>
      </c>
      <c r="D8" s="183">
        <v>1079.0999999999999</v>
      </c>
      <c r="E8" s="106">
        <v>45321</v>
      </c>
      <c r="F8" s="93" t="s">
        <v>469</v>
      </c>
      <c r="G8" s="93">
        <v>61199</v>
      </c>
      <c r="H8" s="93" t="s">
        <v>470</v>
      </c>
      <c r="I8" s="93" t="s">
        <v>474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spans="1:26" ht="52.5" customHeight="1" x14ac:dyDescent="0.25">
      <c r="A9" s="105"/>
      <c r="B9" s="93" t="s">
        <v>468</v>
      </c>
      <c r="C9" s="93" t="s">
        <v>368</v>
      </c>
      <c r="D9" s="183">
        <v>1079.0999999999999</v>
      </c>
      <c r="E9" s="106">
        <v>45321</v>
      </c>
      <c r="F9" s="93" t="s">
        <v>469</v>
      </c>
      <c r="G9" s="93">
        <v>61199</v>
      </c>
      <c r="H9" s="93" t="s">
        <v>475</v>
      </c>
      <c r="I9" s="93" t="s">
        <v>471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 ht="65.25" customHeight="1" x14ac:dyDescent="0.25">
      <c r="A10" s="105"/>
      <c r="B10" s="93" t="s">
        <v>468</v>
      </c>
      <c r="C10" s="93" t="s">
        <v>368</v>
      </c>
      <c r="D10" s="183">
        <v>1079.0999999999999</v>
      </c>
      <c r="E10" s="106">
        <v>45321</v>
      </c>
      <c r="F10" s="93" t="s">
        <v>469</v>
      </c>
      <c r="G10" s="93">
        <v>61199</v>
      </c>
      <c r="H10" s="93" t="s">
        <v>475</v>
      </c>
      <c r="I10" s="93" t="s">
        <v>472</v>
      </c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spans="1:26" ht="52.5" customHeight="1" x14ac:dyDescent="0.25">
      <c r="A11" s="105"/>
      <c r="B11" s="93" t="s">
        <v>468</v>
      </c>
      <c r="C11" s="93" t="s">
        <v>368</v>
      </c>
      <c r="D11" s="183">
        <v>1079.0999999999999</v>
      </c>
      <c r="E11" s="106">
        <v>45321</v>
      </c>
      <c r="F11" s="93" t="s">
        <v>469</v>
      </c>
      <c r="G11" s="93">
        <v>61199</v>
      </c>
      <c r="H11" s="93" t="s">
        <v>475</v>
      </c>
      <c r="I11" s="93" t="s">
        <v>473</v>
      </c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ht="52.5" customHeight="1" x14ac:dyDescent="0.25">
      <c r="A12" s="105"/>
      <c r="B12" s="93" t="s">
        <v>468</v>
      </c>
      <c r="C12" s="93" t="s">
        <v>368</v>
      </c>
      <c r="D12" s="183">
        <v>1079.0999999999999</v>
      </c>
      <c r="E12" s="106">
        <v>45321</v>
      </c>
      <c r="F12" s="93" t="s">
        <v>469</v>
      </c>
      <c r="G12" s="93">
        <v>61199</v>
      </c>
      <c r="H12" s="93" t="s">
        <v>475</v>
      </c>
      <c r="I12" s="93" t="s">
        <v>474</v>
      </c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spans="1:26" ht="52.5" customHeight="1" x14ac:dyDescent="0.25">
      <c r="A13" s="105"/>
      <c r="B13" s="93" t="s">
        <v>476</v>
      </c>
      <c r="C13" s="93"/>
      <c r="D13" s="183">
        <v>30.92</v>
      </c>
      <c r="E13" s="106">
        <v>45321</v>
      </c>
      <c r="F13" s="93" t="s">
        <v>469</v>
      </c>
      <c r="G13" s="93">
        <v>61199</v>
      </c>
      <c r="H13" s="93" t="s">
        <v>475</v>
      </c>
      <c r="I13" s="93" t="s">
        <v>477</v>
      </c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 spans="1:26" ht="52.5" customHeight="1" x14ac:dyDescent="0.25">
      <c r="A14" s="105"/>
      <c r="B14" s="93" t="s">
        <v>468</v>
      </c>
      <c r="C14" s="93" t="s">
        <v>368</v>
      </c>
      <c r="D14" s="183">
        <v>1079.0999999999999</v>
      </c>
      <c r="E14" s="106">
        <v>45321</v>
      </c>
      <c r="F14" s="93" t="s">
        <v>469</v>
      </c>
      <c r="G14" s="93">
        <v>61180</v>
      </c>
      <c r="H14" s="93" t="s">
        <v>478</v>
      </c>
      <c r="I14" s="93" t="s">
        <v>471</v>
      </c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spans="1:26" ht="67.5" customHeight="1" x14ac:dyDescent="0.25">
      <c r="A15" s="105"/>
      <c r="B15" s="93" t="s">
        <v>468</v>
      </c>
      <c r="C15" s="93" t="s">
        <v>368</v>
      </c>
      <c r="D15" s="183">
        <v>1079.0999999999999</v>
      </c>
      <c r="E15" s="106">
        <v>45321</v>
      </c>
      <c r="F15" s="93" t="s">
        <v>469</v>
      </c>
      <c r="G15" s="93">
        <v>61180</v>
      </c>
      <c r="H15" s="93" t="s">
        <v>478</v>
      </c>
      <c r="I15" s="93" t="s">
        <v>472</v>
      </c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 spans="1:26" ht="52.5" customHeight="1" x14ac:dyDescent="0.25">
      <c r="A16" s="105"/>
      <c r="B16" s="93" t="s">
        <v>468</v>
      </c>
      <c r="C16" s="93" t="s">
        <v>368</v>
      </c>
      <c r="D16" s="183">
        <v>1079.0999999999999</v>
      </c>
      <c r="E16" s="106">
        <v>45321</v>
      </c>
      <c r="F16" s="93" t="s">
        <v>469</v>
      </c>
      <c r="G16" s="93">
        <v>61180</v>
      </c>
      <c r="H16" s="93" t="s">
        <v>478</v>
      </c>
      <c r="I16" s="93" t="s">
        <v>473</v>
      </c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 spans="1:26" ht="52.5" customHeight="1" x14ac:dyDescent="0.25">
      <c r="A17" s="105"/>
      <c r="B17" s="93" t="s">
        <v>468</v>
      </c>
      <c r="C17" s="93" t="s">
        <v>368</v>
      </c>
      <c r="D17" s="183">
        <v>1079.0999999999999</v>
      </c>
      <c r="E17" s="106">
        <v>45321</v>
      </c>
      <c r="F17" s="93" t="s">
        <v>469</v>
      </c>
      <c r="G17" s="93">
        <v>61180</v>
      </c>
      <c r="H17" s="93" t="s">
        <v>478</v>
      </c>
      <c r="I17" s="93" t="s">
        <v>474</v>
      </c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 spans="1:26" ht="52.5" customHeight="1" x14ac:dyDescent="0.25">
      <c r="A18" s="105"/>
      <c r="B18" s="93" t="s">
        <v>468</v>
      </c>
      <c r="C18" s="93" t="s">
        <v>368</v>
      </c>
      <c r="D18" s="183">
        <v>1079.0999999999999</v>
      </c>
      <c r="E18" s="106">
        <v>45321</v>
      </c>
      <c r="F18" s="93" t="s">
        <v>469</v>
      </c>
      <c r="G18" s="93">
        <v>61180</v>
      </c>
      <c r="H18" s="93" t="s">
        <v>479</v>
      </c>
      <c r="I18" s="93" t="s">
        <v>471</v>
      </c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spans="1:26" ht="69" customHeight="1" x14ac:dyDescent="0.25">
      <c r="A19" s="105"/>
      <c r="B19" s="93" t="s">
        <v>468</v>
      </c>
      <c r="C19" s="93" t="s">
        <v>368</v>
      </c>
      <c r="D19" s="183">
        <v>1079.0999999999999</v>
      </c>
      <c r="E19" s="106">
        <v>45321</v>
      </c>
      <c r="F19" s="93" t="s">
        <v>469</v>
      </c>
      <c r="G19" s="93">
        <v>61180</v>
      </c>
      <c r="H19" s="93" t="s">
        <v>479</v>
      </c>
      <c r="I19" s="93" t="s">
        <v>472</v>
      </c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 spans="1:26" ht="52.5" customHeight="1" x14ac:dyDescent="0.25">
      <c r="A20" s="105"/>
      <c r="B20" s="93" t="s">
        <v>468</v>
      </c>
      <c r="C20" s="93" t="s">
        <v>368</v>
      </c>
      <c r="D20" s="183">
        <v>1079.0999999999999</v>
      </c>
      <c r="E20" s="106">
        <v>45321</v>
      </c>
      <c r="F20" s="93" t="s">
        <v>469</v>
      </c>
      <c r="G20" s="93">
        <v>61180</v>
      </c>
      <c r="H20" s="93" t="s">
        <v>479</v>
      </c>
      <c r="I20" s="93" t="s">
        <v>473</v>
      </c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spans="1:26" ht="52.5" customHeight="1" x14ac:dyDescent="0.25">
      <c r="A21" s="105"/>
      <c r="B21" s="93" t="s">
        <v>468</v>
      </c>
      <c r="C21" s="93" t="s">
        <v>368</v>
      </c>
      <c r="D21" s="183">
        <v>1079.0999999999999</v>
      </c>
      <c r="E21" s="106">
        <v>45321</v>
      </c>
      <c r="F21" s="93" t="s">
        <v>469</v>
      </c>
      <c r="G21" s="93">
        <v>61180</v>
      </c>
      <c r="H21" s="93" t="s">
        <v>479</v>
      </c>
      <c r="I21" s="93" t="s">
        <v>474</v>
      </c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spans="1:26" ht="52.5" customHeight="1" x14ac:dyDescent="0.25">
      <c r="A22" s="105"/>
      <c r="B22" s="93" t="s">
        <v>480</v>
      </c>
      <c r="C22" s="93"/>
      <c r="D22" s="183">
        <v>37.82</v>
      </c>
      <c r="E22" s="106">
        <v>45321</v>
      </c>
      <c r="F22" s="93" t="s">
        <v>469</v>
      </c>
      <c r="G22" s="93">
        <v>61180</v>
      </c>
      <c r="H22" s="93" t="s">
        <v>479</v>
      </c>
      <c r="I22" s="93" t="s">
        <v>477</v>
      </c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spans="1:26" ht="52.5" customHeight="1" x14ac:dyDescent="0.25">
      <c r="A23" s="105"/>
      <c r="B23" s="93" t="s">
        <v>481</v>
      </c>
      <c r="C23" s="93" t="s">
        <v>372</v>
      </c>
      <c r="D23" s="183">
        <v>1899.05</v>
      </c>
      <c r="E23" s="106">
        <v>45322</v>
      </c>
      <c r="F23" s="93" t="s">
        <v>482</v>
      </c>
      <c r="G23" s="93">
        <v>846583</v>
      </c>
      <c r="H23" s="93" t="s">
        <v>470</v>
      </c>
      <c r="I23" s="93" t="s">
        <v>483</v>
      </c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spans="1:26" ht="52.5" customHeight="1" x14ac:dyDescent="0.25">
      <c r="A24" s="105"/>
      <c r="B24" s="93" t="s">
        <v>481</v>
      </c>
      <c r="C24" s="93" t="s">
        <v>372</v>
      </c>
      <c r="D24" s="183">
        <v>1899.05</v>
      </c>
      <c r="E24" s="106">
        <v>45322</v>
      </c>
      <c r="F24" s="93" t="s">
        <v>482</v>
      </c>
      <c r="G24" s="93">
        <v>846583</v>
      </c>
      <c r="H24" s="93" t="s">
        <v>470</v>
      </c>
      <c r="I24" s="93" t="s">
        <v>484</v>
      </c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spans="1:26" ht="52.5" customHeight="1" x14ac:dyDescent="0.25">
      <c r="A25" s="105"/>
      <c r="B25" s="93" t="s">
        <v>481</v>
      </c>
      <c r="C25" s="93" t="s">
        <v>372</v>
      </c>
      <c r="D25" s="183">
        <v>1899.05</v>
      </c>
      <c r="E25" s="106">
        <v>45322</v>
      </c>
      <c r="F25" s="93" t="s">
        <v>482</v>
      </c>
      <c r="G25" s="93">
        <v>846583</v>
      </c>
      <c r="H25" s="93" t="s">
        <v>478</v>
      </c>
      <c r="I25" s="93" t="s">
        <v>483</v>
      </c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ht="52.5" customHeight="1" x14ac:dyDescent="0.25">
      <c r="A26" s="105"/>
      <c r="B26" s="93" t="s">
        <v>481</v>
      </c>
      <c r="C26" s="93" t="s">
        <v>372</v>
      </c>
      <c r="D26" s="183">
        <v>1899.05</v>
      </c>
      <c r="E26" s="106">
        <v>45322</v>
      </c>
      <c r="F26" s="93" t="s">
        <v>482</v>
      </c>
      <c r="G26" s="93">
        <v>846583</v>
      </c>
      <c r="H26" s="93" t="s">
        <v>478</v>
      </c>
      <c r="I26" s="93" t="s">
        <v>484</v>
      </c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spans="1:26" ht="52.5" customHeight="1" x14ac:dyDescent="0.25">
      <c r="A27" s="105"/>
      <c r="B27" s="93" t="s">
        <v>481</v>
      </c>
      <c r="C27" s="93" t="s">
        <v>372</v>
      </c>
      <c r="D27" s="183">
        <v>1899.05</v>
      </c>
      <c r="E27" s="106">
        <v>45322</v>
      </c>
      <c r="F27" s="93" t="s">
        <v>482</v>
      </c>
      <c r="G27" s="93">
        <v>846583</v>
      </c>
      <c r="H27" s="93" t="s">
        <v>475</v>
      </c>
      <c r="I27" s="93" t="s">
        <v>483</v>
      </c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ht="52.5" customHeight="1" x14ac:dyDescent="0.25">
      <c r="A28" s="105"/>
      <c r="B28" s="93" t="s">
        <v>481</v>
      </c>
      <c r="C28" s="93" t="s">
        <v>372</v>
      </c>
      <c r="D28" s="183">
        <v>1899.05</v>
      </c>
      <c r="E28" s="106">
        <v>45322</v>
      </c>
      <c r="F28" s="93" t="s">
        <v>482</v>
      </c>
      <c r="G28" s="93">
        <v>846583</v>
      </c>
      <c r="H28" s="93" t="s">
        <v>475</v>
      </c>
      <c r="I28" s="93" t="s">
        <v>484</v>
      </c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spans="1:26" ht="52.5" customHeight="1" x14ac:dyDescent="0.25">
      <c r="A29" s="105"/>
      <c r="B29" s="93" t="s">
        <v>481</v>
      </c>
      <c r="C29" s="93" t="s">
        <v>372</v>
      </c>
      <c r="D29" s="183">
        <v>1899.05</v>
      </c>
      <c r="E29" s="106">
        <v>45322</v>
      </c>
      <c r="F29" s="93" t="s">
        <v>482</v>
      </c>
      <c r="G29" s="93">
        <v>846583</v>
      </c>
      <c r="H29" s="93" t="s">
        <v>479</v>
      </c>
      <c r="I29" s="93" t="s">
        <v>483</v>
      </c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spans="1:26" ht="52.5" customHeight="1" x14ac:dyDescent="0.25">
      <c r="A30" s="105"/>
      <c r="B30" s="93" t="s">
        <v>481</v>
      </c>
      <c r="C30" s="93" t="s">
        <v>372</v>
      </c>
      <c r="D30" s="183">
        <v>1899.05</v>
      </c>
      <c r="E30" s="106">
        <v>45322</v>
      </c>
      <c r="F30" s="93" t="s">
        <v>482</v>
      </c>
      <c r="G30" s="93">
        <v>846583</v>
      </c>
      <c r="H30" s="93" t="s">
        <v>479</v>
      </c>
      <c r="I30" s="93" t="s">
        <v>484</v>
      </c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spans="1:26" ht="52.5" customHeight="1" x14ac:dyDescent="0.25">
      <c r="A31" s="105"/>
      <c r="B31" s="93" t="s">
        <v>485</v>
      </c>
      <c r="C31" s="93" t="s">
        <v>370</v>
      </c>
      <c r="D31" s="183">
        <v>1299.9000000000001</v>
      </c>
      <c r="E31" s="106">
        <v>45322</v>
      </c>
      <c r="F31" s="93" t="s">
        <v>486</v>
      </c>
      <c r="G31" s="93">
        <v>20725279</v>
      </c>
      <c r="H31" s="93" t="s">
        <v>470</v>
      </c>
      <c r="I31" s="93" t="s">
        <v>487</v>
      </c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spans="1:26" ht="52.5" customHeight="1" x14ac:dyDescent="0.25">
      <c r="A32" s="105"/>
      <c r="B32" s="93" t="s">
        <v>485</v>
      </c>
      <c r="C32" s="93" t="s">
        <v>370</v>
      </c>
      <c r="D32" s="183">
        <v>1299.9000000000001</v>
      </c>
      <c r="E32" s="106">
        <v>45322</v>
      </c>
      <c r="F32" s="93" t="s">
        <v>486</v>
      </c>
      <c r="G32" s="93">
        <v>20725279</v>
      </c>
      <c r="H32" s="93" t="s">
        <v>488</v>
      </c>
      <c r="I32" s="93" t="s">
        <v>487</v>
      </c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</row>
    <row r="33" spans="1:26" ht="52.5" customHeight="1" x14ac:dyDescent="0.25">
      <c r="A33" s="105"/>
      <c r="B33" s="93" t="s">
        <v>489</v>
      </c>
      <c r="C33" s="93" t="s">
        <v>376</v>
      </c>
      <c r="D33" s="183">
        <v>1855</v>
      </c>
      <c r="E33" s="106">
        <v>45321</v>
      </c>
      <c r="F33" s="93" t="s">
        <v>490</v>
      </c>
      <c r="G33" s="93">
        <v>471</v>
      </c>
      <c r="H33" s="93" t="s">
        <v>470</v>
      </c>
      <c r="I33" s="93" t="s">
        <v>491</v>
      </c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</row>
    <row r="34" spans="1:26" ht="52.5" customHeight="1" x14ac:dyDescent="0.25">
      <c r="A34" s="105"/>
      <c r="B34" s="93" t="s">
        <v>489</v>
      </c>
      <c r="C34" s="93" t="s">
        <v>376</v>
      </c>
      <c r="D34" s="183">
        <v>1855</v>
      </c>
      <c r="E34" s="106">
        <v>45321</v>
      </c>
      <c r="F34" s="93" t="s">
        <v>490</v>
      </c>
      <c r="G34" s="93">
        <v>471</v>
      </c>
      <c r="H34" s="93" t="s">
        <v>492</v>
      </c>
      <c r="I34" s="93" t="s">
        <v>491</v>
      </c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spans="1:26" ht="52.5" customHeight="1" x14ac:dyDescent="0.25">
      <c r="A35" s="105"/>
      <c r="B35" s="93" t="s">
        <v>493</v>
      </c>
      <c r="C35" s="93" t="s">
        <v>376</v>
      </c>
      <c r="D35" s="183">
        <v>1455</v>
      </c>
      <c r="E35" s="106">
        <v>45321</v>
      </c>
      <c r="F35" s="93" t="s">
        <v>490</v>
      </c>
      <c r="G35" s="93">
        <v>471</v>
      </c>
      <c r="H35" s="93" t="s">
        <v>470</v>
      </c>
      <c r="I35" s="93" t="s">
        <v>491</v>
      </c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spans="1:26" ht="52.5" customHeight="1" x14ac:dyDescent="0.25">
      <c r="A36" s="105"/>
      <c r="B36" s="93" t="s">
        <v>493</v>
      </c>
      <c r="C36" s="93" t="s">
        <v>376</v>
      </c>
      <c r="D36" s="183">
        <v>1455</v>
      </c>
      <c r="E36" s="106">
        <v>45321</v>
      </c>
      <c r="F36" s="93" t="s">
        <v>490</v>
      </c>
      <c r="G36" s="93">
        <v>471</v>
      </c>
      <c r="H36" s="93" t="s">
        <v>492</v>
      </c>
      <c r="I36" s="93" t="s">
        <v>491</v>
      </c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</row>
    <row r="37" spans="1:26" ht="52.5" customHeight="1" x14ac:dyDescent="0.25">
      <c r="A37" s="105"/>
      <c r="B37" s="93" t="s">
        <v>494</v>
      </c>
      <c r="C37" s="93" t="s">
        <v>376</v>
      </c>
      <c r="D37" s="183">
        <v>800</v>
      </c>
      <c r="E37" s="106">
        <v>45321</v>
      </c>
      <c r="F37" s="93" t="s">
        <v>490</v>
      </c>
      <c r="G37" s="93">
        <v>471</v>
      </c>
      <c r="H37" s="93" t="s">
        <v>492</v>
      </c>
      <c r="I37" s="93" t="s">
        <v>495</v>
      </c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</row>
    <row r="38" spans="1:26" ht="52.5" customHeight="1" x14ac:dyDescent="0.25">
      <c r="A38" s="105"/>
      <c r="B38" s="93" t="s">
        <v>496</v>
      </c>
      <c r="C38" s="93" t="s">
        <v>366</v>
      </c>
      <c r="D38" s="183">
        <v>1406</v>
      </c>
      <c r="E38" s="106">
        <v>45322</v>
      </c>
      <c r="F38" s="93" t="s">
        <v>497</v>
      </c>
      <c r="G38" s="93">
        <v>15171</v>
      </c>
      <c r="H38" s="93" t="s">
        <v>470</v>
      </c>
      <c r="I38" s="93" t="s">
        <v>498</v>
      </c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</row>
    <row r="39" spans="1:26" ht="52.5" customHeight="1" x14ac:dyDescent="0.25">
      <c r="A39" s="105"/>
      <c r="B39" s="93" t="s">
        <v>499</v>
      </c>
      <c r="C39" s="93" t="s">
        <v>366</v>
      </c>
      <c r="D39" s="183">
        <v>1173</v>
      </c>
      <c r="E39" s="106">
        <v>45322</v>
      </c>
      <c r="F39" s="93" t="s">
        <v>497</v>
      </c>
      <c r="G39" s="93">
        <v>15171</v>
      </c>
      <c r="H39" s="93" t="s">
        <v>470</v>
      </c>
      <c r="I39" s="93" t="s">
        <v>498</v>
      </c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ht="52.5" customHeight="1" x14ac:dyDescent="0.25">
      <c r="A40" s="105"/>
      <c r="B40" s="93" t="s">
        <v>500</v>
      </c>
      <c r="C40" s="93" t="s">
        <v>366</v>
      </c>
      <c r="D40" s="183">
        <v>606</v>
      </c>
      <c r="E40" s="106">
        <v>45322</v>
      </c>
      <c r="F40" s="93" t="s">
        <v>497</v>
      </c>
      <c r="G40" s="93">
        <v>15171</v>
      </c>
      <c r="H40" s="93" t="s">
        <v>470</v>
      </c>
      <c r="I40" s="93" t="s">
        <v>498</v>
      </c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</row>
    <row r="41" spans="1:26" ht="52.5" customHeight="1" x14ac:dyDescent="0.25">
      <c r="A41" s="105"/>
      <c r="B41" s="93" t="s">
        <v>501</v>
      </c>
      <c r="C41" s="93" t="s">
        <v>366</v>
      </c>
      <c r="D41" s="183">
        <v>1193</v>
      </c>
      <c r="E41" s="106">
        <v>45322</v>
      </c>
      <c r="F41" s="93" t="s">
        <v>497</v>
      </c>
      <c r="G41" s="93">
        <v>15171</v>
      </c>
      <c r="H41" s="93" t="s">
        <v>470</v>
      </c>
      <c r="I41" s="93" t="s">
        <v>498</v>
      </c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</row>
    <row r="42" spans="1:26" ht="52.5" customHeight="1" x14ac:dyDescent="0.25">
      <c r="A42" s="105"/>
      <c r="B42" s="93" t="s">
        <v>502</v>
      </c>
      <c r="C42" s="93" t="s">
        <v>366</v>
      </c>
      <c r="D42" s="183">
        <v>1650</v>
      </c>
      <c r="E42" s="106">
        <v>45322</v>
      </c>
      <c r="F42" s="93" t="s">
        <v>497</v>
      </c>
      <c r="G42" s="93">
        <v>15171</v>
      </c>
      <c r="H42" s="93" t="s">
        <v>470</v>
      </c>
      <c r="I42" s="93" t="s">
        <v>503</v>
      </c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</row>
    <row r="43" spans="1:26" ht="52.5" customHeight="1" x14ac:dyDescent="0.25">
      <c r="A43" s="105"/>
      <c r="B43" s="93" t="s">
        <v>504</v>
      </c>
      <c r="C43" s="93" t="s">
        <v>374</v>
      </c>
      <c r="D43" s="183">
        <v>295.64999999999998</v>
      </c>
      <c r="E43" s="106">
        <v>45322</v>
      </c>
      <c r="F43" s="93" t="s">
        <v>505</v>
      </c>
      <c r="G43" s="93">
        <v>20287149</v>
      </c>
      <c r="H43" s="93" t="s">
        <v>506</v>
      </c>
      <c r="I43" s="93" t="s">
        <v>507</v>
      </c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ht="52.5" customHeight="1" x14ac:dyDescent="0.25">
      <c r="A44" s="105"/>
      <c r="B44" s="93" t="s">
        <v>504</v>
      </c>
      <c r="C44" s="93" t="s">
        <v>374</v>
      </c>
      <c r="D44" s="183">
        <v>295.64999999999998</v>
      </c>
      <c r="E44" s="106">
        <v>45322</v>
      </c>
      <c r="F44" s="93" t="s">
        <v>505</v>
      </c>
      <c r="G44" s="93">
        <v>20287149</v>
      </c>
      <c r="H44" s="93" t="s">
        <v>506</v>
      </c>
      <c r="I44" s="93" t="s">
        <v>507</v>
      </c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</row>
    <row r="45" spans="1:26" ht="52.5" customHeight="1" x14ac:dyDescent="0.25">
      <c r="A45" s="105"/>
      <c r="B45" s="93" t="s">
        <v>504</v>
      </c>
      <c r="C45" s="93" t="s">
        <v>374</v>
      </c>
      <c r="D45" s="183">
        <v>295.64999999999998</v>
      </c>
      <c r="E45" s="106">
        <v>45322</v>
      </c>
      <c r="F45" s="93" t="s">
        <v>505</v>
      </c>
      <c r="G45" s="93">
        <v>20287149</v>
      </c>
      <c r="H45" s="93" t="s">
        <v>506</v>
      </c>
      <c r="I45" s="93" t="s">
        <v>507</v>
      </c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</row>
    <row r="46" spans="1:26" ht="52.5" customHeight="1" x14ac:dyDescent="0.25">
      <c r="A46" s="105"/>
      <c r="B46" s="93" t="s">
        <v>504</v>
      </c>
      <c r="C46" s="93" t="s">
        <v>374</v>
      </c>
      <c r="D46" s="183">
        <v>295.64999999999998</v>
      </c>
      <c r="E46" s="106">
        <v>45322</v>
      </c>
      <c r="F46" s="93" t="s">
        <v>505</v>
      </c>
      <c r="G46" s="93">
        <v>20287149</v>
      </c>
      <c r="H46" s="93" t="s">
        <v>506</v>
      </c>
      <c r="I46" s="93" t="s">
        <v>507</v>
      </c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</row>
    <row r="47" spans="1:26" ht="52.5" customHeight="1" x14ac:dyDescent="0.25">
      <c r="A47" s="105"/>
      <c r="B47" s="93" t="s">
        <v>504</v>
      </c>
      <c r="C47" s="93" t="s">
        <v>374</v>
      </c>
      <c r="D47" s="183">
        <v>295.64999999999998</v>
      </c>
      <c r="E47" s="106">
        <v>45322</v>
      </c>
      <c r="F47" s="93" t="s">
        <v>505</v>
      </c>
      <c r="G47" s="93">
        <v>20287149</v>
      </c>
      <c r="H47" s="93" t="s">
        <v>506</v>
      </c>
      <c r="I47" s="93" t="s">
        <v>507</v>
      </c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</row>
    <row r="48" spans="1:26" ht="52.5" customHeight="1" x14ac:dyDescent="0.25">
      <c r="A48" s="105"/>
      <c r="B48" s="93" t="s">
        <v>508</v>
      </c>
      <c r="C48" s="93" t="s">
        <v>374</v>
      </c>
      <c r="D48" s="183">
        <v>-4.45</v>
      </c>
      <c r="E48" s="106"/>
      <c r="F48" s="93" t="s">
        <v>505</v>
      </c>
      <c r="G48" s="93">
        <v>20287149</v>
      </c>
      <c r="H48" s="93" t="s">
        <v>506</v>
      </c>
      <c r="I48" s="93" t="s">
        <v>477</v>
      </c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</row>
    <row r="49" spans="1:26" ht="52.5" customHeight="1" x14ac:dyDescent="0.25">
      <c r="A49" s="105"/>
      <c r="B49" s="93" t="s">
        <v>509</v>
      </c>
      <c r="C49" s="93" t="s">
        <v>374</v>
      </c>
      <c r="D49" s="183">
        <v>7.99</v>
      </c>
      <c r="E49" s="106"/>
      <c r="F49" s="93" t="s">
        <v>505</v>
      </c>
      <c r="G49" s="93">
        <v>20287149</v>
      </c>
      <c r="H49" s="93" t="s">
        <v>506</v>
      </c>
      <c r="I49" s="93" t="s">
        <v>477</v>
      </c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</row>
    <row r="50" spans="1:26" ht="52.5" customHeight="1" x14ac:dyDescent="0.25">
      <c r="A50" s="105"/>
      <c r="B50" s="93" t="s">
        <v>504</v>
      </c>
      <c r="C50" s="93" t="s">
        <v>374</v>
      </c>
      <c r="D50" s="183">
        <v>295.64999999999998</v>
      </c>
      <c r="E50" s="106">
        <v>45322</v>
      </c>
      <c r="F50" s="93" t="s">
        <v>505</v>
      </c>
      <c r="G50" s="93">
        <v>20284158</v>
      </c>
      <c r="H50" s="93" t="s">
        <v>510</v>
      </c>
      <c r="I50" s="93" t="s">
        <v>507</v>
      </c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</row>
    <row r="51" spans="1:26" ht="52.5" customHeight="1" x14ac:dyDescent="0.25">
      <c r="A51" s="105"/>
      <c r="B51" s="93" t="s">
        <v>504</v>
      </c>
      <c r="C51" s="93" t="s">
        <v>374</v>
      </c>
      <c r="D51" s="183">
        <v>295.64999999999998</v>
      </c>
      <c r="E51" s="106">
        <v>45322</v>
      </c>
      <c r="F51" s="93" t="s">
        <v>505</v>
      </c>
      <c r="G51" s="93">
        <v>20284158</v>
      </c>
      <c r="H51" s="93" t="s">
        <v>510</v>
      </c>
      <c r="I51" s="93" t="s">
        <v>507</v>
      </c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</row>
    <row r="52" spans="1:26" ht="52.5" customHeight="1" x14ac:dyDescent="0.25">
      <c r="A52" s="105"/>
      <c r="B52" s="93" t="s">
        <v>504</v>
      </c>
      <c r="C52" s="93" t="s">
        <v>374</v>
      </c>
      <c r="D52" s="183">
        <v>295.64999999999998</v>
      </c>
      <c r="E52" s="106">
        <v>45322</v>
      </c>
      <c r="F52" s="93" t="s">
        <v>505</v>
      </c>
      <c r="G52" s="93">
        <v>20284158</v>
      </c>
      <c r="H52" s="93" t="s">
        <v>510</v>
      </c>
      <c r="I52" s="93" t="s">
        <v>507</v>
      </c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</row>
    <row r="53" spans="1:26" ht="52.5" customHeight="1" x14ac:dyDescent="0.25">
      <c r="A53" s="105"/>
      <c r="B53" s="93" t="s">
        <v>504</v>
      </c>
      <c r="C53" s="93" t="s">
        <v>374</v>
      </c>
      <c r="D53" s="183">
        <v>295.64999999999998</v>
      </c>
      <c r="E53" s="106">
        <v>45322</v>
      </c>
      <c r="F53" s="93" t="s">
        <v>505</v>
      </c>
      <c r="G53" s="93">
        <v>20284158</v>
      </c>
      <c r="H53" s="93" t="s">
        <v>510</v>
      </c>
      <c r="I53" s="93" t="s">
        <v>507</v>
      </c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26" ht="52.5" customHeight="1" x14ac:dyDescent="0.25">
      <c r="A54" s="105"/>
      <c r="B54" s="93" t="s">
        <v>504</v>
      </c>
      <c r="C54" s="93" t="s">
        <v>374</v>
      </c>
      <c r="D54" s="183">
        <v>295.64999999999998</v>
      </c>
      <c r="E54" s="106">
        <v>45322</v>
      </c>
      <c r="F54" s="93" t="s">
        <v>505</v>
      </c>
      <c r="G54" s="93">
        <v>20284158</v>
      </c>
      <c r="H54" s="93" t="s">
        <v>510</v>
      </c>
      <c r="I54" s="93" t="s">
        <v>507</v>
      </c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</row>
    <row r="55" spans="1:26" ht="52.5" customHeight="1" x14ac:dyDescent="0.25">
      <c r="A55" s="105"/>
      <c r="B55" s="93" t="s">
        <v>511</v>
      </c>
      <c r="C55" s="93" t="s">
        <v>374</v>
      </c>
      <c r="D55" s="183">
        <v>-4.45</v>
      </c>
      <c r="E55" s="106">
        <v>45322</v>
      </c>
      <c r="F55" s="93" t="s">
        <v>505</v>
      </c>
      <c r="G55" s="93">
        <v>20284158</v>
      </c>
      <c r="H55" s="93" t="s">
        <v>510</v>
      </c>
      <c r="I55" s="93" t="s">
        <v>477</v>
      </c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</row>
    <row r="56" spans="1:26" ht="52.5" customHeight="1" x14ac:dyDescent="0.25">
      <c r="A56" s="105"/>
      <c r="B56" s="93" t="s">
        <v>512</v>
      </c>
      <c r="C56" s="93" t="s">
        <v>374</v>
      </c>
      <c r="D56" s="183">
        <v>7.99</v>
      </c>
      <c r="E56" s="106">
        <v>45322</v>
      </c>
      <c r="F56" s="93" t="s">
        <v>505</v>
      </c>
      <c r="G56" s="93">
        <v>20284158</v>
      </c>
      <c r="H56" s="93" t="s">
        <v>510</v>
      </c>
      <c r="I56" s="93" t="s">
        <v>477</v>
      </c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</row>
    <row r="57" spans="1:26" ht="52.5" customHeight="1" x14ac:dyDescent="0.25">
      <c r="A57" s="105"/>
      <c r="B57" s="93" t="s">
        <v>504</v>
      </c>
      <c r="C57" s="93" t="s">
        <v>374</v>
      </c>
      <c r="D57" s="183">
        <v>295.64999999999998</v>
      </c>
      <c r="E57" s="106">
        <v>45322</v>
      </c>
      <c r="F57" s="93" t="s">
        <v>505</v>
      </c>
      <c r="G57" s="93">
        <v>20285604</v>
      </c>
      <c r="H57" s="93" t="s">
        <v>513</v>
      </c>
      <c r="I57" s="93" t="s">
        <v>507</v>
      </c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</row>
    <row r="58" spans="1:26" ht="52.5" customHeight="1" x14ac:dyDescent="0.25">
      <c r="A58" s="105"/>
      <c r="B58" s="93" t="s">
        <v>504</v>
      </c>
      <c r="C58" s="93" t="s">
        <v>374</v>
      </c>
      <c r="D58" s="183">
        <v>295.64999999999998</v>
      </c>
      <c r="E58" s="106">
        <v>45322</v>
      </c>
      <c r="F58" s="93" t="s">
        <v>505</v>
      </c>
      <c r="G58" s="93">
        <v>20285604</v>
      </c>
      <c r="H58" s="93" t="s">
        <v>513</v>
      </c>
      <c r="I58" s="93" t="s">
        <v>507</v>
      </c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</row>
    <row r="59" spans="1:26" ht="52.5" customHeight="1" x14ac:dyDescent="0.25">
      <c r="A59" s="105"/>
      <c r="B59" s="93" t="s">
        <v>504</v>
      </c>
      <c r="C59" s="93" t="s">
        <v>374</v>
      </c>
      <c r="D59" s="183">
        <v>295.64999999999998</v>
      </c>
      <c r="E59" s="106">
        <v>45322</v>
      </c>
      <c r="F59" s="93" t="s">
        <v>505</v>
      </c>
      <c r="G59" s="93">
        <v>20285604</v>
      </c>
      <c r="H59" s="93" t="s">
        <v>513</v>
      </c>
      <c r="I59" s="93" t="s">
        <v>507</v>
      </c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</row>
    <row r="60" spans="1:26" ht="52.5" customHeight="1" x14ac:dyDescent="0.25">
      <c r="A60" s="105"/>
      <c r="B60" s="93" t="s">
        <v>504</v>
      </c>
      <c r="C60" s="93" t="s">
        <v>374</v>
      </c>
      <c r="D60" s="183">
        <v>295.64999999999998</v>
      </c>
      <c r="E60" s="106">
        <v>45322</v>
      </c>
      <c r="F60" s="93" t="s">
        <v>505</v>
      </c>
      <c r="G60" s="93">
        <v>20285604</v>
      </c>
      <c r="H60" s="93" t="s">
        <v>513</v>
      </c>
      <c r="I60" s="93" t="s">
        <v>507</v>
      </c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</row>
    <row r="61" spans="1:26" ht="52.5" customHeight="1" x14ac:dyDescent="0.25">
      <c r="A61" s="105"/>
      <c r="B61" s="93" t="s">
        <v>504</v>
      </c>
      <c r="C61" s="93" t="s">
        <v>374</v>
      </c>
      <c r="D61" s="183">
        <v>295.64999999999998</v>
      </c>
      <c r="E61" s="106">
        <v>45322</v>
      </c>
      <c r="F61" s="93" t="s">
        <v>505</v>
      </c>
      <c r="G61" s="93">
        <v>20285604</v>
      </c>
      <c r="H61" s="93" t="s">
        <v>513</v>
      </c>
      <c r="I61" s="93" t="s">
        <v>507</v>
      </c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</row>
    <row r="62" spans="1:26" ht="52.5" customHeight="1" x14ac:dyDescent="0.25">
      <c r="A62" s="105"/>
      <c r="B62" s="93" t="s">
        <v>514</v>
      </c>
      <c r="C62" s="93" t="s">
        <v>374</v>
      </c>
      <c r="D62" s="183">
        <v>-4.45</v>
      </c>
      <c r="E62" s="106">
        <v>45322</v>
      </c>
      <c r="F62" s="93" t="s">
        <v>505</v>
      </c>
      <c r="G62" s="93">
        <v>20285604</v>
      </c>
      <c r="H62" s="93" t="s">
        <v>513</v>
      </c>
      <c r="I62" s="93" t="s">
        <v>477</v>
      </c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spans="1:26" ht="52.5" customHeight="1" x14ac:dyDescent="0.25">
      <c r="A63" s="105"/>
      <c r="B63" s="93" t="s">
        <v>515</v>
      </c>
      <c r="C63" s="93" t="s">
        <v>374</v>
      </c>
      <c r="D63" s="183">
        <v>7.99</v>
      </c>
      <c r="E63" s="106">
        <v>45322</v>
      </c>
      <c r="F63" s="93" t="s">
        <v>505</v>
      </c>
      <c r="G63" s="93">
        <v>20285604</v>
      </c>
      <c r="H63" s="93" t="s">
        <v>513</v>
      </c>
      <c r="I63" s="93" t="s">
        <v>477</v>
      </c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</row>
    <row r="64" spans="1:26" ht="52.5" customHeight="1" x14ac:dyDescent="0.25">
      <c r="A64" s="105"/>
      <c r="B64" s="93" t="s">
        <v>504</v>
      </c>
      <c r="C64" s="93" t="s">
        <v>374</v>
      </c>
      <c r="D64" s="183">
        <v>302.01</v>
      </c>
      <c r="E64" s="106">
        <v>45322</v>
      </c>
      <c r="F64" s="93" t="s">
        <v>505</v>
      </c>
      <c r="G64" s="93">
        <v>20285227</v>
      </c>
      <c r="H64" s="93" t="s">
        <v>516</v>
      </c>
      <c r="I64" s="93" t="s">
        <v>507</v>
      </c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</row>
    <row r="65" spans="1:26" ht="52.5" customHeight="1" x14ac:dyDescent="0.25">
      <c r="A65" s="105"/>
      <c r="B65" s="93" t="s">
        <v>504</v>
      </c>
      <c r="C65" s="93" t="s">
        <v>374</v>
      </c>
      <c r="D65" s="183">
        <v>302.01</v>
      </c>
      <c r="E65" s="106">
        <v>45322</v>
      </c>
      <c r="F65" s="93" t="s">
        <v>505</v>
      </c>
      <c r="G65" s="93">
        <v>20285227</v>
      </c>
      <c r="H65" s="93" t="s">
        <v>516</v>
      </c>
      <c r="I65" s="93" t="s">
        <v>507</v>
      </c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</row>
    <row r="66" spans="1:26" ht="52.5" customHeight="1" x14ac:dyDescent="0.25">
      <c r="A66" s="105"/>
      <c r="B66" s="93" t="s">
        <v>504</v>
      </c>
      <c r="C66" s="93" t="s">
        <v>374</v>
      </c>
      <c r="D66" s="183">
        <v>302.01</v>
      </c>
      <c r="E66" s="106">
        <v>45322</v>
      </c>
      <c r="F66" s="93" t="s">
        <v>505</v>
      </c>
      <c r="G66" s="93">
        <v>20285227</v>
      </c>
      <c r="H66" s="93" t="s">
        <v>516</v>
      </c>
      <c r="I66" s="93" t="s">
        <v>507</v>
      </c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</row>
    <row r="67" spans="1:26" ht="52.5" customHeight="1" x14ac:dyDescent="0.25">
      <c r="A67" s="105"/>
      <c r="B67" s="93" t="s">
        <v>504</v>
      </c>
      <c r="C67" s="93" t="s">
        <v>374</v>
      </c>
      <c r="D67" s="183">
        <v>302.01</v>
      </c>
      <c r="E67" s="106">
        <v>45322</v>
      </c>
      <c r="F67" s="93" t="s">
        <v>505</v>
      </c>
      <c r="G67" s="93">
        <v>20285227</v>
      </c>
      <c r="H67" s="93" t="s">
        <v>516</v>
      </c>
      <c r="I67" s="93" t="s">
        <v>507</v>
      </c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</row>
    <row r="68" spans="1:26" ht="52.5" customHeight="1" x14ac:dyDescent="0.25">
      <c r="A68" s="105"/>
      <c r="B68" s="93" t="s">
        <v>517</v>
      </c>
      <c r="C68" s="93" t="s">
        <v>374</v>
      </c>
      <c r="D68" s="183">
        <v>-3.64</v>
      </c>
      <c r="E68" s="106">
        <v>45322</v>
      </c>
      <c r="F68" s="93" t="s">
        <v>505</v>
      </c>
      <c r="G68" s="93">
        <v>20285227</v>
      </c>
      <c r="H68" s="93" t="s">
        <v>516</v>
      </c>
      <c r="I68" s="93" t="s">
        <v>477</v>
      </c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</row>
    <row r="69" spans="1:26" ht="52.5" customHeight="1" x14ac:dyDescent="0.25">
      <c r="A69" s="105"/>
      <c r="B69" s="93" t="s">
        <v>518</v>
      </c>
      <c r="C69" s="93" t="s">
        <v>374</v>
      </c>
      <c r="D69" s="183">
        <v>7.99</v>
      </c>
      <c r="E69" s="106">
        <v>45322</v>
      </c>
      <c r="F69" s="93" t="s">
        <v>505</v>
      </c>
      <c r="G69" s="93">
        <v>20285227</v>
      </c>
      <c r="H69" s="93" t="s">
        <v>516</v>
      </c>
      <c r="I69" s="93" t="s">
        <v>477</v>
      </c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</row>
    <row r="70" spans="1:26" ht="52.5" customHeight="1" x14ac:dyDescent="0.25">
      <c r="A70" s="105"/>
      <c r="B70" s="93" t="s">
        <v>519</v>
      </c>
      <c r="C70" s="93" t="s">
        <v>378</v>
      </c>
      <c r="D70" s="183">
        <v>232</v>
      </c>
      <c r="E70" s="106">
        <v>45322</v>
      </c>
      <c r="F70" s="93" t="s">
        <v>520</v>
      </c>
      <c r="G70" s="93">
        <v>3515</v>
      </c>
      <c r="H70" s="93" t="s">
        <v>470</v>
      </c>
      <c r="I70" s="93" t="s">
        <v>521</v>
      </c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</row>
    <row r="71" spans="1:26" ht="52.5" customHeight="1" x14ac:dyDescent="0.25">
      <c r="A71" s="105"/>
      <c r="B71" s="93" t="s">
        <v>522</v>
      </c>
      <c r="C71" s="93" t="s">
        <v>378</v>
      </c>
      <c r="D71" s="183">
        <v>979</v>
      </c>
      <c r="E71" s="106">
        <v>45322</v>
      </c>
      <c r="F71" s="93" t="s">
        <v>520</v>
      </c>
      <c r="G71" s="93">
        <v>3515</v>
      </c>
      <c r="H71" s="93" t="s">
        <v>470</v>
      </c>
      <c r="I71" s="93" t="s">
        <v>523</v>
      </c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</row>
    <row r="72" spans="1:26" ht="52.5" customHeight="1" x14ac:dyDescent="0.25">
      <c r="A72" s="105"/>
      <c r="B72" s="93" t="s">
        <v>524</v>
      </c>
      <c r="C72" s="93" t="s">
        <v>378</v>
      </c>
      <c r="D72" s="183">
        <v>1499</v>
      </c>
      <c r="E72" s="106">
        <v>45322</v>
      </c>
      <c r="F72" s="93" t="s">
        <v>520</v>
      </c>
      <c r="G72" s="93">
        <v>3515</v>
      </c>
      <c r="H72" s="93" t="s">
        <v>470</v>
      </c>
      <c r="I72" s="93" t="s">
        <v>525</v>
      </c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</row>
    <row r="73" spans="1:26" ht="52.5" customHeight="1" x14ac:dyDescent="0.25">
      <c r="A73" s="105"/>
      <c r="B73" s="93" t="s">
        <v>526</v>
      </c>
      <c r="C73" s="93" t="s">
        <v>378</v>
      </c>
      <c r="D73" s="183">
        <v>1499</v>
      </c>
      <c r="E73" s="106">
        <v>45322</v>
      </c>
      <c r="F73" s="93" t="s">
        <v>520</v>
      </c>
      <c r="G73" s="93">
        <v>3515</v>
      </c>
      <c r="H73" s="93" t="s">
        <v>470</v>
      </c>
      <c r="I73" s="93" t="s">
        <v>525</v>
      </c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</row>
    <row r="74" spans="1:26" ht="52.5" customHeight="1" x14ac:dyDescent="0.25">
      <c r="A74" s="105"/>
      <c r="B74" s="93" t="s">
        <v>527</v>
      </c>
      <c r="C74" s="93" t="s">
        <v>378</v>
      </c>
      <c r="D74" s="183">
        <v>570</v>
      </c>
      <c r="E74" s="106">
        <v>45322</v>
      </c>
      <c r="F74" s="93" t="s">
        <v>520</v>
      </c>
      <c r="G74" s="93">
        <v>3515</v>
      </c>
      <c r="H74" s="93" t="s">
        <v>470</v>
      </c>
      <c r="I74" s="93" t="s">
        <v>528</v>
      </c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</row>
    <row r="75" spans="1:26" ht="52.5" customHeight="1" x14ac:dyDescent="0.25">
      <c r="A75" s="105"/>
      <c r="B75" s="93" t="s">
        <v>527</v>
      </c>
      <c r="C75" s="93" t="s">
        <v>378</v>
      </c>
      <c r="D75" s="183">
        <v>570</v>
      </c>
      <c r="E75" s="106">
        <v>45322</v>
      </c>
      <c r="F75" s="93" t="s">
        <v>520</v>
      </c>
      <c r="G75" s="93">
        <v>3515</v>
      </c>
      <c r="H75" s="93" t="s">
        <v>470</v>
      </c>
      <c r="I75" s="93" t="s">
        <v>528</v>
      </c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</row>
    <row r="76" spans="1:26" ht="52.5" customHeight="1" x14ac:dyDescent="0.25">
      <c r="A76" s="105"/>
      <c r="B76" s="93" t="s">
        <v>529</v>
      </c>
      <c r="C76" s="93" t="s">
        <v>378</v>
      </c>
      <c r="D76" s="183">
        <v>549</v>
      </c>
      <c r="E76" s="106">
        <v>45322</v>
      </c>
      <c r="F76" s="93" t="s">
        <v>520</v>
      </c>
      <c r="G76" s="93">
        <v>3515</v>
      </c>
      <c r="H76" s="93" t="s">
        <v>470</v>
      </c>
      <c r="I76" s="93" t="s">
        <v>530</v>
      </c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</row>
    <row r="77" spans="1:26" ht="52.5" customHeight="1" x14ac:dyDescent="0.25">
      <c r="A77" s="105"/>
      <c r="B77" s="93" t="s">
        <v>529</v>
      </c>
      <c r="C77" s="93" t="s">
        <v>378</v>
      </c>
      <c r="D77" s="183">
        <v>549</v>
      </c>
      <c r="E77" s="106">
        <v>45322</v>
      </c>
      <c r="F77" s="93" t="s">
        <v>520</v>
      </c>
      <c r="G77" s="93">
        <v>3515</v>
      </c>
      <c r="H77" s="93" t="s">
        <v>470</v>
      </c>
      <c r="I77" s="93" t="s">
        <v>531</v>
      </c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</row>
    <row r="78" spans="1:26" ht="52.5" customHeight="1" x14ac:dyDescent="0.25">
      <c r="A78" s="105"/>
      <c r="B78" s="93" t="s">
        <v>529</v>
      </c>
      <c r="C78" s="93" t="s">
        <v>378</v>
      </c>
      <c r="D78" s="183">
        <v>549</v>
      </c>
      <c r="E78" s="106">
        <v>45322</v>
      </c>
      <c r="F78" s="93" t="s">
        <v>520</v>
      </c>
      <c r="G78" s="93">
        <v>3515</v>
      </c>
      <c r="H78" s="93" t="s">
        <v>470</v>
      </c>
      <c r="I78" s="93" t="s">
        <v>532</v>
      </c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</row>
    <row r="79" spans="1:26" ht="52.5" customHeight="1" x14ac:dyDescent="0.25">
      <c r="A79" s="105"/>
      <c r="B79" s="93" t="s">
        <v>529</v>
      </c>
      <c r="C79" s="93" t="s">
        <v>378</v>
      </c>
      <c r="D79" s="183">
        <v>549</v>
      </c>
      <c r="E79" s="106">
        <v>45322</v>
      </c>
      <c r="F79" s="93" t="s">
        <v>520</v>
      </c>
      <c r="G79" s="93">
        <v>3515</v>
      </c>
      <c r="H79" s="93" t="s">
        <v>470</v>
      </c>
      <c r="I79" s="93" t="s">
        <v>533</v>
      </c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</row>
    <row r="80" spans="1:26" ht="52.5" customHeight="1" x14ac:dyDescent="0.25">
      <c r="A80" s="105"/>
      <c r="B80" s="93" t="s">
        <v>529</v>
      </c>
      <c r="C80" s="93" t="s">
        <v>378</v>
      </c>
      <c r="D80" s="183">
        <v>549</v>
      </c>
      <c r="E80" s="106">
        <v>45322</v>
      </c>
      <c r="F80" s="93" t="s">
        <v>520</v>
      </c>
      <c r="G80" s="93">
        <v>3515</v>
      </c>
      <c r="H80" s="93" t="s">
        <v>470</v>
      </c>
      <c r="I80" s="93" t="s">
        <v>534</v>
      </c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</row>
    <row r="81" spans="1:26" ht="52.5" customHeight="1" x14ac:dyDescent="0.25">
      <c r="A81" s="105"/>
      <c r="B81" s="93" t="s">
        <v>529</v>
      </c>
      <c r="C81" s="93" t="s">
        <v>378</v>
      </c>
      <c r="D81" s="183">
        <v>549</v>
      </c>
      <c r="E81" s="106">
        <v>45322</v>
      </c>
      <c r="F81" s="93" t="s">
        <v>520</v>
      </c>
      <c r="G81" s="93">
        <v>3515</v>
      </c>
      <c r="H81" s="93" t="s">
        <v>470</v>
      </c>
      <c r="I81" s="93" t="s">
        <v>535</v>
      </c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</row>
    <row r="82" spans="1:26" ht="52.5" customHeight="1" x14ac:dyDescent="0.25">
      <c r="A82" s="105"/>
      <c r="B82" s="93" t="s">
        <v>536</v>
      </c>
      <c r="C82" s="93" t="s">
        <v>378</v>
      </c>
      <c r="D82" s="183">
        <v>699</v>
      </c>
      <c r="E82" s="106">
        <v>45322</v>
      </c>
      <c r="F82" s="93" t="s">
        <v>520</v>
      </c>
      <c r="G82" s="93">
        <v>3515</v>
      </c>
      <c r="H82" s="93" t="s">
        <v>470</v>
      </c>
      <c r="I82" s="93" t="s">
        <v>537</v>
      </c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</row>
    <row r="83" spans="1:26" ht="52.5" customHeight="1" x14ac:dyDescent="0.25">
      <c r="A83" s="105"/>
      <c r="B83" s="93" t="s">
        <v>536</v>
      </c>
      <c r="C83" s="93" t="s">
        <v>378</v>
      </c>
      <c r="D83" s="183">
        <v>699</v>
      </c>
      <c r="E83" s="106">
        <v>45322</v>
      </c>
      <c r="F83" s="93" t="s">
        <v>520</v>
      </c>
      <c r="G83" s="93">
        <v>3515</v>
      </c>
      <c r="H83" s="93" t="s">
        <v>470</v>
      </c>
      <c r="I83" s="93" t="s">
        <v>538</v>
      </c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</row>
    <row r="84" spans="1:26" ht="52.5" customHeight="1" x14ac:dyDescent="0.25">
      <c r="A84" s="105"/>
      <c r="B84" s="93" t="s">
        <v>539</v>
      </c>
      <c r="C84" s="93" t="s">
        <v>378</v>
      </c>
      <c r="D84" s="183">
        <v>659</v>
      </c>
      <c r="E84" s="106">
        <v>45322</v>
      </c>
      <c r="F84" s="93" t="s">
        <v>520</v>
      </c>
      <c r="G84" s="93">
        <v>3515</v>
      </c>
      <c r="H84" s="93" t="s">
        <v>470</v>
      </c>
      <c r="I84" s="93" t="s">
        <v>540</v>
      </c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195"/>
      <c r="W84" s="195"/>
      <c r="X84" s="195"/>
      <c r="Y84" s="195"/>
      <c r="Z84" s="195"/>
    </row>
    <row r="85" spans="1:26" ht="52.5" customHeight="1" x14ac:dyDescent="0.25">
      <c r="A85" s="105"/>
      <c r="B85" s="93" t="s">
        <v>539</v>
      </c>
      <c r="C85" s="93" t="s">
        <v>378</v>
      </c>
      <c r="D85" s="183">
        <v>659</v>
      </c>
      <c r="E85" s="106">
        <v>45322</v>
      </c>
      <c r="F85" s="93" t="s">
        <v>520</v>
      </c>
      <c r="G85" s="93">
        <v>3515</v>
      </c>
      <c r="H85" s="93" t="s">
        <v>470</v>
      </c>
      <c r="I85" s="93" t="s">
        <v>541</v>
      </c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</row>
    <row r="86" spans="1:26" ht="52.5" customHeight="1" x14ac:dyDescent="0.25">
      <c r="A86" s="105"/>
      <c r="B86" s="93" t="s">
        <v>539</v>
      </c>
      <c r="C86" s="93" t="s">
        <v>378</v>
      </c>
      <c r="D86" s="183">
        <v>659</v>
      </c>
      <c r="E86" s="106">
        <v>45322</v>
      </c>
      <c r="F86" s="93" t="s">
        <v>520</v>
      </c>
      <c r="G86" s="93">
        <v>3515</v>
      </c>
      <c r="H86" s="93" t="s">
        <v>470</v>
      </c>
      <c r="I86" s="93" t="s">
        <v>542</v>
      </c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</row>
    <row r="87" spans="1:26" ht="52.5" customHeight="1" x14ac:dyDescent="0.25">
      <c r="A87" s="105"/>
      <c r="B87" s="93" t="s">
        <v>539</v>
      </c>
      <c r="C87" s="93" t="s">
        <v>378</v>
      </c>
      <c r="D87" s="183">
        <v>659</v>
      </c>
      <c r="E87" s="106">
        <v>45322</v>
      </c>
      <c r="F87" s="93" t="s">
        <v>520</v>
      </c>
      <c r="G87" s="93">
        <v>3515</v>
      </c>
      <c r="H87" s="93" t="s">
        <v>470</v>
      </c>
      <c r="I87" s="93" t="s">
        <v>543</v>
      </c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</row>
    <row r="88" spans="1:26" ht="52.5" customHeight="1" x14ac:dyDescent="0.25">
      <c r="A88" s="105"/>
      <c r="B88" s="93" t="s">
        <v>539</v>
      </c>
      <c r="C88" s="93" t="s">
        <v>378</v>
      </c>
      <c r="D88" s="183">
        <v>659</v>
      </c>
      <c r="E88" s="106">
        <v>45322</v>
      </c>
      <c r="F88" s="93" t="s">
        <v>520</v>
      </c>
      <c r="G88" s="93">
        <v>3515</v>
      </c>
      <c r="H88" s="93" t="s">
        <v>470</v>
      </c>
      <c r="I88" s="93" t="s">
        <v>544</v>
      </c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</row>
    <row r="89" spans="1:26" ht="52.5" customHeight="1" x14ac:dyDescent="0.25">
      <c r="A89" s="105"/>
      <c r="B89" s="93" t="s">
        <v>539</v>
      </c>
      <c r="C89" s="93" t="s">
        <v>378</v>
      </c>
      <c r="D89" s="183">
        <v>659</v>
      </c>
      <c r="E89" s="106">
        <v>45322</v>
      </c>
      <c r="F89" s="93" t="s">
        <v>520</v>
      </c>
      <c r="G89" s="93">
        <v>3515</v>
      </c>
      <c r="H89" s="93" t="s">
        <v>470</v>
      </c>
      <c r="I89" s="93" t="s">
        <v>545</v>
      </c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</row>
    <row r="90" spans="1:26" ht="52.5" customHeight="1" x14ac:dyDescent="0.25">
      <c r="A90" s="105"/>
      <c r="B90" s="93" t="s">
        <v>539</v>
      </c>
      <c r="C90" s="93" t="s">
        <v>378</v>
      </c>
      <c r="D90" s="183">
        <v>499</v>
      </c>
      <c r="E90" s="106">
        <v>45322</v>
      </c>
      <c r="F90" s="93" t="s">
        <v>520</v>
      </c>
      <c r="G90" s="93">
        <v>3515</v>
      </c>
      <c r="H90" s="93" t="s">
        <v>470</v>
      </c>
      <c r="I90" s="93" t="s">
        <v>546</v>
      </c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</row>
    <row r="91" spans="1:26" ht="52.5" customHeight="1" x14ac:dyDescent="0.25">
      <c r="A91" s="105"/>
      <c r="B91" s="93" t="s">
        <v>539</v>
      </c>
      <c r="C91" s="93" t="s">
        <v>378</v>
      </c>
      <c r="D91" s="183">
        <v>499</v>
      </c>
      <c r="E91" s="106">
        <v>45322</v>
      </c>
      <c r="F91" s="93" t="s">
        <v>520</v>
      </c>
      <c r="G91" s="93">
        <v>3515</v>
      </c>
      <c r="H91" s="93" t="s">
        <v>470</v>
      </c>
      <c r="I91" s="93" t="s">
        <v>547</v>
      </c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</row>
    <row r="92" spans="1:26" ht="52.5" customHeight="1" x14ac:dyDescent="0.25">
      <c r="A92" s="105"/>
      <c r="B92" s="93" t="s">
        <v>539</v>
      </c>
      <c r="C92" s="93" t="s">
        <v>378</v>
      </c>
      <c r="D92" s="183">
        <v>499</v>
      </c>
      <c r="E92" s="106">
        <v>45322</v>
      </c>
      <c r="F92" s="93" t="s">
        <v>520</v>
      </c>
      <c r="G92" s="93">
        <v>3515</v>
      </c>
      <c r="H92" s="93" t="s">
        <v>470</v>
      </c>
      <c r="I92" s="93" t="s">
        <v>548</v>
      </c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</row>
    <row r="93" spans="1:26" ht="52.5" customHeight="1" x14ac:dyDescent="0.25">
      <c r="A93" s="105"/>
      <c r="B93" s="93" t="s">
        <v>539</v>
      </c>
      <c r="C93" s="93" t="s">
        <v>378</v>
      </c>
      <c r="D93" s="183">
        <v>499</v>
      </c>
      <c r="E93" s="106">
        <v>45322</v>
      </c>
      <c r="F93" s="93" t="s">
        <v>520</v>
      </c>
      <c r="G93" s="93">
        <v>3515</v>
      </c>
      <c r="H93" s="93" t="s">
        <v>470</v>
      </c>
      <c r="I93" s="93" t="s">
        <v>549</v>
      </c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</row>
    <row r="94" spans="1:26" ht="52.5" customHeight="1" x14ac:dyDescent="0.25">
      <c r="A94" s="105"/>
      <c r="B94" s="93" t="s">
        <v>539</v>
      </c>
      <c r="C94" s="93" t="s">
        <v>378</v>
      </c>
      <c r="D94" s="183">
        <v>499</v>
      </c>
      <c r="E94" s="106">
        <v>45322</v>
      </c>
      <c r="F94" s="93" t="s">
        <v>520</v>
      </c>
      <c r="G94" s="93">
        <v>3515</v>
      </c>
      <c r="H94" s="93" t="s">
        <v>470</v>
      </c>
      <c r="I94" s="93" t="s">
        <v>550</v>
      </c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195"/>
      <c r="W94" s="195"/>
      <c r="X94" s="195"/>
      <c r="Y94" s="195"/>
      <c r="Z94" s="195"/>
    </row>
    <row r="95" spans="1:26" ht="52.5" customHeight="1" x14ac:dyDescent="0.25">
      <c r="A95" s="105"/>
      <c r="B95" s="93" t="s">
        <v>551</v>
      </c>
      <c r="C95" s="93" t="s">
        <v>378</v>
      </c>
      <c r="D95" s="183">
        <v>899</v>
      </c>
      <c r="E95" s="106">
        <v>45322</v>
      </c>
      <c r="F95" s="93" t="s">
        <v>520</v>
      </c>
      <c r="G95" s="93">
        <v>3515</v>
      </c>
      <c r="H95" s="93" t="s">
        <v>470</v>
      </c>
      <c r="I95" s="93" t="s">
        <v>552</v>
      </c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</row>
    <row r="96" spans="1:26" ht="52.5" customHeight="1" x14ac:dyDescent="0.25">
      <c r="A96" s="105"/>
      <c r="B96" s="93" t="s">
        <v>553</v>
      </c>
      <c r="C96" s="93" t="s">
        <v>378</v>
      </c>
      <c r="D96" s="183">
        <v>540</v>
      </c>
      <c r="E96" s="106">
        <v>45322</v>
      </c>
      <c r="F96" s="93" t="s">
        <v>520</v>
      </c>
      <c r="G96" s="93">
        <v>3515</v>
      </c>
      <c r="H96" s="93" t="s">
        <v>470</v>
      </c>
      <c r="I96" s="93" t="s">
        <v>477</v>
      </c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</row>
    <row r="97" spans="1:26" ht="52.5" customHeight="1" x14ac:dyDescent="0.25">
      <c r="A97" s="105"/>
      <c r="B97" s="93" t="s">
        <v>554</v>
      </c>
      <c r="C97" s="93" t="s">
        <v>378</v>
      </c>
      <c r="D97" s="183">
        <v>2280</v>
      </c>
      <c r="E97" s="106">
        <v>45322</v>
      </c>
      <c r="F97" s="93" t="s">
        <v>520</v>
      </c>
      <c r="G97" s="93">
        <v>3515</v>
      </c>
      <c r="H97" s="93" t="s">
        <v>470</v>
      </c>
      <c r="I97" s="93" t="s">
        <v>477</v>
      </c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195"/>
      <c r="W97" s="195"/>
      <c r="X97" s="195"/>
      <c r="Y97" s="195"/>
      <c r="Z97" s="195"/>
    </row>
    <row r="98" spans="1:26" ht="52.5" customHeight="1" x14ac:dyDescent="0.25">
      <c r="A98" s="105"/>
      <c r="B98" s="93" t="s">
        <v>555</v>
      </c>
      <c r="C98" s="93" t="s">
        <v>386</v>
      </c>
      <c r="D98" s="183">
        <v>175.79</v>
      </c>
      <c r="E98" s="106">
        <v>45323</v>
      </c>
      <c r="F98" s="93" t="s">
        <v>556</v>
      </c>
      <c r="G98" s="93">
        <v>11310</v>
      </c>
      <c r="H98" s="93" t="s">
        <v>470</v>
      </c>
      <c r="I98" s="93" t="s">
        <v>557</v>
      </c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</row>
    <row r="99" spans="1:26" ht="52.5" customHeight="1" x14ac:dyDescent="0.25">
      <c r="A99" s="105"/>
      <c r="B99" s="93" t="s">
        <v>555</v>
      </c>
      <c r="C99" s="93" t="s">
        <v>386</v>
      </c>
      <c r="D99" s="183">
        <v>175.79</v>
      </c>
      <c r="E99" s="106">
        <v>45323</v>
      </c>
      <c r="F99" s="93" t="s">
        <v>556</v>
      </c>
      <c r="G99" s="93">
        <v>11310</v>
      </c>
      <c r="H99" s="93" t="s">
        <v>470</v>
      </c>
      <c r="I99" s="93" t="s">
        <v>557</v>
      </c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</row>
    <row r="100" spans="1:26" ht="52.5" customHeight="1" x14ac:dyDescent="0.25">
      <c r="A100" s="105"/>
      <c r="B100" s="93" t="s">
        <v>555</v>
      </c>
      <c r="C100" s="93" t="s">
        <v>386</v>
      </c>
      <c r="D100" s="183">
        <v>175.79</v>
      </c>
      <c r="E100" s="106">
        <v>45323</v>
      </c>
      <c r="F100" s="93" t="s">
        <v>556</v>
      </c>
      <c r="G100" s="93">
        <v>11310</v>
      </c>
      <c r="H100" s="93" t="s">
        <v>470</v>
      </c>
      <c r="I100" s="93" t="s">
        <v>557</v>
      </c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</row>
    <row r="101" spans="1:26" ht="52.5" customHeight="1" x14ac:dyDescent="0.25">
      <c r="A101" s="105"/>
      <c r="B101" s="93" t="s">
        <v>555</v>
      </c>
      <c r="C101" s="93" t="s">
        <v>386</v>
      </c>
      <c r="D101" s="183">
        <v>175.79</v>
      </c>
      <c r="E101" s="106">
        <v>45323</v>
      </c>
      <c r="F101" s="93" t="s">
        <v>556</v>
      </c>
      <c r="G101" s="93">
        <v>11310</v>
      </c>
      <c r="H101" s="93" t="s">
        <v>470</v>
      </c>
      <c r="I101" s="93" t="s">
        <v>557</v>
      </c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</row>
    <row r="102" spans="1:26" ht="52.5" customHeight="1" x14ac:dyDescent="0.25">
      <c r="A102" s="105"/>
      <c r="B102" s="93" t="s">
        <v>555</v>
      </c>
      <c r="C102" s="93" t="s">
        <v>386</v>
      </c>
      <c r="D102" s="183">
        <v>175.79</v>
      </c>
      <c r="E102" s="106">
        <v>45323</v>
      </c>
      <c r="F102" s="93" t="s">
        <v>556</v>
      </c>
      <c r="G102" s="93">
        <v>11310</v>
      </c>
      <c r="H102" s="93" t="s">
        <v>470</v>
      </c>
      <c r="I102" s="93" t="s">
        <v>557</v>
      </c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</row>
    <row r="103" spans="1:26" ht="52.5" customHeight="1" x14ac:dyDescent="0.25">
      <c r="A103" s="105"/>
      <c r="B103" s="93" t="s">
        <v>555</v>
      </c>
      <c r="C103" s="93" t="s">
        <v>386</v>
      </c>
      <c r="D103" s="183">
        <v>175.79</v>
      </c>
      <c r="E103" s="106">
        <v>45323</v>
      </c>
      <c r="F103" s="93" t="s">
        <v>556</v>
      </c>
      <c r="G103" s="93">
        <v>11310</v>
      </c>
      <c r="H103" s="93" t="s">
        <v>470</v>
      </c>
      <c r="I103" s="93" t="s">
        <v>557</v>
      </c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</row>
    <row r="104" spans="1:26" ht="52.5" customHeight="1" x14ac:dyDescent="0.25">
      <c r="A104" s="105"/>
      <c r="B104" s="93" t="s">
        <v>555</v>
      </c>
      <c r="C104" s="93" t="s">
        <v>386</v>
      </c>
      <c r="D104" s="183">
        <v>175.79</v>
      </c>
      <c r="E104" s="106">
        <v>45323</v>
      </c>
      <c r="F104" s="93" t="s">
        <v>556</v>
      </c>
      <c r="G104" s="93">
        <v>11310</v>
      </c>
      <c r="H104" s="93" t="s">
        <v>470</v>
      </c>
      <c r="I104" s="93" t="s">
        <v>557</v>
      </c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</row>
    <row r="105" spans="1:26" ht="52.5" customHeight="1" x14ac:dyDescent="0.25">
      <c r="A105" s="105"/>
      <c r="B105" s="93" t="s">
        <v>555</v>
      </c>
      <c r="C105" s="93" t="s">
        <v>386</v>
      </c>
      <c r="D105" s="183">
        <v>175.79</v>
      </c>
      <c r="E105" s="106">
        <v>45323</v>
      </c>
      <c r="F105" s="93" t="s">
        <v>556</v>
      </c>
      <c r="G105" s="93">
        <v>11310</v>
      </c>
      <c r="H105" s="93" t="s">
        <v>470</v>
      </c>
      <c r="I105" s="93" t="s">
        <v>557</v>
      </c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</row>
    <row r="106" spans="1:26" ht="52.5" customHeight="1" x14ac:dyDescent="0.25">
      <c r="A106" s="105"/>
      <c r="B106" s="93" t="s">
        <v>555</v>
      </c>
      <c r="C106" s="93" t="s">
        <v>386</v>
      </c>
      <c r="D106" s="183">
        <v>175.79</v>
      </c>
      <c r="E106" s="106">
        <v>45323</v>
      </c>
      <c r="F106" s="93" t="s">
        <v>556</v>
      </c>
      <c r="G106" s="93">
        <v>11310</v>
      </c>
      <c r="H106" s="93" t="s">
        <v>470</v>
      </c>
      <c r="I106" s="93" t="s">
        <v>557</v>
      </c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</row>
    <row r="107" spans="1:26" ht="52.5" customHeight="1" x14ac:dyDescent="0.25">
      <c r="A107" s="105"/>
      <c r="B107" s="93" t="s">
        <v>555</v>
      </c>
      <c r="C107" s="93" t="s">
        <v>386</v>
      </c>
      <c r="D107" s="183">
        <v>175.79</v>
      </c>
      <c r="E107" s="106">
        <v>45323</v>
      </c>
      <c r="F107" s="93" t="s">
        <v>556</v>
      </c>
      <c r="G107" s="93">
        <v>11310</v>
      </c>
      <c r="H107" s="93" t="s">
        <v>470</v>
      </c>
      <c r="I107" s="93" t="s">
        <v>557</v>
      </c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</row>
    <row r="108" spans="1:26" ht="52.5" customHeight="1" x14ac:dyDescent="0.25">
      <c r="A108" s="105"/>
      <c r="B108" s="93" t="s">
        <v>555</v>
      </c>
      <c r="C108" s="93" t="s">
        <v>386</v>
      </c>
      <c r="D108" s="183">
        <v>175.79</v>
      </c>
      <c r="E108" s="106">
        <v>45323</v>
      </c>
      <c r="F108" s="93" t="s">
        <v>556</v>
      </c>
      <c r="G108" s="93">
        <v>11310</v>
      </c>
      <c r="H108" s="93" t="s">
        <v>470</v>
      </c>
      <c r="I108" s="93" t="s">
        <v>557</v>
      </c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</row>
    <row r="109" spans="1:26" ht="52.5" customHeight="1" x14ac:dyDescent="0.25">
      <c r="A109" s="105"/>
      <c r="B109" s="93" t="s">
        <v>555</v>
      </c>
      <c r="C109" s="93" t="s">
        <v>386</v>
      </c>
      <c r="D109" s="183">
        <v>175.79</v>
      </c>
      <c r="E109" s="106">
        <v>45323</v>
      </c>
      <c r="F109" s="93" t="s">
        <v>556</v>
      </c>
      <c r="G109" s="93">
        <v>11310</v>
      </c>
      <c r="H109" s="93" t="s">
        <v>470</v>
      </c>
      <c r="I109" s="93" t="s">
        <v>557</v>
      </c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</row>
    <row r="110" spans="1:26" ht="52.5" customHeight="1" x14ac:dyDescent="0.25">
      <c r="A110" s="105"/>
      <c r="B110" s="93" t="s">
        <v>555</v>
      </c>
      <c r="C110" s="93" t="s">
        <v>386</v>
      </c>
      <c r="D110" s="183">
        <v>175.79</v>
      </c>
      <c r="E110" s="106">
        <v>45323</v>
      </c>
      <c r="F110" s="93" t="s">
        <v>556</v>
      </c>
      <c r="G110" s="93">
        <v>11310</v>
      </c>
      <c r="H110" s="93" t="s">
        <v>470</v>
      </c>
      <c r="I110" s="93" t="s">
        <v>557</v>
      </c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</row>
    <row r="111" spans="1:26" ht="52.5" customHeight="1" x14ac:dyDescent="0.25">
      <c r="A111" s="105"/>
      <c r="B111" s="93" t="s">
        <v>558</v>
      </c>
      <c r="C111" s="93" t="s">
        <v>386</v>
      </c>
      <c r="D111" s="183">
        <v>1298.57</v>
      </c>
      <c r="E111" s="106">
        <v>45323</v>
      </c>
      <c r="F111" s="93" t="s">
        <v>556</v>
      </c>
      <c r="G111" s="93">
        <v>11310</v>
      </c>
      <c r="H111" s="93" t="s">
        <v>470</v>
      </c>
      <c r="I111" s="93" t="s">
        <v>557</v>
      </c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</row>
    <row r="112" spans="1:26" ht="52.5" customHeight="1" x14ac:dyDescent="0.25">
      <c r="A112" s="105"/>
      <c r="B112" s="93" t="s">
        <v>559</v>
      </c>
      <c r="C112" s="93" t="s">
        <v>386</v>
      </c>
      <c r="D112" s="183">
        <v>609.69000000000005</v>
      </c>
      <c r="E112" s="106">
        <v>45323</v>
      </c>
      <c r="F112" s="93" t="s">
        <v>556</v>
      </c>
      <c r="G112" s="93">
        <v>11310</v>
      </c>
      <c r="H112" s="93" t="s">
        <v>470</v>
      </c>
      <c r="I112" s="93" t="s">
        <v>557</v>
      </c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</row>
    <row r="113" spans="1:26" ht="52.5" customHeight="1" x14ac:dyDescent="0.25">
      <c r="A113" s="105"/>
      <c r="B113" s="93" t="s">
        <v>560</v>
      </c>
      <c r="C113" s="93" t="s">
        <v>386</v>
      </c>
      <c r="D113" s="183">
        <v>2114.9899999999998</v>
      </c>
      <c r="E113" s="106">
        <v>45324</v>
      </c>
      <c r="F113" s="93" t="s">
        <v>556</v>
      </c>
      <c r="G113" s="93">
        <v>11310</v>
      </c>
      <c r="H113" s="93" t="s">
        <v>470</v>
      </c>
      <c r="I113" s="93" t="s">
        <v>495</v>
      </c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</row>
    <row r="114" spans="1:26" ht="52.5" customHeight="1" x14ac:dyDescent="0.25">
      <c r="A114" s="105"/>
      <c r="B114" s="93" t="s">
        <v>561</v>
      </c>
      <c r="C114" s="93" t="s">
        <v>392</v>
      </c>
      <c r="D114" s="183">
        <v>216.74</v>
      </c>
      <c r="E114" s="106">
        <v>45324</v>
      </c>
      <c r="F114" s="93" t="s">
        <v>562</v>
      </c>
      <c r="G114" s="93">
        <v>20297106</v>
      </c>
      <c r="H114" s="93" t="s">
        <v>470</v>
      </c>
      <c r="I114" s="93" t="s">
        <v>563</v>
      </c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</row>
    <row r="115" spans="1:26" ht="52.5" customHeight="1" x14ac:dyDescent="0.25">
      <c r="A115" s="105"/>
      <c r="B115" s="93" t="s">
        <v>561</v>
      </c>
      <c r="C115" s="93" t="s">
        <v>392</v>
      </c>
      <c r="D115" s="183">
        <v>216.74</v>
      </c>
      <c r="E115" s="106">
        <v>45324</v>
      </c>
      <c r="F115" s="93" t="s">
        <v>562</v>
      </c>
      <c r="G115" s="93">
        <v>20297106</v>
      </c>
      <c r="H115" s="93" t="s">
        <v>488</v>
      </c>
      <c r="I115" s="93" t="s">
        <v>563</v>
      </c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</row>
    <row r="116" spans="1:26" ht="52.5" customHeight="1" x14ac:dyDescent="0.25">
      <c r="A116" s="105"/>
      <c r="B116" s="93" t="s">
        <v>561</v>
      </c>
      <c r="C116" s="93" t="s">
        <v>392</v>
      </c>
      <c r="D116" s="183">
        <v>216.74</v>
      </c>
      <c r="E116" s="106">
        <v>45324</v>
      </c>
      <c r="F116" s="93" t="s">
        <v>562</v>
      </c>
      <c r="G116" s="93">
        <v>20297106</v>
      </c>
      <c r="H116" s="93" t="s">
        <v>564</v>
      </c>
      <c r="I116" s="93" t="s">
        <v>563</v>
      </c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</row>
    <row r="117" spans="1:26" ht="52.5" customHeight="1" x14ac:dyDescent="0.25">
      <c r="A117" s="105"/>
      <c r="B117" s="93" t="s">
        <v>565</v>
      </c>
      <c r="C117" s="93" t="s">
        <v>392</v>
      </c>
      <c r="D117" s="183">
        <v>-1.95</v>
      </c>
      <c r="E117" s="106">
        <v>45324</v>
      </c>
      <c r="F117" s="93" t="s">
        <v>562</v>
      </c>
      <c r="G117" s="93">
        <v>20297106</v>
      </c>
      <c r="H117" s="93" t="s">
        <v>564</v>
      </c>
      <c r="I117" s="93" t="s">
        <v>477</v>
      </c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</row>
    <row r="118" spans="1:26" ht="52.5" customHeight="1" x14ac:dyDescent="0.25">
      <c r="A118" s="105"/>
      <c r="B118" s="93" t="s">
        <v>566</v>
      </c>
      <c r="C118" s="93" t="s">
        <v>392</v>
      </c>
      <c r="D118" s="183">
        <v>7.99</v>
      </c>
      <c r="E118" s="106">
        <v>45324</v>
      </c>
      <c r="F118" s="93" t="s">
        <v>562</v>
      </c>
      <c r="G118" s="93">
        <v>20297106</v>
      </c>
      <c r="H118" s="93" t="s">
        <v>564</v>
      </c>
      <c r="I118" s="93" t="s">
        <v>477</v>
      </c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</row>
    <row r="119" spans="1:26" ht="52.5" customHeight="1" x14ac:dyDescent="0.25">
      <c r="A119" s="105"/>
      <c r="B119" s="93" t="s">
        <v>504</v>
      </c>
      <c r="C119" s="93" t="s">
        <v>374</v>
      </c>
      <c r="D119" s="183">
        <v>286.11</v>
      </c>
      <c r="E119" s="106">
        <v>45324</v>
      </c>
      <c r="F119" s="93" t="s">
        <v>505</v>
      </c>
      <c r="G119" s="93">
        <v>20297105</v>
      </c>
      <c r="H119" s="93" t="s">
        <v>470</v>
      </c>
      <c r="I119" s="93" t="s">
        <v>567</v>
      </c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52.5" customHeight="1" x14ac:dyDescent="0.25">
      <c r="A120" s="105"/>
      <c r="B120" s="93" t="s">
        <v>504</v>
      </c>
      <c r="C120" s="93" t="s">
        <v>374</v>
      </c>
      <c r="D120" s="183">
        <v>286.11</v>
      </c>
      <c r="E120" s="106">
        <v>45324</v>
      </c>
      <c r="F120" s="93" t="s">
        <v>505</v>
      </c>
      <c r="G120" s="93">
        <v>20297105</v>
      </c>
      <c r="H120" s="93" t="s">
        <v>470</v>
      </c>
      <c r="I120" s="93" t="s">
        <v>567</v>
      </c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52.5" customHeight="1" x14ac:dyDescent="0.25">
      <c r="A121" s="105"/>
      <c r="B121" s="93" t="s">
        <v>504</v>
      </c>
      <c r="C121" s="93" t="s">
        <v>374</v>
      </c>
      <c r="D121" s="183">
        <v>286.11</v>
      </c>
      <c r="E121" s="106">
        <v>45324</v>
      </c>
      <c r="F121" s="93" t="s">
        <v>505</v>
      </c>
      <c r="G121" s="93">
        <v>20297105</v>
      </c>
      <c r="H121" s="93" t="s">
        <v>470</v>
      </c>
      <c r="I121" s="93" t="s">
        <v>567</v>
      </c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52.5" customHeight="1" x14ac:dyDescent="0.25">
      <c r="A122" s="105"/>
      <c r="B122" s="93" t="s">
        <v>504</v>
      </c>
      <c r="C122" s="93" t="s">
        <v>374</v>
      </c>
      <c r="D122" s="183">
        <v>286.11</v>
      </c>
      <c r="E122" s="106">
        <v>45324</v>
      </c>
      <c r="F122" s="93" t="s">
        <v>505</v>
      </c>
      <c r="G122" s="93">
        <v>20297105</v>
      </c>
      <c r="H122" s="93" t="s">
        <v>470</v>
      </c>
      <c r="I122" s="93" t="s">
        <v>567</v>
      </c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52.5" customHeight="1" x14ac:dyDescent="0.25">
      <c r="A123" s="105"/>
      <c r="B123" s="93" t="s">
        <v>504</v>
      </c>
      <c r="C123" s="93" t="s">
        <v>374</v>
      </c>
      <c r="D123" s="183">
        <v>286.11</v>
      </c>
      <c r="E123" s="106">
        <v>45324</v>
      </c>
      <c r="F123" s="93" t="s">
        <v>505</v>
      </c>
      <c r="G123" s="93">
        <v>20297105</v>
      </c>
      <c r="H123" s="93" t="s">
        <v>470</v>
      </c>
      <c r="I123" s="93" t="s">
        <v>567</v>
      </c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52.5" customHeight="1" x14ac:dyDescent="0.25">
      <c r="A124" s="105"/>
      <c r="B124" s="93" t="s">
        <v>504</v>
      </c>
      <c r="C124" s="93" t="s">
        <v>374</v>
      </c>
      <c r="D124" s="183">
        <v>286.11</v>
      </c>
      <c r="E124" s="106">
        <v>45324</v>
      </c>
      <c r="F124" s="93" t="s">
        <v>505</v>
      </c>
      <c r="G124" s="93">
        <v>20297105</v>
      </c>
      <c r="H124" s="93" t="s">
        <v>470</v>
      </c>
      <c r="I124" s="93" t="s">
        <v>567</v>
      </c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52.5" customHeight="1" x14ac:dyDescent="0.25">
      <c r="A125" s="105"/>
      <c r="B125" s="93" t="s">
        <v>504</v>
      </c>
      <c r="C125" s="93" t="s">
        <v>374</v>
      </c>
      <c r="D125" s="183">
        <v>286.11</v>
      </c>
      <c r="E125" s="106">
        <v>45324</v>
      </c>
      <c r="F125" s="93" t="s">
        <v>505</v>
      </c>
      <c r="G125" s="93">
        <v>20297105</v>
      </c>
      <c r="H125" s="93" t="s">
        <v>470</v>
      </c>
      <c r="I125" s="93" t="s">
        <v>567</v>
      </c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52.5" customHeight="1" x14ac:dyDescent="0.25">
      <c r="A126" s="105"/>
      <c r="B126" s="93" t="s">
        <v>504</v>
      </c>
      <c r="C126" s="93" t="s">
        <v>374</v>
      </c>
      <c r="D126" s="183">
        <v>286.11</v>
      </c>
      <c r="E126" s="106">
        <v>45324</v>
      </c>
      <c r="F126" s="93" t="s">
        <v>505</v>
      </c>
      <c r="G126" s="93">
        <v>20297105</v>
      </c>
      <c r="H126" s="93" t="s">
        <v>470</v>
      </c>
      <c r="I126" s="93" t="s">
        <v>567</v>
      </c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52.5" customHeight="1" x14ac:dyDescent="0.25">
      <c r="A127" s="105"/>
      <c r="B127" s="93" t="s">
        <v>504</v>
      </c>
      <c r="C127" s="93" t="s">
        <v>374</v>
      </c>
      <c r="D127" s="183">
        <v>286.11</v>
      </c>
      <c r="E127" s="106">
        <v>45324</v>
      </c>
      <c r="F127" s="93" t="s">
        <v>505</v>
      </c>
      <c r="G127" s="93">
        <v>20297105</v>
      </c>
      <c r="H127" s="93" t="s">
        <v>470</v>
      </c>
      <c r="I127" s="93" t="s">
        <v>567</v>
      </c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52.5" customHeight="1" x14ac:dyDescent="0.25">
      <c r="A128" s="105"/>
      <c r="B128" s="93" t="s">
        <v>504</v>
      </c>
      <c r="C128" s="93" t="s">
        <v>374</v>
      </c>
      <c r="D128" s="183">
        <v>286.11</v>
      </c>
      <c r="E128" s="106">
        <v>45324</v>
      </c>
      <c r="F128" s="93" t="s">
        <v>505</v>
      </c>
      <c r="G128" s="93">
        <v>20297105</v>
      </c>
      <c r="H128" s="93" t="s">
        <v>470</v>
      </c>
      <c r="I128" s="93" t="s">
        <v>567</v>
      </c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52.5" customHeight="1" x14ac:dyDescent="0.25">
      <c r="A129" s="105"/>
      <c r="B129" s="93" t="s">
        <v>504</v>
      </c>
      <c r="C129" s="93" t="s">
        <v>374</v>
      </c>
      <c r="D129" s="183">
        <v>286.11</v>
      </c>
      <c r="E129" s="106">
        <v>45324</v>
      </c>
      <c r="F129" s="93" t="s">
        <v>505</v>
      </c>
      <c r="G129" s="93">
        <v>20297105</v>
      </c>
      <c r="H129" s="93" t="s">
        <v>470</v>
      </c>
      <c r="I129" s="93" t="s">
        <v>567</v>
      </c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52.5" customHeight="1" x14ac:dyDescent="0.25">
      <c r="A130" s="105"/>
      <c r="B130" s="93" t="s">
        <v>504</v>
      </c>
      <c r="C130" s="93" t="s">
        <v>374</v>
      </c>
      <c r="D130" s="183">
        <v>286.11</v>
      </c>
      <c r="E130" s="106">
        <v>45324</v>
      </c>
      <c r="F130" s="93" t="s">
        <v>505</v>
      </c>
      <c r="G130" s="93">
        <v>20297105</v>
      </c>
      <c r="H130" s="93" t="s">
        <v>470</v>
      </c>
      <c r="I130" s="93" t="s">
        <v>567</v>
      </c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52.5" customHeight="1" x14ac:dyDescent="0.25">
      <c r="A131" s="105"/>
      <c r="B131" s="93" t="s">
        <v>504</v>
      </c>
      <c r="C131" s="93" t="s">
        <v>374</v>
      </c>
      <c r="D131" s="183">
        <v>286.11</v>
      </c>
      <c r="E131" s="106">
        <v>45324</v>
      </c>
      <c r="F131" s="93" t="s">
        <v>505</v>
      </c>
      <c r="G131" s="93">
        <v>20297105</v>
      </c>
      <c r="H131" s="93" t="s">
        <v>470</v>
      </c>
      <c r="I131" s="93" t="s">
        <v>567</v>
      </c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52.5" customHeight="1" x14ac:dyDescent="0.25">
      <c r="A132" s="105"/>
      <c r="B132" s="93" t="s">
        <v>568</v>
      </c>
      <c r="C132" s="93" t="s">
        <v>374</v>
      </c>
      <c r="D132" s="183">
        <v>425.19</v>
      </c>
      <c r="E132" s="106">
        <v>45324</v>
      </c>
      <c r="F132" s="93" t="s">
        <v>505</v>
      </c>
      <c r="G132" s="93">
        <v>20297105</v>
      </c>
      <c r="H132" s="93" t="s">
        <v>470</v>
      </c>
      <c r="I132" s="93" t="s">
        <v>567</v>
      </c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52.5" customHeight="1" x14ac:dyDescent="0.25">
      <c r="A133" s="105"/>
      <c r="B133" s="93" t="s">
        <v>568</v>
      </c>
      <c r="C133" s="93" t="s">
        <v>374</v>
      </c>
      <c r="D133" s="183">
        <v>425.19</v>
      </c>
      <c r="E133" s="106">
        <v>45324</v>
      </c>
      <c r="F133" s="93" t="s">
        <v>505</v>
      </c>
      <c r="G133" s="93">
        <v>20297105</v>
      </c>
      <c r="H133" s="93" t="s">
        <v>470</v>
      </c>
      <c r="I133" s="93" t="s">
        <v>567</v>
      </c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52.5" customHeight="1" x14ac:dyDescent="0.25">
      <c r="A134" s="105"/>
      <c r="B134" s="93" t="s">
        <v>568</v>
      </c>
      <c r="C134" s="93" t="s">
        <v>374</v>
      </c>
      <c r="D134" s="183">
        <v>425.19</v>
      </c>
      <c r="E134" s="106">
        <v>45324</v>
      </c>
      <c r="F134" s="93" t="s">
        <v>505</v>
      </c>
      <c r="G134" s="93">
        <v>20297105</v>
      </c>
      <c r="H134" s="93" t="s">
        <v>488</v>
      </c>
      <c r="I134" s="93" t="s">
        <v>567</v>
      </c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52.5" customHeight="1" x14ac:dyDescent="0.25">
      <c r="A135" s="105"/>
      <c r="B135" s="93" t="s">
        <v>568</v>
      </c>
      <c r="C135" s="93" t="s">
        <v>374</v>
      </c>
      <c r="D135" s="183">
        <v>425.19</v>
      </c>
      <c r="E135" s="106">
        <v>45324</v>
      </c>
      <c r="F135" s="93" t="s">
        <v>505</v>
      </c>
      <c r="G135" s="93">
        <v>20297105</v>
      </c>
      <c r="H135" s="93" t="s">
        <v>488</v>
      </c>
      <c r="I135" s="93" t="s">
        <v>567</v>
      </c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52.5" customHeight="1" x14ac:dyDescent="0.25">
      <c r="A136" s="105"/>
      <c r="B136" s="93" t="s">
        <v>568</v>
      </c>
      <c r="C136" s="93" t="s">
        <v>374</v>
      </c>
      <c r="D136" s="183">
        <v>425.19</v>
      </c>
      <c r="E136" s="106">
        <v>45324</v>
      </c>
      <c r="F136" s="93" t="s">
        <v>505</v>
      </c>
      <c r="G136" s="93">
        <v>20297105</v>
      </c>
      <c r="H136" s="93" t="s">
        <v>488</v>
      </c>
      <c r="I136" s="93" t="s">
        <v>567</v>
      </c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52.5" customHeight="1" x14ac:dyDescent="0.25">
      <c r="A137" s="105"/>
      <c r="B137" s="93" t="s">
        <v>568</v>
      </c>
      <c r="C137" s="93" t="s">
        <v>374</v>
      </c>
      <c r="D137" s="183">
        <v>425.19</v>
      </c>
      <c r="E137" s="106">
        <v>45324</v>
      </c>
      <c r="F137" s="93" t="s">
        <v>505</v>
      </c>
      <c r="G137" s="93">
        <v>20297105</v>
      </c>
      <c r="H137" s="93" t="s">
        <v>564</v>
      </c>
      <c r="I137" s="93" t="s">
        <v>567</v>
      </c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52.5" customHeight="1" x14ac:dyDescent="0.25">
      <c r="A138" s="105"/>
      <c r="B138" s="93" t="s">
        <v>568</v>
      </c>
      <c r="C138" s="93" t="s">
        <v>374</v>
      </c>
      <c r="D138" s="183">
        <v>425.19</v>
      </c>
      <c r="E138" s="106">
        <v>45324</v>
      </c>
      <c r="F138" s="93" t="s">
        <v>505</v>
      </c>
      <c r="G138" s="93">
        <v>20297105</v>
      </c>
      <c r="H138" s="93" t="s">
        <v>564</v>
      </c>
      <c r="I138" s="93" t="s">
        <v>567</v>
      </c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52.5" customHeight="1" x14ac:dyDescent="0.25">
      <c r="A139" s="105"/>
      <c r="B139" s="93" t="s">
        <v>568</v>
      </c>
      <c r="C139" s="93" t="s">
        <v>374</v>
      </c>
      <c r="D139" s="183">
        <v>425.19</v>
      </c>
      <c r="E139" s="106">
        <v>45324</v>
      </c>
      <c r="F139" s="93" t="s">
        <v>505</v>
      </c>
      <c r="G139" s="93">
        <v>20297105</v>
      </c>
      <c r="H139" s="93" t="s">
        <v>564</v>
      </c>
      <c r="I139" s="93" t="s">
        <v>567</v>
      </c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52.5" customHeight="1" x14ac:dyDescent="0.25">
      <c r="A140" s="105"/>
      <c r="B140" s="93" t="s">
        <v>568</v>
      </c>
      <c r="C140" s="93" t="s">
        <v>374</v>
      </c>
      <c r="D140" s="183">
        <v>425.19</v>
      </c>
      <c r="E140" s="106">
        <v>45324</v>
      </c>
      <c r="F140" s="93" t="s">
        <v>505</v>
      </c>
      <c r="G140" s="93">
        <v>20297105</v>
      </c>
      <c r="H140" s="93" t="s">
        <v>569</v>
      </c>
      <c r="I140" s="93" t="s">
        <v>567</v>
      </c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52.5" customHeight="1" x14ac:dyDescent="0.25">
      <c r="A141" s="105"/>
      <c r="B141" s="93" t="s">
        <v>568</v>
      </c>
      <c r="C141" s="93" t="s">
        <v>374</v>
      </c>
      <c r="D141" s="183">
        <v>425.19</v>
      </c>
      <c r="E141" s="106">
        <v>45324</v>
      </c>
      <c r="F141" s="93" t="s">
        <v>505</v>
      </c>
      <c r="G141" s="93">
        <v>20297105</v>
      </c>
      <c r="H141" s="93" t="s">
        <v>569</v>
      </c>
      <c r="I141" s="93" t="s">
        <v>567</v>
      </c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52.5" customHeight="1" x14ac:dyDescent="0.25">
      <c r="A142" s="105"/>
      <c r="B142" s="93" t="s">
        <v>504</v>
      </c>
      <c r="C142" s="93" t="s">
        <v>374</v>
      </c>
      <c r="D142" s="183">
        <v>286.11</v>
      </c>
      <c r="E142" s="106">
        <v>45324</v>
      </c>
      <c r="F142" s="93" t="s">
        <v>505</v>
      </c>
      <c r="G142" s="93">
        <v>20297105</v>
      </c>
      <c r="H142" s="93" t="s">
        <v>570</v>
      </c>
      <c r="I142" s="93" t="s">
        <v>567</v>
      </c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52.5" customHeight="1" x14ac:dyDescent="0.25">
      <c r="A143" s="105"/>
      <c r="B143" s="93" t="s">
        <v>504</v>
      </c>
      <c r="C143" s="93" t="s">
        <v>374</v>
      </c>
      <c r="D143" s="183">
        <v>286.11</v>
      </c>
      <c r="E143" s="106">
        <v>45324</v>
      </c>
      <c r="F143" s="93" t="s">
        <v>505</v>
      </c>
      <c r="G143" s="93">
        <v>20297105</v>
      </c>
      <c r="H143" s="93" t="s">
        <v>488</v>
      </c>
      <c r="I143" s="93" t="s">
        <v>567</v>
      </c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52.5" customHeight="1" x14ac:dyDescent="0.25">
      <c r="A144" s="105"/>
      <c r="B144" s="93" t="s">
        <v>504</v>
      </c>
      <c r="C144" s="93" t="s">
        <v>374</v>
      </c>
      <c r="D144" s="183">
        <v>286.11</v>
      </c>
      <c r="E144" s="106">
        <v>45324</v>
      </c>
      <c r="F144" s="93" t="s">
        <v>505</v>
      </c>
      <c r="G144" s="93">
        <v>20297105</v>
      </c>
      <c r="H144" s="93" t="s">
        <v>488</v>
      </c>
      <c r="I144" s="93" t="s">
        <v>567</v>
      </c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52.5" customHeight="1" x14ac:dyDescent="0.25">
      <c r="A145" s="105"/>
      <c r="B145" s="93" t="s">
        <v>504</v>
      </c>
      <c r="C145" s="93" t="s">
        <v>374</v>
      </c>
      <c r="D145" s="183">
        <v>286.11</v>
      </c>
      <c r="E145" s="106">
        <v>45324</v>
      </c>
      <c r="F145" s="93" t="s">
        <v>505</v>
      </c>
      <c r="G145" s="93">
        <v>20297105</v>
      </c>
      <c r="H145" s="93" t="s">
        <v>488</v>
      </c>
      <c r="I145" s="93" t="s">
        <v>567</v>
      </c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52.5" customHeight="1" x14ac:dyDescent="0.25">
      <c r="A146" s="105"/>
      <c r="B146" s="93" t="s">
        <v>504</v>
      </c>
      <c r="C146" s="93" t="s">
        <v>374</v>
      </c>
      <c r="D146" s="183">
        <v>286.11</v>
      </c>
      <c r="E146" s="106">
        <v>45324</v>
      </c>
      <c r="F146" s="93" t="s">
        <v>505</v>
      </c>
      <c r="G146" s="93">
        <v>20297105</v>
      </c>
      <c r="H146" s="93" t="s">
        <v>488</v>
      </c>
      <c r="I146" s="93" t="s">
        <v>567</v>
      </c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52.5" customHeight="1" x14ac:dyDescent="0.25">
      <c r="A147" s="105"/>
      <c r="B147" s="93" t="s">
        <v>504</v>
      </c>
      <c r="C147" s="93" t="s">
        <v>374</v>
      </c>
      <c r="D147" s="183">
        <v>286.11</v>
      </c>
      <c r="E147" s="106">
        <v>45324</v>
      </c>
      <c r="F147" s="93" t="s">
        <v>505</v>
      </c>
      <c r="G147" s="93">
        <v>20297105</v>
      </c>
      <c r="H147" s="93" t="s">
        <v>488</v>
      </c>
      <c r="I147" s="93" t="s">
        <v>567</v>
      </c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52.5" customHeight="1" x14ac:dyDescent="0.25">
      <c r="A148" s="105"/>
      <c r="B148" s="93" t="s">
        <v>504</v>
      </c>
      <c r="C148" s="93" t="s">
        <v>374</v>
      </c>
      <c r="D148" s="183">
        <v>286.11</v>
      </c>
      <c r="E148" s="106">
        <v>45324</v>
      </c>
      <c r="F148" s="93" t="s">
        <v>505</v>
      </c>
      <c r="G148" s="93">
        <v>20297105</v>
      </c>
      <c r="H148" s="93" t="s">
        <v>488</v>
      </c>
      <c r="I148" s="93" t="s">
        <v>567</v>
      </c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52.5" customHeight="1" x14ac:dyDescent="0.25">
      <c r="A149" s="105"/>
      <c r="B149" s="93" t="s">
        <v>504</v>
      </c>
      <c r="C149" s="93" t="s">
        <v>374</v>
      </c>
      <c r="D149" s="183">
        <v>286.11</v>
      </c>
      <c r="E149" s="106">
        <v>45324</v>
      </c>
      <c r="F149" s="93" t="s">
        <v>505</v>
      </c>
      <c r="G149" s="93">
        <v>20297105</v>
      </c>
      <c r="H149" s="93" t="s">
        <v>488</v>
      </c>
      <c r="I149" s="93" t="s">
        <v>567</v>
      </c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52.5" customHeight="1" x14ac:dyDescent="0.25">
      <c r="A150" s="105"/>
      <c r="B150" s="93" t="s">
        <v>504</v>
      </c>
      <c r="C150" s="93" t="s">
        <v>374</v>
      </c>
      <c r="D150" s="183">
        <v>286.11</v>
      </c>
      <c r="E150" s="106">
        <v>45324</v>
      </c>
      <c r="F150" s="93" t="s">
        <v>505</v>
      </c>
      <c r="G150" s="93">
        <v>20297105</v>
      </c>
      <c r="H150" s="93" t="s">
        <v>488</v>
      </c>
      <c r="I150" s="93" t="s">
        <v>567</v>
      </c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52.5" customHeight="1" x14ac:dyDescent="0.25">
      <c r="A151" s="105"/>
      <c r="B151" s="93" t="s">
        <v>504</v>
      </c>
      <c r="C151" s="93" t="s">
        <v>374</v>
      </c>
      <c r="D151" s="183">
        <v>286.11</v>
      </c>
      <c r="E151" s="106">
        <v>45324</v>
      </c>
      <c r="F151" s="93" t="s">
        <v>505</v>
      </c>
      <c r="G151" s="93">
        <v>20297105</v>
      </c>
      <c r="H151" s="93" t="s">
        <v>488</v>
      </c>
      <c r="I151" s="93" t="s">
        <v>567</v>
      </c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52.5" customHeight="1" x14ac:dyDescent="0.25">
      <c r="A152" s="105"/>
      <c r="B152" s="93" t="s">
        <v>504</v>
      </c>
      <c r="C152" s="93" t="s">
        <v>374</v>
      </c>
      <c r="D152" s="183">
        <v>286.11</v>
      </c>
      <c r="E152" s="106">
        <v>45324</v>
      </c>
      <c r="F152" s="93" t="s">
        <v>505</v>
      </c>
      <c r="G152" s="93">
        <v>20297105</v>
      </c>
      <c r="H152" s="93" t="s">
        <v>488</v>
      </c>
      <c r="I152" s="93" t="s">
        <v>567</v>
      </c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52.5" customHeight="1" x14ac:dyDescent="0.25">
      <c r="A153" s="105"/>
      <c r="B153" s="93" t="s">
        <v>504</v>
      </c>
      <c r="C153" s="93" t="s">
        <v>374</v>
      </c>
      <c r="D153" s="183">
        <v>286.11</v>
      </c>
      <c r="E153" s="106">
        <v>45324</v>
      </c>
      <c r="F153" s="93" t="s">
        <v>505</v>
      </c>
      <c r="G153" s="93">
        <v>20297105</v>
      </c>
      <c r="H153" s="93" t="s">
        <v>488</v>
      </c>
      <c r="I153" s="93" t="s">
        <v>567</v>
      </c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52.5" customHeight="1" x14ac:dyDescent="0.25">
      <c r="A154" s="105"/>
      <c r="B154" s="93" t="s">
        <v>504</v>
      </c>
      <c r="C154" s="93" t="s">
        <v>374</v>
      </c>
      <c r="D154" s="183">
        <v>286.11</v>
      </c>
      <c r="E154" s="106">
        <v>45324</v>
      </c>
      <c r="F154" s="93" t="s">
        <v>505</v>
      </c>
      <c r="G154" s="93">
        <v>20297105</v>
      </c>
      <c r="H154" s="93" t="s">
        <v>488</v>
      </c>
      <c r="I154" s="93" t="s">
        <v>567</v>
      </c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52.5" customHeight="1" x14ac:dyDescent="0.25">
      <c r="A155" s="105"/>
      <c r="B155" s="93" t="s">
        <v>504</v>
      </c>
      <c r="C155" s="93" t="s">
        <v>374</v>
      </c>
      <c r="D155" s="183">
        <v>286.11</v>
      </c>
      <c r="E155" s="106">
        <v>45324</v>
      </c>
      <c r="F155" s="93" t="s">
        <v>505</v>
      </c>
      <c r="G155" s="93">
        <v>20297105</v>
      </c>
      <c r="H155" s="93" t="s">
        <v>564</v>
      </c>
      <c r="I155" s="93" t="s">
        <v>567</v>
      </c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52.5" customHeight="1" x14ac:dyDescent="0.25">
      <c r="A156" s="105"/>
      <c r="B156" s="93" t="s">
        <v>504</v>
      </c>
      <c r="C156" s="93" t="s">
        <v>374</v>
      </c>
      <c r="D156" s="183">
        <v>286.11</v>
      </c>
      <c r="E156" s="106">
        <v>45324</v>
      </c>
      <c r="F156" s="93" t="s">
        <v>505</v>
      </c>
      <c r="G156" s="93">
        <v>20297105</v>
      </c>
      <c r="H156" s="93" t="s">
        <v>564</v>
      </c>
      <c r="I156" s="93" t="s">
        <v>567</v>
      </c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52.5" customHeight="1" x14ac:dyDescent="0.25">
      <c r="A157" s="105"/>
      <c r="B157" s="93" t="s">
        <v>504</v>
      </c>
      <c r="C157" s="93" t="s">
        <v>374</v>
      </c>
      <c r="D157" s="183">
        <v>286.11</v>
      </c>
      <c r="E157" s="106">
        <v>45324</v>
      </c>
      <c r="F157" s="93" t="s">
        <v>505</v>
      </c>
      <c r="G157" s="93">
        <v>20297105</v>
      </c>
      <c r="H157" s="93" t="s">
        <v>564</v>
      </c>
      <c r="I157" s="93" t="s">
        <v>567</v>
      </c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52.5" customHeight="1" x14ac:dyDescent="0.25">
      <c r="A158" s="105"/>
      <c r="B158" s="93" t="s">
        <v>504</v>
      </c>
      <c r="C158" s="93" t="s">
        <v>374</v>
      </c>
      <c r="D158" s="183">
        <v>286.11</v>
      </c>
      <c r="E158" s="106">
        <v>45324</v>
      </c>
      <c r="F158" s="93" t="s">
        <v>505</v>
      </c>
      <c r="G158" s="93">
        <v>20297105</v>
      </c>
      <c r="H158" s="93" t="s">
        <v>564</v>
      </c>
      <c r="I158" s="93" t="s">
        <v>567</v>
      </c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52.5" customHeight="1" x14ac:dyDescent="0.25">
      <c r="A159" s="105"/>
      <c r="B159" s="93" t="s">
        <v>571</v>
      </c>
      <c r="C159" s="93" t="s">
        <v>374</v>
      </c>
      <c r="D159" s="183">
        <v>-38.6</v>
      </c>
      <c r="E159" s="106">
        <v>45324</v>
      </c>
      <c r="F159" s="93" t="s">
        <v>505</v>
      </c>
      <c r="G159" s="93">
        <v>20297105</v>
      </c>
      <c r="H159" s="93" t="s">
        <v>564</v>
      </c>
      <c r="I159" s="93" t="s">
        <v>477</v>
      </c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52.5" customHeight="1" x14ac:dyDescent="0.25">
      <c r="A160" s="105"/>
      <c r="B160" s="93" t="s">
        <v>572</v>
      </c>
      <c r="C160" s="93" t="s">
        <v>374</v>
      </c>
      <c r="D160" s="183">
        <v>7.99</v>
      </c>
      <c r="E160" s="106">
        <v>45324</v>
      </c>
      <c r="F160" s="93" t="s">
        <v>505</v>
      </c>
      <c r="G160" s="93">
        <v>20297105</v>
      </c>
      <c r="H160" s="93" t="s">
        <v>564</v>
      </c>
      <c r="I160" s="93" t="s">
        <v>477</v>
      </c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52.5" customHeight="1" x14ac:dyDescent="0.25">
      <c r="A161" s="105"/>
      <c r="B161" s="93" t="s">
        <v>504</v>
      </c>
      <c r="C161" s="93" t="s">
        <v>374</v>
      </c>
      <c r="D161" s="183">
        <v>295.64999999999998</v>
      </c>
      <c r="E161" s="106">
        <v>45326</v>
      </c>
      <c r="F161" s="93" t="s">
        <v>505</v>
      </c>
      <c r="G161" s="93">
        <v>202308765</v>
      </c>
      <c r="H161" s="93" t="s">
        <v>570</v>
      </c>
      <c r="I161" s="93" t="s">
        <v>567</v>
      </c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52.5" customHeight="1" x14ac:dyDescent="0.25">
      <c r="A162" s="105"/>
      <c r="B162" s="93" t="s">
        <v>504</v>
      </c>
      <c r="C162" s="93" t="s">
        <v>374</v>
      </c>
      <c r="D162" s="183">
        <v>295.64999999999998</v>
      </c>
      <c r="E162" s="106">
        <v>45326</v>
      </c>
      <c r="F162" s="93" t="s">
        <v>505</v>
      </c>
      <c r="G162" s="93">
        <v>202308765</v>
      </c>
      <c r="H162" s="93" t="s">
        <v>570</v>
      </c>
      <c r="I162" s="93" t="s">
        <v>567</v>
      </c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52.5" customHeight="1" x14ac:dyDescent="0.25">
      <c r="A163" s="105"/>
      <c r="B163" s="93" t="s">
        <v>504</v>
      </c>
      <c r="C163" s="93" t="s">
        <v>374</v>
      </c>
      <c r="D163" s="183">
        <v>295.64999999999998</v>
      </c>
      <c r="E163" s="106">
        <v>45326</v>
      </c>
      <c r="F163" s="93" t="s">
        <v>505</v>
      </c>
      <c r="G163" s="93">
        <v>202308765</v>
      </c>
      <c r="H163" s="93" t="s">
        <v>570</v>
      </c>
      <c r="I163" s="93" t="s">
        <v>567</v>
      </c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52.5" customHeight="1" x14ac:dyDescent="0.25">
      <c r="A164" s="105"/>
      <c r="B164" s="93" t="s">
        <v>504</v>
      </c>
      <c r="C164" s="93" t="s">
        <v>374</v>
      </c>
      <c r="D164" s="183">
        <v>295.64999999999998</v>
      </c>
      <c r="E164" s="106">
        <v>45326</v>
      </c>
      <c r="F164" s="93" t="s">
        <v>505</v>
      </c>
      <c r="G164" s="93">
        <v>202308765</v>
      </c>
      <c r="H164" s="93" t="s">
        <v>570</v>
      </c>
      <c r="I164" s="93" t="s">
        <v>567</v>
      </c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52.5" customHeight="1" x14ac:dyDescent="0.25">
      <c r="A165" s="105"/>
      <c r="B165" s="93" t="s">
        <v>504</v>
      </c>
      <c r="C165" s="93" t="s">
        <v>374</v>
      </c>
      <c r="D165" s="183">
        <v>295.64999999999998</v>
      </c>
      <c r="E165" s="106">
        <v>45326</v>
      </c>
      <c r="F165" s="93" t="s">
        <v>505</v>
      </c>
      <c r="G165" s="93">
        <v>202308765</v>
      </c>
      <c r="H165" s="93" t="s">
        <v>570</v>
      </c>
      <c r="I165" s="93" t="s">
        <v>567</v>
      </c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52.5" customHeight="1" x14ac:dyDescent="0.25">
      <c r="A166" s="105"/>
      <c r="B166" s="93" t="s">
        <v>573</v>
      </c>
      <c r="C166" s="93" t="s">
        <v>374</v>
      </c>
      <c r="D166" s="183">
        <v>-4.45</v>
      </c>
      <c r="E166" s="106">
        <v>45326</v>
      </c>
      <c r="F166" s="93" t="s">
        <v>505</v>
      </c>
      <c r="G166" s="93">
        <v>202308765</v>
      </c>
      <c r="H166" s="93" t="s">
        <v>570</v>
      </c>
      <c r="I166" s="93" t="s">
        <v>477</v>
      </c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52.5" customHeight="1" x14ac:dyDescent="0.25">
      <c r="A167" s="105"/>
      <c r="B167" s="93" t="s">
        <v>574</v>
      </c>
      <c r="C167" s="93" t="s">
        <v>374</v>
      </c>
      <c r="D167" s="183">
        <v>7.99</v>
      </c>
      <c r="E167" s="106">
        <v>45326</v>
      </c>
      <c r="F167" s="93" t="s">
        <v>505</v>
      </c>
      <c r="G167" s="93">
        <v>202308765</v>
      </c>
      <c r="H167" s="93" t="s">
        <v>570</v>
      </c>
      <c r="I167" s="93" t="s">
        <v>477</v>
      </c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66" customHeight="1" x14ac:dyDescent="0.25">
      <c r="A168" s="105"/>
      <c r="B168" s="93" t="s">
        <v>575</v>
      </c>
      <c r="C168" s="93" t="s">
        <v>392</v>
      </c>
      <c r="D168" s="183">
        <v>2255.06</v>
      </c>
      <c r="E168" s="106">
        <v>45330</v>
      </c>
      <c r="F168" s="93" t="s">
        <v>482</v>
      </c>
      <c r="G168" s="93">
        <v>343938</v>
      </c>
      <c r="H168" s="93" t="s">
        <v>470</v>
      </c>
      <c r="I168" s="93" t="s">
        <v>576</v>
      </c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64.5" customHeight="1" x14ac:dyDescent="0.25">
      <c r="A169" s="105"/>
      <c r="B169" s="93" t="s">
        <v>575</v>
      </c>
      <c r="C169" s="93" t="s">
        <v>392</v>
      </c>
      <c r="D169" s="183">
        <v>2255.06</v>
      </c>
      <c r="E169" s="106">
        <v>45330</v>
      </c>
      <c r="F169" s="93" t="s">
        <v>482</v>
      </c>
      <c r="G169" s="93">
        <v>343938</v>
      </c>
      <c r="H169" s="93" t="s">
        <v>470</v>
      </c>
      <c r="I169" s="93" t="s">
        <v>577</v>
      </c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52.5" customHeight="1" x14ac:dyDescent="0.25">
      <c r="A170" s="105"/>
      <c r="B170" s="93" t="s">
        <v>578</v>
      </c>
      <c r="C170" s="93" t="s">
        <v>392</v>
      </c>
      <c r="D170" s="183">
        <v>85.18</v>
      </c>
      <c r="E170" s="106">
        <v>45330</v>
      </c>
      <c r="F170" s="93" t="s">
        <v>482</v>
      </c>
      <c r="G170" s="93">
        <v>343938</v>
      </c>
      <c r="H170" s="93" t="s">
        <v>470</v>
      </c>
      <c r="I170" s="93" t="s">
        <v>477</v>
      </c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68.25" customHeight="1" x14ac:dyDescent="0.25">
      <c r="A171" s="105"/>
      <c r="B171" s="93" t="s">
        <v>579</v>
      </c>
      <c r="C171" s="93" t="s">
        <v>392</v>
      </c>
      <c r="D171" s="183">
        <v>1999.75</v>
      </c>
      <c r="E171" s="106">
        <v>45330</v>
      </c>
      <c r="F171" s="93" t="s">
        <v>482</v>
      </c>
      <c r="G171" s="93">
        <v>886796</v>
      </c>
      <c r="H171" s="93" t="s">
        <v>470</v>
      </c>
      <c r="I171" s="93" t="s">
        <v>580</v>
      </c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52.5" customHeight="1" x14ac:dyDescent="0.25">
      <c r="A172" s="105"/>
      <c r="B172" s="93" t="s">
        <v>581</v>
      </c>
      <c r="C172" s="93" t="s">
        <v>392</v>
      </c>
      <c r="D172" s="183">
        <v>588.04999999999995</v>
      </c>
      <c r="E172" s="106">
        <v>45330</v>
      </c>
      <c r="F172" s="93" t="s">
        <v>482</v>
      </c>
      <c r="G172" s="93">
        <v>886796</v>
      </c>
      <c r="H172" s="93" t="s">
        <v>470</v>
      </c>
      <c r="I172" s="93" t="s">
        <v>582</v>
      </c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52.5" customHeight="1" x14ac:dyDescent="0.25">
      <c r="A173" s="105"/>
      <c r="B173" s="93" t="s">
        <v>583</v>
      </c>
      <c r="C173" s="93" t="s">
        <v>392</v>
      </c>
      <c r="D173" s="183">
        <v>59.8</v>
      </c>
      <c r="E173" s="106">
        <v>45330</v>
      </c>
      <c r="F173" s="93" t="s">
        <v>482</v>
      </c>
      <c r="G173" s="93">
        <v>886796</v>
      </c>
      <c r="H173" s="93" t="s">
        <v>470</v>
      </c>
      <c r="I173" s="93" t="s">
        <v>477</v>
      </c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52.5" customHeight="1" x14ac:dyDescent="0.25">
      <c r="A174" s="105"/>
      <c r="B174" s="93" t="s">
        <v>584</v>
      </c>
      <c r="C174" s="93" t="s">
        <v>370</v>
      </c>
      <c r="D174" s="183">
        <v>258.62</v>
      </c>
      <c r="E174" s="106">
        <v>45331</v>
      </c>
      <c r="F174" s="93" t="s">
        <v>585</v>
      </c>
      <c r="G174" s="93">
        <v>11448</v>
      </c>
      <c r="H174" s="93" t="s">
        <v>470</v>
      </c>
      <c r="I174" s="93" t="s">
        <v>586</v>
      </c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52.5" customHeight="1" x14ac:dyDescent="0.25">
      <c r="A175" s="105"/>
      <c r="B175" s="93" t="s">
        <v>587</v>
      </c>
      <c r="C175" s="93" t="s">
        <v>370</v>
      </c>
      <c r="D175" s="183">
        <v>864.37</v>
      </c>
      <c r="E175" s="106">
        <v>45331</v>
      </c>
      <c r="F175" s="93" t="s">
        <v>585</v>
      </c>
      <c r="G175" s="93">
        <v>11448</v>
      </c>
      <c r="H175" s="93" t="s">
        <v>470</v>
      </c>
      <c r="I175" s="93" t="s">
        <v>588</v>
      </c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52.5" customHeight="1" x14ac:dyDescent="0.25">
      <c r="A176" s="105"/>
      <c r="B176" s="93" t="s">
        <v>589</v>
      </c>
      <c r="C176" s="93" t="s">
        <v>370</v>
      </c>
      <c r="D176" s="183">
        <v>168.1</v>
      </c>
      <c r="E176" s="106">
        <v>45331</v>
      </c>
      <c r="F176" s="93" t="s">
        <v>585</v>
      </c>
      <c r="G176" s="93">
        <v>11448</v>
      </c>
      <c r="H176" s="93" t="s">
        <v>470</v>
      </c>
      <c r="I176" s="93" t="s">
        <v>477</v>
      </c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78" customHeight="1" x14ac:dyDescent="0.25">
      <c r="A177" s="105"/>
      <c r="B177" s="93" t="s">
        <v>590</v>
      </c>
      <c r="C177" s="93" t="s">
        <v>370</v>
      </c>
      <c r="D177" s="183">
        <v>2406.6</v>
      </c>
      <c r="E177" s="106">
        <v>45338</v>
      </c>
      <c r="F177" s="93" t="s">
        <v>591</v>
      </c>
      <c r="G177" s="93">
        <v>442</v>
      </c>
      <c r="H177" s="93" t="s">
        <v>470</v>
      </c>
      <c r="I177" s="93" t="s">
        <v>592</v>
      </c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66" customHeight="1" x14ac:dyDescent="0.25">
      <c r="A178" s="105"/>
      <c r="B178" s="93" t="s">
        <v>590</v>
      </c>
      <c r="C178" s="93" t="s">
        <v>370</v>
      </c>
      <c r="D178" s="183">
        <v>2406.6</v>
      </c>
      <c r="E178" s="106">
        <v>45338</v>
      </c>
      <c r="F178" s="93" t="s">
        <v>591</v>
      </c>
      <c r="G178" s="93">
        <v>442</v>
      </c>
      <c r="H178" s="93" t="s">
        <v>470</v>
      </c>
      <c r="I178" s="93" t="s">
        <v>593</v>
      </c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52.5" customHeight="1" x14ac:dyDescent="0.25">
      <c r="A179" s="105"/>
      <c r="B179" s="93" t="s">
        <v>590</v>
      </c>
      <c r="C179" s="93" t="s">
        <v>370</v>
      </c>
      <c r="D179" s="183">
        <v>2406.6</v>
      </c>
      <c r="E179" s="106">
        <v>45338</v>
      </c>
      <c r="F179" s="93" t="s">
        <v>591</v>
      </c>
      <c r="G179" s="93">
        <v>442</v>
      </c>
      <c r="H179" s="93" t="s">
        <v>470</v>
      </c>
      <c r="I179" s="93" t="s">
        <v>594</v>
      </c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78.75" customHeight="1" x14ac:dyDescent="0.25">
      <c r="A180" s="105"/>
      <c r="B180" s="93" t="s">
        <v>590</v>
      </c>
      <c r="C180" s="93" t="s">
        <v>370</v>
      </c>
      <c r="D180" s="183">
        <v>2406.6</v>
      </c>
      <c r="E180" s="106">
        <v>45338</v>
      </c>
      <c r="F180" s="93" t="s">
        <v>591</v>
      </c>
      <c r="G180" s="93">
        <v>442</v>
      </c>
      <c r="H180" s="93" t="s">
        <v>470</v>
      </c>
      <c r="I180" s="93" t="s">
        <v>595</v>
      </c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77.25" customHeight="1" x14ac:dyDescent="0.25">
      <c r="A181" s="105"/>
      <c r="B181" s="93" t="s">
        <v>590</v>
      </c>
      <c r="C181" s="93" t="s">
        <v>370</v>
      </c>
      <c r="D181" s="183">
        <v>2406.6</v>
      </c>
      <c r="E181" s="106">
        <v>45338</v>
      </c>
      <c r="F181" s="93" t="s">
        <v>591</v>
      </c>
      <c r="G181" s="93">
        <v>442</v>
      </c>
      <c r="H181" s="93" t="s">
        <v>470</v>
      </c>
      <c r="I181" s="93" t="s">
        <v>596</v>
      </c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77.25" customHeight="1" x14ac:dyDescent="0.25">
      <c r="A182" s="105"/>
      <c r="B182" s="93" t="s">
        <v>590</v>
      </c>
      <c r="C182" s="93" t="s">
        <v>370</v>
      </c>
      <c r="D182" s="183">
        <v>2406.6</v>
      </c>
      <c r="E182" s="106">
        <v>45338</v>
      </c>
      <c r="F182" s="93" t="s">
        <v>591</v>
      </c>
      <c r="G182" s="93">
        <v>442</v>
      </c>
      <c r="H182" s="93" t="s">
        <v>470</v>
      </c>
      <c r="I182" s="93" t="s">
        <v>597</v>
      </c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78" customHeight="1" x14ac:dyDescent="0.25">
      <c r="A183" s="105"/>
      <c r="B183" s="93" t="s">
        <v>590</v>
      </c>
      <c r="C183" s="93" t="s">
        <v>370</v>
      </c>
      <c r="D183" s="183">
        <v>2406.6</v>
      </c>
      <c r="E183" s="106">
        <v>45338</v>
      </c>
      <c r="F183" s="93" t="s">
        <v>591</v>
      </c>
      <c r="G183" s="93">
        <v>442</v>
      </c>
      <c r="H183" s="93" t="s">
        <v>470</v>
      </c>
      <c r="I183" s="93" t="s">
        <v>598</v>
      </c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76.5" customHeight="1" x14ac:dyDescent="0.25">
      <c r="A184" s="105"/>
      <c r="B184" s="93" t="s">
        <v>590</v>
      </c>
      <c r="C184" s="93" t="s">
        <v>370</v>
      </c>
      <c r="D184" s="183">
        <v>2406.6</v>
      </c>
      <c r="E184" s="106">
        <v>45338</v>
      </c>
      <c r="F184" s="93" t="s">
        <v>591</v>
      </c>
      <c r="G184" s="93">
        <v>442</v>
      </c>
      <c r="H184" s="93" t="s">
        <v>470</v>
      </c>
      <c r="I184" s="93" t="s">
        <v>599</v>
      </c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52.5" customHeight="1" x14ac:dyDescent="0.25">
      <c r="A185" s="105"/>
      <c r="B185" s="93" t="s">
        <v>590</v>
      </c>
      <c r="C185" s="93" t="s">
        <v>370</v>
      </c>
      <c r="D185" s="183">
        <v>2406.6</v>
      </c>
      <c r="E185" s="106">
        <v>45338</v>
      </c>
      <c r="F185" s="93" t="s">
        <v>591</v>
      </c>
      <c r="G185" s="93">
        <v>442</v>
      </c>
      <c r="H185" s="93" t="s">
        <v>470</v>
      </c>
      <c r="I185" s="93" t="s">
        <v>599</v>
      </c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78" customHeight="1" x14ac:dyDescent="0.25">
      <c r="A186" s="105"/>
      <c r="B186" s="93" t="s">
        <v>590</v>
      </c>
      <c r="C186" s="93" t="s">
        <v>370</v>
      </c>
      <c r="D186" s="183">
        <v>2406.6</v>
      </c>
      <c r="E186" s="106">
        <v>45338</v>
      </c>
      <c r="F186" s="93" t="s">
        <v>591</v>
      </c>
      <c r="G186" s="93">
        <v>442</v>
      </c>
      <c r="H186" s="93" t="s">
        <v>470</v>
      </c>
      <c r="I186" s="93" t="s">
        <v>600</v>
      </c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78" customHeight="1" x14ac:dyDescent="0.25">
      <c r="A187" s="105"/>
      <c r="B187" s="93" t="s">
        <v>590</v>
      </c>
      <c r="C187" s="93" t="s">
        <v>370</v>
      </c>
      <c r="D187" s="183">
        <v>2406.6</v>
      </c>
      <c r="E187" s="106">
        <v>45338</v>
      </c>
      <c r="F187" s="93" t="s">
        <v>591</v>
      </c>
      <c r="G187" s="93">
        <v>442</v>
      </c>
      <c r="H187" s="93" t="s">
        <v>470</v>
      </c>
      <c r="I187" s="93" t="s">
        <v>599</v>
      </c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78" customHeight="1" x14ac:dyDescent="0.25">
      <c r="A188" s="105"/>
      <c r="B188" s="93" t="s">
        <v>601</v>
      </c>
      <c r="C188" s="93" t="s">
        <v>370</v>
      </c>
      <c r="D188" s="183">
        <v>2801.2</v>
      </c>
      <c r="E188" s="106">
        <v>45338</v>
      </c>
      <c r="F188" s="93" t="s">
        <v>591</v>
      </c>
      <c r="G188" s="93">
        <v>442</v>
      </c>
      <c r="H188" s="93" t="s">
        <v>470</v>
      </c>
      <c r="I188" s="93" t="s">
        <v>602</v>
      </c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78" customHeight="1" x14ac:dyDescent="0.25">
      <c r="A189" s="105"/>
      <c r="B189" s="93" t="s">
        <v>603</v>
      </c>
      <c r="C189" s="93" t="s">
        <v>370</v>
      </c>
      <c r="D189" s="183">
        <v>598.4</v>
      </c>
      <c r="E189" s="106">
        <v>45338</v>
      </c>
      <c r="F189" s="93" t="s">
        <v>591</v>
      </c>
      <c r="G189" s="93">
        <v>442</v>
      </c>
      <c r="H189" s="93" t="s">
        <v>470</v>
      </c>
      <c r="I189" s="93" t="s">
        <v>604</v>
      </c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78" customHeight="1" x14ac:dyDescent="0.25">
      <c r="A190" s="105"/>
      <c r="B190" s="93" t="s">
        <v>603</v>
      </c>
      <c r="C190" s="93" t="s">
        <v>370</v>
      </c>
      <c r="D190" s="183">
        <v>598.4</v>
      </c>
      <c r="E190" s="106">
        <v>45338</v>
      </c>
      <c r="F190" s="93" t="s">
        <v>591</v>
      </c>
      <c r="G190" s="93">
        <v>442</v>
      </c>
      <c r="H190" s="93" t="s">
        <v>470</v>
      </c>
      <c r="I190" s="93" t="s">
        <v>605</v>
      </c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78" customHeight="1" x14ac:dyDescent="0.25">
      <c r="A191" s="105"/>
      <c r="B191" s="93" t="s">
        <v>603</v>
      </c>
      <c r="C191" s="93" t="s">
        <v>370</v>
      </c>
      <c r="D191" s="183">
        <v>598.4</v>
      </c>
      <c r="E191" s="106">
        <v>45338</v>
      </c>
      <c r="F191" s="93" t="s">
        <v>591</v>
      </c>
      <c r="G191" s="93">
        <v>442</v>
      </c>
      <c r="H191" s="93" t="s">
        <v>470</v>
      </c>
      <c r="I191" s="93" t="s">
        <v>606</v>
      </c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78" customHeight="1" x14ac:dyDescent="0.25">
      <c r="A192" s="105"/>
      <c r="B192" s="93" t="s">
        <v>603</v>
      </c>
      <c r="C192" s="93" t="s">
        <v>370</v>
      </c>
      <c r="D192" s="183">
        <v>598.4</v>
      </c>
      <c r="E192" s="106">
        <v>45338</v>
      </c>
      <c r="F192" s="93" t="s">
        <v>591</v>
      </c>
      <c r="G192" s="93">
        <v>442</v>
      </c>
      <c r="H192" s="93" t="s">
        <v>470</v>
      </c>
      <c r="I192" s="93" t="s">
        <v>607</v>
      </c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78" customHeight="1" x14ac:dyDescent="0.25">
      <c r="A193" s="105"/>
      <c r="B193" s="93" t="s">
        <v>603</v>
      </c>
      <c r="C193" s="93" t="s">
        <v>370</v>
      </c>
      <c r="D193" s="183">
        <v>598.4</v>
      </c>
      <c r="E193" s="106">
        <v>45338</v>
      </c>
      <c r="F193" s="93" t="s">
        <v>591</v>
      </c>
      <c r="G193" s="93">
        <v>442</v>
      </c>
      <c r="H193" s="93" t="s">
        <v>470</v>
      </c>
      <c r="I193" s="93" t="s">
        <v>608</v>
      </c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78" customHeight="1" x14ac:dyDescent="0.25">
      <c r="A194" s="105"/>
      <c r="B194" s="93" t="s">
        <v>603</v>
      </c>
      <c r="C194" s="93" t="s">
        <v>370</v>
      </c>
      <c r="D194" s="183">
        <v>598.4</v>
      </c>
      <c r="E194" s="106">
        <v>45338</v>
      </c>
      <c r="F194" s="93" t="s">
        <v>591</v>
      </c>
      <c r="G194" s="93">
        <v>442</v>
      </c>
      <c r="H194" s="93" t="s">
        <v>470</v>
      </c>
      <c r="I194" s="93" t="s">
        <v>609</v>
      </c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78" customHeight="1" x14ac:dyDescent="0.25">
      <c r="A195" s="105"/>
      <c r="B195" s="93" t="s">
        <v>603</v>
      </c>
      <c r="C195" s="93" t="s">
        <v>370</v>
      </c>
      <c r="D195" s="183">
        <v>598.4</v>
      </c>
      <c r="E195" s="106">
        <v>45338</v>
      </c>
      <c r="F195" s="93" t="s">
        <v>591</v>
      </c>
      <c r="G195" s="93">
        <v>442</v>
      </c>
      <c r="H195" s="93" t="s">
        <v>470</v>
      </c>
      <c r="I195" s="93" t="s">
        <v>610</v>
      </c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78" customHeight="1" x14ac:dyDescent="0.25">
      <c r="A196" s="105"/>
      <c r="B196" s="93" t="s">
        <v>603</v>
      </c>
      <c r="C196" s="93" t="s">
        <v>370</v>
      </c>
      <c r="D196" s="183">
        <v>598.4</v>
      </c>
      <c r="E196" s="106">
        <v>45338</v>
      </c>
      <c r="F196" s="93" t="s">
        <v>591</v>
      </c>
      <c r="G196" s="93">
        <v>442</v>
      </c>
      <c r="H196" s="93" t="s">
        <v>470</v>
      </c>
      <c r="I196" s="93" t="s">
        <v>611</v>
      </c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78" customHeight="1" x14ac:dyDescent="0.25">
      <c r="A197" s="105"/>
      <c r="B197" s="93" t="s">
        <v>603</v>
      </c>
      <c r="C197" s="93" t="s">
        <v>370</v>
      </c>
      <c r="D197" s="183">
        <v>598.4</v>
      </c>
      <c r="E197" s="106">
        <v>45338</v>
      </c>
      <c r="F197" s="93" t="s">
        <v>591</v>
      </c>
      <c r="G197" s="93">
        <v>442</v>
      </c>
      <c r="H197" s="93" t="s">
        <v>470</v>
      </c>
      <c r="I197" s="93" t="s">
        <v>612</v>
      </c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78" customHeight="1" x14ac:dyDescent="0.25">
      <c r="A198" s="105"/>
      <c r="B198" s="93" t="s">
        <v>603</v>
      </c>
      <c r="C198" s="93" t="s">
        <v>370</v>
      </c>
      <c r="D198" s="183">
        <v>598.4</v>
      </c>
      <c r="E198" s="106">
        <v>45338</v>
      </c>
      <c r="F198" s="93" t="s">
        <v>591</v>
      </c>
      <c r="G198" s="93">
        <v>442</v>
      </c>
      <c r="H198" s="93" t="s">
        <v>470</v>
      </c>
      <c r="I198" s="93" t="s">
        <v>613</v>
      </c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78" customHeight="1" x14ac:dyDescent="0.25">
      <c r="A199" s="105"/>
      <c r="B199" s="93" t="s">
        <v>603</v>
      </c>
      <c r="C199" s="93" t="s">
        <v>370</v>
      </c>
      <c r="D199" s="183">
        <v>598.4</v>
      </c>
      <c r="E199" s="106">
        <v>45338</v>
      </c>
      <c r="F199" s="93" t="s">
        <v>591</v>
      </c>
      <c r="G199" s="93">
        <v>442</v>
      </c>
      <c r="H199" s="93" t="s">
        <v>470</v>
      </c>
      <c r="I199" s="93" t="s">
        <v>613</v>
      </c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78" customHeight="1" x14ac:dyDescent="0.25">
      <c r="A200" s="105"/>
      <c r="B200" s="93" t="s">
        <v>614</v>
      </c>
      <c r="C200" s="93" t="s">
        <v>370</v>
      </c>
      <c r="D200" s="183">
        <v>299.14999999999998</v>
      </c>
      <c r="E200" s="106">
        <v>45338</v>
      </c>
      <c r="F200" s="93" t="s">
        <v>591</v>
      </c>
      <c r="G200" s="93">
        <v>442</v>
      </c>
      <c r="H200" s="93" t="s">
        <v>470</v>
      </c>
      <c r="I200" s="93" t="s">
        <v>615</v>
      </c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78" customHeight="1" x14ac:dyDescent="0.25">
      <c r="A201" s="105"/>
      <c r="B201" s="93" t="s">
        <v>614</v>
      </c>
      <c r="C201" s="93" t="s">
        <v>370</v>
      </c>
      <c r="D201" s="183">
        <v>299.14999999999998</v>
      </c>
      <c r="E201" s="106">
        <v>45338</v>
      </c>
      <c r="F201" s="93" t="s">
        <v>591</v>
      </c>
      <c r="G201" s="93">
        <v>442</v>
      </c>
      <c r="H201" s="93" t="s">
        <v>470</v>
      </c>
      <c r="I201" s="93" t="s">
        <v>616</v>
      </c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78" customHeight="1" x14ac:dyDescent="0.25">
      <c r="A202" s="105"/>
      <c r="B202" s="93" t="s">
        <v>614</v>
      </c>
      <c r="C202" s="93" t="s">
        <v>370</v>
      </c>
      <c r="D202" s="183">
        <v>299.14999999999998</v>
      </c>
      <c r="E202" s="106">
        <v>45338</v>
      </c>
      <c r="F202" s="93" t="s">
        <v>591</v>
      </c>
      <c r="G202" s="93">
        <v>442</v>
      </c>
      <c r="H202" s="93" t="s">
        <v>470</v>
      </c>
      <c r="I202" s="93" t="s">
        <v>617</v>
      </c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78" customHeight="1" x14ac:dyDescent="0.25">
      <c r="A203" s="105"/>
      <c r="B203" s="93" t="s">
        <v>614</v>
      </c>
      <c r="C203" s="93" t="s">
        <v>370</v>
      </c>
      <c r="D203" s="183">
        <v>299.14999999999998</v>
      </c>
      <c r="E203" s="106">
        <v>45338</v>
      </c>
      <c r="F203" s="93" t="s">
        <v>591</v>
      </c>
      <c r="G203" s="93">
        <v>442</v>
      </c>
      <c r="H203" s="93" t="s">
        <v>470</v>
      </c>
      <c r="I203" s="93" t="s">
        <v>618</v>
      </c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78" customHeight="1" x14ac:dyDescent="0.25">
      <c r="A204" s="105"/>
      <c r="B204" s="93" t="s">
        <v>614</v>
      </c>
      <c r="C204" s="93" t="s">
        <v>370</v>
      </c>
      <c r="D204" s="183">
        <v>299.14999999999998</v>
      </c>
      <c r="E204" s="106">
        <v>45338</v>
      </c>
      <c r="F204" s="93" t="s">
        <v>591</v>
      </c>
      <c r="G204" s="93">
        <v>442</v>
      </c>
      <c r="H204" s="93" t="s">
        <v>470</v>
      </c>
      <c r="I204" s="93" t="s">
        <v>619</v>
      </c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78" customHeight="1" x14ac:dyDescent="0.25">
      <c r="A205" s="105"/>
      <c r="B205" s="93" t="s">
        <v>614</v>
      </c>
      <c r="C205" s="93" t="s">
        <v>370</v>
      </c>
      <c r="D205" s="183">
        <v>299.14999999999998</v>
      </c>
      <c r="E205" s="106">
        <v>45338</v>
      </c>
      <c r="F205" s="93" t="s">
        <v>591</v>
      </c>
      <c r="G205" s="93">
        <v>442</v>
      </c>
      <c r="H205" s="93" t="s">
        <v>470</v>
      </c>
      <c r="I205" s="93" t="s">
        <v>620</v>
      </c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78" customHeight="1" x14ac:dyDescent="0.25">
      <c r="A206" s="105"/>
      <c r="B206" s="93" t="s">
        <v>614</v>
      </c>
      <c r="C206" s="93" t="s">
        <v>370</v>
      </c>
      <c r="D206" s="183">
        <v>299.14999999999998</v>
      </c>
      <c r="E206" s="106">
        <v>45338</v>
      </c>
      <c r="F206" s="93" t="s">
        <v>591</v>
      </c>
      <c r="G206" s="93">
        <v>442</v>
      </c>
      <c r="H206" s="93" t="s">
        <v>470</v>
      </c>
      <c r="I206" s="93" t="s">
        <v>621</v>
      </c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78" customHeight="1" x14ac:dyDescent="0.25">
      <c r="A207" s="105"/>
      <c r="B207" s="93" t="s">
        <v>614</v>
      </c>
      <c r="C207" s="93" t="s">
        <v>370</v>
      </c>
      <c r="D207" s="183">
        <v>299.14999999999998</v>
      </c>
      <c r="E207" s="106">
        <v>45338</v>
      </c>
      <c r="F207" s="93" t="s">
        <v>591</v>
      </c>
      <c r="G207" s="93">
        <v>442</v>
      </c>
      <c r="H207" s="93" t="s">
        <v>470</v>
      </c>
      <c r="I207" s="93" t="s">
        <v>622</v>
      </c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78" customHeight="1" x14ac:dyDescent="0.25">
      <c r="A208" s="105"/>
      <c r="B208" s="93" t="s">
        <v>614</v>
      </c>
      <c r="C208" s="93" t="s">
        <v>370</v>
      </c>
      <c r="D208" s="183">
        <v>299.14999999999998</v>
      </c>
      <c r="E208" s="106">
        <v>45338</v>
      </c>
      <c r="F208" s="93" t="s">
        <v>591</v>
      </c>
      <c r="G208" s="93">
        <v>442</v>
      </c>
      <c r="H208" s="93" t="s">
        <v>470</v>
      </c>
      <c r="I208" s="93" t="s">
        <v>622</v>
      </c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78" customHeight="1" x14ac:dyDescent="0.25">
      <c r="A209" s="105"/>
      <c r="B209" s="93" t="s">
        <v>614</v>
      </c>
      <c r="C209" s="93" t="s">
        <v>370</v>
      </c>
      <c r="D209" s="183">
        <v>299.14999999999998</v>
      </c>
      <c r="E209" s="106">
        <v>45338</v>
      </c>
      <c r="F209" s="93" t="s">
        <v>591</v>
      </c>
      <c r="G209" s="93">
        <v>442</v>
      </c>
      <c r="H209" s="93" t="s">
        <v>470</v>
      </c>
      <c r="I209" s="93" t="s">
        <v>622</v>
      </c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78" customHeight="1" x14ac:dyDescent="0.25">
      <c r="A210" s="105"/>
      <c r="B210" s="93" t="s">
        <v>614</v>
      </c>
      <c r="C210" s="93" t="s">
        <v>370</v>
      </c>
      <c r="D210" s="183">
        <v>299.14999999999998</v>
      </c>
      <c r="E210" s="106">
        <v>45338</v>
      </c>
      <c r="F210" s="93" t="s">
        <v>591</v>
      </c>
      <c r="G210" s="93">
        <v>442</v>
      </c>
      <c r="H210" s="93" t="s">
        <v>470</v>
      </c>
      <c r="I210" s="93" t="s">
        <v>622</v>
      </c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52.5" customHeight="1" x14ac:dyDescent="0.25">
      <c r="A211" s="105"/>
      <c r="B211" s="93" t="s">
        <v>623</v>
      </c>
      <c r="C211" s="93" t="s">
        <v>370</v>
      </c>
      <c r="D211" s="183">
        <v>1139.0999999999999</v>
      </c>
      <c r="E211" s="106">
        <v>45338</v>
      </c>
      <c r="F211" s="93" t="s">
        <v>591</v>
      </c>
      <c r="G211" s="93">
        <v>442</v>
      </c>
      <c r="H211" s="93" t="s">
        <v>470</v>
      </c>
      <c r="I211" s="93" t="s">
        <v>624</v>
      </c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52.5" customHeight="1" x14ac:dyDescent="0.25">
      <c r="A212" s="105"/>
      <c r="B212" s="93" t="s">
        <v>625</v>
      </c>
      <c r="C212" s="93" t="s">
        <v>370</v>
      </c>
      <c r="D212" s="183">
        <v>678.2</v>
      </c>
      <c r="E212" s="106">
        <v>45338</v>
      </c>
      <c r="F212" s="93" t="s">
        <v>591</v>
      </c>
      <c r="G212" s="93">
        <v>442</v>
      </c>
      <c r="H212" s="93" t="s">
        <v>470</v>
      </c>
      <c r="I212" s="93" t="s">
        <v>626</v>
      </c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52.5" customHeight="1" x14ac:dyDescent="0.25">
      <c r="A213" s="105"/>
      <c r="B213" s="93" t="s">
        <v>627</v>
      </c>
      <c r="C213" s="93" t="s">
        <v>370</v>
      </c>
      <c r="D213" s="183">
        <v>1019.35</v>
      </c>
      <c r="E213" s="106">
        <v>45338</v>
      </c>
      <c r="F213" s="93" t="s">
        <v>591</v>
      </c>
      <c r="G213" s="93">
        <v>442</v>
      </c>
      <c r="H213" s="93" t="s">
        <v>470</v>
      </c>
      <c r="I213" s="93" t="s">
        <v>628</v>
      </c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76.5" customHeight="1" x14ac:dyDescent="0.25">
      <c r="A214" s="105"/>
      <c r="B214" s="93" t="s">
        <v>629</v>
      </c>
      <c r="C214" s="93" t="s">
        <v>370</v>
      </c>
      <c r="D214" s="183">
        <v>299.89999999999998</v>
      </c>
      <c r="E214" s="106">
        <v>45338</v>
      </c>
      <c r="F214" s="93" t="s">
        <v>591</v>
      </c>
      <c r="G214" s="93">
        <v>442</v>
      </c>
      <c r="H214" s="93" t="s">
        <v>470</v>
      </c>
      <c r="I214" s="93" t="s">
        <v>630</v>
      </c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52.5" customHeight="1" x14ac:dyDescent="0.25">
      <c r="A215" s="105"/>
      <c r="B215" s="93" t="s">
        <v>631</v>
      </c>
      <c r="C215" s="93" t="s">
        <v>370</v>
      </c>
      <c r="D215" s="183">
        <v>2599.4499999999998</v>
      </c>
      <c r="E215" s="106">
        <v>45338</v>
      </c>
      <c r="F215" s="93" t="s">
        <v>632</v>
      </c>
      <c r="G215" s="105">
        <v>442</v>
      </c>
      <c r="H215" s="93" t="s">
        <v>470</v>
      </c>
      <c r="I215" s="93" t="s">
        <v>495</v>
      </c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52.5" customHeight="1" x14ac:dyDescent="0.25">
      <c r="A216" s="105"/>
      <c r="B216" s="93" t="s">
        <v>633</v>
      </c>
      <c r="C216" s="93" t="s">
        <v>374</v>
      </c>
      <c r="D216" s="183">
        <v>156.38</v>
      </c>
      <c r="E216" s="106">
        <v>45338</v>
      </c>
      <c r="F216" s="93" t="s">
        <v>632</v>
      </c>
      <c r="G216" s="105">
        <v>20358097</v>
      </c>
      <c r="H216" s="93" t="s">
        <v>470</v>
      </c>
      <c r="I216" s="93" t="s">
        <v>634</v>
      </c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52.5" customHeight="1" x14ac:dyDescent="0.25">
      <c r="A217" s="105"/>
      <c r="B217" s="93" t="s">
        <v>635</v>
      </c>
      <c r="C217" s="93" t="s">
        <v>374</v>
      </c>
      <c r="D217" s="183">
        <v>-2.31</v>
      </c>
      <c r="E217" s="106">
        <v>45338</v>
      </c>
      <c r="F217" s="93" t="s">
        <v>632</v>
      </c>
      <c r="G217" s="105">
        <v>20358097</v>
      </c>
      <c r="H217" s="93" t="s">
        <v>470</v>
      </c>
      <c r="I217" s="93" t="s">
        <v>477</v>
      </c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52.5" customHeight="1" x14ac:dyDescent="0.25">
      <c r="A218" s="105"/>
      <c r="B218" s="93" t="s">
        <v>636</v>
      </c>
      <c r="C218" s="93" t="s">
        <v>374</v>
      </c>
      <c r="D218" s="183">
        <v>622.14</v>
      </c>
      <c r="E218" s="106">
        <v>45338</v>
      </c>
      <c r="F218" s="93" t="s">
        <v>632</v>
      </c>
      <c r="G218" s="105">
        <v>20358097</v>
      </c>
      <c r="H218" s="93" t="s">
        <v>470</v>
      </c>
      <c r="I218" s="93" t="s">
        <v>495</v>
      </c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52.5" customHeight="1" x14ac:dyDescent="0.25">
      <c r="A219" s="105"/>
      <c r="B219" s="93" t="s">
        <v>637</v>
      </c>
      <c r="C219" s="93" t="s">
        <v>374</v>
      </c>
      <c r="D219" s="183">
        <v>7.99</v>
      </c>
      <c r="E219" s="106">
        <v>45338</v>
      </c>
      <c r="F219" s="93" t="s">
        <v>632</v>
      </c>
      <c r="G219" s="105">
        <v>20358097</v>
      </c>
      <c r="H219" s="93" t="s">
        <v>470</v>
      </c>
      <c r="I219" s="93" t="s">
        <v>477</v>
      </c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52.5" customHeight="1" x14ac:dyDescent="0.25">
      <c r="A220" s="105"/>
      <c r="B220" s="93" t="s">
        <v>638</v>
      </c>
      <c r="C220" s="93" t="s">
        <v>372</v>
      </c>
      <c r="D220" s="183">
        <v>930.05</v>
      </c>
      <c r="E220" s="106">
        <v>45339</v>
      </c>
      <c r="F220" s="93" t="s">
        <v>482</v>
      </c>
      <c r="G220" s="105">
        <v>920492</v>
      </c>
      <c r="H220" s="93" t="s">
        <v>470</v>
      </c>
      <c r="I220" s="93" t="s">
        <v>639</v>
      </c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52.5" customHeight="1" x14ac:dyDescent="0.25">
      <c r="A221" s="105"/>
      <c r="B221" s="93" t="s">
        <v>640</v>
      </c>
      <c r="C221" s="93" t="s">
        <v>392</v>
      </c>
      <c r="D221" s="183">
        <v>390</v>
      </c>
      <c r="E221" s="106">
        <v>45345</v>
      </c>
      <c r="F221" s="93" t="s">
        <v>641</v>
      </c>
      <c r="G221" s="105">
        <v>204</v>
      </c>
      <c r="H221" s="93" t="s">
        <v>642</v>
      </c>
      <c r="I221" s="93" t="s">
        <v>643</v>
      </c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 ht="52.5" customHeight="1" x14ac:dyDescent="0.25">
      <c r="A222" s="105"/>
      <c r="B222" s="93" t="s">
        <v>644</v>
      </c>
      <c r="C222" s="93" t="s">
        <v>370</v>
      </c>
      <c r="D222" s="183">
        <v>4519.6000000000004</v>
      </c>
      <c r="E222" s="106">
        <v>45355</v>
      </c>
      <c r="F222" s="93" t="s">
        <v>591</v>
      </c>
      <c r="G222" s="105">
        <v>492</v>
      </c>
      <c r="H222" s="93" t="s">
        <v>488</v>
      </c>
      <c r="I222" s="93" t="s">
        <v>645</v>
      </c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 ht="78" customHeight="1" x14ac:dyDescent="0.25">
      <c r="A223" s="105"/>
      <c r="B223" s="93" t="s">
        <v>614</v>
      </c>
      <c r="C223" s="93" t="s">
        <v>370</v>
      </c>
      <c r="D223" s="183">
        <v>299.14999999999998</v>
      </c>
      <c r="E223" s="106">
        <v>45355</v>
      </c>
      <c r="F223" s="93" t="s">
        <v>591</v>
      </c>
      <c r="G223" s="105">
        <v>492</v>
      </c>
      <c r="H223" s="93" t="s">
        <v>488</v>
      </c>
      <c r="I223" s="93" t="s">
        <v>646</v>
      </c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 ht="78" customHeight="1" x14ac:dyDescent="0.25">
      <c r="A224" s="105"/>
      <c r="B224" s="93" t="s">
        <v>603</v>
      </c>
      <c r="C224" s="93" t="s">
        <v>370</v>
      </c>
      <c r="D224" s="183">
        <v>598.4</v>
      </c>
      <c r="E224" s="106">
        <v>45355</v>
      </c>
      <c r="F224" s="93" t="s">
        <v>591</v>
      </c>
      <c r="G224" s="105">
        <v>492</v>
      </c>
      <c r="H224" s="93" t="s">
        <v>488</v>
      </c>
      <c r="I224" s="93" t="s">
        <v>647</v>
      </c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 ht="78" customHeight="1" x14ac:dyDescent="0.25">
      <c r="A225" s="105"/>
      <c r="B225" s="93" t="s">
        <v>625</v>
      </c>
      <c r="C225" s="93" t="s">
        <v>370</v>
      </c>
      <c r="D225" s="183">
        <v>678.2</v>
      </c>
      <c r="E225" s="106">
        <v>45355</v>
      </c>
      <c r="F225" s="93" t="s">
        <v>591</v>
      </c>
      <c r="G225" s="105">
        <v>492</v>
      </c>
      <c r="H225" s="93" t="s">
        <v>488</v>
      </c>
      <c r="I225" s="93" t="s">
        <v>648</v>
      </c>
      <c r="J225" s="195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 ht="78" customHeight="1" x14ac:dyDescent="0.25">
      <c r="A226" s="105"/>
      <c r="B226" s="93" t="s">
        <v>644</v>
      </c>
      <c r="C226" s="93" t="s">
        <v>370</v>
      </c>
      <c r="D226" s="183">
        <v>4519.6000000000004</v>
      </c>
      <c r="E226" s="106">
        <v>45355</v>
      </c>
      <c r="F226" s="93" t="s">
        <v>591</v>
      </c>
      <c r="G226" s="105">
        <v>492</v>
      </c>
      <c r="H226" s="93" t="s">
        <v>649</v>
      </c>
      <c r="I226" s="93" t="s">
        <v>650</v>
      </c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 ht="78" customHeight="1" x14ac:dyDescent="0.25">
      <c r="A227" s="105"/>
      <c r="B227" s="93" t="s">
        <v>614</v>
      </c>
      <c r="C227" s="93" t="s">
        <v>370</v>
      </c>
      <c r="D227" s="183">
        <v>299.14999999999998</v>
      </c>
      <c r="E227" s="106">
        <v>45355</v>
      </c>
      <c r="F227" s="93" t="s">
        <v>591</v>
      </c>
      <c r="G227" s="105">
        <v>492</v>
      </c>
      <c r="H227" s="93" t="s">
        <v>649</v>
      </c>
      <c r="I227" s="93" t="s">
        <v>646</v>
      </c>
      <c r="J227" s="195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 ht="78" customHeight="1" x14ac:dyDescent="0.25">
      <c r="A228" s="105"/>
      <c r="B228" s="93" t="s">
        <v>603</v>
      </c>
      <c r="C228" s="93" t="s">
        <v>370</v>
      </c>
      <c r="D228" s="183">
        <v>598.4</v>
      </c>
      <c r="E228" s="106">
        <v>45355</v>
      </c>
      <c r="F228" s="93" t="s">
        <v>591</v>
      </c>
      <c r="G228" s="105">
        <v>492</v>
      </c>
      <c r="H228" s="93" t="s">
        <v>649</v>
      </c>
      <c r="I228" s="93" t="s">
        <v>647</v>
      </c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 ht="78" customHeight="1" x14ac:dyDescent="0.25">
      <c r="A229" s="105"/>
      <c r="B229" s="93" t="s">
        <v>625</v>
      </c>
      <c r="C229" s="93" t="s">
        <v>370</v>
      </c>
      <c r="D229" s="183">
        <v>678.2</v>
      </c>
      <c r="E229" s="106">
        <v>45355</v>
      </c>
      <c r="F229" s="93" t="s">
        <v>591</v>
      </c>
      <c r="G229" s="105">
        <v>492</v>
      </c>
      <c r="H229" s="93" t="s">
        <v>649</v>
      </c>
      <c r="I229" s="93" t="s">
        <v>648</v>
      </c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 ht="52.5" customHeight="1" x14ac:dyDescent="0.25">
      <c r="A230" s="105"/>
      <c r="B230" s="93" t="s">
        <v>651</v>
      </c>
      <c r="C230" s="93" t="s">
        <v>370</v>
      </c>
      <c r="D230" s="183">
        <v>275.10000000000002</v>
      </c>
      <c r="E230" s="106">
        <v>45355</v>
      </c>
      <c r="F230" s="93" t="s">
        <v>591</v>
      </c>
      <c r="G230" s="105">
        <v>492</v>
      </c>
      <c r="H230" s="93" t="s">
        <v>649</v>
      </c>
      <c r="I230" s="93" t="s">
        <v>495</v>
      </c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 ht="78" customHeight="1" x14ac:dyDescent="0.25">
      <c r="A231" s="105"/>
      <c r="B231" s="93" t="s">
        <v>644</v>
      </c>
      <c r="C231" s="93" t="s">
        <v>370</v>
      </c>
      <c r="D231" s="183">
        <v>4519.6000000000004</v>
      </c>
      <c r="E231" s="106">
        <v>45355</v>
      </c>
      <c r="F231" s="93" t="s">
        <v>591</v>
      </c>
      <c r="G231" s="105">
        <v>490</v>
      </c>
      <c r="H231" s="93" t="s">
        <v>652</v>
      </c>
      <c r="I231" s="93" t="s">
        <v>650</v>
      </c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 ht="78" customHeight="1" x14ac:dyDescent="0.25">
      <c r="A232" s="105"/>
      <c r="B232" s="93" t="s">
        <v>614</v>
      </c>
      <c r="C232" s="93" t="s">
        <v>370</v>
      </c>
      <c r="D232" s="183">
        <v>299.14999999999998</v>
      </c>
      <c r="E232" s="106">
        <v>45355</v>
      </c>
      <c r="F232" s="93" t="s">
        <v>591</v>
      </c>
      <c r="G232" s="105">
        <v>490</v>
      </c>
      <c r="H232" s="93" t="s">
        <v>652</v>
      </c>
      <c r="I232" s="93" t="s">
        <v>646</v>
      </c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 ht="78" customHeight="1" x14ac:dyDescent="0.25">
      <c r="A233" s="105"/>
      <c r="B233" s="93" t="s">
        <v>603</v>
      </c>
      <c r="C233" s="93" t="s">
        <v>370</v>
      </c>
      <c r="D233" s="183">
        <v>598.4</v>
      </c>
      <c r="E233" s="106">
        <v>45355</v>
      </c>
      <c r="F233" s="93" t="s">
        <v>591</v>
      </c>
      <c r="G233" s="105">
        <v>490</v>
      </c>
      <c r="H233" s="93" t="s">
        <v>652</v>
      </c>
      <c r="I233" s="93" t="s">
        <v>647</v>
      </c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 ht="78" customHeight="1" x14ac:dyDescent="0.25">
      <c r="A234" s="105"/>
      <c r="B234" s="93" t="s">
        <v>625</v>
      </c>
      <c r="C234" s="93" t="s">
        <v>370</v>
      </c>
      <c r="D234" s="183">
        <v>678.2</v>
      </c>
      <c r="E234" s="106">
        <v>45355</v>
      </c>
      <c r="F234" s="93" t="s">
        <v>591</v>
      </c>
      <c r="G234" s="105">
        <v>490</v>
      </c>
      <c r="H234" s="93" t="s">
        <v>652</v>
      </c>
      <c r="I234" s="93" t="s">
        <v>648</v>
      </c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 ht="52.5" customHeight="1" x14ac:dyDescent="0.25">
      <c r="A235" s="105"/>
      <c r="B235" s="93" t="s">
        <v>653</v>
      </c>
      <c r="C235" s="93" t="s">
        <v>370</v>
      </c>
      <c r="D235" s="183">
        <v>137.55000000000001</v>
      </c>
      <c r="E235" s="106">
        <v>45355</v>
      </c>
      <c r="F235" s="93" t="s">
        <v>591</v>
      </c>
      <c r="G235" s="105">
        <v>490</v>
      </c>
      <c r="H235" s="93" t="s">
        <v>652</v>
      </c>
      <c r="I235" s="93" t="s">
        <v>495</v>
      </c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 ht="78" customHeight="1" x14ac:dyDescent="0.25">
      <c r="A236" s="105"/>
      <c r="B236" s="93" t="s">
        <v>644</v>
      </c>
      <c r="C236" s="93" t="s">
        <v>370</v>
      </c>
      <c r="D236" s="183">
        <v>4519.6000000000004</v>
      </c>
      <c r="E236" s="106">
        <v>45355</v>
      </c>
      <c r="F236" s="93" t="s">
        <v>591</v>
      </c>
      <c r="G236" s="105">
        <v>491</v>
      </c>
      <c r="H236" s="93" t="s">
        <v>654</v>
      </c>
      <c r="I236" s="93" t="s">
        <v>650</v>
      </c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 ht="78" customHeight="1" x14ac:dyDescent="0.25">
      <c r="A237" s="105"/>
      <c r="B237" s="93" t="s">
        <v>614</v>
      </c>
      <c r="C237" s="93" t="s">
        <v>370</v>
      </c>
      <c r="D237" s="183">
        <v>299.14999999999998</v>
      </c>
      <c r="E237" s="106">
        <v>45355</v>
      </c>
      <c r="F237" s="93" t="s">
        <v>591</v>
      </c>
      <c r="G237" s="105">
        <v>491</v>
      </c>
      <c r="H237" s="93" t="s">
        <v>654</v>
      </c>
      <c r="I237" s="93" t="s">
        <v>646</v>
      </c>
      <c r="J237" s="195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 ht="78" customHeight="1" x14ac:dyDescent="0.25">
      <c r="A238" s="105"/>
      <c r="B238" s="93" t="s">
        <v>603</v>
      </c>
      <c r="C238" s="93" t="s">
        <v>370</v>
      </c>
      <c r="D238" s="183">
        <v>598.4</v>
      </c>
      <c r="E238" s="106">
        <v>45355</v>
      </c>
      <c r="F238" s="93" t="s">
        <v>591</v>
      </c>
      <c r="G238" s="105">
        <v>491</v>
      </c>
      <c r="H238" s="93" t="s">
        <v>654</v>
      </c>
      <c r="I238" s="93" t="s">
        <v>647</v>
      </c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 ht="78" customHeight="1" x14ac:dyDescent="0.25">
      <c r="A239" s="105"/>
      <c r="B239" s="93" t="s">
        <v>625</v>
      </c>
      <c r="C239" s="93" t="s">
        <v>370</v>
      </c>
      <c r="D239" s="183">
        <v>678.2</v>
      </c>
      <c r="E239" s="106">
        <v>45355</v>
      </c>
      <c r="F239" s="93" t="s">
        <v>591</v>
      </c>
      <c r="G239" s="105">
        <v>491</v>
      </c>
      <c r="H239" s="93" t="s">
        <v>654</v>
      </c>
      <c r="I239" s="93" t="s">
        <v>648</v>
      </c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 ht="78" customHeight="1" x14ac:dyDescent="0.25">
      <c r="A240" s="105"/>
      <c r="B240" s="93" t="s">
        <v>655</v>
      </c>
      <c r="C240" s="93" t="s">
        <v>370</v>
      </c>
      <c r="D240" s="183">
        <v>137.55000000000001</v>
      </c>
      <c r="E240" s="106">
        <v>45355</v>
      </c>
      <c r="F240" s="93" t="s">
        <v>591</v>
      </c>
      <c r="G240" s="105">
        <v>491</v>
      </c>
      <c r="H240" s="93" t="s">
        <v>654</v>
      </c>
      <c r="I240" s="93" t="s">
        <v>495</v>
      </c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 ht="78" customHeight="1" x14ac:dyDescent="0.25">
      <c r="A241" s="105"/>
      <c r="B241" s="93" t="s">
        <v>656</v>
      </c>
      <c r="C241" s="93" t="s">
        <v>372</v>
      </c>
      <c r="D241" s="183">
        <v>1139.05</v>
      </c>
      <c r="E241" s="106">
        <v>45357</v>
      </c>
      <c r="F241" s="93" t="s">
        <v>482</v>
      </c>
      <c r="G241" s="105">
        <v>322052</v>
      </c>
      <c r="H241" s="93" t="s">
        <v>649</v>
      </c>
      <c r="I241" s="93" t="s">
        <v>657</v>
      </c>
      <c r="J241" s="195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 ht="78" customHeight="1" x14ac:dyDescent="0.25">
      <c r="A242" s="105"/>
      <c r="B242" s="93" t="s">
        <v>590</v>
      </c>
      <c r="C242" s="93" t="s">
        <v>370</v>
      </c>
      <c r="D242" s="183">
        <v>2406.6</v>
      </c>
      <c r="E242" s="106">
        <v>45364</v>
      </c>
      <c r="F242" s="93" t="s">
        <v>591</v>
      </c>
      <c r="G242" s="105">
        <v>520</v>
      </c>
      <c r="H242" s="93" t="s">
        <v>488</v>
      </c>
      <c r="I242" s="93" t="s">
        <v>658</v>
      </c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 ht="78" customHeight="1" x14ac:dyDescent="0.25">
      <c r="A243" s="105"/>
      <c r="B243" s="93" t="s">
        <v>590</v>
      </c>
      <c r="C243" s="93" t="s">
        <v>370</v>
      </c>
      <c r="D243" s="183">
        <v>2406.6</v>
      </c>
      <c r="E243" s="106">
        <v>45364</v>
      </c>
      <c r="F243" s="93" t="s">
        <v>591</v>
      </c>
      <c r="G243" s="105">
        <v>520</v>
      </c>
      <c r="H243" s="93" t="s">
        <v>488</v>
      </c>
      <c r="I243" s="93" t="s">
        <v>659</v>
      </c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 ht="78" customHeight="1" x14ac:dyDescent="0.25">
      <c r="A244" s="93"/>
      <c r="B244" s="93" t="s">
        <v>590</v>
      </c>
      <c r="C244" s="93" t="s">
        <v>370</v>
      </c>
      <c r="D244" s="183">
        <v>2406.6</v>
      </c>
      <c r="E244" s="106">
        <v>45364</v>
      </c>
      <c r="F244" s="93" t="s">
        <v>591</v>
      </c>
      <c r="G244" s="105">
        <v>520</v>
      </c>
      <c r="H244" s="93" t="s">
        <v>488</v>
      </c>
      <c r="I244" s="93" t="s">
        <v>660</v>
      </c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</row>
    <row r="245" spans="1:26" ht="78" customHeight="1" x14ac:dyDescent="0.25">
      <c r="A245" s="93"/>
      <c r="B245" s="93" t="s">
        <v>590</v>
      </c>
      <c r="C245" s="93" t="s">
        <v>370</v>
      </c>
      <c r="D245" s="183">
        <v>2406.6</v>
      </c>
      <c r="E245" s="106">
        <v>45364</v>
      </c>
      <c r="F245" s="93" t="s">
        <v>591</v>
      </c>
      <c r="G245" s="105">
        <v>520</v>
      </c>
      <c r="H245" s="93" t="s">
        <v>488</v>
      </c>
      <c r="I245" s="93" t="s">
        <v>661</v>
      </c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</row>
    <row r="246" spans="1:26" ht="78" customHeight="1" x14ac:dyDescent="0.25">
      <c r="A246" s="93"/>
      <c r="B246" s="93" t="s">
        <v>590</v>
      </c>
      <c r="C246" s="93" t="s">
        <v>370</v>
      </c>
      <c r="D246" s="183">
        <v>2406.6</v>
      </c>
      <c r="E246" s="106">
        <v>45364</v>
      </c>
      <c r="F246" s="93" t="s">
        <v>591</v>
      </c>
      <c r="G246" s="105">
        <v>520</v>
      </c>
      <c r="H246" s="93" t="s">
        <v>488</v>
      </c>
      <c r="I246" s="93" t="s">
        <v>662</v>
      </c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</row>
    <row r="247" spans="1:26" ht="78" customHeight="1" x14ac:dyDescent="0.25">
      <c r="A247" s="105"/>
      <c r="B247" s="93" t="s">
        <v>590</v>
      </c>
      <c r="C247" s="93" t="s">
        <v>370</v>
      </c>
      <c r="D247" s="183">
        <v>2406.6</v>
      </c>
      <c r="E247" s="106">
        <v>45364</v>
      </c>
      <c r="F247" s="93" t="s">
        <v>591</v>
      </c>
      <c r="G247" s="105">
        <v>520</v>
      </c>
      <c r="H247" s="93" t="s">
        <v>488</v>
      </c>
      <c r="I247" s="93" t="s">
        <v>663</v>
      </c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 ht="78" customHeight="1" x14ac:dyDescent="0.25">
      <c r="A248" s="105"/>
      <c r="B248" s="93" t="s">
        <v>590</v>
      </c>
      <c r="C248" s="93" t="s">
        <v>370</v>
      </c>
      <c r="D248" s="183">
        <v>2406.6</v>
      </c>
      <c r="E248" s="106">
        <v>45364</v>
      </c>
      <c r="F248" s="93" t="s">
        <v>591</v>
      </c>
      <c r="G248" s="105">
        <v>520</v>
      </c>
      <c r="H248" s="93" t="s">
        <v>488</v>
      </c>
      <c r="I248" s="93" t="s">
        <v>664</v>
      </c>
      <c r="J248" s="195"/>
      <c r="K248" s="195"/>
      <c r="L248" s="195"/>
      <c r="M248" s="195"/>
      <c r="N248" s="195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 ht="78" customHeight="1" x14ac:dyDescent="0.25">
      <c r="A249" s="105"/>
      <c r="B249" s="93" t="s">
        <v>590</v>
      </c>
      <c r="C249" s="93" t="s">
        <v>370</v>
      </c>
      <c r="D249" s="183">
        <v>2406.6</v>
      </c>
      <c r="E249" s="106">
        <v>45364</v>
      </c>
      <c r="F249" s="93" t="s">
        <v>591</v>
      </c>
      <c r="G249" s="105">
        <v>520</v>
      </c>
      <c r="H249" s="93" t="s">
        <v>488</v>
      </c>
      <c r="I249" s="93" t="s">
        <v>665</v>
      </c>
      <c r="J249" s="195"/>
      <c r="K249" s="195"/>
      <c r="L249" s="195"/>
      <c r="M249" s="195"/>
      <c r="N249" s="195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 ht="78" customHeight="1" x14ac:dyDescent="0.25">
      <c r="A250" s="105"/>
      <c r="B250" s="93" t="s">
        <v>590</v>
      </c>
      <c r="C250" s="93" t="s">
        <v>370</v>
      </c>
      <c r="D250" s="183">
        <v>2406.6</v>
      </c>
      <c r="E250" s="106">
        <v>45364</v>
      </c>
      <c r="F250" s="93" t="s">
        <v>591</v>
      </c>
      <c r="G250" s="105">
        <v>520</v>
      </c>
      <c r="H250" s="93" t="s">
        <v>488</v>
      </c>
      <c r="I250" s="93" t="s">
        <v>665</v>
      </c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 ht="78" customHeight="1" x14ac:dyDescent="0.25">
      <c r="A251" s="105"/>
      <c r="B251" s="93" t="s">
        <v>590</v>
      </c>
      <c r="C251" s="93" t="s">
        <v>370</v>
      </c>
      <c r="D251" s="183">
        <v>2406.6</v>
      </c>
      <c r="E251" s="106">
        <v>45364</v>
      </c>
      <c r="F251" s="93" t="s">
        <v>591</v>
      </c>
      <c r="G251" s="105">
        <v>520</v>
      </c>
      <c r="H251" s="93" t="s">
        <v>488</v>
      </c>
      <c r="I251" s="93" t="s">
        <v>666</v>
      </c>
      <c r="J251" s="195"/>
      <c r="K251" s="195"/>
      <c r="L251" s="195"/>
      <c r="M251" s="195"/>
      <c r="N251" s="195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 ht="78" customHeight="1" x14ac:dyDescent="0.25">
      <c r="A252" s="105"/>
      <c r="B252" s="93" t="s">
        <v>590</v>
      </c>
      <c r="C252" s="93" t="s">
        <v>370</v>
      </c>
      <c r="D252" s="183">
        <v>2406.6</v>
      </c>
      <c r="E252" s="106">
        <v>45364</v>
      </c>
      <c r="F252" s="93" t="s">
        <v>591</v>
      </c>
      <c r="G252" s="105">
        <v>520</v>
      </c>
      <c r="H252" s="93" t="s">
        <v>488</v>
      </c>
      <c r="I252" s="107" t="s">
        <v>665</v>
      </c>
      <c r="J252" s="195"/>
      <c r="K252" s="195"/>
      <c r="L252" s="195"/>
      <c r="M252" s="195"/>
      <c r="N252" s="195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 ht="78" customHeight="1" x14ac:dyDescent="0.25">
      <c r="A253" s="105"/>
      <c r="B253" s="93" t="s">
        <v>603</v>
      </c>
      <c r="C253" s="93" t="s">
        <v>370</v>
      </c>
      <c r="D253" s="183">
        <v>598.4</v>
      </c>
      <c r="E253" s="106">
        <v>45364</v>
      </c>
      <c r="F253" s="93" t="s">
        <v>591</v>
      </c>
      <c r="G253" s="105">
        <v>520</v>
      </c>
      <c r="H253" s="93" t="s">
        <v>488</v>
      </c>
      <c r="I253" s="107" t="s">
        <v>667</v>
      </c>
      <c r="J253" s="195"/>
      <c r="K253" s="195"/>
      <c r="L253" s="195"/>
      <c r="M253" s="195"/>
      <c r="N253" s="195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 ht="52.5" customHeight="1" x14ac:dyDescent="0.25">
      <c r="A254" s="105"/>
      <c r="B254" s="93" t="s">
        <v>603</v>
      </c>
      <c r="C254" s="93" t="s">
        <v>370</v>
      </c>
      <c r="D254" s="183">
        <v>598.4</v>
      </c>
      <c r="E254" s="106">
        <v>45364</v>
      </c>
      <c r="F254" s="93" t="s">
        <v>591</v>
      </c>
      <c r="G254" s="93">
        <v>520</v>
      </c>
      <c r="H254" s="93" t="s">
        <v>488</v>
      </c>
      <c r="I254" s="93" t="s">
        <v>668</v>
      </c>
      <c r="J254" s="195"/>
      <c r="K254" s="195"/>
      <c r="L254" s="195"/>
      <c r="M254" s="195"/>
      <c r="N254" s="195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 ht="52.5" customHeight="1" x14ac:dyDescent="0.25">
      <c r="A255" s="105"/>
      <c r="B255" s="93" t="s">
        <v>603</v>
      </c>
      <c r="C255" s="93" t="s">
        <v>370</v>
      </c>
      <c r="D255" s="183">
        <v>598.4</v>
      </c>
      <c r="E255" s="106">
        <v>45364</v>
      </c>
      <c r="F255" s="93" t="s">
        <v>591</v>
      </c>
      <c r="G255" s="93">
        <v>520</v>
      </c>
      <c r="H255" s="93" t="s">
        <v>488</v>
      </c>
      <c r="I255" s="93" t="s">
        <v>669</v>
      </c>
      <c r="J255" s="195"/>
      <c r="K255" s="195"/>
      <c r="L255" s="195"/>
      <c r="M255" s="195"/>
      <c r="N255" s="195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 ht="52.5" customHeight="1" x14ac:dyDescent="0.25">
      <c r="A256" s="105"/>
      <c r="B256" s="93" t="s">
        <v>603</v>
      </c>
      <c r="C256" s="93" t="s">
        <v>370</v>
      </c>
      <c r="D256" s="183">
        <v>598.4</v>
      </c>
      <c r="E256" s="106">
        <v>45364</v>
      </c>
      <c r="F256" s="93" t="s">
        <v>591</v>
      </c>
      <c r="G256" s="93">
        <v>520</v>
      </c>
      <c r="H256" s="93" t="s">
        <v>488</v>
      </c>
      <c r="I256" s="93" t="s">
        <v>670</v>
      </c>
      <c r="J256" s="195"/>
      <c r="K256" s="195"/>
      <c r="L256" s="195"/>
      <c r="M256" s="195"/>
      <c r="N256" s="195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 ht="52.5" customHeight="1" x14ac:dyDescent="0.25">
      <c r="A257" s="105"/>
      <c r="B257" s="93" t="s">
        <v>603</v>
      </c>
      <c r="C257" s="93" t="s">
        <v>370</v>
      </c>
      <c r="D257" s="183">
        <v>598.4</v>
      </c>
      <c r="E257" s="106">
        <v>45364</v>
      </c>
      <c r="F257" s="93" t="s">
        <v>591</v>
      </c>
      <c r="G257" s="93">
        <v>520</v>
      </c>
      <c r="H257" s="93" t="s">
        <v>488</v>
      </c>
      <c r="I257" s="93" t="s">
        <v>671</v>
      </c>
      <c r="J257" s="195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 ht="52.5" customHeight="1" x14ac:dyDescent="0.25">
      <c r="A258" s="105"/>
      <c r="B258" s="93" t="s">
        <v>603</v>
      </c>
      <c r="C258" s="93" t="s">
        <v>370</v>
      </c>
      <c r="D258" s="183">
        <v>598.4</v>
      </c>
      <c r="E258" s="106">
        <v>45364</v>
      </c>
      <c r="F258" s="93" t="s">
        <v>591</v>
      </c>
      <c r="G258" s="93">
        <v>520</v>
      </c>
      <c r="H258" s="93" t="s">
        <v>488</v>
      </c>
      <c r="I258" s="93" t="s">
        <v>672</v>
      </c>
      <c r="J258" s="195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 ht="52.5" customHeight="1" x14ac:dyDescent="0.25">
      <c r="A259" s="105"/>
      <c r="B259" s="93" t="s">
        <v>603</v>
      </c>
      <c r="C259" s="93" t="s">
        <v>370</v>
      </c>
      <c r="D259" s="183">
        <v>598.4</v>
      </c>
      <c r="E259" s="106">
        <v>45364</v>
      </c>
      <c r="F259" s="93" t="s">
        <v>591</v>
      </c>
      <c r="G259" s="93">
        <v>520</v>
      </c>
      <c r="H259" s="93" t="s">
        <v>488</v>
      </c>
      <c r="I259" s="93" t="s">
        <v>673</v>
      </c>
      <c r="J259" s="195"/>
      <c r="K259" s="195"/>
      <c r="L259" s="195"/>
      <c r="M259" s="195"/>
      <c r="N259" s="195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 ht="52.5" customHeight="1" x14ac:dyDescent="0.25">
      <c r="A260" s="105"/>
      <c r="B260" s="93" t="s">
        <v>603</v>
      </c>
      <c r="C260" s="93" t="s">
        <v>370</v>
      </c>
      <c r="D260" s="183">
        <v>598.4</v>
      </c>
      <c r="E260" s="106">
        <v>45364</v>
      </c>
      <c r="F260" s="93" t="s">
        <v>591</v>
      </c>
      <c r="G260" s="93">
        <v>520</v>
      </c>
      <c r="H260" s="93" t="s">
        <v>488</v>
      </c>
      <c r="I260" s="93" t="s">
        <v>674</v>
      </c>
      <c r="J260" s="195"/>
      <c r="K260" s="195"/>
      <c r="L260" s="195"/>
      <c r="M260" s="195"/>
      <c r="N260" s="195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 ht="52.5" customHeight="1" x14ac:dyDescent="0.25">
      <c r="A261" s="105"/>
      <c r="B261" s="93" t="s">
        <v>603</v>
      </c>
      <c r="C261" s="93" t="s">
        <v>370</v>
      </c>
      <c r="D261" s="183">
        <v>598.4</v>
      </c>
      <c r="E261" s="106">
        <v>45364</v>
      </c>
      <c r="F261" s="93" t="s">
        <v>591</v>
      </c>
      <c r="G261" s="93">
        <v>520</v>
      </c>
      <c r="H261" s="93" t="s">
        <v>488</v>
      </c>
      <c r="I261" s="93" t="s">
        <v>675</v>
      </c>
      <c r="J261" s="195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 ht="52.5" customHeight="1" x14ac:dyDescent="0.25">
      <c r="A262" s="105"/>
      <c r="B262" s="93" t="s">
        <v>603</v>
      </c>
      <c r="C262" s="93" t="s">
        <v>370</v>
      </c>
      <c r="D262" s="183">
        <v>598.4</v>
      </c>
      <c r="E262" s="106">
        <v>45364</v>
      </c>
      <c r="F262" s="93" t="s">
        <v>591</v>
      </c>
      <c r="G262" s="93">
        <v>520</v>
      </c>
      <c r="H262" s="93" t="s">
        <v>488</v>
      </c>
      <c r="I262" s="93" t="s">
        <v>676</v>
      </c>
      <c r="J262" s="195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 ht="52.5" customHeight="1" x14ac:dyDescent="0.25">
      <c r="A263" s="105"/>
      <c r="B263" s="93" t="s">
        <v>603</v>
      </c>
      <c r="C263" s="93" t="s">
        <v>370</v>
      </c>
      <c r="D263" s="183">
        <v>598.4</v>
      </c>
      <c r="E263" s="106">
        <v>45364</v>
      </c>
      <c r="F263" s="93" t="s">
        <v>591</v>
      </c>
      <c r="G263" s="93">
        <v>520</v>
      </c>
      <c r="H263" s="93" t="s">
        <v>488</v>
      </c>
      <c r="I263" s="93" t="s">
        <v>677</v>
      </c>
      <c r="J263" s="195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 ht="52.5" customHeight="1" x14ac:dyDescent="0.25">
      <c r="A264" s="105"/>
      <c r="B264" s="93" t="s">
        <v>614</v>
      </c>
      <c r="C264" s="93" t="s">
        <v>370</v>
      </c>
      <c r="D264" s="183">
        <v>299.14999999999998</v>
      </c>
      <c r="E264" s="106">
        <v>45364</v>
      </c>
      <c r="F264" s="93" t="s">
        <v>591</v>
      </c>
      <c r="G264" s="93">
        <v>520</v>
      </c>
      <c r="H264" s="93" t="s">
        <v>488</v>
      </c>
      <c r="I264" s="93" t="s">
        <v>678</v>
      </c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 ht="52.5" customHeight="1" x14ac:dyDescent="0.25">
      <c r="A265" s="105"/>
      <c r="B265" s="93" t="s">
        <v>614</v>
      </c>
      <c r="C265" s="93" t="s">
        <v>370</v>
      </c>
      <c r="D265" s="183">
        <v>299.14999999999998</v>
      </c>
      <c r="E265" s="106">
        <v>45364</v>
      </c>
      <c r="F265" s="93" t="s">
        <v>591</v>
      </c>
      <c r="G265" s="93">
        <v>520</v>
      </c>
      <c r="H265" s="93" t="s">
        <v>488</v>
      </c>
      <c r="I265" s="93" t="s">
        <v>679</v>
      </c>
      <c r="J265" s="195"/>
      <c r="K265" s="195"/>
      <c r="L265" s="195"/>
      <c r="M265" s="195"/>
      <c r="N265" s="195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 ht="52.5" customHeight="1" x14ac:dyDescent="0.25">
      <c r="A266" s="105"/>
      <c r="B266" s="93" t="s">
        <v>614</v>
      </c>
      <c r="C266" s="93" t="s">
        <v>370</v>
      </c>
      <c r="D266" s="183">
        <v>299.14999999999998</v>
      </c>
      <c r="E266" s="106">
        <v>45364</v>
      </c>
      <c r="F266" s="93" t="s">
        <v>591</v>
      </c>
      <c r="G266" s="93">
        <v>520</v>
      </c>
      <c r="H266" s="93" t="s">
        <v>488</v>
      </c>
      <c r="I266" s="93" t="s">
        <v>680</v>
      </c>
      <c r="J266" s="195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 ht="52.5" customHeight="1" x14ac:dyDescent="0.25">
      <c r="A267" s="105"/>
      <c r="B267" s="93" t="s">
        <v>614</v>
      </c>
      <c r="C267" s="93" t="s">
        <v>370</v>
      </c>
      <c r="D267" s="183">
        <v>299.14999999999998</v>
      </c>
      <c r="E267" s="106">
        <v>45364</v>
      </c>
      <c r="F267" s="93" t="s">
        <v>591</v>
      </c>
      <c r="G267" s="93">
        <v>520</v>
      </c>
      <c r="H267" s="93" t="s">
        <v>488</v>
      </c>
      <c r="I267" s="93" t="s">
        <v>681</v>
      </c>
      <c r="J267" s="195"/>
      <c r="K267" s="195"/>
      <c r="L267" s="195"/>
      <c r="M267" s="195"/>
      <c r="N267" s="195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 ht="52.5" customHeight="1" x14ac:dyDescent="0.25">
      <c r="A268" s="105"/>
      <c r="B268" s="93" t="s">
        <v>614</v>
      </c>
      <c r="C268" s="93" t="s">
        <v>370</v>
      </c>
      <c r="D268" s="183">
        <v>299.14999999999998</v>
      </c>
      <c r="E268" s="106">
        <v>45364</v>
      </c>
      <c r="F268" s="93" t="s">
        <v>591</v>
      </c>
      <c r="G268" s="93">
        <v>520</v>
      </c>
      <c r="H268" s="93" t="s">
        <v>488</v>
      </c>
      <c r="I268" s="93" t="s">
        <v>682</v>
      </c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 ht="52.5" customHeight="1" x14ac:dyDescent="0.25">
      <c r="A269" s="105"/>
      <c r="B269" s="93" t="s">
        <v>614</v>
      </c>
      <c r="C269" s="93" t="s">
        <v>370</v>
      </c>
      <c r="D269" s="183">
        <v>299.14999999999998</v>
      </c>
      <c r="E269" s="106">
        <v>45364</v>
      </c>
      <c r="F269" s="93" t="s">
        <v>591</v>
      </c>
      <c r="G269" s="93">
        <v>520</v>
      </c>
      <c r="H269" s="93" t="s">
        <v>488</v>
      </c>
      <c r="I269" s="93" t="s">
        <v>683</v>
      </c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 ht="52.5" customHeight="1" x14ac:dyDescent="0.25">
      <c r="A270" s="105"/>
      <c r="B270" s="93" t="s">
        <v>614</v>
      </c>
      <c r="C270" s="93" t="s">
        <v>370</v>
      </c>
      <c r="D270" s="183">
        <v>299.14999999999998</v>
      </c>
      <c r="E270" s="106">
        <v>45364</v>
      </c>
      <c r="F270" s="93" t="s">
        <v>591</v>
      </c>
      <c r="G270" s="93">
        <v>520</v>
      </c>
      <c r="H270" s="93" t="s">
        <v>488</v>
      </c>
      <c r="I270" s="93" t="s">
        <v>684</v>
      </c>
      <c r="J270" s="195"/>
      <c r="K270" s="195"/>
      <c r="L270" s="195"/>
      <c r="M270" s="195"/>
      <c r="N270" s="195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 ht="52.5" customHeight="1" x14ac:dyDescent="0.25">
      <c r="A271" s="105"/>
      <c r="B271" s="93" t="s">
        <v>614</v>
      </c>
      <c r="C271" s="93" t="s">
        <v>370</v>
      </c>
      <c r="D271" s="183">
        <v>299.14999999999998</v>
      </c>
      <c r="E271" s="106">
        <v>45364</v>
      </c>
      <c r="F271" s="93" t="s">
        <v>591</v>
      </c>
      <c r="G271" s="93">
        <v>520</v>
      </c>
      <c r="H271" s="93" t="s">
        <v>488</v>
      </c>
      <c r="I271" s="93" t="s">
        <v>685</v>
      </c>
      <c r="J271" s="195"/>
      <c r="K271" s="195"/>
      <c r="L271" s="195"/>
      <c r="M271" s="195"/>
      <c r="N271" s="195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 ht="52.5" customHeight="1" x14ac:dyDescent="0.25">
      <c r="A272" s="105"/>
      <c r="B272" s="93" t="s">
        <v>614</v>
      </c>
      <c r="C272" s="93" t="s">
        <v>370</v>
      </c>
      <c r="D272" s="183">
        <v>299.14999999999998</v>
      </c>
      <c r="E272" s="106">
        <v>45364</v>
      </c>
      <c r="F272" s="93" t="s">
        <v>591</v>
      </c>
      <c r="G272" s="93">
        <v>520</v>
      </c>
      <c r="H272" s="93" t="s">
        <v>488</v>
      </c>
      <c r="I272" s="93" t="s">
        <v>686</v>
      </c>
      <c r="J272" s="195"/>
      <c r="K272" s="195"/>
      <c r="L272" s="195"/>
      <c r="M272" s="195"/>
      <c r="N272" s="195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 ht="52.5" customHeight="1" x14ac:dyDescent="0.25">
      <c r="A273" s="105"/>
      <c r="B273" s="93" t="s">
        <v>614</v>
      </c>
      <c r="C273" s="93" t="s">
        <v>370</v>
      </c>
      <c r="D273" s="183">
        <v>299.14999999999998</v>
      </c>
      <c r="E273" s="106">
        <v>45364</v>
      </c>
      <c r="F273" s="93" t="s">
        <v>591</v>
      </c>
      <c r="G273" s="93">
        <v>520</v>
      </c>
      <c r="H273" s="93" t="s">
        <v>488</v>
      </c>
      <c r="I273" s="93" t="s">
        <v>686</v>
      </c>
      <c r="J273" s="195"/>
      <c r="K273" s="195"/>
      <c r="L273" s="195"/>
      <c r="M273" s="195"/>
      <c r="N273" s="195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 ht="52.5" customHeight="1" x14ac:dyDescent="0.25">
      <c r="A274" s="105"/>
      <c r="B274" s="93" t="s">
        <v>614</v>
      </c>
      <c r="C274" s="93" t="s">
        <v>370</v>
      </c>
      <c r="D274" s="183">
        <v>299.14999999999998</v>
      </c>
      <c r="E274" s="106">
        <v>45364</v>
      </c>
      <c r="F274" s="93" t="s">
        <v>591</v>
      </c>
      <c r="G274" s="93">
        <v>520</v>
      </c>
      <c r="H274" s="93" t="s">
        <v>488</v>
      </c>
      <c r="I274" s="93" t="s">
        <v>686</v>
      </c>
      <c r="J274" s="195"/>
      <c r="K274" s="195"/>
      <c r="L274" s="195"/>
      <c r="M274" s="195"/>
      <c r="N274" s="195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 ht="52.5" customHeight="1" x14ac:dyDescent="0.25">
      <c r="A275" s="105"/>
      <c r="B275" s="93" t="s">
        <v>623</v>
      </c>
      <c r="C275" s="93" t="s">
        <v>370</v>
      </c>
      <c r="D275" s="183">
        <v>1139.0999999999999</v>
      </c>
      <c r="E275" s="106">
        <v>45364</v>
      </c>
      <c r="F275" s="93" t="s">
        <v>591</v>
      </c>
      <c r="G275" s="93">
        <v>520</v>
      </c>
      <c r="H275" s="93" t="s">
        <v>488</v>
      </c>
      <c r="I275" s="93" t="s">
        <v>624</v>
      </c>
      <c r="J275" s="195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 ht="52.5" customHeight="1" x14ac:dyDescent="0.25">
      <c r="A276" s="105"/>
      <c r="B276" s="93" t="s">
        <v>625</v>
      </c>
      <c r="C276" s="93" t="s">
        <v>370</v>
      </c>
      <c r="D276" s="183">
        <v>678.2</v>
      </c>
      <c r="E276" s="106">
        <v>45364</v>
      </c>
      <c r="F276" s="93" t="s">
        <v>591</v>
      </c>
      <c r="G276" s="93">
        <v>520</v>
      </c>
      <c r="H276" s="93" t="s">
        <v>488</v>
      </c>
      <c r="I276" s="93" t="s">
        <v>687</v>
      </c>
      <c r="J276" s="195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 ht="52.5" customHeight="1" x14ac:dyDescent="0.25">
      <c r="A277" s="105"/>
      <c r="B277" s="93" t="s">
        <v>627</v>
      </c>
      <c r="C277" s="93" t="s">
        <v>370</v>
      </c>
      <c r="D277" s="183">
        <v>1019.35</v>
      </c>
      <c r="E277" s="106">
        <v>45364</v>
      </c>
      <c r="F277" s="93" t="s">
        <v>591</v>
      </c>
      <c r="G277" s="93">
        <v>520</v>
      </c>
      <c r="H277" s="93" t="s">
        <v>488</v>
      </c>
      <c r="I277" s="93" t="s">
        <v>688</v>
      </c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 ht="78" customHeight="1" x14ac:dyDescent="0.25">
      <c r="A278" s="105"/>
      <c r="B278" s="93" t="s">
        <v>601</v>
      </c>
      <c r="C278" s="93" t="s">
        <v>370</v>
      </c>
      <c r="D278" s="183">
        <v>2801.2</v>
      </c>
      <c r="E278" s="106">
        <v>45364</v>
      </c>
      <c r="F278" s="93" t="s">
        <v>591</v>
      </c>
      <c r="G278" s="93">
        <v>520</v>
      </c>
      <c r="H278" s="93" t="s">
        <v>488</v>
      </c>
      <c r="I278" s="93" t="s">
        <v>689</v>
      </c>
      <c r="J278" s="195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 ht="52.5" customHeight="1" x14ac:dyDescent="0.25">
      <c r="A279" s="105"/>
      <c r="B279" s="93" t="s">
        <v>690</v>
      </c>
      <c r="C279" s="93" t="s">
        <v>370</v>
      </c>
      <c r="D279" s="183">
        <v>2871.05</v>
      </c>
      <c r="E279" s="106">
        <v>45364</v>
      </c>
      <c r="F279" s="93" t="s">
        <v>591</v>
      </c>
      <c r="G279" s="93">
        <v>520</v>
      </c>
      <c r="H279" s="93" t="s">
        <v>488</v>
      </c>
      <c r="I279" s="93" t="s">
        <v>495</v>
      </c>
      <c r="J279" s="195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 ht="52.5" customHeight="1" x14ac:dyDescent="0.25">
      <c r="A280" s="105"/>
      <c r="B280" s="93" t="s">
        <v>691</v>
      </c>
      <c r="C280" s="93" t="s">
        <v>378</v>
      </c>
      <c r="D280" s="183">
        <v>741.27</v>
      </c>
      <c r="E280" s="106">
        <v>45369</v>
      </c>
      <c r="F280" s="93" t="s">
        <v>692</v>
      </c>
      <c r="G280" s="93">
        <v>15657</v>
      </c>
      <c r="H280" s="93" t="s">
        <v>488</v>
      </c>
      <c r="I280" s="93" t="s">
        <v>693</v>
      </c>
      <c r="J280" s="195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 ht="52.5" customHeight="1" x14ac:dyDescent="0.25">
      <c r="A281" s="105"/>
      <c r="B281" s="93" t="s">
        <v>694</v>
      </c>
      <c r="C281" s="93" t="s">
        <v>378</v>
      </c>
      <c r="D281" s="183">
        <v>36.729999999999997</v>
      </c>
      <c r="E281" s="106">
        <v>45369</v>
      </c>
      <c r="F281" s="93" t="s">
        <v>692</v>
      </c>
      <c r="G281" s="93">
        <v>15657</v>
      </c>
      <c r="H281" s="93" t="s">
        <v>488</v>
      </c>
      <c r="I281" s="93" t="s">
        <v>495</v>
      </c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 ht="52.5" customHeight="1" x14ac:dyDescent="0.25">
      <c r="A282" s="105"/>
      <c r="B282" s="93" t="s">
        <v>695</v>
      </c>
      <c r="C282" s="93" t="s">
        <v>378</v>
      </c>
      <c r="D282" s="183">
        <v>722</v>
      </c>
      <c r="E282" s="106">
        <v>45373</v>
      </c>
      <c r="F282" s="93" t="s">
        <v>520</v>
      </c>
      <c r="G282" s="93">
        <v>3549</v>
      </c>
      <c r="H282" s="93" t="s">
        <v>488</v>
      </c>
      <c r="I282" s="93" t="s">
        <v>528</v>
      </c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 ht="52.5" customHeight="1" x14ac:dyDescent="0.25">
      <c r="A283" s="105"/>
      <c r="B283" s="93" t="s">
        <v>695</v>
      </c>
      <c r="C283" s="93" t="s">
        <v>378</v>
      </c>
      <c r="D283" s="183">
        <v>722</v>
      </c>
      <c r="E283" s="106">
        <v>45373</v>
      </c>
      <c r="F283" s="93" t="s">
        <v>520</v>
      </c>
      <c r="G283" s="93">
        <v>3549</v>
      </c>
      <c r="H283" s="93" t="s">
        <v>488</v>
      </c>
      <c r="I283" s="93" t="s">
        <v>528</v>
      </c>
      <c r="J283" s="195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 ht="52.5" customHeight="1" x14ac:dyDescent="0.25">
      <c r="A284" s="105"/>
      <c r="B284" s="93" t="s">
        <v>695</v>
      </c>
      <c r="C284" s="93" t="s">
        <v>378</v>
      </c>
      <c r="D284" s="183">
        <v>722</v>
      </c>
      <c r="E284" s="106">
        <v>45373</v>
      </c>
      <c r="F284" s="93" t="s">
        <v>520</v>
      </c>
      <c r="G284" s="93">
        <v>3549</v>
      </c>
      <c r="H284" s="93" t="s">
        <v>488</v>
      </c>
      <c r="I284" s="93" t="s">
        <v>528</v>
      </c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 ht="52.5" customHeight="1" x14ac:dyDescent="0.25">
      <c r="A285" s="105"/>
      <c r="B285" s="93" t="s">
        <v>696</v>
      </c>
      <c r="C285" s="93" t="s">
        <v>378</v>
      </c>
      <c r="D285" s="183">
        <v>1258</v>
      </c>
      <c r="E285" s="106">
        <v>45373</v>
      </c>
      <c r="F285" s="93" t="s">
        <v>520</v>
      </c>
      <c r="G285" s="93">
        <v>3549</v>
      </c>
      <c r="H285" s="93" t="s">
        <v>488</v>
      </c>
      <c r="I285" s="93" t="s">
        <v>525</v>
      </c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 ht="52.5" customHeight="1" x14ac:dyDescent="0.25">
      <c r="A286" s="105"/>
      <c r="B286" s="93" t="s">
        <v>696</v>
      </c>
      <c r="C286" s="93" t="s">
        <v>378</v>
      </c>
      <c r="D286" s="183">
        <v>1258</v>
      </c>
      <c r="E286" s="106">
        <v>45373</v>
      </c>
      <c r="F286" s="93" t="s">
        <v>520</v>
      </c>
      <c r="G286" s="93">
        <v>3549</v>
      </c>
      <c r="H286" s="93" t="s">
        <v>488</v>
      </c>
      <c r="I286" s="93" t="s">
        <v>525</v>
      </c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 ht="52.5" customHeight="1" x14ac:dyDescent="0.25">
      <c r="A287" s="105"/>
      <c r="B287" s="93" t="s">
        <v>696</v>
      </c>
      <c r="C287" s="93" t="s">
        <v>378</v>
      </c>
      <c r="D287" s="183">
        <v>1258</v>
      </c>
      <c r="E287" s="106">
        <v>45373</v>
      </c>
      <c r="F287" s="93" t="s">
        <v>520</v>
      </c>
      <c r="G287" s="93">
        <v>3549</v>
      </c>
      <c r="H287" s="93" t="s">
        <v>488</v>
      </c>
      <c r="I287" s="93" t="s">
        <v>525</v>
      </c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 ht="52.5" customHeight="1" x14ac:dyDescent="0.25">
      <c r="A288" s="105"/>
      <c r="B288" s="93" t="s">
        <v>696</v>
      </c>
      <c r="C288" s="93" t="s">
        <v>378</v>
      </c>
      <c r="D288" s="183">
        <v>1258</v>
      </c>
      <c r="E288" s="106">
        <v>45373</v>
      </c>
      <c r="F288" s="93" t="s">
        <v>520</v>
      </c>
      <c r="G288" s="93">
        <v>3549</v>
      </c>
      <c r="H288" s="93" t="s">
        <v>488</v>
      </c>
      <c r="I288" s="93" t="s">
        <v>525</v>
      </c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 ht="52.5" customHeight="1" x14ac:dyDescent="0.25">
      <c r="A289" s="105"/>
      <c r="B289" s="93" t="s">
        <v>697</v>
      </c>
      <c r="C289" s="93" t="s">
        <v>378</v>
      </c>
      <c r="D289" s="183">
        <v>979</v>
      </c>
      <c r="E289" s="106">
        <v>45373</v>
      </c>
      <c r="F289" s="93" t="s">
        <v>520</v>
      </c>
      <c r="G289" s="93">
        <v>3549</v>
      </c>
      <c r="H289" s="93" t="s">
        <v>488</v>
      </c>
      <c r="I289" s="93" t="s">
        <v>698</v>
      </c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 ht="52.5" customHeight="1" x14ac:dyDescent="0.25">
      <c r="A290" s="105"/>
      <c r="B290" s="93" t="s">
        <v>697</v>
      </c>
      <c r="C290" s="93" t="s">
        <v>378</v>
      </c>
      <c r="D290" s="183">
        <v>979</v>
      </c>
      <c r="E290" s="106">
        <v>45373</v>
      </c>
      <c r="F290" s="93" t="s">
        <v>520</v>
      </c>
      <c r="G290" s="93">
        <v>3549</v>
      </c>
      <c r="H290" s="93" t="s">
        <v>488</v>
      </c>
      <c r="I290" s="93" t="s">
        <v>699</v>
      </c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 ht="52.5" customHeight="1" x14ac:dyDescent="0.25">
      <c r="A291" s="105"/>
      <c r="B291" s="93" t="s">
        <v>697</v>
      </c>
      <c r="C291" s="93" t="s">
        <v>378</v>
      </c>
      <c r="D291" s="183">
        <v>979</v>
      </c>
      <c r="E291" s="106">
        <v>45373</v>
      </c>
      <c r="F291" s="93" t="s">
        <v>520</v>
      </c>
      <c r="G291" s="93">
        <v>3549</v>
      </c>
      <c r="H291" s="93" t="s">
        <v>488</v>
      </c>
      <c r="I291" s="93" t="s">
        <v>699</v>
      </c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 ht="52.5" customHeight="1" x14ac:dyDescent="0.25">
      <c r="A292" s="105"/>
      <c r="B292" s="93" t="s">
        <v>697</v>
      </c>
      <c r="C292" s="93" t="s">
        <v>378</v>
      </c>
      <c r="D292" s="183">
        <v>979</v>
      </c>
      <c r="E292" s="106">
        <v>45373</v>
      </c>
      <c r="F292" s="93" t="s">
        <v>520</v>
      </c>
      <c r="G292" s="105">
        <v>3549</v>
      </c>
      <c r="H292" s="93" t="s">
        <v>488</v>
      </c>
      <c r="I292" s="93" t="s">
        <v>699</v>
      </c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 ht="52.5" customHeight="1" x14ac:dyDescent="0.25">
      <c r="A293" s="105"/>
      <c r="B293" s="93" t="s">
        <v>700</v>
      </c>
      <c r="C293" s="93" t="s">
        <v>378</v>
      </c>
      <c r="D293" s="183">
        <v>570</v>
      </c>
      <c r="E293" s="106">
        <v>45373</v>
      </c>
      <c r="F293" s="93" t="s">
        <v>520</v>
      </c>
      <c r="G293" s="105">
        <v>3549</v>
      </c>
      <c r="H293" s="93" t="s">
        <v>488</v>
      </c>
      <c r="I293" s="108" t="s">
        <v>528</v>
      </c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 ht="52.5" customHeight="1" x14ac:dyDescent="0.25">
      <c r="A294" s="105"/>
      <c r="B294" s="93" t="s">
        <v>700</v>
      </c>
      <c r="C294" s="93" t="s">
        <v>378</v>
      </c>
      <c r="D294" s="183">
        <v>570</v>
      </c>
      <c r="E294" s="106">
        <v>45373</v>
      </c>
      <c r="F294" s="93" t="s">
        <v>520</v>
      </c>
      <c r="G294" s="105">
        <v>3549</v>
      </c>
      <c r="H294" s="93" t="s">
        <v>488</v>
      </c>
      <c r="I294" s="107" t="s">
        <v>701</v>
      </c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 ht="52.5" customHeight="1" x14ac:dyDescent="0.25">
      <c r="A295" s="105"/>
      <c r="B295" s="93" t="s">
        <v>700</v>
      </c>
      <c r="C295" s="93" t="s">
        <v>378</v>
      </c>
      <c r="D295" s="183">
        <v>570</v>
      </c>
      <c r="E295" s="106">
        <v>45373</v>
      </c>
      <c r="F295" s="93" t="s">
        <v>520</v>
      </c>
      <c r="G295" s="105">
        <v>3549</v>
      </c>
      <c r="H295" s="93" t="s">
        <v>488</v>
      </c>
      <c r="I295" s="108" t="s">
        <v>528</v>
      </c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 ht="52.5" customHeight="1" x14ac:dyDescent="0.25">
      <c r="A296" s="105"/>
      <c r="B296" s="93" t="s">
        <v>700</v>
      </c>
      <c r="C296" s="93" t="s">
        <v>378</v>
      </c>
      <c r="D296" s="183">
        <v>570</v>
      </c>
      <c r="E296" s="106">
        <v>45373</v>
      </c>
      <c r="F296" s="93" t="s">
        <v>520</v>
      </c>
      <c r="G296" s="105">
        <v>3549</v>
      </c>
      <c r="H296" s="93" t="s">
        <v>488</v>
      </c>
      <c r="I296" s="108" t="s">
        <v>528</v>
      </c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 ht="52.5" customHeight="1" x14ac:dyDescent="0.25">
      <c r="A297" s="105"/>
      <c r="B297" s="93" t="s">
        <v>700</v>
      </c>
      <c r="C297" s="93" t="s">
        <v>378</v>
      </c>
      <c r="D297" s="183">
        <v>570</v>
      </c>
      <c r="E297" s="106">
        <v>45373</v>
      </c>
      <c r="F297" s="93" t="s">
        <v>520</v>
      </c>
      <c r="G297" s="105">
        <v>3549</v>
      </c>
      <c r="H297" s="93" t="s">
        <v>488</v>
      </c>
      <c r="I297" s="93" t="s">
        <v>528</v>
      </c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 ht="52.5" customHeight="1" x14ac:dyDescent="0.25">
      <c r="A298" s="105"/>
      <c r="B298" s="93" t="s">
        <v>700</v>
      </c>
      <c r="C298" s="93" t="s">
        <v>378</v>
      </c>
      <c r="D298" s="183">
        <v>570</v>
      </c>
      <c r="E298" s="106">
        <v>45373</v>
      </c>
      <c r="F298" s="93" t="s">
        <v>520</v>
      </c>
      <c r="G298" s="105">
        <v>3549</v>
      </c>
      <c r="H298" s="93" t="s">
        <v>488</v>
      </c>
      <c r="I298" s="93" t="s">
        <v>528</v>
      </c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 ht="52.5" customHeight="1" x14ac:dyDescent="0.25">
      <c r="A299" s="105"/>
      <c r="B299" s="93" t="s">
        <v>702</v>
      </c>
      <c r="C299" s="93" t="s">
        <v>378</v>
      </c>
      <c r="D299" s="183">
        <v>730</v>
      </c>
      <c r="E299" s="106">
        <v>45373</v>
      </c>
      <c r="F299" s="93" t="s">
        <v>520</v>
      </c>
      <c r="G299" s="105">
        <v>3549</v>
      </c>
      <c r="H299" s="93" t="s">
        <v>488</v>
      </c>
      <c r="I299" s="93" t="s">
        <v>703</v>
      </c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 ht="52.5" customHeight="1" x14ac:dyDescent="0.25">
      <c r="A300" s="105"/>
      <c r="B300" s="93" t="s">
        <v>702</v>
      </c>
      <c r="C300" s="93" t="s">
        <v>378</v>
      </c>
      <c r="D300" s="183">
        <v>730</v>
      </c>
      <c r="E300" s="106">
        <v>45373</v>
      </c>
      <c r="F300" s="93" t="s">
        <v>520</v>
      </c>
      <c r="G300" s="105">
        <v>3549</v>
      </c>
      <c r="H300" s="93" t="s">
        <v>488</v>
      </c>
      <c r="I300" s="93" t="s">
        <v>704</v>
      </c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 ht="52.5" customHeight="1" x14ac:dyDescent="0.25">
      <c r="A301" s="105"/>
      <c r="B301" s="93" t="s">
        <v>705</v>
      </c>
      <c r="C301" s="93" t="s">
        <v>378</v>
      </c>
      <c r="D301" s="183">
        <v>220</v>
      </c>
      <c r="E301" s="106">
        <v>45373</v>
      </c>
      <c r="F301" s="93" t="s">
        <v>520</v>
      </c>
      <c r="G301" s="105">
        <v>3549</v>
      </c>
      <c r="H301" s="93" t="s">
        <v>488</v>
      </c>
      <c r="I301" s="93" t="s">
        <v>706</v>
      </c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 ht="52.5" customHeight="1" x14ac:dyDescent="0.25">
      <c r="A302" s="105"/>
      <c r="B302" s="93" t="s">
        <v>705</v>
      </c>
      <c r="C302" s="93" t="s">
        <v>378</v>
      </c>
      <c r="D302" s="183">
        <v>220</v>
      </c>
      <c r="E302" s="106">
        <v>45373</v>
      </c>
      <c r="F302" s="93" t="s">
        <v>520</v>
      </c>
      <c r="G302" s="105">
        <v>3549</v>
      </c>
      <c r="H302" s="93" t="s">
        <v>488</v>
      </c>
      <c r="I302" s="108" t="s">
        <v>706</v>
      </c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 ht="52.5" customHeight="1" x14ac:dyDescent="0.25">
      <c r="A303" s="105"/>
      <c r="B303" s="93" t="s">
        <v>705</v>
      </c>
      <c r="C303" s="93" t="s">
        <v>378</v>
      </c>
      <c r="D303" s="183">
        <v>220</v>
      </c>
      <c r="E303" s="106">
        <v>45373</v>
      </c>
      <c r="F303" s="93" t="s">
        <v>520</v>
      </c>
      <c r="G303" s="105">
        <v>3549</v>
      </c>
      <c r="H303" s="93" t="s">
        <v>488</v>
      </c>
      <c r="I303" s="108" t="s">
        <v>706</v>
      </c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 ht="52.5" customHeight="1" x14ac:dyDescent="0.25">
      <c r="A304" s="105"/>
      <c r="B304" s="93" t="s">
        <v>705</v>
      </c>
      <c r="C304" s="93" t="s">
        <v>378</v>
      </c>
      <c r="D304" s="183">
        <v>220</v>
      </c>
      <c r="E304" s="106">
        <v>45373</v>
      </c>
      <c r="F304" s="93" t="s">
        <v>520</v>
      </c>
      <c r="G304" s="105">
        <v>3549</v>
      </c>
      <c r="H304" s="93" t="s">
        <v>488</v>
      </c>
      <c r="I304" s="109" t="s">
        <v>706</v>
      </c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 ht="52.5" customHeight="1" x14ac:dyDescent="0.25">
      <c r="A305" s="105"/>
      <c r="B305" s="93" t="s">
        <v>705</v>
      </c>
      <c r="C305" s="93" t="s">
        <v>378</v>
      </c>
      <c r="D305" s="183">
        <v>220</v>
      </c>
      <c r="E305" s="106">
        <v>45373</v>
      </c>
      <c r="F305" s="93" t="s">
        <v>520</v>
      </c>
      <c r="G305" s="105">
        <v>3549</v>
      </c>
      <c r="H305" s="93" t="s">
        <v>488</v>
      </c>
      <c r="I305" s="109" t="s">
        <v>706</v>
      </c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 ht="52.5" customHeight="1" x14ac:dyDescent="0.25">
      <c r="A306" s="105"/>
      <c r="B306" s="93" t="s">
        <v>705</v>
      </c>
      <c r="C306" s="93" t="s">
        <v>378</v>
      </c>
      <c r="D306" s="183">
        <v>220</v>
      </c>
      <c r="E306" s="106">
        <v>45373</v>
      </c>
      <c r="F306" s="93" t="s">
        <v>520</v>
      </c>
      <c r="G306" s="105">
        <v>3549</v>
      </c>
      <c r="H306" s="93" t="s">
        <v>488</v>
      </c>
      <c r="I306" s="109" t="s">
        <v>706</v>
      </c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 ht="52.5" customHeight="1" x14ac:dyDescent="0.25">
      <c r="A307" s="105"/>
      <c r="B307" s="93" t="s">
        <v>705</v>
      </c>
      <c r="C307" s="93" t="s">
        <v>378</v>
      </c>
      <c r="D307" s="183">
        <v>220</v>
      </c>
      <c r="E307" s="106">
        <v>45373</v>
      </c>
      <c r="F307" s="93" t="s">
        <v>520</v>
      </c>
      <c r="G307" s="105">
        <v>3549</v>
      </c>
      <c r="H307" s="93" t="s">
        <v>488</v>
      </c>
      <c r="I307" s="109" t="s">
        <v>706</v>
      </c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 ht="52.5" customHeight="1" x14ac:dyDescent="0.25">
      <c r="A308" s="105"/>
      <c r="B308" s="93" t="s">
        <v>705</v>
      </c>
      <c r="C308" s="93" t="s">
        <v>378</v>
      </c>
      <c r="D308" s="183">
        <v>220</v>
      </c>
      <c r="E308" s="106">
        <v>45373</v>
      </c>
      <c r="F308" s="93" t="s">
        <v>520</v>
      </c>
      <c r="G308" s="105">
        <v>3549</v>
      </c>
      <c r="H308" s="93" t="s">
        <v>488</v>
      </c>
      <c r="I308" s="109" t="s">
        <v>706</v>
      </c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 ht="52.5" customHeight="1" x14ac:dyDescent="0.25">
      <c r="A309" s="105"/>
      <c r="B309" s="93" t="s">
        <v>705</v>
      </c>
      <c r="C309" s="93" t="s">
        <v>378</v>
      </c>
      <c r="D309" s="183">
        <v>220</v>
      </c>
      <c r="E309" s="106">
        <v>45373</v>
      </c>
      <c r="F309" s="93" t="s">
        <v>520</v>
      </c>
      <c r="G309" s="105">
        <v>3549</v>
      </c>
      <c r="H309" s="93" t="s">
        <v>488</v>
      </c>
      <c r="I309" s="109" t="s">
        <v>706</v>
      </c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 ht="52.5" customHeight="1" x14ac:dyDescent="0.25">
      <c r="A310" s="105"/>
      <c r="B310" s="93" t="s">
        <v>705</v>
      </c>
      <c r="C310" s="93" t="s">
        <v>378</v>
      </c>
      <c r="D310" s="183">
        <v>220</v>
      </c>
      <c r="E310" s="106">
        <v>45373</v>
      </c>
      <c r="F310" s="93" t="s">
        <v>520</v>
      </c>
      <c r="G310" s="105">
        <v>3549</v>
      </c>
      <c r="H310" s="93" t="s">
        <v>488</v>
      </c>
      <c r="I310" s="109" t="s">
        <v>706</v>
      </c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 ht="52.5" customHeight="1" x14ac:dyDescent="0.25">
      <c r="A311" s="105"/>
      <c r="B311" s="93" t="s">
        <v>707</v>
      </c>
      <c r="C311" s="93" t="s">
        <v>378</v>
      </c>
      <c r="D311" s="183">
        <v>546</v>
      </c>
      <c r="E311" s="106">
        <v>45373</v>
      </c>
      <c r="F311" s="93" t="s">
        <v>520</v>
      </c>
      <c r="G311" s="105">
        <v>3549</v>
      </c>
      <c r="H311" s="93" t="s">
        <v>488</v>
      </c>
      <c r="I311" s="109" t="s">
        <v>708</v>
      </c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 ht="52.5" customHeight="1" x14ac:dyDescent="0.25">
      <c r="A312" s="105"/>
      <c r="B312" s="93" t="s">
        <v>707</v>
      </c>
      <c r="C312" s="93" t="s">
        <v>378</v>
      </c>
      <c r="D312" s="183">
        <v>546</v>
      </c>
      <c r="E312" s="106">
        <v>45373</v>
      </c>
      <c r="F312" s="93" t="s">
        <v>520</v>
      </c>
      <c r="G312" s="105">
        <v>3549</v>
      </c>
      <c r="H312" s="93" t="s">
        <v>488</v>
      </c>
      <c r="I312" s="109" t="s">
        <v>708</v>
      </c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 ht="52.5" customHeight="1" x14ac:dyDescent="0.25">
      <c r="A313" s="105"/>
      <c r="B313" s="93" t="s">
        <v>707</v>
      </c>
      <c r="C313" s="93" t="s">
        <v>378</v>
      </c>
      <c r="D313" s="183">
        <v>546</v>
      </c>
      <c r="E313" s="106">
        <v>45373</v>
      </c>
      <c r="F313" s="93" t="s">
        <v>520</v>
      </c>
      <c r="G313" s="105">
        <v>3549</v>
      </c>
      <c r="H313" s="93" t="s">
        <v>488</v>
      </c>
      <c r="I313" s="109" t="s">
        <v>709</v>
      </c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 ht="52.5" customHeight="1" x14ac:dyDescent="0.25">
      <c r="A314" s="105"/>
      <c r="B314" s="93" t="s">
        <v>710</v>
      </c>
      <c r="C314" s="93" t="s">
        <v>378</v>
      </c>
      <c r="D314" s="183">
        <v>499</v>
      </c>
      <c r="E314" s="106">
        <v>45373</v>
      </c>
      <c r="F314" s="93" t="s">
        <v>520</v>
      </c>
      <c r="G314" s="105">
        <v>3549</v>
      </c>
      <c r="H314" s="93" t="s">
        <v>488</v>
      </c>
      <c r="I314" s="109" t="s">
        <v>540</v>
      </c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 ht="52.5" customHeight="1" x14ac:dyDescent="0.25">
      <c r="A315" s="105"/>
      <c r="B315" s="93" t="s">
        <v>711</v>
      </c>
      <c r="C315" s="93" t="s">
        <v>378</v>
      </c>
      <c r="D315" s="183">
        <v>659</v>
      </c>
      <c r="E315" s="106">
        <v>45373</v>
      </c>
      <c r="F315" s="93" t="s">
        <v>520</v>
      </c>
      <c r="G315" s="105">
        <v>3549</v>
      </c>
      <c r="H315" s="93" t="s">
        <v>488</v>
      </c>
      <c r="I315" s="109" t="s">
        <v>541</v>
      </c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 ht="52.5" customHeight="1" x14ac:dyDescent="0.25">
      <c r="A316" s="105"/>
      <c r="B316" s="93" t="s">
        <v>711</v>
      </c>
      <c r="C316" s="93" t="s">
        <v>378</v>
      </c>
      <c r="D316" s="183">
        <v>659</v>
      </c>
      <c r="E316" s="106">
        <v>45373</v>
      </c>
      <c r="F316" s="93" t="s">
        <v>520</v>
      </c>
      <c r="G316" s="105">
        <v>3549</v>
      </c>
      <c r="H316" s="93" t="s">
        <v>488</v>
      </c>
      <c r="I316" s="109" t="s">
        <v>542</v>
      </c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 ht="52.5" customHeight="1" x14ac:dyDescent="0.25">
      <c r="A317" s="105"/>
      <c r="B317" s="93" t="s">
        <v>711</v>
      </c>
      <c r="C317" s="93" t="s">
        <v>378</v>
      </c>
      <c r="D317" s="183">
        <v>659</v>
      </c>
      <c r="E317" s="106">
        <v>45373</v>
      </c>
      <c r="F317" s="93" t="s">
        <v>520</v>
      </c>
      <c r="G317" s="105">
        <v>3549</v>
      </c>
      <c r="H317" s="93" t="s">
        <v>488</v>
      </c>
      <c r="I317" s="109" t="s">
        <v>543</v>
      </c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 ht="52.5" customHeight="1" x14ac:dyDescent="0.25">
      <c r="A318" s="105"/>
      <c r="B318" s="93" t="s">
        <v>711</v>
      </c>
      <c r="C318" s="93" t="s">
        <v>378</v>
      </c>
      <c r="D318" s="183">
        <v>659</v>
      </c>
      <c r="E318" s="106">
        <v>45373</v>
      </c>
      <c r="F318" s="93" t="s">
        <v>520</v>
      </c>
      <c r="G318" s="105">
        <v>3549</v>
      </c>
      <c r="H318" s="93" t="s">
        <v>488</v>
      </c>
      <c r="I318" s="109" t="s">
        <v>544</v>
      </c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 ht="52.5" customHeight="1" x14ac:dyDescent="0.25">
      <c r="A319" s="105"/>
      <c r="B319" s="93" t="s">
        <v>711</v>
      </c>
      <c r="C319" s="93" t="s">
        <v>378</v>
      </c>
      <c r="D319" s="183">
        <v>659</v>
      </c>
      <c r="E319" s="106">
        <v>45373</v>
      </c>
      <c r="F319" s="93" t="s">
        <v>520</v>
      </c>
      <c r="G319" s="105">
        <v>3549</v>
      </c>
      <c r="H319" s="93" t="s">
        <v>488</v>
      </c>
      <c r="I319" s="109" t="s">
        <v>545</v>
      </c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 ht="52.5" customHeight="1" x14ac:dyDescent="0.25">
      <c r="A320" s="105"/>
      <c r="B320" s="93" t="s">
        <v>711</v>
      </c>
      <c r="C320" s="93" t="s">
        <v>378</v>
      </c>
      <c r="D320" s="183">
        <v>659</v>
      </c>
      <c r="E320" s="106">
        <v>45373</v>
      </c>
      <c r="F320" s="93" t="s">
        <v>520</v>
      </c>
      <c r="G320" s="105">
        <v>3549</v>
      </c>
      <c r="H320" s="93" t="s">
        <v>488</v>
      </c>
      <c r="I320" s="109" t="s">
        <v>546</v>
      </c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 ht="52.5" customHeight="1" x14ac:dyDescent="0.25">
      <c r="A321" s="105"/>
      <c r="B321" s="93" t="s">
        <v>711</v>
      </c>
      <c r="C321" s="93" t="s">
        <v>378</v>
      </c>
      <c r="D321" s="183">
        <v>659</v>
      </c>
      <c r="E321" s="106">
        <v>45373</v>
      </c>
      <c r="F321" s="93" t="s">
        <v>520</v>
      </c>
      <c r="G321" s="105">
        <v>3549</v>
      </c>
      <c r="H321" s="93" t="s">
        <v>488</v>
      </c>
      <c r="I321" s="108" t="s">
        <v>548</v>
      </c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 ht="52.5" customHeight="1" x14ac:dyDescent="0.25">
      <c r="A322" s="105"/>
      <c r="B322" s="93" t="s">
        <v>711</v>
      </c>
      <c r="C322" s="93" t="s">
        <v>378</v>
      </c>
      <c r="D322" s="183">
        <v>659</v>
      </c>
      <c r="E322" s="106">
        <v>45373</v>
      </c>
      <c r="F322" s="93" t="s">
        <v>520</v>
      </c>
      <c r="G322" s="105">
        <v>3549</v>
      </c>
      <c r="H322" s="93" t="s">
        <v>488</v>
      </c>
      <c r="I322" s="108" t="s">
        <v>549</v>
      </c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 ht="52.5" customHeight="1" x14ac:dyDescent="0.25">
      <c r="A323" s="105"/>
      <c r="B323" s="93" t="s">
        <v>711</v>
      </c>
      <c r="C323" s="93" t="s">
        <v>378</v>
      </c>
      <c r="D323" s="183">
        <v>659</v>
      </c>
      <c r="E323" s="106">
        <v>45373</v>
      </c>
      <c r="F323" s="93" t="s">
        <v>520</v>
      </c>
      <c r="G323" s="105">
        <v>3549</v>
      </c>
      <c r="H323" s="93" t="s">
        <v>488</v>
      </c>
      <c r="I323" s="107" t="s">
        <v>550</v>
      </c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 ht="52.5" customHeight="1" x14ac:dyDescent="0.25">
      <c r="A324" s="105"/>
      <c r="B324" s="93" t="s">
        <v>711</v>
      </c>
      <c r="C324" s="93" t="s">
        <v>378</v>
      </c>
      <c r="D324" s="183">
        <v>659</v>
      </c>
      <c r="E324" s="106">
        <v>45373</v>
      </c>
      <c r="F324" s="93" t="s">
        <v>520</v>
      </c>
      <c r="G324" s="105">
        <v>3549</v>
      </c>
      <c r="H324" s="93" t="s">
        <v>488</v>
      </c>
      <c r="I324" s="107" t="s">
        <v>712</v>
      </c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 ht="52.5" customHeight="1" x14ac:dyDescent="0.25">
      <c r="A325" s="105"/>
      <c r="B325" s="93" t="s">
        <v>713</v>
      </c>
      <c r="C325" s="93" t="s">
        <v>378</v>
      </c>
      <c r="D325" s="183">
        <v>899</v>
      </c>
      <c r="E325" s="106">
        <v>45373</v>
      </c>
      <c r="F325" s="93" t="s">
        <v>520</v>
      </c>
      <c r="G325" s="105">
        <v>3549</v>
      </c>
      <c r="H325" s="93" t="s">
        <v>488</v>
      </c>
      <c r="I325" s="107" t="s">
        <v>552</v>
      </c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 ht="52.5" customHeight="1" x14ac:dyDescent="0.25">
      <c r="A326" s="105"/>
      <c r="B326" s="93" t="s">
        <v>714</v>
      </c>
      <c r="C326" s="93" t="s">
        <v>378</v>
      </c>
      <c r="D326" s="183">
        <v>399</v>
      </c>
      <c r="E326" s="106">
        <v>45373</v>
      </c>
      <c r="F326" s="93" t="s">
        <v>520</v>
      </c>
      <c r="G326" s="105">
        <v>3549</v>
      </c>
      <c r="H326" s="93" t="s">
        <v>488</v>
      </c>
      <c r="I326" s="107" t="s">
        <v>715</v>
      </c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 ht="52.5" customHeight="1" x14ac:dyDescent="0.25">
      <c r="A327" s="105"/>
      <c r="B327" s="93" t="s">
        <v>714</v>
      </c>
      <c r="C327" s="93" t="s">
        <v>378</v>
      </c>
      <c r="D327" s="183">
        <v>399</v>
      </c>
      <c r="E327" s="106">
        <v>45373</v>
      </c>
      <c r="F327" s="93" t="s">
        <v>520</v>
      </c>
      <c r="G327" s="105">
        <v>3549</v>
      </c>
      <c r="H327" s="93" t="s">
        <v>488</v>
      </c>
      <c r="I327" s="110" t="s">
        <v>716</v>
      </c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 ht="52.5" customHeight="1" x14ac:dyDescent="0.25">
      <c r="A328" s="105"/>
      <c r="B328" s="93" t="s">
        <v>714</v>
      </c>
      <c r="C328" s="93" t="s">
        <v>378</v>
      </c>
      <c r="D328" s="183">
        <v>399</v>
      </c>
      <c r="E328" s="106">
        <v>45373</v>
      </c>
      <c r="F328" s="93" t="s">
        <v>520</v>
      </c>
      <c r="G328" s="105">
        <v>3549</v>
      </c>
      <c r="H328" s="93" t="s">
        <v>488</v>
      </c>
      <c r="I328" s="110" t="s">
        <v>717</v>
      </c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 ht="52.5" customHeight="1" x14ac:dyDescent="0.25">
      <c r="A329" s="105"/>
      <c r="B329" s="93" t="s">
        <v>718</v>
      </c>
      <c r="C329" s="93" t="s">
        <v>378</v>
      </c>
      <c r="D329" s="183">
        <v>699</v>
      </c>
      <c r="E329" s="111">
        <v>45373</v>
      </c>
      <c r="F329" s="93" t="s">
        <v>520</v>
      </c>
      <c r="G329" s="105">
        <v>3549</v>
      </c>
      <c r="H329" s="93" t="s">
        <v>488</v>
      </c>
      <c r="I329" s="93" t="s">
        <v>719</v>
      </c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 ht="52.5" customHeight="1" x14ac:dyDescent="0.25">
      <c r="A330" s="105"/>
      <c r="B330" s="93" t="s">
        <v>720</v>
      </c>
      <c r="C330" s="93" t="s">
        <v>378</v>
      </c>
      <c r="D330" s="183">
        <v>1499</v>
      </c>
      <c r="E330" s="106">
        <v>45373</v>
      </c>
      <c r="F330" s="93" t="s">
        <v>520</v>
      </c>
      <c r="G330" s="105">
        <v>3549</v>
      </c>
      <c r="H330" s="93" t="s">
        <v>488</v>
      </c>
      <c r="I330" s="107" t="s">
        <v>721</v>
      </c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 ht="52.5" customHeight="1" x14ac:dyDescent="0.25">
      <c r="A331" s="105"/>
      <c r="B331" s="93" t="s">
        <v>720</v>
      </c>
      <c r="C331" s="93" t="s">
        <v>378</v>
      </c>
      <c r="D331" s="183">
        <v>1499</v>
      </c>
      <c r="E331" s="106">
        <v>45373</v>
      </c>
      <c r="F331" s="93" t="s">
        <v>520</v>
      </c>
      <c r="G331" s="105">
        <v>3549</v>
      </c>
      <c r="H331" s="93" t="s">
        <v>488</v>
      </c>
      <c r="I331" s="107" t="s">
        <v>721</v>
      </c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 ht="52.5" customHeight="1" x14ac:dyDescent="0.25">
      <c r="A332" s="105"/>
      <c r="B332" s="93" t="s">
        <v>720</v>
      </c>
      <c r="C332" s="93" t="s">
        <v>378</v>
      </c>
      <c r="D332" s="183">
        <v>1499</v>
      </c>
      <c r="E332" s="106">
        <v>45373</v>
      </c>
      <c r="F332" s="93" t="s">
        <v>520</v>
      </c>
      <c r="G332" s="105">
        <v>3549</v>
      </c>
      <c r="H332" s="93" t="s">
        <v>488</v>
      </c>
      <c r="I332" s="107" t="s">
        <v>722</v>
      </c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 ht="52.5" customHeight="1" x14ac:dyDescent="0.25">
      <c r="A333" s="105"/>
      <c r="B333" s="93" t="s">
        <v>720</v>
      </c>
      <c r="C333" s="93" t="s">
        <v>378</v>
      </c>
      <c r="D333" s="183">
        <v>1499</v>
      </c>
      <c r="E333" s="106">
        <v>45373</v>
      </c>
      <c r="F333" s="93" t="s">
        <v>520</v>
      </c>
      <c r="G333" s="105">
        <v>3549</v>
      </c>
      <c r="H333" s="93" t="s">
        <v>488</v>
      </c>
      <c r="I333" s="107" t="s">
        <v>722</v>
      </c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 ht="52.5" customHeight="1" x14ac:dyDescent="0.25">
      <c r="A334" s="105"/>
      <c r="B334" s="93" t="s">
        <v>723</v>
      </c>
      <c r="C334" s="93" t="s">
        <v>378</v>
      </c>
      <c r="D334" s="183">
        <v>650</v>
      </c>
      <c r="E334" s="106">
        <v>45373</v>
      </c>
      <c r="F334" s="93" t="s">
        <v>520</v>
      </c>
      <c r="G334" s="105">
        <v>3549</v>
      </c>
      <c r="H334" s="93" t="s">
        <v>488</v>
      </c>
      <c r="I334" s="110" t="s">
        <v>477</v>
      </c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 ht="52.5" customHeight="1" x14ac:dyDescent="0.25">
      <c r="A335" s="105"/>
      <c r="B335" s="93" t="s">
        <v>724</v>
      </c>
      <c r="C335" s="93" t="s">
        <v>374</v>
      </c>
      <c r="D335" s="183">
        <v>335.3</v>
      </c>
      <c r="E335" s="106">
        <v>45376</v>
      </c>
      <c r="F335" s="93" t="s">
        <v>562</v>
      </c>
      <c r="G335" s="105">
        <v>20572853</v>
      </c>
      <c r="H335" s="93" t="s">
        <v>488</v>
      </c>
      <c r="I335" s="107" t="s">
        <v>567</v>
      </c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 ht="52.5" customHeight="1" x14ac:dyDescent="0.25">
      <c r="A336" s="105"/>
      <c r="B336" s="93" t="s">
        <v>724</v>
      </c>
      <c r="C336" s="93" t="s">
        <v>374</v>
      </c>
      <c r="D336" s="183">
        <v>335.3</v>
      </c>
      <c r="E336" s="112">
        <v>45376</v>
      </c>
      <c r="F336" s="93" t="s">
        <v>562</v>
      </c>
      <c r="G336" s="105">
        <v>20572853</v>
      </c>
      <c r="H336" s="93" t="s">
        <v>488</v>
      </c>
      <c r="I336" s="107" t="s">
        <v>567</v>
      </c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 ht="52.5" customHeight="1" x14ac:dyDescent="0.25">
      <c r="A337" s="105"/>
      <c r="B337" s="93" t="s">
        <v>724</v>
      </c>
      <c r="C337" s="93" t="s">
        <v>374</v>
      </c>
      <c r="D337" s="183">
        <v>335.3</v>
      </c>
      <c r="E337" s="112">
        <v>45376</v>
      </c>
      <c r="F337" s="93" t="s">
        <v>562</v>
      </c>
      <c r="G337" s="105">
        <v>20572853</v>
      </c>
      <c r="H337" s="93" t="s">
        <v>488</v>
      </c>
      <c r="I337" s="107" t="s">
        <v>567</v>
      </c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 ht="52.5" customHeight="1" x14ac:dyDescent="0.25">
      <c r="A338" s="105"/>
      <c r="B338" s="93" t="s">
        <v>725</v>
      </c>
      <c r="C338" s="93" t="s">
        <v>374</v>
      </c>
      <c r="D338" s="183">
        <v>-3.03</v>
      </c>
      <c r="E338" s="112">
        <v>45376</v>
      </c>
      <c r="F338" s="93" t="s">
        <v>562</v>
      </c>
      <c r="G338" s="105">
        <v>20572853</v>
      </c>
      <c r="H338" s="93" t="s">
        <v>488</v>
      </c>
      <c r="I338" s="107" t="s">
        <v>477</v>
      </c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 ht="52.5" customHeight="1" x14ac:dyDescent="0.25">
      <c r="A339" s="105"/>
      <c r="B339" s="93" t="s">
        <v>726</v>
      </c>
      <c r="C339" s="93" t="s">
        <v>374</v>
      </c>
      <c r="D339" s="183">
        <v>7.99</v>
      </c>
      <c r="E339" s="112">
        <v>45376</v>
      </c>
      <c r="F339" s="93" t="s">
        <v>562</v>
      </c>
      <c r="G339" s="105">
        <v>20572853</v>
      </c>
      <c r="H339" s="93" t="s">
        <v>488</v>
      </c>
      <c r="I339" s="110" t="s">
        <v>477</v>
      </c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 ht="52.5" customHeight="1" x14ac:dyDescent="0.25">
      <c r="A340" s="105"/>
      <c r="B340" s="93" t="s">
        <v>727</v>
      </c>
      <c r="C340" s="93" t="s">
        <v>374</v>
      </c>
      <c r="D340" s="183">
        <v>90</v>
      </c>
      <c r="E340" s="106">
        <v>45378</v>
      </c>
      <c r="F340" s="93" t="s">
        <v>728</v>
      </c>
      <c r="G340" s="105">
        <v>22</v>
      </c>
      <c r="H340" s="93" t="s">
        <v>470</v>
      </c>
      <c r="I340" s="109" t="s">
        <v>729</v>
      </c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 ht="52.5" customHeight="1" x14ac:dyDescent="0.25">
      <c r="A341" s="105"/>
      <c r="B341" s="93" t="s">
        <v>730</v>
      </c>
      <c r="C341" s="93" t="s">
        <v>374</v>
      </c>
      <c r="D341" s="183">
        <v>397.3</v>
      </c>
      <c r="E341" s="106">
        <v>45378</v>
      </c>
      <c r="F341" s="93" t="s">
        <v>728</v>
      </c>
      <c r="G341" s="105">
        <v>22</v>
      </c>
      <c r="H341" s="93" t="s">
        <v>470</v>
      </c>
      <c r="I341" s="93" t="s">
        <v>495</v>
      </c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 ht="52.5" customHeight="1" x14ac:dyDescent="0.25">
      <c r="A342" s="105"/>
      <c r="B342" s="93" t="s">
        <v>731</v>
      </c>
      <c r="C342" s="93" t="s">
        <v>386</v>
      </c>
      <c r="D342" s="183">
        <v>1908.26</v>
      </c>
      <c r="E342" s="106">
        <v>45379</v>
      </c>
      <c r="F342" s="93" t="s">
        <v>732</v>
      </c>
      <c r="G342" s="105">
        <v>12110</v>
      </c>
      <c r="H342" s="93" t="s">
        <v>488</v>
      </c>
      <c r="I342" s="93" t="s">
        <v>733</v>
      </c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 ht="52.5" customHeight="1" x14ac:dyDescent="0.25">
      <c r="A343" s="105"/>
      <c r="B343" s="93" t="s">
        <v>734</v>
      </c>
      <c r="C343" s="93" t="s">
        <v>386</v>
      </c>
      <c r="D343" s="183">
        <v>440.55</v>
      </c>
      <c r="E343" s="106">
        <v>45379</v>
      </c>
      <c r="F343" s="93" t="s">
        <v>732</v>
      </c>
      <c r="G343" s="105">
        <v>12110</v>
      </c>
      <c r="H343" s="93" t="s">
        <v>488</v>
      </c>
      <c r="I343" s="93" t="s">
        <v>477</v>
      </c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 ht="52.5" customHeight="1" x14ac:dyDescent="0.25">
      <c r="A344" s="105"/>
      <c r="B344" s="93" t="s">
        <v>735</v>
      </c>
      <c r="C344" s="93" t="s">
        <v>378</v>
      </c>
      <c r="D344" s="183">
        <v>1369</v>
      </c>
      <c r="E344" s="106">
        <v>45379</v>
      </c>
      <c r="F344" s="93" t="s">
        <v>732</v>
      </c>
      <c r="G344" s="105">
        <v>12109</v>
      </c>
      <c r="H344" s="93" t="s">
        <v>488</v>
      </c>
      <c r="I344" s="93" t="s">
        <v>733</v>
      </c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 ht="52.5" customHeight="1" x14ac:dyDescent="0.25">
      <c r="A345" s="105"/>
      <c r="B345" s="93" t="s">
        <v>736</v>
      </c>
      <c r="C345" s="93" t="s">
        <v>378</v>
      </c>
      <c r="D345" s="183">
        <v>1466</v>
      </c>
      <c r="E345" s="106">
        <v>45379</v>
      </c>
      <c r="F345" s="93" t="s">
        <v>732</v>
      </c>
      <c r="G345" s="105">
        <v>12109</v>
      </c>
      <c r="H345" s="93" t="s">
        <v>488</v>
      </c>
      <c r="I345" s="93" t="s">
        <v>477</v>
      </c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 ht="52.5" customHeight="1" x14ac:dyDescent="0.25">
      <c r="A346" s="105"/>
      <c r="B346" s="93" t="s">
        <v>737</v>
      </c>
      <c r="C346" s="93" t="s">
        <v>374</v>
      </c>
      <c r="D346" s="183">
        <v>286.11</v>
      </c>
      <c r="E346" s="106">
        <v>45385</v>
      </c>
      <c r="F346" s="93" t="s">
        <v>562</v>
      </c>
      <c r="G346" s="105">
        <v>20567359</v>
      </c>
      <c r="H346" s="93" t="s">
        <v>488</v>
      </c>
      <c r="I346" s="93" t="s">
        <v>567</v>
      </c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 ht="52.5" customHeight="1" x14ac:dyDescent="0.25">
      <c r="A347" s="105"/>
      <c r="B347" s="93" t="s">
        <v>737</v>
      </c>
      <c r="C347" s="93" t="s">
        <v>374</v>
      </c>
      <c r="D347" s="183">
        <v>286.11</v>
      </c>
      <c r="E347" s="106">
        <v>45385</v>
      </c>
      <c r="F347" s="93" t="s">
        <v>562</v>
      </c>
      <c r="G347" s="105">
        <v>20567359</v>
      </c>
      <c r="H347" s="93" t="s">
        <v>488</v>
      </c>
      <c r="I347" s="93" t="s">
        <v>567</v>
      </c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 ht="52.5" customHeight="1" x14ac:dyDescent="0.25">
      <c r="A348" s="105"/>
      <c r="B348" s="93" t="s">
        <v>737</v>
      </c>
      <c r="C348" s="93" t="s">
        <v>374</v>
      </c>
      <c r="D348" s="183">
        <v>286.11</v>
      </c>
      <c r="E348" s="106">
        <v>45385</v>
      </c>
      <c r="F348" s="93" t="s">
        <v>562</v>
      </c>
      <c r="G348" s="105">
        <v>20567359</v>
      </c>
      <c r="H348" s="93" t="s">
        <v>488</v>
      </c>
      <c r="I348" s="93" t="s">
        <v>567</v>
      </c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 ht="52.5" customHeight="1" x14ac:dyDescent="0.25">
      <c r="A349" s="105"/>
      <c r="B349" s="93" t="s">
        <v>737</v>
      </c>
      <c r="C349" s="93" t="s">
        <v>374</v>
      </c>
      <c r="D349" s="183">
        <v>286.11</v>
      </c>
      <c r="E349" s="106">
        <v>45385</v>
      </c>
      <c r="F349" s="93" t="s">
        <v>562</v>
      </c>
      <c r="G349" s="105">
        <v>20567359</v>
      </c>
      <c r="H349" s="93" t="s">
        <v>488</v>
      </c>
      <c r="I349" s="93" t="s">
        <v>567</v>
      </c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 ht="52.5" customHeight="1" x14ac:dyDescent="0.25">
      <c r="A350" s="105"/>
      <c r="B350" s="93" t="s">
        <v>737</v>
      </c>
      <c r="C350" s="93" t="s">
        <v>374</v>
      </c>
      <c r="D350" s="183">
        <v>286.11</v>
      </c>
      <c r="E350" s="106">
        <v>45385</v>
      </c>
      <c r="F350" s="93" t="s">
        <v>562</v>
      </c>
      <c r="G350" s="105">
        <v>20567359</v>
      </c>
      <c r="H350" s="93" t="s">
        <v>488</v>
      </c>
      <c r="I350" s="93" t="s">
        <v>567</v>
      </c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 ht="52.5" customHeight="1" x14ac:dyDescent="0.25">
      <c r="A351" s="105"/>
      <c r="B351" s="93" t="s">
        <v>737</v>
      </c>
      <c r="C351" s="93" t="s">
        <v>374</v>
      </c>
      <c r="D351" s="183">
        <v>286.11</v>
      </c>
      <c r="E351" s="106">
        <v>45385</v>
      </c>
      <c r="F351" s="93" t="s">
        <v>562</v>
      </c>
      <c r="G351" s="105">
        <v>20567359</v>
      </c>
      <c r="H351" s="93" t="s">
        <v>488</v>
      </c>
      <c r="I351" s="93" t="s">
        <v>567</v>
      </c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 ht="52.5" customHeight="1" x14ac:dyDescent="0.25">
      <c r="A352" s="105"/>
      <c r="B352" s="93" t="s">
        <v>737</v>
      </c>
      <c r="C352" s="93" t="s">
        <v>374</v>
      </c>
      <c r="D352" s="183">
        <v>286.11</v>
      </c>
      <c r="E352" s="106">
        <v>45385</v>
      </c>
      <c r="F352" s="93" t="s">
        <v>562</v>
      </c>
      <c r="G352" s="105">
        <v>20567359</v>
      </c>
      <c r="H352" s="93" t="s">
        <v>488</v>
      </c>
      <c r="I352" s="93" t="s">
        <v>567</v>
      </c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 ht="52.5" customHeight="1" x14ac:dyDescent="0.25">
      <c r="A353" s="105"/>
      <c r="B353" s="93" t="s">
        <v>737</v>
      </c>
      <c r="C353" s="93" t="s">
        <v>374</v>
      </c>
      <c r="D353" s="183">
        <v>286.11</v>
      </c>
      <c r="E353" s="106">
        <v>45385</v>
      </c>
      <c r="F353" s="93" t="s">
        <v>562</v>
      </c>
      <c r="G353" s="105">
        <v>20567359</v>
      </c>
      <c r="H353" s="93" t="s">
        <v>488</v>
      </c>
      <c r="I353" s="93" t="s">
        <v>567</v>
      </c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 ht="52.5" customHeight="1" x14ac:dyDescent="0.25">
      <c r="A354" s="105"/>
      <c r="B354" s="93" t="s">
        <v>737</v>
      </c>
      <c r="C354" s="93" t="s">
        <v>374</v>
      </c>
      <c r="D354" s="183">
        <v>286.11</v>
      </c>
      <c r="E354" s="106">
        <v>45385</v>
      </c>
      <c r="F354" s="93" t="s">
        <v>562</v>
      </c>
      <c r="G354" s="105">
        <v>20567359</v>
      </c>
      <c r="H354" s="93" t="s">
        <v>488</v>
      </c>
      <c r="I354" s="93" t="s">
        <v>567</v>
      </c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 ht="52.5" customHeight="1" x14ac:dyDescent="0.25">
      <c r="A355" s="105"/>
      <c r="B355" s="93" t="s">
        <v>724</v>
      </c>
      <c r="C355" s="93" t="s">
        <v>374</v>
      </c>
      <c r="D355" s="183">
        <v>286.11</v>
      </c>
      <c r="E355" s="106">
        <v>45385</v>
      </c>
      <c r="F355" s="93" t="s">
        <v>562</v>
      </c>
      <c r="G355" s="105">
        <v>20567359</v>
      </c>
      <c r="H355" s="93" t="s">
        <v>488</v>
      </c>
      <c r="I355" s="93" t="s">
        <v>567</v>
      </c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 ht="52.5" customHeight="1" x14ac:dyDescent="0.25">
      <c r="A356" s="105"/>
      <c r="B356" s="93" t="s">
        <v>738</v>
      </c>
      <c r="C356" s="93" t="s">
        <v>374</v>
      </c>
      <c r="D356" s="183">
        <v>-8.6</v>
      </c>
      <c r="E356" s="106">
        <v>45385</v>
      </c>
      <c r="F356" s="93" t="s">
        <v>562</v>
      </c>
      <c r="G356" s="105">
        <v>20567359</v>
      </c>
      <c r="H356" s="93" t="s">
        <v>488</v>
      </c>
      <c r="I356" s="93" t="s">
        <v>477</v>
      </c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 ht="52.5" customHeight="1" x14ac:dyDescent="0.25">
      <c r="A357" s="105"/>
      <c r="B357" s="93" t="s">
        <v>739</v>
      </c>
      <c r="C357" s="93" t="s">
        <v>374</v>
      </c>
      <c r="D357" s="183">
        <v>7.99</v>
      </c>
      <c r="E357" s="106">
        <v>45385</v>
      </c>
      <c r="F357" s="93" t="s">
        <v>562</v>
      </c>
      <c r="G357" s="105">
        <v>20567359</v>
      </c>
      <c r="H357" s="93" t="s">
        <v>488</v>
      </c>
      <c r="I357" s="93" t="s">
        <v>477</v>
      </c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 ht="52.5" customHeight="1" x14ac:dyDescent="0.25">
      <c r="A358" s="105"/>
      <c r="B358" s="93" t="s">
        <v>740</v>
      </c>
      <c r="C358" s="93" t="s">
        <v>374</v>
      </c>
      <c r="D358" s="183">
        <v>1088</v>
      </c>
      <c r="E358" s="106">
        <v>45385</v>
      </c>
      <c r="F358" s="93" t="s">
        <v>741</v>
      </c>
      <c r="G358" s="105">
        <v>2010476</v>
      </c>
      <c r="H358" s="93" t="s">
        <v>742</v>
      </c>
      <c r="I358" s="93" t="s">
        <v>743</v>
      </c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 ht="52.5" customHeight="1" x14ac:dyDescent="0.25">
      <c r="A359" s="105"/>
      <c r="B359" s="93" t="s">
        <v>744</v>
      </c>
      <c r="C359" s="93" t="s">
        <v>374</v>
      </c>
      <c r="D359" s="183">
        <v>55.99</v>
      </c>
      <c r="E359" s="106">
        <v>45385</v>
      </c>
      <c r="F359" s="93" t="s">
        <v>741</v>
      </c>
      <c r="G359" s="105">
        <v>2010476</v>
      </c>
      <c r="H359" s="93" t="s">
        <v>742</v>
      </c>
      <c r="I359" s="93" t="s">
        <v>477</v>
      </c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 ht="52.5" customHeight="1" x14ac:dyDescent="0.25">
      <c r="A360" s="105"/>
      <c r="B360" s="93" t="s">
        <v>745</v>
      </c>
      <c r="C360" s="93" t="s">
        <v>374</v>
      </c>
      <c r="D360" s="183">
        <v>509</v>
      </c>
      <c r="E360" s="106">
        <v>45385</v>
      </c>
      <c r="F360" s="93" t="s">
        <v>741</v>
      </c>
      <c r="G360" s="105">
        <v>863719</v>
      </c>
      <c r="H360" s="93" t="s">
        <v>742</v>
      </c>
      <c r="I360" s="93" t="s">
        <v>743</v>
      </c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 ht="52.5" customHeight="1" x14ac:dyDescent="0.25">
      <c r="A361" s="105"/>
      <c r="B361" s="93" t="s">
        <v>746</v>
      </c>
      <c r="C361" s="93" t="s">
        <v>374</v>
      </c>
      <c r="D361" s="183">
        <v>55.99</v>
      </c>
      <c r="E361" s="106">
        <v>45385</v>
      </c>
      <c r="F361" s="93" t="s">
        <v>741</v>
      </c>
      <c r="G361" s="105">
        <v>863719</v>
      </c>
      <c r="H361" s="93" t="s">
        <v>742</v>
      </c>
      <c r="I361" s="93" t="s">
        <v>477</v>
      </c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 ht="52.5" customHeight="1" x14ac:dyDescent="0.25">
      <c r="A362" s="105"/>
      <c r="B362" s="93" t="s">
        <v>747</v>
      </c>
      <c r="C362" s="93" t="s">
        <v>374</v>
      </c>
      <c r="D362" s="183">
        <v>589.9</v>
      </c>
      <c r="E362" s="106">
        <v>45386</v>
      </c>
      <c r="F362" s="93" t="s">
        <v>748</v>
      </c>
      <c r="G362" s="105">
        <v>823030</v>
      </c>
      <c r="H362" s="93" t="s">
        <v>488</v>
      </c>
      <c r="I362" s="93" t="s">
        <v>749</v>
      </c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 ht="52.5" customHeight="1" x14ac:dyDescent="0.25">
      <c r="A363" s="105"/>
      <c r="B363" s="93" t="s">
        <v>750</v>
      </c>
      <c r="C363" s="93" t="s">
        <v>374</v>
      </c>
      <c r="D363" s="183">
        <v>16.09</v>
      </c>
      <c r="E363" s="106">
        <v>45386</v>
      </c>
      <c r="F363" s="93" t="s">
        <v>748</v>
      </c>
      <c r="G363" s="105">
        <v>823030</v>
      </c>
      <c r="H363" s="93" t="s">
        <v>488</v>
      </c>
      <c r="I363" s="93" t="s">
        <v>477</v>
      </c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 ht="52.5" customHeight="1" x14ac:dyDescent="0.25">
      <c r="A364" s="105"/>
      <c r="B364" s="93" t="s">
        <v>751</v>
      </c>
      <c r="C364" s="93" t="s">
        <v>374</v>
      </c>
      <c r="D364" s="183">
        <v>-29.5</v>
      </c>
      <c r="E364" s="106">
        <v>45386</v>
      </c>
      <c r="F364" s="93" t="s">
        <v>748</v>
      </c>
      <c r="G364" s="105">
        <v>823030</v>
      </c>
      <c r="H364" s="93" t="s">
        <v>488</v>
      </c>
      <c r="I364" s="93" t="s">
        <v>477</v>
      </c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 ht="52.5" customHeight="1" x14ac:dyDescent="0.25">
      <c r="A365" s="105"/>
      <c r="B365" s="93" t="s">
        <v>752</v>
      </c>
      <c r="C365" s="93" t="s">
        <v>374</v>
      </c>
      <c r="D365" s="183">
        <v>629.9</v>
      </c>
      <c r="E365" s="106">
        <v>45387</v>
      </c>
      <c r="F365" s="93" t="s">
        <v>748</v>
      </c>
      <c r="G365" s="105">
        <v>824001</v>
      </c>
      <c r="H365" s="93" t="s">
        <v>488</v>
      </c>
      <c r="I365" s="93" t="s">
        <v>753</v>
      </c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 ht="52.5" customHeight="1" x14ac:dyDescent="0.25">
      <c r="A366" s="105"/>
      <c r="B366" s="93" t="s">
        <v>754</v>
      </c>
      <c r="C366" s="93" t="s">
        <v>374</v>
      </c>
      <c r="D366" s="183">
        <v>25.6</v>
      </c>
      <c r="E366" s="106">
        <v>45387</v>
      </c>
      <c r="F366" s="93" t="s">
        <v>748</v>
      </c>
      <c r="G366" s="105">
        <v>824001</v>
      </c>
      <c r="H366" s="93" t="s">
        <v>488</v>
      </c>
      <c r="I366" s="93" t="s">
        <v>477</v>
      </c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 ht="52.5" customHeight="1" x14ac:dyDescent="0.25">
      <c r="A367" s="105"/>
      <c r="B367" s="93" t="s">
        <v>755</v>
      </c>
      <c r="C367" s="93" t="s">
        <v>374</v>
      </c>
      <c r="D367" s="183">
        <v>-31.5</v>
      </c>
      <c r="E367" s="106">
        <v>45387</v>
      </c>
      <c r="F367" s="93" t="s">
        <v>748</v>
      </c>
      <c r="G367" s="105">
        <v>824001</v>
      </c>
      <c r="H367" s="93" t="s">
        <v>488</v>
      </c>
      <c r="I367" s="93" t="s">
        <v>477</v>
      </c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 ht="52.5" customHeight="1" x14ac:dyDescent="0.25">
      <c r="A368" s="105"/>
      <c r="B368" s="93" t="s">
        <v>756</v>
      </c>
      <c r="C368" s="93" t="s">
        <v>374</v>
      </c>
      <c r="D368" s="183">
        <v>1889.91</v>
      </c>
      <c r="E368" s="106">
        <v>45387</v>
      </c>
      <c r="F368" s="93" t="s">
        <v>748</v>
      </c>
      <c r="G368" s="105">
        <v>824002</v>
      </c>
      <c r="H368" s="93" t="s">
        <v>488</v>
      </c>
      <c r="I368" s="93" t="s">
        <v>757</v>
      </c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 ht="52.5" customHeight="1" x14ac:dyDescent="0.25">
      <c r="A369" s="105"/>
      <c r="B369" s="93" t="s">
        <v>756</v>
      </c>
      <c r="C369" s="93" t="s">
        <v>374</v>
      </c>
      <c r="D369" s="183">
        <v>1889.91</v>
      </c>
      <c r="E369" s="106">
        <v>45387</v>
      </c>
      <c r="F369" s="93" t="s">
        <v>748</v>
      </c>
      <c r="G369" s="105">
        <v>824002</v>
      </c>
      <c r="H369" s="93" t="s">
        <v>488</v>
      </c>
      <c r="I369" s="93" t="s">
        <v>758</v>
      </c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 ht="52.5" customHeight="1" x14ac:dyDescent="0.25">
      <c r="A370" s="105"/>
      <c r="B370" s="93" t="s">
        <v>759</v>
      </c>
      <c r="C370" s="93" t="s">
        <v>374</v>
      </c>
      <c r="D370" s="183">
        <v>76.930000000000007</v>
      </c>
      <c r="E370" s="106">
        <v>45387</v>
      </c>
      <c r="F370" s="93" t="s">
        <v>748</v>
      </c>
      <c r="G370" s="105">
        <v>824002</v>
      </c>
      <c r="H370" s="93" t="s">
        <v>488</v>
      </c>
      <c r="I370" s="93" t="s">
        <v>477</v>
      </c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 ht="52.5" customHeight="1" x14ac:dyDescent="0.25">
      <c r="A371" s="105"/>
      <c r="B371" s="93" t="s">
        <v>760</v>
      </c>
      <c r="C371" s="93" t="s">
        <v>374</v>
      </c>
      <c r="D371" s="183">
        <v>-189</v>
      </c>
      <c r="E371" s="106">
        <v>45387</v>
      </c>
      <c r="F371" s="93" t="s">
        <v>748</v>
      </c>
      <c r="G371" s="105">
        <v>824002</v>
      </c>
      <c r="H371" s="93" t="s">
        <v>488</v>
      </c>
      <c r="I371" s="93" t="s">
        <v>477</v>
      </c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 ht="52.5" customHeight="1" x14ac:dyDescent="0.25">
      <c r="A372" s="105"/>
      <c r="B372" s="93" t="s">
        <v>761</v>
      </c>
      <c r="C372" s="93" t="s">
        <v>372</v>
      </c>
      <c r="D372" s="183">
        <v>1249.25</v>
      </c>
      <c r="E372" s="106">
        <v>45390</v>
      </c>
      <c r="F372" s="93" t="s">
        <v>469</v>
      </c>
      <c r="G372" s="105">
        <v>324038</v>
      </c>
      <c r="H372" s="93" t="s">
        <v>488</v>
      </c>
      <c r="I372" s="93" t="s">
        <v>762</v>
      </c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 ht="52.5" customHeight="1" x14ac:dyDescent="0.25">
      <c r="A373" s="105"/>
      <c r="B373" s="93" t="s">
        <v>763</v>
      </c>
      <c r="C373" s="93" t="s">
        <v>370</v>
      </c>
      <c r="D373" s="183">
        <v>518.70000000000005</v>
      </c>
      <c r="E373" s="106">
        <v>45392</v>
      </c>
      <c r="F373" s="93" t="s">
        <v>732</v>
      </c>
      <c r="G373" s="105">
        <v>12282</v>
      </c>
      <c r="H373" s="93" t="s">
        <v>488</v>
      </c>
      <c r="I373" s="93" t="s">
        <v>764</v>
      </c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 ht="52.5" customHeight="1" x14ac:dyDescent="0.25">
      <c r="A374" s="105"/>
      <c r="B374" s="93" t="s">
        <v>496</v>
      </c>
      <c r="C374" s="93" t="s">
        <v>374</v>
      </c>
      <c r="D374" s="183">
        <v>1420</v>
      </c>
      <c r="E374" s="106">
        <v>45392</v>
      </c>
      <c r="F374" s="93" t="s">
        <v>497</v>
      </c>
      <c r="G374" s="105">
        <v>15302</v>
      </c>
      <c r="H374" s="93" t="s">
        <v>488</v>
      </c>
      <c r="I374" s="93" t="s">
        <v>498</v>
      </c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 ht="52.5" customHeight="1" x14ac:dyDescent="0.25">
      <c r="A375" s="105"/>
      <c r="B375" s="93" t="s">
        <v>765</v>
      </c>
      <c r="C375" s="93" t="s">
        <v>374</v>
      </c>
      <c r="D375" s="183">
        <v>1195</v>
      </c>
      <c r="E375" s="106">
        <v>45392</v>
      </c>
      <c r="F375" s="93" t="s">
        <v>497</v>
      </c>
      <c r="G375" s="105">
        <v>15302</v>
      </c>
      <c r="H375" s="93" t="s">
        <v>488</v>
      </c>
      <c r="I375" s="93" t="s">
        <v>498</v>
      </c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 ht="52.5" customHeight="1" x14ac:dyDescent="0.25">
      <c r="A376" s="105"/>
      <c r="B376" s="93" t="s">
        <v>766</v>
      </c>
      <c r="C376" s="93" t="s">
        <v>374</v>
      </c>
      <c r="D376" s="183">
        <v>645</v>
      </c>
      <c r="E376" s="106">
        <v>45392</v>
      </c>
      <c r="F376" s="93" t="s">
        <v>497</v>
      </c>
      <c r="G376" s="105">
        <v>15302</v>
      </c>
      <c r="H376" s="93" t="s">
        <v>488</v>
      </c>
      <c r="I376" s="93" t="s">
        <v>498</v>
      </c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 ht="52.5" customHeight="1" x14ac:dyDescent="0.25">
      <c r="A377" s="105"/>
      <c r="B377" s="93" t="s">
        <v>767</v>
      </c>
      <c r="C377" s="93" t="s">
        <v>374</v>
      </c>
      <c r="D377" s="183">
        <v>1195</v>
      </c>
      <c r="E377" s="106">
        <v>45392</v>
      </c>
      <c r="F377" s="93" t="s">
        <v>497</v>
      </c>
      <c r="G377" s="105">
        <v>15302</v>
      </c>
      <c r="H377" s="93" t="s">
        <v>488</v>
      </c>
      <c r="I377" s="93" t="s">
        <v>498</v>
      </c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 ht="52.5" customHeight="1" x14ac:dyDescent="0.25">
      <c r="A378" s="105"/>
      <c r="B378" s="93" t="s">
        <v>502</v>
      </c>
      <c r="C378" s="93" t="s">
        <v>374</v>
      </c>
      <c r="D378" s="183">
        <v>1650</v>
      </c>
      <c r="E378" s="106">
        <v>45392</v>
      </c>
      <c r="F378" s="93" t="s">
        <v>497</v>
      </c>
      <c r="G378" s="105">
        <v>15302</v>
      </c>
      <c r="H378" s="93" t="s">
        <v>488</v>
      </c>
      <c r="I378" s="93" t="s">
        <v>503</v>
      </c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 ht="52.5" customHeight="1" x14ac:dyDescent="0.25">
      <c r="A379" s="105"/>
      <c r="B379" s="93" t="s">
        <v>768</v>
      </c>
      <c r="C379" s="93" t="s">
        <v>370</v>
      </c>
      <c r="D379" s="183">
        <v>117.27</v>
      </c>
      <c r="E379" s="106">
        <v>45398</v>
      </c>
      <c r="F379" s="93" t="s">
        <v>562</v>
      </c>
      <c r="G379" s="105">
        <v>20687664</v>
      </c>
      <c r="H379" s="93" t="s">
        <v>769</v>
      </c>
      <c r="I379" s="93" t="s">
        <v>770</v>
      </c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 ht="52.5" customHeight="1" x14ac:dyDescent="0.25">
      <c r="A380" s="105"/>
      <c r="B380" s="93" t="s">
        <v>768</v>
      </c>
      <c r="C380" s="93" t="s">
        <v>370</v>
      </c>
      <c r="D380" s="183">
        <v>117.27</v>
      </c>
      <c r="E380" s="106">
        <v>45398</v>
      </c>
      <c r="F380" s="93" t="s">
        <v>562</v>
      </c>
      <c r="G380" s="105">
        <v>20687664</v>
      </c>
      <c r="H380" s="93" t="s">
        <v>769</v>
      </c>
      <c r="I380" s="93" t="s">
        <v>770</v>
      </c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 ht="52.5" customHeight="1" x14ac:dyDescent="0.25">
      <c r="A381" s="105"/>
      <c r="B381" s="93" t="s">
        <v>768</v>
      </c>
      <c r="C381" s="93" t="s">
        <v>370</v>
      </c>
      <c r="D381" s="183">
        <v>117.27</v>
      </c>
      <c r="E381" s="106">
        <v>45398</v>
      </c>
      <c r="F381" s="93" t="s">
        <v>562</v>
      </c>
      <c r="G381" s="105">
        <v>20687664</v>
      </c>
      <c r="H381" s="93" t="s">
        <v>769</v>
      </c>
      <c r="I381" s="93" t="s">
        <v>770</v>
      </c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 ht="52.5" customHeight="1" x14ac:dyDescent="0.25">
      <c r="A382" s="105"/>
      <c r="B382" s="93" t="s">
        <v>771</v>
      </c>
      <c r="C382" s="93" t="s">
        <v>370</v>
      </c>
      <c r="D382" s="183">
        <v>485.4</v>
      </c>
      <c r="E382" s="106">
        <v>45398</v>
      </c>
      <c r="F382" s="93" t="s">
        <v>562</v>
      </c>
      <c r="G382" s="105">
        <v>20687664</v>
      </c>
      <c r="H382" s="93" t="s">
        <v>769</v>
      </c>
      <c r="I382" s="93" t="s">
        <v>495</v>
      </c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 ht="52.5" customHeight="1" x14ac:dyDescent="0.25">
      <c r="A383" s="105"/>
      <c r="B383" s="93" t="s">
        <v>772</v>
      </c>
      <c r="C383" s="93" t="s">
        <v>370</v>
      </c>
      <c r="D383" s="183">
        <v>-2.4900000000000002</v>
      </c>
      <c r="E383" s="106">
        <v>45398</v>
      </c>
      <c r="F383" s="93" t="s">
        <v>562</v>
      </c>
      <c r="G383" s="105">
        <v>20687664</v>
      </c>
      <c r="H383" s="93" t="s">
        <v>769</v>
      </c>
      <c r="I383" s="93" t="s">
        <v>477</v>
      </c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 ht="52.5" customHeight="1" x14ac:dyDescent="0.25">
      <c r="A384" s="105"/>
      <c r="B384" s="93" t="s">
        <v>773</v>
      </c>
      <c r="C384" s="93" t="s">
        <v>370</v>
      </c>
      <c r="D384" s="183">
        <v>7.99</v>
      </c>
      <c r="E384" s="106">
        <v>45398</v>
      </c>
      <c r="F384" s="93" t="s">
        <v>562</v>
      </c>
      <c r="G384" s="105">
        <v>20687664</v>
      </c>
      <c r="H384" s="93" t="s">
        <v>769</v>
      </c>
      <c r="I384" s="93" t="s">
        <v>477</v>
      </c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 ht="52.5" customHeight="1" x14ac:dyDescent="0.25">
      <c r="A385" s="105"/>
      <c r="B385" s="93" t="s">
        <v>768</v>
      </c>
      <c r="C385" s="93" t="s">
        <v>370</v>
      </c>
      <c r="D385" s="183">
        <v>117.27</v>
      </c>
      <c r="E385" s="106">
        <v>45400</v>
      </c>
      <c r="F385" s="93" t="s">
        <v>562</v>
      </c>
      <c r="G385" s="105">
        <v>20700221</v>
      </c>
      <c r="H385" s="93" t="s">
        <v>774</v>
      </c>
      <c r="I385" s="93" t="s">
        <v>770</v>
      </c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 ht="52.5" customHeight="1" x14ac:dyDescent="0.25">
      <c r="A386" s="105"/>
      <c r="B386" s="93" t="s">
        <v>768</v>
      </c>
      <c r="C386" s="93" t="s">
        <v>370</v>
      </c>
      <c r="D386" s="183">
        <v>117.27</v>
      </c>
      <c r="E386" s="106">
        <v>45400</v>
      </c>
      <c r="F386" s="93" t="s">
        <v>562</v>
      </c>
      <c r="G386" s="105">
        <v>20700221</v>
      </c>
      <c r="H386" s="93" t="s">
        <v>774</v>
      </c>
      <c r="I386" s="93" t="s">
        <v>770</v>
      </c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 ht="52.5" customHeight="1" x14ac:dyDescent="0.25">
      <c r="A387" s="105"/>
      <c r="B387" s="93" t="s">
        <v>768</v>
      </c>
      <c r="C387" s="93" t="s">
        <v>370</v>
      </c>
      <c r="D387" s="183">
        <v>117.27</v>
      </c>
      <c r="E387" s="106">
        <v>45400</v>
      </c>
      <c r="F387" s="93" t="s">
        <v>562</v>
      </c>
      <c r="G387" s="105">
        <v>20700221</v>
      </c>
      <c r="H387" s="93" t="s">
        <v>774</v>
      </c>
      <c r="I387" s="93" t="s">
        <v>770</v>
      </c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 ht="52.5" customHeight="1" x14ac:dyDescent="0.25">
      <c r="A388" s="105"/>
      <c r="B388" s="93" t="s">
        <v>768</v>
      </c>
      <c r="C388" s="93" t="s">
        <v>370</v>
      </c>
      <c r="D388" s="183">
        <v>117.27</v>
      </c>
      <c r="E388" s="106">
        <v>45400</v>
      </c>
      <c r="F388" s="93" t="s">
        <v>562</v>
      </c>
      <c r="G388" s="105">
        <v>20700221</v>
      </c>
      <c r="H388" s="93" t="s">
        <v>774</v>
      </c>
      <c r="I388" s="93" t="s">
        <v>770</v>
      </c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 ht="52.5" customHeight="1" x14ac:dyDescent="0.25">
      <c r="A389" s="105"/>
      <c r="B389" s="93" t="s">
        <v>768</v>
      </c>
      <c r="C389" s="93" t="s">
        <v>370</v>
      </c>
      <c r="D389" s="183">
        <v>117.27</v>
      </c>
      <c r="E389" s="106">
        <v>45400</v>
      </c>
      <c r="F389" s="93" t="s">
        <v>562</v>
      </c>
      <c r="G389" s="105">
        <v>20700221</v>
      </c>
      <c r="H389" s="93" t="s">
        <v>774</v>
      </c>
      <c r="I389" s="93" t="s">
        <v>770</v>
      </c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 ht="52.5" customHeight="1" x14ac:dyDescent="0.25">
      <c r="A390" s="105"/>
      <c r="B390" s="93" t="s">
        <v>775</v>
      </c>
      <c r="C390" s="93" t="s">
        <v>370</v>
      </c>
      <c r="D390" s="183">
        <v>438.39</v>
      </c>
      <c r="E390" s="106">
        <v>45400</v>
      </c>
      <c r="F390" s="93" t="s">
        <v>562</v>
      </c>
      <c r="G390" s="105">
        <v>20700221</v>
      </c>
      <c r="H390" s="93" t="s">
        <v>774</v>
      </c>
      <c r="I390" s="93" t="s">
        <v>495</v>
      </c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 ht="52.5" customHeight="1" x14ac:dyDescent="0.25">
      <c r="A391" s="105"/>
      <c r="B391" s="93" t="s">
        <v>776</v>
      </c>
      <c r="C391" s="93" t="s">
        <v>370</v>
      </c>
      <c r="D391" s="183">
        <v>-3.05</v>
      </c>
      <c r="E391" s="106">
        <v>45400</v>
      </c>
      <c r="F391" s="93" t="s">
        <v>562</v>
      </c>
      <c r="G391" s="105">
        <v>20700221</v>
      </c>
      <c r="H391" s="93" t="s">
        <v>774</v>
      </c>
      <c r="I391" s="93" t="s">
        <v>477</v>
      </c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 ht="52.5" customHeight="1" x14ac:dyDescent="0.25">
      <c r="A392" s="105"/>
      <c r="B392" s="93" t="s">
        <v>777</v>
      </c>
      <c r="C392" s="93" t="s">
        <v>370</v>
      </c>
      <c r="D392" s="183">
        <v>7.99</v>
      </c>
      <c r="E392" s="106">
        <v>45400</v>
      </c>
      <c r="F392" s="93" t="s">
        <v>562</v>
      </c>
      <c r="G392" s="105">
        <v>20700221</v>
      </c>
      <c r="H392" s="93" t="s">
        <v>774</v>
      </c>
      <c r="I392" s="93" t="s">
        <v>477</v>
      </c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 ht="52.5" customHeight="1" x14ac:dyDescent="0.25">
      <c r="A393" s="105"/>
      <c r="B393" s="93" t="s">
        <v>778</v>
      </c>
      <c r="C393" s="93" t="s">
        <v>374</v>
      </c>
      <c r="D393" s="183">
        <v>859.22</v>
      </c>
      <c r="E393" s="106">
        <v>45400</v>
      </c>
      <c r="F393" s="93" t="s">
        <v>562</v>
      </c>
      <c r="G393" s="105">
        <v>20703085</v>
      </c>
      <c r="H393" s="93" t="s">
        <v>779</v>
      </c>
      <c r="I393" s="93" t="s">
        <v>498</v>
      </c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 ht="52.5" customHeight="1" x14ac:dyDescent="0.25">
      <c r="A394" s="105"/>
      <c r="B394" s="93" t="s">
        <v>780</v>
      </c>
      <c r="C394" s="93" t="s">
        <v>378</v>
      </c>
      <c r="D394" s="183">
        <v>214.63</v>
      </c>
      <c r="E394" s="106">
        <v>45400</v>
      </c>
      <c r="F394" s="93" t="s">
        <v>562</v>
      </c>
      <c r="G394" s="105">
        <v>20703085</v>
      </c>
      <c r="H394" s="93" t="s">
        <v>779</v>
      </c>
      <c r="I394" s="93" t="s">
        <v>521</v>
      </c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 ht="52.5" customHeight="1" x14ac:dyDescent="0.25">
      <c r="A395" s="105"/>
      <c r="B395" s="93" t="s">
        <v>780</v>
      </c>
      <c r="C395" s="93" t="s">
        <v>378</v>
      </c>
      <c r="D395" s="183">
        <v>214.63</v>
      </c>
      <c r="E395" s="106">
        <v>45400</v>
      </c>
      <c r="F395" s="93" t="s">
        <v>562</v>
      </c>
      <c r="G395" s="105">
        <v>20703085</v>
      </c>
      <c r="H395" s="93" t="s">
        <v>779</v>
      </c>
      <c r="I395" s="93" t="s">
        <v>521</v>
      </c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 ht="52.5" customHeight="1" x14ac:dyDescent="0.25">
      <c r="A396" s="105"/>
      <c r="B396" s="93" t="s">
        <v>780</v>
      </c>
      <c r="C396" s="93" t="s">
        <v>378</v>
      </c>
      <c r="D396" s="183">
        <v>214.63</v>
      </c>
      <c r="E396" s="106">
        <v>45400</v>
      </c>
      <c r="F396" s="93" t="s">
        <v>562</v>
      </c>
      <c r="G396" s="105">
        <v>20703085</v>
      </c>
      <c r="H396" s="93" t="s">
        <v>779</v>
      </c>
      <c r="I396" s="93" t="s">
        <v>521</v>
      </c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 ht="52.5" customHeight="1" x14ac:dyDescent="0.25">
      <c r="A397" s="105"/>
      <c r="B397" s="93" t="s">
        <v>780</v>
      </c>
      <c r="C397" s="93" t="s">
        <v>378</v>
      </c>
      <c r="D397" s="183">
        <v>214.63</v>
      </c>
      <c r="E397" s="106">
        <v>45400</v>
      </c>
      <c r="F397" s="93" t="s">
        <v>562</v>
      </c>
      <c r="G397" s="105">
        <v>20703085</v>
      </c>
      <c r="H397" s="93" t="s">
        <v>779</v>
      </c>
      <c r="I397" s="93" t="s">
        <v>521</v>
      </c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 ht="52.5" customHeight="1" x14ac:dyDescent="0.25">
      <c r="A398" s="105"/>
      <c r="B398" s="93" t="s">
        <v>780</v>
      </c>
      <c r="C398" s="93" t="s">
        <v>378</v>
      </c>
      <c r="D398" s="183">
        <v>214.63</v>
      </c>
      <c r="E398" s="106">
        <v>45400</v>
      </c>
      <c r="F398" s="93" t="s">
        <v>562</v>
      </c>
      <c r="G398" s="105">
        <v>20703085</v>
      </c>
      <c r="H398" s="93" t="s">
        <v>779</v>
      </c>
      <c r="I398" s="93" t="s">
        <v>521</v>
      </c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 ht="52.5" customHeight="1" x14ac:dyDescent="0.25">
      <c r="A399" s="105"/>
      <c r="B399" s="93" t="s">
        <v>781</v>
      </c>
      <c r="C399" s="93" t="s">
        <v>374</v>
      </c>
      <c r="D399" s="183">
        <v>96.03</v>
      </c>
      <c r="E399" s="106">
        <v>45400</v>
      </c>
      <c r="F399" s="93" t="s">
        <v>562</v>
      </c>
      <c r="G399" s="105">
        <v>20703085</v>
      </c>
      <c r="H399" s="93" t="s">
        <v>779</v>
      </c>
      <c r="I399" s="93" t="s">
        <v>782</v>
      </c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 ht="52.5" customHeight="1" x14ac:dyDescent="0.25">
      <c r="A400" s="105"/>
      <c r="B400" s="93" t="s">
        <v>783</v>
      </c>
      <c r="C400" s="93" t="s">
        <v>374</v>
      </c>
      <c r="D400" s="183">
        <v>9.7100000000000009</v>
      </c>
      <c r="E400" s="106">
        <v>45400</v>
      </c>
      <c r="F400" s="93" t="s">
        <v>562</v>
      </c>
      <c r="G400" s="105">
        <v>20703085</v>
      </c>
      <c r="H400" s="93" t="s">
        <v>779</v>
      </c>
      <c r="I400" s="93" t="s">
        <v>784</v>
      </c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 ht="52.5" customHeight="1" x14ac:dyDescent="0.25">
      <c r="A401" s="105"/>
      <c r="B401" s="93" t="s">
        <v>785</v>
      </c>
      <c r="C401" s="93" t="s">
        <v>374</v>
      </c>
      <c r="D401" s="183">
        <v>404.92</v>
      </c>
      <c r="E401" s="106">
        <v>45400</v>
      </c>
      <c r="F401" s="93" t="s">
        <v>562</v>
      </c>
      <c r="G401" s="105">
        <v>20703085</v>
      </c>
      <c r="H401" s="93" t="s">
        <v>779</v>
      </c>
      <c r="I401" s="93" t="s">
        <v>495</v>
      </c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 ht="52.5" customHeight="1" x14ac:dyDescent="0.25">
      <c r="A402" s="105"/>
      <c r="B402" s="93" t="s">
        <v>786</v>
      </c>
      <c r="C402" s="93" t="s">
        <v>374</v>
      </c>
      <c r="D402" s="183">
        <v>-7.32</v>
      </c>
      <c r="E402" s="106">
        <v>45400</v>
      </c>
      <c r="F402" s="93" t="s">
        <v>562</v>
      </c>
      <c r="G402" s="105">
        <v>20703085</v>
      </c>
      <c r="H402" s="93" t="s">
        <v>779</v>
      </c>
      <c r="I402" s="93" t="s">
        <v>477</v>
      </c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 ht="52.5" customHeight="1" x14ac:dyDescent="0.25">
      <c r="A403" s="105"/>
      <c r="B403" s="93" t="s">
        <v>787</v>
      </c>
      <c r="C403" s="93" t="s">
        <v>374</v>
      </c>
      <c r="D403" s="183">
        <v>7.99</v>
      </c>
      <c r="E403" s="106">
        <v>45400</v>
      </c>
      <c r="F403" s="93" t="s">
        <v>562</v>
      </c>
      <c r="G403" s="105">
        <v>20703085</v>
      </c>
      <c r="H403" s="93" t="s">
        <v>779</v>
      </c>
      <c r="I403" s="93" t="s">
        <v>477</v>
      </c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 ht="52.5" customHeight="1" x14ac:dyDescent="0.25">
      <c r="A404" s="105"/>
      <c r="B404" s="93" t="s">
        <v>788</v>
      </c>
      <c r="C404" s="93" t="s">
        <v>370</v>
      </c>
      <c r="D404" s="183">
        <v>1139.0999999999999</v>
      </c>
      <c r="E404" s="106">
        <v>45402</v>
      </c>
      <c r="F404" s="93" t="s">
        <v>591</v>
      </c>
      <c r="G404" s="105">
        <v>640</v>
      </c>
      <c r="H404" s="93" t="s">
        <v>789</v>
      </c>
      <c r="I404" s="93" t="s">
        <v>624</v>
      </c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 ht="52.5" customHeight="1" x14ac:dyDescent="0.25">
      <c r="A405" s="105"/>
      <c r="B405" s="93" t="s">
        <v>790</v>
      </c>
      <c r="C405" s="93" t="s">
        <v>370</v>
      </c>
      <c r="D405" s="183">
        <v>2801.2</v>
      </c>
      <c r="E405" s="106">
        <v>45402</v>
      </c>
      <c r="F405" s="93" t="s">
        <v>591</v>
      </c>
      <c r="G405" s="105">
        <v>640</v>
      </c>
      <c r="H405" s="93" t="s">
        <v>789</v>
      </c>
      <c r="I405" s="93" t="s">
        <v>791</v>
      </c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 ht="52.5" customHeight="1" x14ac:dyDescent="0.25">
      <c r="A406" s="105"/>
      <c r="B406" s="93" t="s">
        <v>792</v>
      </c>
      <c r="C406" s="93" t="s">
        <v>392</v>
      </c>
      <c r="D406" s="183">
        <v>170</v>
      </c>
      <c r="E406" s="106">
        <v>45404</v>
      </c>
      <c r="F406" s="93" t="s">
        <v>793</v>
      </c>
      <c r="G406" s="105">
        <v>1303</v>
      </c>
      <c r="H406" s="93" t="s">
        <v>470</v>
      </c>
      <c r="I406" s="93" t="s">
        <v>794</v>
      </c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 ht="52.5" customHeight="1" x14ac:dyDescent="0.25">
      <c r="A407" s="105"/>
      <c r="B407" s="93" t="s">
        <v>792</v>
      </c>
      <c r="C407" s="93" t="s">
        <v>392</v>
      </c>
      <c r="D407" s="183">
        <v>170</v>
      </c>
      <c r="E407" s="106">
        <v>45404</v>
      </c>
      <c r="F407" s="93" t="s">
        <v>793</v>
      </c>
      <c r="G407" s="105">
        <v>1303</v>
      </c>
      <c r="H407" s="93" t="s">
        <v>470</v>
      </c>
      <c r="I407" s="93" t="s">
        <v>794</v>
      </c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 ht="52.5" customHeight="1" x14ac:dyDescent="0.25">
      <c r="A408" s="105"/>
      <c r="B408" s="93" t="s">
        <v>792</v>
      </c>
      <c r="C408" s="93" t="s">
        <v>392</v>
      </c>
      <c r="D408" s="183">
        <v>170</v>
      </c>
      <c r="E408" s="106">
        <v>45404</v>
      </c>
      <c r="F408" s="93" t="s">
        <v>793</v>
      </c>
      <c r="G408" s="105">
        <v>1303</v>
      </c>
      <c r="H408" s="93" t="s">
        <v>470</v>
      </c>
      <c r="I408" s="93" t="s">
        <v>794</v>
      </c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 ht="52.5" customHeight="1" x14ac:dyDescent="0.25">
      <c r="A409" s="105"/>
      <c r="B409" s="93" t="s">
        <v>792</v>
      </c>
      <c r="C409" s="93" t="s">
        <v>392</v>
      </c>
      <c r="D409" s="183">
        <v>170</v>
      </c>
      <c r="E409" s="106">
        <v>45404</v>
      </c>
      <c r="F409" s="93" t="s">
        <v>793</v>
      </c>
      <c r="G409" s="105">
        <v>1303</v>
      </c>
      <c r="H409" s="93" t="s">
        <v>470</v>
      </c>
      <c r="I409" s="93" t="s">
        <v>794</v>
      </c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 ht="52.5" customHeight="1" x14ac:dyDescent="0.25">
      <c r="A410" s="105"/>
      <c r="B410" s="93" t="s">
        <v>795</v>
      </c>
      <c r="C410" s="93" t="s">
        <v>392</v>
      </c>
      <c r="D410" s="183">
        <v>285</v>
      </c>
      <c r="E410" s="106">
        <v>45404</v>
      </c>
      <c r="F410" s="93" t="s">
        <v>793</v>
      </c>
      <c r="G410" s="105">
        <v>1303</v>
      </c>
      <c r="H410" s="93" t="s">
        <v>470</v>
      </c>
      <c r="I410" s="93" t="s">
        <v>495</v>
      </c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 ht="78" customHeight="1" x14ac:dyDescent="0.25">
      <c r="A411" s="105"/>
      <c r="B411" s="93" t="s">
        <v>590</v>
      </c>
      <c r="C411" s="93" t="s">
        <v>370</v>
      </c>
      <c r="D411" s="183">
        <v>2406.6</v>
      </c>
      <c r="E411" s="106">
        <v>45411</v>
      </c>
      <c r="F411" s="93" t="s">
        <v>591</v>
      </c>
      <c r="G411" s="105">
        <v>659</v>
      </c>
      <c r="H411" s="93" t="s">
        <v>796</v>
      </c>
      <c r="I411" s="93" t="s">
        <v>797</v>
      </c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 ht="78" customHeight="1" x14ac:dyDescent="0.25">
      <c r="A412" s="105"/>
      <c r="B412" s="93" t="s">
        <v>590</v>
      </c>
      <c r="C412" s="93" t="s">
        <v>370</v>
      </c>
      <c r="D412" s="183">
        <v>2406.6</v>
      </c>
      <c r="E412" s="106">
        <v>45411</v>
      </c>
      <c r="F412" s="93" t="s">
        <v>591</v>
      </c>
      <c r="G412" s="105">
        <v>659</v>
      </c>
      <c r="H412" s="93" t="s">
        <v>796</v>
      </c>
      <c r="I412" s="93" t="s">
        <v>798</v>
      </c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 ht="78" customHeight="1" x14ac:dyDescent="0.25">
      <c r="A413" s="105"/>
      <c r="B413" s="93" t="s">
        <v>590</v>
      </c>
      <c r="C413" s="93" t="s">
        <v>370</v>
      </c>
      <c r="D413" s="183">
        <v>2406.6</v>
      </c>
      <c r="E413" s="106">
        <v>45411</v>
      </c>
      <c r="F413" s="93" t="s">
        <v>591</v>
      </c>
      <c r="G413" s="105">
        <v>659</v>
      </c>
      <c r="H413" s="93" t="s">
        <v>796</v>
      </c>
      <c r="I413" s="93" t="s">
        <v>799</v>
      </c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 ht="78" customHeight="1" x14ac:dyDescent="0.25">
      <c r="A414" s="105"/>
      <c r="B414" s="93" t="s">
        <v>590</v>
      </c>
      <c r="C414" s="93" t="s">
        <v>370</v>
      </c>
      <c r="D414" s="183">
        <v>2406.6</v>
      </c>
      <c r="E414" s="106">
        <v>45411</v>
      </c>
      <c r="F414" s="93" t="s">
        <v>591</v>
      </c>
      <c r="G414" s="105">
        <v>659</v>
      </c>
      <c r="H414" s="93" t="s">
        <v>796</v>
      </c>
      <c r="I414" s="93" t="s">
        <v>800</v>
      </c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 ht="78" customHeight="1" x14ac:dyDescent="0.25">
      <c r="A415" s="105"/>
      <c r="B415" s="93" t="s">
        <v>590</v>
      </c>
      <c r="C415" s="93" t="s">
        <v>370</v>
      </c>
      <c r="D415" s="183">
        <v>2406.6</v>
      </c>
      <c r="E415" s="106">
        <v>45411</v>
      </c>
      <c r="F415" s="93" t="s">
        <v>591</v>
      </c>
      <c r="G415" s="105">
        <v>659</v>
      </c>
      <c r="H415" s="93" t="s">
        <v>796</v>
      </c>
      <c r="I415" s="93" t="s">
        <v>801</v>
      </c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 ht="78" customHeight="1" x14ac:dyDescent="0.25">
      <c r="A416" s="105"/>
      <c r="B416" s="93" t="s">
        <v>590</v>
      </c>
      <c r="C416" s="93" t="s">
        <v>370</v>
      </c>
      <c r="D416" s="183">
        <v>2406.6</v>
      </c>
      <c r="E416" s="106">
        <v>45411</v>
      </c>
      <c r="F416" s="93" t="s">
        <v>591</v>
      </c>
      <c r="G416" s="105">
        <v>659</v>
      </c>
      <c r="H416" s="93" t="s">
        <v>796</v>
      </c>
      <c r="I416" s="93" t="s">
        <v>802</v>
      </c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 ht="78" customHeight="1" x14ac:dyDescent="0.25">
      <c r="A417" s="105"/>
      <c r="B417" s="93" t="s">
        <v>590</v>
      </c>
      <c r="C417" s="93" t="s">
        <v>370</v>
      </c>
      <c r="D417" s="183">
        <v>2406.6</v>
      </c>
      <c r="E417" s="106">
        <v>45411</v>
      </c>
      <c r="F417" s="93" t="s">
        <v>591</v>
      </c>
      <c r="G417" s="105">
        <v>659</v>
      </c>
      <c r="H417" s="93" t="s">
        <v>796</v>
      </c>
      <c r="I417" s="93" t="s">
        <v>803</v>
      </c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 ht="78" customHeight="1" x14ac:dyDescent="0.25">
      <c r="A418" s="105"/>
      <c r="B418" s="93" t="s">
        <v>590</v>
      </c>
      <c r="C418" s="93" t="s">
        <v>370</v>
      </c>
      <c r="D418" s="183">
        <v>2406.6</v>
      </c>
      <c r="E418" s="106">
        <v>45411</v>
      </c>
      <c r="F418" s="93" t="s">
        <v>591</v>
      </c>
      <c r="G418" s="105">
        <v>659</v>
      </c>
      <c r="H418" s="93" t="s">
        <v>796</v>
      </c>
      <c r="I418" s="93" t="s">
        <v>804</v>
      </c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 ht="78" customHeight="1" x14ac:dyDescent="0.25">
      <c r="A419" s="105"/>
      <c r="B419" s="93" t="s">
        <v>590</v>
      </c>
      <c r="C419" s="93" t="s">
        <v>370</v>
      </c>
      <c r="D419" s="183">
        <v>2406.6</v>
      </c>
      <c r="E419" s="106">
        <v>45411</v>
      </c>
      <c r="F419" s="93" t="s">
        <v>591</v>
      </c>
      <c r="G419" s="105">
        <v>659</v>
      </c>
      <c r="H419" s="93" t="s">
        <v>796</v>
      </c>
      <c r="I419" s="93" t="s">
        <v>804</v>
      </c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 ht="78" customHeight="1" x14ac:dyDescent="0.25">
      <c r="A420" s="105"/>
      <c r="B420" s="93" t="s">
        <v>590</v>
      </c>
      <c r="C420" s="93" t="s">
        <v>370</v>
      </c>
      <c r="D420" s="183">
        <v>2406.6</v>
      </c>
      <c r="E420" s="106">
        <v>45411</v>
      </c>
      <c r="F420" s="93" t="s">
        <v>591</v>
      </c>
      <c r="G420" s="105">
        <v>659</v>
      </c>
      <c r="H420" s="93" t="s">
        <v>796</v>
      </c>
      <c r="I420" s="93" t="s">
        <v>805</v>
      </c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 ht="78" customHeight="1" x14ac:dyDescent="0.25">
      <c r="A421" s="105"/>
      <c r="B421" s="93" t="s">
        <v>590</v>
      </c>
      <c r="C421" s="93" t="s">
        <v>370</v>
      </c>
      <c r="D421" s="183">
        <v>2406.6</v>
      </c>
      <c r="E421" s="106">
        <v>45411</v>
      </c>
      <c r="F421" s="93" t="s">
        <v>591</v>
      </c>
      <c r="G421" s="105">
        <v>659</v>
      </c>
      <c r="H421" s="93" t="s">
        <v>796</v>
      </c>
      <c r="I421" s="93" t="s">
        <v>804</v>
      </c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 ht="78" customHeight="1" x14ac:dyDescent="0.25">
      <c r="A422" s="105"/>
      <c r="B422" s="93" t="s">
        <v>603</v>
      </c>
      <c r="C422" s="93" t="s">
        <v>370</v>
      </c>
      <c r="D422" s="183">
        <v>598.4</v>
      </c>
      <c r="E422" s="106">
        <v>45411</v>
      </c>
      <c r="F422" s="93" t="s">
        <v>591</v>
      </c>
      <c r="G422" s="105">
        <v>659</v>
      </c>
      <c r="H422" s="93" t="s">
        <v>796</v>
      </c>
      <c r="I422" s="93" t="s">
        <v>806</v>
      </c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 ht="78" customHeight="1" x14ac:dyDescent="0.25">
      <c r="A423" s="105"/>
      <c r="B423" s="93" t="s">
        <v>603</v>
      </c>
      <c r="C423" s="93" t="s">
        <v>370</v>
      </c>
      <c r="D423" s="183">
        <v>598.4</v>
      </c>
      <c r="E423" s="106">
        <v>45411</v>
      </c>
      <c r="F423" s="93" t="s">
        <v>591</v>
      </c>
      <c r="G423" s="105">
        <v>659</v>
      </c>
      <c r="H423" s="93" t="s">
        <v>796</v>
      </c>
      <c r="I423" s="93" t="s">
        <v>807</v>
      </c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 ht="52.5" customHeight="1" x14ac:dyDescent="0.25">
      <c r="A424" s="105"/>
      <c r="B424" s="93" t="s">
        <v>603</v>
      </c>
      <c r="C424" s="93" t="s">
        <v>370</v>
      </c>
      <c r="D424" s="183">
        <v>598.4</v>
      </c>
      <c r="E424" s="106">
        <v>45411</v>
      </c>
      <c r="F424" s="93" t="s">
        <v>591</v>
      </c>
      <c r="G424" s="105">
        <v>659</v>
      </c>
      <c r="H424" s="93" t="s">
        <v>796</v>
      </c>
      <c r="I424" s="93" t="s">
        <v>669</v>
      </c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 ht="52.5" customHeight="1" x14ac:dyDescent="0.25">
      <c r="A425" s="105"/>
      <c r="B425" s="93" t="s">
        <v>603</v>
      </c>
      <c r="C425" s="93" t="s">
        <v>370</v>
      </c>
      <c r="D425" s="183">
        <v>598.4</v>
      </c>
      <c r="E425" s="106">
        <v>45411</v>
      </c>
      <c r="F425" s="93" t="s">
        <v>591</v>
      </c>
      <c r="G425" s="105">
        <v>659</v>
      </c>
      <c r="H425" s="93" t="s">
        <v>796</v>
      </c>
      <c r="I425" s="93" t="s">
        <v>670</v>
      </c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 ht="52.5" customHeight="1" x14ac:dyDescent="0.25">
      <c r="A426" s="105"/>
      <c r="B426" s="93" t="s">
        <v>603</v>
      </c>
      <c r="C426" s="93" t="s">
        <v>370</v>
      </c>
      <c r="D426" s="183">
        <v>598.4</v>
      </c>
      <c r="E426" s="106">
        <v>45411</v>
      </c>
      <c r="F426" s="93" t="s">
        <v>591</v>
      </c>
      <c r="G426" s="105">
        <v>659</v>
      </c>
      <c r="H426" s="93" t="s">
        <v>796</v>
      </c>
      <c r="I426" s="93" t="s">
        <v>671</v>
      </c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 ht="52.5" customHeight="1" x14ac:dyDescent="0.25">
      <c r="A427" s="105"/>
      <c r="B427" s="93" t="s">
        <v>603</v>
      </c>
      <c r="C427" s="93" t="s">
        <v>370</v>
      </c>
      <c r="D427" s="183">
        <v>598.4</v>
      </c>
      <c r="E427" s="106">
        <v>45411</v>
      </c>
      <c r="F427" s="93" t="s">
        <v>591</v>
      </c>
      <c r="G427" s="105">
        <v>659</v>
      </c>
      <c r="H427" s="93" t="s">
        <v>796</v>
      </c>
      <c r="I427" s="93" t="s">
        <v>672</v>
      </c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 ht="52.5" customHeight="1" x14ac:dyDescent="0.25">
      <c r="A428" s="105"/>
      <c r="B428" s="93" t="s">
        <v>603</v>
      </c>
      <c r="C428" s="93" t="s">
        <v>370</v>
      </c>
      <c r="D428" s="183">
        <v>598.4</v>
      </c>
      <c r="E428" s="112">
        <v>45411</v>
      </c>
      <c r="F428" s="93" t="s">
        <v>591</v>
      </c>
      <c r="G428" s="105">
        <v>659</v>
      </c>
      <c r="H428" s="93" t="s">
        <v>796</v>
      </c>
      <c r="I428" s="107" t="s">
        <v>673</v>
      </c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 ht="52.5" customHeight="1" x14ac:dyDescent="0.25">
      <c r="A429" s="105"/>
      <c r="B429" s="93" t="s">
        <v>603</v>
      </c>
      <c r="C429" s="93" t="s">
        <v>370</v>
      </c>
      <c r="D429" s="183">
        <v>598.4</v>
      </c>
      <c r="E429" s="106">
        <v>45411</v>
      </c>
      <c r="F429" s="93" t="s">
        <v>591</v>
      </c>
      <c r="G429" s="105">
        <v>659</v>
      </c>
      <c r="H429" s="93" t="s">
        <v>796</v>
      </c>
      <c r="I429" s="93" t="s">
        <v>674</v>
      </c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 ht="52.5" customHeight="1" x14ac:dyDescent="0.25">
      <c r="A430" s="105"/>
      <c r="B430" s="93" t="s">
        <v>603</v>
      </c>
      <c r="C430" s="93" t="s">
        <v>370</v>
      </c>
      <c r="D430" s="183">
        <v>598.4</v>
      </c>
      <c r="E430" s="106">
        <v>45411</v>
      </c>
      <c r="F430" s="93" t="s">
        <v>591</v>
      </c>
      <c r="G430" s="105">
        <v>659</v>
      </c>
      <c r="H430" s="93" t="s">
        <v>796</v>
      </c>
      <c r="I430" s="93" t="s">
        <v>675</v>
      </c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 ht="52.5" customHeight="1" x14ac:dyDescent="0.25">
      <c r="A431" s="105"/>
      <c r="B431" s="93" t="s">
        <v>603</v>
      </c>
      <c r="C431" s="93" t="s">
        <v>370</v>
      </c>
      <c r="D431" s="183">
        <v>598.4</v>
      </c>
      <c r="E431" s="106">
        <v>45411</v>
      </c>
      <c r="F431" s="93" t="s">
        <v>591</v>
      </c>
      <c r="G431" s="105">
        <v>659</v>
      </c>
      <c r="H431" s="93" t="s">
        <v>796</v>
      </c>
      <c r="I431" s="93" t="s">
        <v>676</v>
      </c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 ht="52.5" customHeight="1" x14ac:dyDescent="0.25">
      <c r="A432" s="105"/>
      <c r="B432" s="93" t="s">
        <v>603</v>
      </c>
      <c r="C432" s="93" t="s">
        <v>370</v>
      </c>
      <c r="D432" s="183">
        <v>598.4</v>
      </c>
      <c r="E432" s="106">
        <v>45411</v>
      </c>
      <c r="F432" s="93" t="s">
        <v>591</v>
      </c>
      <c r="G432" s="105">
        <v>659</v>
      </c>
      <c r="H432" s="93" t="s">
        <v>796</v>
      </c>
      <c r="I432" s="93" t="s">
        <v>677</v>
      </c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 ht="52.5" customHeight="1" x14ac:dyDescent="0.25">
      <c r="A433" s="105"/>
      <c r="B433" s="93" t="s">
        <v>614</v>
      </c>
      <c r="C433" s="93" t="s">
        <v>370</v>
      </c>
      <c r="D433" s="183">
        <v>299.14999999999998</v>
      </c>
      <c r="E433" s="106">
        <v>45411</v>
      </c>
      <c r="F433" s="93" t="s">
        <v>591</v>
      </c>
      <c r="G433" s="105">
        <v>659</v>
      </c>
      <c r="H433" s="93" t="s">
        <v>796</v>
      </c>
      <c r="I433" s="93" t="s">
        <v>678</v>
      </c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 ht="52.5" customHeight="1" x14ac:dyDescent="0.25">
      <c r="A434" s="105"/>
      <c r="B434" s="93" t="s">
        <v>614</v>
      </c>
      <c r="C434" s="93" t="s">
        <v>370</v>
      </c>
      <c r="D434" s="183">
        <v>299.14999999999998</v>
      </c>
      <c r="E434" s="106">
        <v>45411</v>
      </c>
      <c r="F434" s="93" t="s">
        <v>591</v>
      </c>
      <c r="G434" s="105">
        <v>659</v>
      </c>
      <c r="H434" s="93" t="s">
        <v>796</v>
      </c>
      <c r="I434" s="93" t="s">
        <v>679</v>
      </c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 ht="52.5" customHeight="1" x14ac:dyDescent="0.25">
      <c r="A435" s="105"/>
      <c r="B435" s="93" t="s">
        <v>614</v>
      </c>
      <c r="C435" s="93" t="s">
        <v>370</v>
      </c>
      <c r="D435" s="183">
        <v>299.14999999999998</v>
      </c>
      <c r="E435" s="106">
        <v>45411</v>
      </c>
      <c r="F435" s="93" t="s">
        <v>591</v>
      </c>
      <c r="G435" s="105">
        <v>659</v>
      </c>
      <c r="H435" s="93" t="s">
        <v>796</v>
      </c>
      <c r="I435" s="93" t="s">
        <v>680</v>
      </c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 ht="52.5" customHeight="1" x14ac:dyDescent="0.25">
      <c r="A436" s="105"/>
      <c r="B436" s="93" t="s">
        <v>614</v>
      </c>
      <c r="C436" s="93" t="s">
        <v>370</v>
      </c>
      <c r="D436" s="183">
        <v>299.14999999999998</v>
      </c>
      <c r="E436" s="106">
        <v>45411</v>
      </c>
      <c r="F436" s="93" t="s">
        <v>591</v>
      </c>
      <c r="G436" s="105">
        <v>659</v>
      </c>
      <c r="H436" s="93" t="s">
        <v>796</v>
      </c>
      <c r="I436" s="93" t="s">
        <v>681</v>
      </c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 ht="52.5" customHeight="1" x14ac:dyDescent="0.25">
      <c r="A437" s="105"/>
      <c r="B437" s="93" t="s">
        <v>614</v>
      </c>
      <c r="C437" s="93" t="s">
        <v>370</v>
      </c>
      <c r="D437" s="183">
        <v>299.14999999999998</v>
      </c>
      <c r="E437" s="106">
        <v>45411</v>
      </c>
      <c r="F437" s="93" t="s">
        <v>591</v>
      </c>
      <c r="G437" s="105">
        <v>659</v>
      </c>
      <c r="H437" s="93" t="s">
        <v>796</v>
      </c>
      <c r="I437" s="93" t="s">
        <v>682</v>
      </c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 ht="52.5" customHeight="1" x14ac:dyDescent="0.25">
      <c r="A438" s="105"/>
      <c r="B438" s="93" t="s">
        <v>614</v>
      </c>
      <c r="C438" s="93" t="s">
        <v>370</v>
      </c>
      <c r="D438" s="183">
        <v>299.14999999999998</v>
      </c>
      <c r="E438" s="106">
        <v>45411</v>
      </c>
      <c r="F438" s="93" t="s">
        <v>591</v>
      </c>
      <c r="G438" s="105">
        <v>659</v>
      </c>
      <c r="H438" s="93" t="s">
        <v>796</v>
      </c>
      <c r="I438" s="93" t="s">
        <v>683</v>
      </c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 ht="52.5" customHeight="1" x14ac:dyDescent="0.25">
      <c r="A439" s="105"/>
      <c r="B439" s="93" t="s">
        <v>614</v>
      </c>
      <c r="C439" s="93" t="s">
        <v>370</v>
      </c>
      <c r="D439" s="183">
        <v>299.14999999999998</v>
      </c>
      <c r="E439" s="106">
        <v>45411</v>
      </c>
      <c r="F439" s="93" t="s">
        <v>591</v>
      </c>
      <c r="G439" s="105">
        <v>659</v>
      </c>
      <c r="H439" s="93" t="s">
        <v>796</v>
      </c>
      <c r="I439" s="93" t="s">
        <v>684</v>
      </c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 ht="52.5" customHeight="1" x14ac:dyDescent="0.25">
      <c r="A440" s="105"/>
      <c r="B440" s="93" t="s">
        <v>614</v>
      </c>
      <c r="C440" s="93" t="s">
        <v>370</v>
      </c>
      <c r="D440" s="183">
        <v>299.14999999999998</v>
      </c>
      <c r="E440" s="106">
        <v>45411</v>
      </c>
      <c r="F440" s="93" t="s">
        <v>591</v>
      </c>
      <c r="G440" s="105">
        <v>659</v>
      </c>
      <c r="H440" s="93" t="s">
        <v>796</v>
      </c>
      <c r="I440" s="93" t="s">
        <v>685</v>
      </c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 ht="52.5" customHeight="1" x14ac:dyDescent="0.25">
      <c r="A441" s="105"/>
      <c r="B441" s="93" t="s">
        <v>614</v>
      </c>
      <c r="C441" s="93" t="s">
        <v>370</v>
      </c>
      <c r="D441" s="183">
        <v>299.14999999999998</v>
      </c>
      <c r="E441" s="106">
        <v>45411</v>
      </c>
      <c r="F441" s="93" t="s">
        <v>591</v>
      </c>
      <c r="G441" s="105">
        <v>659</v>
      </c>
      <c r="H441" s="93" t="s">
        <v>796</v>
      </c>
      <c r="I441" s="93" t="s">
        <v>686</v>
      </c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 ht="52.5" customHeight="1" x14ac:dyDescent="0.25">
      <c r="A442" s="105"/>
      <c r="B442" s="93" t="s">
        <v>614</v>
      </c>
      <c r="C442" s="93" t="s">
        <v>370</v>
      </c>
      <c r="D442" s="183">
        <v>299.14999999999998</v>
      </c>
      <c r="E442" s="106">
        <v>45411</v>
      </c>
      <c r="F442" s="93" t="s">
        <v>591</v>
      </c>
      <c r="G442" s="105">
        <v>659</v>
      </c>
      <c r="H442" s="93" t="s">
        <v>796</v>
      </c>
      <c r="I442" s="107" t="s">
        <v>686</v>
      </c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 ht="52.5" customHeight="1" x14ac:dyDescent="0.25">
      <c r="A443" s="105"/>
      <c r="B443" s="93" t="s">
        <v>614</v>
      </c>
      <c r="C443" s="93" t="s">
        <v>370</v>
      </c>
      <c r="D443" s="183">
        <v>299.14999999999998</v>
      </c>
      <c r="E443" s="106">
        <v>45411</v>
      </c>
      <c r="F443" s="93" t="s">
        <v>591</v>
      </c>
      <c r="G443" s="105">
        <v>659</v>
      </c>
      <c r="H443" s="93" t="s">
        <v>796</v>
      </c>
      <c r="I443" s="107" t="s">
        <v>686</v>
      </c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 ht="52.5" customHeight="1" x14ac:dyDescent="0.25">
      <c r="A444" s="105"/>
      <c r="B444" s="93" t="s">
        <v>623</v>
      </c>
      <c r="C444" s="93" t="s">
        <v>370</v>
      </c>
      <c r="D444" s="183">
        <v>1139.0999999999999</v>
      </c>
      <c r="E444" s="106">
        <v>45411</v>
      </c>
      <c r="F444" s="93" t="s">
        <v>591</v>
      </c>
      <c r="G444" s="105">
        <v>659</v>
      </c>
      <c r="H444" s="93" t="s">
        <v>796</v>
      </c>
      <c r="I444" s="107" t="s">
        <v>624</v>
      </c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 ht="78" customHeight="1" x14ac:dyDescent="0.25">
      <c r="A445" s="105"/>
      <c r="B445" s="93" t="s">
        <v>625</v>
      </c>
      <c r="C445" s="93" t="s">
        <v>370</v>
      </c>
      <c r="D445" s="183">
        <v>678.2</v>
      </c>
      <c r="E445" s="106">
        <v>45411</v>
      </c>
      <c r="F445" s="93" t="s">
        <v>591</v>
      </c>
      <c r="G445" s="105">
        <v>659</v>
      </c>
      <c r="H445" s="93" t="s">
        <v>796</v>
      </c>
      <c r="I445" s="107" t="s">
        <v>808</v>
      </c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 ht="78" customHeight="1" x14ac:dyDescent="0.25">
      <c r="A446" s="105"/>
      <c r="B446" s="93" t="s">
        <v>627</v>
      </c>
      <c r="C446" s="93" t="s">
        <v>370</v>
      </c>
      <c r="D446" s="183">
        <v>1019.35</v>
      </c>
      <c r="E446" s="106">
        <v>45411</v>
      </c>
      <c r="F446" s="93" t="s">
        <v>591</v>
      </c>
      <c r="G446" s="105">
        <v>659</v>
      </c>
      <c r="H446" s="93" t="s">
        <v>796</v>
      </c>
      <c r="I446" s="107" t="s">
        <v>809</v>
      </c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 ht="78" customHeight="1" x14ac:dyDescent="0.25">
      <c r="A447" s="105"/>
      <c r="B447" s="93" t="s">
        <v>601</v>
      </c>
      <c r="C447" s="93" t="s">
        <v>370</v>
      </c>
      <c r="D447" s="183">
        <v>2801.2</v>
      </c>
      <c r="E447" s="106">
        <v>45411</v>
      </c>
      <c r="F447" s="93" t="s">
        <v>591</v>
      </c>
      <c r="G447" s="105">
        <v>659</v>
      </c>
      <c r="H447" s="93" t="s">
        <v>796</v>
      </c>
      <c r="I447" s="107" t="s">
        <v>810</v>
      </c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 ht="78" customHeight="1" x14ac:dyDescent="0.25">
      <c r="A448" s="105"/>
      <c r="B448" s="93" t="s">
        <v>811</v>
      </c>
      <c r="C448" s="93" t="s">
        <v>370</v>
      </c>
      <c r="D448" s="183">
        <v>299.89999999999998</v>
      </c>
      <c r="E448" s="106">
        <v>45411</v>
      </c>
      <c r="F448" s="93" t="s">
        <v>591</v>
      </c>
      <c r="G448" s="105">
        <v>659</v>
      </c>
      <c r="H448" s="93" t="s">
        <v>796</v>
      </c>
      <c r="I448" s="107" t="s">
        <v>812</v>
      </c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 ht="52.5" customHeight="1" x14ac:dyDescent="0.25">
      <c r="A449" s="105"/>
      <c r="B449" s="93" t="s">
        <v>813</v>
      </c>
      <c r="C449" s="93" t="s">
        <v>370</v>
      </c>
      <c r="D449" s="183">
        <v>2871.05</v>
      </c>
      <c r="E449" s="106">
        <v>45411</v>
      </c>
      <c r="F449" s="93" t="s">
        <v>591</v>
      </c>
      <c r="G449" s="105">
        <v>659</v>
      </c>
      <c r="H449" s="93" t="s">
        <v>796</v>
      </c>
      <c r="I449" s="110" t="s">
        <v>495</v>
      </c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 ht="52.5" customHeight="1" x14ac:dyDescent="0.25">
      <c r="A450" s="105"/>
      <c r="B450" s="93" t="s">
        <v>814</v>
      </c>
      <c r="C450" s="93" t="s">
        <v>370</v>
      </c>
      <c r="D450" s="183">
        <v>500</v>
      </c>
      <c r="E450" s="106">
        <v>45411</v>
      </c>
      <c r="F450" s="93" t="s">
        <v>591</v>
      </c>
      <c r="G450" s="105">
        <v>659</v>
      </c>
      <c r="H450" s="93" t="s">
        <v>796</v>
      </c>
      <c r="I450" s="110" t="s">
        <v>477</v>
      </c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 ht="52.5" customHeight="1" x14ac:dyDescent="0.25">
      <c r="A451" s="105"/>
      <c r="B451" s="93" t="s">
        <v>768</v>
      </c>
      <c r="C451" s="93" t="s">
        <v>370</v>
      </c>
      <c r="D451" s="183">
        <v>119.79</v>
      </c>
      <c r="E451" s="106">
        <v>45414</v>
      </c>
      <c r="F451" s="93" t="s">
        <v>562</v>
      </c>
      <c r="G451" s="105">
        <v>20723583</v>
      </c>
      <c r="H451" s="93" t="s">
        <v>815</v>
      </c>
      <c r="I451" s="110" t="s">
        <v>770</v>
      </c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 ht="52.5" customHeight="1" x14ac:dyDescent="0.25">
      <c r="A452" s="105"/>
      <c r="B452" s="93" t="s">
        <v>768</v>
      </c>
      <c r="C452" s="93" t="s">
        <v>370</v>
      </c>
      <c r="D452" s="183">
        <v>119.79</v>
      </c>
      <c r="E452" s="106">
        <v>45414</v>
      </c>
      <c r="F452" s="93" t="s">
        <v>562</v>
      </c>
      <c r="G452" s="105">
        <v>20723583</v>
      </c>
      <c r="H452" s="93" t="s">
        <v>815</v>
      </c>
      <c r="I452" s="110" t="s">
        <v>770</v>
      </c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 ht="52.5" customHeight="1" x14ac:dyDescent="0.25">
      <c r="A453" s="105"/>
      <c r="B453" s="93" t="s">
        <v>768</v>
      </c>
      <c r="C453" s="93" t="s">
        <v>370</v>
      </c>
      <c r="D453" s="183">
        <v>119.79</v>
      </c>
      <c r="E453" s="106">
        <v>45414</v>
      </c>
      <c r="F453" s="93" t="s">
        <v>562</v>
      </c>
      <c r="G453" s="105">
        <v>20723583</v>
      </c>
      <c r="H453" s="93" t="s">
        <v>815</v>
      </c>
      <c r="I453" s="110" t="s">
        <v>770</v>
      </c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 ht="52.5" customHeight="1" x14ac:dyDescent="0.25">
      <c r="A454" s="105"/>
      <c r="B454" s="93" t="s">
        <v>768</v>
      </c>
      <c r="C454" s="93" t="s">
        <v>370</v>
      </c>
      <c r="D454" s="183">
        <v>119.79</v>
      </c>
      <c r="E454" s="106">
        <v>45414</v>
      </c>
      <c r="F454" s="93" t="s">
        <v>562</v>
      </c>
      <c r="G454" s="105">
        <v>20723583</v>
      </c>
      <c r="H454" s="93" t="s">
        <v>815</v>
      </c>
      <c r="I454" s="110" t="s">
        <v>770</v>
      </c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 ht="52.5" customHeight="1" x14ac:dyDescent="0.25">
      <c r="A455" s="105"/>
      <c r="B455" s="93" t="s">
        <v>768</v>
      </c>
      <c r="C455" s="93" t="s">
        <v>370</v>
      </c>
      <c r="D455" s="183">
        <v>119.79</v>
      </c>
      <c r="E455" s="106">
        <v>45414</v>
      </c>
      <c r="F455" s="93" t="s">
        <v>562</v>
      </c>
      <c r="G455" s="105">
        <v>20723583</v>
      </c>
      <c r="H455" s="93" t="s">
        <v>815</v>
      </c>
      <c r="I455" s="110" t="s">
        <v>770</v>
      </c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 ht="52.5" customHeight="1" x14ac:dyDescent="0.25">
      <c r="A456" s="105"/>
      <c r="B456" s="93" t="s">
        <v>816</v>
      </c>
      <c r="C456" s="93" t="s">
        <v>370</v>
      </c>
      <c r="D456" s="183">
        <v>333.96</v>
      </c>
      <c r="E456" s="106">
        <v>45414</v>
      </c>
      <c r="F456" s="93" t="s">
        <v>562</v>
      </c>
      <c r="G456" s="105">
        <v>20723583</v>
      </c>
      <c r="H456" s="93" t="s">
        <v>817</v>
      </c>
      <c r="I456" s="110" t="s">
        <v>495</v>
      </c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 ht="52.5" customHeight="1" x14ac:dyDescent="0.25">
      <c r="A457" s="105"/>
      <c r="B457" s="93" t="s">
        <v>818</v>
      </c>
      <c r="C457" s="93" t="s">
        <v>370</v>
      </c>
      <c r="D457" s="183">
        <v>-2.77</v>
      </c>
      <c r="E457" s="106">
        <v>45414</v>
      </c>
      <c r="F457" s="93" t="s">
        <v>562</v>
      </c>
      <c r="G457" s="105">
        <v>20723583</v>
      </c>
      <c r="H457" s="93" t="s">
        <v>817</v>
      </c>
      <c r="I457" s="110" t="s">
        <v>477</v>
      </c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 ht="52.5" customHeight="1" x14ac:dyDescent="0.25">
      <c r="A458" s="105"/>
      <c r="B458" s="93" t="s">
        <v>819</v>
      </c>
      <c r="C458" s="93" t="s">
        <v>370</v>
      </c>
      <c r="D458" s="183">
        <v>7.99</v>
      </c>
      <c r="E458" s="106">
        <v>45414</v>
      </c>
      <c r="F458" s="93" t="s">
        <v>562</v>
      </c>
      <c r="G458" s="105">
        <v>20723583</v>
      </c>
      <c r="H458" s="93" t="s">
        <v>817</v>
      </c>
      <c r="I458" s="110" t="s">
        <v>477</v>
      </c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 ht="52.5" customHeight="1" x14ac:dyDescent="0.25">
      <c r="A459" s="105"/>
      <c r="B459" s="93" t="s">
        <v>504</v>
      </c>
      <c r="C459" s="93" t="s">
        <v>374</v>
      </c>
      <c r="D459" s="183">
        <v>302.01</v>
      </c>
      <c r="E459" s="106">
        <v>45414</v>
      </c>
      <c r="F459" s="93" t="s">
        <v>562</v>
      </c>
      <c r="G459" s="105">
        <v>20726805</v>
      </c>
      <c r="H459" s="93" t="s">
        <v>820</v>
      </c>
      <c r="I459" s="107" t="s">
        <v>567</v>
      </c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 ht="52.5" customHeight="1" x14ac:dyDescent="0.25">
      <c r="A460" s="105"/>
      <c r="B460" s="93" t="s">
        <v>504</v>
      </c>
      <c r="C460" s="93" t="s">
        <v>374</v>
      </c>
      <c r="D460" s="183">
        <v>302.01</v>
      </c>
      <c r="E460" s="106">
        <v>45414</v>
      </c>
      <c r="F460" s="93" t="s">
        <v>562</v>
      </c>
      <c r="G460" s="105">
        <v>20726805</v>
      </c>
      <c r="H460" s="93" t="s">
        <v>820</v>
      </c>
      <c r="I460" s="107" t="s">
        <v>567</v>
      </c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 ht="52.5" customHeight="1" x14ac:dyDescent="0.25">
      <c r="A461" s="105"/>
      <c r="B461" s="93" t="s">
        <v>504</v>
      </c>
      <c r="C461" s="93" t="s">
        <v>374</v>
      </c>
      <c r="D461" s="183">
        <v>302.01</v>
      </c>
      <c r="E461" s="106">
        <v>45414</v>
      </c>
      <c r="F461" s="93" t="s">
        <v>562</v>
      </c>
      <c r="G461" s="105">
        <v>20726805</v>
      </c>
      <c r="H461" s="93" t="s">
        <v>820</v>
      </c>
      <c r="I461" s="93" t="s">
        <v>567</v>
      </c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 ht="52.5" customHeight="1" x14ac:dyDescent="0.25">
      <c r="A462" s="105"/>
      <c r="B462" s="93" t="s">
        <v>781</v>
      </c>
      <c r="C462" s="93" t="s">
        <v>374</v>
      </c>
      <c r="D462" s="183">
        <v>98.1</v>
      </c>
      <c r="E462" s="106">
        <v>45414</v>
      </c>
      <c r="F462" s="93" t="s">
        <v>562</v>
      </c>
      <c r="G462" s="105">
        <v>20726805</v>
      </c>
      <c r="H462" s="93" t="s">
        <v>820</v>
      </c>
      <c r="I462" s="93" t="s">
        <v>821</v>
      </c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 ht="52.5" customHeight="1" x14ac:dyDescent="0.25">
      <c r="A463" s="105"/>
      <c r="B463" s="93" t="s">
        <v>822</v>
      </c>
      <c r="C463" s="93" t="s">
        <v>374</v>
      </c>
      <c r="D463" s="183">
        <v>98.1</v>
      </c>
      <c r="E463" s="106">
        <v>45414</v>
      </c>
      <c r="F463" s="93" t="s">
        <v>562</v>
      </c>
      <c r="G463" s="105">
        <v>20726805</v>
      </c>
      <c r="H463" s="93" t="s">
        <v>820</v>
      </c>
      <c r="I463" s="93" t="s">
        <v>821</v>
      </c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 ht="52.5" customHeight="1" x14ac:dyDescent="0.25">
      <c r="A464" s="105"/>
      <c r="B464" s="93" t="s">
        <v>823</v>
      </c>
      <c r="C464" s="93" t="s">
        <v>374</v>
      </c>
      <c r="D464" s="183">
        <v>-3.31</v>
      </c>
      <c r="E464" s="106">
        <v>45414</v>
      </c>
      <c r="F464" s="93" t="s">
        <v>562</v>
      </c>
      <c r="G464" s="105">
        <v>20726805</v>
      </c>
      <c r="H464" s="93" t="s">
        <v>820</v>
      </c>
      <c r="I464" s="93" t="s">
        <v>824</v>
      </c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 ht="52.5" customHeight="1" x14ac:dyDescent="0.25">
      <c r="A465" s="105"/>
      <c r="B465" s="93" t="s">
        <v>825</v>
      </c>
      <c r="C465" s="93" t="s">
        <v>374</v>
      </c>
      <c r="D465" s="183">
        <v>7.99</v>
      </c>
      <c r="E465" s="106">
        <v>45414</v>
      </c>
      <c r="F465" s="93" t="s">
        <v>562</v>
      </c>
      <c r="G465" s="105">
        <v>20726805</v>
      </c>
      <c r="H465" s="93" t="s">
        <v>820</v>
      </c>
      <c r="I465" s="93" t="s">
        <v>826</v>
      </c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 ht="78" customHeight="1" x14ac:dyDescent="0.25">
      <c r="A466" s="105"/>
      <c r="B466" s="93" t="s">
        <v>827</v>
      </c>
      <c r="C466" s="93" t="s">
        <v>392</v>
      </c>
      <c r="D466" s="183">
        <v>2349.06</v>
      </c>
      <c r="E466" s="106">
        <v>45421</v>
      </c>
      <c r="F466" s="93" t="s">
        <v>482</v>
      </c>
      <c r="G466" s="105">
        <v>317624</v>
      </c>
      <c r="H466" s="93" t="s">
        <v>828</v>
      </c>
      <c r="I466" s="93" t="s">
        <v>829</v>
      </c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 ht="78" customHeight="1" x14ac:dyDescent="0.25">
      <c r="A467" s="105"/>
      <c r="B467" s="93" t="s">
        <v>830</v>
      </c>
      <c r="C467" s="93" t="s">
        <v>376</v>
      </c>
      <c r="D467" s="183">
        <v>411</v>
      </c>
      <c r="E467" s="106">
        <v>45429</v>
      </c>
      <c r="F467" s="93" t="s">
        <v>831</v>
      </c>
      <c r="G467" s="105">
        <v>1132</v>
      </c>
      <c r="H467" s="93" t="s">
        <v>832</v>
      </c>
      <c r="I467" s="93" t="s">
        <v>833</v>
      </c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 ht="52.5" customHeight="1" x14ac:dyDescent="0.25">
      <c r="A468" s="105"/>
      <c r="B468" s="93" t="s">
        <v>834</v>
      </c>
      <c r="C468" s="93" t="s">
        <v>376</v>
      </c>
      <c r="D468" s="183">
        <v>198</v>
      </c>
      <c r="E468" s="106">
        <v>45429</v>
      </c>
      <c r="F468" s="93" t="s">
        <v>831</v>
      </c>
      <c r="G468" s="105">
        <v>1132</v>
      </c>
      <c r="H468" s="93" t="s">
        <v>835</v>
      </c>
      <c r="I468" s="93" t="s">
        <v>495</v>
      </c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 ht="52.5" customHeight="1" x14ac:dyDescent="0.25">
      <c r="A469" s="105"/>
      <c r="B469" s="93" t="s">
        <v>836</v>
      </c>
      <c r="C469" s="93" t="s">
        <v>376</v>
      </c>
      <c r="D469" s="183">
        <v>-48.72</v>
      </c>
      <c r="E469" s="106">
        <v>45429</v>
      </c>
      <c r="F469" s="93" t="s">
        <v>831</v>
      </c>
      <c r="G469" s="105">
        <v>1132</v>
      </c>
      <c r="H469" s="93" t="s">
        <v>832</v>
      </c>
      <c r="I469" s="93" t="s">
        <v>824</v>
      </c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 ht="52.5" customHeight="1" x14ac:dyDescent="0.25">
      <c r="A470" s="105"/>
      <c r="B470" s="93" t="s">
        <v>837</v>
      </c>
      <c r="C470" s="93" t="s">
        <v>376</v>
      </c>
      <c r="D470" s="183">
        <v>88.17</v>
      </c>
      <c r="E470" s="106">
        <v>45429</v>
      </c>
      <c r="F470" s="93" t="s">
        <v>831</v>
      </c>
      <c r="G470" s="105">
        <v>1132</v>
      </c>
      <c r="H470" s="93" t="s">
        <v>832</v>
      </c>
      <c r="I470" s="93" t="s">
        <v>824</v>
      </c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 ht="52.5" customHeight="1" x14ac:dyDescent="0.25">
      <c r="A471" s="105"/>
      <c r="B471" s="93" t="s">
        <v>838</v>
      </c>
      <c r="C471" s="93" t="s">
        <v>378</v>
      </c>
      <c r="D471" s="183">
        <v>470</v>
      </c>
      <c r="E471" s="106">
        <v>45429</v>
      </c>
      <c r="F471" s="93" t="s">
        <v>839</v>
      </c>
      <c r="G471" s="105">
        <v>31784</v>
      </c>
      <c r="H471" s="93" t="s">
        <v>769</v>
      </c>
      <c r="I471" s="93" t="s">
        <v>531</v>
      </c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 ht="52.5" customHeight="1" x14ac:dyDescent="0.25">
      <c r="A472" s="105"/>
      <c r="B472" s="93" t="s">
        <v>838</v>
      </c>
      <c r="C472" s="93" t="s">
        <v>378</v>
      </c>
      <c r="D472" s="183">
        <v>470</v>
      </c>
      <c r="E472" s="106">
        <v>45429</v>
      </c>
      <c r="F472" s="93" t="s">
        <v>839</v>
      </c>
      <c r="G472" s="105">
        <v>31784</v>
      </c>
      <c r="H472" s="93" t="s">
        <v>769</v>
      </c>
      <c r="I472" s="93" t="s">
        <v>840</v>
      </c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 ht="52.5" customHeight="1" x14ac:dyDescent="0.25">
      <c r="A473" s="105"/>
      <c r="B473" s="93" t="s">
        <v>838</v>
      </c>
      <c r="C473" s="93" t="s">
        <v>378</v>
      </c>
      <c r="D473" s="183">
        <v>470</v>
      </c>
      <c r="E473" s="106">
        <v>45429</v>
      </c>
      <c r="F473" s="93" t="s">
        <v>839</v>
      </c>
      <c r="G473" s="105">
        <v>31784</v>
      </c>
      <c r="H473" s="93" t="s">
        <v>769</v>
      </c>
      <c r="I473" s="93" t="s">
        <v>532</v>
      </c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 ht="52.5" customHeight="1" x14ac:dyDescent="0.25">
      <c r="A474" s="105"/>
      <c r="B474" s="93" t="s">
        <v>838</v>
      </c>
      <c r="C474" s="93" t="s">
        <v>378</v>
      </c>
      <c r="D474" s="183">
        <v>470</v>
      </c>
      <c r="E474" s="106">
        <v>45429</v>
      </c>
      <c r="F474" s="93" t="s">
        <v>839</v>
      </c>
      <c r="G474" s="105">
        <v>31784</v>
      </c>
      <c r="H474" s="93" t="s">
        <v>769</v>
      </c>
      <c r="I474" s="93" t="s">
        <v>841</v>
      </c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 ht="52.5" customHeight="1" x14ac:dyDescent="0.25">
      <c r="A475" s="105"/>
      <c r="B475" s="93" t="s">
        <v>838</v>
      </c>
      <c r="C475" s="93" t="s">
        <v>378</v>
      </c>
      <c r="D475" s="183">
        <v>470</v>
      </c>
      <c r="E475" s="106">
        <v>45429</v>
      </c>
      <c r="F475" s="93" t="s">
        <v>839</v>
      </c>
      <c r="G475" s="105">
        <v>31784</v>
      </c>
      <c r="H475" s="93" t="s">
        <v>769</v>
      </c>
      <c r="I475" s="93" t="s">
        <v>842</v>
      </c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 ht="79.5" customHeight="1" x14ac:dyDescent="0.25">
      <c r="A476" s="105"/>
      <c r="B476" s="93" t="s">
        <v>843</v>
      </c>
      <c r="C476" s="93" t="s">
        <v>376</v>
      </c>
      <c r="D476" s="183">
        <v>2400</v>
      </c>
      <c r="E476" s="106">
        <v>45429</v>
      </c>
      <c r="F476" s="93" t="s">
        <v>844</v>
      </c>
      <c r="G476" s="105">
        <v>1742</v>
      </c>
      <c r="H476" s="93" t="s">
        <v>832</v>
      </c>
      <c r="I476" s="93" t="s">
        <v>833</v>
      </c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 ht="52.5" customHeight="1" x14ac:dyDescent="0.25">
      <c r="A477" s="105"/>
      <c r="B477" s="93" t="s">
        <v>845</v>
      </c>
      <c r="C477" s="93" t="s">
        <v>376</v>
      </c>
      <c r="D477" s="183">
        <v>800</v>
      </c>
      <c r="E477" s="106">
        <v>45429</v>
      </c>
      <c r="F477" s="93" t="s">
        <v>844</v>
      </c>
      <c r="G477" s="105">
        <v>1742</v>
      </c>
      <c r="H477" s="93" t="s">
        <v>832</v>
      </c>
      <c r="I477" s="93" t="s">
        <v>824</v>
      </c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 ht="52.5" customHeight="1" x14ac:dyDescent="0.25">
      <c r="A478" s="105"/>
      <c r="B478" s="93" t="s">
        <v>846</v>
      </c>
      <c r="C478" s="93" t="s">
        <v>392</v>
      </c>
      <c r="D478" s="183">
        <v>400</v>
      </c>
      <c r="E478" s="106">
        <v>45429</v>
      </c>
      <c r="F478" s="93" t="s">
        <v>847</v>
      </c>
      <c r="G478" s="105">
        <v>22392</v>
      </c>
      <c r="H478" s="93" t="s">
        <v>832</v>
      </c>
      <c r="I478" s="93" t="s">
        <v>848</v>
      </c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 ht="52.5" customHeight="1" x14ac:dyDescent="0.25">
      <c r="A479" s="105"/>
      <c r="B479" s="113" t="s">
        <v>846</v>
      </c>
      <c r="C479" s="93" t="s">
        <v>392</v>
      </c>
      <c r="D479" s="183">
        <v>400</v>
      </c>
      <c r="E479" s="106">
        <v>45429</v>
      </c>
      <c r="F479" s="93" t="s">
        <v>847</v>
      </c>
      <c r="G479" s="105">
        <v>22392</v>
      </c>
      <c r="H479" s="93" t="s">
        <v>828</v>
      </c>
      <c r="I479" s="93" t="s">
        <v>848</v>
      </c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 ht="52.5" customHeight="1" x14ac:dyDescent="0.25">
      <c r="A480" s="105"/>
      <c r="B480" s="93" t="s">
        <v>846</v>
      </c>
      <c r="C480" s="93" t="s">
        <v>392</v>
      </c>
      <c r="D480" s="183">
        <v>400</v>
      </c>
      <c r="E480" s="106">
        <v>45429</v>
      </c>
      <c r="F480" s="93" t="s">
        <v>847</v>
      </c>
      <c r="G480" s="105">
        <v>22393</v>
      </c>
      <c r="H480" s="93" t="s">
        <v>649</v>
      </c>
      <c r="I480" s="107" t="s">
        <v>848</v>
      </c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 ht="52.5" customHeight="1" x14ac:dyDescent="0.25">
      <c r="A481" s="105"/>
      <c r="B481" s="93" t="s">
        <v>846</v>
      </c>
      <c r="C481" s="93" t="s">
        <v>392</v>
      </c>
      <c r="D481" s="183">
        <v>400</v>
      </c>
      <c r="E481" s="106">
        <v>45429</v>
      </c>
      <c r="F481" s="93" t="s">
        <v>847</v>
      </c>
      <c r="G481" s="105">
        <v>22393</v>
      </c>
      <c r="H481" s="93" t="s">
        <v>742</v>
      </c>
      <c r="I481" s="107" t="s">
        <v>848</v>
      </c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 ht="52.5" customHeight="1" x14ac:dyDescent="0.25">
      <c r="A482" s="105"/>
      <c r="B482" s="93" t="s">
        <v>846</v>
      </c>
      <c r="C482" s="93" t="s">
        <v>392</v>
      </c>
      <c r="D482" s="183">
        <v>400</v>
      </c>
      <c r="E482" s="106">
        <v>45429</v>
      </c>
      <c r="F482" s="93" t="s">
        <v>847</v>
      </c>
      <c r="G482" s="105">
        <v>22396</v>
      </c>
      <c r="H482" s="93" t="s">
        <v>849</v>
      </c>
      <c r="I482" s="93" t="s">
        <v>848</v>
      </c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 ht="52.5" customHeight="1" x14ac:dyDescent="0.25">
      <c r="A483" s="105"/>
      <c r="B483" s="93" t="s">
        <v>846</v>
      </c>
      <c r="C483" s="93" t="s">
        <v>392</v>
      </c>
      <c r="D483" s="183">
        <v>400</v>
      </c>
      <c r="E483" s="106">
        <v>45429</v>
      </c>
      <c r="F483" s="93" t="s">
        <v>847</v>
      </c>
      <c r="G483" s="105">
        <v>22396</v>
      </c>
      <c r="H483" s="93" t="s">
        <v>850</v>
      </c>
      <c r="I483" s="93" t="s">
        <v>848</v>
      </c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 ht="52.5" customHeight="1" x14ac:dyDescent="0.25">
      <c r="A484" s="105"/>
      <c r="B484" s="93" t="s">
        <v>846</v>
      </c>
      <c r="C484" s="93" t="s">
        <v>392</v>
      </c>
      <c r="D484" s="183">
        <v>400</v>
      </c>
      <c r="E484" s="106">
        <v>45429</v>
      </c>
      <c r="F484" s="93" t="s">
        <v>847</v>
      </c>
      <c r="G484" s="105">
        <v>22396</v>
      </c>
      <c r="H484" s="93" t="s">
        <v>851</v>
      </c>
      <c r="I484" s="93" t="s">
        <v>848</v>
      </c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 ht="52.5" customHeight="1" x14ac:dyDescent="0.25">
      <c r="A485" s="105"/>
      <c r="B485" s="93" t="s">
        <v>846</v>
      </c>
      <c r="C485" s="93" t="s">
        <v>392</v>
      </c>
      <c r="D485" s="183">
        <v>400</v>
      </c>
      <c r="E485" s="106">
        <v>45429</v>
      </c>
      <c r="F485" s="93" t="s">
        <v>847</v>
      </c>
      <c r="G485" s="105">
        <v>22396</v>
      </c>
      <c r="H485" s="93" t="s">
        <v>488</v>
      </c>
      <c r="I485" s="93" t="s">
        <v>848</v>
      </c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 ht="52.5" customHeight="1" x14ac:dyDescent="0.25">
      <c r="A486" s="105"/>
      <c r="B486" s="93" t="s">
        <v>846</v>
      </c>
      <c r="C486" s="93" t="s">
        <v>392</v>
      </c>
      <c r="D486" s="183">
        <v>400</v>
      </c>
      <c r="E486" s="106">
        <v>45429</v>
      </c>
      <c r="F486" s="93" t="s">
        <v>847</v>
      </c>
      <c r="G486" s="105">
        <v>22396</v>
      </c>
      <c r="H486" s="93" t="s">
        <v>852</v>
      </c>
      <c r="I486" s="93" t="s">
        <v>848</v>
      </c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 ht="52.5" customHeight="1" x14ac:dyDescent="0.25">
      <c r="A487" s="105"/>
      <c r="B487" s="93" t="s">
        <v>846</v>
      </c>
      <c r="C487" s="93" t="s">
        <v>392</v>
      </c>
      <c r="D487" s="183">
        <v>400</v>
      </c>
      <c r="E487" s="106">
        <v>45429</v>
      </c>
      <c r="F487" s="93" t="s">
        <v>847</v>
      </c>
      <c r="G487" s="105">
        <v>22400</v>
      </c>
      <c r="H487" s="93" t="s">
        <v>853</v>
      </c>
      <c r="I487" s="93" t="s">
        <v>848</v>
      </c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 ht="52.5" customHeight="1" x14ac:dyDescent="0.25">
      <c r="A488" s="105"/>
      <c r="B488" s="93" t="s">
        <v>846</v>
      </c>
      <c r="C488" s="93" t="s">
        <v>392</v>
      </c>
      <c r="D488" s="183">
        <v>400</v>
      </c>
      <c r="E488" s="106">
        <v>45429</v>
      </c>
      <c r="F488" s="93" t="s">
        <v>847</v>
      </c>
      <c r="G488" s="105">
        <v>22398</v>
      </c>
      <c r="H488" s="93" t="s">
        <v>652</v>
      </c>
      <c r="I488" s="93" t="s">
        <v>848</v>
      </c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 ht="52.5" customHeight="1" x14ac:dyDescent="0.25">
      <c r="A489" s="105"/>
      <c r="B489" s="93" t="s">
        <v>846</v>
      </c>
      <c r="C489" s="93" t="s">
        <v>392</v>
      </c>
      <c r="D489" s="183">
        <v>400</v>
      </c>
      <c r="E489" s="106">
        <v>45429</v>
      </c>
      <c r="F489" s="93" t="s">
        <v>847</v>
      </c>
      <c r="G489" s="105">
        <v>22391</v>
      </c>
      <c r="H489" s="93" t="s">
        <v>854</v>
      </c>
      <c r="I489" s="93" t="s">
        <v>848</v>
      </c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 ht="52.5" customHeight="1" x14ac:dyDescent="0.25">
      <c r="A490" s="105"/>
      <c r="B490" s="93" t="s">
        <v>846</v>
      </c>
      <c r="C490" s="93" t="s">
        <v>392</v>
      </c>
      <c r="D490" s="183">
        <v>400</v>
      </c>
      <c r="E490" s="106">
        <v>45429</v>
      </c>
      <c r="F490" s="93" t="s">
        <v>847</v>
      </c>
      <c r="G490" s="105">
        <v>22390</v>
      </c>
      <c r="H490" s="93" t="s">
        <v>817</v>
      </c>
      <c r="I490" s="93" t="s">
        <v>848</v>
      </c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 ht="52.5" customHeight="1" x14ac:dyDescent="0.25">
      <c r="A491" s="105"/>
      <c r="B491" s="93" t="s">
        <v>846</v>
      </c>
      <c r="C491" s="93" t="s">
        <v>392</v>
      </c>
      <c r="D491" s="183">
        <v>400</v>
      </c>
      <c r="E491" s="106">
        <v>45429</v>
      </c>
      <c r="F491" s="93" t="s">
        <v>847</v>
      </c>
      <c r="G491" s="105">
        <v>22394</v>
      </c>
      <c r="H491" s="93" t="s">
        <v>855</v>
      </c>
      <c r="I491" s="93" t="s">
        <v>848</v>
      </c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 ht="52.5" customHeight="1" x14ac:dyDescent="0.25">
      <c r="A492" s="105"/>
      <c r="B492" s="93" t="s">
        <v>846</v>
      </c>
      <c r="C492" s="93" t="s">
        <v>392</v>
      </c>
      <c r="D492" s="183">
        <v>400</v>
      </c>
      <c r="E492" s="106">
        <v>45429</v>
      </c>
      <c r="F492" s="93" t="s">
        <v>847</v>
      </c>
      <c r="G492" s="105">
        <v>22399</v>
      </c>
      <c r="H492" s="93" t="s">
        <v>769</v>
      </c>
      <c r="I492" s="93" t="s">
        <v>848</v>
      </c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 ht="52.5" customHeight="1" x14ac:dyDescent="0.25">
      <c r="A493" s="105"/>
      <c r="B493" s="93" t="s">
        <v>846</v>
      </c>
      <c r="C493" s="93" t="s">
        <v>392</v>
      </c>
      <c r="D493" s="183">
        <v>400</v>
      </c>
      <c r="E493" s="106">
        <v>45429</v>
      </c>
      <c r="F493" s="93" t="s">
        <v>847</v>
      </c>
      <c r="G493" s="105">
        <v>22397</v>
      </c>
      <c r="H493" s="93" t="s">
        <v>856</v>
      </c>
      <c r="I493" s="93" t="s">
        <v>848</v>
      </c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 ht="52.5" customHeight="1" x14ac:dyDescent="0.25">
      <c r="A494" s="105"/>
      <c r="B494" s="93" t="s">
        <v>846</v>
      </c>
      <c r="C494" s="93" t="s">
        <v>392</v>
      </c>
      <c r="D494" s="183">
        <v>400</v>
      </c>
      <c r="E494" s="106">
        <v>45429</v>
      </c>
      <c r="F494" s="93" t="s">
        <v>847</v>
      </c>
      <c r="G494" s="105">
        <v>22395</v>
      </c>
      <c r="H494" s="93" t="s">
        <v>857</v>
      </c>
      <c r="I494" s="93" t="s">
        <v>848</v>
      </c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 ht="69.75" customHeight="1" x14ac:dyDescent="0.25">
      <c r="A495" s="105"/>
      <c r="B495" s="93" t="s">
        <v>858</v>
      </c>
      <c r="C495" s="93" t="s">
        <v>370</v>
      </c>
      <c r="D495" s="183">
        <v>2744.44</v>
      </c>
      <c r="E495" s="106">
        <v>45433</v>
      </c>
      <c r="F495" s="93" t="s">
        <v>859</v>
      </c>
      <c r="G495" s="105">
        <v>21691015</v>
      </c>
      <c r="H495" s="93" t="s">
        <v>835</v>
      </c>
      <c r="I495" s="93" t="s">
        <v>453</v>
      </c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 ht="52.5" customHeight="1" x14ac:dyDescent="0.25">
      <c r="A496" s="105"/>
      <c r="B496" s="93" t="s">
        <v>860</v>
      </c>
      <c r="C496" s="93" t="s">
        <v>370</v>
      </c>
      <c r="D496" s="183">
        <v>25.27</v>
      </c>
      <c r="E496" s="106">
        <v>45433</v>
      </c>
      <c r="F496" s="93" t="s">
        <v>859</v>
      </c>
      <c r="G496" s="105">
        <v>21691015</v>
      </c>
      <c r="H496" s="93" t="s">
        <v>835</v>
      </c>
      <c r="I496" s="93" t="s">
        <v>824</v>
      </c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 ht="52.5" customHeight="1" x14ac:dyDescent="0.25">
      <c r="A497" s="105"/>
      <c r="B497" s="93" t="s">
        <v>861</v>
      </c>
      <c r="C497" s="93" t="s">
        <v>392</v>
      </c>
      <c r="D497" s="183">
        <v>344.39</v>
      </c>
      <c r="E497" s="106">
        <v>45433</v>
      </c>
      <c r="F497" s="93" t="s">
        <v>505</v>
      </c>
      <c r="G497" s="105">
        <v>20874384</v>
      </c>
      <c r="H497" s="93" t="s">
        <v>488</v>
      </c>
      <c r="I497" s="93" t="s">
        <v>862</v>
      </c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 ht="52.5" customHeight="1" x14ac:dyDescent="0.25">
      <c r="A498" s="105"/>
      <c r="B498" s="93" t="s">
        <v>863</v>
      </c>
      <c r="C498" s="93" t="s">
        <v>392</v>
      </c>
      <c r="D498" s="183">
        <v>358.26</v>
      </c>
      <c r="E498" s="106">
        <v>45433</v>
      </c>
      <c r="F498" s="93" t="s">
        <v>505</v>
      </c>
      <c r="G498" s="105">
        <v>20874384</v>
      </c>
      <c r="H498" s="93" t="s">
        <v>488</v>
      </c>
      <c r="I498" s="93" t="s">
        <v>495</v>
      </c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 ht="52.5" customHeight="1" x14ac:dyDescent="0.25">
      <c r="A499" s="105"/>
      <c r="B499" s="93" t="s">
        <v>864</v>
      </c>
      <c r="C499" s="93" t="s">
        <v>392</v>
      </c>
      <c r="D499" s="183">
        <v>-2.0499999999999998</v>
      </c>
      <c r="E499" s="106">
        <v>45433</v>
      </c>
      <c r="F499" s="93" t="s">
        <v>505</v>
      </c>
      <c r="G499" s="105">
        <v>20874384</v>
      </c>
      <c r="H499" s="93" t="s">
        <v>488</v>
      </c>
      <c r="I499" s="93" t="s">
        <v>824</v>
      </c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 ht="52.5" customHeight="1" x14ac:dyDescent="0.25">
      <c r="A500" s="105"/>
      <c r="B500" s="93" t="s">
        <v>865</v>
      </c>
      <c r="C500" s="93" t="s">
        <v>392</v>
      </c>
      <c r="D500" s="183">
        <v>7.99</v>
      </c>
      <c r="E500" s="106">
        <v>45433</v>
      </c>
      <c r="F500" s="93" t="s">
        <v>505</v>
      </c>
      <c r="G500" s="105">
        <v>20874384</v>
      </c>
      <c r="H500" s="93" t="s">
        <v>488</v>
      </c>
      <c r="I500" s="93" t="s">
        <v>826</v>
      </c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 ht="62.25" customHeight="1" x14ac:dyDescent="0.25">
      <c r="A501" s="105"/>
      <c r="B501" s="93" t="s">
        <v>866</v>
      </c>
      <c r="C501" s="93" t="s">
        <v>370</v>
      </c>
      <c r="D501" s="183">
        <v>4844.99</v>
      </c>
      <c r="E501" s="106">
        <v>45434</v>
      </c>
      <c r="F501" s="93" t="s">
        <v>859</v>
      </c>
      <c r="G501" s="105">
        <v>21700380</v>
      </c>
      <c r="H501" s="93" t="s">
        <v>835</v>
      </c>
      <c r="I501" s="93" t="s">
        <v>453</v>
      </c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 ht="52.5" customHeight="1" x14ac:dyDescent="0.25">
      <c r="A502" s="105"/>
      <c r="B502" s="93" t="s">
        <v>867</v>
      </c>
      <c r="C502" s="93" t="s">
        <v>370</v>
      </c>
      <c r="D502" s="183">
        <v>46.33</v>
      </c>
      <c r="E502" s="106">
        <v>45434</v>
      </c>
      <c r="F502" s="93" t="s">
        <v>859</v>
      </c>
      <c r="G502" s="105">
        <v>21700380</v>
      </c>
      <c r="H502" s="93" t="s">
        <v>835</v>
      </c>
      <c r="I502" s="93" t="s">
        <v>824</v>
      </c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 ht="52.5" customHeight="1" x14ac:dyDescent="0.25">
      <c r="A503" s="105"/>
      <c r="B503" s="93" t="s">
        <v>579</v>
      </c>
      <c r="C503" s="93" t="s">
        <v>392</v>
      </c>
      <c r="D503" s="183">
        <v>1998.98</v>
      </c>
      <c r="E503" s="106">
        <v>45434</v>
      </c>
      <c r="F503" s="93" t="s">
        <v>482</v>
      </c>
      <c r="G503" s="105">
        <v>350785</v>
      </c>
      <c r="H503" s="93" t="s">
        <v>835</v>
      </c>
      <c r="I503" s="93" t="s">
        <v>868</v>
      </c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 ht="78" customHeight="1" x14ac:dyDescent="0.25">
      <c r="A504" s="105"/>
      <c r="B504" s="93" t="s">
        <v>869</v>
      </c>
      <c r="C504" s="93" t="s">
        <v>370</v>
      </c>
      <c r="D504" s="183">
        <v>782.34</v>
      </c>
      <c r="E504" s="106">
        <v>45434</v>
      </c>
      <c r="F504" s="93" t="s">
        <v>859</v>
      </c>
      <c r="G504" s="105">
        <v>21700180</v>
      </c>
      <c r="H504" s="93" t="s">
        <v>835</v>
      </c>
      <c r="I504" s="93" t="s">
        <v>453</v>
      </c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 ht="78" customHeight="1" x14ac:dyDescent="0.25">
      <c r="A505" s="105"/>
      <c r="B505" s="93" t="s">
        <v>870</v>
      </c>
      <c r="C505" s="93" t="s">
        <v>370</v>
      </c>
      <c r="D505" s="183">
        <v>229.99</v>
      </c>
      <c r="E505" s="106">
        <v>45434</v>
      </c>
      <c r="F505" s="93" t="s">
        <v>859</v>
      </c>
      <c r="G505" s="105">
        <v>21700180</v>
      </c>
      <c r="H505" s="93" t="s">
        <v>835</v>
      </c>
      <c r="I505" s="93" t="s">
        <v>453</v>
      </c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 ht="52.5" customHeight="1" x14ac:dyDescent="0.25">
      <c r="A506" s="105"/>
      <c r="B506" s="93" t="s">
        <v>871</v>
      </c>
      <c r="C506" s="93" t="s">
        <v>370</v>
      </c>
      <c r="D506" s="183">
        <v>42.97</v>
      </c>
      <c r="E506" s="106">
        <v>45434</v>
      </c>
      <c r="F506" s="93" t="s">
        <v>859</v>
      </c>
      <c r="G506" s="105">
        <v>21700180</v>
      </c>
      <c r="H506" s="93" t="s">
        <v>835</v>
      </c>
      <c r="I506" s="93" t="s">
        <v>824</v>
      </c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 ht="52.5" customHeight="1" x14ac:dyDescent="0.25">
      <c r="A507" s="105"/>
      <c r="B507" s="93" t="s">
        <v>872</v>
      </c>
      <c r="C507" s="93" t="s">
        <v>370</v>
      </c>
      <c r="D507" s="183">
        <v>1681.87</v>
      </c>
      <c r="E507" s="106">
        <v>45434</v>
      </c>
      <c r="F507" s="93" t="s">
        <v>859</v>
      </c>
      <c r="G507" s="105">
        <v>21700180</v>
      </c>
      <c r="H507" s="93" t="s">
        <v>835</v>
      </c>
      <c r="I507" s="93" t="s">
        <v>495</v>
      </c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 ht="69" customHeight="1" x14ac:dyDescent="0.25">
      <c r="A508" s="105"/>
      <c r="B508" s="93" t="s">
        <v>873</v>
      </c>
      <c r="C508" s="93" t="s">
        <v>372</v>
      </c>
      <c r="D508" s="183">
        <v>3299.99</v>
      </c>
      <c r="E508" s="106">
        <v>45434</v>
      </c>
      <c r="F508" s="93" t="s">
        <v>859</v>
      </c>
      <c r="G508" s="105">
        <v>303794</v>
      </c>
      <c r="H508" s="93" t="s">
        <v>835</v>
      </c>
      <c r="I508" s="93" t="s">
        <v>453</v>
      </c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 ht="52.5" customHeight="1" x14ac:dyDescent="0.25">
      <c r="A509" s="105"/>
      <c r="B509" s="93" t="s">
        <v>874</v>
      </c>
      <c r="C509" s="93" t="s">
        <v>372</v>
      </c>
      <c r="D509" s="183">
        <v>29.2</v>
      </c>
      <c r="E509" s="106">
        <v>45434</v>
      </c>
      <c r="F509" s="93" t="s">
        <v>859</v>
      </c>
      <c r="G509" s="105">
        <v>303794</v>
      </c>
      <c r="H509" s="93" t="s">
        <v>835</v>
      </c>
      <c r="I509" s="93" t="s">
        <v>824</v>
      </c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 ht="78" customHeight="1" x14ac:dyDescent="0.25">
      <c r="A510" s="105"/>
      <c r="B510" s="93" t="s">
        <v>875</v>
      </c>
      <c r="C510" s="93" t="s">
        <v>372</v>
      </c>
      <c r="D510" s="183">
        <v>4399.99</v>
      </c>
      <c r="E510" s="106">
        <v>45435</v>
      </c>
      <c r="F510" s="93" t="s">
        <v>859</v>
      </c>
      <c r="G510" s="105">
        <v>21708965</v>
      </c>
      <c r="H510" s="93" t="s">
        <v>835</v>
      </c>
      <c r="I510" s="93" t="s">
        <v>453</v>
      </c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 ht="78" customHeight="1" x14ac:dyDescent="0.25">
      <c r="A511" s="105"/>
      <c r="B511" s="93" t="s">
        <v>876</v>
      </c>
      <c r="C511" s="93" t="s">
        <v>372</v>
      </c>
      <c r="D511" s="183">
        <v>3588.88</v>
      </c>
      <c r="E511" s="106">
        <v>45435</v>
      </c>
      <c r="F511" s="93" t="s">
        <v>859</v>
      </c>
      <c r="G511" s="105">
        <v>21708965</v>
      </c>
      <c r="H511" s="93" t="s">
        <v>835</v>
      </c>
      <c r="I511" s="93" t="s">
        <v>453</v>
      </c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 ht="52.5" customHeight="1" x14ac:dyDescent="0.25">
      <c r="A512" s="105"/>
      <c r="B512" s="93" t="s">
        <v>877</v>
      </c>
      <c r="C512" s="93" t="s">
        <v>372</v>
      </c>
      <c r="D512" s="183">
        <v>55.94</v>
      </c>
      <c r="E512" s="106">
        <v>45435</v>
      </c>
      <c r="F512" s="93" t="s">
        <v>859</v>
      </c>
      <c r="G512" s="105">
        <v>21708965</v>
      </c>
      <c r="H512" s="93" t="s">
        <v>835</v>
      </c>
      <c r="I512" s="93" t="s">
        <v>495</v>
      </c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 ht="52.5" customHeight="1" x14ac:dyDescent="0.25">
      <c r="A513" s="105"/>
      <c r="B513" s="93" t="s">
        <v>878</v>
      </c>
      <c r="C513" s="93" t="s">
        <v>372</v>
      </c>
      <c r="D513" s="183">
        <v>55.35</v>
      </c>
      <c r="E513" s="106">
        <v>45435</v>
      </c>
      <c r="F513" s="93" t="s">
        <v>859</v>
      </c>
      <c r="G513" s="105">
        <v>21708965</v>
      </c>
      <c r="H513" s="93" t="s">
        <v>835</v>
      </c>
      <c r="I513" s="93" t="s">
        <v>824</v>
      </c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 ht="52.5" customHeight="1" x14ac:dyDescent="0.25">
      <c r="A514" s="105"/>
      <c r="B514" s="93" t="s">
        <v>879</v>
      </c>
      <c r="C514" s="93" t="s">
        <v>392</v>
      </c>
      <c r="D514" s="183">
        <v>1847.9</v>
      </c>
      <c r="E514" s="106">
        <v>45435</v>
      </c>
      <c r="F514" s="93" t="s">
        <v>880</v>
      </c>
      <c r="G514" s="105">
        <v>11964</v>
      </c>
      <c r="H514" s="93" t="s">
        <v>881</v>
      </c>
      <c r="I514" s="93" t="s">
        <v>882</v>
      </c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 ht="52.5" customHeight="1" x14ac:dyDescent="0.25">
      <c r="A515" s="105"/>
      <c r="B515" s="93" t="s">
        <v>883</v>
      </c>
      <c r="C515" s="93" t="s">
        <v>392</v>
      </c>
      <c r="D515" s="183">
        <v>330</v>
      </c>
      <c r="E515" s="106">
        <v>45436</v>
      </c>
      <c r="F515" s="93" t="s">
        <v>884</v>
      </c>
      <c r="G515" s="105">
        <v>15735</v>
      </c>
      <c r="H515" s="93" t="s">
        <v>856</v>
      </c>
      <c r="I515" s="110" t="s">
        <v>868</v>
      </c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 ht="52.5" customHeight="1" x14ac:dyDescent="0.25">
      <c r="A516" s="105"/>
      <c r="B516" s="93" t="s">
        <v>885</v>
      </c>
      <c r="C516" s="93" t="s">
        <v>378</v>
      </c>
      <c r="D516" s="183">
        <v>1258</v>
      </c>
      <c r="E516" s="106">
        <v>45443</v>
      </c>
      <c r="F516" s="93" t="s">
        <v>520</v>
      </c>
      <c r="G516" s="105">
        <v>3620</v>
      </c>
      <c r="H516" s="93" t="s">
        <v>881</v>
      </c>
      <c r="I516" s="110" t="s">
        <v>525</v>
      </c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 ht="52.5" customHeight="1" x14ac:dyDescent="0.25">
      <c r="A517" s="105"/>
      <c r="B517" s="93" t="s">
        <v>885</v>
      </c>
      <c r="C517" s="93" t="s">
        <v>378</v>
      </c>
      <c r="D517" s="183">
        <v>1258</v>
      </c>
      <c r="E517" s="106">
        <v>45443</v>
      </c>
      <c r="F517" s="93" t="s">
        <v>520</v>
      </c>
      <c r="G517" s="105">
        <v>3620</v>
      </c>
      <c r="H517" s="93" t="s">
        <v>881</v>
      </c>
      <c r="I517" s="110" t="s">
        <v>525</v>
      </c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 ht="52.5" customHeight="1" x14ac:dyDescent="0.25">
      <c r="A518" s="105"/>
      <c r="B518" s="93" t="s">
        <v>695</v>
      </c>
      <c r="C518" s="93" t="s">
        <v>378</v>
      </c>
      <c r="D518" s="183">
        <v>722</v>
      </c>
      <c r="E518" s="106">
        <v>45443</v>
      </c>
      <c r="F518" s="93" t="s">
        <v>520</v>
      </c>
      <c r="G518" s="105">
        <v>3620</v>
      </c>
      <c r="H518" s="93" t="s">
        <v>881</v>
      </c>
      <c r="I518" s="110" t="s">
        <v>886</v>
      </c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 ht="52.5" customHeight="1" x14ac:dyDescent="0.25">
      <c r="A519" s="105"/>
      <c r="B519" s="93" t="s">
        <v>695</v>
      </c>
      <c r="C519" s="93" t="s">
        <v>378</v>
      </c>
      <c r="D519" s="183">
        <v>722</v>
      </c>
      <c r="E519" s="106">
        <v>45443</v>
      </c>
      <c r="F519" s="93" t="s">
        <v>520</v>
      </c>
      <c r="G519" s="105">
        <v>3620</v>
      </c>
      <c r="H519" s="93" t="s">
        <v>881</v>
      </c>
      <c r="I519" s="110" t="s">
        <v>887</v>
      </c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 ht="52.5" customHeight="1" x14ac:dyDescent="0.25">
      <c r="A520" s="105"/>
      <c r="B520" s="93" t="s">
        <v>697</v>
      </c>
      <c r="C520" s="93" t="s">
        <v>378</v>
      </c>
      <c r="D520" s="183">
        <v>979</v>
      </c>
      <c r="E520" s="106">
        <v>45443</v>
      </c>
      <c r="F520" s="93" t="s">
        <v>520</v>
      </c>
      <c r="G520" s="105">
        <v>3620</v>
      </c>
      <c r="H520" s="93" t="s">
        <v>881</v>
      </c>
      <c r="I520" s="110" t="s">
        <v>888</v>
      </c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 ht="52.5" customHeight="1" x14ac:dyDescent="0.25">
      <c r="A521" s="105"/>
      <c r="B521" s="93" t="s">
        <v>697</v>
      </c>
      <c r="C521" s="93" t="s">
        <v>378</v>
      </c>
      <c r="D521" s="183">
        <v>979</v>
      </c>
      <c r="E521" s="106">
        <v>45443</v>
      </c>
      <c r="F521" s="93" t="s">
        <v>520</v>
      </c>
      <c r="G521" s="105">
        <v>3620</v>
      </c>
      <c r="H521" s="93" t="s">
        <v>881</v>
      </c>
      <c r="I521" s="110" t="s">
        <v>888</v>
      </c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 ht="52.5" customHeight="1" x14ac:dyDescent="0.25">
      <c r="A522" s="105"/>
      <c r="B522" s="93" t="s">
        <v>697</v>
      </c>
      <c r="C522" s="93" t="s">
        <v>378</v>
      </c>
      <c r="D522" s="183">
        <v>979</v>
      </c>
      <c r="E522" s="106">
        <v>45443</v>
      </c>
      <c r="F522" s="93" t="s">
        <v>520</v>
      </c>
      <c r="G522" s="105">
        <v>3620</v>
      </c>
      <c r="H522" s="93" t="s">
        <v>881</v>
      </c>
      <c r="I522" s="110" t="s">
        <v>699</v>
      </c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 ht="52.5" customHeight="1" x14ac:dyDescent="0.25">
      <c r="A523" s="105"/>
      <c r="B523" s="93" t="s">
        <v>697</v>
      </c>
      <c r="C523" s="93" t="s">
        <v>378</v>
      </c>
      <c r="D523" s="183">
        <v>979</v>
      </c>
      <c r="E523" s="106">
        <v>45443</v>
      </c>
      <c r="F523" s="93" t="s">
        <v>520</v>
      </c>
      <c r="G523" s="105">
        <v>3620</v>
      </c>
      <c r="H523" s="93" t="s">
        <v>881</v>
      </c>
      <c r="I523" s="110" t="s">
        <v>699</v>
      </c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 ht="52.5" customHeight="1" x14ac:dyDescent="0.25">
      <c r="A524" s="105"/>
      <c r="B524" s="93" t="s">
        <v>889</v>
      </c>
      <c r="C524" s="93" t="s">
        <v>378</v>
      </c>
      <c r="D524" s="183">
        <v>292</v>
      </c>
      <c r="E524" s="106">
        <v>45443</v>
      </c>
      <c r="F524" s="93" t="s">
        <v>520</v>
      </c>
      <c r="G524" s="105">
        <v>3620</v>
      </c>
      <c r="H524" s="93" t="s">
        <v>881</v>
      </c>
      <c r="I524" s="110" t="s">
        <v>887</v>
      </c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 ht="52.5" customHeight="1" x14ac:dyDescent="0.25">
      <c r="A525" s="105"/>
      <c r="B525" s="93" t="s">
        <v>889</v>
      </c>
      <c r="C525" s="93" t="s">
        <v>378</v>
      </c>
      <c r="D525" s="183">
        <v>292</v>
      </c>
      <c r="E525" s="106">
        <v>45443</v>
      </c>
      <c r="F525" s="93" t="s">
        <v>520</v>
      </c>
      <c r="G525" s="105">
        <v>3620</v>
      </c>
      <c r="H525" s="93" t="s">
        <v>881</v>
      </c>
      <c r="I525" s="110" t="s">
        <v>890</v>
      </c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 ht="52.5" customHeight="1" x14ac:dyDescent="0.25">
      <c r="A526" s="105"/>
      <c r="B526" s="93" t="s">
        <v>889</v>
      </c>
      <c r="C526" s="93" t="s">
        <v>378</v>
      </c>
      <c r="D526" s="183">
        <v>292</v>
      </c>
      <c r="E526" s="106">
        <v>45443</v>
      </c>
      <c r="F526" s="93" t="s">
        <v>520</v>
      </c>
      <c r="G526" s="105">
        <v>3620</v>
      </c>
      <c r="H526" s="93" t="s">
        <v>881</v>
      </c>
      <c r="I526" s="110" t="s">
        <v>891</v>
      </c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 ht="52.5" customHeight="1" x14ac:dyDescent="0.25">
      <c r="A527" s="105"/>
      <c r="B527" s="93" t="s">
        <v>889</v>
      </c>
      <c r="C527" s="93" t="s">
        <v>378</v>
      </c>
      <c r="D527" s="183">
        <v>292</v>
      </c>
      <c r="E527" s="106">
        <v>45443</v>
      </c>
      <c r="F527" s="93" t="s">
        <v>520</v>
      </c>
      <c r="G527" s="105">
        <v>3620</v>
      </c>
      <c r="H527" s="93" t="s">
        <v>881</v>
      </c>
      <c r="I527" s="110" t="s">
        <v>891</v>
      </c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 ht="52.5" customHeight="1" x14ac:dyDescent="0.25">
      <c r="A528" s="105"/>
      <c r="B528" s="93" t="s">
        <v>700</v>
      </c>
      <c r="C528" s="93" t="s">
        <v>378</v>
      </c>
      <c r="D528" s="183">
        <v>570</v>
      </c>
      <c r="E528" s="106">
        <v>45443</v>
      </c>
      <c r="F528" s="93" t="s">
        <v>520</v>
      </c>
      <c r="G528" s="105">
        <v>3620</v>
      </c>
      <c r="H528" s="93" t="s">
        <v>881</v>
      </c>
      <c r="I528" s="110" t="s">
        <v>708</v>
      </c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 ht="52.5" customHeight="1" x14ac:dyDescent="0.25">
      <c r="A529" s="105"/>
      <c r="B529" s="93" t="s">
        <v>700</v>
      </c>
      <c r="C529" s="93" t="s">
        <v>378</v>
      </c>
      <c r="D529" s="183">
        <v>570</v>
      </c>
      <c r="E529" s="106">
        <v>45443</v>
      </c>
      <c r="F529" s="93" t="s">
        <v>520</v>
      </c>
      <c r="G529" s="105">
        <v>3620</v>
      </c>
      <c r="H529" s="93" t="s">
        <v>881</v>
      </c>
      <c r="I529" s="110" t="s">
        <v>892</v>
      </c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 ht="52.5" customHeight="1" x14ac:dyDescent="0.25">
      <c r="A530" s="105"/>
      <c r="B530" s="93" t="s">
        <v>700</v>
      </c>
      <c r="C530" s="93" t="s">
        <v>378</v>
      </c>
      <c r="D530" s="183">
        <v>570</v>
      </c>
      <c r="E530" s="106">
        <v>45443</v>
      </c>
      <c r="F530" s="93" t="s">
        <v>520</v>
      </c>
      <c r="G530" s="105">
        <v>3620</v>
      </c>
      <c r="H530" s="93" t="s">
        <v>881</v>
      </c>
      <c r="I530" s="110" t="s">
        <v>708</v>
      </c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 ht="52.5" customHeight="1" x14ac:dyDescent="0.25">
      <c r="A531" s="105"/>
      <c r="B531" s="93" t="s">
        <v>893</v>
      </c>
      <c r="C531" s="93" t="s">
        <v>378</v>
      </c>
      <c r="D531" s="183">
        <v>546</v>
      </c>
      <c r="E531" s="106">
        <v>45443</v>
      </c>
      <c r="F531" s="93" t="s">
        <v>520</v>
      </c>
      <c r="G531" s="105">
        <v>3620</v>
      </c>
      <c r="H531" s="93" t="s">
        <v>881</v>
      </c>
      <c r="I531" s="110" t="s">
        <v>708</v>
      </c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 ht="52.5" customHeight="1" x14ac:dyDescent="0.25">
      <c r="A532" s="105"/>
      <c r="B532" s="93" t="s">
        <v>893</v>
      </c>
      <c r="C532" s="93" t="s">
        <v>378</v>
      </c>
      <c r="D532" s="183">
        <v>546</v>
      </c>
      <c r="E532" s="106">
        <v>45443</v>
      </c>
      <c r="F532" s="93" t="s">
        <v>520</v>
      </c>
      <c r="G532" s="105">
        <v>3620</v>
      </c>
      <c r="H532" s="93" t="s">
        <v>881</v>
      </c>
      <c r="I532" s="110" t="s">
        <v>708</v>
      </c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 ht="52.5" customHeight="1" x14ac:dyDescent="0.25">
      <c r="A533" s="105"/>
      <c r="B533" s="93" t="s">
        <v>893</v>
      </c>
      <c r="C533" s="93" t="s">
        <v>378</v>
      </c>
      <c r="D533" s="183">
        <v>546</v>
      </c>
      <c r="E533" s="106">
        <v>45443</v>
      </c>
      <c r="F533" s="93" t="s">
        <v>520</v>
      </c>
      <c r="G533" s="105">
        <v>3620</v>
      </c>
      <c r="H533" s="93" t="s">
        <v>881</v>
      </c>
      <c r="I533" s="110" t="s">
        <v>894</v>
      </c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 ht="52.5" customHeight="1" x14ac:dyDescent="0.25">
      <c r="A534" s="105"/>
      <c r="B534" s="93" t="s">
        <v>893</v>
      </c>
      <c r="C534" s="93" t="s">
        <v>378</v>
      </c>
      <c r="D534" s="183">
        <v>546</v>
      </c>
      <c r="E534" s="106">
        <v>45443</v>
      </c>
      <c r="F534" s="93" t="s">
        <v>520</v>
      </c>
      <c r="G534" s="105">
        <v>3620</v>
      </c>
      <c r="H534" s="93" t="s">
        <v>881</v>
      </c>
      <c r="I534" s="110" t="s">
        <v>894</v>
      </c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 ht="52.5" customHeight="1" x14ac:dyDescent="0.25">
      <c r="A535" s="105"/>
      <c r="B535" s="93" t="s">
        <v>893</v>
      </c>
      <c r="C535" s="93" t="s">
        <v>378</v>
      </c>
      <c r="D535" s="183">
        <v>546</v>
      </c>
      <c r="E535" s="106">
        <v>45443</v>
      </c>
      <c r="F535" s="93" t="s">
        <v>520</v>
      </c>
      <c r="G535" s="105">
        <v>3620</v>
      </c>
      <c r="H535" s="93" t="s">
        <v>881</v>
      </c>
      <c r="I535" s="110" t="s">
        <v>895</v>
      </c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 ht="52.5" customHeight="1" x14ac:dyDescent="0.25">
      <c r="A536" s="105"/>
      <c r="B536" s="93" t="s">
        <v>893</v>
      </c>
      <c r="C536" s="93" t="s">
        <v>378</v>
      </c>
      <c r="D536" s="183">
        <v>546</v>
      </c>
      <c r="E536" s="106">
        <v>45443</v>
      </c>
      <c r="F536" s="93" t="s">
        <v>520</v>
      </c>
      <c r="G536" s="105">
        <v>3620</v>
      </c>
      <c r="H536" s="93" t="s">
        <v>881</v>
      </c>
      <c r="I536" s="110" t="s">
        <v>895</v>
      </c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 ht="52.5" customHeight="1" x14ac:dyDescent="0.25">
      <c r="A537" s="105"/>
      <c r="B537" s="93" t="s">
        <v>896</v>
      </c>
      <c r="C537" s="93" t="s">
        <v>378</v>
      </c>
      <c r="D537" s="183">
        <v>499</v>
      </c>
      <c r="E537" s="106">
        <v>45443</v>
      </c>
      <c r="F537" s="93" t="s">
        <v>520</v>
      </c>
      <c r="G537" s="105">
        <v>3620</v>
      </c>
      <c r="H537" s="93" t="s">
        <v>881</v>
      </c>
      <c r="I537" s="110" t="s">
        <v>897</v>
      </c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 ht="52.5" customHeight="1" x14ac:dyDescent="0.25">
      <c r="A538" s="105"/>
      <c r="B538" s="93" t="s">
        <v>898</v>
      </c>
      <c r="C538" s="93" t="s">
        <v>378</v>
      </c>
      <c r="D538" s="183">
        <v>659</v>
      </c>
      <c r="E538" s="106">
        <v>45443</v>
      </c>
      <c r="F538" s="93" t="s">
        <v>520</v>
      </c>
      <c r="G538" s="105">
        <v>3620</v>
      </c>
      <c r="H538" s="93" t="s">
        <v>881</v>
      </c>
      <c r="I538" s="110" t="s">
        <v>540</v>
      </c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 ht="52.5" customHeight="1" x14ac:dyDescent="0.25">
      <c r="A539" s="105"/>
      <c r="B539" s="93" t="s">
        <v>898</v>
      </c>
      <c r="C539" s="93" t="s">
        <v>378</v>
      </c>
      <c r="D539" s="183">
        <v>659</v>
      </c>
      <c r="E539" s="106">
        <v>45443</v>
      </c>
      <c r="F539" s="93" t="s">
        <v>520</v>
      </c>
      <c r="G539" s="105">
        <v>3620</v>
      </c>
      <c r="H539" s="93" t="s">
        <v>881</v>
      </c>
      <c r="I539" s="107" t="s">
        <v>541</v>
      </c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 ht="52.5" customHeight="1" x14ac:dyDescent="0.25">
      <c r="A540" s="105"/>
      <c r="B540" s="93" t="s">
        <v>898</v>
      </c>
      <c r="C540" s="114" t="s">
        <v>378</v>
      </c>
      <c r="D540" s="183">
        <v>659</v>
      </c>
      <c r="E540" s="106">
        <v>45443</v>
      </c>
      <c r="F540" s="93" t="s">
        <v>520</v>
      </c>
      <c r="G540" s="105">
        <v>3620</v>
      </c>
      <c r="H540" s="93" t="s">
        <v>881</v>
      </c>
      <c r="I540" s="107" t="s">
        <v>542</v>
      </c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 ht="52.5" customHeight="1" x14ac:dyDescent="0.25">
      <c r="A541" s="105"/>
      <c r="B541" s="93" t="s">
        <v>898</v>
      </c>
      <c r="C541" s="114" t="s">
        <v>378</v>
      </c>
      <c r="D541" s="183">
        <v>659</v>
      </c>
      <c r="E541" s="106">
        <v>45443</v>
      </c>
      <c r="F541" s="93" t="s">
        <v>520</v>
      </c>
      <c r="G541" s="105">
        <v>3620</v>
      </c>
      <c r="H541" s="93" t="s">
        <v>881</v>
      </c>
      <c r="I541" s="107" t="s">
        <v>543</v>
      </c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 ht="52.5" customHeight="1" x14ac:dyDescent="0.25">
      <c r="A542" s="105"/>
      <c r="B542" s="93" t="s">
        <v>898</v>
      </c>
      <c r="C542" s="114" t="s">
        <v>378</v>
      </c>
      <c r="D542" s="183">
        <v>659</v>
      </c>
      <c r="E542" s="106">
        <v>45443</v>
      </c>
      <c r="F542" s="93" t="s">
        <v>520</v>
      </c>
      <c r="G542" s="105">
        <v>3620</v>
      </c>
      <c r="H542" s="93" t="s">
        <v>881</v>
      </c>
      <c r="I542" s="107" t="s">
        <v>544</v>
      </c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 ht="52.5" customHeight="1" x14ac:dyDescent="0.25">
      <c r="A543" s="105"/>
      <c r="B543" s="93" t="s">
        <v>898</v>
      </c>
      <c r="C543" s="114" t="s">
        <v>378</v>
      </c>
      <c r="D543" s="183">
        <v>659</v>
      </c>
      <c r="E543" s="106">
        <v>45443</v>
      </c>
      <c r="F543" s="93" t="s">
        <v>520</v>
      </c>
      <c r="G543" s="105">
        <v>3620</v>
      </c>
      <c r="H543" s="93" t="s">
        <v>881</v>
      </c>
      <c r="I543" s="107" t="s">
        <v>899</v>
      </c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 ht="52.5" customHeight="1" x14ac:dyDescent="0.25">
      <c r="A544" s="105"/>
      <c r="B544" s="93" t="s">
        <v>898</v>
      </c>
      <c r="C544" s="93" t="s">
        <v>378</v>
      </c>
      <c r="D544" s="183">
        <v>659</v>
      </c>
      <c r="E544" s="106">
        <v>45443</v>
      </c>
      <c r="F544" s="93" t="s">
        <v>520</v>
      </c>
      <c r="G544" s="105">
        <v>3620</v>
      </c>
      <c r="H544" s="93" t="s">
        <v>881</v>
      </c>
      <c r="I544" s="93" t="s">
        <v>900</v>
      </c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 ht="52.5" customHeight="1" x14ac:dyDescent="0.25">
      <c r="A545" s="105"/>
      <c r="B545" s="93" t="s">
        <v>898</v>
      </c>
      <c r="C545" s="93" t="s">
        <v>378</v>
      </c>
      <c r="D545" s="183">
        <v>659</v>
      </c>
      <c r="E545" s="106">
        <v>45443</v>
      </c>
      <c r="F545" s="93" t="s">
        <v>520</v>
      </c>
      <c r="G545" s="105">
        <v>3620</v>
      </c>
      <c r="H545" s="93" t="s">
        <v>881</v>
      </c>
      <c r="I545" s="93" t="s">
        <v>548</v>
      </c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 ht="52.5" customHeight="1" x14ac:dyDescent="0.25">
      <c r="A546" s="105"/>
      <c r="B546" s="93" t="s">
        <v>898</v>
      </c>
      <c r="C546" s="93" t="s">
        <v>378</v>
      </c>
      <c r="D546" s="183">
        <v>659</v>
      </c>
      <c r="E546" s="106">
        <v>45443</v>
      </c>
      <c r="F546" s="93" t="s">
        <v>520</v>
      </c>
      <c r="G546" s="105">
        <v>3620</v>
      </c>
      <c r="H546" s="93" t="s">
        <v>881</v>
      </c>
      <c r="I546" s="93" t="s">
        <v>549</v>
      </c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 ht="52.5" customHeight="1" x14ac:dyDescent="0.25">
      <c r="A547" s="105"/>
      <c r="B547" s="93" t="s">
        <v>898</v>
      </c>
      <c r="C547" s="93" t="s">
        <v>378</v>
      </c>
      <c r="D547" s="183">
        <v>659</v>
      </c>
      <c r="E547" s="106">
        <v>45443</v>
      </c>
      <c r="F547" s="93" t="s">
        <v>520</v>
      </c>
      <c r="G547" s="105">
        <v>3620</v>
      </c>
      <c r="H547" s="93" t="s">
        <v>881</v>
      </c>
      <c r="I547" s="93" t="s">
        <v>550</v>
      </c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 ht="52.5" customHeight="1" x14ac:dyDescent="0.25">
      <c r="A548" s="105"/>
      <c r="B548" s="93" t="s">
        <v>901</v>
      </c>
      <c r="C548" s="93" t="s">
        <v>378</v>
      </c>
      <c r="D548" s="183">
        <v>899</v>
      </c>
      <c r="E548" s="106">
        <v>45443</v>
      </c>
      <c r="F548" s="93" t="s">
        <v>520</v>
      </c>
      <c r="G548" s="105">
        <v>3620</v>
      </c>
      <c r="H548" s="93" t="s">
        <v>881</v>
      </c>
      <c r="I548" s="93" t="s">
        <v>552</v>
      </c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 ht="52.5" customHeight="1" x14ac:dyDescent="0.25">
      <c r="A549" s="105"/>
      <c r="B549" s="93" t="s">
        <v>901</v>
      </c>
      <c r="C549" s="93" t="s">
        <v>378</v>
      </c>
      <c r="D549" s="183">
        <v>899</v>
      </c>
      <c r="E549" s="106">
        <v>45443</v>
      </c>
      <c r="F549" s="93" t="s">
        <v>520</v>
      </c>
      <c r="G549" s="105">
        <v>3620</v>
      </c>
      <c r="H549" s="93" t="s">
        <v>881</v>
      </c>
      <c r="I549" s="93" t="s">
        <v>552</v>
      </c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 ht="52.5" customHeight="1" x14ac:dyDescent="0.25">
      <c r="A550" s="105"/>
      <c r="B550" s="93" t="s">
        <v>902</v>
      </c>
      <c r="C550" s="93" t="s">
        <v>378</v>
      </c>
      <c r="D550" s="183">
        <v>699</v>
      </c>
      <c r="E550" s="106">
        <v>45443</v>
      </c>
      <c r="F550" s="93" t="s">
        <v>520</v>
      </c>
      <c r="G550" s="105">
        <v>3620</v>
      </c>
      <c r="H550" s="93" t="s">
        <v>881</v>
      </c>
      <c r="I550" s="93" t="s">
        <v>903</v>
      </c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 ht="52.5" customHeight="1" x14ac:dyDescent="0.25">
      <c r="A551" s="105"/>
      <c r="B551" s="93" t="s">
        <v>902</v>
      </c>
      <c r="C551" s="93" t="s">
        <v>378</v>
      </c>
      <c r="D551" s="183">
        <v>699</v>
      </c>
      <c r="E551" s="106">
        <v>45443</v>
      </c>
      <c r="F551" s="93" t="s">
        <v>520</v>
      </c>
      <c r="G551" s="105">
        <v>3620</v>
      </c>
      <c r="H551" s="93" t="s">
        <v>881</v>
      </c>
      <c r="I551" s="93" t="s">
        <v>904</v>
      </c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 ht="52.5" customHeight="1" x14ac:dyDescent="0.25">
      <c r="A552" s="105"/>
      <c r="B552" s="93" t="s">
        <v>902</v>
      </c>
      <c r="C552" s="93" t="s">
        <v>378</v>
      </c>
      <c r="D552" s="183">
        <v>699</v>
      </c>
      <c r="E552" s="106">
        <v>45443</v>
      </c>
      <c r="F552" s="93" t="s">
        <v>520</v>
      </c>
      <c r="G552" s="105">
        <v>3620</v>
      </c>
      <c r="H552" s="93" t="s">
        <v>881</v>
      </c>
      <c r="I552" s="93" t="s">
        <v>904</v>
      </c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 ht="52.5" customHeight="1" x14ac:dyDescent="0.25">
      <c r="A553" s="105"/>
      <c r="B553" s="93" t="s">
        <v>714</v>
      </c>
      <c r="C553" s="93" t="s">
        <v>378</v>
      </c>
      <c r="D553" s="183">
        <v>699</v>
      </c>
      <c r="E553" s="106">
        <v>45443</v>
      </c>
      <c r="F553" s="93" t="s">
        <v>520</v>
      </c>
      <c r="G553" s="105">
        <v>3620</v>
      </c>
      <c r="H553" s="93" t="s">
        <v>881</v>
      </c>
      <c r="I553" s="93" t="s">
        <v>552</v>
      </c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 ht="52.5" customHeight="1" x14ac:dyDescent="0.25">
      <c r="A554" s="105"/>
      <c r="B554" s="93" t="s">
        <v>714</v>
      </c>
      <c r="C554" s="93" t="s">
        <v>378</v>
      </c>
      <c r="D554" s="183">
        <v>699</v>
      </c>
      <c r="E554" s="106">
        <v>45443</v>
      </c>
      <c r="F554" s="93" t="s">
        <v>520</v>
      </c>
      <c r="G554" s="105">
        <v>3620</v>
      </c>
      <c r="H554" s="93" t="s">
        <v>881</v>
      </c>
      <c r="I554" s="93" t="s">
        <v>905</v>
      </c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 ht="52.5" customHeight="1" x14ac:dyDescent="0.25">
      <c r="A555" s="105"/>
      <c r="B555" s="93" t="s">
        <v>714</v>
      </c>
      <c r="C555" s="93" t="s">
        <v>378</v>
      </c>
      <c r="D555" s="183">
        <v>699</v>
      </c>
      <c r="E555" s="106">
        <v>45443</v>
      </c>
      <c r="F555" s="93" t="s">
        <v>520</v>
      </c>
      <c r="G555" s="105">
        <v>3620</v>
      </c>
      <c r="H555" s="93" t="s">
        <v>881</v>
      </c>
      <c r="I555" s="93" t="s">
        <v>538</v>
      </c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 ht="52.5" customHeight="1" x14ac:dyDescent="0.25">
      <c r="A556" s="105"/>
      <c r="B556" s="93" t="s">
        <v>906</v>
      </c>
      <c r="C556" s="93" t="s">
        <v>378</v>
      </c>
      <c r="D556" s="183">
        <v>730</v>
      </c>
      <c r="E556" s="106">
        <v>45443</v>
      </c>
      <c r="F556" s="93" t="s">
        <v>520</v>
      </c>
      <c r="G556" s="105">
        <v>3620</v>
      </c>
      <c r="H556" s="93" t="s">
        <v>881</v>
      </c>
      <c r="I556" s="93" t="s">
        <v>703</v>
      </c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 ht="52.5" customHeight="1" x14ac:dyDescent="0.25">
      <c r="A557" s="105"/>
      <c r="B557" s="93" t="s">
        <v>906</v>
      </c>
      <c r="C557" s="93" t="s">
        <v>378</v>
      </c>
      <c r="D557" s="183">
        <v>730</v>
      </c>
      <c r="E557" s="106">
        <v>45443</v>
      </c>
      <c r="F557" s="93" t="s">
        <v>520</v>
      </c>
      <c r="G557" s="105">
        <v>3620</v>
      </c>
      <c r="H557" s="93" t="s">
        <v>881</v>
      </c>
      <c r="I557" s="110" t="s">
        <v>907</v>
      </c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 ht="52.5" customHeight="1" x14ac:dyDescent="0.25">
      <c r="A558" s="105"/>
      <c r="B558" s="93" t="s">
        <v>705</v>
      </c>
      <c r="C558" s="93" t="s">
        <v>378</v>
      </c>
      <c r="D558" s="183">
        <v>220</v>
      </c>
      <c r="E558" s="106">
        <v>45443</v>
      </c>
      <c r="F558" s="93" t="s">
        <v>520</v>
      </c>
      <c r="G558" s="105">
        <v>3620</v>
      </c>
      <c r="H558" s="93" t="s">
        <v>881</v>
      </c>
      <c r="I558" s="110" t="s">
        <v>706</v>
      </c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 ht="52.5" customHeight="1" x14ac:dyDescent="0.25">
      <c r="A559" s="105"/>
      <c r="B559" s="93" t="s">
        <v>705</v>
      </c>
      <c r="C559" s="93" t="s">
        <v>378</v>
      </c>
      <c r="D559" s="183">
        <v>220</v>
      </c>
      <c r="E559" s="106">
        <v>45443</v>
      </c>
      <c r="F559" s="93" t="s">
        <v>520</v>
      </c>
      <c r="G559" s="105">
        <v>3620</v>
      </c>
      <c r="H559" s="93" t="s">
        <v>881</v>
      </c>
      <c r="I559" s="110" t="s">
        <v>706</v>
      </c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 ht="52.5" customHeight="1" x14ac:dyDescent="0.25">
      <c r="A560" s="105"/>
      <c r="B560" s="93" t="s">
        <v>705</v>
      </c>
      <c r="C560" s="93" t="s">
        <v>378</v>
      </c>
      <c r="D560" s="183">
        <v>220</v>
      </c>
      <c r="E560" s="106">
        <v>45443</v>
      </c>
      <c r="F560" s="93" t="s">
        <v>520</v>
      </c>
      <c r="G560" s="105">
        <v>3620</v>
      </c>
      <c r="H560" s="93" t="s">
        <v>881</v>
      </c>
      <c r="I560" s="110" t="s">
        <v>706</v>
      </c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 ht="52.5" customHeight="1" x14ac:dyDescent="0.25">
      <c r="A561" s="105"/>
      <c r="B561" s="93" t="s">
        <v>705</v>
      </c>
      <c r="C561" s="93" t="s">
        <v>378</v>
      </c>
      <c r="D561" s="183">
        <v>220</v>
      </c>
      <c r="E561" s="106">
        <v>45443</v>
      </c>
      <c r="F561" s="93" t="s">
        <v>520</v>
      </c>
      <c r="G561" s="105">
        <v>3620</v>
      </c>
      <c r="H561" s="93" t="s">
        <v>881</v>
      </c>
      <c r="I561" s="110" t="s">
        <v>706</v>
      </c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 ht="52.5" customHeight="1" x14ac:dyDescent="0.25">
      <c r="A562" s="105"/>
      <c r="B562" s="93" t="s">
        <v>705</v>
      </c>
      <c r="C562" s="93" t="s">
        <v>378</v>
      </c>
      <c r="D562" s="183">
        <v>220</v>
      </c>
      <c r="E562" s="106">
        <v>45443</v>
      </c>
      <c r="F562" s="93" t="s">
        <v>520</v>
      </c>
      <c r="G562" s="105">
        <v>3620</v>
      </c>
      <c r="H562" s="93" t="s">
        <v>881</v>
      </c>
      <c r="I562" s="110" t="s">
        <v>706</v>
      </c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 ht="52.5" customHeight="1" x14ac:dyDescent="0.25">
      <c r="A563" s="105"/>
      <c r="B563" s="93" t="s">
        <v>705</v>
      </c>
      <c r="C563" s="93" t="s">
        <v>378</v>
      </c>
      <c r="D563" s="183">
        <v>220</v>
      </c>
      <c r="E563" s="106">
        <v>45443</v>
      </c>
      <c r="F563" s="93" t="s">
        <v>520</v>
      </c>
      <c r="G563" s="105">
        <v>3620</v>
      </c>
      <c r="H563" s="93" t="s">
        <v>881</v>
      </c>
      <c r="I563" s="110" t="s">
        <v>706</v>
      </c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 ht="52.5" customHeight="1" x14ac:dyDescent="0.25">
      <c r="A564" s="105"/>
      <c r="B564" s="93" t="s">
        <v>705</v>
      </c>
      <c r="C564" s="93" t="s">
        <v>378</v>
      </c>
      <c r="D564" s="183">
        <v>220</v>
      </c>
      <c r="E564" s="106">
        <v>45443</v>
      </c>
      <c r="F564" s="93" t="s">
        <v>520</v>
      </c>
      <c r="G564" s="105">
        <v>3620</v>
      </c>
      <c r="H564" s="93" t="s">
        <v>881</v>
      </c>
      <c r="I564" s="110" t="s">
        <v>706</v>
      </c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 ht="52.5" customHeight="1" x14ac:dyDescent="0.25">
      <c r="A565" s="105"/>
      <c r="B565" s="93" t="s">
        <v>705</v>
      </c>
      <c r="C565" s="93" t="s">
        <v>378</v>
      </c>
      <c r="D565" s="183">
        <v>220</v>
      </c>
      <c r="E565" s="106">
        <v>45443</v>
      </c>
      <c r="F565" s="93" t="s">
        <v>520</v>
      </c>
      <c r="G565" s="105">
        <v>3620</v>
      </c>
      <c r="H565" s="93" t="s">
        <v>881</v>
      </c>
      <c r="I565" s="110" t="s">
        <v>706</v>
      </c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 ht="52.5" customHeight="1" x14ac:dyDescent="0.25">
      <c r="A566" s="105"/>
      <c r="B566" s="93" t="s">
        <v>705</v>
      </c>
      <c r="C566" s="93" t="s">
        <v>378</v>
      </c>
      <c r="D566" s="183">
        <v>220</v>
      </c>
      <c r="E566" s="106">
        <v>45443</v>
      </c>
      <c r="F566" s="93" t="s">
        <v>520</v>
      </c>
      <c r="G566" s="105">
        <v>3620</v>
      </c>
      <c r="H566" s="93" t="s">
        <v>881</v>
      </c>
      <c r="I566" s="93" t="s">
        <v>706</v>
      </c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 ht="52.5" customHeight="1" x14ac:dyDescent="0.25">
      <c r="A567" s="105"/>
      <c r="B567" s="93" t="s">
        <v>705</v>
      </c>
      <c r="C567" s="93" t="s">
        <v>378</v>
      </c>
      <c r="D567" s="183">
        <v>220</v>
      </c>
      <c r="E567" s="106">
        <v>45443</v>
      </c>
      <c r="F567" s="93" t="s">
        <v>520</v>
      </c>
      <c r="G567" s="105">
        <v>3620</v>
      </c>
      <c r="H567" s="93" t="s">
        <v>881</v>
      </c>
      <c r="I567" s="110" t="s">
        <v>706</v>
      </c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 ht="52.5" customHeight="1" x14ac:dyDescent="0.25">
      <c r="A568" s="105"/>
      <c r="B568" s="93" t="s">
        <v>705</v>
      </c>
      <c r="C568" s="93" t="s">
        <v>378</v>
      </c>
      <c r="D568" s="183">
        <v>220</v>
      </c>
      <c r="E568" s="106">
        <v>45443</v>
      </c>
      <c r="F568" s="93" t="s">
        <v>520</v>
      </c>
      <c r="G568" s="105">
        <v>3620</v>
      </c>
      <c r="H568" s="93" t="s">
        <v>881</v>
      </c>
      <c r="I568" s="110" t="s">
        <v>908</v>
      </c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 ht="52.5" customHeight="1" x14ac:dyDescent="0.25">
      <c r="A569" s="105"/>
      <c r="B569" s="93" t="s">
        <v>705</v>
      </c>
      <c r="C569" s="93" t="s">
        <v>378</v>
      </c>
      <c r="D569" s="183">
        <v>220</v>
      </c>
      <c r="E569" s="106">
        <v>45443</v>
      </c>
      <c r="F569" s="93" t="s">
        <v>520</v>
      </c>
      <c r="G569" s="105">
        <v>3620</v>
      </c>
      <c r="H569" s="93" t="s">
        <v>881</v>
      </c>
      <c r="I569" s="110" t="s">
        <v>908</v>
      </c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 ht="52.5" customHeight="1" x14ac:dyDescent="0.25">
      <c r="A570" s="105"/>
      <c r="B570" s="93" t="s">
        <v>705</v>
      </c>
      <c r="C570" s="93" t="s">
        <v>378</v>
      </c>
      <c r="D570" s="183">
        <v>220</v>
      </c>
      <c r="E570" s="106">
        <v>45443</v>
      </c>
      <c r="F570" s="93" t="s">
        <v>520</v>
      </c>
      <c r="G570" s="105">
        <v>3620</v>
      </c>
      <c r="H570" s="93" t="s">
        <v>881</v>
      </c>
      <c r="I570" s="110" t="s">
        <v>908</v>
      </c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 ht="52.5" customHeight="1" x14ac:dyDescent="0.25">
      <c r="A571" s="105"/>
      <c r="B571" s="93" t="s">
        <v>705</v>
      </c>
      <c r="C571" s="93" t="s">
        <v>378</v>
      </c>
      <c r="D571" s="183">
        <v>220</v>
      </c>
      <c r="E571" s="106">
        <v>45443</v>
      </c>
      <c r="F571" s="93" t="s">
        <v>520</v>
      </c>
      <c r="G571" s="105">
        <v>3620</v>
      </c>
      <c r="H571" s="93" t="s">
        <v>881</v>
      </c>
      <c r="I571" s="110" t="s">
        <v>909</v>
      </c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 ht="52.5" customHeight="1" x14ac:dyDescent="0.25">
      <c r="A572" s="105"/>
      <c r="B572" s="93" t="s">
        <v>705</v>
      </c>
      <c r="C572" s="93" t="s">
        <v>378</v>
      </c>
      <c r="D572" s="183">
        <v>220</v>
      </c>
      <c r="E572" s="106">
        <v>45443</v>
      </c>
      <c r="F572" s="93" t="s">
        <v>520</v>
      </c>
      <c r="G572" s="105">
        <v>3620</v>
      </c>
      <c r="H572" s="93" t="s">
        <v>881</v>
      </c>
      <c r="I572" s="110" t="s">
        <v>909</v>
      </c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 ht="52.5" customHeight="1" x14ac:dyDescent="0.25">
      <c r="A573" s="105"/>
      <c r="B573" s="93" t="s">
        <v>705</v>
      </c>
      <c r="C573" s="93" t="s">
        <v>378</v>
      </c>
      <c r="D573" s="183">
        <v>220</v>
      </c>
      <c r="E573" s="106">
        <v>45443</v>
      </c>
      <c r="F573" s="93" t="s">
        <v>520</v>
      </c>
      <c r="G573" s="105">
        <v>3620</v>
      </c>
      <c r="H573" s="93" t="s">
        <v>881</v>
      </c>
      <c r="I573" s="110" t="s">
        <v>909</v>
      </c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 ht="52.5" customHeight="1" x14ac:dyDescent="0.25">
      <c r="A574" s="105"/>
      <c r="B574" s="93" t="s">
        <v>705</v>
      </c>
      <c r="C574" s="93" t="s">
        <v>378</v>
      </c>
      <c r="D574" s="183">
        <v>220</v>
      </c>
      <c r="E574" s="106">
        <v>45443</v>
      </c>
      <c r="F574" s="93" t="s">
        <v>520</v>
      </c>
      <c r="G574" s="105">
        <v>3620</v>
      </c>
      <c r="H574" s="93" t="s">
        <v>881</v>
      </c>
      <c r="I574" s="110" t="s">
        <v>909</v>
      </c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 ht="52.5" customHeight="1" x14ac:dyDescent="0.25">
      <c r="A575" s="105"/>
      <c r="B575" s="93" t="s">
        <v>705</v>
      </c>
      <c r="C575" s="93" t="s">
        <v>378</v>
      </c>
      <c r="D575" s="183">
        <v>220</v>
      </c>
      <c r="E575" s="106">
        <v>45443</v>
      </c>
      <c r="F575" s="93" t="s">
        <v>520</v>
      </c>
      <c r="G575" s="105">
        <v>3620</v>
      </c>
      <c r="H575" s="93" t="s">
        <v>881</v>
      </c>
      <c r="I575" s="110" t="s">
        <v>910</v>
      </c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 ht="52.5" customHeight="1" x14ac:dyDescent="0.25">
      <c r="A576" s="105"/>
      <c r="B576" s="93" t="s">
        <v>705</v>
      </c>
      <c r="C576" s="93" t="s">
        <v>378</v>
      </c>
      <c r="D576" s="183">
        <v>220</v>
      </c>
      <c r="E576" s="106">
        <v>45443</v>
      </c>
      <c r="F576" s="93" t="s">
        <v>520</v>
      </c>
      <c r="G576" s="105">
        <v>3620</v>
      </c>
      <c r="H576" s="93" t="s">
        <v>881</v>
      </c>
      <c r="I576" s="110" t="s">
        <v>911</v>
      </c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 ht="52.5" customHeight="1" x14ac:dyDescent="0.25">
      <c r="A577" s="105"/>
      <c r="B577" s="93" t="s">
        <v>705</v>
      </c>
      <c r="C577" s="93" t="s">
        <v>378</v>
      </c>
      <c r="D577" s="183">
        <v>220</v>
      </c>
      <c r="E577" s="106">
        <v>45443</v>
      </c>
      <c r="F577" s="93" t="s">
        <v>520</v>
      </c>
      <c r="G577" s="105">
        <v>3620</v>
      </c>
      <c r="H577" s="93" t="s">
        <v>881</v>
      </c>
      <c r="I577" s="110" t="s">
        <v>912</v>
      </c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 ht="52.5" customHeight="1" x14ac:dyDescent="0.25">
      <c r="A578" s="105"/>
      <c r="B578" s="93" t="s">
        <v>705</v>
      </c>
      <c r="C578" s="93" t="s">
        <v>378</v>
      </c>
      <c r="D578" s="183">
        <v>220</v>
      </c>
      <c r="E578" s="106">
        <v>45443</v>
      </c>
      <c r="F578" s="93" t="s">
        <v>520</v>
      </c>
      <c r="G578" s="105">
        <v>3620</v>
      </c>
      <c r="H578" s="93" t="s">
        <v>881</v>
      </c>
      <c r="I578" s="110" t="s">
        <v>912</v>
      </c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 ht="52.5" customHeight="1" x14ac:dyDescent="0.25">
      <c r="A579" s="105"/>
      <c r="B579" s="93" t="s">
        <v>705</v>
      </c>
      <c r="C579" s="93" t="s">
        <v>378</v>
      </c>
      <c r="D579" s="183">
        <v>220</v>
      </c>
      <c r="E579" s="106">
        <v>45443</v>
      </c>
      <c r="F579" s="93" t="s">
        <v>520</v>
      </c>
      <c r="G579" s="105">
        <v>3620</v>
      </c>
      <c r="H579" s="93" t="s">
        <v>881</v>
      </c>
      <c r="I579" s="110" t="s">
        <v>912</v>
      </c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 ht="52.5" customHeight="1" x14ac:dyDescent="0.25">
      <c r="A580" s="105"/>
      <c r="B580" s="93" t="s">
        <v>705</v>
      </c>
      <c r="C580" s="93" t="s">
        <v>378</v>
      </c>
      <c r="D580" s="183">
        <v>220</v>
      </c>
      <c r="E580" s="106">
        <v>45443</v>
      </c>
      <c r="F580" s="93" t="s">
        <v>520</v>
      </c>
      <c r="G580" s="105">
        <v>3620</v>
      </c>
      <c r="H580" s="93" t="s">
        <v>881</v>
      </c>
      <c r="I580" s="110" t="s">
        <v>912</v>
      </c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 ht="52.5" customHeight="1" x14ac:dyDescent="0.25">
      <c r="A581" s="105"/>
      <c r="B581" s="93" t="s">
        <v>705</v>
      </c>
      <c r="C581" s="93" t="s">
        <v>378</v>
      </c>
      <c r="D581" s="183">
        <v>220</v>
      </c>
      <c r="E581" s="106">
        <v>45443</v>
      </c>
      <c r="F581" s="93" t="s">
        <v>520</v>
      </c>
      <c r="G581" s="105">
        <v>3620</v>
      </c>
      <c r="H581" s="93" t="s">
        <v>881</v>
      </c>
      <c r="I581" s="110" t="s">
        <v>913</v>
      </c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 ht="52.5" customHeight="1" x14ac:dyDescent="0.25">
      <c r="A582" s="105"/>
      <c r="B582" s="93" t="s">
        <v>705</v>
      </c>
      <c r="C582" s="93" t="s">
        <v>378</v>
      </c>
      <c r="D582" s="183">
        <v>220</v>
      </c>
      <c r="E582" s="106">
        <v>45443</v>
      </c>
      <c r="F582" s="93" t="s">
        <v>520</v>
      </c>
      <c r="G582" s="105">
        <v>3620</v>
      </c>
      <c r="H582" s="93" t="s">
        <v>881</v>
      </c>
      <c r="I582" s="110" t="s">
        <v>913</v>
      </c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 ht="52.5" customHeight="1" x14ac:dyDescent="0.25">
      <c r="A583" s="105"/>
      <c r="B583" s="93" t="s">
        <v>705</v>
      </c>
      <c r="C583" s="93" t="s">
        <v>378</v>
      </c>
      <c r="D583" s="183">
        <v>220</v>
      </c>
      <c r="E583" s="106">
        <v>45443</v>
      </c>
      <c r="F583" s="93" t="s">
        <v>520</v>
      </c>
      <c r="G583" s="105">
        <v>3620</v>
      </c>
      <c r="H583" s="93" t="s">
        <v>881</v>
      </c>
      <c r="I583" s="110" t="s">
        <v>913</v>
      </c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 ht="52.5" customHeight="1" x14ac:dyDescent="0.25">
      <c r="A584" s="105"/>
      <c r="B584" s="93" t="s">
        <v>705</v>
      </c>
      <c r="C584" s="93" t="s">
        <v>378</v>
      </c>
      <c r="D584" s="183">
        <v>220</v>
      </c>
      <c r="E584" s="106">
        <v>45443</v>
      </c>
      <c r="F584" s="93" t="s">
        <v>520</v>
      </c>
      <c r="G584" s="105">
        <v>3620</v>
      </c>
      <c r="H584" s="93" t="s">
        <v>881</v>
      </c>
      <c r="I584" s="110" t="s">
        <v>913</v>
      </c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 ht="52.5" customHeight="1" x14ac:dyDescent="0.25">
      <c r="A585" s="105"/>
      <c r="B585" s="93" t="s">
        <v>705</v>
      </c>
      <c r="C585" s="93" t="s">
        <v>378</v>
      </c>
      <c r="D585" s="183">
        <v>220</v>
      </c>
      <c r="E585" s="106">
        <v>45443</v>
      </c>
      <c r="F585" s="93" t="s">
        <v>520</v>
      </c>
      <c r="G585" s="105">
        <v>3620</v>
      </c>
      <c r="H585" s="93" t="s">
        <v>881</v>
      </c>
      <c r="I585" s="93" t="s">
        <v>909</v>
      </c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 ht="52.5" customHeight="1" x14ac:dyDescent="0.25">
      <c r="A586" s="105"/>
      <c r="B586" s="93" t="s">
        <v>705</v>
      </c>
      <c r="C586" s="93" t="s">
        <v>378</v>
      </c>
      <c r="D586" s="183">
        <v>220</v>
      </c>
      <c r="E586" s="106">
        <v>45443</v>
      </c>
      <c r="F586" s="93" t="s">
        <v>520</v>
      </c>
      <c r="G586" s="105">
        <v>3620</v>
      </c>
      <c r="H586" s="93" t="s">
        <v>881</v>
      </c>
      <c r="I586" s="93" t="s">
        <v>909</v>
      </c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 ht="52.5" customHeight="1" x14ac:dyDescent="0.25">
      <c r="A587" s="105"/>
      <c r="B587" s="93" t="s">
        <v>705</v>
      </c>
      <c r="C587" s="93" t="s">
        <v>378</v>
      </c>
      <c r="D587" s="183">
        <v>220</v>
      </c>
      <c r="E587" s="106">
        <v>45443</v>
      </c>
      <c r="F587" s="93" t="s">
        <v>520</v>
      </c>
      <c r="G587" s="105">
        <v>3620</v>
      </c>
      <c r="H587" s="93" t="s">
        <v>881</v>
      </c>
      <c r="I587" s="93" t="s">
        <v>914</v>
      </c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 ht="52.5" customHeight="1" x14ac:dyDescent="0.25">
      <c r="A588" s="105"/>
      <c r="B588" s="93" t="s">
        <v>915</v>
      </c>
      <c r="C588" s="93" t="s">
        <v>378</v>
      </c>
      <c r="D588" s="183">
        <v>549</v>
      </c>
      <c r="E588" s="106">
        <v>45443</v>
      </c>
      <c r="F588" s="93" t="s">
        <v>520</v>
      </c>
      <c r="G588" s="105">
        <v>3620</v>
      </c>
      <c r="H588" s="93" t="s">
        <v>881</v>
      </c>
      <c r="I588" s="93" t="s">
        <v>916</v>
      </c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 ht="52.5" customHeight="1" x14ac:dyDescent="0.25">
      <c r="A589" s="105"/>
      <c r="B589" s="93" t="s">
        <v>915</v>
      </c>
      <c r="C589" s="93" t="s">
        <v>378</v>
      </c>
      <c r="D589" s="183">
        <v>549</v>
      </c>
      <c r="E589" s="106">
        <v>45443</v>
      </c>
      <c r="F589" s="93" t="s">
        <v>520</v>
      </c>
      <c r="G589" s="105">
        <v>3620</v>
      </c>
      <c r="H589" s="93" t="s">
        <v>881</v>
      </c>
      <c r="I589" s="93" t="s">
        <v>917</v>
      </c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 ht="52.5" customHeight="1" x14ac:dyDescent="0.25">
      <c r="A590" s="105"/>
      <c r="B590" s="93" t="s">
        <v>915</v>
      </c>
      <c r="C590" s="93" t="s">
        <v>378</v>
      </c>
      <c r="D590" s="183">
        <v>549</v>
      </c>
      <c r="E590" s="106">
        <v>45443</v>
      </c>
      <c r="F590" s="93" t="s">
        <v>520</v>
      </c>
      <c r="G590" s="105">
        <v>3620</v>
      </c>
      <c r="H590" s="93" t="s">
        <v>881</v>
      </c>
      <c r="I590" s="93" t="s">
        <v>918</v>
      </c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 ht="52.5" customHeight="1" x14ac:dyDescent="0.25">
      <c r="A591" s="105"/>
      <c r="B591" s="93" t="s">
        <v>915</v>
      </c>
      <c r="C591" s="93" t="s">
        <v>378</v>
      </c>
      <c r="D591" s="183">
        <v>549</v>
      </c>
      <c r="E591" s="106">
        <v>45443</v>
      </c>
      <c r="F591" s="93" t="s">
        <v>520</v>
      </c>
      <c r="G591" s="93">
        <v>3620</v>
      </c>
      <c r="H591" s="93" t="s">
        <v>881</v>
      </c>
      <c r="I591" s="93" t="s">
        <v>919</v>
      </c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 ht="52.5" customHeight="1" x14ac:dyDescent="0.25">
      <c r="A592" s="105"/>
      <c r="B592" s="93" t="s">
        <v>915</v>
      </c>
      <c r="C592" s="93" t="s">
        <v>378</v>
      </c>
      <c r="D592" s="183">
        <v>549</v>
      </c>
      <c r="E592" s="106">
        <v>45443</v>
      </c>
      <c r="F592" s="93" t="s">
        <v>520</v>
      </c>
      <c r="G592" s="93">
        <v>3620</v>
      </c>
      <c r="H592" s="93" t="s">
        <v>881</v>
      </c>
      <c r="I592" s="93" t="s">
        <v>920</v>
      </c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 ht="52.5" customHeight="1" x14ac:dyDescent="0.25">
      <c r="A593" s="105"/>
      <c r="B593" s="93" t="s">
        <v>915</v>
      </c>
      <c r="C593" s="93" t="s">
        <v>378</v>
      </c>
      <c r="D593" s="183">
        <v>549</v>
      </c>
      <c r="E593" s="106">
        <v>45443</v>
      </c>
      <c r="F593" s="93" t="s">
        <v>520</v>
      </c>
      <c r="G593" s="93">
        <v>3620</v>
      </c>
      <c r="H593" s="93" t="s">
        <v>881</v>
      </c>
      <c r="I593" s="93" t="s">
        <v>921</v>
      </c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 ht="52.5" customHeight="1" x14ac:dyDescent="0.25">
      <c r="A594" s="105"/>
      <c r="B594" s="93" t="s">
        <v>915</v>
      </c>
      <c r="C594" s="93" t="s">
        <v>378</v>
      </c>
      <c r="D594" s="183">
        <v>549</v>
      </c>
      <c r="E594" s="106">
        <v>45443</v>
      </c>
      <c r="F594" s="93" t="s">
        <v>520</v>
      </c>
      <c r="G594" s="93">
        <v>3620</v>
      </c>
      <c r="H594" s="93" t="s">
        <v>881</v>
      </c>
      <c r="I594" s="93" t="s">
        <v>922</v>
      </c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 ht="52.5" customHeight="1" x14ac:dyDescent="0.25">
      <c r="A595" s="105"/>
      <c r="B595" s="93" t="s">
        <v>915</v>
      </c>
      <c r="C595" s="93" t="s">
        <v>378</v>
      </c>
      <c r="D595" s="183">
        <v>549</v>
      </c>
      <c r="E595" s="106">
        <v>45443</v>
      </c>
      <c r="F595" s="93" t="s">
        <v>520</v>
      </c>
      <c r="G595" s="93">
        <v>3620</v>
      </c>
      <c r="H595" s="93" t="s">
        <v>881</v>
      </c>
      <c r="I595" s="93" t="s">
        <v>923</v>
      </c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 ht="52.5" customHeight="1" x14ac:dyDescent="0.25">
      <c r="A596" s="105"/>
      <c r="B596" s="93" t="s">
        <v>915</v>
      </c>
      <c r="C596" s="93" t="s">
        <v>378</v>
      </c>
      <c r="D596" s="183">
        <v>549</v>
      </c>
      <c r="E596" s="106">
        <v>45443</v>
      </c>
      <c r="F596" s="93" t="s">
        <v>520</v>
      </c>
      <c r="G596" s="93">
        <v>3620</v>
      </c>
      <c r="H596" s="93" t="s">
        <v>881</v>
      </c>
      <c r="I596" s="93" t="s">
        <v>923</v>
      </c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 ht="52.5" customHeight="1" x14ac:dyDescent="0.25">
      <c r="A597" s="105"/>
      <c r="B597" s="93" t="s">
        <v>924</v>
      </c>
      <c r="C597" s="93" t="s">
        <v>378</v>
      </c>
      <c r="D597" s="183">
        <v>1499</v>
      </c>
      <c r="E597" s="106">
        <v>45443</v>
      </c>
      <c r="F597" s="93" t="s">
        <v>520</v>
      </c>
      <c r="G597" s="93">
        <v>3620</v>
      </c>
      <c r="H597" s="93" t="s">
        <v>881</v>
      </c>
      <c r="I597" s="93" t="s">
        <v>721</v>
      </c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 ht="52.5" customHeight="1" x14ac:dyDescent="0.25">
      <c r="A598" s="105"/>
      <c r="B598" s="93" t="s">
        <v>925</v>
      </c>
      <c r="C598" s="93" t="s">
        <v>378</v>
      </c>
      <c r="D598" s="183">
        <v>1499</v>
      </c>
      <c r="E598" s="106">
        <v>45443</v>
      </c>
      <c r="F598" s="93" t="s">
        <v>520</v>
      </c>
      <c r="G598" s="93">
        <v>3620</v>
      </c>
      <c r="H598" s="93" t="s">
        <v>881</v>
      </c>
      <c r="I598" s="93" t="s">
        <v>721</v>
      </c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 ht="52.5" customHeight="1" x14ac:dyDescent="0.25">
      <c r="A599" s="105"/>
      <c r="B599" s="93" t="s">
        <v>926</v>
      </c>
      <c r="C599" s="93" t="s">
        <v>378</v>
      </c>
      <c r="D599" s="183">
        <v>1499</v>
      </c>
      <c r="E599" s="106">
        <v>45443</v>
      </c>
      <c r="F599" s="93" t="s">
        <v>520</v>
      </c>
      <c r="G599" s="93">
        <v>3620</v>
      </c>
      <c r="H599" s="93" t="s">
        <v>881</v>
      </c>
      <c r="I599" s="93" t="s">
        <v>722</v>
      </c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 ht="52.5" customHeight="1" x14ac:dyDescent="0.25">
      <c r="A600" s="105"/>
      <c r="B600" s="93" t="s">
        <v>927</v>
      </c>
      <c r="C600" s="93" t="s">
        <v>378</v>
      </c>
      <c r="D600" s="183">
        <v>1499</v>
      </c>
      <c r="E600" s="106">
        <v>45443</v>
      </c>
      <c r="F600" s="93" t="s">
        <v>520</v>
      </c>
      <c r="G600" s="93">
        <v>3620</v>
      </c>
      <c r="H600" s="93" t="s">
        <v>881</v>
      </c>
      <c r="I600" s="93" t="s">
        <v>722</v>
      </c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 ht="52.5" customHeight="1" x14ac:dyDescent="0.25">
      <c r="A601" s="105"/>
      <c r="B601" s="93" t="s">
        <v>874</v>
      </c>
      <c r="C601" s="93" t="s">
        <v>378</v>
      </c>
      <c r="D601" s="183">
        <v>3000</v>
      </c>
      <c r="E601" s="106">
        <v>45443</v>
      </c>
      <c r="F601" s="93" t="s">
        <v>520</v>
      </c>
      <c r="G601" s="93">
        <v>3620</v>
      </c>
      <c r="H601" s="93" t="s">
        <v>881</v>
      </c>
      <c r="I601" s="93" t="s">
        <v>824</v>
      </c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 ht="52.5" customHeight="1" x14ac:dyDescent="0.25">
      <c r="A602" s="105"/>
      <c r="B602" s="93" t="s">
        <v>928</v>
      </c>
      <c r="C602" s="93" t="s">
        <v>378</v>
      </c>
      <c r="D602" s="183">
        <v>2280</v>
      </c>
      <c r="E602" s="106">
        <v>45435</v>
      </c>
      <c r="F602" s="93" t="s">
        <v>859</v>
      </c>
      <c r="G602" s="93">
        <v>3620</v>
      </c>
      <c r="H602" s="93" t="s">
        <v>835</v>
      </c>
      <c r="I602" s="93" t="s">
        <v>495</v>
      </c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 ht="52.5" customHeight="1" x14ac:dyDescent="0.25">
      <c r="A603" s="105"/>
      <c r="B603" s="93" t="s">
        <v>929</v>
      </c>
      <c r="C603" s="93" t="s">
        <v>374</v>
      </c>
      <c r="D603" s="183">
        <v>1281.55</v>
      </c>
      <c r="E603" s="106">
        <v>45446</v>
      </c>
      <c r="F603" s="93" t="s">
        <v>482</v>
      </c>
      <c r="G603" s="93">
        <v>374068</v>
      </c>
      <c r="H603" s="93" t="s">
        <v>881</v>
      </c>
      <c r="I603" s="93" t="s">
        <v>639</v>
      </c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 ht="52.5" customHeight="1" x14ac:dyDescent="0.25">
      <c r="A604" s="105"/>
      <c r="B604" s="93" t="s">
        <v>930</v>
      </c>
      <c r="C604" s="93" t="s">
        <v>374</v>
      </c>
      <c r="D604" s="183">
        <v>649</v>
      </c>
      <c r="E604" s="106">
        <v>45446</v>
      </c>
      <c r="F604" s="93" t="s">
        <v>482</v>
      </c>
      <c r="G604" s="93">
        <v>374068</v>
      </c>
      <c r="H604" s="93" t="s">
        <v>881</v>
      </c>
      <c r="I604" s="93" t="s">
        <v>582</v>
      </c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 ht="52.5" customHeight="1" x14ac:dyDescent="0.25">
      <c r="A605" s="105"/>
      <c r="B605" s="93" t="s">
        <v>931</v>
      </c>
      <c r="C605" s="93" t="s">
        <v>374</v>
      </c>
      <c r="D605" s="183">
        <v>1798.92</v>
      </c>
      <c r="E605" s="106">
        <v>45446</v>
      </c>
      <c r="F605" s="93" t="s">
        <v>482</v>
      </c>
      <c r="G605" s="93">
        <v>374068</v>
      </c>
      <c r="H605" s="93" t="s">
        <v>881</v>
      </c>
      <c r="I605" s="93" t="s">
        <v>932</v>
      </c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 ht="52.5" customHeight="1" x14ac:dyDescent="0.25">
      <c r="A606" s="105"/>
      <c r="B606" s="93" t="s">
        <v>933</v>
      </c>
      <c r="C606" s="93" t="s">
        <v>378</v>
      </c>
      <c r="D606" s="183">
        <v>1399</v>
      </c>
      <c r="E606" s="106">
        <v>45447</v>
      </c>
      <c r="F606" s="93" t="s">
        <v>934</v>
      </c>
      <c r="G606" s="93">
        <v>92</v>
      </c>
      <c r="H606" s="93" t="s">
        <v>881</v>
      </c>
      <c r="I606" s="93" t="s">
        <v>935</v>
      </c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 ht="52.5" customHeight="1" x14ac:dyDescent="0.25">
      <c r="A607" s="105"/>
      <c r="B607" s="93" t="s">
        <v>933</v>
      </c>
      <c r="C607" s="93" t="s">
        <v>378</v>
      </c>
      <c r="D607" s="183">
        <v>1399</v>
      </c>
      <c r="E607" s="106">
        <v>45447</v>
      </c>
      <c r="F607" s="93" t="s">
        <v>934</v>
      </c>
      <c r="G607" s="93">
        <v>92</v>
      </c>
      <c r="H607" s="93" t="s">
        <v>881</v>
      </c>
      <c r="I607" s="93" t="s">
        <v>935</v>
      </c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 ht="52.5" customHeight="1" x14ac:dyDescent="0.25">
      <c r="A608" s="105"/>
      <c r="B608" s="93" t="s">
        <v>933</v>
      </c>
      <c r="C608" s="93" t="s">
        <v>378</v>
      </c>
      <c r="D608" s="183">
        <v>1399</v>
      </c>
      <c r="E608" s="106">
        <v>45447</v>
      </c>
      <c r="F608" s="93" t="s">
        <v>934</v>
      </c>
      <c r="G608" s="93">
        <v>92</v>
      </c>
      <c r="H608" s="93" t="s">
        <v>881</v>
      </c>
      <c r="I608" s="93" t="s">
        <v>935</v>
      </c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 ht="52.5" customHeight="1" x14ac:dyDescent="0.25">
      <c r="A609" s="105"/>
      <c r="B609" s="93" t="s">
        <v>933</v>
      </c>
      <c r="C609" s="93" t="s">
        <v>378</v>
      </c>
      <c r="D609" s="183">
        <v>1399</v>
      </c>
      <c r="E609" s="106">
        <v>45447</v>
      </c>
      <c r="F609" s="93" t="s">
        <v>934</v>
      </c>
      <c r="G609" s="93">
        <v>92</v>
      </c>
      <c r="H609" s="93" t="s">
        <v>881</v>
      </c>
      <c r="I609" s="93" t="s">
        <v>935</v>
      </c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 ht="52.5" customHeight="1" x14ac:dyDescent="0.25">
      <c r="A610" s="105"/>
      <c r="B610" s="93" t="s">
        <v>933</v>
      </c>
      <c r="C610" s="93" t="s">
        <v>378</v>
      </c>
      <c r="D610" s="183">
        <v>1399</v>
      </c>
      <c r="E610" s="106">
        <v>45447</v>
      </c>
      <c r="F610" s="93" t="s">
        <v>934</v>
      </c>
      <c r="G610" s="93">
        <v>92</v>
      </c>
      <c r="H610" s="93" t="s">
        <v>881</v>
      </c>
      <c r="I610" s="93" t="s">
        <v>935</v>
      </c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 ht="52.5" customHeight="1" x14ac:dyDescent="0.25">
      <c r="A611" s="105"/>
      <c r="B611" s="93" t="s">
        <v>933</v>
      </c>
      <c r="C611" s="93" t="s">
        <v>378</v>
      </c>
      <c r="D611" s="183">
        <v>1399</v>
      </c>
      <c r="E611" s="106">
        <v>45447</v>
      </c>
      <c r="F611" s="93" t="s">
        <v>934</v>
      </c>
      <c r="G611" s="93">
        <v>92</v>
      </c>
      <c r="H611" s="93" t="s">
        <v>881</v>
      </c>
      <c r="I611" s="93" t="s">
        <v>935</v>
      </c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 ht="52.5" customHeight="1" x14ac:dyDescent="0.25">
      <c r="A612" s="105"/>
      <c r="B612" s="93" t="s">
        <v>933</v>
      </c>
      <c r="C612" s="93" t="s">
        <v>378</v>
      </c>
      <c r="D612" s="183">
        <v>1399</v>
      </c>
      <c r="E612" s="106">
        <v>45447</v>
      </c>
      <c r="F612" s="93" t="s">
        <v>934</v>
      </c>
      <c r="G612" s="93">
        <v>92</v>
      </c>
      <c r="H612" s="93" t="s">
        <v>881</v>
      </c>
      <c r="I612" s="93" t="s">
        <v>935</v>
      </c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 ht="52.5" customHeight="1" x14ac:dyDescent="0.25">
      <c r="A613" s="105"/>
      <c r="B613" s="93" t="s">
        <v>933</v>
      </c>
      <c r="C613" s="93" t="s">
        <v>378</v>
      </c>
      <c r="D613" s="183">
        <v>1399</v>
      </c>
      <c r="E613" s="106">
        <v>45447</v>
      </c>
      <c r="F613" s="93" t="s">
        <v>934</v>
      </c>
      <c r="G613" s="93">
        <v>92</v>
      </c>
      <c r="H613" s="93" t="s">
        <v>881</v>
      </c>
      <c r="I613" s="93" t="s">
        <v>935</v>
      </c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 ht="52.5" customHeight="1" x14ac:dyDescent="0.25">
      <c r="A614" s="105"/>
      <c r="B614" s="93" t="s">
        <v>933</v>
      </c>
      <c r="C614" s="93" t="s">
        <v>378</v>
      </c>
      <c r="D614" s="183">
        <v>1399</v>
      </c>
      <c r="E614" s="106">
        <v>45447</v>
      </c>
      <c r="F614" s="93" t="s">
        <v>934</v>
      </c>
      <c r="G614" s="93">
        <v>92</v>
      </c>
      <c r="H614" s="93" t="s">
        <v>881</v>
      </c>
      <c r="I614" s="93" t="s">
        <v>935</v>
      </c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 ht="52.5" customHeight="1" x14ac:dyDescent="0.25">
      <c r="A615" s="105"/>
      <c r="B615" s="93" t="s">
        <v>933</v>
      </c>
      <c r="C615" s="93" t="s">
        <v>378</v>
      </c>
      <c r="D615" s="183">
        <v>1399</v>
      </c>
      <c r="E615" s="106">
        <v>45447</v>
      </c>
      <c r="F615" s="93" t="s">
        <v>934</v>
      </c>
      <c r="G615" s="93">
        <v>92</v>
      </c>
      <c r="H615" s="93" t="s">
        <v>881</v>
      </c>
      <c r="I615" s="93" t="s">
        <v>935</v>
      </c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 ht="66" customHeight="1" x14ac:dyDescent="0.25">
      <c r="A616" s="105"/>
      <c r="B616" s="93" t="s">
        <v>936</v>
      </c>
      <c r="C616" s="93" t="s">
        <v>372</v>
      </c>
      <c r="D616" s="183">
        <v>3771.99</v>
      </c>
      <c r="E616" s="106">
        <v>45449</v>
      </c>
      <c r="F616" s="93" t="s">
        <v>937</v>
      </c>
      <c r="G616" s="93">
        <v>30570</v>
      </c>
      <c r="H616" s="93" t="s">
        <v>835</v>
      </c>
      <c r="I616" s="93" t="s">
        <v>453</v>
      </c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 ht="75" customHeight="1" x14ac:dyDescent="0.25">
      <c r="A617" s="105"/>
      <c r="B617" s="93" t="s">
        <v>938</v>
      </c>
      <c r="C617" s="93" t="s">
        <v>372</v>
      </c>
      <c r="D617" s="183">
        <v>728.63</v>
      </c>
      <c r="E617" s="106">
        <v>45449</v>
      </c>
      <c r="F617" s="93" t="s">
        <v>937</v>
      </c>
      <c r="G617" s="93">
        <v>30570</v>
      </c>
      <c r="H617" s="93" t="s">
        <v>835</v>
      </c>
      <c r="I617" s="93" t="s">
        <v>453</v>
      </c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 ht="52.5" customHeight="1" x14ac:dyDescent="0.25">
      <c r="A618" s="105"/>
      <c r="B618" s="93" t="s">
        <v>872</v>
      </c>
      <c r="C618" s="93" t="s">
        <v>372</v>
      </c>
      <c r="D618" s="183">
        <v>386.38</v>
      </c>
      <c r="E618" s="106">
        <v>45449</v>
      </c>
      <c r="F618" s="93" t="s">
        <v>937</v>
      </c>
      <c r="G618" s="93">
        <v>30570</v>
      </c>
      <c r="H618" s="93" t="s">
        <v>835</v>
      </c>
      <c r="I618" s="93" t="s">
        <v>495</v>
      </c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 ht="52.5" customHeight="1" x14ac:dyDescent="0.25">
      <c r="A619" s="105"/>
      <c r="B619" s="93" t="s">
        <v>939</v>
      </c>
      <c r="C619" s="93" t="s">
        <v>372</v>
      </c>
      <c r="D619" s="183">
        <v>40.19</v>
      </c>
      <c r="E619" s="106">
        <v>45449</v>
      </c>
      <c r="F619" s="93" t="s">
        <v>937</v>
      </c>
      <c r="G619" s="93">
        <v>30570</v>
      </c>
      <c r="H619" s="93" t="s">
        <v>835</v>
      </c>
      <c r="I619" s="93" t="s">
        <v>824</v>
      </c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 ht="78" customHeight="1" x14ac:dyDescent="0.25">
      <c r="A620" s="105"/>
      <c r="B620" s="93" t="s">
        <v>940</v>
      </c>
      <c r="C620" s="93" t="s">
        <v>384</v>
      </c>
      <c r="D620" s="183">
        <v>5950</v>
      </c>
      <c r="E620" s="106">
        <v>45449</v>
      </c>
      <c r="F620" s="93" t="s">
        <v>941</v>
      </c>
      <c r="G620" s="93">
        <v>25</v>
      </c>
      <c r="H620" s="93" t="s">
        <v>835</v>
      </c>
      <c r="I620" s="93" t="s">
        <v>453</v>
      </c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 ht="78" customHeight="1" x14ac:dyDescent="0.25">
      <c r="A621" s="105"/>
      <c r="B621" s="93" t="s">
        <v>942</v>
      </c>
      <c r="C621" s="93" t="s">
        <v>384</v>
      </c>
      <c r="D621" s="183">
        <v>485</v>
      </c>
      <c r="E621" s="106">
        <v>45449</v>
      </c>
      <c r="F621" s="93" t="s">
        <v>941</v>
      </c>
      <c r="G621" s="93">
        <v>25</v>
      </c>
      <c r="H621" s="93" t="s">
        <v>835</v>
      </c>
      <c r="I621" s="93" t="s">
        <v>453</v>
      </c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 ht="78" customHeight="1" x14ac:dyDescent="0.25">
      <c r="A622" s="105"/>
      <c r="B622" s="93" t="s">
        <v>943</v>
      </c>
      <c r="C622" s="93" t="s">
        <v>384</v>
      </c>
      <c r="D622" s="183">
        <v>935</v>
      </c>
      <c r="E622" s="106">
        <v>45449</v>
      </c>
      <c r="F622" s="93" t="s">
        <v>941</v>
      </c>
      <c r="G622" s="93">
        <v>25</v>
      </c>
      <c r="H622" s="93" t="s">
        <v>835</v>
      </c>
      <c r="I622" s="93" t="s">
        <v>453</v>
      </c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 ht="78" customHeight="1" x14ac:dyDescent="0.25">
      <c r="A623" s="105"/>
      <c r="B623" s="93" t="s">
        <v>944</v>
      </c>
      <c r="C623" s="93" t="s">
        <v>384</v>
      </c>
      <c r="D623" s="183">
        <v>1080</v>
      </c>
      <c r="E623" s="106">
        <v>45449</v>
      </c>
      <c r="F623" s="93" t="s">
        <v>941</v>
      </c>
      <c r="G623" s="93">
        <v>25</v>
      </c>
      <c r="H623" s="93" t="s">
        <v>835</v>
      </c>
      <c r="I623" s="93" t="s">
        <v>453</v>
      </c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 ht="78" customHeight="1" x14ac:dyDescent="0.25">
      <c r="A624" s="105"/>
      <c r="B624" s="93" t="s">
        <v>945</v>
      </c>
      <c r="C624" s="93" t="s">
        <v>384</v>
      </c>
      <c r="D624" s="183">
        <v>230</v>
      </c>
      <c r="E624" s="106">
        <v>45449</v>
      </c>
      <c r="F624" s="93" t="s">
        <v>941</v>
      </c>
      <c r="G624" s="93">
        <v>25</v>
      </c>
      <c r="H624" s="93" t="s">
        <v>835</v>
      </c>
      <c r="I624" s="93" t="s">
        <v>453</v>
      </c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 ht="78" customHeight="1" x14ac:dyDescent="0.25">
      <c r="A625" s="105"/>
      <c r="B625" s="93" t="s">
        <v>946</v>
      </c>
      <c r="C625" s="93" t="s">
        <v>384</v>
      </c>
      <c r="D625" s="183">
        <v>358</v>
      </c>
      <c r="E625" s="106">
        <v>45449</v>
      </c>
      <c r="F625" s="93" t="s">
        <v>941</v>
      </c>
      <c r="G625" s="93">
        <v>25</v>
      </c>
      <c r="H625" s="93" t="s">
        <v>835</v>
      </c>
      <c r="I625" s="93" t="s">
        <v>453</v>
      </c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 ht="78" customHeight="1" x14ac:dyDescent="0.25">
      <c r="A626" s="105"/>
      <c r="B626" s="93" t="s">
        <v>947</v>
      </c>
      <c r="C626" s="93" t="s">
        <v>384</v>
      </c>
      <c r="D626" s="183">
        <v>220</v>
      </c>
      <c r="E626" s="106">
        <v>45449</v>
      </c>
      <c r="F626" s="93" t="s">
        <v>941</v>
      </c>
      <c r="G626" s="93">
        <v>25</v>
      </c>
      <c r="H626" s="93" t="s">
        <v>835</v>
      </c>
      <c r="I626" s="93" t="s">
        <v>453</v>
      </c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 ht="78" customHeight="1" x14ac:dyDescent="0.25">
      <c r="A627" s="105"/>
      <c r="B627" s="93" t="s">
        <v>948</v>
      </c>
      <c r="C627" s="93" t="s">
        <v>384</v>
      </c>
      <c r="D627" s="183">
        <v>1140</v>
      </c>
      <c r="E627" s="106">
        <v>45449</v>
      </c>
      <c r="F627" s="93" t="s">
        <v>941</v>
      </c>
      <c r="G627" s="93">
        <v>25</v>
      </c>
      <c r="H627" s="93" t="s">
        <v>835</v>
      </c>
      <c r="I627" s="93" t="s">
        <v>453</v>
      </c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 ht="78" customHeight="1" x14ac:dyDescent="0.25">
      <c r="A628" s="105"/>
      <c r="B628" s="93" t="s">
        <v>949</v>
      </c>
      <c r="C628" s="93" t="s">
        <v>384</v>
      </c>
      <c r="D628" s="183">
        <v>380</v>
      </c>
      <c r="E628" s="106">
        <v>45449</v>
      </c>
      <c r="F628" s="93" t="s">
        <v>941</v>
      </c>
      <c r="G628" s="93">
        <v>25</v>
      </c>
      <c r="H628" s="93" t="s">
        <v>835</v>
      </c>
      <c r="I628" s="93" t="s">
        <v>453</v>
      </c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 ht="78" customHeight="1" x14ac:dyDescent="0.25">
      <c r="A629" s="105"/>
      <c r="B629" s="93" t="s">
        <v>950</v>
      </c>
      <c r="C629" s="93" t="s">
        <v>384</v>
      </c>
      <c r="D629" s="183">
        <v>992</v>
      </c>
      <c r="E629" s="106">
        <v>45449</v>
      </c>
      <c r="F629" s="93" t="s">
        <v>941</v>
      </c>
      <c r="G629" s="93">
        <v>25</v>
      </c>
      <c r="H629" s="93" t="s">
        <v>835</v>
      </c>
      <c r="I629" s="93" t="s">
        <v>453</v>
      </c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 ht="78" customHeight="1" x14ac:dyDescent="0.25">
      <c r="A630" s="105"/>
      <c r="B630" s="93" t="s">
        <v>951</v>
      </c>
      <c r="C630" s="93" t="s">
        <v>372</v>
      </c>
      <c r="D630" s="183">
        <v>1925</v>
      </c>
      <c r="E630" s="106">
        <v>45449</v>
      </c>
      <c r="F630" s="93" t="s">
        <v>941</v>
      </c>
      <c r="G630" s="93">
        <v>24</v>
      </c>
      <c r="H630" s="93" t="s">
        <v>835</v>
      </c>
      <c r="I630" s="93" t="s">
        <v>453</v>
      </c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 ht="78" customHeight="1" x14ac:dyDescent="0.25">
      <c r="A631" s="105"/>
      <c r="B631" s="93" t="s">
        <v>952</v>
      </c>
      <c r="C631" s="93" t="s">
        <v>372</v>
      </c>
      <c r="D631" s="183">
        <v>4850</v>
      </c>
      <c r="E631" s="106">
        <v>45449</v>
      </c>
      <c r="F631" s="93" t="s">
        <v>941</v>
      </c>
      <c r="G631" s="93">
        <v>24</v>
      </c>
      <c r="H631" s="93" t="s">
        <v>835</v>
      </c>
      <c r="I631" s="93" t="s">
        <v>453</v>
      </c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 ht="78" customHeight="1" x14ac:dyDescent="0.25">
      <c r="A632" s="105"/>
      <c r="B632" s="93" t="s">
        <v>953</v>
      </c>
      <c r="C632" s="93" t="s">
        <v>372</v>
      </c>
      <c r="D632" s="183">
        <v>1425</v>
      </c>
      <c r="E632" s="106">
        <v>45449</v>
      </c>
      <c r="F632" s="93" t="s">
        <v>941</v>
      </c>
      <c r="G632" s="93">
        <v>24</v>
      </c>
      <c r="H632" s="93" t="s">
        <v>835</v>
      </c>
      <c r="I632" s="93" t="s">
        <v>453</v>
      </c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 ht="78" customHeight="1" x14ac:dyDescent="0.25">
      <c r="A633" s="105"/>
      <c r="B633" s="93" t="s">
        <v>954</v>
      </c>
      <c r="C633" s="93" t="s">
        <v>372</v>
      </c>
      <c r="D633" s="183">
        <v>145</v>
      </c>
      <c r="E633" s="106">
        <v>45449</v>
      </c>
      <c r="F633" s="93" t="s">
        <v>941</v>
      </c>
      <c r="G633" s="93">
        <v>24</v>
      </c>
      <c r="H633" s="93" t="s">
        <v>835</v>
      </c>
      <c r="I633" s="93" t="s">
        <v>453</v>
      </c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 ht="52.5" customHeight="1" x14ac:dyDescent="0.25">
      <c r="A634" s="105"/>
      <c r="B634" s="93" t="s">
        <v>955</v>
      </c>
      <c r="C634" s="93" t="s">
        <v>372</v>
      </c>
      <c r="D634" s="183">
        <v>45</v>
      </c>
      <c r="E634" s="106">
        <v>45449</v>
      </c>
      <c r="F634" s="93" t="s">
        <v>941</v>
      </c>
      <c r="G634" s="93">
        <v>24</v>
      </c>
      <c r="H634" s="93" t="s">
        <v>835</v>
      </c>
      <c r="I634" s="93" t="s">
        <v>495</v>
      </c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 ht="52.5" customHeight="1" x14ac:dyDescent="0.25">
      <c r="A635" s="105"/>
      <c r="B635" s="93" t="s">
        <v>956</v>
      </c>
      <c r="C635" s="93" t="s">
        <v>374</v>
      </c>
      <c r="D635" s="183">
        <v>382.87</v>
      </c>
      <c r="E635" s="106">
        <v>45449</v>
      </c>
      <c r="F635" s="93" t="s">
        <v>562</v>
      </c>
      <c r="G635" s="93">
        <v>20963889</v>
      </c>
      <c r="H635" s="93" t="s">
        <v>881</v>
      </c>
      <c r="I635" s="93" t="s">
        <v>567</v>
      </c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 ht="52.5" customHeight="1" x14ac:dyDescent="0.25">
      <c r="A636" s="105"/>
      <c r="B636" s="93" t="s">
        <v>956</v>
      </c>
      <c r="C636" s="93" t="s">
        <v>374</v>
      </c>
      <c r="D636" s="183">
        <v>382.87</v>
      </c>
      <c r="E636" s="106">
        <v>45449</v>
      </c>
      <c r="F636" s="93" t="s">
        <v>562</v>
      </c>
      <c r="G636" s="93">
        <v>20963889</v>
      </c>
      <c r="H636" s="93" t="s">
        <v>881</v>
      </c>
      <c r="I636" s="93" t="s">
        <v>567</v>
      </c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 ht="52.5" customHeight="1" x14ac:dyDescent="0.25">
      <c r="A637" s="105"/>
      <c r="B637" s="93" t="s">
        <v>956</v>
      </c>
      <c r="C637" s="93" t="s">
        <v>374</v>
      </c>
      <c r="D637" s="183">
        <v>382.87</v>
      </c>
      <c r="E637" s="106">
        <v>45449</v>
      </c>
      <c r="F637" s="93" t="s">
        <v>562</v>
      </c>
      <c r="G637" s="93">
        <v>20963889</v>
      </c>
      <c r="H637" s="93" t="s">
        <v>881</v>
      </c>
      <c r="I637" s="93" t="s">
        <v>567</v>
      </c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 ht="52.5" customHeight="1" x14ac:dyDescent="0.25">
      <c r="A638" s="105"/>
      <c r="B638" s="93" t="s">
        <v>956</v>
      </c>
      <c r="C638" s="93" t="s">
        <v>374</v>
      </c>
      <c r="D638" s="183">
        <v>382.87</v>
      </c>
      <c r="E638" s="106">
        <v>45449</v>
      </c>
      <c r="F638" s="93" t="s">
        <v>562</v>
      </c>
      <c r="G638" s="93">
        <v>20963889</v>
      </c>
      <c r="H638" s="93" t="s">
        <v>881</v>
      </c>
      <c r="I638" s="93" t="s">
        <v>567</v>
      </c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 ht="52.5" customHeight="1" x14ac:dyDescent="0.25">
      <c r="A639" s="105"/>
      <c r="B639" s="93" t="s">
        <v>956</v>
      </c>
      <c r="C639" s="93" t="s">
        <v>374</v>
      </c>
      <c r="D639" s="183">
        <v>382.87</v>
      </c>
      <c r="E639" s="106">
        <v>45449</v>
      </c>
      <c r="F639" s="93" t="s">
        <v>562</v>
      </c>
      <c r="G639" s="93">
        <v>20963889</v>
      </c>
      <c r="H639" s="93" t="s">
        <v>881</v>
      </c>
      <c r="I639" s="93" t="s">
        <v>567</v>
      </c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 ht="52.5" customHeight="1" x14ac:dyDescent="0.25">
      <c r="A640" s="105"/>
      <c r="B640" s="93" t="s">
        <v>956</v>
      </c>
      <c r="C640" s="93" t="s">
        <v>374</v>
      </c>
      <c r="D640" s="183">
        <v>382.87</v>
      </c>
      <c r="E640" s="106">
        <v>45449</v>
      </c>
      <c r="F640" s="93" t="s">
        <v>562</v>
      </c>
      <c r="G640" s="93">
        <v>20963889</v>
      </c>
      <c r="H640" s="93" t="s">
        <v>881</v>
      </c>
      <c r="I640" s="93" t="s">
        <v>567</v>
      </c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 ht="52.5" customHeight="1" x14ac:dyDescent="0.25">
      <c r="A641" s="105"/>
      <c r="B641" s="93" t="s">
        <v>956</v>
      </c>
      <c r="C641" s="93" t="s">
        <v>374</v>
      </c>
      <c r="D641" s="183">
        <v>382.87</v>
      </c>
      <c r="E641" s="106">
        <v>45449</v>
      </c>
      <c r="F641" s="93" t="s">
        <v>562</v>
      </c>
      <c r="G641" s="93">
        <v>20963889</v>
      </c>
      <c r="H641" s="93" t="s">
        <v>881</v>
      </c>
      <c r="I641" s="93" t="s">
        <v>567</v>
      </c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 ht="52.5" customHeight="1" x14ac:dyDescent="0.25">
      <c r="A642" s="105"/>
      <c r="B642" s="93" t="s">
        <v>956</v>
      </c>
      <c r="C642" s="93" t="s">
        <v>374</v>
      </c>
      <c r="D642" s="183">
        <v>382.87</v>
      </c>
      <c r="E642" s="106">
        <v>45449</v>
      </c>
      <c r="F642" s="93" t="s">
        <v>562</v>
      </c>
      <c r="G642" s="93">
        <v>20963889</v>
      </c>
      <c r="H642" s="93" t="s">
        <v>881</v>
      </c>
      <c r="I642" s="93" t="s">
        <v>567</v>
      </c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 ht="52.5" customHeight="1" x14ac:dyDescent="0.25">
      <c r="A643" s="105"/>
      <c r="B643" s="93" t="s">
        <v>956</v>
      </c>
      <c r="C643" s="93" t="s">
        <v>374</v>
      </c>
      <c r="D643" s="183">
        <v>382.87</v>
      </c>
      <c r="E643" s="106">
        <v>45449</v>
      </c>
      <c r="F643" s="93" t="s">
        <v>562</v>
      </c>
      <c r="G643" s="93">
        <v>20963889</v>
      </c>
      <c r="H643" s="93" t="s">
        <v>881</v>
      </c>
      <c r="I643" s="93" t="s">
        <v>567</v>
      </c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 ht="52.5" customHeight="1" x14ac:dyDescent="0.25">
      <c r="A644" s="105"/>
      <c r="B644" s="93" t="s">
        <v>956</v>
      </c>
      <c r="C644" s="93" t="s">
        <v>374</v>
      </c>
      <c r="D644" s="183">
        <v>382.87</v>
      </c>
      <c r="E644" s="106">
        <v>45449</v>
      </c>
      <c r="F644" s="93" t="s">
        <v>562</v>
      </c>
      <c r="G644" s="93">
        <v>20963889</v>
      </c>
      <c r="H644" s="93" t="s">
        <v>881</v>
      </c>
      <c r="I644" s="93" t="s">
        <v>567</v>
      </c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 ht="52.5" customHeight="1" x14ac:dyDescent="0.25">
      <c r="A645" s="105"/>
      <c r="B645" s="93" t="s">
        <v>956</v>
      </c>
      <c r="C645" s="93" t="s">
        <v>374</v>
      </c>
      <c r="D645" s="183">
        <v>382.87</v>
      </c>
      <c r="E645" s="106">
        <v>45449</v>
      </c>
      <c r="F645" s="93" t="s">
        <v>562</v>
      </c>
      <c r="G645" s="93">
        <v>20963889</v>
      </c>
      <c r="H645" s="93" t="s">
        <v>881</v>
      </c>
      <c r="I645" s="93" t="s">
        <v>567</v>
      </c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 ht="52.5" customHeight="1" x14ac:dyDescent="0.25">
      <c r="A646" s="105"/>
      <c r="B646" s="93" t="s">
        <v>956</v>
      </c>
      <c r="C646" s="93" t="s">
        <v>374</v>
      </c>
      <c r="D646" s="183">
        <v>382.87</v>
      </c>
      <c r="E646" s="106">
        <v>45449</v>
      </c>
      <c r="F646" s="93" t="s">
        <v>562</v>
      </c>
      <c r="G646" s="93">
        <v>20963889</v>
      </c>
      <c r="H646" s="93" t="s">
        <v>881</v>
      </c>
      <c r="I646" s="93" t="s">
        <v>567</v>
      </c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 ht="52.5" customHeight="1" x14ac:dyDescent="0.25">
      <c r="A647" s="105"/>
      <c r="B647" s="93" t="s">
        <v>956</v>
      </c>
      <c r="C647" s="93" t="s">
        <v>374</v>
      </c>
      <c r="D647" s="183">
        <v>382.87</v>
      </c>
      <c r="E647" s="106">
        <v>45449</v>
      </c>
      <c r="F647" s="93" t="s">
        <v>562</v>
      </c>
      <c r="G647" s="93">
        <v>20963889</v>
      </c>
      <c r="H647" s="93" t="s">
        <v>881</v>
      </c>
      <c r="I647" s="93" t="s">
        <v>567</v>
      </c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 ht="52.5" customHeight="1" x14ac:dyDescent="0.25">
      <c r="A648" s="105"/>
      <c r="B648" s="93" t="s">
        <v>956</v>
      </c>
      <c r="C648" s="93" t="s">
        <v>374</v>
      </c>
      <c r="D648" s="183">
        <v>382.87</v>
      </c>
      <c r="E648" s="106">
        <v>45449</v>
      </c>
      <c r="F648" s="93" t="s">
        <v>562</v>
      </c>
      <c r="G648" s="93">
        <v>20963889</v>
      </c>
      <c r="H648" s="93" t="s">
        <v>881</v>
      </c>
      <c r="I648" s="93" t="s">
        <v>567</v>
      </c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 ht="52.5" customHeight="1" x14ac:dyDescent="0.25">
      <c r="A649" s="105"/>
      <c r="B649" s="93" t="s">
        <v>956</v>
      </c>
      <c r="C649" s="93" t="s">
        <v>374</v>
      </c>
      <c r="D649" s="183">
        <v>382.87</v>
      </c>
      <c r="E649" s="106">
        <v>45449</v>
      </c>
      <c r="F649" s="93" t="s">
        <v>562</v>
      </c>
      <c r="G649" s="93">
        <v>20963889</v>
      </c>
      <c r="H649" s="93" t="s">
        <v>881</v>
      </c>
      <c r="I649" s="93" t="s">
        <v>567</v>
      </c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 ht="52.5" customHeight="1" x14ac:dyDescent="0.25">
      <c r="A650" s="105"/>
      <c r="B650" s="93" t="s">
        <v>957</v>
      </c>
      <c r="C650" s="93" t="s">
        <v>374</v>
      </c>
      <c r="D650" s="183">
        <v>439.36</v>
      </c>
      <c r="E650" s="106">
        <v>45449</v>
      </c>
      <c r="F650" s="93" t="s">
        <v>562</v>
      </c>
      <c r="G650" s="93">
        <v>20963889</v>
      </c>
      <c r="H650" s="93" t="s">
        <v>881</v>
      </c>
      <c r="I650" s="93" t="s">
        <v>567</v>
      </c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 ht="52.5" customHeight="1" x14ac:dyDescent="0.25">
      <c r="A651" s="105"/>
      <c r="B651" s="93" t="s">
        <v>957</v>
      </c>
      <c r="C651" s="93" t="s">
        <v>374</v>
      </c>
      <c r="D651" s="183">
        <v>439.36</v>
      </c>
      <c r="E651" s="106">
        <v>45449</v>
      </c>
      <c r="F651" s="93" t="s">
        <v>562</v>
      </c>
      <c r="G651" s="93">
        <v>20963889</v>
      </c>
      <c r="H651" s="93" t="s">
        <v>881</v>
      </c>
      <c r="I651" s="93" t="s">
        <v>567</v>
      </c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 ht="52.5" customHeight="1" x14ac:dyDescent="0.25">
      <c r="A652" s="105"/>
      <c r="B652" s="93" t="s">
        <v>957</v>
      </c>
      <c r="C652" s="93" t="s">
        <v>374</v>
      </c>
      <c r="D652" s="183">
        <v>439.36</v>
      </c>
      <c r="E652" s="106">
        <v>45449</v>
      </c>
      <c r="F652" s="93" t="s">
        <v>562</v>
      </c>
      <c r="G652" s="93">
        <v>20963889</v>
      </c>
      <c r="H652" s="93" t="s">
        <v>881</v>
      </c>
      <c r="I652" s="93" t="s">
        <v>567</v>
      </c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 ht="52.5" customHeight="1" x14ac:dyDescent="0.25">
      <c r="A653" s="105"/>
      <c r="B653" s="93" t="s">
        <v>958</v>
      </c>
      <c r="C653" s="93" t="s">
        <v>392</v>
      </c>
      <c r="D653" s="183">
        <v>184.19</v>
      </c>
      <c r="E653" s="106">
        <v>45449</v>
      </c>
      <c r="F653" s="93" t="s">
        <v>562</v>
      </c>
      <c r="G653" s="93">
        <v>20963889</v>
      </c>
      <c r="H653" s="93" t="s">
        <v>881</v>
      </c>
      <c r="I653" s="93" t="s">
        <v>959</v>
      </c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 ht="52.5" customHeight="1" x14ac:dyDescent="0.25">
      <c r="A654" s="105"/>
      <c r="B654" s="93" t="s">
        <v>960</v>
      </c>
      <c r="C654" s="93" t="s">
        <v>392</v>
      </c>
      <c r="D654" s="183">
        <v>-21.76</v>
      </c>
      <c r="E654" s="106">
        <v>45449</v>
      </c>
      <c r="F654" s="93" t="s">
        <v>562</v>
      </c>
      <c r="G654" s="93">
        <v>20963889</v>
      </c>
      <c r="H654" s="93" t="s">
        <v>881</v>
      </c>
      <c r="I654" s="93" t="s">
        <v>824</v>
      </c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 ht="52.5" customHeight="1" x14ac:dyDescent="0.25">
      <c r="A655" s="105"/>
      <c r="B655" s="93" t="s">
        <v>961</v>
      </c>
      <c r="C655" s="93" t="s">
        <v>392</v>
      </c>
      <c r="D655" s="183">
        <v>7.99</v>
      </c>
      <c r="E655" s="106">
        <v>45449</v>
      </c>
      <c r="F655" s="93" t="s">
        <v>562</v>
      </c>
      <c r="G655" s="93">
        <v>20963889</v>
      </c>
      <c r="H655" s="93" t="s">
        <v>881</v>
      </c>
      <c r="I655" s="93" t="s">
        <v>826</v>
      </c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 ht="52.5" customHeight="1" x14ac:dyDescent="0.25">
      <c r="A656" s="105"/>
      <c r="B656" s="93" t="s">
        <v>962</v>
      </c>
      <c r="C656" s="93" t="s">
        <v>378</v>
      </c>
      <c r="D656" s="183">
        <v>730</v>
      </c>
      <c r="E656" s="106">
        <v>45453</v>
      </c>
      <c r="F656" s="93" t="s">
        <v>963</v>
      </c>
      <c r="G656" s="93">
        <v>3634</v>
      </c>
      <c r="H656" s="93" t="s">
        <v>835</v>
      </c>
      <c r="I656" s="93" t="s">
        <v>964</v>
      </c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 ht="52.5" customHeight="1" x14ac:dyDescent="0.25">
      <c r="A657" s="105"/>
      <c r="B657" s="93" t="s">
        <v>962</v>
      </c>
      <c r="C657" s="93" t="s">
        <v>378</v>
      </c>
      <c r="D657" s="183">
        <v>730</v>
      </c>
      <c r="E657" s="106">
        <v>45453</v>
      </c>
      <c r="F657" s="93" t="s">
        <v>963</v>
      </c>
      <c r="G657" s="93">
        <v>3634</v>
      </c>
      <c r="H657" s="93" t="s">
        <v>835</v>
      </c>
      <c r="I657" s="93" t="s">
        <v>965</v>
      </c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 ht="52.5" customHeight="1" x14ac:dyDescent="0.25">
      <c r="A658" s="105"/>
      <c r="B658" s="93" t="s">
        <v>966</v>
      </c>
      <c r="C658" s="93" t="s">
        <v>392</v>
      </c>
      <c r="D658" s="183">
        <v>160</v>
      </c>
      <c r="E658" s="106">
        <v>45454</v>
      </c>
      <c r="F658" s="93" t="s">
        <v>967</v>
      </c>
      <c r="G658" s="93">
        <v>18811</v>
      </c>
      <c r="H658" s="93" t="s">
        <v>881</v>
      </c>
      <c r="I658" s="93" t="s">
        <v>968</v>
      </c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 ht="52.5" customHeight="1" x14ac:dyDescent="0.25">
      <c r="A659" s="115"/>
      <c r="B659" s="116" t="s">
        <v>966</v>
      </c>
      <c r="C659" s="116" t="s">
        <v>392</v>
      </c>
      <c r="D659" s="184">
        <v>160</v>
      </c>
      <c r="E659" s="117">
        <v>45454</v>
      </c>
      <c r="F659" s="116" t="s">
        <v>967</v>
      </c>
      <c r="G659" s="116">
        <v>18811</v>
      </c>
      <c r="H659" s="118" t="s">
        <v>881</v>
      </c>
      <c r="I659" s="118" t="s">
        <v>968</v>
      </c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 ht="52.5" customHeight="1" x14ac:dyDescent="0.25">
      <c r="A660" s="105"/>
      <c r="B660" s="93" t="s">
        <v>966</v>
      </c>
      <c r="C660" s="93" t="s">
        <v>392</v>
      </c>
      <c r="D660" s="183">
        <v>160</v>
      </c>
      <c r="E660" s="106">
        <v>45454</v>
      </c>
      <c r="F660" s="93" t="s">
        <v>967</v>
      </c>
      <c r="G660" s="105">
        <v>18811</v>
      </c>
      <c r="H660" s="93" t="s">
        <v>881</v>
      </c>
      <c r="I660" s="110" t="s">
        <v>968</v>
      </c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 ht="52.5" customHeight="1" x14ac:dyDescent="0.25">
      <c r="A661" s="105"/>
      <c r="B661" s="93" t="s">
        <v>969</v>
      </c>
      <c r="C661" s="93" t="s">
        <v>392</v>
      </c>
      <c r="D661" s="183">
        <v>330</v>
      </c>
      <c r="E661" s="106">
        <v>45454</v>
      </c>
      <c r="F661" s="93" t="s">
        <v>967</v>
      </c>
      <c r="G661" s="105">
        <v>18811</v>
      </c>
      <c r="H661" s="93" t="s">
        <v>881</v>
      </c>
      <c r="I661" s="110" t="s">
        <v>495</v>
      </c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 ht="52.5" customHeight="1" x14ac:dyDescent="0.25">
      <c r="A662" s="105"/>
      <c r="B662" s="93" t="s">
        <v>970</v>
      </c>
      <c r="C662" s="93" t="s">
        <v>374</v>
      </c>
      <c r="D662" s="183">
        <v>1014</v>
      </c>
      <c r="E662" s="106">
        <v>45455</v>
      </c>
      <c r="F662" s="93" t="s">
        <v>971</v>
      </c>
      <c r="G662" s="105">
        <v>663</v>
      </c>
      <c r="H662" s="93" t="s">
        <v>881</v>
      </c>
      <c r="I662" s="107" t="s">
        <v>972</v>
      </c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 ht="52.5" customHeight="1" x14ac:dyDescent="0.25">
      <c r="A663" s="105"/>
      <c r="B663" s="93" t="s">
        <v>973</v>
      </c>
      <c r="C663" s="93" t="s">
        <v>374</v>
      </c>
      <c r="D663" s="183">
        <v>1294</v>
      </c>
      <c r="E663" s="106">
        <v>45455</v>
      </c>
      <c r="F663" s="93" t="s">
        <v>971</v>
      </c>
      <c r="G663" s="105">
        <v>663</v>
      </c>
      <c r="H663" s="93" t="s">
        <v>881</v>
      </c>
      <c r="I663" s="107" t="s">
        <v>972</v>
      </c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 ht="52.5" customHeight="1" x14ac:dyDescent="0.25">
      <c r="A664" s="105"/>
      <c r="B664" s="93" t="s">
        <v>974</v>
      </c>
      <c r="C664" s="93" t="s">
        <v>374</v>
      </c>
      <c r="D664" s="183">
        <v>1108</v>
      </c>
      <c r="E664" s="106">
        <v>45455</v>
      </c>
      <c r="F664" s="93" t="s">
        <v>971</v>
      </c>
      <c r="G664" s="105">
        <v>663</v>
      </c>
      <c r="H664" s="93" t="s">
        <v>881</v>
      </c>
      <c r="I664" s="107" t="s">
        <v>972</v>
      </c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 ht="52.5" customHeight="1" x14ac:dyDescent="0.25">
      <c r="A665" s="105"/>
      <c r="B665" s="93" t="s">
        <v>975</v>
      </c>
      <c r="C665" s="93" t="s">
        <v>374</v>
      </c>
      <c r="D665" s="183">
        <v>2104</v>
      </c>
      <c r="E665" s="106">
        <v>45455</v>
      </c>
      <c r="F665" s="93" t="s">
        <v>971</v>
      </c>
      <c r="G665" s="105">
        <v>663</v>
      </c>
      <c r="H665" s="93" t="s">
        <v>881</v>
      </c>
      <c r="I665" s="107" t="s">
        <v>972</v>
      </c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 ht="52.5" customHeight="1" x14ac:dyDescent="0.25">
      <c r="A666" s="105"/>
      <c r="B666" s="93" t="s">
        <v>976</v>
      </c>
      <c r="C666" s="93" t="s">
        <v>374</v>
      </c>
      <c r="D666" s="183">
        <v>1160</v>
      </c>
      <c r="E666" s="106">
        <v>45455</v>
      </c>
      <c r="F666" s="93" t="s">
        <v>971</v>
      </c>
      <c r="G666" s="105">
        <v>663</v>
      </c>
      <c r="H666" s="93" t="s">
        <v>881</v>
      </c>
      <c r="I666" s="93" t="s">
        <v>972</v>
      </c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 ht="52.5" customHeight="1" x14ac:dyDescent="0.25">
      <c r="A667" s="105"/>
      <c r="B667" s="93" t="s">
        <v>977</v>
      </c>
      <c r="C667" s="93" t="s">
        <v>374</v>
      </c>
      <c r="D667" s="183">
        <v>-334</v>
      </c>
      <c r="E667" s="106">
        <v>45455</v>
      </c>
      <c r="F667" s="93" t="s">
        <v>971</v>
      </c>
      <c r="G667" s="105">
        <v>663</v>
      </c>
      <c r="H667" s="93" t="s">
        <v>881</v>
      </c>
      <c r="I667" s="93" t="s">
        <v>824</v>
      </c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 ht="69" customHeight="1" x14ac:dyDescent="0.25">
      <c r="A668" s="105"/>
      <c r="B668" s="93" t="s">
        <v>761</v>
      </c>
      <c r="C668" s="93" t="s">
        <v>372</v>
      </c>
      <c r="D668" s="183">
        <v>1234.05</v>
      </c>
      <c r="E668" s="106">
        <v>45455</v>
      </c>
      <c r="F668" s="93" t="s">
        <v>482</v>
      </c>
      <c r="G668" s="105">
        <v>402196</v>
      </c>
      <c r="H668" s="93" t="s">
        <v>881</v>
      </c>
      <c r="I668" s="93" t="s">
        <v>657</v>
      </c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 ht="52.5" customHeight="1" x14ac:dyDescent="0.25">
      <c r="A669" s="105"/>
      <c r="B669" s="93" t="s">
        <v>978</v>
      </c>
      <c r="C669" s="93" t="s">
        <v>374</v>
      </c>
      <c r="D669" s="183">
        <v>1399.99</v>
      </c>
      <c r="E669" s="106">
        <v>45456</v>
      </c>
      <c r="F669" s="93" t="s">
        <v>979</v>
      </c>
      <c r="G669" s="105">
        <v>3381</v>
      </c>
      <c r="H669" s="93" t="s">
        <v>881</v>
      </c>
      <c r="I669" s="93" t="s">
        <v>980</v>
      </c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 ht="52.5" customHeight="1" x14ac:dyDescent="0.25">
      <c r="A670" s="105"/>
      <c r="B670" s="93" t="s">
        <v>978</v>
      </c>
      <c r="C670" s="93" t="s">
        <v>374</v>
      </c>
      <c r="D670" s="183">
        <v>1399.99</v>
      </c>
      <c r="E670" s="106">
        <v>45456</v>
      </c>
      <c r="F670" s="93" t="s">
        <v>979</v>
      </c>
      <c r="G670" s="105">
        <v>3381</v>
      </c>
      <c r="H670" s="93" t="s">
        <v>881</v>
      </c>
      <c r="I670" s="93" t="s">
        <v>980</v>
      </c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 ht="52.5" customHeight="1" x14ac:dyDescent="0.25">
      <c r="A671" s="105"/>
      <c r="B671" s="93" t="s">
        <v>981</v>
      </c>
      <c r="C671" s="93" t="s">
        <v>374</v>
      </c>
      <c r="D671" s="183">
        <v>899.98</v>
      </c>
      <c r="E671" s="106">
        <v>45456</v>
      </c>
      <c r="F671" s="93" t="s">
        <v>979</v>
      </c>
      <c r="G671" s="105">
        <v>3381</v>
      </c>
      <c r="H671" s="93" t="s">
        <v>881</v>
      </c>
      <c r="I671" s="93" t="s">
        <v>980</v>
      </c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 ht="52.5" customHeight="1" x14ac:dyDescent="0.25">
      <c r="A672" s="105"/>
      <c r="B672" s="93" t="s">
        <v>982</v>
      </c>
      <c r="C672" s="93" t="s">
        <v>378</v>
      </c>
      <c r="D672" s="183">
        <v>1298.9000000000001</v>
      </c>
      <c r="E672" s="106">
        <v>45456</v>
      </c>
      <c r="F672" s="93" t="s">
        <v>979</v>
      </c>
      <c r="G672" s="93">
        <v>3381</v>
      </c>
      <c r="H672" s="93" t="s">
        <v>881</v>
      </c>
      <c r="I672" s="93" t="s">
        <v>980</v>
      </c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 ht="52.5" customHeight="1" x14ac:dyDescent="0.25">
      <c r="A673" s="105"/>
      <c r="B673" s="93" t="s">
        <v>982</v>
      </c>
      <c r="C673" s="93" t="s">
        <v>378</v>
      </c>
      <c r="D673" s="183">
        <v>1298.9000000000001</v>
      </c>
      <c r="E673" s="106">
        <v>45456</v>
      </c>
      <c r="F673" s="93" t="s">
        <v>979</v>
      </c>
      <c r="G673" s="93">
        <v>3381</v>
      </c>
      <c r="H673" s="93" t="s">
        <v>881</v>
      </c>
      <c r="I673" s="93" t="s">
        <v>980</v>
      </c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 ht="52.5" customHeight="1" x14ac:dyDescent="0.25">
      <c r="A674" s="105"/>
      <c r="B674" s="93" t="s">
        <v>983</v>
      </c>
      <c r="C674" s="93" t="s">
        <v>374</v>
      </c>
      <c r="D674" s="183">
        <v>2499</v>
      </c>
      <c r="E674" s="106">
        <v>45457</v>
      </c>
      <c r="F674" s="93" t="s">
        <v>482</v>
      </c>
      <c r="G674" s="93">
        <v>408642</v>
      </c>
      <c r="H674" s="93" t="s">
        <v>881</v>
      </c>
      <c r="I674" s="93" t="s">
        <v>980</v>
      </c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 ht="52.5" customHeight="1" x14ac:dyDescent="0.25">
      <c r="A675" s="105"/>
      <c r="B675" s="93" t="s">
        <v>984</v>
      </c>
      <c r="C675" s="93" t="s">
        <v>378</v>
      </c>
      <c r="D675" s="183">
        <v>720</v>
      </c>
      <c r="E675" s="106">
        <v>45457</v>
      </c>
      <c r="F675" s="93" t="s">
        <v>985</v>
      </c>
      <c r="G675" s="93">
        <v>7230</v>
      </c>
      <c r="H675" s="93" t="s">
        <v>881</v>
      </c>
      <c r="I675" s="93" t="s">
        <v>980</v>
      </c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 ht="52.5" customHeight="1" x14ac:dyDescent="0.25">
      <c r="A676" s="105"/>
      <c r="B676" s="93" t="s">
        <v>986</v>
      </c>
      <c r="C676" s="93" t="s">
        <v>378</v>
      </c>
      <c r="D676" s="183">
        <v>316.7</v>
      </c>
      <c r="E676" s="106">
        <v>45457</v>
      </c>
      <c r="F676" s="93" t="s">
        <v>985</v>
      </c>
      <c r="G676" s="93">
        <v>7230</v>
      </c>
      <c r="H676" s="93" t="s">
        <v>881</v>
      </c>
      <c r="I676" s="93" t="s">
        <v>980</v>
      </c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 ht="52.5" customHeight="1" x14ac:dyDescent="0.25">
      <c r="A677" s="105"/>
      <c r="B677" s="93" t="s">
        <v>986</v>
      </c>
      <c r="C677" s="93" t="s">
        <v>378</v>
      </c>
      <c r="D677" s="183">
        <v>316.7</v>
      </c>
      <c r="E677" s="106">
        <v>45457</v>
      </c>
      <c r="F677" s="93" t="s">
        <v>985</v>
      </c>
      <c r="G677" s="93">
        <v>7230</v>
      </c>
      <c r="H677" s="93" t="s">
        <v>881</v>
      </c>
      <c r="I677" s="93" t="s">
        <v>980</v>
      </c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 ht="52.5" customHeight="1" x14ac:dyDescent="0.25">
      <c r="A678" s="105"/>
      <c r="B678" s="93" t="s">
        <v>986</v>
      </c>
      <c r="C678" s="93" t="s">
        <v>378</v>
      </c>
      <c r="D678" s="183">
        <v>344.6</v>
      </c>
      <c r="E678" s="106">
        <v>45457</v>
      </c>
      <c r="F678" s="93" t="s">
        <v>985</v>
      </c>
      <c r="G678" s="93">
        <v>7230</v>
      </c>
      <c r="H678" s="93" t="s">
        <v>881</v>
      </c>
      <c r="I678" s="93" t="s">
        <v>980</v>
      </c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 ht="52.5" customHeight="1" x14ac:dyDescent="0.25">
      <c r="A679" s="105"/>
      <c r="B679" s="93" t="s">
        <v>987</v>
      </c>
      <c r="C679" s="93" t="s">
        <v>374</v>
      </c>
      <c r="D679" s="183">
        <v>590</v>
      </c>
      <c r="E679" s="106">
        <v>45457</v>
      </c>
      <c r="F679" s="93" t="s">
        <v>985</v>
      </c>
      <c r="G679" s="93">
        <v>7230</v>
      </c>
      <c r="H679" s="93" t="s">
        <v>881</v>
      </c>
      <c r="I679" s="93" t="s">
        <v>980</v>
      </c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 ht="52.5" customHeight="1" x14ac:dyDescent="0.25">
      <c r="A680" s="105"/>
      <c r="B680" s="93" t="s">
        <v>987</v>
      </c>
      <c r="C680" s="93" t="s">
        <v>374</v>
      </c>
      <c r="D680" s="183">
        <v>590</v>
      </c>
      <c r="E680" s="106">
        <v>45457</v>
      </c>
      <c r="F680" s="93" t="s">
        <v>985</v>
      </c>
      <c r="G680" s="93">
        <v>7230</v>
      </c>
      <c r="H680" s="93" t="s">
        <v>881</v>
      </c>
      <c r="I680" s="93" t="s">
        <v>980</v>
      </c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 ht="52.5" customHeight="1" x14ac:dyDescent="0.25">
      <c r="A681" s="105"/>
      <c r="B681" s="93" t="s">
        <v>988</v>
      </c>
      <c r="C681" s="93" t="s">
        <v>374</v>
      </c>
      <c r="D681" s="183">
        <v>590</v>
      </c>
      <c r="E681" s="106">
        <v>45457</v>
      </c>
      <c r="F681" s="93" t="s">
        <v>985</v>
      </c>
      <c r="G681" s="93">
        <v>7230</v>
      </c>
      <c r="H681" s="93" t="s">
        <v>881</v>
      </c>
      <c r="I681" s="93" t="s">
        <v>980</v>
      </c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 ht="52.5" customHeight="1" x14ac:dyDescent="0.25">
      <c r="A682" s="105"/>
      <c r="B682" s="93" t="s">
        <v>988</v>
      </c>
      <c r="C682" s="93" t="s">
        <v>374</v>
      </c>
      <c r="D682" s="183">
        <v>590</v>
      </c>
      <c r="E682" s="106">
        <v>45457</v>
      </c>
      <c r="F682" s="93" t="s">
        <v>985</v>
      </c>
      <c r="G682" s="93">
        <v>7230</v>
      </c>
      <c r="H682" s="93" t="s">
        <v>881</v>
      </c>
      <c r="I682" s="93" t="s">
        <v>980</v>
      </c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 ht="52.5" customHeight="1" x14ac:dyDescent="0.25">
      <c r="A683" s="105"/>
      <c r="B683" s="93" t="s">
        <v>989</v>
      </c>
      <c r="C683" s="93" t="s">
        <v>374</v>
      </c>
      <c r="D683" s="183">
        <v>194.6</v>
      </c>
      <c r="E683" s="106">
        <v>45457</v>
      </c>
      <c r="F683" s="93" t="s">
        <v>985</v>
      </c>
      <c r="G683" s="93">
        <v>7230</v>
      </c>
      <c r="H683" s="93" t="s">
        <v>881</v>
      </c>
      <c r="I683" s="93" t="s">
        <v>980</v>
      </c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 ht="52.5" customHeight="1" x14ac:dyDescent="0.25">
      <c r="A684" s="105"/>
      <c r="B684" s="93" t="s">
        <v>990</v>
      </c>
      <c r="C684" s="93" t="s">
        <v>374</v>
      </c>
      <c r="D684" s="183">
        <v>194.6</v>
      </c>
      <c r="E684" s="106">
        <v>45457</v>
      </c>
      <c r="F684" s="93" t="s">
        <v>985</v>
      </c>
      <c r="G684" s="93">
        <v>7230</v>
      </c>
      <c r="H684" s="93" t="s">
        <v>881</v>
      </c>
      <c r="I684" s="93" t="s">
        <v>980</v>
      </c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 ht="52.5" customHeight="1" x14ac:dyDescent="0.25">
      <c r="A685" s="105"/>
      <c r="B685" s="93" t="s">
        <v>991</v>
      </c>
      <c r="C685" s="93" t="s">
        <v>378</v>
      </c>
      <c r="D685" s="183">
        <v>890</v>
      </c>
      <c r="E685" s="106">
        <v>45457</v>
      </c>
      <c r="F685" s="93" t="s">
        <v>985</v>
      </c>
      <c r="G685" s="93">
        <v>7230</v>
      </c>
      <c r="H685" s="93" t="s">
        <v>881</v>
      </c>
      <c r="I685" s="93" t="s">
        <v>980</v>
      </c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 ht="52.5" customHeight="1" x14ac:dyDescent="0.25">
      <c r="A686" s="105"/>
      <c r="B686" s="93" t="s">
        <v>992</v>
      </c>
      <c r="C686" s="93" t="s">
        <v>378</v>
      </c>
      <c r="D686" s="183">
        <v>240.55</v>
      </c>
      <c r="E686" s="106">
        <v>45457</v>
      </c>
      <c r="F686" s="93" t="s">
        <v>985</v>
      </c>
      <c r="G686" s="93">
        <v>7230</v>
      </c>
      <c r="H686" s="93" t="s">
        <v>881</v>
      </c>
      <c r="I686" s="93" t="s">
        <v>980</v>
      </c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 ht="52.5" customHeight="1" x14ac:dyDescent="0.25">
      <c r="A687" s="105"/>
      <c r="B687" s="93" t="s">
        <v>993</v>
      </c>
      <c r="C687" s="93" t="s">
        <v>378</v>
      </c>
      <c r="D687" s="183">
        <v>570</v>
      </c>
      <c r="E687" s="106">
        <v>45457</v>
      </c>
      <c r="F687" s="93" t="s">
        <v>985</v>
      </c>
      <c r="G687" s="93">
        <v>7230</v>
      </c>
      <c r="H687" s="93" t="s">
        <v>881</v>
      </c>
      <c r="I687" s="93" t="s">
        <v>980</v>
      </c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 ht="52.5" customHeight="1" x14ac:dyDescent="0.25">
      <c r="A688" s="105"/>
      <c r="B688" s="93" t="s">
        <v>994</v>
      </c>
      <c r="C688" s="93" t="s">
        <v>378</v>
      </c>
      <c r="D688" s="183">
        <v>-236.35</v>
      </c>
      <c r="E688" s="106">
        <v>45457</v>
      </c>
      <c r="F688" s="93" t="s">
        <v>985</v>
      </c>
      <c r="G688" s="93">
        <v>7230</v>
      </c>
      <c r="H688" s="93" t="s">
        <v>881</v>
      </c>
      <c r="I688" s="93" t="s">
        <v>824</v>
      </c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 ht="78" customHeight="1" x14ac:dyDescent="0.25">
      <c r="A689" s="105"/>
      <c r="B689" s="93" t="s">
        <v>995</v>
      </c>
      <c r="C689" s="93" t="s">
        <v>370</v>
      </c>
      <c r="D689" s="183">
        <v>749.9</v>
      </c>
      <c r="E689" s="106">
        <v>45458</v>
      </c>
      <c r="F689" s="93" t="s">
        <v>859</v>
      </c>
      <c r="G689" s="93">
        <v>21900228</v>
      </c>
      <c r="H689" s="93" t="s">
        <v>835</v>
      </c>
      <c r="I689" s="93" t="s">
        <v>453</v>
      </c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 ht="78" customHeight="1" x14ac:dyDescent="0.25">
      <c r="A690" s="105"/>
      <c r="B690" s="93" t="s">
        <v>996</v>
      </c>
      <c r="C690" s="93" t="s">
        <v>370</v>
      </c>
      <c r="D690" s="183">
        <v>749.9</v>
      </c>
      <c r="E690" s="106">
        <v>45458</v>
      </c>
      <c r="F690" s="93" t="s">
        <v>859</v>
      </c>
      <c r="G690" s="93">
        <v>21900228</v>
      </c>
      <c r="H690" s="93" t="s">
        <v>835</v>
      </c>
      <c r="I690" s="93" t="s">
        <v>453</v>
      </c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 ht="78" customHeight="1" x14ac:dyDescent="0.25">
      <c r="A691" s="105"/>
      <c r="B691" s="93" t="s">
        <v>997</v>
      </c>
      <c r="C691" s="93" t="s">
        <v>370</v>
      </c>
      <c r="D691" s="183">
        <v>749.9</v>
      </c>
      <c r="E691" s="106">
        <v>45458</v>
      </c>
      <c r="F691" s="93" t="s">
        <v>859</v>
      </c>
      <c r="G691" s="93">
        <v>21900228</v>
      </c>
      <c r="H691" s="93" t="s">
        <v>835</v>
      </c>
      <c r="I691" s="93" t="s">
        <v>453</v>
      </c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 ht="52.5" customHeight="1" x14ac:dyDescent="0.25">
      <c r="A692" s="105"/>
      <c r="B692" s="93" t="s">
        <v>998</v>
      </c>
      <c r="C692" s="93" t="s">
        <v>370</v>
      </c>
      <c r="D692" s="183">
        <v>42.26</v>
      </c>
      <c r="E692" s="106">
        <v>45458</v>
      </c>
      <c r="F692" s="93" t="s">
        <v>859</v>
      </c>
      <c r="G692" s="93">
        <v>21900228</v>
      </c>
      <c r="H692" s="93" t="s">
        <v>835</v>
      </c>
      <c r="I692" s="93" t="s">
        <v>824</v>
      </c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 ht="52.5" customHeight="1" x14ac:dyDescent="0.25">
      <c r="A693" s="105"/>
      <c r="B693" s="93" t="s">
        <v>999</v>
      </c>
      <c r="C693" s="93" t="s">
        <v>378</v>
      </c>
      <c r="D693" s="183">
        <v>179.9</v>
      </c>
      <c r="E693" s="106">
        <v>45458</v>
      </c>
      <c r="F693" s="93" t="s">
        <v>1000</v>
      </c>
      <c r="G693" s="93">
        <v>4445</v>
      </c>
      <c r="H693" s="93" t="s">
        <v>881</v>
      </c>
      <c r="I693" s="93" t="s">
        <v>1001</v>
      </c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 ht="52.5" customHeight="1" x14ac:dyDescent="0.25">
      <c r="A694" s="105"/>
      <c r="B694" s="93" t="s">
        <v>999</v>
      </c>
      <c r="C694" s="93" t="s">
        <v>378</v>
      </c>
      <c r="D694" s="183">
        <v>179.9</v>
      </c>
      <c r="E694" s="106">
        <v>45458</v>
      </c>
      <c r="F694" s="93" t="s">
        <v>1000</v>
      </c>
      <c r="G694" s="93">
        <v>4445</v>
      </c>
      <c r="H694" s="93" t="s">
        <v>881</v>
      </c>
      <c r="I694" s="93" t="s">
        <v>1001</v>
      </c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 ht="52.5" customHeight="1" x14ac:dyDescent="0.25">
      <c r="A695" s="105"/>
      <c r="B695" s="93" t="s">
        <v>999</v>
      </c>
      <c r="C695" s="93" t="s">
        <v>378</v>
      </c>
      <c r="D695" s="183">
        <v>179.9</v>
      </c>
      <c r="E695" s="106">
        <v>45458</v>
      </c>
      <c r="F695" s="93" t="s">
        <v>1000</v>
      </c>
      <c r="G695" s="93">
        <v>4445</v>
      </c>
      <c r="H695" s="93" t="s">
        <v>881</v>
      </c>
      <c r="I695" s="93" t="s">
        <v>1001</v>
      </c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 ht="52.5" customHeight="1" x14ac:dyDescent="0.25">
      <c r="A696" s="105"/>
      <c r="B696" s="93" t="s">
        <v>999</v>
      </c>
      <c r="C696" s="93" t="s">
        <v>378</v>
      </c>
      <c r="D696" s="183">
        <v>179.9</v>
      </c>
      <c r="E696" s="106">
        <v>45458</v>
      </c>
      <c r="F696" s="93" t="s">
        <v>1000</v>
      </c>
      <c r="G696" s="93">
        <v>4445</v>
      </c>
      <c r="H696" s="93" t="s">
        <v>881</v>
      </c>
      <c r="I696" s="93" t="s">
        <v>1001</v>
      </c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 ht="52.5" customHeight="1" x14ac:dyDescent="0.25">
      <c r="A697" s="105"/>
      <c r="B697" s="93" t="s">
        <v>999</v>
      </c>
      <c r="C697" s="93" t="s">
        <v>378</v>
      </c>
      <c r="D697" s="183">
        <v>179.9</v>
      </c>
      <c r="E697" s="106">
        <v>45458</v>
      </c>
      <c r="F697" s="93" t="s">
        <v>1000</v>
      </c>
      <c r="G697" s="93">
        <v>4445</v>
      </c>
      <c r="H697" s="93" t="s">
        <v>881</v>
      </c>
      <c r="I697" s="93" t="s">
        <v>1001</v>
      </c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 ht="52.5" customHeight="1" x14ac:dyDescent="0.25">
      <c r="A698" s="105"/>
      <c r="B698" s="93" t="s">
        <v>999</v>
      </c>
      <c r="C698" s="93" t="s">
        <v>378</v>
      </c>
      <c r="D698" s="183">
        <v>179.9</v>
      </c>
      <c r="E698" s="106">
        <v>45458</v>
      </c>
      <c r="F698" s="93" t="s">
        <v>1000</v>
      </c>
      <c r="G698" s="93">
        <v>4445</v>
      </c>
      <c r="H698" s="93" t="s">
        <v>881</v>
      </c>
      <c r="I698" s="93" t="s">
        <v>1001</v>
      </c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 ht="52.5" customHeight="1" x14ac:dyDescent="0.25">
      <c r="A699" s="105"/>
      <c r="B699" s="93" t="s">
        <v>1002</v>
      </c>
      <c r="C699" s="93" t="s">
        <v>378</v>
      </c>
      <c r="D699" s="183">
        <v>179.9</v>
      </c>
      <c r="E699" s="106">
        <v>45458</v>
      </c>
      <c r="F699" s="93" t="s">
        <v>1000</v>
      </c>
      <c r="G699" s="93">
        <v>4445</v>
      </c>
      <c r="H699" s="93" t="s">
        <v>881</v>
      </c>
      <c r="I699" s="93" t="s">
        <v>1001</v>
      </c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 ht="52.5" customHeight="1" x14ac:dyDescent="0.25">
      <c r="A700" s="105"/>
      <c r="B700" s="93" t="s">
        <v>1002</v>
      </c>
      <c r="C700" s="93" t="s">
        <v>378</v>
      </c>
      <c r="D700" s="183">
        <v>179.9</v>
      </c>
      <c r="E700" s="106">
        <v>45458</v>
      </c>
      <c r="F700" s="93" t="s">
        <v>1000</v>
      </c>
      <c r="G700" s="93">
        <v>4445</v>
      </c>
      <c r="H700" s="93" t="s">
        <v>881</v>
      </c>
      <c r="I700" s="93" t="s">
        <v>1001</v>
      </c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 ht="52.5" customHeight="1" x14ac:dyDescent="0.25">
      <c r="A701" s="105"/>
      <c r="B701" s="93" t="s">
        <v>1002</v>
      </c>
      <c r="C701" s="93" t="s">
        <v>378</v>
      </c>
      <c r="D701" s="183">
        <v>179.9</v>
      </c>
      <c r="E701" s="106">
        <v>45458</v>
      </c>
      <c r="F701" s="93" t="s">
        <v>1000</v>
      </c>
      <c r="G701" s="93">
        <v>4445</v>
      </c>
      <c r="H701" s="93" t="s">
        <v>881</v>
      </c>
      <c r="I701" s="93" t="s">
        <v>1001</v>
      </c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 ht="52.5" customHeight="1" x14ac:dyDescent="0.25">
      <c r="A702" s="105"/>
      <c r="B702" s="93" t="s">
        <v>1002</v>
      </c>
      <c r="C702" s="93" t="s">
        <v>378</v>
      </c>
      <c r="D702" s="183">
        <v>179.9</v>
      </c>
      <c r="E702" s="106">
        <v>45458</v>
      </c>
      <c r="F702" s="93" t="s">
        <v>1000</v>
      </c>
      <c r="G702" s="93">
        <v>4445</v>
      </c>
      <c r="H702" s="93" t="s">
        <v>881</v>
      </c>
      <c r="I702" s="93" t="s">
        <v>1001</v>
      </c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 ht="52.5" customHeight="1" x14ac:dyDescent="0.25">
      <c r="A703" s="105"/>
      <c r="B703" s="93" t="s">
        <v>1002</v>
      </c>
      <c r="C703" s="93" t="s">
        <v>378</v>
      </c>
      <c r="D703" s="183">
        <v>179.9</v>
      </c>
      <c r="E703" s="106">
        <v>45458</v>
      </c>
      <c r="F703" s="93" t="s">
        <v>1000</v>
      </c>
      <c r="G703" s="93">
        <v>4445</v>
      </c>
      <c r="H703" s="93" t="s">
        <v>881</v>
      </c>
      <c r="I703" s="93" t="s">
        <v>1001</v>
      </c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 ht="52.5" customHeight="1" x14ac:dyDescent="0.25">
      <c r="A704" s="105"/>
      <c r="B704" s="93" t="s">
        <v>1003</v>
      </c>
      <c r="C704" s="93" t="s">
        <v>378</v>
      </c>
      <c r="D704" s="183">
        <v>429.9</v>
      </c>
      <c r="E704" s="106">
        <v>45458</v>
      </c>
      <c r="F704" s="93" t="s">
        <v>1000</v>
      </c>
      <c r="G704" s="93">
        <v>4445</v>
      </c>
      <c r="H704" s="93" t="s">
        <v>881</v>
      </c>
      <c r="I704" s="93" t="s">
        <v>1004</v>
      </c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 ht="52.5" customHeight="1" x14ac:dyDescent="0.25">
      <c r="A705" s="105"/>
      <c r="B705" s="93" t="s">
        <v>1005</v>
      </c>
      <c r="C705" s="93" t="s">
        <v>378</v>
      </c>
      <c r="D705" s="183">
        <v>240</v>
      </c>
      <c r="E705" s="106">
        <v>45458</v>
      </c>
      <c r="F705" s="93" t="s">
        <v>1000</v>
      </c>
      <c r="G705" s="93">
        <v>4445</v>
      </c>
      <c r="H705" s="93" t="s">
        <v>881</v>
      </c>
      <c r="I705" s="93" t="s">
        <v>495</v>
      </c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 ht="78" customHeight="1" x14ac:dyDescent="0.25">
      <c r="A706" s="105"/>
      <c r="B706" s="93" t="s">
        <v>1006</v>
      </c>
      <c r="C706" s="93" t="s">
        <v>378</v>
      </c>
      <c r="D706" s="183">
        <v>600</v>
      </c>
      <c r="E706" s="106">
        <v>45460</v>
      </c>
      <c r="F706" s="93" t="s">
        <v>1007</v>
      </c>
      <c r="G706" s="93">
        <v>45</v>
      </c>
      <c r="H706" s="93" t="s">
        <v>881</v>
      </c>
      <c r="I706" s="93" t="s">
        <v>1008</v>
      </c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 ht="78" customHeight="1" x14ac:dyDescent="0.25">
      <c r="A707" s="105"/>
      <c r="B707" s="93" t="s">
        <v>1006</v>
      </c>
      <c r="C707" s="93" t="s">
        <v>378</v>
      </c>
      <c r="D707" s="183">
        <v>600</v>
      </c>
      <c r="E707" s="106">
        <v>45460</v>
      </c>
      <c r="F707" s="93" t="s">
        <v>1007</v>
      </c>
      <c r="G707" s="93">
        <v>45</v>
      </c>
      <c r="H707" s="93" t="s">
        <v>881</v>
      </c>
      <c r="I707" s="93" t="s">
        <v>1008</v>
      </c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 ht="78" customHeight="1" x14ac:dyDescent="0.25">
      <c r="A708" s="105"/>
      <c r="B708" s="93" t="s">
        <v>1006</v>
      </c>
      <c r="C708" s="93" t="s">
        <v>378</v>
      </c>
      <c r="D708" s="183">
        <v>600</v>
      </c>
      <c r="E708" s="106">
        <v>45460</v>
      </c>
      <c r="F708" s="93" t="s">
        <v>1007</v>
      </c>
      <c r="G708" s="93">
        <v>45</v>
      </c>
      <c r="H708" s="93" t="s">
        <v>881</v>
      </c>
      <c r="I708" s="93" t="s">
        <v>1008</v>
      </c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 ht="78" customHeight="1" x14ac:dyDescent="0.25">
      <c r="A709" s="105"/>
      <c r="B709" s="93" t="s">
        <v>1006</v>
      </c>
      <c r="C709" s="93" t="s">
        <v>378</v>
      </c>
      <c r="D709" s="183">
        <v>600</v>
      </c>
      <c r="E709" s="106">
        <v>45460</v>
      </c>
      <c r="F709" s="93" t="s">
        <v>1007</v>
      </c>
      <c r="G709" s="93">
        <v>45</v>
      </c>
      <c r="H709" s="93" t="s">
        <v>881</v>
      </c>
      <c r="I709" s="93" t="s">
        <v>1008</v>
      </c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 ht="52.5" customHeight="1" x14ac:dyDescent="0.25">
      <c r="A710" s="105"/>
      <c r="B710" s="93" t="s">
        <v>1009</v>
      </c>
      <c r="C710" s="93" t="s">
        <v>374</v>
      </c>
      <c r="D710" s="183">
        <v>1125.33</v>
      </c>
      <c r="E710" s="106">
        <v>45461</v>
      </c>
      <c r="F710" s="93" t="s">
        <v>562</v>
      </c>
      <c r="G710" s="93">
        <v>21032491</v>
      </c>
      <c r="H710" s="93" t="s">
        <v>1010</v>
      </c>
      <c r="I710" s="93" t="s">
        <v>1011</v>
      </c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 ht="52.5" customHeight="1" x14ac:dyDescent="0.25">
      <c r="A711" s="105"/>
      <c r="B711" s="93" t="s">
        <v>1012</v>
      </c>
      <c r="C711" s="93" t="s">
        <v>374</v>
      </c>
      <c r="D711" s="183">
        <v>-4.7699999999999996</v>
      </c>
      <c r="E711" s="106">
        <v>45461</v>
      </c>
      <c r="F711" s="93" t="s">
        <v>562</v>
      </c>
      <c r="G711" s="93">
        <v>21032491</v>
      </c>
      <c r="H711" s="93" t="s">
        <v>1010</v>
      </c>
      <c r="I711" s="93" t="s">
        <v>824</v>
      </c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 ht="52.5" customHeight="1" x14ac:dyDescent="0.25">
      <c r="A712" s="105"/>
      <c r="B712" s="93" t="s">
        <v>1013</v>
      </c>
      <c r="C712" s="93" t="s">
        <v>374</v>
      </c>
      <c r="D712" s="183">
        <v>453.12</v>
      </c>
      <c r="E712" s="106">
        <v>45461</v>
      </c>
      <c r="F712" s="93" t="s">
        <v>562</v>
      </c>
      <c r="G712" s="93">
        <v>21032491</v>
      </c>
      <c r="H712" s="93" t="s">
        <v>1010</v>
      </c>
      <c r="I712" s="93" t="s">
        <v>495</v>
      </c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 ht="52.5" customHeight="1" x14ac:dyDescent="0.25">
      <c r="A713" s="105"/>
      <c r="B713" s="93" t="s">
        <v>1014</v>
      </c>
      <c r="C713" s="93" t="s">
        <v>374</v>
      </c>
      <c r="D713" s="183">
        <v>7.99</v>
      </c>
      <c r="E713" s="106">
        <v>45461</v>
      </c>
      <c r="F713" s="93" t="s">
        <v>562</v>
      </c>
      <c r="G713" s="93">
        <v>21032491</v>
      </c>
      <c r="H713" s="93" t="s">
        <v>1010</v>
      </c>
      <c r="I713" s="93" t="s">
        <v>824</v>
      </c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 ht="52.5" customHeight="1" x14ac:dyDescent="0.25">
      <c r="A714" s="105"/>
      <c r="B714" s="93" t="s">
        <v>1009</v>
      </c>
      <c r="C714" s="93" t="s">
        <v>374</v>
      </c>
      <c r="D714" s="183">
        <v>1125.33</v>
      </c>
      <c r="E714" s="106">
        <v>45461</v>
      </c>
      <c r="F714" s="93" t="s">
        <v>562</v>
      </c>
      <c r="G714" s="93">
        <v>21032338</v>
      </c>
      <c r="H714" s="93" t="s">
        <v>835</v>
      </c>
      <c r="I714" s="93" t="s">
        <v>1011</v>
      </c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 ht="52.5" customHeight="1" x14ac:dyDescent="0.25">
      <c r="A715" s="105"/>
      <c r="B715" s="93" t="s">
        <v>1015</v>
      </c>
      <c r="C715" s="93" t="s">
        <v>374</v>
      </c>
      <c r="D715" s="183">
        <v>-4.8</v>
      </c>
      <c r="E715" s="106">
        <v>45461</v>
      </c>
      <c r="F715" s="93" t="s">
        <v>562</v>
      </c>
      <c r="G715" s="93">
        <v>21032338</v>
      </c>
      <c r="H715" s="93" t="s">
        <v>835</v>
      </c>
      <c r="I715" s="93" t="s">
        <v>824</v>
      </c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 ht="52.5" customHeight="1" x14ac:dyDescent="0.25">
      <c r="A716" s="105"/>
      <c r="B716" s="93" t="s">
        <v>1016</v>
      </c>
      <c r="C716" s="93" t="s">
        <v>374</v>
      </c>
      <c r="D716" s="183">
        <v>466.81</v>
      </c>
      <c r="E716" s="106">
        <v>45461</v>
      </c>
      <c r="F716" s="93" t="s">
        <v>562</v>
      </c>
      <c r="G716" s="93">
        <v>21032338</v>
      </c>
      <c r="H716" s="93" t="s">
        <v>835</v>
      </c>
      <c r="I716" s="93" t="s">
        <v>495</v>
      </c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 ht="52.5" customHeight="1" x14ac:dyDescent="0.25">
      <c r="A717" s="105"/>
      <c r="B717" s="93" t="s">
        <v>1017</v>
      </c>
      <c r="C717" s="93" t="s">
        <v>374</v>
      </c>
      <c r="D717" s="183">
        <v>7.99</v>
      </c>
      <c r="E717" s="106">
        <v>45461</v>
      </c>
      <c r="F717" s="93" t="s">
        <v>562</v>
      </c>
      <c r="G717" s="93">
        <v>21032338</v>
      </c>
      <c r="H717" s="93" t="s">
        <v>835</v>
      </c>
      <c r="I717" s="93" t="s">
        <v>826</v>
      </c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 ht="52.5" customHeight="1" x14ac:dyDescent="0.25">
      <c r="A718" s="105"/>
      <c r="B718" s="93" t="s">
        <v>1018</v>
      </c>
      <c r="C718" s="93" t="s">
        <v>374</v>
      </c>
      <c r="D718" s="183">
        <v>391.11</v>
      </c>
      <c r="E718" s="106">
        <v>45465</v>
      </c>
      <c r="F718" s="93" t="s">
        <v>562</v>
      </c>
      <c r="G718" s="93">
        <v>21060127</v>
      </c>
      <c r="H718" s="93" t="s">
        <v>854</v>
      </c>
      <c r="I718" s="93" t="s">
        <v>567</v>
      </c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 ht="52.5" customHeight="1" x14ac:dyDescent="0.25">
      <c r="A719" s="105"/>
      <c r="B719" s="93" t="s">
        <v>1018</v>
      </c>
      <c r="C719" s="93" t="s">
        <v>374</v>
      </c>
      <c r="D719" s="183">
        <v>391.11</v>
      </c>
      <c r="E719" s="106">
        <v>45465</v>
      </c>
      <c r="F719" s="93" t="s">
        <v>562</v>
      </c>
      <c r="G719" s="93">
        <v>21060127</v>
      </c>
      <c r="H719" s="93" t="s">
        <v>854</v>
      </c>
      <c r="I719" s="93" t="s">
        <v>567</v>
      </c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 ht="52.5" customHeight="1" x14ac:dyDescent="0.25">
      <c r="A720" s="105"/>
      <c r="B720" s="93" t="s">
        <v>1019</v>
      </c>
      <c r="C720" s="93" t="s">
        <v>374</v>
      </c>
      <c r="D720" s="183">
        <v>-2.34</v>
      </c>
      <c r="E720" s="106">
        <v>45465</v>
      </c>
      <c r="F720" s="93" t="s">
        <v>562</v>
      </c>
      <c r="G720" s="93">
        <v>21060127</v>
      </c>
      <c r="H720" s="93" t="s">
        <v>854</v>
      </c>
      <c r="I720" s="93" t="s">
        <v>824</v>
      </c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 ht="52.5" customHeight="1" x14ac:dyDescent="0.25">
      <c r="A721" s="105"/>
      <c r="B721" s="93" t="s">
        <v>1020</v>
      </c>
      <c r="C721" s="93" t="s">
        <v>374</v>
      </c>
      <c r="D721" s="183">
        <v>7.99</v>
      </c>
      <c r="E721" s="106">
        <v>45465</v>
      </c>
      <c r="F721" s="93" t="s">
        <v>562</v>
      </c>
      <c r="G721" s="93">
        <v>21060127</v>
      </c>
      <c r="H721" s="93" t="s">
        <v>854</v>
      </c>
      <c r="I721" s="93" t="s">
        <v>824</v>
      </c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 ht="52.5" customHeight="1" x14ac:dyDescent="0.25">
      <c r="A722" s="105"/>
      <c r="B722" s="93" t="s">
        <v>1021</v>
      </c>
      <c r="C722" s="93" t="s">
        <v>378</v>
      </c>
      <c r="D722" s="183">
        <v>510</v>
      </c>
      <c r="E722" s="106">
        <v>45468</v>
      </c>
      <c r="F722" s="93" t="s">
        <v>839</v>
      </c>
      <c r="G722" s="93">
        <v>31995</v>
      </c>
      <c r="H722" s="93" t="s">
        <v>1022</v>
      </c>
      <c r="I722" s="93" t="s">
        <v>1023</v>
      </c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 ht="52.5" customHeight="1" x14ac:dyDescent="0.25">
      <c r="A723" s="105"/>
      <c r="B723" s="93" t="s">
        <v>1021</v>
      </c>
      <c r="C723" s="93" t="s">
        <v>378</v>
      </c>
      <c r="D723" s="183">
        <v>510</v>
      </c>
      <c r="E723" s="106">
        <v>45468</v>
      </c>
      <c r="F723" s="93" t="s">
        <v>839</v>
      </c>
      <c r="G723" s="93">
        <v>31995</v>
      </c>
      <c r="H723" s="93" t="s">
        <v>1022</v>
      </c>
      <c r="I723" s="93" t="s">
        <v>1023</v>
      </c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 ht="52.5" customHeight="1" x14ac:dyDescent="0.25">
      <c r="A724" s="105"/>
      <c r="B724" s="93" t="s">
        <v>1021</v>
      </c>
      <c r="C724" s="93" t="s">
        <v>378</v>
      </c>
      <c r="D724" s="183">
        <v>510</v>
      </c>
      <c r="E724" s="106">
        <v>45468</v>
      </c>
      <c r="F724" s="93" t="s">
        <v>839</v>
      </c>
      <c r="G724" s="93">
        <v>31995</v>
      </c>
      <c r="H724" s="93" t="s">
        <v>1022</v>
      </c>
      <c r="I724" s="93" t="s">
        <v>1023</v>
      </c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 ht="52.5" customHeight="1" x14ac:dyDescent="0.25">
      <c r="A725" s="105"/>
      <c r="B725" s="93" t="s">
        <v>1021</v>
      </c>
      <c r="C725" s="93" t="s">
        <v>378</v>
      </c>
      <c r="D725" s="183">
        <v>510</v>
      </c>
      <c r="E725" s="106">
        <v>45468</v>
      </c>
      <c r="F725" s="93" t="s">
        <v>839</v>
      </c>
      <c r="G725" s="93">
        <v>31995</v>
      </c>
      <c r="H725" s="93" t="s">
        <v>1022</v>
      </c>
      <c r="I725" s="93" t="s">
        <v>1023</v>
      </c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 ht="52.5" customHeight="1" x14ac:dyDescent="0.25">
      <c r="A726" s="105"/>
      <c r="B726" s="93" t="s">
        <v>1018</v>
      </c>
      <c r="C726" s="93" t="s">
        <v>374</v>
      </c>
      <c r="D726" s="183">
        <v>382.87</v>
      </c>
      <c r="E726" s="106">
        <v>45469</v>
      </c>
      <c r="F726" s="93" t="s">
        <v>562</v>
      </c>
      <c r="G726" s="93">
        <v>21073837</v>
      </c>
      <c r="H726" s="93" t="s">
        <v>769</v>
      </c>
      <c r="I726" s="93" t="s">
        <v>567</v>
      </c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 ht="52.5" customHeight="1" x14ac:dyDescent="0.25">
      <c r="A727" s="105"/>
      <c r="B727" s="93" t="s">
        <v>1018</v>
      </c>
      <c r="C727" s="93" t="s">
        <v>374</v>
      </c>
      <c r="D727" s="183">
        <v>382.87</v>
      </c>
      <c r="E727" s="106">
        <v>45469</v>
      </c>
      <c r="F727" s="93" t="s">
        <v>562</v>
      </c>
      <c r="G727" s="93">
        <v>21073837</v>
      </c>
      <c r="H727" s="93" t="s">
        <v>769</v>
      </c>
      <c r="I727" s="93" t="s">
        <v>567</v>
      </c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 ht="52.5" customHeight="1" x14ac:dyDescent="0.25">
      <c r="A728" s="105"/>
      <c r="B728" s="93" t="s">
        <v>1018</v>
      </c>
      <c r="C728" s="93" t="s">
        <v>374</v>
      </c>
      <c r="D728" s="183">
        <v>382.87</v>
      </c>
      <c r="E728" s="106">
        <v>45469</v>
      </c>
      <c r="F728" s="93" t="s">
        <v>562</v>
      </c>
      <c r="G728" s="93">
        <v>21073837</v>
      </c>
      <c r="H728" s="93" t="s">
        <v>769</v>
      </c>
      <c r="I728" s="93" t="s">
        <v>567</v>
      </c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 ht="52.5" customHeight="1" x14ac:dyDescent="0.25">
      <c r="A729" s="105"/>
      <c r="B729" s="93" t="s">
        <v>1024</v>
      </c>
      <c r="C729" s="93" t="s">
        <v>374</v>
      </c>
      <c r="D729" s="183">
        <v>-3.45</v>
      </c>
      <c r="E729" s="106">
        <v>45469</v>
      </c>
      <c r="F729" s="93" t="s">
        <v>562</v>
      </c>
      <c r="G729" s="93">
        <v>21073837</v>
      </c>
      <c r="H729" s="93" t="s">
        <v>769</v>
      </c>
      <c r="I729" s="93" t="s">
        <v>824</v>
      </c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 ht="52.5" customHeight="1" x14ac:dyDescent="0.25">
      <c r="A730" s="105"/>
      <c r="B730" s="93" t="s">
        <v>1025</v>
      </c>
      <c r="C730" s="93" t="s">
        <v>374</v>
      </c>
      <c r="D730" s="183">
        <v>7.99</v>
      </c>
      <c r="E730" s="106">
        <v>45469</v>
      </c>
      <c r="F730" s="93" t="s">
        <v>562</v>
      </c>
      <c r="G730" s="93">
        <v>21073837</v>
      </c>
      <c r="H730" s="93" t="s">
        <v>769</v>
      </c>
      <c r="I730" s="93" t="s">
        <v>824</v>
      </c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 ht="78" customHeight="1" x14ac:dyDescent="0.25">
      <c r="A731" s="105"/>
      <c r="B731" s="93" t="s">
        <v>1026</v>
      </c>
      <c r="C731" s="93" t="s">
        <v>374</v>
      </c>
      <c r="D731" s="183">
        <v>653</v>
      </c>
      <c r="E731" s="106">
        <v>45470</v>
      </c>
      <c r="F731" s="93" t="s">
        <v>1027</v>
      </c>
      <c r="G731" s="93">
        <v>2031010</v>
      </c>
      <c r="H731" s="93" t="s">
        <v>835</v>
      </c>
      <c r="I731" s="93" t="s">
        <v>453</v>
      </c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 ht="78" customHeight="1" x14ac:dyDescent="0.25">
      <c r="A732" s="105"/>
      <c r="B732" s="93" t="s">
        <v>1028</v>
      </c>
      <c r="C732" s="93" t="s">
        <v>374</v>
      </c>
      <c r="D732" s="183">
        <v>653</v>
      </c>
      <c r="E732" s="106">
        <v>45470</v>
      </c>
      <c r="F732" s="93" t="s">
        <v>1027</v>
      </c>
      <c r="G732" s="93">
        <v>2031010</v>
      </c>
      <c r="H732" s="93" t="s">
        <v>835</v>
      </c>
      <c r="I732" s="93" t="s">
        <v>453</v>
      </c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 ht="78" customHeight="1" x14ac:dyDescent="0.25">
      <c r="A733" s="105"/>
      <c r="B733" s="93" t="s">
        <v>1029</v>
      </c>
      <c r="C733" s="93" t="s">
        <v>374</v>
      </c>
      <c r="D733" s="183">
        <v>653</v>
      </c>
      <c r="E733" s="106">
        <v>45470</v>
      </c>
      <c r="F733" s="93" t="s">
        <v>1027</v>
      </c>
      <c r="G733" s="93">
        <v>2031010</v>
      </c>
      <c r="H733" s="93" t="s">
        <v>835</v>
      </c>
      <c r="I733" s="93" t="s">
        <v>453</v>
      </c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 ht="78" customHeight="1" x14ac:dyDescent="0.25">
      <c r="A734" s="105"/>
      <c r="B734" s="93" t="s">
        <v>1030</v>
      </c>
      <c r="C734" s="93" t="s">
        <v>374</v>
      </c>
      <c r="D734" s="183">
        <v>1346</v>
      </c>
      <c r="E734" s="106">
        <v>45470</v>
      </c>
      <c r="F734" s="93" t="s">
        <v>1027</v>
      </c>
      <c r="G734" s="93">
        <v>2031010</v>
      </c>
      <c r="H734" s="93" t="s">
        <v>835</v>
      </c>
      <c r="I734" s="93" t="s">
        <v>453</v>
      </c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 ht="78" customHeight="1" x14ac:dyDescent="0.25">
      <c r="A735" s="105"/>
      <c r="B735" s="93" t="s">
        <v>1031</v>
      </c>
      <c r="C735" s="93" t="s">
        <v>374</v>
      </c>
      <c r="D735" s="183">
        <v>1346</v>
      </c>
      <c r="E735" s="106">
        <v>45470</v>
      </c>
      <c r="F735" s="93" t="s">
        <v>1027</v>
      </c>
      <c r="G735" s="93">
        <v>2031010</v>
      </c>
      <c r="H735" s="93" t="s">
        <v>835</v>
      </c>
      <c r="I735" s="93" t="s">
        <v>453</v>
      </c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 ht="78" customHeight="1" x14ac:dyDescent="0.25">
      <c r="A736" s="105"/>
      <c r="B736" s="93" t="s">
        <v>1032</v>
      </c>
      <c r="C736" s="93" t="s">
        <v>374</v>
      </c>
      <c r="D736" s="183">
        <v>1346</v>
      </c>
      <c r="E736" s="106">
        <v>45470</v>
      </c>
      <c r="F736" s="93" t="s">
        <v>1027</v>
      </c>
      <c r="G736" s="93">
        <v>2031010</v>
      </c>
      <c r="H736" s="93" t="s">
        <v>835</v>
      </c>
      <c r="I736" s="93" t="s">
        <v>453</v>
      </c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 ht="78" customHeight="1" x14ac:dyDescent="0.25">
      <c r="A737" s="105"/>
      <c r="B737" s="93" t="s">
        <v>1033</v>
      </c>
      <c r="C737" s="93" t="s">
        <v>370</v>
      </c>
      <c r="D737" s="183">
        <v>4463.8</v>
      </c>
      <c r="E737" s="106">
        <v>45477</v>
      </c>
      <c r="F737" s="93" t="s">
        <v>1034</v>
      </c>
      <c r="G737" s="93">
        <v>6665165</v>
      </c>
      <c r="H737" s="93" t="s">
        <v>835</v>
      </c>
      <c r="I737" s="93" t="s">
        <v>453</v>
      </c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 ht="78" customHeight="1" x14ac:dyDescent="0.25">
      <c r="A738" s="105"/>
      <c r="B738" s="93" t="s">
        <v>1033</v>
      </c>
      <c r="C738" s="93" t="s">
        <v>370</v>
      </c>
      <c r="D738" s="183">
        <v>4463.8</v>
      </c>
      <c r="E738" s="106">
        <v>45477</v>
      </c>
      <c r="F738" s="93" t="s">
        <v>1034</v>
      </c>
      <c r="G738" s="93">
        <v>6665165</v>
      </c>
      <c r="H738" s="93" t="s">
        <v>835</v>
      </c>
      <c r="I738" s="93" t="s">
        <v>1035</v>
      </c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 ht="78" customHeight="1" x14ac:dyDescent="0.25">
      <c r="A739" s="105"/>
      <c r="B739" s="93" t="s">
        <v>1033</v>
      </c>
      <c r="C739" s="93" t="s">
        <v>370</v>
      </c>
      <c r="D739" s="183">
        <v>4463.8</v>
      </c>
      <c r="E739" s="106">
        <v>45477</v>
      </c>
      <c r="F739" s="93" t="s">
        <v>1034</v>
      </c>
      <c r="G739" s="93">
        <v>6665165</v>
      </c>
      <c r="H739" s="93" t="s">
        <v>835</v>
      </c>
      <c r="I739" s="93" t="s">
        <v>453</v>
      </c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 ht="52.5" customHeight="1" x14ac:dyDescent="0.25">
      <c r="A740" s="115"/>
      <c r="B740" s="116" t="s">
        <v>1036</v>
      </c>
      <c r="C740" s="116" t="s">
        <v>370</v>
      </c>
      <c r="D740" s="184">
        <v>1305.5999999999999</v>
      </c>
      <c r="E740" s="117">
        <v>45477</v>
      </c>
      <c r="F740" s="116" t="s">
        <v>1034</v>
      </c>
      <c r="G740" s="116">
        <v>6665165</v>
      </c>
      <c r="H740" s="118" t="s">
        <v>835</v>
      </c>
      <c r="I740" s="118" t="s">
        <v>824</v>
      </c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 ht="78" customHeight="1" x14ac:dyDescent="0.25">
      <c r="A741" s="105"/>
      <c r="B741" s="93" t="s">
        <v>1037</v>
      </c>
      <c r="C741" s="93" t="s">
        <v>392</v>
      </c>
      <c r="D741" s="183">
        <v>1535.04</v>
      </c>
      <c r="E741" s="106">
        <v>45484</v>
      </c>
      <c r="F741" s="93" t="s">
        <v>1038</v>
      </c>
      <c r="G741" s="105">
        <v>753278</v>
      </c>
      <c r="H741" s="93" t="s">
        <v>835</v>
      </c>
      <c r="I741" s="107" t="s">
        <v>453</v>
      </c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 ht="78" customHeight="1" x14ac:dyDescent="0.25">
      <c r="A742" s="105"/>
      <c r="B742" s="93" t="s">
        <v>1037</v>
      </c>
      <c r="C742" s="93" t="s">
        <v>392</v>
      </c>
      <c r="D742" s="183">
        <v>1535.04</v>
      </c>
      <c r="E742" s="106">
        <v>45484</v>
      </c>
      <c r="F742" s="93" t="s">
        <v>1038</v>
      </c>
      <c r="G742" s="105">
        <v>753278</v>
      </c>
      <c r="H742" s="93" t="s">
        <v>835</v>
      </c>
      <c r="I742" s="107" t="s">
        <v>453</v>
      </c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 ht="78" customHeight="1" x14ac:dyDescent="0.25">
      <c r="A743" s="105"/>
      <c r="B743" s="93" t="s">
        <v>1037</v>
      </c>
      <c r="C743" s="93" t="s">
        <v>392</v>
      </c>
      <c r="D743" s="183">
        <v>1535.04</v>
      </c>
      <c r="E743" s="106">
        <v>45484</v>
      </c>
      <c r="F743" s="93" t="s">
        <v>1038</v>
      </c>
      <c r="G743" s="105">
        <v>753278</v>
      </c>
      <c r="H743" s="93" t="s">
        <v>835</v>
      </c>
      <c r="I743" s="107" t="s">
        <v>453</v>
      </c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 ht="78" customHeight="1" x14ac:dyDescent="0.25">
      <c r="A744" s="105"/>
      <c r="B744" s="93" t="s">
        <v>1037</v>
      </c>
      <c r="C744" s="93" t="s">
        <v>392</v>
      </c>
      <c r="D744" s="183">
        <v>1535.04</v>
      </c>
      <c r="E744" s="106">
        <v>45484</v>
      </c>
      <c r="F744" s="93" t="s">
        <v>1038</v>
      </c>
      <c r="G744" s="105">
        <v>753278</v>
      </c>
      <c r="H744" s="93" t="s">
        <v>835</v>
      </c>
      <c r="I744" s="107" t="s">
        <v>453</v>
      </c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 ht="52.5" customHeight="1" x14ac:dyDescent="0.25">
      <c r="A745" s="105"/>
      <c r="B745" s="93" t="s">
        <v>1039</v>
      </c>
      <c r="C745" s="93" t="s">
        <v>392</v>
      </c>
      <c r="D745" s="183">
        <v>255.84</v>
      </c>
      <c r="E745" s="106">
        <v>45484</v>
      </c>
      <c r="F745" s="93" t="s">
        <v>1038</v>
      </c>
      <c r="G745" s="105">
        <v>753278</v>
      </c>
      <c r="H745" s="93" t="s">
        <v>835</v>
      </c>
      <c r="I745" s="110" t="s">
        <v>824</v>
      </c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 ht="66.75" customHeight="1" x14ac:dyDescent="0.25">
      <c r="A746" s="105"/>
      <c r="B746" s="93" t="s">
        <v>1040</v>
      </c>
      <c r="C746" s="93" t="s">
        <v>374</v>
      </c>
      <c r="D746" s="183">
        <v>2528.9</v>
      </c>
      <c r="E746" s="106">
        <v>45484</v>
      </c>
      <c r="F746" s="93" t="s">
        <v>1041</v>
      </c>
      <c r="G746" s="105">
        <v>36618</v>
      </c>
      <c r="H746" s="93" t="s">
        <v>835</v>
      </c>
      <c r="I746" s="189" t="s">
        <v>453</v>
      </c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 ht="52.5" customHeight="1" x14ac:dyDescent="0.25">
      <c r="A747" s="105"/>
      <c r="B747" s="93" t="s">
        <v>1042</v>
      </c>
      <c r="C747" s="93" t="s">
        <v>374</v>
      </c>
      <c r="D747" s="183">
        <v>-126.44</v>
      </c>
      <c r="E747" s="106">
        <v>45484</v>
      </c>
      <c r="F747" s="93" t="s">
        <v>1041</v>
      </c>
      <c r="G747" s="105">
        <v>36618</v>
      </c>
      <c r="H747" s="93" t="s">
        <v>835</v>
      </c>
      <c r="I747" s="93" t="s">
        <v>824</v>
      </c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 ht="52.5" customHeight="1" x14ac:dyDescent="0.25">
      <c r="A748" s="105"/>
      <c r="B748" s="93" t="s">
        <v>1043</v>
      </c>
      <c r="C748" s="93" t="s">
        <v>374</v>
      </c>
      <c r="D748" s="183">
        <v>99</v>
      </c>
      <c r="E748" s="106">
        <v>45484</v>
      </c>
      <c r="F748" s="93" t="s">
        <v>1041</v>
      </c>
      <c r="G748" s="105">
        <v>36618</v>
      </c>
      <c r="H748" s="93" t="s">
        <v>835</v>
      </c>
      <c r="I748" s="93" t="s">
        <v>824</v>
      </c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 ht="78" customHeight="1" x14ac:dyDescent="0.25">
      <c r="A749" s="105"/>
      <c r="B749" s="93" t="s">
        <v>1044</v>
      </c>
      <c r="C749" s="93" t="s">
        <v>366</v>
      </c>
      <c r="D749" s="183">
        <v>2630.85</v>
      </c>
      <c r="E749" s="106">
        <v>45489</v>
      </c>
      <c r="F749" s="93" t="s">
        <v>1041</v>
      </c>
      <c r="G749" s="105">
        <v>36668</v>
      </c>
      <c r="H749" s="93" t="s">
        <v>835</v>
      </c>
      <c r="I749" s="93" t="s">
        <v>453</v>
      </c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 ht="78" customHeight="1" x14ac:dyDescent="0.25">
      <c r="A750" s="105"/>
      <c r="B750" s="93" t="s">
        <v>1045</v>
      </c>
      <c r="C750" s="93" t="s">
        <v>366</v>
      </c>
      <c r="D750" s="183">
        <v>169.15</v>
      </c>
      <c r="E750" s="106">
        <v>45489</v>
      </c>
      <c r="F750" s="93" t="s">
        <v>1041</v>
      </c>
      <c r="G750" s="105">
        <v>36668</v>
      </c>
      <c r="H750" s="93" t="s">
        <v>835</v>
      </c>
      <c r="I750" s="93" t="s">
        <v>453</v>
      </c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 ht="52.5" customHeight="1" x14ac:dyDescent="0.25">
      <c r="A751" s="105"/>
      <c r="B751" s="93" t="s">
        <v>1046</v>
      </c>
      <c r="C751" s="93" t="s">
        <v>366</v>
      </c>
      <c r="D751" s="183">
        <v>-234.05</v>
      </c>
      <c r="E751" s="106">
        <v>45489</v>
      </c>
      <c r="F751" s="93" t="s">
        <v>1041</v>
      </c>
      <c r="G751" s="105">
        <v>36668</v>
      </c>
      <c r="H751" s="93" t="s">
        <v>835</v>
      </c>
      <c r="I751" s="93" t="s">
        <v>824</v>
      </c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 ht="52.5" customHeight="1" x14ac:dyDescent="0.25">
      <c r="A752" s="105"/>
      <c r="B752" s="93" t="s">
        <v>1047</v>
      </c>
      <c r="C752" s="93" t="s">
        <v>366</v>
      </c>
      <c r="D752" s="183">
        <v>99</v>
      </c>
      <c r="E752" s="106">
        <v>45489</v>
      </c>
      <c r="F752" s="93" t="s">
        <v>1041</v>
      </c>
      <c r="G752" s="105">
        <v>36668</v>
      </c>
      <c r="H752" s="93" t="s">
        <v>835</v>
      </c>
      <c r="I752" s="93" t="s">
        <v>824</v>
      </c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 ht="78" customHeight="1" x14ac:dyDescent="0.25">
      <c r="A753" s="105"/>
      <c r="B753" s="93" t="s">
        <v>1048</v>
      </c>
      <c r="C753" s="93" t="s">
        <v>366</v>
      </c>
      <c r="D753" s="183">
        <v>3299</v>
      </c>
      <c r="E753" s="106">
        <v>45499</v>
      </c>
      <c r="F753" s="93" t="s">
        <v>1049</v>
      </c>
      <c r="G753" s="93">
        <v>63</v>
      </c>
      <c r="H753" s="93" t="s">
        <v>835</v>
      </c>
      <c r="I753" s="93" t="s">
        <v>453</v>
      </c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 ht="52.5" customHeight="1" x14ac:dyDescent="0.25">
      <c r="A754" s="105"/>
      <c r="B754" s="93" t="s">
        <v>1050</v>
      </c>
      <c r="C754" s="93" t="s">
        <v>366</v>
      </c>
      <c r="D754" s="183">
        <v>-197.94</v>
      </c>
      <c r="E754" s="106">
        <v>45499</v>
      </c>
      <c r="F754" s="93" t="s">
        <v>1049</v>
      </c>
      <c r="G754" s="93">
        <v>63</v>
      </c>
      <c r="H754" s="93" t="s">
        <v>835</v>
      </c>
      <c r="I754" s="93" t="s">
        <v>824</v>
      </c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 ht="52.5" customHeight="1" x14ac:dyDescent="0.25">
      <c r="A755" s="105"/>
      <c r="B755" s="93" t="s">
        <v>1051</v>
      </c>
      <c r="C755" s="93" t="s">
        <v>366</v>
      </c>
      <c r="D755" s="183">
        <v>95.24</v>
      </c>
      <c r="E755" s="106">
        <v>45499</v>
      </c>
      <c r="F755" s="93" t="s">
        <v>1049</v>
      </c>
      <c r="G755" s="93">
        <v>63</v>
      </c>
      <c r="H755" s="93" t="s">
        <v>835</v>
      </c>
      <c r="I755" s="93" t="s">
        <v>824</v>
      </c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 ht="78" customHeight="1" x14ac:dyDescent="0.25">
      <c r="A756" s="105"/>
      <c r="B756" s="93" t="s">
        <v>1052</v>
      </c>
      <c r="C756" s="93" t="s">
        <v>372</v>
      </c>
      <c r="D756" s="183">
        <v>927.6</v>
      </c>
      <c r="E756" s="106">
        <v>45490</v>
      </c>
      <c r="F756" s="93" t="s">
        <v>1053</v>
      </c>
      <c r="G756" s="93">
        <v>46575</v>
      </c>
      <c r="H756" s="93" t="s">
        <v>835</v>
      </c>
      <c r="I756" s="93" t="s">
        <v>453</v>
      </c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 ht="52.5" customHeight="1" x14ac:dyDescent="0.25">
      <c r="A757" s="105"/>
      <c r="B757" s="93" t="s">
        <v>1054</v>
      </c>
      <c r="C757" s="93" t="s">
        <v>372</v>
      </c>
      <c r="D757" s="183">
        <v>-111.31</v>
      </c>
      <c r="E757" s="106">
        <v>45490</v>
      </c>
      <c r="F757" s="93" t="s">
        <v>1053</v>
      </c>
      <c r="G757" s="93">
        <v>46575</v>
      </c>
      <c r="H757" s="93" t="s">
        <v>835</v>
      </c>
      <c r="I757" s="93" t="s">
        <v>824</v>
      </c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 ht="52.5" customHeight="1" x14ac:dyDescent="0.25">
      <c r="A758" s="105"/>
      <c r="B758" s="93" t="s">
        <v>1055</v>
      </c>
      <c r="C758" s="93" t="s">
        <v>372</v>
      </c>
      <c r="D758" s="183">
        <v>127.59</v>
      </c>
      <c r="E758" s="106">
        <v>45490</v>
      </c>
      <c r="F758" s="93" t="s">
        <v>1053</v>
      </c>
      <c r="G758" s="93">
        <v>46575</v>
      </c>
      <c r="H758" s="93" t="s">
        <v>835</v>
      </c>
      <c r="I758" s="93" t="s">
        <v>824</v>
      </c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 ht="52.5" customHeight="1" x14ac:dyDescent="0.25">
      <c r="A759" s="105"/>
      <c r="B759" s="93" t="s">
        <v>1056</v>
      </c>
      <c r="C759" s="93" t="s">
        <v>378</v>
      </c>
      <c r="D759" s="183">
        <v>34.9</v>
      </c>
      <c r="E759" s="106">
        <v>45490</v>
      </c>
      <c r="F759" s="93" t="s">
        <v>1057</v>
      </c>
      <c r="G759" s="93">
        <v>37874</v>
      </c>
      <c r="H759" s="93" t="s">
        <v>855</v>
      </c>
      <c r="I759" s="93" t="s">
        <v>1058</v>
      </c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 ht="52.5" customHeight="1" x14ac:dyDescent="0.25">
      <c r="A760" s="105"/>
      <c r="B760" s="93" t="s">
        <v>1056</v>
      </c>
      <c r="C760" s="93" t="s">
        <v>378</v>
      </c>
      <c r="D760" s="183">
        <v>34.9</v>
      </c>
      <c r="E760" s="106">
        <v>45490</v>
      </c>
      <c r="F760" s="93" t="s">
        <v>1057</v>
      </c>
      <c r="G760" s="93">
        <v>37874</v>
      </c>
      <c r="H760" s="93" t="s">
        <v>855</v>
      </c>
      <c r="I760" s="93" t="s">
        <v>1059</v>
      </c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 ht="52.5" customHeight="1" x14ac:dyDescent="0.25">
      <c r="A761" s="105"/>
      <c r="B761" s="93" t="s">
        <v>1060</v>
      </c>
      <c r="C761" s="93" t="s">
        <v>378</v>
      </c>
      <c r="D761" s="183">
        <v>22.5</v>
      </c>
      <c r="E761" s="106">
        <v>45490</v>
      </c>
      <c r="F761" s="93" t="s">
        <v>1057</v>
      </c>
      <c r="G761" s="93">
        <v>37874</v>
      </c>
      <c r="H761" s="93" t="s">
        <v>855</v>
      </c>
      <c r="I761" s="93" t="s">
        <v>1059</v>
      </c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 ht="52.5" customHeight="1" x14ac:dyDescent="0.25">
      <c r="A762" s="105"/>
      <c r="B762" s="93" t="s">
        <v>1060</v>
      </c>
      <c r="C762" s="93" t="s">
        <v>378</v>
      </c>
      <c r="D762" s="183">
        <v>22.5</v>
      </c>
      <c r="E762" s="106">
        <v>45490</v>
      </c>
      <c r="F762" s="93" t="s">
        <v>1057</v>
      </c>
      <c r="G762" s="93">
        <v>37874</v>
      </c>
      <c r="H762" s="93" t="s">
        <v>855</v>
      </c>
      <c r="I762" s="93" t="s">
        <v>1059</v>
      </c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 ht="52.5" customHeight="1" x14ac:dyDescent="0.25">
      <c r="A763" s="105"/>
      <c r="B763" s="93" t="s">
        <v>1060</v>
      </c>
      <c r="C763" s="93" t="s">
        <v>378</v>
      </c>
      <c r="D763" s="183">
        <v>22.5</v>
      </c>
      <c r="E763" s="106">
        <v>45490</v>
      </c>
      <c r="F763" s="93" t="s">
        <v>1057</v>
      </c>
      <c r="G763" s="93">
        <v>37874</v>
      </c>
      <c r="H763" s="93" t="s">
        <v>855</v>
      </c>
      <c r="I763" s="93" t="s">
        <v>1059</v>
      </c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 ht="52.5" customHeight="1" x14ac:dyDescent="0.25">
      <c r="A764" s="105"/>
      <c r="B764" s="93" t="s">
        <v>1060</v>
      </c>
      <c r="C764" s="93" t="s">
        <v>378</v>
      </c>
      <c r="D764" s="183">
        <v>22.5</v>
      </c>
      <c r="E764" s="106">
        <v>45490</v>
      </c>
      <c r="F764" s="93" t="s">
        <v>1057</v>
      </c>
      <c r="G764" s="93">
        <v>37874</v>
      </c>
      <c r="H764" s="93" t="s">
        <v>855</v>
      </c>
      <c r="I764" s="93" t="s">
        <v>1059</v>
      </c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 ht="12.75" customHeight="1" x14ac:dyDescent="0.25">
      <c r="A765" s="105"/>
      <c r="B765" s="93"/>
      <c r="C765" s="93"/>
      <c r="D765" s="183"/>
      <c r="E765" s="106"/>
      <c r="F765" s="93"/>
      <c r="G765" s="93"/>
      <c r="H765" s="93"/>
      <c r="I765" s="93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 ht="12.75" hidden="1" customHeight="1" x14ac:dyDescent="0.25">
      <c r="A766" s="105"/>
      <c r="B766" s="93"/>
      <c r="C766" s="93"/>
      <c r="D766" s="183"/>
      <c r="E766" s="106"/>
      <c r="F766" s="93"/>
      <c r="G766" s="93"/>
      <c r="H766" s="93"/>
      <c r="I766" s="93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 ht="12.75" hidden="1" customHeight="1" x14ac:dyDescent="0.25">
      <c r="A767" s="105"/>
      <c r="B767" s="93"/>
      <c r="C767" s="93"/>
      <c r="D767" s="183"/>
      <c r="E767" s="106"/>
      <c r="F767" s="93"/>
      <c r="G767" s="93"/>
      <c r="H767" s="93"/>
      <c r="I767" s="93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 ht="12.75" hidden="1" customHeight="1" x14ac:dyDescent="0.25">
      <c r="A768" s="105"/>
      <c r="B768" s="93"/>
      <c r="C768" s="93"/>
      <c r="D768" s="183"/>
      <c r="E768" s="106"/>
      <c r="F768" s="93"/>
      <c r="G768" s="93"/>
      <c r="H768" s="93"/>
      <c r="I768" s="93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 ht="12.75" hidden="1" customHeight="1" x14ac:dyDescent="0.25">
      <c r="A769" s="105"/>
      <c r="B769" s="93"/>
      <c r="C769" s="93"/>
      <c r="D769" s="183"/>
      <c r="E769" s="106"/>
      <c r="F769" s="93"/>
      <c r="G769" s="93"/>
      <c r="H769" s="93"/>
      <c r="I769" s="93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 ht="12.75" hidden="1" customHeight="1" x14ac:dyDescent="0.25">
      <c r="A770" s="105"/>
      <c r="B770" s="93"/>
      <c r="C770" s="93"/>
      <c r="D770" s="183"/>
      <c r="E770" s="106"/>
      <c r="F770" s="93"/>
      <c r="G770" s="93"/>
      <c r="H770" s="93"/>
      <c r="I770" s="93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 ht="12.75" hidden="1" customHeight="1" x14ac:dyDescent="0.25">
      <c r="A771" s="105"/>
      <c r="B771" s="93"/>
      <c r="C771" s="93"/>
      <c r="D771" s="183"/>
      <c r="E771" s="106"/>
      <c r="F771" s="93"/>
      <c r="G771" s="93"/>
      <c r="H771" s="93"/>
      <c r="I771" s="93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 ht="12.75" hidden="1" customHeight="1" x14ac:dyDescent="0.25">
      <c r="A772" s="105"/>
      <c r="B772" s="93"/>
      <c r="C772" s="93"/>
      <c r="D772" s="183"/>
      <c r="E772" s="106"/>
      <c r="F772" s="93"/>
      <c r="G772" s="93"/>
      <c r="H772" s="93"/>
      <c r="I772" s="93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 ht="12.75" hidden="1" customHeight="1" x14ac:dyDescent="0.25">
      <c r="A773" s="105"/>
      <c r="B773" s="93"/>
      <c r="C773" s="93"/>
      <c r="D773" s="183"/>
      <c r="E773" s="106"/>
      <c r="F773" s="93"/>
      <c r="G773" s="93"/>
      <c r="H773" s="93"/>
      <c r="I773" s="93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 ht="12.75" hidden="1" customHeight="1" x14ac:dyDescent="0.25">
      <c r="A774" s="105"/>
      <c r="B774" s="93"/>
      <c r="C774" s="93"/>
      <c r="D774" s="183"/>
      <c r="E774" s="106"/>
      <c r="F774" s="93"/>
      <c r="G774" s="93"/>
      <c r="H774" s="93"/>
      <c r="I774" s="93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 ht="12.75" hidden="1" customHeight="1" x14ac:dyDescent="0.25">
      <c r="A775" s="105"/>
      <c r="B775" s="93"/>
      <c r="C775" s="93"/>
      <c r="D775" s="183"/>
      <c r="E775" s="106"/>
      <c r="F775" s="93"/>
      <c r="G775" s="93"/>
      <c r="H775" s="93"/>
      <c r="I775" s="93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 ht="12.75" hidden="1" customHeight="1" x14ac:dyDescent="0.25">
      <c r="A776" s="105"/>
      <c r="B776" s="93"/>
      <c r="C776" s="93"/>
      <c r="D776" s="183"/>
      <c r="E776" s="106"/>
      <c r="F776" s="93"/>
      <c r="G776" s="93"/>
      <c r="H776" s="93"/>
      <c r="I776" s="93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 ht="12.75" hidden="1" customHeight="1" x14ac:dyDescent="0.25">
      <c r="A777" s="105"/>
      <c r="B777" s="93"/>
      <c r="C777" s="93"/>
      <c r="D777" s="183"/>
      <c r="E777" s="106"/>
      <c r="F777" s="93"/>
      <c r="G777" s="93"/>
      <c r="H777" s="93"/>
      <c r="I777" s="93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 ht="12.75" hidden="1" customHeight="1" x14ac:dyDescent="0.25">
      <c r="A778" s="105"/>
      <c r="B778" s="93"/>
      <c r="C778" s="93"/>
      <c r="D778" s="183"/>
      <c r="E778" s="106"/>
      <c r="F778" s="93"/>
      <c r="G778" s="93"/>
      <c r="H778" s="93"/>
      <c r="I778" s="93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 ht="12.75" hidden="1" customHeight="1" x14ac:dyDescent="0.25">
      <c r="A779" s="105"/>
      <c r="B779" s="93"/>
      <c r="C779" s="93"/>
      <c r="D779" s="183"/>
      <c r="E779" s="106"/>
      <c r="F779" s="93"/>
      <c r="G779" s="93"/>
      <c r="H779" s="93"/>
      <c r="I779" s="93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 ht="12.75" hidden="1" customHeight="1" x14ac:dyDescent="0.25">
      <c r="A780" s="105"/>
      <c r="B780" s="93"/>
      <c r="C780" s="93"/>
      <c r="D780" s="183"/>
      <c r="E780" s="106"/>
      <c r="F780" s="93"/>
      <c r="G780" s="93"/>
      <c r="H780" s="93"/>
      <c r="I780" s="93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 ht="12.75" hidden="1" customHeight="1" x14ac:dyDescent="0.25">
      <c r="A781" s="105"/>
      <c r="B781" s="93"/>
      <c r="C781" s="93"/>
      <c r="D781" s="183"/>
      <c r="E781" s="106"/>
      <c r="F781" s="93"/>
      <c r="G781" s="93"/>
      <c r="H781" s="93"/>
      <c r="I781" s="93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 ht="12.75" hidden="1" customHeight="1" x14ac:dyDescent="0.25">
      <c r="A782" s="105"/>
      <c r="B782" s="93"/>
      <c r="C782" s="93"/>
      <c r="D782" s="183"/>
      <c r="E782" s="106"/>
      <c r="F782" s="93"/>
      <c r="G782" s="93"/>
      <c r="H782" s="93"/>
      <c r="I782" s="93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 ht="12.75" hidden="1" customHeight="1" x14ac:dyDescent="0.25">
      <c r="A783" s="105"/>
      <c r="B783" s="93"/>
      <c r="C783" s="93"/>
      <c r="D783" s="183"/>
      <c r="E783" s="106"/>
      <c r="F783" s="93"/>
      <c r="G783" s="93"/>
      <c r="H783" s="93"/>
      <c r="I783" s="93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 ht="12.75" hidden="1" customHeight="1" x14ac:dyDescent="0.25">
      <c r="A784" s="105"/>
      <c r="B784" s="93"/>
      <c r="C784" s="93"/>
      <c r="D784" s="183"/>
      <c r="E784" s="106"/>
      <c r="F784" s="93"/>
      <c r="G784" s="93"/>
      <c r="H784" s="93"/>
      <c r="I784" s="93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 ht="12.75" hidden="1" customHeight="1" x14ac:dyDescent="0.25">
      <c r="A785" s="105"/>
      <c r="B785" s="93"/>
      <c r="C785" s="93"/>
      <c r="D785" s="183"/>
      <c r="E785" s="106"/>
      <c r="F785" s="93"/>
      <c r="G785" s="93"/>
      <c r="H785" s="93"/>
      <c r="I785" s="93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 ht="12.75" hidden="1" customHeight="1" x14ac:dyDescent="0.25">
      <c r="A786" s="105"/>
      <c r="B786" s="93"/>
      <c r="C786" s="93"/>
      <c r="D786" s="183"/>
      <c r="E786" s="106"/>
      <c r="F786" s="93"/>
      <c r="G786" s="93"/>
      <c r="H786" s="93"/>
      <c r="I786" s="93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 ht="12.75" hidden="1" customHeight="1" x14ac:dyDescent="0.25">
      <c r="A787" s="105"/>
      <c r="B787" s="93"/>
      <c r="C787" s="93"/>
      <c r="D787" s="183"/>
      <c r="E787" s="106"/>
      <c r="F787" s="93"/>
      <c r="G787" s="93"/>
      <c r="H787" s="93"/>
      <c r="I787" s="93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 ht="12.75" hidden="1" customHeight="1" x14ac:dyDescent="0.25">
      <c r="A788" s="105"/>
      <c r="B788" s="93"/>
      <c r="C788" s="93"/>
      <c r="D788" s="183"/>
      <c r="E788" s="106"/>
      <c r="F788" s="93"/>
      <c r="G788" s="93"/>
      <c r="H788" s="93"/>
      <c r="I788" s="93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 ht="12.75" hidden="1" customHeight="1" x14ac:dyDescent="0.25">
      <c r="A789" s="105"/>
      <c r="B789" s="93"/>
      <c r="C789" s="93"/>
      <c r="D789" s="183"/>
      <c r="E789" s="106"/>
      <c r="F789" s="93"/>
      <c r="G789" s="93"/>
      <c r="H789" s="93"/>
      <c r="I789" s="93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 ht="12.75" hidden="1" customHeight="1" x14ac:dyDescent="0.25">
      <c r="A790" s="105"/>
      <c r="B790" s="93"/>
      <c r="C790" s="93"/>
      <c r="D790" s="183"/>
      <c r="E790" s="106"/>
      <c r="F790" s="93"/>
      <c r="G790" s="93"/>
      <c r="H790" s="93"/>
      <c r="I790" s="93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 ht="12.75" hidden="1" customHeight="1" x14ac:dyDescent="0.25">
      <c r="A791" s="105"/>
      <c r="B791" s="93"/>
      <c r="C791" s="93"/>
      <c r="D791" s="183"/>
      <c r="E791" s="106"/>
      <c r="F791" s="93"/>
      <c r="G791" s="93"/>
      <c r="H791" s="93"/>
      <c r="I791" s="93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 ht="12.75" hidden="1" customHeight="1" x14ac:dyDescent="0.25">
      <c r="A792" s="105"/>
      <c r="B792" s="93"/>
      <c r="C792" s="93"/>
      <c r="D792" s="183"/>
      <c r="E792" s="106"/>
      <c r="F792" s="93"/>
      <c r="G792" s="93"/>
      <c r="H792" s="93"/>
      <c r="I792" s="93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 ht="12.75" hidden="1" customHeight="1" x14ac:dyDescent="0.25">
      <c r="A793" s="105"/>
      <c r="B793" s="93"/>
      <c r="C793" s="93"/>
      <c r="D793" s="183"/>
      <c r="E793" s="106"/>
      <c r="F793" s="93"/>
      <c r="G793" s="93"/>
      <c r="H793" s="93"/>
      <c r="I793" s="93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 ht="12.75" hidden="1" customHeight="1" x14ac:dyDescent="0.25">
      <c r="A794" s="105"/>
      <c r="B794" s="93"/>
      <c r="C794" s="93"/>
      <c r="D794" s="183"/>
      <c r="E794" s="106"/>
      <c r="F794" s="93"/>
      <c r="G794" s="93"/>
      <c r="H794" s="93"/>
      <c r="I794" s="93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 ht="12.75" hidden="1" customHeight="1" x14ac:dyDescent="0.25">
      <c r="A795" s="105"/>
      <c r="B795" s="93"/>
      <c r="C795" s="93"/>
      <c r="D795" s="183"/>
      <c r="E795" s="106"/>
      <c r="F795" s="93"/>
      <c r="G795" s="93"/>
      <c r="H795" s="93"/>
      <c r="I795" s="93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 ht="12.75" hidden="1" customHeight="1" x14ac:dyDescent="0.25">
      <c r="A796" s="105"/>
      <c r="B796" s="93"/>
      <c r="C796" s="93"/>
      <c r="D796" s="183"/>
      <c r="E796" s="106"/>
      <c r="F796" s="93"/>
      <c r="G796" s="93"/>
      <c r="H796" s="93"/>
      <c r="I796" s="93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 ht="12.75" hidden="1" customHeight="1" x14ac:dyDescent="0.25">
      <c r="A797" s="105"/>
      <c r="B797" s="93"/>
      <c r="C797" s="93"/>
      <c r="D797" s="183"/>
      <c r="E797" s="106"/>
      <c r="F797" s="93"/>
      <c r="G797" s="93"/>
      <c r="H797" s="93"/>
      <c r="I797" s="93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 ht="12.75" hidden="1" customHeight="1" x14ac:dyDescent="0.25">
      <c r="A798" s="105"/>
      <c r="B798" s="93"/>
      <c r="C798" s="93"/>
      <c r="D798" s="183"/>
      <c r="E798" s="106"/>
      <c r="F798" s="93"/>
      <c r="G798" s="93"/>
      <c r="H798" s="93"/>
      <c r="I798" s="93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 ht="12.75" hidden="1" customHeight="1" x14ac:dyDescent="0.25">
      <c r="A799" s="105"/>
      <c r="B799" s="93"/>
      <c r="C799" s="93"/>
      <c r="D799" s="183"/>
      <c r="E799" s="106"/>
      <c r="F799" s="93"/>
      <c r="G799" s="93"/>
      <c r="H799" s="93"/>
      <c r="I799" s="93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 ht="12.75" hidden="1" customHeight="1" x14ac:dyDescent="0.25">
      <c r="A800" s="105"/>
      <c r="B800" s="93"/>
      <c r="C800" s="93"/>
      <c r="D800" s="183"/>
      <c r="E800" s="106"/>
      <c r="F800" s="93"/>
      <c r="G800" s="93"/>
      <c r="H800" s="93"/>
      <c r="I800" s="93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 ht="12.75" hidden="1" customHeight="1" x14ac:dyDescent="0.25">
      <c r="A801" s="105"/>
      <c r="B801" s="93"/>
      <c r="C801" s="93"/>
      <c r="D801" s="183"/>
      <c r="E801" s="106"/>
      <c r="F801" s="93"/>
      <c r="G801" s="93"/>
      <c r="H801" s="93"/>
      <c r="I801" s="93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 ht="12.75" hidden="1" customHeight="1" x14ac:dyDescent="0.25">
      <c r="A802" s="105"/>
      <c r="B802" s="93"/>
      <c r="C802" s="93"/>
      <c r="D802" s="183"/>
      <c r="E802" s="106"/>
      <c r="F802" s="93"/>
      <c r="G802" s="93"/>
      <c r="H802" s="93"/>
      <c r="I802" s="93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 ht="12.75" hidden="1" customHeight="1" x14ac:dyDescent="0.25">
      <c r="A803" s="105"/>
      <c r="B803" s="93"/>
      <c r="C803" s="93"/>
      <c r="D803" s="183"/>
      <c r="E803" s="106"/>
      <c r="F803" s="93"/>
      <c r="G803" s="93"/>
      <c r="H803" s="93"/>
      <c r="I803" s="93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 ht="12.75" hidden="1" customHeight="1" x14ac:dyDescent="0.25">
      <c r="A804" s="105"/>
      <c r="B804" s="93"/>
      <c r="C804" s="93"/>
      <c r="D804" s="183"/>
      <c r="E804" s="106"/>
      <c r="F804" s="93"/>
      <c r="G804" s="93"/>
      <c r="H804" s="93"/>
      <c r="I804" s="93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 ht="12.75" hidden="1" customHeight="1" x14ac:dyDescent="0.25">
      <c r="A805" s="105"/>
      <c r="B805" s="93"/>
      <c r="C805" s="93"/>
      <c r="D805" s="183"/>
      <c r="E805" s="106"/>
      <c r="F805" s="93"/>
      <c r="G805" s="93"/>
      <c r="H805" s="93"/>
      <c r="I805" s="93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 ht="12.75" hidden="1" customHeight="1" x14ac:dyDescent="0.25">
      <c r="A806" s="105"/>
      <c r="B806" s="93"/>
      <c r="C806" s="93"/>
      <c r="D806" s="183"/>
      <c r="E806" s="106"/>
      <c r="F806" s="93"/>
      <c r="G806" s="93"/>
      <c r="H806" s="93"/>
      <c r="I806" s="93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 ht="12.75" hidden="1" customHeight="1" x14ac:dyDescent="0.25">
      <c r="A807" s="105"/>
      <c r="B807" s="93"/>
      <c r="C807" s="93"/>
      <c r="D807" s="183"/>
      <c r="E807" s="106"/>
      <c r="F807" s="93"/>
      <c r="G807" s="93"/>
      <c r="H807" s="93"/>
      <c r="I807" s="93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 ht="12.75" hidden="1" customHeight="1" x14ac:dyDescent="0.25">
      <c r="A808" s="105"/>
      <c r="B808" s="93"/>
      <c r="C808" s="93"/>
      <c r="D808" s="183"/>
      <c r="E808" s="106"/>
      <c r="F808" s="93"/>
      <c r="G808" s="93"/>
      <c r="H808" s="93"/>
      <c r="I808" s="93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 ht="12.75" hidden="1" customHeight="1" x14ac:dyDescent="0.25">
      <c r="A809" s="105"/>
      <c r="B809" s="93"/>
      <c r="C809" s="93"/>
      <c r="D809" s="183"/>
      <c r="E809" s="106"/>
      <c r="F809" s="93"/>
      <c r="G809" s="93"/>
      <c r="H809" s="93"/>
      <c r="I809" s="93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 ht="12.75" hidden="1" customHeight="1" x14ac:dyDescent="0.25">
      <c r="A810" s="105"/>
      <c r="B810" s="93"/>
      <c r="C810" s="93"/>
      <c r="D810" s="183"/>
      <c r="E810" s="106"/>
      <c r="F810" s="93"/>
      <c r="G810" s="93"/>
      <c r="H810" s="93"/>
      <c r="I810" s="93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 ht="12.75" hidden="1" customHeight="1" x14ac:dyDescent="0.25">
      <c r="A811" s="105"/>
      <c r="B811" s="93"/>
      <c r="C811" s="93"/>
      <c r="D811" s="183"/>
      <c r="E811" s="106"/>
      <c r="F811" s="93"/>
      <c r="G811" s="93"/>
      <c r="H811" s="93"/>
      <c r="I811" s="93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 ht="12.75" hidden="1" customHeight="1" x14ac:dyDescent="0.25">
      <c r="A812" s="105"/>
      <c r="B812" s="93"/>
      <c r="C812" s="93"/>
      <c r="D812" s="183"/>
      <c r="E812" s="106"/>
      <c r="F812" s="93"/>
      <c r="G812" s="93"/>
      <c r="H812" s="93"/>
      <c r="I812" s="93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 ht="12.75" hidden="1" customHeight="1" x14ac:dyDescent="0.25">
      <c r="A813" s="105"/>
      <c r="B813" s="93"/>
      <c r="C813" s="93"/>
      <c r="D813" s="183"/>
      <c r="E813" s="106"/>
      <c r="F813" s="93"/>
      <c r="G813" s="93"/>
      <c r="H813" s="93"/>
      <c r="I813" s="93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 ht="12.75" hidden="1" customHeight="1" x14ac:dyDescent="0.25">
      <c r="A814" s="105"/>
      <c r="B814" s="93"/>
      <c r="C814" s="93"/>
      <c r="D814" s="183"/>
      <c r="E814" s="106"/>
      <c r="F814" s="93"/>
      <c r="G814" s="93"/>
      <c r="H814" s="93"/>
      <c r="I814" s="93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 ht="12.75" hidden="1" customHeight="1" x14ac:dyDescent="0.25">
      <c r="A815" s="105"/>
      <c r="B815" s="93"/>
      <c r="C815" s="93"/>
      <c r="D815" s="183"/>
      <c r="E815" s="106"/>
      <c r="F815" s="93"/>
      <c r="G815" s="93"/>
      <c r="H815" s="93"/>
      <c r="I815" s="93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 ht="12.75" hidden="1" customHeight="1" x14ac:dyDescent="0.25">
      <c r="A816" s="105"/>
      <c r="B816" s="93"/>
      <c r="C816" s="93"/>
      <c r="D816" s="183"/>
      <c r="E816" s="106"/>
      <c r="F816" s="93"/>
      <c r="G816" s="93"/>
      <c r="H816" s="93"/>
      <c r="I816" s="93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 ht="12.75" hidden="1" customHeight="1" x14ac:dyDescent="0.25">
      <c r="A817" s="105"/>
      <c r="B817" s="93"/>
      <c r="C817" s="93"/>
      <c r="D817" s="183"/>
      <c r="E817" s="106"/>
      <c r="F817" s="93"/>
      <c r="G817" s="93"/>
      <c r="H817" s="93"/>
      <c r="I817" s="93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 ht="12.75" hidden="1" customHeight="1" x14ac:dyDescent="0.25">
      <c r="A818" s="105"/>
      <c r="B818" s="93"/>
      <c r="C818" s="93"/>
      <c r="D818" s="183"/>
      <c r="E818" s="106"/>
      <c r="F818" s="93"/>
      <c r="G818" s="93"/>
      <c r="H818" s="93"/>
      <c r="I818" s="93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 ht="12.75" hidden="1" customHeight="1" x14ac:dyDescent="0.25">
      <c r="A819" s="105"/>
      <c r="B819" s="93"/>
      <c r="C819" s="93"/>
      <c r="D819" s="183"/>
      <c r="E819" s="106"/>
      <c r="F819" s="93"/>
      <c r="G819" s="93"/>
      <c r="H819" s="93"/>
      <c r="I819" s="93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 ht="12.75" hidden="1" customHeight="1" x14ac:dyDescent="0.25">
      <c r="A820" s="105"/>
      <c r="B820" s="93"/>
      <c r="C820" s="93"/>
      <c r="D820" s="183"/>
      <c r="E820" s="106"/>
      <c r="F820" s="93"/>
      <c r="G820" s="93"/>
      <c r="H820" s="93"/>
      <c r="I820" s="93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 ht="12.75" hidden="1" customHeight="1" x14ac:dyDescent="0.25">
      <c r="A821" s="115"/>
      <c r="B821" s="116"/>
      <c r="C821" s="116"/>
      <c r="D821" s="184"/>
      <c r="E821" s="117"/>
      <c r="F821" s="116"/>
      <c r="G821" s="116"/>
      <c r="H821" s="118"/>
      <c r="I821" s="118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 ht="12.75" hidden="1" customHeight="1" x14ac:dyDescent="0.25">
      <c r="A822" s="119"/>
      <c r="B822" s="120"/>
      <c r="C822" s="120"/>
      <c r="D822" s="185"/>
      <c r="E822" s="121"/>
      <c r="F822" s="120"/>
      <c r="G822" s="120"/>
      <c r="H822" s="93"/>
      <c r="I822" s="93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 ht="12.75" customHeight="1" x14ac:dyDescent="0.25">
      <c r="A823" s="122"/>
      <c r="B823" s="123"/>
      <c r="C823" s="123"/>
      <c r="D823" s="186"/>
      <c r="E823" s="124"/>
      <c r="F823" s="123"/>
      <c r="G823" s="123"/>
      <c r="H823" s="123"/>
      <c r="I823" s="12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 ht="12.75" customHeight="1" x14ac:dyDescent="0.25">
      <c r="A824" s="372"/>
      <c r="B824" s="373"/>
      <c r="C824" s="374" t="s">
        <v>138</v>
      </c>
      <c r="D824" s="375">
        <f>SUM(D5:D823)</f>
        <v>559292.38000000035</v>
      </c>
      <c r="E824" s="372"/>
      <c r="F824" s="373"/>
      <c r="G824" s="373"/>
      <c r="H824" s="376"/>
      <c r="I824" s="376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 ht="12.75" customHeight="1" x14ac:dyDescent="0.25">
      <c r="A825" s="377"/>
      <c r="B825" s="366"/>
      <c r="C825" s="366"/>
      <c r="D825" s="378"/>
      <c r="E825" s="377"/>
      <c r="F825" s="366"/>
      <c r="G825" s="366"/>
      <c r="H825" s="366"/>
      <c r="I825" s="366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 ht="12.75" customHeight="1" x14ac:dyDescent="0.25">
      <c r="A826" s="377"/>
      <c r="B826" s="366"/>
      <c r="C826" s="366"/>
      <c r="D826" s="378"/>
      <c r="E826" s="377"/>
      <c r="F826" s="366"/>
      <c r="G826" s="366"/>
      <c r="H826" s="366"/>
      <c r="I826" s="366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 ht="12.75" customHeight="1" x14ac:dyDescent="0.25">
      <c r="A827" s="377"/>
      <c r="B827" s="366"/>
      <c r="C827" s="366"/>
      <c r="D827" s="378"/>
      <c r="E827" s="377"/>
      <c r="F827" s="366"/>
      <c r="G827" s="366"/>
      <c r="H827" s="366"/>
      <c r="I827" s="366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 ht="12.75" customHeight="1" x14ac:dyDescent="0.25">
      <c r="A828" s="377"/>
      <c r="B828" s="366"/>
      <c r="C828" s="366"/>
      <c r="D828" s="378"/>
      <c r="E828" s="377"/>
      <c r="F828" s="366"/>
      <c r="G828" s="366"/>
      <c r="H828" s="366"/>
      <c r="I828" s="366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 ht="12.75" customHeight="1" x14ac:dyDescent="0.25">
      <c r="A829" s="377"/>
      <c r="B829" s="366"/>
      <c r="C829" s="366"/>
      <c r="D829" s="378"/>
      <c r="E829" s="377"/>
      <c r="F829" s="366"/>
      <c r="G829" s="366"/>
      <c r="H829" s="366"/>
      <c r="I829" s="366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 ht="12.75" customHeight="1" x14ac:dyDescent="0.25">
      <c r="A830" s="377"/>
      <c r="B830" s="366"/>
      <c r="C830" s="366"/>
      <c r="D830" s="378"/>
      <c r="E830" s="377"/>
      <c r="F830" s="366"/>
      <c r="G830" s="366"/>
      <c r="H830" s="366"/>
      <c r="I830" s="366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 ht="12.75" customHeight="1" x14ac:dyDescent="0.25">
      <c r="A831" s="377"/>
      <c r="B831" s="366"/>
      <c r="C831" s="366"/>
      <c r="D831" s="378"/>
      <c r="E831" s="377"/>
      <c r="F831" s="366"/>
      <c r="G831" s="366"/>
      <c r="H831" s="366"/>
      <c r="I831" s="366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 ht="12.75" customHeight="1" x14ac:dyDescent="0.25">
      <c r="A832" s="377"/>
      <c r="B832" s="366"/>
      <c r="C832" s="366"/>
      <c r="D832" s="378"/>
      <c r="E832" s="377"/>
      <c r="F832" s="366"/>
      <c r="G832" s="366"/>
      <c r="H832" s="366"/>
      <c r="I832" s="366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 ht="12.75" customHeight="1" x14ac:dyDescent="0.25">
      <c r="A833" s="377"/>
      <c r="B833" s="366"/>
      <c r="C833" s="366"/>
      <c r="D833" s="378"/>
      <c r="E833" s="377"/>
      <c r="F833" s="366"/>
      <c r="G833" s="366"/>
      <c r="H833" s="366"/>
      <c r="I833" s="366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 ht="12.75" customHeight="1" x14ac:dyDescent="0.25">
      <c r="A834" s="377"/>
      <c r="B834" s="366"/>
      <c r="C834" s="366"/>
      <c r="D834" s="378"/>
      <c r="E834" s="377"/>
      <c r="F834" s="366"/>
      <c r="G834" s="366"/>
      <c r="H834" s="366"/>
      <c r="I834" s="366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 ht="12.75" customHeight="1" x14ac:dyDescent="0.25">
      <c r="A835" s="377"/>
      <c r="B835" s="366"/>
      <c r="C835" s="366"/>
      <c r="D835" s="378"/>
      <c r="E835" s="377"/>
      <c r="F835" s="366"/>
      <c r="G835" s="366"/>
      <c r="H835" s="366"/>
      <c r="I835" s="366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 ht="12.75" customHeight="1" x14ac:dyDescent="0.25">
      <c r="A836" s="377"/>
      <c r="B836" s="366"/>
      <c r="C836" s="366"/>
      <c r="D836" s="378"/>
      <c r="E836" s="377"/>
      <c r="F836" s="366"/>
      <c r="G836" s="366"/>
      <c r="H836" s="366"/>
      <c r="I836" s="366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 ht="12.75" customHeight="1" x14ac:dyDescent="0.25">
      <c r="A837" s="377"/>
      <c r="B837" s="366"/>
      <c r="C837" s="366"/>
      <c r="D837" s="378"/>
      <c r="E837" s="377"/>
      <c r="F837" s="366"/>
      <c r="G837" s="366"/>
      <c r="H837" s="366"/>
      <c r="I837" s="366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 ht="12.75" customHeight="1" x14ac:dyDescent="0.25">
      <c r="A838" s="377"/>
      <c r="B838" s="366"/>
      <c r="C838" s="366"/>
      <c r="D838" s="378"/>
      <c r="E838" s="377"/>
      <c r="F838" s="366"/>
      <c r="G838" s="366"/>
      <c r="H838" s="366"/>
      <c r="I838" s="366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 ht="12.75" customHeight="1" x14ac:dyDescent="0.25">
      <c r="A839" s="377"/>
      <c r="B839" s="366"/>
      <c r="C839" s="366"/>
      <c r="D839" s="378"/>
      <c r="E839" s="377"/>
      <c r="F839" s="366"/>
      <c r="G839" s="366"/>
      <c r="H839" s="366"/>
      <c r="I839" s="366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 ht="12.75" customHeight="1" x14ac:dyDescent="0.25">
      <c r="A840" s="377"/>
      <c r="B840" s="366"/>
      <c r="C840" s="366"/>
      <c r="D840" s="378"/>
      <c r="E840" s="377"/>
      <c r="F840" s="366"/>
      <c r="G840" s="366"/>
      <c r="H840" s="366"/>
      <c r="I840" s="366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 ht="12.75" customHeight="1" x14ac:dyDescent="0.25">
      <c r="A841" s="377"/>
      <c r="B841" s="366"/>
      <c r="C841" s="366"/>
      <c r="D841" s="378"/>
      <c r="E841" s="377"/>
      <c r="F841" s="366"/>
      <c r="G841" s="366"/>
      <c r="H841" s="366"/>
      <c r="I841" s="366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 ht="12.75" customHeight="1" x14ac:dyDescent="0.25">
      <c r="A842" s="377"/>
      <c r="B842" s="366"/>
      <c r="C842" s="366"/>
      <c r="D842" s="378"/>
      <c r="E842" s="377"/>
      <c r="F842" s="366"/>
      <c r="G842" s="366"/>
      <c r="H842" s="366"/>
      <c r="I842" s="366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 ht="12.75" customHeight="1" x14ac:dyDescent="0.25">
      <c r="A843" s="377"/>
      <c r="B843" s="366"/>
      <c r="C843" s="366"/>
      <c r="D843" s="378"/>
      <c r="E843" s="377"/>
      <c r="F843" s="366"/>
      <c r="G843" s="366"/>
      <c r="H843" s="366"/>
      <c r="I843" s="366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 ht="12.75" customHeight="1" x14ac:dyDescent="0.25">
      <c r="A844" s="377"/>
      <c r="B844" s="366"/>
      <c r="C844" s="366"/>
      <c r="D844" s="378"/>
      <c r="E844" s="377"/>
      <c r="F844" s="366"/>
      <c r="G844" s="366"/>
      <c r="H844" s="366"/>
      <c r="I844" s="366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 ht="12.75" customHeight="1" x14ac:dyDescent="0.25">
      <c r="A845" s="377"/>
      <c r="B845" s="366"/>
      <c r="C845" s="366"/>
      <c r="D845" s="378"/>
      <c r="E845" s="377"/>
      <c r="F845" s="366"/>
      <c r="G845" s="366"/>
      <c r="H845" s="366"/>
      <c r="I845" s="366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 ht="12.75" customHeight="1" x14ac:dyDescent="0.25">
      <c r="A846" s="377"/>
      <c r="B846" s="366"/>
      <c r="C846" s="366"/>
      <c r="D846" s="378"/>
      <c r="E846" s="377"/>
      <c r="F846" s="366"/>
      <c r="G846" s="366"/>
      <c r="H846" s="366"/>
      <c r="I846" s="366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 ht="12.75" customHeight="1" x14ac:dyDescent="0.25">
      <c r="A847" s="377"/>
      <c r="B847" s="366"/>
      <c r="C847" s="366"/>
      <c r="D847" s="378"/>
      <c r="E847" s="377"/>
      <c r="F847" s="366"/>
      <c r="G847" s="366"/>
      <c r="H847" s="366"/>
      <c r="I847" s="366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 ht="12.75" customHeight="1" x14ac:dyDescent="0.25">
      <c r="A848" s="377"/>
      <c r="B848" s="366"/>
      <c r="C848" s="366"/>
      <c r="D848" s="378"/>
      <c r="E848" s="377"/>
      <c r="F848" s="366"/>
      <c r="G848" s="366"/>
      <c r="H848" s="366"/>
      <c r="I848" s="366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 ht="12.75" customHeight="1" x14ac:dyDescent="0.25">
      <c r="A849" s="377"/>
      <c r="B849" s="366"/>
      <c r="C849" s="366"/>
      <c r="D849" s="378"/>
      <c r="E849" s="377"/>
      <c r="F849" s="366"/>
      <c r="G849" s="366"/>
      <c r="H849" s="366"/>
      <c r="I849" s="366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 ht="12.75" customHeight="1" x14ac:dyDescent="0.25">
      <c r="A850" s="377"/>
      <c r="B850" s="366"/>
      <c r="C850" s="366"/>
      <c r="D850" s="378"/>
      <c r="E850" s="377"/>
      <c r="F850" s="366"/>
      <c r="G850" s="366"/>
      <c r="H850" s="366"/>
      <c r="I850" s="366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 ht="12.75" customHeight="1" x14ac:dyDescent="0.25">
      <c r="A851" s="377"/>
      <c r="B851" s="366"/>
      <c r="C851" s="366"/>
      <c r="D851" s="378"/>
      <c r="E851" s="377"/>
      <c r="F851" s="366"/>
      <c r="G851" s="366"/>
      <c r="H851" s="366"/>
      <c r="I851" s="366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 ht="12.75" customHeight="1" x14ac:dyDescent="0.25">
      <c r="A852" s="377"/>
      <c r="B852" s="366"/>
      <c r="C852" s="366"/>
      <c r="D852" s="378"/>
      <c r="E852" s="377"/>
      <c r="F852" s="366"/>
      <c r="G852" s="366"/>
      <c r="H852" s="366"/>
      <c r="I852" s="366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 ht="12.75" customHeight="1" x14ac:dyDescent="0.25">
      <c r="A853" s="377"/>
      <c r="B853" s="366"/>
      <c r="C853" s="366"/>
      <c r="D853" s="378"/>
      <c r="E853" s="377"/>
      <c r="F853" s="366"/>
      <c r="G853" s="366"/>
      <c r="H853" s="366"/>
      <c r="I853" s="366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 ht="12.75" customHeight="1" x14ac:dyDescent="0.25">
      <c r="A854" s="377"/>
      <c r="B854" s="366"/>
      <c r="C854" s="366"/>
      <c r="D854" s="378"/>
      <c r="E854" s="377"/>
      <c r="F854" s="366"/>
      <c r="G854" s="366"/>
      <c r="H854" s="366"/>
      <c r="I854" s="366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 ht="12.75" customHeight="1" x14ac:dyDescent="0.25">
      <c r="A855" s="377"/>
      <c r="B855" s="366"/>
      <c r="C855" s="366"/>
      <c r="D855" s="378"/>
      <c r="E855" s="377"/>
      <c r="F855" s="366"/>
      <c r="G855" s="366"/>
      <c r="H855" s="366"/>
      <c r="I855" s="366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 ht="12.75" customHeight="1" x14ac:dyDescent="0.25">
      <c r="A856" s="377"/>
      <c r="B856" s="366"/>
      <c r="C856" s="366"/>
      <c r="D856" s="378"/>
      <c r="E856" s="377"/>
      <c r="F856" s="366"/>
      <c r="G856" s="366"/>
      <c r="H856" s="366"/>
      <c r="I856" s="366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 ht="12.75" customHeight="1" x14ac:dyDescent="0.25">
      <c r="A857" s="377"/>
      <c r="B857" s="366"/>
      <c r="C857" s="366"/>
      <c r="D857" s="378"/>
      <c r="E857" s="377"/>
      <c r="F857" s="366"/>
      <c r="G857" s="366"/>
      <c r="H857" s="366"/>
      <c r="I857" s="366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 ht="12.75" customHeight="1" x14ac:dyDescent="0.25">
      <c r="A858" s="377"/>
      <c r="B858" s="366"/>
      <c r="C858" s="366"/>
      <c r="D858" s="378"/>
      <c r="E858" s="377"/>
      <c r="F858" s="366"/>
      <c r="G858" s="366"/>
      <c r="H858" s="366"/>
      <c r="I858" s="366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 ht="12.75" customHeight="1" x14ac:dyDescent="0.25">
      <c r="A859" s="377"/>
      <c r="B859" s="366"/>
      <c r="C859" s="366"/>
      <c r="D859" s="378"/>
      <c r="E859" s="377"/>
      <c r="F859" s="366"/>
      <c r="G859" s="366"/>
      <c r="H859" s="366"/>
      <c r="I859" s="366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 ht="12.75" customHeight="1" x14ac:dyDescent="0.25">
      <c r="A860" s="377"/>
      <c r="B860" s="366"/>
      <c r="C860" s="366"/>
      <c r="D860" s="378"/>
      <c r="E860" s="377"/>
      <c r="F860" s="366"/>
      <c r="G860" s="366"/>
      <c r="H860" s="366"/>
      <c r="I860" s="366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 ht="12.75" customHeight="1" x14ac:dyDescent="0.25">
      <c r="A861" s="377"/>
      <c r="B861" s="366"/>
      <c r="C861" s="366"/>
      <c r="D861" s="378"/>
      <c r="E861" s="377"/>
      <c r="F861" s="366"/>
      <c r="G861" s="366"/>
      <c r="H861" s="366"/>
      <c r="I861" s="366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 ht="12.75" customHeight="1" x14ac:dyDescent="0.25">
      <c r="A862" s="377"/>
      <c r="B862" s="366"/>
      <c r="C862" s="366"/>
      <c r="D862" s="378"/>
      <c r="E862" s="377"/>
      <c r="F862" s="366"/>
      <c r="G862" s="366"/>
      <c r="H862" s="366"/>
      <c r="I862" s="366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 ht="12.75" customHeight="1" x14ac:dyDescent="0.25">
      <c r="A863" s="377"/>
      <c r="B863" s="366"/>
      <c r="C863" s="366"/>
      <c r="D863" s="378"/>
      <c r="E863" s="377"/>
      <c r="F863" s="366"/>
      <c r="G863" s="366"/>
      <c r="H863" s="366"/>
      <c r="I863" s="366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 ht="12.75" customHeight="1" x14ac:dyDescent="0.25">
      <c r="A864" s="377"/>
      <c r="B864" s="366"/>
      <c r="C864" s="366"/>
      <c r="D864" s="378"/>
      <c r="E864" s="377"/>
      <c r="F864" s="366"/>
      <c r="G864" s="366"/>
      <c r="H864" s="366"/>
      <c r="I864" s="366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 ht="12.75" customHeight="1" x14ac:dyDescent="0.25">
      <c r="A865" s="377"/>
      <c r="B865" s="366"/>
      <c r="C865" s="366"/>
      <c r="D865" s="378"/>
      <c r="E865" s="377"/>
      <c r="F865" s="366"/>
      <c r="G865" s="366"/>
      <c r="H865" s="366"/>
      <c r="I865" s="366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 ht="12.75" customHeight="1" x14ac:dyDescent="0.25">
      <c r="A866" s="377"/>
      <c r="B866" s="366"/>
      <c r="C866" s="366"/>
      <c r="D866" s="378"/>
      <c r="E866" s="377"/>
      <c r="F866" s="366"/>
      <c r="G866" s="366"/>
      <c r="H866" s="366"/>
      <c r="I866" s="366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 ht="12.75" customHeight="1" x14ac:dyDescent="0.25">
      <c r="A867" s="377"/>
      <c r="B867" s="366"/>
      <c r="C867" s="366"/>
      <c r="D867" s="378"/>
      <c r="E867" s="377"/>
      <c r="F867" s="366"/>
      <c r="G867" s="366"/>
      <c r="H867" s="366"/>
      <c r="I867" s="366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 ht="12.75" customHeight="1" x14ac:dyDescent="0.25">
      <c r="A868" s="377"/>
      <c r="B868" s="366"/>
      <c r="C868" s="366"/>
      <c r="D868" s="378"/>
      <c r="E868" s="377"/>
      <c r="F868" s="366"/>
      <c r="G868" s="366"/>
      <c r="H868" s="366"/>
      <c r="I868" s="366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 ht="12.75" customHeight="1" x14ac:dyDescent="0.25">
      <c r="A869" s="377"/>
      <c r="B869" s="366"/>
      <c r="C869" s="366"/>
      <c r="D869" s="378"/>
      <c r="E869" s="377"/>
      <c r="F869" s="366"/>
      <c r="G869" s="366"/>
      <c r="H869" s="366"/>
      <c r="I869" s="366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 ht="12.75" customHeight="1" x14ac:dyDescent="0.25">
      <c r="A870" s="377"/>
      <c r="B870" s="366"/>
      <c r="C870" s="366"/>
      <c r="D870" s="378"/>
      <c r="E870" s="377"/>
      <c r="F870" s="366"/>
      <c r="G870" s="366"/>
      <c r="H870" s="366"/>
      <c r="I870" s="366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 ht="12.75" customHeight="1" x14ac:dyDescent="0.25">
      <c r="A871" s="377"/>
      <c r="B871" s="366"/>
      <c r="C871" s="366"/>
      <c r="D871" s="378"/>
      <c r="E871" s="377"/>
      <c r="F871" s="366"/>
      <c r="G871" s="366"/>
      <c r="H871" s="366"/>
      <c r="I871" s="366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 ht="12.75" customHeight="1" x14ac:dyDescent="0.25">
      <c r="A872" s="377"/>
      <c r="B872" s="366"/>
      <c r="C872" s="366"/>
      <c r="D872" s="378"/>
      <c r="E872" s="377"/>
      <c r="F872" s="366"/>
      <c r="G872" s="366"/>
      <c r="H872" s="366"/>
      <c r="I872" s="366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 ht="12.75" customHeight="1" x14ac:dyDescent="0.25">
      <c r="A873" s="377"/>
      <c r="B873" s="366"/>
      <c r="C873" s="366"/>
      <c r="D873" s="378"/>
      <c r="E873" s="377"/>
      <c r="F873" s="366"/>
      <c r="G873" s="366"/>
      <c r="H873" s="366"/>
      <c r="I873" s="366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 ht="12.75" customHeight="1" x14ac:dyDescent="0.25">
      <c r="A874" s="377"/>
      <c r="B874" s="366"/>
      <c r="C874" s="366"/>
      <c r="D874" s="378"/>
      <c r="E874" s="377"/>
      <c r="F874" s="366"/>
      <c r="G874" s="366"/>
      <c r="H874" s="366"/>
      <c r="I874" s="366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 ht="12.75" customHeight="1" x14ac:dyDescent="0.25">
      <c r="A875" s="377"/>
      <c r="B875" s="366"/>
      <c r="C875" s="366"/>
      <c r="D875" s="378"/>
      <c r="E875" s="377"/>
      <c r="F875" s="366"/>
      <c r="G875" s="366"/>
      <c r="H875" s="366"/>
      <c r="I875" s="366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 ht="12.75" customHeight="1" x14ac:dyDescent="0.25">
      <c r="A876" s="377"/>
      <c r="B876" s="366"/>
      <c r="C876" s="366"/>
      <c r="D876" s="378"/>
      <c r="E876" s="377"/>
      <c r="F876" s="366"/>
      <c r="G876" s="366"/>
      <c r="H876" s="366"/>
      <c r="I876" s="366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 ht="12.75" customHeight="1" x14ac:dyDescent="0.25">
      <c r="A877" s="377"/>
      <c r="B877" s="366"/>
      <c r="C877" s="366"/>
      <c r="D877" s="378"/>
      <c r="E877" s="377"/>
      <c r="F877" s="366"/>
      <c r="G877" s="366"/>
      <c r="H877" s="366"/>
      <c r="I877" s="366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 ht="12.75" customHeight="1" x14ac:dyDescent="0.25">
      <c r="A878" s="377"/>
      <c r="B878" s="366"/>
      <c r="C878" s="366"/>
      <c r="D878" s="378"/>
      <c r="E878" s="377"/>
      <c r="F878" s="366"/>
      <c r="G878" s="366"/>
      <c r="H878" s="366"/>
      <c r="I878" s="366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 ht="12.75" customHeight="1" x14ac:dyDescent="0.25">
      <c r="A879" s="377"/>
      <c r="B879" s="366"/>
      <c r="C879" s="366"/>
      <c r="D879" s="378"/>
      <c r="E879" s="377"/>
      <c r="F879" s="366"/>
      <c r="G879" s="366"/>
      <c r="H879" s="366"/>
      <c r="I879" s="366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 ht="12.75" customHeight="1" x14ac:dyDescent="0.25">
      <c r="A880" s="377"/>
      <c r="B880" s="366"/>
      <c r="C880" s="366"/>
      <c r="D880" s="378"/>
      <c r="E880" s="377"/>
      <c r="F880" s="366"/>
      <c r="G880" s="366"/>
      <c r="H880" s="366"/>
      <c r="I880" s="366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 ht="12.75" customHeight="1" x14ac:dyDescent="0.25">
      <c r="A881" s="377"/>
      <c r="B881" s="366"/>
      <c r="C881" s="366"/>
      <c r="D881" s="378"/>
      <c r="E881" s="377"/>
      <c r="F881" s="366"/>
      <c r="G881" s="366"/>
      <c r="H881" s="366"/>
      <c r="I881" s="366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 ht="12.75" customHeight="1" x14ac:dyDescent="0.25">
      <c r="A882" s="377"/>
      <c r="B882" s="366"/>
      <c r="C882" s="366"/>
      <c r="D882" s="378"/>
      <c r="E882" s="377"/>
      <c r="F882" s="366"/>
      <c r="G882" s="366"/>
      <c r="H882" s="366"/>
      <c r="I882" s="366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 ht="12.75" customHeight="1" x14ac:dyDescent="0.25">
      <c r="A883" s="377"/>
      <c r="B883" s="366"/>
      <c r="C883" s="366"/>
      <c r="D883" s="378"/>
      <c r="E883" s="377"/>
      <c r="F883" s="366"/>
      <c r="G883" s="366"/>
      <c r="H883" s="366"/>
      <c r="I883" s="366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 ht="12.75" customHeight="1" x14ac:dyDescent="0.25">
      <c r="A884" s="377"/>
      <c r="B884" s="366"/>
      <c r="C884" s="366"/>
      <c r="D884" s="378"/>
      <c r="E884" s="377"/>
      <c r="F884" s="366"/>
      <c r="G884" s="366"/>
      <c r="H884" s="366"/>
      <c r="I884" s="366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 ht="12.75" customHeight="1" x14ac:dyDescent="0.25">
      <c r="A885" s="377"/>
      <c r="B885" s="366"/>
      <c r="C885" s="366"/>
      <c r="D885" s="378"/>
      <c r="E885" s="377"/>
      <c r="F885" s="366"/>
      <c r="G885" s="366"/>
      <c r="H885" s="366"/>
      <c r="I885" s="366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 ht="12.75" customHeight="1" x14ac:dyDescent="0.25">
      <c r="A886" s="377"/>
      <c r="B886" s="366"/>
      <c r="C886" s="366"/>
      <c r="D886" s="378"/>
      <c r="E886" s="377"/>
      <c r="F886" s="366"/>
      <c r="G886" s="366"/>
      <c r="H886" s="366"/>
      <c r="I886" s="366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 ht="12.75" customHeight="1" x14ac:dyDescent="0.25">
      <c r="A887" s="377"/>
      <c r="B887" s="366"/>
      <c r="C887" s="366"/>
      <c r="D887" s="378"/>
      <c r="E887" s="377"/>
      <c r="F887" s="366"/>
      <c r="G887" s="366"/>
      <c r="H887" s="366"/>
      <c r="I887" s="366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 ht="12.75" customHeight="1" x14ac:dyDescent="0.25">
      <c r="A888" s="377"/>
      <c r="B888" s="366"/>
      <c r="C888" s="366"/>
      <c r="D888" s="378"/>
      <c r="E888" s="377"/>
      <c r="F888" s="366"/>
      <c r="G888" s="366"/>
      <c r="H888" s="366"/>
      <c r="I888" s="366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 ht="12.75" customHeight="1" x14ac:dyDescent="0.25">
      <c r="A889" s="377"/>
      <c r="B889" s="366"/>
      <c r="C889" s="366"/>
      <c r="D889" s="378"/>
      <c r="E889" s="377"/>
      <c r="F889" s="366"/>
      <c r="G889" s="366"/>
      <c r="H889" s="366"/>
      <c r="I889" s="366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 ht="12.75" customHeight="1" x14ac:dyDescent="0.25">
      <c r="A890" s="377"/>
      <c r="B890" s="366"/>
      <c r="C890" s="366"/>
      <c r="D890" s="378"/>
      <c r="E890" s="377"/>
      <c r="F890" s="366"/>
      <c r="G890" s="366"/>
      <c r="H890" s="366"/>
      <c r="I890" s="366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 ht="12.75" customHeight="1" x14ac:dyDescent="0.25">
      <c r="A891" s="377"/>
      <c r="B891" s="366"/>
      <c r="C891" s="366"/>
      <c r="D891" s="378"/>
      <c r="E891" s="377"/>
      <c r="F891" s="366"/>
      <c r="G891" s="366"/>
      <c r="H891" s="366"/>
      <c r="I891" s="366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 ht="12.75" customHeight="1" x14ac:dyDescent="0.25">
      <c r="A892" s="377"/>
      <c r="B892" s="366"/>
      <c r="C892" s="366"/>
      <c r="D892" s="378"/>
      <c r="E892" s="377"/>
      <c r="F892" s="366"/>
      <c r="G892" s="366"/>
      <c r="H892" s="366"/>
      <c r="I892" s="366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 ht="12.75" customHeight="1" x14ac:dyDescent="0.25">
      <c r="A893" s="377"/>
      <c r="B893" s="366"/>
      <c r="C893" s="366"/>
      <c r="D893" s="378"/>
      <c r="E893" s="377"/>
      <c r="F893" s="366"/>
      <c r="G893" s="366"/>
      <c r="H893" s="366"/>
      <c r="I893" s="366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 ht="12.75" customHeight="1" x14ac:dyDescent="0.25">
      <c r="A894" s="377"/>
      <c r="B894" s="366"/>
      <c r="C894" s="366"/>
      <c r="D894" s="378"/>
      <c r="E894" s="377"/>
      <c r="F894" s="366"/>
      <c r="G894" s="366"/>
      <c r="H894" s="366"/>
      <c r="I894" s="366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 ht="12.75" customHeight="1" x14ac:dyDescent="0.25">
      <c r="A895" s="377"/>
      <c r="B895" s="366"/>
      <c r="C895" s="366"/>
      <c r="D895" s="378"/>
      <c r="E895" s="377"/>
      <c r="F895" s="366"/>
      <c r="G895" s="366"/>
      <c r="H895" s="366"/>
      <c r="I895" s="366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 ht="12.75" customHeight="1" x14ac:dyDescent="0.25">
      <c r="A896" s="377"/>
      <c r="B896" s="366"/>
      <c r="C896" s="366"/>
      <c r="D896" s="378"/>
      <c r="E896" s="377"/>
      <c r="F896" s="366"/>
      <c r="G896" s="366"/>
      <c r="H896" s="366"/>
      <c r="I896" s="366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 ht="12.75" customHeight="1" x14ac:dyDescent="0.25">
      <c r="A897" s="377"/>
      <c r="B897" s="366"/>
      <c r="C897" s="366"/>
      <c r="D897" s="378"/>
      <c r="E897" s="377"/>
      <c r="F897" s="366"/>
      <c r="G897" s="366"/>
      <c r="H897" s="366"/>
      <c r="I897" s="366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 ht="12.75" customHeight="1" x14ac:dyDescent="0.25">
      <c r="A898" s="377"/>
      <c r="B898" s="366"/>
      <c r="C898" s="366"/>
      <c r="D898" s="378"/>
      <c r="E898" s="377"/>
      <c r="F898" s="366"/>
      <c r="G898" s="366"/>
      <c r="H898" s="366"/>
      <c r="I898" s="366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 ht="12.75" customHeight="1" x14ac:dyDescent="0.25">
      <c r="A899" s="377"/>
      <c r="B899" s="366"/>
      <c r="C899" s="366"/>
      <c r="D899" s="378"/>
      <c r="E899" s="377"/>
      <c r="F899" s="366"/>
      <c r="G899" s="366"/>
      <c r="H899" s="366"/>
      <c r="I899" s="366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 ht="12.75" customHeight="1" x14ac:dyDescent="0.25">
      <c r="A900" s="377"/>
      <c r="B900" s="366"/>
      <c r="C900" s="366"/>
      <c r="D900" s="378"/>
      <c r="E900" s="377"/>
      <c r="F900" s="366"/>
      <c r="G900" s="366"/>
      <c r="H900" s="366"/>
      <c r="I900" s="366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 ht="12.75" customHeight="1" x14ac:dyDescent="0.25">
      <c r="A901" s="377"/>
      <c r="B901" s="366"/>
      <c r="C901" s="366"/>
      <c r="D901" s="378"/>
      <c r="E901" s="377"/>
      <c r="F901" s="366"/>
      <c r="G901" s="366"/>
      <c r="H901" s="366"/>
      <c r="I901" s="366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 ht="12.75" customHeight="1" x14ac:dyDescent="0.25">
      <c r="A902" s="377"/>
      <c r="B902" s="366"/>
      <c r="C902" s="366"/>
      <c r="D902" s="378"/>
      <c r="E902" s="377"/>
      <c r="F902" s="366"/>
      <c r="G902" s="366"/>
      <c r="H902" s="366"/>
      <c r="I902" s="366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 ht="12.75" customHeight="1" x14ac:dyDescent="0.25">
      <c r="A903" s="377"/>
      <c r="B903" s="366"/>
      <c r="C903" s="366"/>
      <c r="D903" s="378"/>
      <c r="E903" s="377"/>
      <c r="F903" s="366"/>
      <c r="G903" s="366"/>
      <c r="H903" s="366"/>
      <c r="I903" s="366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 ht="12.75" customHeight="1" x14ac:dyDescent="0.25">
      <c r="A904" s="377"/>
      <c r="B904" s="366"/>
      <c r="C904" s="366"/>
      <c r="D904" s="378"/>
      <c r="E904" s="377"/>
      <c r="F904" s="366"/>
      <c r="G904" s="366"/>
      <c r="H904" s="366"/>
      <c r="I904" s="366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 ht="12.75" customHeight="1" x14ac:dyDescent="0.25">
      <c r="A905" s="377"/>
      <c r="B905" s="366"/>
      <c r="C905" s="366"/>
      <c r="D905" s="378"/>
      <c r="E905" s="377"/>
      <c r="F905" s="366"/>
      <c r="G905" s="366"/>
      <c r="H905" s="366"/>
      <c r="I905" s="366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 ht="12.75" customHeight="1" x14ac:dyDescent="0.25">
      <c r="A906" s="377"/>
      <c r="B906" s="366"/>
      <c r="C906" s="366"/>
      <c r="D906" s="378"/>
      <c r="E906" s="377"/>
      <c r="F906" s="366"/>
      <c r="G906" s="366"/>
      <c r="H906" s="366"/>
      <c r="I906" s="366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 ht="12.75" customHeight="1" x14ac:dyDescent="0.25">
      <c r="A907" s="377"/>
      <c r="B907" s="366"/>
      <c r="C907" s="366"/>
      <c r="D907" s="378"/>
      <c r="E907" s="377"/>
      <c r="F907" s="366"/>
      <c r="G907" s="366"/>
      <c r="H907" s="366"/>
      <c r="I907" s="366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 ht="12.75" customHeight="1" x14ac:dyDescent="0.25">
      <c r="A908" s="377"/>
      <c r="B908" s="366"/>
      <c r="C908" s="366"/>
      <c r="D908" s="378"/>
      <c r="E908" s="377"/>
      <c r="F908" s="366"/>
      <c r="G908" s="366"/>
      <c r="H908" s="366"/>
      <c r="I908" s="366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 ht="12.75" customHeight="1" x14ac:dyDescent="0.25">
      <c r="A909" s="377"/>
      <c r="B909" s="366"/>
      <c r="C909" s="366"/>
      <c r="D909" s="378"/>
      <c r="E909" s="377"/>
      <c r="F909" s="366"/>
      <c r="G909" s="366"/>
      <c r="H909" s="366"/>
      <c r="I909" s="366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 ht="12.75" customHeight="1" x14ac:dyDescent="0.25">
      <c r="A910" s="377"/>
      <c r="B910" s="366"/>
      <c r="C910" s="366"/>
      <c r="D910" s="378"/>
      <c r="E910" s="377"/>
      <c r="F910" s="366"/>
      <c r="G910" s="366"/>
      <c r="H910" s="366"/>
      <c r="I910" s="366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 ht="12.75" customHeight="1" x14ac:dyDescent="0.25">
      <c r="A911" s="377"/>
      <c r="B911" s="366"/>
      <c r="C911" s="366"/>
      <c r="D911" s="378"/>
      <c r="E911" s="377"/>
      <c r="F911" s="366"/>
      <c r="G911" s="366"/>
      <c r="H911" s="366"/>
      <c r="I911" s="366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 ht="12.75" customHeight="1" x14ac:dyDescent="0.25">
      <c r="A912" s="377"/>
      <c r="B912" s="366"/>
      <c r="C912" s="366"/>
      <c r="D912" s="378"/>
      <c r="E912" s="377"/>
      <c r="F912" s="366"/>
      <c r="G912" s="366"/>
      <c r="H912" s="366"/>
      <c r="I912" s="366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 ht="12.75" customHeight="1" x14ac:dyDescent="0.25">
      <c r="A913" s="377"/>
      <c r="B913" s="366"/>
      <c r="C913" s="366"/>
      <c r="D913" s="378"/>
      <c r="E913" s="377"/>
      <c r="F913" s="366"/>
      <c r="G913" s="366"/>
      <c r="H913" s="366"/>
      <c r="I913" s="366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 ht="12.75" customHeight="1" x14ac:dyDescent="0.25">
      <c r="A914" s="377"/>
      <c r="B914" s="366"/>
      <c r="C914" s="366"/>
      <c r="D914" s="378"/>
      <c r="E914" s="377"/>
      <c r="F914" s="366"/>
      <c r="G914" s="366"/>
      <c r="H914" s="366"/>
      <c r="I914" s="366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 ht="12.75" customHeight="1" x14ac:dyDescent="0.25">
      <c r="A915" s="377"/>
      <c r="B915" s="366"/>
      <c r="C915" s="366"/>
      <c r="D915" s="378"/>
      <c r="E915" s="377"/>
      <c r="F915" s="366"/>
      <c r="G915" s="366"/>
      <c r="H915" s="366"/>
      <c r="I915" s="366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 ht="12.75" customHeight="1" x14ac:dyDescent="0.25">
      <c r="A916" s="377"/>
      <c r="B916" s="366"/>
      <c r="C916" s="366"/>
      <c r="D916" s="378"/>
      <c r="E916" s="377"/>
      <c r="F916" s="366"/>
      <c r="G916" s="366"/>
      <c r="H916" s="366"/>
      <c r="I916" s="366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 ht="12.75" customHeight="1" x14ac:dyDescent="0.25">
      <c r="A917" s="377"/>
      <c r="B917" s="366"/>
      <c r="C917" s="366"/>
      <c r="D917" s="378"/>
      <c r="E917" s="377"/>
      <c r="F917" s="366"/>
      <c r="G917" s="366"/>
      <c r="H917" s="366"/>
      <c r="I917" s="366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 ht="12.75" customHeight="1" x14ac:dyDescent="0.25">
      <c r="A918" s="377"/>
      <c r="B918" s="366"/>
      <c r="C918" s="366"/>
      <c r="D918" s="378"/>
      <c r="E918" s="377"/>
      <c r="F918" s="366"/>
      <c r="G918" s="366"/>
      <c r="H918" s="366"/>
      <c r="I918" s="366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 ht="12.75" customHeight="1" x14ac:dyDescent="0.25">
      <c r="A919" s="377"/>
      <c r="B919" s="366"/>
      <c r="C919" s="366"/>
      <c r="D919" s="378"/>
      <c r="E919" s="377"/>
      <c r="F919" s="366"/>
      <c r="G919" s="366"/>
      <c r="H919" s="366"/>
      <c r="I919" s="366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 ht="12.75" customHeight="1" x14ac:dyDescent="0.25">
      <c r="A920" s="377"/>
      <c r="B920" s="366"/>
      <c r="C920" s="366"/>
      <c r="D920" s="378"/>
      <c r="E920" s="377"/>
      <c r="F920" s="366"/>
      <c r="G920" s="366"/>
      <c r="H920" s="366"/>
      <c r="I920" s="366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 ht="12.75" customHeight="1" x14ac:dyDescent="0.25">
      <c r="A921" s="377"/>
      <c r="B921" s="366"/>
      <c r="C921" s="366"/>
      <c r="D921" s="378"/>
      <c r="E921" s="377"/>
      <c r="F921" s="366"/>
      <c r="G921" s="366"/>
      <c r="H921" s="366"/>
      <c r="I921" s="366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 ht="12.75" customHeight="1" x14ac:dyDescent="0.25">
      <c r="A922" s="377"/>
      <c r="B922" s="366"/>
      <c r="C922" s="366"/>
      <c r="D922" s="378"/>
      <c r="E922" s="377"/>
      <c r="F922" s="366"/>
      <c r="G922" s="366"/>
      <c r="H922" s="366"/>
      <c r="I922" s="366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 ht="12.75" customHeight="1" x14ac:dyDescent="0.25">
      <c r="A923" s="377"/>
      <c r="B923" s="366"/>
      <c r="C923" s="366"/>
      <c r="D923" s="378"/>
      <c r="E923" s="377"/>
      <c r="F923" s="366"/>
      <c r="G923" s="366"/>
      <c r="H923" s="366"/>
      <c r="I923" s="366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 ht="12.75" customHeight="1" x14ac:dyDescent="0.25">
      <c r="A924" s="377"/>
      <c r="B924" s="366"/>
      <c r="C924" s="366"/>
      <c r="D924" s="378"/>
      <c r="E924" s="377"/>
      <c r="F924" s="366"/>
      <c r="G924" s="366"/>
      <c r="H924" s="366"/>
      <c r="I924" s="366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 ht="12.75" customHeight="1" x14ac:dyDescent="0.25">
      <c r="A925" s="377"/>
      <c r="B925" s="366"/>
      <c r="C925" s="366"/>
      <c r="D925" s="378"/>
      <c r="E925" s="377"/>
      <c r="F925" s="366"/>
      <c r="G925" s="366"/>
      <c r="H925" s="366"/>
      <c r="I925" s="366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 ht="12.75" customHeight="1" x14ac:dyDescent="0.25">
      <c r="A926" s="377"/>
      <c r="B926" s="366"/>
      <c r="C926" s="366"/>
      <c r="D926" s="378"/>
      <c r="E926" s="377"/>
      <c r="F926" s="366"/>
      <c r="G926" s="366"/>
      <c r="H926" s="366"/>
      <c r="I926" s="366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 ht="12.75" customHeight="1" x14ac:dyDescent="0.25">
      <c r="A927" s="377"/>
      <c r="B927" s="366"/>
      <c r="C927" s="366"/>
      <c r="D927" s="378"/>
      <c r="E927" s="377"/>
      <c r="F927" s="366"/>
      <c r="G927" s="366"/>
      <c r="H927" s="366"/>
      <c r="I927" s="366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 ht="12.75" customHeight="1" x14ac:dyDescent="0.25">
      <c r="A928" s="377"/>
      <c r="B928" s="366"/>
      <c r="C928" s="366"/>
      <c r="D928" s="378"/>
      <c r="E928" s="377"/>
      <c r="F928" s="366"/>
      <c r="G928" s="366"/>
      <c r="H928" s="366"/>
      <c r="I928" s="366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 ht="12.75" customHeight="1" x14ac:dyDescent="0.25">
      <c r="A929" s="377"/>
      <c r="B929" s="366"/>
      <c r="C929" s="366"/>
      <c r="D929" s="378"/>
      <c r="E929" s="377"/>
      <c r="F929" s="366"/>
      <c r="G929" s="366"/>
      <c r="H929" s="366"/>
      <c r="I929" s="366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 ht="12.75" customHeight="1" x14ac:dyDescent="0.25">
      <c r="A930" s="377"/>
      <c r="B930" s="366"/>
      <c r="C930" s="366"/>
      <c r="D930" s="378"/>
      <c r="E930" s="377"/>
      <c r="F930" s="366"/>
      <c r="G930" s="366"/>
      <c r="H930" s="366"/>
      <c r="I930" s="366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 ht="12.75" customHeight="1" x14ac:dyDescent="0.25">
      <c r="A931" s="377"/>
      <c r="B931" s="366"/>
      <c r="C931" s="366"/>
      <c r="D931" s="378"/>
      <c r="E931" s="377"/>
      <c r="F931" s="366"/>
      <c r="G931" s="366"/>
      <c r="H931" s="366"/>
      <c r="I931" s="366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 ht="12.75" customHeight="1" x14ac:dyDescent="0.25">
      <c r="A932" s="377"/>
      <c r="B932" s="366"/>
      <c r="C932" s="366"/>
      <c r="D932" s="378"/>
      <c r="E932" s="377"/>
      <c r="F932" s="366"/>
      <c r="G932" s="366"/>
      <c r="H932" s="366"/>
      <c r="I932" s="366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 ht="12.75" customHeight="1" x14ac:dyDescent="0.25">
      <c r="A933" s="377"/>
      <c r="B933" s="366"/>
      <c r="C933" s="366"/>
      <c r="D933" s="378"/>
      <c r="E933" s="377"/>
      <c r="F933" s="366"/>
      <c r="G933" s="366"/>
      <c r="H933" s="366"/>
      <c r="I933" s="366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 ht="12.75" customHeight="1" x14ac:dyDescent="0.25">
      <c r="A934" s="377"/>
      <c r="B934" s="366"/>
      <c r="C934" s="366"/>
      <c r="D934" s="378"/>
      <c r="E934" s="377"/>
      <c r="F934" s="366"/>
      <c r="G934" s="366"/>
      <c r="H934" s="366"/>
      <c r="I934" s="366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 ht="12.75" customHeight="1" x14ac:dyDescent="0.25">
      <c r="A935" s="377"/>
      <c r="B935" s="366"/>
      <c r="C935" s="366"/>
      <c r="D935" s="378"/>
      <c r="E935" s="377"/>
      <c r="F935" s="366"/>
      <c r="G935" s="366"/>
      <c r="H935" s="366"/>
      <c r="I935" s="366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 ht="12.75" customHeight="1" x14ac:dyDescent="0.25">
      <c r="A936" s="377"/>
      <c r="B936" s="366"/>
      <c r="C936" s="366"/>
      <c r="D936" s="378"/>
      <c r="E936" s="377"/>
      <c r="F936" s="366"/>
      <c r="G936" s="366"/>
      <c r="H936" s="366"/>
      <c r="I936" s="366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 ht="12.75" customHeight="1" x14ac:dyDescent="0.25">
      <c r="A937" s="377"/>
      <c r="B937" s="366"/>
      <c r="C937" s="366"/>
      <c r="D937" s="378"/>
      <c r="E937" s="377"/>
      <c r="F937" s="366"/>
      <c r="G937" s="366"/>
      <c r="H937" s="366"/>
      <c r="I937" s="366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 ht="12.75" customHeight="1" x14ac:dyDescent="0.25">
      <c r="A938" s="377"/>
      <c r="B938" s="366"/>
      <c r="C938" s="366"/>
      <c r="D938" s="378"/>
      <c r="E938" s="377"/>
      <c r="F938" s="366"/>
      <c r="G938" s="366"/>
      <c r="H938" s="366"/>
      <c r="I938" s="366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 ht="12.75" customHeight="1" x14ac:dyDescent="0.25">
      <c r="A939" s="377"/>
      <c r="B939" s="366"/>
      <c r="C939" s="366"/>
      <c r="D939" s="378"/>
      <c r="E939" s="377"/>
      <c r="F939" s="366"/>
      <c r="G939" s="366"/>
      <c r="H939" s="366"/>
      <c r="I939" s="366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 ht="12.75" customHeight="1" x14ac:dyDescent="0.25">
      <c r="A940" s="377"/>
      <c r="B940" s="366"/>
      <c r="C940" s="366"/>
      <c r="D940" s="378"/>
      <c r="E940" s="377"/>
      <c r="F940" s="366"/>
      <c r="G940" s="366"/>
      <c r="H940" s="366"/>
      <c r="I940" s="366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 ht="12.75" customHeight="1" x14ac:dyDescent="0.25">
      <c r="A941" s="377"/>
      <c r="B941" s="366"/>
      <c r="C941" s="366"/>
      <c r="D941" s="378"/>
      <c r="E941" s="377"/>
      <c r="F941" s="366"/>
      <c r="G941" s="366"/>
      <c r="H941" s="366"/>
      <c r="I941" s="366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 ht="12.75" customHeight="1" x14ac:dyDescent="0.25">
      <c r="A942" s="377"/>
      <c r="B942" s="366"/>
      <c r="C942" s="366"/>
      <c r="D942" s="378"/>
      <c r="E942" s="377"/>
      <c r="F942" s="366"/>
      <c r="G942" s="366"/>
      <c r="H942" s="366"/>
      <c r="I942" s="366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 ht="12.75" customHeight="1" x14ac:dyDescent="0.25">
      <c r="A943" s="377"/>
      <c r="B943" s="366"/>
      <c r="C943" s="366"/>
      <c r="D943" s="378"/>
      <c r="E943" s="377"/>
      <c r="F943" s="366"/>
      <c r="G943" s="366"/>
      <c r="H943" s="366"/>
      <c r="I943" s="366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 ht="12.75" customHeight="1" x14ac:dyDescent="0.25">
      <c r="A944" s="377"/>
      <c r="B944" s="366"/>
      <c r="C944" s="366"/>
      <c r="D944" s="378"/>
      <c r="E944" s="377"/>
      <c r="F944" s="366"/>
      <c r="G944" s="366"/>
      <c r="H944" s="366"/>
      <c r="I944" s="366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 ht="12.75" customHeight="1" x14ac:dyDescent="0.25">
      <c r="A945" s="377"/>
      <c r="B945" s="366"/>
      <c r="C945" s="366"/>
      <c r="D945" s="378"/>
      <c r="E945" s="377"/>
      <c r="F945" s="366"/>
      <c r="G945" s="366"/>
      <c r="H945" s="366"/>
      <c r="I945" s="366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 ht="12.75" customHeight="1" x14ac:dyDescent="0.25">
      <c r="A946" s="377"/>
      <c r="B946" s="366"/>
      <c r="C946" s="366"/>
      <c r="D946" s="378"/>
      <c r="E946" s="377"/>
      <c r="F946" s="366"/>
      <c r="G946" s="366"/>
      <c r="H946" s="366"/>
      <c r="I946" s="366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 ht="12.75" customHeight="1" x14ac:dyDescent="0.25">
      <c r="A947" s="377"/>
      <c r="B947" s="366"/>
      <c r="C947" s="366"/>
      <c r="D947" s="378"/>
      <c r="E947" s="377"/>
      <c r="F947" s="366"/>
      <c r="G947" s="366"/>
      <c r="H947" s="366"/>
      <c r="I947" s="366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 ht="12.75" customHeight="1" x14ac:dyDescent="0.25">
      <c r="A948" s="377"/>
      <c r="B948" s="366"/>
      <c r="C948" s="366"/>
      <c r="D948" s="378"/>
      <c r="E948" s="377"/>
      <c r="F948" s="366"/>
      <c r="G948" s="366"/>
      <c r="H948" s="366"/>
      <c r="I948" s="366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 ht="12.75" customHeight="1" x14ac:dyDescent="0.25">
      <c r="A949" s="377"/>
      <c r="B949" s="366"/>
      <c r="C949" s="366"/>
      <c r="D949" s="378"/>
      <c r="E949" s="377"/>
      <c r="F949" s="366"/>
      <c r="G949" s="366"/>
      <c r="H949" s="366"/>
      <c r="I949" s="366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 ht="12.75" customHeight="1" x14ac:dyDescent="0.25">
      <c r="A950" s="377"/>
      <c r="B950" s="366"/>
      <c r="C950" s="366"/>
      <c r="D950" s="378"/>
      <c r="E950" s="377"/>
      <c r="F950" s="366"/>
      <c r="G950" s="366"/>
      <c r="H950" s="366"/>
      <c r="I950" s="366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 ht="12.75" customHeight="1" x14ac:dyDescent="0.25">
      <c r="A951" s="377"/>
      <c r="B951" s="366"/>
      <c r="C951" s="366"/>
      <c r="D951" s="378"/>
      <c r="E951" s="377"/>
      <c r="F951" s="366"/>
      <c r="G951" s="366"/>
      <c r="H951" s="366"/>
      <c r="I951" s="366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 ht="12.75" customHeight="1" x14ac:dyDescent="0.25">
      <c r="A952" s="377"/>
      <c r="B952" s="366"/>
      <c r="C952" s="366"/>
      <c r="D952" s="378"/>
      <c r="E952" s="377"/>
      <c r="F952" s="366"/>
      <c r="G952" s="366"/>
      <c r="H952" s="366"/>
      <c r="I952" s="366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 ht="12.75" customHeight="1" x14ac:dyDescent="0.25">
      <c r="A953" s="377"/>
      <c r="B953" s="366"/>
      <c r="C953" s="366"/>
      <c r="D953" s="378"/>
      <c r="E953" s="377"/>
      <c r="F953" s="366"/>
      <c r="G953" s="366"/>
      <c r="H953" s="366"/>
      <c r="I953" s="366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 ht="12.75" customHeight="1" x14ac:dyDescent="0.25">
      <c r="A954" s="377"/>
      <c r="B954" s="366"/>
      <c r="C954" s="366"/>
      <c r="D954" s="378"/>
      <c r="E954" s="377"/>
      <c r="F954" s="366"/>
      <c r="G954" s="366"/>
      <c r="H954" s="366"/>
      <c r="I954" s="366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 ht="12.75" customHeight="1" x14ac:dyDescent="0.25">
      <c r="A955" s="377"/>
      <c r="B955" s="366"/>
      <c r="C955" s="366"/>
      <c r="D955" s="378"/>
      <c r="E955" s="377"/>
      <c r="F955" s="366"/>
      <c r="G955" s="366"/>
      <c r="H955" s="366"/>
      <c r="I955" s="366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 ht="12.75" customHeight="1" x14ac:dyDescent="0.25">
      <c r="A956" s="377"/>
      <c r="B956" s="366"/>
      <c r="C956" s="366"/>
      <c r="D956" s="378"/>
      <c r="E956" s="377"/>
      <c r="F956" s="366"/>
      <c r="G956" s="366"/>
      <c r="H956" s="366"/>
      <c r="I956" s="366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 ht="12.75" customHeight="1" x14ac:dyDescent="0.25">
      <c r="A957" s="377"/>
      <c r="B957" s="366"/>
      <c r="C957" s="366"/>
      <c r="D957" s="378"/>
      <c r="E957" s="377"/>
      <c r="F957" s="366"/>
      <c r="G957" s="366"/>
      <c r="H957" s="366"/>
      <c r="I957" s="366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 ht="12.75" customHeight="1" x14ac:dyDescent="0.25">
      <c r="A958" s="377"/>
      <c r="B958" s="366"/>
      <c r="C958" s="366"/>
      <c r="D958" s="378"/>
      <c r="E958" s="377"/>
      <c r="F958" s="366"/>
      <c r="G958" s="366"/>
      <c r="H958" s="366"/>
      <c r="I958" s="366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 ht="12.75" customHeight="1" x14ac:dyDescent="0.25">
      <c r="A959" s="377"/>
      <c r="B959" s="366"/>
      <c r="C959" s="366"/>
      <c r="D959" s="378"/>
      <c r="E959" s="377"/>
      <c r="F959" s="366"/>
      <c r="G959" s="366"/>
      <c r="H959" s="366"/>
      <c r="I959" s="366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 ht="12.75" customHeight="1" x14ac:dyDescent="0.25">
      <c r="A960" s="377"/>
      <c r="B960" s="366"/>
      <c r="C960" s="366"/>
      <c r="D960" s="378"/>
      <c r="E960" s="377"/>
      <c r="F960" s="366"/>
      <c r="G960" s="366"/>
      <c r="H960" s="366"/>
      <c r="I960" s="366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 ht="12.75" customHeight="1" x14ac:dyDescent="0.25">
      <c r="A961" s="377"/>
      <c r="B961" s="366"/>
      <c r="C961" s="366"/>
      <c r="D961" s="378"/>
      <c r="E961" s="377"/>
      <c r="F961" s="366"/>
      <c r="G961" s="366"/>
      <c r="H961" s="366"/>
      <c r="I961" s="366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 ht="12.75" customHeight="1" x14ac:dyDescent="0.25">
      <c r="A962" s="377"/>
      <c r="B962" s="366"/>
      <c r="C962" s="366"/>
      <c r="D962" s="378"/>
      <c r="E962" s="377"/>
      <c r="F962" s="366"/>
      <c r="G962" s="366"/>
      <c r="H962" s="366"/>
      <c r="I962" s="366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 ht="12.75" customHeight="1" x14ac:dyDescent="0.25">
      <c r="A963" s="377"/>
      <c r="B963" s="366"/>
      <c r="C963" s="366"/>
      <c r="D963" s="378"/>
      <c r="E963" s="377"/>
      <c r="F963" s="366"/>
      <c r="G963" s="366"/>
      <c r="H963" s="366"/>
      <c r="I963" s="366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 ht="12.75" customHeight="1" x14ac:dyDescent="0.25">
      <c r="A964" s="377"/>
      <c r="B964" s="366"/>
      <c r="C964" s="366"/>
      <c r="D964" s="378"/>
      <c r="E964" s="377"/>
      <c r="F964" s="366"/>
      <c r="G964" s="366"/>
      <c r="H964" s="366"/>
      <c r="I964" s="366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 ht="12.75" customHeight="1" x14ac:dyDescent="0.25">
      <c r="A965" s="377"/>
      <c r="B965" s="366"/>
      <c r="C965" s="366"/>
      <c r="D965" s="378"/>
      <c r="E965" s="377"/>
      <c r="F965" s="366"/>
      <c r="G965" s="366"/>
      <c r="H965" s="366"/>
      <c r="I965" s="366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 ht="12.75" customHeight="1" x14ac:dyDescent="0.25">
      <c r="A966" s="377"/>
      <c r="B966" s="366"/>
      <c r="C966" s="366"/>
      <c r="D966" s="378"/>
      <c r="E966" s="377"/>
      <c r="F966" s="366"/>
      <c r="G966" s="366"/>
      <c r="H966" s="366"/>
      <c r="I966" s="366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 ht="12.75" customHeight="1" x14ac:dyDescent="0.25">
      <c r="A967" s="377"/>
      <c r="B967" s="366"/>
      <c r="C967" s="366"/>
      <c r="D967" s="378"/>
      <c r="E967" s="377"/>
      <c r="F967" s="366"/>
      <c r="G967" s="366"/>
      <c r="H967" s="366"/>
      <c r="I967" s="366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 ht="12.75" customHeight="1" x14ac:dyDescent="0.25">
      <c r="A968" s="377"/>
      <c r="B968" s="366"/>
      <c r="C968" s="366"/>
      <c r="D968" s="378"/>
      <c r="E968" s="377"/>
      <c r="F968" s="366"/>
      <c r="G968" s="366"/>
      <c r="H968" s="366"/>
      <c r="I968" s="366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 ht="12.75" customHeight="1" x14ac:dyDescent="0.25">
      <c r="A969" s="377"/>
      <c r="B969" s="366"/>
      <c r="C969" s="366"/>
      <c r="D969" s="378"/>
      <c r="E969" s="377"/>
      <c r="F969" s="366"/>
      <c r="G969" s="366"/>
      <c r="H969" s="366"/>
      <c r="I969" s="366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 ht="12.75" customHeight="1" x14ac:dyDescent="0.25">
      <c r="A970" s="377"/>
      <c r="B970" s="366"/>
      <c r="C970" s="366"/>
      <c r="D970" s="378"/>
      <c r="E970" s="377"/>
      <c r="F970" s="366"/>
      <c r="G970" s="366"/>
      <c r="H970" s="366"/>
      <c r="I970" s="366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 ht="12.75" customHeight="1" x14ac:dyDescent="0.25">
      <c r="A971" s="377"/>
      <c r="B971" s="366"/>
      <c r="C971" s="366"/>
      <c r="D971" s="378"/>
      <c r="E971" s="377"/>
      <c r="F971" s="366"/>
      <c r="G971" s="366"/>
      <c r="H971" s="366"/>
      <c r="I971" s="366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 ht="12.75" customHeight="1" x14ac:dyDescent="0.25">
      <c r="A972" s="377"/>
      <c r="B972" s="366"/>
      <c r="C972" s="366"/>
      <c r="D972" s="378"/>
      <c r="E972" s="377"/>
      <c r="F972" s="366"/>
      <c r="G972" s="366"/>
      <c r="H972" s="366"/>
      <c r="I972" s="366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 ht="12.75" customHeight="1" x14ac:dyDescent="0.25">
      <c r="A973" s="377"/>
      <c r="B973" s="366"/>
      <c r="C973" s="366"/>
      <c r="D973" s="378"/>
      <c r="E973" s="377"/>
      <c r="F973" s="366"/>
      <c r="G973" s="366"/>
      <c r="H973" s="366"/>
      <c r="I973" s="366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 ht="12.75" customHeight="1" x14ac:dyDescent="0.25">
      <c r="A974" s="377"/>
      <c r="B974" s="366"/>
      <c r="C974" s="366"/>
      <c r="D974" s="378"/>
      <c r="E974" s="377"/>
      <c r="F974" s="366"/>
      <c r="G974" s="366"/>
      <c r="H974" s="366"/>
      <c r="I974" s="366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 ht="12.75" customHeight="1" x14ac:dyDescent="0.25">
      <c r="A975" s="377"/>
      <c r="B975" s="366"/>
      <c r="C975" s="366"/>
      <c r="D975" s="378"/>
      <c r="E975" s="377"/>
      <c r="F975" s="366"/>
      <c r="G975" s="366"/>
      <c r="H975" s="366"/>
      <c r="I975" s="366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 ht="12.75" customHeight="1" x14ac:dyDescent="0.25">
      <c r="A976" s="377"/>
      <c r="B976" s="366"/>
      <c r="C976" s="366"/>
      <c r="D976" s="378"/>
      <c r="E976" s="377"/>
      <c r="F976" s="366"/>
      <c r="G976" s="366"/>
      <c r="H976" s="366"/>
      <c r="I976" s="366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 ht="12.75" customHeight="1" x14ac:dyDescent="0.25">
      <c r="A977" s="377"/>
      <c r="B977" s="366"/>
      <c r="C977" s="366"/>
      <c r="D977" s="378"/>
      <c r="E977" s="377"/>
      <c r="F977" s="366"/>
      <c r="G977" s="366"/>
      <c r="H977" s="366"/>
      <c r="I977" s="366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 ht="12.75" customHeight="1" x14ac:dyDescent="0.25">
      <c r="A978" s="377"/>
      <c r="B978" s="366"/>
      <c r="C978" s="366"/>
      <c r="D978" s="378"/>
      <c r="E978" s="377"/>
      <c r="F978" s="366"/>
      <c r="G978" s="366"/>
      <c r="H978" s="366"/>
      <c r="I978" s="366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 ht="12.75" customHeight="1" x14ac:dyDescent="0.25">
      <c r="A979" s="377"/>
      <c r="B979" s="366"/>
      <c r="C979" s="366"/>
      <c r="D979" s="378"/>
      <c r="E979" s="377"/>
      <c r="F979" s="366"/>
      <c r="G979" s="366"/>
      <c r="H979" s="366"/>
      <c r="I979" s="366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 ht="12.75" customHeight="1" x14ac:dyDescent="0.25">
      <c r="A980" s="377"/>
      <c r="B980" s="366"/>
      <c r="C980" s="366"/>
      <c r="D980" s="378"/>
      <c r="E980" s="377"/>
      <c r="F980" s="366"/>
      <c r="G980" s="366"/>
      <c r="H980" s="366"/>
      <c r="I980" s="366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 ht="12.75" customHeight="1" x14ac:dyDescent="0.25">
      <c r="A981" s="377"/>
      <c r="B981" s="366"/>
      <c r="C981" s="366"/>
      <c r="D981" s="378"/>
      <c r="E981" s="377"/>
      <c r="F981" s="366"/>
      <c r="G981" s="366"/>
      <c r="H981" s="366"/>
      <c r="I981" s="366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 ht="12.75" customHeight="1" x14ac:dyDescent="0.25">
      <c r="A982" s="377"/>
      <c r="B982" s="366"/>
      <c r="C982" s="366"/>
      <c r="D982" s="378"/>
      <c r="E982" s="377"/>
      <c r="F982" s="366"/>
      <c r="G982" s="366"/>
      <c r="H982" s="366"/>
      <c r="I982" s="366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 ht="12.75" customHeight="1" x14ac:dyDescent="0.25">
      <c r="A983" s="377"/>
      <c r="B983" s="366"/>
      <c r="C983" s="366"/>
      <c r="D983" s="378"/>
      <c r="E983" s="377"/>
      <c r="F983" s="366"/>
      <c r="G983" s="366"/>
      <c r="H983" s="366"/>
      <c r="I983" s="366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 ht="12.75" customHeight="1" x14ac:dyDescent="0.25">
      <c r="A984" s="377"/>
      <c r="B984" s="366"/>
      <c r="C984" s="366"/>
      <c r="D984" s="378"/>
      <c r="E984" s="377"/>
      <c r="F984" s="366"/>
      <c r="G984" s="366"/>
      <c r="H984" s="366"/>
      <c r="I984" s="366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 ht="12.75" customHeight="1" x14ac:dyDescent="0.25">
      <c r="A985" s="377"/>
      <c r="B985" s="366"/>
      <c r="C985" s="366"/>
      <c r="D985" s="378"/>
      <c r="E985" s="377"/>
      <c r="F985" s="366"/>
      <c r="G985" s="366"/>
      <c r="H985" s="366"/>
      <c r="I985" s="366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 ht="12.75" customHeight="1" x14ac:dyDescent="0.25">
      <c r="A986" s="377"/>
      <c r="B986" s="366"/>
      <c r="C986" s="366"/>
      <c r="D986" s="378"/>
      <c r="E986" s="377"/>
      <c r="F986" s="366"/>
      <c r="G986" s="366"/>
      <c r="H986" s="366"/>
      <c r="I986" s="366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 ht="12.75" customHeight="1" x14ac:dyDescent="0.25">
      <c r="A987" s="377"/>
      <c r="B987" s="366"/>
      <c r="C987" s="366"/>
      <c r="D987" s="378"/>
      <c r="E987" s="377"/>
      <c r="F987" s="366"/>
      <c r="G987" s="366"/>
      <c r="H987" s="366"/>
      <c r="I987" s="366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 ht="12.75" customHeight="1" x14ac:dyDescent="0.25">
      <c r="A988" s="377"/>
      <c r="B988" s="366"/>
      <c r="C988" s="366"/>
      <c r="D988" s="378"/>
      <c r="E988" s="377"/>
      <c r="F988" s="366"/>
      <c r="G988" s="366"/>
      <c r="H988" s="366"/>
      <c r="I988" s="366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 ht="12.75" customHeight="1" x14ac:dyDescent="0.25">
      <c r="A989" s="377"/>
      <c r="B989" s="366"/>
      <c r="C989" s="366"/>
      <c r="D989" s="378"/>
      <c r="E989" s="377"/>
      <c r="F989" s="366"/>
      <c r="G989" s="366"/>
      <c r="H989" s="366"/>
      <c r="I989" s="366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 ht="12.75" customHeight="1" x14ac:dyDescent="0.25">
      <c r="A990" s="377"/>
      <c r="B990" s="366"/>
      <c r="C990" s="366"/>
      <c r="D990" s="378"/>
      <c r="E990" s="377"/>
      <c r="F990" s="366"/>
      <c r="G990" s="366"/>
      <c r="H990" s="366"/>
      <c r="I990" s="366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 ht="12.75" customHeight="1" x14ac:dyDescent="0.25">
      <c r="A991" s="377"/>
      <c r="B991" s="366"/>
      <c r="C991" s="366"/>
      <c r="D991" s="378"/>
      <c r="E991" s="377"/>
      <c r="F991" s="366"/>
      <c r="G991" s="366"/>
      <c r="H991" s="366"/>
      <c r="I991" s="366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 ht="12.75" customHeight="1" x14ac:dyDescent="0.25">
      <c r="A992" s="377"/>
      <c r="B992" s="366"/>
      <c r="C992" s="366"/>
      <c r="D992" s="378"/>
      <c r="E992" s="377"/>
      <c r="F992" s="366"/>
      <c r="G992" s="366"/>
      <c r="H992" s="366"/>
      <c r="I992" s="366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 ht="12.75" customHeight="1" x14ac:dyDescent="0.25">
      <c r="A993" s="377"/>
      <c r="B993" s="366"/>
      <c r="C993" s="366"/>
      <c r="D993" s="378"/>
      <c r="E993" s="377"/>
      <c r="F993" s="366"/>
      <c r="G993" s="366"/>
      <c r="H993" s="366"/>
      <c r="I993" s="366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 ht="12.75" customHeight="1" x14ac:dyDescent="0.25">
      <c r="A994" s="377"/>
      <c r="B994" s="366"/>
      <c r="C994" s="366"/>
      <c r="D994" s="378"/>
      <c r="E994" s="377"/>
      <c r="F994" s="366"/>
      <c r="G994" s="366"/>
      <c r="H994" s="366"/>
      <c r="I994" s="366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 ht="12.75" customHeight="1" x14ac:dyDescent="0.25">
      <c r="A995" s="377"/>
      <c r="B995" s="366"/>
      <c r="C995" s="366"/>
      <c r="D995" s="378"/>
      <c r="E995" s="377"/>
      <c r="F995" s="366"/>
      <c r="G995" s="366"/>
      <c r="H995" s="366"/>
      <c r="I995" s="366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 ht="12.75" customHeight="1" x14ac:dyDescent="0.25">
      <c r="A996" s="377"/>
      <c r="B996" s="366"/>
      <c r="C996" s="366"/>
      <c r="D996" s="378"/>
      <c r="E996" s="377"/>
      <c r="F996" s="366"/>
      <c r="G996" s="366"/>
      <c r="H996" s="366"/>
      <c r="I996" s="366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 ht="12.75" customHeight="1" x14ac:dyDescent="0.25">
      <c r="A997" s="377"/>
      <c r="B997" s="366"/>
      <c r="C997" s="366"/>
      <c r="D997" s="378"/>
      <c r="E997" s="377"/>
      <c r="F997" s="366"/>
      <c r="G997" s="366"/>
      <c r="H997" s="366"/>
      <c r="I997" s="366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 ht="12.75" customHeight="1" x14ac:dyDescent="0.25">
      <c r="A998" s="377"/>
      <c r="B998" s="366"/>
      <c r="C998" s="366"/>
      <c r="D998" s="378"/>
      <c r="E998" s="377"/>
      <c r="F998" s="366"/>
      <c r="G998" s="366"/>
      <c r="H998" s="366"/>
      <c r="I998" s="366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  <row r="999" spans="1:26" ht="12.75" customHeight="1" x14ac:dyDescent="0.25">
      <c r="A999" s="377"/>
      <c r="B999" s="366"/>
      <c r="C999" s="366"/>
      <c r="D999" s="378"/>
      <c r="E999" s="377"/>
      <c r="F999" s="366"/>
      <c r="G999" s="366"/>
      <c r="H999" s="366"/>
      <c r="I999" s="366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</row>
    <row r="1000" spans="1:26" ht="12.75" customHeight="1" x14ac:dyDescent="0.25">
      <c r="A1000" s="377"/>
      <c r="B1000" s="366"/>
      <c r="C1000" s="366"/>
      <c r="D1000" s="378"/>
      <c r="E1000" s="377"/>
      <c r="F1000" s="366"/>
      <c r="G1000" s="366"/>
      <c r="H1000" s="366"/>
      <c r="I1000" s="366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</row>
    <row r="1001" spans="1:26" ht="12.75" customHeight="1" x14ac:dyDescent="0.25">
      <c r="A1001" s="377"/>
      <c r="B1001" s="366"/>
      <c r="C1001" s="366"/>
      <c r="D1001" s="378"/>
      <c r="E1001" s="377"/>
      <c r="F1001" s="366"/>
      <c r="G1001" s="366"/>
      <c r="H1001" s="366"/>
      <c r="I1001" s="366"/>
      <c r="J1001" s="195"/>
      <c r="K1001" s="195"/>
      <c r="L1001" s="195"/>
      <c r="M1001" s="195"/>
      <c r="N1001" s="195"/>
      <c r="O1001" s="195"/>
      <c r="P1001" s="195"/>
      <c r="Q1001" s="195"/>
      <c r="R1001" s="195"/>
      <c r="S1001" s="195"/>
      <c r="T1001" s="195"/>
      <c r="U1001" s="195"/>
      <c r="V1001" s="195"/>
      <c r="W1001" s="195"/>
      <c r="X1001" s="195"/>
      <c r="Y1001" s="195"/>
      <c r="Z1001" s="195"/>
    </row>
    <row r="1002" spans="1:26" ht="12.75" customHeight="1" x14ac:dyDescent="0.25">
      <c r="A1002" s="377"/>
      <c r="B1002" s="366"/>
      <c r="C1002" s="366"/>
      <c r="D1002" s="378"/>
      <c r="E1002" s="377"/>
      <c r="F1002" s="366"/>
      <c r="G1002" s="366"/>
      <c r="H1002" s="366"/>
      <c r="I1002" s="366"/>
      <c r="J1002" s="195"/>
      <c r="K1002" s="195"/>
      <c r="L1002" s="195"/>
      <c r="M1002" s="195"/>
      <c r="N1002" s="195"/>
      <c r="O1002" s="195"/>
      <c r="P1002" s="195"/>
      <c r="Q1002" s="195"/>
      <c r="R1002" s="195"/>
      <c r="S1002" s="195"/>
      <c r="T1002" s="195"/>
      <c r="U1002" s="195"/>
      <c r="V1002" s="195"/>
      <c r="W1002" s="195"/>
      <c r="X1002" s="195"/>
      <c r="Y1002" s="195"/>
      <c r="Z1002" s="195"/>
    </row>
    <row r="1003" spans="1:26" ht="12.75" customHeight="1" x14ac:dyDescent="0.25">
      <c r="A1003" s="377"/>
      <c r="B1003" s="366"/>
      <c r="C1003" s="366"/>
      <c r="D1003" s="378"/>
      <c r="E1003" s="377"/>
      <c r="F1003" s="366"/>
      <c r="G1003" s="366"/>
      <c r="H1003" s="366"/>
      <c r="I1003" s="366"/>
      <c r="J1003" s="195"/>
      <c r="K1003" s="195"/>
      <c r="L1003" s="195"/>
      <c r="M1003" s="195"/>
      <c r="N1003" s="195"/>
      <c r="O1003" s="195"/>
      <c r="P1003" s="195"/>
      <c r="Q1003" s="195"/>
      <c r="R1003" s="195"/>
      <c r="S1003" s="195"/>
      <c r="T1003" s="195"/>
      <c r="U1003" s="195"/>
      <c r="V1003" s="195"/>
      <c r="W1003" s="195"/>
      <c r="X1003" s="195"/>
      <c r="Y1003" s="195"/>
      <c r="Z1003" s="195"/>
    </row>
    <row r="1004" spans="1:26" ht="12.75" customHeight="1" x14ac:dyDescent="0.25">
      <c r="A1004" s="377"/>
      <c r="B1004" s="366"/>
      <c r="C1004" s="366"/>
      <c r="D1004" s="378"/>
      <c r="E1004" s="377"/>
      <c r="F1004" s="366"/>
      <c r="G1004" s="366"/>
      <c r="H1004" s="366"/>
      <c r="I1004" s="366"/>
      <c r="J1004" s="195"/>
      <c r="K1004" s="195"/>
      <c r="L1004" s="195"/>
      <c r="M1004" s="195"/>
      <c r="N1004" s="195"/>
      <c r="O1004" s="195"/>
      <c r="P1004" s="195"/>
      <c r="Q1004" s="195"/>
      <c r="R1004" s="195"/>
      <c r="S1004" s="195"/>
      <c r="T1004" s="195"/>
      <c r="U1004" s="195"/>
      <c r="V1004" s="195"/>
      <c r="W1004" s="195"/>
      <c r="X1004" s="195"/>
      <c r="Y1004" s="195"/>
      <c r="Z1004" s="195"/>
    </row>
    <row r="1005" spans="1:26" ht="12.75" customHeight="1" x14ac:dyDescent="0.25">
      <c r="A1005" s="377"/>
      <c r="B1005" s="366"/>
      <c r="C1005" s="366"/>
      <c r="D1005" s="378"/>
      <c r="E1005" s="377"/>
      <c r="F1005" s="366"/>
      <c r="G1005" s="366"/>
      <c r="H1005" s="366"/>
      <c r="I1005" s="366"/>
      <c r="J1005" s="195"/>
      <c r="K1005" s="195"/>
      <c r="L1005" s="195"/>
      <c r="M1005" s="195"/>
      <c r="N1005" s="195"/>
      <c r="O1005" s="195"/>
      <c r="P1005" s="195"/>
      <c r="Q1005" s="195"/>
      <c r="R1005" s="195"/>
      <c r="S1005" s="195"/>
      <c r="T1005" s="195"/>
      <c r="U1005" s="195"/>
      <c r="V1005" s="195"/>
      <c r="W1005" s="195"/>
      <c r="X1005" s="195"/>
      <c r="Y1005" s="195"/>
      <c r="Z1005" s="195"/>
    </row>
    <row r="1006" spans="1:26" ht="12.75" customHeight="1" x14ac:dyDescent="0.25">
      <c r="A1006" s="377"/>
      <c r="B1006" s="366"/>
      <c r="C1006" s="366"/>
      <c r="D1006" s="378"/>
      <c r="E1006" s="377"/>
      <c r="F1006" s="366"/>
      <c r="G1006" s="366"/>
      <c r="H1006" s="366"/>
      <c r="I1006" s="366"/>
      <c r="J1006" s="195"/>
      <c r="K1006" s="195"/>
      <c r="L1006" s="195"/>
      <c r="M1006" s="195"/>
      <c r="N1006" s="195"/>
      <c r="O1006" s="195"/>
      <c r="P1006" s="195"/>
      <c r="Q1006" s="195"/>
      <c r="R1006" s="195"/>
      <c r="S1006" s="195"/>
      <c r="T1006" s="195"/>
      <c r="U1006" s="195"/>
      <c r="V1006" s="195"/>
      <c r="W1006" s="195"/>
      <c r="X1006" s="195"/>
      <c r="Y1006" s="195"/>
      <c r="Z1006" s="195"/>
    </row>
    <row r="1007" spans="1:26" ht="12.75" customHeight="1" x14ac:dyDescent="0.25">
      <c r="A1007" s="377"/>
      <c r="B1007" s="366"/>
      <c r="C1007" s="366"/>
      <c r="D1007" s="378"/>
      <c r="E1007" s="377"/>
      <c r="F1007" s="366"/>
      <c r="G1007" s="366"/>
      <c r="H1007" s="366"/>
      <c r="I1007" s="366"/>
      <c r="J1007" s="195"/>
      <c r="K1007" s="195"/>
      <c r="L1007" s="195"/>
      <c r="M1007" s="195"/>
      <c r="N1007" s="195"/>
      <c r="O1007" s="195"/>
      <c r="P1007" s="195"/>
      <c r="Q1007" s="195"/>
      <c r="R1007" s="195"/>
      <c r="S1007" s="195"/>
      <c r="T1007" s="195"/>
      <c r="U1007" s="195"/>
      <c r="V1007" s="195"/>
      <c r="W1007" s="195"/>
      <c r="X1007" s="195"/>
      <c r="Y1007" s="195"/>
      <c r="Z1007" s="195"/>
    </row>
    <row r="1008" spans="1:26" ht="12.75" customHeight="1" x14ac:dyDescent="0.25">
      <c r="A1008" s="377"/>
      <c r="B1008" s="366"/>
      <c r="C1008" s="366"/>
      <c r="D1008" s="378"/>
      <c r="E1008" s="377"/>
      <c r="F1008" s="366"/>
      <c r="G1008" s="366"/>
      <c r="H1008" s="366"/>
      <c r="I1008" s="366"/>
      <c r="J1008" s="195"/>
      <c r="K1008" s="195"/>
      <c r="L1008" s="195"/>
      <c r="M1008" s="195"/>
      <c r="N1008" s="195"/>
      <c r="O1008" s="195"/>
      <c r="P1008" s="195"/>
      <c r="Q1008" s="195"/>
      <c r="R1008" s="195"/>
      <c r="S1008" s="195"/>
      <c r="T1008" s="195"/>
      <c r="U1008" s="195"/>
      <c r="V1008" s="195"/>
      <c r="W1008" s="195"/>
      <c r="X1008" s="195"/>
      <c r="Y1008" s="195"/>
      <c r="Z1008" s="195"/>
    </row>
    <row r="1009" spans="1:26" ht="12.75" customHeight="1" x14ac:dyDescent="0.25">
      <c r="A1009" s="377"/>
      <c r="B1009" s="366"/>
      <c r="C1009" s="366"/>
      <c r="D1009" s="378"/>
      <c r="E1009" s="377"/>
      <c r="F1009" s="366"/>
      <c r="G1009" s="366"/>
      <c r="H1009" s="366"/>
      <c r="I1009" s="366"/>
      <c r="J1009" s="195"/>
      <c r="K1009" s="195"/>
      <c r="L1009" s="195"/>
      <c r="M1009" s="195"/>
      <c r="N1009" s="195"/>
      <c r="O1009" s="195"/>
      <c r="P1009" s="195"/>
      <c r="Q1009" s="195"/>
      <c r="R1009" s="195"/>
      <c r="S1009" s="195"/>
      <c r="T1009" s="195"/>
      <c r="U1009" s="195"/>
      <c r="V1009" s="195"/>
      <c r="W1009" s="195"/>
      <c r="X1009" s="195"/>
      <c r="Y1009" s="195"/>
      <c r="Z1009" s="195"/>
    </row>
    <row r="1010" spans="1:26" ht="12.75" customHeight="1" x14ac:dyDescent="0.25">
      <c r="A1010" s="377"/>
      <c r="B1010" s="366"/>
      <c r="C1010" s="366"/>
      <c r="D1010" s="378"/>
      <c r="E1010" s="377"/>
      <c r="F1010" s="366"/>
      <c r="G1010" s="366"/>
      <c r="H1010" s="366"/>
      <c r="I1010" s="366"/>
      <c r="J1010" s="195"/>
      <c r="K1010" s="195"/>
      <c r="L1010" s="195"/>
      <c r="M1010" s="195"/>
      <c r="N1010" s="195"/>
      <c r="O1010" s="195"/>
      <c r="P1010" s="195"/>
      <c r="Q1010" s="195"/>
      <c r="R1010" s="195"/>
      <c r="S1010" s="195"/>
      <c r="T1010" s="195"/>
      <c r="U1010" s="195"/>
      <c r="V1010" s="195"/>
      <c r="W1010" s="195"/>
      <c r="X1010" s="195"/>
      <c r="Y1010" s="195"/>
      <c r="Z1010" s="195"/>
    </row>
    <row r="1011" spans="1:26" ht="12.75" customHeight="1" x14ac:dyDescent="0.25">
      <c r="A1011" s="377"/>
      <c r="B1011" s="366"/>
      <c r="C1011" s="366"/>
      <c r="D1011" s="378"/>
      <c r="E1011" s="377"/>
      <c r="F1011" s="366"/>
      <c r="G1011" s="366"/>
      <c r="H1011" s="366"/>
      <c r="I1011" s="366"/>
      <c r="J1011" s="195"/>
      <c r="K1011" s="195"/>
      <c r="L1011" s="195"/>
      <c r="M1011" s="195"/>
      <c r="N1011" s="195"/>
      <c r="O1011" s="195"/>
      <c r="P1011" s="195"/>
      <c r="Q1011" s="195"/>
      <c r="R1011" s="195"/>
      <c r="S1011" s="195"/>
      <c r="T1011" s="195"/>
      <c r="U1011" s="195"/>
      <c r="V1011" s="195"/>
      <c r="W1011" s="195"/>
      <c r="X1011" s="195"/>
      <c r="Y1011" s="195"/>
      <c r="Z1011" s="195"/>
    </row>
    <row r="1012" spans="1:26" ht="12.75" customHeight="1" x14ac:dyDescent="0.25">
      <c r="A1012" s="377"/>
      <c r="B1012" s="366"/>
      <c r="C1012" s="366"/>
      <c r="D1012" s="378"/>
      <c r="E1012" s="377"/>
      <c r="F1012" s="366"/>
      <c r="G1012" s="366"/>
      <c r="H1012" s="366"/>
      <c r="I1012" s="366"/>
      <c r="J1012" s="195"/>
      <c r="K1012" s="195"/>
      <c r="L1012" s="195"/>
      <c r="M1012" s="195"/>
      <c r="N1012" s="195"/>
      <c r="O1012" s="195"/>
      <c r="P1012" s="195"/>
      <c r="Q1012" s="195"/>
      <c r="R1012" s="195"/>
      <c r="S1012" s="195"/>
      <c r="T1012" s="195"/>
      <c r="U1012" s="195"/>
      <c r="V1012" s="195"/>
      <c r="W1012" s="195"/>
      <c r="X1012" s="195"/>
      <c r="Y1012" s="195"/>
      <c r="Z1012" s="195"/>
    </row>
    <row r="1013" spans="1:26" ht="12.75" customHeight="1" x14ac:dyDescent="0.25">
      <c r="A1013" s="377"/>
      <c r="B1013" s="366"/>
      <c r="C1013" s="366"/>
      <c r="D1013" s="378"/>
      <c r="E1013" s="377"/>
      <c r="F1013" s="366"/>
      <c r="G1013" s="366"/>
      <c r="H1013" s="366"/>
      <c r="I1013" s="366"/>
      <c r="J1013" s="195"/>
      <c r="K1013" s="195"/>
      <c r="L1013" s="195"/>
      <c r="M1013" s="195"/>
      <c r="N1013" s="195"/>
      <c r="O1013" s="195"/>
      <c r="P1013" s="195"/>
      <c r="Q1013" s="195"/>
      <c r="R1013" s="195"/>
      <c r="S1013" s="195"/>
      <c r="T1013" s="195"/>
      <c r="U1013" s="195"/>
      <c r="V1013" s="195"/>
      <c r="W1013" s="195"/>
      <c r="X1013" s="195"/>
      <c r="Y1013" s="195"/>
      <c r="Z1013" s="195"/>
    </row>
    <row r="1014" spans="1:26" ht="12.75" customHeight="1" x14ac:dyDescent="0.25">
      <c r="A1014" s="377"/>
      <c r="B1014" s="366"/>
      <c r="C1014" s="366"/>
      <c r="D1014" s="378"/>
      <c r="E1014" s="377"/>
      <c r="F1014" s="366"/>
      <c r="G1014" s="366"/>
      <c r="H1014" s="366"/>
      <c r="I1014" s="366"/>
      <c r="J1014" s="195"/>
      <c r="K1014" s="195"/>
      <c r="L1014" s="195"/>
      <c r="M1014" s="195"/>
      <c r="N1014" s="195"/>
      <c r="O1014" s="195"/>
      <c r="P1014" s="195"/>
      <c r="Q1014" s="195"/>
      <c r="R1014" s="195"/>
      <c r="S1014" s="195"/>
      <c r="T1014" s="195"/>
      <c r="U1014" s="195"/>
      <c r="V1014" s="195"/>
      <c r="W1014" s="195"/>
      <c r="X1014" s="195"/>
      <c r="Y1014" s="195"/>
      <c r="Z1014" s="195"/>
    </row>
    <row r="1015" spans="1:26" ht="12.75" customHeight="1" x14ac:dyDescent="0.25">
      <c r="A1015" s="377"/>
      <c r="B1015" s="366"/>
      <c r="C1015" s="366"/>
      <c r="D1015" s="378"/>
      <c r="E1015" s="377"/>
      <c r="F1015" s="366"/>
      <c r="G1015" s="366"/>
      <c r="H1015" s="366"/>
      <c r="I1015" s="366"/>
      <c r="J1015" s="195"/>
      <c r="K1015" s="195"/>
      <c r="L1015" s="195"/>
      <c r="M1015" s="195"/>
      <c r="N1015" s="195"/>
      <c r="O1015" s="195"/>
      <c r="P1015" s="195"/>
      <c r="Q1015" s="195"/>
      <c r="R1015" s="195"/>
      <c r="S1015" s="195"/>
      <c r="T1015" s="195"/>
      <c r="U1015" s="195"/>
      <c r="V1015" s="195"/>
      <c r="W1015" s="195"/>
      <c r="X1015" s="195"/>
      <c r="Y1015" s="195"/>
      <c r="Z1015" s="195"/>
    </row>
    <row r="1016" spans="1:26" ht="12.75" customHeight="1" x14ac:dyDescent="0.25">
      <c r="A1016" s="377"/>
      <c r="B1016" s="366"/>
      <c r="C1016" s="366"/>
      <c r="D1016" s="378"/>
      <c r="E1016" s="377"/>
      <c r="F1016" s="366"/>
      <c r="G1016" s="366"/>
      <c r="H1016" s="366"/>
      <c r="I1016" s="366"/>
      <c r="J1016" s="195"/>
      <c r="K1016" s="195"/>
      <c r="L1016" s="195"/>
      <c r="M1016" s="195"/>
      <c r="N1016" s="195"/>
      <c r="O1016" s="195"/>
      <c r="P1016" s="195"/>
      <c r="Q1016" s="195"/>
      <c r="R1016" s="195"/>
      <c r="S1016" s="195"/>
      <c r="T1016" s="195"/>
      <c r="U1016" s="195"/>
      <c r="V1016" s="195"/>
      <c r="W1016" s="195"/>
      <c r="X1016" s="195"/>
      <c r="Y1016" s="195"/>
      <c r="Z1016" s="195"/>
    </row>
    <row r="1017" spans="1:26" ht="12.75" customHeight="1" x14ac:dyDescent="0.25">
      <c r="A1017" s="377"/>
      <c r="B1017" s="366"/>
      <c r="C1017" s="366"/>
      <c r="D1017" s="378"/>
      <c r="E1017" s="377"/>
      <c r="F1017" s="366"/>
      <c r="G1017" s="366"/>
      <c r="H1017" s="366"/>
      <c r="I1017" s="366"/>
      <c r="J1017" s="195"/>
      <c r="K1017" s="195"/>
      <c r="L1017" s="195"/>
      <c r="M1017" s="195"/>
      <c r="N1017" s="195"/>
      <c r="O1017" s="195"/>
      <c r="P1017" s="195"/>
      <c r="Q1017" s="195"/>
      <c r="R1017" s="195"/>
      <c r="S1017" s="195"/>
      <c r="T1017" s="195"/>
      <c r="U1017" s="195"/>
      <c r="V1017" s="195"/>
      <c r="W1017" s="195"/>
      <c r="X1017" s="195"/>
      <c r="Y1017" s="195"/>
      <c r="Z1017" s="195"/>
    </row>
    <row r="1018" spans="1:26" ht="12.75" customHeight="1" x14ac:dyDescent="0.25">
      <c r="A1018" s="377"/>
      <c r="B1018" s="366"/>
      <c r="C1018" s="366"/>
      <c r="D1018" s="378"/>
      <c r="E1018" s="377"/>
      <c r="F1018" s="366"/>
      <c r="G1018" s="366"/>
      <c r="H1018" s="366"/>
      <c r="I1018" s="366"/>
      <c r="J1018" s="195"/>
      <c r="K1018" s="195"/>
      <c r="L1018" s="195"/>
      <c r="M1018" s="195"/>
      <c r="N1018" s="195"/>
      <c r="O1018" s="195"/>
      <c r="P1018" s="195"/>
      <c r="Q1018" s="195"/>
      <c r="R1018" s="195"/>
      <c r="S1018" s="195"/>
      <c r="T1018" s="195"/>
      <c r="U1018" s="195"/>
      <c r="V1018" s="195"/>
      <c r="W1018" s="195"/>
      <c r="X1018" s="195"/>
      <c r="Y1018" s="195"/>
      <c r="Z1018" s="195"/>
    </row>
    <row r="1019" spans="1:26" ht="12.75" customHeight="1" x14ac:dyDescent="0.25">
      <c r="A1019" s="377"/>
      <c r="B1019" s="366"/>
      <c r="C1019" s="366"/>
      <c r="D1019" s="378"/>
      <c r="E1019" s="377"/>
      <c r="F1019" s="366"/>
      <c r="G1019" s="366"/>
      <c r="H1019" s="366"/>
      <c r="I1019" s="366"/>
      <c r="J1019" s="195"/>
      <c r="K1019" s="195"/>
      <c r="L1019" s="195"/>
      <c r="M1019" s="195"/>
      <c r="N1019" s="195"/>
      <c r="O1019" s="195"/>
      <c r="P1019" s="195"/>
      <c r="Q1019" s="195"/>
      <c r="R1019" s="195"/>
      <c r="S1019" s="195"/>
      <c r="T1019" s="195"/>
      <c r="U1019" s="195"/>
      <c r="V1019" s="195"/>
      <c r="W1019" s="195"/>
      <c r="X1019" s="195"/>
      <c r="Y1019" s="195"/>
      <c r="Z1019" s="195"/>
    </row>
    <row r="1020" spans="1:26" ht="12.75" customHeight="1" x14ac:dyDescent="0.25">
      <c r="A1020" s="377"/>
      <c r="B1020" s="366"/>
      <c r="C1020" s="366"/>
      <c r="D1020" s="378"/>
      <c r="E1020" s="377"/>
      <c r="F1020" s="366"/>
      <c r="G1020" s="366"/>
      <c r="H1020" s="366"/>
      <c r="I1020" s="366"/>
      <c r="J1020" s="195"/>
      <c r="K1020" s="195"/>
      <c r="L1020" s="195"/>
      <c r="M1020" s="195"/>
      <c r="N1020" s="195"/>
      <c r="O1020" s="195"/>
      <c r="P1020" s="195"/>
      <c r="Q1020" s="195"/>
      <c r="R1020" s="195"/>
      <c r="S1020" s="195"/>
      <c r="T1020" s="195"/>
      <c r="U1020" s="195"/>
      <c r="V1020" s="195"/>
      <c r="W1020" s="195"/>
      <c r="X1020" s="195"/>
      <c r="Y1020" s="195"/>
      <c r="Z1020" s="195"/>
    </row>
    <row r="1021" spans="1:26" ht="12.75" customHeight="1" x14ac:dyDescent="0.25">
      <c r="A1021" s="377"/>
      <c r="B1021" s="366"/>
      <c r="C1021" s="366"/>
      <c r="D1021" s="378"/>
      <c r="E1021" s="377"/>
      <c r="F1021" s="366"/>
      <c r="G1021" s="366"/>
      <c r="H1021" s="366"/>
      <c r="I1021" s="366"/>
      <c r="J1021" s="195"/>
      <c r="K1021" s="195"/>
      <c r="L1021" s="195"/>
      <c r="M1021" s="195"/>
      <c r="N1021" s="195"/>
      <c r="O1021" s="195"/>
      <c r="P1021" s="195"/>
      <c r="Q1021" s="195"/>
      <c r="R1021" s="195"/>
      <c r="S1021" s="195"/>
      <c r="T1021" s="195"/>
      <c r="U1021" s="195"/>
      <c r="V1021" s="195"/>
      <c r="W1021" s="195"/>
      <c r="X1021" s="195"/>
      <c r="Y1021" s="195"/>
      <c r="Z1021" s="195"/>
    </row>
    <row r="1022" spans="1:26" ht="12.75" customHeight="1" x14ac:dyDescent="0.25">
      <c r="A1022" s="377"/>
      <c r="B1022" s="366"/>
      <c r="C1022" s="366"/>
      <c r="D1022" s="378"/>
      <c r="E1022" s="377"/>
      <c r="F1022" s="366"/>
      <c r="G1022" s="366"/>
      <c r="H1022" s="366"/>
      <c r="I1022" s="366"/>
      <c r="J1022" s="195"/>
      <c r="K1022" s="195"/>
      <c r="L1022" s="195"/>
      <c r="M1022" s="195"/>
      <c r="N1022" s="195"/>
      <c r="O1022" s="195"/>
      <c r="P1022" s="195"/>
      <c r="Q1022" s="195"/>
      <c r="R1022" s="195"/>
      <c r="S1022" s="195"/>
      <c r="T1022" s="195"/>
      <c r="U1022" s="195"/>
      <c r="V1022" s="195"/>
      <c r="W1022" s="195"/>
      <c r="X1022" s="195"/>
      <c r="Y1022" s="195"/>
      <c r="Z1022" s="195"/>
    </row>
    <row r="1023" spans="1:26" ht="12.75" customHeight="1" x14ac:dyDescent="0.25">
      <c r="A1023" s="377"/>
      <c r="B1023" s="366"/>
      <c r="C1023" s="366"/>
      <c r="D1023" s="378"/>
      <c r="E1023" s="377"/>
      <c r="F1023" s="366"/>
      <c r="G1023" s="366"/>
      <c r="H1023" s="366"/>
      <c r="I1023" s="366"/>
      <c r="J1023" s="195"/>
      <c r="K1023" s="195"/>
      <c r="L1023" s="195"/>
      <c r="M1023" s="195"/>
      <c r="N1023" s="195"/>
      <c r="O1023" s="195"/>
      <c r="P1023" s="195"/>
      <c r="Q1023" s="195"/>
      <c r="R1023" s="195"/>
      <c r="S1023" s="195"/>
      <c r="T1023" s="195"/>
      <c r="U1023" s="195"/>
      <c r="V1023" s="195"/>
      <c r="W1023" s="195"/>
      <c r="X1023" s="195"/>
      <c r="Y1023" s="195"/>
      <c r="Z1023" s="195"/>
    </row>
    <row r="1024" spans="1:26" ht="12.75" customHeight="1" x14ac:dyDescent="0.25">
      <c r="A1024" s="377"/>
      <c r="B1024" s="366"/>
      <c r="C1024" s="366"/>
      <c r="D1024" s="378"/>
      <c r="E1024" s="377"/>
      <c r="F1024" s="366"/>
      <c r="G1024" s="366"/>
      <c r="H1024" s="366"/>
      <c r="I1024" s="366"/>
      <c r="J1024" s="195"/>
      <c r="K1024" s="195"/>
      <c r="L1024" s="195"/>
      <c r="M1024" s="195"/>
      <c r="N1024" s="195"/>
      <c r="O1024" s="195"/>
      <c r="P1024" s="195"/>
      <c r="Q1024" s="195"/>
      <c r="R1024" s="195"/>
      <c r="S1024" s="195"/>
      <c r="T1024" s="195"/>
      <c r="U1024" s="195"/>
      <c r="V1024" s="195"/>
      <c r="W1024" s="195"/>
      <c r="X1024" s="195"/>
      <c r="Y1024" s="195"/>
      <c r="Z1024" s="195"/>
    </row>
    <row r="1025" spans="1:26" ht="12.75" customHeight="1" x14ac:dyDescent="0.25">
      <c r="A1025" s="377"/>
      <c r="B1025" s="366"/>
      <c r="C1025" s="366"/>
      <c r="D1025" s="378"/>
      <c r="E1025" s="377"/>
      <c r="F1025" s="366"/>
      <c r="G1025" s="366"/>
      <c r="H1025" s="366"/>
      <c r="I1025" s="366"/>
      <c r="J1025" s="195"/>
      <c r="K1025" s="195"/>
      <c r="L1025" s="195"/>
      <c r="M1025" s="195"/>
      <c r="N1025" s="195"/>
      <c r="O1025" s="195"/>
      <c r="P1025" s="195"/>
      <c r="Q1025" s="195"/>
      <c r="R1025" s="195"/>
      <c r="S1025" s="195"/>
      <c r="T1025" s="195"/>
      <c r="U1025" s="195"/>
      <c r="V1025" s="195"/>
      <c r="W1025" s="195"/>
      <c r="X1025" s="195"/>
      <c r="Y1025" s="195"/>
      <c r="Z1025" s="195"/>
    </row>
    <row r="1026" spans="1:26" ht="12.75" customHeight="1" x14ac:dyDescent="0.25">
      <c r="A1026" s="377"/>
      <c r="B1026" s="366"/>
      <c r="C1026" s="366"/>
      <c r="D1026" s="378"/>
      <c r="E1026" s="377"/>
      <c r="F1026" s="366"/>
      <c r="G1026" s="366"/>
      <c r="H1026" s="366"/>
      <c r="I1026" s="366"/>
      <c r="J1026" s="195"/>
      <c r="K1026" s="195"/>
      <c r="L1026" s="195"/>
      <c r="M1026" s="195"/>
      <c r="N1026" s="195"/>
      <c r="O1026" s="195"/>
      <c r="P1026" s="195"/>
      <c r="Q1026" s="195"/>
      <c r="R1026" s="195"/>
      <c r="S1026" s="195"/>
      <c r="T1026" s="195"/>
      <c r="U1026" s="195"/>
      <c r="V1026" s="195"/>
      <c r="W1026" s="195"/>
      <c r="X1026" s="195"/>
      <c r="Y1026" s="195"/>
      <c r="Z1026" s="195"/>
    </row>
    <row r="1027" spans="1:26" ht="12.75" customHeight="1" x14ac:dyDescent="0.25">
      <c r="A1027" s="377"/>
      <c r="B1027" s="366"/>
      <c r="C1027" s="366"/>
      <c r="D1027" s="378"/>
      <c r="E1027" s="377"/>
      <c r="F1027" s="366"/>
      <c r="G1027" s="366"/>
      <c r="H1027" s="366"/>
      <c r="I1027" s="366"/>
      <c r="J1027" s="195"/>
      <c r="K1027" s="195"/>
      <c r="L1027" s="195"/>
      <c r="M1027" s="195"/>
      <c r="N1027" s="195"/>
      <c r="O1027" s="195"/>
      <c r="P1027" s="195"/>
      <c r="Q1027" s="195"/>
      <c r="R1027" s="195"/>
      <c r="S1027" s="195"/>
      <c r="T1027" s="195"/>
      <c r="U1027" s="195"/>
      <c r="V1027" s="195"/>
      <c r="W1027" s="195"/>
      <c r="X1027" s="195"/>
      <c r="Y1027" s="195"/>
      <c r="Z1027" s="195"/>
    </row>
    <row r="1028" spans="1:26" ht="12.75" customHeight="1" x14ac:dyDescent="0.25">
      <c r="A1028" s="377"/>
      <c r="B1028" s="366"/>
      <c r="C1028" s="366"/>
      <c r="D1028" s="378"/>
      <c r="E1028" s="377"/>
      <c r="F1028" s="366"/>
      <c r="G1028" s="366"/>
      <c r="H1028" s="366"/>
      <c r="I1028" s="366"/>
      <c r="J1028" s="195"/>
      <c r="K1028" s="195"/>
      <c r="L1028" s="195"/>
      <c r="M1028" s="195"/>
      <c r="N1028" s="195"/>
      <c r="O1028" s="195"/>
      <c r="P1028" s="195"/>
      <c r="Q1028" s="195"/>
      <c r="R1028" s="195"/>
      <c r="S1028" s="195"/>
      <c r="T1028" s="195"/>
      <c r="U1028" s="195"/>
      <c r="V1028" s="195"/>
      <c r="W1028" s="195"/>
      <c r="X1028" s="195"/>
      <c r="Y1028" s="195"/>
      <c r="Z1028" s="195"/>
    </row>
    <row r="1029" spans="1:26" ht="12.75" customHeight="1" x14ac:dyDescent="0.25">
      <c r="A1029" s="377"/>
      <c r="B1029" s="366"/>
      <c r="C1029" s="366"/>
      <c r="D1029" s="378"/>
      <c r="E1029" s="377"/>
      <c r="F1029" s="366"/>
      <c r="G1029" s="366"/>
      <c r="H1029" s="366"/>
      <c r="I1029" s="366"/>
      <c r="J1029" s="195"/>
      <c r="K1029" s="195"/>
      <c r="L1029" s="195"/>
      <c r="M1029" s="195"/>
      <c r="N1029" s="195"/>
      <c r="O1029" s="195"/>
      <c r="P1029" s="195"/>
      <c r="Q1029" s="195"/>
      <c r="R1029" s="195"/>
      <c r="S1029" s="195"/>
      <c r="T1029" s="195"/>
      <c r="U1029" s="195"/>
      <c r="V1029" s="195"/>
      <c r="W1029" s="195"/>
      <c r="X1029" s="195"/>
      <c r="Y1029" s="195"/>
      <c r="Z1029" s="195"/>
    </row>
    <row r="1030" spans="1:26" ht="12.75" customHeight="1" x14ac:dyDescent="0.25">
      <c r="A1030" s="377"/>
      <c r="B1030" s="366"/>
      <c r="C1030" s="366"/>
      <c r="D1030" s="378"/>
      <c r="E1030" s="377"/>
      <c r="F1030" s="366"/>
      <c r="G1030" s="366"/>
      <c r="H1030" s="366"/>
      <c r="I1030" s="366"/>
      <c r="J1030" s="195"/>
      <c r="K1030" s="195"/>
      <c r="L1030" s="195"/>
      <c r="M1030" s="195"/>
      <c r="N1030" s="195"/>
      <c r="O1030" s="195"/>
      <c r="P1030" s="195"/>
      <c r="Q1030" s="195"/>
      <c r="R1030" s="195"/>
      <c r="S1030" s="195"/>
      <c r="T1030" s="195"/>
      <c r="U1030" s="195"/>
      <c r="V1030" s="195"/>
      <c r="W1030" s="195"/>
      <c r="X1030" s="195"/>
      <c r="Y1030" s="195"/>
      <c r="Z1030" s="195"/>
    </row>
    <row r="1031" spans="1:26" ht="12.75" customHeight="1" x14ac:dyDescent="0.25">
      <c r="A1031" s="377"/>
      <c r="B1031" s="366"/>
      <c r="C1031" s="366"/>
      <c r="D1031" s="378"/>
      <c r="E1031" s="377"/>
      <c r="F1031" s="366"/>
      <c r="G1031" s="366"/>
      <c r="H1031" s="366"/>
      <c r="I1031" s="366"/>
      <c r="J1031" s="195"/>
      <c r="K1031" s="195"/>
      <c r="L1031" s="195"/>
      <c r="M1031" s="195"/>
      <c r="N1031" s="195"/>
      <c r="O1031" s="195"/>
      <c r="P1031" s="195"/>
      <c r="Q1031" s="195"/>
      <c r="R1031" s="195"/>
      <c r="S1031" s="195"/>
      <c r="T1031" s="195"/>
      <c r="U1031" s="195"/>
      <c r="V1031" s="195"/>
      <c r="W1031" s="195"/>
      <c r="X1031" s="195"/>
      <c r="Y1031" s="195"/>
      <c r="Z1031" s="195"/>
    </row>
    <row r="1032" spans="1:26" ht="12.75" customHeight="1" x14ac:dyDescent="0.25">
      <c r="A1032" s="377"/>
      <c r="B1032" s="366"/>
      <c r="C1032" s="366"/>
      <c r="D1032" s="378"/>
      <c r="E1032" s="377"/>
      <c r="F1032" s="366"/>
      <c r="G1032" s="366"/>
      <c r="H1032" s="366"/>
      <c r="I1032" s="366"/>
      <c r="J1032" s="195"/>
      <c r="K1032" s="195"/>
      <c r="L1032" s="195"/>
      <c r="M1032" s="195"/>
      <c r="N1032" s="195"/>
      <c r="O1032" s="195"/>
      <c r="P1032" s="195"/>
      <c r="Q1032" s="195"/>
      <c r="R1032" s="195"/>
      <c r="S1032" s="195"/>
      <c r="T1032" s="195"/>
      <c r="U1032" s="195"/>
      <c r="V1032" s="195"/>
      <c r="W1032" s="195"/>
      <c r="X1032" s="195"/>
      <c r="Y1032" s="195"/>
      <c r="Z1032" s="195"/>
    </row>
    <row r="1033" spans="1:26" ht="12.75" customHeight="1" x14ac:dyDescent="0.25">
      <c r="A1033" s="377"/>
      <c r="B1033" s="366"/>
      <c r="C1033" s="366"/>
      <c r="D1033" s="378"/>
      <c r="E1033" s="377"/>
      <c r="F1033" s="366"/>
      <c r="G1033" s="366"/>
      <c r="H1033" s="366"/>
      <c r="I1033" s="366"/>
      <c r="J1033" s="195"/>
      <c r="K1033" s="195"/>
      <c r="L1033" s="195"/>
      <c r="M1033" s="195"/>
      <c r="N1033" s="195"/>
      <c r="O1033" s="195"/>
      <c r="P1033" s="195"/>
      <c r="Q1033" s="195"/>
      <c r="R1033" s="195"/>
      <c r="S1033" s="195"/>
      <c r="T1033" s="195"/>
      <c r="U1033" s="195"/>
      <c r="V1033" s="195"/>
      <c r="W1033" s="195"/>
      <c r="X1033" s="195"/>
      <c r="Y1033" s="195"/>
      <c r="Z1033" s="195"/>
    </row>
    <row r="1034" spans="1:26" ht="12.75" customHeight="1" x14ac:dyDescent="0.25">
      <c r="A1034" s="377"/>
      <c r="B1034" s="366"/>
      <c r="C1034" s="366"/>
      <c r="D1034" s="378"/>
      <c r="E1034" s="377"/>
      <c r="F1034" s="366"/>
      <c r="G1034" s="366"/>
      <c r="H1034" s="366"/>
      <c r="I1034" s="366"/>
      <c r="J1034" s="195"/>
      <c r="K1034" s="195"/>
      <c r="L1034" s="195"/>
      <c r="M1034" s="195"/>
      <c r="N1034" s="195"/>
      <c r="O1034" s="195"/>
      <c r="P1034" s="195"/>
      <c r="Q1034" s="195"/>
      <c r="R1034" s="195"/>
      <c r="S1034" s="195"/>
      <c r="T1034" s="195"/>
      <c r="U1034" s="195"/>
      <c r="V1034" s="195"/>
      <c r="W1034" s="195"/>
      <c r="X1034" s="195"/>
      <c r="Y1034" s="195"/>
      <c r="Z1034" s="195"/>
    </row>
    <row r="1035" spans="1:26" ht="12.75" customHeight="1" x14ac:dyDescent="0.25">
      <c r="A1035" s="377"/>
      <c r="B1035" s="366"/>
      <c r="C1035" s="366"/>
      <c r="D1035" s="378"/>
      <c r="E1035" s="377"/>
      <c r="F1035" s="366"/>
      <c r="G1035" s="366"/>
      <c r="H1035" s="366"/>
      <c r="I1035" s="366"/>
      <c r="J1035" s="195"/>
      <c r="K1035" s="195"/>
      <c r="L1035" s="195"/>
      <c r="M1035" s="195"/>
      <c r="N1035" s="195"/>
      <c r="O1035" s="195"/>
      <c r="P1035" s="195"/>
      <c r="Q1035" s="195"/>
      <c r="R1035" s="195"/>
      <c r="S1035" s="195"/>
      <c r="T1035" s="195"/>
      <c r="U1035" s="195"/>
      <c r="V1035" s="195"/>
      <c r="W1035" s="195"/>
      <c r="X1035" s="195"/>
      <c r="Y1035" s="195"/>
      <c r="Z1035" s="195"/>
    </row>
    <row r="1036" spans="1:26" ht="12.75" customHeight="1" x14ac:dyDescent="0.25">
      <c r="A1036" s="377"/>
      <c r="B1036" s="366"/>
      <c r="C1036" s="366"/>
      <c r="D1036" s="378"/>
      <c r="E1036" s="377"/>
      <c r="F1036" s="366"/>
      <c r="G1036" s="366"/>
      <c r="H1036" s="366"/>
      <c r="I1036" s="366"/>
      <c r="J1036" s="195"/>
      <c r="K1036" s="195"/>
      <c r="L1036" s="195"/>
      <c r="M1036" s="195"/>
      <c r="N1036" s="195"/>
      <c r="O1036" s="195"/>
      <c r="P1036" s="195"/>
      <c r="Q1036" s="195"/>
      <c r="R1036" s="195"/>
      <c r="S1036" s="195"/>
      <c r="T1036" s="195"/>
      <c r="U1036" s="195"/>
      <c r="V1036" s="195"/>
      <c r="W1036" s="195"/>
      <c r="X1036" s="195"/>
      <c r="Y1036" s="195"/>
      <c r="Z1036" s="195"/>
    </row>
    <row r="1037" spans="1:26" ht="12.75" customHeight="1" x14ac:dyDescent="0.25">
      <c r="A1037" s="377"/>
      <c r="B1037" s="366"/>
      <c r="C1037" s="366"/>
      <c r="D1037" s="378"/>
      <c r="E1037" s="377"/>
      <c r="F1037" s="366"/>
      <c r="G1037" s="366"/>
      <c r="H1037" s="366"/>
      <c r="I1037" s="366"/>
      <c r="J1037" s="195"/>
      <c r="K1037" s="195"/>
      <c r="L1037" s="195"/>
      <c r="M1037" s="195"/>
      <c r="N1037" s="195"/>
      <c r="O1037" s="195"/>
      <c r="P1037" s="195"/>
      <c r="Q1037" s="195"/>
      <c r="R1037" s="195"/>
      <c r="S1037" s="195"/>
      <c r="T1037" s="195"/>
      <c r="U1037" s="195"/>
      <c r="V1037" s="195"/>
      <c r="W1037" s="195"/>
      <c r="X1037" s="195"/>
      <c r="Y1037" s="195"/>
      <c r="Z1037" s="195"/>
    </row>
    <row r="1038" spans="1:26" ht="12.75" customHeight="1" x14ac:dyDescent="0.25">
      <c r="A1038" s="377"/>
      <c r="B1038" s="366"/>
      <c r="C1038" s="366"/>
      <c r="D1038" s="378"/>
      <c r="E1038" s="377"/>
      <c r="F1038" s="366"/>
      <c r="G1038" s="366"/>
      <c r="H1038" s="366"/>
      <c r="I1038" s="366"/>
      <c r="J1038" s="195"/>
      <c r="K1038" s="195"/>
      <c r="L1038" s="195"/>
      <c r="M1038" s="195"/>
      <c r="N1038" s="195"/>
      <c r="O1038" s="195"/>
      <c r="P1038" s="195"/>
      <c r="Q1038" s="195"/>
      <c r="R1038" s="195"/>
      <c r="S1038" s="195"/>
      <c r="T1038" s="195"/>
      <c r="U1038" s="195"/>
      <c r="V1038" s="195"/>
      <c r="W1038" s="195"/>
      <c r="X1038" s="195"/>
      <c r="Y1038" s="195"/>
      <c r="Z1038" s="195"/>
    </row>
    <row r="1039" spans="1:26" ht="12.75" customHeight="1" x14ac:dyDescent="0.25">
      <c r="A1039" s="377"/>
      <c r="B1039" s="366"/>
      <c r="C1039" s="366"/>
      <c r="D1039" s="378"/>
      <c r="E1039" s="377"/>
      <c r="F1039" s="366"/>
      <c r="G1039" s="366"/>
      <c r="H1039" s="366"/>
      <c r="I1039" s="366"/>
      <c r="J1039" s="195"/>
      <c r="K1039" s="195"/>
      <c r="L1039" s="195"/>
      <c r="M1039" s="195"/>
      <c r="N1039" s="195"/>
      <c r="O1039" s="195"/>
      <c r="P1039" s="195"/>
      <c r="Q1039" s="195"/>
      <c r="R1039" s="195"/>
      <c r="S1039" s="195"/>
      <c r="T1039" s="195"/>
      <c r="U1039" s="195"/>
      <c r="V1039" s="195"/>
      <c r="W1039" s="195"/>
      <c r="X1039" s="195"/>
      <c r="Y1039" s="195"/>
      <c r="Z1039" s="195"/>
    </row>
    <row r="1040" spans="1:26" ht="12.75" customHeight="1" x14ac:dyDescent="0.25">
      <c r="A1040" s="377"/>
      <c r="B1040" s="366"/>
      <c r="C1040" s="366"/>
      <c r="D1040" s="378"/>
      <c r="E1040" s="377"/>
      <c r="F1040" s="366"/>
      <c r="G1040" s="366"/>
      <c r="H1040" s="366"/>
      <c r="I1040" s="366"/>
      <c r="J1040" s="195"/>
      <c r="K1040" s="195"/>
      <c r="L1040" s="195"/>
      <c r="M1040" s="195"/>
      <c r="N1040" s="195"/>
      <c r="O1040" s="195"/>
      <c r="P1040" s="195"/>
      <c r="Q1040" s="195"/>
      <c r="R1040" s="195"/>
      <c r="S1040" s="195"/>
      <c r="T1040" s="195"/>
      <c r="U1040" s="195"/>
      <c r="V1040" s="195"/>
      <c r="W1040" s="195"/>
      <c r="X1040" s="195"/>
      <c r="Y1040" s="195"/>
      <c r="Z1040" s="195"/>
    </row>
    <row r="1041" spans="1:26" ht="12.75" customHeight="1" x14ac:dyDescent="0.25">
      <c r="A1041" s="377"/>
      <c r="B1041" s="366"/>
      <c r="C1041" s="366"/>
      <c r="D1041" s="378"/>
      <c r="E1041" s="377"/>
      <c r="F1041" s="366"/>
      <c r="G1041" s="366"/>
      <c r="H1041" s="366"/>
      <c r="I1041" s="366"/>
      <c r="J1041" s="195"/>
      <c r="K1041" s="195"/>
      <c r="L1041" s="195"/>
      <c r="M1041" s="195"/>
      <c r="N1041" s="195"/>
      <c r="O1041" s="195"/>
      <c r="P1041" s="195"/>
      <c r="Q1041" s="195"/>
      <c r="R1041" s="195"/>
      <c r="S1041" s="195"/>
      <c r="T1041" s="195"/>
      <c r="U1041" s="195"/>
      <c r="V1041" s="195"/>
      <c r="W1041" s="195"/>
      <c r="X1041" s="195"/>
      <c r="Y1041" s="195"/>
      <c r="Z1041" s="195"/>
    </row>
    <row r="1042" spans="1:26" ht="12.75" customHeight="1" x14ac:dyDescent="0.25">
      <c r="A1042" s="377"/>
      <c r="B1042" s="366"/>
      <c r="C1042" s="366"/>
      <c r="D1042" s="378"/>
      <c r="E1042" s="377"/>
      <c r="F1042" s="366"/>
      <c r="G1042" s="366"/>
      <c r="H1042" s="366"/>
      <c r="I1042" s="366"/>
      <c r="J1042" s="195"/>
      <c r="K1042" s="195"/>
      <c r="L1042" s="195"/>
      <c r="M1042" s="195"/>
      <c r="N1042" s="195"/>
      <c r="O1042" s="195"/>
      <c r="P1042" s="195"/>
      <c r="Q1042" s="195"/>
      <c r="R1042" s="195"/>
      <c r="S1042" s="195"/>
      <c r="T1042" s="195"/>
      <c r="U1042" s="195"/>
      <c r="V1042" s="195"/>
      <c r="W1042" s="195"/>
      <c r="X1042" s="195"/>
      <c r="Y1042" s="195"/>
      <c r="Z1042" s="195"/>
    </row>
    <row r="1043" spans="1:26" ht="12.75" customHeight="1" x14ac:dyDescent="0.25">
      <c r="A1043" s="377"/>
      <c r="B1043" s="366"/>
      <c r="C1043" s="366"/>
      <c r="D1043" s="378"/>
      <c r="E1043" s="377"/>
      <c r="F1043" s="366"/>
      <c r="G1043" s="366"/>
      <c r="H1043" s="366"/>
      <c r="I1043" s="366"/>
      <c r="J1043" s="195"/>
      <c r="K1043" s="195"/>
      <c r="L1043" s="195"/>
      <c r="M1043" s="195"/>
      <c r="N1043" s="195"/>
      <c r="O1043" s="195"/>
      <c r="P1043" s="195"/>
      <c r="Q1043" s="195"/>
      <c r="R1043" s="195"/>
      <c r="S1043" s="195"/>
      <c r="T1043" s="195"/>
      <c r="U1043" s="195"/>
      <c r="V1043" s="195"/>
      <c r="W1043" s="195"/>
      <c r="X1043" s="195"/>
      <c r="Y1043" s="195"/>
      <c r="Z1043" s="195"/>
    </row>
    <row r="1044" spans="1:26" ht="12.75" customHeight="1" x14ac:dyDescent="0.25">
      <c r="A1044" s="377"/>
      <c r="B1044" s="366"/>
      <c r="C1044" s="366"/>
      <c r="D1044" s="378"/>
      <c r="E1044" s="377"/>
      <c r="F1044" s="366"/>
      <c r="G1044" s="366"/>
      <c r="H1044" s="366"/>
      <c r="I1044" s="366"/>
      <c r="J1044" s="195"/>
      <c r="K1044" s="195"/>
      <c r="L1044" s="195"/>
      <c r="M1044" s="195"/>
      <c r="N1044" s="195"/>
      <c r="O1044" s="195"/>
      <c r="P1044" s="195"/>
      <c r="Q1044" s="195"/>
      <c r="R1044" s="195"/>
      <c r="S1044" s="195"/>
      <c r="T1044" s="195"/>
      <c r="U1044" s="195"/>
      <c r="V1044" s="195"/>
      <c r="W1044" s="195"/>
      <c r="X1044" s="195"/>
      <c r="Y1044" s="195"/>
      <c r="Z1044" s="195"/>
    </row>
    <row r="1045" spans="1:26" ht="12.75" customHeight="1" x14ac:dyDescent="0.25">
      <c r="A1045" s="377"/>
      <c r="B1045" s="366"/>
      <c r="C1045" s="366"/>
      <c r="D1045" s="378"/>
      <c r="E1045" s="377"/>
      <c r="F1045" s="366"/>
      <c r="G1045" s="366"/>
      <c r="H1045" s="366"/>
      <c r="I1045" s="366"/>
      <c r="J1045" s="195"/>
      <c r="K1045" s="195"/>
      <c r="L1045" s="195"/>
      <c r="M1045" s="195"/>
      <c r="N1045" s="195"/>
      <c r="O1045" s="195"/>
      <c r="P1045" s="195"/>
      <c r="Q1045" s="195"/>
      <c r="R1045" s="195"/>
      <c r="S1045" s="195"/>
      <c r="T1045" s="195"/>
      <c r="U1045" s="195"/>
      <c r="V1045" s="195"/>
      <c r="W1045" s="195"/>
      <c r="X1045" s="195"/>
      <c r="Y1045" s="195"/>
      <c r="Z1045" s="195"/>
    </row>
    <row r="1046" spans="1:26" ht="12.75" customHeight="1" x14ac:dyDescent="0.25">
      <c r="A1046" s="377"/>
      <c r="B1046" s="366"/>
      <c r="C1046" s="366"/>
      <c r="D1046" s="378"/>
      <c r="E1046" s="377"/>
      <c r="F1046" s="366"/>
      <c r="G1046" s="366"/>
      <c r="H1046" s="366"/>
      <c r="I1046" s="366"/>
      <c r="J1046" s="195"/>
      <c r="K1046" s="195"/>
      <c r="L1046" s="195"/>
      <c r="M1046" s="195"/>
      <c r="N1046" s="195"/>
      <c r="O1046" s="195"/>
      <c r="P1046" s="195"/>
      <c r="Q1046" s="195"/>
      <c r="R1046" s="195"/>
      <c r="S1046" s="195"/>
      <c r="T1046" s="195"/>
      <c r="U1046" s="195"/>
      <c r="V1046" s="195"/>
      <c r="W1046" s="195"/>
      <c r="X1046" s="195"/>
      <c r="Y1046" s="195"/>
      <c r="Z1046" s="195"/>
    </row>
    <row r="1047" spans="1:26" ht="12.75" customHeight="1" x14ac:dyDescent="0.25">
      <c r="A1047" s="377"/>
      <c r="B1047" s="366"/>
      <c r="C1047" s="366"/>
      <c r="D1047" s="378"/>
      <c r="E1047" s="377"/>
      <c r="F1047" s="366"/>
      <c r="G1047" s="366"/>
      <c r="H1047" s="366"/>
      <c r="I1047" s="366"/>
      <c r="J1047" s="195"/>
      <c r="K1047" s="195"/>
      <c r="L1047" s="195"/>
      <c r="M1047" s="195"/>
      <c r="N1047" s="195"/>
      <c r="O1047" s="195"/>
      <c r="P1047" s="195"/>
      <c r="Q1047" s="195"/>
      <c r="R1047" s="195"/>
      <c r="S1047" s="195"/>
      <c r="T1047" s="195"/>
      <c r="U1047" s="195"/>
      <c r="V1047" s="195"/>
      <c r="W1047" s="195"/>
      <c r="X1047" s="195"/>
      <c r="Y1047" s="195"/>
      <c r="Z1047" s="195"/>
    </row>
    <row r="1048" spans="1:26" ht="12.75" customHeight="1" x14ac:dyDescent="0.25">
      <c r="A1048" s="377"/>
      <c r="B1048" s="366"/>
      <c r="C1048" s="366"/>
      <c r="D1048" s="378"/>
      <c r="E1048" s="377"/>
      <c r="F1048" s="366"/>
      <c r="G1048" s="366"/>
      <c r="H1048" s="366"/>
      <c r="I1048" s="366"/>
      <c r="J1048" s="195"/>
      <c r="K1048" s="195"/>
      <c r="L1048" s="195"/>
      <c r="M1048" s="195"/>
      <c r="N1048" s="195"/>
      <c r="O1048" s="195"/>
      <c r="P1048" s="195"/>
      <c r="Q1048" s="195"/>
      <c r="R1048" s="195"/>
      <c r="S1048" s="195"/>
      <c r="T1048" s="195"/>
      <c r="U1048" s="195"/>
      <c r="V1048" s="195"/>
      <c r="W1048" s="195"/>
      <c r="X1048" s="195"/>
      <c r="Y1048" s="195"/>
      <c r="Z1048" s="195"/>
    </row>
    <row r="1049" spans="1:26" ht="12.75" customHeight="1" x14ac:dyDescent="0.25">
      <c r="A1049" s="377"/>
      <c r="B1049" s="366"/>
      <c r="C1049" s="366"/>
      <c r="D1049" s="378"/>
      <c r="E1049" s="377"/>
      <c r="F1049" s="366"/>
      <c r="G1049" s="366"/>
      <c r="H1049" s="366"/>
      <c r="I1049" s="366"/>
      <c r="J1049" s="195"/>
      <c r="K1049" s="195"/>
      <c r="L1049" s="195"/>
      <c r="M1049" s="195"/>
      <c r="N1049" s="195"/>
      <c r="O1049" s="195"/>
      <c r="P1049" s="195"/>
      <c r="Q1049" s="195"/>
      <c r="R1049" s="195"/>
      <c r="S1049" s="195"/>
      <c r="T1049" s="195"/>
      <c r="U1049" s="195"/>
      <c r="V1049" s="195"/>
      <c r="W1049" s="195"/>
      <c r="X1049" s="195"/>
      <c r="Y1049" s="195"/>
      <c r="Z1049" s="195"/>
    </row>
    <row r="1050" spans="1:26" ht="12.75" customHeight="1" x14ac:dyDescent="0.25">
      <c r="A1050" s="377"/>
      <c r="B1050" s="366"/>
      <c r="C1050" s="366"/>
      <c r="D1050" s="378"/>
      <c r="E1050" s="377"/>
      <c r="F1050" s="366"/>
      <c r="G1050" s="366"/>
      <c r="H1050" s="366"/>
      <c r="I1050" s="366"/>
      <c r="J1050" s="195"/>
      <c r="K1050" s="195"/>
      <c r="L1050" s="195"/>
      <c r="M1050" s="195"/>
      <c r="N1050" s="195"/>
      <c r="O1050" s="195"/>
      <c r="P1050" s="195"/>
      <c r="Q1050" s="195"/>
      <c r="R1050" s="195"/>
      <c r="S1050" s="195"/>
      <c r="T1050" s="195"/>
      <c r="U1050" s="195"/>
      <c r="V1050" s="195"/>
      <c r="W1050" s="195"/>
      <c r="X1050" s="195"/>
      <c r="Y1050" s="195"/>
      <c r="Z1050" s="195"/>
    </row>
    <row r="1051" spans="1:26" ht="12.75" customHeight="1" x14ac:dyDescent="0.25">
      <c r="A1051" s="377"/>
      <c r="B1051" s="366"/>
      <c r="C1051" s="366"/>
      <c r="D1051" s="378"/>
      <c r="E1051" s="377"/>
      <c r="F1051" s="366"/>
      <c r="G1051" s="366"/>
      <c r="H1051" s="366"/>
      <c r="I1051" s="366"/>
      <c r="J1051" s="195"/>
      <c r="K1051" s="195"/>
      <c r="L1051" s="195"/>
      <c r="M1051" s="195"/>
      <c r="N1051" s="195"/>
      <c r="O1051" s="195"/>
      <c r="P1051" s="195"/>
      <c r="Q1051" s="195"/>
      <c r="R1051" s="195"/>
      <c r="S1051" s="195"/>
      <c r="T1051" s="195"/>
      <c r="U1051" s="195"/>
      <c r="V1051" s="195"/>
      <c r="W1051" s="195"/>
      <c r="X1051" s="195"/>
      <c r="Y1051" s="195"/>
      <c r="Z1051" s="195"/>
    </row>
    <row r="1052" spans="1:26" ht="12.75" customHeight="1" x14ac:dyDescent="0.25">
      <c r="A1052" s="377"/>
      <c r="B1052" s="366"/>
      <c r="C1052" s="366"/>
      <c r="D1052" s="378"/>
      <c r="E1052" s="377"/>
      <c r="F1052" s="366"/>
      <c r="G1052" s="366"/>
      <c r="H1052" s="366"/>
      <c r="I1052" s="366"/>
      <c r="J1052" s="195"/>
      <c r="K1052" s="195"/>
      <c r="L1052" s="195"/>
      <c r="M1052" s="195"/>
      <c r="N1052" s="195"/>
      <c r="O1052" s="195"/>
      <c r="P1052" s="195"/>
      <c r="Q1052" s="195"/>
      <c r="R1052" s="195"/>
      <c r="S1052" s="195"/>
      <c r="T1052" s="195"/>
      <c r="U1052" s="195"/>
      <c r="V1052" s="195"/>
      <c r="W1052" s="195"/>
      <c r="X1052" s="195"/>
      <c r="Y1052" s="195"/>
      <c r="Z1052" s="195"/>
    </row>
    <row r="1053" spans="1:26" ht="12.75" customHeight="1" x14ac:dyDescent="0.25">
      <c r="A1053" s="377"/>
      <c r="B1053" s="366"/>
      <c r="C1053" s="366"/>
      <c r="D1053" s="378"/>
      <c r="E1053" s="377"/>
      <c r="F1053" s="366"/>
      <c r="G1053" s="366"/>
      <c r="H1053" s="366"/>
      <c r="I1053" s="366"/>
      <c r="J1053" s="195"/>
      <c r="K1053" s="195"/>
      <c r="L1053" s="195"/>
      <c r="M1053" s="195"/>
      <c r="N1053" s="195"/>
      <c r="O1053" s="195"/>
      <c r="P1053" s="195"/>
      <c r="Q1053" s="195"/>
      <c r="R1053" s="195"/>
      <c r="S1053" s="195"/>
      <c r="T1053" s="195"/>
      <c r="U1053" s="195"/>
      <c r="V1053" s="195"/>
      <c r="W1053" s="195"/>
      <c r="X1053" s="195"/>
      <c r="Y1053" s="195"/>
      <c r="Z1053" s="195"/>
    </row>
    <row r="1054" spans="1:26" ht="12.75" customHeight="1" x14ac:dyDescent="0.25">
      <c r="A1054" s="377"/>
      <c r="B1054" s="366"/>
      <c r="C1054" s="366"/>
      <c r="D1054" s="378"/>
      <c r="E1054" s="377"/>
      <c r="F1054" s="366"/>
      <c r="G1054" s="366"/>
      <c r="H1054" s="366"/>
      <c r="I1054" s="366"/>
      <c r="J1054" s="195"/>
      <c r="K1054" s="195"/>
      <c r="L1054" s="195"/>
      <c r="M1054" s="195"/>
      <c r="N1054" s="195"/>
      <c r="O1054" s="195"/>
      <c r="P1054" s="195"/>
      <c r="Q1054" s="195"/>
      <c r="R1054" s="195"/>
      <c r="S1054" s="195"/>
      <c r="T1054" s="195"/>
      <c r="U1054" s="195"/>
      <c r="V1054" s="195"/>
      <c r="W1054" s="195"/>
      <c r="X1054" s="195"/>
      <c r="Y1054" s="195"/>
      <c r="Z1054" s="195"/>
    </row>
    <row r="1055" spans="1:26" ht="12.75" customHeight="1" x14ac:dyDescent="0.25">
      <c r="A1055" s="377"/>
      <c r="B1055" s="366"/>
      <c r="C1055" s="366"/>
      <c r="D1055" s="378"/>
      <c r="E1055" s="377"/>
      <c r="F1055" s="366"/>
      <c r="G1055" s="366"/>
      <c r="H1055" s="366"/>
      <c r="I1055" s="366"/>
      <c r="J1055" s="195"/>
      <c r="K1055" s="195"/>
      <c r="L1055" s="195"/>
      <c r="M1055" s="195"/>
      <c r="N1055" s="195"/>
      <c r="O1055" s="195"/>
      <c r="P1055" s="195"/>
      <c r="Q1055" s="195"/>
      <c r="R1055" s="195"/>
      <c r="S1055" s="195"/>
      <c r="T1055" s="195"/>
      <c r="U1055" s="195"/>
      <c r="V1055" s="195"/>
      <c r="W1055" s="195"/>
      <c r="X1055" s="195"/>
      <c r="Y1055" s="195"/>
      <c r="Z1055" s="195"/>
    </row>
    <row r="1056" spans="1:26" ht="12.75" customHeight="1" x14ac:dyDescent="0.25">
      <c r="A1056" s="377"/>
      <c r="B1056" s="366"/>
      <c r="C1056" s="366"/>
      <c r="D1056" s="378"/>
      <c r="E1056" s="377"/>
      <c r="F1056" s="366"/>
      <c r="G1056" s="366"/>
      <c r="H1056" s="366"/>
      <c r="I1056" s="366"/>
      <c r="J1056" s="195"/>
      <c r="K1056" s="195"/>
      <c r="L1056" s="195"/>
      <c r="M1056" s="195"/>
      <c r="N1056" s="195"/>
      <c r="O1056" s="195"/>
      <c r="P1056" s="195"/>
      <c r="Q1056" s="195"/>
      <c r="R1056" s="195"/>
      <c r="S1056" s="195"/>
      <c r="T1056" s="195"/>
      <c r="U1056" s="195"/>
      <c r="V1056" s="195"/>
      <c r="W1056" s="195"/>
      <c r="X1056" s="195"/>
      <c r="Y1056" s="195"/>
      <c r="Z1056" s="195"/>
    </row>
    <row r="1057" spans="1:26" ht="12.75" customHeight="1" x14ac:dyDescent="0.25">
      <c r="A1057" s="377"/>
      <c r="B1057" s="366"/>
      <c r="C1057" s="366"/>
      <c r="D1057" s="378"/>
      <c r="E1057" s="377"/>
      <c r="F1057" s="366"/>
      <c r="G1057" s="366"/>
      <c r="H1057" s="366"/>
      <c r="I1057" s="366"/>
      <c r="J1057" s="195"/>
      <c r="K1057" s="195"/>
      <c r="L1057" s="195"/>
      <c r="M1057" s="195"/>
      <c r="N1057" s="195"/>
      <c r="O1057" s="195"/>
      <c r="P1057" s="195"/>
      <c r="Q1057" s="195"/>
      <c r="R1057" s="195"/>
      <c r="S1057" s="195"/>
      <c r="T1057" s="195"/>
      <c r="U1057" s="195"/>
      <c r="V1057" s="195"/>
      <c r="W1057" s="195"/>
      <c r="X1057" s="195"/>
      <c r="Y1057" s="195"/>
      <c r="Z1057" s="195"/>
    </row>
    <row r="1058" spans="1:26" ht="12.75" customHeight="1" x14ac:dyDescent="0.25">
      <c r="A1058" s="377"/>
      <c r="B1058" s="366"/>
      <c r="C1058" s="366"/>
      <c r="D1058" s="378"/>
      <c r="E1058" s="377"/>
      <c r="F1058" s="366"/>
      <c r="G1058" s="366"/>
      <c r="H1058" s="366"/>
      <c r="I1058" s="366"/>
      <c r="J1058" s="195"/>
      <c r="K1058" s="195"/>
      <c r="L1058" s="195"/>
      <c r="M1058" s="195"/>
      <c r="N1058" s="195"/>
      <c r="O1058" s="195"/>
      <c r="P1058" s="195"/>
      <c r="Q1058" s="195"/>
      <c r="R1058" s="195"/>
      <c r="S1058" s="195"/>
      <c r="T1058" s="195"/>
      <c r="U1058" s="195"/>
      <c r="V1058" s="195"/>
      <c r="W1058" s="195"/>
      <c r="X1058" s="195"/>
      <c r="Y1058" s="195"/>
      <c r="Z1058" s="195"/>
    </row>
    <row r="1059" spans="1:26" ht="12.75" customHeight="1" x14ac:dyDescent="0.25">
      <c r="A1059" s="377"/>
      <c r="B1059" s="366"/>
      <c r="C1059" s="366"/>
      <c r="D1059" s="378"/>
      <c r="E1059" s="377"/>
      <c r="F1059" s="366"/>
      <c r="G1059" s="366"/>
      <c r="H1059" s="366"/>
      <c r="I1059" s="366"/>
      <c r="J1059" s="195"/>
      <c r="K1059" s="195"/>
      <c r="L1059" s="195"/>
      <c r="M1059" s="195"/>
      <c r="N1059" s="195"/>
      <c r="O1059" s="195"/>
      <c r="P1059" s="195"/>
      <c r="Q1059" s="195"/>
      <c r="R1059" s="195"/>
      <c r="S1059" s="195"/>
      <c r="T1059" s="195"/>
      <c r="U1059" s="195"/>
      <c r="V1059" s="195"/>
      <c r="W1059" s="195"/>
      <c r="X1059" s="195"/>
      <c r="Y1059" s="195"/>
      <c r="Z1059" s="195"/>
    </row>
    <row r="1060" spans="1:26" ht="12.75" customHeight="1" x14ac:dyDescent="0.25">
      <c r="A1060" s="377"/>
      <c r="B1060" s="366"/>
      <c r="C1060" s="366"/>
      <c r="D1060" s="378"/>
      <c r="E1060" s="377"/>
      <c r="F1060" s="366"/>
      <c r="G1060" s="366"/>
      <c r="H1060" s="366"/>
      <c r="I1060" s="366"/>
      <c r="J1060" s="195"/>
      <c r="K1060" s="195"/>
      <c r="L1060" s="195"/>
      <c r="M1060" s="195"/>
      <c r="N1060" s="195"/>
      <c r="O1060" s="195"/>
      <c r="P1060" s="195"/>
      <c r="Q1060" s="195"/>
      <c r="R1060" s="195"/>
      <c r="S1060" s="195"/>
      <c r="T1060" s="195"/>
      <c r="U1060" s="195"/>
      <c r="V1060" s="195"/>
      <c r="W1060" s="195"/>
      <c r="X1060" s="195"/>
      <c r="Y1060" s="195"/>
      <c r="Z1060" s="195"/>
    </row>
    <row r="1061" spans="1:26" ht="12.75" customHeight="1" x14ac:dyDescent="0.25">
      <c r="A1061" s="377"/>
      <c r="B1061" s="366"/>
      <c r="C1061" s="366"/>
      <c r="D1061" s="378"/>
      <c r="E1061" s="377"/>
      <c r="F1061" s="366"/>
      <c r="G1061" s="366"/>
      <c r="H1061" s="366"/>
      <c r="I1061" s="366"/>
      <c r="J1061" s="195"/>
      <c r="K1061" s="195"/>
      <c r="L1061" s="195"/>
      <c r="M1061" s="195"/>
      <c r="N1061" s="195"/>
      <c r="O1061" s="195"/>
      <c r="P1061" s="195"/>
      <c r="Q1061" s="195"/>
      <c r="R1061" s="195"/>
      <c r="S1061" s="195"/>
      <c r="T1061" s="195"/>
      <c r="U1061" s="195"/>
      <c r="V1061" s="195"/>
      <c r="W1061" s="195"/>
      <c r="X1061" s="195"/>
      <c r="Y1061" s="195"/>
      <c r="Z1061" s="195"/>
    </row>
    <row r="1062" spans="1:26" ht="12.75" customHeight="1" x14ac:dyDescent="0.25">
      <c r="A1062" s="377"/>
      <c r="B1062" s="366"/>
      <c r="C1062" s="366"/>
      <c r="D1062" s="378"/>
      <c r="E1062" s="377"/>
      <c r="F1062" s="366"/>
      <c r="G1062" s="366"/>
      <c r="H1062" s="366"/>
      <c r="I1062" s="366"/>
      <c r="J1062" s="195"/>
      <c r="K1062" s="195"/>
      <c r="L1062" s="195"/>
      <c r="M1062" s="195"/>
      <c r="N1062" s="195"/>
      <c r="O1062" s="195"/>
      <c r="P1062" s="195"/>
      <c r="Q1062" s="195"/>
      <c r="R1062" s="195"/>
      <c r="S1062" s="195"/>
      <c r="T1062" s="195"/>
      <c r="U1062" s="195"/>
      <c r="V1062" s="195"/>
      <c r="W1062" s="195"/>
      <c r="X1062" s="195"/>
      <c r="Y1062" s="195"/>
      <c r="Z1062" s="195"/>
    </row>
    <row r="1063" spans="1:26" ht="12.75" customHeight="1" x14ac:dyDescent="0.25">
      <c r="A1063" s="377"/>
      <c r="B1063" s="366"/>
      <c r="C1063" s="366"/>
      <c r="D1063" s="378"/>
      <c r="E1063" s="377"/>
      <c r="F1063" s="366"/>
      <c r="G1063" s="366"/>
      <c r="H1063" s="366"/>
      <c r="I1063" s="366"/>
      <c r="J1063" s="195"/>
      <c r="K1063" s="195"/>
      <c r="L1063" s="195"/>
      <c r="M1063" s="195"/>
      <c r="N1063" s="195"/>
      <c r="O1063" s="195"/>
      <c r="P1063" s="195"/>
      <c r="Q1063" s="195"/>
      <c r="R1063" s="195"/>
      <c r="S1063" s="195"/>
      <c r="T1063" s="195"/>
      <c r="U1063" s="195"/>
      <c r="V1063" s="195"/>
      <c r="W1063" s="195"/>
      <c r="X1063" s="195"/>
      <c r="Y1063" s="195"/>
      <c r="Z1063" s="195"/>
    </row>
    <row r="1064" spans="1:26" ht="12.75" customHeight="1" x14ac:dyDescent="0.25">
      <c r="A1064" s="377"/>
      <c r="B1064" s="366"/>
      <c r="C1064" s="366"/>
      <c r="D1064" s="378"/>
      <c r="E1064" s="377"/>
      <c r="F1064" s="366"/>
      <c r="G1064" s="366"/>
      <c r="H1064" s="366"/>
      <c r="I1064" s="366"/>
      <c r="J1064" s="195"/>
      <c r="K1064" s="195"/>
      <c r="L1064" s="195"/>
      <c r="M1064" s="195"/>
      <c r="N1064" s="195"/>
      <c r="O1064" s="195"/>
      <c r="P1064" s="195"/>
      <c r="Q1064" s="195"/>
      <c r="R1064" s="195"/>
      <c r="S1064" s="195"/>
      <c r="T1064" s="195"/>
      <c r="U1064" s="195"/>
      <c r="V1064" s="195"/>
      <c r="W1064" s="195"/>
      <c r="X1064" s="195"/>
      <c r="Y1064" s="195"/>
      <c r="Z1064" s="195"/>
    </row>
    <row r="1065" spans="1:26" ht="12.75" customHeight="1" x14ac:dyDescent="0.25">
      <c r="A1065" s="377"/>
      <c r="B1065" s="366"/>
      <c r="C1065" s="366"/>
      <c r="D1065" s="378"/>
      <c r="E1065" s="377"/>
      <c r="F1065" s="366"/>
      <c r="G1065" s="366"/>
      <c r="H1065" s="366"/>
      <c r="I1065" s="366"/>
      <c r="J1065" s="195"/>
      <c r="K1065" s="195"/>
      <c r="L1065" s="195"/>
      <c r="M1065" s="195"/>
      <c r="N1065" s="195"/>
      <c r="O1065" s="195"/>
      <c r="P1065" s="195"/>
      <c r="Q1065" s="195"/>
      <c r="R1065" s="195"/>
      <c r="S1065" s="195"/>
      <c r="T1065" s="195"/>
      <c r="U1065" s="195"/>
      <c r="V1065" s="195"/>
      <c r="W1065" s="195"/>
      <c r="X1065" s="195"/>
      <c r="Y1065" s="195"/>
      <c r="Z1065" s="195"/>
    </row>
    <row r="1066" spans="1:26" ht="12.75" customHeight="1" x14ac:dyDescent="0.25">
      <c r="A1066" s="377"/>
      <c r="B1066" s="366"/>
      <c r="C1066" s="366"/>
      <c r="D1066" s="378"/>
      <c r="E1066" s="377"/>
      <c r="F1066" s="366"/>
      <c r="G1066" s="366"/>
      <c r="H1066" s="366"/>
      <c r="I1066" s="366"/>
      <c r="J1066" s="195"/>
      <c r="K1066" s="195"/>
      <c r="L1066" s="195"/>
      <c r="M1066" s="195"/>
      <c r="N1066" s="195"/>
      <c r="O1066" s="195"/>
      <c r="P1066" s="195"/>
      <c r="Q1066" s="195"/>
      <c r="R1066" s="195"/>
      <c r="S1066" s="195"/>
      <c r="T1066" s="195"/>
      <c r="U1066" s="195"/>
      <c r="V1066" s="195"/>
      <c r="W1066" s="195"/>
      <c r="X1066" s="195"/>
      <c r="Y1066" s="195"/>
      <c r="Z1066" s="195"/>
    </row>
    <row r="1067" spans="1:26" ht="12.75" customHeight="1" x14ac:dyDescent="0.25">
      <c r="A1067" s="377"/>
      <c r="B1067" s="366"/>
      <c r="C1067" s="366"/>
      <c r="D1067" s="378"/>
      <c r="E1067" s="377"/>
      <c r="F1067" s="366"/>
      <c r="G1067" s="366"/>
      <c r="H1067" s="366"/>
      <c r="I1067" s="366"/>
      <c r="J1067" s="195"/>
      <c r="K1067" s="195"/>
      <c r="L1067" s="195"/>
      <c r="M1067" s="195"/>
      <c r="N1067" s="195"/>
      <c r="O1067" s="195"/>
      <c r="P1067" s="195"/>
      <c r="Q1067" s="195"/>
      <c r="R1067" s="195"/>
      <c r="S1067" s="195"/>
      <c r="T1067" s="195"/>
      <c r="U1067" s="195"/>
      <c r="V1067" s="195"/>
      <c r="W1067" s="195"/>
      <c r="X1067" s="195"/>
      <c r="Y1067" s="195"/>
      <c r="Z1067" s="195"/>
    </row>
    <row r="1068" spans="1:26" ht="12.75" customHeight="1" x14ac:dyDescent="0.25">
      <c r="A1068" s="377"/>
      <c r="B1068" s="366"/>
      <c r="C1068" s="366"/>
      <c r="D1068" s="378"/>
      <c r="E1068" s="377"/>
      <c r="F1068" s="366"/>
      <c r="G1068" s="366"/>
      <c r="H1068" s="366"/>
      <c r="I1068" s="366"/>
      <c r="J1068" s="195"/>
      <c r="K1068" s="195"/>
      <c r="L1068" s="195"/>
      <c r="M1068" s="195"/>
      <c r="N1068" s="195"/>
      <c r="O1068" s="195"/>
      <c r="P1068" s="195"/>
      <c r="Q1068" s="195"/>
      <c r="R1068" s="195"/>
      <c r="S1068" s="195"/>
      <c r="T1068" s="195"/>
      <c r="U1068" s="195"/>
      <c r="V1068" s="195"/>
      <c r="W1068" s="195"/>
      <c r="X1068" s="195"/>
      <c r="Y1068" s="195"/>
      <c r="Z1068" s="195"/>
    </row>
    <row r="1069" spans="1:26" ht="12.75" customHeight="1" x14ac:dyDescent="0.25">
      <c r="A1069" s="377"/>
      <c r="B1069" s="366"/>
      <c r="C1069" s="366"/>
      <c r="D1069" s="378"/>
      <c r="E1069" s="377"/>
      <c r="F1069" s="366"/>
      <c r="G1069" s="366"/>
      <c r="H1069" s="366"/>
      <c r="I1069" s="366"/>
      <c r="J1069" s="195"/>
      <c r="K1069" s="195"/>
      <c r="L1069" s="195"/>
      <c r="M1069" s="195"/>
      <c r="N1069" s="195"/>
      <c r="O1069" s="195"/>
      <c r="P1069" s="195"/>
      <c r="Q1069" s="195"/>
      <c r="R1069" s="195"/>
      <c r="S1069" s="195"/>
      <c r="T1069" s="195"/>
      <c r="U1069" s="195"/>
      <c r="V1069" s="195"/>
      <c r="W1069" s="195"/>
      <c r="X1069" s="195"/>
      <c r="Y1069" s="195"/>
      <c r="Z1069" s="195"/>
    </row>
    <row r="1070" spans="1:26" ht="12.75" customHeight="1" x14ac:dyDescent="0.25">
      <c r="A1070" s="377"/>
      <c r="B1070" s="366"/>
      <c r="C1070" s="366"/>
      <c r="D1070" s="378"/>
      <c r="E1070" s="377"/>
      <c r="F1070" s="366"/>
      <c r="G1070" s="366"/>
      <c r="H1070" s="366"/>
      <c r="I1070" s="366"/>
      <c r="J1070" s="195"/>
      <c r="K1070" s="195"/>
      <c r="L1070" s="195"/>
      <c r="M1070" s="195"/>
      <c r="N1070" s="195"/>
      <c r="O1070" s="195"/>
      <c r="P1070" s="195"/>
      <c r="Q1070" s="195"/>
      <c r="R1070" s="195"/>
      <c r="S1070" s="195"/>
      <c r="T1070" s="195"/>
      <c r="U1070" s="195"/>
      <c r="V1070" s="195"/>
      <c r="W1070" s="195"/>
      <c r="X1070" s="195"/>
      <c r="Y1070" s="195"/>
      <c r="Z1070" s="195"/>
    </row>
    <row r="1071" spans="1:26" ht="12.75" customHeight="1" x14ac:dyDescent="0.25">
      <c r="A1071" s="377"/>
      <c r="B1071" s="366"/>
      <c r="C1071" s="366"/>
      <c r="D1071" s="378"/>
      <c r="E1071" s="377"/>
      <c r="F1071" s="366"/>
      <c r="G1071" s="366"/>
      <c r="H1071" s="366"/>
      <c r="I1071" s="366"/>
      <c r="J1071" s="195"/>
      <c r="K1071" s="195"/>
      <c r="L1071" s="195"/>
      <c r="M1071" s="195"/>
      <c r="N1071" s="195"/>
      <c r="O1071" s="195"/>
      <c r="P1071" s="195"/>
      <c r="Q1071" s="195"/>
      <c r="R1071" s="195"/>
      <c r="S1071" s="195"/>
      <c r="T1071" s="195"/>
      <c r="U1071" s="195"/>
      <c r="V1071" s="195"/>
      <c r="W1071" s="195"/>
      <c r="X1071" s="195"/>
      <c r="Y1071" s="195"/>
      <c r="Z1071" s="195"/>
    </row>
    <row r="1072" spans="1:26" ht="12.75" customHeight="1" x14ac:dyDescent="0.25">
      <c r="A1072" s="377"/>
      <c r="B1072" s="366"/>
      <c r="C1072" s="366"/>
      <c r="D1072" s="378"/>
      <c r="E1072" s="377"/>
      <c r="F1072" s="366"/>
      <c r="G1072" s="366"/>
      <c r="H1072" s="366"/>
      <c r="I1072" s="366"/>
      <c r="J1072" s="195"/>
      <c r="K1072" s="195"/>
      <c r="L1072" s="195"/>
      <c r="M1072" s="195"/>
      <c r="N1072" s="195"/>
      <c r="O1072" s="195"/>
      <c r="P1072" s="195"/>
      <c r="Q1072" s="195"/>
      <c r="R1072" s="195"/>
      <c r="S1072" s="195"/>
      <c r="T1072" s="195"/>
      <c r="U1072" s="195"/>
      <c r="V1072" s="195"/>
      <c r="W1072" s="195"/>
      <c r="X1072" s="195"/>
      <c r="Y1072" s="195"/>
      <c r="Z1072" s="195"/>
    </row>
    <row r="1073" spans="1:26" ht="12.75" customHeight="1" x14ac:dyDescent="0.25">
      <c r="A1073" s="377"/>
      <c r="B1073" s="366"/>
      <c r="C1073" s="366"/>
      <c r="D1073" s="378"/>
      <c r="E1073" s="377"/>
      <c r="F1073" s="366"/>
      <c r="G1073" s="366"/>
      <c r="H1073" s="366"/>
      <c r="I1073" s="366"/>
      <c r="J1073" s="195"/>
      <c r="K1073" s="195"/>
      <c r="L1073" s="195"/>
      <c r="M1073" s="195"/>
      <c r="N1073" s="195"/>
      <c r="O1073" s="195"/>
      <c r="P1073" s="195"/>
      <c r="Q1073" s="195"/>
      <c r="R1073" s="195"/>
      <c r="S1073" s="195"/>
      <c r="T1073" s="195"/>
      <c r="U1073" s="195"/>
      <c r="V1073" s="195"/>
      <c r="W1073" s="195"/>
      <c r="X1073" s="195"/>
      <c r="Y1073" s="195"/>
      <c r="Z1073" s="195"/>
    </row>
    <row r="1074" spans="1:26" ht="12.75" customHeight="1" x14ac:dyDescent="0.25">
      <c r="A1074" s="377"/>
      <c r="B1074" s="366"/>
      <c r="C1074" s="366"/>
      <c r="D1074" s="378"/>
      <c r="E1074" s="377"/>
      <c r="F1074" s="366"/>
      <c r="G1074" s="366"/>
      <c r="H1074" s="366"/>
      <c r="I1074" s="366"/>
      <c r="J1074" s="195"/>
      <c r="K1074" s="195"/>
      <c r="L1074" s="195"/>
      <c r="M1074" s="195"/>
      <c r="N1074" s="195"/>
      <c r="O1074" s="195"/>
      <c r="P1074" s="195"/>
      <c r="Q1074" s="195"/>
      <c r="R1074" s="195"/>
      <c r="S1074" s="195"/>
      <c r="T1074" s="195"/>
      <c r="U1074" s="195"/>
      <c r="V1074" s="195"/>
      <c r="W1074" s="195"/>
      <c r="X1074" s="195"/>
      <c r="Y1074" s="195"/>
      <c r="Z1074" s="195"/>
    </row>
    <row r="1075" spans="1:26" ht="12.75" customHeight="1" x14ac:dyDescent="0.25">
      <c r="A1075" s="377"/>
      <c r="B1075" s="366"/>
      <c r="C1075" s="366"/>
      <c r="D1075" s="378"/>
      <c r="E1075" s="377"/>
      <c r="F1075" s="366"/>
      <c r="G1075" s="366"/>
      <c r="H1075" s="366"/>
      <c r="I1075" s="366"/>
      <c r="J1075" s="195"/>
      <c r="K1075" s="195"/>
      <c r="L1075" s="195"/>
      <c r="M1075" s="195"/>
      <c r="N1075" s="195"/>
      <c r="O1075" s="195"/>
      <c r="P1075" s="195"/>
      <c r="Q1075" s="195"/>
      <c r="R1075" s="195"/>
      <c r="S1075" s="195"/>
      <c r="T1075" s="195"/>
      <c r="U1075" s="195"/>
      <c r="V1075" s="195"/>
      <c r="W1075" s="195"/>
      <c r="X1075" s="195"/>
      <c r="Y1075" s="195"/>
      <c r="Z1075" s="195"/>
    </row>
    <row r="1076" spans="1:26" ht="12.75" customHeight="1" x14ac:dyDescent="0.25">
      <c r="A1076" s="377"/>
      <c r="B1076" s="366"/>
      <c r="C1076" s="366"/>
      <c r="D1076" s="378"/>
      <c r="E1076" s="377"/>
      <c r="F1076" s="366"/>
      <c r="G1076" s="366"/>
      <c r="H1076" s="366"/>
      <c r="I1076" s="366"/>
      <c r="J1076" s="195"/>
      <c r="K1076" s="195"/>
      <c r="L1076" s="195"/>
      <c r="M1076" s="195"/>
      <c r="N1076" s="195"/>
      <c r="O1076" s="195"/>
      <c r="P1076" s="195"/>
      <c r="Q1076" s="195"/>
      <c r="R1076" s="195"/>
      <c r="S1076" s="195"/>
      <c r="T1076" s="195"/>
      <c r="U1076" s="195"/>
      <c r="V1076" s="195"/>
      <c r="W1076" s="195"/>
      <c r="X1076" s="195"/>
      <c r="Y1076" s="195"/>
      <c r="Z1076" s="195"/>
    </row>
    <row r="1077" spans="1:26" ht="12.75" customHeight="1" x14ac:dyDescent="0.25">
      <c r="A1077" s="377"/>
      <c r="B1077" s="366"/>
      <c r="C1077" s="366"/>
      <c r="D1077" s="378"/>
      <c r="E1077" s="377"/>
      <c r="F1077" s="366"/>
      <c r="G1077" s="366"/>
      <c r="H1077" s="366"/>
      <c r="I1077" s="366"/>
      <c r="J1077" s="195"/>
      <c r="K1077" s="195"/>
      <c r="L1077" s="195"/>
      <c r="M1077" s="195"/>
      <c r="N1077" s="195"/>
      <c r="O1077" s="195"/>
      <c r="P1077" s="195"/>
      <c r="Q1077" s="195"/>
      <c r="R1077" s="195"/>
      <c r="S1077" s="195"/>
      <c r="T1077" s="195"/>
      <c r="U1077" s="195"/>
      <c r="V1077" s="195"/>
      <c r="W1077" s="195"/>
      <c r="X1077" s="195"/>
      <c r="Y1077" s="195"/>
      <c r="Z1077" s="195"/>
    </row>
    <row r="1078" spans="1:26" ht="12.75" customHeight="1" x14ac:dyDescent="0.25">
      <c r="A1078" s="377"/>
      <c r="B1078" s="366"/>
      <c r="C1078" s="366"/>
      <c r="D1078" s="378"/>
      <c r="E1078" s="377"/>
      <c r="F1078" s="366"/>
      <c r="G1078" s="366"/>
      <c r="H1078" s="366"/>
      <c r="I1078" s="366"/>
      <c r="J1078" s="195"/>
      <c r="K1078" s="195"/>
      <c r="L1078" s="195"/>
      <c r="M1078" s="195"/>
      <c r="N1078" s="195"/>
      <c r="O1078" s="195"/>
      <c r="P1078" s="195"/>
      <c r="Q1078" s="195"/>
      <c r="R1078" s="195"/>
      <c r="S1078" s="195"/>
      <c r="T1078" s="195"/>
      <c r="U1078" s="195"/>
      <c r="V1078" s="195"/>
      <c r="W1078" s="195"/>
      <c r="X1078" s="195"/>
      <c r="Y1078" s="195"/>
      <c r="Z1078" s="195"/>
    </row>
    <row r="1079" spans="1:26" ht="12.75" customHeight="1" x14ac:dyDescent="0.25">
      <c r="A1079" s="377"/>
      <c r="B1079" s="366"/>
      <c r="C1079" s="366"/>
      <c r="D1079" s="378"/>
      <c r="E1079" s="377"/>
      <c r="F1079" s="366"/>
      <c r="G1079" s="366"/>
      <c r="H1079" s="366"/>
      <c r="I1079" s="366"/>
      <c r="J1079" s="195"/>
      <c r="K1079" s="195"/>
      <c r="L1079" s="195"/>
      <c r="M1079" s="195"/>
      <c r="N1079" s="195"/>
      <c r="O1079" s="195"/>
      <c r="P1079" s="195"/>
      <c r="Q1079" s="195"/>
      <c r="R1079" s="195"/>
      <c r="S1079" s="195"/>
      <c r="T1079" s="195"/>
      <c r="U1079" s="195"/>
      <c r="V1079" s="195"/>
      <c r="W1079" s="195"/>
      <c r="X1079" s="195"/>
      <c r="Y1079" s="195"/>
      <c r="Z1079" s="195"/>
    </row>
    <row r="1080" spans="1:26" ht="12.75" customHeight="1" x14ac:dyDescent="0.25">
      <c r="A1080" s="377"/>
      <c r="B1080" s="366"/>
      <c r="C1080" s="366"/>
      <c r="D1080" s="378"/>
      <c r="E1080" s="377"/>
      <c r="F1080" s="366"/>
      <c r="G1080" s="366"/>
      <c r="H1080" s="366"/>
      <c r="I1080" s="366"/>
      <c r="J1080" s="195"/>
      <c r="K1080" s="195"/>
      <c r="L1080" s="195"/>
      <c r="M1080" s="195"/>
      <c r="N1080" s="195"/>
      <c r="O1080" s="195"/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  <c r="Z1080" s="195"/>
    </row>
    <row r="1081" spans="1:26" ht="12.75" customHeight="1" x14ac:dyDescent="0.25">
      <c r="A1081" s="377"/>
      <c r="B1081" s="366"/>
      <c r="C1081" s="366"/>
      <c r="D1081" s="378"/>
      <c r="E1081" s="377"/>
      <c r="F1081" s="366"/>
      <c r="G1081" s="366"/>
      <c r="H1081" s="366"/>
      <c r="I1081" s="366"/>
      <c r="J1081" s="195"/>
      <c r="K1081" s="195"/>
      <c r="L1081" s="195"/>
      <c r="M1081" s="195"/>
      <c r="N1081" s="195"/>
      <c r="O1081" s="195"/>
      <c r="P1081" s="195"/>
      <c r="Q1081" s="195"/>
      <c r="R1081" s="195"/>
      <c r="S1081" s="195"/>
      <c r="T1081" s="195"/>
      <c r="U1081" s="195"/>
      <c r="V1081" s="195"/>
      <c r="W1081" s="195"/>
      <c r="X1081" s="195"/>
      <c r="Y1081" s="195"/>
      <c r="Z1081" s="195"/>
    </row>
    <row r="1082" spans="1:26" ht="12.75" customHeight="1" x14ac:dyDescent="0.25">
      <c r="A1082" s="377"/>
      <c r="B1082" s="366"/>
      <c r="C1082" s="366"/>
      <c r="D1082" s="378"/>
      <c r="E1082" s="377"/>
      <c r="F1082" s="366"/>
      <c r="G1082" s="366"/>
      <c r="H1082" s="366"/>
      <c r="I1082" s="366"/>
      <c r="J1082" s="195"/>
      <c r="K1082" s="195"/>
      <c r="L1082" s="195"/>
      <c r="M1082" s="195"/>
      <c r="N1082" s="195"/>
      <c r="O1082" s="195"/>
      <c r="P1082" s="195"/>
      <c r="Q1082" s="195"/>
      <c r="R1082" s="195"/>
      <c r="S1082" s="195"/>
      <c r="T1082" s="195"/>
      <c r="U1082" s="195"/>
      <c r="V1082" s="195"/>
      <c r="W1082" s="195"/>
      <c r="X1082" s="195"/>
      <c r="Y1082" s="195"/>
      <c r="Z1082" s="195"/>
    </row>
    <row r="1083" spans="1:26" ht="12.75" customHeight="1" x14ac:dyDescent="0.25">
      <c r="A1083" s="377"/>
      <c r="B1083" s="366"/>
      <c r="C1083" s="366"/>
      <c r="D1083" s="378"/>
      <c r="E1083" s="377"/>
      <c r="F1083" s="366"/>
      <c r="G1083" s="366"/>
      <c r="H1083" s="366"/>
      <c r="I1083" s="366"/>
      <c r="J1083" s="195"/>
      <c r="K1083" s="195"/>
      <c r="L1083" s="195"/>
      <c r="M1083" s="195"/>
      <c r="N1083" s="195"/>
      <c r="O1083" s="195"/>
      <c r="P1083" s="195"/>
      <c r="Q1083" s="195"/>
      <c r="R1083" s="195"/>
      <c r="S1083" s="195"/>
      <c r="T1083" s="195"/>
      <c r="U1083" s="195"/>
      <c r="V1083" s="195"/>
      <c r="W1083" s="195"/>
      <c r="X1083" s="195"/>
      <c r="Y1083" s="195"/>
      <c r="Z1083" s="195"/>
    </row>
    <row r="1084" spans="1:26" ht="12.75" customHeight="1" x14ac:dyDescent="0.25">
      <c r="A1084" s="377"/>
      <c r="B1084" s="366"/>
      <c r="C1084" s="366"/>
      <c r="D1084" s="378"/>
      <c r="E1084" s="377"/>
      <c r="F1084" s="366"/>
      <c r="G1084" s="366"/>
      <c r="H1084" s="366"/>
      <c r="I1084" s="366"/>
      <c r="J1084" s="195"/>
      <c r="K1084" s="195"/>
      <c r="L1084" s="195"/>
      <c r="M1084" s="195"/>
      <c r="N1084" s="195"/>
      <c r="O1084" s="195"/>
      <c r="P1084" s="195"/>
      <c r="Q1084" s="195"/>
      <c r="R1084" s="195"/>
      <c r="S1084" s="195"/>
      <c r="T1084" s="195"/>
      <c r="U1084" s="195"/>
      <c r="V1084" s="195"/>
      <c r="W1084" s="195"/>
      <c r="X1084" s="195"/>
      <c r="Y1084" s="195"/>
      <c r="Z1084" s="195"/>
    </row>
    <row r="1085" spans="1:26" ht="12.75" customHeight="1" x14ac:dyDescent="0.25">
      <c r="A1085" s="377"/>
      <c r="B1085" s="366"/>
      <c r="C1085" s="366"/>
      <c r="D1085" s="378"/>
      <c r="E1085" s="377"/>
      <c r="F1085" s="366"/>
      <c r="G1085" s="366"/>
      <c r="H1085" s="366"/>
      <c r="I1085" s="366"/>
      <c r="J1085" s="195"/>
      <c r="K1085" s="195"/>
      <c r="L1085" s="195"/>
      <c r="M1085" s="195"/>
      <c r="N1085" s="195"/>
      <c r="O1085" s="195"/>
      <c r="P1085" s="195"/>
      <c r="Q1085" s="195"/>
      <c r="R1085" s="195"/>
      <c r="S1085" s="195"/>
      <c r="T1085" s="195"/>
      <c r="U1085" s="195"/>
      <c r="V1085" s="195"/>
      <c r="W1085" s="195"/>
      <c r="X1085" s="195"/>
      <c r="Y1085" s="195"/>
      <c r="Z1085" s="195"/>
    </row>
    <row r="1086" spans="1:26" ht="12.75" customHeight="1" x14ac:dyDescent="0.25">
      <c r="A1086" s="377"/>
      <c r="B1086" s="366"/>
      <c r="C1086" s="366"/>
      <c r="D1086" s="378"/>
      <c r="E1086" s="377"/>
      <c r="F1086" s="366"/>
      <c r="G1086" s="366"/>
      <c r="H1086" s="366"/>
      <c r="I1086" s="366"/>
      <c r="J1086" s="195"/>
      <c r="K1086" s="195"/>
      <c r="L1086" s="195"/>
      <c r="M1086" s="195"/>
      <c r="N1086" s="195"/>
      <c r="O1086" s="195"/>
      <c r="P1086" s="195"/>
      <c r="Q1086" s="195"/>
      <c r="R1086" s="195"/>
      <c r="S1086" s="195"/>
      <c r="T1086" s="195"/>
      <c r="U1086" s="195"/>
      <c r="V1086" s="195"/>
      <c r="W1086" s="195"/>
      <c r="X1086" s="195"/>
      <c r="Y1086" s="195"/>
      <c r="Z1086" s="195"/>
    </row>
    <row r="1087" spans="1:26" ht="12.75" customHeight="1" x14ac:dyDescent="0.25">
      <c r="A1087" s="377"/>
      <c r="B1087" s="366"/>
      <c r="C1087" s="366"/>
      <c r="D1087" s="378"/>
      <c r="E1087" s="377"/>
      <c r="F1087" s="366"/>
      <c r="G1087" s="366"/>
      <c r="H1087" s="366"/>
      <c r="I1087" s="366"/>
      <c r="J1087" s="195"/>
      <c r="K1087" s="195"/>
      <c r="L1087" s="195"/>
      <c r="M1087" s="195"/>
      <c r="N1087" s="195"/>
      <c r="O1087" s="195"/>
      <c r="P1087" s="195"/>
      <c r="Q1087" s="195"/>
      <c r="R1087" s="195"/>
      <c r="S1087" s="195"/>
      <c r="T1087" s="195"/>
      <c r="U1087" s="195"/>
      <c r="V1087" s="195"/>
      <c r="W1087" s="195"/>
      <c r="X1087" s="195"/>
      <c r="Y1087" s="195"/>
      <c r="Z1087" s="195"/>
    </row>
    <row r="1088" spans="1:26" ht="12.75" customHeight="1" x14ac:dyDescent="0.25">
      <c r="A1088" s="377"/>
      <c r="B1088" s="366"/>
      <c r="C1088" s="366"/>
      <c r="D1088" s="378"/>
      <c r="E1088" s="377"/>
      <c r="F1088" s="366"/>
      <c r="G1088" s="366"/>
      <c r="H1088" s="366"/>
      <c r="I1088" s="366"/>
      <c r="J1088" s="195"/>
      <c r="K1088" s="195"/>
      <c r="L1088" s="195"/>
      <c r="M1088" s="195"/>
      <c r="N1088" s="195"/>
      <c r="O1088" s="195"/>
      <c r="P1088" s="195"/>
      <c r="Q1088" s="195"/>
      <c r="R1088" s="195"/>
      <c r="S1088" s="195"/>
      <c r="T1088" s="195"/>
      <c r="U1088" s="195"/>
      <c r="V1088" s="195"/>
      <c r="W1088" s="195"/>
      <c r="X1088" s="195"/>
      <c r="Y1088" s="195"/>
      <c r="Z1088" s="195"/>
    </row>
    <row r="1089" spans="1:26" ht="12.75" customHeight="1" x14ac:dyDescent="0.25">
      <c r="A1089" s="377"/>
      <c r="B1089" s="366"/>
      <c r="C1089" s="366"/>
      <c r="D1089" s="378"/>
      <c r="E1089" s="377"/>
      <c r="F1089" s="366"/>
      <c r="G1089" s="366"/>
      <c r="H1089" s="366"/>
      <c r="I1089" s="366"/>
      <c r="J1089" s="195"/>
      <c r="K1089" s="195"/>
      <c r="L1089" s="195"/>
      <c r="M1089" s="195"/>
      <c r="N1089" s="195"/>
      <c r="O1089" s="195"/>
      <c r="P1089" s="195"/>
      <c r="Q1089" s="195"/>
      <c r="R1089" s="195"/>
      <c r="S1089" s="195"/>
      <c r="T1089" s="195"/>
      <c r="U1089" s="195"/>
      <c r="V1089" s="195"/>
      <c r="W1089" s="195"/>
      <c r="X1089" s="195"/>
      <c r="Y1089" s="195"/>
      <c r="Z1089" s="195"/>
    </row>
    <row r="1090" spans="1:26" ht="12.75" customHeight="1" x14ac:dyDescent="0.25">
      <c r="A1090" s="377"/>
      <c r="B1090" s="366"/>
      <c r="C1090" s="366"/>
      <c r="D1090" s="378"/>
      <c r="E1090" s="377"/>
      <c r="F1090" s="366"/>
      <c r="G1090" s="366"/>
      <c r="H1090" s="366"/>
      <c r="I1090" s="366"/>
      <c r="J1090" s="195"/>
      <c r="K1090" s="195"/>
      <c r="L1090" s="195"/>
      <c r="M1090" s="195"/>
      <c r="N1090" s="195"/>
      <c r="O1090" s="195"/>
      <c r="P1090" s="195"/>
      <c r="Q1090" s="195"/>
      <c r="R1090" s="195"/>
      <c r="S1090" s="195"/>
      <c r="T1090" s="195"/>
      <c r="U1090" s="195"/>
      <c r="V1090" s="195"/>
      <c r="W1090" s="195"/>
      <c r="X1090" s="195"/>
      <c r="Y1090" s="195"/>
      <c r="Z1090" s="195"/>
    </row>
    <row r="1091" spans="1:26" ht="12.75" customHeight="1" x14ac:dyDescent="0.25">
      <c r="A1091" s="377"/>
      <c r="B1091" s="366"/>
      <c r="C1091" s="366"/>
      <c r="D1091" s="378"/>
      <c r="E1091" s="377"/>
      <c r="F1091" s="366"/>
      <c r="G1091" s="366"/>
      <c r="H1091" s="366"/>
      <c r="I1091" s="366"/>
      <c r="J1091" s="195"/>
      <c r="K1091" s="195"/>
      <c r="L1091" s="195"/>
      <c r="M1091" s="195"/>
      <c r="N1091" s="195"/>
      <c r="O1091" s="195"/>
      <c r="P1091" s="195"/>
      <c r="Q1091" s="195"/>
      <c r="R1091" s="195"/>
      <c r="S1091" s="195"/>
      <c r="T1091" s="195"/>
      <c r="U1091" s="195"/>
      <c r="V1091" s="195"/>
      <c r="W1091" s="195"/>
      <c r="X1091" s="195"/>
      <c r="Y1091" s="195"/>
      <c r="Z1091" s="195"/>
    </row>
    <row r="1092" spans="1:26" ht="12.75" customHeight="1" x14ac:dyDescent="0.25">
      <c r="A1092" s="377"/>
      <c r="B1092" s="366"/>
      <c r="C1092" s="366"/>
      <c r="D1092" s="378"/>
      <c r="E1092" s="377"/>
      <c r="F1092" s="366"/>
      <c r="G1092" s="366"/>
      <c r="H1092" s="366"/>
      <c r="I1092" s="366"/>
      <c r="J1092" s="195"/>
      <c r="K1092" s="195"/>
      <c r="L1092" s="195"/>
      <c r="M1092" s="195"/>
      <c r="N1092" s="195"/>
      <c r="O1092" s="195"/>
      <c r="P1092" s="195"/>
      <c r="Q1092" s="195"/>
      <c r="R1092" s="195"/>
      <c r="S1092" s="195"/>
      <c r="T1092" s="195"/>
      <c r="U1092" s="195"/>
      <c r="V1092" s="195"/>
      <c r="W1092" s="195"/>
      <c r="X1092" s="195"/>
      <c r="Y1092" s="195"/>
      <c r="Z1092" s="195"/>
    </row>
    <row r="1093" spans="1:26" ht="12.75" customHeight="1" x14ac:dyDescent="0.25">
      <c r="A1093" s="377"/>
      <c r="B1093" s="366"/>
      <c r="C1093" s="366"/>
      <c r="D1093" s="378"/>
      <c r="E1093" s="377"/>
      <c r="F1093" s="366"/>
      <c r="G1093" s="366"/>
      <c r="H1093" s="366"/>
      <c r="I1093" s="366"/>
      <c r="J1093" s="195"/>
      <c r="K1093" s="195"/>
      <c r="L1093" s="195"/>
      <c r="M1093" s="195"/>
      <c r="N1093" s="195"/>
      <c r="O1093" s="195"/>
      <c r="P1093" s="195"/>
      <c r="Q1093" s="195"/>
      <c r="R1093" s="195"/>
      <c r="S1093" s="195"/>
      <c r="T1093" s="195"/>
      <c r="U1093" s="195"/>
      <c r="V1093" s="195"/>
      <c r="W1093" s="195"/>
      <c r="X1093" s="195"/>
      <c r="Y1093" s="195"/>
      <c r="Z1093" s="195"/>
    </row>
    <row r="1094" spans="1:26" ht="12.75" customHeight="1" x14ac:dyDescent="0.25">
      <c r="A1094" s="377"/>
      <c r="B1094" s="366"/>
      <c r="C1094" s="366"/>
      <c r="D1094" s="378"/>
      <c r="E1094" s="377"/>
      <c r="F1094" s="366"/>
      <c r="G1094" s="366"/>
      <c r="H1094" s="366"/>
      <c r="I1094" s="366"/>
      <c r="J1094" s="195"/>
      <c r="K1094" s="195"/>
      <c r="L1094" s="195"/>
      <c r="M1094" s="195"/>
      <c r="N1094" s="195"/>
      <c r="O1094" s="195"/>
      <c r="P1094" s="195"/>
      <c r="Q1094" s="195"/>
      <c r="R1094" s="195"/>
      <c r="S1094" s="195"/>
      <c r="T1094" s="195"/>
      <c r="U1094" s="195"/>
      <c r="V1094" s="195"/>
      <c r="W1094" s="195"/>
      <c r="X1094" s="195"/>
      <c r="Y1094" s="195"/>
      <c r="Z1094" s="195"/>
    </row>
    <row r="1095" spans="1:26" ht="12.75" customHeight="1" x14ac:dyDescent="0.25">
      <c r="A1095" s="377"/>
      <c r="B1095" s="366"/>
      <c r="C1095" s="366"/>
      <c r="D1095" s="378"/>
      <c r="E1095" s="377"/>
      <c r="F1095" s="366"/>
      <c r="G1095" s="366"/>
      <c r="H1095" s="366"/>
      <c r="I1095" s="366"/>
      <c r="J1095" s="195"/>
      <c r="K1095" s="195"/>
      <c r="L1095" s="195"/>
      <c r="M1095" s="195"/>
      <c r="N1095" s="195"/>
      <c r="O1095" s="195"/>
      <c r="P1095" s="195"/>
      <c r="Q1095" s="195"/>
      <c r="R1095" s="195"/>
      <c r="S1095" s="195"/>
      <c r="T1095" s="195"/>
      <c r="U1095" s="195"/>
      <c r="V1095" s="195"/>
      <c r="W1095" s="195"/>
      <c r="X1095" s="195"/>
      <c r="Y1095" s="195"/>
      <c r="Z1095" s="195"/>
    </row>
    <row r="1096" spans="1:26" ht="12.75" customHeight="1" x14ac:dyDescent="0.25">
      <c r="A1096" s="377"/>
      <c r="B1096" s="366"/>
      <c r="C1096" s="366"/>
      <c r="D1096" s="378"/>
      <c r="E1096" s="377"/>
      <c r="F1096" s="366"/>
      <c r="G1096" s="366"/>
      <c r="H1096" s="366"/>
      <c r="I1096" s="366"/>
      <c r="J1096" s="195"/>
      <c r="K1096" s="195"/>
      <c r="L1096" s="195"/>
      <c r="M1096" s="195"/>
      <c r="N1096" s="195"/>
      <c r="O1096" s="195"/>
      <c r="P1096" s="195"/>
      <c r="Q1096" s="195"/>
      <c r="R1096" s="195"/>
      <c r="S1096" s="195"/>
      <c r="T1096" s="195"/>
      <c r="U1096" s="195"/>
      <c r="V1096" s="195"/>
      <c r="W1096" s="195"/>
      <c r="X1096" s="195"/>
      <c r="Y1096" s="195"/>
      <c r="Z1096" s="195"/>
    </row>
    <row r="1097" spans="1:26" ht="12.75" customHeight="1" x14ac:dyDescent="0.25">
      <c r="A1097" s="377"/>
      <c r="B1097" s="366"/>
      <c r="C1097" s="366"/>
      <c r="D1097" s="378"/>
      <c r="E1097" s="377"/>
      <c r="F1097" s="366"/>
      <c r="G1097" s="366"/>
      <c r="H1097" s="366"/>
      <c r="I1097" s="366"/>
      <c r="J1097" s="195"/>
      <c r="K1097" s="195"/>
      <c r="L1097" s="195"/>
      <c r="M1097" s="195"/>
      <c r="N1097" s="195"/>
      <c r="O1097" s="195"/>
      <c r="P1097" s="195"/>
      <c r="Q1097" s="195"/>
      <c r="R1097" s="195"/>
      <c r="S1097" s="195"/>
      <c r="T1097" s="195"/>
      <c r="U1097" s="195"/>
      <c r="V1097" s="195"/>
      <c r="W1097" s="195"/>
      <c r="X1097" s="195"/>
      <c r="Y1097" s="195"/>
      <c r="Z1097" s="195"/>
    </row>
    <row r="1098" spans="1:26" ht="12.75" customHeight="1" x14ac:dyDescent="0.25">
      <c r="A1098" s="377"/>
      <c r="B1098" s="366"/>
      <c r="C1098" s="366"/>
      <c r="D1098" s="378"/>
      <c r="E1098" s="377"/>
      <c r="F1098" s="366"/>
      <c r="G1098" s="366"/>
      <c r="H1098" s="366"/>
      <c r="I1098" s="366"/>
      <c r="J1098" s="195"/>
      <c r="K1098" s="195"/>
      <c r="L1098" s="195"/>
      <c r="M1098" s="195"/>
      <c r="N1098" s="195"/>
      <c r="O1098" s="195"/>
      <c r="P1098" s="195"/>
      <c r="Q1098" s="195"/>
      <c r="R1098" s="195"/>
      <c r="S1098" s="195"/>
      <c r="T1098" s="195"/>
      <c r="U1098" s="195"/>
      <c r="V1098" s="195"/>
      <c r="W1098" s="195"/>
      <c r="X1098" s="195"/>
      <c r="Y1098" s="195"/>
      <c r="Z1098" s="195"/>
    </row>
    <row r="1099" spans="1:26" ht="12.75" customHeight="1" x14ac:dyDescent="0.25">
      <c r="A1099" s="377"/>
      <c r="B1099" s="366"/>
      <c r="C1099" s="366"/>
      <c r="D1099" s="378"/>
      <c r="E1099" s="377"/>
      <c r="F1099" s="366"/>
      <c r="G1099" s="366"/>
      <c r="H1099" s="366"/>
      <c r="I1099" s="366"/>
      <c r="J1099" s="195"/>
      <c r="K1099" s="195"/>
      <c r="L1099" s="195"/>
      <c r="M1099" s="195"/>
      <c r="N1099" s="195"/>
      <c r="O1099" s="195"/>
      <c r="P1099" s="195"/>
      <c r="Q1099" s="195"/>
      <c r="R1099" s="195"/>
      <c r="S1099" s="195"/>
      <c r="T1099" s="195"/>
      <c r="U1099" s="195"/>
      <c r="V1099" s="195"/>
      <c r="W1099" s="195"/>
      <c r="X1099" s="195"/>
      <c r="Y1099" s="195"/>
      <c r="Z1099" s="195"/>
    </row>
    <row r="1100" spans="1:26" ht="12.75" customHeight="1" x14ac:dyDescent="0.25">
      <c r="A1100" s="377"/>
      <c r="B1100" s="366"/>
      <c r="C1100" s="366"/>
      <c r="D1100" s="378"/>
      <c r="E1100" s="377"/>
      <c r="F1100" s="366"/>
      <c r="G1100" s="366"/>
      <c r="H1100" s="366"/>
      <c r="I1100" s="366"/>
      <c r="J1100" s="195"/>
      <c r="K1100" s="195"/>
      <c r="L1100" s="195"/>
      <c r="M1100" s="195"/>
      <c r="N1100" s="195"/>
      <c r="O1100" s="195"/>
      <c r="P1100" s="195"/>
      <c r="Q1100" s="195"/>
      <c r="R1100" s="195"/>
      <c r="S1100" s="195"/>
      <c r="T1100" s="195"/>
      <c r="U1100" s="195"/>
      <c r="V1100" s="195"/>
      <c r="W1100" s="195"/>
      <c r="X1100" s="195"/>
      <c r="Y1100" s="195"/>
      <c r="Z1100" s="195"/>
    </row>
    <row r="1101" spans="1:26" ht="12.75" customHeight="1" x14ac:dyDescent="0.25">
      <c r="A1101" s="377"/>
      <c r="B1101" s="366"/>
      <c r="C1101" s="366"/>
      <c r="D1101" s="378"/>
      <c r="E1101" s="377"/>
      <c r="F1101" s="366"/>
      <c r="G1101" s="366"/>
      <c r="H1101" s="366"/>
      <c r="I1101" s="366"/>
      <c r="J1101" s="195"/>
      <c r="K1101" s="195"/>
      <c r="L1101" s="195"/>
      <c r="M1101" s="195"/>
      <c r="N1101" s="195"/>
      <c r="O1101" s="195"/>
      <c r="P1101" s="195"/>
      <c r="Q1101" s="195"/>
      <c r="R1101" s="195"/>
      <c r="S1101" s="195"/>
      <c r="T1101" s="195"/>
      <c r="U1101" s="195"/>
      <c r="V1101" s="195"/>
      <c r="W1101" s="195"/>
      <c r="X1101" s="195"/>
      <c r="Y1101" s="195"/>
      <c r="Z1101" s="195"/>
    </row>
    <row r="1102" spans="1:26" ht="12.75" customHeight="1" x14ac:dyDescent="0.25">
      <c r="A1102" s="377"/>
      <c r="B1102" s="366"/>
      <c r="C1102" s="366"/>
      <c r="D1102" s="378"/>
      <c r="E1102" s="377"/>
      <c r="F1102" s="366"/>
      <c r="G1102" s="366"/>
      <c r="H1102" s="366"/>
      <c r="I1102" s="366"/>
      <c r="J1102" s="195"/>
      <c r="K1102" s="195"/>
      <c r="L1102" s="195"/>
      <c r="M1102" s="195"/>
      <c r="N1102" s="195"/>
      <c r="O1102" s="195"/>
      <c r="P1102" s="195"/>
      <c r="Q1102" s="195"/>
      <c r="R1102" s="195"/>
      <c r="S1102" s="195"/>
      <c r="T1102" s="195"/>
      <c r="U1102" s="195"/>
      <c r="V1102" s="195"/>
      <c r="W1102" s="195"/>
      <c r="X1102" s="195"/>
      <c r="Y1102" s="195"/>
      <c r="Z1102" s="195"/>
    </row>
    <row r="1103" spans="1:26" ht="12.75" customHeight="1" x14ac:dyDescent="0.25">
      <c r="A1103" s="377"/>
      <c r="B1103" s="366"/>
      <c r="C1103" s="366"/>
      <c r="D1103" s="378"/>
      <c r="E1103" s="377"/>
      <c r="F1103" s="366"/>
      <c r="G1103" s="366"/>
      <c r="H1103" s="366"/>
      <c r="I1103" s="366"/>
      <c r="J1103" s="195"/>
      <c r="K1103" s="195"/>
      <c r="L1103" s="195"/>
      <c r="M1103" s="195"/>
      <c r="N1103" s="195"/>
      <c r="O1103" s="195"/>
      <c r="P1103" s="195"/>
      <c r="Q1103" s="195"/>
      <c r="R1103" s="195"/>
      <c r="S1103" s="195"/>
      <c r="T1103" s="195"/>
      <c r="U1103" s="195"/>
      <c r="V1103" s="195"/>
      <c r="W1103" s="195"/>
      <c r="X1103" s="195"/>
      <c r="Y1103" s="195"/>
      <c r="Z1103" s="195"/>
    </row>
    <row r="1104" spans="1:26" ht="12.75" customHeight="1" x14ac:dyDescent="0.25">
      <c r="A1104" s="377"/>
      <c r="B1104" s="366"/>
      <c r="C1104" s="366"/>
      <c r="D1104" s="378"/>
      <c r="E1104" s="377"/>
      <c r="F1104" s="366"/>
      <c r="G1104" s="366"/>
      <c r="H1104" s="366"/>
      <c r="I1104" s="366"/>
      <c r="J1104" s="195"/>
      <c r="K1104" s="195"/>
      <c r="L1104" s="195"/>
      <c r="M1104" s="195"/>
      <c r="N1104" s="195"/>
      <c r="O1104" s="195"/>
      <c r="P1104" s="195"/>
      <c r="Q1104" s="195"/>
      <c r="R1104" s="195"/>
      <c r="S1104" s="195"/>
      <c r="T1104" s="195"/>
      <c r="U1104" s="195"/>
      <c r="V1104" s="195"/>
      <c r="W1104" s="195"/>
      <c r="X1104" s="195"/>
      <c r="Y1104" s="195"/>
      <c r="Z1104" s="195"/>
    </row>
    <row r="1105" spans="1:26" ht="12.75" customHeight="1" x14ac:dyDescent="0.25">
      <c r="A1105" s="377"/>
      <c r="B1105" s="366"/>
      <c r="C1105" s="366"/>
      <c r="D1105" s="378"/>
      <c r="E1105" s="377"/>
      <c r="F1105" s="366"/>
      <c r="G1105" s="366"/>
      <c r="H1105" s="366"/>
      <c r="I1105" s="366"/>
      <c r="J1105" s="195"/>
      <c r="K1105" s="195"/>
      <c r="L1105" s="195"/>
      <c r="M1105" s="195"/>
      <c r="N1105" s="195"/>
      <c r="O1105" s="195"/>
      <c r="P1105" s="195"/>
      <c r="Q1105" s="195"/>
      <c r="R1105" s="195"/>
      <c r="S1105" s="195"/>
      <c r="T1105" s="195"/>
      <c r="U1105" s="195"/>
      <c r="V1105" s="195"/>
      <c r="W1105" s="195"/>
      <c r="X1105" s="195"/>
      <c r="Y1105" s="195"/>
      <c r="Z1105" s="195"/>
    </row>
    <row r="1106" spans="1:26" ht="12.75" customHeight="1" x14ac:dyDescent="0.25">
      <c r="A1106" s="377"/>
      <c r="B1106" s="366"/>
      <c r="C1106" s="366"/>
      <c r="D1106" s="378"/>
      <c r="E1106" s="377"/>
      <c r="F1106" s="366"/>
      <c r="G1106" s="366"/>
      <c r="H1106" s="366"/>
      <c r="I1106" s="366"/>
      <c r="J1106" s="195"/>
      <c r="K1106" s="195"/>
      <c r="L1106" s="195"/>
      <c r="M1106" s="195"/>
      <c r="N1106" s="195"/>
      <c r="O1106" s="195"/>
      <c r="P1106" s="195"/>
      <c r="Q1106" s="195"/>
      <c r="R1106" s="195"/>
      <c r="S1106" s="195"/>
      <c r="T1106" s="195"/>
      <c r="U1106" s="195"/>
      <c r="V1106" s="195"/>
      <c r="W1106" s="195"/>
      <c r="X1106" s="195"/>
      <c r="Y1106" s="195"/>
      <c r="Z1106" s="195"/>
    </row>
    <row r="1107" spans="1:26" ht="12.75" customHeight="1" x14ac:dyDescent="0.25">
      <c r="A1107" s="377"/>
      <c r="B1107" s="366"/>
      <c r="C1107" s="366"/>
      <c r="D1107" s="378"/>
      <c r="E1107" s="377"/>
      <c r="F1107" s="366"/>
      <c r="G1107" s="366"/>
      <c r="H1107" s="366"/>
      <c r="I1107" s="366"/>
      <c r="J1107" s="195"/>
      <c r="K1107" s="195"/>
      <c r="L1107" s="195"/>
      <c r="M1107" s="195"/>
      <c r="N1107" s="195"/>
      <c r="O1107" s="195"/>
      <c r="P1107" s="195"/>
      <c r="Q1107" s="195"/>
      <c r="R1107" s="195"/>
      <c r="S1107" s="195"/>
      <c r="T1107" s="195"/>
      <c r="U1107" s="195"/>
      <c r="V1107" s="195"/>
      <c r="W1107" s="195"/>
      <c r="X1107" s="195"/>
      <c r="Y1107" s="195"/>
      <c r="Z1107" s="195"/>
    </row>
    <row r="1108" spans="1:26" ht="12.75" customHeight="1" x14ac:dyDescent="0.25">
      <c r="A1108" s="377"/>
      <c r="B1108" s="366"/>
      <c r="C1108" s="366"/>
      <c r="D1108" s="378"/>
      <c r="E1108" s="377"/>
      <c r="F1108" s="366"/>
      <c r="G1108" s="366"/>
      <c r="H1108" s="366"/>
      <c r="I1108" s="366"/>
      <c r="J1108" s="195"/>
      <c r="K1108" s="195"/>
      <c r="L1108" s="195"/>
      <c r="M1108" s="195"/>
      <c r="N1108" s="195"/>
      <c r="O1108" s="195"/>
      <c r="P1108" s="195"/>
      <c r="Q1108" s="195"/>
      <c r="R1108" s="195"/>
      <c r="S1108" s="195"/>
      <c r="T1108" s="195"/>
      <c r="U1108" s="195"/>
      <c r="V1108" s="195"/>
      <c r="W1108" s="195"/>
      <c r="X1108" s="195"/>
      <c r="Y1108" s="195"/>
      <c r="Z1108" s="195"/>
    </row>
    <row r="1109" spans="1:26" ht="12.75" customHeight="1" x14ac:dyDescent="0.25">
      <c r="A1109" s="377"/>
      <c r="B1109" s="366"/>
      <c r="C1109" s="366"/>
      <c r="D1109" s="378"/>
      <c r="E1109" s="377"/>
      <c r="F1109" s="366"/>
      <c r="G1109" s="366"/>
      <c r="H1109" s="366"/>
      <c r="I1109" s="366"/>
      <c r="J1109" s="195"/>
      <c r="K1109" s="195"/>
      <c r="L1109" s="195"/>
      <c r="M1109" s="195"/>
      <c r="N1109" s="195"/>
      <c r="O1109" s="195"/>
      <c r="P1109" s="195"/>
      <c r="Q1109" s="195"/>
      <c r="R1109" s="195"/>
      <c r="S1109" s="195"/>
      <c r="T1109" s="195"/>
      <c r="U1109" s="195"/>
      <c r="V1109" s="195"/>
      <c r="W1109" s="195"/>
      <c r="X1109" s="195"/>
      <c r="Y1109" s="195"/>
      <c r="Z1109" s="195"/>
    </row>
    <row r="1110" spans="1:26" ht="12.75" customHeight="1" x14ac:dyDescent="0.25">
      <c r="A1110" s="377"/>
      <c r="B1110" s="366"/>
      <c r="C1110" s="366"/>
      <c r="D1110" s="378"/>
      <c r="E1110" s="377"/>
      <c r="F1110" s="366"/>
      <c r="G1110" s="366"/>
      <c r="H1110" s="366"/>
      <c r="I1110" s="366"/>
      <c r="J1110" s="195"/>
      <c r="K1110" s="195"/>
      <c r="L1110" s="195"/>
      <c r="M1110" s="195"/>
      <c r="N1110" s="195"/>
      <c r="O1110" s="195"/>
      <c r="P1110" s="195"/>
      <c r="Q1110" s="195"/>
      <c r="R1110" s="195"/>
      <c r="S1110" s="195"/>
      <c r="T1110" s="195"/>
      <c r="U1110" s="195"/>
      <c r="V1110" s="195"/>
      <c r="W1110" s="195"/>
      <c r="X1110" s="195"/>
      <c r="Y1110" s="195"/>
      <c r="Z1110" s="195"/>
    </row>
    <row r="1111" spans="1:26" ht="12.75" customHeight="1" x14ac:dyDescent="0.25">
      <c r="A1111" s="377"/>
      <c r="B1111" s="366"/>
      <c r="C1111" s="366"/>
      <c r="D1111" s="378"/>
      <c r="E1111" s="377"/>
      <c r="F1111" s="366"/>
      <c r="G1111" s="366"/>
      <c r="H1111" s="366"/>
      <c r="I1111" s="366"/>
      <c r="J1111" s="195"/>
      <c r="K1111" s="195"/>
      <c r="L1111" s="195"/>
      <c r="M1111" s="195"/>
      <c r="N1111" s="195"/>
      <c r="O1111" s="195"/>
      <c r="P1111" s="195"/>
      <c r="Q1111" s="195"/>
      <c r="R1111" s="195"/>
      <c r="S1111" s="195"/>
      <c r="T1111" s="195"/>
      <c r="U1111" s="195"/>
      <c r="V1111" s="195"/>
      <c r="W1111" s="195"/>
      <c r="X1111" s="195"/>
      <c r="Y1111" s="195"/>
      <c r="Z1111" s="195"/>
    </row>
    <row r="1112" spans="1:26" ht="12.75" customHeight="1" x14ac:dyDescent="0.25">
      <c r="A1112" s="377"/>
      <c r="B1112" s="366"/>
      <c r="C1112" s="366"/>
      <c r="D1112" s="378"/>
      <c r="E1112" s="377"/>
      <c r="F1112" s="366"/>
      <c r="G1112" s="366"/>
      <c r="H1112" s="366"/>
      <c r="I1112" s="366"/>
      <c r="J1112" s="195"/>
      <c r="K1112" s="195"/>
      <c r="L1112" s="195"/>
      <c r="M1112" s="195"/>
      <c r="N1112" s="195"/>
      <c r="O1112" s="195"/>
      <c r="P1112" s="195"/>
      <c r="Q1112" s="195"/>
      <c r="R1112" s="195"/>
      <c r="S1112" s="195"/>
      <c r="T1112" s="195"/>
      <c r="U1112" s="195"/>
      <c r="V1112" s="195"/>
      <c r="W1112" s="195"/>
      <c r="X1112" s="195"/>
      <c r="Y1112" s="195"/>
      <c r="Z1112" s="195"/>
    </row>
    <row r="1113" spans="1:26" ht="12.75" customHeight="1" x14ac:dyDescent="0.25">
      <c r="A1113" s="377"/>
      <c r="B1113" s="366"/>
      <c r="C1113" s="366"/>
      <c r="D1113" s="378"/>
      <c r="E1113" s="377"/>
      <c r="F1113" s="366"/>
      <c r="G1113" s="366"/>
      <c r="H1113" s="366"/>
      <c r="I1113" s="366"/>
      <c r="J1113" s="195"/>
      <c r="K1113" s="195"/>
      <c r="L1113" s="195"/>
      <c r="M1113" s="195"/>
      <c r="N1113" s="195"/>
      <c r="O1113" s="195"/>
      <c r="P1113" s="195"/>
      <c r="Q1113" s="195"/>
      <c r="R1113" s="195"/>
      <c r="S1113" s="195"/>
      <c r="T1113" s="195"/>
      <c r="U1113" s="195"/>
      <c r="V1113" s="195"/>
      <c r="W1113" s="195"/>
      <c r="X1113" s="195"/>
      <c r="Y1113" s="195"/>
      <c r="Z1113" s="195"/>
    </row>
    <row r="1114" spans="1:26" ht="12.75" customHeight="1" x14ac:dyDescent="0.25">
      <c r="A1114" s="377"/>
      <c r="B1114" s="366"/>
      <c r="C1114" s="366"/>
      <c r="D1114" s="378"/>
      <c r="E1114" s="377"/>
      <c r="F1114" s="366"/>
      <c r="G1114" s="366"/>
      <c r="H1114" s="366"/>
      <c r="I1114" s="366"/>
      <c r="J1114" s="195"/>
      <c r="K1114" s="195"/>
      <c r="L1114" s="195"/>
      <c r="M1114" s="195"/>
      <c r="N1114" s="195"/>
      <c r="O1114" s="195"/>
      <c r="P1114" s="195"/>
      <c r="Q1114" s="195"/>
      <c r="R1114" s="195"/>
      <c r="S1114" s="195"/>
      <c r="T1114" s="195"/>
      <c r="U1114" s="195"/>
      <c r="V1114" s="195"/>
      <c r="W1114" s="195"/>
      <c r="X1114" s="195"/>
      <c r="Y1114" s="195"/>
      <c r="Z1114" s="195"/>
    </row>
    <row r="1115" spans="1:26" ht="12.75" customHeight="1" x14ac:dyDescent="0.25">
      <c r="A1115" s="377"/>
      <c r="B1115" s="366"/>
      <c r="C1115" s="366"/>
      <c r="D1115" s="378"/>
      <c r="E1115" s="377"/>
      <c r="F1115" s="366"/>
      <c r="G1115" s="366"/>
      <c r="H1115" s="366"/>
      <c r="I1115" s="366"/>
      <c r="J1115" s="195"/>
      <c r="K1115" s="195"/>
      <c r="L1115" s="195"/>
      <c r="M1115" s="195"/>
      <c r="N1115" s="195"/>
      <c r="O1115" s="195"/>
      <c r="P1115" s="195"/>
      <c r="Q1115" s="195"/>
      <c r="R1115" s="195"/>
      <c r="S1115" s="195"/>
      <c r="T1115" s="195"/>
      <c r="U1115" s="195"/>
      <c r="V1115" s="195"/>
      <c r="W1115" s="195"/>
      <c r="X1115" s="195"/>
      <c r="Y1115" s="195"/>
      <c r="Z1115" s="195"/>
    </row>
    <row r="1116" spans="1:26" ht="12.75" customHeight="1" x14ac:dyDescent="0.25">
      <c r="A1116" s="377"/>
      <c r="B1116" s="366"/>
      <c r="C1116" s="366"/>
      <c r="D1116" s="378"/>
      <c r="E1116" s="377"/>
      <c r="F1116" s="366"/>
      <c r="G1116" s="366"/>
      <c r="H1116" s="366"/>
      <c r="I1116" s="366"/>
      <c r="J1116" s="195"/>
      <c r="K1116" s="195"/>
      <c r="L1116" s="195"/>
      <c r="M1116" s="195"/>
      <c r="N1116" s="195"/>
      <c r="O1116" s="195"/>
      <c r="P1116" s="195"/>
      <c r="Q1116" s="195"/>
      <c r="R1116" s="195"/>
      <c r="S1116" s="195"/>
      <c r="T1116" s="195"/>
      <c r="U1116" s="195"/>
      <c r="V1116" s="195"/>
      <c r="W1116" s="195"/>
      <c r="X1116" s="195"/>
      <c r="Y1116" s="195"/>
      <c r="Z1116" s="195"/>
    </row>
    <row r="1117" spans="1:26" ht="12.75" customHeight="1" x14ac:dyDescent="0.25">
      <c r="A1117" s="377"/>
      <c r="B1117" s="366"/>
      <c r="C1117" s="366"/>
      <c r="D1117" s="378"/>
      <c r="E1117" s="377"/>
      <c r="F1117" s="366"/>
      <c r="G1117" s="366"/>
      <c r="H1117" s="366"/>
      <c r="I1117" s="366"/>
      <c r="J1117" s="195"/>
      <c r="K1117" s="195"/>
      <c r="L1117" s="195"/>
      <c r="M1117" s="195"/>
      <c r="N1117" s="195"/>
      <c r="O1117" s="195"/>
      <c r="P1117" s="195"/>
      <c r="Q1117" s="195"/>
      <c r="R1117" s="195"/>
      <c r="S1117" s="195"/>
      <c r="T1117" s="195"/>
      <c r="U1117" s="195"/>
      <c r="V1117" s="195"/>
      <c r="W1117" s="195"/>
      <c r="X1117" s="195"/>
      <c r="Y1117" s="195"/>
      <c r="Z1117" s="195"/>
    </row>
    <row r="1118" spans="1:26" ht="12.75" customHeight="1" x14ac:dyDescent="0.25">
      <c r="A1118" s="377"/>
      <c r="B1118" s="366"/>
      <c r="C1118" s="366"/>
      <c r="D1118" s="378"/>
      <c r="E1118" s="377"/>
      <c r="F1118" s="366"/>
      <c r="G1118" s="366"/>
      <c r="H1118" s="366"/>
      <c r="I1118" s="366"/>
      <c r="J1118" s="195"/>
      <c r="K1118" s="195"/>
      <c r="L1118" s="195"/>
      <c r="M1118" s="195"/>
      <c r="N1118" s="195"/>
      <c r="O1118" s="195"/>
      <c r="P1118" s="195"/>
      <c r="Q1118" s="195"/>
      <c r="R1118" s="195"/>
      <c r="S1118" s="195"/>
      <c r="T1118" s="195"/>
      <c r="U1118" s="195"/>
      <c r="V1118" s="195"/>
      <c r="W1118" s="195"/>
      <c r="X1118" s="195"/>
      <c r="Y1118" s="195"/>
      <c r="Z1118" s="195"/>
    </row>
    <row r="1119" spans="1:26" ht="12.75" customHeight="1" x14ac:dyDescent="0.25">
      <c r="A1119" s="377"/>
      <c r="B1119" s="366"/>
      <c r="C1119" s="366"/>
      <c r="D1119" s="378"/>
      <c r="E1119" s="377"/>
      <c r="F1119" s="366"/>
      <c r="G1119" s="366"/>
      <c r="H1119" s="366"/>
      <c r="I1119" s="366"/>
      <c r="J1119" s="195"/>
      <c r="K1119" s="195"/>
      <c r="L1119" s="195"/>
      <c r="M1119" s="195"/>
      <c r="N1119" s="195"/>
      <c r="O1119" s="195"/>
      <c r="P1119" s="195"/>
      <c r="Q1119" s="195"/>
      <c r="R1119" s="195"/>
      <c r="S1119" s="195"/>
      <c r="T1119" s="195"/>
      <c r="U1119" s="195"/>
      <c r="V1119" s="195"/>
      <c r="W1119" s="195"/>
      <c r="X1119" s="195"/>
      <c r="Y1119" s="195"/>
      <c r="Z1119" s="195"/>
    </row>
    <row r="1120" spans="1:26" ht="12.75" customHeight="1" x14ac:dyDescent="0.25">
      <c r="A1120" s="377"/>
      <c r="B1120" s="366"/>
      <c r="C1120" s="366"/>
      <c r="D1120" s="378"/>
      <c r="E1120" s="377"/>
      <c r="F1120" s="366"/>
      <c r="G1120" s="366"/>
      <c r="H1120" s="366"/>
      <c r="I1120" s="366"/>
      <c r="J1120" s="195"/>
      <c r="K1120" s="195"/>
      <c r="L1120" s="195"/>
      <c r="M1120" s="195"/>
      <c r="N1120" s="195"/>
      <c r="O1120" s="195"/>
      <c r="P1120" s="195"/>
      <c r="Q1120" s="195"/>
      <c r="R1120" s="195"/>
      <c r="S1120" s="195"/>
      <c r="T1120" s="195"/>
      <c r="U1120" s="195"/>
      <c r="V1120" s="195"/>
      <c r="W1120" s="195"/>
      <c r="X1120" s="195"/>
      <c r="Y1120" s="195"/>
      <c r="Z1120" s="195"/>
    </row>
    <row r="1121" spans="1:26" ht="12.75" customHeight="1" x14ac:dyDescent="0.25">
      <c r="A1121" s="377"/>
      <c r="B1121" s="366"/>
      <c r="C1121" s="366"/>
      <c r="D1121" s="378"/>
      <c r="E1121" s="377"/>
      <c r="F1121" s="366"/>
      <c r="G1121" s="366"/>
      <c r="H1121" s="366"/>
      <c r="I1121" s="366"/>
      <c r="J1121" s="195"/>
      <c r="K1121" s="195"/>
      <c r="L1121" s="195"/>
      <c r="M1121" s="195"/>
      <c r="N1121" s="195"/>
      <c r="O1121" s="195"/>
      <c r="P1121" s="195"/>
      <c r="Q1121" s="195"/>
      <c r="R1121" s="195"/>
      <c r="S1121" s="195"/>
      <c r="T1121" s="195"/>
      <c r="U1121" s="195"/>
      <c r="V1121" s="195"/>
      <c r="W1121" s="195"/>
      <c r="X1121" s="195"/>
      <c r="Y1121" s="195"/>
      <c r="Z1121" s="195"/>
    </row>
    <row r="1122" spans="1:26" ht="12.75" customHeight="1" x14ac:dyDescent="0.25">
      <c r="A1122" s="377"/>
      <c r="B1122" s="366"/>
      <c r="C1122" s="366"/>
      <c r="D1122" s="378"/>
      <c r="E1122" s="377"/>
      <c r="F1122" s="366"/>
      <c r="G1122" s="366"/>
      <c r="H1122" s="366"/>
      <c r="I1122" s="366"/>
      <c r="J1122" s="195"/>
      <c r="K1122" s="195"/>
      <c r="L1122" s="195"/>
      <c r="M1122" s="195"/>
      <c r="N1122" s="195"/>
      <c r="O1122" s="195"/>
      <c r="P1122" s="195"/>
      <c r="Q1122" s="195"/>
      <c r="R1122" s="195"/>
      <c r="S1122" s="195"/>
      <c r="T1122" s="195"/>
      <c r="U1122" s="195"/>
      <c r="V1122" s="195"/>
      <c r="W1122" s="195"/>
      <c r="X1122" s="195"/>
      <c r="Y1122" s="195"/>
      <c r="Z1122" s="195"/>
    </row>
    <row r="1123" spans="1:26" ht="12.75" customHeight="1" x14ac:dyDescent="0.25">
      <c r="A1123" s="377"/>
      <c r="B1123" s="366"/>
      <c r="C1123" s="366"/>
      <c r="D1123" s="378"/>
      <c r="E1123" s="377"/>
      <c r="F1123" s="366"/>
      <c r="G1123" s="366"/>
      <c r="H1123" s="366"/>
      <c r="I1123" s="366"/>
      <c r="J1123" s="195"/>
      <c r="K1123" s="195"/>
      <c r="L1123" s="195"/>
      <c r="M1123" s="195"/>
      <c r="N1123" s="195"/>
      <c r="O1123" s="195"/>
      <c r="P1123" s="195"/>
      <c r="Q1123" s="195"/>
      <c r="R1123" s="195"/>
      <c r="S1123" s="195"/>
      <c r="T1123" s="195"/>
      <c r="U1123" s="195"/>
      <c r="V1123" s="195"/>
      <c r="W1123" s="195"/>
      <c r="X1123" s="195"/>
      <c r="Y1123" s="195"/>
      <c r="Z1123" s="195"/>
    </row>
    <row r="1124" spans="1:26" ht="12.75" customHeight="1" x14ac:dyDescent="0.25">
      <c r="A1124" s="377"/>
      <c r="B1124" s="366"/>
      <c r="C1124" s="366"/>
      <c r="D1124" s="378"/>
      <c r="E1124" s="377"/>
      <c r="F1124" s="366"/>
      <c r="G1124" s="366"/>
      <c r="H1124" s="366"/>
      <c r="I1124" s="366"/>
      <c r="J1124" s="195"/>
      <c r="K1124" s="195"/>
      <c r="L1124" s="195"/>
      <c r="M1124" s="195"/>
      <c r="N1124" s="195"/>
      <c r="O1124" s="195"/>
      <c r="P1124" s="195"/>
      <c r="Q1124" s="195"/>
      <c r="R1124" s="195"/>
      <c r="S1124" s="195"/>
      <c r="T1124" s="195"/>
      <c r="U1124" s="195"/>
      <c r="V1124" s="195"/>
      <c r="W1124" s="195"/>
      <c r="X1124" s="195"/>
      <c r="Y1124" s="195"/>
      <c r="Z1124" s="195"/>
    </row>
    <row r="1125" spans="1:26" ht="12.75" customHeight="1" x14ac:dyDescent="0.25">
      <c r="A1125" s="377"/>
      <c r="B1125" s="366"/>
      <c r="C1125" s="366"/>
      <c r="D1125" s="378"/>
      <c r="E1125" s="377"/>
      <c r="F1125" s="366"/>
      <c r="G1125" s="366"/>
      <c r="H1125" s="366"/>
      <c r="I1125" s="366"/>
      <c r="J1125" s="195"/>
      <c r="K1125" s="195"/>
      <c r="L1125" s="195"/>
      <c r="M1125" s="195"/>
      <c r="N1125" s="195"/>
      <c r="O1125" s="195"/>
      <c r="P1125" s="195"/>
      <c r="Q1125" s="195"/>
      <c r="R1125" s="195"/>
      <c r="S1125" s="195"/>
      <c r="T1125" s="195"/>
      <c r="U1125" s="195"/>
      <c r="V1125" s="195"/>
      <c r="W1125" s="195"/>
      <c r="X1125" s="195"/>
      <c r="Y1125" s="195"/>
      <c r="Z1125" s="195"/>
    </row>
    <row r="1126" spans="1:26" ht="12.75" customHeight="1" x14ac:dyDescent="0.25">
      <c r="A1126" s="377"/>
      <c r="B1126" s="366"/>
      <c r="C1126" s="366"/>
      <c r="D1126" s="378"/>
      <c r="E1126" s="377"/>
      <c r="F1126" s="366"/>
      <c r="G1126" s="366"/>
      <c r="H1126" s="366"/>
      <c r="I1126" s="366"/>
      <c r="J1126" s="195"/>
      <c r="K1126" s="195"/>
      <c r="L1126" s="195"/>
      <c r="M1126" s="195"/>
      <c r="N1126" s="195"/>
      <c r="O1126" s="195"/>
      <c r="P1126" s="195"/>
      <c r="Q1126" s="195"/>
      <c r="R1126" s="195"/>
      <c r="S1126" s="195"/>
      <c r="T1126" s="195"/>
      <c r="U1126" s="195"/>
      <c r="V1126" s="195"/>
      <c r="W1126" s="195"/>
      <c r="X1126" s="195"/>
      <c r="Y1126" s="195"/>
      <c r="Z1126" s="195"/>
    </row>
    <row r="1127" spans="1:26" ht="12.75" customHeight="1" x14ac:dyDescent="0.25">
      <c r="A1127" s="377"/>
      <c r="B1127" s="366"/>
      <c r="C1127" s="366"/>
      <c r="D1127" s="378"/>
      <c r="E1127" s="377"/>
      <c r="F1127" s="366"/>
      <c r="G1127" s="366"/>
      <c r="H1127" s="366"/>
      <c r="I1127" s="366"/>
      <c r="J1127" s="195"/>
      <c r="K1127" s="195"/>
      <c r="L1127" s="195"/>
      <c r="M1127" s="195"/>
      <c r="N1127" s="195"/>
      <c r="O1127" s="195"/>
      <c r="P1127" s="195"/>
      <c r="Q1127" s="195"/>
      <c r="R1127" s="195"/>
      <c r="S1127" s="195"/>
      <c r="T1127" s="195"/>
      <c r="U1127" s="195"/>
      <c r="V1127" s="195"/>
      <c r="W1127" s="195"/>
      <c r="X1127" s="195"/>
      <c r="Y1127" s="195"/>
      <c r="Z1127" s="195"/>
    </row>
    <row r="1128" spans="1:26" ht="12.75" customHeight="1" x14ac:dyDescent="0.25">
      <c r="A1128" s="377"/>
      <c r="B1128" s="366"/>
      <c r="C1128" s="366"/>
      <c r="D1128" s="378"/>
      <c r="E1128" s="377"/>
      <c r="F1128" s="366"/>
      <c r="G1128" s="366"/>
      <c r="H1128" s="366"/>
      <c r="I1128" s="366"/>
      <c r="J1128" s="195"/>
      <c r="K1128" s="195"/>
      <c r="L1128" s="195"/>
      <c r="M1128" s="195"/>
      <c r="N1128" s="195"/>
      <c r="O1128" s="195"/>
      <c r="P1128" s="195"/>
      <c r="Q1128" s="195"/>
      <c r="R1128" s="195"/>
      <c r="S1128" s="195"/>
      <c r="T1128" s="195"/>
      <c r="U1128" s="195"/>
      <c r="V1128" s="195"/>
      <c r="W1128" s="195"/>
      <c r="X1128" s="195"/>
      <c r="Y1128" s="195"/>
      <c r="Z1128" s="195"/>
    </row>
    <row r="1129" spans="1:26" ht="12.75" customHeight="1" x14ac:dyDescent="0.25">
      <c r="A1129" s="377"/>
      <c r="B1129" s="366"/>
      <c r="C1129" s="366"/>
      <c r="D1129" s="378"/>
      <c r="E1129" s="377"/>
      <c r="F1129" s="366"/>
      <c r="G1129" s="366"/>
      <c r="H1129" s="366"/>
      <c r="I1129" s="366"/>
      <c r="J1129" s="195"/>
      <c r="K1129" s="195"/>
      <c r="L1129" s="195"/>
      <c r="M1129" s="195"/>
      <c r="N1129" s="195"/>
      <c r="O1129" s="195"/>
      <c r="P1129" s="195"/>
      <c r="Q1129" s="195"/>
      <c r="R1129" s="195"/>
      <c r="S1129" s="195"/>
      <c r="T1129" s="195"/>
      <c r="U1129" s="195"/>
      <c r="V1129" s="195"/>
      <c r="W1129" s="195"/>
      <c r="X1129" s="195"/>
      <c r="Y1129" s="195"/>
      <c r="Z1129" s="195"/>
    </row>
    <row r="1130" spans="1:26" ht="12.75" customHeight="1" x14ac:dyDescent="0.25">
      <c r="A1130" s="377"/>
      <c r="B1130" s="366"/>
      <c r="C1130" s="366"/>
      <c r="D1130" s="378"/>
      <c r="E1130" s="377"/>
      <c r="F1130" s="366"/>
      <c r="G1130" s="366"/>
      <c r="H1130" s="366"/>
      <c r="I1130" s="366"/>
      <c r="J1130" s="195"/>
      <c r="K1130" s="195"/>
      <c r="L1130" s="195"/>
      <c r="M1130" s="195"/>
      <c r="N1130" s="195"/>
      <c r="O1130" s="195"/>
      <c r="P1130" s="195"/>
      <c r="Q1130" s="195"/>
      <c r="R1130" s="195"/>
      <c r="S1130" s="195"/>
      <c r="T1130" s="195"/>
      <c r="U1130" s="195"/>
      <c r="V1130" s="195"/>
      <c r="W1130" s="195"/>
      <c r="X1130" s="195"/>
      <c r="Y1130" s="195"/>
      <c r="Z1130" s="195"/>
    </row>
    <row r="1131" spans="1:26" ht="12.75" customHeight="1" x14ac:dyDescent="0.25">
      <c r="A1131" s="377"/>
      <c r="B1131" s="366"/>
      <c r="C1131" s="366"/>
      <c r="D1131" s="378"/>
      <c r="E1131" s="377"/>
      <c r="F1131" s="366"/>
      <c r="G1131" s="366"/>
      <c r="H1131" s="366"/>
      <c r="I1131" s="366"/>
      <c r="J1131" s="195"/>
      <c r="K1131" s="195"/>
      <c r="L1131" s="195"/>
      <c r="M1131" s="195"/>
      <c r="N1131" s="195"/>
      <c r="O1131" s="195"/>
      <c r="P1131" s="195"/>
      <c r="Q1131" s="195"/>
      <c r="R1131" s="195"/>
      <c r="S1131" s="195"/>
      <c r="T1131" s="195"/>
      <c r="U1131" s="195"/>
      <c r="V1131" s="195"/>
      <c r="W1131" s="195"/>
      <c r="X1131" s="195"/>
      <c r="Y1131" s="195"/>
      <c r="Z1131" s="195"/>
    </row>
    <row r="1132" spans="1:26" ht="12.75" customHeight="1" x14ac:dyDescent="0.25">
      <c r="A1132" s="377"/>
      <c r="B1132" s="366"/>
      <c r="C1132" s="366"/>
      <c r="D1132" s="378"/>
      <c r="E1132" s="377"/>
      <c r="F1132" s="366"/>
      <c r="G1132" s="366"/>
      <c r="H1132" s="366"/>
      <c r="I1132" s="366"/>
      <c r="J1132" s="195"/>
      <c r="K1132" s="195"/>
      <c r="L1132" s="195"/>
      <c r="M1132" s="195"/>
      <c r="N1132" s="195"/>
      <c r="O1132" s="195"/>
      <c r="P1132" s="195"/>
      <c r="Q1132" s="195"/>
      <c r="R1132" s="195"/>
      <c r="S1132" s="195"/>
      <c r="T1132" s="195"/>
      <c r="U1132" s="195"/>
      <c r="V1132" s="195"/>
      <c r="W1132" s="195"/>
      <c r="X1132" s="195"/>
      <c r="Y1132" s="195"/>
      <c r="Z1132" s="195"/>
    </row>
    <row r="1133" spans="1:26" ht="12.75" customHeight="1" x14ac:dyDescent="0.25">
      <c r="A1133" s="377"/>
      <c r="B1133" s="366"/>
      <c r="C1133" s="366"/>
      <c r="D1133" s="378"/>
      <c r="E1133" s="377"/>
      <c r="F1133" s="366"/>
      <c r="G1133" s="366"/>
      <c r="H1133" s="366"/>
      <c r="I1133" s="366"/>
      <c r="J1133" s="195"/>
      <c r="K1133" s="195"/>
      <c r="L1133" s="195"/>
      <c r="M1133" s="195"/>
      <c r="N1133" s="195"/>
      <c r="O1133" s="195"/>
      <c r="P1133" s="195"/>
      <c r="Q1133" s="195"/>
      <c r="R1133" s="195"/>
      <c r="S1133" s="195"/>
      <c r="T1133" s="195"/>
      <c r="U1133" s="195"/>
      <c r="V1133" s="195"/>
      <c r="W1133" s="195"/>
      <c r="X1133" s="195"/>
      <c r="Y1133" s="195"/>
      <c r="Z1133" s="195"/>
    </row>
    <row r="1134" spans="1:26" ht="12.75" customHeight="1" x14ac:dyDescent="0.25">
      <c r="A1134" s="377"/>
      <c r="B1134" s="366"/>
      <c r="C1134" s="366"/>
      <c r="D1134" s="378"/>
      <c r="E1134" s="377"/>
      <c r="F1134" s="366"/>
      <c r="G1134" s="366"/>
      <c r="H1134" s="366"/>
      <c r="I1134" s="366"/>
      <c r="J1134" s="195"/>
      <c r="K1134" s="195"/>
      <c r="L1134" s="195"/>
      <c r="M1134" s="195"/>
      <c r="N1134" s="195"/>
      <c r="O1134" s="195"/>
      <c r="P1134" s="195"/>
      <c r="Q1134" s="195"/>
      <c r="R1134" s="195"/>
      <c r="S1134" s="195"/>
      <c r="T1134" s="195"/>
      <c r="U1134" s="195"/>
      <c r="V1134" s="195"/>
      <c r="W1134" s="195"/>
      <c r="X1134" s="195"/>
      <c r="Y1134" s="195"/>
      <c r="Z1134" s="195"/>
    </row>
    <row r="1135" spans="1:26" ht="12.75" customHeight="1" x14ac:dyDescent="0.25">
      <c r="A1135" s="377"/>
      <c r="B1135" s="366"/>
      <c r="C1135" s="366"/>
      <c r="D1135" s="378"/>
      <c r="E1135" s="377"/>
      <c r="F1135" s="366"/>
      <c r="G1135" s="366"/>
      <c r="H1135" s="366"/>
      <c r="I1135" s="366"/>
      <c r="J1135" s="195"/>
      <c r="K1135" s="195"/>
      <c r="L1135" s="195"/>
      <c r="M1135" s="195"/>
      <c r="N1135" s="195"/>
      <c r="O1135" s="195"/>
      <c r="P1135" s="195"/>
      <c r="Q1135" s="195"/>
      <c r="R1135" s="195"/>
      <c r="S1135" s="195"/>
      <c r="T1135" s="195"/>
      <c r="U1135" s="195"/>
      <c r="V1135" s="195"/>
      <c r="W1135" s="195"/>
      <c r="X1135" s="195"/>
      <c r="Y1135" s="195"/>
      <c r="Z1135" s="195"/>
    </row>
    <row r="1136" spans="1:26" ht="12.75" customHeight="1" x14ac:dyDescent="0.25">
      <c r="A1136" s="377"/>
      <c r="B1136" s="366"/>
      <c r="C1136" s="366"/>
      <c r="D1136" s="378"/>
      <c r="E1136" s="377"/>
      <c r="F1136" s="366"/>
      <c r="G1136" s="366"/>
      <c r="H1136" s="366"/>
      <c r="I1136" s="366"/>
      <c r="J1136" s="195"/>
      <c r="K1136" s="195"/>
      <c r="L1136" s="195"/>
      <c r="M1136" s="195"/>
      <c r="N1136" s="195"/>
      <c r="O1136" s="195"/>
      <c r="P1136" s="195"/>
      <c r="Q1136" s="195"/>
      <c r="R1136" s="195"/>
      <c r="S1136" s="195"/>
      <c r="T1136" s="195"/>
      <c r="U1136" s="195"/>
      <c r="V1136" s="195"/>
      <c r="W1136" s="195"/>
      <c r="X1136" s="195"/>
      <c r="Y1136" s="195"/>
      <c r="Z1136" s="195"/>
    </row>
    <row r="1137" spans="1:26" ht="12.75" customHeight="1" x14ac:dyDescent="0.25">
      <c r="A1137" s="377"/>
      <c r="B1137" s="366"/>
      <c r="C1137" s="366"/>
      <c r="D1137" s="378"/>
      <c r="E1137" s="377"/>
      <c r="F1137" s="366"/>
      <c r="G1137" s="366"/>
      <c r="H1137" s="366"/>
      <c r="I1137" s="366"/>
      <c r="J1137" s="195"/>
      <c r="K1137" s="195"/>
      <c r="L1137" s="195"/>
      <c r="M1137" s="195"/>
      <c r="N1137" s="195"/>
      <c r="O1137" s="195"/>
      <c r="P1137" s="195"/>
      <c r="Q1137" s="195"/>
      <c r="R1137" s="195"/>
      <c r="S1137" s="195"/>
      <c r="T1137" s="195"/>
      <c r="U1137" s="195"/>
      <c r="V1137" s="195"/>
      <c r="W1137" s="195"/>
      <c r="X1137" s="195"/>
      <c r="Y1137" s="195"/>
      <c r="Z1137" s="195"/>
    </row>
    <row r="1138" spans="1:26" ht="12.75" customHeight="1" x14ac:dyDescent="0.25">
      <c r="A1138" s="377"/>
      <c r="B1138" s="366"/>
      <c r="C1138" s="366"/>
      <c r="D1138" s="378"/>
      <c r="E1138" s="377"/>
      <c r="F1138" s="366"/>
      <c r="G1138" s="366"/>
      <c r="H1138" s="366"/>
      <c r="I1138" s="366"/>
      <c r="J1138" s="195"/>
      <c r="K1138" s="195"/>
      <c r="L1138" s="195"/>
      <c r="M1138" s="195"/>
      <c r="N1138" s="195"/>
      <c r="O1138" s="195"/>
      <c r="P1138" s="195"/>
      <c r="Q1138" s="195"/>
      <c r="R1138" s="195"/>
      <c r="S1138" s="195"/>
      <c r="T1138" s="195"/>
      <c r="U1138" s="195"/>
      <c r="V1138" s="195"/>
      <c r="W1138" s="195"/>
      <c r="X1138" s="195"/>
      <c r="Y1138" s="195"/>
      <c r="Z1138" s="195"/>
    </row>
    <row r="1139" spans="1:26" ht="12.75" customHeight="1" x14ac:dyDescent="0.25">
      <c r="A1139" s="377"/>
      <c r="B1139" s="366"/>
      <c r="C1139" s="366"/>
      <c r="D1139" s="378"/>
      <c r="E1139" s="377"/>
      <c r="F1139" s="366"/>
      <c r="G1139" s="366"/>
      <c r="H1139" s="366"/>
      <c r="I1139" s="366"/>
      <c r="J1139" s="195"/>
      <c r="K1139" s="195"/>
      <c r="L1139" s="195"/>
      <c r="M1139" s="195"/>
      <c r="N1139" s="195"/>
      <c r="O1139" s="195"/>
      <c r="P1139" s="195"/>
      <c r="Q1139" s="195"/>
      <c r="R1139" s="195"/>
      <c r="S1139" s="195"/>
      <c r="T1139" s="195"/>
      <c r="U1139" s="195"/>
      <c r="V1139" s="195"/>
      <c r="W1139" s="195"/>
      <c r="X1139" s="195"/>
      <c r="Y1139" s="195"/>
      <c r="Z1139" s="195"/>
    </row>
    <row r="1140" spans="1:26" ht="12.75" customHeight="1" x14ac:dyDescent="0.25">
      <c r="A1140" s="377"/>
      <c r="B1140" s="366"/>
      <c r="C1140" s="366"/>
      <c r="D1140" s="378"/>
      <c r="E1140" s="377"/>
      <c r="F1140" s="366"/>
      <c r="G1140" s="366"/>
      <c r="H1140" s="366"/>
      <c r="I1140" s="366"/>
      <c r="J1140" s="195"/>
      <c r="K1140" s="195"/>
      <c r="L1140" s="195"/>
      <c r="M1140" s="195"/>
      <c r="N1140" s="195"/>
      <c r="O1140" s="195"/>
      <c r="P1140" s="195"/>
      <c r="Q1140" s="195"/>
      <c r="R1140" s="195"/>
      <c r="S1140" s="195"/>
      <c r="T1140" s="195"/>
      <c r="U1140" s="195"/>
      <c r="V1140" s="195"/>
      <c r="W1140" s="195"/>
      <c r="X1140" s="195"/>
      <c r="Y1140" s="195"/>
      <c r="Z1140" s="195"/>
    </row>
    <row r="1141" spans="1:26" ht="12.75" customHeight="1" x14ac:dyDescent="0.25">
      <c r="A1141" s="377"/>
      <c r="B1141" s="366"/>
      <c r="C1141" s="366"/>
      <c r="D1141" s="378"/>
      <c r="E1141" s="377"/>
      <c r="F1141" s="366"/>
      <c r="G1141" s="366"/>
      <c r="H1141" s="366"/>
      <c r="I1141" s="366"/>
      <c r="J1141" s="195"/>
      <c r="K1141" s="195"/>
      <c r="L1141" s="195"/>
      <c r="M1141" s="195"/>
      <c r="N1141" s="195"/>
      <c r="O1141" s="195"/>
      <c r="P1141" s="195"/>
      <c r="Q1141" s="195"/>
      <c r="R1141" s="195"/>
      <c r="S1141" s="195"/>
      <c r="T1141" s="195"/>
      <c r="U1141" s="195"/>
      <c r="V1141" s="195"/>
      <c r="W1141" s="195"/>
      <c r="X1141" s="195"/>
      <c r="Y1141" s="195"/>
      <c r="Z1141" s="195"/>
    </row>
    <row r="1142" spans="1:26" ht="12.75" customHeight="1" x14ac:dyDescent="0.25">
      <c r="A1142" s="377"/>
      <c r="B1142" s="366"/>
      <c r="C1142" s="366"/>
      <c r="D1142" s="378"/>
      <c r="E1142" s="377"/>
      <c r="F1142" s="366"/>
      <c r="G1142" s="366"/>
      <c r="H1142" s="366"/>
      <c r="I1142" s="366"/>
      <c r="J1142" s="195"/>
      <c r="K1142" s="195"/>
      <c r="L1142" s="195"/>
      <c r="M1142" s="195"/>
      <c r="N1142" s="195"/>
      <c r="O1142" s="195"/>
      <c r="P1142" s="195"/>
      <c r="Q1142" s="195"/>
      <c r="R1142" s="195"/>
      <c r="S1142" s="195"/>
      <c r="T1142" s="195"/>
      <c r="U1142" s="195"/>
      <c r="V1142" s="195"/>
      <c r="W1142" s="195"/>
      <c r="X1142" s="195"/>
      <c r="Y1142" s="195"/>
      <c r="Z1142" s="195"/>
    </row>
    <row r="1143" spans="1:26" ht="12.75" customHeight="1" x14ac:dyDescent="0.25">
      <c r="A1143" s="377"/>
      <c r="B1143" s="366"/>
      <c r="C1143" s="366"/>
      <c r="D1143" s="378"/>
      <c r="E1143" s="377"/>
      <c r="F1143" s="366"/>
      <c r="G1143" s="366"/>
      <c r="H1143" s="366"/>
      <c r="I1143" s="366"/>
      <c r="J1143" s="195"/>
      <c r="K1143" s="195"/>
      <c r="L1143" s="195"/>
      <c r="M1143" s="195"/>
      <c r="N1143" s="195"/>
      <c r="O1143" s="195"/>
      <c r="P1143" s="195"/>
      <c r="Q1143" s="195"/>
      <c r="R1143" s="195"/>
      <c r="S1143" s="195"/>
      <c r="T1143" s="195"/>
      <c r="U1143" s="195"/>
      <c r="V1143" s="195"/>
      <c r="W1143" s="195"/>
      <c r="X1143" s="195"/>
      <c r="Y1143" s="195"/>
      <c r="Z1143" s="195"/>
    </row>
    <row r="1144" spans="1:26" ht="12.75" customHeight="1" x14ac:dyDescent="0.25">
      <c r="A1144" s="377"/>
      <c r="B1144" s="366"/>
      <c r="C1144" s="366"/>
      <c r="D1144" s="378"/>
      <c r="E1144" s="377"/>
      <c r="F1144" s="366"/>
      <c r="G1144" s="366"/>
      <c r="H1144" s="366"/>
      <c r="I1144" s="366"/>
      <c r="J1144" s="195"/>
      <c r="K1144" s="195"/>
      <c r="L1144" s="195"/>
      <c r="M1144" s="195"/>
      <c r="N1144" s="195"/>
      <c r="O1144" s="195"/>
      <c r="P1144" s="195"/>
      <c r="Q1144" s="195"/>
      <c r="R1144" s="195"/>
      <c r="S1144" s="195"/>
      <c r="T1144" s="195"/>
      <c r="U1144" s="195"/>
      <c r="V1144" s="195"/>
      <c r="W1144" s="195"/>
      <c r="X1144" s="195"/>
      <c r="Y1144" s="195"/>
      <c r="Z1144" s="195"/>
    </row>
    <row r="1145" spans="1:26" ht="12.75" customHeight="1" x14ac:dyDescent="0.25">
      <c r="A1145" s="377"/>
      <c r="B1145" s="366"/>
      <c r="C1145" s="366"/>
      <c r="D1145" s="378"/>
      <c r="E1145" s="377"/>
      <c r="F1145" s="366"/>
      <c r="G1145" s="366"/>
      <c r="H1145" s="366"/>
      <c r="I1145" s="366"/>
      <c r="J1145" s="195"/>
      <c r="K1145" s="195"/>
      <c r="L1145" s="195"/>
      <c r="M1145" s="195"/>
      <c r="N1145" s="195"/>
      <c r="O1145" s="195"/>
      <c r="P1145" s="195"/>
      <c r="Q1145" s="195"/>
      <c r="R1145" s="195"/>
      <c r="S1145" s="195"/>
      <c r="T1145" s="195"/>
      <c r="U1145" s="195"/>
      <c r="V1145" s="195"/>
      <c r="W1145" s="195"/>
      <c r="X1145" s="195"/>
      <c r="Y1145" s="195"/>
      <c r="Z1145" s="195"/>
    </row>
    <row r="1146" spans="1:26" ht="12.75" customHeight="1" x14ac:dyDescent="0.25">
      <c r="A1146" s="377"/>
      <c r="B1146" s="366"/>
      <c r="C1146" s="366"/>
      <c r="D1146" s="378"/>
      <c r="E1146" s="377"/>
      <c r="F1146" s="366"/>
      <c r="G1146" s="366"/>
      <c r="H1146" s="366"/>
      <c r="I1146" s="366"/>
      <c r="J1146" s="195"/>
      <c r="K1146" s="195"/>
      <c r="L1146" s="195"/>
      <c r="M1146" s="195"/>
      <c r="N1146" s="195"/>
      <c r="O1146" s="195"/>
      <c r="P1146" s="195"/>
      <c r="Q1146" s="195"/>
      <c r="R1146" s="195"/>
      <c r="S1146" s="195"/>
      <c r="T1146" s="195"/>
      <c r="U1146" s="195"/>
      <c r="V1146" s="195"/>
      <c r="W1146" s="195"/>
      <c r="X1146" s="195"/>
      <c r="Y1146" s="195"/>
      <c r="Z1146" s="195"/>
    </row>
    <row r="1147" spans="1:26" ht="12.75" customHeight="1" x14ac:dyDescent="0.25">
      <c r="A1147" s="377"/>
      <c r="B1147" s="366"/>
      <c r="C1147" s="366"/>
      <c r="D1147" s="378"/>
      <c r="E1147" s="377"/>
      <c r="F1147" s="366"/>
      <c r="G1147" s="366"/>
      <c r="H1147" s="366"/>
      <c r="I1147" s="366"/>
      <c r="J1147" s="195"/>
      <c r="K1147" s="195"/>
      <c r="L1147" s="195"/>
      <c r="M1147" s="195"/>
      <c r="N1147" s="195"/>
      <c r="O1147" s="195"/>
      <c r="P1147" s="195"/>
      <c r="Q1147" s="195"/>
      <c r="R1147" s="195"/>
      <c r="S1147" s="195"/>
      <c r="T1147" s="195"/>
      <c r="U1147" s="195"/>
      <c r="V1147" s="195"/>
      <c r="W1147" s="195"/>
      <c r="X1147" s="195"/>
      <c r="Y1147" s="195"/>
      <c r="Z1147" s="195"/>
    </row>
    <row r="1148" spans="1:26" ht="12.75" customHeight="1" x14ac:dyDescent="0.25">
      <c r="A1148" s="377"/>
      <c r="B1148" s="366"/>
      <c r="C1148" s="366"/>
      <c r="D1148" s="378"/>
      <c r="E1148" s="377"/>
      <c r="F1148" s="366"/>
      <c r="G1148" s="366"/>
      <c r="H1148" s="366"/>
      <c r="I1148" s="366"/>
      <c r="J1148" s="195"/>
      <c r="K1148" s="195"/>
      <c r="L1148" s="195"/>
      <c r="M1148" s="195"/>
      <c r="N1148" s="195"/>
      <c r="O1148" s="195"/>
      <c r="P1148" s="195"/>
      <c r="Q1148" s="195"/>
      <c r="R1148" s="195"/>
      <c r="S1148" s="195"/>
      <c r="T1148" s="195"/>
      <c r="U1148" s="195"/>
      <c r="V1148" s="195"/>
      <c r="W1148" s="195"/>
      <c r="X1148" s="195"/>
      <c r="Y1148" s="195"/>
      <c r="Z1148" s="195"/>
    </row>
    <row r="1149" spans="1:26" ht="12.75" customHeight="1" x14ac:dyDescent="0.25">
      <c r="A1149" s="377"/>
      <c r="B1149" s="366"/>
      <c r="C1149" s="366"/>
      <c r="D1149" s="378"/>
      <c r="E1149" s="377"/>
      <c r="F1149" s="366"/>
      <c r="G1149" s="366"/>
      <c r="H1149" s="366"/>
      <c r="I1149" s="366"/>
      <c r="J1149" s="195"/>
      <c r="K1149" s="195"/>
      <c r="L1149" s="195"/>
      <c r="M1149" s="195"/>
      <c r="N1149" s="195"/>
      <c r="O1149" s="195"/>
      <c r="P1149" s="195"/>
      <c r="Q1149" s="195"/>
      <c r="R1149" s="195"/>
      <c r="S1149" s="195"/>
      <c r="T1149" s="195"/>
      <c r="U1149" s="195"/>
      <c r="V1149" s="195"/>
      <c r="W1149" s="195"/>
      <c r="X1149" s="195"/>
      <c r="Y1149" s="195"/>
      <c r="Z1149" s="195"/>
    </row>
    <row r="1150" spans="1:26" ht="12.75" customHeight="1" x14ac:dyDescent="0.25">
      <c r="A1150" s="377"/>
      <c r="B1150" s="366"/>
      <c r="C1150" s="366"/>
      <c r="D1150" s="378"/>
      <c r="E1150" s="377"/>
      <c r="F1150" s="366"/>
      <c r="G1150" s="366"/>
      <c r="H1150" s="366"/>
      <c r="I1150" s="366"/>
      <c r="J1150" s="195"/>
      <c r="K1150" s="195"/>
      <c r="L1150" s="195"/>
      <c r="M1150" s="195"/>
      <c r="N1150" s="195"/>
      <c r="O1150" s="195"/>
      <c r="P1150" s="195"/>
      <c r="Q1150" s="195"/>
      <c r="R1150" s="195"/>
      <c r="S1150" s="195"/>
      <c r="T1150" s="195"/>
      <c r="U1150" s="195"/>
      <c r="V1150" s="195"/>
      <c r="W1150" s="195"/>
      <c r="X1150" s="195"/>
      <c r="Y1150" s="195"/>
      <c r="Z1150" s="195"/>
    </row>
    <row r="1151" spans="1:26" ht="12.75" customHeight="1" x14ac:dyDescent="0.25">
      <c r="A1151" s="377"/>
      <c r="B1151" s="366"/>
      <c r="C1151" s="366"/>
      <c r="D1151" s="378"/>
      <c r="E1151" s="377"/>
      <c r="F1151" s="366"/>
      <c r="G1151" s="366"/>
      <c r="H1151" s="366"/>
      <c r="I1151" s="366"/>
      <c r="J1151" s="195"/>
      <c r="K1151" s="195"/>
      <c r="L1151" s="195"/>
      <c r="M1151" s="195"/>
      <c r="N1151" s="195"/>
      <c r="O1151" s="195"/>
      <c r="P1151" s="195"/>
      <c r="Q1151" s="195"/>
      <c r="R1151" s="195"/>
      <c r="S1151" s="195"/>
      <c r="T1151" s="195"/>
      <c r="U1151" s="195"/>
      <c r="V1151" s="195"/>
      <c r="W1151" s="195"/>
      <c r="X1151" s="195"/>
      <c r="Y1151" s="195"/>
      <c r="Z1151" s="195"/>
    </row>
    <row r="1152" spans="1:26" ht="12.75" customHeight="1" x14ac:dyDescent="0.25">
      <c r="A1152" s="377"/>
      <c r="B1152" s="366"/>
      <c r="C1152" s="366"/>
      <c r="D1152" s="378"/>
      <c r="E1152" s="377"/>
      <c r="F1152" s="366"/>
      <c r="G1152" s="366"/>
      <c r="H1152" s="366"/>
      <c r="I1152" s="366"/>
      <c r="J1152" s="195"/>
      <c r="K1152" s="195"/>
      <c r="L1152" s="195"/>
      <c r="M1152" s="195"/>
      <c r="N1152" s="195"/>
      <c r="O1152" s="195"/>
      <c r="P1152" s="195"/>
      <c r="Q1152" s="195"/>
      <c r="R1152" s="195"/>
      <c r="S1152" s="195"/>
      <c r="T1152" s="195"/>
      <c r="U1152" s="195"/>
      <c r="V1152" s="195"/>
      <c r="W1152" s="195"/>
      <c r="X1152" s="195"/>
      <c r="Y1152" s="195"/>
      <c r="Z1152" s="195"/>
    </row>
    <row r="1153" spans="1:26" ht="12.75" customHeight="1" x14ac:dyDescent="0.25">
      <c r="A1153" s="377"/>
      <c r="B1153" s="366"/>
      <c r="C1153" s="366"/>
      <c r="D1153" s="378"/>
      <c r="E1153" s="377"/>
      <c r="F1153" s="366"/>
      <c r="G1153" s="366"/>
      <c r="H1153" s="366"/>
      <c r="I1153" s="366"/>
      <c r="J1153" s="195"/>
      <c r="K1153" s="195"/>
      <c r="L1153" s="195"/>
      <c r="M1153" s="195"/>
      <c r="N1153" s="195"/>
      <c r="O1153" s="195"/>
      <c r="P1153" s="195"/>
      <c r="Q1153" s="195"/>
      <c r="R1153" s="195"/>
      <c r="S1153" s="195"/>
      <c r="T1153" s="195"/>
      <c r="U1153" s="195"/>
      <c r="V1153" s="195"/>
      <c r="W1153" s="195"/>
      <c r="X1153" s="195"/>
      <c r="Y1153" s="195"/>
      <c r="Z1153" s="195"/>
    </row>
    <row r="1154" spans="1:26" ht="12.75" customHeight="1" x14ac:dyDescent="0.25">
      <c r="A1154" s="377"/>
      <c r="B1154" s="366"/>
      <c r="C1154" s="366"/>
      <c r="D1154" s="378"/>
      <c r="E1154" s="377"/>
      <c r="F1154" s="366"/>
      <c r="G1154" s="366"/>
      <c r="H1154" s="366"/>
      <c r="I1154" s="366"/>
      <c r="J1154" s="195"/>
      <c r="K1154" s="195"/>
      <c r="L1154" s="195"/>
      <c r="M1154" s="195"/>
      <c r="N1154" s="195"/>
      <c r="O1154" s="195"/>
      <c r="P1154" s="195"/>
      <c r="Q1154" s="195"/>
      <c r="R1154" s="195"/>
      <c r="S1154" s="195"/>
      <c r="T1154" s="195"/>
      <c r="U1154" s="195"/>
      <c r="V1154" s="195"/>
      <c r="W1154" s="195"/>
      <c r="X1154" s="195"/>
      <c r="Y1154" s="195"/>
      <c r="Z1154" s="195"/>
    </row>
    <row r="1155" spans="1:26" ht="12.75" customHeight="1" x14ac:dyDescent="0.25">
      <c r="A1155" s="377"/>
      <c r="B1155" s="366"/>
      <c r="C1155" s="366"/>
      <c r="D1155" s="378"/>
      <c r="E1155" s="377"/>
      <c r="F1155" s="366"/>
      <c r="G1155" s="366"/>
      <c r="H1155" s="366"/>
      <c r="I1155" s="366"/>
      <c r="J1155" s="195"/>
      <c r="K1155" s="195"/>
      <c r="L1155" s="195"/>
      <c r="M1155" s="195"/>
      <c r="N1155" s="195"/>
      <c r="O1155" s="195"/>
      <c r="P1155" s="195"/>
      <c r="Q1155" s="195"/>
      <c r="R1155" s="195"/>
      <c r="S1155" s="195"/>
      <c r="T1155" s="195"/>
      <c r="U1155" s="195"/>
      <c r="V1155" s="195"/>
      <c r="W1155" s="195"/>
      <c r="X1155" s="195"/>
      <c r="Y1155" s="195"/>
      <c r="Z1155" s="195"/>
    </row>
    <row r="1156" spans="1:26" ht="12.75" customHeight="1" x14ac:dyDescent="0.25">
      <c r="A1156" s="377"/>
      <c r="B1156" s="366"/>
      <c r="C1156" s="366"/>
      <c r="D1156" s="378"/>
      <c r="E1156" s="377"/>
      <c r="F1156" s="366"/>
      <c r="G1156" s="366"/>
      <c r="H1156" s="366"/>
      <c r="I1156" s="366"/>
      <c r="J1156" s="195"/>
      <c r="K1156" s="195"/>
      <c r="L1156" s="195"/>
      <c r="M1156" s="195"/>
      <c r="N1156" s="195"/>
      <c r="O1156" s="195"/>
      <c r="P1156" s="195"/>
      <c r="Q1156" s="195"/>
      <c r="R1156" s="195"/>
      <c r="S1156" s="195"/>
      <c r="T1156" s="195"/>
      <c r="U1156" s="195"/>
      <c r="V1156" s="195"/>
      <c r="W1156" s="195"/>
      <c r="X1156" s="195"/>
      <c r="Y1156" s="195"/>
      <c r="Z1156" s="195"/>
    </row>
    <row r="1157" spans="1:26" ht="12.75" customHeight="1" x14ac:dyDescent="0.25">
      <c r="A1157" s="377"/>
      <c r="B1157" s="366"/>
      <c r="C1157" s="366"/>
      <c r="D1157" s="378"/>
      <c r="E1157" s="377"/>
      <c r="F1157" s="366"/>
      <c r="G1157" s="366"/>
      <c r="H1157" s="366"/>
      <c r="I1157" s="366"/>
      <c r="J1157" s="195"/>
      <c r="K1157" s="195"/>
      <c r="L1157" s="195"/>
      <c r="M1157" s="195"/>
      <c r="N1157" s="195"/>
      <c r="O1157" s="195"/>
      <c r="P1157" s="195"/>
      <c r="Q1157" s="195"/>
      <c r="R1157" s="195"/>
      <c r="S1157" s="195"/>
      <c r="T1157" s="195"/>
      <c r="U1157" s="195"/>
      <c r="V1157" s="195"/>
      <c r="W1157" s="195"/>
      <c r="X1157" s="195"/>
      <c r="Y1157" s="195"/>
      <c r="Z1157" s="195"/>
    </row>
    <row r="1158" spans="1:26" ht="12.75" customHeight="1" x14ac:dyDescent="0.25">
      <c r="A1158" s="377"/>
      <c r="B1158" s="366"/>
      <c r="C1158" s="366"/>
      <c r="D1158" s="378"/>
      <c r="E1158" s="377"/>
      <c r="F1158" s="366"/>
      <c r="G1158" s="366"/>
      <c r="H1158" s="366"/>
      <c r="I1158" s="366"/>
      <c r="J1158" s="195"/>
      <c r="K1158" s="195"/>
      <c r="L1158" s="195"/>
      <c r="M1158" s="195"/>
      <c r="N1158" s="195"/>
      <c r="O1158" s="195"/>
      <c r="P1158" s="195"/>
      <c r="Q1158" s="195"/>
      <c r="R1158" s="195"/>
      <c r="S1158" s="195"/>
      <c r="T1158" s="195"/>
      <c r="U1158" s="195"/>
      <c r="V1158" s="195"/>
      <c r="W1158" s="195"/>
      <c r="X1158" s="195"/>
      <c r="Y1158" s="195"/>
      <c r="Z1158" s="195"/>
    </row>
    <row r="1159" spans="1:26" ht="12.75" customHeight="1" x14ac:dyDescent="0.25">
      <c r="A1159" s="377"/>
      <c r="B1159" s="366"/>
      <c r="C1159" s="366"/>
      <c r="D1159" s="378"/>
      <c r="E1159" s="377"/>
      <c r="F1159" s="366"/>
      <c r="G1159" s="366"/>
      <c r="H1159" s="366"/>
      <c r="I1159" s="366"/>
      <c r="J1159" s="195"/>
      <c r="K1159" s="195"/>
      <c r="L1159" s="195"/>
      <c r="M1159" s="195"/>
      <c r="N1159" s="195"/>
      <c r="O1159" s="195"/>
      <c r="P1159" s="195"/>
      <c r="Q1159" s="195"/>
      <c r="R1159" s="195"/>
      <c r="S1159" s="195"/>
      <c r="T1159" s="195"/>
      <c r="U1159" s="195"/>
      <c r="V1159" s="195"/>
      <c r="W1159" s="195"/>
      <c r="X1159" s="195"/>
      <c r="Y1159" s="195"/>
      <c r="Z1159" s="195"/>
    </row>
    <row r="1160" spans="1:26" ht="12.75" customHeight="1" x14ac:dyDescent="0.25">
      <c r="A1160" s="377"/>
      <c r="B1160" s="366"/>
      <c r="C1160" s="366"/>
      <c r="D1160" s="378"/>
      <c r="E1160" s="377"/>
      <c r="F1160" s="366"/>
      <c r="G1160" s="366"/>
      <c r="H1160" s="366"/>
      <c r="I1160" s="366"/>
      <c r="J1160" s="195"/>
      <c r="K1160" s="195"/>
      <c r="L1160" s="195"/>
      <c r="M1160" s="195"/>
      <c r="N1160" s="195"/>
      <c r="O1160" s="195"/>
      <c r="P1160" s="195"/>
      <c r="Q1160" s="195"/>
      <c r="R1160" s="195"/>
      <c r="S1160" s="195"/>
      <c r="T1160" s="195"/>
      <c r="U1160" s="195"/>
      <c r="V1160" s="195"/>
      <c r="W1160" s="195"/>
      <c r="X1160" s="195"/>
      <c r="Y1160" s="195"/>
      <c r="Z1160" s="195"/>
    </row>
    <row r="1161" spans="1:26" ht="12.75" customHeight="1" x14ac:dyDescent="0.25">
      <c r="A1161" s="377"/>
      <c r="B1161" s="366"/>
      <c r="C1161" s="366"/>
      <c r="D1161" s="378"/>
      <c r="E1161" s="377"/>
      <c r="F1161" s="366"/>
      <c r="G1161" s="366"/>
      <c r="H1161" s="366"/>
      <c r="I1161" s="366"/>
      <c r="J1161" s="195"/>
      <c r="K1161" s="195"/>
      <c r="L1161" s="195"/>
      <c r="M1161" s="195"/>
      <c r="N1161" s="195"/>
      <c r="O1161" s="195"/>
      <c r="P1161" s="195"/>
      <c r="Q1161" s="195"/>
      <c r="R1161" s="195"/>
      <c r="S1161" s="195"/>
      <c r="T1161" s="195"/>
      <c r="U1161" s="195"/>
      <c r="V1161" s="195"/>
      <c r="W1161" s="195"/>
      <c r="X1161" s="195"/>
      <c r="Y1161" s="195"/>
      <c r="Z1161" s="195"/>
    </row>
    <row r="1162" spans="1:26" ht="12.75" customHeight="1" x14ac:dyDescent="0.25">
      <c r="A1162" s="377"/>
      <c r="B1162" s="366"/>
      <c r="C1162" s="366"/>
      <c r="D1162" s="378"/>
      <c r="E1162" s="377"/>
      <c r="F1162" s="366"/>
      <c r="G1162" s="366"/>
      <c r="H1162" s="366"/>
      <c r="I1162" s="366"/>
      <c r="J1162" s="195"/>
      <c r="K1162" s="195"/>
      <c r="L1162" s="195"/>
      <c r="M1162" s="195"/>
      <c r="N1162" s="195"/>
      <c r="O1162" s="195"/>
      <c r="P1162" s="195"/>
      <c r="Q1162" s="195"/>
      <c r="R1162" s="195"/>
      <c r="S1162" s="195"/>
      <c r="T1162" s="195"/>
      <c r="U1162" s="195"/>
      <c r="V1162" s="195"/>
      <c r="W1162" s="195"/>
      <c r="X1162" s="195"/>
      <c r="Y1162" s="195"/>
      <c r="Z1162" s="195"/>
    </row>
    <row r="1163" spans="1:26" ht="12.75" customHeight="1" x14ac:dyDescent="0.25">
      <c r="A1163" s="377"/>
      <c r="B1163" s="366"/>
      <c r="C1163" s="366"/>
      <c r="D1163" s="378"/>
      <c r="E1163" s="377"/>
      <c r="F1163" s="366"/>
      <c r="G1163" s="366"/>
      <c r="H1163" s="366"/>
      <c r="I1163" s="366"/>
      <c r="J1163" s="195"/>
      <c r="K1163" s="195"/>
      <c r="L1163" s="195"/>
      <c r="M1163" s="195"/>
      <c r="N1163" s="195"/>
      <c r="O1163" s="195"/>
      <c r="P1163" s="195"/>
      <c r="Q1163" s="195"/>
      <c r="R1163" s="195"/>
      <c r="S1163" s="195"/>
      <c r="T1163" s="195"/>
      <c r="U1163" s="195"/>
      <c r="V1163" s="195"/>
      <c r="W1163" s="195"/>
      <c r="X1163" s="195"/>
      <c r="Y1163" s="195"/>
      <c r="Z1163" s="195"/>
    </row>
    <row r="1164" spans="1:26" ht="12.75" customHeight="1" x14ac:dyDescent="0.25">
      <c r="A1164" s="377"/>
      <c r="B1164" s="366"/>
      <c r="C1164" s="366"/>
      <c r="D1164" s="378"/>
      <c r="E1164" s="377"/>
      <c r="F1164" s="366"/>
      <c r="G1164" s="366"/>
      <c r="H1164" s="366"/>
      <c r="I1164" s="366"/>
      <c r="J1164" s="195"/>
      <c r="K1164" s="195"/>
      <c r="L1164" s="195"/>
      <c r="M1164" s="195"/>
      <c r="N1164" s="195"/>
      <c r="O1164" s="195"/>
      <c r="P1164" s="195"/>
      <c r="Q1164" s="195"/>
      <c r="R1164" s="195"/>
      <c r="S1164" s="195"/>
      <c r="T1164" s="195"/>
      <c r="U1164" s="195"/>
      <c r="V1164" s="195"/>
      <c r="W1164" s="195"/>
      <c r="X1164" s="195"/>
      <c r="Y1164" s="195"/>
      <c r="Z1164" s="195"/>
    </row>
    <row r="1165" spans="1:26" ht="12.75" customHeight="1" x14ac:dyDescent="0.25">
      <c r="A1165" s="377"/>
      <c r="B1165" s="366"/>
      <c r="C1165" s="366"/>
      <c r="D1165" s="378"/>
      <c r="E1165" s="377"/>
      <c r="F1165" s="366"/>
      <c r="G1165" s="366"/>
      <c r="H1165" s="366"/>
      <c r="I1165" s="366"/>
      <c r="J1165" s="195"/>
      <c r="K1165" s="195"/>
      <c r="L1165" s="195"/>
      <c r="M1165" s="195"/>
      <c r="N1165" s="195"/>
      <c r="O1165" s="195"/>
      <c r="P1165" s="195"/>
      <c r="Q1165" s="195"/>
      <c r="R1165" s="195"/>
      <c r="S1165" s="195"/>
      <c r="T1165" s="195"/>
      <c r="U1165" s="195"/>
      <c r="V1165" s="195"/>
      <c r="W1165" s="195"/>
      <c r="X1165" s="195"/>
      <c r="Y1165" s="195"/>
      <c r="Z1165" s="195"/>
    </row>
    <row r="1166" spans="1:26" ht="12.75" customHeight="1" x14ac:dyDescent="0.25">
      <c r="A1166" s="377"/>
      <c r="B1166" s="366"/>
      <c r="C1166" s="366"/>
      <c r="D1166" s="378"/>
      <c r="E1166" s="377"/>
      <c r="F1166" s="366"/>
      <c r="G1166" s="366"/>
      <c r="H1166" s="366"/>
      <c r="I1166" s="366"/>
      <c r="J1166" s="195"/>
      <c r="K1166" s="195"/>
      <c r="L1166" s="195"/>
      <c r="M1166" s="195"/>
      <c r="N1166" s="195"/>
      <c r="O1166" s="195"/>
      <c r="P1166" s="195"/>
      <c r="Q1166" s="195"/>
      <c r="R1166" s="195"/>
      <c r="S1166" s="195"/>
      <c r="T1166" s="195"/>
      <c r="U1166" s="195"/>
      <c r="V1166" s="195"/>
      <c r="W1166" s="195"/>
      <c r="X1166" s="195"/>
      <c r="Y1166" s="195"/>
      <c r="Z1166" s="195"/>
    </row>
    <row r="1167" spans="1:26" ht="12.75" customHeight="1" x14ac:dyDescent="0.25">
      <c r="A1167" s="377"/>
      <c r="B1167" s="366"/>
      <c r="C1167" s="366"/>
      <c r="D1167" s="378"/>
      <c r="E1167" s="377"/>
      <c r="F1167" s="366"/>
      <c r="G1167" s="366"/>
      <c r="H1167" s="366"/>
      <c r="I1167" s="366"/>
      <c r="J1167" s="195"/>
      <c r="K1167" s="195"/>
      <c r="L1167" s="195"/>
      <c r="M1167" s="195"/>
      <c r="N1167" s="195"/>
      <c r="O1167" s="195"/>
      <c r="P1167" s="195"/>
      <c r="Q1167" s="195"/>
      <c r="R1167" s="195"/>
      <c r="S1167" s="195"/>
      <c r="T1167" s="195"/>
      <c r="U1167" s="195"/>
      <c r="V1167" s="195"/>
      <c r="W1167" s="195"/>
      <c r="X1167" s="195"/>
      <c r="Y1167" s="195"/>
      <c r="Z1167" s="195"/>
    </row>
    <row r="1168" spans="1:26" ht="12.75" customHeight="1" x14ac:dyDescent="0.25">
      <c r="A1168" s="377"/>
      <c r="B1168" s="366"/>
      <c r="C1168" s="366"/>
      <c r="D1168" s="378"/>
      <c r="E1168" s="377"/>
      <c r="F1168" s="366"/>
      <c r="G1168" s="366"/>
      <c r="H1168" s="366"/>
      <c r="I1168" s="366"/>
      <c r="J1168" s="195"/>
      <c r="K1168" s="195"/>
      <c r="L1168" s="195"/>
      <c r="M1168" s="195"/>
      <c r="N1168" s="195"/>
      <c r="O1168" s="195"/>
      <c r="P1168" s="195"/>
      <c r="Q1168" s="195"/>
      <c r="R1168" s="195"/>
      <c r="S1168" s="195"/>
      <c r="T1168" s="195"/>
      <c r="U1168" s="195"/>
      <c r="V1168" s="195"/>
      <c r="W1168" s="195"/>
      <c r="X1168" s="195"/>
      <c r="Y1168" s="195"/>
      <c r="Z1168" s="195"/>
    </row>
    <row r="1169" spans="1:26" ht="12.75" customHeight="1" x14ac:dyDescent="0.25">
      <c r="A1169" s="377"/>
      <c r="B1169" s="366"/>
      <c r="C1169" s="366"/>
      <c r="D1169" s="378"/>
      <c r="E1169" s="377"/>
      <c r="F1169" s="366"/>
      <c r="G1169" s="366"/>
      <c r="H1169" s="366"/>
      <c r="I1169" s="366"/>
      <c r="J1169" s="195"/>
      <c r="K1169" s="195"/>
      <c r="L1169" s="195"/>
      <c r="M1169" s="195"/>
      <c r="N1169" s="195"/>
      <c r="O1169" s="195"/>
      <c r="P1169" s="195"/>
      <c r="Q1169" s="195"/>
      <c r="R1169" s="195"/>
      <c r="S1169" s="195"/>
      <c r="T1169" s="195"/>
      <c r="U1169" s="195"/>
      <c r="V1169" s="195"/>
      <c r="W1169" s="195"/>
      <c r="X1169" s="195"/>
      <c r="Y1169" s="195"/>
      <c r="Z1169" s="195"/>
    </row>
    <row r="1170" spans="1:26" ht="12.75" customHeight="1" x14ac:dyDescent="0.25">
      <c r="A1170" s="377"/>
      <c r="B1170" s="366"/>
      <c r="C1170" s="366"/>
      <c r="D1170" s="378"/>
      <c r="E1170" s="377"/>
      <c r="F1170" s="366"/>
      <c r="G1170" s="366"/>
      <c r="H1170" s="366"/>
      <c r="I1170" s="366"/>
      <c r="J1170" s="195"/>
      <c r="K1170" s="195"/>
      <c r="L1170" s="195"/>
      <c r="M1170" s="195"/>
      <c r="N1170" s="195"/>
      <c r="O1170" s="195"/>
      <c r="P1170" s="195"/>
      <c r="Q1170" s="195"/>
      <c r="R1170" s="195"/>
      <c r="S1170" s="195"/>
      <c r="T1170" s="195"/>
      <c r="U1170" s="195"/>
      <c r="V1170" s="195"/>
      <c r="W1170" s="195"/>
      <c r="X1170" s="195"/>
      <c r="Y1170" s="195"/>
      <c r="Z1170" s="195"/>
    </row>
    <row r="1171" spans="1:26" ht="12.75" customHeight="1" x14ac:dyDescent="0.25">
      <c r="A1171" s="377"/>
      <c r="B1171" s="366"/>
      <c r="C1171" s="366"/>
      <c r="D1171" s="378"/>
      <c r="E1171" s="377"/>
      <c r="F1171" s="366"/>
      <c r="G1171" s="366"/>
      <c r="H1171" s="366"/>
      <c r="I1171" s="366"/>
      <c r="J1171" s="195"/>
      <c r="K1171" s="195"/>
      <c r="L1171" s="195"/>
      <c r="M1171" s="195"/>
      <c r="N1171" s="195"/>
      <c r="O1171" s="195"/>
      <c r="P1171" s="195"/>
      <c r="Q1171" s="195"/>
      <c r="R1171" s="195"/>
      <c r="S1171" s="195"/>
      <c r="T1171" s="195"/>
      <c r="U1171" s="195"/>
      <c r="V1171" s="195"/>
      <c r="W1171" s="195"/>
      <c r="X1171" s="195"/>
      <c r="Y1171" s="195"/>
      <c r="Z1171" s="195"/>
    </row>
    <row r="1172" spans="1:26" ht="12.75" customHeight="1" x14ac:dyDescent="0.25">
      <c r="A1172" s="377"/>
      <c r="B1172" s="366"/>
      <c r="C1172" s="366"/>
      <c r="D1172" s="378"/>
      <c r="E1172" s="377"/>
      <c r="F1172" s="366"/>
      <c r="G1172" s="366"/>
      <c r="H1172" s="366"/>
      <c r="I1172" s="366"/>
      <c r="J1172" s="195"/>
      <c r="K1172" s="195"/>
      <c r="L1172" s="195"/>
      <c r="M1172" s="195"/>
      <c r="N1172" s="195"/>
      <c r="O1172" s="195"/>
      <c r="P1172" s="195"/>
      <c r="Q1172" s="195"/>
      <c r="R1172" s="195"/>
      <c r="S1172" s="195"/>
      <c r="T1172" s="195"/>
      <c r="U1172" s="195"/>
      <c r="V1172" s="195"/>
      <c r="W1172" s="195"/>
      <c r="X1172" s="195"/>
      <c r="Y1172" s="195"/>
      <c r="Z1172" s="195"/>
    </row>
    <row r="1173" spans="1:26" ht="12.75" customHeight="1" x14ac:dyDescent="0.25">
      <c r="A1173" s="377"/>
      <c r="B1173" s="366"/>
      <c r="C1173" s="366"/>
      <c r="D1173" s="378"/>
      <c r="E1173" s="377"/>
      <c r="F1173" s="366"/>
      <c r="G1173" s="366"/>
      <c r="H1173" s="366"/>
      <c r="I1173" s="366"/>
      <c r="J1173" s="195"/>
      <c r="K1173" s="195"/>
      <c r="L1173" s="195"/>
      <c r="M1173" s="195"/>
      <c r="N1173" s="195"/>
      <c r="O1173" s="195"/>
      <c r="P1173" s="195"/>
      <c r="Q1173" s="195"/>
      <c r="R1173" s="195"/>
      <c r="S1173" s="195"/>
      <c r="T1173" s="195"/>
      <c r="U1173" s="195"/>
      <c r="V1173" s="195"/>
      <c r="W1173" s="195"/>
      <c r="X1173" s="195"/>
      <c r="Y1173" s="195"/>
      <c r="Z1173" s="195"/>
    </row>
    <row r="1174" spans="1:26" ht="12.75" customHeight="1" x14ac:dyDescent="0.25">
      <c r="A1174" s="377"/>
      <c r="B1174" s="366"/>
      <c r="C1174" s="366"/>
      <c r="D1174" s="378"/>
      <c r="E1174" s="377"/>
      <c r="F1174" s="366"/>
      <c r="G1174" s="366"/>
      <c r="H1174" s="366"/>
      <c r="I1174" s="366"/>
      <c r="J1174" s="195"/>
      <c r="K1174" s="195"/>
      <c r="L1174" s="195"/>
      <c r="M1174" s="195"/>
      <c r="N1174" s="195"/>
      <c r="O1174" s="195"/>
      <c r="P1174" s="195"/>
      <c r="Q1174" s="195"/>
      <c r="R1174" s="195"/>
      <c r="S1174" s="195"/>
      <c r="T1174" s="195"/>
      <c r="U1174" s="195"/>
      <c r="V1174" s="195"/>
      <c r="W1174" s="195"/>
      <c r="X1174" s="195"/>
      <c r="Y1174" s="195"/>
      <c r="Z1174" s="195"/>
    </row>
    <row r="1175" spans="1:26" ht="12.75" customHeight="1" x14ac:dyDescent="0.25">
      <c r="A1175" s="377"/>
      <c r="B1175" s="366"/>
      <c r="C1175" s="366"/>
      <c r="D1175" s="378"/>
      <c r="E1175" s="377"/>
      <c r="F1175" s="366"/>
      <c r="G1175" s="366"/>
      <c r="H1175" s="366"/>
      <c r="I1175" s="366"/>
      <c r="J1175" s="195"/>
      <c r="K1175" s="195"/>
      <c r="L1175" s="195"/>
      <c r="M1175" s="195"/>
      <c r="N1175" s="195"/>
      <c r="O1175" s="195"/>
      <c r="P1175" s="195"/>
      <c r="Q1175" s="195"/>
      <c r="R1175" s="195"/>
      <c r="S1175" s="195"/>
      <c r="T1175" s="195"/>
      <c r="U1175" s="195"/>
      <c r="V1175" s="195"/>
      <c r="W1175" s="195"/>
      <c r="X1175" s="195"/>
      <c r="Y1175" s="195"/>
      <c r="Z1175" s="195"/>
    </row>
    <row r="1176" spans="1:26" ht="12.75" customHeight="1" x14ac:dyDescent="0.25">
      <c r="A1176" s="377"/>
      <c r="B1176" s="366"/>
      <c r="C1176" s="366"/>
      <c r="D1176" s="378"/>
      <c r="E1176" s="377"/>
      <c r="F1176" s="366"/>
      <c r="G1176" s="366"/>
      <c r="H1176" s="366"/>
      <c r="I1176" s="366"/>
      <c r="J1176" s="195"/>
      <c r="K1176" s="195"/>
      <c r="L1176" s="195"/>
      <c r="M1176" s="195"/>
      <c r="N1176" s="195"/>
      <c r="O1176" s="195"/>
      <c r="P1176" s="195"/>
      <c r="Q1176" s="195"/>
      <c r="R1176" s="195"/>
      <c r="S1176" s="195"/>
      <c r="T1176" s="195"/>
      <c r="U1176" s="195"/>
      <c r="V1176" s="195"/>
      <c r="W1176" s="195"/>
      <c r="X1176" s="195"/>
      <c r="Y1176" s="195"/>
      <c r="Z1176" s="195"/>
    </row>
    <row r="1177" spans="1:26" ht="12.75" customHeight="1" x14ac:dyDescent="0.25">
      <c r="A1177" s="377"/>
      <c r="B1177" s="366"/>
      <c r="C1177" s="366"/>
      <c r="D1177" s="378"/>
      <c r="E1177" s="377"/>
      <c r="F1177" s="366"/>
      <c r="G1177" s="366"/>
      <c r="H1177" s="366"/>
      <c r="I1177" s="366"/>
      <c r="J1177" s="195"/>
      <c r="K1177" s="195"/>
      <c r="L1177" s="195"/>
      <c r="M1177" s="195"/>
      <c r="N1177" s="195"/>
      <c r="O1177" s="195"/>
      <c r="P1177" s="195"/>
      <c r="Q1177" s="195"/>
      <c r="R1177" s="195"/>
      <c r="S1177" s="195"/>
      <c r="T1177" s="195"/>
      <c r="U1177" s="195"/>
      <c r="V1177" s="195"/>
      <c r="W1177" s="195"/>
      <c r="X1177" s="195"/>
      <c r="Y1177" s="195"/>
      <c r="Z1177" s="195"/>
    </row>
    <row r="1178" spans="1:26" ht="12.75" customHeight="1" x14ac:dyDescent="0.25">
      <c r="A1178" s="377"/>
      <c r="B1178" s="366"/>
      <c r="C1178" s="366"/>
      <c r="D1178" s="378"/>
      <c r="E1178" s="377"/>
      <c r="F1178" s="366"/>
      <c r="G1178" s="366"/>
      <c r="H1178" s="366"/>
      <c r="I1178" s="366"/>
      <c r="J1178" s="195"/>
      <c r="K1178" s="195"/>
      <c r="L1178" s="195"/>
      <c r="M1178" s="195"/>
      <c r="N1178" s="195"/>
      <c r="O1178" s="195"/>
      <c r="P1178" s="195"/>
      <c r="Q1178" s="195"/>
      <c r="R1178" s="195"/>
      <c r="S1178" s="195"/>
      <c r="T1178" s="195"/>
      <c r="U1178" s="195"/>
      <c r="V1178" s="195"/>
      <c r="W1178" s="195"/>
      <c r="X1178" s="195"/>
      <c r="Y1178" s="195"/>
      <c r="Z1178" s="195"/>
    </row>
    <row r="1179" spans="1:26" ht="12.75" customHeight="1" x14ac:dyDescent="0.25">
      <c r="A1179" s="377"/>
      <c r="B1179" s="366"/>
      <c r="C1179" s="366"/>
      <c r="D1179" s="378"/>
      <c r="E1179" s="377"/>
      <c r="F1179" s="366"/>
      <c r="G1179" s="366"/>
      <c r="H1179" s="366"/>
      <c r="I1179" s="366"/>
      <c r="J1179" s="195"/>
      <c r="K1179" s="195"/>
      <c r="L1179" s="195"/>
      <c r="M1179" s="195"/>
      <c r="N1179" s="195"/>
      <c r="O1179" s="195"/>
      <c r="P1179" s="195"/>
      <c r="Q1179" s="195"/>
      <c r="R1179" s="195"/>
      <c r="S1179" s="195"/>
      <c r="T1179" s="195"/>
      <c r="U1179" s="195"/>
      <c r="V1179" s="195"/>
      <c r="W1179" s="195"/>
      <c r="X1179" s="195"/>
      <c r="Y1179" s="195"/>
      <c r="Z1179" s="195"/>
    </row>
    <row r="1180" spans="1:26" ht="12.75" customHeight="1" x14ac:dyDescent="0.25">
      <c r="A1180" s="377"/>
      <c r="B1180" s="366"/>
      <c r="C1180" s="366"/>
      <c r="D1180" s="378"/>
      <c r="E1180" s="377"/>
      <c r="F1180" s="366"/>
      <c r="G1180" s="366"/>
      <c r="H1180" s="366"/>
      <c r="I1180" s="366"/>
      <c r="J1180" s="195"/>
      <c r="K1180" s="195"/>
      <c r="L1180" s="195"/>
      <c r="M1180" s="195"/>
      <c r="N1180" s="195"/>
      <c r="O1180" s="195"/>
      <c r="P1180" s="195"/>
      <c r="Q1180" s="195"/>
      <c r="R1180" s="195"/>
      <c r="S1180" s="195"/>
      <c r="T1180" s="195"/>
      <c r="U1180" s="195"/>
      <c r="V1180" s="195"/>
      <c r="W1180" s="195"/>
      <c r="X1180" s="195"/>
      <c r="Y1180" s="195"/>
      <c r="Z1180" s="195"/>
    </row>
    <row r="1181" spans="1:26" ht="12.75" customHeight="1" x14ac:dyDescent="0.25">
      <c r="A1181" s="377"/>
      <c r="B1181" s="366"/>
      <c r="C1181" s="366"/>
      <c r="D1181" s="378"/>
      <c r="E1181" s="377"/>
      <c r="F1181" s="366"/>
      <c r="G1181" s="366"/>
      <c r="H1181" s="366"/>
      <c r="I1181" s="366"/>
      <c r="J1181" s="195"/>
      <c r="K1181" s="195"/>
      <c r="L1181" s="195"/>
      <c r="M1181" s="195"/>
      <c r="N1181" s="195"/>
      <c r="O1181" s="195"/>
      <c r="P1181" s="195"/>
      <c r="Q1181" s="195"/>
      <c r="R1181" s="195"/>
      <c r="S1181" s="195"/>
      <c r="T1181" s="195"/>
      <c r="U1181" s="195"/>
      <c r="V1181" s="195"/>
      <c r="W1181" s="195"/>
      <c r="X1181" s="195"/>
      <c r="Y1181" s="195"/>
      <c r="Z1181" s="195"/>
    </row>
    <row r="1182" spans="1:26" ht="12.75" customHeight="1" x14ac:dyDescent="0.25">
      <c r="A1182" s="377"/>
      <c r="B1182" s="366"/>
      <c r="C1182" s="366"/>
      <c r="D1182" s="378"/>
      <c r="E1182" s="377"/>
      <c r="F1182" s="366"/>
      <c r="G1182" s="366"/>
      <c r="H1182" s="366"/>
      <c r="I1182" s="366"/>
      <c r="J1182" s="195"/>
      <c r="K1182" s="195"/>
      <c r="L1182" s="195"/>
      <c r="M1182" s="195"/>
      <c r="N1182" s="195"/>
      <c r="O1182" s="195"/>
      <c r="P1182" s="195"/>
      <c r="Q1182" s="195"/>
      <c r="R1182" s="195"/>
      <c r="S1182" s="195"/>
      <c r="T1182" s="195"/>
      <c r="U1182" s="195"/>
      <c r="V1182" s="195"/>
      <c r="W1182" s="195"/>
      <c r="X1182" s="195"/>
      <c r="Y1182" s="195"/>
      <c r="Z1182" s="195"/>
    </row>
    <row r="1183" spans="1:26" ht="12.75" customHeight="1" x14ac:dyDescent="0.25">
      <c r="A1183" s="377"/>
      <c r="B1183" s="366"/>
      <c r="C1183" s="366"/>
      <c r="D1183" s="378"/>
      <c r="E1183" s="377"/>
      <c r="F1183" s="366"/>
      <c r="G1183" s="366"/>
      <c r="H1183" s="366"/>
      <c r="I1183" s="366"/>
      <c r="J1183" s="195"/>
      <c r="K1183" s="195"/>
      <c r="L1183" s="195"/>
      <c r="M1183" s="195"/>
      <c r="N1183" s="195"/>
      <c r="O1183" s="195"/>
      <c r="P1183" s="195"/>
      <c r="Q1183" s="195"/>
      <c r="R1183" s="195"/>
      <c r="S1183" s="195"/>
      <c r="T1183" s="195"/>
      <c r="U1183" s="195"/>
      <c r="V1183" s="195"/>
      <c r="W1183" s="195"/>
      <c r="X1183" s="195"/>
      <c r="Y1183" s="195"/>
      <c r="Z1183" s="195"/>
    </row>
    <row r="1184" spans="1:26" ht="12.75" customHeight="1" x14ac:dyDescent="0.25">
      <c r="A1184" s="377"/>
      <c r="B1184" s="366"/>
      <c r="C1184" s="366"/>
      <c r="D1184" s="378"/>
      <c r="E1184" s="377"/>
      <c r="F1184" s="366"/>
      <c r="G1184" s="366"/>
      <c r="H1184" s="366"/>
      <c r="I1184" s="366"/>
      <c r="J1184" s="195"/>
      <c r="K1184" s="195"/>
      <c r="L1184" s="195"/>
      <c r="M1184" s="195"/>
      <c r="N1184" s="195"/>
      <c r="O1184" s="195"/>
      <c r="P1184" s="195"/>
      <c r="Q1184" s="195"/>
      <c r="R1184" s="195"/>
      <c r="S1184" s="195"/>
      <c r="T1184" s="195"/>
      <c r="U1184" s="195"/>
      <c r="V1184" s="195"/>
      <c r="W1184" s="195"/>
      <c r="X1184" s="195"/>
      <c r="Y1184" s="195"/>
      <c r="Z1184" s="195"/>
    </row>
    <row r="1185" spans="1:26" ht="12.75" customHeight="1" x14ac:dyDescent="0.25">
      <c r="A1185" s="377"/>
      <c r="B1185" s="366"/>
      <c r="C1185" s="366"/>
      <c r="D1185" s="378"/>
      <c r="E1185" s="377"/>
      <c r="F1185" s="366"/>
      <c r="G1185" s="366"/>
      <c r="H1185" s="366"/>
      <c r="I1185" s="366"/>
      <c r="J1185" s="195"/>
      <c r="K1185" s="195"/>
      <c r="L1185" s="195"/>
      <c r="M1185" s="195"/>
      <c r="N1185" s="195"/>
      <c r="O1185" s="195"/>
      <c r="P1185" s="195"/>
      <c r="Q1185" s="195"/>
      <c r="R1185" s="195"/>
      <c r="S1185" s="195"/>
      <c r="T1185" s="195"/>
      <c r="U1185" s="195"/>
      <c r="V1185" s="195"/>
      <c r="W1185" s="195"/>
      <c r="X1185" s="195"/>
      <c r="Y1185" s="195"/>
      <c r="Z1185" s="195"/>
    </row>
    <row r="1186" spans="1:26" ht="12.75" customHeight="1" x14ac:dyDescent="0.25">
      <c r="A1186" s="377"/>
      <c r="B1186" s="366"/>
      <c r="C1186" s="366"/>
      <c r="D1186" s="378"/>
      <c r="E1186" s="377"/>
      <c r="F1186" s="366"/>
      <c r="G1186" s="366"/>
      <c r="H1186" s="366"/>
      <c r="I1186" s="366"/>
      <c r="J1186" s="195"/>
      <c r="K1186" s="195"/>
      <c r="L1186" s="195"/>
      <c r="M1186" s="195"/>
      <c r="N1186" s="195"/>
      <c r="O1186" s="195"/>
      <c r="P1186" s="195"/>
      <c r="Q1186" s="195"/>
      <c r="R1186" s="195"/>
      <c r="S1186" s="195"/>
      <c r="T1186" s="195"/>
      <c r="U1186" s="195"/>
      <c r="V1186" s="195"/>
      <c r="W1186" s="195"/>
      <c r="X1186" s="195"/>
      <c r="Y1186" s="195"/>
      <c r="Z1186" s="195"/>
    </row>
    <row r="1187" spans="1:26" ht="12.75" customHeight="1" x14ac:dyDescent="0.25">
      <c r="A1187" s="377"/>
      <c r="B1187" s="366"/>
      <c r="C1187" s="366"/>
      <c r="D1187" s="378"/>
      <c r="E1187" s="377"/>
      <c r="F1187" s="366"/>
      <c r="G1187" s="366"/>
      <c r="H1187" s="366"/>
      <c r="I1187" s="366"/>
      <c r="J1187" s="195"/>
      <c r="K1187" s="195"/>
      <c r="L1187" s="195"/>
      <c r="M1187" s="195"/>
      <c r="N1187" s="195"/>
      <c r="O1187" s="195"/>
      <c r="P1187" s="195"/>
      <c r="Q1187" s="195"/>
      <c r="R1187" s="195"/>
      <c r="S1187" s="195"/>
      <c r="T1187" s="195"/>
      <c r="U1187" s="195"/>
      <c r="V1187" s="195"/>
      <c r="W1187" s="195"/>
      <c r="X1187" s="195"/>
      <c r="Y1187" s="195"/>
      <c r="Z1187" s="195"/>
    </row>
    <row r="1188" spans="1:26" ht="12.75" customHeight="1" x14ac:dyDescent="0.25">
      <c r="A1188" s="377"/>
      <c r="B1188" s="366"/>
      <c r="C1188" s="366"/>
      <c r="D1188" s="378"/>
      <c r="E1188" s="377"/>
      <c r="F1188" s="366"/>
      <c r="G1188" s="366"/>
      <c r="H1188" s="366"/>
      <c r="I1188" s="366"/>
      <c r="J1188" s="195"/>
      <c r="K1188" s="195"/>
      <c r="L1188" s="195"/>
      <c r="M1188" s="195"/>
      <c r="N1188" s="195"/>
      <c r="O1188" s="195"/>
      <c r="P1188" s="195"/>
      <c r="Q1188" s="195"/>
      <c r="R1188" s="195"/>
      <c r="S1188" s="195"/>
      <c r="T1188" s="195"/>
      <c r="U1188" s="195"/>
      <c r="V1188" s="195"/>
      <c r="W1188" s="195"/>
      <c r="X1188" s="195"/>
      <c r="Y1188" s="195"/>
      <c r="Z1188" s="195"/>
    </row>
    <row r="1189" spans="1:26" ht="12.75" customHeight="1" x14ac:dyDescent="0.25">
      <c r="A1189" s="377"/>
      <c r="B1189" s="366"/>
      <c r="C1189" s="366"/>
      <c r="D1189" s="378"/>
      <c r="E1189" s="377"/>
      <c r="F1189" s="366"/>
      <c r="G1189" s="366"/>
      <c r="H1189" s="366"/>
      <c r="I1189" s="366"/>
      <c r="J1189" s="195"/>
      <c r="K1189" s="195"/>
      <c r="L1189" s="195"/>
      <c r="M1189" s="195"/>
      <c r="N1189" s="195"/>
      <c r="O1189" s="195"/>
      <c r="P1189" s="195"/>
      <c r="Q1189" s="195"/>
      <c r="R1189" s="195"/>
      <c r="S1189" s="195"/>
      <c r="T1189" s="195"/>
      <c r="U1189" s="195"/>
      <c r="V1189" s="195"/>
      <c r="W1189" s="195"/>
      <c r="X1189" s="195"/>
      <c r="Y1189" s="195"/>
      <c r="Z1189" s="195"/>
    </row>
    <row r="1190" spans="1:26" ht="12.75" customHeight="1" x14ac:dyDescent="0.25">
      <c r="A1190" s="377"/>
      <c r="B1190" s="366"/>
      <c r="C1190" s="366"/>
      <c r="D1190" s="378"/>
      <c r="E1190" s="377"/>
      <c r="F1190" s="366"/>
      <c r="G1190" s="366"/>
      <c r="H1190" s="366"/>
      <c r="I1190" s="366"/>
      <c r="J1190" s="195"/>
      <c r="K1190" s="195"/>
      <c r="L1190" s="195"/>
      <c r="M1190" s="195"/>
      <c r="N1190" s="195"/>
      <c r="O1190" s="195"/>
      <c r="P1190" s="195"/>
      <c r="Q1190" s="195"/>
      <c r="R1190" s="195"/>
      <c r="S1190" s="195"/>
      <c r="T1190" s="195"/>
      <c r="U1190" s="195"/>
      <c r="V1190" s="195"/>
      <c r="W1190" s="195"/>
      <c r="X1190" s="195"/>
      <c r="Y1190" s="195"/>
      <c r="Z1190" s="195"/>
    </row>
    <row r="1191" spans="1:26" ht="12.75" customHeight="1" x14ac:dyDescent="0.25">
      <c r="A1191" s="377"/>
      <c r="B1191" s="366"/>
      <c r="C1191" s="366"/>
      <c r="D1191" s="378"/>
      <c r="E1191" s="377"/>
      <c r="F1191" s="366"/>
      <c r="G1191" s="366"/>
      <c r="H1191" s="366"/>
      <c r="I1191" s="366"/>
      <c r="J1191" s="195"/>
      <c r="K1191" s="195"/>
      <c r="L1191" s="195"/>
      <c r="M1191" s="195"/>
      <c r="N1191" s="195"/>
      <c r="O1191" s="195"/>
      <c r="P1191" s="195"/>
      <c r="Q1191" s="195"/>
      <c r="R1191" s="195"/>
      <c r="S1191" s="195"/>
      <c r="T1191" s="195"/>
      <c r="U1191" s="195"/>
      <c r="V1191" s="195"/>
      <c r="W1191" s="195"/>
      <c r="X1191" s="195"/>
      <c r="Y1191" s="195"/>
      <c r="Z1191" s="195"/>
    </row>
    <row r="1192" spans="1:26" ht="12.75" customHeight="1" x14ac:dyDescent="0.25">
      <c r="A1192" s="377"/>
      <c r="B1192" s="366"/>
      <c r="C1192" s="366"/>
      <c r="D1192" s="378"/>
      <c r="E1192" s="377"/>
      <c r="F1192" s="366"/>
      <c r="G1192" s="366"/>
      <c r="H1192" s="366"/>
      <c r="I1192" s="366"/>
      <c r="J1192" s="195"/>
      <c r="K1192" s="195"/>
      <c r="L1192" s="195"/>
      <c r="M1192" s="195"/>
      <c r="N1192" s="195"/>
      <c r="O1192" s="195"/>
      <c r="P1192" s="195"/>
      <c r="Q1192" s="195"/>
      <c r="R1192" s="195"/>
      <c r="S1192" s="195"/>
      <c r="T1192" s="195"/>
      <c r="U1192" s="195"/>
      <c r="V1192" s="195"/>
      <c r="W1192" s="195"/>
      <c r="X1192" s="195"/>
      <c r="Y1192" s="195"/>
      <c r="Z1192" s="195"/>
    </row>
    <row r="1193" spans="1:26" ht="12.75" customHeight="1" x14ac:dyDescent="0.25">
      <c r="A1193" s="377"/>
      <c r="B1193" s="366"/>
      <c r="C1193" s="366"/>
      <c r="D1193" s="378"/>
      <c r="E1193" s="377"/>
      <c r="F1193" s="366"/>
      <c r="G1193" s="366"/>
      <c r="H1193" s="366"/>
      <c r="I1193" s="366"/>
      <c r="J1193" s="195"/>
      <c r="K1193" s="195"/>
      <c r="L1193" s="195"/>
      <c r="M1193" s="195"/>
      <c r="N1193" s="195"/>
      <c r="O1193" s="195"/>
      <c r="P1193" s="195"/>
      <c r="Q1193" s="195"/>
      <c r="R1193" s="195"/>
      <c r="S1193" s="195"/>
      <c r="T1193" s="195"/>
      <c r="U1193" s="195"/>
      <c r="V1193" s="195"/>
      <c r="W1193" s="195"/>
      <c r="X1193" s="195"/>
      <c r="Y1193" s="195"/>
      <c r="Z1193" s="195"/>
    </row>
    <row r="1194" spans="1:26" ht="12.75" customHeight="1" x14ac:dyDescent="0.25">
      <c r="A1194" s="377"/>
      <c r="B1194" s="366"/>
      <c r="C1194" s="366"/>
      <c r="D1194" s="378"/>
      <c r="E1194" s="377"/>
      <c r="F1194" s="366"/>
      <c r="G1194" s="366"/>
      <c r="H1194" s="366"/>
      <c r="I1194" s="366"/>
      <c r="J1194" s="195"/>
      <c r="K1194" s="195"/>
      <c r="L1194" s="195"/>
      <c r="M1194" s="195"/>
      <c r="N1194" s="195"/>
      <c r="O1194" s="195"/>
      <c r="P1194" s="195"/>
      <c r="Q1194" s="195"/>
      <c r="R1194" s="195"/>
      <c r="S1194" s="195"/>
      <c r="T1194" s="195"/>
      <c r="U1194" s="195"/>
      <c r="V1194" s="195"/>
      <c r="W1194" s="195"/>
      <c r="X1194" s="195"/>
      <c r="Y1194" s="195"/>
      <c r="Z1194" s="195"/>
    </row>
    <row r="1195" spans="1:26" ht="12.75" customHeight="1" x14ac:dyDescent="0.25">
      <c r="A1195" s="377"/>
      <c r="B1195" s="366"/>
      <c r="C1195" s="366"/>
      <c r="D1195" s="378"/>
      <c r="E1195" s="377"/>
      <c r="F1195" s="366"/>
      <c r="G1195" s="366"/>
      <c r="H1195" s="366"/>
      <c r="I1195" s="366"/>
      <c r="J1195" s="195"/>
      <c r="K1195" s="195"/>
      <c r="L1195" s="195"/>
      <c r="M1195" s="195"/>
      <c r="N1195" s="195"/>
      <c r="O1195" s="195"/>
      <c r="P1195" s="195"/>
      <c r="Q1195" s="195"/>
      <c r="R1195" s="195"/>
      <c r="S1195" s="195"/>
      <c r="T1195" s="195"/>
      <c r="U1195" s="195"/>
      <c r="V1195" s="195"/>
      <c r="W1195" s="195"/>
      <c r="X1195" s="195"/>
      <c r="Y1195" s="195"/>
      <c r="Z1195" s="195"/>
    </row>
    <row r="1196" spans="1:26" ht="12.75" customHeight="1" x14ac:dyDescent="0.25">
      <c r="A1196" s="377"/>
      <c r="B1196" s="366"/>
      <c r="C1196" s="366"/>
      <c r="D1196" s="378"/>
      <c r="E1196" s="377"/>
      <c r="F1196" s="366"/>
      <c r="G1196" s="366"/>
      <c r="H1196" s="366"/>
      <c r="I1196" s="366"/>
      <c r="J1196" s="195"/>
      <c r="K1196" s="195"/>
      <c r="L1196" s="195"/>
      <c r="M1196" s="195"/>
      <c r="N1196" s="195"/>
      <c r="O1196" s="195"/>
      <c r="P1196" s="195"/>
      <c r="Q1196" s="195"/>
      <c r="R1196" s="195"/>
      <c r="S1196" s="195"/>
      <c r="T1196" s="195"/>
      <c r="U1196" s="195"/>
      <c r="V1196" s="195"/>
      <c r="W1196" s="195"/>
      <c r="X1196" s="195"/>
      <c r="Y1196" s="195"/>
      <c r="Z1196" s="195"/>
    </row>
    <row r="1197" spans="1:26" ht="12.75" customHeight="1" x14ac:dyDescent="0.25">
      <c r="A1197" s="377"/>
      <c r="B1197" s="366"/>
      <c r="C1197" s="366"/>
      <c r="D1197" s="378"/>
      <c r="E1197" s="377"/>
      <c r="F1197" s="366"/>
      <c r="G1197" s="366"/>
      <c r="H1197" s="366"/>
      <c r="I1197" s="366"/>
      <c r="J1197" s="195"/>
      <c r="K1197" s="195"/>
      <c r="L1197" s="195"/>
      <c r="M1197" s="195"/>
      <c r="N1197" s="195"/>
      <c r="O1197" s="195"/>
      <c r="P1197" s="195"/>
      <c r="Q1197" s="195"/>
      <c r="R1197" s="195"/>
      <c r="S1197" s="195"/>
      <c r="T1197" s="195"/>
      <c r="U1197" s="195"/>
      <c r="V1197" s="195"/>
      <c r="W1197" s="195"/>
      <c r="X1197" s="195"/>
      <c r="Y1197" s="195"/>
      <c r="Z1197" s="195"/>
    </row>
    <row r="1198" spans="1:26" ht="12.75" customHeight="1" x14ac:dyDescent="0.25">
      <c r="A1198" s="377"/>
      <c r="B1198" s="366"/>
      <c r="C1198" s="366"/>
      <c r="D1198" s="378"/>
      <c r="E1198" s="377"/>
      <c r="F1198" s="366"/>
      <c r="G1198" s="366"/>
      <c r="H1198" s="366"/>
      <c r="I1198" s="366"/>
      <c r="J1198" s="195"/>
      <c r="K1198" s="195"/>
      <c r="L1198" s="195"/>
      <c r="M1198" s="195"/>
      <c r="N1198" s="195"/>
      <c r="O1198" s="195"/>
      <c r="P1198" s="195"/>
      <c r="Q1198" s="195"/>
      <c r="R1198" s="195"/>
      <c r="S1198" s="195"/>
      <c r="T1198" s="195"/>
      <c r="U1198" s="195"/>
      <c r="V1198" s="195"/>
      <c r="W1198" s="195"/>
      <c r="X1198" s="195"/>
      <c r="Y1198" s="195"/>
      <c r="Z1198" s="195"/>
    </row>
    <row r="1199" spans="1:26" ht="12.75" customHeight="1" x14ac:dyDescent="0.25">
      <c r="A1199" s="377"/>
      <c r="B1199" s="366"/>
      <c r="C1199" s="366"/>
      <c r="D1199" s="378"/>
      <c r="E1199" s="377"/>
      <c r="F1199" s="366"/>
      <c r="G1199" s="366"/>
      <c r="H1199" s="366"/>
      <c r="I1199" s="366"/>
      <c r="J1199" s="195"/>
      <c r="K1199" s="195"/>
      <c r="L1199" s="195"/>
      <c r="M1199" s="195"/>
      <c r="N1199" s="195"/>
      <c r="O1199" s="195"/>
      <c r="P1199" s="195"/>
      <c r="Q1199" s="195"/>
      <c r="R1199" s="195"/>
      <c r="S1199" s="195"/>
      <c r="T1199" s="195"/>
      <c r="U1199" s="195"/>
      <c r="V1199" s="195"/>
      <c r="W1199" s="195"/>
      <c r="X1199" s="195"/>
      <c r="Y1199" s="195"/>
      <c r="Z1199" s="195"/>
    </row>
    <row r="1200" spans="1:26" ht="12.75" customHeight="1" x14ac:dyDescent="0.25">
      <c r="A1200" s="377"/>
      <c r="B1200" s="366"/>
      <c r="C1200" s="366"/>
      <c r="D1200" s="378"/>
      <c r="E1200" s="377"/>
      <c r="F1200" s="366"/>
      <c r="G1200" s="366"/>
      <c r="H1200" s="366"/>
      <c r="I1200" s="366"/>
      <c r="J1200" s="195"/>
      <c r="K1200" s="195"/>
      <c r="L1200" s="195"/>
      <c r="M1200" s="195"/>
      <c r="N1200" s="195"/>
      <c r="O1200" s="195"/>
      <c r="P1200" s="195"/>
      <c r="Q1200" s="195"/>
      <c r="R1200" s="195"/>
      <c r="S1200" s="195"/>
      <c r="T1200" s="195"/>
      <c r="U1200" s="195"/>
      <c r="V1200" s="195"/>
      <c r="W1200" s="195"/>
      <c r="X1200" s="195"/>
      <c r="Y1200" s="195"/>
      <c r="Z1200" s="195"/>
    </row>
    <row r="1201" spans="1:26" ht="12.75" customHeight="1" x14ac:dyDescent="0.25">
      <c r="A1201" s="377"/>
      <c r="B1201" s="366"/>
      <c r="C1201" s="366"/>
      <c r="D1201" s="378"/>
      <c r="E1201" s="377"/>
      <c r="F1201" s="366"/>
      <c r="G1201" s="366"/>
      <c r="H1201" s="366"/>
      <c r="I1201" s="366"/>
      <c r="J1201" s="195"/>
      <c r="K1201" s="195"/>
      <c r="L1201" s="195"/>
      <c r="M1201" s="195"/>
      <c r="N1201" s="195"/>
      <c r="O1201" s="195"/>
      <c r="P1201" s="195"/>
      <c r="Q1201" s="195"/>
      <c r="R1201" s="195"/>
      <c r="S1201" s="195"/>
      <c r="T1201" s="195"/>
      <c r="U1201" s="195"/>
      <c r="V1201" s="195"/>
      <c r="W1201" s="195"/>
      <c r="X1201" s="195"/>
      <c r="Y1201" s="195"/>
      <c r="Z1201" s="195"/>
    </row>
    <row r="1202" spans="1:26" ht="12.75" customHeight="1" x14ac:dyDescent="0.25">
      <c r="A1202" s="377"/>
      <c r="B1202" s="366"/>
      <c r="C1202" s="366"/>
      <c r="D1202" s="378"/>
      <c r="E1202" s="377"/>
      <c r="F1202" s="366"/>
      <c r="G1202" s="366"/>
      <c r="H1202" s="366"/>
      <c r="I1202" s="366"/>
      <c r="J1202" s="195"/>
      <c r="K1202" s="195"/>
      <c r="L1202" s="195"/>
      <c r="M1202" s="195"/>
      <c r="N1202" s="195"/>
      <c r="O1202" s="195"/>
      <c r="P1202" s="195"/>
      <c r="Q1202" s="195"/>
      <c r="R1202" s="195"/>
      <c r="S1202" s="195"/>
      <c r="T1202" s="195"/>
      <c r="U1202" s="195"/>
      <c r="V1202" s="195"/>
      <c r="W1202" s="195"/>
      <c r="X1202" s="195"/>
      <c r="Y1202" s="195"/>
      <c r="Z1202" s="195"/>
    </row>
    <row r="1203" spans="1:26" ht="12.75" customHeight="1" x14ac:dyDescent="0.25">
      <c r="A1203" s="377"/>
      <c r="B1203" s="366"/>
      <c r="C1203" s="366"/>
      <c r="D1203" s="378"/>
      <c r="E1203" s="377"/>
      <c r="F1203" s="366"/>
      <c r="G1203" s="366"/>
      <c r="H1203" s="366"/>
      <c r="I1203" s="366"/>
      <c r="J1203" s="195"/>
      <c r="K1203" s="195"/>
      <c r="L1203" s="195"/>
      <c r="M1203" s="195"/>
      <c r="N1203" s="195"/>
      <c r="O1203" s="195"/>
      <c r="P1203" s="195"/>
      <c r="Q1203" s="195"/>
      <c r="R1203" s="195"/>
      <c r="S1203" s="195"/>
      <c r="T1203" s="195"/>
      <c r="U1203" s="195"/>
      <c r="V1203" s="195"/>
      <c r="W1203" s="195"/>
      <c r="X1203" s="195"/>
      <c r="Y1203" s="195"/>
      <c r="Z1203" s="195"/>
    </row>
    <row r="1204" spans="1:26" ht="12.75" customHeight="1" x14ac:dyDescent="0.25">
      <c r="A1204" s="377"/>
      <c r="B1204" s="366"/>
      <c r="C1204" s="366"/>
      <c r="D1204" s="378"/>
      <c r="E1204" s="377"/>
      <c r="F1204" s="366"/>
      <c r="G1204" s="366"/>
      <c r="H1204" s="366"/>
      <c r="I1204" s="366"/>
      <c r="J1204" s="195"/>
      <c r="K1204" s="195"/>
      <c r="L1204" s="195"/>
      <c r="M1204" s="195"/>
      <c r="N1204" s="195"/>
      <c r="O1204" s="195"/>
      <c r="P1204" s="195"/>
      <c r="Q1204" s="195"/>
      <c r="R1204" s="195"/>
      <c r="S1204" s="195"/>
      <c r="T1204" s="195"/>
      <c r="U1204" s="195"/>
      <c r="V1204" s="195"/>
      <c r="W1204" s="195"/>
      <c r="X1204" s="195"/>
      <c r="Y1204" s="195"/>
      <c r="Z1204" s="195"/>
    </row>
    <row r="1205" spans="1:26" ht="12.75" customHeight="1" x14ac:dyDescent="0.25">
      <c r="A1205" s="377"/>
      <c r="B1205" s="366"/>
      <c r="C1205" s="366"/>
      <c r="D1205" s="378"/>
      <c r="E1205" s="377"/>
      <c r="F1205" s="366"/>
      <c r="G1205" s="366"/>
      <c r="H1205" s="366"/>
      <c r="I1205" s="366"/>
      <c r="J1205" s="195"/>
      <c r="K1205" s="195"/>
      <c r="L1205" s="195"/>
      <c r="M1205" s="195"/>
      <c r="N1205" s="195"/>
      <c r="O1205" s="195"/>
      <c r="P1205" s="195"/>
      <c r="Q1205" s="195"/>
      <c r="R1205" s="195"/>
      <c r="S1205" s="195"/>
      <c r="T1205" s="195"/>
      <c r="U1205" s="195"/>
      <c r="V1205" s="195"/>
      <c r="W1205" s="195"/>
      <c r="X1205" s="195"/>
      <c r="Y1205" s="195"/>
      <c r="Z1205" s="195"/>
    </row>
    <row r="1206" spans="1:26" ht="12.75" customHeight="1" x14ac:dyDescent="0.25">
      <c r="A1206" s="377"/>
      <c r="B1206" s="366"/>
      <c r="C1206" s="366"/>
      <c r="D1206" s="378"/>
      <c r="E1206" s="377"/>
      <c r="F1206" s="366"/>
      <c r="G1206" s="366"/>
      <c r="H1206" s="366"/>
      <c r="I1206" s="366"/>
      <c r="J1206" s="195"/>
      <c r="K1206" s="195"/>
      <c r="L1206" s="195"/>
      <c r="M1206" s="195"/>
      <c r="N1206" s="195"/>
      <c r="O1206" s="195"/>
      <c r="P1206" s="195"/>
      <c r="Q1206" s="195"/>
      <c r="R1206" s="195"/>
      <c r="S1206" s="195"/>
      <c r="T1206" s="195"/>
      <c r="U1206" s="195"/>
      <c r="V1206" s="195"/>
      <c r="W1206" s="195"/>
      <c r="X1206" s="195"/>
      <c r="Y1206" s="195"/>
      <c r="Z1206" s="195"/>
    </row>
    <row r="1207" spans="1:26" ht="12.75" customHeight="1" x14ac:dyDescent="0.25">
      <c r="A1207" s="377"/>
      <c r="B1207" s="366"/>
      <c r="C1207" s="366"/>
      <c r="D1207" s="378"/>
      <c r="E1207" s="377"/>
      <c r="F1207" s="366"/>
      <c r="G1207" s="366"/>
      <c r="H1207" s="366"/>
      <c r="I1207" s="366"/>
      <c r="J1207" s="195"/>
      <c r="K1207" s="195"/>
      <c r="L1207" s="195"/>
      <c r="M1207" s="195"/>
      <c r="N1207" s="195"/>
      <c r="O1207" s="195"/>
      <c r="P1207" s="195"/>
      <c r="Q1207" s="195"/>
      <c r="R1207" s="195"/>
      <c r="S1207" s="195"/>
      <c r="T1207" s="195"/>
      <c r="U1207" s="195"/>
      <c r="V1207" s="195"/>
      <c r="W1207" s="195"/>
      <c r="X1207" s="195"/>
      <c r="Y1207" s="195"/>
      <c r="Z1207" s="195"/>
    </row>
    <row r="1208" spans="1:26" ht="12.75" customHeight="1" x14ac:dyDescent="0.25">
      <c r="A1208" s="377"/>
      <c r="B1208" s="366"/>
      <c r="C1208" s="366"/>
      <c r="D1208" s="378"/>
      <c r="E1208" s="377"/>
      <c r="F1208" s="366"/>
      <c r="G1208" s="366"/>
      <c r="H1208" s="366"/>
      <c r="I1208" s="366"/>
      <c r="J1208" s="195"/>
      <c r="K1208" s="195"/>
      <c r="L1208" s="195"/>
      <c r="M1208" s="195"/>
      <c r="N1208" s="195"/>
      <c r="O1208" s="195"/>
      <c r="P1208" s="195"/>
      <c r="Q1208" s="195"/>
      <c r="R1208" s="195"/>
      <c r="S1208" s="195"/>
      <c r="T1208" s="195"/>
      <c r="U1208" s="195"/>
      <c r="V1208" s="195"/>
      <c r="W1208" s="195"/>
      <c r="X1208" s="195"/>
      <c r="Y1208" s="195"/>
      <c r="Z1208" s="195"/>
    </row>
    <row r="1209" spans="1:26" ht="12.75" customHeight="1" x14ac:dyDescent="0.25">
      <c r="A1209" s="377"/>
      <c r="B1209" s="366"/>
      <c r="C1209" s="366"/>
      <c r="D1209" s="378"/>
      <c r="E1209" s="377"/>
      <c r="F1209" s="366"/>
      <c r="G1209" s="366"/>
      <c r="H1209" s="366"/>
      <c r="I1209" s="366"/>
      <c r="J1209" s="195"/>
      <c r="K1209" s="195"/>
      <c r="L1209" s="195"/>
      <c r="M1209" s="195"/>
      <c r="N1209" s="195"/>
      <c r="O1209" s="195"/>
      <c r="P1209" s="195"/>
      <c r="Q1209" s="195"/>
      <c r="R1209" s="195"/>
      <c r="S1209" s="195"/>
      <c r="T1209" s="195"/>
      <c r="U1209" s="195"/>
      <c r="V1209" s="195"/>
      <c r="W1209" s="195"/>
      <c r="X1209" s="195"/>
      <c r="Y1209" s="195"/>
      <c r="Z1209" s="195"/>
    </row>
    <row r="1210" spans="1:26" ht="12.75" customHeight="1" x14ac:dyDescent="0.25">
      <c r="A1210" s="377"/>
      <c r="B1210" s="366"/>
      <c r="C1210" s="366"/>
      <c r="D1210" s="378"/>
      <c r="E1210" s="377"/>
      <c r="F1210" s="366"/>
      <c r="G1210" s="366"/>
      <c r="H1210" s="366"/>
      <c r="I1210" s="366"/>
      <c r="J1210" s="195"/>
      <c r="K1210" s="195"/>
      <c r="L1210" s="195"/>
      <c r="M1210" s="195"/>
      <c r="N1210" s="195"/>
      <c r="O1210" s="195"/>
      <c r="P1210" s="195"/>
      <c r="Q1210" s="195"/>
      <c r="R1210" s="195"/>
      <c r="S1210" s="195"/>
      <c r="T1210" s="195"/>
      <c r="U1210" s="195"/>
      <c r="V1210" s="195"/>
      <c r="W1210" s="195"/>
      <c r="X1210" s="195"/>
      <c r="Y1210" s="195"/>
      <c r="Z1210" s="195"/>
    </row>
    <row r="1211" spans="1:26" ht="12.75" customHeight="1" x14ac:dyDescent="0.25">
      <c r="A1211" s="377"/>
      <c r="B1211" s="366"/>
      <c r="C1211" s="366"/>
      <c r="D1211" s="378"/>
      <c r="E1211" s="377"/>
      <c r="F1211" s="366"/>
      <c r="G1211" s="366"/>
      <c r="H1211" s="366"/>
      <c r="I1211" s="366"/>
      <c r="J1211" s="195"/>
      <c r="K1211" s="195"/>
      <c r="L1211" s="195"/>
      <c r="M1211" s="195"/>
      <c r="N1211" s="195"/>
      <c r="O1211" s="195"/>
      <c r="P1211" s="195"/>
      <c r="Q1211" s="195"/>
      <c r="R1211" s="195"/>
      <c r="S1211" s="195"/>
      <c r="T1211" s="195"/>
      <c r="U1211" s="195"/>
      <c r="V1211" s="195"/>
      <c r="W1211" s="195"/>
      <c r="X1211" s="195"/>
      <c r="Y1211" s="195"/>
      <c r="Z1211" s="195"/>
    </row>
    <row r="1212" spans="1:26" ht="12.75" customHeight="1" x14ac:dyDescent="0.25">
      <c r="A1212" s="377"/>
      <c r="B1212" s="366"/>
      <c r="C1212" s="366"/>
      <c r="D1212" s="378"/>
      <c r="E1212" s="377"/>
      <c r="F1212" s="366"/>
      <c r="G1212" s="366"/>
      <c r="H1212" s="366"/>
      <c r="I1212" s="366"/>
      <c r="J1212" s="195"/>
      <c r="K1212" s="195"/>
      <c r="L1212" s="195"/>
      <c r="M1212" s="195"/>
      <c r="N1212" s="195"/>
      <c r="O1212" s="195"/>
      <c r="P1212" s="195"/>
      <c r="Q1212" s="195"/>
      <c r="R1212" s="195"/>
      <c r="S1212" s="195"/>
      <c r="T1212" s="195"/>
      <c r="U1212" s="195"/>
      <c r="V1212" s="195"/>
      <c r="W1212" s="195"/>
      <c r="X1212" s="195"/>
      <c r="Y1212" s="195"/>
      <c r="Z1212" s="195"/>
    </row>
    <row r="1213" spans="1:26" ht="12.75" customHeight="1" x14ac:dyDescent="0.25">
      <c r="A1213" s="377"/>
      <c r="B1213" s="366"/>
      <c r="C1213" s="366"/>
      <c r="D1213" s="378"/>
      <c r="E1213" s="377"/>
      <c r="F1213" s="366"/>
      <c r="G1213" s="366"/>
      <c r="H1213" s="366"/>
      <c r="I1213" s="366"/>
      <c r="J1213" s="195"/>
      <c r="K1213" s="195"/>
      <c r="L1213" s="195"/>
      <c r="M1213" s="195"/>
      <c r="N1213" s="195"/>
      <c r="O1213" s="195"/>
      <c r="P1213" s="195"/>
      <c r="Q1213" s="195"/>
      <c r="R1213" s="195"/>
      <c r="S1213" s="195"/>
      <c r="T1213" s="195"/>
      <c r="U1213" s="195"/>
      <c r="V1213" s="195"/>
      <c r="W1213" s="195"/>
      <c r="X1213" s="195"/>
      <c r="Y1213" s="195"/>
      <c r="Z1213" s="195"/>
    </row>
    <row r="1214" spans="1:26" ht="12.75" customHeight="1" x14ac:dyDescent="0.25">
      <c r="A1214" s="377"/>
      <c r="B1214" s="366"/>
      <c r="C1214" s="366"/>
      <c r="D1214" s="378"/>
      <c r="E1214" s="377"/>
      <c r="F1214" s="366"/>
      <c r="G1214" s="366"/>
      <c r="H1214" s="366"/>
      <c r="I1214" s="366"/>
      <c r="J1214" s="195"/>
      <c r="K1214" s="195"/>
      <c r="L1214" s="195"/>
      <c r="M1214" s="195"/>
      <c r="N1214" s="195"/>
      <c r="O1214" s="195"/>
      <c r="P1214" s="195"/>
      <c r="Q1214" s="195"/>
      <c r="R1214" s="195"/>
      <c r="S1214" s="195"/>
      <c r="T1214" s="195"/>
      <c r="U1214" s="195"/>
      <c r="V1214" s="195"/>
      <c r="W1214" s="195"/>
      <c r="X1214" s="195"/>
      <c r="Y1214" s="195"/>
      <c r="Z1214" s="195"/>
    </row>
    <row r="1215" spans="1:26" ht="12.75" customHeight="1" x14ac:dyDescent="0.25">
      <c r="A1215" s="377"/>
      <c r="B1215" s="366"/>
      <c r="C1215" s="366"/>
      <c r="D1215" s="378"/>
      <c r="E1215" s="377"/>
      <c r="F1215" s="366"/>
      <c r="G1215" s="366"/>
      <c r="H1215" s="366"/>
      <c r="I1215" s="366"/>
      <c r="J1215" s="195"/>
      <c r="K1215" s="195"/>
      <c r="L1215" s="195"/>
      <c r="M1215" s="195"/>
      <c r="N1215" s="195"/>
      <c r="O1215" s="195"/>
      <c r="P1215" s="195"/>
      <c r="Q1215" s="195"/>
      <c r="R1215" s="195"/>
      <c r="S1215" s="195"/>
      <c r="T1215" s="195"/>
      <c r="U1215" s="195"/>
      <c r="V1215" s="195"/>
      <c r="W1215" s="195"/>
      <c r="X1215" s="195"/>
      <c r="Y1215" s="195"/>
      <c r="Z1215" s="195"/>
    </row>
    <row r="1216" spans="1:26" ht="12.75" customHeight="1" x14ac:dyDescent="0.25">
      <c r="A1216" s="377"/>
      <c r="B1216" s="366"/>
      <c r="C1216" s="366"/>
      <c r="D1216" s="378"/>
      <c r="E1216" s="377"/>
      <c r="F1216" s="366"/>
      <c r="G1216" s="366"/>
      <c r="H1216" s="366"/>
      <c r="I1216" s="366"/>
      <c r="J1216" s="195"/>
      <c r="K1216" s="195"/>
      <c r="L1216" s="195"/>
      <c r="M1216" s="195"/>
      <c r="N1216" s="195"/>
      <c r="O1216" s="195"/>
      <c r="P1216" s="195"/>
      <c r="Q1216" s="195"/>
      <c r="R1216" s="195"/>
      <c r="S1216" s="195"/>
      <c r="T1216" s="195"/>
      <c r="U1216" s="195"/>
      <c r="V1216" s="195"/>
      <c r="W1216" s="195"/>
      <c r="X1216" s="195"/>
      <c r="Y1216" s="195"/>
      <c r="Z1216" s="195"/>
    </row>
    <row r="1217" spans="1:26" ht="12.75" customHeight="1" x14ac:dyDescent="0.25">
      <c r="A1217" s="377"/>
      <c r="B1217" s="366"/>
      <c r="C1217" s="366"/>
      <c r="D1217" s="378"/>
      <c r="E1217" s="377"/>
      <c r="F1217" s="366"/>
      <c r="G1217" s="366"/>
      <c r="H1217" s="366"/>
      <c r="I1217" s="366"/>
      <c r="J1217" s="195"/>
      <c r="K1217" s="195"/>
      <c r="L1217" s="195"/>
      <c r="M1217" s="195"/>
      <c r="N1217" s="195"/>
      <c r="O1217" s="195"/>
      <c r="P1217" s="195"/>
      <c r="Q1217" s="195"/>
      <c r="R1217" s="195"/>
      <c r="S1217" s="195"/>
      <c r="T1217" s="195"/>
      <c r="U1217" s="195"/>
      <c r="V1217" s="195"/>
      <c r="W1217" s="195"/>
      <c r="X1217" s="195"/>
      <c r="Y1217" s="195"/>
      <c r="Z1217" s="195"/>
    </row>
    <row r="1218" spans="1:26" ht="12.75" customHeight="1" x14ac:dyDescent="0.25">
      <c r="A1218" s="377"/>
      <c r="B1218" s="366"/>
      <c r="C1218" s="366"/>
      <c r="D1218" s="378"/>
      <c r="E1218" s="377"/>
      <c r="F1218" s="366"/>
      <c r="G1218" s="366"/>
      <c r="H1218" s="366"/>
      <c r="I1218" s="366"/>
      <c r="J1218" s="195"/>
      <c r="K1218" s="195"/>
      <c r="L1218" s="195"/>
      <c r="M1218" s="195"/>
      <c r="N1218" s="195"/>
      <c r="O1218" s="195"/>
      <c r="P1218" s="195"/>
      <c r="Q1218" s="195"/>
      <c r="R1218" s="195"/>
      <c r="S1218" s="195"/>
      <c r="T1218" s="195"/>
      <c r="U1218" s="195"/>
      <c r="V1218" s="195"/>
      <c r="W1218" s="195"/>
      <c r="X1218" s="195"/>
      <c r="Y1218" s="195"/>
      <c r="Z1218" s="195"/>
    </row>
    <row r="1219" spans="1:26" ht="12.75" customHeight="1" x14ac:dyDescent="0.25">
      <c r="A1219" s="377"/>
      <c r="B1219" s="366"/>
      <c r="C1219" s="366"/>
      <c r="D1219" s="378"/>
      <c r="E1219" s="377"/>
      <c r="F1219" s="366"/>
      <c r="G1219" s="366"/>
      <c r="H1219" s="366"/>
      <c r="I1219" s="366"/>
      <c r="J1219" s="195"/>
      <c r="K1219" s="195"/>
      <c r="L1219" s="195"/>
      <c r="M1219" s="195"/>
      <c r="N1219" s="195"/>
      <c r="O1219" s="195"/>
      <c r="P1219" s="195"/>
      <c r="Q1219" s="195"/>
      <c r="R1219" s="195"/>
      <c r="S1219" s="195"/>
      <c r="T1219" s="195"/>
      <c r="U1219" s="195"/>
      <c r="V1219" s="195"/>
      <c r="W1219" s="195"/>
      <c r="X1219" s="195"/>
      <c r="Y1219" s="195"/>
      <c r="Z1219" s="195"/>
    </row>
    <row r="1220" spans="1:26" ht="12.75" customHeight="1" x14ac:dyDescent="0.25">
      <c r="A1220" s="377"/>
      <c r="B1220" s="366"/>
      <c r="C1220" s="366"/>
      <c r="D1220" s="378"/>
      <c r="E1220" s="377"/>
      <c r="F1220" s="366"/>
      <c r="G1220" s="366"/>
      <c r="H1220" s="366"/>
      <c r="I1220" s="366"/>
      <c r="J1220" s="195"/>
      <c r="K1220" s="195"/>
      <c r="L1220" s="195"/>
      <c r="M1220" s="195"/>
      <c r="N1220" s="195"/>
      <c r="O1220" s="195"/>
      <c r="P1220" s="195"/>
      <c r="Q1220" s="195"/>
      <c r="R1220" s="195"/>
      <c r="S1220" s="195"/>
      <c r="T1220" s="195"/>
      <c r="U1220" s="195"/>
      <c r="V1220" s="195"/>
      <c r="W1220" s="195"/>
      <c r="X1220" s="195"/>
      <c r="Y1220" s="195"/>
      <c r="Z1220" s="195"/>
    </row>
    <row r="1221" spans="1:26" ht="12.75" customHeight="1" x14ac:dyDescent="0.25">
      <c r="A1221" s="377"/>
      <c r="B1221" s="366"/>
      <c r="C1221" s="366"/>
      <c r="D1221" s="378"/>
      <c r="E1221" s="377"/>
      <c r="F1221" s="366"/>
      <c r="G1221" s="366"/>
      <c r="H1221" s="366"/>
      <c r="I1221" s="366"/>
      <c r="J1221" s="195"/>
      <c r="K1221" s="195"/>
      <c r="L1221" s="195"/>
      <c r="M1221" s="195"/>
      <c r="N1221" s="195"/>
      <c r="O1221" s="195"/>
      <c r="P1221" s="195"/>
      <c r="Q1221" s="195"/>
      <c r="R1221" s="195"/>
      <c r="S1221" s="195"/>
      <c r="T1221" s="195"/>
      <c r="U1221" s="195"/>
      <c r="V1221" s="195"/>
      <c r="W1221" s="195"/>
      <c r="X1221" s="195"/>
      <c r="Y1221" s="195"/>
      <c r="Z1221" s="195"/>
    </row>
    <row r="1222" spans="1:26" ht="12.75" customHeight="1" x14ac:dyDescent="0.25">
      <c r="A1222" s="377"/>
      <c r="B1222" s="366"/>
      <c r="C1222" s="366"/>
      <c r="D1222" s="378"/>
      <c r="E1222" s="377"/>
      <c r="F1222" s="366"/>
      <c r="G1222" s="366"/>
      <c r="H1222" s="366"/>
      <c r="I1222" s="366"/>
      <c r="J1222" s="195"/>
      <c r="K1222" s="195"/>
      <c r="L1222" s="195"/>
      <c r="M1222" s="195"/>
      <c r="N1222" s="195"/>
      <c r="O1222" s="195"/>
      <c r="P1222" s="195"/>
      <c r="Q1222" s="195"/>
      <c r="R1222" s="195"/>
      <c r="S1222" s="195"/>
      <c r="T1222" s="195"/>
      <c r="U1222" s="195"/>
      <c r="V1222" s="195"/>
      <c r="W1222" s="195"/>
      <c r="X1222" s="195"/>
      <c r="Y1222" s="195"/>
      <c r="Z1222" s="195"/>
    </row>
    <row r="1223" spans="1:26" ht="12.75" customHeight="1" x14ac:dyDescent="0.25">
      <c r="A1223" s="377"/>
      <c r="B1223" s="366"/>
      <c r="C1223" s="366"/>
      <c r="D1223" s="378"/>
      <c r="E1223" s="377"/>
      <c r="F1223" s="366"/>
      <c r="G1223" s="366"/>
      <c r="H1223" s="366"/>
      <c r="I1223" s="366"/>
      <c r="J1223" s="195"/>
      <c r="K1223" s="195"/>
      <c r="L1223" s="195"/>
      <c r="M1223" s="195"/>
      <c r="N1223" s="195"/>
      <c r="O1223" s="195"/>
      <c r="P1223" s="195"/>
      <c r="Q1223" s="195"/>
      <c r="R1223" s="195"/>
      <c r="S1223" s="195"/>
      <c r="T1223" s="195"/>
      <c r="U1223" s="195"/>
      <c r="V1223" s="195"/>
      <c r="W1223" s="195"/>
      <c r="X1223" s="195"/>
      <c r="Y1223" s="195"/>
      <c r="Z1223" s="195"/>
    </row>
    <row r="1224" spans="1:26" ht="12.75" customHeight="1" x14ac:dyDescent="0.25">
      <c r="A1224" s="377"/>
      <c r="B1224" s="366"/>
      <c r="C1224" s="366"/>
      <c r="D1224" s="378"/>
      <c r="E1224" s="377"/>
      <c r="F1224" s="366"/>
      <c r="G1224" s="366"/>
      <c r="H1224" s="366"/>
      <c r="I1224" s="366"/>
      <c r="J1224" s="195"/>
      <c r="K1224" s="195"/>
      <c r="L1224" s="195"/>
      <c r="M1224" s="195"/>
      <c r="N1224" s="195"/>
      <c r="O1224" s="195"/>
      <c r="P1224" s="195"/>
      <c r="Q1224" s="195"/>
      <c r="R1224" s="195"/>
      <c r="S1224" s="195"/>
      <c r="T1224" s="195"/>
      <c r="U1224" s="195"/>
      <c r="V1224" s="195"/>
      <c r="W1224" s="195"/>
      <c r="X1224" s="195"/>
      <c r="Y1224" s="195"/>
      <c r="Z1224" s="195"/>
    </row>
    <row r="1225" spans="1:26" ht="12.75" customHeight="1" x14ac:dyDescent="0.25">
      <c r="A1225" s="377"/>
      <c r="B1225" s="366"/>
      <c r="C1225" s="366"/>
      <c r="D1225" s="378"/>
      <c r="E1225" s="377"/>
      <c r="F1225" s="366"/>
      <c r="G1225" s="366"/>
      <c r="H1225" s="366"/>
      <c r="I1225" s="366"/>
      <c r="J1225" s="195"/>
      <c r="K1225" s="195"/>
      <c r="L1225" s="195"/>
      <c r="M1225" s="195"/>
      <c r="N1225" s="195"/>
      <c r="O1225" s="195"/>
      <c r="P1225" s="195"/>
      <c r="Q1225" s="195"/>
      <c r="R1225" s="195"/>
      <c r="S1225" s="195"/>
      <c r="T1225" s="195"/>
      <c r="U1225" s="195"/>
      <c r="V1225" s="195"/>
      <c r="W1225" s="195"/>
      <c r="X1225" s="195"/>
      <c r="Y1225" s="195"/>
      <c r="Z1225" s="195"/>
    </row>
    <row r="1226" spans="1:26" ht="12.75" customHeight="1" x14ac:dyDescent="0.25">
      <c r="A1226" s="377"/>
      <c r="B1226" s="366"/>
      <c r="C1226" s="366"/>
      <c r="D1226" s="378"/>
      <c r="E1226" s="377"/>
      <c r="F1226" s="366"/>
      <c r="G1226" s="366"/>
      <c r="H1226" s="366"/>
      <c r="I1226" s="366"/>
      <c r="J1226" s="195"/>
      <c r="K1226" s="195"/>
      <c r="L1226" s="195"/>
      <c r="M1226" s="195"/>
      <c r="N1226" s="195"/>
      <c r="O1226" s="195"/>
      <c r="P1226" s="195"/>
      <c r="Q1226" s="195"/>
      <c r="R1226" s="195"/>
      <c r="S1226" s="195"/>
      <c r="T1226" s="195"/>
      <c r="U1226" s="195"/>
      <c r="V1226" s="195"/>
      <c r="W1226" s="195"/>
      <c r="X1226" s="195"/>
      <c r="Y1226" s="195"/>
      <c r="Z1226" s="195"/>
    </row>
    <row r="1227" spans="1:26" ht="12.75" customHeight="1" x14ac:dyDescent="0.25">
      <c r="A1227" s="377"/>
      <c r="B1227" s="366"/>
      <c r="C1227" s="366"/>
      <c r="D1227" s="378"/>
      <c r="E1227" s="377"/>
      <c r="F1227" s="366"/>
      <c r="G1227" s="366"/>
      <c r="H1227" s="366"/>
      <c r="I1227" s="366"/>
      <c r="J1227" s="195"/>
      <c r="K1227" s="195"/>
      <c r="L1227" s="195"/>
      <c r="M1227" s="195"/>
      <c r="N1227" s="195"/>
      <c r="O1227" s="195"/>
      <c r="P1227" s="195"/>
      <c r="Q1227" s="195"/>
      <c r="R1227" s="195"/>
      <c r="S1227" s="195"/>
      <c r="T1227" s="195"/>
      <c r="U1227" s="195"/>
      <c r="V1227" s="195"/>
      <c r="W1227" s="195"/>
      <c r="X1227" s="195"/>
      <c r="Y1227" s="195"/>
      <c r="Z1227" s="195"/>
    </row>
    <row r="1228" spans="1:26" ht="12.75" customHeight="1" x14ac:dyDescent="0.25">
      <c r="A1228" s="377"/>
      <c r="B1228" s="366"/>
      <c r="C1228" s="366"/>
      <c r="D1228" s="378"/>
      <c r="E1228" s="377"/>
      <c r="F1228" s="366"/>
      <c r="G1228" s="366"/>
      <c r="H1228" s="366"/>
      <c r="I1228" s="366"/>
      <c r="J1228" s="195"/>
      <c r="K1228" s="195"/>
      <c r="L1228" s="195"/>
      <c r="M1228" s="195"/>
      <c r="N1228" s="195"/>
      <c r="O1228" s="195"/>
      <c r="P1228" s="195"/>
      <c r="Q1228" s="195"/>
      <c r="R1228" s="195"/>
      <c r="S1228" s="195"/>
      <c r="T1228" s="195"/>
      <c r="U1228" s="195"/>
      <c r="V1228" s="195"/>
      <c r="W1228" s="195"/>
      <c r="X1228" s="195"/>
      <c r="Y1228" s="195"/>
      <c r="Z1228" s="195"/>
    </row>
    <row r="1229" spans="1:26" ht="12.75" customHeight="1" x14ac:dyDescent="0.25">
      <c r="A1229" s="377"/>
      <c r="B1229" s="366"/>
      <c r="C1229" s="366"/>
      <c r="D1229" s="378"/>
      <c r="E1229" s="377"/>
      <c r="F1229" s="366"/>
      <c r="G1229" s="366"/>
      <c r="H1229" s="366"/>
      <c r="I1229" s="366"/>
      <c r="J1229" s="195"/>
      <c r="K1229" s="195"/>
      <c r="L1229" s="195"/>
      <c r="M1229" s="195"/>
      <c r="N1229" s="195"/>
      <c r="O1229" s="195"/>
      <c r="P1229" s="195"/>
      <c r="Q1229" s="195"/>
      <c r="R1229" s="195"/>
      <c r="S1229" s="195"/>
      <c r="T1229" s="195"/>
      <c r="U1229" s="195"/>
      <c r="V1229" s="195"/>
      <c r="W1229" s="195"/>
      <c r="X1229" s="195"/>
      <c r="Y1229" s="195"/>
      <c r="Z1229" s="195"/>
    </row>
    <row r="1230" spans="1:26" ht="12.75" customHeight="1" x14ac:dyDescent="0.25">
      <c r="A1230" s="377"/>
      <c r="B1230" s="366"/>
      <c r="C1230" s="366"/>
      <c r="D1230" s="378"/>
      <c r="E1230" s="377"/>
      <c r="F1230" s="366"/>
      <c r="G1230" s="366"/>
      <c r="H1230" s="366"/>
      <c r="I1230" s="366"/>
      <c r="J1230" s="195"/>
      <c r="K1230" s="195"/>
      <c r="L1230" s="195"/>
      <c r="M1230" s="195"/>
      <c r="N1230" s="195"/>
      <c r="O1230" s="195"/>
      <c r="P1230" s="195"/>
      <c r="Q1230" s="195"/>
      <c r="R1230" s="195"/>
      <c r="S1230" s="195"/>
      <c r="T1230" s="195"/>
      <c r="U1230" s="195"/>
      <c r="V1230" s="195"/>
      <c r="W1230" s="195"/>
      <c r="X1230" s="195"/>
      <c r="Y1230" s="195"/>
      <c r="Z1230" s="195"/>
    </row>
    <row r="1231" spans="1:26" ht="12.75" customHeight="1" x14ac:dyDescent="0.25">
      <c r="A1231" s="377"/>
      <c r="B1231" s="366"/>
      <c r="C1231" s="366"/>
      <c r="D1231" s="378"/>
      <c r="E1231" s="377"/>
      <c r="F1231" s="366"/>
      <c r="G1231" s="366"/>
      <c r="H1231" s="366"/>
      <c r="I1231" s="366"/>
      <c r="J1231" s="195"/>
      <c r="K1231" s="195"/>
      <c r="L1231" s="195"/>
      <c r="M1231" s="195"/>
      <c r="N1231" s="195"/>
      <c r="O1231" s="195"/>
      <c r="P1231" s="195"/>
      <c r="Q1231" s="195"/>
      <c r="R1231" s="195"/>
      <c r="S1231" s="195"/>
      <c r="T1231" s="195"/>
      <c r="U1231" s="195"/>
      <c r="V1231" s="195"/>
      <c r="W1231" s="195"/>
      <c r="X1231" s="195"/>
      <c r="Y1231" s="195"/>
      <c r="Z1231" s="195"/>
    </row>
    <row r="1232" spans="1:26" ht="12.75" customHeight="1" x14ac:dyDescent="0.25">
      <c r="A1232" s="377"/>
      <c r="B1232" s="366"/>
      <c r="C1232" s="366"/>
      <c r="D1232" s="378"/>
      <c r="E1232" s="377"/>
      <c r="F1232" s="366"/>
      <c r="G1232" s="366"/>
      <c r="H1232" s="366"/>
      <c r="I1232" s="366"/>
      <c r="J1232" s="195"/>
      <c r="K1232" s="195"/>
      <c r="L1232" s="195"/>
      <c r="M1232" s="195"/>
      <c r="N1232" s="195"/>
      <c r="O1232" s="195"/>
      <c r="P1232" s="195"/>
      <c r="Q1232" s="195"/>
      <c r="R1232" s="195"/>
      <c r="S1232" s="195"/>
      <c r="T1232" s="195"/>
      <c r="U1232" s="195"/>
      <c r="V1232" s="195"/>
      <c r="W1232" s="195"/>
      <c r="X1232" s="195"/>
      <c r="Y1232" s="195"/>
      <c r="Z1232" s="195"/>
    </row>
    <row r="1233" spans="1:26" ht="12.75" customHeight="1" x14ac:dyDescent="0.25">
      <c r="A1233" s="377"/>
      <c r="B1233" s="366"/>
      <c r="C1233" s="366"/>
      <c r="D1233" s="378"/>
      <c r="E1233" s="377"/>
      <c r="F1233" s="366"/>
      <c r="G1233" s="366"/>
      <c r="H1233" s="366"/>
      <c r="I1233" s="366"/>
      <c r="J1233" s="195"/>
      <c r="K1233" s="195"/>
      <c r="L1233" s="195"/>
      <c r="M1233" s="195"/>
      <c r="N1233" s="195"/>
      <c r="O1233" s="195"/>
      <c r="P1233" s="195"/>
      <c r="Q1233" s="195"/>
      <c r="R1233" s="195"/>
      <c r="S1233" s="195"/>
      <c r="T1233" s="195"/>
      <c r="U1233" s="195"/>
      <c r="V1233" s="195"/>
      <c r="W1233" s="195"/>
      <c r="X1233" s="195"/>
      <c r="Y1233" s="195"/>
      <c r="Z1233" s="195"/>
    </row>
    <row r="1234" spans="1:26" ht="12.75" customHeight="1" x14ac:dyDescent="0.25">
      <c r="A1234" s="377"/>
      <c r="B1234" s="366"/>
      <c r="C1234" s="366"/>
      <c r="D1234" s="378"/>
      <c r="E1234" s="377"/>
      <c r="F1234" s="366"/>
      <c r="G1234" s="366"/>
      <c r="H1234" s="366"/>
      <c r="I1234" s="366"/>
      <c r="J1234" s="195"/>
      <c r="K1234" s="195"/>
      <c r="L1234" s="195"/>
      <c r="M1234" s="195"/>
      <c r="N1234" s="195"/>
      <c r="O1234" s="195"/>
      <c r="P1234" s="195"/>
      <c r="Q1234" s="195"/>
      <c r="R1234" s="195"/>
      <c r="S1234" s="195"/>
      <c r="T1234" s="195"/>
      <c r="U1234" s="195"/>
      <c r="V1234" s="195"/>
      <c r="W1234" s="195"/>
      <c r="X1234" s="195"/>
      <c r="Y1234" s="195"/>
      <c r="Z1234" s="195"/>
    </row>
    <row r="1235" spans="1:26" ht="12.75" customHeight="1" x14ac:dyDescent="0.25">
      <c r="A1235" s="377"/>
      <c r="B1235" s="366"/>
      <c r="C1235" s="366"/>
      <c r="D1235" s="378"/>
      <c r="E1235" s="377"/>
      <c r="F1235" s="366"/>
      <c r="G1235" s="366"/>
      <c r="H1235" s="366"/>
      <c r="I1235" s="366"/>
      <c r="J1235" s="195"/>
      <c r="K1235" s="195"/>
      <c r="L1235" s="195"/>
      <c r="M1235" s="195"/>
      <c r="N1235" s="195"/>
      <c r="O1235" s="195"/>
      <c r="P1235" s="195"/>
      <c r="Q1235" s="195"/>
      <c r="R1235" s="195"/>
      <c r="S1235" s="195"/>
      <c r="T1235" s="195"/>
      <c r="U1235" s="195"/>
      <c r="V1235" s="195"/>
      <c r="W1235" s="195"/>
      <c r="X1235" s="195"/>
      <c r="Y1235" s="195"/>
      <c r="Z1235" s="195"/>
    </row>
    <row r="1236" spans="1:26" ht="12.75" customHeight="1" x14ac:dyDescent="0.25">
      <c r="A1236" s="377"/>
      <c r="B1236" s="366"/>
      <c r="C1236" s="366"/>
      <c r="D1236" s="378"/>
      <c r="E1236" s="377"/>
      <c r="F1236" s="366"/>
      <c r="G1236" s="366"/>
      <c r="H1236" s="366"/>
      <c r="I1236" s="366"/>
      <c r="J1236" s="195"/>
      <c r="K1236" s="195"/>
      <c r="L1236" s="195"/>
      <c r="M1236" s="195"/>
      <c r="N1236" s="195"/>
      <c r="O1236" s="195"/>
      <c r="P1236" s="195"/>
      <c r="Q1236" s="195"/>
      <c r="R1236" s="195"/>
      <c r="S1236" s="195"/>
      <c r="T1236" s="195"/>
      <c r="U1236" s="195"/>
      <c r="V1236" s="195"/>
      <c r="W1236" s="195"/>
      <c r="X1236" s="195"/>
      <c r="Y1236" s="195"/>
      <c r="Z1236" s="195"/>
    </row>
    <row r="1237" spans="1:26" ht="12.75" customHeight="1" x14ac:dyDescent="0.25">
      <c r="A1237" s="377"/>
      <c r="B1237" s="366"/>
      <c r="C1237" s="366"/>
      <c r="D1237" s="378"/>
      <c r="E1237" s="377"/>
      <c r="F1237" s="366"/>
      <c r="G1237" s="366"/>
      <c r="H1237" s="366"/>
      <c r="I1237" s="366"/>
      <c r="J1237" s="195"/>
      <c r="K1237" s="195"/>
      <c r="L1237" s="195"/>
      <c r="M1237" s="195"/>
      <c r="N1237" s="195"/>
      <c r="O1237" s="195"/>
      <c r="P1237" s="195"/>
      <c r="Q1237" s="195"/>
      <c r="R1237" s="195"/>
      <c r="S1237" s="195"/>
      <c r="T1237" s="195"/>
      <c r="U1237" s="195"/>
      <c r="V1237" s="195"/>
      <c r="W1237" s="195"/>
      <c r="X1237" s="195"/>
      <c r="Y1237" s="195"/>
      <c r="Z1237" s="195"/>
    </row>
    <row r="1238" spans="1:26" ht="12.75" customHeight="1" x14ac:dyDescent="0.25">
      <c r="A1238" s="377"/>
      <c r="B1238" s="366"/>
      <c r="C1238" s="366"/>
      <c r="D1238" s="378"/>
      <c r="E1238" s="377"/>
      <c r="F1238" s="366"/>
      <c r="G1238" s="366"/>
      <c r="H1238" s="366"/>
      <c r="I1238" s="366"/>
      <c r="J1238" s="195"/>
      <c r="K1238" s="195"/>
      <c r="L1238" s="195"/>
      <c r="M1238" s="195"/>
      <c r="N1238" s="195"/>
      <c r="O1238" s="195"/>
      <c r="P1238" s="195"/>
      <c r="Q1238" s="195"/>
      <c r="R1238" s="195"/>
      <c r="S1238" s="195"/>
      <c r="T1238" s="195"/>
      <c r="U1238" s="195"/>
      <c r="V1238" s="195"/>
      <c r="W1238" s="195"/>
      <c r="X1238" s="195"/>
      <c r="Y1238" s="195"/>
      <c r="Z1238" s="195"/>
    </row>
    <row r="1239" spans="1:26" ht="12.75" customHeight="1" x14ac:dyDescent="0.25">
      <c r="A1239" s="377"/>
      <c r="B1239" s="366"/>
      <c r="C1239" s="366"/>
      <c r="D1239" s="378"/>
      <c r="E1239" s="377"/>
      <c r="F1239" s="208" t="s">
        <v>382</v>
      </c>
      <c r="G1239" s="366"/>
      <c r="H1239" s="366"/>
      <c r="I1239" s="366"/>
      <c r="J1239" s="195"/>
      <c r="K1239" s="195"/>
      <c r="L1239" s="195"/>
      <c r="M1239" s="195"/>
      <c r="N1239" s="195"/>
      <c r="O1239" s="195"/>
      <c r="P1239" s="195"/>
      <c r="Q1239" s="195"/>
      <c r="R1239" s="195"/>
      <c r="S1239" s="195"/>
      <c r="T1239" s="195"/>
      <c r="U1239" s="195"/>
      <c r="V1239" s="195"/>
      <c r="W1239" s="195"/>
      <c r="X1239" s="195"/>
      <c r="Y1239" s="195"/>
      <c r="Z1239" s="195"/>
    </row>
    <row r="1240" spans="1:26" ht="12.75" customHeight="1" x14ac:dyDescent="0.25">
      <c r="A1240" s="377"/>
      <c r="B1240" s="366"/>
      <c r="C1240" s="366"/>
      <c r="D1240" s="378"/>
      <c r="E1240" s="377"/>
      <c r="F1240" s="208" t="s">
        <v>368</v>
      </c>
      <c r="G1240" s="366"/>
      <c r="H1240" s="366"/>
      <c r="I1240" s="366"/>
      <c r="J1240" s="195"/>
      <c r="K1240" s="195"/>
      <c r="L1240" s="195"/>
      <c r="M1240" s="195"/>
      <c r="N1240" s="195"/>
      <c r="O1240" s="195"/>
      <c r="P1240" s="195"/>
      <c r="Q1240" s="195"/>
      <c r="R1240" s="195"/>
      <c r="S1240" s="195"/>
      <c r="T1240" s="195"/>
      <c r="U1240" s="195"/>
      <c r="V1240" s="195"/>
      <c r="W1240" s="195"/>
      <c r="X1240" s="195"/>
      <c r="Y1240" s="195"/>
      <c r="Z1240" s="195"/>
    </row>
    <row r="1241" spans="1:26" ht="12.75" customHeight="1" x14ac:dyDescent="0.25">
      <c r="A1241" s="377"/>
      <c r="B1241" s="366"/>
      <c r="C1241" s="366"/>
      <c r="D1241" s="378"/>
      <c r="E1241" s="377"/>
      <c r="F1241" s="208" t="s">
        <v>370</v>
      </c>
      <c r="G1241" s="366"/>
      <c r="H1241" s="366"/>
      <c r="I1241" s="366"/>
      <c r="J1241" s="195"/>
      <c r="K1241" s="195"/>
      <c r="L1241" s="195"/>
      <c r="M1241" s="195"/>
      <c r="N1241" s="195"/>
      <c r="O1241" s="195"/>
      <c r="P1241" s="195"/>
      <c r="Q1241" s="195"/>
      <c r="R1241" s="195"/>
      <c r="S1241" s="195"/>
      <c r="T1241" s="195"/>
      <c r="U1241" s="195"/>
      <c r="V1241" s="195"/>
      <c r="W1241" s="195"/>
      <c r="X1241" s="195"/>
      <c r="Y1241" s="195"/>
      <c r="Z1241" s="195"/>
    </row>
    <row r="1242" spans="1:26" ht="12.75" customHeight="1" x14ac:dyDescent="0.25">
      <c r="A1242" s="377"/>
      <c r="B1242" s="366"/>
      <c r="C1242" s="366"/>
      <c r="D1242" s="378"/>
      <c r="E1242" s="377"/>
      <c r="F1242" s="208" t="s">
        <v>386</v>
      </c>
      <c r="G1242" s="366"/>
      <c r="H1242" s="366"/>
      <c r="I1242" s="366"/>
      <c r="J1242" s="195"/>
      <c r="K1242" s="195"/>
      <c r="L1242" s="195"/>
      <c r="M1242" s="195"/>
      <c r="N1242" s="195"/>
      <c r="O1242" s="195"/>
      <c r="P1242" s="195"/>
      <c r="Q1242" s="195"/>
      <c r="R1242" s="195"/>
      <c r="S1242" s="195"/>
      <c r="T1242" s="195"/>
      <c r="U1242" s="195"/>
      <c r="V1242" s="195"/>
      <c r="W1242" s="195"/>
      <c r="X1242" s="195"/>
      <c r="Y1242" s="195"/>
      <c r="Z1242" s="195"/>
    </row>
    <row r="1243" spans="1:26" ht="12.75" customHeight="1" x14ac:dyDescent="0.25">
      <c r="A1243" s="377"/>
      <c r="B1243" s="366"/>
      <c r="C1243" s="366"/>
      <c r="D1243" s="378"/>
      <c r="E1243" s="377"/>
      <c r="F1243" s="208" t="s">
        <v>372</v>
      </c>
      <c r="G1243" s="366"/>
      <c r="H1243" s="366"/>
      <c r="I1243" s="366"/>
      <c r="J1243" s="195"/>
      <c r="K1243" s="195"/>
      <c r="L1243" s="195"/>
      <c r="M1243" s="195"/>
      <c r="N1243" s="195"/>
      <c r="O1243" s="195"/>
      <c r="P1243" s="195"/>
      <c r="Q1243" s="195"/>
      <c r="R1243" s="195"/>
      <c r="S1243" s="195"/>
      <c r="T1243" s="195"/>
      <c r="U1243" s="195"/>
      <c r="V1243" s="195"/>
      <c r="W1243" s="195"/>
      <c r="X1243" s="195"/>
      <c r="Y1243" s="195"/>
      <c r="Z1243" s="195"/>
    </row>
    <row r="1244" spans="1:26" ht="12.75" customHeight="1" x14ac:dyDescent="0.25">
      <c r="A1244" s="377"/>
      <c r="B1244" s="366"/>
      <c r="C1244" s="366"/>
      <c r="D1244" s="378"/>
      <c r="E1244" s="377"/>
      <c r="F1244" s="208" t="s">
        <v>384</v>
      </c>
      <c r="G1244" s="366"/>
      <c r="H1244" s="366"/>
      <c r="I1244" s="366"/>
      <c r="J1244" s="195"/>
      <c r="K1244" s="195"/>
      <c r="L1244" s="195"/>
      <c r="M1244" s="195"/>
      <c r="N1244" s="195"/>
      <c r="O1244" s="195"/>
      <c r="P1244" s="195"/>
      <c r="Q1244" s="195"/>
      <c r="R1244" s="195"/>
      <c r="S1244" s="195"/>
      <c r="T1244" s="195"/>
      <c r="U1244" s="195"/>
      <c r="V1244" s="195"/>
      <c r="W1244" s="195"/>
      <c r="X1244" s="195"/>
      <c r="Y1244" s="195"/>
      <c r="Z1244" s="195"/>
    </row>
    <row r="1245" spans="1:26" ht="12.75" customHeight="1" x14ac:dyDescent="0.25">
      <c r="A1245" s="377"/>
      <c r="B1245" s="366"/>
      <c r="C1245" s="366"/>
      <c r="D1245" s="378"/>
      <c r="E1245" s="377"/>
      <c r="F1245" s="208" t="s">
        <v>374</v>
      </c>
      <c r="G1245" s="366"/>
      <c r="H1245" s="366"/>
      <c r="I1245" s="366"/>
      <c r="J1245" s="195"/>
      <c r="K1245" s="195"/>
      <c r="L1245" s="195"/>
      <c r="M1245" s="195"/>
      <c r="N1245" s="195"/>
      <c r="O1245" s="195"/>
      <c r="P1245" s="195"/>
      <c r="Q1245" s="195"/>
      <c r="R1245" s="195"/>
      <c r="S1245" s="195"/>
      <c r="T1245" s="195"/>
      <c r="U1245" s="195"/>
      <c r="V1245" s="195"/>
      <c r="W1245" s="195"/>
      <c r="X1245" s="195"/>
      <c r="Y1245" s="195"/>
      <c r="Z1245" s="195"/>
    </row>
    <row r="1246" spans="1:26" ht="12.75" customHeight="1" x14ac:dyDescent="0.25">
      <c r="A1246" s="377"/>
      <c r="B1246" s="366"/>
      <c r="C1246" s="366"/>
      <c r="D1246" s="378"/>
      <c r="E1246" s="377"/>
      <c r="F1246" s="208" t="s">
        <v>366</v>
      </c>
      <c r="G1246" s="366"/>
      <c r="H1246" s="366"/>
      <c r="I1246" s="366"/>
      <c r="J1246" s="195"/>
      <c r="K1246" s="195"/>
      <c r="L1246" s="195"/>
      <c r="M1246" s="195"/>
      <c r="N1246" s="195"/>
      <c r="O1246" s="195"/>
      <c r="P1246" s="195"/>
      <c r="Q1246" s="195"/>
      <c r="R1246" s="195"/>
      <c r="S1246" s="195"/>
      <c r="T1246" s="195"/>
      <c r="U1246" s="195"/>
      <c r="V1246" s="195"/>
      <c r="W1246" s="195"/>
      <c r="X1246" s="195"/>
      <c r="Y1246" s="195"/>
      <c r="Z1246" s="195"/>
    </row>
    <row r="1247" spans="1:26" ht="12.75" customHeight="1" x14ac:dyDescent="0.25">
      <c r="A1247" s="377"/>
      <c r="B1247" s="366"/>
      <c r="C1247" s="366"/>
      <c r="D1247" s="378"/>
      <c r="E1247" s="377"/>
      <c r="F1247" s="208" t="s">
        <v>388</v>
      </c>
      <c r="G1247" s="366"/>
      <c r="H1247" s="366"/>
      <c r="I1247" s="366"/>
      <c r="J1247" s="195"/>
      <c r="K1247" s="195"/>
      <c r="L1247" s="195"/>
      <c r="M1247" s="195"/>
      <c r="N1247" s="195"/>
      <c r="O1247" s="195"/>
      <c r="P1247" s="195"/>
      <c r="Q1247" s="195"/>
      <c r="R1247" s="195"/>
      <c r="S1247" s="195"/>
      <c r="T1247" s="195"/>
      <c r="U1247" s="195"/>
      <c r="V1247" s="195"/>
      <c r="W1247" s="195"/>
      <c r="X1247" s="195"/>
      <c r="Y1247" s="195"/>
      <c r="Z1247" s="195"/>
    </row>
    <row r="1248" spans="1:26" ht="12.75" customHeight="1" x14ac:dyDescent="0.25">
      <c r="A1248" s="377"/>
      <c r="B1248" s="366"/>
      <c r="C1248" s="366"/>
      <c r="D1248" s="378"/>
      <c r="E1248" s="377"/>
      <c r="F1248" s="208" t="s">
        <v>376</v>
      </c>
      <c r="G1248" s="366"/>
      <c r="H1248" s="366"/>
      <c r="I1248" s="366"/>
      <c r="J1248" s="195"/>
      <c r="K1248" s="195"/>
      <c r="L1248" s="195"/>
      <c r="M1248" s="195"/>
      <c r="N1248" s="195"/>
      <c r="O1248" s="195"/>
      <c r="P1248" s="195"/>
      <c r="Q1248" s="195"/>
      <c r="R1248" s="195"/>
      <c r="S1248" s="195"/>
      <c r="T1248" s="195"/>
      <c r="U1248" s="195"/>
      <c r="V1248" s="195"/>
      <c r="W1248" s="195"/>
      <c r="X1248" s="195"/>
      <c r="Y1248" s="195"/>
      <c r="Z1248" s="195"/>
    </row>
    <row r="1249" spans="1:26" ht="12.75" customHeight="1" x14ac:dyDescent="0.25">
      <c r="A1249" s="377"/>
      <c r="B1249" s="366"/>
      <c r="C1249" s="366"/>
      <c r="D1249" s="378"/>
      <c r="E1249" s="377"/>
      <c r="F1249" s="208" t="s">
        <v>378</v>
      </c>
      <c r="G1249" s="366"/>
      <c r="H1249" s="366"/>
      <c r="I1249" s="366"/>
      <c r="J1249" s="195"/>
      <c r="K1249" s="195"/>
      <c r="L1249" s="195"/>
      <c r="M1249" s="195"/>
      <c r="N1249" s="195"/>
      <c r="O1249" s="195"/>
      <c r="P1249" s="195"/>
      <c r="Q1249" s="195"/>
      <c r="R1249" s="195"/>
      <c r="S1249" s="195"/>
      <c r="T1249" s="195"/>
      <c r="U1249" s="195"/>
      <c r="V1249" s="195"/>
      <c r="W1249" s="195"/>
      <c r="X1249" s="195"/>
      <c r="Y1249" s="195"/>
      <c r="Z1249" s="195"/>
    </row>
    <row r="1250" spans="1:26" ht="12.75" customHeight="1" x14ac:dyDescent="0.25">
      <c r="A1250" s="377"/>
      <c r="B1250" s="366"/>
      <c r="C1250" s="366"/>
      <c r="D1250" s="378"/>
      <c r="E1250" s="377"/>
      <c r="F1250" s="208" t="s">
        <v>392</v>
      </c>
      <c r="G1250" s="366"/>
      <c r="H1250" s="366"/>
      <c r="I1250" s="366"/>
      <c r="J1250" s="195"/>
      <c r="K1250" s="195"/>
      <c r="L1250" s="195"/>
      <c r="M1250" s="195"/>
      <c r="N1250" s="195"/>
      <c r="O1250" s="195"/>
      <c r="P1250" s="195"/>
      <c r="Q1250" s="195"/>
      <c r="R1250" s="195"/>
      <c r="S1250" s="195"/>
      <c r="T1250" s="195"/>
      <c r="U1250" s="195"/>
      <c r="V1250" s="195"/>
      <c r="W1250" s="195"/>
      <c r="X1250" s="195"/>
      <c r="Y1250" s="195"/>
      <c r="Z1250" s="195"/>
    </row>
    <row r="1251" spans="1:26" ht="12.75" customHeight="1" x14ac:dyDescent="0.25">
      <c r="A1251" s="377"/>
      <c r="B1251" s="366"/>
      <c r="C1251" s="366"/>
      <c r="D1251" s="378"/>
      <c r="E1251" s="377"/>
      <c r="F1251" s="208" t="s">
        <v>380</v>
      </c>
      <c r="G1251" s="366"/>
      <c r="H1251" s="366"/>
      <c r="I1251" s="366"/>
      <c r="J1251" s="195"/>
      <c r="K1251" s="195"/>
      <c r="L1251" s="195"/>
      <c r="M1251" s="195"/>
      <c r="N1251" s="195"/>
      <c r="O1251" s="195"/>
      <c r="P1251" s="195"/>
      <c r="Q1251" s="195"/>
      <c r="R1251" s="195"/>
      <c r="S1251" s="195"/>
      <c r="T1251" s="195"/>
      <c r="U1251" s="195"/>
      <c r="V1251" s="195"/>
      <c r="W1251" s="195"/>
      <c r="X1251" s="195"/>
      <c r="Y1251" s="195"/>
      <c r="Z1251" s="195"/>
    </row>
  </sheetData>
  <mergeCells count="3">
    <mergeCell ref="A1:I1"/>
    <mergeCell ref="A2:I2"/>
    <mergeCell ref="A3:I3"/>
  </mergeCells>
  <conditionalFormatting sqref="I374:I375 I379:I381">
    <cfRule type="expression" dxfId="8" priority="1">
      <formula>ISODD(ROW())</formula>
    </cfRule>
  </conditionalFormatting>
  <dataValidations count="14">
    <dataValidation type="list" allowBlank="1" showErrorMessage="1" sqref="C31:C84" xr:uid="{00000000-0002-0000-0900-000000000000}">
      <formula1>$F$991:$F$1004</formula1>
    </dataValidation>
    <dataValidation type="list" allowBlank="1" showErrorMessage="1" sqref="C823" xr:uid="{00000000-0002-0000-0900-000001000000}">
      <formula1>$F$1239:$F$1252</formula1>
    </dataValidation>
    <dataValidation type="list" allowBlank="1" showErrorMessage="1" sqref="C297:C301 C342:C428 C432:C441 C446:C455 C479:C493 C498:C499 C501:C504 C511:C514 C519:C535 C548:C551 C567:C581 C585:C590 C660:C662 C666:C671 C741:C743 C747:C752" xr:uid="{00000000-0002-0000-0900-000002000000}">
      <formula1>$F$796:$F$809</formula1>
    </dataValidation>
    <dataValidation type="list" allowBlank="1" showErrorMessage="1" sqref="C139:C214 C222 C251:C291 C591:C659 C672:C740 C753:C822" xr:uid="{00000000-0002-0000-0900-000003000000}">
      <formula1>$F$1318:$F$1331</formula1>
    </dataValidation>
    <dataValidation type="list" allowBlank="1" showErrorMessage="1" sqref="C293:C296 C302:C303" xr:uid="{00000000-0002-0000-0900-000004000000}">
      <formula1>$F$438:$F$451</formula1>
    </dataValidation>
    <dataValidation type="list" allowBlank="1" showErrorMessage="1" sqref="C242:C243 C247:C250" xr:uid="{00000000-0002-0000-0900-000005000000}">
      <formula1>$F$867:$F$880</formula1>
    </dataValidation>
    <dataValidation type="list" allowBlank="1" showErrorMessage="1" sqref="C85:C138" xr:uid="{00000000-0002-0000-0900-000006000000}">
      <formula1>$F$1244:$F$1257</formula1>
    </dataValidation>
    <dataValidation type="list" allowBlank="1" showErrorMessage="1" sqref="C215:C221 C225:C229 C232:C233 C238:C241" xr:uid="{00000000-0002-0000-0900-000007000000}">
      <formula1>$F$868:$F$881</formula1>
    </dataValidation>
    <dataValidation type="list" allowBlank="1" showErrorMessage="1" sqref="C223:C224 C230:C231 C234:C237" xr:uid="{00000000-0002-0000-0900-000008000000}">
      <formula1>$F$454:$F$468</formula1>
    </dataValidation>
    <dataValidation type="list" allowBlank="1" showErrorMessage="1" sqref="C292 C304:C326 C329 C340:C341 C461:C478" xr:uid="{00000000-0002-0000-0900-000009000000}">
      <formula1>$F$381:$F$394</formula1>
    </dataValidation>
    <dataValidation type="list" allowBlank="1" showErrorMessage="1" sqref="C5:C30" xr:uid="{00000000-0002-0000-0900-00000A000000}">
      <formula1>$F$537:$F$547</formula1>
    </dataValidation>
    <dataValidation type="list" allowBlank="1" showErrorMessage="1" sqref="C429:C431 C500 C505:C510 C536:C547 C552:C562 C582:C584 C663:C665 C744:C746" xr:uid="{00000000-0002-0000-0900-00000B000000}">
      <formula1>#REF!</formula1>
    </dataValidation>
    <dataValidation type="list" allowBlank="1" showErrorMessage="1" sqref="C327:C328 C330:C333 C515:C518 C563:C566" xr:uid="{00000000-0002-0000-0900-00000C000000}">
      <formula1>$F$505:$F$518</formula1>
    </dataValidation>
    <dataValidation type="list" allowBlank="1" showErrorMessage="1" sqref="C334:C339 C442:C445 C456:C460 C494:C497" xr:uid="{00000000-0002-0000-0900-00000D000000}">
      <formula1>$F$424:$F$438</formula1>
    </dataValidation>
  </dataValidations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C0C0C"/>
    <pageSetUpPr fitToPage="1"/>
  </sheetPr>
  <dimension ref="A1:S2007"/>
  <sheetViews>
    <sheetView showGridLines="0" workbookViewId="0">
      <pane xSplit="6" ySplit="3" topLeftCell="G272" activePane="bottomRight" state="frozen"/>
      <selection pane="topRight" activeCell="G1" sqref="G1"/>
      <selection pane="bottomLeft" activeCell="A4" sqref="A4"/>
      <selection pane="bottomRight" activeCell="F276" sqref="F276"/>
    </sheetView>
  </sheetViews>
  <sheetFormatPr defaultColWidth="12.54296875" defaultRowHeight="15" customHeight="1" x14ac:dyDescent="0.25"/>
  <cols>
    <col min="1" max="1" width="12.26953125" customWidth="1"/>
    <col min="2" max="2" width="13" customWidth="1"/>
    <col min="3" max="3" width="10.54296875" customWidth="1"/>
    <col min="4" max="4" width="18" customWidth="1"/>
    <col min="5" max="5" width="43.7265625" customWidth="1"/>
    <col min="6" max="6" width="14.54296875" style="182" customWidth="1"/>
    <col min="7" max="7" width="44.1796875" customWidth="1"/>
    <col min="8" max="8" width="25.453125" customWidth="1"/>
    <col min="9" max="9" width="25.1796875" customWidth="1"/>
    <col min="10" max="10" width="19.54296875" customWidth="1"/>
    <col min="11" max="11" width="17.453125" customWidth="1"/>
    <col min="12" max="12" width="14.54296875" customWidth="1"/>
    <col min="13" max="13" width="20.1796875" customWidth="1"/>
    <col min="14" max="14" width="12.453125" customWidth="1"/>
    <col min="15" max="15" width="15.1796875" customWidth="1"/>
    <col min="16" max="16" width="19.54296875" customWidth="1"/>
    <col min="17" max="19" width="9.1796875" customWidth="1"/>
  </cols>
  <sheetData>
    <row r="1" spans="1:19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379"/>
      <c r="P1" s="380">
        <f>COUNT('Diário 1º PA'!$A$4:$A$2007)</f>
        <v>273</v>
      </c>
      <c r="Q1" s="381"/>
      <c r="R1" s="382"/>
      <c r="S1" s="381"/>
    </row>
    <row r="2" spans="1:19" ht="12.75" customHeight="1" x14ac:dyDescent="0.25">
      <c r="A2" s="434" t="str">
        <f>"Tabela 9 - Diário de Entradas e Saídas do Contrato de Gestão - "&amp;LEFT(Capa!$A$13,1)&amp;"º Período Avaliatório"</f>
        <v>Tabela 9 - Diário de Entradas e Saídas do Contrato de Gestão - 1º Período Avaliatório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384"/>
      <c r="P2" s="385"/>
      <c r="Q2" s="381"/>
      <c r="R2" s="381"/>
      <c r="S2" s="381"/>
    </row>
    <row r="3" spans="1:19" ht="12.75" customHeight="1" x14ac:dyDescent="0.25">
      <c r="A3" s="126" t="s">
        <v>1061</v>
      </c>
      <c r="B3" s="126" t="s">
        <v>1062</v>
      </c>
      <c r="C3" s="81" t="s">
        <v>1063</v>
      </c>
      <c r="D3" s="126" t="s">
        <v>445</v>
      </c>
      <c r="E3" s="81" t="s">
        <v>446</v>
      </c>
      <c r="F3" s="178" t="s">
        <v>1064</v>
      </c>
      <c r="G3" s="81" t="s">
        <v>447</v>
      </c>
      <c r="H3" s="81" t="s">
        <v>448</v>
      </c>
      <c r="I3" s="81" t="s">
        <v>449</v>
      </c>
      <c r="J3" s="81" t="s">
        <v>1065</v>
      </c>
      <c r="K3" s="81" t="s">
        <v>1066</v>
      </c>
      <c r="L3" s="81" t="s">
        <v>1067</v>
      </c>
      <c r="M3" s="81" t="s">
        <v>1068</v>
      </c>
      <c r="N3" s="81" t="s">
        <v>1069</v>
      </c>
      <c r="O3" s="81" t="s">
        <v>450</v>
      </c>
      <c r="P3" s="127" t="s">
        <v>1065</v>
      </c>
      <c r="Q3" s="381"/>
      <c r="R3" s="381"/>
      <c r="S3" s="381"/>
    </row>
    <row r="4" spans="1:19" ht="35.15" customHeight="1" x14ac:dyDescent="0.25">
      <c r="A4" s="128">
        <f t="shared" ref="A4:A105" si="0">IF(B4="","",ROW()-ROW($A$3))</f>
        <v>1</v>
      </c>
      <c r="B4" s="129">
        <v>45293</v>
      </c>
      <c r="C4" s="130">
        <v>45261</v>
      </c>
      <c r="D4" s="98" t="s">
        <v>105</v>
      </c>
      <c r="E4" s="95" t="s">
        <v>341</v>
      </c>
      <c r="F4" s="187">
        <v>420</v>
      </c>
      <c r="G4" s="95" t="s">
        <v>1070</v>
      </c>
      <c r="H4" s="98" t="s">
        <v>135</v>
      </c>
      <c r="I4" s="95" t="s">
        <v>1071</v>
      </c>
      <c r="J4" s="131" t="str">
        <f t="shared" ref="J4:J25" si="1">IF(P4="","",IF(LEN(P4)&gt;14,P4,"CPF Protegido - LGPD"))</f>
        <v>12.521.446/0001-40</v>
      </c>
      <c r="K4" s="131" t="s">
        <v>1072</v>
      </c>
      <c r="L4" s="132" t="s">
        <v>1073</v>
      </c>
      <c r="M4" s="133">
        <v>150</v>
      </c>
      <c r="N4" s="134">
        <v>45288</v>
      </c>
      <c r="O4" s="95" t="s">
        <v>1074</v>
      </c>
      <c r="P4" s="131" t="s">
        <v>1075</v>
      </c>
      <c r="Q4" s="381"/>
      <c r="R4" s="381"/>
      <c r="S4" s="381"/>
    </row>
    <row r="5" spans="1:19" ht="35.15" customHeight="1" x14ac:dyDescent="0.25">
      <c r="A5" s="128">
        <f t="shared" si="0"/>
        <v>2</v>
      </c>
      <c r="B5" s="129">
        <v>45293</v>
      </c>
      <c r="C5" s="130">
        <v>45261</v>
      </c>
      <c r="D5" s="98" t="s">
        <v>105</v>
      </c>
      <c r="E5" s="95" t="s">
        <v>341</v>
      </c>
      <c r="F5" s="187">
        <v>450</v>
      </c>
      <c r="G5" s="95" t="s">
        <v>1070</v>
      </c>
      <c r="H5" s="95" t="s">
        <v>136</v>
      </c>
      <c r="I5" s="95" t="s">
        <v>1076</v>
      </c>
      <c r="J5" s="131" t="str">
        <f t="shared" si="1"/>
        <v>44.293.414/0001-21</v>
      </c>
      <c r="K5" s="131" t="s">
        <v>1072</v>
      </c>
      <c r="L5" s="132" t="s">
        <v>1073</v>
      </c>
      <c r="M5" s="133">
        <v>5</v>
      </c>
      <c r="N5" s="134">
        <v>45287</v>
      </c>
      <c r="O5" s="95" t="s">
        <v>1074</v>
      </c>
      <c r="P5" s="131" t="s">
        <v>1077</v>
      </c>
      <c r="Q5" s="381"/>
      <c r="R5" s="381"/>
      <c r="S5" s="381"/>
    </row>
    <row r="6" spans="1:19" ht="35.15" customHeight="1" x14ac:dyDescent="0.25">
      <c r="A6" s="128">
        <f t="shared" si="0"/>
        <v>3</v>
      </c>
      <c r="B6" s="129">
        <v>45293</v>
      </c>
      <c r="C6" s="130">
        <v>45261</v>
      </c>
      <c r="D6" s="98" t="s">
        <v>94</v>
      </c>
      <c r="E6" s="95" t="s">
        <v>199</v>
      </c>
      <c r="F6" s="187">
        <v>1776.16</v>
      </c>
      <c r="G6" s="95" t="s">
        <v>1078</v>
      </c>
      <c r="H6" s="95" t="s">
        <v>117</v>
      </c>
      <c r="I6" s="95" t="s">
        <v>1079</v>
      </c>
      <c r="J6" s="131" t="str">
        <f t="shared" si="1"/>
        <v>10.426.715/0001-64</v>
      </c>
      <c r="K6" s="131" t="s">
        <v>1080</v>
      </c>
      <c r="L6" s="132" t="s">
        <v>1081</v>
      </c>
      <c r="M6" s="131">
        <v>3897192</v>
      </c>
      <c r="N6" s="134">
        <v>45293</v>
      </c>
      <c r="O6" s="95" t="s">
        <v>1074</v>
      </c>
      <c r="P6" s="131" t="s">
        <v>1082</v>
      </c>
      <c r="Q6" s="381"/>
      <c r="R6" s="381"/>
      <c r="S6" s="381"/>
    </row>
    <row r="7" spans="1:19" ht="35.15" customHeight="1" x14ac:dyDescent="0.25">
      <c r="A7" s="128">
        <f t="shared" si="0"/>
        <v>4</v>
      </c>
      <c r="B7" s="129">
        <v>45293</v>
      </c>
      <c r="C7" s="130">
        <v>45261</v>
      </c>
      <c r="D7" s="98" t="s">
        <v>94</v>
      </c>
      <c r="E7" s="95" t="s">
        <v>199</v>
      </c>
      <c r="F7" s="187">
        <v>1418.09</v>
      </c>
      <c r="G7" s="95" t="s">
        <v>1078</v>
      </c>
      <c r="H7" s="98" t="s">
        <v>117</v>
      </c>
      <c r="I7" s="95" t="s">
        <v>1083</v>
      </c>
      <c r="J7" s="131" t="str">
        <f t="shared" si="1"/>
        <v>04.398.505/0001-07</v>
      </c>
      <c r="K7" s="131" t="s">
        <v>1080</v>
      </c>
      <c r="L7" s="132" t="s">
        <v>1081</v>
      </c>
      <c r="M7" s="131" t="s">
        <v>1084</v>
      </c>
      <c r="N7" s="134">
        <v>45293</v>
      </c>
      <c r="O7" s="95" t="s">
        <v>1074</v>
      </c>
      <c r="P7" s="131" t="s">
        <v>1085</v>
      </c>
      <c r="Q7" s="381"/>
      <c r="R7" s="381"/>
      <c r="S7" s="381"/>
    </row>
    <row r="8" spans="1:19" ht="35.15" customHeight="1" x14ac:dyDescent="0.25">
      <c r="A8" s="128">
        <f t="shared" si="0"/>
        <v>5</v>
      </c>
      <c r="B8" s="129">
        <v>45293</v>
      </c>
      <c r="C8" s="130">
        <v>45292</v>
      </c>
      <c r="D8" s="98" t="s">
        <v>94</v>
      </c>
      <c r="E8" s="95" t="s">
        <v>199</v>
      </c>
      <c r="F8" s="187">
        <v>165</v>
      </c>
      <c r="G8" s="95" t="s">
        <v>1086</v>
      </c>
      <c r="H8" s="98" t="s">
        <v>118</v>
      </c>
      <c r="I8" s="95" t="s">
        <v>1087</v>
      </c>
      <c r="J8" s="131" t="str">
        <f t="shared" si="1"/>
        <v>19.002.476/0001-90</v>
      </c>
      <c r="K8" s="131" t="s">
        <v>1080</v>
      </c>
      <c r="L8" s="132" t="s">
        <v>1081</v>
      </c>
      <c r="M8" s="131">
        <v>2505796</v>
      </c>
      <c r="N8" s="134">
        <v>45307</v>
      </c>
      <c r="O8" s="95" t="s">
        <v>1074</v>
      </c>
      <c r="P8" s="131" t="s">
        <v>1088</v>
      </c>
      <c r="Q8" s="381"/>
      <c r="R8" s="381"/>
      <c r="S8" s="381"/>
    </row>
    <row r="9" spans="1:19" ht="35.15" customHeight="1" x14ac:dyDescent="0.25">
      <c r="A9" s="128">
        <f t="shared" si="0"/>
        <v>6</v>
      </c>
      <c r="B9" s="129">
        <v>45293</v>
      </c>
      <c r="C9" s="130">
        <v>45292</v>
      </c>
      <c r="D9" s="98" t="s">
        <v>105</v>
      </c>
      <c r="E9" s="95" t="s">
        <v>225</v>
      </c>
      <c r="F9" s="187">
        <v>700.15</v>
      </c>
      <c r="G9" s="95" t="s">
        <v>1089</v>
      </c>
      <c r="H9" s="98" t="s">
        <v>124</v>
      </c>
      <c r="I9" s="95" t="s">
        <v>1090</v>
      </c>
      <c r="J9" s="131" t="str">
        <f t="shared" si="1"/>
        <v>61.198.164/0001-60</v>
      </c>
      <c r="K9" s="131" t="s">
        <v>1080</v>
      </c>
      <c r="L9" s="132" t="s">
        <v>1081</v>
      </c>
      <c r="M9" s="131">
        <v>96814037</v>
      </c>
      <c r="N9" s="134">
        <v>45292</v>
      </c>
      <c r="O9" s="95" t="s">
        <v>1074</v>
      </c>
      <c r="P9" s="131" t="s">
        <v>1091</v>
      </c>
      <c r="Q9" s="381"/>
      <c r="R9" s="381"/>
      <c r="S9" s="381"/>
    </row>
    <row r="10" spans="1:19" ht="35.15" customHeight="1" x14ac:dyDescent="0.25">
      <c r="A10" s="128">
        <f t="shared" si="0"/>
        <v>7</v>
      </c>
      <c r="B10" s="129">
        <v>45293</v>
      </c>
      <c r="C10" s="130">
        <v>45292</v>
      </c>
      <c r="D10" s="98" t="s">
        <v>105</v>
      </c>
      <c r="E10" s="95" t="s">
        <v>299</v>
      </c>
      <c r="F10" s="187">
        <v>9379</v>
      </c>
      <c r="G10" s="95" t="s">
        <v>1092</v>
      </c>
      <c r="H10" s="98" t="s">
        <v>135</v>
      </c>
      <c r="I10" s="95" t="s">
        <v>1093</v>
      </c>
      <c r="J10" s="131" t="str">
        <f t="shared" si="1"/>
        <v>45.277.160/0001-10</v>
      </c>
      <c r="K10" s="131" t="s">
        <v>1080</v>
      </c>
      <c r="L10" s="132" t="s">
        <v>1081</v>
      </c>
      <c r="M10" s="131">
        <v>115</v>
      </c>
      <c r="N10" s="134">
        <v>45288</v>
      </c>
      <c r="O10" s="95" t="s">
        <v>1074</v>
      </c>
      <c r="P10" s="131" t="s">
        <v>1094</v>
      </c>
      <c r="Q10" s="381"/>
      <c r="R10" s="381"/>
      <c r="S10" s="381"/>
    </row>
    <row r="11" spans="1:19" ht="35.15" customHeight="1" x14ac:dyDescent="0.25">
      <c r="A11" s="128">
        <f t="shared" si="0"/>
        <v>8</v>
      </c>
      <c r="B11" s="129">
        <v>45294</v>
      </c>
      <c r="C11" s="130">
        <v>45261</v>
      </c>
      <c r="D11" s="98" t="s">
        <v>105</v>
      </c>
      <c r="E11" s="95" t="s">
        <v>341</v>
      </c>
      <c r="F11" s="187">
        <v>900</v>
      </c>
      <c r="G11" s="95" t="s">
        <v>1095</v>
      </c>
      <c r="H11" s="98" t="s">
        <v>135</v>
      </c>
      <c r="I11" s="95" t="s">
        <v>1096</v>
      </c>
      <c r="J11" s="131" t="str">
        <f t="shared" si="1"/>
        <v>33.438.436/0001-16</v>
      </c>
      <c r="K11" s="131" t="s">
        <v>1072</v>
      </c>
      <c r="L11" s="132" t="s">
        <v>1073</v>
      </c>
      <c r="M11" s="131">
        <v>6</v>
      </c>
      <c r="N11" s="134">
        <v>45287</v>
      </c>
      <c r="O11" s="95" t="s">
        <v>1074</v>
      </c>
      <c r="P11" s="131" t="s">
        <v>1097</v>
      </c>
      <c r="Q11" s="381"/>
      <c r="R11" s="381"/>
      <c r="S11" s="381"/>
    </row>
    <row r="12" spans="1:19" ht="35.15" customHeight="1" x14ac:dyDescent="0.25">
      <c r="A12" s="128">
        <f t="shared" si="0"/>
        <v>9</v>
      </c>
      <c r="B12" s="129">
        <v>45294</v>
      </c>
      <c r="C12" s="130">
        <v>45261</v>
      </c>
      <c r="D12" s="98" t="s">
        <v>105</v>
      </c>
      <c r="E12" s="95" t="s">
        <v>341</v>
      </c>
      <c r="F12" s="187">
        <v>390</v>
      </c>
      <c r="G12" s="95" t="s">
        <v>1098</v>
      </c>
      <c r="H12" s="98" t="s">
        <v>135</v>
      </c>
      <c r="I12" s="95" t="s">
        <v>1099</v>
      </c>
      <c r="J12" s="131" t="str">
        <f t="shared" si="1"/>
        <v>39.614.869/0001-61</v>
      </c>
      <c r="K12" s="131" t="s">
        <v>1072</v>
      </c>
      <c r="L12" s="132" t="s">
        <v>1073</v>
      </c>
      <c r="M12" s="131">
        <v>8</v>
      </c>
      <c r="N12" s="134">
        <v>45288</v>
      </c>
      <c r="O12" s="95" t="s">
        <v>1074</v>
      </c>
      <c r="P12" s="131" t="s">
        <v>1100</v>
      </c>
      <c r="Q12" s="381"/>
      <c r="R12" s="381"/>
      <c r="S12" s="381"/>
    </row>
    <row r="13" spans="1:19" ht="35.15" customHeight="1" x14ac:dyDescent="0.25">
      <c r="A13" s="128">
        <f t="shared" si="0"/>
        <v>10</v>
      </c>
      <c r="B13" s="129">
        <v>45294</v>
      </c>
      <c r="C13" s="130">
        <v>45261</v>
      </c>
      <c r="D13" s="98" t="s">
        <v>105</v>
      </c>
      <c r="E13" s="95" t="s">
        <v>341</v>
      </c>
      <c r="F13" s="187">
        <v>500</v>
      </c>
      <c r="G13" s="95" t="s">
        <v>1101</v>
      </c>
      <c r="H13" s="98" t="s">
        <v>129</v>
      </c>
      <c r="I13" s="95" t="s">
        <v>1102</v>
      </c>
      <c r="J13" s="131" t="str">
        <f t="shared" si="1"/>
        <v>44.122.395/0001-70</v>
      </c>
      <c r="K13" s="131" t="s">
        <v>1072</v>
      </c>
      <c r="L13" s="132" t="s">
        <v>1073</v>
      </c>
      <c r="M13" s="131">
        <v>9</v>
      </c>
      <c r="N13" s="134">
        <v>45289</v>
      </c>
      <c r="O13" s="95" t="s">
        <v>1074</v>
      </c>
      <c r="P13" s="131" t="s">
        <v>1103</v>
      </c>
      <c r="Q13" s="381"/>
      <c r="R13" s="381"/>
      <c r="S13" s="381"/>
    </row>
    <row r="14" spans="1:19" ht="35.15" customHeight="1" x14ac:dyDescent="0.25">
      <c r="A14" s="128">
        <f t="shared" si="0"/>
        <v>11</v>
      </c>
      <c r="B14" s="129">
        <v>45294</v>
      </c>
      <c r="C14" s="130">
        <v>45292</v>
      </c>
      <c r="D14" s="98" t="s">
        <v>94</v>
      </c>
      <c r="E14" s="95" t="s">
        <v>199</v>
      </c>
      <c r="F14" s="187">
        <v>217.6</v>
      </c>
      <c r="G14" s="95" t="s">
        <v>1104</v>
      </c>
      <c r="H14" s="98" t="s">
        <v>123</v>
      </c>
      <c r="I14" s="95" t="s">
        <v>1105</v>
      </c>
      <c r="J14" s="131" t="str">
        <f t="shared" si="1"/>
        <v>65.107.971/0001-80</v>
      </c>
      <c r="K14" s="131" t="s">
        <v>1080</v>
      </c>
      <c r="L14" s="132" t="s">
        <v>1081</v>
      </c>
      <c r="M14" s="131">
        <v>1000127830</v>
      </c>
      <c r="N14" s="134">
        <v>45308</v>
      </c>
      <c r="O14" s="95" t="s">
        <v>1074</v>
      </c>
      <c r="P14" s="131" t="s">
        <v>1106</v>
      </c>
      <c r="Q14" s="381"/>
      <c r="R14" s="381"/>
      <c r="S14" s="381"/>
    </row>
    <row r="15" spans="1:19" ht="35.15" customHeight="1" x14ac:dyDescent="0.25">
      <c r="A15" s="128">
        <f t="shared" si="0"/>
        <v>12</v>
      </c>
      <c r="B15" s="129">
        <v>45294</v>
      </c>
      <c r="C15" s="130">
        <v>45292</v>
      </c>
      <c r="D15" s="98" t="s">
        <v>94</v>
      </c>
      <c r="E15" s="95" t="s">
        <v>199</v>
      </c>
      <c r="F15" s="187">
        <v>334.4</v>
      </c>
      <c r="G15" s="95" t="s">
        <v>1104</v>
      </c>
      <c r="H15" s="98" t="s">
        <v>123</v>
      </c>
      <c r="I15" s="95" t="s">
        <v>1107</v>
      </c>
      <c r="J15" s="131" t="str">
        <f t="shared" si="1"/>
        <v>31.434.170/0001-08</v>
      </c>
      <c r="K15" s="131" t="s">
        <v>1080</v>
      </c>
      <c r="L15" s="132" t="s">
        <v>1081</v>
      </c>
      <c r="M15" s="131">
        <v>1000200517</v>
      </c>
      <c r="N15" s="134">
        <v>45323</v>
      </c>
      <c r="O15" s="95" t="s">
        <v>1074</v>
      </c>
      <c r="P15" s="131" t="s">
        <v>1108</v>
      </c>
      <c r="Q15" s="381"/>
      <c r="R15" s="381"/>
      <c r="S15" s="381"/>
    </row>
    <row r="16" spans="1:19" ht="35.15" customHeight="1" x14ac:dyDescent="0.25">
      <c r="A16" s="128">
        <f t="shared" si="0"/>
        <v>13</v>
      </c>
      <c r="B16" s="129">
        <v>45294</v>
      </c>
      <c r="C16" s="130">
        <v>45261</v>
      </c>
      <c r="D16" s="98" t="s">
        <v>105</v>
      </c>
      <c r="E16" s="95" t="s">
        <v>315</v>
      </c>
      <c r="F16" s="187">
        <v>700</v>
      </c>
      <c r="G16" s="95" t="s">
        <v>1109</v>
      </c>
      <c r="H16" s="98" t="s">
        <v>135</v>
      </c>
      <c r="I16" s="95" t="s">
        <v>1110</v>
      </c>
      <c r="J16" s="131" t="str">
        <f t="shared" si="1"/>
        <v>46.438.261/0001-99</v>
      </c>
      <c r="K16" s="131" t="s">
        <v>1080</v>
      </c>
      <c r="L16" s="132" t="s">
        <v>1073</v>
      </c>
      <c r="M16" s="131">
        <v>6</v>
      </c>
      <c r="N16" s="134">
        <v>45288</v>
      </c>
      <c r="O16" s="95" t="s">
        <v>1074</v>
      </c>
      <c r="P16" s="131" t="s">
        <v>1111</v>
      </c>
      <c r="Q16" s="381"/>
      <c r="R16" s="381"/>
      <c r="S16" s="381"/>
    </row>
    <row r="17" spans="1:19" ht="35.15" customHeight="1" x14ac:dyDescent="0.25">
      <c r="A17" s="128">
        <f t="shared" si="0"/>
        <v>14</v>
      </c>
      <c r="B17" s="129">
        <v>45294</v>
      </c>
      <c r="C17" s="130">
        <v>45261</v>
      </c>
      <c r="D17" s="98" t="s">
        <v>105</v>
      </c>
      <c r="E17" s="95" t="s">
        <v>299</v>
      </c>
      <c r="F17" s="187">
        <v>3792.4</v>
      </c>
      <c r="G17" s="95" t="s">
        <v>1112</v>
      </c>
      <c r="H17" s="98" t="s">
        <v>119</v>
      </c>
      <c r="I17" s="95" t="s">
        <v>1113</v>
      </c>
      <c r="J17" s="131" t="str">
        <f t="shared" si="1"/>
        <v>47.360.745/0001-25</v>
      </c>
      <c r="K17" s="131" t="s">
        <v>1114</v>
      </c>
      <c r="L17" s="132" t="s">
        <v>1073</v>
      </c>
      <c r="M17" s="131">
        <v>16</v>
      </c>
      <c r="N17" s="134">
        <v>45293</v>
      </c>
      <c r="O17" s="95" t="s">
        <v>1074</v>
      </c>
      <c r="P17" s="131" t="s">
        <v>1115</v>
      </c>
      <c r="Q17" s="381"/>
      <c r="R17" s="381"/>
      <c r="S17" s="381"/>
    </row>
    <row r="18" spans="1:19" ht="35.15" customHeight="1" x14ac:dyDescent="0.25">
      <c r="A18" s="128">
        <f t="shared" si="0"/>
        <v>15</v>
      </c>
      <c r="B18" s="129">
        <v>45295</v>
      </c>
      <c r="C18" s="130">
        <v>45261</v>
      </c>
      <c r="D18" s="98" t="s">
        <v>105</v>
      </c>
      <c r="E18" s="95" t="s">
        <v>341</v>
      </c>
      <c r="F18" s="187">
        <v>600</v>
      </c>
      <c r="G18" s="98" t="s">
        <v>1116</v>
      </c>
      <c r="H18" s="98" t="s">
        <v>136</v>
      </c>
      <c r="I18" s="95" t="s">
        <v>1117</v>
      </c>
      <c r="J18" s="131" t="str">
        <f t="shared" si="1"/>
        <v>49.382.102/0001-08</v>
      </c>
      <c r="K18" s="131" t="s">
        <v>1072</v>
      </c>
      <c r="L18" s="132" t="s">
        <v>1073</v>
      </c>
      <c r="M18" s="131">
        <v>8</v>
      </c>
      <c r="N18" s="134">
        <v>45288</v>
      </c>
      <c r="O18" s="95" t="s">
        <v>1074</v>
      </c>
      <c r="P18" s="131" t="s">
        <v>1118</v>
      </c>
      <c r="Q18" s="381"/>
      <c r="R18" s="381"/>
      <c r="S18" s="381"/>
    </row>
    <row r="19" spans="1:19" ht="35.15" customHeight="1" x14ac:dyDescent="0.25">
      <c r="A19" s="128">
        <f t="shared" si="0"/>
        <v>16</v>
      </c>
      <c r="B19" s="129">
        <v>45295</v>
      </c>
      <c r="C19" s="130">
        <v>45261</v>
      </c>
      <c r="D19" s="98" t="s">
        <v>105</v>
      </c>
      <c r="E19" s="95" t="s">
        <v>325</v>
      </c>
      <c r="F19" s="187">
        <v>271.51</v>
      </c>
      <c r="G19" s="98" t="s">
        <v>1119</v>
      </c>
      <c r="H19" s="98" t="s">
        <v>123</v>
      </c>
      <c r="I19" s="95" t="s">
        <v>1120</v>
      </c>
      <c r="J19" s="131" t="str">
        <f t="shared" si="1"/>
        <v>02.933.359/0001-47</v>
      </c>
      <c r="K19" s="131" t="s">
        <v>1072</v>
      </c>
      <c r="L19" s="132" t="s">
        <v>1073</v>
      </c>
      <c r="M19" s="131">
        <v>3997</v>
      </c>
      <c r="N19" s="134">
        <v>45294</v>
      </c>
      <c r="O19" s="95" t="s">
        <v>1074</v>
      </c>
      <c r="P19" s="131" t="s">
        <v>1121</v>
      </c>
      <c r="Q19" s="381"/>
      <c r="R19" s="381"/>
      <c r="S19" s="381"/>
    </row>
    <row r="20" spans="1:19" ht="35.15" customHeight="1" x14ac:dyDescent="0.25">
      <c r="A20" s="128">
        <f t="shared" si="0"/>
        <v>17</v>
      </c>
      <c r="B20" s="129">
        <v>45295</v>
      </c>
      <c r="C20" s="130">
        <v>45261</v>
      </c>
      <c r="D20" s="98" t="s">
        <v>105</v>
      </c>
      <c r="E20" s="95" t="s">
        <v>299</v>
      </c>
      <c r="F20" s="187">
        <v>11621.2</v>
      </c>
      <c r="G20" s="95" t="s">
        <v>1092</v>
      </c>
      <c r="H20" s="98" t="s">
        <v>123</v>
      </c>
      <c r="I20" s="95" t="s">
        <v>1122</v>
      </c>
      <c r="J20" s="131" t="str">
        <f t="shared" si="1"/>
        <v>07.799.063/0001-07</v>
      </c>
      <c r="K20" s="131" t="s">
        <v>1072</v>
      </c>
      <c r="L20" s="132" t="s">
        <v>1073</v>
      </c>
      <c r="M20" s="131">
        <v>113</v>
      </c>
      <c r="N20" s="134">
        <v>45293</v>
      </c>
      <c r="O20" s="95" t="s">
        <v>1074</v>
      </c>
      <c r="P20" s="131" t="s">
        <v>1123</v>
      </c>
      <c r="Q20" s="381"/>
      <c r="R20" s="381"/>
      <c r="S20" s="381"/>
    </row>
    <row r="21" spans="1:19" ht="35.15" customHeight="1" x14ac:dyDescent="0.25">
      <c r="A21" s="128">
        <f t="shared" si="0"/>
        <v>18</v>
      </c>
      <c r="B21" s="129">
        <v>45295</v>
      </c>
      <c r="C21" s="130">
        <v>45292</v>
      </c>
      <c r="D21" s="98" t="s">
        <v>94</v>
      </c>
      <c r="E21" s="95" t="s">
        <v>199</v>
      </c>
      <c r="F21" s="187">
        <v>3542.7</v>
      </c>
      <c r="G21" s="95" t="s">
        <v>1078</v>
      </c>
      <c r="H21" s="98" t="s">
        <v>117</v>
      </c>
      <c r="I21" s="95" t="s">
        <v>1079</v>
      </c>
      <c r="J21" s="131" t="str">
        <f t="shared" si="1"/>
        <v>10.426.715/0001-64</v>
      </c>
      <c r="K21" s="131" t="s">
        <v>1080</v>
      </c>
      <c r="L21" s="132" t="s">
        <v>1081</v>
      </c>
      <c r="M21" s="132">
        <v>3913004</v>
      </c>
      <c r="N21" s="134">
        <v>45309</v>
      </c>
      <c r="O21" s="95" t="s">
        <v>1074</v>
      </c>
      <c r="P21" s="131" t="s">
        <v>1082</v>
      </c>
      <c r="Q21" s="381"/>
      <c r="R21" s="381"/>
      <c r="S21" s="381"/>
    </row>
    <row r="22" spans="1:19" ht="35.15" customHeight="1" x14ac:dyDescent="0.25">
      <c r="A22" s="128">
        <f t="shared" si="0"/>
        <v>19</v>
      </c>
      <c r="B22" s="129">
        <v>45295</v>
      </c>
      <c r="C22" s="130">
        <v>45292</v>
      </c>
      <c r="D22" s="98" t="s">
        <v>94</v>
      </c>
      <c r="E22" s="95" t="s">
        <v>199</v>
      </c>
      <c r="F22" s="187">
        <v>4280.1899999999996</v>
      </c>
      <c r="G22" s="95" t="s">
        <v>1124</v>
      </c>
      <c r="H22" s="98" t="s">
        <v>117</v>
      </c>
      <c r="I22" s="95" t="s">
        <v>1083</v>
      </c>
      <c r="J22" s="131" t="str">
        <f t="shared" si="1"/>
        <v>04.398.505/0001-07</v>
      </c>
      <c r="K22" s="131" t="s">
        <v>1080</v>
      </c>
      <c r="L22" s="132" t="s">
        <v>1081</v>
      </c>
      <c r="M22" s="131" t="s">
        <v>1125</v>
      </c>
      <c r="N22" s="134">
        <v>45309</v>
      </c>
      <c r="O22" s="95" t="s">
        <v>1074</v>
      </c>
      <c r="P22" s="131" t="s">
        <v>1085</v>
      </c>
      <c r="Q22" s="381"/>
      <c r="R22" s="381"/>
      <c r="S22" s="381"/>
    </row>
    <row r="23" spans="1:19" ht="35.15" customHeight="1" x14ac:dyDescent="0.25">
      <c r="A23" s="128">
        <f t="shared" si="0"/>
        <v>20</v>
      </c>
      <c r="B23" s="129">
        <v>45296</v>
      </c>
      <c r="C23" s="130">
        <v>45261</v>
      </c>
      <c r="D23" s="98" t="s">
        <v>105</v>
      </c>
      <c r="E23" s="95" t="s">
        <v>299</v>
      </c>
      <c r="F23" s="187">
        <v>6965.62</v>
      </c>
      <c r="G23" s="95" t="s">
        <v>1092</v>
      </c>
      <c r="H23" s="98" t="s">
        <v>122</v>
      </c>
      <c r="I23" s="95" t="s">
        <v>1126</v>
      </c>
      <c r="J23" s="131" t="str">
        <f t="shared" si="1"/>
        <v>08.999.381/0001-76</v>
      </c>
      <c r="K23" s="131" t="s">
        <v>1072</v>
      </c>
      <c r="L23" s="132" t="s">
        <v>1073</v>
      </c>
      <c r="M23" s="131">
        <v>3502</v>
      </c>
      <c r="N23" s="134">
        <v>45294</v>
      </c>
      <c r="O23" s="95" t="s">
        <v>1074</v>
      </c>
      <c r="P23" s="131" t="s">
        <v>1127</v>
      </c>
      <c r="Q23" s="381"/>
      <c r="R23" s="381"/>
      <c r="S23" s="381"/>
    </row>
    <row r="24" spans="1:19" ht="35.15" customHeight="1" x14ac:dyDescent="0.25">
      <c r="A24" s="128">
        <f t="shared" si="0"/>
        <v>21</v>
      </c>
      <c r="B24" s="129">
        <v>45296</v>
      </c>
      <c r="C24" s="130">
        <v>45261</v>
      </c>
      <c r="D24" s="98" t="s">
        <v>105</v>
      </c>
      <c r="E24" s="95" t="s">
        <v>299</v>
      </c>
      <c r="F24" s="187">
        <v>4839.49</v>
      </c>
      <c r="G24" s="95" t="s">
        <v>1092</v>
      </c>
      <c r="H24" s="98" t="s">
        <v>124</v>
      </c>
      <c r="I24" s="95" t="s">
        <v>1126</v>
      </c>
      <c r="J24" s="131" t="str">
        <f t="shared" si="1"/>
        <v>08.999.381/0002-57</v>
      </c>
      <c r="K24" s="131" t="s">
        <v>1072</v>
      </c>
      <c r="L24" s="132" t="s">
        <v>1073</v>
      </c>
      <c r="M24" s="131">
        <v>38</v>
      </c>
      <c r="N24" s="134">
        <v>45294</v>
      </c>
      <c r="O24" s="95" t="s">
        <v>1074</v>
      </c>
      <c r="P24" s="131" t="s">
        <v>1128</v>
      </c>
      <c r="Q24" s="381"/>
      <c r="R24" s="381"/>
      <c r="S24" s="381"/>
    </row>
    <row r="25" spans="1:19" ht="35.15" customHeight="1" x14ac:dyDescent="0.25">
      <c r="A25" s="128">
        <f t="shared" si="0"/>
        <v>22</v>
      </c>
      <c r="B25" s="129">
        <v>45296</v>
      </c>
      <c r="C25" s="130">
        <v>45261</v>
      </c>
      <c r="D25" s="98" t="s">
        <v>105</v>
      </c>
      <c r="E25" s="95" t="s">
        <v>299</v>
      </c>
      <c r="F25" s="187">
        <v>26397.3</v>
      </c>
      <c r="G25" s="95" t="s">
        <v>1129</v>
      </c>
      <c r="H25" s="98" t="s">
        <v>117</v>
      </c>
      <c r="I25" s="95" t="s">
        <v>1130</v>
      </c>
      <c r="J25" s="131" t="str">
        <f t="shared" si="1"/>
        <v>07.412.025/0001-41</v>
      </c>
      <c r="K25" s="131" t="s">
        <v>1072</v>
      </c>
      <c r="L25" s="132" t="s">
        <v>1073</v>
      </c>
      <c r="M25" s="131">
        <v>95</v>
      </c>
      <c r="N25" s="134">
        <v>45293</v>
      </c>
      <c r="O25" s="95" t="s">
        <v>1074</v>
      </c>
      <c r="P25" s="131" t="s">
        <v>1131</v>
      </c>
      <c r="Q25" s="381"/>
      <c r="R25" s="381"/>
      <c r="S25" s="381"/>
    </row>
    <row r="26" spans="1:19" ht="35.15" customHeight="1" x14ac:dyDescent="0.25">
      <c r="A26" s="128">
        <f t="shared" si="0"/>
        <v>23</v>
      </c>
      <c r="B26" s="129">
        <v>45296</v>
      </c>
      <c r="C26" s="130">
        <v>45261</v>
      </c>
      <c r="D26" s="98" t="s">
        <v>94</v>
      </c>
      <c r="E26" s="95" t="s">
        <v>96</v>
      </c>
      <c r="F26" s="187">
        <v>14918.12</v>
      </c>
      <c r="G26" s="95" t="s">
        <v>1132</v>
      </c>
      <c r="H26" s="98" t="s">
        <v>122</v>
      </c>
      <c r="I26" s="95" t="s">
        <v>117</v>
      </c>
      <c r="J26" s="131" t="s">
        <v>79</v>
      </c>
      <c r="K26" s="132" t="s">
        <v>1133</v>
      </c>
      <c r="L26" s="132" t="s">
        <v>1133</v>
      </c>
      <c r="M26" s="131" t="s">
        <v>117</v>
      </c>
      <c r="N26" s="134">
        <v>45296</v>
      </c>
      <c r="O26" s="95" t="s">
        <v>1074</v>
      </c>
      <c r="P26" s="131" t="s">
        <v>79</v>
      </c>
      <c r="Q26" s="381"/>
      <c r="R26" s="381"/>
      <c r="S26" s="381"/>
    </row>
    <row r="27" spans="1:19" ht="35.15" customHeight="1" x14ac:dyDescent="0.25">
      <c r="A27" s="128">
        <f t="shared" si="0"/>
        <v>24</v>
      </c>
      <c r="B27" s="129">
        <v>45296</v>
      </c>
      <c r="C27" s="130">
        <v>45261</v>
      </c>
      <c r="D27" s="98" t="s">
        <v>94</v>
      </c>
      <c r="E27" s="95" t="s">
        <v>96</v>
      </c>
      <c r="F27" s="187">
        <v>15020.08</v>
      </c>
      <c r="G27" s="95" t="s">
        <v>1132</v>
      </c>
      <c r="H27" s="98" t="s">
        <v>124</v>
      </c>
      <c r="I27" s="95" t="s">
        <v>117</v>
      </c>
      <c r="J27" s="131" t="s">
        <v>79</v>
      </c>
      <c r="K27" s="132" t="s">
        <v>1133</v>
      </c>
      <c r="L27" s="132" t="s">
        <v>1133</v>
      </c>
      <c r="M27" s="131" t="s">
        <v>117</v>
      </c>
      <c r="N27" s="134">
        <v>45296</v>
      </c>
      <c r="O27" s="95" t="s">
        <v>1074</v>
      </c>
      <c r="P27" s="131" t="s">
        <v>79</v>
      </c>
      <c r="Q27" s="381"/>
      <c r="R27" s="381"/>
      <c r="S27" s="381"/>
    </row>
    <row r="28" spans="1:19" ht="35.15" customHeight="1" x14ac:dyDescent="0.25">
      <c r="A28" s="128">
        <f t="shared" si="0"/>
        <v>25</v>
      </c>
      <c r="B28" s="129">
        <v>45296</v>
      </c>
      <c r="C28" s="130">
        <v>45261</v>
      </c>
      <c r="D28" s="98" t="s">
        <v>94</v>
      </c>
      <c r="E28" s="95" t="s">
        <v>96</v>
      </c>
      <c r="F28" s="187">
        <v>20865.400000000001</v>
      </c>
      <c r="G28" s="95" t="s">
        <v>1132</v>
      </c>
      <c r="H28" s="98" t="s">
        <v>121</v>
      </c>
      <c r="I28" s="95" t="s">
        <v>117</v>
      </c>
      <c r="J28" s="131" t="s">
        <v>79</v>
      </c>
      <c r="K28" s="132" t="s">
        <v>1133</v>
      </c>
      <c r="L28" s="132" t="s">
        <v>1133</v>
      </c>
      <c r="M28" s="131" t="s">
        <v>117</v>
      </c>
      <c r="N28" s="134">
        <v>45296</v>
      </c>
      <c r="O28" s="95" t="s">
        <v>1074</v>
      </c>
      <c r="P28" s="131" t="s">
        <v>79</v>
      </c>
      <c r="Q28" s="381"/>
      <c r="R28" s="381"/>
      <c r="S28" s="381"/>
    </row>
    <row r="29" spans="1:19" ht="35.15" customHeight="1" x14ac:dyDescent="0.25">
      <c r="A29" s="128">
        <f t="shared" si="0"/>
        <v>26</v>
      </c>
      <c r="B29" s="129">
        <v>45296</v>
      </c>
      <c r="C29" s="130">
        <v>45261</v>
      </c>
      <c r="D29" s="98" t="s">
        <v>94</v>
      </c>
      <c r="E29" s="95" t="s">
        <v>96</v>
      </c>
      <c r="F29" s="187">
        <v>17152</v>
      </c>
      <c r="G29" s="95" t="s">
        <v>1132</v>
      </c>
      <c r="H29" s="98" t="s">
        <v>123</v>
      </c>
      <c r="I29" s="95" t="s">
        <v>117</v>
      </c>
      <c r="J29" s="131" t="s">
        <v>79</v>
      </c>
      <c r="K29" s="132" t="s">
        <v>1133</v>
      </c>
      <c r="L29" s="132" t="s">
        <v>1133</v>
      </c>
      <c r="M29" s="131" t="s">
        <v>117</v>
      </c>
      <c r="N29" s="134">
        <v>45296</v>
      </c>
      <c r="O29" s="95" t="s">
        <v>1074</v>
      </c>
      <c r="P29" s="131" t="s">
        <v>79</v>
      </c>
      <c r="Q29" s="381"/>
      <c r="R29" s="381"/>
      <c r="S29" s="381"/>
    </row>
    <row r="30" spans="1:19" ht="35.15" customHeight="1" x14ac:dyDescent="0.25">
      <c r="A30" s="128">
        <f t="shared" si="0"/>
        <v>27</v>
      </c>
      <c r="B30" s="129">
        <v>45296</v>
      </c>
      <c r="C30" s="130">
        <v>45261</v>
      </c>
      <c r="D30" s="98" t="s">
        <v>94</v>
      </c>
      <c r="E30" s="95" t="s">
        <v>96</v>
      </c>
      <c r="F30" s="187">
        <v>16768.41</v>
      </c>
      <c r="G30" s="95" t="s">
        <v>1132</v>
      </c>
      <c r="H30" s="98" t="s">
        <v>134</v>
      </c>
      <c r="I30" s="95" t="s">
        <v>117</v>
      </c>
      <c r="J30" s="131" t="s">
        <v>79</v>
      </c>
      <c r="K30" s="132" t="s">
        <v>1133</v>
      </c>
      <c r="L30" s="132" t="s">
        <v>1133</v>
      </c>
      <c r="M30" s="131" t="s">
        <v>117</v>
      </c>
      <c r="N30" s="134">
        <v>45296</v>
      </c>
      <c r="O30" s="95" t="s">
        <v>1074</v>
      </c>
      <c r="P30" s="131" t="s">
        <v>79</v>
      </c>
      <c r="Q30" s="381"/>
      <c r="R30" s="381"/>
      <c r="S30" s="381"/>
    </row>
    <row r="31" spans="1:19" ht="35.15" customHeight="1" x14ac:dyDescent="0.25">
      <c r="A31" s="128">
        <f t="shared" si="0"/>
        <v>28</v>
      </c>
      <c r="B31" s="129">
        <v>45296</v>
      </c>
      <c r="C31" s="130">
        <v>45261</v>
      </c>
      <c r="D31" s="98" t="s">
        <v>94</v>
      </c>
      <c r="E31" s="95" t="s">
        <v>96</v>
      </c>
      <c r="F31" s="187">
        <v>11902.11</v>
      </c>
      <c r="G31" s="95" t="s">
        <v>1132</v>
      </c>
      <c r="H31" s="98" t="s">
        <v>127</v>
      </c>
      <c r="I31" s="95" t="s">
        <v>117</v>
      </c>
      <c r="J31" s="131" t="s">
        <v>79</v>
      </c>
      <c r="K31" s="132" t="s">
        <v>1133</v>
      </c>
      <c r="L31" s="132" t="s">
        <v>1133</v>
      </c>
      <c r="M31" s="131" t="s">
        <v>117</v>
      </c>
      <c r="N31" s="134">
        <v>45296</v>
      </c>
      <c r="O31" s="95" t="s">
        <v>1074</v>
      </c>
      <c r="P31" s="131" t="s">
        <v>79</v>
      </c>
      <c r="Q31" s="381"/>
      <c r="R31" s="381"/>
      <c r="S31" s="381"/>
    </row>
    <row r="32" spans="1:19" ht="35.15" customHeight="1" x14ac:dyDescent="0.25">
      <c r="A32" s="128">
        <f t="shared" si="0"/>
        <v>29</v>
      </c>
      <c r="B32" s="129">
        <v>45296</v>
      </c>
      <c r="C32" s="130">
        <v>45261</v>
      </c>
      <c r="D32" s="98" t="s">
        <v>94</v>
      </c>
      <c r="E32" s="95" t="s">
        <v>96</v>
      </c>
      <c r="F32" s="187">
        <v>13383.2</v>
      </c>
      <c r="G32" s="95" t="s">
        <v>1132</v>
      </c>
      <c r="H32" s="98"/>
      <c r="I32" s="95" t="s">
        <v>117</v>
      </c>
      <c r="J32" s="131" t="s">
        <v>79</v>
      </c>
      <c r="K32" s="132" t="s">
        <v>1133</v>
      </c>
      <c r="L32" s="132" t="s">
        <v>1133</v>
      </c>
      <c r="M32" s="131" t="s">
        <v>117</v>
      </c>
      <c r="N32" s="134">
        <v>45296</v>
      </c>
      <c r="O32" s="95" t="s">
        <v>1074</v>
      </c>
      <c r="P32" s="131" t="s">
        <v>79</v>
      </c>
      <c r="Q32" s="381"/>
      <c r="R32" s="381"/>
      <c r="S32" s="381"/>
    </row>
    <row r="33" spans="1:19" ht="35.15" customHeight="1" x14ac:dyDescent="0.25">
      <c r="A33" s="128">
        <f t="shared" si="0"/>
        <v>30</v>
      </c>
      <c r="B33" s="129">
        <v>45296</v>
      </c>
      <c r="C33" s="130">
        <v>45261</v>
      </c>
      <c r="D33" s="98" t="s">
        <v>94</v>
      </c>
      <c r="E33" s="95" t="s">
        <v>96</v>
      </c>
      <c r="F33" s="187">
        <v>7292.82</v>
      </c>
      <c r="G33" s="95" t="s">
        <v>1132</v>
      </c>
      <c r="H33" s="98" t="s">
        <v>125</v>
      </c>
      <c r="I33" s="95" t="s">
        <v>117</v>
      </c>
      <c r="J33" s="131" t="s">
        <v>79</v>
      </c>
      <c r="K33" s="132" t="s">
        <v>1133</v>
      </c>
      <c r="L33" s="132" t="s">
        <v>1133</v>
      </c>
      <c r="M33" s="131" t="s">
        <v>117</v>
      </c>
      <c r="N33" s="134">
        <v>45296</v>
      </c>
      <c r="O33" s="95" t="s">
        <v>1074</v>
      </c>
      <c r="P33" s="131" t="s">
        <v>79</v>
      </c>
      <c r="Q33" s="381"/>
      <c r="R33" s="381"/>
      <c r="S33" s="381"/>
    </row>
    <row r="34" spans="1:19" ht="35.15" customHeight="1" x14ac:dyDescent="0.25">
      <c r="A34" s="128">
        <f t="shared" si="0"/>
        <v>31</v>
      </c>
      <c r="B34" s="129">
        <v>45296</v>
      </c>
      <c r="C34" s="130">
        <v>45261</v>
      </c>
      <c r="D34" s="98" t="s">
        <v>94</v>
      </c>
      <c r="E34" s="95" t="s">
        <v>96</v>
      </c>
      <c r="F34" s="187">
        <v>2515.88</v>
      </c>
      <c r="G34" s="95" t="s">
        <v>1132</v>
      </c>
      <c r="H34" s="98"/>
      <c r="I34" s="95" t="s">
        <v>117</v>
      </c>
      <c r="J34" s="131" t="s">
        <v>79</v>
      </c>
      <c r="K34" s="132" t="s">
        <v>1133</v>
      </c>
      <c r="L34" s="132" t="s">
        <v>1133</v>
      </c>
      <c r="M34" s="131" t="s">
        <v>117</v>
      </c>
      <c r="N34" s="134">
        <v>45296</v>
      </c>
      <c r="O34" s="95" t="s">
        <v>1074</v>
      </c>
      <c r="P34" s="131" t="s">
        <v>79</v>
      </c>
      <c r="Q34" s="381"/>
      <c r="R34" s="381"/>
      <c r="S34" s="381"/>
    </row>
    <row r="35" spans="1:19" ht="35.15" customHeight="1" x14ac:dyDescent="0.25">
      <c r="A35" s="128">
        <f t="shared" si="0"/>
        <v>32</v>
      </c>
      <c r="B35" s="129">
        <v>45296</v>
      </c>
      <c r="C35" s="130">
        <v>45261</v>
      </c>
      <c r="D35" s="98" t="s">
        <v>94</v>
      </c>
      <c r="E35" s="95" t="s">
        <v>96</v>
      </c>
      <c r="F35" s="187">
        <v>9314.93</v>
      </c>
      <c r="G35" s="95" t="s">
        <v>1132</v>
      </c>
      <c r="H35" s="98" t="s">
        <v>129</v>
      </c>
      <c r="I35" s="95" t="s">
        <v>117</v>
      </c>
      <c r="J35" s="131" t="s">
        <v>79</v>
      </c>
      <c r="K35" s="132" t="s">
        <v>1133</v>
      </c>
      <c r="L35" s="132" t="s">
        <v>1133</v>
      </c>
      <c r="M35" s="131" t="s">
        <v>117</v>
      </c>
      <c r="N35" s="134">
        <v>45296</v>
      </c>
      <c r="O35" s="95" t="s">
        <v>1074</v>
      </c>
      <c r="P35" s="131" t="s">
        <v>79</v>
      </c>
      <c r="Q35" s="381"/>
      <c r="R35" s="381"/>
      <c r="S35" s="381"/>
    </row>
    <row r="36" spans="1:19" ht="35.15" customHeight="1" x14ac:dyDescent="0.25">
      <c r="A36" s="128">
        <f t="shared" si="0"/>
        <v>33</v>
      </c>
      <c r="B36" s="129">
        <v>45296</v>
      </c>
      <c r="C36" s="130">
        <v>45261</v>
      </c>
      <c r="D36" s="98" t="s">
        <v>94</v>
      </c>
      <c r="E36" s="95" t="s">
        <v>96</v>
      </c>
      <c r="F36" s="187">
        <v>19777.080000000002</v>
      </c>
      <c r="G36" s="95" t="s">
        <v>1132</v>
      </c>
      <c r="H36" s="98" t="s">
        <v>120</v>
      </c>
      <c r="I36" s="95" t="s">
        <v>117</v>
      </c>
      <c r="J36" s="131" t="s">
        <v>79</v>
      </c>
      <c r="K36" s="132" t="s">
        <v>1133</v>
      </c>
      <c r="L36" s="132" t="s">
        <v>1133</v>
      </c>
      <c r="M36" s="131" t="s">
        <v>117</v>
      </c>
      <c r="N36" s="134">
        <v>45296</v>
      </c>
      <c r="O36" s="95" t="s">
        <v>1074</v>
      </c>
      <c r="P36" s="131" t="s">
        <v>79</v>
      </c>
      <c r="Q36" s="381"/>
      <c r="R36" s="381"/>
      <c r="S36" s="381"/>
    </row>
    <row r="37" spans="1:19" ht="35.15" customHeight="1" x14ac:dyDescent="0.25">
      <c r="A37" s="128">
        <f t="shared" si="0"/>
        <v>34</v>
      </c>
      <c r="B37" s="129">
        <v>45296</v>
      </c>
      <c r="C37" s="130">
        <v>45261</v>
      </c>
      <c r="D37" s="98" t="s">
        <v>94</v>
      </c>
      <c r="E37" s="95" t="s">
        <v>96</v>
      </c>
      <c r="F37" s="187">
        <v>15727.29</v>
      </c>
      <c r="G37" s="95" t="s">
        <v>1132</v>
      </c>
      <c r="H37" s="98" t="s">
        <v>136</v>
      </c>
      <c r="I37" s="95" t="s">
        <v>117</v>
      </c>
      <c r="J37" s="131" t="s">
        <v>79</v>
      </c>
      <c r="K37" s="132" t="s">
        <v>1133</v>
      </c>
      <c r="L37" s="132" t="s">
        <v>1133</v>
      </c>
      <c r="M37" s="131" t="s">
        <v>117</v>
      </c>
      <c r="N37" s="134">
        <v>45296</v>
      </c>
      <c r="O37" s="95" t="s">
        <v>1074</v>
      </c>
      <c r="P37" s="131" t="s">
        <v>79</v>
      </c>
      <c r="Q37" s="381"/>
      <c r="R37" s="381"/>
      <c r="S37" s="381"/>
    </row>
    <row r="38" spans="1:19" ht="35.15" customHeight="1" x14ac:dyDescent="0.25">
      <c r="A38" s="128">
        <f t="shared" si="0"/>
        <v>35</v>
      </c>
      <c r="B38" s="129">
        <v>45296</v>
      </c>
      <c r="C38" s="130">
        <v>45261</v>
      </c>
      <c r="D38" s="98" t="s">
        <v>94</v>
      </c>
      <c r="E38" s="95" t="s">
        <v>96</v>
      </c>
      <c r="F38" s="187">
        <v>12694.16</v>
      </c>
      <c r="G38" s="95" t="s">
        <v>1132</v>
      </c>
      <c r="H38" s="98" t="s">
        <v>135</v>
      </c>
      <c r="I38" s="95" t="s">
        <v>117</v>
      </c>
      <c r="J38" s="131" t="s">
        <v>79</v>
      </c>
      <c r="K38" s="132" t="s">
        <v>1133</v>
      </c>
      <c r="L38" s="132" t="s">
        <v>1133</v>
      </c>
      <c r="M38" s="131" t="s">
        <v>117</v>
      </c>
      <c r="N38" s="134">
        <v>45296</v>
      </c>
      <c r="O38" s="95" t="s">
        <v>1074</v>
      </c>
      <c r="P38" s="131" t="s">
        <v>79</v>
      </c>
      <c r="Q38" s="381"/>
      <c r="R38" s="381"/>
      <c r="S38" s="381"/>
    </row>
    <row r="39" spans="1:19" ht="35.15" customHeight="1" x14ac:dyDescent="0.25">
      <c r="A39" s="128">
        <f t="shared" si="0"/>
        <v>36</v>
      </c>
      <c r="B39" s="129">
        <v>45296</v>
      </c>
      <c r="C39" s="130">
        <v>45261</v>
      </c>
      <c r="D39" s="98" t="s">
        <v>94</v>
      </c>
      <c r="E39" s="95" t="s">
        <v>96</v>
      </c>
      <c r="F39" s="187">
        <v>13691.23</v>
      </c>
      <c r="G39" s="95" t="s">
        <v>1132</v>
      </c>
      <c r="H39" s="98" t="s">
        <v>137</v>
      </c>
      <c r="I39" s="95" t="s">
        <v>117</v>
      </c>
      <c r="J39" s="131" t="s">
        <v>79</v>
      </c>
      <c r="K39" s="132" t="s">
        <v>1133</v>
      </c>
      <c r="L39" s="132" t="s">
        <v>1133</v>
      </c>
      <c r="M39" s="131" t="s">
        <v>117</v>
      </c>
      <c r="N39" s="134">
        <v>45296</v>
      </c>
      <c r="O39" s="95" t="s">
        <v>1074</v>
      </c>
      <c r="P39" s="131" t="s">
        <v>79</v>
      </c>
      <c r="Q39" s="381"/>
      <c r="R39" s="381"/>
      <c r="S39" s="381"/>
    </row>
    <row r="40" spans="1:19" ht="35.15" customHeight="1" x14ac:dyDescent="0.25">
      <c r="A40" s="128">
        <f t="shared" si="0"/>
        <v>37</v>
      </c>
      <c r="B40" s="129">
        <v>45296</v>
      </c>
      <c r="C40" s="130">
        <v>45261</v>
      </c>
      <c r="D40" s="98" t="s">
        <v>94</v>
      </c>
      <c r="E40" s="95" t="s">
        <v>96</v>
      </c>
      <c r="F40" s="187">
        <v>10276.66</v>
      </c>
      <c r="G40" s="95" t="s">
        <v>1132</v>
      </c>
      <c r="H40" s="98" t="s">
        <v>117</v>
      </c>
      <c r="I40" s="95" t="s">
        <v>117</v>
      </c>
      <c r="J40" s="131" t="s">
        <v>79</v>
      </c>
      <c r="K40" s="132" t="s">
        <v>1133</v>
      </c>
      <c r="L40" s="132" t="s">
        <v>1133</v>
      </c>
      <c r="M40" s="131" t="s">
        <v>117</v>
      </c>
      <c r="N40" s="134">
        <v>45296</v>
      </c>
      <c r="O40" s="95" t="s">
        <v>1074</v>
      </c>
      <c r="P40" s="131" t="s">
        <v>79</v>
      </c>
      <c r="Q40" s="381"/>
      <c r="R40" s="381"/>
      <c r="S40" s="381"/>
    </row>
    <row r="41" spans="1:19" ht="35.15" customHeight="1" x14ac:dyDescent="0.25">
      <c r="A41" s="128">
        <f t="shared" si="0"/>
        <v>38</v>
      </c>
      <c r="B41" s="129">
        <v>45296</v>
      </c>
      <c r="C41" s="130">
        <v>45261</v>
      </c>
      <c r="D41" s="98" t="s">
        <v>94</v>
      </c>
      <c r="E41" s="95" t="s">
        <v>96</v>
      </c>
      <c r="F41" s="188">
        <v>18015.96</v>
      </c>
      <c r="G41" s="95" t="s">
        <v>1132</v>
      </c>
      <c r="H41" s="98" t="s">
        <v>119</v>
      </c>
      <c r="I41" s="95" t="s">
        <v>117</v>
      </c>
      <c r="J41" s="131" t="s">
        <v>79</v>
      </c>
      <c r="K41" s="132" t="s">
        <v>1133</v>
      </c>
      <c r="L41" s="132" t="s">
        <v>1133</v>
      </c>
      <c r="M41" s="131" t="s">
        <v>117</v>
      </c>
      <c r="N41" s="134">
        <v>45296</v>
      </c>
      <c r="O41" s="95" t="s">
        <v>1074</v>
      </c>
      <c r="P41" s="131" t="s">
        <v>79</v>
      </c>
      <c r="Q41" s="381"/>
      <c r="R41" s="381"/>
      <c r="S41" s="381"/>
    </row>
    <row r="42" spans="1:19" ht="35.15" customHeight="1" x14ac:dyDescent="0.25">
      <c r="A42" s="128">
        <f t="shared" si="0"/>
        <v>39</v>
      </c>
      <c r="B42" s="129">
        <v>45296</v>
      </c>
      <c r="C42" s="130">
        <v>45261</v>
      </c>
      <c r="D42" s="98" t="s">
        <v>105</v>
      </c>
      <c r="E42" s="95" t="s">
        <v>325</v>
      </c>
      <c r="F42" s="188">
        <v>700.79</v>
      </c>
      <c r="G42" s="98" t="s">
        <v>1119</v>
      </c>
      <c r="H42" s="98" t="s">
        <v>120</v>
      </c>
      <c r="I42" s="95" t="s">
        <v>1134</v>
      </c>
      <c r="J42" s="131" t="str">
        <f t="shared" ref="J42:J48" si="2">IF(P42="","",IF(LEN(P42)&gt;14,P42,"CPF Protegido - LGPD"))</f>
        <v>26.451.253/0001-75</v>
      </c>
      <c r="K42" s="131" t="s">
        <v>1080</v>
      </c>
      <c r="L42" s="132" t="s">
        <v>1081</v>
      </c>
      <c r="M42" s="131">
        <v>1347</v>
      </c>
      <c r="N42" s="134">
        <v>45289</v>
      </c>
      <c r="O42" s="95" t="s">
        <v>1074</v>
      </c>
      <c r="P42" s="131" t="s">
        <v>1135</v>
      </c>
      <c r="Q42" s="381"/>
      <c r="R42" s="381"/>
      <c r="S42" s="381"/>
    </row>
    <row r="43" spans="1:19" ht="35.15" customHeight="1" x14ac:dyDescent="0.25">
      <c r="A43" s="128">
        <f t="shared" si="0"/>
        <v>40</v>
      </c>
      <c r="B43" s="129">
        <v>45296</v>
      </c>
      <c r="C43" s="130">
        <v>45261</v>
      </c>
      <c r="D43" s="98" t="s">
        <v>94</v>
      </c>
      <c r="E43" s="95" t="s">
        <v>190</v>
      </c>
      <c r="F43" s="187">
        <v>100</v>
      </c>
      <c r="G43" s="95" t="s">
        <v>1136</v>
      </c>
      <c r="H43" s="98" t="s">
        <v>120</v>
      </c>
      <c r="I43" s="95" t="s">
        <v>1137</v>
      </c>
      <c r="J43" s="131" t="str">
        <f t="shared" si="2"/>
        <v>24.230.656.0002/40</v>
      </c>
      <c r="K43" s="131" t="s">
        <v>1080</v>
      </c>
      <c r="L43" s="132" t="s">
        <v>1073</v>
      </c>
      <c r="M43" s="135" t="s">
        <v>1138</v>
      </c>
      <c r="N43" s="134">
        <v>45296</v>
      </c>
      <c r="O43" s="95" t="s">
        <v>1074</v>
      </c>
      <c r="P43" s="131" t="s">
        <v>1139</v>
      </c>
      <c r="Q43" s="381"/>
      <c r="R43" s="381"/>
      <c r="S43" s="381"/>
    </row>
    <row r="44" spans="1:19" ht="35.15" customHeight="1" x14ac:dyDescent="0.25">
      <c r="A44" s="128">
        <f t="shared" si="0"/>
        <v>41</v>
      </c>
      <c r="B44" s="129">
        <v>45296</v>
      </c>
      <c r="C44" s="130">
        <v>45292</v>
      </c>
      <c r="D44" s="98" t="s">
        <v>94</v>
      </c>
      <c r="E44" s="95" t="s">
        <v>190</v>
      </c>
      <c r="F44" s="187">
        <v>240</v>
      </c>
      <c r="G44" s="95" t="s">
        <v>1140</v>
      </c>
      <c r="H44" s="98" t="s">
        <v>117</v>
      </c>
      <c r="I44" s="95" t="s">
        <v>1137</v>
      </c>
      <c r="J44" s="131" t="str">
        <f t="shared" si="2"/>
        <v>24.230.656.0002/40</v>
      </c>
      <c r="K44" s="131" t="s">
        <v>1080</v>
      </c>
      <c r="L44" s="132" t="s">
        <v>1073</v>
      </c>
      <c r="M44" s="131" t="s">
        <v>1141</v>
      </c>
      <c r="N44" s="134">
        <v>45296</v>
      </c>
      <c r="O44" s="95" t="s">
        <v>1074</v>
      </c>
      <c r="P44" s="131" t="s">
        <v>1139</v>
      </c>
      <c r="Q44" s="381"/>
      <c r="R44" s="381"/>
      <c r="S44" s="381"/>
    </row>
    <row r="45" spans="1:19" ht="35.15" customHeight="1" x14ac:dyDescent="0.25">
      <c r="A45" s="128">
        <f t="shared" si="0"/>
        <v>42</v>
      </c>
      <c r="B45" s="129">
        <v>45296</v>
      </c>
      <c r="C45" s="130">
        <v>45261</v>
      </c>
      <c r="D45" s="98" t="s">
        <v>94</v>
      </c>
      <c r="E45" s="95" t="s">
        <v>190</v>
      </c>
      <c r="F45" s="187">
        <v>2030</v>
      </c>
      <c r="G45" s="95" t="s">
        <v>1142</v>
      </c>
      <c r="H45" s="98" t="s">
        <v>117</v>
      </c>
      <c r="I45" s="95" t="s">
        <v>1137</v>
      </c>
      <c r="J45" s="131" t="str">
        <f t="shared" si="2"/>
        <v>24.230.656.0002/40</v>
      </c>
      <c r="K45" s="131" t="s">
        <v>1080</v>
      </c>
      <c r="L45" s="132" t="s">
        <v>1073</v>
      </c>
      <c r="M45" s="131" t="s">
        <v>1143</v>
      </c>
      <c r="N45" s="134">
        <v>45296</v>
      </c>
      <c r="O45" s="95" t="s">
        <v>1074</v>
      </c>
      <c r="P45" s="131" t="s">
        <v>1139</v>
      </c>
      <c r="Q45" s="381"/>
      <c r="R45" s="381"/>
      <c r="S45" s="381"/>
    </row>
    <row r="46" spans="1:19" ht="35.15" customHeight="1" x14ac:dyDescent="0.25">
      <c r="A46" s="128">
        <f t="shared" si="0"/>
        <v>43</v>
      </c>
      <c r="B46" s="129">
        <v>45296</v>
      </c>
      <c r="C46" s="130">
        <v>45292</v>
      </c>
      <c r="D46" s="98" t="s">
        <v>105</v>
      </c>
      <c r="E46" s="95" t="s">
        <v>341</v>
      </c>
      <c r="F46" s="187">
        <v>420</v>
      </c>
      <c r="G46" s="95" t="s">
        <v>1070</v>
      </c>
      <c r="H46" s="98" t="s">
        <v>134</v>
      </c>
      <c r="I46" s="95" t="s">
        <v>1144</v>
      </c>
      <c r="J46" s="131" t="str">
        <f t="shared" si="2"/>
        <v>44.854.898/0001-30</v>
      </c>
      <c r="K46" s="131" t="s">
        <v>1114</v>
      </c>
      <c r="L46" s="132" t="s">
        <v>1073</v>
      </c>
      <c r="M46" s="131">
        <v>7</v>
      </c>
      <c r="N46" s="134">
        <v>45293</v>
      </c>
      <c r="O46" s="95" t="s">
        <v>1074</v>
      </c>
      <c r="P46" s="131" t="s">
        <v>1145</v>
      </c>
      <c r="Q46" s="381"/>
      <c r="R46" s="381"/>
      <c r="S46" s="381"/>
    </row>
    <row r="47" spans="1:19" ht="35.15" customHeight="1" x14ac:dyDescent="0.25">
      <c r="A47" s="128">
        <f t="shared" si="0"/>
        <v>44</v>
      </c>
      <c r="B47" s="129">
        <v>45296</v>
      </c>
      <c r="C47" s="130">
        <v>45292</v>
      </c>
      <c r="D47" s="98" t="s">
        <v>105</v>
      </c>
      <c r="E47" s="95" t="s">
        <v>339</v>
      </c>
      <c r="F47" s="187">
        <v>1830</v>
      </c>
      <c r="G47" s="95" t="s">
        <v>1146</v>
      </c>
      <c r="H47" s="98" t="s">
        <v>118</v>
      </c>
      <c r="I47" s="95" t="s">
        <v>1147</v>
      </c>
      <c r="J47" s="131" t="str">
        <f t="shared" si="2"/>
        <v>34.253.026/0001-63</v>
      </c>
      <c r="K47" s="131" t="s">
        <v>1114</v>
      </c>
      <c r="L47" s="132" t="s">
        <v>1073</v>
      </c>
      <c r="M47" s="131" t="s">
        <v>1148</v>
      </c>
      <c r="N47" s="134">
        <v>45302</v>
      </c>
      <c r="O47" s="95" t="s">
        <v>1074</v>
      </c>
      <c r="P47" s="131" t="s">
        <v>1149</v>
      </c>
      <c r="Q47" s="381"/>
      <c r="R47" s="381"/>
      <c r="S47" s="381"/>
    </row>
    <row r="48" spans="1:19" ht="35.15" customHeight="1" x14ac:dyDescent="0.25">
      <c r="A48" s="128">
        <f t="shared" si="0"/>
        <v>45</v>
      </c>
      <c r="B48" s="129">
        <v>45296</v>
      </c>
      <c r="C48" s="130">
        <v>45292</v>
      </c>
      <c r="D48" s="98" t="s">
        <v>105</v>
      </c>
      <c r="E48" s="95" t="s">
        <v>339</v>
      </c>
      <c r="F48" s="187">
        <v>610</v>
      </c>
      <c r="G48" s="95" t="s">
        <v>1146</v>
      </c>
      <c r="H48" s="98" t="s">
        <v>118</v>
      </c>
      <c r="I48" s="95" t="s">
        <v>1147</v>
      </c>
      <c r="J48" s="131" t="str">
        <f t="shared" si="2"/>
        <v>34.253.026/0001-63</v>
      </c>
      <c r="K48" s="131" t="s">
        <v>1114</v>
      </c>
      <c r="L48" s="132" t="s">
        <v>1073</v>
      </c>
      <c r="M48" s="131" t="s">
        <v>1150</v>
      </c>
      <c r="N48" s="134">
        <v>45302</v>
      </c>
      <c r="O48" s="95" t="s">
        <v>1074</v>
      </c>
      <c r="P48" s="131" t="s">
        <v>1149</v>
      </c>
      <c r="Q48" s="381"/>
      <c r="R48" s="381"/>
      <c r="S48" s="381"/>
    </row>
    <row r="49" spans="1:19" ht="35.15" customHeight="1" x14ac:dyDescent="0.25">
      <c r="A49" s="128">
        <f t="shared" si="0"/>
        <v>46</v>
      </c>
      <c r="B49" s="129">
        <v>45296</v>
      </c>
      <c r="C49" s="130">
        <v>45261</v>
      </c>
      <c r="D49" s="98" t="s">
        <v>94</v>
      </c>
      <c r="E49" s="95" t="s">
        <v>178</v>
      </c>
      <c r="F49" s="187">
        <v>1119.99</v>
      </c>
      <c r="G49" s="98" t="s">
        <v>1151</v>
      </c>
      <c r="H49" s="98" t="s">
        <v>118</v>
      </c>
      <c r="I49" s="95" t="s">
        <v>1152</v>
      </c>
      <c r="J49" s="131" t="s">
        <v>79</v>
      </c>
      <c r="K49" s="131" t="s">
        <v>1153</v>
      </c>
      <c r="L49" s="131" t="s">
        <v>1153</v>
      </c>
      <c r="M49" s="131" t="s">
        <v>117</v>
      </c>
      <c r="N49" s="134">
        <v>45298</v>
      </c>
      <c r="O49" s="95" t="s">
        <v>1074</v>
      </c>
      <c r="P49" s="131" t="s">
        <v>79</v>
      </c>
      <c r="Q49" s="381"/>
      <c r="R49" s="381"/>
      <c r="S49" s="381"/>
    </row>
    <row r="50" spans="1:19" ht="35.15" customHeight="1" x14ac:dyDescent="0.25">
      <c r="A50" s="128">
        <f t="shared" si="0"/>
        <v>47</v>
      </c>
      <c r="B50" s="129">
        <v>45296</v>
      </c>
      <c r="C50" s="130">
        <v>45261</v>
      </c>
      <c r="D50" s="98" t="s">
        <v>94</v>
      </c>
      <c r="E50" s="95" t="s">
        <v>178</v>
      </c>
      <c r="F50" s="187">
        <v>2315.0500000000002</v>
      </c>
      <c r="G50" s="98" t="s">
        <v>1151</v>
      </c>
      <c r="H50" s="98" t="s">
        <v>121</v>
      </c>
      <c r="I50" s="95" t="s">
        <v>1152</v>
      </c>
      <c r="J50" s="131" t="s">
        <v>79</v>
      </c>
      <c r="K50" s="131" t="s">
        <v>1153</v>
      </c>
      <c r="L50" s="131" t="s">
        <v>1153</v>
      </c>
      <c r="M50" s="131" t="s">
        <v>117</v>
      </c>
      <c r="N50" s="134">
        <v>45298</v>
      </c>
      <c r="O50" s="95" t="s">
        <v>1074</v>
      </c>
      <c r="P50" s="131" t="s">
        <v>79</v>
      </c>
      <c r="Q50" s="381"/>
      <c r="R50" s="381"/>
      <c r="S50" s="381"/>
    </row>
    <row r="51" spans="1:19" ht="35.15" customHeight="1" x14ac:dyDescent="0.25">
      <c r="A51" s="128">
        <f t="shared" si="0"/>
        <v>48</v>
      </c>
      <c r="B51" s="129">
        <v>45296</v>
      </c>
      <c r="C51" s="130">
        <v>45261</v>
      </c>
      <c r="D51" s="98" t="s">
        <v>94</v>
      </c>
      <c r="E51" s="95" t="s">
        <v>178</v>
      </c>
      <c r="F51" s="187">
        <v>2437.7800000000002</v>
      </c>
      <c r="G51" s="98" t="s">
        <v>1151</v>
      </c>
      <c r="H51" s="98" t="s">
        <v>119</v>
      </c>
      <c r="I51" s="95" t="s">
        <v>1152</v>
      </c>
      <c r="J51" s="131" t="s">
        <v>79</v>
      </c>
      <c r="K51" s="131" t="s">
        <v>1153</v>
      </c>
      <c r="L51" s="131" t="s">
        <v>1153</v>
      </c>
      <c r="M51" s="131" t="s">
        <v>117</v>
      </c>
      <c r="N51" s="134">
        <v>45298</v>
      </c>
      <c r="O51" s="95" t="s">
        <v>1074</v>
      </c>
      <c r="P51" s="131" t="s">
        <v>79</v>
      </c>
      <c r="Q51" s="381"/>
      <c r="R51" s="381"/>
      <c r="S51" s="381"/>
    </row>
    <row r="52" spans="1:19" ht="35.15" customHeight="1" x14ac:dyDescent="0.25">
      <c r="A52" s="128">
        <f t="shared" si="0"/>
        <v>49</v>
      </c>
      <c r="B52" s="129">
        <v>45296</v>
      </c>
      <c r="C52" s="130">
        <v>45261</v>
      </c>
      <c r="D52" s="98" t="s">
        <v>94</v>
      </c>
      <c r="E52" s="95" t="s">
        <v>178</v>
      </c>
      <c r="F52" s="187">
        <v>1722.43</v>
      </c>
      <c r="G52" s="98" t="s">
        <v>1151</v>
      </c>
      <c r="H52" s="98" t="s">
        <v>134</v>
      </c>
      <c r="I52" s="95" t="s">
        <v>1152</v>
      </c>
      <c r="J52" s="131" t="s">
        <v>79</v>
      </c>
      <c r="K52" s="131" t="s">
        <v>1153</v>
      </c>
      <c r="L52" s="131" t="s">
        <v>1153</v>
      </c>
      <c r="M52" s="131" t="s">
        <v>117</v>
      </c>
      <c r="N52" s="134">
        <v>45298</v>
      </c>
      <c r="O52" s="95" t="s">
        <v>1074</v>
      </c>
      <c r="P52" s="131" t="s">
        <v>79</v>
      </c>
      <c r="Q52" s="381"/>
      <c r="R52" s="381"/>
      <c r="S52" s="381"/>
    </row>
    <row r="53" spans="1:19" ht="35.15" customHeight="1" x14ac:dyDescent="0.25">
      <c r="A53" s="128">
        <f t="shared" si="0"/>
        <v>50</v>
      </c>
      <c r="B53" s="129">
        <v>45296</v>
      </c>
      <c r="C53" s="130">
        <v>45261</v>
      </c>
      <c r="D53" s="98" t="s">
        <v>94</v>
      </c>
      <c r="E53" s="95" t="s">
        <v>178</v>
      </c>
      <c r="F53" s="187">
        <v>1582.61</v>
      </c>
      <c r="G53" s="98" t="s">
        <v>1151</v>
      </c>
      <c r="H53" s="98" t="s">
        <v>122</v>
      </c>
      <c r="I53" s="95" t="s">
        <v>1152</v>
      </c>
      <c r="J53" s="131" t="s">
        <v>79</v>
      </c>
      <c r="K53" s="131" t="s">
        <v>1153</v>
      </c>
      <c r="L53" s="131" t="s">
        <v>1153</v>
      </c>
      <c r="M53" s="131" t="s">
        <v>117</v>
      </c>
      <c r="N53" s="134">
        <v>45298</v>
      </c>
      <c r="O53" s="95" t="s">
        <v>1074</v>
      </c>
      <c r="P53" s="131" t="s">
        <v>79</v>
      </c>
      <c r="Q53" s="381"/>
      <c r="R53" s="381"/>
      <c r="S53" s="381"/>
    </row>
    <row r="54" spans="1:19" ht="35.15" customHeight="1" x14ac:dyDescent="0.25">
      <c r="A54" s="128">
        <f t="shared" si="0"/>
        <v>51</v>
      </c>
      <c r="B54" s="129">
        <v>45296</v>
      </c>
      <c r="C54" s="130">
        <v>45261</v>
      </c>
      <c r="D54" s="98" t="s">
        <v>94</v>
      </c>
      <c r="E54" s="95" t="s">
        <v>178</v>
      </c>
      <c r="F54" s="187">
        <v>1889.53</v>
      </c>
      <c r="G54" s="98" t="s">
        <v>1151</v>
      </c>
      <c r="H54" s="98" t="s">
        <v>123</v>
      </c>
      <c r="I54" s="95" t="s">
        <v>1152</v>
      </c>
      <c r="J54" s="131" t="s">
        <v>79</v>
      </c>
      <c r="K54" s="131" t="s">
        <v>1153</v>
      </c>
      <c r="L54" s="131" t="s">
        <v>1153</v>
      </c>
      <c r="M54" s="131" t="s">
        <v>117</v>
      </c>
      <c r="N54" s="134">
        <v>45298</v>
      </c>
      <c r="O54" s="95" t="s">
        <v>1074</v>
      </c>
      <c r="P54" s="131" t="s">
        <v>79</v>
      </c>
      <c r="Q54" s="381"/>
      <c r="R54" s="381"/>
      <c r="S54" s="381"/>
    </row>
    <row r="55" spans="1:19" ht="35.15" customHeight="1" x14ac:dyDescent="0.25">
      <c r="A55" s="128">
        <f t="shared" si="0"/>
        <v>52</v>
      </c>
      <c r="B55" s="129">
        <v>45296</v>
      </c>
      <c r="C55" s="130">
        <v>45261</v>
      </c>
      <c r="D55" s="98" t="s">
        <v>94</v>
      </c>
      <c r="E55" s="95" t="s">
        <v>178</v>
      </c>
      <c r="F55" s="187">
        <v>1656.71</v>
      </c>
      <c r="G55" s="98" t="s">
        <v>1151</v>
      </c>
      <c r="H55" s="98" t="s">
        <v>124</v>
      </c>
      <c r="I55" s="95" t="s">
        <v>1152</v>
      </c>
      <c r="J55" s="131" t="s">
        <v>79</v>
      </c>
      <c r="K55" s="131" t="s">
        <v>1153</v>
      </c>
      <c r="L55" s="131" t="s">
        <v>1153</v>
      </c>
      <c r="M55" s="131" t="s">
        <v>117</v>
      </c>
      <c r="N55" s="134">
        <v>45298</v>
      </c>
      <c r="O55" s="95" t="s">
        <v>1074</v>
      </c>
      <c r="P55" s="131" t="s">
        <v>79</v>
      </c>
      <c r="Q55" s="381"/>
      <c r="R55" s="381"/>
      <c r="S55" s="381"/>
    </row>
    <row r="56" spans="1:19" ht="35.15" customHeight="1" x14ac:dyDescent="0.25">
      <c r="A56" s="128">
        <f t="shared" si="0"/>
        <v>53</v>
      </c>
      <c r="B56" s="129">
        <v>45296</v>
      </c>
      <c r="C56" s="130">
        <v>45261</v>
      </c>
      <c r="D56" s="98" t="s">
        <v>94</v>
      </c>
      <c r="E56" s="95" t="s">
        <v>178</v>
      </c>
      <c r="F56" s="187">
        <v>1393.13</v>
      </c>
      <c r="G56" s="98" t="s">
        <v>1151</v>
      </c>
      <c r="H56" s="98" t="s">
        <v>126</v>
      </c>
      <c r="I56" s="95" t="s">
        <v>1152</v>
      </c>
      <c r="J56" s="131" t="s">
        <v>79</v>
      </c>
      <c r="K56" s="131" t="s">
        <v>1153</v>
      </c>
      <c r="L56" s="131" t="s">
        <v>1153</v>
      </c>
      <c r="M56" s="131" t="s">
        <v>117</v>
      </c>
      <c r="N56" s="134">
        <v>45298</v>
      </c>
      <c r="O56" s="95" t="s">
        <v>1074</v>
      </c>
      <c r="P56" s="131" t="s">
        <v>79</v>
      </c>
      <c r="Q56" s="381"/>
      <c r="R56" s="381"/>
      <c r="S56" s="381"/>
    </row>
    <row r="57" spans="1:19" ht="35.15" customHeight="1" x14ac:dyDescent="0.25">
      <c r="A57" s="128">
        <f t="shared" si="0"/>
        <v>54</v>
      </c>
      <c r="B57" s="129">
        <v>45296</v>
      </c>
      <c r="C57" s="130">
        <v>45261</v>
      </c>
      <c r="D57" s="98" t="s">
        <v>94</v>
      </c>
      <c r="E57" s="95" t="s">
        <v>178</v>
      </c>
      <c r="F57" s="187">
        <v>1335.25</v>
      </c>
      <c r="G57" s="98" t="s">
        <v>1151</v>
      </c>
      <c r="H57" s="98" t="s">
        <v>127</v>
      </c>
      <c r="I57" s="95" t="s">
        <v>1152</v>
      </c>
      <c r="J57" s="131" t="s">
        <v>79</v>
      </c>
      <c r="K57" s="131" t="s">
        <v>1153</v>
      </c>
      <c r="L57" s="131" t="s">
        <v>1153</v>
      </c>
      <c r="M57" s="131" t="s">
        <v>117</v>
      </c>
      <c r="N57" s="134">
        <v>45298</v>
      </c>
      <c r="O57" s="95" t="s">
        <v>1074</v>
      </c>
      <c r="P57" s="131" t="s">
        <v>79</v>
      </c>
      <c r="Q57" s="381"/>
      <c r="R57" s="381"/>
      <c r="S57" s="381"/>
    </row>
    <row r="58" spans="1:19" ht="35.15" customHeight="1" x14ac:dyDescent="0.25">
      <c r="A58" s="128">
        <f t="shared" si="0"/>
        <v>55</v>
      </c>
      <c r="B58" s="129">
        <v>45296</v>
      </c>
      <c r="C58" s="130">
        <v>45261</v>
      </c>
      <c r="D58" s="98" t="s">
        <v>94</v>
      </c>
      <c r="E58" s="95" t="s">
        <v>178</v>
      </c>
      <c r="F58" s="187">
        <v>751.58</v>
      </c>
      <c r="G58" s="98" t="s">
        <v>1151</v>
      </c>
      <c r="H58" s="98" t="s">
        <v>125</v>
      </c>
      <c r="I58" s="95" t="s">
        <v>1152</v>
      </c>
      <c r="J58" s="131" t="s">
        <v>79</v>
      </c>
      <c r="K58" s="131" t="s">
        <v>1153</v>
      </c>
      <c r="L58" s="131" t="s">
        <v>1153</v>
      </c>
      <c r="M58" s="131" t="s">
        <v>117</v>
      </c>
      <c r="N58" s="134">
        <v>45298</v>
      </c>
      <c r="O58" s="95" t="s">
        <v>1074</v>
      </c>
      <c r="P58" s="131" t="s">
        <v>79</v>
      </c>
      <c r="Q58" s="381"/>
      <c r="R58" s="381"/>
      <c r="S58" s="381"/>
    </row>
    <row r="59" spans="1:19" ht="35.15" customHeight="1" x14ac:dyDescent="0.25">
      <c r="A59" s="128">
        <f t="shared" si="0"/>
        <v>56</v>
      </c>
      <c r="B59" s="129">
        <v>45296</v>
      </c>
      <c r="C59" s="130">
        <v>45261</v>
      </c>
      <c r="D59" s="98" t="s">
        <v>94</v>
      </c>
      <c r="E59" s="95" t="s">
        <v>96</v>
      </c>
      <c r="F59" s="187">
        <v>454.43</v>
      </c>
      <c r="G59" s="98" t="s">
        <v>1154</v>
      </c>
      <c r="H59" s="98" t="s">
        <v>129</v>
      </c>
      <c r="I59" s="95" t="s">
        <v>1155</v>
      </c>
      <c r="J59" s="132" t="str">
        <f t="shared" ref="J59:J64" si="3">IF(P59="","",IF(LEN(P59)&gt;14,P59,"CPF Protegido - LGPD"))</f>
        <v>CPF Protegido - LGPD</v>
      </c>
      <c r="K59" s="131" t="s">
        <v>1114</v>
      </c>
      <c r="L59" s="132" t="s">
        <v>1156</v>
      </c>
      <c r="M59" s="131">
        <v>70100</v>
      </c>
      <c r="N59" s="134">
        <v>45296</v>
      </c>
      <c r="O59" s="95" t="s">
        <v>1074</v>
      </c>
      <c r="P59" s="131" t="s">
        <v>1157</v>
      </c>
      <c r="Q59" s="381"/>
      <c r="R59" s="381"/>
      <c r="S59" s="381"/>
    </row>
    <row r="60" spans="1:19" ht="35.15" customHeight="1" x14ac:dyDescent="0.25">
      <c r="A60" s="128">
        <f t="shared" si="0"/>
        <v>57</v>
      </c>
      <c r="B60" s="129">
        <v>45296</v>
      </c>
      <c r="C60" s="130">
        <v>45261</v>
      </c>
      <c r="D60" s="98" t="s">
        <v>94</v>
      </c>
      <c r="E60" s="95" t="s">
        <v>96</v>
      </c>
      <c r="F60" s="187">
        <v>756.53</v>
      </c>
      <c r="G60" s="98" t="s">
        <v>1158</v>
      </c>
      <c r="H60" s="98" t="s">
        <v>129</v>
      </c>
      <c r="I60" s="95" t="s">
        <v>1159</v>
      </c>
      <c r="J60" s="132" t="str">
        <f t="shared" si="3"/>
        <v>CPF Protegido - LGPD</v>
      </c>
      <c r="K60" s="131" t="s">
        <v>1114</v>
      </c>
      <c r="L60" s="132" t="s">
        <v>1156</v>
      </c>
      <c r="M60" s="131">
        <v>70096</v>
      </c>
      <c r="N60" s="134">
        <v>45296</v>
      </c>
      <c r="O60" s="95" t="s">
        <v>1074</v>
      </c>
      <c r="P60" s="131" t="s">
        <v>1160</v>
      </c>
      <c r="Q60" s="381"/>
      <c r="R60" s="381"/>
      <c r="S60" s="381"/>
    </row>
    <row r="61" spans="1:19" ht="35.15" customHeight="1" x14ac:dyDescent="0.25">
      <c r="A61" s="128">
        <f t="shared" si="0"/>
        <v>58</v>
      </c>
      <c r="B61" s="129">
        <v>45296</v>
      </c>
      <c r="C61" s="130">
        <v>45261</v>
      </c>
      <c r="D61" s="98" t="s">
        <v>94</v>
      </c>
      <c r="E61" s="95" t="s">
        <v>96</v>
      </c>
      <c r="F61" s="187">
        <v>454.43</v>
      </c>
      <c r="G61" s="98" t="s">
        <v>1154</v>
      </c>
      <c r="H61" s="98" t="s">
        <v>126</v>
      </c>
      <c r="I61" s="95" t="s">
        <v>1161</v>
      </c>
      <c r="J61" s="132" t="str">
        <f t="shared" si="3"/>
        <v>CPF Protegido - LGPD</v>
      </c>
      <c r="K61" s="131" t="s">
        <v>1114</v>
      </c>
      <c r="L61" s="132" t="s">
        <v>1156</v>
      </c>
      <c r="M61" s="131">
        <v>400121</v>
      </c>
      <c r="N61" s="134">
        <v>45296</v>
      </c>
      <c r="O61" s="95" t="s">
        <v>1074</v>
      </c>
      <c r="P61" s="131" t="s">
        <v>1162</v>
      </c>
      <c r="Q61" s="381"/>
      <c r="R61" s="381"/>
      <c r="S61" s="381"/>
    </row>
    <row r="62" spans="1:19" ht="35.15" customHeight="1" x14ac:dyDescent="0.25">
      <c r="A62" s="128">
        <f t="shared" si="0"/>
        <v>59</v>
      </c>
      <c r="B62" s="129">
        <v>45296</v>
      </c>
      <c r="C62" s="130">
        <v>45261</v>
      </c>
      <c r="D62" s="98" t="s">
        <v>94</v>
      </c>
      <c r="E62" s="95" t="s">
        <v>96</v>
      </c>
      <c r="F62" s="187">
        <v>832.69</v>
      </c>
      <c r="G62" s="98" t="s">
        <v>1163</v>
      </c>
      <c r="H62" s="98" t="s">
        <v>127</v>
      </c>
      <c r="I62" s="95" t="s">
        <v>1164</v>
      </c>
      <c r="J62" s="132" t="str">
        <f t="shared" si="3"/>
        <v>CPF Protegido - LGPD</v>
      </c>
      <c r="K62" s="131" t="s">
        <v>1114</v>
      </c>
      <c r="L62" s="132" t="s">
        <v>1156</v>
      </c>
      <c r="M62" s="131">
        <v>40103</v>
      </c>
      <c r="N62" s="134">
        <v>45296</v>
      </c>
      <c r="O62" s="95" t="s">
        <v>1074</v>
      </c>
      <c r="P62" s="131" t="s">
        <v>1165</v>
      </c>
      <c r="Q62" s="381"/>
      <c r="R62" s="381"/>
      <c r="S62" s="381"/>
    </row>
    <row r="63" spans="1:19" ht="35.15" customHeight="1" x14ac:dyDescent="0.25">
      <c r="A63" s="128">
        <f t="shared" si="0"/>
        <v>60</v>
      </c>
      <c r="B63" s="129">
        <v>45296</v>
      </c>
      <c r="C63" s="130">
        <v>45261</v>
      </c>
      <c r="D63" s="98" t="s">
        <v>94</v>
      </c>
      <c r="E63" s="95" t="s">
        <v>96</v>
      </c>
      <c r="F63" s="187">
        <v>1152.9000000000001</v>
      </c>
      <c r="G63" s="98" t="s">
        <v>1163</v>
      </c>
      <c r="H63" s="98" t="s">
        <v>129</v>
      </c>
      <c r="I63" s="95" t="s">
        <v>1166</v>
      </c>
      <c r="J63" s="132" t="str">
        <f t="shared" si="3"/>
        <v>CPF Protegido - LGPD</v>
      </c>
      <c r="K63" s="131" t="s">
        <v>1114</v>
      </c>
      <c r="L63" s="132" t="s">
        <v>1156</v>
      </c>
      <c r="M63" s="131">
        <v>40101</v>
      </c>
      <c r="N63" s="134">
        <v>45296</v>
      </c>
      <c r="O63" s="95" t="s">
        <v>1074</v>
      </c>
      <c r="P63" s="131" t="s">
        <v>1167</v>
      </c>
      <c r="Q63" s="381"/>
      <c r="R63" s="381"/>
      <c r="S63" s="381"/>
    </row>
    <row r="64" spans="1:19" ht="35.15" customHeight="1" x14ac:dyDescent="0.25">
      <c r="A64" s="128">
        <f t="shared" si="0"/>
        <v>61</v>
      </c>
      <c r="B64" s="129">
        <v>45296</v>
      </c>
      <c r="C64" s="130">
        <v>45261</v>
      </c>
      <c r="D64" s="98" t="s">
        <v>94</v>
      </c>
      <c r="E64" s="95" t="s">
        <v>96</v>
      </c>
      <c r="F64" s="187">
        <v>105.46</v>
      </c>
      <c r="G64" s="98" t="s">
        <v>1168</v>
      </c>
      <c r="H64" s="98" t="s">
        <v>126</v>
      </c>
      <c r="I64" s="95" t="s">
        <v>1169</v>
      </c>
      <c r="J64" s="132" t="str">
        <f t="shared" si="3"/>
        <v>CPF Protegido - LGPD</v>
      </c>
      <c r="K64" s="131" t="s">
        <v>1114</v>
      </c>
      <c r="L64" s="132" t="s">
        <v>1156</v>
      </c>
      <c r="M64" s="131">
        <v>40119</v>
      </c>
      <c r="N64" s="134">
        <v>45296</v>
      </c>
      <c r="O64" s="95" t="s">
        <v>1074</v>
      </c>
      <c r="P64" s="131" t="s">
        <v>1170</v>
      </c>
      <c r="Q64" s="381"/>
      <c r="R64" s="381"/>
      <c r="S64" s="381"/>
    </row>
    <row r="65" spans="1:19" ht="35.15" customHeight="1" x14ac:dyDescent="0.25">
      <c r="A65" s="128">
        <f t="shared" si="0"/>
        <v>62</v>
      </c>
      <c r="B65" s="129">
        <v>45296</v>
      </c>
      <c r="C65" s="130">
        <v>45261</v>
      </c>
      <c r="D65" s="98" t="s">
        <v>94</v>
      </c>
      <c r="E65" s="95" t="s">
        <v>178</v>
      </c>
      <c r="F65" s="187">
        <v>266.66000000000003</v>
      </c>
      <c r="G65" s="98" t="s">
        <v>1151</v>
      </c>
      <c r="H65" s="98" t="s">
        <v>118</v>
      </c>
      <c r="I65" s="95" t="s">
        <v>1152</v>
      </c>
      <c r="J65" s="131" t="s">
        <v>79</v>
      </c>
      <c r="K65" s="131" t="s">
        <v>1153</v>
      </c>
      <c r="L65" s="131" t="s">
        <v>1153</v>
      </c>
      <c r="M65" s="131" t="s">
        <v>117</v>
      </c>
      <c r="N65" s="134">
        <v>45298</v>
      </c>
      <c r="O65" s="95" t="s">
        <v>1074</v>
      </c>
      <c r="P65" s="131" t="s">
        <v>79</v>
      </c>
      <c r="Q65" s="381"/>
      <c r="R65" s="381"/>
      <c r="S65" s="381"/>
    </row>
    <row r="66" spans="1:19" ht="35.15" customHeight="1" x14ac:dyDescent="0.25">
      <c r="A66" s="128">
        <f t="shared" si="0"/>
        <v>63</v>
      </c>
      <c r="B66" s="129">
        <v>45296</v>
      </c>
      <c r="C66" s="130">
        <v>45261</v>
      </c>
      <c r="D66" s="98" t="s">
        <v>94</v>
      </c>
      <c r="E66" s="95" t="s">
        <v>178</v>
      </c>
      <c r="F66" s="187">
        <v>2316.39</v>
      </c>
      <c r="G66" s="98" t="s">
        <v>1151</v>
      </c>
      <c r="H66" s="98" t="s">
        <v>120</v>
      </c>
      <c r="I66" s="95" t="s">
        <v>1152</v>
      </c>
      <c r="J66" s="131" t="s">
        <v>79</v>
      </c>
      <c r="K66" s="131" t="s">
        <v>1153</v>
      </c>
      <c r="L66" s="131" t="s">
        <v>1153</v>
      </c>
      <c r="M66" s="131" t="s">
        <v>117</v>
      </c>
      <c r="N66" s="134">
        <v>45298</v>
      </c>
      <c r="O66" s="95" t="s">
        <v>1074</v>
      </c>
      <c r="P66" s="131" t="s">
        <v>79</v>
      </c>
      <c r="Q66" s="381"/>
      <c r="R66" s="381"/>
      <c r="S66" s="381"/>
    </row>
    <row r="67" spans="1:19" ht="35.15" customHeight="1" x14ac:dyDescent="0.25">
      <c r="A67" s="128">
        <f t="shared" si="0"/>
        <v>64</v>
      </c>
      <c r="B67" s="129">
        <v>45296</v>
      </c>
      <c r="C67" s="130">
        <v>45261</v>
      </c>
      <c r="D67" s="98" t="s">
        <v>94</v>
      </c>
      <c r="E67" s="95" t="s">
        <v>178</v>
      </c>
      <c r="F67" s="187">
        <v>1217.83</v>
      </c>
      <c r="G67" s="98" t="s">
        <v>1151</v>
      </c>
      <c r="H67" s="98" t="s">
        <v>129</v>
      </c>
      <c r="I67" s="95" t="s">
        <v>1152</v>
      </c>
      <c r="J67" s="131" t="s">
        <v>79</v>
      </c>
      <c r="K67" s="131" t="s">
        <v>1153</v>
      </c>
      <c r="L67" s="131" t="s">
        <v>1153</v>
      </c>
      <c r="M67" s="131" t="s">
        <v>117</v>
      </c>
      <c r="N67" s="134">
        <v>45298</v>
      </c>
      <c r="O67" s="95" t="s">
        <v>1074</v>
      </c>
      <c r="P67" s="131" t="s">
        <v>79</v>
      </c>
      <c r="Q67" s="381"/>
      <c r="R67" s="381"/>
      <c r="S67" s="381"/>
    </row>
    <row r="68" spans="1:19" ht="35.15" customHeight="1" x14ac:dyDescent="0.25">
      <c r="A68" s="128">
        <f t="shared" si="0"/>
        <v>65</v>
      </c>
      <c r="B68" s="129">
        <v>45296</v>
      </c>
      <c r="C68" s="130">
        <v>45261</v>
      </c>
      <c r="D68" s="98" t="s">
        <v>94</v>
      </c>
      <c r="E68" s="95" t="s">
        <v>178</v>
      </c>
      <c r="F68" s="187">
        <v>1684.27</v>
      </c>
      <c r="G68" s="98" t="s">
        <v>1151</v>
      </c>
      <c r="H68" s="98" t="s">
        <v>136</v>
      </c>
      <c r="I68" s="95" t="s">
        <v>1152</v>
      </c>
      <c r="J68" s="131" t="s">
        <v>79</v>
      </c>
      <c r="K68" s="131" t="s">
        <v>1153</v>
      </c>
      <c r="L68" s="131" t="s">
        <v>1153</v>
      </c>
      <c r="M68" s="131" t="s">
        <v>117</v>
      </c>
      <c r="N68" s="134">
        <v>45298</v>
      </c>
      <c r="O68" s="95" t="s">
        <v>1074</v>
      </c>
      <c r="P68" s="131" t="s">
        <v>79</v>
      </c>
      <c r="Q68" s="381"/>
      <c r="R68" s="381"/>
      <c r="S68" s="381"/>
    </row>
    <row r="69" spans="1:19" ht="35.15" customHeight="1" x14ac:dyDescent="0.25">
      <c r="A69" s="128">
        <f t="shared" si="0"/>
        <v>66</v>
      </c>
      <c r="B69" s="129">
        <v>45296</v>
      </c>
      <c r="C69" s="130">
        <v>45261</v>
      </c>
      <c r="D69" s="98" t="s">
        <v>94</v>
      </c>
      <c r="E69" s="95" t="s">
        <v>178</v>
      </c>
      <c r="F69" s="187">
        <v>1367.36</v>
      </c>
      <c r="G69" s="98" t="s">
        <v>1151</v>
      </c>
      <c r="H69" s="98" t="s">
        <v>135</v>
      </c>
      <c r="I69" s="95" t="s">
        <v>1152</v>
      </c>
      <c r="J69" s="131" t="s">
        <v>79</v>
      </c>
      <c r="K69" s="131" t="s">
        <v>1153</v>
      </c>
      <c r="L69" s="131" t="s">
        <v>1153</v>
      </c>
      <c r="M69" s="131" t="s">
        <v>117</v>
      </c>
      <c r="N69" s="134">
        <v>45298</v>
      </c>
      <c r="O69" s="95" t="s">
        <v>1074</v>
      </c>
      <c r="P69" s="131" t="s">
        <v>79</v>
      </c>
      <c r="Q69" s="381"/>
      <c r="R69" s="381"/>
      <c r="S69" s="381"/>
    </row>
    <row r="70" spans="1:19" ht="35.15" customHeight="1" x14ac:dyDescent="0.25">
      <c r="A70" s="128">
        <f t="shared" si="0"/>
        <v>67</v>
      </c>
      <c r="B70" s="129">
        <v>45296</v>
      </c>
      <c r="C70" s="130">
        <v>45261</v>
      </c>
      <c r="D70" s="98" t="s">
        <v>94</v>
      </c>
      <c r="E70" s="95" t="s">
        <v>178</v>
      </c>
      <c r="F70" s="187">
        <v>1524.43</v>
      </c>
      <c r="G70" s="98" t="s">
        <v>1151</v>
      </c>
      <c r="H70" s="98" t="s">
        <v>137</v>
      </c>
      <c r="I70" s="95" t="s">
        <v>1152</v>
      </c>
      <c r="J70" s="131" t="s">
        <v>79</v>
      </c>
      <c r="K70" s="131" t="s">
        <v>1153</v>
      </c>
      <c r="L70" s="131" t="s">
        <v>1153</v>
      </c>
      <c r="M70" s="131" t="s">
        <v>117</v>
      </c>
      <c r="N70" s="134">
        <v>45298</v>
      </c>
      <c r="O70" s="95" t="s">
        <v>1074</v>
      </c>
      <c r="P70" s="131" t="s">
        <v>79</v>
      </c>
      <c r="Q70" s="381"/>
      <c r="R70" s="381"/>
      <c r="S70" s="381"/>
    </row>
    <row r="71" spans="1:19" ht="35.15" customHeight="1" x14ac:dyDescent="0.25">
      <c r="A71" s="128">
        <f t="shared" si="0"/>
        <v>68</v>
      </c>
      <c r="B71" s="129">
        <v>45296</v>
      </c>
      <c r="C71" s="130">
        <v>45292</v>
      </c>
      <c r="D71" s="98" t="s">
        <v>105</v>
      </c>
      <c r="E71" s="95" t="s">
        <v>283</v>
      </c>
      <c r="F71" s="187">
        <v>38.5</v>
      </c>
      <c r="G71" s="98" t="s">
        <v>1171</v>
      </c>
      <c r="H71" s="98" t="s">
        <v>118</v>
      </c>
      <c r="I71" s="95" t="s">
        <v>117</v>
      </c>
      <c r="J71" s="131" t="s">
        <v>79</v>
      </c>
      <c r="K71" s="131" t="s">
        <v>79</v>
      </c>
      <c r="L71" s="131" t="s">
        <v>79</v>
      </c>
      <c r="M71" s="131" t="s">
        <v>117</v>
      </c>
      <c r="N71" s="134" t="s">
        <v>79</v>
      </c>
      <c r="O71" s="95" t="s">
        <v>1074</v>
      </c>
      <c r="P71" s="131" t="s">
        <v>79</v>
      </c>
      <c r="Q71" s="381"/>
      <c r="R71" s="381"/>
      <c r="S71" s="381"/>
    </row>
    <row r="72" spans="1:19" ht="35.15" customHeight="1" x14ac:dyDescent="0.25">
      <c r="A72" s="128">
        <f t="shared" si="0"/>
        <v>69</v>
      </c>
      <c r="B72" s="129">
        <v>45296</v>
      </c>
      <c r="C72" s="130">
        <v>45292</v>
      </c>
      <c r="D72" s="98" t="s">
        <v>105</v>
      </c>
      <c r="E72" s="95" t="s">
        <v>283</v>
      </c>
      <c r="F72" s="187">
        <v>87.5</v>
      </c>
      <c r="G72" s="98" t="s">
        <v>1171</v>
      </c>
      <c r="H72" s="98" t="s">
        <v>118</v>
      </c>
      <c r="I72" s="95" t="s">
        <v>117</v>
      </c>
      <c r="J72" s="131" t="s">
        <v>79</v>
      </c>
      <c r="K72" s="131" t="s">
        <v>79</v>
      </c>
      <c r="L72" s="131" t="s">
        <v>79</v>
      </c>
      <c r="M72" s="131" t="s">
        <v>117</v>
      </c>
      <c r="N72" s="134" t="s">
        <v>79</v>
      </c>
      <c r="O72" s="95" t="s">
        <v>1074</v>
      </c>
      <c r="P72" s="131" t="s">
        <v>79</v>
      </c>
      <c r="Q72" s="381"/>
      <c r="R72" s="381"/>
      <c r="S72" s="381"/>
    </row>
    <row r="73" spans="1:19" ht="35.15" customHeight="1" x14ac:dyDescent="0.25">
      <c r="A73" s="128">
        <f t="shared" si="0"/>
        <v>70</v>
      </c>
      <c r="B73" s="129">
        <v>45296</v>
      </c>
      <c r="C73" s="130">
        <v>45292</v>
      </c>
      <c r="D73" s="98" t="s">
        <v>105</v>
      </c>
      <c r="E73" s="95" t="s">
        <v>283</v>
      </c>
      <c r="F73" s="187">
        <v>70</v>
      </c>
      <c r="G73" s="98" t="s">
        <v>1171</v>
      </c>
      <c r="H73" s="98" t="s">
        <v>118</v>
      </c>
      <c r="I73" s="95" t="s">
        <v>117</v>
      </c>
      <c r="J73" s="131" t="s">
        <v>79</v>
      </c>
      <c r="K73" s="131" t="s">
        <v>79</v>
      </c>
      <c r="L73" s="131" t="s">
        <v>79</v>
      </c>
      <c r="M73" s="131" t="s">
        <v>117</v>
      </c>
      <c r="N73" s="134" t="s">
        <v>79</v>
      </c>
      <c r="O73" s="95" t="s">
        <v>1074</v>
      </c>
      <c r="P73" s="131" t="s">
        <v>79</v>
      </c>
      <c r="Q73" s="381"/>
      <c r="R73" s="381"/>
      <c r="S73" s="381"/>
    </row>
    <row r="74" spans="1:19" ht="35.15" customHeight="1" x14ac:dyDescent="0.25">
      <c r="A74" s="128">
        <f t="shared" si="0"/>
        <v>71</v>
      </c>
      <c r="B74" s="129">
        <v>45296</v>
      </c>
      <c r="C74" s="130">
        <v>45292</v>
      </c>
      <c r="D74" s="98" t="s">
        <v>105</v>
      </c>
      <c r="E74" s="95" t="s">
        <v>283</v>
      </c>
      <c r="F74" s="187">
        <v>70</v>
      </c>
      <c r="G74" s="98" t="s">
        <v>1171</v>
      </c>
      <c r="H74" s="98" t="s">
        <v>118</v>
      </c>
      <c r="I74" s="95" t="s">
        <v>117</v>
      </c>
      <c r="J74" s="131" t="s">
        <v>79</v>
      </c>
      <c r="K74" s="131" t="s">
        <v>79</v>
      </c>
      <c r="L74" s="131" t="s">
        <v>79</v>
      </c>
      <c r="M74" s="131" t="s">
        <v>117</v>
      </c>
      <c r="N74" s="134" t="s">
        <v>79</v>
      </c>
      <c r="O74" s="95" t="s">
        <v>1074</v>
      </c>
      <c r="P74" s="131" t="s">
        <v>79</v>
      </c>
      <c r="Q74" s="381"/>
      <c r="R74" s="381"/>
      <c r="S74" s="381"/>
    </row>
    <row r="75" spans="1:19" ht="35.15" customHeight="1" x14ac:dyDescent="0.25">
      <c r="A75" s="128">
        <f t="shared" si="0"/>
        <v>72</v>
      </c>
      <c r="B75" s="129">
        <v>45296</v>
      </c>
      <c r="C75" s="130">
        <v>45292</v>
      </c>
      <c r="D75" s="98" t="s">
        <v>105</v>
      </c>
      <c r="E75" s="95" t="s">
        <v>283</v>
      </c>
      <c r="F75" s="187">
        <v>94.5</v>
      </c>
      <c r="G75" s="98" t="s">
        <v>1171</v>
      </c>
      <c r="H75" s="98" t="s">
        <v>118</v>
      </c>
      <c r="I75" s="95" t="s">
        <v>117</v>
      </c>
      <c r="J75" s="131" t="s">
        <v>79</v>
      </c>
      <c r="K75" s="131" t="s">
        <v>79</v>
      </c>
      <c r="L75" s="131" t="s">
        <v>79</v>
      </c>
      <c r="M75" s="131" t="s">
        <v>117</v>
      </c>
      <c r="N75" s="134" t="s">
        <v>79</v>
      </c>
      <c r="O75" s="95" t="s">
        <v>1074</v>
      </c>
      <c r="P75" s="131" t="s">
        <v>79</v>
      </c>
      <c r="Q75" s="381"/>
      <c r="R75" s="381"/>
      <c r="S75" s="381"/>
    </row>
    <row r="76" spans="1:19" ht="35.15" customHeight="1" x14ac:dyDescent="0.25">
      <c r="A76" s="128">
        <f t="shared" si="0"/>
        <v>73</v>
      </c>
      <c r="B76" s="129">
        <v>45296</v>
      </c>
      <c r="C76" s="130">
        <v>45292</v>
      </c>
      <c r="D76" s="98" t="s">
        <v>105</v>
      </c>
      <c r="E76" s="95" t="s">
        <v>283</v>
      </c>
      <c r="F76" s="187">
        <v>84</v>
      </c>
      <c r="G76" s="98" t="s">
        <v>1171</v>
      </c>
      <c r="H76" s="98" t="s">
        <v>118</v>
      </c>
      <c r="I76" s="95" t="s">
        <v>117</v>
      </c>
      <c r="J76" s="131" t="s">
        <v>79</v>
      </c>
      <c r="K76" s="131" t="s">
        <v>79</v>
      </c>
      <c r="L76" s="131" t="s">
        <v>79</v>
      </c>
      <c r="M76" s="131" t="s">
        <v>117</v>
      </c>
      <c r="N76" s="134" t="s">
        <v>79</v>
      </c>
      <c r="O76" s="95" t="s">
        <v>1074</v>
      </c>
      <c r="P76" s="131" t="s">
        <v>79</v>
      </c>
      <c r="Q76" s="381"/>
      <c r="R76" s="381"/>
      <c r="S76" s="381"/>
    </row>
    <row r="77" spans="1:19" ht="35.15" customHeight="1" x14ac:dyDescent="0.25">
      <c r="A77" s="128">
        <f t="shared" si="0"/>
        <v>74</v>
      </c>
      <c r="B77" s="129">
        <v>45296</v>
      </c>
      <c r="C77" s="130">
        <v>45292</v>
      </c>
      <c r="D77" s="98" t="s">
        <v>105</v>
      </c>
      <c r="E77" s="95" t="s">
        <v>283</v>
      </c>
      <c r="F77" s="187">
        <v>66.5</v>
      </c>
      <c r="G77" s="98" t="s">
        <v>1171</v>
      </c>
      <c r="H77" s="98" t="s">
        <v>118</v>
      </c>
      <c r="I77" s="95" t="s">
        <v>117</v>
      </c>
      <c r="J77" s="131" t="s">
        <v>79</v>
      </c>
      <c r="K77" s="131" t="s">
        <v>79</v>
      </c>
      <c r="L77" s="131" t="s">
        <v>79</v>
      </c>
      <c r="M77" s="131" t="s">
        <v>117</v>
      </c>
      <c r="N77" s="134" t="s">
        <v>79</v>
      </c>
      <c r="O77" s="95" t="s">
        <v>1074</v>
      </c>
      <c r="P77" s="131" t="s">
        <v>79</v>
      </c>
      <c r="Q77" s="381"/>
      <c r="R77" s="381"/>
      <c r="S77" s="381"/>
    </row>
    <row r="78" spans="1:19" ht="35.15" customHeight="1" x14ac:dyDescent="0.25">
      <c r="A78" s="128">
        <f t="shared" si="0"/>
        <v>75</v>
      </c>
      <c r="B78" s="129">
        <v>45296</v>
      </c>
      <c r="C78" s="130">
        <v>45292</v>
      </c>
      <c r="D78" s="98" t="s">
        <v>105</v>
      </c>
      <c r="E78" s="95" t="s">
        <v>283</v>
      </c>
      <c r="F78" s="187">
        <v>56</v>
      </c>
      <c r="G78" s="98" t="s">
        <v>1171</v>
      </c>
      <c r="H78" s="98" t="s">
        <v>118</v>
      </c>
      <c r="I78" s="95" t="s">
        <v>117</v>
      </c>
      <c r="J78" s="131" t="s">
        <v>79</v>
      </c>
      <c r="K78" s="131" t="s">
        <v>79</v>
      </c>
      <c r="L78" s="131" t="s">
        <v>79</v>
      </c>
      <c r="M78" s="131" t="s">
        <v>117</v>
      </c>
      <c r="N78" s="134" t="s">
        <v>79</v>
      </c>
      <c r="O78" s="95" t="s">
        <v>1074</v>
      </c>
      <c r="P78" s="131" t="s">
        <v>79</v>
      </c>
      <c r="Q78" s="381"/>
      <c r="R78" s="381"/>
      <c r="S78" s="381"/>
    </row>
    <row r="79" spans="1:19" ht="35.15" customHeight="1" x14ac:dyDescent="0.25">
      <c r="A79" s="128">
        <f t="shared" si="0"/>
        <v>76</v>
      </c>
      <c r="B79" s="129">
        <v>45296</v>
      </c>
      <c r="C79" s="130">
        <v>45292</v>
      </c>
      <c r="D79" s="98" t="s">
        <v>105</v>
      </c>
      <c r="E79" s="95" t="s">
        <v>283</v>
      </c>
      <c r="F79" s="187">
        <v>63</v>
      </c>
      <c r="G79" s="98" t="s">
        <v>1171</v>
      </c>
      <c r="H79" s="98" t="s">
        <v>118</v>
      </c>
      <c r="I79" s="95" t="s">
        <v>117</v>
      </c>
      <c r="J79" s="131" t="s">
        <v>79</v>
      </c>
      <c r="K79" s="131" t="s">
        <v>79</v>
      </c>
      <c r="L79" s="131" t="s">
        <v>79</v>
      </c>
      <c r="M79" s="131" t="s">
        <v>117</v>
      </c>
      <c r="N79" s="134" t="s">
        <v>79</v>
      </c>
      <c r="O79" s="95" t="s">
        <v>1074</v>
      </c>
      <c r="P79" s="131" t="s">
        <v>79</v>
      </c>
      <c r="Q79" s="381"/>
      <c r="R79" s="381"/>
      <c r="S79" s="381"/>
    </row>
    <row r="80" spans="1:19" ht="35.15" customHeight="1" x14ac:dyDescent="0.25">
      <c r="A80" s="128">
        <f t="shared" si="0"/>
        <v>77</v>
      </c>
      <c r="B80" s="129">
        <v>45296</v>
      </c>
      <c r="C80" s="130">
        <v>45292</v>
      </c>
      <c r="D80" s="98" t="s">
        <v>105</v>
      </c>
      <c r="E80" s="95" t="s">
        <v>283</v>
      </c>
      <c r="F80" s="187">
        <v>31.5</v>
      </c>
      <c r="G80" s="98" t="s">
        <v>1171</v>
      </c>
      <c r="H80" s="98" t="s">
        <v>118</v>
      </c>
      <c r="I80" s="95" t="s">
        <v>117</v>
      </c>
      <c r="J80" s="131" t="s">
        <v>79</v>
      </c>
      <c r="K80" s="131" t="s">
        <v>79</v>
      </c>
      <c r="L80" s="131" t="s">
        <v>79</v>
      </c>
      <c r="M80" s="131" t="s">
        <v>117</v>
      </c>
      <c r="N80" s="134" t="s">
        <v>79</v>
      </c>
      <c r="O80" s="95" t="s">
        <v>1074</v>
      </c>
      <c r="P80" s="131" t="s">
        <v>79</v>
      </c>
      <c r="Q80" s="381"/>
      <c r="R80" s="381"/>
      <c r="S80" s="381"/>
    </row>
    <row r="81" spans="1:19" ht="35.15" customHeight="1" x14ac:dyDescent="0.25">
      <c r="A81" s="128">
        <f t="shared" si="0"/>
        <v>78</v>
      </c>
      <c r="B81" s="129">
        <v>45296</v>
      </c>
      <c r="C81" s="130">
        <v>45292</v>
      </c>
      <c r="D81" s="98" t="s">
        <v>105</v>
      </c>
      <c r="E81" s="95" t="s">
        <v>283</v>
      </c>
      <c r="F81" s="187">
        <v>3.5</v>
      </c>
      <c r="G81" s="98" t="s">
        <v>1171</v>
      </c>
      <c r="H81" s="98" t="s">
        <v>118</v>
      </c>
      <c r="I81" s="95" t="s">
        <v>117</v>
      </c>
      <c r="J81" s="131" t="s">
        <v>79</v>
      </c>
      <c r="K81" s="131" t="s">
        <v>79</v>
      </c>
      <c r="L81" s="131" t="s">
        <v>79</v>
      </c>
      <c r="M81" s="131" t="s">
        <v>117</v>
      </c>
      <c r="N81" s="134" t="s">
        <v>79</v>
      </c>
      <c r="O81" s="95" t="s">
        <v>1074</v>
      </c>
      <c r="P81" s="131" t="s">
        <v>79</v>
      </c>
      <c r="Q81" s="381"/>
      <c r="R81" s="381"/>
      <c r="S81" s="381"/>
    </row>
    <row r="82" spans="1:19" ht="35.15" customHeight="1" x14ac:dyDescent="0.25">
      <c r="A82" s="128">
        <f t="shared" si="0"/>
        <v>79</v>
      </c>
      <c r="B82" s="129">
        <v>45296</v>
      </c>
      <c r="C82" s="130">
        <v>45292</v>
      </c>
      <c r="D82" s="98" t="s">
        <v>105</v>
      </c>
      <c r="E82" s="95" t="s">
        <v>283</v>
      </c>
      <c r="F82" s="187">
        <v>49</v>
      </c>
      <c r="G82" s="98" t="s">
        <v>1171</v>
      </c>
      <c r="H82" s="98" t="s">
        <v>118</v>
      </c>
      <c r="I82" s="95" t="s">
        <v>117</v>
      </c>
      <c r="J82" s="131" t="s">
        <v>79</v>
      </c>
      <c r="K82" s="131" t="s">
        <v>79</v>
      </c>
      <c r="L82" s="131" t="s">
        <v>79</v>
      </c>
      <c r="M82" s="131" t="s">
        <v>117</v>
      </c>
      <c r="N82" s="134" t="s">
        <v>79</v>
      </c>
      <c r="O82" s="95" t="s">
        <v>1074</v>
      </c>
      <c r="P82" s="131" t="s">
        <v>79</v>
      </c>
      <c r="Q82" s="381"/>
      <c r="R82" s="381"/>
      <c r="S82" s="381"/>
    </row>
    <row r="83" spans="1:19" ht="35.15" customHeight="1" x14ac:dyDescent="0.25">
      <c r="A83" s="128">
        <f t="shared" si="0"/>
        <v>80</v>
      </c>
      <c r="B83" s="129">
        <v>45296</v>
      </c>
      <c r="C83" s="130">
        <v>45292</v>
      </c>
      <c r="D83" s="98" t="s">
        <v>105</v>
      </c>
      <c r="E83" s="95" t="s">
        <v>283</v>
      </c>
      <c r="F83" s="187">
        <v>80.5</v>
      </c>
      <c r="G83" s="98" t="s">
        <v>1171</v>
      </c>
      <c r="H83" s="98" t="s">
        <v>118</v>
      </c>
      <c r="I83" s="95" t="s">
        <v>117</v>
      </c>
      <c r="J83" s="131" t="s">
        <v>79</v>
      </c>
      <c r="K83" s="131" t="s">
        <v>79</v>
      </c>
      <c r="L83" s="131" t="s">
        <v>79</v>
      </c>
      <c r="M83" s="131" t="s">
        <v>117</v>
      </c>
      <c r="N83" s="134" t="s">
        <v>79</v>
      </c>
      <c r="O83" s="95" t="s">
        <v>1074</v>
      </c>
      <c r="P83" s="131" t="s">
        <v>79</v>
      </c>
      <c r="Q83" s="381"/>
      <c r="R83" s="381"/>
      <c r="S83" s="381"/>
    </row>
    <row r="84" spans="1:19" ht="35.15" customHeight="1" x14ac:dyDescent="0.25">
      <c r="A84" s="128">
        <f t="shared" si="0"/>
        <v>81</v>
      </c>
      <c r="B84" s="129">
        <v>45296</v>
      </c>
      <c r="C84" s="130">
        <v>45292</v>
      </c>
      <c r="D84" s="98" t="s">
        <v>105</v>
      </c>
      <c r="E84" s="95" t="s">
        <v>283</v>
      </c>
      <c r="F84" s="187">
        <v>80.5</v>
      </c>
      <c r="G84" s="98" t="s">
        <v>1171</v>
      </c>
      <c r="H84" s="98" t="s">
        <v>118</v>
      </c>
      <c r="I84" s="95" t="s">
        <v>117</v>
      </c>
      <c r="J84" s="131" t="s">
        <v>79</v>
      </c>
      <c r="K84" s="131" t="s">
        <v>79</v>
      </c>
      <c r="L84" s="131" t="s">
        <v>79</v>
      </c>
      <c r="M84" s="131" t="s">
        <v>117</v>
      </c>
      <c r="N84" s="134" t="s">
        <v>79</v>
      </c>
      <c r="O84" s="95" t="s">
        <v>1074</v>
      </c>
      <c r="P84" s="131" t="s">
        <v>79</v>
      </c>
      <c r="Q84" s="381"/>
      <c r="R84" s="381"/>
      <c r="S84" s="381"/>
    </row>
    <row r="85" spans="1:19" ht="35.15" customHeight="1" x14ac:dyDescent="0.25">
      <c r="A85" s="128">
        <f t="shared" si="0"/>
        <v>82</v>
      </c>
      <c r="B85" s="129">
        <v>45296</v>
      </c>
      <c r="C85" s="130">
        <v>45292</v>
      </c>
      <c r="D85" s="98" t="s">
        <v>105</v>
      </c>
      <c r="E85" s="95" t="s">
        <v>283</v>
      </c>
      <c r="F85" s="187">
        <v>56</v>
      </c>
      <c r="G85" s="98" t="s">
        <v>1171</v>
      </c>
      <c r="H85" s="98" t="s">
        <v>118</v>
      </c>
      <c r="I85" s="95" t="s">
        <v>117</v>
      </c>
      <c r="J85" s="131" t="s">
        <v>79</v>
      </c>
      <c r="K85" s="131" t="s">
        <v>79</v>
      </c>
      <c r="L85" s="131" t="s">
        <v>79</v>
      </c>
      <c r="M85" s="131" t="s">
        <v>117</v>
      </c>
      <c r="N85" s="134" t="s">
        <v>79</v>
      </c>
      <c r="O85" s="95" t="s">
        <v>1074</v>
      </c>
      <c r="P85" s="131" t="s">
        <v>79</v>
      </c>
      <c r="Q85" s="381"/>
      <c r="R85" s="381"/>
      <c r="S85" s="381"/>
    </row>
    <row r="86" spans="1:19" ht="35.15" customHeight="1" x14ac:dyDescent="0.25">
      <c r="A86" s="128">
        <f t="shared" si="0"/>
        <v>83</v>
      </c>
      <c r="B86" s="129">
        <v>45296</v>
      </c>
      <c r="C86" s="130">
        <v>45292</v>
      </c>
      <c r="D86" s="98" t="s">
        <v>105</v>
      </c>
      <c r="E86" s="95" t="s">
        <v>283</v>
      </c>
      <c r="F86" s="187">
        <v>59.5</v>
      </c>
      <c r="G86" s="98" t="s">
        <v>1171</v>
      </c>
      <c r="H86" s="98" t="s">
        <v>118</v>
      </c>
      <c r="I86" s="95" t="s">
        <v>117</v>
      </c>
      <c r="J86" s="131" t="s">
        <v>79</v>
      </c>
      <c r="K86" s="131" t="s">
        <v>79</v>
      </c>
      <c r="L86" s="131" t="s">
        <v>79</v>
      </c>
      <c r="M86" s="131" t="s">
        <v>117</v>
      </c>
      <c r="N86" s="134" t="s">
        <v>79</v>
      </c>
      <c r="O86" s="95" t="s">
        <v>1074</v>
      </c>
      <c r="P86" s="131" t="s">
        <v>79</v>
      </c>
      <c r="Q86" s="381"/>
      <c r="R86" s="381"/>
      <c r="S86" s="381"/>
    </row>
    <row r="87" spans="1:19" ht="35.15" customHeight="1" x14ac:dyDescent="0.25">
      <c r="A87" s="128">
        <f t="shared" si="0"/>
        <v>84</v>
      </c>
      <c r="B87" s="129">
        <v>45299</v>
      </c>
      <c r="C87" s="130">
        <v>45292</v>
      </c>
      <c r="D87" s="98" t="s">
        <v>105</v>
      </c>
      <c r="E87" s="95" t="s">
        <v>345</v>
      </c>
      <c r="F87" s="187">
        <v>1530</v>
      </c>
      <c r="G87" s="95" t="s">
        <v>1172</v>
      </c>
      <c r="H87" s="98" t="s">
        <v>126</v>
      </c>
      <c r="I87" s="95" t="s">
        <v>1173</v>
      </c>
      <c r="J87" s="131" t="str">
        <f t="shared" ref="J87:J91" si="4">IF(P87="","",IF(LEN(P87)&gt;14,P87,"CPF Protegido - LGPD"))</f>
        <v>18.754.583/0001-01</v>
      </c>
      <c r="K87" s="131" t="s">
        <v>1114</v>
      </c>
      <c r="L87" s="132" t="s">
        <v>1073</v>
      </c>
      <c r="M87" s="131">
        <v>1623</v>
      </c>
      <c r="N87" s="134">
        <v>45297</v>
      </c>
      <c r="O87" s="95" t="s">
        <v>1074</v>
      </c>
      <c r="P87" s="131" t="s">
        <v>1174</v>
      </c>
      <c r="Q87" s="381"/>
      <c r="R87" s="381"/>
      <c r="S87" s="381"/>
    </row>
    <row r="88" spans="1:19" ht="35.15" customHeight="1" x14ac:dyDescent="0.25">
      <c r="A88" s="128">
        <f t="shared" si="0"/>
        <v>85</v>
      </c>
      <c r="B88" s="129">
        <v>45299</v>
      </c>
      <c r="C88" s="130">
        <v>45292</v>
      </c>
      <c r="D88" s="98" t="s">
        <v>105</v>
      </c>
      <c r="E88" s="95" t="s">
        <v>271</v>
      </c>
      <c r="F88" s="187">
        <v>285</v>
      </c>
      <c r="G88" s="95" t="s">
        <v>1104</v>
      </c>
      <c r="H88" s="98" t="s">
        <v>119</v>
      </c>
      <c r="I88" s="95" t="s">
        <v>1087</v>
      </c>
      <c r="J88" s="131" t="str">
        <f t="shared" si="4"/>
        <v>19.002.476/0001-90</v>
      </c>
      <c r="K88" s="131" t="s">
        <v>1080</v>
      </c>
      <c r="L88" s="132" t="s">
        <v>1081</v>
      </c>
      <c r="M88" s="131">
        <v>2512679</v>
      </c>
      <c r="N88" s="134">
        <v>45319</v>
      </c>
      <c r="O88" s="95" t="s">
        <v>1074</v>
      </c>
      <c r="P88" s="131" t="s">
        <v>1088</v>
      </c>
      <c r="Q88" s="381"/>
      <c r="R88" s="381"/>
      <c r="S88" s="381"/>
    </row>
    <row r="89" spans="1:19" ht="35.15" customHeight="1" x14ac:dyDescent="0.25">
      <c r="A89" s="128">
        <f t="shared" si="0"/>
        <v>86</v>
      </c>
      <c r="B89" s="129">
        <v>45299</v>
      </c>
      <c r="C89" s="130">
        <v>45292</v>
      </c>
      <c r="D89" s="98" t="s">
        <v>105</v>
      </c>
      <c r="E89" s="95" t="s">
        <v>299</v>
      </c>
      <c r="F89" s="187">
        <v>5090.3100000000004</v>
      </c>
      <c r="G89" s="98" t="s">
        <v>1092</v>
      </c>
      <c r="H89" s="98" t="s">
        <v>137</v>
      </c>
      <c r="I89" s="95" t="s">
        <v>1175</v>
      </c>
      <c r="J89" s="131" t="str">
        <f t="shared" si="4"/>
        <v>22.654.846/0003-40</v>
      </c>
      <c r="K89" s="131" t="s">
        <v>1080</v>
      </c>
      <c r="L89" s="132" t="s">
        <v>1081</v>
      </c>
      <c r="M89" s="131">
        <v>68</v>
      </c>
      <c r="N89" s="134">
        <v>45294</v>
      </c>
      <c r="O89" s="95" t="s">
        <v>1074</v>
      </c>
      <c r="P89" s="131" t="s">
        <v>1176</v>
      </c>
      <c r="Q89" s="381"/>
      <c r="R89" s="381"/>
      <c r="S89" s="381"/>
    </row>
    <row r="90" spans="1:19" ht="35.15" customHeight="1" x14ac:dyDescent="0.25">
      <c r="A90" s="128">
        <f t="shared" si="0"/>
        <v>87</v>
      </c>
      <c r="B90" s="129">
        <v>45299</v>
      </c>
      <c r="C90" s="130">
        <v>45261</v>
      </c>
      <c r="D90" s="98" t="s">
        <v>105</v>
      </c>
      <c r="E90" s="95" t="s">
        <v>341</v>
      </c>
      <c r="F90" s="187">
        <v>600</v>
      </c>
      <c r="G90" s="95" t="s">
        <v>1177</v>
      </c>
      <c r="H90" s="98" t="s">
        <v>134</v>
      </c>
      <c r="I90" s="95" t="s">
        <v>1178</v>
      </c>
      <c r="J90" s="131" t="str">
        <f t="shared" si="4"/>
        <v>47.116.944/0001-92</v>
      </c>
      <c r="K90" s="131" t="s">
        <v>1080</v>
      </c>
      <c r="L90" s="132" t="s">
        <v>1081</v>
      </c>
      <c r="M90" s="131">
        <v>19</v>
      </c>
      <c r="N90" s="134">
        <v>45289</v>
      </c>
      <c r="O90" s="95" t="s">
        <v>1074</v>
      </c>
      <c r="P90" s="131" t="s">
        <v>1179</v>
      </c>
      <c r="Q90" s="381"/>
      <c r="R90" s="381"/>
      <c r="S90" s="381"/>
    </row>
    <row r="91" spans="1:19" ht="35.15" customHeight="1" x14ac:dyDescent="0.25">
      <c r="A91" s="128">
        <f t="shared" si="0"/>
        <v>88</v>
      </c>
      <c r="B91" s="129">
        <v>45299</v>
      </c>
      <c r="C91" s="130">
        <v>45292</v>
      </c>
      <c r="D91" s="98" t="s">
        <v>105</v>
      </c>
      <c r="E91" s="95" t="s">
        <v>339</v>
      </c>
      <c r="F91" s="187">
        <v>450</v>
      </c>
      <c r="G91" s="98" t="s">
        <v>1180</v>
      </c>
      <c r="H91" s="98" t="s">
        <v>118</v>
      </c>
      <c r="I91" s="95" t="s">
        <v>1181</v>
      </c>
      <c r="J91" s="131" t="str">
        <f t="shared" si="4"/>
        <v>CPF Protegido - LGPD</v>
      </c>
      <c r="K91" s="131" t="s">
        <v>1072</v>
      </c>
      <c r="L91" s="132" t="s">
        <v>1182</v>
      </c>
      <c r="M91" s="131" t="s">
        <v>79</v>
      </c>
      <c r="N91" s="134">
        <v>45296</v>
      </c>
      <c r="O91" s="95" t="s">
        <v>1074</v>
      </c>
      <c r="P91" s="131" t="s">
        <v>1183</v>
      </c>
      <c r="Q91" s="381"/>
      <c r="R91" s="381"/>
      <c r="S91" s="381"/>
    </row>
    <row r="92" spans="1:19" ht="35.15" customHeight="1" x14ac:dyDescent="0.25">
      <c r="A92" s="128">
        <f t="shared" si="0"/>
        <v>89</v>
      </c>
      <c r="B92" s="129">
        <v>45299</v>
      </c>
      <c r="C92" s="130">
        <v>45292</v>
      </c>
      <c r="D92" s="98" t="s">
        <v>105</v>
      </c>
      <c r="E92" s="95" t="s">
        <v>283</v>
      </c>
      <c r="F92" s="187">
        <v>35.74</v>
      </c>
      <c r="G92" s="98" t="s">
        <v>1184</v>
      </c>
      <c r="H92" s="98" t="s">
        <v>118</v>
      </c>
      <c r="I92" s="95" t="s">
        <v>117</v>
      </c>
      <c r="J92" s="131" t="s">
        <v>117</v>
      </c>
      <c r="K92" s="131" t="s">
        <v>79</v>
      </c>
      <c r="L92" s="131" t="s">
        <v>79</v>
      </c>
      <c r="M92" s="131" t="s">
        <v>79</v>
      </c>
      <c r="N92" s="131" t="s">
        <v>79</v>
      </c>
      <c r="O92" s="95" t="s">
        <v>1074</v>
      </c>
      <c r="P92" s="131" t="s">
        <v>79</v>
      </c>
      <c r="Q92" s="381"/>
      <c r="R92" s="381"/>
      <c r="S92" s="381"/>
    </row>
    <row r="93" spans="1:19" ht="35.15" customHeight="1" x14ac:dyDescent="0.25">
      <c r="A93" s="128">
        <f t="shared" si="0"/>
        <v>90</v>
      </c>
      <c r="B93" s="129">
        <v>45299</v>
      </c>
      <c r="C93" s="130">
        <v>45292</v>
      </c>
      <c r="D93" s="98" t="s">
        <v>105</v>
      </c>
      <c r="E93" s="95" t="s">
        <v>283</v>
      </c>
      <c r="F93" s="187">
        <v>10</v>
      </c>
      <c r="G93" s="98" t="s">
        <v>1184</v>
      </c>
      <c r="H93" s="98" t="s">
        <v>118</v>
      </c>
      <c r="I93" s="95" t="s">
        <v>117</v>
      </c>
      <c r="J93" s="131" t="s">
        <v>117</v>
      </c>
      <c r="K93" s="131" t="s">
        <v>79</v>
      </c>
      <c r="L93" s="131" t="s">
        <v>79</v>
      </c>
      <c r="M93" s="131" t="s">
        <v>79</v>
      </c>
      <c r="N93" s="131" t="s">
        <v>79</v>
      </c>
      <c r="O93" s="95" t="s">
        <v>1074</v>
      </c>
      <c r="P93" s="131" t="s">
        <v>79</v>
      </c>
      <c r="Q93" s="381"/>
      <c r="R93" s="381"/>
      <c r="S93" s="381"/>
    </row>
    <row r="94" spans="1:19" ht="35.15" customHeight="1" x14ac:dyDescent="0.25">
      <c r="A94" s="128">
        <f t="shared" si="0"/>
        <v>91</v>
      </c>
      <c r="B94" s="129">
        <v>45300</v>
      </c>
      <c r="C94" s="130">
        <v>45292</v>
      </c>
      <c r="D94" s="98" t="s">
        <v>105</v>
      </c>
      <c r="E94" s="95" t="s">
        <v>337</v>
      </c>
      <c r="F94" s="187">
        <v>303.39999999999998</v>
      </c>
      <c r="G94" s="95" t="s">
        <v>1185</v>
      </c>
      <c r="H94" s="98" t="s">
        <v>127</v>
      </c>
      <c r="I94" s="95" t="s">
        <v>1186</v>
      </c>
      <c r="J94" s="131" t="str">
        <f t="shared" ref="J94:J105" si="5">IF(P94="","",IF(LEN(P94)&gt;14,P94,"CPF Protegido - LGPD"))</f>
        <v>17.455.912/0002-31</v>
      </c>
      <c r="K94" s="131" t="s">
        <v>1072</v>
      </c>
      <c r="L94" s="132" t="s">
        <v>1187</v>
      </c>
      <c r="M94" s="131" t="s">
        <v>1188</v>
      </c>
      <c r="N94" s="134">
        <v>45306</v>
      </c>
      <c r="O94" s="95" t="s">
        <v>1074</v>
      </c>
      <c r="P94" s="131" t="s">
        <v>1189</v>
      </c>
      <c r="Q94" s="381"/>
      <c r="R94" s="381"/>
      <c r="S94" s="381"/>
    </row>
    <row r="95" spans="1:19" ht="35.15" customHeight="1" x14ac:dyDescent="0.25">
      <c r="A95" s="128">
        <f t="shared" si="0"/>
        <v>92</v>
      </c>
      <c r="B95" s="129">
        <v>45300</v>
      </c>
      <c r="C95" s="130">
        <v>45292</v>
      </c>
      <c r="D95" s="98" t="s">
        <v>105</v>
      </c>
      <c r="E95" s="95" t="s">
        <v>339</v>
      </c>
      <c r="F95" s="187">
        <v>450</v>
      </c>
      <c r="G95" s="98" t="s">
        <v>1190</v>
      </c>
      <c r="H95" s="98" t="s">
        <v>118</v>
      </c>
      <c r="I95" s="95" t="s">
        <v>1191</v>
      </c>
      <c r="J95" s="131" t="str">
        <f t="shared" si="5"/>
        <v>CPF Protegido - LGPD</v>
      </c>
      <c r="K95" s="131" t="s">
        <v>1072</v>
      </c>
      <c r="L95" s="132" t="s">
        <v>1182</v>
      </c>
      <c r="M95" s="131" t="s">
        <v>79</v>
      </c>
      <c r="N95" s="134">
        <v>45299</v>
      </c>
      <c r="O95" s="95" t="s">
        <v>1074</v>
      </c>
      <c r="P95" s="131" t="s">
        <v>1192</v>
      </c>
      <c r="Q95" s="381"/>
      <c r="R95" s="381"/>
      <c r="S95" s="381"/>
    </row>
    <row r="96" spans="1:19" ht="35.15" customHeight="1" x14ac:dyDescent="0.25">
      <c r="A96" s="128">
        <f t="shared" si="0"/>
        <v>93</v>
      </c>
      <c r="B96" s="129">
        <v>45300</v>
      </c>
      <c r="C96" s="130">
        <v>45261</v>
      </c>
      <c r="D96" s="98" t="s">
        <v>105</v>
      </c>
      <c r="E96" s="95" t="s">
        <v>299</v>
      </c>
      <c r="F96" s="187">
        <v>8905.73</v>
      </c>
      <c r="G96" s="98" t="s">
        <v>1092</v>
      </c>
      <c r="H96" s="98" t="s">
        <v>134</v>
      </c>
      <c r="I96" s="95" t="s">
        <v>1193</v>
      </c>
      <c r="J96" s="131" t="str">
        <f t="shared" si="5"/>
        <v>33.026.760/0001-27</v>
      </c>
      <c r="K96" s="131" t="s">
        <v>1080</v>
      </c>
      <c r="L96" s="132" t="s">
        <v>1073</v>
      </c>
      <c r="M96" s="131">
        <v>1663</v>
      </c>
      <c r="N96" s="134">
        <v>45295</v>
      </c>
      <c r="O96" s="95" t="s">
        <v>1074</v>
      </c>
      <c r="P96" s="131" t="s">
        <v>1194</v>
      </c>
      <c r="Q96" s="381"/>
      <c r="R96" s="381"/>
      <c r="S96" s="381"/>
    </row>
    <row r="97" spans="1:19" ht="35.15" customHeight="1" x14ac:dyDescent="0.25">
      <c r="A97" s="128">
        <f t="shared" si="0"/>
        <v>94</v>
      </c>
      <c r="B97" s="129">
        <v>45300</v>
      </c>
      <c r="C97" s="130">
        <v>45261</v>
      </c>
      <c r="D97" s="98" t="s">
        <v>105</v>
      </c>
      <c r="E97" s="95" t="s">
        <v>231</v>
      </c>
      <c r="F97" s="187">
        <v>152.08000000000001</v>
      </c>
      <c r="G97" s="98" t="s">
        <v>1195</v>
      </c>
      <c r="H97" s="98" t="s">
        <v>137</v>
      </c>
      <c r="I97" s="95" t="s">
        <v>1196</v>
      </c>
      <c r="J97" s="131" t="str">
        <f t="shared" si="5"/>
        <v>02.558.157/0009-10</v>
      </c>
      <c r="K97" s="131" t="s">
        <v>1080</v>
      </c>
      <c r="L97" s="132" t="s">
        <v>1081</v>
      </c>
      <c r="M97" s="131">
        <v>445651531</v>
      </c>
      <c r="N97" s="134">
        <v>45302</v>
      </c>
      <c r="O97" s="95" t="s">
        <v>1074</v>
      </c>
      <c r="P97" s="131" t="s">
        <v>1197</v>
      </c>
      <c r="Q97" s="381"/>
      <c r="R97" s="381"/>
      <c r="S97" s="381"/>
    </row>
    <row r="98" spans="1:19" ht="35.15" customHeight="1" x14ac:dyDescent="0.25">
      <c r="A98" s="128">
        <f t="shared" si="0"/>
        <v>95</v>
      </c>
      <c r="B98" s="129">
        <v>45301</v>
      </c>
      <c r="C98" s="130">
        <v>45292</v>
      </c>
      <c r="D98" s="98" t="s">
        <v>105</v>
      </c>
      <c r="E98" s="95" t="s">
        <v>337</v>
      </c>
      <c r="F98" s="187">
        <v>165.18</v>
      </c>
      <c r="G98" s="95" t="s">
        <v>1185</v>
      </c>
      <c r="H98" s="98" t="s">
        <v>122</v>
      </c>
      <c r="I98" s="95" t="s">
        <v>1186</v>
      </c>
      <c r="J98" s="131" t="str">
        <f t="shared" si="5"/>
        <v>17.455.912/0002-31</v>
      </c>
      <c r="K98" s="131" t="s">
        <v>1072</v>
      </c>
      <c r="L98" s="132" t="s">
        <v>1187</v>
      </c>
      <c r="M98" s="131" t="s">
        <v>1198</v>
      </c>
      <c r="N98" s="134">
        <v>45306</v>
      </c>
      <c r="O98" s="95" t="s">
        <v>1074</v>
      </c>
      <c r="P98" s="131" t="s">
        <v>1189</v>
      </c>
      <c r="Q98" s="381"/>
      <c r="R98" s="381"/>
      <c r="S98" s="381"/>
    </row>
    <row r="99" spans="1:19" ht="35.15" customHeight="1" x14ac:dyDescent="0.25">
      <c r="A99" s="128">
        <f t="shared" si="0"/>
        <v>96</v>
      </c>
      <c r="B99" s="129">
        <v>45301</v>
      </c>
      <c r="C99" s="130">
        <v>45292</v>
      </c>
      <c r="D99" s="98" t="s">
        <v>105</v>
      </c>
      <c r="E99" s="95" t="s">
        <v>337</v>
      </c>
      <c r="F99" s="187">
        <v>130.78</v>
      </c>
      <c r="G99" s="95" t="s">
        <v>1185</v>
      </c>
      <c r="H99" s="98" t="s">
        <v>126</v>
      </c>
      <c r="I99" s="95" t="s">
        <v>1186</v>
      </c>
      <c r="J99" s="131" t="str">
        <f t="shared" si="5"/>
        <v>17.455.912/0002-31</v>
      </c>
      <c r="K99" s="131" t="s">
        <v>1072</v>
      </c>
      <c r="L99" s="132" t="s">
        <v>1187</v>
      </c>
      <c r="M99" s="131" t="s">
        <v>1199</v>
      </c>
      <c r="N99" s="134">
        <v>45306</v>
      </c>
      <c r="O99" s="95" t="s">
        <v>1074</v>
      </c>
      <c r="P99" s="131" t="s">
        <v>1189</v>
      </c>
      <c r="Q99" s="381"/>
      <c r="R99" s="381"/>
      <c r="S99" s="381"/>
    </row>
    <row r="100" spans="1:19" ht="35.15" customHeight="1" x14ac:dyDescent="0.25">
      <c r="A100" s="128">
        <f t="shared" si="0"/>
        <v>97</v>
      </c>
      <c r="B100" s="129">
        <v>45301</v>
      </c>
      <c r="C100" s="130">
        <v>45292</v>
      </c>
      <c r="D100" s="98" t="s">
        <v>105</v>
      </c>
      <c r="E100" s="95" t="s">
        <v>337</v>
      </c>
      <c r="F100" s="187">
        <v>32.630000000000003</v>
      </c>
      <c r="G100" s="95" t="s">
        <v>1185</v>
      </c>
      <c r="H100" s="98" t="s">
        <v>122</v>
      </c>
      <c r="I100" s="95" t="s">
        <v>1200</v>
      </c>
      <c r="J100" s="131" t="str">
        <f t="shared" si="5"/>
        <v>19.632.116/0001-71</v>
      </c>
      <c r="K100" s="131" t="s">
        <v>1072</v>
      </c>
      <c r="L100" s="132" t="s">
        <v>1073</v>
      </c>
      <c r="M100" s="131" t="s">
        <v>1201</v>
      </c>
      <c r="N100" s="134">
        <v>45301</v>
      </c>
      <c r="O100" s="95" t="s">
        <v>1074</v>
      </c>
      <c r="P100" s="131" t="s">
        <v>1202</v>
      </c>
      <c r="Q100" s="381"/>
      <c r="R100" s="381"/>
      <c r="S100" s="381"/>
    </row>
    <row r="101" spans="1:19" ht="35.15" customHeight="1" x14ac:dyDescent="0.25">
      <c r="A101" s="128">
        <f t="shared" si="0"/>
        <v>98</v>
      </c>
      <c r="B101" s="129">
        <v>45301</v>
      </c>
      <c r="C101" s="130">
        <v>45261</v>
      </c>
      <c r="D101" s="98" t="s">
        <v>105</v>
      </c>
      <c r="E101" s="95" t="s">
        <v>325</v>
      </c>
      <c r="F101" s="187">
        <v>440.83</v>
      </c>
      <c r="G101" s="95" t="s">
        <v>1119</v>
      </c>
      <c r="H101" s="98" t="s">
        <v>137</v>
      </c>
      <c r="I101" s="95" t="s">
        <v>1203</v>
      </c>
      <c r="J101" s="131" t="str">
        <f t="shared" si="5"/>
        <v>23.338.189/0007-18</v>
      </c>
      <c r="K101" s="131" t="s">
        <v>1080</v>
      </c>
      <c r="L101" s="132" t="s">
        <v>1081</v>
      </c>
      <c r="M101" s="131" t="s">
        <v>1204</v>
      </c>
      <c r="N101" s="134">
        <v>45291</v>
      </c>
      <c r="O101" s="95" t="s">
        <v>1074</v>
      </c>
      <c r="P101" s="131" t="s">
        <v>1205</v>
      </c>
      <c r="Q101" s="381"/>
      <c r="R101" s="381"/>
      <c r="S101" s="381"/>
    </row>
    <row r="102" spans="1:19" ht="35.15" customHeight="1" x14ac:dyDescent="0.25">
      <c r="A102" s="128">
        <f t="shared" si="0"/>
        <v>99</v>
      </c>
      <c r="B102" s="129">
        <v>45301</v>
      </c>
      <c r="C102" s="130">
        <v>45261</v>
      </c>
      <c r="D102" s="98" t="s">
        <v>105</v>
      </c>
      <c r="E102" s="95" t="s">
        <v>219</v>
      </c>
      <c r="F102" s="187">
        <v>11733.12</v>
      </c>
      <c r="G102" s="98" t="s">
        <v>1206</v>
      </c>
      <c r="H102" s="98" t="s">
        <v>119</v>
      </c>
      <c r="I102" s="95" t="s">
        <v>1207</v>
      </c>
      <c r="J102" s="131" t="str">
        <f t="shared" si="5"/>
        <v>12.240.621/0001-21</v>
      </c>
      <c r="K102" s="131" t="s">
        <v>1080</v>
      </c>
      <c r="L102" s="132" t="s">
        <v>1081</v>
      </c>
      <c r="M102" s="131">
        <v>21081</v>
      </c>
      <c r="N102" s="134">
        <v>45301</v>
      </c>
      <c r="O102" s="95" t="s">
        <v>1074</v>
      </c>
      <c r="P102" s="131" t="s">
        <v>1208</v>
      </c>
      <c r="Q102" s="381"/>
      <c r="R102" s="381"/>
      <c r="S102" s="381"/>
    </row>
    <row r="103" spans="1:19" ht="35.15" customHeight="1" x14ac:dyDescent="0.25">
      <c r="A103" s="128">
        <f t="shared" si="0"/>
        <v>100</v>
      </c>
      <c r="B103" s="129">
        <v>45301</v>
      </c>
      <c r="C103" s="130">
        <v>45261</v>
      </c>
      <c r="D103" s="98" t="s">
        <v>105</v>
      </c>
      <c r="E103" s="95" t="s">
        <v>219</v>
      </c>
      <c r="F103" s="187">
        <v>4643.03</v>
      </c>
      <c r="G103" s="98" t="s">
        <v>1206</v>
      </c>
      <c r="H103" s="98" t="s">
        <v>125</v>
      </c>
      <c r="I103" s="95" t="s">
        <v>1209</v>
      </c>
      <c r="J103" s="131" t="str">
        <f t="shared" si="5"/>
        <v>04.285.429/0001-23</v>
      </c>
      <c r="K103" s="131" t="s">
        <v>1080</v>
      </c>
      <c r="L103" s="132" t="s">
        <v>1081</v>
      </c>
      <c r="M103" s="131">
        <v>23940</v>
      </c>
      <c r="N103" s="134">
        <v>45301</v>
      </c>
      <c r="O103" s="95" t="s">
        <v>1074</v>
      </c>
      <c r="P103" s="131" t="s">
        <v>1210</v>
      </c>
      <c r="Q103" s="381"/>
      <c r="R103" s="381"/>
      <c r="S103" s="381"/>
    </row>
    <row r="104" spans="1:19" ht="35.15" customHeight="1" x14ac:dyDescent="0.25">
      <c r="A104" s="128">
        <f t="shared" si="0"/>
        <v>101</v>
      </c>
      <c r="B104" s="129">
        <v>45301</v>
      </c>
      <c r="C104" s="130">
        <v>45261</v>
      </c>
      <c r="D104" s="98" t="s">
        <v>105</v>
      </c>
      <c r="E104" s="95" t="s">
        <v>287</v>
      </c>
      <c r="F104" s="187">
        <v>22.91</v>
      </c>
      <c r="G104" s="98" t="s">
        <v>1211</v>
      </c>
      <c r="H104" s="98" t="s">
        <v>122</v>
      </c>
      <c r="I104" s="95" t="s">
        <v>1212</v>
      </c>
      <c r="J104" s="131" t="str">
        <f t="shared" si="5"/>
        <v>20.622.890/0001-80</v>
      </c>
      <c r="K104" s="131" t="s">
        <v>1080</v>
      </c>
      <c r="L104" s="132" t="s">
        <v>1213</v>
      </c>
      <c r="M104" s="136">
        <v>2300710610112000</v>
      </c>
      <c r="N104" s="134">
        <v>45301</v>
      </c>
      <c r="O104" s="95" t="s">
        <v>1074</v>
      </c>
      <c r="P104" s="131" t="s">
        <v>1214</v>
      </c>
      <c r="Q104" s="381"/>
      <c r="R104" s="381"/>
      <c r="S104" s="381"/>
    </row>
    <row r="105" spans="1:19" ht="35.15" customHeight="1" x14ac:dyDescent="0.25">
      <c r="A105" s="128">
        <f t="shared" si="0"/>
        <v>102</v>
      </c>
      <c r="B105" s="129">
        <v>45301</v>
      </c>
      <c r="C105" s="130">
        <v>45261</v>
      </c>
      <c r="D105" s="98" t="s">
        <v>105</v>
      </c>
      <c r="E105" s="95" t="s">
        <v>235</v>
      </c>
      <c r="F105" s="187">
        <v>129.9</v>
      </c>
      <c r="G105" s="95" t="s">
        <v>1215</v>
      </c>
      <c r="H105" s="98" t="s">
        <v>124</v>
      </c>
      <c r="I105" s="95" t="s">
        <v>1216</v>
      </c>
      <c r="J105" s="131" t="str">
        <f t="shared" si="5"/>
        <v>13.789.781/0001-97</v>
      </c>
      <c r="K105" s="131" t="s">
        <v>1080</v>
      </c>
      <c r="L105" s="132" t="s">
        <v>1081</v>
      </c>
      <c r="M105" s="131">
        <v>972158</v>
      </c>
      <c r="N105" s="134">
        <v>45301</v>
      </c>
      <c r="O105" s="95" t="s">
        <v>1074</v>
      </c>
      <c r="P105" s="131" t="s">
        <v>1217</v>
      </c>
      <c r="Q105" s="381"/>
      <c r="R105" s="381"/>
      <c r="S105" s="381"/>
    </row>
    <row r="106" spans="1:19" ht="35.15" customHeight="1" x14ac:dyDescent="0.25">
      <c r="A106" s="128">
        <v>103</v>
      </c>
      <c r="B106" s="129">
        <v>45302</v>
      </c>
      <c r="C106" s="130">
        <v>45292</v>
      </c>
      <c r="D106" s="98" t="s">
        <v>105</v>
      </c>
      <c r="E106" s="95" t="s">
        <v>339</v>
      </c>
      <c r="F106" s="187">
        <v>-0.01</v>
      </c>
      <c r="G106" s="98" t="s">
        <v>1218</v>
      </c>
      <c r="H106" s="98" t="s">
        <v>118</v>
      </c>
      <c r="I106" s="95" t="s">
        <v>117</v>
      </c>
      <c r="J106" s="131" t="s">
        <v>79</v>
      </c>
      <c r="K106" s="131" t="s">
        <v>1080</v>
      </c>
      <c r="L106" s="132" t="s">
        <v>79</v>
      </c>
      <c r="M106" s="131" t="s">
        <v>79</v>
      </c>
      <c r="N106" s="134" t="s">
        <v>79</v>
      </c>
      <c r="O106" s="95" t="s">
        <v>1074</v>
      </c>
      <c r="P106" s="131" t="s">
        <v>79</v>
      </c>
      <c r="Q106" s="381"/>
      <c r="R106" s="381"/>
      <c r="S106" s="381"/>
    </row>
    <row r="107" spans="1:19" ht="35.15" customHeight="1" x14ac:dyDescent="0.25">
      <c r="A107" s="128">
        <f t="shared" ref="A107:A361" si="6">IF(B107="","",ROW()-ROW($A$3))</f>
        <v>104</v>
      </c>
      <c r="B107" s="129">
        <v>45302</v>
      </c>
      <c r="C107" s="130">
        <v>45292</v>
      </c>
      <c r="D107" s="98" t="s">
        <v>105</v>
      </c>
      <c r="E107" s="95" t="s">
        <v>225</v>
      </c>
      <c r="F107" s="187">
        <v>524.57000000000005</v>
      </c>
      <c r="G107" s="98" t="s">
        <v>1089</v>
      </c>
      <c r="H107" s="98" t="s">
        <v>125</v>
      </c>
      <c r="I107" s="95" t="s">
        <v>1219</v>
      </c>
      <c r="J107" s="131" t="str">
        <f t="shared" ref="J107:J123" si="7">IF(P107="","",IF(LEN(P107)&gt;14,P107,"CPF Protegido - LGPD"))</f>
        <v>61.198.164/0001-60</v>
      </c>
      <c r="K107" s="131" t="s">
        <v>1080</v>
      </c>
      <c r="L107" s="132" t="s">
        <v>1081</v>
      </c>
      <c r="M107" s="131">
        <v>82947032</v>
      </c>
      <c r="N107" s="134">
        <v>45302</v>
      </c>
      <c r="O107" s="95" t="s">
        <v>1074</v>
      </c>
      <c r="P107" s="131" t="s">
        <v>1091</v>
      </c>
      <c r="Q107" s="381"/>
      <c r="R107" s="381"/>
      <c r="S107" s="381"/>
    </row>
    <row r="108" spans="1:19" ht="35.15" customHeight="1" x14ac:dyDescent="0.25">
      <c r="A108" s="128">
        <f t="shared" si="6"/>
        <v>105</v>
      </c>
      <c r="B108" s="129">
        <v>45303</v>
      </c>
      <c r="C108" s="130">
        <v>45261</v>
      </c>
      <c r="D108" s="98" t="s">
        <v>105</v>
      </c>
      <c r="E108" s="95" t="s">
        <v>319</v>
      </c>
      <c r="F108" s="187">
        <v>10738</v>
      </c>
      <c r="G108" s="98" t="s">
        <v>1220</v>
      </c>
      <c r="H108" s="98" t="s">
        <v>117</v>
      </c>
      <c r="I108" s="95" t="s">
        <v>1221</v>
      </c>
      <c r="J108" s="131" t="str">
        <f t="shared" si="7"/>
        <v>05.300.743/0001-09</v>
      </c>
      <c r="K108" s="131" t="s">
        <v>1072</v>
      </c>
      <c r="L108" s="132" t="s">
        <v>1073</v>
      </c>
      <c r="M108" s="131">
        <v>293</v>
      </c>
      <c r="N108" s="134">
        <v>45303</v>
      </c>
      <c r="O108" s="95" t="s">
        <v>1074</v>
      </c>
      <c r="P108" s="131" t="s">
        <v>1222</v>
      </c>
      <c r="Q108" s="381"/>
      <c r="R108" s="381"/>
      <c r="S108" s="381"/>
    </row>
    <row r="109" spans="1:19" ht="35.15" customHeight="1" x14ac:dyDescent="0.25">
      <c r="A109" s="128">
        <f t="shared" si="6"/>
        <v>106</v>
      </c>
      <c r="B109" s="129">
        <v>45303</v>
      </c>
      <c r="C109" s="130">
        <v>45292</v>
      </c>
      <c r="D109" s="98" t="s">
        <v>94</v>
      </c>
      <c r="E109" s="95" t="s">
        <v>199</v>
      </c>
      <c r="F109" s="187">
        <v>105</v>
      </c>
      <c r="G109" s="95" t="s">
        <v>1104</v>
      </c>
      <c r="H109" s="98" t="s">
        <v>120</v>
      </c>
      <c r="I109" s="95" t="s">
        <v>1087</v>
      </c>
      <c r="J109" s="131" t="str">
        <f t="shared" si="7"/>
        <v>19.002.476/0001-90</v>
      </c>
      <c r="K109" s="131" t="s">
        <v>1080</v>
      </c>
      <c r="L109" s="132" t="s">
        <v>1081</v>
      </c>
      <c r="M109" s="131">
        <v>2515737</v>
      </c>
      <c r="N109" s="134">
        <v>45323</v>
      </c>
      <c r="O109" s="95" t="s">
        <v>1074</v>
      </c>
      <c r="P109" s="131" t="s">
        <v>1088</v>
      </c>
      <c r="Q109" s="381"/>
      <c r="R109" s="381"/>
      <c r="S109" s="381"/>
    </row>
    <row r="110" spans="1:19" ht="35.15" customHeight="1" x14ac:dyDescent="0.25">
      <c r="A110" s="128">
        <f t="shared" si="6"/>
        <v>107</v>
      </c>
      <c r="B110" s="129">
        <v>45303</v>
      </c>
      <c r="C110" s="130">
        <v>45292</v>
      </c>
      <c r="D110" s="98" t="s">
        <v>94</v>
      </c>
      <c r="E110" s="95" t="s">
        <v>199</v>
      </c>
      <c r="F110" s="187">
        <v>210</v>
      </c>
      <c r="G110" s="95" t="s">
        <v>1104</v>
      </c>
      <c r="H110" s="98" t="s">
        <v>119</v>
      </c>
      <c r="I110" s="95" t="s">
        <v>1087</v>
      </c>
      <c r="J110" s="131" t="str">
        <f t="shared" si="7"/>
        <v>19.002.476/0001-90</v>
      </c>
      <c r="K110" s="131" t="s">
        <v>1080</v>
      </c>
      <c r="L110" s="132" t="s">
        <v>1081</v>
      </c>
      <c r="M110" s="131">
        <v>2515733</v>
      </c>
      <c r="N110" s="134">
        <v>45323</v>
      </c>
      <c r="O110" s="95" t="s">
        <v>1074</v>
      </c>
      <c r="P110" s="131" t="s">
        <v>1088</v>
      </c>
      <c r="Q110" s="381"/>
      <c r="R110" s="381"/>
      <c r="S110" s="381"/>
    </row>
    <row r="111" spans="1:19" ht="35.15" customHeight="1" x14ac:dyDescent="0.25">
      <c r="A111" s="128">
        <f t="shared" si="6"/>
        <v>108</v>
      </c>
      <c r="B111" s="129">
        <v>45303</v>
      </c>
      <c r="C111" s="130">
        <v>45292</v>
      </c>
      <c r="D111" s="98" t="s">
        <v>105</v>
      </c>
      <c r="E111" s="95" t="s">
        <v>325</v>
      </c>
      <c r="F111" s="187">
        <v>136.11000000000001</v>
      </c>
      <c r="G111" s="95" t="s">
        <v>1119</v>
      </c>
      <c r="H111" s="98" t="s">
        <v>136</v>
      </c>
      <c r="I111" s="95" t="s">
        <v>1223</v>
      </c>
      <c r="J111" s="131" t="str">
        <f t="shared" si="7"/>
        <v>04.224.679/0004-04</v>
      </c>
      <c r="K111" s="131" t="s">
        <v>1080</v>
      </c>
      <c r="L111" s="132" t="s">
        <v>1073</v>
      </c>
      <c r="M111" s="131">
        <v>4785</v>
      </c>
      <c r="N111" s="134">
        <v>45296</v>
      </c>
      <c r="O111" s="95" t="s">
        <v>1074</v>
      </c>
      <c r="P111" s="131" t="s">
        <v>1224</v>
      </c>
      <c r="Q111" s="381"/>
      <c r="R111" s="381"/>
      <c r="S111" s="381"/>
    </row>
    <row r="112" spans="1:19" ht="35.15" customHeight="1" x14ac:dyDescent="0.25">
      <c r="A112" s="128">
        <f t="shared" si="6"/>
        <v>109</v>
      </c>
      <c r="B112" s="129">
        <v>45303</v>
      </c>
      <c r="C112" s="130">
        <v>45292</v>
      </c>
      <c r="D112" s="98" t="s">
        <v>94</v>
      </c>
      <c r="E112" s="95" t="s">
        <v>199</v>
      </c>
      <c r="F112" s="187">
        <v>198</v>
      </c>
      <c r="G112" s="95" t="s">
        <v>1104</v>
      </c>
      <c r="H112" s="98" t="s">
        <v>134</v>
      </c>
      <c r="I112" s="95" t="s">
        <v>1225</v>
      </c>
      <c r="J112" s="131" t="str">
        <f t="shared" si="7"/>
        <v>10.399.575/0001-82</v>
      </c>
      <c r="K112" s="131" t="s">
        <v>1080</v>
      </c>
      <c r="L112" s="132" t="s">
        <v>1081</v>
      </c>
      <c r="M112" s="131">
        <v>1000394786</v>
      </c>
      <c r="N112" s="134">
        <v>45333</v>
      </c>
      <c r="O112" s="95" t="s">
        <v>1074</v>
      </c>
      <c r="P112" s="131" t="s">
        <v>1226</v>
      </c>
      <c r="Q112" s="381"/>
      <c r="R112" s="381"/>
      <c r="S112" s="381"/>
    </row>
    <row r="113" spans="1:19" ht="35.15" customHeight="1" x14ac:dyDescent="0.25">
      <c r="A113" s="128">
        <f t="shared" si="6"/>
        <v>110</v>
      </c>
      <c r="B113" s="129">
        <v>45303</v>
      </c>
      <c r="C113" s="130">
        <v>45261</v>
      </c>
      <c r="D113" s="98" t="s">
        <v>94</v>
      </c>
      <c r="E113" s="95" t="s">
        <v>96</v>
      </c>
      <c r="F113" s="187">
        <v>54.46</v>
      </c>
      <c r="G113" s="95" t="s">
        <v>1227</v>
      </c>
      <c r="H113" s="98" t="s">
        <v>121</v>
      </c>
      <c r="I113" s="95" t="s">
        <v>1228</v>
      </c>
      <c r="J113" s="132" t="str">
        <f t="shared" si="7"/>
        <v>CPF Protegido - LGPD</v>
      </c>
      <c r="K113" s="131" t="s">
        <v>1114</v>
      </c>
      <c r="L113" s="132" t="s">
        <v>1156</v>
      </c>
      <c r="M113" s="131">
        <v>30088</v>
      </c>
      <c r="N113" s="134">
        <v>45296</v>
      </c>
      <c r="O113" s="95" t="s">
        <v>1074</v>
      </c>
      <c r="P113" s="131" t="s">
        <v>1229</v>
      </c>
      <c r="Q113" s="381"/>
      <c r="R113" s="381"/>
      <c r="S113" s="381"/>
    </row>
    <row r="114" spans="1:19" ht="35.15" customHeight="1" x14ac:dyDescent="0.25">
      <c r="A114" s="128">
        <f t="shared" si="6"/>
        <v>111</v>
      </c>
      <c r="B114" s="129">
        <v>45303</v>
      </c>
      <c r="C114" s="130">
        <v>45261</v>
      </c>
      <c r="D114" s="98" t="s">
        <v>94</v>
      </c>
      <c r="E114" s="95" t="s">
        <v>96</v>
      </c>
      <c r="F114" s="187">
        <v>41.45</v>
      </c>
      <c r="G114" s="95" t="s">
        <v>1227</v>
      </c>
      <c r="H114" s="98" t="s">
        <v>121</v>
      </c>
      <c r="I114" s="95" t="s">
        <v>1230</v>
      </c>
      <c r="J114" s="132" t="str">
        <f t="shared" si="7"/>
        <v>CPF Protegido - LGPD</v>
      </c>
      <c r="K114" s="131" t="s">
        <v>1114</v>
      </c>
      <c r="L114" s="132" t="s">
        <v>1156</v>
      </c>
      <c r="M114" s="131">
        <v>30080</v>
      </c>
      <c r="N114" s="134">
        <v>45296</v>
      </c>
      <c r="O114" s="95" t="s">
        <v>1074</v>
      </c>
      <c r="P114" s="131" t="s">
        <v>1231</v>
      </c>
      <c r="Q114" s="381"/>
      <c r="R114" s="381"/>
      <c r="S114" s="381"/>
    </row>
    <row r="115" spans="1:19" ht="35.15" customHeight="1" x14ac:dyDescent="0.25">
      <c r="A115" s="128">
        <f t="shared" si="6"/>
        <v>112</v>
      </c>
      <c r="B115" s="129">
        <v>45306</v>
      </c>
      <c r="C115" s="130">
        <v>45261</v>
      </c>
      <c r="D115" s="98" t="s">
        <v>105</v>
      </c>
      <c r="E115" s="95" t="s">
        <v>239</v>
      </c>
      <c r="F115" s="187">
        <v>3060</v>
      </c>
      <c r="G115" s="98" t="s">
        <v>1232</v>
      </c>
      <c r="H115" s="98" t="s">
        <v>118</v>
      </c>
      <c r="I115" s="95" t="s">
        <v>1233</v>
      </c>
      <c r="J115" s="131" t="str">
        <f t="shared" si="7"/>
        <v>18.348.540/0001-26</v>
      </c>
      <c r="K115" s="131" t="s">
        <v>1080</v>
      </c>
      <c r="L115" s="132" t="s">
        <v>1081</v>
      </c>
      <c r="M115" s="131"/>
      <c r="N115" s="134">
        <v>45306</v>
      </c>
      <c r="O115" s="95" t="s">
        <v>1074</v>
      </c>
      <c r="P115" s="131" t="s">
        <v>1234</v>
      </c>
      <c r="Q115" s="381"/>
      <c r="R115" s="381"/>
      <c r="S115" s="381"/>
    </row>
    <row r="116" spans="1:19" ht="35.15" customHeight="1" x14ac:dyDescent="0.25">
      <c r="A116" s="128">
        <f t="shared" si="6"/>
        <v>113</v>
      </c>
      <c r="B116" s="129">
        <v>45306</v>
      </c>
      <c r="C116" s="130">
        <v>45292</v>
      </c>
      <c r="D116" s="98" t="s">
        <v>105</v>
      </c>
      <c r="E116" s="95" t="s">
        <v>325</v>
      </c>
      <c r="F116" s="187">
        <v>322.72000000000003</v>
      </c>
      <c r="G116" s="95" t="s">
        <v>1119</v>
      </c>
      <c r="H116" s="98" t="s">
        <v>121</v>
      </c>
      <c r="I116" s="95" t="s">
        <v>1235</v>
      </c>
      <c r="J116" s="131" t="str">
        <f t="shared" si="7"/>
        <v>07.137.610/0001-80</v>
      </c>
      <c r="K116" s="131" t="s">
        <v>1080</v>
      </c>
      <c r="L116" s="132" t="s">
        <v>1081</v>
      </c>
      <c r="M116" s="131">
        <v>38632</v>
      </c>
      <c r="N116" s="134">
        <v>45306</v>
      </c>
      <c r="O116" s="95" t="s">
        <v>1074</v>
      </c>
      <c r="P116" s="131" t="s">
        <v>1236</v>
      </c>
      <c r="Q116" s="381"/>
      <c r="R116" s="381"/>
      <c r="S116" s="381"/>
    </row>
    <row r="117" spans="1:19" ht="35.15" customHeight="1" x14ac:dyDescent="0.25">
      <c r="A117" s="128">
        <f t="shared" si="6"/>
        <v>114</v>
      </c>
      <c r="B117" s="129">
        <v>45306</v>
      </c>
      <c r="C117" s="130">
        <v>45261</v>
      </c>
      <c r="D117" s="98" t="s">
        <v>105</v>
      </c>
      <c r="E117" s="95" t="s">
        <v>237</v>
      </c>
      <c r="F117" s="187">
        <v>178.25</v>
      </c>
      <c r="G117" s="95" t="s">
        <v>1237</v>
      </c>
      <c r="H117" s="98" t="s">
        <v>118</v>
      </c>
      <c r="I117" s="95" t="s">
        <v>1238</v>
      </c>
      <c r="J117" s="131" t="str">
        <f t="shared" si="7"/>
        <v>26.455.555/0001-11</v>
      </c>
      <c r="K117" s="131" t="s">
        <v>1080</v>
      </c>
      <c r="L117" s="132" t="s">
        <v>1081</v>
      </c>
      <c r="M117" s="131">
        <v>15232</v>
      </c>
      <c r="N117" s="134">
        <v>45306</v>
      </c>
      <c r="O117" s="95" t="s">
        <v>1074</v>
      </c>
      <c r="P117" s="131" t="s">
        <v>1239</v>
      </c>
      <c r="Q117" s="381"/>
      <c r="R117" s="381"/>
      <c r="S117" s="381"/>
    </row>
    <row r="118" spans="1:19" ht="35.15" customHeight="1" x14ac:dyDescent="0.25">
      <c r="A118" s="128">
        <f t="shared" si="6"/>
        <v>115</v>
      </c>
      <c r="B118" s="129">
        <v>45306</v>
      </c>
      <c r="C118" s="130">
        <v>45261</v>
      </c>
      <c r="D118" s="98" t="s">
        <v>105</v>
      </c>
      <c r="E118" s="95" t="s">
        <v>239</v>
      </c>
      <c r="F118" s="187">
        <v>2482</v>
      </c>
      <c r="G118" s="98" t="s">
        <v>1232</v>
      </c>
      <c r="H118" s="98" t="s">
        <v>118</v>
      </c>
      <c r="I118" s="95" t="s">
        <v>1233</v>
      </c>
      <c r="J118" s="131" t="str">
        <f t="shared" si="7"/>
        <v>18.348.540/0001-26</v>
      </c>
      <c r="K118" s="131" t="s">
        <v>1080</v>
      </c>
      <c r="L118" s="132" t="s">
        <v>1081</v>
      </c>
      <c r="M118" s="131">
        <v>101937</v>
      </c>
      <c r="N118" s="134">
        <v>45306</v>
      </c>
      <c r="O118" s="95" t="s">
        <v>1074</v>
      </c>
      <c r="P118" s="131" t="s">
        <v>1234</v>
      </c>
      <c r="Q118" s="381"/>
      <c r="R118" s="381"/>
      <c r="S118" s="381"/>
    </row>
    <row r="119" spans="1:19" ht="35.15" customHeight="1" x14ac:dyDescent="0.25">
      <c r="A119" s="128">
        <f t="shared" si="6"/>
        <v>116</v>
      </c>
      <c r="B119" s="129">
        <v>45306</v>
      </c>
      <c r="C119" s="130">
        <v>45261</v>
      </c>
      <c r="D119" s="98" t="s">
        <v>105</v>
      </c>
      <c r="E119" s="95" t="s">
        <v>237</v>
      </c>
      <c r="F119" s="187">
        <v>237.67</v>
      </c>
      <c r="G119" s="95" t="s">
        <v>1237</v>
      </c>
      <c r="H119" s="98" t="s">
        <v>118</v>
      </c>
      <c r="I119" s="95" t="s">
        <v>1238</v>
      </c>
      <c r="J119" s="131" t="str">
        <f t="shared" si="7"/>
        <v>26.455.555/0001-11</v>
      </c>
      <c r="K119" s="131" t="s">
        <v>1080</v>
      </c>
      <c r="L119" s="132" t="s">
        <v>1081</v>
      </c>
      <c r="M119" s="131">
        <v>15233</v>
      </c>
      <c r="N119" s="134">
        <v>45306</v>
      </c>
      <c r="O119" s="95" t="s">
        <v>1074</v>
      </c>
      <c r="P119" s="131" t="s">
        <v>1239</v>
      </c>
      <c r="Q119" s="381"/>
      <c r="R119" s="381"/>
      <c r="S119" s="381"/>
    </row>
    <row r="120" spans="1:19" ht="35.15" customHeight="1" x14ac:dyDescent="0.25">
      <c r="A120" s="128">
        <f t="shared" si="6"/>
        <v>117</v>
      </c>
      <c r="B120" s="129">
        <v>45306</v>
      </c>
      <c r="C120" s="130">
        <v>45261</v>
      </c>
      <c r="D120" s="98" t="s">
        <v>105</v>
      </c>
      <c r="E120" s="95" t="s">
        <v>239</v>
      </c>
      <c r="F120" s="187">
        <v>2828</v>
      </c>
      <c r="G120" s="98" t="s">
        <v>1232</v>
      </c>
      <c r="H120" s="98" t="s">
        <v>118</v>
      </c>
      <c r="I120" s="95" t="s">
        <v>1233</v>
      </c>
      <c r="J120" s="131" t="str">
        <f t="shared" si="7"/>
        <v>18.348.540/0001-26</v>
      </c>
      <c r="K120" s="131" t="s">
        <v>1080</v>
      </c>
      <c r="L120" s="132" t="s">
        <v>1081</v>
      </c>
      <c r="M120" s="131">
        <v>101939</v>
      </c>
      <c r="N120" s="134">
        <v>45306</v>
      </c>
      <c r="O120" s="95" t="s">
        <v>1074</v>
      </c>
      <c r="P120" s="131" t="s">
        <v>1234</v>
      </c>
      <c r="Q120" s="381"/>
      <c r="R120" s="381"/>
      <c r="S120" s="381"/>
    </row>
    <row r="121" spans="1:19" ht="35.15" customHeight="1" x14ac:dyDescent="0.25">
      <c r="A121" s="128">
        <f t="shared" si="6"/>
        <v>118</v>
      </c>
      <c r="B121" s="129">
        <v>45306</v>
      </c>
      <c r="C121" s="130">
        <v>45261</v>
      </c>
      <c r="D121" s="98" t="s">
        <v>105</v>
      </c>
      <c r="E121" s="95" t="s">
        <v>237</v>
      </c>
      <c r="F121" s="187">
        <v>178.25</v>
      </c>
      <c r="G121" s="95" t="s">
        <v>1237</v>
      </c>
      <c r="H121" s="98" t="s">
        <v>118</v>
      </c>
      <c r="I121" s="95" t="s">
        <v>1238</v>
      </c>
      <c r="J121" s="131" t="str">
        <f t="shared" si="7"/>
        <v>26.455.555/0001-11</v>
      </c>
      <c r="K121" s="131" t="s">
        <v>1080</v>
      </c>
      <c r="L121" s="132" t="s">
        <v>1081</v>
      </c>
      <c r="M121" s="131">
        <v>15234</v>
      </c>
      <c r="N121" s="134">
        <v>45306</v>
      </c>
      <c r="O121" s="95" t="s">
        <v>1074</v>
      </c>
      <c r="P121" s="131" t="s">
        <v>1239</v>
      </c>
      <c r="Q121" s="381"/>
      <c r="R121" s="381"/>
      <c r="S121" s="381"/>
    </row>
    <row r="122" spans="1:19" ht="35.15" customHeight="1" x14ac:dyDescent="0.25">
      <c r="A122" s="128">
        <f t="shared" si="6"/>
        <v>119</v>
      </c>
      <c r="B122" s="129">
        <v>45306</v>
      </c>
      <c r="C122" s="130">
        <v>45261</v>
      </c>
      <c r="D122" s="98" t="s">
        <v>105</v>
      </c>
      <c r="E122" s="95" t="s">
        <v>239</v>
      </c>
      <c r="F122" s="187">
        <v>2198</v>
      </c>
      <c r="G122" s="98" t="s">
        <v>1232</v>
      </c>
      <c r="H122" s="98" t="s">
        <v>118</v>
      </c>
      <c r="I122" s="95" t="s">
        <v>1233</v>
      </c>
      <c r="J122" s="131" t="str">
        <f t="shared" si="7"/>
        <v>18.348.540/0001-26</v>
      </c>
      <c r="K122" s="131" t="s">
        <v>1080</v>
      </c>
      <c r="L122" s="132" t="s">
        <v>1081</v>
      </c>
      <c r="M122" s="132">
        <v>101936</v>
      </c>
      <c r="N122" s="134">
        <v>45306</v>
      </c>
      <c r="O122" s="95" t="s">
        <v>1074</v>
      </c>
      <c r="P122" s="131" t="s">
        <v>1234</v>
      </c>
      <c r="Q122" s="381"/>
      <c r="R122" s="381"/>
      <c r="S122" s="381"/>
    </row>
    <row r="123" spans="1:19" ht="35.15" customHeight="1" x14ac:dyDescent="0.25">
      <c r="A123" s="128">
        <f t="shared" si="6"/>
        <v>120</v>
      </c>
      <c r="B123" s="129">
        <v>45306</v>
      </c>
      <c r="C123" s="130">
        <v>45292</v>
      </c>
      <c r="D123" s="98" t="s">
        <v>105</v>
      </c>
      <c r="E123" s="95" t="s">
        <v>257</v>
      </c>
      <c r="F123" s="187">
        <v>1254.1099999999999</v>
      </c>
      <c r="G123" s="98" t="s">
        <v>1240</v>
      </c>
      <c r="H123" s="98" t="s">
        <v>126</v>
      </c>
      <c r="I123" s="95" t="s">
        <v>1241</v>
      </c>
      <c r="J123" s="131" t="str">
        <f t="shared" si="7"/>
        <v>13.613.940/0001-06</v>
      </c>
      <c r="K123" s="131" t="s">
        <v>1080</v>
      </c>
      <c r="L123" s="132" t="s">
        <v>1081</v>
      </c>
      <c r="M123" s="131">
        <v>9315</v>
      </c>
      <c r="N123" s="134">
        <v>45306</v>
      </c>
      <c r="O123" s="95" t="s">
        <v>1074</v>
      </c>
      <c r="P123" s="131" t="s">
        <v>1242</v>
      </c>
      <c r="Q123" s="381"/>
      <c r="R123" s="381"/>
      <c r="S123" s="381"/>
    </row>
    <row r="124" spans="1:19" ht="35.15" customHeight="1" x14ac:dyDescent="0.25">
      <c r="A124" s="128">
        <f t="shared" si="6"/>
        <v>121</v>
      </c>
      <c r="B124" s="129">
        <v>45306</v>
      </c>
      <c r="C124" s="130">
        <v>45292</v>
      </c>
      <c r="D124" s="98" t="s">
        <v>105</v>
      </c>
      <c r="E124" s="95" t="s">
        <v>283</v>
      </c>
      <c r="F124" s="187">
        <v>2</v>
      </c>
      <c r="G124" s="98" t="s">
        <v>1243</v>
      </c>
      <c r="H124" s="98" t="s">
        <v>118</v>
      </c>
      <c r="I124" s="95" t="s">
        <v>117</v>
      </c>
      <c r="J124" s="131" t="s">
        <v>79</v>
      </c>
      <c r="K124" s="131" t="s">
        <v>79</v>
      </c>
      <c r="L124" s="132" t="s">
        <v>79</v>
      </c>
      <c r="M124" s="131" t="s">
        <v>79</v>
      </c>
      <c r="N124" s="134" t="s">
        <v>79</v>
      </c>
      <c r="O124" s="95" t="s">
        <v>1074</v>
      </c>
      <c r="P124" s="131" t="s">
        <v>79</v>
      </c>
      <c r="Q124" s="381"/>
      <c r="R124" s="381"/>
      <c r="S124" s="381"/>
    </row>
    <row r="125" spans="1:19" ht="35.15" customHeight="1" x14ac:dyDescent="0.25">
      <c r="A125" s="128">
        <f t="shared" si="6"/>
        <v>122</v>
      </c>
      <c r="B125" s="129">
        <v>45307</v>
      </c>
      <c r="C125" s="130">
        <v>45292</v>
      </c>
      <c r="D125" s="98" t="s">
        <v>105</v>
      </c>
      <c r="E125" s="95" t="s">
        <v>337</v>
      </c>
      <c r="F125" s="187">
        <v>48.66</v>
      </c>
      <c r="G125" s="95" t="s">
        <v>1185</v>
      </c>
      <c r="H125" s="98" t="s">
        <v>121</v>
      </c>
      <c r="I125" s="95" t="s">
        <v>1244</v>
      </c>
      <c r="J125" s="131" t="str">
        <f t="shared" ref="J125:J140" si="8">IF(P125="","",IF(LEN(P125)&gt;14,P125,"CPF Protegido - LGPD"))</f>
        <v>15.448.440/0001-83</v>
      </c>
      <c r="K125" s="131" t="s">
        <v>1072</v>
      </c>
      <c r="L125" s="132" t="s">
        <v>1187</v>
      </c>
      <c r="M125" s="131" t="s">
        <v>1245</v>
      </c>
      <c r="N125" s="134">
        <v>45313</v>
      </c>
      <c r="O125" s="95" t="s">
        <v>1074</v>
      </c>
      <c r="P125" s="131" t="s">
        <v>1246</v>
      </c>
      <c r="Q125" s="381"/>
      <c r="R125" s="381"/>
      <c r="S125" s="381"/>
    </row>
    <row r="126" spans="1:19" ht="35.15" customHeight="1" x14ac:dyDescent="0.25">
      <c r="A126" s="128">
        <f t="shared" si="6"/>
        <v>123</v>
      </c>
      <c r="B126" s="129">
        <v>45307</v>
      </c>
      <c r="C126" s="130">
        <v>45292</v>
      </c>
      <c r="D126" s="98" t="s">
        <v>105</v>
      </c>
      <c r="E126" s="95" t="s">
        <v>337</v>
      </c>
      <c r="F126" s="187">
        <v>118.48</v>
      </c>
      <c r="G126" s="95" t="s">
        <v>1185</v>
      </c>
      <c r="H126" s="98" t="s">
        <v>121</v>
      </c>
      <c r="I126" s="95" t="s">
        <v>1186</v>
      </c>
      <c r="J126" s="131" t="str">
        <f t="shared" si="8"/>
        <v>17.455.912/0002-31</v>
      </c>
      <c r="K126" s="131" t="s">
        <v>1072</v>
      </c>
      <c r="L126" s="132" t="s">
        <v>1187</v>
      </c>
      <c r="M126" s="131" t="s">
        <v>1247</v>
      </c>
      <c r="N126" s="134">
        <v>45313</v>
      </c>
      <c r="O126" s="95" t="s">
        <v>1074</v>
      </c>
      <c r="P126" s="131" t="s">
        <v>1189</v>
      </c>
      <c r="Q126" s="381"/>
      <c r="R126" s="381"/>
      <c r="S126" s="381"/>
    </row>
    <row r="127" spans="1:19" ht="35.15" customHeight="1" x14ac:dyDescent="0.25">
      <c r="A127" s="128">
        <f t="shared" si="6"/>
        <v>124</v>
      </c>
      <c r="B127" s="129">
        <v>45307</v>
      </c>
      <c r="C127" s="130">
        <v>45292</v>
      </c>
      <c r="D127" s="98" t="s">
        <v>105</v>
      </c>
      <c r="E127" s="95" t="s">
        <v>337</v>
      </c>
      <c r="F127" s="187">
        <v>285.08999999999997</v>
      </c>
      <c r="G127" s="95" t="s">
        <v>1185</v>
      </c>
      <c r="H127" s="98" t="s">
        <v>120</v>
      </c>
      <c r="I127" s="95" t="s">
        <v>1186</v>
      </c>
      <c r="J127" s="131" t="str">
        <f t="shared" si="8"/>
        <v>17.455.912/0002-31</v>
      </c>
      <c r="K127" s="131" t="s">
        <v>1072</v>
      </c>
      <c r="L127" s="132" t="s">
        <v>1187</v>
      </c>
      <c r="M127" s="131" t="s">
        <v>1248</v>
      </c>
      <c r="N127" s="134">
        <v>45312</v>
      </c>
      <c r="O127" s="95" t="s">
        <v>1074</v>
      </c>
      <c r="P127" s="131" t="s">
        <v>1189</v>
      </c>
      <c r="Q127" s="381"/>
      <c r="R127" s="381"/>
      <c r="S127" s="381"/>
    </row>
    <row r="128" spans="1:19" ht="35.15" customHeight="1" x14ac:dyDescent="0.25">
      <c r="A128" s="128">
        <f t="shared" si="6"/>
        <v>125</v>
      </c>
      <c r="B128" s="129">
        <v>45307</v>
      </c>
      <c r="C128" s="130">
        <v>45292</v>
      </c>
      <c r="D128" s="98" t="s">
        <v>105</v>
      </c>
      <c r="E128" s="95" t="s">
        <v>337</v>
      </c>
      <c r="F128" s="187">
        <v>209.75</v>
      </c>
      <c r="G128" s="95" t="s">
        <v>1185</v>
      </c>
      <c r="H128" s="98" t="s">
        <v>120</v>
      </c>
      <c r="I128" s="95" t="s">
        <v>1186</v>
      </c>
      <c r="J128" s="131" t="str">
        <f t="shared" si="8"/>
        <v>17.455.912/0002-31</v>
      </c>
      <c r="K128" s="131" t="s">
        <v>1072</v>
      </c>
      <c r="L128" s="132" t="s">
        <v>1187</v>
      </c>
      <c r="M128" s="131" t="s">
        <v>1249</v>
      </c>
      <c r="N128" s="134">
        <v>45312</v>
      </c>
      <c r="O128" s="95" t="s">
        <v>1074</v>
      </c>
      <c r="P128" s="131" t="s">
        <v>1189</v>
      </c>
      <c r="Q128" s="381"/>
      <c r="R128" s="381"/>
      <c r="S128" s="381"/>
    </row>
    <row r="129" spans="1:19" ht="35.15" customHeight="1" x14ac:dyDescent="0.25">
      <c r="A129" s="128">
        <f t="shared" si="6"/>
        <v>126</v>
      </c>
      <c r="B129" s="129">
        <v>45307</v>
      </c>
      <c r="C129" s="130">
        <v>45292</v>
      </c>
      <c r="D129" s="98" t="s">
        <v>105</v>
      </c>
      <c r="E129" s="95" t="s">
        <v>337</v>
      </c>
      <c r="F129" s="187">
        <v>236.97</v>
      </c>
      <c r="G129" s="95" t="s">
        <v>1185</v>
      </c>
      <c r="H129" s="98" t="s">
        <v>121</v>
      </c>
      <c r="I129" s="95" t="s">
        <v>1186</v>
      </c>
      <c r="J129" s="131" t="str">
        <f t="shared" si="8"/>
        <v>17.455.912/0002-31</v>
      </c>
      <c r="K129" s="131" t="s">
        <v>1072</v>
      </c>
      <c r="L129" s="132" t="s">
        <v>1187</v>
      </c>
      <c r="M129" s="131" t="s">
        <v>1250</v>
      </c>
      <c r="N129" s="134">
        <v>45310</v>
      </c>
      <c r="O129" s="95" t="s">
        <v>1074</v>
      </c>
      <c r="P129" s="131" t="s">
        <v>1189</v>
      </c>
      <c r="Q129" s="381"/>
      <c r="R129" s="381"/>
      <c r="S129" s="381"/>
    </row>
    <row r="130" spans="1:19" ht="35.15" customHeight="1" x14ac:dyDescent="0.25">
      <c r="A130" s="128">
        <f t="shared" si="6"/>
        <v>127</v>
      </c>
      <c r="B130" s="129">
        <v>45307</v>
      </c>
      <c r="C130" s="130">
        <v>45292</v>
      </c>
      <c r="D130" s="98" t="s">
        <v>105</v>
      </c>
      <c r="E130" s="95" t="s">
        <v>337</v>
      </c>
      <c r="F130" s="187">
        <v>89.97</v>
      </c>
      <c r="G130" s="95" t="s">
        <v>1185</v>
      </c>
      <c r="H130" s="98" t="s">
        <v>123</v>
      </c>
      <c r="I130" s="95" t="s">
        <v>1200</v>
      </c>
      <c r="J130" s="131" t="str">
        <f t="shared" si="8"/>
        <v>19.632.116/0001-71</v>
      </c>
      <c r="K130" s="131" t="s">
        <v>1072</v>
      </c>
      <c r="L130" s="132" t="s">
        <v>1073</v>
      </c>
      <c r="M130" s="131" t="s">
        <v>1251</v>
      </c>
      <c r="N130" s="134">
        <v>45307</v>
      </c>
      <c r="O130" s="95" t="s">
        <v>1074</v>
      </c>
      <c r="P130" s="131" t="s">
        <v>1202</v>
      </c>
      <c r="Q130" s="381"/>
      <c r="R130" s="381"/>
      <c r="S130" s="381"/>
    </row>
    <row r="131" spans="1:19" ht="35.15" customHeight="1" x14ac:dyDescent="0.25">
      <c r="A131" s="128">
        <f t="shared" si="6"/>
        <v>128</v>
      </c>
      <c r="B131" s="129">
        <v>45307</v>
      </c>
      <c r="C131" s="130">
        <v>45292</v>
      </c>
      <c r="D131" s="98" t="s">
        <v>105</v>
      </c>
      <c r="E131" s="95" t="s">
        <v>337</v>
      </c>
      <c r="F131" s="187">
        <v>168.58</v>
      </c>
      <c r="G131" s="95" t="s">
        <v>1185</v>
      </c>
      <c r="H131" s="98" t="s">
        <v>123</v>
      </c>
      <c r="I131" s="95" t="s">
        <v>1200</v>
      </c>
      <c r="J131" s="131" t="str">
        <f t="shared" si="8"/>
        <v>19.632.116/0001-71</v>
      </c>
      <c r="K131" s="131" t="s">
        <v>1072</v>
      </c>
      <c r="L131" s="132" t="s">
        <v>1073</v>
      </c>
      <c r="M131" s="131" t="s">
        <v>1252</v>
      </c>
      <c r="N131" s="134">
        <v>45307</v>
      </c>
      <c r="O131" s="95" t="s">
        <v>1074</v>
      </c>
      <c r="P131" s="131" t="s">
        <v>1202</v>
      </c>
      <c r="Q131" s="381"/>
      <c r="R131" s="381"/>
      <c r="S131" s="381"/>
    </row>
    <row r="132" spans="1:19" ht="35.15" customHeight="1" x14ac:dyDescent="0.25">
      <c r="A132" s="128">
        <f t="shared" si="6"/>
        <v>129</v>
      </c>
      <c r="B132" s="129">
        <v>45307</v>
      </c>
      <c r="C132" s="130">
        <v>45261</v>
      </c>
      <c r="D132" s="98" t="s">
        <v>105</v>
      </c>
      <c r="E132" s="95" t="s">
        <v>257</v>
      </c>
      <c r="F132" s="188">
        <v>333.33</v>
      </c>
      <c r="G132" s="95" t="s">
        <v>1253</v>
      </c>
      <c r="H132" s="98" t="s">
        <v>117</v>
      </c>
      <c r="I132" s="95" t="s">
        <v>1254</v>
      </c>
      <c r="J132" s="131" t="str">
        <f t="shared" si="8"/>
        <v>29.098.914/0001-19</v>
      </c>
      <c r="K132" s="131" t="s">
        <v>1080</v>
      </c>
      <c r="L132" s="132" t="s">
        <v>1081</v>
      </c>
      <c r="M132" s="131">
        <v>333569132</v>
      </c>
      <c r="N132" s="134">
        <v>45654</v>
      </c>
      <c r="O132" s="95" t="s">
        <v>1074</v>
      </c>
      <c r="P132" s="131" t="s">
        <v>1255</v>
      </c>
      <c r="Q132" s="381"/>
      <c r="R132" s="381"/>
      <c r="S132" s="381"/>
    </row>
    <row r="133" spans="1:19" ht="35.15" customHeight="1" x14ac:dyDescent="0.25">
      <c r="A133" s="128">
        <f t="shared" si="6"/>
        <v>130</v>
      </c>
      <c r="B133" s="129">
        <v>45307</v>
      </c>
      <c r="C133" s="130">
        <v>45292</v>
      </c>
      <c r="D133" s="98" t="s">
        <v>105</v>
      </c>
      <c r="E133" s="95" t="s">
        <v>229</v>
      </c>
      <c r="F133" s="188">
        <v>221.53</v>
      </c>
      <c r="G133" s="98" t="s">
        <v>1256</v>
      </c>
      <c r="H133" s="98" t="s">
        <v>125</v>
      </c>
      <c r="I133" s="95" t="s">
        <v>1257</v>
      </c>
      <c r="J133" s="131" t="str">
        <f t="shared" si="8"/>
        <v>17.281.106/0001-03</v>
      </c>
      <c r="K133" s="131" t="s">
        <v>1080</v>
      </c>
      <c r="L133" s="132" t="s">
        <v>1081</v>
      </c>
      <c r="M133" s="131" t="s">
        <v>1258</v>
      </c>
      <c r="N133" s="134">
        <v>45308</v>
      </c>
      <c r="O133" s="95" t="s">
        <v>1074</v>
      </c>
      <c r="P133" s="131" t="s">
        <v>1259</v>
      </c>
      <c r="Q133" s="381"/>
      <c r="R133" s="381"/>
      <c r="S133" s="381"/>
    </row>
    <row r="134" spans="1:19" ht="35.15" customHeight="1" x14ac:dyDescent="0.25">
      <c r="A134" s="128">
        <f t="shared" si="6"/>
        <v>131</v>
      </c>
      <c r="B134" s="129">
        <v>45307</v>
      </c>
      <c r="C134" s="130">
        <v>45261</v>
      </c>
      <c r="D134" s="98" t="s">
        <v>105</v>
      </c>
      <c r="E134" s="95" t="s">
        <v>265</v>
      </c>
      <c r="F134" s="187">
        <v>259.13</v>
      </c>
      <c r="G134" s="98" t="s">
        <v>1260</v>
      </c>
      <c r="H134" s="98" t="s">
        <v>117</v>
      </c>
      <c r="I134" s="95" t="s">
        <v>1261</v>
      </c>
      <c r="J134" s="131" t="str">
        <f t="shared" si="8"/>
        <v>05.983.758/0001-00</v>
      </c>
      <c r="K134" s="131" t="s">
        <v>1080</v>
      </c>
      <c r="L134" s="132" t="s">
        <v>1081</v>
      </c>
      <c r="M134" s="131" t="s">
        <v>1262</v>
      </c>
      <c r="N134" s="134">
        <v>45293</v>
      </c>
      <c r="O134" s="95" t="s">
        <v>1074</v>
      </c>
      <c r="P134" s="131" t="s">
        <v>1263</v>
      </c>
      <c r="Q134" s="381"/>
      <c r="R134" s="381"/>
      <c r="S134" s="381"/>
    </row>
    <row r="135" spans="1:19" ht="35.15" customHeight="1" x14ac:dyDescent="0.25">
      <c r="A135" s="128">
        <f t="shared" si="6"/>
        <v>132</v>
      </c>
      <c r="B135" s="129">
        <v>45308</v>
      </c>
      <c r="C135" s="130">
        <v>45292</v>
      </c>
      <c r="D135" s="98" t="s">
        <v>105</v>
      </c>
      <c r="E135" s="95" t="s">
        <v>337</v>
      </c>
      <c r="F135" s="187">
        <v>476.68</v>
      </c>
      <c r="G135" s="95" t="s">
        <v>1185</v>
      </c>
      <c r="H135" s="98" t="s">
        <v>129</v>
      </c>
      <c r="I135" s="95" t="s">
        <v>1244</v>
      </c>
      <c r="J135" s="131" t="str">
        <f t="shared" si="8"/>
        <v>15.448.440/0001-83</v>
      </c>
      <c r="K135" s="131" t="s">
        <v>1072</v>
      </c>
      <c r="L135" s="132" t="s">
        <v>1187</v>
      </c>
      <c r="M135" s="131" t="s">
        <v>1264</v>
      </c>
      <c r="N135" s="134">
        <v>45313</v>
      </c>
      <c r="O135" s="95" t="s">
        <v>1074</v>
      </c>
      <c r="P135" s="131" t="s">
        <v>1246</v>
      </c>
      <c r="Q135" s="381"/>
      <c r="R135" s="381"/>
      <c r="S135" s="381"/>
    </row>
    <row r="136" spans="1:19" ht="35.15" customHeight="1" x14ac:dyDescent="0.25">
      <c r="A136" s="128">
        <f t="shared" si="6"/>
        <v>133</v>
      </c>
      <c r="B136" s="129">
        <v>45308</v>
      </c>
      <c r="C136" s="130">
        <v>45292</v>
      </c>
      <c r="D136" s="98" t="s">
        <v>105</v>
      </c>
      <c r="E136" s="95" t="s">
        <v>359</v>
      </c>
      <c r="F136" s="187">
        <v>61</v>
      </c>
      <c r="G136" s="95" t="s">
        <v>1265</v>
      </c>
      <c r="H136" s="98" t="s">
        <v>119</v>
      </c>
      <c r="I136" s="95" t="s">
        <v>1266</v>
      </c>
      <c r="J136" s="131" t="str">
        <f t="shared" si="8"/>
        <v>86.368.503/0001-30</v>
      </c>
      <c r="K136" s="131" t="s">
        <v>1114</v>
      </c>
      <c r="L136" s="132" t="s">
        <v>1267</v>
      </c>
      <c r="M136" s="131">
        <v>5945</v>
      </c>
      <c r="N136" s="134">
        <v>45308</v>
      </c>
      <c r="O136" s="95" t="s">
        <v>1074</v>
      </c>
      <c r="P136" s="131" t="s">
        <v>1268</v>
      </c>
      <c r="Q136" s="381"/>
      <c r="R136" s="381"/>
      <c r="S136" s="381"/>
    </row>
    <row r="137" spans="1:19" ht="35.15" customHeight="1" x14ac:dyDescent="0.25">
      <c r="A137" s="128">
        <f t="shared" si="6"/>
        <v>134</v>
      </c>
      <c r="B137" s="129">
        <v>45308</v>
      </c>
      <c r="C137" s="130">
        <v>45292</v>
      </c>
      <c r="D137" s="98" t="s">
        <v>105</v>
      </c>
      <c r="E137" s="95" t="s">
        <v>257</v>
      </c>
      <c r="F137" s="187">
        <v>92</v>
      </c>
      <c r="G137" s="98" t="s">
        <v>1269</v>
      </c>
      <c r="H137" s="98" t="s">
        <v>126</v>
      </c>
      <c r="I137" s="95" t="s">
        <v>1241</v>
      </c>
      <c r="J137" s="131" t="str">
        <f t="shared" si="8"/>
        <v>13.613.940/0001-06</v>
      </c>
      <c r="K137" s="131" t="s">
        <v>1080</v>
      </c>
      <c r="L137" s="132" t="s">
        <v>1081</v>
      </c>
      <c r="M137" s="131">
        <v>10966</v>
      </c>
      <c r="N137" s="134">
        <v>45301</v>
      </c>
      <c r="O137" s="95" t="s">
        <v>1074</v>
      </c>
      <c r="P137" s="131" t="s">
        <v>1242</v>
      </c>
      <c r="Q137" s="381"/>
      <c r="R137" s="381"/>
      <c r="S137" s="381"/>
    </row>
    <row r="138" spans="1:19" ht="35.15" customHeight="1" x14ac:dyDescent="0.25">
      <c r="A138" s="128">
        <f t="shared" si="6"/>
        <v>135</v>
      </c>
      <c r="B138" s="129">
        <v>45308</v>
      </c>
      <c r="C138" s="130">
        <v>45292</v>
      </c>
      <c r="D138" s="98" t="s">
        <v>105</v>
      </c>
      <c r="E138" s="95" t="s">
        <v>227</v>
      </c>
      <c r="F138" s="187">
        <v>1544.11</v>
      </c>
      <c r="G138" s="95" t="s">
        <v>1270</v>
      </c>
      <c r="H138" s="98" t="s">
        <v>121</v>
      </c>
      <c r="I138" s="95" t="s">
        <v>1271</v>
      </c>
      <c r="J138" s="131" t="str">
        <f t="shared" si="8"/>
        <v>19.627.639/0001-58</v>
      </c>
      <c r="K138" s="131" t="s">
        <v>1080</v>
      </c>
      <c r="L138" s="132" t="s">
        <v>1081</v>
      </c>
      <c r="M138" s="131">
        <v>5652377</v>
      </c>
      <c r="N138" s="134">
        <v>45308</v>
      </c>
      <c r="O138" s="95" t="s">
        <v>1074</v>
      </c>
      <c r="P138" s="131" t="s">
        <v>1272</v>
      </c>
      <c r="Q138" s="381"/>
      <c r="R138" s="381"/>
      <c r="S138" s="381"/>
    </row>
    <row r="139" spans="1:19" ht="35.15" customHeight="1" x14ac:dyDescent="0.25">
      <c r="A139" s="128">
        <f t="shared" si="6"/>
        <v>136</v>
      </c>
      <c r="B139" s="129">
        <v>45309</v>
      </c>
      <c r="C139" s="130">
        <v>45292</v>
      </c>
      <c r="D139" s="98" t="s">
        <v>105</v>
      </c>
      <c r="E139" s="95" t="s">
        <v>337</v>
      </c>
      <c r="F139" s="187">
        <v>137.1</v>
      </c>
      <c r="G139" s="95" t="s">
        <v>1185</v>
      </c>
      <c r="H139" s="98" t="s">
        <v>137</v>
      </c>
      <c r="I139" s="95" t="s">
        <v>1244</v>
      </c>
      <c r="J139" s="131" t="str">
        <f t="shared" si="8"/>
        <v>15.448.440./0001-83</v>
      </c>
      <c r="K139" s="131" t="s">
        <v>1072</v>
      </c>
      <c r="L139" s="132" t="s">
        <v>1187</v>
      </c>
      <c r="M139" s="131" t="s">
        <v>1273</v>
      </c>
      <c r="N139" s="134">
        <v>45313</v>
      </c>
      <c r="O139" s="95" t="s">
        <v>1074</v>
      </c>
      <c r="P139" s="131" t="s">
        <v>1274</v>
      </c>
      <c r="Q139" s="381"/>
      <c r="R139" s="381"/>
      <c r="S139" s="381"/>
    </row>
    <row r="140" spans="1:19" ht="35.15" customHeight="1" x14ac:dyDescent="0.25">
      <c r="A140" s="128">
        <f t="shared" si="6"/>
        <v>137</v>
      </c>
      <c r="B140" s="129">
        <v>45309</v>
      </c>
      <c r="C140" s="130">
        <v>45292</v>
      </c>
      <c r="D140" s="98" t="s">
        <v>105</v>
      </c>
      <c r="E140" s="95" t="s">
        <v>225</v>
      </c>
      <c r="F140" s="187">
        <v>352.8</v>
      </c>
      <c r="G140" s="98" t="s">
        <v>1275</v>
      </c>
      <c r="H140" s="98" t="s">
        <v>137</v>
      </c>
      <c r="I140" s="95" t="s">
        <v>1276</v>
      </c>
      <c r="J140" s="131" t="str">
        <f t="shared" si="8"/>
        <v>33.016.221/0001-07</v>
      </c>
      <c r="K140" s="131" t="s">
        <v>1080</v>
      </c>
      <c r="L140" s="132" t="s">
        <v>1081</v>
      </c>
      <c r="M140" s="131">
        <v>35586894</v>
      </c>
      <c r="N140" s="134">
        <v>45309</v>
      </c>
      <c r="O140" s="95" t="s">
        <v>1074</v>
      </c>
      <c r="P140" s="131" t="s">
        <v>1277</v>
      </c>
      <c r="Q140" s="381"/>
      <c r="R140" s="381"/>
      <c r="S140" s="381"/>
    </row>
    <row r="141" spans="1:19" ht="35.15" customHeight="1" x14ac:dyDescent="0.25">
      <c r="A141" s="128">
        <f t="shared" si="6"/>
        <v>138</v>
      </c>
      <c r="B141" s="129">
        <v>45309</v>
      </c>
      <c r="C141" s="130">
        <v>45261</v>
      </c>
      <c r="D141" s="98" t="s">
        <v>94</v>
      </c>
      <c r="E141" s="95" t="s">
        <v>174</v>
      </c>
      <c r="F141" s="187">
        <v>154672.25</v>
      </c>
      <c r="G141" s="95" t="s">
        <v>1278</v>
      </c>
      <c r="H141" s="98" t="s">
        <v>117</v>
      </c>
      <c r="I141" s="95" t="s">
        <v>1152</v>
      </c>
      <c r="J141" s="131" t="s">
        <v>79</v>
      </c>
      <c r="K141" s="131" t="s">
        <v>1279</v>
      </c>
      <c r="L141" s="132" t="s">
        <v>1279</v>
      </c>
      <c r="M141" s="131" t="s">
        <v>1280</v>
      </c>
      <c r="N141" s="134">
        <v>45310</v>
      </c>
      <c r="O141" s="95" t="s">
        <v>1074</v>
      </c>
      <c r="P141" s="131" t="s">
        <v>79</v>
      </c>
      <c r="Q141" s="381"/>
      <c r="R141" s="381"/>
      <c r="S141" s="381"/>
    </row>
    <row r="142" spans="1:19" ht="35.15" customHeight="1" x14ac:dyDescent="0.25">
      <c r="A142" s="128">
        <f t="shared" si="6"/>
        <v>139</v>
      </c>
      <c r="B142" s="129">
        <v>45309</v>
      </c>
      <c r="C142" s="130">
        <v>45292</v>
      </c>
      <c r="D142" s="98" t="s">
        <v>105</v>
      </c>
      <c r="E142" s="95" t="s">
        <v>339</v>
      </c>
      <c r="F142" s="187">
        <v>392</v>
      </c>
      <c r="G142" s="98" t="s">
        <v>1281</v>
      </c>
      <c r="H142" s="98" t="s">
        <v>118</v>
      </c>
      <c r="I142" s="95" t="s">
        <v>1282</v>
      </c>
      <c r="J142" s="131" t="str">
        <f t="shared" ref="J142:J145" si="9">IF(P142="","",IF(LEN(P142)&gt;14,P142,"CPF Protegido - LGPD"))</f>
        <v>14.023.124/0001-05</v>
      </c>
      <c r="K142" s="131" t="s">
        <v>1114</v>
      </c>
      <c r="L142" s="132" t="s">
        <v>1073</v>
      </c>
      <c r="M142" s="131">
        <v>425</v>
      </c>
      <c r="N142" s="134">
        <v>45322</v>
      </c>
      <c r="O142" s="95" t="s">
        <v>1074</v>
      </c>
      <c r="P142" s="131" t="s">
        <v>1283</v>
      </c>
      <c r="Q142" s="381"/>
      <c r="R142" s="381"/>
      <c r="S142" s="381"/>
    </row>
    <row r="143" spans="1:19" ht="35.15" customHeight="1" x14ac:dyDescent="0.25">
      <c r="A143" s="128">
        <f t="shared" si="6"/>
        <v>140</v>
      </c>
      <c r="B143" s="129">
        <v>45309</v>
      </c>
      <c r="C143" s="130">
        <v>45292</v>
      </c>
      <c r="D143" s="98" t="s">
        <v>105</v>
      </c>
      <c r="E143" s="95" t="s">
        <v>339</v>
      </c>
      <c r="F143" s="187">
        <v>420</v>
      </c>
      <c r="G143" s="98" t="s">
        <v>1284</v>
      </c>
      <c r="H143" s="98" t="s">
        <v>118</v>
      </c>
      <c r="I143" s="95" t="s">
        <v>1285</v>
      </c>
      <c r="J143" s="131" t="str">
        <f t="shared" si="9"/>
        <v>21.838.565/0001-12</v>
      </c>
      <c r="K143" s="131" t="s">
        <v>1114</v>
      </c>
      <c r="L143" s="132" t="s">
        <v>1073</v>
      </c>
      <c r="M143" s="131">
        <v>41617</v>
      </c>
      <c r="N143" s="134">
        <v>45309</v>
      </c>
      <c r="O143" s="95" t="s">
        <v>1074</v>
      </c>
      <c r="P143" s="131" t="s">
        <v>1286</v>
      </c>
      <c r="Q143" s="381"/>
      <c r="R143" s="381"/>
      <c r="S143" s="381"/>
    </row>
    <row r="144" spans="1:19" ht="35.15" customHeight="1" x14ac:dyDescent="0.25">
      <c r="A144" s="128">
        <f t="shared" si="6"/>
        <v>141</v>
      </c>
      <c r="B144" s="129">
        <v>45309</v>
      </c>
      <c r="C144" s="130">
        <v>45292</v>
      </c>
      <c r="D144" s="98" t="s">
        <v>105</v>
      </c>
      <c r="E144" s="95" t="s">
        <v>339</v>
      </c>
      <c r="F144" s="187">
        <v>417.9</v>
      </c>
      <c r="G144" s="98" t="s">
        <v>1287</v>
      </c>
      <c r="H144" s="98" t="s">
        <v>118</v>
      </c>
      <c r="I144" s="98" t="s">
        <v>1288</v>
      </c>
      <c r="J144" s="131" t="str">
        <f t="shared" si="9"/>
        <v>28.330.818/0001-91</v>
      </c>
      <c r="K144" s="131" t="s">
        <v>1114</v>
      </c>
      <c r="L144" s="132" t="s">
        <v>1073</v>
      </c>
      <c r="M144" s="131">
        <v>21448</v>
      </c>
      <c r="N144" s="134">
        <v>45317</v>
      </c>
      <c r="O144" s="95" t="s">
        <v>1074</v>
      </c>
      <c r="P144" s="131" t="s">
        <v>1289</v>
      </c>
      <c r="Q144" s="381"/>
      <c r="R144" s="381"/>
      <c r="S144" s="381"/>
    </row>
    <row r="145" spans="1:19" ht="35.15" customHeight="1" x14ac:dyDescent="0.25">
      <c r="A145" s="128">
        <f t="shared" si="6"/>
        <v>142</v>
      </c>
      <c r="B145" s="129">
        <v>45309</v>
      </c>
      <c r="C145" s="130">
        <v>45292</v>
      </c>
      <c r="D145" s="98" t="s">
        <v>105</v>
      </c>
      <c r="E145" s="95" t="s">
        <v>287</v>
      </c>
      <c r="F145" s="187">
        <v>606.04</v>
      </c>
      <c r="G145" s="386" t="s">
        <v>1290</v>
      </c>
      <c r="H145" s="98" t="s">
        <v>123</v>
      </c>
      <c r="I145" s="98" t="s">
        <v>1291</v>
      </c>
      <c r="J145" s="131" t="str">
        <f t="shared" si="9"/>
        <v>19.876.424/0001-42</v>
      </c>
      <c r="K145" s="131" t="s">
        <v>1080</v>
      </c>
      <c r="L145" s="132" t="s">
        <v>1081</v>
      </c>
      <c r="M145" s="131">
        <v>20240001022</v>
      </c>
      <c r="N145" s="134">
        <v>45313</v>
      </c>
      <c r="O145" s="95" t="s">
        <v>1074</v>
      </c>
      <c r="P145" s="131" t="s">
        <v>1292</v>
      </c>
      <c r="Q145" s="381"/>
      <c r="R145" s="381"/>
      <c r="S145" s="381"/>
    </row>
    <row r="146" spans="1:19" ht="35.15" customHeight="1" x14ac:dyDescent="0.25">
      <c r="A146" s="128">
        <f t="shared" si="6"/>
        <v>143</v>
      </c>
      <c r="B146" s="129">
        <v>45309</v>
      </c>
      <c r="C146" s="130">
        <v>45292</v>
      </c>
      <c r="D146" s="98" t="s">
        <v>105</v>
      </c>
      <c r="E146" s="95" t="s">
        <v>283</v>
      </c>
      <c r="F146" s="187">
        <v>1</v>
      </c>
      <c r="G146" s="98" t="s">
        <v>1293</v>
      </c>
      <c r="H146" s="98" t="s">
        <v>118</v>
      </c>
      <c r="I146" s="132" t="s">
        <v>79</v>
      </c>
      <c r="J146" s="131" t="s">
        <v>79</v>
      </c>
      <c r="K146" s="131" t="s">
        <v>79</v>
      </c>
      <c r="L146" s="132" t="s">
        <v>79</v>
      </c>
      <c r="M146" s="131" t="s">
        <v>79</v>
      </c>
      <c r="N146" s="134" t="s">
        <v>79</v>
      </c>
      <c r="O146" s="95" t="s">
        <v>1074</v>
      </c>
      <c r="P146" s="131" t="s">
        <v>79</v>
      </c>
      <c r="Q146" s="381"/>
      <c r="R146" s="381"/>
      <c r="S146" s="381"/>
    </row>
    <row r="147" spans="1:19" ht="35.15" customHeight="1" x14ac:dyDescent="0.25">
      <c r="A147" s="128">
        <f t="shared" si="6"/>
        <v>144</v>
      </c>
      <c r="B147" s="129">
        <v>45310</v>
      </c>
      <c r="C147" s="130">
        <v>45292</v>
      </c>
      <c r="D147" s="98" t="s">
        <v>105</v>
      </c>
      <c r="E147" s="95" t="s">
        <v>337</v>
      </c>
      <c r="F147" s="187">
        <v>197.1</v>
      </c>
      <c r="G147" s="95" t="s">
        <v>1185</v>
      </c>
      <c r="H147" s="98" t="s">
        <v>119</v>
      </c>
      <c r="I147" s="95" t="s">
        <v>1294</v>
      </c>
      <c r="J147" s="131" t="str">
        <f t="shared" ref="J147:J157" si="10">IF(P147="","",IF(LEN(P147)&gt;14,P147,"CPF Protegido - LGPD"))</f>
        <v>20.850.400/0001-01</v>
      </c>
      <c r="K147" s="131" t="s">
        <v>1072</v>
      </c>
      <c r="L147" s="132" t="s">
        <v>1073</v>
      </c>
      <c r="M147" s="131">
        <v>61861</v>
      </c>
      <c r="N147" s="134">
        <v>45310</v>
      </c>
      <c r="O147" s="95" t="s">
        <v>1074</v>
      </c>
      <c r="P147" s="131" t="s">
        <v>1295</v>
      </c>
      <c r="Q147" s="381"/>
      <c r="R147" s="381"/>
      <c r="S147" s="381"/>
    </row>
    <row r="148" spans="1:19" ht="35.15" customHeight="1" x14ac:dyDescent="0.25">
      <c r="A148" s="128">
        <f t="shared" si="6"/>
        <v>145</v>
      </c>
      <c r="B148" s="129">
        <v>45310</v>
      </c>
      <c r="C148" s="130">
        <v>45292</v>
      </c>
      <c r="D148" s="98" t="s">
        <v>105</v>
      </c>
      <c r="E148" s="95" t="s">
        <v>337</v>
      </c>
      <c r="F148" s="187">
        <v>496.66</v>
      </c>
      <c r="G148" s="95" t="s">
        <v>1185</v>
      </c>
      <c r="H148" s="98" t="s">
        <v>119</v>
      </c>
      <c r="I148" s="95" t="s">
        <v>1186</v>
      </c>
      <c r="J148" s="131" t="str">
        <f t="shared" si="10"/>
        <v>17.455.912/0002-31</v>
      </c>
      <c r="K148" s="131" t="s">
        <v>1072</v>
      </c>
      <c r="L148" s="132" t="s">
        <v>1187</v>
      </c>
      <c r="M148" s="131" t="s">
        <v>1296</v>
      </c>
      <c r="N148" s="134">
        <v>45319</v>
      </c>
      <c r="O148" s="95" t="s">
        <v>1074</v>
      </c>
      <c r="P148" s="131" t="s">
        <v>1189</v>
      </c>
      <c r="Q148" s="381"/>
      <c r="R148" s="381"/>
      <c r="S148" s="381"/>
    </row>
    <row r="149" spans="1:19" ht="35.15" customHeight="1" x14ac:dyDescent="0.25">
      <c r="A149" s="128">
        <f t="shared" si="6"/>
        <v>146</v>
      </c>
      <c r="B149" s="129">
        <v>45310</v>
      </c>
      <c r="C149" s="130">
        <v>45292</v>
      </c>
      <c r="D149" s="98" t="s">
        <v>105</v>
      </c>
      <c r="E149" s="95" t="s">
        <v>337</v>
      </c>
      <c r="F149" s="187">
        <v>133.94</v>
      </c>
      <c r="G149" s="95" t="s">
        <v>1185</v>
      </c>
      <c r="H149" s="98" t="s">
        <v>119</v>
      </c>
      <c r="I149" s="95" t="s">
        <v>1186</v>
      </c>
      <c r="J149" s="131" t="str">
        <f t="shared" si="10"/>
        <v>17.455.912/0002-31</v>
      </c>
      <c r="K149" s="131" t="s">
        <v>1072</v>
      </c>
      <c r="L149" s="132" t="s">
        <v>1187</v>
      </c>
      <c r="M149" s="131" t="s">
        <v>1297</v>
      </c>
      <c r="N149" s="134">
        <v>45319</v>
      </c>
      <c r="O149" s="95" t="s">
        <v>1074</v>
      </c>
      <c r="P149" s="131" t="s">
        <v>1189</v>
      </c>
      <c r="Q149" s="381"/>
      <c r="R149" s="381"/>
      <c r="S149" s="381"/>
    </row>
    <row r="150" spans="1:19" ht="35.15" customHeight="1" x14ac:dyDescent="0.25">
      <c r="A150" s="128">
        <f t="shared" si="6"/>
        <v>147</v>
      </c>
      <c r="B150" s="129">
        <v>45310</v>
      </c>
      <c r="C150" s="130">
        <v>45292</v>
      </c>
      <c r="D150" s="98" t="s">
        <v>105</v>
      </c>
      <c r="E150" s="95" t="s">
        <v>299</v>
      </c>
      <c r="F150" s="187">
        <v>199.96</v>
      </c>
      <c r="G150" s="98" t="s">
        <v>1298</v>
      </c>
      <c r="H150" s="98" t="s">
        <v>129</v>
      </c>
      <c r="I150" s="95" t="s">
        <v>1299</v>
      </c>
      <c r="J150" s="131" t="str">
        <f t="shared" si="10"/>
        <v>49.856.436/0001-76</v>
      </c>
      <c r="K150" s="131" t="s">
        <v>1072</v>
      </c>
      <c r="L150" s="132" t="s">
        <v>1073</v>
      </c>
      <c r="M150" s="131">
        <v>1092</v>
      </c>
      <c r="N150" s="134">
        <v>45310</v>
      </c>
      <c r="O150" s="95" t="s">
        <v>1074</v>
      </c>
      <c r="P150" s="131" t="s">
        <v>1300</v>
      </c>
      <c r="Q150" s="381"/>
      <c r="R150" s="381"/>
      <c r="S150" s="381"/>
    </row>
    <row r="151" spans="1:19" ht="35.15" customHeight="1" x14ac:dyDescent="0.25">
      <c r="A151" s="128">
        <f t="shared" si="6"/>
        <v>148</v>
      </c>
      <c r="B151" s="129">
        <v>45310</v>
      </c>
      <c r="C151" s="130">
        <v>45292</v>
      </c>
      <c r="D151" s="98" t="s">
        <v>94</v>
      </c>
      <c r="E151" s="95" t="s">
        <v>166</v>
      </c>
      <c r="F151" s="187">
        <v>600</v>
      </c>
      <c r="G151" s="98" t="s">
        <v>1301</v>
      </c>
      <c r="H151" s="98" t="s">
        <v>118</v>
      </c>
      <c r="I151" s="95" t="s">
        <v>1302</v>
      </c>
      <c r="J151" s="132" t="str">
        <f t="shared" si="10"/>
        <v>CPF Protegido - LGPD</v>
      </c>
      <c r="K151" s="131" t="s">
        <v>1072</v>
      </c>
      <c r="L151" s="132" t="s">
        <v>1182</v>
      </c>
      <c r="M151" s="131">
        <v>127</v>
      </c>
      <c r="N151" s="134">
        <v>45309</v>
      </c>
      <c r="O151" s="95" t="s">
        <v>1074</v>
      </c>
      <c r="P151" s="131" t="s">
        <v>1303</v>
      </c>
      <c r="Q151" s="381"/>
      <c r="R151" s="381"/>
      <c r="S151" s="381"/>
    </row>
    <row r="152" spans="1:19" ht="35.15" customHeight="1" x14ac:dyDescent="0.25">
      <c r="A152" s="128">
        <f t="shared" si="6"/>
        <v>149</v>
      </c>
      <c r="B152" s="129">
        <v>45310</v>
      </c>
      <c r="C152" s="130">
        <v>45292</v>
      </c>
      <c r="D152" s="98" t="s">
        <v>94</v>
      </c>
      <c r="E152" s="95" t="s">
        <v>166</v>
      </c>
      <c r="F152" s="187">
        <v>600</v>
      </c>
      <c r="G152" s="98" t="s">
        <v>1301</v>
      </c>
      <c r="H152" s="98" t="s">
        <v>118</v>
      </c>
      <c r="I152" s="95" t="s">
        <v>1181</v>
      </c>
      <c r="J152" s="132" t="str">
        <f t="shared" si="10"/>
        <v>CPF Protegido - LGPD</v>
      </c>
      <c r="K152" s="131" t="s">
        <v>1072</v>
      </c>
      <c r="L152" s="132" t="s">
        <v>1182</v>
      </c>
      <c r="M152" s="132" t="s">
        <v>79</v>
      </c>
      <c r="N152" s="137">
        <v>45309</v>
      </c>
      <c r="O152" s="95" t="s">
        <v>1074</v>
      </c>
      <c r="P152" s="132" t="s">
        <v>1183</v>
      </c>
      <c r="Q152" s="381"/>
      <c r="R152" s="381"/>
      <c r="S152" s="381"/>
    </row>
    <row r="153" spans="1:19" ht="35.15" customHeight="1" x14ac:dyDescent="0.25">
      <c r="A153" s="138">
        <f t="shared" si="6"/>
        <v>150</v>
      </c>
      <c r="B153" s="129">
        <v>45310</v>
      </c>
      <c r="C153" s="91">
        <v>45292</v>
      </c>
      <c r="D153" s="95" t="s">
        <v>105</v>
      </c>
      <c r="E153" s="95" t="s">
        <v>339</v>
      </c>
      <c r="F153" s="188">
        <v>300</v>
      </c>
      <c r="G153" s="95" t="s">
        <v>1304</v>
      </c>
      <c r="H153" s="95" t="s">
        <v>123</v>
      </c>
      <c r="I153" s="95" t="s">
        <v>1305</v>
      </c>
      <c r="J153" s="132" t="str">
        <f t="shared" si="10"/>
        <v>CPF Protegido - LGPD</v>
      </c>
      <c r="K153" s="132" t="s">
        <v>1072</v>
      </c>
      <c r="L153" s="132" t="s">
        <v>1182</v>
      </c>
      <c r="M153" s="132" t="s">
        <v>79</v>
      </c>
      <c r="N153" s="137">
        <v>45313</v>
      </c>
      <c r="O153" s="95" t="s">
        <v>1074</v>
      </c>
      <c r="P153" s="132" t="s">
        <v>1306</v>
      </c>
      <c r="Q153" s="387"/>
      <c r="R153" s="387"/>
      <c r="S153" s="387"/>
    </row>
    <row r="154" spans="1:19" ht="35.15" customHeight="1" x14ac:dyDescent="0.25">
      <c r="A154" s="128">
        <f t="shared" si="6"/>
        <v>151</v>
      </c>
      <c r="B154" s="129">
        <v>45310</v>
      </c>
      <c r="C154" s="130">
        <v>45292</v>
      </c>
      <c r="D154" s="98" t="s">
        <v>105</v>
      </c>
      <c r="E154" s="95" t="s">
        <v>339</v>
      </c>
      <c r="F154" s="187">
        <v>378</v>
      </c>
      <c r="G154" s="98" t="s">
        <v>1307</v>
      </c>
      <c r="H154" s="98" t="s">
        <v>118</v>
      </c>
      <c r="I154" s="95" t="s">
        <v>1308</v>
      </c>
      <c r="J154" s="131" t="str">
        <f t="shared" si="10"/>
        <v>75.513.229/0001-30</v>
      </c>
      <c r="K154" s="131" t="s">
        <v>1114</v>
      </c>
      <c r="L154" s="132" t="s">
        <v>1073</v>
      </c>
      <c r="M154" s="131">
        <v>124649</v>
      </c>
      <c r="N154" s="134">
        <v>45315</v>
      </c>
      <c r="O154" s="95" t="s">
        <v>1074</v>
      </c>
      <c r="P154" s="131" t="s">
        <v>1309</v>
      </c>
      <c r="Q154" s="381"/>
      <c r="R154" s="381"/>
      <c r="S154" s="381"/>
    </row>
    <row r="155" spans="1:19" ht="35.15" customHeight="1" x14ac:dyDescent="0.25">
      <c r="A155" s="128">
        <f t="shared" si="6"/>
        <v>152</v>
      </c>
      <c r="B155" s="129">
        <v>45310</v>
      </c>
      <c r="C155" s="130">
        <v>45292</v>
      </c>
      <c r="D155" s="98" t="s">
        <v>105</v>
      </c>
      <c r="E155" s="95" t="s">
        <v>339</v>
      </c>
      <c r="F155" s="187">
        <v>340</v>
      </c>
      <c r="G155" s="95" t="s">
        <v>1310</v>
      </c>
      <c r="H155" s="98" t="s">
        <v>123</v>
      </c>
      <c r="I155" s="95" t="s">
        <v>1311</v>
      </c>
      <c r="J155" s="131" t="str">
        <f t="shared" si="10"/>
        <v>46.325.463/0001-24</v>
      </c>
      <c r="K155" s="131" t="s">
        <v>1114</v>
      </c>
      <c r="L155" s="132" t="s">
        <v>1073</v>
      </c>
      <c r="M155" s="131" t="s">
        <v>1312</v>
      </c>
      <c r="N155" s="134">
        <v>45310</v>
      </c>
      <c r="O155" s="95" t="s">
        <v>1074</v>
      </c>
      <c r="P155" s="131" t="s">
        <v>1313</v>
      </c>
      <c r="Q155" s="381"/>
      <c r="R155" s="381"/>
      <c r="S155" s="381"/>
    </row>
    <row r="156" spans="1:19" ht="35.15" customHeight="1" x14ac:dyDescent="0.25">
      <c r="A156" s="128">
        <f t="shared" si="6"/>
        <v>153</v>
      </c>
      <c r="B156" s="129">
        <v>45310</v>
      </c>
      <c r="C156" s="130">
        <v>45261</v>
      </c>
      <c r="D156" s="98" t="s">
        <v>105</v>
      </c>
      <c r="E156" s="95" t="s">
        <v>229</v>
      </c>
      <c r="F156" s="187">
        <v>1230.42</v>
      </c>
      <c r="G156" s="98" t="s">
        <v>1256</v>
      </c>
      <c r="H156" s="98" t="s">
        <v>137</v>
      </c>
      <c r="I156" s="95" t="s">
        <v>1257</v>
      </c>
      <c r="J156" s="131" t="str">
        <f t="shared" si="10"/>
        <v>17.281.106/0001-03</v>
      </c>
      <c r="K156" s="131" t="s">
        <v>1080</v>
      </c>
      <c r="L156" s="132" t="s">
        <v>1073</v>
      </c>
      <c r="M156" s="133">
        <v>38700381</v>
      </c>
      <c r="N156" s="134">
        <v>45318</v>
      </c>
      <c r="O156" s="95" t="s">
        <v>1074</v>
      </c>
      <c r="P156" s="131" t="s">
        <v>1259</v>
      </c>
      <c r="Q156" s="381"/>
      <c r="R156" s="381"/>
      <c r="S156" s="381"/>
    </row>
    <row r="157" spans="1:19" ht="35.15" customHeight="1" x14ac:dyDescent="0.25">
      <c r="A157" s="128">
        <f t="shared" si="6"/>
        <v>154</v>
      </c>
      <c r="B157" s="129">
        <v>45310</v>
      </c>
      <c r="C157" s="130">
        <v>45261</v>
      </c>
      <c r="D157" s="98" t="s">
        <v>105</v>
      </c>
      <c r="E157" s="95" t="s">
        <v>227</v>
      </c>
      <c r="F157" s="187">
        <v>1185.3499999999999</v>
      </c>
      <c r="G157" s="98" t="s">
        <v>1270</v>
      </c>
      <c r="H157" s="98" t="s">
        <v>118</v>
      </c>
      <c r="I157" s="95" t="s">
        <v>1314</v>
      </c>
      <c r="J157" s="131" t="str">
        <f t="shared" si="10"/>
        <v>06.901.180/0001-16</v>
      </c>
      <c r="K157" s="131" t="s">
        <v>1080</v>
      </c>
      <c r="L157" s="132" t="s">
        <v>1081</v>
      </c>
      <c r="M157" s="131">
        <v>107242014</v>
      </c>
      <c r="N157" s="134">
        <v>45316</v>
      </c>
      <c r="O157" s="95" t="s">
        <v>1074</v>
      </c>
      <c r="P157" s="131" t="s">
        <v>1315</v>
      </c>
      <c r="Q157" s="381"/>
      <c r="R157" s="381"/>
      <c r="S157" s="381"/>
    </row>
    <row r="158" spans="1:19" ht="35.15" customHeight="1" x14ac:dyDescent="0.25">
      <c r="A158" s="128">
        <f t="shared" si="6"/>
        <v>155</v>
      </c>
      <c r="B158" s="129">
        <v>45310</v>
      </c>
      <c r="C158" s="130">
        <v>45261</v>
      </c>
      <c r="D158" s="98" t="s">
        <v>94</v>
      </c>
      <c r="E158" s="95" t="s">
        <v>176</v>
      </c>
      <c r="F158" s="187">
        <v>139.97</v>
      </c>
      <c r="G158" s="98" t="s">
        <v>1316</v>
      </c>
      <c r="H158" s="98" t="s">
        <v>117</v>
      </c>
      <c r="I158" s="95" t="s">
        <v>1152</v>
      </c>
      <c r="J158" s="131" t="s">
        <v>79</v>
      </c>
      <c r="K158" s="131" t="s">
        <v>1279</v>
      </c>
      <c r="L158" s="132" t="s">
        <v>1279</v>
      </c>
      <c r="M158" s="131" t="s">
        <v>1317</v>
      </c>
      <c r="N158" s="134">
        <v>45316</v>
      </c>
      <c r="O158" s="95" t="s">
        <v>1074</v>
      </c>
      <c r="P158" s="131" t="s">
        <v>79</v>
      </c>
      <c r="Q158" s="381"/>
      <c r="R158" s="381"/>
      <c r="S158" s="381"/>
    </row>
    <row r="159" spans="1:19" ht="35.15" customHeight="1" x14ac:dyDescent="0.25">
      <c r="A159" s="128">
        <f t="shared" si="6"/>
        <v>156</v>
      </c>
      <c r="B159" s="129">
        <v>45310</v>
      </c>
      <c r="C159" s="130">
        <v>45261</v>
      </c>
      <c r="D159" s="98" t="s">
        <v>94</v>
      </c>
      <c r="E159" s="95" t="s">
        <v>176</v>
      </c>
      <c r="F159" s="187">
        <v>2754.65</v>
      </c>
      <c r="G159" s="98" t="s">
        <v>1316</v>
      </c>
      <c r="H159" s="98" t="s">
        <v>117</v>
      </c>
      <c r="I159" s="95" t="s">
        <v>1152</v>
      </c>
      <c r="J159" s="131" t="s">
        <v>79</v>
      </c>
      <c r="K159" s="131" t="s">
        <v>1279</v>
      </c>
      <c r="L159" s="132" t="s">
        <v>1279</v>
      </c>
      <c r="M159" s="131" t="s">
        <v>1318</v>
      </c>
      <c r="N159" s="134">
        <v>45316</v>
      </c>
      <c r="O159" s="95" t="s">
        <v>1074</v>
      </c>
      <c r="P159" s="131" t="s">
        <v>79</v>
      </c>
      <c r="Q159" s="381"/>
      <c r="R159" s="381"/>
      <c r="S159" s="381"/>
    </row>
    <row r="160" spans="1:19" ht="35.15" customHeight="1" x14ac:dyDescent="0.25">
      <c r="A160" s="128">
        <f t="shared" si="6"/>
        <v>157</v>
      </c>
      <c r="B160" s="129">
        <v>45310</v>
      </c>
      <c r="C160" s="130">
        <v>45261</v>
      </c>
      <c r="D160" s="98" t="s">
        <v>105</v>
      </c>
      <c r="E160" s="95" t="s">
        <v>227</v>
      </c>
      <c r="F160" s="187">
        <v>1667.52</v>
      </c>
      <c r="G160" s="98" t="s">
        <v>1270</v>
      </c>
      <c r="H160" s="98" t="s">
        <v>129</v>
      </c>
      <c r="I160" s="95" t="s">
        <v>1314</v>
      </c>
      <c r="J160" s="131" t="str">
        <f t="shared" ref="J160:J169" si="11">IF(P160="","",IF(LEN(P160)&gt;14,P160,"CPF Protegido - LGPD"))</f>
        <v>06.901.180/0001-16</v>
      </c>
      <c r="K160" s="131" t="s">
        <v>1080</v>
      </c>
      <c r="L160" s="132" t="s">
        <v>1081</v>
      </c>
      <c r="M160" s="131">
        <v>108149655</v>
      </c>
      <c r="N160" s="134">
        <v>45316</v>
      </c>
      <c r="O160" s="95" t="s">
        <v>1074</v>
      </c>
      <c r="P160" s="131" t="s">
        <v>1315</v>
      </c>
      <c r="Q160" s="381"/>
      <c r="R160" s="381"/>
      <c r="S160" s="381"/>
    </row>
    <row r="161" spans="1:19" ht="35.15" customHeight="1" x14ac:dyDescent="0.25">
      <c r="A161" s="128">
        <f t="shared" si="6"/>
        <v>158</v>
      </c>
      <c r="B161" s="129">
        <v>45310</v>
      </c>
      <c r="C161" s="130">
        <v>45292</v>
      </c>
      <c r="D161" s="98" t="s">
        <v>105</v>
      </c>
      <c r="E161" s="95" t="s">
        <v>229</v>
      </c>
      <c r="F161" s="187">
        <v>133.38999999999999</v>
      </c>
      <c r="G161" s="98" t="s">
        <v>1256</v>
      </c>
      <c r="H161" s="98" t="s">
        <v>127</v>
      </c>
      <c r="I161" s="95" t="s">
        <v>1257</v>
      </c>
      <c r="J161" s="131" t="str">
        <f t="shared" si="11"/>
        <v>17.281.106/0001-03</v>
      </c>
      <c r="K161" s="131" t="s">
        <v>1080</v>
      </c>
      <c r="L161" s="132" t="s">
        <v>1081</v>
      </c>
      <c r="M161" s="131" t="s">
        <v>1319</v>
      </c>
      <c r="N161" s="134">
        <v>45312</v>
      </c>
      <c r="O161" s="95" t="s">
        <v>1074</v>
      </c>
      <c r="P161" s="131" t="s">
        <v>1259</v>
      </c>
      <c r="Q161" s="381"/>
      <c r="R161" s="381"/>
      <c r="S161" s="381"/>
    </row>
    <row r="162" spans="1:19" ht="35.15" customHeight="1" x14ac:dyDescent="0.25">
      <c r="A162" s="128">
        <f t="shared" si="6"/>
        <v>159</v>
      </c>
      <c r="B162" s="129">
        <v>45310</v>
      </c>
      <c r="C162" s="130">
        <v>45292</v>
      </c>
      <c r="D162" s="98" t="s">
        <v>105</v>
      </c>
      <c r="E162" s="95" t="s">
        <v>227</v>
      </c>
      <c r="F162" s="187">
        <v>1713.4</v>
      </c>
      <c r="G162" s="98" t="s">
        <v>1270</v>
      </c>
      <c r="H162" s="98" t="s">
        <v>127</v>
      </c>
      <c r="I162" s="95" t="s">
        <v>1314</v>
      </c>
      <c r="J162" s="131" t="str">
        <f t="shared" si="11"/>
        <v>06.901.180/0001-16</v>
      </c>
      <c r="K162" s="131" t="s">
        <v>1080</v>
      </c>
      <c r="L162" s="132" t="s">
        <v>1081</v>
      </c>
      <c r="M162" s="131">
        <v>108022078</v>
      </c>
      <c r="N162" s="134">
        <v>45318</v>
      </c>
      <c r="O162" s="95" t="s">
        <v>1074</v>
      </c>
      <c r="P162" s="131" t="s">
        <v>1315</v>
      </c>
      <c r="Q162" s="381"/>
      <c r="R162" s="381"/>
      <c r="S162" s="381"/>
    </row>
    <row r="163" spans="1:19" ht="35.15" customHeight="1" x14ac:dyDescent="0.25">
      <c r="A163" s="128">
        <f t="shared" si="6"/>
        <v>160</v>
      </c>
      <c r="B163" s="129">
        <v>45310</v>
      </c>
      <c r="C163" s="130">
        <v>45292</v>
      </c>
      <c r="D163" s="98" t="s">
        <v>105</v>
      </c>
      <c r="E163" s="95" t="s">
        <v>229</v>
      </c>
      <c r="F163" s="187">
        <v>1696.27</v>
      </c>
      <c r="G163" s="98" t="s">
        <v>1256</v>
      </c>
      <c r="H163" s="98" t="s">
        <v>126</v>
      </c>
      <c r="I163" s="95" t="s">
        <v>1257</v>
      </c>
      <c r="J163" s="131" t="str">
        <f t="shared" si="11"/>
        <v>17.281.106/0001-03</v>
      </c>
      <c r="K163" s="131" t="s">
        <v>1080</v>
      </c>
      <c r="L163" s="132" t="s">
        <v>1081</v>
      </c>
      <c r="M163" s="131" t="s">
        <v>1320</v>
      </c>
      <c r="N163" s="134">
        <v>45318</v>
      </c>
      <c r="O163" s="95" t="s">
        <v>1074</v>
      </c>
      <c r="P163" s="131" t="s">
        <v>1259</v>
      </c>
      <c r="Q163" s="381"/>
      <c r="R163" s="381"/>
      <c r="S163" s="381"/>
    </row>
    <row r="164" spans="1:19" ht="35.15" customHeight="1" x14ac:dyDescent="0.25">
      <c r="A164" s="128">
        <f t="shared" si="6"/>
        <v>161</v>
      </c>
      <c r="B164" s="129">
        <v>45310</v>
      </c>
      <c r="C164" s="130">
        <v>45292</v>
      </c>
      <c r="D164" s="98" t="s">
        <v>105</v>
      </c>
      <c r="E164" s="95" t="s">
        <v>229</v>
      </c>
      <c r="F164" s="187">
        <v>2341.4699999999998</v>
      </c>
      <c r="G164" s="98" t="s">
        <v>1256</v>
      </c>
      <c r="H164" s="98" t="s">
        <v>123</v>
      </c>
      <c r="I164" s="95" t="s">
        <v>1257</v>
      </c>
      <c r="J164" s="131" t="str">
        <f t="shared" si="11"/>
        <v>17.281.106/0001-03</v>
      </c>
      <c r="K164" s="131" t="s">
        <v>1080</v>
      </c>
      <c r="L164" s="132" t="s">
        <v>1081</v>
      </c>
      <c r="M164" s="131" t="s">
        <v>1321</v>
      </c>
      <c r="N164" s="134">
        <v>45313</v>
      </c>
      <c r="O164" s="95" t="s">
        <v>1074</v>
      </c>
      <c r="P164" s="131" t="s">
        <v>1259</v>
      </c>
      <c r="Q164" s="381"/>
      <c r="R164" s="381"/>
      <c r="S164" s="381"/>
    </row>
    <row r="165" spans="1:19" ht="35.15" customHeight="1" x14ac:dyDescent="0.25">
      <c r="A165" s="128">
        <f t="shared" si="6"/>
        <v>162</v>
      </c>
      <c r="B165" s="129">
        <v>45310</v>
      </c>
      <c r="C165" s="130">
        <v>45292</v>
      </c>
      <c r="D165" s="98" t="s">
        <v>105</v>
      </c>
      <c r="E165" s="95" t="s">
        <v>229</v>
      </c>
      <c r="F165" s="187">
        <v>3729.27</v>
      </c>
      <c r="G165" s="98" t="s">
        <v>1256</v>
      </c>
      <c r="H165" s="98" t="s">
        <v>124</v>
      </c>
      <c r="I165" s="95" t="s">
        <v>1257</v>
      </c>
      <c r="J165" s="131" t="str">
        <f t="shared" si="11"/>
        <v>17.281.106/0001-03</v>
      </c>
      <c r="K165" s="131" t="s">
        <v>1080</v>
      </c>
      <c r="L165" s="132" t="s">
        <v>1081</v>
      </c>
      <c r="M165" s="131" t="s">
        <v>1322</v>
      </c>
      <c r="N165" s="134">
        <v>45314</v>
      </c>
      <c r="O165" s="95" t="s">
        <v>1074</v>
      </c>
      <c r="P165" s="131" t="s">
        <v>1259</v>
      </c>
      <c r="Q165" s="381"/>
      <c r="R165" s="381"/>
      <c r="S165" s="381"/>
    </row>
    <row r="166" spans="1:19" ht="35.15" customHeight="1" x14ac:dyDescent="0.25">
      <c r="A166" s="128">
        <f t="shared" si="6"/>
        <v>163</v>
      </c>
      <c r="B166" s="129">
        <v>45310</v>
      </c>
      <c r="C166" s="130">
        <v>45292</v>
      </c>
      <c r="D166" s="98" t="s">
        <v>105</v>
      </c>
      <c r="E166" s="95" t="s">
        <v>337</v>
      </c>
      <c r="F166" s="187">
        <v>11625</v>
      </c>
      <c r="G166" s="98" t="s">
        <v>1323</v>
      </c>
      <c r="H166" s="98" t="s">
        <v>117</v>
      </c>
      <c r="I166" s="95" t="s">
        <v>1324</v>
      </c>
      <c r="J166" s="131" t="str">
        <f t="shared" si="11"/>
        <v>04.398.505/0001-07</v>
      </c>
      <c r="K166" s="131" t="s">
        <v>1114</v>
      </c>
      <c r="L166" s="132" t="s">
        <v>1073</v>
      </c>
      <c r="M166" s="131">
        <v>89852</v>
      </c>
      <c r="N166" s="134">
        <v>45313</v>
      </c>
      <c r="O166" s="95" t="s">
        <v>1074</v>
      </c>
      <c r="P166" s="131" t="s">
        <v>1085</v>
      </c>
      <c r="Q166" s="381"/>
      <c r="R166" s="381"/>
      <c r="S166" s="381"/>
    </row>
    <row r="167" spans="1:19" ht="35.15" customHeight="1" x14ac:dyDescent="0.25">
      <c r="A167" s="128">
        <f t="shared" si="6"/>
        <v>164</v>
      </c>
      <c r="B167" s="129">
        <v>45310</v>
      </c>
      <c r="C167" s="130">
        <v>45292</v>
      </c>
      <c r="D167" s="98" t="s">
        <v>105</v>
      </c>
      <c r="E167" s="95" t="s">
        <v>345</v>
      </c>
      <c r="F167" s="187">
        <v>193.5</v>
      </c>
      <c r="G167" s="95" t="s">
        <v>1325</v>
      </c>
      <c r="H167" s="98" t="s">
        <v>134</v>
      </c>
      <c r="I167" s="95" t="s">
        <v>1326</v>
      </c>
      <c r="J167" s="131" t="str">
        <f t="shared" si="11"/>
        <v>02.203.356/0001-58</v>
      </c>
      <c r="K167" s="131" t="s">
        <v>1114</v>
      </c>
      <c r="L167" s="132" t="s">
        <v>1073</v>
      </c>
      <c r="M167" s="131">
        <v>23355</v>
      </c>
      <c r="N167" s="134">
        <v>45309</v>
      </c>
      <c r="O167" s="95" t="s">
        <v>1074</v>
      </c>
      <c r="P167" s="131" t="s">
        <v>1327</v>
      </c>
      <c r="Q167" s="381"/>
      <c r="R167" s="381"/>
      <c r="S167" s="381"/>
    </row>
    <row r="168" spans="1:19" ht="35.15" customHeight="1" x14ac:dyDescent="0.25">
      <c r="A168" s="128">
        <f t="shared" si="6"/>
        <v>165</v>
      </c>
      <c r="B168" s="129">
        <v>45310</v>
      </c>
      <c r="C168" s="130">
        <v>45292</v>
      </c>
      <c r="D168" s="98" t="s">
        <v>94</v>
      </c>
      <c r="E168" s="95" t="s">
        <v>166</v>
      </c>
      <c r="F168" s="187">
        <v>240</v>
      </c>
      <c r="G168" s="95" t="s">
        <v>1328</v>
      </c>
      <c r="H168" s="98" t="s">
        <v>117</v>
      </c>
      <c r="I168" s="95" t="s">
        <v>1329</v>
      </c>
      <c r="J168" s="131" t="str">
        <f t="shared" si="11"/>
        <v>10.426.715/0001-64</v>
      </c>
      <c r="K168" s="131" t="s">
        <v>1114</v>
      </c>
      <c r="L168" s="132" t="s">
        <v>1073</v>
      </c>
      <c r="M168" s="131">
        <v>142548</v>
      </c>
      <c r="N168" s="134">
        <v>45313</v>
      </c>
      <c r="O168" s="95" t="s">
        <v>1074</v>
      </c>
      <c r="P168" s="131" t="s">
        <v>1082</v>
      </c>
      <c r="Q168" s="381"/>
      <c r="R168" s="381"/>
      <c r="S168" s="381"/>
    </row>
    <row r="169" spans="1:19" ht="35.15" customHeight="1" x14ac:dyDescent="0.25">
      <c r="A169" s="128">
        <f t="shared" si="6"/>
        <v>166</v>
      </c>
      <c r="B169" s="129">
        <v>45310</v>
      </c>
      <c r="C169" s="130">
        <v>45292</v>
      </c>
      <c r="D169" s="98" t="s">
        <v>105</v>
      </c>
      <c r="E169" s="95" t="s">
        <v>337</v>
      </c>
      <c r="F169" s="187">
        <v>570</v>
      </c>
      <c r="G169" s="95" t="s">
        <v>1330</v>
      </c>
      <c r="H169" s="98" t="s">
        <v>117</v>
      </c>
      <c r="I169" s="95" t="s">
        <v>1324</v>
      </c>
      <c r="J169" s="132" t="str">
        <f t="shared" si="11"/>
        <v>04.398.505/0001-07</v>
      </c>
      <c r="K169" s="131" t="s">
        <v>1114</v>
      </c>
      <c r="L169" s="132" t="s">
        <v>1073</v>
      </c>
      <c r="M169" s="139"/>
      <c r="N169" s="140"/>
      <c r="O169" s="95" t="s">
        <v>1074</v>
      </c>
      <c r="P169" s="131" t="s">
        <v>1085</v>
      </c>
      <c r="Q169" s="381"/>
      <c r="R169" s="381"/>
      <c r="S169" s="381"/>
    </row>
    <row r="170" spans="1:19" ht="35.15" customHeight="1" x14ac:dyDescent="0.25">
      <c r="A170" s="128">
        <f t="shared" si="6"/>
        <v>167</v>
      </c>
      <c r="B170" s="129">
        <v>45310</v>
      </c>
      <c r="C170" s="130">
        <v>45292</v>
      </c>
      <c r="D170" s="98" t="s">
        <v>94</v>
      </c>
      <c r="E170" s="95" t="s">
        <v>166</v>
      </c>
      <c r="F170" s="187">
        <v>115.29</v>
      </c>
      <c r="G170" s="95" t="s">
        <v>1331</v>
      </c>
      <c r="H170" s="98" t="s">
        <v>123</v>
      </c>
      <c r="I170" s="95" t="s">
        <v>117</v>
      </c>
      <c r="J170" s="131" t="s">
        <v>79</v>
      </c>
      <c r="K170" s="131" t="s">
        <v>1080</v>
      </c>
      <c r="L170" s="132" t="s">
        <v>1332</v>
      </c>
      <c r="M170" s="136">
        <v>8.1040000045870304E+16</v>
      </c>
      <c r="N170" s="134">
        <v>45341</v>
      </c>
      <c r="O170" s="95" t="s">
        <v>1074</v>
      </c>
      <c r="P170" s="131" t="s">
        <v>79</v>
      </c>
      <c r="Q170" s="381"/>
      <c r="R170" s="381"/>
      <c r="S170" s="381"/>
    </row>
    <row r="171" spans="1:19" ht="35.15" customHeight="1" x14ac:dyDescent="0.25">
      <c r="A171" s="128">
        <f t="shared" si="6"/>
        <v>168</v>
      </c>
      <c r="B171" s="129">
        <v>45310</v>
      </c>
      <c r="C171" s="130">
        <v>45292</v>
      </c>
      <c r="D171" s="98" t="s">
        <v>105</v>
      </c>
      <c r="E171" s="95" t="s">
        <v>325</v>
      </c>
      <c r="F171" s="187">
        <v>184.04</v>
      </c>
      <c r="G171" s="95" t="s">
        <v>1119</v>
      </c>
      <c r="H171" s="98" t="s">
        <v>136</v>
      </c>
      <c r="I171" s="95" t="s">
        <v>1223</v>
      </c>
      <c r="J171" s="131" t="str">
        <f>IF(P171="","",IF(LEN(P171)&gt;14,P171,"CPF Protegido - LGPD"))</f>
        <v>04.224.679/0001-53</v>
      </c>
      <c r="K171" s="131" t="s">
        <v>1080</v>
      </c>
      <c r="L171" s="132" t="s">
        <v>1081</v>
      </c>
      <c r="M171" s="131">
        <v>4791</v>
      </c>
      <c r="N171" s="134">
        <v>45310</v>
      </c>
      <c r="O171" s="95" t="s">
        <v>1074</v>
      </c>
      <c r="P171" s="131" t="s">
        <v>1333</v>
      </c>
      <c r="Q171" s="381"/>
      <c r="R171" s="381"/>
      <c r="S171" s="381"/>
    </row>
    <row r="172" spans="1:19" ht="35.15" customHeight="1" x14ac:dyDescent="0.25">
      <c r="A172" s="128">
        <f t="shared" si="6"/>
        <v>169</v>
      </c>
      <c r="B172" s="129">
        <v>45310</v>
      </c>
      <c r="C172" s="130">
        <v>45292</v>
      </c>
      <c r="D172" s="98" t="s">
        <v>105</v>
      </c>
      <c r="E172" s="95" t="s">
        <v>283</v>
      </c>
      <c r="F172" s="187">
        <v>12.16</v>
      </c>
      <c r="G172" s="98" t="s">
        <v>1334</v>
      </c>
      <c r="H172" s="98" t="s">
        <v>118</v>
      </c>
      <c r="I172" s="95" t="s">
        <v>117</v>
      </c>
      <c r="J172" s="131" t="s">
        <v>79</v>
      </c>
      <c r="K172" s="131" t="s">
        <v>79</v>
      </c>
      <c r="L172" s="132" t="s">
        <v>79</v>
      </c>
      <c r="M172" s="131" t="s">
        <v>79</v>
      </c>
      <c r="N172" s="134">
        <v>45309</v>
      </c>
      <c r="O172" s="95" t="s">
        <v>1074</v>
      </c>
      <c r="P172" s="131" t="s">
        <v>79</v>
      </c>
      <c r="Q172" s="381"/>
      <c r="R172" s="381"/>
      <c r="S172" s="381"/>
    </row>
    <row r="173" spans="1:19" ht="35.15" customHeight="1" x14ac:dyDescent="0.25">
      <c r="A173" s="128">
        <f t="shared" si="6"/>
        <v>170</v>
      </c>
      <c r="B173" s="129">
        <v>45313</v>
      </c>
      <c r="C173" s="130">
        <v>45261</v>
      </c>
      <c r="D173" s="98" t="s">
        <v>94</v>
      </c>
      <c r="E173" s="95" t="s">
        <v>190</v>
      </c>
      <c r="F173" s="187">
        <v>1350</v>
      </c>
      <c r="G173" s="98" t="s">
        <v>1335</v>
      </c>
      <c r="H173" s="98" t="s">
        <v>121</v>
      </c>
      <c r="I173" s="95" t="s">
        <v>1336</v>
      </c>
      <c r="J173" s="131" t="str">
        <f t="shared" ref="J173:J176" si="12">IF(P173="","",IF(LEN(P173)&gt;14,P173,"CPF Protegido - LGPD"))</f>
        <v>34.001.555/0001-70</v>
      </c>
      <c r="K173" s="131" t="s">
        <v>1080</v>
      </c>
      <c r="L173" s="132" t="s">
        <v>1081</v>
      </c>
      <c r="M173" s="131">
        <v>979</v>
      </c>
      <c r="N173" s="134">
        <v>45296</v>
      </c>
      <c r="O173" s="95" t="s">
        <v>1074</v>
      </c>
      <c r="P173" s="131" t="s">
        <v>1337</v>
      </c>
      <c r="Q173" s="381"/>
      <c r="R173" s="381"/>
      <c r="S173" s="381"/>
    </row>
    <row r="174" spans="1:19" ht="35.15" customHeight="1" x14ac:dyDescent="0.25">
      <c r="A174" s="128">
        <f t="shared" si="6"/>
        <v>171</v>
      </c>
      <c r="B174" s="129">
        <v>45313</v>
      </c>
      <c r="C174" s="130">
        <v>45292</v>
      </c>
      <c r="D174" s="98" t="s">
        <v>105</v>
      </c>
      <c r="E174" s="95" t="s">
        <v>219</v>
      </c>
      <c r="F174" s="187">
        <v>8616.76</v>
      </c>
      <c r="G174" s="98" t="s">
        <v>1338</v>
      </c>
      <c r="H174" s="98" t="s">
        <v>126</v>
      </c>
      <c r="I174" s="95" t="s">
        <v>1339</v>
      </c>
      <c r="J174" s="131" t="str">
        <f t="shared" si="12"/>
        <v>05.648.112/0001-77</v>
      </c>
      <c r="K174" s="131" t="s">
        <v>1080</v>
      </c>
      <c r="L174" s="132" t="s">
        <v>1081</v>
      </c>
      <c r="M174" s="131">
        <v>251317</v>
      </c>
      <c r="N174" s="134">
        <v>45311</v>
      </c>
      <c r="O174" s="95" t="s">
        <v>1074</v>
      </c>
      <c r="P174" s="131" t="s">
        <v>1340</v>
      </c>
      <c r="Q174" s="381"/>
      <c r="R174" s="381"/>
      <c r="S174" s="381"/>
    </row>
    <row r="175" spans="1:19" ht="35.15" customHeight="1" x14ac:dyDescent="0.25">
      <c r="A175" s="128">
        <f t="shared" si="6"/>
        <v>172</v>
      </c>
      <c r="B175" s="129">
        <v>45313</v>
      </c>
      <c r="C175" s="130">
        <v>45292</v>
      </c>
      <c r="D175" s="98" t="s">
        <v>105</v>
      </c>
      <c r="E175" s="95" t="s">
        <v>325</v>
      </c>
      <c r="F175" s="187">
        <v>1979.72</v>
      </c>
      <c r="G175" s="98" t="s">
        <v>1341</v>
      </c>
      <c r="H175" s="98" t="s">
        <v>117</v>
      </c>
      <c r="I175" s="95" t="s">
        <v>1342</v>
      </c>
      <c r="J175" s="131" t="str">
        <f t="shared" si="12"/>
        <v>00.416.967/0001-59</v>
      </c>
      <c r="K175" s="131" t="s">
        <v>1080</v>
      </c>
      <c r="L175" s="132" t="s">
        <v>1081</v>
      </c>
      <c r="M175" s="131">
        <v>8439</v>
      </c>
      <c r="N175" s="134">
        <v>45306</v>
      </c>
      <c r="O175" s="95" t="s">
        <v>1074</v>
      </c>
      <c r="P175" s="131" t="s">
        <v>1343</v>
      </c>
      <c r="Q175" s="381"/>
      <c r="R175" s="381"/>
      <c r="S175" s="381"/>
    </row>
    <row r="176" spans="1:19" ht="35.15" customHeight="1" x14ac:dyDescent="0.25">
      <c r="A176" s="128">
        <f t="shared" si="6"/>
        <v>173</v>
      </c>
      <c r="B176" s="129">
        <v>45313</v>
      </c>
      <c r="C176" s="130">
        <v>45292</v>
      </c>
      <c r="D176" s="98" t="s">
        <v>105</v>
      </c>
      <c r="E176" s="95" t="s">
        <v>361</v>
      </c>
      <c r="F176" s="187">
        <v>864.37</v>
      </c>
      <c r="G176" s="98" t="s">
        <v>1344</v>
      </c>
      <c r="H176" s="98" t="s">
        <v>125</v>
      </c>
      <c r="I176" s="95" t="s">
        <v>1345</v>
      </c>
      <c r="J176" s="131" t="str">
        <f t="shared" si="12"/>
        <v>09.555.165/0001-02</v>
      </c>
      <c r="K176" s="131" t="s">
        <v>1080</v>
      </c>
      <c r="L176" s="132" t="s">
        <v>1081</v>
      </c>
      <c r="M176" s="131">
        <v>71910</v>
      </c>
      <c r="N176" s="134">
        <v>45306</v>
      </c>
      <c r="O176" s="95" t="s">
        <v>1074</v>
      </c>
      <c r="P176" s="131" t="s">
        <v>1346</v>
      </c>
      <c r="Q176" s="381"/>
      <c r="R176" s="381"/>
      <c r="S176" s="381"/>
    </row>
    <row r="177" spans="1:19" ht="35.15" customHeight="1" x14ac:dyDescent="0.25">
      <c r="A177" s="128">
        <f t="shared" si="6"/>
        <v>174</v>
      </c>
      <c r="B177" s="129">
        <v>45313</v>
      </c>
      <c r="C177" s="130">
        <v>45292</v>
      </c>
      <c r="D177" s="98" t="s">
        <v>105</v>
      </c>
      <c r="E177" s="95" t="s">
        <v>283</v>
      </c>
      <c r="F177" s="187">
        <v>4</v>
      </c>
      <c r="G177" s="98" t="s">
        <v>1347</v>
      </c>
      <c r="H177" s="98" t="s">
        <v>118</v>
      </c>
      <c r="I177" s="95" t="s">
        <v>117</v>
      </c>
      <c r="J177" s="131" t="s">
        <v>79</v>
      </c>
      <c r="K177" s="131" t="s">
        <v>79</v>
      </c>
      <c r="L177" s="132" t="s">
        <v>79</v>
      </c>
      <c r="M177" s="131" t="s">
        <v>79</v>
      </c>
      <c r="N177" s="134" t="s">
        <v>79</v>
      </c>
      <c r="O177" s="95" t="s">
        <v>1074</v>
      </c>
      <c r="P177" s="131" t="s">
        <v>79</v>
      </c>
      <c r="Q177" s="381"/>
      <c r="R177" s="381"/>
      <c r="S177" s="381"/>
    </row>
    <row r="178" spans="1:19" ht="35.15" customHeight="1" x14ac:dyDescent="0.25">
      <c r="A178" s="128">
        <f t="shared" si="6"/>
        <v>175</v>
      </c>
      <c r="B178" s="129">
        <v>45314</v>
      </c>
      <c r="C178" s="130">
        <v>45292</v>
      </c>
      <c r="D178" s="98" t="s">
        <v>105</v>
      </c>
      <c r="E178" s="95" t="s">
        <v>337</v>
      </c>
      <c r="F178" s="187">
        <v>165.18</v>
      </c>
      <c r="G178" s="95" t="s">
        <v>1185</v>
      </c>
      <c r="H178" s="98" t="s">
        <v>122</v>
      </c>
      <c r="I178" s="95" t="s">
        <v>1186</v>
      </c>
      <c r="J178" s="131" t="str">
        <f t="shared" ref="J178:J191" si="13">IF(P178="","",IF(LEN(P178)&gt;14,P178,"CPF Protegido - LGPD"))</f>
        <v>17.455.912/0002-31</v>
      </c>
      <c r="K178" s="131" t="s">
        <v>1072</v>
      </c>
      <c r="L178" s="132" t="s">
        <v>1187</v>
      </c>
      <c r="M178" s="131" t="s">
        <v>1348</v>
      </c>
      <c r="N178" s="134">
        <v>45321</v>
      </c>
      <c r="O178" s="95" t="s">
        <v>1074</v>
      </c>
      <c r="P178" s="131" t="s">
        <v>1189</v>
      </c>
      <c r="Q178" s="381"/>
      <c r="R178" s="381"/>
      <c r="S178" s="381"/>
    </row>
    <row r="179" spans="1:19" ht="35.15" customHeight="1" x14ac:dyDescent="0.25">
      <c r="A179" s="128">
        <f t="shared" si="6"/>
        <v>176</v>
      </c>
      <c r="B179" s="129">
        <v>45314</v>
      </c>
      <c r="C179" s="130">
        <v>45292</v>
      </c>
      <c r="D179" s="98" t="s">
        <v>105</v>
      </c>
      <c r="E179" s="95" t="s">
        <v>337</v>
      </c>
      <c r="F179" s="187">
        <v>32.299999999999997</v>
      </c>
      <c r="G179" s="95" t="s">
        <v>1185</v>
      </c>
      <c r="H179" s="98" t="s">
        <v>122</v>
      </c>
      <c r="I179" s="95" t="s">
        <v>1200</v>
      </c>
      <c r="J179" s="131" t="str">
        <f t="shared" si="13"/>
        <v>19.632.116/0001-71</v>
      </c>
      <c r="K179" s="131" t="s">
        <v>1072</v>
      </c>
      <c r="L179" s="132" t="s">
        <v>1187</v>
      </c>
      <c r="M179" s="131" t="s">
        <v>1349</v>
      </c>
      <c r="N179" s="134">
        <v>45314</v>
      </c>
      <c r="O179" s="95" t="s">
        <v>1074</v>
      </c>
      <c r="P179" s="131" t="s">
        <v>1202</v>
      </c>
      <c r="Q179" s="381"/>
      <c r="R179" s="381"/>
      <c r="S179" s="381"/>
    </row>
    <row r="180" spans="1:19" ht="35.15" customHeight="1" x14ac:dyDescent="0.25">
      <c r="A180" s="128">
        <f t="shared" si="6"/>
        <v>177</v>
      </c>
      <c r="B180" s="129">
        <v>45314</v>
      </c>
      <c r="C180" s="130">
        <v>45292</v>
      </c>
      <c r="D180" s="98" t="s">
        <v>105</v>
      </c>
      <c r="E180" s="95" t="s">
        <v>337</v>
      </c>
      <c r="F180" s="187">
        <v>89</v>
      </c>
      <c r="G180" s="95" t="s">
        <v>1185</v>
      </c>
      <c r="H180" s="98" t="s">
        <v>124</v>
      </c>
      <c r="I180" s="95" t="s">
        <v>1200</v>
      </c>
      <c r="J180" s="131" t="str">
        <f t="shared" si="13"/>
        <v>19.632.116/0001-71</v>
      </c>
      <c r="K180" s="131" t="s">
        <v>1072</v>
      </c>
      <c r="L180" s="132" t="s">
        <v>1187</v>
      </c>
      <c r="M180" s="131" t="s">
        <v>1350</v>
      </c>
      <c r="N180" s="134">
        <v>45314</v>
      </c>
      <c r="O180" s="95" t="s">
        <v>1074</v>
      </c>
      <c r="P180" s="131" t="s">
        <v>1202</v>
      </c>
      <c r="Q180" s="381"/>
      <c r="R180" s="381"/>
      <c r="S180" s="381"/>
    </row>
    <row r="181" spans="1:19" ht="35.15" customHeight="1" x14ac:dyDescent="0.25">
      <c r="A181" s="128">
        <f t="shared" si="6"/>
        <v>178</v>
      </c>
      <c r="B181" s="129">
        <v>45314</v>
      </c>
      <c r="C181" s="130">
        <v>45292</v>
      </c>
      <c r="D181" s="98" t="s">
        <v>105</v>
      </c>
      <c r="E181" s="95" t="s">
        <v>337</v>
      </c>
      <c r="F181" s="187">
        <v>280.77999999999997</v>
      </c>
      <c r="G181" s="95" t="s">
        <v>1185</v>
      </c>
      <c r="H181" s="98" t="s">
        <v>124</v>
      </c>
      <c r="I181" s="95" t="s">
        <v>1200</v>
      </c>
      <c r="J181" s="131" t="str">
        <f t="shared" si="13"/>
        <v>19.632.116/0001-71</v>
      </c>
      <c r="K181" s="131" t="s">
        <v>1072</v>
      </c>
      <c r="L181" s="132" t="s">
        <v>1187</v>
      </c>
      <c r="M181" s="131" t="s">
        <v>1351</v>
      </c>
      <c r="N181" s="134">
        <v>45314</v>
      </c>
      <c r="O181" s="95" t="s">
        <v>1074</v>
      </c>
      <c r="P181" s="131" t="s">
        <v>1202</v>
      </c>
      <c r="Q181" s="381"/>
      <c r="R181" s="381"/>
      <c r="S181" s="381"/>
    </row>
    <row r="182" spans="1:19" ht="35.15" customHeight="1" x14ac:dyDescent="0.25">
      <c r="A182" s="128">
        <f t="shared" si="6"/>
        <v>179</v>
      </c>
      <c r="B182" s="129">
        <v>45314</v>
      </c>
      <c r="C182" s="130">
        <v>45292</v>
      </c>
      <c r="D182" s="98" t="s">
        <v>105</v>
      </c>
      <c r="E182" s="95" t="s">
        <v>325</v>
      </c>
      <c r="F182" s="187">
        <v>1906.79</v>
      </c>
      <c r="G182" s="98" t="s">
        <v>1119</v>
      </c>
      <c r="H182" s="98" t="s">
        <v>119</v>
      </c>
      <c r="I182" s="95" t="s">
        <v>1134</v>
      </c>
      <c r="J182" s="131" t="str">
        <f t="shared" si="13"/>
        <v>26.451.253/0001-75</v>
      </c>
      <c r="K182" s="131" t="s">
        <v>1080</v>
      </c>
      <c r="L182" s="132" t="s">
        <v>1081</v>
      </c>
      <c r="M182" s="131">
        <v>1366</v>
      </c>
      <c r="N182" s="134">
        <v>45307</v>
      </c>
      <c r="O182" s="95" t="s">
        <v>1074</v>
      </c>
      <c r="P182" s="131" t="s">
        <v>1135</v>
      </c>
      <c r="Q182" s="381"/>
      <c r="R182" s="381"/>
      <c r="S182" s="381"/>
    </row>
    <row r="183" spans="1:19" ht="35.15" customHeight="1" x14ac:dyDescent="0.25">
      <c r="A183" s="128">
        <f t="shared" si="6"/>
        <v>180</v>
      </c>
      <c r="B183" s="129">
        <v>45314</v>
      </c>
      <c r="C183" s="130">
        <v>45292</v>
      </c>
      <c r="D183" s="98" t="s">
        <v>105</v>
      </c>
      <c r="E183" s="95" t="s">
        <v>345</v>
      </c>
      <c r="F183" s="187">
        <v>95</v>
      </c>
      <c r="G183" s="98" t="s">
        <v>1352</v>
      </c>
      <c r="H183" s="98" t="s">
        <v>118</v>
      </c>
      <c r="I183" s="95" t="s">
        <v>1353</v>
      </c>
      <c r="J183" s="131" t="str">
        <f t="shared" si="13"/>
        <v>23.263.916/0001-30</v>
      </c>
      <c r="K183" s="131" t="s">
        <v>1114</v>
      </c>
      <c r="L183" s="132" t="s">
        <v>1073</v>
      </c>
      <c r="M183" s="131">
        <v>4147</v>
      </c>
      <c r="N183" s="134">
        <v>45314</v>
      </c>
      <c r="O183" s="95" t="s">
        <v>1074</v>
      </c>
      <c r="P183" s="131" t="s">
        <v>1354</v>
      </c>
      <c r="Q183" s="381"/>
      <c r="R183" s="381"/>
      <c r="S183" s="381"/>
    </row>
    <row r="184" spans="1:19" ht="35.15" customHeight="1" x14ac:dyDescent="0.25">
      <c r="A184" s="128">
        <f t="shared" si="6"/>
        <v>181</v>
      </c>
      <c r="B184" s="129">
        <v>45315</v>
      </c>
      <c r="C184" s="130">
        <v>45292</v>
      </c>
      <c r="D184" s="98" t="s">
        <v>105</v>
      </c>
      <c r="E184" s="95" t="s">
        <v>339</v>
      </c>
      <c r="F184" s="187">
        <v>75</v>
      </c>
      <c r="G184" s="95" t="s">
        <v>1355</v>
      </c>
      <c r="H184" s="98" t="s">
        <v>123</v>
      </c>
      <c r="I184" s="95" t="s">
        <v>1356</v>
      </c>
      <c r="J184" s="131" t="str">
        <f t="shared" si="13"/>
        <v>CPF Protegido - LGPD</v>
      </c>
      <c r="K184" s="131" t="s">
        <v>1072</v>
      </c>
      <c r="L184" s="139" t="s">
        <v>1182</v>
      </c>
      <c r="M184" s="139"/>
      <c r="N184" s="134">
        <v>45315</v>
      </c>
      <c r="O184" s="95" t="s">
        <v>1074</v>
      </c>
      <c r="P184" s="131" t="s">
        <v>1357</v>
      </c>
      <c r="Q184" s="381"/>
      <c r="R184" s="381"/>
      <c r="S184" s="381"/>
    </row>
    <row r="185" spans="1:19" ht="35.15" customHeight="1" x14ac:dyDescent="0.25">
      <c r="A185" s="128">
        <f t="shared" si="6"/>
        <v>182</v>
      </c>
      <c r="B185" s="129">
        <v>45315</v>
      </c>
      <c r="C185" s="130">
        <v>45292</v>
      </c>
      <c r="D185" s="98" t="s">
        <v>105</v>
      </c>
      <c r="E185" s="95" t="s">
        <v>337</v>
      </c>
      <c r="F185" s="187">
        <v>130.78</v>
      </c>
      <c r="G185" s="95" t="s">
        <v>1185</v>
      </c>
      <c r="H185" s="98" t="s">
        <v>126</v>
      </c>
      <c r="I185" s="95" t="s">
        <v>1186</v>
      </c>
      <c r="J185" s="131" t="str">
        <f t="shared" si="13"/>
        <v>17.455.912/0002-31</v>
      </c>
      <c r="K185" s="131" t="s">
        <v>1072</v>
      </c>
      <c r="L185" s="132" t="s">
        <v>1187</v>
      </c>
      <c r="M185" s="131" t="s">
        <v>1358</v>
      </c>
      <c r="N185" s="134">
        <v>45320</v>
      </c>
      <c r="O185" s="95" t="s">
        <v>1074</v>
      </c>
      <c r="P185" s="131" t="s">
        <v>1189</v>
      </c>
      <c r="Q185" s="381"/>
      <c r="R185" s="381"/>
      <c r="S185" s="381"/>
    </row>
    <row r="186" spans="1:19" ht="35.15" customHeight="1" x14ac:dyDescent="0.25">
      <c r="A186" s="128">
        <f t="shared" si="6"/>
        <v>183</v>
      </c>
      <c r="B186" s="129">
        <v>45315</v>
      </c>
      <c r="C186" s="130">
        <v>45292</v>
      </c>
      <c r="D186" s="98" t="s">
        <v>105</v>
      </c>
      <c r="E186" s="95" t="s">
        <v>337</v>
      </c>
      <c r="F186" s="187">
        <v>303.39999999999998</v>
      </c>
      <c r="G186" s="95" t="s">
        <v>1185</v>
      </c>
      <c r="H186" s="98" t="s">
        <v>127</v>
      </c>
      <c r="I186" s="95" t="s">
        <v>1186</v>
      </c>
      <c r="J186" s="131" t="str">
        <f t="shared" si="13"/>
        <v>17.455.912/0002-31</v>
      </c>
      <c r="K186" s="131" t="s">
        <v>1072</v>
      </c>
      <c r="L186" s="132" t="s">
        <v>1187</v>
      </c>
      <c r="M186" s="131" t="s">
        <v>1359</v>
      </c>
      <c r="N186" s="134">
        <v>45320</v>
      </c>
      <c r="O186" s="95" t="s">
        <v>1074</v>
      </c>
      <c r="P186" s="131" t="s">
        <v>1189</v>
      </c>
      <c r="Q186" s="381"/>
      <c r="R186" s="381"/>
      <c r="S186" s="381"/>
    </row>
    <row r="187" spans="1:19" ht="35.15" customHeight="1" x14ac:dyDescent="0.25">
      <c r="A187" s="128">
        <f t="shared" si="6"/>
        <v>184</v>
      </c>
      <c r="B187" s="129">
        <v>45315</v>
      </c>
      <c r="C187" s="130">
        <v>45292</v>
      </c>
      <c r="D187" s="98" t="s">
        <v>105</v>
      </c>
      <c r="E187" s="95" t="s">
        <v>295</v>
      </c>
      <c r="F187" s="187">
        <v>330.6</v>
      </c>
      <c r="G187" s="98" t="s">
        <v>1360</v>
      </c>
      <c r="H187" s="98" t="s">
        <v>119</v>
      </c>
      <c r="I187" s="95" t="s">
        <v>1361</v>
      </c>
      <c r="J187" s="131" t="str">
        <f t="shared" si="13"/>
        <v>03.726.370/0001-07</v>
      </c>
      <c r="K187" s="131" t="s">
        <v>1080</v>
      </c>
      <c r="L187" s="132" t="s">
        <v>1081</v>
      </c>
      <c r="M187" s="131">
        <v>134912</v>
      </c>
      <c r="N187" s="134">
        <v>45308</v>
      </c>
      <c r="O187" s="95" t="s">
        <v>1074</v>
      </c>
      <c r="P187" s="98" t="s">
        <v>1362</v>
      </c>
      <c r="Q187" s="381"/>
      <c r="R187" s="381"/>
      <c r="S187" s="381"/>
    </row>
    <row r="188" spans="1:19" ht="35.15" customHeight="1" x14ac:dyDescent="0.25">
      <c r="A188" s="128">
        <f t="shared" si="6"/>
        <v>185</v>
      </c>
      <c r="B188" s="129">
        <v>45315</v>
      </c>
      <c r="C188" s="130">
        <v>45292</v>
      </c>
      <c r="D188" s="98" t="s">
        <v>105</v>
      </c>
      <c r="E188" s="95" t="s">
        <v>355</v>
      </c>
      <c r="F188" s="187">
        <v>95.2</v>
      </c>
      <c r="G188" s="98" t="s">
        <v>1363</v>
      </c>
      <c r="H188" s="98" t="s">
        <v>119</v>
      </c>
      <c r="I188" s="95" t="s">
        <v>1364</v>
      </c>
      <c r="J188" s="131" t="str">
        <f t="shared" si="13"/>
        <v>21.549.670/0001-31</v>
      </c>
      <c r="K188" s="131" t="s">
        <v>1080</v>
      </c>
      <c r="L188" s="132" t="s">
        <v>1081</v>
      </c>
      <c r="M188" s="131">
        <v>988601</v>
      </c>
      <c r="N188" s="134">
        <v>45308</v>
      </c>
      <c r="O188" s="95" t="s">
        <v>1074</v>
      </c>
      <c r="P188" s="131" t="s">
        <v>1365</v>
      </c>
      <c r="Q188" s="381"/>
      <c r="R188" s="381"/>
      <c r="S188" s="381"/>
    </row>
    <row r="189" spans="1:19" ht="35.15" customHeight="1" x14ac:dyDescent="0.25">
      <c r="A189" s="128">
        <f t="shared" si="6"/>
        <v>186</v>
      </c>
      <c r="B189" s="129">
        <v>45315</v>
      </c>
      <c r="C189" s="130">
        <v>45292</v>
      </c>
      <c r="D189" s="98" t="s">
        <v>105</v>
      </c>
      <c r="E189" s="95" t="s">
        <v>339</v>
      </c>
      <c r="F189" s="187">
        <v>99.4</v>
      </c>
      <c r="G189" s="98" t="s">
        <v>1366</v>
      </c>
      <c r="H189" s="98" t="s">
        <v>123</v>
      </c>
      <c r="I189" s="95" t="s">
        <v>1367</v>
      </c>
      <c r="J189" s="131" t="str">
        <f t="shared" si="13"/>
        <v>CPF Protegido - LGPD</v>
      </c>
      <c r="K189" s="131" t="s">
        <v>1114</v>
      </c>
      <c r="L189" s="139" t="s">
        <v>1182</v>
      </c>
      <c r="M189" s="139"/>
      <c r="N189" s="134">
        <v>45314</v>
      </c>
      <c r="O189" s="95" t="s">
        <v>1074</v>
      </c>
      <c r="P189" s="131" t="s">
        <v>1368</v>
      </c>
      <c r="Q189" s="381"/>
      <c r="R189" s="381"/>
      <c r="S189" s="381"/>
    </row>
    <row r="190" spans="1:19" ht="35.15" customHeight="1" x14ac:dyDescent="0.25">
      <c r="A190" s="128">
        <f t="shared" si="6"/>
        <v>187</v>
      </c>
      <c r="B190" s="129">
        <v>45315</v>
      </c>
      <c r="C190" s="130">
        <v>45292</v>
      </c>
      <c r="D190" s="98" t="s">
        <v>105</v>
      </c>
      <c r="E190" s="95" t="s">
        <v>287</v>
      </c>
      <c r="F190" s="187">
        <v>605.63</v>
      </c>
      <c r="G190" s="98" t="s">
        <v>1369</v>
      </c>
      <c r="H190" s="98" t="s">
        <v>124</v>
      </c>
      <c r="I190" s="95" t="s">
        <v>1370</v>
      </c>
      <c r="J190" s="131" t="str">
        <f t="shared" si="13"/>
        <v>18.404.780/0001-09</v>
      </c>
      <c r="K190" s="131" t="s">
        <v>1080</v>
      </c>
      <c r="L190" s="132" t="s">
        <v>1371</v>
      </c>
      <c r="M190" s="131">
        <v>6365</v>
      </c>
      <c r="N190" s="134">
        <v>45366</v>
      </c>
      <c r="O190" s="95" t="s">
        <v>1074</v>
      </c>
      <c r="P190" s="131" t="s">
        <v>1372</v>
      </c>
      <c r="Q190" s="381"/>
      <c r="R190" s="381"/>
      <c r="S190" s="381"/>
    </row>
    <row r="191" spans="1:19" ht="35.15" customHeight="1" x14ac:dyDescent="0.25">
      <c r="A191" s="128">
        <f t="shared" si="6"/>
        <v>188</v>
      </c>
      <c r="B191" s="129">
        <v>45315</v>
      </c>
      <c r="C191" s="130">
        <v>45292</v>
      </c>
      <c r="D191" s="98" t="s">
        <v>105</v>
      </c>
      <c r="E191" s="95" t="s">
        <v>281</v>
      </c>
      <c r="F191" s="187">
        <v>553.22</v>
      </c>
      <c r="G191" s="98" t="s">
        <v>1373</v>
      </c>
      <c r="H191" s="98" t="s">
        <v>118</v>
      </c>
      <c r="I191" s="95" t="s">
        <v>1374</v>
      </c>
      <c r="J191" s="131" t="str">
        <f t="shared" si="13"/>
        <v>20.451.266/0001-68</v>
      </c>
      <c r="K191" s="131" t="s">
        <v>1114</v>
      </c>
      <c r="L191" s="132" t="s">
        <v>1375</v>
      </c>
      <c r="M191" s="131">
        <v>14951</v>
      </c>
      <c r="N191" s="134">
        <v>45315</v>
      </c>
      <c r="O191" s="95" t="s">
        <v>1074</v>
      </c>
      <c r="P191" s="131" t="s">
        <v>1376</v>
      </c>
      <c r="Q191" s="381"/>
      <c r="R191" s="381"/>
      <c r="S191" s="381"/>
    </row>
    <row r="192" spans="1:19" ht="35.15" customHeight="1" x14ac:dyDescent="0.25">
      <c r="A192" s="128">
        <f t="shared" si="6"/>
        <v>189</v>
      </c>
      <c r="B192" s="129">
        <v>45315</v>
      </c>
      <c r="C192" s="130">
        <v>45292</v>
      </c>
      <c r="D192" s="98" t="s">
        <v>105</v>
      </c>
      <c r="E192" s="95" t="s">
        <v>283</v>
      </c>
      <c r="F192" s="187">
        <v>1</v>
      </c>
      <c r="G192" s="98" t="s">
        <v>1377</v>
      </c>
      <c r="H192" s="98" t="s">
        <v>118</v>
      </c>
      <c r="I192" s="95" t="s">
        <v>117</v>
      </c>
      <c r="J192" s="131" t="s">
        <v>79</v>
      </c>
      <c r="K192" s="131" t="s">
        <v>79</v>
      </c>
      <c r="L192" s="132" t="s">
        <v>79</v>
      </c>
      <c r="M192" s="131" t="s">
        <v>79</v>
      </c>
      <c r="N192" s="134" t="s">
        <v>79</v>
      </c>
      <c r="O192" s="95" t="s">
        <v>1074</v>
      </c>
      <c r="P192" s="131" t="s">
        <v>79</v>
      </c>
      <c r="Q192" s="381"/>
      <c r="R192" s="381"/>
      <c r="S192" s="381"/>
    </row>
    <row r="193" spans="1:19" ht="35.15" customHeight="1" x14ac:dyDescent="0.25">
      <c r="A193" s="128">
        <f t="shared" si="6"/>
        <v>190</v>
      </c>
      <c r="B193" s="129">
        <v>45316</v>
      </c>
      <c r="C193" s="130">
        <v>45292</v>
      </c>
      <c r="D193" s="98" t="s">
        <v>105</v>
      </c>
      <c r="E193" s="95" t="s">
        <v>337</v>
      </c>
      <c r="F193" s="187">
        <v>73.75</v>
      </c>
      <c r="G193" s="95" t="s">
        <v>1185</v>
      </c>
      <c r="H193" s="98" t="s">
        <v>136</v>
      </c>
      <c r="I193" s="95" t="s">
        <v>1244</v>
      </c>
      <c r="J193" s="131" t="str">
        <f t="shared" ref="J193:J210" si="14">IF(P193="","",IF(LEN(P193)&gt;14,P193,"CPF Protegido - LGPD"))</f>
        <v>15.448.440/0001-83</v>
      </c>
      <c r="K193" s="131" t="s">
        <v>1072</v>
      </c>
      <c r="L193" s="132" t="s">
        <v>1187</v>
      </c>
      <c r="M193" s="131" t="s">
        <v>1378</v>
      </c>
      <c r="N193" s="134">
        <v>45320</v>
      </c>
      <c r="O193" s="95" t="s">
        <v>1074</v>
      </c>
      <c r="P193" s="131" t="s">
        <v>1246</v>
      </c>
      <c r="Q193" s="381"/>
      <c r="R193" s="381"/>
      <c r="S193" s="381"/>
    </row>
    <row r="194" spans="1:19" ht="35.15" customHeight="1" x14ac:dyDescent="0.25">
      <c r="A194" s="128">
        <f t="shared" si="6"/>
        <v>191</v>
      </c>
      <c r="B194" s="129">
        <v>45316</v>
      </c>
      <c r="C194" s="130">
        <v>45292</v>
      </c>
      <c r="D194" s="98" t="s">
        <v>105</v>
      </c>
      <c r="E194" s="95" t="s">
        <v>337</v>
      </c>
      <c r="F194" s="187">
        <v>73.75</v>
      </c>
      <c r="G194" s="95" t="s">
        <v>1185</v>
      </c>
      <c r="H194" s="98" t="s">
        <v>136</v>
      </c>
      <c r="I194" s="95" t="s">
        <v>1244</v>
      </c>
      <c r="J194" s="131" t="str">
        <f t="shared" si="14"/>
        <v>15.448.440/0001-83</v>
      </c>
      <c r="K194" s="131" t="s">
        <v>1072</v>
      </c>
      <c r="L194" s="132" t="s">
        <v>1187</v>
      </c>
      <c r="M194" s="131" t="s">
        <v>1379</v>
      </c>
      <c r="N194" s="134">
        <v>45320</v>
      </c>
      <c r="O194" s="95" t="s">
        <v>1074</v>
      </c>
      <c r="P194" s="131" t="s">
        <v>1246</v>
      </c>
      <c r="Q194" s="388"/>
      <c r="R194" s="388"/>
      <c r="S194" s="388"/>
    </row>
    <row r="195" spans="1:19" ht="35.15" customHeight="1" x14ac:dyDescent="0.25">
      <c r="A195" s="128">
        <f t="shared" si="6"/>
        <v>192</v>
      </c>
      <c r="B195" s="129">
        <v>45316</v>
      </c>
      <c r="C195" s="130">
        <v>45292</v>
      </c>
      <c r="D195" s="98" t="s">
        <v>105</v>
      </c>
      <c r="E195" s="95" t="s">
        <v>307</v>
      </c>
      <c r="F195" s="187">
        <v>67.2</v>
      </c>
      <c r="G195" s="98" t="s">
        <v>1380</v>
      </c>
      <c r="H195" s="98" t="s">
        <v>127</v>
      </c>
      <c r="I195" s="95" t="s">
        <v>1381</v>
      </c>
      <c r="J195" s="131" t="str">
        <f t="shared" si="14"/>
        <v>17.032.673/0001-26</v>
      </c>
      <c r="K195" s="131" t="s">
        <v>1072</v>
      </c>
      <c r="L195" s="132" t="s">
        <v>1073</v>
      </c>
      <c r="M195" s="131">
        <v>4551</v>
      </c>
      <c r="N195" s="134">
        <v>45316</v>
      </c>
      <c r="O195" s="95" t="s">
        <v>1074</v>
      </c>
      <c r="P195" s="131" t="s">
        <v>1382</v>
      </c>
      <c r="Q195" s="388"/>
      <c r="R195" s="388"/>
      <c r="S195" s="388"/>
    </row>
    <row r="196" spans="1:19" ht="35.15" customHeight="1" x14ac:dyDescent="0.25">
      <c r="A196" s="128">
        <f t="shared" si="6"/>
        <v>193</v>
      </c>
      <c r="B196" s="129">
        <v>45316</v>
      </c>
      <c r="C196" s="130">
        <v>45292</v>
      </c>
      <c r="D196" s="98" t="s">
        <v>105</v>
      </c>
      <c r="E196" s="95" t="s">
        <v>325</v>
      </c>
      <c r="F196" s="187">
        <v>259.31</v>
      </c>
      <c r="G196" s="98" t="s">
        <v>1119</v>
      </c>
      <c r="H196" s="98" t="s">
        <v>134</v>
      </c>
      <c r="I196" s="95" t="s">
        <v>1383</v>
      </c>
      <c r="J196" s="131" t="str">
        <f t="shared" si="14"/>
        <v>10.672.781/0001-14</v>
      </c>
      <c r="K196" s="131" t="s">
        <v>1080</v>
      </c>
      <c r="L196" s="132" t="s">
        <v>1073</v>
      </c>
      <c r="M196" s="131">
        <v>6986</v>
      </c>
      <c r="N196" s="134">
        <v>45309</v>
      </c>
      <c r="O196" s="95" t="s">
        <v>1074</v>
      </c>
      <c r="P196" s="131" t="s">
        <v>1384</v>
      </c>
      <c r="Q196" s="381"/>
      <c r="R196" s="381"/>
      <c r="S196" s="381"/>
    </row>
    <row r="197" spans="1:19" ht="35.15" customHeight="1" x14ac:dyDescent="0.25">
      <c r="A197" s="128">
        <f t="shared" si="6"/>
        <v>194</v>
      </c>
      <c r="B197" s="129">
        <v>45316</v>
      </c>
      <c r="C197" s="130">
        <v>45292</v>
      </c>
      <c r="D197" s="98" t="s">
        <v>105</v>
      </c>
      <c r="E197" s="95" t="s">
        <v>325</v>
      </c>
      <c r="F197" s="187">
        <v>183.71</v>
      </c>
      <c r="G197" s="98" t="s">
        <v>1119</v>
      </c>
      <c r="H197" s="98" t="s">
        <v>136</v>
      </c>
      <c r="I197" s="95" t="s">
        <v>1223</v>
      </c>
      <c r="J197" s="131" t="str">
        <f t="shared" si="14"/>
        <v>04.224.679/0004-04</v>
      </c>
      <c r="K197" s="131" t="s">
        <v>1080</v>
      </c>
      <c r="L197" s="132" t="s">
        <v>1073</v>
      </c>
      <c r="M197" s="131">
        <v>4803</v>
      </c>
      <c r="N197" s="134">
        <v>45309</v>
      </c>
      <c r="O197" s="95" t="s">
        <v>1074</v>
      </c>
      <c r="P197" s="131" t="s">
        <v>1224</v>
      </c>
      <c r="Q197" s="381"/>
      <c r="R197" s="381"/>
      <c r="S197" s="381"/>
    </row>
    <row r="198" spans="1:19" ht="35.15" customHeight="1" x14ac:dyDescent="0.25">
      <c r="A198" s="128">
        <f t="shared" si="6"/>
        <v>195</v>
      </c>
      <c r="B198" s="129">
        <v>45316</v>
      </c>
      <c r="C198" s="130">
        <v>45292</v>
      </c>
      <c r="D198" s="98" t="s">
        <v>105</v>
      </c>
      <c r="E198" s="95" t="s">
        <v>325</v>
      </c>
      <c r="F198" s="187">
        <v>590</v>
      </c>
      <c r="G198" s="98" t="s">
        <v>1119</v>
      </c>
      <c r="H198" s="98" t="s">
        <v>137</v>
      </c>
      <c r="I198" s="95" t="s">
        <v>1385</v>
      </c>
      <c r="J198" s="131" t="str">
        <f t="shared" si="14"/>
        <v>23.338.189/0007-18</v>
      </c>
      <c r="K198" s="131" t="s">
        <v>1080</v>
      </c>
      <c r="L198" s="132" t="s">
        <v>1073</v>
      </c>
      <c r="M198" s="131">
        <v>15685</v>
      </c>
      <c r="N198" s="134">
        <v>45307</v>
      </c>
      <c r="O198" s="95" t="s">
        <v>1074</v>
      </c>
      <c r="P198" s="131" t="s">
        <v>1205</v>
      </c>
      <c r="Q198" s="381"/>
      <c r="R198" s="381"/>
      <c r="S198" s="381"/>
    </row>
    <row r="199" spans="1:19" ht="35.15" customHeight="1" x14ac:dyDescent="0.25">
      <c r="A199" s="128">
        <f t="shared" si="6"/>
        <v>196</v>
      </c>
      <c r="B199" s="129">
        <v>45316</v>
      </c>
      <c r="C199" s="130">
        <v>45292</v>
      </c>
      <c r="D199" s="98" t="s">
        <v>94</v>
      </c>
      <c r="E199" s="95" t="s">
        <v>166</v>
      </c>
      <c r="F199" s="187">
        <v>1316.46</v>
      </c>
      <c r="G199" s="98" t="s">
        <v>1386</v>
      </c>
      <c r="H199" s="98" t="s">
        <v>118</v>
      </c>
      <c r="I199" s="95" t="s">
        <v>1387</v>
      </c>
      <c r="J199" s="131" t="str">
        <f t="shared" si="14"/>
        <v>05.461.315/0001-50</v>
      </c>
      <c r="K199" s="131" t="s">
        <v>1080</v>
      </c>
      <c r="L199" s="132" t="s">
        <v>1081</v>
      </c>
      <c r="M199" s="131" t="s">
        <v>1388</v>
      </c>
      <c r="N199" s="134">
        <v>45316</v>
      </c>
      <c r="O199" s="95" t="s">
        <v>1074</v>
      </c>
      <c r="P199" s="131" t="s">
        <v>1389</v>
      </c>
      <c r="Q199" s="381"/>
      <c r="R199" s="381"/>
      <c r="S199" s="381"/>
    </row>
    <row r="200" spans="1:19" ht="35.15" customHeight="1" x14ac:dyDescent="0.25">
      <c r="A200" s="128">
        <f t="shared" si="6"/>
        <v>197</v>
      </c>
      <c r="B200" s="129">
        <v>45316</v>
      </c>
      <c r="C200" s="130">
        <v>45292</v>
      </c>
      <c r="D200" s="98" t="s">
        <v>94</v>
      </c>
      <c r="E200" s="95" t="s">
        <v>166</v>
      </c>
      <c r="F200" s="187">
        <v>1485.48</v>
      </c>
      <c r="G200" s="98" t="s">
        <v>1386</v>
      </c>
      <c r="H200" s="98" t="s">
        <v>118</v>
      </c>
      <c r="I200" s="95" t="s">
        <v>1387</v>
      </c>
      <c r="J200" s="131" t="str">
        <f t="shared" si="14"/>
        <v>05.461.315/0001-50</v>
      </c>
      <c r="K200" s="131" t="s">
        <v>1080</v>
      </c>
      <c r="L200" s="132" t="s">
        <v>1081</v>
      </c>
      <c r="M200" s="131" t="s">
        <v>1390</v>
      </c>
      <c r="N200" s="134">
        <v>45316</v>
      </c>
      <c r="O200" s="95" t="s">
        <v>1074</v>
      </c>
      <c r="P200" s="131" t="s">
        <v>1389</v>
      </c>
      <c r="Q200" s="381"/>
      <c r="R200" s="381"/>
      <c r="S200" s="381"/>
    </row>
    <row r="201" spans="1:19" ht="35.15" customHeight="1" x14ac:dyDescent="0.25">
      <c r="A201" s="128">
        <f t="shared" si="6"/>
        <v>198</v>
      </c>
      <c r="B201" s="129">
        <v>45316</v>
      </c>
      <c r="C201" s="130">
        <v>45292</v>
      </c>
      <c r="D201" s="98" t="s">
        <v>105</v>
      </c>
      <c r="E201" s="95" t="s">
        <v>221</v>
      </c>
      <c r="F201" s="187">
        <v>497.54</v>
      </c>
      <c r="G201" s="98" t="s">
        <v>1391</v>
      </c>
      <c r="H201" s="98" t="s">
        <v>118</v>
      </c>
      <c r="I201" s="95" t="s">
        <v>1392</v>
      </c>
      <c r="J201" s="131" t="str">
        <f t="shared" si="14"/>
        <v>26.452.406/0001-07</v>
      </c>
      <c r="K201" s="131" t="s">
        <v>1080</v>
      </c>
      <c r="L201" s="132" t="s">
        <v>1081</v>
      </c>
      <c r="M201" s="131">
        <v>509883</v>
      </c>
      <c r="N201" s="134">
        <v>45316</v>
      </c>
      <c r="O201" s="95" t="s">
        <v>1074</v>
      </c>
      <c r="P201" s="131" t="s">
        <v>1393</v>
      </c>
      <c r="Q201" s="381"/>
      <c r="R201" s="381"/>
      <c r="S201" s="381"/>
    </row>
    <row r="202" spans="1:19" ht="35.15" customHeight="1" x14ac:dyDescent="0.25">
      <c r="A202" s="128">
        <f t="shared" si="6"/>
        <v>199</v>
      </c>
      <c r="B202" s="129">
        <v>45316</v>
      </c>
      <c r="C202" s="130">
        <v>45292</v>
      </c>
      <c r="D202" s="98" t="s">
        <v>105</v>
      </c>
      <c r="E202" s="95" t="s">
        <v>221</v>
      </c>
      <c r="F202" s="187">
        <v>477.66</v>
      </c>
      <c r="G202" s="98" t="s">
        <v>1391</v>
      </c>
      <c r="H202" s="98" t="s">
        <v>118</v>
      </c>
      <c r="I202" s="95" t="s">
        <v>1392</v>
      </c>
      <c r="J202" s="131" t="str">
        <f t="shared" si="14"/>
        <v>26.452.406/0001-07</v>
      </c>
      <c r="K202" s="131" t="s">
        <v>1080</v>
      </c>
      <c r="L202" s="132" t="s">
        <v>1081</v>
      </c>
      <c r="M202" s="131">
        <v>509881</v>
      </c>
      <c r="N202" s="134">
        <v>45316</v>
      </c>
      <c r="O202" s="95" t="s">
        <v>1074</v>
      </c>
      <c r="P202" s="131" t="s">
        <v>1393</v>
      </c>
      <c r="Q202" s="381"/>
      <c r="R202" s="381"/>
      <c r="S202" s="381"/>
    </row>
    <row r="203" spans="1:19" ht="35.15" customHeight="1" x14ac:dyDescent="0.25">
      <c r="A203" s="128">
        <f t="shared" si="6"/>
        <v>200</v>
      </c>
      <c r="B203" s="129">
        <v>45316</v>
      </c>
      <c r="C203" s="130">
        <v>45292</v>
      </c>
      <c r="D203" s="98" t="s">
        <v>105</v>
      </c>
      <c r="E203" s="95" t="s">
        <v>221</v>
      </c>
      <c r="F203" s="187">
        <v>477.66</v>
      </c>
      <c r="G203" s="98" t="s">
        <v>1391</v>
      </c>
      <c r="H203" s="98" t="s">
        <v>118</v>
      </c>
      <c r="I203" s="95" t="s">
        <v>1392</v>
      </c>
      <c r="J203" s="131" t="str">
        <f t="shared" si="14"/>
        <v>26.452.406/0001-07</v>
      </c>
      <c r="K203" s="131" t="s">
        <v>1080</v>
      </c>
      <c r="L203" s="132" t="s">
        <v>1081</v>
      </c>
      <c r="M203" s="131">
        <v>509882</v>
      </c>
      <c r="N203" s="134">
        <v>45316</v>
      </c>
      <c r="O203" s="95" t="s">
        <v>1074</v>
      </c>
      <c r="P203" s="131" t="s">
        <v>1393</v>
      </c>
      <c r="Q203" s="381"/>
      <c r="R203" s="381"/>
      <c r="S203" s="381"/>
    </row>
    <row r="204" spans="1:19" ht="35.15" customHeight="1" x14ac:dyDescent="0.25">
      <c r="A204" s="128">
        <f t="shared" si="6"/>
        <v>201</v>
      </c>
      <c r="B204" s="129">
        <v>45316</v>
      </c>
      <c r="C204" s="130">
        <v>45292</v>
      </c>
      <c r="D204" s="98" t="s">
        <v>105</v>
      </c>
      <c r="E204" s="95" t="s">
        <v>221</v>
      </c>
      <c r="F204" s="187">
        <v>477.66</v>
      </c>
      <c r="G204" s="98" t="s">
        <v>1391</v>
      </c>
      <c r="H204" s="98" t="s">
        <v>118</v>
      </c>
      <c r="I204" s="95" t="s">
        <v>1392</v>
      </c>
      <c r="J204" s="131" t="str">
        <f t="shared" si="14"/>
        <v>26.452.406/0001-07</v>
      </c>
      <c r="K204" s="131" t="s">
        <v>1080</v>
      </c>
      <c r="L204" s="132" t="s">
        <v>1081</v>
      </c>
      <c r="M204" s="131">
        <v>509880</v>
      </c>
      <c r="N204" s="134">
        <v>45316</v>
      </c>
      <c r="O204" s="95" t="s">
        <v>1074</v>
      </c>
      <c r="P204" s="131" t="s">
        <v>1393</v>
      </c>
      <c r="Q204" s="381"/>
      <c r="R204" s="381"/>
      <c r="S204" s="381"/>
    </row>
    <row r="205" spans="1:19" ht="35.15" customHeight="1" x14ac:dyDescent="0.25">
      <c r="A205" s="128">
        <f t="shared" si="6"/>
        <v>202</v>
      </c>
      <c r="B205" s="129">
        <v>45316</v>
      </c>
      <c r="C205" s="130">
        <v>45292</v>
      </c>
      <c r="D205" s="98" t="s">
        <v>94</v>
      </c>
      <c r="E205" s="95" t="s">
        <v>166</v>
      </c>
      <c r="F205" s="187">
        <v>1534.22</v>
      </c>
      <c r="G205" s="98" t="s">
        <v>1386</v>
      </c>
      <c r="H205" s="98" t="s">
        <v>118</v>
      </c>
      <c r="I205" s="95" t="s">
        <v>1387</v>
      </c>
      <c r="J205" s="131" t="str">
        <f t="shared" si="14"/>
        <v>26.452.406/0001-07</v>
      </c>
      <c r="K205" s="131" t="s">
        <v>1080</v>
      </c>
      <c r="L205" s="132" t="s">
        <v>1081</v>
      </c>
      <c r="M205" s="131" t="s">
        <v>1394</v>
      </c>
      <c r="N205" s="134">
        <v>45316</v>
      </c>
      <c r="O205" s="95" t="s">
        <v>1074</v>
      </c>
      <c r="P205" s="131" t="s">
        <v>1393</v>
      </c>
      <c r="Q205" s="381"/>
      <c r="R205" s="381"/>
      <c r="S205" s="381"/>
    </row>
    <row r="206" spans="1:19" ht="35.15" customHeight="1" x14ac:dyDescent="0.25">
      <c r="A206" s="128">
        <f t="shared" si="6"/>
        <v>203</v>
      </c>
      <c r="B206" s="129">
        <v>45316</v>
      </c>
      <c r="C206" s="130">
        <v>45292</v>
      </c>
      <c r="D206" s="98" t="s">
        <v>94</v>
      </c>
      <c r="E206" s="95" t="s">
        <v>166</v>
      </c>
      <c r="F206" s="187">
        <v>1519.34</v>
      </c>
      <c r="G206" s="98" t="s">
        <v>1386</v>
      </c>
      <c r="H206" s="98" t="s">
        <v>118</v>
      </c>
      <c r="I206" s="95" t="s">
        <v>1387</v>
      </c>
      <c r="J206" s="131" t="str">
        <f t="shared" si="14"/>
        <v>26.452.406/0001-07</v>
      </c>
      <c r="K206" s="131" t="s">
        <v>1080</v>
      </c>
      <c r="L206" s="132" t="s">
        <v>1081</v>
      </c>
      <c r="M206" s="131" t="s">
        <v>1395</v>
      </c>
      <c r="N206" s="134">
        <v>45316</v>
      </c>
      <c r="O206" s="95" t="s">
        <v>1074</v>
      </c>
      <c r="P206" s="131" t="s">
        <v>1393</v>
      </c>
      <c r="Q206" s="381"/>
      <c r="R206" s="381"/>
      <c r="S206" s="381"/>
    </row>
    <row r="207" spans="1:19" ht="35.15" customHeight="1" x14ac:dyDescent="0.25">
      <c r="A207" s="128">
        <f t="shared" si="6"/>
        <v>204</v>
      </c>
      <c r="B207" s="129">
        <v>45316</v>
      </c>
      <c r="C207" s="130">
        <v>45292</v>
      </c>
      <c r="D207" s="98" t="s">
        <v>94</v>
      </c>
      <c r="E207" s="95" t="s">
        <v>199</v>
      </c>
      <c r="F207" s="187">
        <v>180</v>
      </c>
      <c r="G207" s="95" t="s">
        <v>1396</v>
      </c>
      <c r="H207" s="98" t="s">
        <v>134</v>
      </c>
      <c r="I207" s="95" t="s">
        <v>1225</v>
      </c>
      <c r="J207" s="131" t="str">
        <f t="shared" si="14"/>
        <v>10.399.575/0001-82</v>
      </c>
      <c r="K207" s="131" t="s">
        <v>1080</v>
      </c>
      <c r="L207" s="132" t="s">
        <v>1081</v>
      </c>
      <c r="M207" s="131">
        <v>1000397216</v>
      </c>
      <c r="N207" s="134">
        <v>45345</v>
      </c>
      <c r="O207" s="95" t="s">
        <v>1074</v>
      </c>
      <c r="P207" s="131" t="s">
        <v>1226</v>
      </c>
      <c r="Q207" s="381"/>
      <c r="R207" s="381"/>
      <c r="S207" s="381"/>
    </row>
    <row r="208" spans="1:19" ht="35.15" customHeight="1" x14ac:dyDescent="0.25">
      <c r="A208" s="128">
        <f t="shared" si="6"/>
        <v>205</v>
      </c>
      <c r="B208" s="129">
        <v>45316</v>
      </c>
      <c r="C208" s="130">
        <v>45292</v>
      </c>
      <c r="D208" s="98" t="s">
        <v>94</v>
      </c>
      <c r="E208" s="95" t="s">
        <v>199</v>
      </c>
      <c r="F208" s="187">
        <v>190.4</v>
      </c>
      <c r="G208" s="95" t="s">
        <v>1104</v>
      </c>
      <c r="H208" s="98" t="s">
        <v>123</v>
      </c>
      <c r="I208" s="95" t="s">
        <v>1105</v>
      </c>
      <c r="J208" s="131" t="str">
        <f t="shared" si="14"/>
        <v>65.107.971/0001-80</v>
      </c>
      <c r="K208" s="131" t="s">
        <v>1080</v>
      </c>
      <c r="L208" s="132" t="s">
        <v>1081</v>
      </c>
      <c r="M208" s="131">
        <v>1000128969</v>
      </c>
      <c r="N208" s="134">
        <v>45328</v>
      </c>
      <c r="O208" s="95" t="s">
        <v>1074</v>
      </c>
      <c r="P208" s="131" t="s">
        <v>1106</v>
      </c>
      <c r="Q208" s="381"/>
      <c r="R208" s="381"/>
      <c r="S208" s="381"/>
    </row>
    <row r="209" spans="1:19" ht="35.15" customHeight="1" x14ac:dyDescent="0.25">
      <c r="A209" s="128">
        <f t="shared" si="6"/>
        <v>206</v>
      </c>
      <c r="B209" s="129">
        <v>45316</v>
      </c>
      <c r="C209" s="130">
        <v>45292</v>
      </c>
      <c r="D209" s="98" t="s">
        <v>94</v>
      </c>
      <c r="E209" s="95" t="s">
        <v>199</v>
      </c>
      <c r="F209" s="187">
        <v>290.39999999999998</v>
      </c>
      <c r="G209" s="95" t="s">
        <v>1397</v>
      </c>
      <c r="H209" s="98" t="s">
        <v>123</v>
      </c>
      <c r="I209" s="95" t="s">
        <v>1398</v>
      </c>
      <c r="J209" s="131" t="str">
        <f t="shared" si="14"/>
        <v>31.434.170/0001-08</v>
      </c>
      <c r="K209" s="131" t="s">
        <v>1080</v>
      </c>
      <c r="L209" s="132" t="s">
        <v>1081</v>
      </c>
      <c r="M209" s="131">
        <v>1000202223</v>
      </c>
      <c r="N209" s="134">
        <v>45343</v>
      </c>
      <c r="O209" s="95" t="s">
        <v>1074</v>
      </c>
      <c r="P209" s="131" t="s">
        <v>1108</v>
      </c>
      <c r="Q209" s="381"/>
      <c r="R209" s="381"/>
      <c r="S209" s="381"/>
    </row>
    <row r="210" spans="1:19" ht="35.15" customHeight="1" x14ac:dyDescent="0.25">
      <c r="A210" s="128">
        <f t="shared" si="6"/>
        <v>207</v>
      </c>
      <c r="B210" s="129">
        <v>45316</v>
      </c>
      <c r="C210" s="130">
        <v>45261</v>
      </c>
      <c r="D210" s="98" t="s">
        <v>105</v>
      </c>
      <c r="E210" s="95" t="s">
        <v>337</v>
      </c>
      <c r="F210" s="187">
        <v>77.400000000000006</v>
      </c>
      <c r="G210" s="98" t="s">
        <v>1399</v>
      </c>
      <c r="H210" s="98" t="s">
        <v>127</v>
      </c>
      <c r="I210" s="95" t="s">
        <v>1400</v>
      </c>
      <c r="J210" s="131" t="str">
        <f t="shared" si="14"/>
        <v>10.426.715/0001-64</v>
      </c>
      <c r="K210" s="131" t="s">
        <v>1080</v>
      </c>
      <c r="L210" s="132" t="s">
        <v>1081</v>
      </c>
      <c r="M210" s="131">
        <v>3928169</v>
      </c>
      <c r="N210" s="134">
        <v>45331</v>
      </c>
      <c r="O210" s="95" t="s">
        <v>1074</v>
      </c>
      <c r="P210" s="131" t="s">
        <v>1082</v>
      </c>
      <c r="Q210" s="381"/>
      <c r="R210" s="381"/>
      <c r="S210" s="381"/>
    </row>
    <row r="211" spans="1:19" ht="35.15" customHeight="1" x14ac:dyDescent="0.25">
      <c r="A211" s="128">
        <f t="shared" si="6"/>
        <v>208</v>
      </c>
      <c r="B211" s="129">
        <v>45316</v>
      </c>
      <c r="C211" s="130">
        <v>45292</v>
      </c>
      <c r="D211" s="98" t="s">
        <v>105</v>
      </c>
      <c r="E211" s="95" t="s">
        <v>283</v>
      </c>
      <c r="F211" s="187">
        <v>2</v>
      </c>
      <c r="G211" s="98" t="s">
        <v>1243</v>
      </c>
      <c r="H211" s="98" t="s">
        <v>118</v>
      </c>
      <c r="I211" s="95" t="s">
        <v>117</v>
      </c>
      <c r="J211" s="131" t="s">
        <v>79</v>
      </c>
      <c r="K211" s="131" t="s">
        <v>79</v>
      </c>
      <c r="L211" s="132" t="s">
        <v>79</v>
      </c>
      <c r="M211" s="131" t="s">
        <v>79</v>
      </c>
      <c r="N211" s="134" t="s">
        <v>79</v>
      </c>
      <c r="O211" s="95" t="s">
        <v>1074</v>
      </c>
      <c r="P211" s="131" t="s">
        <v>79</v>
      </c>
      <c r="Q211" s="381"/>
      <c r="R211" s="381"/>
      <c r="S211" s="381"/>
    </row>
    <row r="212" spans="1:19" ht="35.15" customHeight="1" x14ac:dyDescent="0.25">
      <c r="A212" s="128">
        <f t="shared" si="6"/>
        <v>209</v>
      </c>
      <c r="B212" s="129">
        <v>45317</v>
      </c>
      <c r="C212" s="130">
        <v>45292</v>
      </c>
      <c r="D212" s="98" t="s">
        <v>105</v>
      </c>
      <c r="E212" s="95" t="s">
        <v>265</v>
      </c>
      <c r="F212" s="187">
        <v>597.66</v>
      </c>
      <c r="G212" s="98" t="s">
        <v>1401</v>
      </c>
      <c r="H212" s="98" t="s">
        <v>118</v>
      </c>
      <c r="I212" s="95" t="s">
        <v>1402</v>
      </c>
      <c r="J212" s="131" t="str">
        <f t="shared" ref="J212:J245" si="15">IF(P212="","",IF(LEN(P212)&gt;14,P212,"CPF Protegido - LGPD"))</f>
        <v>015.412.660/0001-04</v>
      </c>
      <c r="K212" s="131" t="s">
        <v>1080</v>
      </c>
      <c r="L212" s="132" t="s">
        <v>1081</v>
      </c>
      <c r="M212" s="131">
        <v>24080</v>
      </c>
      <c r="N212" s="134">
        <v>45317</v>
      </c>
      <c r="O212" s="95" t="s">
        <v>1074</v>
      </c>
      <c r="P212" s="131" t="s">
        <v>1403</v>
      </c>
      <c r="Q212" s="381"/>
      <c r="R212" s="381"/>
      <c r="S212" s="381"/>
    </row>
    <row r="213" spans="1:19" ht="35.15" customHeight="1" x14ac:dyDescent="0.25">
      <c r="A213" s="128">
        <f t="shared" si="6"/>
        <v>210</v>
      </c>
      <c r="B213" s="129">
        <v>45317</v>
      </c>
      <c r="C213" s="130">
        <v>45292</v>
      </c>
      <c r="D213" s="98" t="s">
        <v>105</v>
      </c>
      <c r="E213" s="95" t="s">
        <v>345</v>
      </c>
      <c r="F213" s="187">
        <v>2700</v>
      </c>
      <c r="G213" s="98" t="s">
        <v>1404</v>
      </c>
      <c r="H213" s="98" t="s">
        <v>126</v>
      </c>
      <c r="I213" s="95" t="s">
        <v>1405</v>
      </c>
      <c r="J213" s="131" t="str">
        <f t="shared" si="15"/>
        <v>48.336.984/0001-02</v>
      </c>
      <c r="K213" s="131" t="s">
        <v>1114</v>
      </c>
      <c r="L213" s="132" t="s">
        <v>1073</v>
      </c>
      <c r="M213" s="131" t="s">
        <v>1406</v>
      </c>
      <c r="N213" s="134">
        <v>45315</v>
      </c>
      <c r="O213" s="95" t="s">
        <v>1074</v>
      </c>
      <c r="P213" s="131" t="s">
        <v>1407</v>
      </c>
      <c r="Q213" s="381"/>
      <c r="R213" s="381"/>
      <c r="S213" s="381"/>
    </row>
    <row r="214" spans="1:19" ht="35.15" customHeight="1" x14ac:dyDescent="0.25">
      <c r="A214" s="128">
        <f t="shared" si="6"/>
        <v>211</v>
      </c>
      <c r="B214" s="129">
        <v>45317</v>
      </c>
      <c r="C214" s="130">
        <v>45292</v>
      </c>
      <c r="D214" s="98" t="s">
        <v>105</v>
      </c>
      <c r="E214" s="95" t="s">
        <v>345</v>
      </c>
      <c r="F214" s="187">
        <v>980</v>
      </c>
      <c r="G214" s="98" t="s">
        <v>1408</v>
      </c>
      <c r="H214" s="98" t="s">
        <v>126</v>
      </c>
      <c r="I214" s="95" t="s">
        <v>1405</v>
      </c>
      <c r="J214" s="131" t="str">
        <f t="shared" si="15"/>
        <v>48.336.984/0001-02</v>
      </c>
      <c r="K214" s="131" t="s">
        <v>1114</v>
      </c>
      <c r="L214" s="132" t="s">
        <v>1073</v>
      </c>
      <c r="M214" s="131" t="s">
        <v>1409</v>
      </c>
      <c r="N214" s="134">
        <v>45315</v>
      </c>
      <c r="O214" s="95" t="s">
        <v>1074</v>
      </c>
      <c r="P214" s="131" t="s">
        <v>1407</v>
      </c>
      <c r="Q214" s="381"/>
      <c r="R214" s="381"/>
      <c r="S214" s="381"/>
    </row>
    <row r="215" spans="1:19" ht="35.15" customHeight="1" x14ac:dyDescent="0.25">
      <c r="A215" s="128">
        <f t="shared" si="6"/>
        <v>212</v>
      </c>
      <c r="B215" s="129">
        <v>45317</v>
      </c>
      <c r="C215" s="130">
        <v>45292</v>
      </c>
      <c r="D215" s="98" t="s">
        <v>105</v>
      </c>
      <c r="E215" s="95" t="s">
        <v>265</v>
      </c>
      <c r="F215" s="187">
        <v>200</v>
      </c>
      <c r="G215" s="98" t="s">
        <v>1410</v>
      </c>
      <c r="H215" s="98" t="s">
        <v>118</v>
      </c>
      <c r="I215" s="95" t="s">
        <v>1411</v>
      </c>
      <c r="J215" s="131" t="str">
        <f t="shared" si="15"/>
        <v>11.970.278/0001-08</v>
      </c>
      <c r="K215" s="131" t="s">
        <v>1080</v>
      </c>
      <c r="L215" s="132" t="s">
        <v>1081</v>
      </c>
      <c r="M215" s="131">
        <v>15161170</v>
      </c>
      <c r="N215" s="134">
        <v>45306</v>
      </c>
      <c r="O215" s="95" t="s">
        <v>1074</v>
      </c>
      <c r="P215" s="131" t="s">
        <v>1412</v>
      </c>
      <c r="Q215" s="381"/>
      <c r="R215" s="381"/>
      <c r="S215" s="381"/>
    </row>
    <row r="216" spans="1:19" ht="35.15" customHeight="1" x14ac:dyDescent="0.25">
      <c r="A216" s="128">
        <f t="shared" si="6"/>
        <v>213</v>
      </c>
      <c r="B216" s="129">
        <v>45317</v>
      </c>
      <c r="C216" s="130">
        <v>45292</v>
      </c>
      <c r="D216" s="98" t="s">
        <v>105</v>
      </c>
      <c r="E216" s="95" t="s">
        <v>265</v>
      </c>
      <c r="F216" s="187">
        <v>686.67</v>
      </c>
      <c r="G216" s="98" t="s">
        <v>1413</v>
      </c>
      <c r="H216" s="98" t="s">
        <v>117</v>
      </c>
      <c r="I216" s="95" t="s">
        <v>1411</v>
      </c>
      <c r="J216" s="131" t="str">
        <f t="shared" si="15"/>
        <v>11.970.278/0001-08</v>
      </c>
      <c r="K216" s="131" t="s">
        <v>1080</v>
      </c>
      <c r="L216" s="132" t="s">
        <v>1081</v>
      </c>
      <c r="M216" s="131">
        <v>49270871</v>
      </c>
      <c r="N216" s="134">
        <v>45306</v>
      </c>
      <c r="O216" s="95" t="s">
        <v>1074</v>
      </c>
      <c r="P216" s="131" t="s">
        <v>1412</v>
      </c>
      <c r="Q216" s="381"/>
      <c r="R216" s="381"/>
      <c r="S216" s="381"/>
    </row>
    <row r="217" spans="1:19" ht="35.15" customHeight="1" x14ac:dyDescent="0.25">
      <c r="A217" s="128">
        <f t="shared" si="6"/>
        <v>214</v>
      </c>
      <c r="B217" s="129">
        <v>45317</v>
      </c>
      <c r="C217" s="130">
        <v>45292</v>
      </c>
      <c r="D217" s="98" t="s">
        <v>105</v>
      </c>
      <c r="E217" s="95" t="s">
        <v>227</v>
      </c>
      <c r="F217" s="187">
        <v>700.64</v>
      </c>
      <c r="G217" s="98" t="s">
        <v>1270</v>
      </c>
      <c r="H217" s="98" t="s">
        <v>125</v>
      </c>
      <c r="I217" s="95" t="s">
        <v>1314</v>
      </c>
      <c r="J217" s="131" t="str">
        <f t="shared" si="15"/>
        <v>06.981.180/0001-16</v>
      </c>
      <c r="K217" s="131" t="s">
        <v>1080</v>
      </c>
      <c r="L217" s="132" t="s">
        <v>1081</v>
      </c>
      <c r="M217" s="131">
        <v>110196198</v>
      </c>
      <c r="N217" s="134">
        <v>45318</v>
      </c>
      <c r="O217" s="95" t="s">
        <v>1074</v>
      </c>
      <c r="P217" s="131" t="s">
        <v>1414</v>
      </c>
      <c r="Q217" s="381"/>
      <c r="R217" s="381"/>
      <c r="S217" s="381"/>
    </row>
    <row r="218" spans="1:19" ht="35.15" customHeight="1" x14ac:dyDescent="0.25">
      <c r="A218" s="128">
        <f t="shared" si="6"/>
        <v>215</v>
      </c>
      <c r="B218" s="129">
        <v>45320</v>
      </c>
      <c r="C218" s="130">
        <v>45292</v>
      </c>
      <c r="D218" s="98" t="s">
        <v>94</v>
      </c>
      <c r="E218" s="95" t="s">
        <v>188</v>
      </c>
      <c r="F218" s="187">
        <v>754.42</v>
      </c>
      <c r="G218" s="98" t="s">
        <v>1415</v>
      </c>
      <c r="H218" s="98" t="s">
        <v>117</v>
      </c>
      <c r="I218" s="95" t="s">
        <v>1416</v>
      </c>
      <c r="J218" s="131" t="str">
        <f t="shared" si="15"/>
        <v>CPF Protegido - LGPD</v>
      </c>
      <c r="K218" s="131" t="s">
        <v>1072</v>
      </c>
      <c r="L218" s="132" t="s">
        <v>1417</v>
      </c>
      <c r="M218" s="131" t="s">
        <v>79</v>
      </c>
      <c r="N218" s="134">
        <v>45320</v>
      </c>
      <c r="O218" s="95" t="s">
        <v>1074</v>
      </c>
      <c r="P218" s="131" t="s">
        <v>1418</v>
      </c>
      <c r="Q218" s="381"/>
      <c r="R218" s="381"/>
      <c r="S218" s="381"/>
    </row>
    <row r="219" spans="1:19" ht="35.15" customHeight="1" x14ac:dyDescent="0.25">
      <c r="A219" s="128">
        <f t="shared" si="6"/>
        <v>216</v>
      </c>
      <c r="B219" s="129">
        <v>45320</v>
      </c>
      <c r="C219" s="130">
        <v>45292</v>
      </c>
      <c r="D219" s="98" t="s">
        <v>94</v>
      </c>
      <c r="E219" s="95" t="s">
        <v>188</v>
      </c>
      <c r="F219" s="187">
        <v>115.24</v>
      </c>
      <c r="G219" s="98" t="s">
        <v>1415</v>
      </c>
      <c r="H219" s="98" t="s">
        <v>117</v>
      </c>
      <c r="I219" s="95" t="s">
        <v>1419</v>
      </c>
      <c r="J219" s="131" t="str">
        <f t="shared" si="15"/>
        <v>CPF Protegido - LGPD</v>
      </c>
      <c r="K219" s="131" t="s">
        <v>1072</v>
      </c>
      <c r="L219" s="132" t="s">
        <v>1417</v>
      </c>
      <c r="M219" s="131" t="s">
        <v>79</v>
      </c>
      <c r="N219" s="134">
        <v>45320</v>
      </c>
      <c r="O219" s="95" t="s">
        <v>1074</v>
      </c>
      <c r="P219" s="131" t="s">
        <v>1420</v>
      </c>
      <c r="Q219" s="381"/>
      <c r="R219" s="381"/>
      <c r="S219" s="381"/>
    </row>
    <row r="220" spans="1:19" ht="35.15" customHeight="1" x14ac:dyDescent="0.25">
      <c r="A220" s="128">
        <f t="shared" si="6"/>
        <v>217</v>
      </c>
      <c r="B220" s="129">
        <v>45320</v>
      </c>
      <c r="C220" s="130">
        <v>45292</v>
      </c>
      <c r="D220" s="98" t="s">
        <v>94</v>
      </c>
      <c r="E220" s="95" t="s">
        <v>188</v>
      </c>
      <c r="F220" s="187">
        <v>1246.17</v>
      </c>
      <c r="G220" s="98" t="s">
        <v>1415</v>
      </c>
      <c r="H220" s="98" t="s">
        <v>117</v>
      </c>
      <c r="I220" s="95" t="s">
        <v>1421</v>
      </c>
      <c r="J220" s="131" t="str">
        <f t="shared" si="15"/>
        <v>CPF Protegido - LGPD</v>
      </c>
      <c r="K220" s="131" t="s">
        <v>1072</v>
      </c>
      <c r="L220" s="132" t="s">
        <v>1417</v>
      </c>
      <c r="M220" s="131" t="s">
        <v>79</v>
      </c>
      <c r="N220" s="134">
        <v>45320</v>
      </c>
      <c r="O220" s="95" t="s">
        <v>1074</v>
      </c>
      <c r="P220" s="131" t="s">
        <v>1422</v>
      </c>
      <c r="Q220" s="381"/>
      <c r="R220" s="381"/>
      <c r="S220" s="381"/>
    </row>
    <row r="221" spans="1:19" ht="35.15" customHeight="1" x14ac:dyDescent="0.25">
      <c r="A221" s="128">
        <f t="shared" si="6"/>
        <v>218</v>
      </c>
      <c r="B221" s="129">
        <v>45320</v>
      </c>
      <c r="C221" s="130">
        <v>45292</v>
      </c>
      <c r="D221" s="98" t="s">
        <v>105</v>
      </c>
      <c r="E221" s="95" t="s">
        <v>307</v>
      </c>
      <c r="F221" s="187">
        <v>67.2</v>
      </c>
      <c r="G221" s="98" t="s">
        <v>1423</v>
      </c>
      <c r="H221" s="98" t="s">
        <v>117</v>
      </c>
      <c r="I221" s="95" t="s">
        <v>1424</v>
      </c>
      <c r="J221" s="131" t="str">
        <f t="shared" si="15"/>
        <v>17.032.673/0001-26</v>
      </c>
      <c r="K221" s="131" t="s">
        <v>1072</v>
      </c>
      <c r="L221" s="132" t="s">
        <v>1073</v>
      </c>
      <c r="M221" s="131">
        <v>4551</v>
      </c>
      <c r="N221" s="134">
        <v>45320</v>
      </c>
      <c r="O221" s="95" t="s">
        <v>1074</v>
      </c>
      <c r="P221" s="131" t="s">
        <v>1382</v>
      </c>
      <c r="Q221" s="381"/>
      <c r="R221" s="381"/>
      <c r="S221" s="381"/>
    </row>
    <row r="222" spans="1:19" ht="35.15" customHeight="1" x14ac:dyDescent="0.25">
      <c r="A222" s="128">
        <f t="shared" si="6"/>
        <v>219</v>
      </c>
      <c r="B222" s="129">
        <v>45320</v>
      </c>
      <c r="C222" s="130">
        <v>45292</v>
      </c>
      <c r="D222" s="98" t="s">
        <v>94</v>
      </c>
      <c r="E222" s="95" t="s">
        <v>188</v>
      </c>
      <c r="F222" s="187">
        <v>127.82</v>
      </c>
      <c r="G222" s="98" t="s">
        <v>1415</v>
      </c>
      <c r="H222" s="98" t="s">
        <v>117</v>
      </c>
      <c r="I222" s="95" t="s">
        <v>1425</v>
      </c>
      <c r="J222" s="131" t="str">
        <f t="shared" si="15"/>
        <v>CPF Protegido - LGPD</v>
      </c>
      <c r="K222" s="131" t="s">
        <v>1072</v>
      </c>
      <c r="L222" s="132" t="s">
        <v>1417</v>
      </c>
      <c r="M222" s="131" t="s">
        <v>79</v>
      </c>
      <c r="N222" s="134">
        <v>45320</v>
      </c>
      <c r="O222" s="95" t="s">
        <v>1074</v>
      </c>
      <c r="P222" s="131" t="s">
        <v>1426</v>
      </c>
      <c r="Q222" s="381"/>
      <c r="R222" s="381"/>
      <c r="S222" s="381"/>
    </row>
    <row r="223" spans="1:19" ht="35.15" customHeight="1" x14ac:dyDescent="0.25">
      <c r="A223" s="128">
        <f t="shared" si="6"/>
        <v>220</v>
      </c>
      <c r="B223" s="129">
        <v>45320</v>
      </c>
      <c r="C223" s="130">
        <v>45292</v>
      </c>
      <c r="D223" s="98" t="s">
        <v>94</v>
      </c>
      <c r="E223" s="95" t="s">
        <v>188</v>
      </c>
      <c r="F223" s="187">
        <v>61.35</v>
      </c>
      <c r="G223" s="98" t="s">
        <v>1415</v>
      </c>
      <c r="H223" s="98" t="s">
        <v>117</v>
      </c>
      <c r="I223" s="95" t="s">
        <v>1427</v>
      </c>
      <c r="J223" s="131" t="str">
        <f t="shared" si="15"/>
        <v>CPF Protegido - LGPD</v>
      </c>
      <c r="K223" s="131" t="s">
        <v>1072</v>
      </c>
      <c r="L223" s="132" t="s">
        <v>1417</v>
      </c>
      <c r="M223" s="131" t="s">
        <v>79</v>
      </c>
      <c r="N223" s="134">
        <v>45320</v>
      </c>
      <c r="O223" s="95" t="s">
        <v>1074</v>
      </c>
      <c r="P223" s="131" t="s">
        <v>1428</v>
      </c>
      <c r="Q223" s="381"/>
      <c r="R223" s="381"/>
      <c r="S223" s="381"/>
    </row>
    <row r="224" spans="1:19" ht="35.15" customHeight="1" x14ac:dyDescent="0.25">
      <c r="A224" s="128">
        <f t="shared" si="6"/>
        <v>221</v>
      </c>
      <c r="B224" s="129">
        <v>45320</v>
      </c>
      <c r="C224" s="130">
        <v>45292</v>
      </c>
      <c r="D224" s="98" t="s">
        <v>94</v>
      </c>
      <c r="E224" s="95" t="s">
        <v>188</v>
      </c>
      <c r="F224" s="187">
        <v>249.17</v>
      </c>
      <c r="G224" s="98" t="s">
        <v>1415</v>
      </c>
      <c r="H224" s="98" t="s">
        <v>117</v>
      </c>
      <c r="I224" s="95" t="s">
        <v>1429</v>
      </c>
      <c r="J224" s="131" t="str">
        <f t="shared" si="15"/>
        <v>CPF Protegido - LGPD</v>
      </c>
      <c r="K224" s="131" t="s">
        <v>1072</v>
      </c>
      <c r="L224" s="132" t="s">
        <v>1417</v>
      </c>
      <c r="M224" s="131" t="s">
        <v>79</v>
      </c>
      <c r="N224" s="134">
        <v>45320</v>
      </c>
      <c r="O224" s="95" t="s">
        <v>1074</v>
      </c>
      <c r="P224" s="131" t="s">
        <v>1430</v>
      </c>
      <c r="Q224" s="381"/>
      <c r="R224" s="381"/>
      <c r="S224" s="381"/>
    </row>
    <row r="225" spans="1:19" ht="35.15" customHeight="1" x14ac:dyDescent="0.25">
      <c r="A225" s="128">
        <f t="shared" si="6"/>
        <v>222</v>
      </c>
      <c r="B225" s="129">
        <v>45320</v>
      </c>
      <c r="C225" s="130">
        <v>45292</v>
      </c>
      <c r="D225" s="98" t="s">
        <v>105</v>
      </c>
      <c r="E225" s="95" t="s">
        <v>307</v>
      </c>
      <c r="F225" s="187">
        <v>787</v>
      </c>
      <c r="G225" s="98" t="s">
        <v>1415</v>
      </c>
      <c r="H225" s="98" t="s">
        <v>129</v>
      </c>
      <c r="I225" s="95" t="s">
        <v>1431</v>
      </c>
      <c r="J225" s="131" t="str">
        <f t="shared" si="15"/>
        <v>19.236.603/0001-15</v>
      </c>
      <c r="K225" s="131" t="s">
        <v>1114</v>
      </c>
      <c r="L225" s="132" t="s">
        <v>1073</v>
      </c>
      <c r="M225" s="131">
        <v>3369</v>
      </c>
      <c r="N225" s="134">
        <v>45320</v>
      </c>
      <c r="O225" s="95" t="s">
        <v>1074</v>
      </c>
      <c r="P225" s="131" t="s">
        <v>1432</v>
      </c>
      <c r="Q225" s="381"/>
      <c r="R225" s="381"/>
      <c r="S225" s="381"/>
    </row>
    <row r="226" spans="1:19" ht="35.15" customHeight="1" x14ac:dyDescent="0.25">
      <c r="A226" s="128">
        <f t="shared" si="6"/>
        <v>223</v>
      </c>
      <c r="B226" s="129">
        <v>45320</v>
      </c>
      <c r="C226" s="130">
        <v>45292</v>
      </c>
      <c r="D226" s="98" t="s">
        <v>94</v>
      </c>
      <c r="E226" s="95" t="s">
        <v>199</v>
      </c>
      <c r="F226" s="187">
        <v>435</v>
      </c>
      <c r="G226" s="98" t="s">
        <v>1433</v>
      </c>
      <c r="H226" s="98" t="s">
        <v>118</v>
      </c>
      <c r="I226" s="95" t="s">
        <v>1087</v>
      </c>
      <c r="J226" s="131" t="str">
        <f t="shared" si="15"/>
        <v>19.002.476/0001-90</v>
      </c>
      <c r="K226" s="131" t="s">
        <v>1080</v>
      </c>
      <c r="L226" s="132" t="s">
        <v>1081</v>
      </c>
      <c r="M226" s="131">
        <v>2526260</v>
      </c>
      <c r="N226" s="134">
        <v>45340</v>
      </c>
      <c r="O226" s="95" t="s">
        <v>1074</v>
      </c>
      <c r="P226" s="131" t="s">
        <v>1088</v>
      </c>
      <c r="Q226" s="381"/>
      <c r="R226" s="381"/>
      <c r="S226" s="381"/>
    </row>
    <row r="227" spans="1:19" ht="35.15" customHeight="1" x14ac:dyDescent="0.25">
      <c r="A227" s="128">
        <f t="shared" si="6"/>
        <v>224</v>
      </c>
      <c r="B227" s="129">
        <v>45320</v>
      </c>
      <c r="C227" s="130">
        <v>45292</v>
      </c>
      <c r="D227" s="98" t="s">
        <v>94</v>
      </c>
      <c r="E227" s="95" t="s">
        <v>199</v>
      </c>
      <c r="F227" s="187">
        <v>1125</v>
      </c>
      <c r="G227" s="98" t="s">
        <v>1433</v>
      </c>
      <c r="H227" s="98" t="s">
        <v>119</v>
      </c>
      <c r="I227" s="95" t="s">
        <v>1087</v>
      </c>
      <c r="J227" s="131" t="str">
        <f t="shared" si="15"/>
        <v>19.002.476/0001-90</v>
      </c>
      <c r="K227" s="131" t="s">
        <v>1080</v>
      </c>
      <c r="L227" s="132" t="s">
        <v>1081</v>
      </c>
      <c r="M227" s="131">
        <v>2526246</v>
      </c>
      <c r="N227" s="134">
        <v>45340</v>
      </c>
      <c r="O227" s="95" t="s">
        <v>1074</v>
      </c>
      <c r="P227" s="131" t="s">
        <v>1088</v>
      </c>
      <c r="Q227" s="381"/>
      <c r="R227" s="381"/>
      <c r="S227" s="381"/>
    </row>
    <row r="228" spans="1:19" ht="35.15" customHeight="1" x14ac:dyDescent="0.25">
      <c r="A228" s="128">
        <f t="shared" si="6"/>
        <v>225</v>
      </c>
      <c r="B228" s="129">
        <v>45320</v>
      </c>
      <c r="C228" s="130">
        <v>45292</v>
      </c>
      <c r="D228" s="98" t="s">
        <v>94</v>
      </c>
      <c r="E228" s="95" t="s">
        <v>199</v>
      </c>
      <c r="F228" s="187">
        <v>300</v>
      </c>
      <c r="G228" s="98" t="s">
        <v>1433</v>
      </c>
      <c r="H228" s="98" t="s">
        <v>119</v>
      </c>
      <c r="I228" s="95" t="s">
        <v>1087</v>
      </c>
      <c r="J228" s="131" t="str">
        <f t="shared" si="15"/>
        <v>19.002.476/0001-90</v>
      </c>
      <c r="K228" s="131" t="s">
        <v>1080</v>
      </c>
      <c r="L228" s="132" t="s">
        <v>1081</v>
      </c>
      <c r="M228" s="131">
        <v>2526235</v>
      </c>
      <c r="N228" s="134">
        <v>45340</v>
      </c>
      <c r="O228" s="95" t="s">
        <v>1074</v>
      </c>
      <c r="P228" s="131" t="s">
        <v>1088</v>
      </c>
      <c r="Q228" s="381"/>
      <c r="R228" s="381"/>
      <c r="S228" s="381"/>
    </row>
    <row r="229" spans="1:19" ht="35.15" customHeight="1" x14ac:dyDescent="0.25">
      <c r="A229" s="128">
        <f t="shared" si="6"/>
        <v>226</v>
      </c>
      <c r="B229" s="129">
        <v>45320</v>
      </c>
      <c r="C229" s="130">
        <v>45292</v>
      </c>
      <c r="D229" s="98" t="s">
        <v>105</v>
      </c>
      <c r="E229" s="95" t="s">
        <v>341</v>
      </c>
      <c r="F229" s="188">
        <v>45000</v>
      </c>
      <c r="G229" s="98" t="s">
        <v>1434</v>
      </c>
      <c r="H229" s="98" t="s">
        <v>118</v>
      </c>
      <c r="I229" s="95" t="s">
        <v>1435</v>
      </c>
      <c r="J229" s="131" t="str">
        <f t="shared" si="15"/>
        <v>08.222.761/0001-08</v>
      </c>
      <c r="K229" s="131" t="s">
        <v>1080</v>
      </c>
      <c r="L229" s="132" t="s">
        <v>1073</v>
      </c>
      <c r="M229" s="136">
        <v>20240000004759</v>
      </c>
      <c r="N229" s="134">
        <v>45316</v>
      </c>
      <c r="O229" s="95" t="s">
        <v>1074</v>
      </c>
      <c r="P229" s="131" t="s">
        <v>1436</v>
      </c>
      <c r="Q229" s="381"/>
      <c r="R229" s="381"/>
      <c r="S229" s="381"/>
    </row>
    <row r="230" spans="1:19" ht="35.15" customHeight="1" x14ac:dyDescent="0.25">
      <c r="A230" s="128">
        <f t="shared" si="6"/>
        <v>227</v>
      </c>
      <c r="B230" s="129">
        <v>45320</v>
      </c>
      <c r="C230" s="130">
        <v>45292</v>
      </c>
      <c r="D230" s="98" t="s">
        <v>105</v>
      </c>
      <c r="E230" s="95" t="s">
        <v>223</v>
      </c>
      <c r="F230" s="188">
        <v>593.74</v>
      </c>
      <c r="G230" s="98" t="s">
        <v>1437</v>
      </c>
      <c r="H230" s="98" t="s">
        <v>127</v>
      </c>
      <c r="I230" s="95" t="s">
        <v>1438</v>
      </c>
      <c r="J230" s="131" t="str">
        <f t="shared" si="15"/>
        <v>18.715.383/0001-40</v>
      </c>
      <c r="K230" s="131" t="s">
        <v>1080</v>
      </c>
      <c r="L230" s="132" t="s">
        <v>1439</v>
      </c>
      <c r="M230" s="131" t="s">
        <v>1440</v>
      </c>
      <c r="N230" s="134">
        <v>45322</v>
      </c>
      <c r="O230" s="95" t="s">
        <v>1074</v>
      </c>
      <c r="P230" s="131" t="s">
        <v>1441</v>
      </c>
      <c r="Q230" s="381"/>
      <c r="R230" s="381"/>
      <c r="S230" s="381"/>
    </row>
    <row r="231" spans="1:19" ht="35.15" customHeight="1" x14ac:dyDescent="0.25">
      <c r="A231" s="128">
        <f t="shared" si="6"/>
        <v>228</v>
      </c>
      <c r="B231" s="129">
        <v>45320</v>
      </c>
      <c r="C231" s="130">
        <v>45292</v>
      </c>
      <c r="D231" s="98" t="s">
        <v>105</v>
      </c>
      <c r="E231" s="95" t="s">
        <v>223</v>
      </c>
      <c r="F231" s="187">
        <v>1212.81</v>
      </c>
      <c r="G231" s="98" t="s">
        <v>1437</v>
      </c>
      <c r="H231" s="98" t="s">
        <v>127</v>
      </c>
      <c r="I231" s="95" t="s">
        <v>1438</v>
      </c>
      <c r="J231" s="131" t="str">
        <f t="shared" si="15"/>
        <v>18.715.383/0001-40</v>
      </c>
      <c r="K231" s="131" t="s">
        <v>1080</v>
      </c>
      <c r="L231" s="132" t="s">
        <v>1439</v>
      </c>
      <c r="M231" s="131" t="s">
        <v>1442</v>
      </c>
      <c r="N231" s="134">
        <v>45322</v>
      </c>
      <c r="O231" s="95" t="s">
        <v>1074</v>
      </c>
      <c r="P231" s="131" t="s">
        <v>1441</v>
      </c>
      <c r="Q231" s="381"/>
      <c r="R231" s="381"/>
      <c r="S231" s="381"/>
    </row>
    <row r="232" spans="1:19" ht="35.15" customHeight="1" x14ac:dyDescent="0.25">
      <c r="A232" s="128">
        <f t="shared" si="6"/>
        <v>229</v>
      </c>
      <c r="B232" s="129">
        <v>45320</v>
      </c>
      <c r="C232" s="130">
        <v>45292</v>
      </c>
      <c r="D232" s="98" t="s">
        <v>94</v>
      </c>
      <c r="E232" s="95" t="s">
        <v>190</v>
      </c>
      <c r="F232" s="187">
        <v>462.93</v>
      </c>
      <c r="G232" s="98" t="s">
        <v>1443</v>
      </c>
      <c r="H232" s="98" t="s">
        <v>126</v>
      </c>
      <c r="I232" s="95" t="s">
        <v>1444</v>
      </c>
      <c r="J232" s="131" t="str">
        <f t="shared" si="15"/>
        <v>19.596.170/0014-23</v>
      </c>
      <c r="K232" s="131" t="s">
        <v>1080</v>
      </c>
      <c r="L232" s="132" t="s">
        <v>1081</v>
      </c>
      <c r="M232" s="131" t="s">
        <v>1445</v>
      </c>
      <c r="N232" s="134">
        <v>45319</v>
      </c>
      <c r="O232" s="95" t="s">
        <v>1074</v>
      </c>
      <c r="P232" s="131" t="s">
        <v>1446</v>
      </c>
      <c r="Q232" s="381"/>
      <c r="R232" s="381"/>
      <c r="S232" s="381"/>
    </row>
    <row r="233" spans="1:19" ht="35.15" customHeight="1" x14ac:dyDescent="0.25">
      <c r="A233" s="128">
        <f t="shared" si="6"/>
        <v>230</v>
      </c>
      <c r="B233" s="129">
        <v>45320</v>
      </c>
      <c r="C233" s="130">
        <v>45292</v>
      </c>
      <c r="D233" s="98" t="s">
        <v>94</v>
      </c>
      <c r="E233" s="95" t="s">
        <v>190</v>
      </c>
      <c r="F233" s="187">
        <v>449.33</v>
      </c>
      <c r="G233" s="98" t="s">
        <v>1443</v>
      </c>
      <c r="H233" s="98" t="s">
        <v>127</v>
      </c>
      <c r="I233" s="95" t="s">
        <v>1444</v>
      </c>
      <c r="J233" s="131" t="str">
        <f t="shared" si="15"/>
        <v>19.596.170/0014-23</v>
      </c>
      <c r="K233" s="131" t="s">
        <v>1080</v>
      </c>
      <c r="L233" s="132" t="s">
        <v>1081</v>
      </c>
      <c r="M233" s="131" t="s">
        <v>1447</v>
      </c>
      <c r="N233" s="134">
        <v>45319</v>
      </c>
      <c r="O233" s="95" t="s">
        <v>1074</v>
      </c>
      <c r="P233" s="131" t="s">
        <v>1446</v>
      </c>
      <c r="Q233" s="381"/>
      <c r="R233" s="381"/>
      <c r="S233" s="381"/>
    </row>
    <row r="234" spans="1:19" ht="35.15" customHeight="1" x14ac:dyDescent="0.25">
      <c r="A234" s="128">
        <f t="shared" si="6"/>
        <v>231</v>
      </c>
      <c r="B234" s="129">
        <v>45320</v>
      </c>
      <c r="C234" s="130">
        <v>45292</v>
      </c>
      <c r="D234" s="98" t="s">
        <v>94</v>
      </c>
      <c r="E234" s="95" t="s">
        <v>190</v>
      </c>
      <c r="F234" s="187">
        <v>326.77999999999997</v>
      </c>
      <c r="G234" s="98" t="s">
        <v>1443</v>
      </c>
      <c r="H234" s="98" t="s">
        <v>125</v>
      </c>
      <c r="I234" s="95" t="s">
        <v>1444</v>
      </c>
      <c r="J234" s="131" t="str">
        <f t="shared" si="15"/>
        <v>19.596.170/0014-23</v>
      </c>
      <c r="K234" s="131" t="s">
        <v>1080</v>
      </c>
      <c r="L234" s="132" t="s">
        <v>1081</v>
      </c>
      <c r="M234" s="131" t="s">
        <v>1448</v>
      </c>
      <c r="N234" s="134">
        <v>45319</v>
      </c>
      <c r="O234" s="95" t="s">
        <v>1074</v>
      </c>
      <c r="P234" s="131" t="s">
        <v>1446</v>
      </c>
      <c r="Q234" s="381"/>
      <c r="R234" s="381"/>
      <c r="S234" s="381"/>
    </row>
    <row r="235" spans="1:19" ht="35.15" customHeight="1" x14ac:dyDescent="0.25">
      <c r="A235" s="128">
        <f t="shared" si="6"/>
        <v>232</v>
      </c>
      <c r="B235" s="129">
        <v>45320</v>
      </c>
      <c r="C235" s="130">
        <v>45292</v>
      </c>
      <c r="D235" s="98" t="s">
        <v>94</v>
      </c>
      <c r="E235" s="95" t="s">
        <v>190</v>
      </c>
      <c r="F235" s="187">
        <v>490.18</v>
      </c>
      <c r="G235" s="98" t="s">
        <v>1443</v>
      </c>
      <c r="H235" s="98" t="s">
        <v>129</v>
      </c>
      <c r="I235" s="95" t="s">
        <v>1444</v>
      </c>
      <c r="J235" s="131" t="str">
        <f t="shared" si="15"/>
        <v>19.596.170/0014-23</v>
      </c>
      <c r="K235" s="131" t="s">
        <v>1080</v>
      </c>
      <c r="L235" s="132" t="s">
        <v>1081</v>
      </c>
      <c r="M235" s="131" t="s">
        <v>1449</v>
      </c>
      <c r="N235" s="134">
        <v>45319</v>
      </c>
      <c r="O235" s="95" t="s">
        <v>1074</v>
      </c>
      <c r="P235" s="131" t="s">
        <v>1446</v>
      </c>
      <c r="Q235" s="381"/>
      <c r="R235" s="381"/>
      <c r="S235" s="381"/>
    </row>
    <row r="236" spans="1:19" ht="35.15" customHeight="1" x14ac:dyDescent="0.25">
      <c r="A236" s="128">
        <f t="shared" si="6"/>
        <v>233</v>
      </c>
      <c r="B236" s="129">
        <v>45320</v>
      </c>
      <c r="C236" s="130">
        <v>45292</v>
      </c>
      <c r="D236" s="98" t="s">
        <v>105</v>
      </c>
      <c r="E236" s="95" t="s">
        <v>225</v>
      </c>
      <c r="F236" s="187">
        <v>507.98</v>
      </c>
      <c r="G236" s="98" t="s">
        <v>1089</v>
      </c>
      <c r="H236" s="98" t="s">
        <v>123</v>
      </c>
      <c r="I236" s="95" t="s">
        <v>1450</v>
      </c>
      <c r="J236" s="131" t="str">
        <f t="shared" si="15"/>
        <v>61.198.164/0001-60</v>
      </c>
      <c r="K236" s="131" t="s">
        <v>1080</v>
      </c>
      <c r="L236" s="132" t="s">
        <v>1081</v>
      </c>
      <c r="M236" s="131">
        <v>75293017</v>
      </c>
      <c r="N236" s="134">
        <v>45319</v>
      </c>
      <c r="O236" s="95" t="s">
        <v>1074</v>
      </c>
      <c r="P236" s="131" t="s">
        <v>1091</v>
      </c>
      <c r="Q236" s="381"/>
      <c r="R236" s="381"/>
      <c r="S236" s="381"/>
    </row>
    <row r="237" spans="1:19" ht="35.15" customHeight="1" x14ac:dyDescent="0.25">
      <c r="A237" s="128">
        <f t="shared" si="6"/>
        <v>234</v>
      </c>
      <c r="B237" s="129">
        <v>45320</v>
      </c>
      <c r="C237" s="130">
        <v>45292</v>
      </c>
      <c r="D237" s="98" t="s">
        <v>94</v>
      </c>
      <c r="E237" s="95" t="s">
        <v>190</v>
      </c>
      <c r="F237" s="187">
        <v>459.97</v>
      </c>
      <c r="G237" s="98" t="s">
        <v>1443</v>
      </c>
      <c r="H237" s="98" t="s">
        <v>122</v>
      </c>
      <c r="I237" s="95" t="s">
        <v>1444</v>
      </c>
      <c r="J237" s="131" t="str">
        <f t="shared" si="15"/>
        <v>19.596.170/0014-23</v>
      </c>
      <c r="K237" s="131" t="s">
        <v>1080</v>
      </c>
      <c r="L237" s="132" t="s">
        <v>1081</v>
      </c>
      <c r="M237" s="131" t="s">
        <v>1451</v>
      </c>
      <c r="N237" s="134">
        <v>45319</v>
      </c>
      <c r="O237" s="95" t="s">
        <v>1074</v>
      </c>
      <c r="P237" s="131" t="s">
        <v>1446</v>
      </c>
      <c r="Q237" s="381"/>
      <c r="R237" s="381"/>
      <c r="S237" s="381"/>
    </row>
    <row r="238" spans="1:19" ht="35.15" customHeight="1" x14ac:dyDescent="0.25">
      <c r="A238" s="128">
        <f t="shared" si="6"/>
        <v>235</v>
      </c>
      <c r="B238" s="129">
        <v>45320</v>
      </c>
      <c r="C238" s="130">
        <v>45292</v>
      </c>
      <c r="D238" s="98" t="s">
        <v>94</v>
      </c>
      <c r="E238" s="95" t="s">
        <v>190</v>
      </c>
      <c r="F238" s="187">
        <v>506.71</v>
      </c>
      <c r="G238" s="98" t="s">
        <v>1443</v>
      </c>
      <c r="H238" s="98" t="s">
        <v>123</v>
      </c>
      <c r="I238" s="95" t="s">
        <v>1444</v>
      </c>
      <c r="J238" s="131" t="str">
        <f t="shared" si="15"/>
        <v>19.596.170/0014-23</v>
      </c>
      <c r="K238" s="131" t="s">
        <v>1080</v>
      </c>
      <c r="L238" s="132" t="s">
        <v>1081</v>
      </c>
      <c r="M238" s="131" t="s">
        <v>1452</v>
      </c>
      <c r="N238" s="134">
        <v>45319</v>
      </c>
      <c r="O238" s="95" t="s">
        <v>1074</v>
      </c>
      <c r="P238" s="131" t="s">
        <v>1446</v>
      </c>
      <c r="Q238" s="381"/>
      <c r="R238" s="381"/>
      <c r="S238" s="381"/>
    </row>
    <row r="239" spans="1:19" ht="35.15" customHeight="1" x14ac:dyDescent="0.25">
      <c r="A239" s="128">
        <f t="shared" si="6"/>
        <v>236</v>
      </c>
      <c r="B239" s="129">
        <v>45320</v>
      </c>
      <c r="C239" s="130">
        <v>45292</v>
      </c>
      <c r="D239" s="98" t="s">
        <v>94</v>
      </c>
      <c r="E239" s="95" t="s">
        <v>190</v>
      </c>
      <c r="F239" s="187">
        <v>570.36</v>
      </c>
      <c r="G239" s="98" t="s">
        <v>1443</v>
      </c>
      <c r="H239" s="98" t="s">
        <v>124</v>
      </c>
      <c r="I239" s="95" t="s">
        <v>1444</v>
      </c>
      <c r="J239" s="131" t="str">
        <f t="shared" si="15"/>
        <v>19.596.170/0014-23</v>
      </c>
      <c r="K239" s="131" t="s">
        <v>1080</v>
      </c>
      <c r="L239" s="132" t="s">
        <v>1081</v>
      </c>
      <c r="M239" s="131" t="s">
        <v>1453</v>
      </c>
      <c r="N239" s="134">
        <v>45319</v>
      </c>
      <c r="O239" s="95" t="s">
        <v>1074</v>
      </c>
      <c r="P239" s="131" t="s">
        <v>1446</v>
      </c>
      <c r="Q239" s="381"/>
      <c r="R239" s="381"/>
      <c r="S239" s="381"/>
    </row>
    <row r="240" spans="1:19" ht="35.15" customHeight="1" x14ac:dyDescent="0.25">
      <c r="A240" s="128">
        <f t="shared" si="6"/>
        <v>237</v>
      </c>
      <c r="B240" s="129">
        <v>45320</v>
      </c>
      <c r="C240" s="130">
        <v>45292</v>
      </c>
      <c r="D240" s="98" t="s">
        <v>105</v>
      </c>
      <c r="E240" s="95" t="s">
        <v>343</v>
      </c>
      <c r="F240" s="187">
        <v>900</v>
      </c>
      <c r="G240" s="95" t="s">
        <v>1454</v>
      </c>
      <c r="H240" s="98" t="s">
        <v>123</v>
      </c>
      <c r="I240" s="95" t="s">
        <v>1455</v>
      </c>
      <c r="J240" s="131" t="str">
        <f t="shared" si="15"/>
        <v>16.567.488/0001-73</v>
      </c>
      <c r="K240" s="131" t="s">
        <v>1114</v>
      </c>
      <c r="L240" s="132" t="s">
        <v>1073</v>
      </c>
      <c r="M240" s="136">
        <v>202400000000037</v>
      </c>
      <c r="N240" s="134">
        <v>45316</v>
      </c>
      <c r="O240" s="95" t="s">
        <v>1074</v>
      </c>
      <c r="P240" s="131" t="s">
        <v>1456</v>
      </c>
      <c r="Q240" s="381"/>
      <c r="R240" s="381"/>
      <c r="S240" s="381"/>
    </row>
    <row r="241" spans="1:19" ht="35.15" customHeight="1" x14ac:dyDescent="0.25">
      <c r="A241" s="128">
        <f t="shared" si="6"/>
        <v>238</v>
      </c>
      <c r="B241" s="129">
        <v>45320</v>
      </c>
      <c r="C241" s="130">
        <v>45292</v>
      </c>
      <c r="D241" s="98" t="s">
        <v>105</v>
      </c>
      <c r="E241" s="95" t="s">
        <v>359</v>
      </c>
      <c r="F241" s="187">
        <v>23.15</v>
      </c>
      <c r="G241" s="95" t="s">
        <v>1265</v>
      </c>
      <c r="H241" s="98" t="s">
        <v>119</v>
      </c>
      <c r="I241" s="95" t="s">
        <v>1457</v>
      </c>
      <c r="J241" s="131" t="str">
        <f t="shared" si="15"/>
        <v>86.368.503/0001-30</v>
      </c>
      <c r="K241" s="131" t="s">
        <v>1114</v>
      </c>
      <c r="L241" s="132" t="s">
        <v>1073</v>
      </c>
      <c r="M241" s="131">
        <v>6188</v>
      </c>
      <c r="N241" s="134">
        <v>45320</v>
      </c>
      <c r="O241" s="95" t="s">
        <v>1074</v>
      </c>
      <c r="P241" s="131" t="s">
        <v>1268</v>
      </c>
      <c r="Q241" s="381"/>
      <c r="R241" s="381"/>
      <c r="S241" s="381"/>
    </row>
    <row r="242" spans="1:19" ht="35.15" customHeight="1" x14ac:dyDescent="0.25">
      <c r="A242" s="128">
        <f t="shared" si="6"/>
        <v>239</v>
      </c>
      <c r="B242" s="129">
        <v>45320</v>
      </c>
      <c r="C242" s="130">
        <v>45292</v>
      </c>
      <c r="D242" s="98" t="s">
        <v>107</v>
      </c>
      <c r="E242" s="95" t="s">
        <v>368</v>
      </c>
      <c r="F242" s="187">
        <v>8663.7199999999993</v>
      </c>
      <c r="G242" s="95" t="s">
        <v>1458</v>
      </c>
      <c r="H242" s="98" t="s">
        <v>117</v>
      </c>
      <c r="I242" s="95" t="s">
        <v>1459</v>
      </c>
      <c r="J242" s="131" t="str">
        <f t="shared" si="15"/>
        <v>47.960.950/0893-51</v>
      </c>
      <c r="K242" s="131" t="s">
        <v>1114</v>
      </c>
      <c r="L242" s="132" t="s">
        <v>1073</v>
      </c>
      <c r="M242" s="131">
        <v>61199</v>
      </c>
      <c r="N242" s="134">
        <v>45321</v>
      </c>
      <c r="O242" s="95" t="s">
        <v>1074</v>
      </c>
      <c r="P242" s="131" t="s">
        <v>1460</v>
      </c>
      <c r="Q242" s="381"/>
      <c r="R242" s="381"/>
      <c r="S242" s="381"/>
    </row>
    <row r="243" spans="1:19" ht="35.15" customHeight="1" x14ac:dyDescent="0.25">
      <c r="A243" s="128">
        <f t="shared" si="6"/>
        <v>240</v>
      </c>
      <c r="B243" s="129">
        <v>45320</v>
      </c>
      <c r="C243" s="130">
        <v>45292</v>
      </c>
      <c r="D243" s="98" t="s">
        <v>105</v>
      </c>
      <c r="E243" s="95" t="s">
        <v>299</v>
      </c>
      <c r="F243" s="187">
        <v>12823.72</v>
      </c>
      <c r="G243" s="95" t="s">
        <v>1092</v>
      </c>
      <c r="H243" s="98" t="s">
        <v>136</v>
      </c>
      <c r="I243" s="95" t="s">
        <v>1461</v>
      </c>
      <c r="J243" s="131" t="str">
        <f t="shared" si="15"/>
        <v>00.814.518/0001-69</v>
      </c>
      <c r="K243" s="131" t="s">
        <v>1080</v>
      </c>
      <c r="L243" s="132" t="s">
        <v>1081</v>
      </c>
      <c r="M243" s="131">
        <v>916</v>
      </c>
      <c r="N243" s="134">
        <v>45315</v>
      </c>
      <c r="O243" s="95" t="s">
        <v>1074</v>
      </c>
      <c r="P243" s="131" t="s">
        <v>1462</v>
      </c>
      <c r="Q243" s="381"/>
      <c r="R243" s="381"/>
      <c r="S243" s="381"/>
    </row>
    <row r="244" spans="1:19" ht="35.15" customHeight="1" x14ac:dyDescent="0.25">
      <c r="A244" s="128">
        <f t="shared" si="6"/>
        <v>241</v>
      </c>
      <c r="B244" s="129">
        <v>45320</v>
      </c>
      <c r="C244" s="130">
        <v>45292</v>
      </c>
      <c r="D244" s="98" t="s">
        <v>107</v>
      </c>
      <c r="E244" s="95" t="s">
        <v>368</v>
      </c>
      <c r="F244" s="187">
        <v>8670.6200000000008</v>
      </c>
      <c r="G244" s="95" t="s">
        <v>1463</v>
      </c>
      <c r="H244" s="98" t="s">
        <v>117</v>
      </c>
      <c r="I244" s="95" t="s">
        <v>1459</v>
      </c>
      <c r="J244" s="131" t="str">
        <f t="shared" si="15"/>
        <v>47.960.950/0893-51</v>
      </c>
      <c r="K244" s="131" t="s">
        <v>1114</v>
      </c>
      <c r="L244" s="132" t="s">
        <v>1073</v>
      </c>
      <c r="M244" s="131">
        <v>61180</v>
      </c>
      <c r="N244" s="134">
        <v>45321</v>
      </c>
      <c r="O244" s="95" t="s">
        <v>1074</v>
      </c>
      <c r="P244" s="131" t="s">
        <v>1460</v>
      </c>
      <c r="Q244" s="381"/>
      <c r="R244" s="381"/>
      <c r="S244" s="381"/>
    </row>
    <row r="245" spans="1:19" ht="35.15" customHeight="1" x14ac:dyDescent="0.25">
      <c r="A245" s="128">
        <f t="shared" si="6"/>
        <v>242</v>
      </c>
      <c r="B245" s="129">
        <v>45320</v>
      </c>
      <c r="C245" s="130">
        <v>45292</v>
      </c>
      <c r="D245" s="98" t="s">
        <v>94</v>
      </c>
      <c r="E245" s="95" t="s">
        <v>188</v>
      </c>
      <c r="F245" s="187">
        <v>821.88</v>
      </c>
      <c r="G245" s="98" t="s">
        <v>1415</v>
      </c>
      <c r="H245" s="98" t="s">
        <v>117</v>
      </c>
      <c r="I245" s="95" t="s">
        <v>1464</v>
      </c>
      <c r="J245" s="131" t="str">
        <f t="shared" si="15"/>
        <v>CPF Protegido - LGPD</v>
      </c>
      <c r="K245" s="131" t="s">
        <v>1114</v>
      </c>
      <c r="L245" s="132" t="s">
        <v>1417</v>
      </c>
      <c r="M245" s="131" t="s">
        <v>79</v>
      </c>
      <c r="N245" s="134">
        <v>45320</v>
      </c>
      <c r="O245" s="95" t="s">
        <v>1074</v>
      </c>
      <c r="P245" s="131" t="s">
        <v>1465</v>
      </c>
      <c r="Q245" s="381"/>
      <c r="R245" s="381"/>
      <c r="S245" s="381"/>
    </row>
    <row r="246" spans="1:19" ht="35.15" customHeight="1" x14ac:dyDescent="0.25">
      <c r="A246" s="128">
        <f t="shared" si="6"/>
        <v>243</v>
      </c>
      <c r="B246" s="129">
        <v>45320</v>
      </c>
      <c r="C246" s="130">
        <v>45292</v>
      </c>
      <c r="D246" s="98" t="s">
        <v>105</v>
      </c>
      <c r="E246" s="95" t="s">
        <v>283</v>
      </c>
      <c r="F246" s="187">
        <v>2</v>
      </c>
      <c r="G246" s="95" t="s">
        <v>1466</v>
      </c>
      <c r="H246" s="98" t="s">
        <v>118</v>
      </c>
      <c r="I246" s="95" t="s">
        <v>117</v>
      </c>
      <c r="J246" s="131" t="s">
        <v>79</v>
      </c>
      <c r="K246" s="131" t="s">
        <v>79</v>
      </c>
      <c r="L246" s="132" t="s">
        <v>79</v>
      </c>
      <c r="M246" s="131" t="s">
        <v>79</v>
      </c>
      <c r="N246" s="134">
        <v>45320</v>
      </c>
      <c r="O246" s="95" t="s">
        <v>1074</v>
      </c>
      <c r="P246" s="131" t="s">
        <v>79</v>
      </c>
      <c r="Q246" s="381"/>
      <c r="R246" s="381"/>
      <c r="S246" s="381"/>
    </row>
    <row r="247" spans="1:19" ht="35.15" customHeight="1" x14ac:dyDescent="0.25">
      <c r="A247" s="128">
        <f t="shared" si="6"/>
        <v>244</v>
      </c>
      <c r="B247" s="129">
        <v>45321</v>
      </c>
      <c r="C247" s="130">
        <v>45292</v>
      </c>
      <c r="D247" s="98" t="s">
        <v>105</v>
      </c>
      <c r="E247" s="95" t="s">
        <v>337</v>
      </c>
      <c r="F247" s="187">
        <v>510.45</v>
      </c>
      <c r="G247" s="95" t="s">
        <v>1185</v>
      </c>
      <c r="H247" s="98" t="s">
        <v>125</v>
      </c>
      <c r="I247" s="95" t="s">
        <v>1467</v>
      </c>
      <c r="J247" s="131" t="str">
        <f t="shared" ref="J247:J262" si="16">IF(P247="","",IF(LEN(P247)&gt;14,P247,"CPF Protegido - LGPD"))</f>
        <v>15.448.440/0001-83</v>
      </c>
      <c r="K247" s="131" t="s">
        <v>1072</v>
      </c>
      <c r="L247" s="132" t="s">
        <v>1187</v>
      </c>
      <c r="M247" s="131">
        <v>1946</v>
      </c>
      <c r="N247" s="134">
        <v>45328</v>
      </c>
      <c r="O247" s="95" t="s">
        <v>1074</v>
      </c>
      <c r="P247" s="131" t="s">
        <v>1246</v>
      </c>
      <c r="Q247" s="381"/>
      <c r="R247" s="381"/>
      <c r="S247" s="381"/>
    </row>
    <row r="248" spans="1:19" ht="35.15" customHeight="1" x14ac:dyDescent="0.25">
      <c r="A248" s="128">
        <f t="shared" si="6"/>
        <v>245</v>
      </c>
      <c r="B248" s="129">
        <v>45321</v>
      </c>
      <c r="C248" s="130">
        <v>45292</v>
      </c>
      <c r="D248" s="98" t="s">
        <v>105</v>
      </c>
      <c r="E248" s="95" t="s">
        <v>325</v>
      </c>
      <c r="F248" s="187">
        <v>310.70999999999998</v>
      </c>
      <c r="G248" s="95" t="s">
        <v>1468</v>
      </c>
      <c r="H248" s="98" t="s">
        <v>122</v>
      </c>
      <c r="I248" s="95" t="s">
        <v>1469</v>
      </c>
      <c r="J248" s="131" t="str">
        <f t="shared" si="16"/>
        <v>21.582.234/0001-64</v>
      </c>
      <c r="K248" s="131" t="s">
        <v>1072</v>
      </c>
      <c r="L248" s="132" t="s">
        <v>1073</v>
      </c>
      <c r="M248" s="131" t="s">
        <v>1470</v>
      </c>
      <c r="N248" s="134">
        <v>45307</v>
      </c>
      <c r="O248" s="95" t="s">
        <v>1074</v>
      </c>
      <c r="P248" s="131" t="s">
        <v>1471</v>
      </c>
      <c r="Q248" s="381"/>
      <c r="R248" s="381"/>
      <c r="S248" s="381"/>
    </row>
    <row r="249" spans="1:19" ht="35.15" customHeight="1" x14ac:dyDescent="0.25">
      <c r="A249" s="128">
        <f t="shared" si="6"/>
        <v>246</v>
      </c>
      <c r="B249" s="129">
        <v>45321</v>
      </c>
      <c r="C249" s="130">
        <v>45292</v>
      </c>
      <c r="D249" s="98" t="s">
        <v>105</v>
      </c>
      <c r="E249" s="95" t="s">
        <v>359</v>
      </c>
      <c r="F249" s="187">
        <v>98.48</v>
      </c>
      <c r="G249" s="95" t="s">
        <v>1265</v>
      </c>
      <c r="H249" s="98" t="s">
        <v>124</v>
      </c>
      <c r="I249" s="95" t="s">
        <v>1472</v>
      </c>
      <c r="J249" s="131" t="str">
        <f t="shared" si="16"/>
        <v>25.102.146/0001-79</v>
      </c>
      <c r="K249" s="131" t="s">
        <v>1072</v>
      </c>
      <c r="L249" s="132" t="s">
        <v>1073</v>
      </c>
      <c r="M249" s="131">
        <v>118828</v>
      </c>
      <c r="N249" s="134">
        <v>45321</v>
      </c>
      <c r="O249" s="95" t="s">
        <v>1074</v>
      </c>
      <c r="P249" s="131" t="s">
        <v>1473</v>
      </c>
      <c r="Q249" s="381"/>
      <c r="R249" s="381"/>
      <c r="S249" s="381"/>
    </row>
    <row r="250" spans="1:19" ht="35.15" customHeight="1" x14ac:dyDescent="0.25">
      <c r="A250" s="128">
        <f t="shared" si="6"/>
        <v>247</v>
      </c>
      <c r="B250" s="129">
        <v>45321</v>
      </c>
      <c r="C250" s="130">
        <v>45292</v>
      </c>
      <c r="D250" s="98" t="s">
        <v>105</v>
      </c>
      <c r="E250" s="95" t="s">
        <v>219</v>
      </c>
      <c r="F250" s="187">
        <v>8924.57</v>
      </c>
      <c r="G250" s="95" t="s">
        <v>1474</v>
      </c>
      <c r="H250" s="98" t="s">
        <v>134</v>
      </c>
      <c r="I250" s="95" t="s">
        <v>1475</v>
      </c>
      <c r="J250" s="131" t="str">
        <f t="shared" si="16"/>
        <v>86.460.508/0001-98</v>
      </c>
      <c r="K250" s="131" t="s">
        <v>1080</v>
      </c>
      <c r="L250" s="132" t="s">
        <v>1081</v>
      </c>
      <c r="M250" s="131" t="s">
        <v>1476</v>
      </c>
      <c r="N250" s="134">
        <v>45321</v>
      </c>
      <c r="O250" s="95" t="s">
        <v>1074</v>
      </c>
      <c r="P250" s="131" t="s">
        <v>1477</v>
      </c>
      <c r="Q250" s="381"/>
      <c r="R250" s="381"/>
      <c r="S250" s="381"/>
    </row>
    <row r="251" spans="1:19" ht="35.15" customHeight="1" x14ac:dyDescent="0.25">
      <c r="A251" s="128">
        <f t="shared" si="6"/>
        <v>248</v>
      </c>
      <c r="B251" s="129">
        <v>45321</v>
      </c>
      <c r="C251" s="130">
        <v>45292</v>
      </c>
      <c r="D251" s="98" t="s">
        <v>105</v>
      </c>
      <c r="E251" s="95" t="s">
        <v>219</v>
      </c>
      <c r="F251" s="187">
        <v>7954.16</v>
      </c>
      <c r="G251" s="95" t="s">
        <v>1478</v>
      </c>
      <c r="H251" s="98" t="s">
        <v>127</v>
      </c>
      <c r="I251" s="95" t="s">
        <v>1479</v>
      </c>
      <c r="J251" s="131" t="str">
        <f t="shared" si="16"/>
        <v>48.142.902/0001-99</v>
      </c>
      <c r="K251" s="131" t="s">
        <v>1080</v>
      </c>
      <c r="L251" s="132" t="s">
        <v>1081</v>
      </c>
      <c r="M251" s="131">
        <v>50085</v>
      </c>
      <c r="N251" s="134">
        <v>45321</v>
      </c>
      <c r="O251" s="95" t="s">
        <v>1074</v>
      </c>
      <c r="P251" s="131" t="s">
        <v>1480</v>
      </c>
      <c r="Q251" s="381"/>
      <c r="R251" s="381"/>
      <c r="S251" s="381"/>
    </row>
    <row r="252" spans="1:19" ht="35.15" customHeight="1" x14ac:dyDescent="0.25">
      <c r="A252" s="128">
        <f t="shared" si="6"/>
        <v>249</v>
      </c>
      <c r="B252" s="129">
        <v>45321</v>
      </c>
      <c r="C252" s="130">
        <v>45292</v>
      </c>
      <c r="D252" s="98" t="s">
        <v>94</v>
      </c>
      <c r="E252" s="95" t="s">
        <v>190</v>
      </c>
      <c r="F252" s="187">
        <v>50</v>
      </c>
      <c r="G252" s="95" t="s">
        <v>1481</v>
      </c>
      <c r="H252" s="98" t="s">
        <v>126</v>
      </c>
      <c r="I252" s="95" t="s">
        <v>1444</v>
      </c>
      <c r="J252" s="131" t="str">
        <f t="shared" si="16"/>
        <v>19.596.170/0014-23</v>
      </c>
      <c r="K252" s="131" t="s">
        <v>1080</v>
      </c>
      <c r="L252" s="132" t="s">
        <v>1081</v>
      </c>
      <c r="M252" s="131" t="s">
        <v>1482</v>
      </c>
      <c r="N252" s="134">
        <v>45321</v>
      </c>
      <c r="O252" s="95" t="s">
        <v>1074</v>
      </c>
      <c r="P252" s="131" t="s">
        <v>1446</v>
      </c>
      <c r="Q252" s="381"/>
      <c r="R252" s="381"/>
      <c r="S252" s="381"/>
    </row>
    <row r="253" spans="1:19" ht="35.15" customHeight="1" x14ac:dyDescent="0.25">
      <c r="A253" s="128">
        <f t="shared" si="6"/>
        <v>250</v>
      </c>
      <c r="B253" s="129">
        <v>45321</v>
      </c>
      <c r="C253" s="130">
        <v>45292</v>
      </c>
      <c r="D253" s="98" t="s">
        <v>94</v>
      </c>
      <c r="E253" s="95" t="s">
        <v>190</v>
      </c>
      <c r="F253" s="187">
        <v>50</v>
      </c>
      <c r="G253" s="95" t="s">
        <v>1481</v>
      </c>
      <c r="H253" s="98" t="s">
        <v>129</v>
      </c>
      <c r="I253" s="95" t="s">
        <v>1444</v>
      </c>
      <c r="J253" s="131" t="str">
        <f t="shared" si="16"/>
        <v>19.596.170/0014-23</v>
      </c>
      <c r="K253" s="131" t="s">
        <v>1080</v>
      </c>
      <c r="L253" s="132" t="s">
        <v>1081</v>
      </c>
      <c r="M253" s="131" t="s">
        <v>1483</v>
      </c>
      <c r="N253" s="134">
        <v>45300</v>
      </c>
      <c r="O253" s="95" t="s">
        <v>1074</v>
      </c>
      <c r="P253" s="131" t="s">
        <v>1446</v>
      </c>
      <c r="Q253" s="381"/>
      <c r="R253" s="381"/>
      <c r="S253" s="381"/>
    </row>
    <row r="254" spans="1:19" ht="35.15" customHeight="1" x14ac:dyDescent="0.25">
      <c r="A254" s="128">
        <f t="shared" si="6"/>
        <v>251</v>
      </c>
      <c r="B254" s="129">
        <v>45321</v>
      </c>
      <c r="C254" s="130">
        <v>45292</v>
      </c>
      <c r="D254" s="98" t="s">
        <v>105</v>
      </c>
      <c r="E254" s="95" t="s">
        <v>265</v>
      </c>
      <c r="F254" s="187">
        <v>250</v>
      </c>
      <c r="G254" s="95" t="s">
        <v>1484</v>
      </c>
      <c r="H254" s="98" t="s">
        <v>124</v>
      </c>
      <c r="I254" s="95" t="s">
        <v>1485</v>
      </c>
      <c r="J254" s="131" t="str">
        <f t="shared" si="16"/>
        <v>012.566.752/0001-01</v>
      </c>
      <c r="K254" s="131" t="s">
        <v>1080</v>
      </c>
      <c r="L254" s="132" t="s">
        <v>1081</v>
      </c>
      <c r="M254" s="131">
        <v>36</v>
      </c>
      <c r="N254" s="134">
        <v>45321</v>
      </c>
      <c r="O254" s="95" t="s">
        <v>1074</v>
      </c>
      <c r="P254" s="131" t="s">
        <v>1486</v>
      </c>
      <c r="Q254" s="381"/>
      <c r="R254" s="381"/>
      <c r="S254" s="381"/>
    </row>
    <row r="255" spans="1:19" ht="35.15" customHeight="1" x14ac:dyDescent="0.25">
      <c r="A255" s="128">
        <f t="shared" si="6"/>
        <v>252</v>
      </c>
      <c r="B255" s="129">
        <v>45321</v>
      </c>
      <c r="C255" s="130">
        <v>45292</v>
      </c>
      <c r="D255" s="98" t="s">
        <v>105</v>
      </c>
      <c r="E255" s="95" t="s">
        <v>223</v>
      </c>
      <c r="F255" s="187">
        <v>2670.81</v>
      </c>
      <c r="G255" s="98" t="s">
        <v>1437</v>
      </c>
      <c r="H255" s="98" t="s">
        <v>129</v>
      </c>
      <c r="I255" s="95" t="s">
        <v>1438</v>
      </c>
      <c r="J255" s="131" t="str">
        <f t="shared" si="16"/>
        <v>18.715.383/0001-40</v>
      </c>
      <c r="K255" s="131" t="s">
        <v>1080</v>
      </c>
      <c r="L255" s="132" t="s">
        <v>1439</v>
      </c>
      <c r="M255" s="131" t="s">
        <v>1487</v>
      </c>
      <c r="N255" s="134">
        <v>45322</v>
      </c>
      <c r="O255" s="95" t="s">
        <v>1074</v>
      </c>
      <c r="P255" s="131" t="s">
        <v>1441</v>
      </c>
      <c r="Q255" s="381"/>
      <c r="R255" s="381"/>
      <c r="S255" s="381"/>
    </row>
    <row r="256" spans="1:19" ht="35.15" customHeight="1" x14ac:dyDescent="0.25">
      <c r="A256" s="128">
        <f t="shared" si="6"/>
        <v>253</v>
      </c>
      <c r="B256" s="129">
        <v>45321</v>
      </c>
      <c r="C256" s="130">
        <v>45292</v>
      </c>
      <c r="D256" s="98" t="s">
        <v>105</v>
      </c>
      <c r="E256" s="95" t="s">
        <v>223</v>
      </c>
      <c r="F256" s="187">
        <v>10278.030000000001</v>
      </c>
      <c r="G256" s="98" t="s">
        <v>1437</v>
      </c>
      <c r="H256" s="98" t="s">
        <v>126</v>
      </c>
      <c r="I256" s="95" t="s">
        <v>1438</v>
      </c>
      <c r="J256" s="131" t="str">
        <f t="shared" si="16"/>
        <v>18.715.383/0001-40</v>
      </c>
      <c r="K256" s="131" t="s">
        <v>1080</v>
      </c>
      <c r="L256" s="132" t="s">
        <v>1439</v>
      </c>
      <c r="M256" s="131" t="s">
        <v>1488</v>
      </c>
      <c r="N256" s="134">
        <v>45322</v>
      </c>
      <c r="O256" s="95" t="s">
        <v>1074</v>
      </c>
      <c r="P256" s="131" t="s">
        <v>1441</v>
      </c>
      <c r="Q256" s="381"/>
      <c r="R256" s="381"/>
      <c r="S256" s="381"/>
    </row>
    <row r="257" spans="1:19" ht="35.15" customHeight="1" x14ac:dyDescent="0.25">
      <c r="A257" s="128">
        <f t="shared" si="6"/>
        <v>254</v>
      </c>
      <c r="B257" s="129">
        <v>45321</v>
      </c>
      <c r="C257" s="130">
        <v>45292</v>
      </c>
      <c r="D257" s="98" t="s">
        <v>105</v>
      </c>
      <c r="E257" s="95" t="s">
        <v>223</v>
      </c>
      <c r="F257" s="187">
        <v>1471.07</v>
      </c>
      <c r="G257" s="98" t="s">
        <v>1437</v>
      </c>
      <c r="H257" s="98" t="s">
        <v>125</v>
      </c>
      <c r="I257" s="95" t="s">
        <v>1438</v>
      </c>
      <c r="J257" s="131" t="str">
        <f t="shared" si="16"/>
        <v>18.715.383/0001-40</v>
      </c>
      <c r="K257" s="131" t="s">
        <v>1080</v>
      </c>
      <c r="L257" s="132" t="s">
        <v>1439</v>
      </c>
      <c r="M257" s="131" t="s">
        <v>1489</v>
      </c>
      <c r="N257" s="134">
        <v>45322</v>
      </c>
      <c r="O257" s="95" t="s">
        <v>1074</v>
      </c>
      <c r="P257" s="131" t="s">
        <v>1441</v>
      </c>
      <c r="Q257" s="381"/>
      <c r="R257" s="381"/>
      <c r="S257" s="381"/>
    </row>
    <row r="258" spans="1:19" ht="35.15" customHeight="1" x14ac:dyDescent="0.25">
      <c r="A258" s="128">
        <f t="shared" si="6"/>
        <v>255</v>
      </c>
      <c r="B258" s="129">
        <v>45321</v>
      </c>
      <c r="C258" s="130">
        <v>45292</v>
      </c>
      <c r="D258" s="98" t="s">
        <v>105</v>
      </c>
      <c r="E258" s="95" t="s">
        <v>307</v>
      </c>
      <c r="F258" s="187">
        <v>158</v>
      </c>
      <c r="G258" s="98" t="s">
        <v>1380</v>
      </c>
      <c r="H258" s="98" t="s">
        <v>121</v>
      </c>
      <c r="I258" s="95" t="s">
        <v>1490</v>
      </c>
      <c r="J258" s="131" t="str">
        <f t="shared" si="16"/>
        <v>09.047.918/0001-60</v>
      </c>
      <c r="K258" s="131" t="s">
        <v>1114</v>
      </c>
      <c r="L258" s="132" t="s">
        <v>1073</v>
      </c>
      <c r="M258" s="131">
        <v>3739</v>
      </c>
      <c r="N258" s="134">
        <v>45316</v>
      </c>
      <c r="O258" s="95" t="s">
        <v>1074</v>
      </c>
      <c r="P258" s="131" t="s">
        <v>1491</v>
      </c>
      <c r="Q258" s="381"/>
      <c r="R258" s="381"/>
      <c r="S258" s="381"/>
    </row>
    <row r="259" spans="1:19" ht="35.15" customHeight="1" x14ac:dyDescent="0.25">
      <c r="A259" s="128">
        <f t="shared" si="6"/>
        <v>256</v>
      </c>
      <c r="B259" s="129">
        <v>45321</v>
      </c>
      <c r="C259" s="130">
        <v>45292</v>
      </c>
      <c r="D259" s="98" t="s">
        <v>94</v>
      </c>
      <c r="E259" s="95" t="s">
        <v>199</v>
      </c>
      <c r="F259" s="187">
        <v>436</v>
      </c>
      <c r="G259" s="98" t="s">
        <v>1492</v>
      </c>
      <c r="H259" s="98" t="s">
        <v>118</v>
      </c>
      <c r="I259" s="95" t="s">
        <v>1493</v>
      </c>
      <c r="J259" s="131" t="str">
        <f t="shared" si="16"/>
        <v>21.551.726/0001-92</v>
      </c>
      <c r="K259" s="131" t="s">
        <v>1114</v>
      </c>
      <c r="L259" s="132" t="s">
        <v>1073</v>
      </c>
      <c r="M259" s="131">
        <v>7</v>
      </c>
      <c r="N259" s="134">
        <v>45322</v>
      </c>
      <c r="O259" s="95" t="s">
        <v>1074</v>
      </c>
      <c r="P259" s="131" t="s">
        <v>1494</v>
      </c>
      <c r="Q259" s="381"/>
      <c r="R259" s="381"/>
      <c r="S259" s="381"/>
    </row>
    <row r="260" spans="1:19" ht="35.15" customHeight="1" x14ac:dyDescent="0.25">
      <c r="A260" s="128">
        <f t="shared" si="6"/>
        <v>257</v>
      </c>
      <c r="B260" s="129">
        <v>45321</v>
      </c>
      <c r="C260" s="130">
        <v>45292</v>
      </c>
      <c r="D260" s="98" t="s">
        <v>105</v>
      </c>
      <c r="E260" s="95" t="s">
        <v>299</v>
      </c>
      <c r="F260" s="187">
        <v>458.4</v>
      </c>
      <c r="G260" s="98" t="s">
        <v>1495</v>
      </c>
      <c r="H260" s="98" t="s">
        <v>121</v>
      </c>
      <c r="I260" s="95" t="s">
        <v>1496</v>
      </c>
      <c r="J260" s="131" t="str">
        <f t="shared" si="16"/>
        <v>22.778.120/0001-57</v>
      </c>
      <c r="K260" s="131" t="s">
        <v>1114</v>
      </c>
      <c r="L260" s="132" t="s">
        <v>1073</v>
      </c>
      <c r="M260" s="131">
        <v>266</v>
      </c>
      <c r="N260" s="134">
        <v>45320</v>
      </c>
      <c r="O260" s="95" t="s">
        <v>1074</v>
      </c>
      <c r="P260" s="131" t="s">
        <v>1497</v>
      </c>
      <c r="Q260" s="381"/>
      <c r="R260" s="381"/>
      <c r="S260" s="381"/>
    </row>
    <row r="261" spans="1:19" ht="35.15" customHeight="1" x14ac:dyDescent="0.25">
      <c r="A261" s="128">
        <f t="shared" si="6"/>
        <v>258</v>
      </c>
      <c r="B261" s="129">
        <v>45321</v>
      </c>
      <c r="C261" s="130">
        <v>45292</v>
      </c>
      <c r="D261" s="98" t="s">
        <v>94</v>
      </c>
      <c r="E261" s="95" t="s">
        <v>199</v>
      </c>
      <c r="F261" s="187">
        <v>150</v>
      </c>
      <c r="G261" s="98" t="s">
        <v>1492</v>
      </c>
      <c r="H261" s="98" t="s">
        <v>120</v>
      </c>
      <c r="I261" s="95" t="s">
        <v>1087</v>
      </c>
      <c r="J261" s="131" t="str">
        <f t="shared" si="16"/>
        <v>19.002.476/0001-90</v>
      </c>
      <c r="K261" s="131" t="s">
        <v>1080</v>
      </c>
      <c r="L261" s="132" t="s">
        <v>1081</v>
      </c>
      <c r="M261" s="131">
        <v>2526252</v>
      </c>
      <c r="N261" s="134">
        <v>45340</v>
      </c>
      <c r="O261" s="95" t="s">
        <v>1074</v>
      </c>
      <c r="P261" s="131" t="s">
        <v>1088</v>
      </c>
      <c r="Q261" s="381"/>
      <c r="R261" s="381"/>
      <c r="S261" s="381"/>
    </row>
    <row r="262" spans="1:19" ht="35.15" customHeight="1" x14ac:dyDescent="0.25">
      <c r="A262" s="128">
        <f t="shared" si="6"/>
        <v>259</v>
      </c>
      <c r="B262" s="129">
        <v>45321</v>
      </c>
      <c r="C262" s="130">
        <v>45292</v>
      </c>
      <c r="D262" s="98" t="s">
        <v>107</v>
      </c>
      <c r="E262" s="95" t="s">
        <v>372</v>
      </c>
      <c r="F262" s="187">
        <v>15192.4</v>
      </c>
      <c r="G262" s="98" t="s">
        <v>1498</v>
      </c>
      <c r="H262" s="98" t="s">
        <v>117</v>
      </c>
      <c r="I262" s="95" t="s">
        <v>1459</v>
      </c>
      <c r="J262" s="131" t="str">
        <f t="shared" si="16"/>
        <v>47.960.950/0913-30</v>
      </c>
      <c r="K262" s="131" t="s">
        <v>1114</v>
      </c>
      <c r="L262" s="132" t="s">
        <v>1073</v>
      </c>
      <c r="M262" s="131">
        <v>846583</v>
      </c>
      <c r="N262" s="134">
        <v>45322</v>
      </c>
      <c r="O262" s="95" t="s">
        <v>1074</v>
      </c>
      <c r="P262" s="131" t="s">
        <v>1499</v>
      </c>
      <c r="Q262" s="381"/>
      <c r="R262" s="381"/>
      <c r="S262" s="381"/>
    </row>
    <row r="263" spans="1:19" ht="35.15" customHeight="1" x14ac:dyDescent="0.25">
      <c r="A263" s="128">
        <f t="shared" si="6"/>
        <v>260</v>
      </c>
      <c r="B263" s="129">
        <v>45321</v>
      </c>
      <c r="C263" s="130">
        <v>45292</v>
      </c>
      <c r="D263" s="98" t="s">
        <v>105</v>
      </c>
      <c r="E263" s="95" t="s">
        <v>283</v>
      </c>
      <c r="F263" s="187">
        <v>4</v>
      </c>
      <c r="G263" s="95" t="s">
        <v>1500</v>
      </c>
      <c r="H263" s="98" t="s">
        <v>118</v>
      </c>
      <c r="I263" s="95" t="s">
        <v>117</v>
      </c>
      <c r="J263" s="131" t="s">
        <v>79</v>
      </c>
      <c r="K263" s="131" t="s">
        <v>79</v>
      </c>
      <c r="L263" s="132" t="s">
        <v>79</v>
      </c>
      <c r="M263" s="131" t="s">
        <v>79</v>
      </c>
      <c r="N263" s="134">
        <v>45321</v>
      </c>
      <c r="O263" s="95" t="s">
        <v>1074</v>
      </c>
      <c r="P263" s="131" t="s">
        <v>79</v>
      </c>
      <c r="Q263" s="381"/>
      <c r="R263" s="381"/>
      <c r="S263" s="381"/>
    </row>
    <row r="264" spans="1:19" ht="35.15" customHeight="1" x14ac:dyDescent="0.25">
      <c r="A264" s="128">
        <f t="shared" si="6"/>
        <v>261</v>
      </c>
      <c r="B264" s="129">
        <v>45322</v>
      </c>
      <c r="C264" s="130">
        <v>45292</v>
      </c>
      <c r="D264" s="98" t="s">
        <v>105</v>
      </c>
      <c r="E264" s="95" t="s">
        <v>307</v>
      </c>
      <c r="F264" s="187">
        <v>-67.2</v>
      </c>
      <c r="G264" s="98" t="s">
        <v>1501</v>
      </c>
      <c r="H264" s="98" t="s">
        <v>117</v>
      </c>
      <c r="I264" s="95" t="s">
        <v>117</v>
      </c>
      <c r="J264" s="131" t="s">
        <v>79</v>
      </c>
      <c r="K264" s="131" t="s">
        <v>79</v>
      </c>
      <c r="L264" s="132" t="s">
        <v>79</v>
      </c>
      <c r="M264" s="131" t="s">
        <v>79</v>
      </c>
      <c r="N264" s="134">
        <v>45322</v>
      </c>
      <c r="O264" s="95" t="s">
        <v>1074</v>
      </c>
      <c r="P264" s="131"/>
      <c r="Q264" s="381"/>
      <c r="R264" s="381"/>
      <c r="S264" s="381"/>
    </row>
    <row r="265" spans="1:19" ht="35.15" customHeight="1" x14ac:dyDescent="0.25">
      <c r="A265" s="128">
        <f t="shared" si="6"/>
        <v>262</v>
      </c>
      <c r="B265" s="129">
        <v>45322</v>
      </c>
      <c r="C265" s="130">
        <v>45292</v>
      </c>
      <c r="D265" s="98" t="s">
        <v>105</v>
      </c>
      <c r="E265" s="95" t="s">
        <v>307</v>
      </c>
      <c r="F265" s="187">
        <v>143.88</v>
      </c>
      <c r="G265" s="98" t="s">
        <v>1502</v>
      </c>
      <c r="H265" s="98" t="s">
        <v>123</v>
      </c>
      <c r="I265" s="95" t="s">
        <v>1424</v>
      </c>
      <c r="J265" s="131" t="str">
        <f t="shared" ref="J265:J275" si="17">IF(P265="","",IF(LEN(P265)&gt;14,P265,"CPF Protegido - LGPD"))</f>
        <v>17.032.673/0001-26</v>
      </c>
      <c r="K265" s="131" t="s">
        <v>1072</v>
      </c>
      <c r="L265" s="132" t="s">
        <v>1073</v>
      </c>
      <c r="M265" s="131">
        <v>4555</v>
      </c>
      <c r="N265" s="134">
        <v>45320</v>
      </c>
      <c r="O265" s="95" t="s">
        <v>1074</v>
      </c>
      <c r="P265" s="131" t="s">
        <v>1382</v>
      </c>
      <c r="Q265" s="381"/>
      <c r="R265" s="381"/>
      <c r="S265" s="381"/>
    </row>
    <row r="266" spans="1:19" ht="35.15" customHeight="1" x14ac:dyDescent="0.25">
      <c r="A266" s="128">
        <f t="shared" si="6"/>
        <v>263</v>
      </c>
      <c r="B266" s="129">
        <v>45322</v>
      </c>
      <c r="C266" s="130">
        <v>45292</v>
      </c>
      <c r="D266" s="98" t="s">
        <v>105</v>
      </c>
      <c r="E266" s="95" t="s">
        <v>341</v>
      </c>
      <c r="F266" s="187">
        <v>2400</v>
      </c>
      <c r="G266" s="98" t="s">
        <v>1503</v>
      </c>
      <c r="H266" s="98" t="s">
        <v>119</v>
      </c>
      <c r="I266" s="95" t="s">
        <v>1504</v>
      </c>
      <c r="J266" s="131" t="str">
        <f t="shared" si="17"/>
        <v>45.018.840/0001-10</v>
      </c>
      <c r="K266" s="131" t="s">
        <v>1072</v>
      </c>
      <c r="L266" s="132" t="s">
        <v>1073</v>
      </c>
      <c r="M266" s="131">
        <v>5</v>
      </c>
      <c r="N266" s="134">
        <v>45322</v>
      </c>
      <c r="O266" s="95" t="s">
        <v>1074</v>
      </c>
      <c r="P266" s="131" t="s">
        <v>1505</v>
      </c>
      <c r="Q266" s="381"/>
      <c r="R266" s="381"/>
      <c r="S266" s="381"/>
    </row>
    <row r="267" spans="1:19" ht="35.15" customHeight="1" x14ac:dyDescent="0.25">
      <c r="A267" s="128">
        <f t="shared" si="6"/>
        <v>264</v>
      </c>
      <c r="B267" s="129">
        <v>45322</v>
      </c>
      <c r="C267" s="130">
        <v>45292</v>
      </c>
      <c r="D267" s="98" t="s">
        <v>105</v>
      </c>
      <c r="E267" s="95" t="s">
        <v>359</v>
      </c>
      <c r="F267" s="187">
        <v>9.7899999999999991</v>
      </c>
      <c r="G267" s="95" t="s">
        <v>1265</v>
      </c>
      <c r="H267" s="98" t="s">
        <v>124</v>
      </c>
      <c r="I267" s="95" t="s">
        <v>1472</v>
      </c>
      <c r="J267" s="131" t="str">
        <f t="shared" si="17"/>
        <v>25.102.146/0001-79</v>
      </c>
      <c r="K267" s="131" t="s">
        <v>1072</v>
      </c>
      <c r="L267" s="132" t="s">
        <v>1073</v>
      </c>
      <c r="M267" s="131">
        <v>118908</v>
      </c>
      <c r="N267" s="134">
        <v>45323</v>
      </c>
      <c r="O267" s="95" t="s">
        <v>1074</v>
      </c>
      <c r="P267" s="131" t="s">
        <v>1473</v>
      </c>
      <c r="Q267" s="381"/>
      <c r="R267" s="381"/>
      <c r="S267" s="381"/>
    </row>
    <row r="268" spans="1:19" ht="35.15" customHeight="1" x14ac:dyDescent="0.25">
      <c r="A268" s="128">
        <f t="shared" si="6"/>
        <v>265</v>
      </c>
      <c r="B268" s="129">
        <v>45322</v>
      </c>
      <c r="C268" s="130">
        <v>45292</v>
      </c>
      <c r="D268" s="98" t="s">
        <v>94</v>
      </c>
      <c r="E268" s="95" t="s">
        <v>188</v>
      </c>
      <c r="F268" s="187">
        <v>417.38</v>
      </c>
      <c r="G268" s="98" t="s">
        <v>1506</v>
      </c>
      <c r="H268" s="98" t="s">
        <v>122</v>
      </c>
      <c r="I268" s="95" t="s">
        <v>1507</v>
      </c>
      <c r="J268" s="131" t="str">
        <f t="shared" si="17"/>
        <v>CPF Protegido - LGPD</v>
      </c>
      <c r="K268" s="131" t="s">
        <v>1072</v>
      </c>
      <c r="L268" s="132" t="s">
        <v>1417</v>
      </c>
      <c r="M268" s="131" t="s">
        <v>79</v>
      </c>
      <c r="N268" s="134">
        <v>45322</v>
      </c>
      <c r="O268" s="95" t="s">
        <v>1074</v>
      </c>
      <c r="P268" s="131" t="s">
        <v>1508</v>
      </c>
      <c r="Q268" s="381"/>
      <c r="R268" s="381"/>
      <c r="S268" s="381"/>
    </row>
    <row r="269" spans="1:19" ht="35.15" customHeight="1" x14ac:dyDescent="0.25">
      <c r="A269" s="128">
        <f t="shared" si="6"/>
        <v>266</v>
      </c>
      <c r="B269" s="129">
        <v>45322</v>
      </c>
      <c r="C269" s="130">
        <v>45292</v>
      </c>
      <c r="D269" s="98" t="s">
        <v>105</v>
      </c>
      <c r="E269" s="95" t="s">
        <v>257</v>
      </c>
      <c r="F269" s="187">
        <v>975</v>
      </c>
      <c r="G269" s="95" t="s">
        <v>1509</v>
      </c>
      <c r="H269" s="98" t="s">
        <v>117</v>
      </c>
      <c r="I269" s="95" t="s">
        <v>1510</v>
      </c>
      <c r="J269" s="131" t="str">
        <f t="shared" si="17"/>
        <v>15.015.005/0001-65</v>
      </c>
      <c r="K269" s="131" t="s">
        <v>1080</v>
      </c>
      <c r="L269" s="132" t="s">
        <v>1081</v>
      </c>
      <c r="M269" s="131">
        <v>328</v>
      </c>
      <c r="N269" s="134">
        <v>45322</v>
      </c>
      <c r="O269" s="95" t="s">
        <v>1074</v>
      </c>
      <c r="P269" s="131" t="s">
        <v>1511</v>
      </c>
      <c r="Q269" s="381"/>
      <c r="R269" s="381"/>
      <c r="S269" s="381"/>
    </row>
    <row r="270" spans="1:19" ht="35.15" customHeight="1" x14ac:dyDescent="0.25">
      <c r="A270" s="128">
        <f t="shared" si="6"/>
        <v>267</v>
      </c>
      <c r="B270" s="129">
        <v>45322</v>
      </c>
      <c r="C270" s="130">
        <v>45292</v>
      </c>
      <c r="D270" s="98" t="s">
        <v>105</v>
      </c>
      <c r="E270" s="95" t="s">
        <v>257</v>
      </c>
      <c r="F270" s="187">
        <v>975</v>
      </c>
      <c r="G270" s="95" t="s">
        <v>1512</v>
      </c>
      <c r="H270" s="98" t="s">
        <v>117</v>
      </c>
      <c r="I270" s="95" t="s">
        <v>1510</v>
      </c>
      <c r="J270" s="131" t="str">
        <f t="shared" si="17"/>
        <v>15.015.005/0001-65</v>
      </c>
      <c r="K270" s="131" t="s">
        <v>1080</v>
      </c>
      <c r="L270" s="132" t="s">
        <v>1081</v>
      </c>
      <c r="M270" s="131">
        <v>327</v>
      </c>
      <c r="N270" s="134">
        <v>45322</v>
      </c>
      <c r="O270" s="95" t="s">
        <v>1074</v>
      </c>
      <c r="P270" s="131" t="s">
        <v>1511</v>
      </c>
      <c r="Q270" s="381"/>
      <c r="R270" s="381"/>
      <c r="S270" s="381"/>
    </row>
    <row r="271" spans="1:19" ht="35.15" customHeight="1" x14ac:dyDescent="0.25">
      <c r="A271" s="128">
        <f t="shared" si="6"/>
        <v>268</v>
      </c>
      <c r="B271" s="129">
        <v>45322</v>
      </c>
      <c r="C271" s="130">
        <v>45292</v>
      </c>
      <c r="D271" s="98" t="s">
        <v>105</v>
      </c>
      <c r="E271" s="95" t="s">
        <v>325</v>
      </c>
      <c r="F271" s="187">
        <v>363.04</v>
      </c>
      <c r="G271" s="98" t="s">
        <v>1119</v>
      </c>
      <c r="H271" s="98" t="s">
        <v>124</v>
      </c>
      <c r="I271" s="95" t="s">
        <v>1513</v>
      </c>
      <c r="J271" s="131" t="str">
        <f t="shared" si="17"/>
        <v>28.947.215/0001-33</v>
      </c>
      <c r="K271" s="131" t="s">
        <v>1080</v>
      </c>
      <c r="L271" s="132" t="s">
        <v>1081</v>
      </c>
      <c r="M271" s="131">
        <v>2318</v>
      </c>
      <c r="N271" s="134">
        <v>45307</v>
      </c>
      <c r="O271" s="95" t="s">
        <v>1074</v>
      </c>
      <c r="P271" s="131" t="s">
        <v>1514</v>
      </c>
      <c r="Q271" s="381"/>
      <c r="R271" s="381"/>
      <c r="S271" s="381"/>
    </row>
    <row r="272" spans="1:19" ht="35.15" customHeight="1" x14ac:dyDescent="0.25">
      <c r="A272" s="128">
        <f t="shared" si="6"/>
        <v>269</v>
      </c>
      <c r="B272" s="129">
        <v>45322</v>
      </c>
      <c r="C272" s="130">
        <v>45292</v>
      </c>
      <c r="D272" s="98" t="s">
        <v>105</v>
      </c>
      <c r="E272" s="95" t="s">
        <v>265</v>
      </c>
      <c r="F272" s="187">
        <v>250</v>
      </c>
      <c r="G272" s="95" t="s">
        <v>1515</v>
      </c>
      <c r="H272" s="98" t="s">
        <v>124</v>
      </c>
      <c r="I272" s="95" t="s">
        <v>1516</v>
      </c>
      <c r="J272" s="131" t="str">
        <f t="shared" si="17"/>
        <v>12.566.752/0001-01</v>
      </c>
      <c r="K272" s="131" t="s">
        <v>1080</v>
      </c>
      <c r="L272" s="132" t="s">
        <v>1081</v>
      </c>
      <c r="M272" s="131">
        <v>36</v>
      </c>
      <c r="N272" s="134">
        <v>45321</v>
      </c>
      <c r="O272" s="95" t="s">
        <v>1074</v>
      </c>
      <c r="P272" s="131" t="s">
        <v>1517</v>
      </c>
      <c r="Q272" s="381"/>
      <c r="R272" s="381"/>
      <c r="S272" s="381"/>
    </row>
    <row r="273" spans="1:19" ht="35.15" customHeight="1" x14ac:dyDescent="0.25">
      <c r="A273" s="128">
        <f t="shared" si="6"/>
        <v>270</v>
      </c>
      <c r="B273" s="129">
        <v>45322</v>
      </c>
      <c r="C273" s="130">
        <v>45292</v>
      </c>
      <c r="D273" s="98" t="s">
        <v>105</v>
      </c>
      <c r="E273" s="95" t="s">
        <v>257</v>
      </c>
      <c r="F273" s="187">
        <v>1140</v>
      </c>
      <c r="G273" s="95" t="s">
        <v>1518</v>
      </c>
      <c r="H273" s="98" t="s">
        <v>124</v>
      </c>
      <c r="I273" s="95" t="s">
        <v>1519</v>
      </c>
      <c r="J273" s="131" t="str">
        <f t="shared" si="17"/>
        <v>34.537.321/0001-41</v>
      </c>
      <c r="K273" s="131" t="s">
        <v>1114</v>
      </c>
      <c r="L273" s="132" t="s">
        <v>1073</v>
      </c>
      <c r="M273" s="132" t="s">
        <v>1520</v>
      </c>
      <c r="N273" s="137">
        <v>45321</v>
      </c>
      <c r="O273" s="95" t="s">
        <v>1074</v>
      </c>
      <c r="P273" s="131" t="s">
        <v>1521</v>
      </c>
      <c r="Q273" s="381"/>
      <c r="R273" s="381"/>
      <c r="S273" s="381"/>
    </row>
    <row r="274" spans="1:19" ht="35.15" customHeight="1" x14ac:dyDescent="0.25">
      <c r="A274" s="128">
        <f t="shared" si="6"/>
        <v>271</v>
      </c>
      <c r="B274" s="129">
        <v>45322</v>
      </c>
      <c r="C274" s="130">
        <v>45292</v>
      </c>
      <c r="D274" s="98" t="s">
        <v>94</v>
      </c>
      <c r="E274" s="95" t="s">
        <v>188</v>
      </c>
      <c r="F274" s="187">
        <v>371.01</v>
      </c>
      <c r="G274" s="98" t="s">
        <v>1522</v>
      </c>
      <c r="H274" s="98" t="s">
        <v>137</v>
      </c>
      <c r="I274" s="95" t="s">
        <v>1523</v>
      </c>
      <c r="J274" s="131" t="str">
        <f t="shared" si="17"/>
        <v>CPF Protegido - LGPD</v>
      </c>
      <c r="K274" s="131" t="s">
        <v>1114</v>
      </c>
      <c r="L274" s="132" t="s">
        <v>1417</v>
      </c>
      <c r="M274" s="131" t="s">
        <v>79</v>
      </c>
      <c r="N274" s="134">
        <v>45322</v>
      </c>
      <c r="O274" s="95" t="s">
        <v>1074</v>
      </c>
      <c r="P274" s="131" t="s">
        <v>1524</v>
      </c>
      <c r="Q274" s="381"/>
      <c r="R274" s="381"/>
      <c r="S274" s="381"/>
    </row>
    <row r="275" spans="1:19" ht="35.15" customHeight="1" x14ac:dyDescent="0.25">
      <c r="A275" s="128">
        <f t="shared" si="6"/>
        <v>272</v>
      </c>
      <c r="B275" s="129">
        <v>45322</v>
      </c>
      <c r="C275" s="130">
        <v>45292</v>
      </c>
      <c r="D275" s="98" t="s">
        <v>107</v>
      </c>
      <c r="E275" s="95" t="s">
        <v>370</v>
      </c>
      <c r="F275" s="187">
        <v>2599.81</v>
      </c>
      <c r="G275" s="95" t="s">
        <v>1525</v>
      </c>
      <c r="H275" s="98" t="s">
        <v>117</v>
      </c>
      <c r="I275" s="95" t="s">
        <v>1526</v>
      </c>
      <c r="J275" s="131" t="str">
        <f t="shared" si="17"/>
        <v>05.570.714/0008-25</v>
      </c>
      <c r="K275" s="131" t="s">
        <v>1114</v>
      </c>
      <c r="L275" s="132" t="s">
        <v>1073</v>
      </c>
      <c r="M275" s="131">
        <v>20725279</v>
      </c>
      <c r="N275" s="134">
        <v>45322</v>
      </c>
      <c r="O275" s="95" t="s">
        <v>1074</v>
      </c>
      <c r="P275" s="131" t="s">
        <v>1527</v>
      </c>
      <c r="Q275" s="381"/>
      <c r="R275" s="381"/>
      <c r="S275" s="381"/>
    </row>
    <row r="276" spans="1:19" ht="35.15" customHeight="1" x14ac:dyDescent="0.25">
      <c r="A276" s="128">
        <f t="shared" si="6"/>
        <v>273</v>
      </c>
      <c r="B276" s="129">
        <v>45322</v>
      </c>
      <c r="C276" s="130">
        <v>45292</v>
      </c>
      <c r="D276" s="98" t="s">
        <v>105</v>
      </c>
      <c r="E276" s="95" t="s">
        <v>283</v>
      </c>
      <c r="F276" s="187">
        <v>3</v>
      </c>
      <c r="G276" s="95" t="s">
        <v>1528</v>
      </c>
      <c r="H276" s="98" t="s">
        <v>118</v>
      </c>
      <c r="I276" s="95" t="s">
        <v>117</v>
      </c>
      <c r="J276" s="131" t="s">
        <v>79</v>
      </c>
      <c r="K276" s="131" t="s">
        <v>79</v>
      </c>
      <c r="L276" s="132" t="s">
        <v>79</v>
      </c>
      <c r="M276" s="131" t="s">
        <v>79</v>
      </c>
      <c r="N276" s="134">
        <v>45322</v>
      </c>
      <c r="O276" s="95" t="s">
        <v>1074</v>
      </c>
      <c r="P276" s="131" t="s">
        <v>79</v>
      </c>
      <c r="Q276" s="381"/>
      <c r="R276" s="381"/>
      <c r="S276" s="381"/>
    </row>
    <row r="277" spans="1:19" ht="12.75" customHeight="1" x14ac:dyDescent="0.25">
      <c r="A277" s="128" t="str">
        <f t="shared" si="6"/>
        <v/>
      </c>
      <c r="B277" s="129"/>
      <c r="C277" s="130"/>
      <c r="D277" s="98"/>
      <c r="E277" s="95"/>
      <c r="F277" s="187"/>
      <c r="G277" s="98"/>
      <c r="H277" s="98"/>
      <c r="I277" s="95"/>
      <c r="J277" s="131" t="str">
        <f t="shared" ref="J277:J531" si="18">IF(P277="","",IF(LEN(P277)&gt;14,P277,"CPF Protegido - LGPD"))</f>
        <v/>
      </c>
      <c r="K277" s="131"/>
      <c r="L277" s="132"/>
      <c r="M277" s="131"/>
      <c r="N277" s="134"/>
      <c r="O277" s="95"/>
      <c r="P277" s="131"/>
      <c r="Q277" s="381"/>
      <c r="R277" s="381"/>
      <c r="S277" s="381"/>
    </row>
    <row r="278" spans="1:19" ht="12.75" customHeight="1" x14ac:dyDescent="0.25">
      <c r="A278" s="128" t="str">
        <f t="shared" si="6"/>
        <v/>
      </c>
      <c r="B278" s="129"/>
      <c r="C278" s="130"/>
      <c r="D278" s="98"/>
      <c r="E278" s="95"/>
      <c r="F278" s="187"/>
      <c r="G278" s="95"/>
      <c r="H278" s="98"/>
      <c r="I278" s="95"/>
      <c r="J278" s="131" t="str">
        <f t="shared" si="18"/>
        <v/>
      </c>
      <c r="K278" s="131"/>
      <c r="L278" s="132"/>
      <c r="M278" s="131"/>
      <c r="N278" s="134"/>
      <c r="O278" s="95"/>
      <c r="P278" s="131"/>
      <c r="Q278" s="381"/>
      <c r="R278" s="381"/>
      <c r="S278" s="381"/>
    </row>
    <row r="279" spans="1:19" ht="12.75" customHeight="1" x14ac:dyDescent="0.25">
      <c r="A279" s="128" t="str">
        <f t="shared" si="6"/>
        <v/>
      </c>
      <c r="B279" s="129"/>
      <c r="C279" s="130"/>
      <c r="D279" s="98"/>
      <c r="E279" s="95"/>
      <c r="F279" s="187"/>
      <c r="G279" s="95"/>
      <c r="H279" s="98"/>
      <c r="I279" s="95"/>
      <c r="J279" s="131" t="str">
        <f t="shared" si="18"/>
        <v/>
      </c>
      <c r="K279" s="131"/>
      <c r="L279" s="132"/>
      <c r="M279" s="131"/>
      <c r="N279" s="134"/>
      <c r="O279" s="95"/>
      <c r="P279" s="131"/>
      <c r="Q279" s="381"/>
      <c r="R279" s="381"/>
      <c r="S279" s="381"/>
    </row>
    <row r="280" spans="1:19" ht="12.75" customHeight="1" x14ac:dyDescent="0.25">
      <c r="A280" s="128" t="str">
        <f t="shared" si="6"/>
        <v/>
      </c>
      <c r="B280" s="129"/>
      <c r="C280" s="130"/>
      <c r="D280" s="98"/>
      <c r="E280" s="95"/>
      <c r="F280" s="187"/>
      <c r="G280" s="95"/>
      <c r="H280" s="98"/>
      <c r="I280" s="95"/>
      <c r="J280" s="131" t="str">
        <f t="shared" si="18"/>
        <v/>
      </c>
      <c r="K280" s="131"/>
      <c r="L280" s="132"/>
      <c r="M280" s="131"/>
      <c r="N280" s="134"/>
      <c r="O280" s="95"/>
      <c r="P280" s="131"/>
      <c r="Q280" s="381"/>
      <c r="R280" s="381"/>
      <c r="S280" s="381"/>
    </row>
    <row r="281" spans="1:19" ht="12.75" customHeight="1" x14ac:dyDescent="0.25">
      <c r="A281" s="128" t="str">
        <f t="shared" si="6"/>
        <v/>
      </c>
      <c r="B281" s="129"/>
      <c r="C281" s="130"/>
      <c r="D281" s="98"/>
      <c r="E281" s="95"/>
      <c r="F281" s="187"/>
      <c r="G281" s="98"/>
      <c r="H281" s="98"/>
      <c r="I281" s="95"/>
      <c r="J281" s="131" t="str">
        <f t="shared" si="18"/>
        <v/>
      </c>
      <c r="K281" s="131"/>
      <c r="L281" s="132"/>
      <c r="M281" s="131"/>
      <c r="N281" s="134"/>
      <c r="O281" s="95"/>
      <c r="P281" s="131"/>
      <c r="Q281" s="381"/>
      <c r="R281" s="381"/>
      <c r="S281" s="381"/>
    </row>
    <row r="282" spans="1:19" ht="12.75" customHeight="1" x14ac:dyDescent="0.25">
      <c r="A282" s="128" t="str">
        <f t="shared" si="6"/>
        <v/>
      </c>
      <c r="B282" s="129"/>
      <c r="C282" s="130"/>
      <c r="D282" s="98"/>
      <c r="E282" s="95"/>
      <c r="F282" s="187"/>
      <c r="G282" s="95"/>
      <c r="H282" s="98"/>
      <c r="I282" s="95"/>
      <c r="J282" s="131" t="str">
        <f t="shared" si="18"/>
        <v/>
      </c>
      <c r="K282" s="131"/>
      <c r="L282" s="132"/>
      <c r="M282" s="131"/>
      <c r="N282" s="134"/>
      <c r="O282" s="95"/>
      <c r="P282" s="131"/>
      <c r="Q282" s="381"/>
      <c r="R282" s="381"/>
      <c r="S282" s="381"/>
    </row>
    <row r="283" spans="1:19" ht="12.75" customHeight="1" x14ac:dyDescent="0.25">
      <c r="A283" s="128" t="str">
        <f t="shared" si="6"/>
        <v/>
      </c>
      <c r="B283" s="129"/>
      <c r="C283" s="130"/>
      <c r="D283" s="98"/>
      <c r="E283" s="95"/>
      <c r="F283" s="187"/>
      <c r="G283" s="98"/>
      <c r="H283" s="98"/>
      <c r="I283" s="95"/>
      <c r="J283" s="131" t="str">
        <f t="shared" si="18"/>
        <v/>
      </c>
      <c r="K283" s="131"/>
      <c r="L283" s="132"/>
      <c r="M283" s="131"/>
      <c r="N283" s="134"/>
      <c r="O283" s="95"/>
      <c r="P283" s="131"/>
      <c r="Q283" s="381"/>
      <c r="R283" s="381"/>
      <c r="S283" s="381"/>
    </row>
    <row r="284" spans="1:19" ht="12.75" customHeight="1" x14ac:dyDescent="0.25">
      <c r="A284" s="128" t="str">
        <f t="shared" si="6"/>
        <v/>
      </c>
      <c r="B284" s="129"/>
      <c r="C284" s="130"/>
      <c r="D284" s="98"/>
      <c r="E284" s="95"/>
      <c r="F284" s="187"/>
      <c r="G284" s="98"/>
      <c r="H284" s="98"/>
      <c r="I284" s="95"/>
      <c r="J284" s="131" t="str">
        <f t="shared" si="18"/>
        <v/>
      </c>
      <c r="K284" s="131"/>
      <c r="L284" s="132"/>
      <c r="M284" s="131"/>
      <c r="N284" s="134"/>
      <c r="O284" s="95"/>
      <c r="P284" s="131"/>
      <c r="Q284" s="381"/>
      <c r="R284" s="381"/>
      <c r="S284" s="381"/>
    </row>
    <row r="285" spans="1:19" ht="12.75" customHeight="1" x14ac:dyDescent="0.25">
      <c r="A285" s="128" t="str">
        <f t="shared" si="6"/>
        <v/>
      </c>
      <c r="B285" s="129"/>
      <c r="C285" s="130"/>
      <c r="D285" s="98"/>
      <c r="E285" s="95"/>
      <c r="F285" s="187"/>
      <c r="G285" s="98"/>
      <c r="H285" s="98"/>
      <c r="I285" s="95"/>
      <c r="J285" s="131" t="str">
        <f t="shared" si="18"/>
        <v/>
      </c>
      <c r="K285" s="131"/>
      <c r="L285" s="132"/>
      <c r="M285" s="131"/>
      <c r="N285" s="134"/>
      <c r="O285" s="95"/>
      <c r="P285" s="131"/>
      <c r="Q285" s="381"/>
      <c r="R285" s="381"/>
      <c r="S285" s="381"/>
    </row>
    <row r="286" spans="1:19" ht="12.75" customHeight="1" x14ac:dyDescent="0.25">
      <c r="A286" s="128" t="str">
        <f t="shared" si="6"/>
        <v/>
      </c>
      <c r="B286" s="129"/>
      <c r="C286" s="130"/>
      <c r="D286" s="98"/>
      <c r="E286" s="95"/>
      <c r="F286" s="187"/>
      <c r="G286" s="98"/>
      <c r="H286" s="98"/>
      <c r="I286" s="95"/>
      <c r="J286" s="131" t="str">
        <f t="shared" si="18"/>
        <v/>
      </c>
      <c r="K286" s="131"/>
      <c r="L286" s="132"/>
      <c r="M286" s="131"/>
      <c r="N286" s="134"/>
      <c r="O286" s="95"/>
      <c r="P286" s="131"/>
      <c r="Q286" s="381"/>
      <c r="R286" s="381"/>
      <c r="S286" s="381"/>
    </row>
    <row r="287" spans="1:19" ht="12.75" customHeight="1" x14ac:dyDescent="0.25">
      <c r="A287" s="128" t="str">
        <f t="shared" si="6"/>
        <v/>
      </c>
      <c r="B287" s="129"/>
      <c r="C287" s="130"/>
      <c r="D287" s="98"/>
      <c r="E287" s="95"/>
      <c r="F287" s="187"/>
      <c r="G287" s="98"/>
      <c r="H287" s="98"/>
      <c r="I287" s="95"/>
      <c r="J287" s="131" t="str">
        <f t="shared" si="18"/>
        <v/>
      </c>
      <c r="K287" s="131"/>
      <c r="L287" s="132"/>
      <c r="M287" s="131"/>
      <c r="N287" s="134"/>
      <c r="O287" s="95"/>
      <c r="P287" s="131"/>
      <c r="Q287" s="381"/>
      <c r="R287" s="381"/>
      <c r="S287" s="381"/>
    </row>
    <row r="288" spans="1:19" ht="12.75" customHeight="1" x14ac:dyDescent="0.25">
      <c r="A288" s="128" t="str">
        <f t="shared" si="6"/>
        <v/>
      </c>
      <c r="B288" s="129"/>
      <c r="C288" s="130"/>
      <c r="D288" s="98"/>
      <c r="E288" s="95"/>
      <c r="F288" s="187"/>
      <c r="G288" s="98"/>
      <c r="H288" s="98"/>
      <c r="I288" s="95"/>
      <c r="J288" s="131" t="str">
        <f t="shared" si="18"/>
        <v/>
      </c>
      <c r="K288" s="131"/>
      <c r="L288" s="132"/>
      <c r="M288" s="131"/>
      <c r="N288" s="134"/>
      <c r="O288" s="95"/>
      <c r="P288" s="131"/>
      <c r="Q288" s="381"/>
      <c r="R288" s="381"/>
      <c r="S288" s="381"/>
    </row>
    <row r="289" spans="1:19" ht="12.75" customHeight="1" x14ac:dyDescent="0.25">
      <c r="A289" s="128" t="str">
        <f t="shared" si="6"/>
        <v/>
      </c>
      <c r="B289" s="129"/>
      <c r="C289" s="130"/>
      <c r="D289" s="98"/>
      <c r="E289" s="95"/>
      <c r="F289" s="187"/>
      <c r="G289" s="98"/>
      <c r="H289" s="98"/>
      <c r="I289" s="95"/>
      <c r="J289" s="131" t="str">
        <f t="shared" si="18"/>
        <v/>
      </c>
      <c r="K289" s="131"/>
      <c r="L289" s="132"/>
      <c r="M289" s="131"/>
      <c r="N289" s="134"/>
      <c r="O289" s="95"/>
      <c r="P289" s="131"/>
      <c r="Q289" s="381"/>
      <c r="R289" s="381"/>
      <c r="S289" s="381"/>
    </row>
    <row r="290" spans="1:19" ht="12.75" customHeight="1" x14ac:dyDescent="0.25">
      <c r="A290" s="128" t="str">
        <f t="shared" si="6"/>
        <v/>
      </c>
      <c r="B290" s="129"/>
      <c r="C290" s="130"/>
      <c r="D290" s="98"/>
      <c r="E290" s="95"/>
      <c r="F290" s="187"/>
      <c r="G290" s="95"/>
      <c r="H290" s="98"/>
      <c r="I290" s="95"/>
      <c r="J290" s="131" t="str">
        <f t="shared" si="18"/>
        <v/>
      </c>
      <c r="K290" s="131"/>
      <c r="L290" s="132"/>
      <c r="M290" s="131"/>
      <c r="N290" s="134"/>
      <c r="O290" s="95"/>
      <c r="P290" s="131"/>
      <c r="Q290" s="381"/>
      <c r="R290" s="381"/>
      <c r="S290" s="381"/>
    </row>
    <row r="291" spans="1:19" ht="12.75" customHeight="1" x14ac:dyDescent="0.25">
      <c r="A291" s="128" t="str">
        <f t="shared" si="6"/>
        <v/>
      </c>
      <c r="B291" s="129"/>
      <c r="C291" s="130"/>
      <c r="D291" s="98"/>
      <c r="E291" s="95"/>
      <c r="F291" s="187"/>
      <c r="G291" s="95"/>
      <c r="H291" s="98"/>
      <c r="I291" s="95"/>
      <c r="J291" s="131" t="str">
        <f t="shared" si="18"/>
        <v/>
      </c>
      <c r="K291" s="131"/>
      <c r="L291" s="132"/>
      <c r="M291" s="131"/>
      <c r="N291" s="134"/>
      <c r="O291" s="95"/>
      <c r="P291" s="131"/>
      <c r="Q291" s="381"/>
      <c r="R291" s="381"/>
      <c r="S291" s="381"/>
    </row>
    <row r="292" spans="1:19" ht="12.75" customHeight="1" x14ac:dyDescent="0.25">
      <c r="A292" s="128" t="str">
        <f t="shared" si="6"/>
        <v/>
      </c>
      <c r="B292" s="129"/>
      <c r="C292" s="130"/>
      <c r="D292" s="98"/>
      <c r="E292" s="95"/>
      <c r="F292" s="187"/>
      <c r="G292" s="98"/>
      <c r="H292" s="98"/>
      <c r="I292" s="95"/>
      <c r="J292" s="131" t="str">
        <f t="shared" si="18"/>
        <v/>
      </c>
      <c r="K292" s="131"/>
      <c r="L292" s="132"/>
      <c r="M292" s="131"/>
      <c r="N292" s="134"/>
      <c r="O292" s="95"/>
      <c r="P292" s="131"/>
      <c r="Q292" s="381"/>
      <c r="R292" s="381"/>
      <c r="S292" s="381"/>
    </row>
    <row r="293" spans="1:19" ht="12.75" customHeight="1" x14ac:dyDescent="0.25">
      <c r="A293" s="128" t="str">
        <f t="shared" si="6"/>
        <v/>
      </c>
      <c r="B293" s="129"/>
      <c r="C293" s="130"/>
      <c r="D293" s="98"/>
      <c r="E293" s="95"/>
      <c r="F293" s="187"/>
      <c r="G293" s="98"/>
      <c r="H293" s="98"/>
      <c r="I293" s="95"/>
      <c r="J293" s="131" t="str">
        <f t="shared" si="18"/>
        <v/>
      </c>
      <c r="K293" s="131"/>
      <c r="L293" s="132"/>
      <c r="M293" s="131"/>
      <c r="N293" s="134"/>
      <c r="O293" s="95"/>
      <c r="P293" s="131"/>
      <c r="Q293" s="381"/>
      <c r="R293" s="381"/>
      <c r="S293" s="381"/>
    </row>
    <row r="294" spans="1:19" ht="12.75" customHeight="1" x14ac:dyDescent="0.25">
      <c r="A294" s="128" t="str">
        <f t="shared" si="6"/>
        <v/>
      </c>
      <c r="B294" s="129"/>
      <c r="C294" s="130"/>
      <c r="D294" s="98"/>
      <c r="E294" s="95"/>
      <c r="F294" s="187"/>
      <c r="G294" s="98"/>
      <c r="H294" s="98"/>
      <c r="I294" s="95"/>
      <c r="J294" s="131" t="str">
        <f t="shared" si="18"/>
        <v/>
      </c>
      <c r="K294" s="131"/>
      <c r="L294" s="132"/>
      <c r="M294" s="131"/>
      <c r="N294" s="134"/>
      <c r="O294" s="95"/>
      <c r="P294" s="131"/>
      <c r="Q294" s="381"/>
      <c r="R294" s="381"/>
      <c r="S294" s="381"/>
    </row>
    <row r="295" spans="1:19" ht="12.75" customHeight="1" x14ac:dyDescent="0.25">
      <c r="A295" s="128" t="str">
        <f t="shared" si="6"/>
        <v/>
      </c>
      <c r="B295" s="129"/>
      <c r="C295" s="130"/>
      <c r="D295" s="98"/>
      <c r="E295" s="95"/>
      <c r="F295" s="187"/>
      <c r="G295" s="98"/>
      <c r="H295" s="98"/>
      <c r="I295" s="95"/>
      <c r="J295" s="131" t="str">
        <f t="shared" si="18"/>
        <v/>
      </c>
      <c r="K295" s="131"/>
      <c r="L295" s="132"/>
      <c r="M295" s="131"/>
      <c r="N295" s="134"/>
      <c r="O295" s="95"/>
      <c r="P295" s="131"/>
      <c r="Q295" s="381"/>
      <c r="R295" s="381"/>
      <c r="S295" s="381"/>
    </row>
    <row r="296" spans="1:19" ht="12.75" customHeight="1" x14ac:dyDescent="0.25">
      <c r="A296" s="128" t="str">
        <f t="shared" si="6"/>
        <v/>
      </c>
      <c r="B296" s="129"/>
      <c r="C296" s="130"/>
      <c r="D296" s="98"/>
      <c r="E296" s="95"/>
      <c r="F296" s="187"/>
      <c r="G296" s="98"/>
      <c r="H296" s="98"/>
      <c r="I296" s="95"/>
      <c r="J296" s="131" t="str">
        <f t="shared" si="18"/>
        <v/>
      </c>
      <c r="K296" s="131"/>
      <c r="L296" s="132"/>
      <c r="M296" s="131"/>
      <c r="N296" s="134"/>
      <c r="O296" s="95"/>
      <c r="P296" s="131"/>
      <c r="Q296" s="381"/>
      <c r="R296" s="381"/>
      <c r="S296" s="381"/>
    </row>
    <row r="297" spans="1:19" ht="12.75" customHeight="1" x14ac:dyDescent="0.25">
      <c r="A297" s="128" t="str">
        <f t="shared" si="6"/>
        <v/>
      </c>
      <c r="B297" s="129"/>
      <c r="C297" s="130"/>
      <c r="D297" s="98"/>
      <c r="E297" s="95"/>
      <c r="F297" s="187"/>
      <c r="G297" s="98"/>
      <c r="H297" s="98"/>
      <c r="I297" s="95"/>
      <c r="J297" s="131" t="str">
        <f t="shared" si="18"/>
        <v/>
      </c>
      <c r="K297" s="131"/>
      <c r="L297" s="132"/>
      <c r="M297" s="131"/>
      <c r="N297" s="134"/>
      <c r="O297" s="95"/>
      <c r="P297" s="131"/>
      <c r="Q297" s="381"/>
      <c r="R297" s="381"/>
      <c r="S297" s="381"/>
    </row>
    <row r="298" spans="1:19" ht="12.75" customHeight="1" x14ac:dyDescent="0.25">
      <c r="A298" s="128" t="str">
        <f t="shared" si="6"/>
        <v/>
      </c>
      <c r="B298" s="129"/>
      <c r="C298" s="130"/>
      <c r="D298" s="98"/>
      <c r="E298" s="95"/>
      <c r="F298" s="187"/>
      <c r="G298" s="98"/>
      <c r="H298" s="98"/>
      <c r="I298" s="95"/>
      <c r="J298" s="131" t="str">
        <f t="shared" si="18"/>
        <v/>
      </c>
      <c r="K298" s="131"/>
      <c r="L298" s="132"/>
      <c r="M298" s="131"/>
      <c r="N298" s="134"/>
      <c r="O298" s="95"/>
      <c r="P298" s="131"/>
      <c r="Q298" s="381"/>
      <c r="R298" s="381"/>
      <c r="S298" s="381"/>
    </row>
    <row r="299" spans="1:19" ht="12.75" customHeight="1" x14ac:dyDescent="0.25">
      <c r="A299" s="128" t="str">
        <f t="shared" si="6"/>
        <v/>
      </c>
      <c r="B299" s="129"/>
      <c r="C299" s="130"/>
      <c r="D299" s="98"/>
      <c r="E299" s="95"/>
      <c r="F299" s="187"/>
      <c r="G299" s="98"/>
      <c r="H299" s="98"/>
      <c r="I299" s="95"/>
      <c r="J299" s="131" t="str">
        <f t="shared" si="18"/>
        <v/>
      </c>
      <c r="K299" s="131"/>
      <c r="L299" s="132"/>
      <c r="M299" s="131"/>
      <c r="N299" s="134"/>
      <c r="O299" s="95"/>
      <c r="P299" s="131"/>
      <c r="Q299" s="381"/>
      <c r="R299" s="381"/>
      <c r="S299" s="381"/>
    </row>
    <row r="300" spans="1:19" ht="12.75" customHeight="1" x14ac:dyDescent="0.25">
      <c r="A300" s="128" t="str">
        <f t="shared" si="6"/>
        <v/>
      </c>
      <c r="B300" s="129"/>
      <c r="C300" s="130"/>
      <c r="D300" s="98"/>
      <c r="E300" s="95"/>
      <c r="F300" s="187"/>
      <c r="G300" s="98"/>
      <c r="H300" s="98"/>
      <c r="I300" s="95"/>
      <c r="J300" s="131" t="str">
        <f t="shared" si="18"/>
        <v/>
      </c>
      <c r="K300" s="131"/>
      <c r="L300" s="132"/>
      <c r="M300" s="131"/>
      <c r="N300" s="134"/>
      <c r="O300" s="95"/>
      <c r="P300" s="131"/>
      <c r="Q300" s="381"/>
      <c r="R300" s="381"/>
      <c r="S300" s="381"/>
    </row>
    <row r="301" spans="1:19" ht="12.75" customHeight="1" x14ac:dyDescent="0.25">
      <c r="A301" s="128" t="str">
        <f t="shared" si="6"/>
        <v/>
      </c>
      <c r="B301" s="129"/>
      <c r="C301" s="130"/>
      <c r="D301" s="98"/>
      <c r="E301" s="95"/>
      <c r="F301" s="187"/>
      <c r="G301" s="98"/>
      <c r="H301" s="98"/>
      <c r="I301" s="95"/>
      <c r="J301" s="131" t="str">
        <f t="shared" si="18"/>
        <v/>
      </c>
      <c r="K301" s="131"/>
      <c r="L301" s="132"/>
      <c r="M301" s="131"/>
      <c r="N301" s="134"/>
      <c r="O301" s="95"/>
      <c r="P301" s="131"/>
      <c r="Q301" s="381"/>
      <c r="R301" s="381"/>
      <c r="S301" s="381"/>
    </row>
    <row r="302" spans="1:19" ht="12.75" customHeight="1" x14ac:dyDescent="0.25">
      <c r="A302" s="128" t="str">
        <f t="shared" si="6"/>
        <v/>
      </c>
      <c r="B302" s="129"/>
      <c r="C302" s="130"/>
      <c r="D302" s="98"/>
      <c r="E302" s="95"/>
      <c r="F302" s="187"/>
      <c r="G302" s="98"/>
      <c r="H302" s="98"/>
      <c r="I302" s="95"/>
      <c r="J302" s="131" t="str">
        <f t="shared" si="18"/>
        <v/>
      </c>
      <c r="K302" s="131"/>
      <c r="L302" s="132"/>
      <c r="M302" s="131"/>
      <c r="N302" s="134"/>
      <c r="O302" s="95"/>
      <c r="P302" s="131"/>
      <c r="Q302" s="381"/>
      <c r="R302" s="381"/>
      <c r="S302" s="381"/>
    </row>
    <row r="303" spans="1:19" ht="12.75" customHeight="1" x14ac:dyDescent="0.25">
      <c r="A303" s="128" t="str">
        <f t="shared" si="6"/>
        <v/>
      </c>
      <c r="B303" s="129"/>
      <c r="C303" s="130"/>
      <c r="D303" s="98"/>
      <c r="E303" s="95"/>
      <c r="F303" s="187"/>
      <c r="G303" s="98"/>
      <c r="H303" s="98"/>
      <c r="I303" s="95"/>
      <c r="J303" s="131" t="str">
        <f t="shared" si="18"/>
        <v/>
      </c>
      <c r="K303" s="131"/>
      <c r="L303" s="132"/>
      <c r="M303" s="131"/>
      <c r="N303" s="134"/>
      <c r="O303" s="95"/>
      <c r="P303" s="131"/>
      <c r="Q303" s="381"/>
      <c r="R303" s="381"/>
      <c r="S303" s="381"/>
    </row>
    <row r="304" spans="1:19" ht="12.75" customHeight="1" x14ac:dyDescent="0.25">
      <c r="A304" s="128" t="str">
        <f t="shared" si="6"/>
        <v/>
      </c>
      <c r="B304" s="129"/>
      <c r="C304" s="130"/>
      <c r="D304" s="98"/>
      <c r="E304" s="95"/>
      <c r="F304" s="187"/>
      <c r="G304" s="98"/>
      <c r="H304" s="98"/>
      <c r="I304" s="95"/>
      <c r="J304" s="131" t="str">
        <f t="shared" si="18"/>
        <v/>
      </c>
      <c r="K304" s="131"/>
      <c r="L304" s="132"/>
      <c r="M304" s="131"/>
      <c r="N304" s="134"/>
      <c r="O304" s="95"/>
      <c r="P304" s="131"/>
      <c r="Q304" s="381"/>
      <c r="R304" s="381"/>
      <c r="S304" s="381"/>
    </row>
    <row r="305" spans="1:19" ht="12.75" customHeight="1" x14ac:dyDescent="0.25">
      <c r="A305" s="128" t="str">
        <f t="shared" si="6"/>
        <v/>
      </c>
      <c r="B305" s="129"/>
      <c r="C305" s="130"/>
      <c r="D305" s="98"/>
      <c r="E305" s="95"/>
      <c r="F305" s="187"/>
      <c r="G305" s="98"/>
      <c r="H305" s="98"/>
      <c r="I305" s="95"/>
      <c r="J305" s="131" t="str">
        <f t="shared" si="18"/>
        <v/>
      </c>
      <c r="K305" s="131"/>
      <c r="L305" s="132"/>
      <c r="M305" s="131"/>
      <c r="N305" s="134"/>
      <c r="O305" s="95"/>
      <c r="P305" s="131"/>
      <c r="Q305" s="381"/>
      <c r="R305" s="381"/>
      <c r="S305" s="381"/>
    </row>
    <row r="306" spans="1:19" ht="12.75" customHeight="1" x14ac:dyDescent="0.25">
      <c r="A306" s="128" t="str">
        <f t="shared" si="6"/>
        <v/>
      </c>
      <c r="B306" s="129"/>
      <c r="C306" s="130"/>
      <c r="D306" s="98"/>
      <c r="E306" s="95"/>
      <c r="F306" s="187"/>
      <c r="G306" s="95"/>
      <c r="H306" s="98"/>
      <c r="I306" s="95"/>
      <c r="J306" s="131" t="str">
        <f t="shared" si="18"/>
        <v/>
      </c>
      <c r="K306" s="131"/>
      <c r="L306" s="132"/>
      <c r="M306" s="131"/>
      <c r="N306" s="134"/>
      <c r="O306" s="95"/>
      <c r="P306" s="131"/>
      <c r="Q306" s="381"/>
      <c r="R306" s="381"/>
      <c r="S306" s="381"/>
    </row>
    <row r="307" spans="1:19" ht="12.75" customHeight="1" x14ac:dyDescent="0.25">
      <c r="A307" s="128" t="str">
        <f t="shared" si="6"/>
        <v/>
      </c>
      <c r="B307" s="129"/>
      <c r="C307" s="130"/>
      <c r="D307" s="98"/>
      <c r="E307" s="95"/>
      <c r="F307" s="187"/>
      <c r="G307" s="95"/>
      <c r="H307" s="98"/>
      <c r="I307" s="95"/>
      <c r="J307" s="131" t="str">
        <f t="shared" si="18"/>
        <v/>
      </c>
      <c r="K307" s="131"/>
      <c r="L307" s="132"/>
      <c r="M307" s="131"/>
      <c r="N307" s="134"/>
      <c r="O307" s="95"/>
      <c r="P307" s="131"/>
      <c r="Q307" s="381"/>
      <c r="R307" s="381"/>
      <c r="S307" s="381"/>
    </row>
    <row r="308" spans="1:19" ht="12.75" customHeight="1" x14ac:dyDescent="0.25">
      <c r="A308" s="128" t="str">
        <f t="shared" si="6"/>
        <v/>
      </c>
      <c r="B308" s="129"/>
      <c r="C308" s="130"/>
      <c r="D308" s="98"/>
      <c r="E308" s="95"/>
      <c r="F308" s="187"/>
      <c r="G308" s="98"/>
      <c r="H308" s="98"/>
      <c r="I308" s="95"/>
      <c r="J308" s="131" t="str">
        <f t="shared" si="18"/>
        <v/>
      </c>
      <c r="K308" s="131"/>
      <c r="L308" s="132"/>
      <c r="M308" s="131"/>
      <c r="N308" s="134"/>
      <c r="O308" s="95"/>
      <c r="P308" s="131"/>
      <c r="Q308" s="381"/>
      <c r="R308" s="381"/>
      <c r="S308" s="381"/>
    </row>
    <row r="309" spans="1:19" ht="12.75" customHeight="1" x14ac:dyDescent="0.25">
      <c r="A309" s="128" t="str">
        <f t="shared" si="6"/>
        <v/>
      </c>
      <c r="B309" s="129"/>
      <c r="C309" s="130"/>
      <c r="D309" s="98"/>
      <c r="E309" s="95"/>
      <c r="F309" s="187"/>
      <c r="G309" s="142"/>
      <c r="H309" s="98"/>
      <c r="I309" s="95"/>
      <c r="J309" s="131" t="str">
        <f t="shared" si="18"/>
        <v/>
      </c>
      <c r="K309" s="131"/>
      <c r="L309" s="132"/>
      <c r="M309" s="131"/>
      <c r="N309" s="134"/>
      <c r="O309" s="95"/>
      <c r="P309" s="131"/>
      <c r="Q309" s="381"/>
      <c r="R309" s="381"/>
      <c r="S309" s="381"/>
    </row>
    <row r="310" spans="1:19" ht="12.75" customHeight="1" x14ac:dyDescent="0.25">
      <c r="A310" s="128" t="str">
        <f t="shared" si="6"/>
        <v/>
      </c>
      <c r="B310" s="129"/>
      <c r="C310" s="130"/>
      <c r="D310" s="98"/>
      <c r="E310" s="95"/>
      <c r="F310" s="187"/>
      <c r="G310" s="98"/>
      <c r="H310" s="98"/>
      <c r="I310" s="95"/>
      <c r="J310" s="131" t="str">
        <f t="shared" si="18"/>
        <v/>
      </c>
      <c r="K310" s="131"/>
      <c r="L310" s="132"/>
      <c r="M310" s="131"/>
      <c r="N310" s="134"/>
      <c r="O310" s="95"/>
      <c r="P310" s="131"/>
      <c r="Q310" s="381"/>
      <c r="R310" s="381"/>
      <c r="S310" s="381"/>
    </row>
    <row r="311" spans="1:19" ht="12.75" customHeight="1" x14ac:dyDescent="0.25">
      <c r="A311" s="128" t="str">
        <f t="shared" si="6"/>
        <v/>
      </c>
      <c r="B311" s="129"/>
      <c r="C311" s="130"/>
      <c r="D311" s="98"/>
      <c r="E311" s="95"/>
      <c r="F311" s="187"/>
      <c r="G311" s="98"/>
      <c r="H311" s="98"/>
      <c r="I311" s="95"/>
      <c r="J311" s="131" t="str">
        <f t="shared" si="18"/>
        <v/>
      </c>
      <c r="K311" s="131"/>
      <c r="L311" s="132"/>
      <c r="M311" s="131"/>
      <c r="N311" s="134"/>
      <c r="O311" s="95"/>
      <c r="P311" s="131"/>
      <c r="Q311" s="381"/>
      <c r="R311" s="381"/>
      <c r="S311" s="381"/>
    </row>
    <row r="312" spans="1:19" ht="12.75" customHeight="1" x14ac:dyDescent="0.25">
      <c r="A312" s="128" t="str">
        <f t="shared" si="6"/>
        <v/>
      </c>
      <c r="B312" s="129"/>
      <c r="C312" s="130"/>
      <c r="D312" s="98"/>
      <c r="E312" s="95"/>
      <c r="F312" s="187"/>
      <c r="G312" s="98"/>
      <c r="H312" s="98"/>
      <c r="I312" s="95"/>
      <c r="J312" s="131" t="str">
        <f t="shared" si="18"/>
        <v/>
      </c>
      <c r="K312" s="131"/>
      <c r="L312" s="132"/>
      <c r="M312" s="131"/>
      <c r="N312" s="134"/>
      <c r="O312" s="95"/>
      <c r="P312" s="131"/>
      <c r="Q312" s="381"/>
      <c r="R312" s="381"/>
      <c r="S312" s="381"/>
    </row>
    <row r="313" spans="1:19" ht="12.75" customHeight="1" x14ac:dyDescent="0.25">
      <c r="A313" s="128" t="str">
        <f t="shared" si="6"/>
        <v/>
      </c>
      <c r="B313" s="129"/>
      <c r="C313" s="130"/>
      <c r="D313" s="98"/>
      <c r="E313" s="95"/>
      <c r="F313" s="187"/>
      <c r="G313" s="98"/>
      <c r="H313" s="98"/>
      <c r="I313" s="95"/>
      <c r="J313" s="131" t="str">
        <f t="shared" si="18"/>
        <v/>
      </c>
      <c r="K313" s="131"/>
      <c r="L313" s="132"/>
      <c r="M313" s="131"/>
      <c r="N313" s="134"/>
      <c r="O313" s="95"/>
      <c r="P313" s="131"/>
      <c r="Q313" s="381"/>
      <c r="R313" s="381"/>
      <c r="S313" s="381"/>
    </row>
    <row r="314" spans="1:19" ht="12.75" customHeight="1" x14ac:dyDescent="0.25">
      <c r="A314" s="128" t="str">
        <f t="shared" si="6"/>
        <v/>
      </c>
      <c r="B314" s="129"/>
      <c r="C314" s="130"/>
      <c r="D314" s="98"/>
      <c r="E314" s="95"/>
      <c r="F314" s="187"/>
      <c r="G314" s="98"/>
      <c r="H314" s="98"/>
      <c r="I314" s="95"/>
      <c r="J314" s="131" t="str">
        <f t="shared" si="18"/>
        <v/>
      </c>
      <c r="K314" s="131"/>
      <c r="L314" s="132"/>
      <c r="M314" s="131"/>
      <c r="N314" s="134"/>
      <c r="O314" s="95"/>
      <c r="P314" s="131"/>
      <c r="Q314" s="381"/>
      <c r="R314" s="381"/>
      <c r="S314" s="381"/>
    </row>
    <row r="315" spans="1:19" ht="12.75" customHeight="1" x14ac:dyDescent="0.25">
      <c r="A315" s="128" t="str">
        <f t="shared" si="6"/>
        <v/>
      </c>
      <c r="B315" s="129"/>
      <c r="C315" s="130"/>
      <c r="D315" s="98"/>
      <c r="E315" s="95"/>
      <c r="F315" s="187"/>
      <c r="G315" s="98"/>
      <c r="H315" s="98"/>
      <c r="I315" s="95"/>
      <c r="J315" s="131" t="str">
        <f t="shared" si="18"/>
        <v/>
      </c>
      <c r="K315" s="131"/>
      <c r="L315" s="132"/>
      <c r="M315" s="131"/>
      <c r="N315" s="134"/>
      <c r="O315" s="95"/>
      <c r="P315" s="131"/>
      <c r="Q315" s="381"/>
      <c r="R315" s="381"/>
      <c r="S315" s="381"/>
    </row>
    <row r="316" spans="1:19" ht="12.75" customHeight="1" x14ac:dyDescent="0.25">
      <c r="A316" s="128" t="str">
        <f t="shared" si="6"/>
        <v/>
      </c>
      <c r="B316" s="129"/>
      <c r="C316" s="130"/>
      <c r="D316" s="98"/>
      <c r="E316" s="95"/>
      <c r="F316" s="187"/>
      <c r="G316" s="98"/>
      <c r="H316" s="98"/>
      <c r="I316" s="95"/>
      <c r="J316" s="131" t="str">
        <f t="shared" si="18"/>
        <v/>
      </c>
      <c r="K316" s="131"/>
      <c r="L316" s="132"/>
      <c r="M316" s="131"/>
      <c r="N316" s="134"/>
      <c r="O316" s="95"/>
      <c r="P316" s="131"/>
      <c r="Q316" s="381"/>
      <c r="R316" s="381"/>
      <c r="S316" s="381"/>
    </row>
    <row r="317" spans="1:19" ht="12.75" customHeight="1" x14ac:dyDescent="0.25">
      <c r="A317" s="128" t="str">
        <f t="shared" si="6"/>
        <v/>
      </c>
      <c r="B317" s="129"/>
      <c r="C317" s="130"/>
      <c r="D317" s="98"/>
      <c r="E317" s="95"/>
      <c r="F317" s="187"/>
      <c r="G317" s="98"/>
      <c r="H317" s="98"/>
      <c r="I317" s="95"/>
      <c r="J317" s="131" t="str">
        <f t="shared" si="18"/>
        <v/>
      </c>
      <c r="K317" s="131"/>
      <c r="L317" s="132"/>
      <c r="M317" s="131"/>
      <c r="N317" s="134"/>
      <c r="O317" s="95"/>
      <c r="P317" s="131"/>
      <c r="Q317" s="381"/>
      <c r="R317" s="381"/>
      <c r="S317" s="381"/>
    </row>
    <row r="318" spans="1:19" ht="12.75" customHeight="1" x14ac:dyDescent="0.25">
      <c r="A318" s="128" t="str">
        <f t="shared" si="6"/>
        <v/>
      </c>
      <c r="B318" s="129"/>
      <c r="C318" s="130"/>
      <c r="D318" s="98"/>
      <c r="E318" s="95"/>
      <c r="F318" s="187"/>
      <c r="G318" s="98"/>
      <c r="H318" s="98"/>
      <c r="I318" s="95"/>
      <c r="J318" s="131" t="str">
        <f t="shared" si="18"/>
        <v/>
      </c>
      <c r="K318" s="131"/>
      <c r="L318" s="132"/>
      <c r="M318" s="131"/>
      <c r="N318" s="134"/>
      <c r="O318" s="95"/>
      <c r="P318" s="131"/>
      <c r="Q318" s="381"/>
      <c r="R318" s="381"/>
      <c r="S318" s="381"/>
    </row>
    <row r="319" spans="1:19" ht="12.75" customHeight="1" x14ac:dyDescent="0.25">
      <c r="A319" s="128" t="str">
        <f t="shared" si="6"/>
        <v/>
      </c>
      <c r="B319" s="129"/>
      <c r="C319" s="130"/>
      <c r="D319" s="98"/>
      <c r="E319" s="95"/>
      <c r="F319" s="187"/>
      <c r="G319" s="98"/>
      <c r="H319" s="98"/>
      <c r="I319" s="95"/>
      <c r="J319" s="131" t="str">
        <f t="shared" si="18"/>
        <v/>
      </c>
      <c r="K319" s="131"/>
      <c r="L319" s="132"/>
      <c r="M319" s="131"/>
      <c r="N319" s="134"/>
      <c r="O319" s="95"/>
      <c r="P319" s="131"/>
      <c r="Q319" s="381"/>
      <c r="R319" s="381"/>
      <c r="S319" s="381"/>
    </row>
    <row r="320" spans="1:19" ht="12.75" customHeight="1" x14ac:dyDescent="0.25">
      <c r="A320" s="128" t="str">
        <f t="shared" si="6"/>
        <v/>
      </c>
      <c r="B320" s="129"/>
      <c r="C320" s="130"/>
      <c r="D320" s="98"/>
      <c r="E320" s="95"/>
      <c r="F320" s="187"/>
      <c r="G320" s="98"/>
      <c r="H320" s="98"/>
      <c r="I320" s="95"/>
      <c r="J320" s="131" t="str">
        <f t="shared" si="18"/>
        <v/>
      </c>
      <c r="K320" s="131"/>
      <c r="L320" s="132"/>
      <c r="M320" s="131"/>
      <c r="N320" s="134"/>
      <c r="O320" s="95"/>
      <c r="P320" s="131"/>
      <c r="Q320" s="381"/>
      <c r="R320" s="381"/>
      <c r="S320" s="381"/>
    </row>
    <row r="321" spans="1:19" ht="12.75" customHeight="1" x14ac:dyDescent="0.25">
      <c r="A321" s="128" t="str">
        <f t="shared" si="6"/>
        <v/>
      </c>
      <c r="B321" s="129"/>
      <c r="C321" s="130"/>
      <c r="D321" s="98"/>
      <c r="E321" s="95"/>
      <c r="F321" s="187"/>
      <c r="G321" s="98"/>
      <c r="H321" s="98"/>
      <c r="I321" s="95"/>
      <c r="J321" s="131" t="str">
        <f t="shared" si="18"/>
        <v/>
      </c>
      <c r="K321" s="131"/>
      <c r="L321" s="132"/>
      <c r="M321" s="131"/>
      <c r="N321" s="134"/>
      <c r="O321" s="95"/>
      <c r="P321" s="131"/>
      <c r="Q321" s="381"/>
      <c r="R321" s="381"/>
      <c r="S321" s="381"/>
    </row>
    <row r="322" spans="1:19" ht="12.75" customHeight="1" x14ac:dyDescent="0.25">
      <c r="A322" s="128" t="str">
        <f t="shared" si="6"/>
        <v/>
      </c>
      <c r="B322" s="129"/>
      <c r="C322" s="130"/>
      <c r="D322" s="98"/>
      <c r="E322" s="95"/>
      <c r="F322" s="187"/>
      <c r="G322" s="98"/>
      <c r="H322" s="98"/>
      <c r="I322" s="95"/>
      <c r="J322" s="131" t="str">
        <f t="shared" si="18"/>
        <v/>
      </c>
      <c r="K322" s="131"/>
      <c r="L322" s="132"/>
      <c r="M322" s="131"/>
      <c r="N322" s="134"/>
      <c r="O322" s="95"/>
      <c r="P322" s="131"/>
      <c r="Q322" s="381"/>
      <c r="R322" s="381"/>
      <c r="S322" s="381"/>
    </row>
    <row r="323" spans="1:19" ht="12.75" customHeight="1" x14ac:dyDescent="0.25">
      <c r="A323" s="128" t="str">
        <f t="shared" si="6"/>
        <v/>
      </c>
      <c r="B323" s="129"/>
      <c r="C323" s="130"/>
      <c r="D323" s="98"/>
      <c r="E323" s="95"/>
      <c r="F323" s="187"/>
      <c r="G323" s="98"/>
      <c r="H323" s="98"/>
      <c r="I323" s="95"/>
      <c r="J323" s="131" t="str">
        <f t="shared" si="18"/>
        <v/>
      </c>
      <c r="K323" s="131"/>
      <c r="L323" s="132"/>
      <c r="M323" s="131"/>
      <c r="N323" s="134"/>
      <c r="O323" s="95"/>
      <c r="P323" s="131"/>
      <c r="Q323" s="381"/>
      <c r="R323" s="381"/>
      <c r="S323" s="381"/>
    </row>
    <row r="324" spans="1:19" ht="12.75" customHeight="1" x14ac:dyDescent="0.25">
      <c r="A324" s="128" t="str">
        <f t="shared" si="6"/>
        <v/>
      </c>
      <c r="B324" s="129"/>
      <c r="C324" s="130"/>
      <c r="D324" s="98"/>
      <c r="E324" s="95"/>
      <c r="F324" s="187"/>
      <c r="G324" s="98"/>
      <c r="H324" s="98"/>
      <c r="I324" s="95"/>
      <c r="J324" s="131" t="str">
        <f t="shared" si="18"/>
        <v/>
      </c>
      <c r="K324" s="131"/>
      <c r="L324" s="132"/>
      <c r="M324" s="131"/>
      <c r="N324" s="134"/>
      <c r="O324" s="95"/>
      <c r="P324" s="131"/>
      <c r="Q324" s="381"/>
      <c r="R324" s="381"/>
      <c r="S324" s="381"/>
    </row>
    <row r="325" spans="1:19" ht="12.75" customHeight="1" x14ac:dyDescent="0.25">
      <c r="A325" s="128" t="str">
        <f t="shared" si="6"/>
        <v/>
      </c>
      <c r="B325" s="129"/>
      <c r="C325" s="130"/>
      <c r="D325" s="98"/>
      <c r="E325" s="95"/>
      <c r="F325" s="187"/>
      <c r="G325" s="98"/>
      <c r="H325" s="98"/>
      <c r="I325" s="95"/>
      <c r="J325" s="131" t="str">
        <f t="shared" si="18"/>
        <v/>
      </c>
      <c r="K325" s="131"/>
      <c r="L325" s="132"/>
      <c r="M325" s="131"/>
      <c r="N325" s="134"/>
      <c r="O325" s="95"/>
      <c r="P325" s="131"/>
      <c r="Q325" s="381"/>
      <c r="R325" s="381"/>
      <c r="S325" s="381"/>
    </row>
    <row r="326" spans="1:19" ht="12.75" customHeight="1" x14ac:dyDescent="0.25">
      <c r="A326" s="128" t="str">
        <f t="shared" si="6"/>
        <v/>
      </c>
      <c r="B326" s="129"/>
      <c r="C326" s="130"/>
      <c r="D326" s="98"/>
      <c r="E326" s="95"/>
      <c r="F326" s="187"/>
      <c r="G326" s="98"/>
      <c r="H326" s="98"/>
      <c r="I326" s="95"/>
      <c r="J326" s="131" t="str">
        <f t="shared" si="18"/>
        <v/>
      </c>
      <c r="K326" s="131"/>
      <c r="L326" s="132"/>
      <c r="M326" s="131"/>
      <c r="N326" s="134"/>
      <c r="O326" s="95"/>
      <c r="P326" s="131"/>
      <c r="Q326" s="381"/>
      <c r="R326" s="381"/>
      <c r="S326" s="381"/>
    </row>
    <row r="327" spans="1:19" ht="12.75" customHeight="1" x14ac:dyDescent="0.25">
      <c r="A327" s="128" t="str">
        <f t="shared" si="6"/>
        <v/>
      </c>
      <c r="B327" s="129"/>
      <c r="C327" s="130"/>
      <c r="D327" s="98"/>
      <c r="E327" s="95"/>
      <c r="F327" s="187"/>
      <c r="G327" s="95"/>
      <c r="H327" s="98"/>
      <c r="I327" s="95"/>
      <c r="J327" s="131" t="str">
        <f t="shared" si="18"/>
        <v/>
      </c>
      <c r="K327" s="131"/>
      <c r="L327" s="132"/>
      <c r="M327" s="131"/>
      <c r="N327" s="134"/>
      <c r="O327" s="95"/>
      <c r="P327" s="131"/>
      <c r="Q327" s="381"/>
      <c r="R327" s="381"/>
      <c r="S327" s="381"/>
    </row>
    <row r="328" spans="1:19" ht="12.75" customHeight="1" x14ac:dyDescent="0.25">
      <c r="A328" s="128" t="str">
        <f t="shared" si="6"/>
        <v/>
      </c>
      <c r="B328" s="129"/>
      <c r="C328" s="130"/>
      <c r="D328" s="98"/>
      <c r="E328" s="95"/>
      <c r="F328" s="187"/>
      <c r="G328" s="95"/>
      <c r="H328" s="98"/>
      <c r="I328" s="95"/>
      <c r="J328" s="131" t="str">
        <f t="shared" si="18"/>
        <v/>
      </c>
      <c r="K328" s="131"/>
      <c r="L328" s="132"/>
      <c r="M328" s="131"/>
      <c r="N328" s="134"/>
      <c r="O328" s="95"/>
      <c r="P328" s="131"/>
      <c r="Q328" s="381"/>
      <c r="R328" s="381"/>
      <c r="S328" s="381"/>
    </row>
    <row r="329" spans="1:19" ht="12.75" customHeight="1" x14ac:dyDescent="0.25">
      <c r="A329" s="128" t="str">
        <f t="shared" si="6"/>
        <v/>
      </c>
      <c r="B329" s="129"/>
      <c r="C329" s="130"/>
      <c r="D329" s="98"/>
      <c r="E329" s="95"/>
      <c r="F329" s="187"/>
      <c r="G329" s="98"/>
      <c r="H329" s="98"/>
      <c r="I329" s="95"/>
      <c r="J329" s="131" t="str">
        <f t="shared" si="18"/>
        <v/>
      </c>
      <c r="K329" s="131"/>
      <c r="L329" s="132"/>
      <c r="M329" s="131"/>
      <c r="N329" s="134"/>
      <c r="O329" s="95"/>
      <c r="P329" s="131"/>
      <c r="Q329" s="381"/>
      <c r="R329" s="381"/>
      <c r="S329" s="381"/>
    </row>
    <row r="330" spans="1:19" ht="12.75" customHeight="1" x14ac:dyDescent="0.25">
      <c r="A330" s="128" t="str">
        <f t="shared" si="6"/>
        <v/>
      </c>
      <c r="B330" s="129"/>
      <c r="C330" s="130"/>
      <c r="D330" s="98"/>
      <c r="E330" s="95"/>
      <c r="F330" s="187"/>
      <c r="G330" s="95"/>
      <c r="H330" s="98"/>
      <c r="I330" s="95"/>
      <c r="J330" s="131" t="str">
        <f t="shared" si="18"/>
        <v/>
      </c>
      <c r="K330" s="131"/>
      <c r="L330" s="132"/>
      <c r="M330" s="131"/>
      <c r="N330" s="134"/>
      <c r="O330" s="95"/>
      <c r="P330" s="131"/>
      <c r="Q330" s="381"/>
      <c r="R330" s="381"/>
      <c r="S330" s="381"/>
    </row>
    <row r="331" spans="1:19" ht="12.75" customHeight="1" x14ac:dyDescent="0.25">
      <c r="A331" s="128" t="str">
        <f t="shared" si="6"/>
        <v/>
      </c>
      <c r="B331" s="129"/>
      <c r="C331" s="130"/>
      <c r="D331" s="98"/>
      <c r="E331" s="95"/>
      <c r="F331" s="187"/>
      <c r="G331" s="95"/>
      <c r="H331" s="98"/>
      <c r="I331" s="95"/>
      <c r="J331" s="131" t="str">
        <f t="shared" si="18"/>
        <v/>
      </c>
      <c r="K331" s="131"/>
      <c r="L331" s="132"/>
      <c r="M331" s="131"/>
      <c r="N331" s="134"/>
      <c r="O331" s="95"/>
      <c r="P331" s="131"/>
      <c r="Q331" s="381"/>
      <c r="R331" s="381"/>
      <c r="S331" s="381"/>
    </row>
    <row r="332" spans="1:19" ht="12.75" customHeight="1" x14ac:dyDescent="0.25">
      <c r="A332" s="128" t="str">
        <f t="shared" si="6"/>
        <v/>
      </c>
      <c r="B332" s="129"/>
      <c r="C332" s="130"/>
      <c r="D332" s="98"/>
      <c r="E332" s="95"/>
      <c r="F332" s="187"/>
      <c r="G332" s="98"/>
      <c r="H332" s="98"/>
      <c r="I332" s="95"/>
      <c r="J332" s="131" t="str">
        <f t="shared" si="18"/>
        <v/>
      </c>
      <c r="K332" s="131"/>
      <c r="L332" s="132"/>
      <c r="M332" s="131"/>
      <c r="N332" s="134"/>
      <c r="O332" s="95"/>
      <c r="P332" s="131"/>
      <c r="Q332" s="381"/>
      <c r="R332" s="381"/>
      <c r="S332" s="381"/>
    </row>
    <row r="333" spans="1:19" ht="12.75" customHeight="1" x14ac:dyDescent="0.25">
      <c r="A333" s="128" t="str">
        <f t="shared" si="6"/>
        <v/>
      </c>
      <c r="B333" s="129"/>
      <c r="C333" s="130"/>
      <c r="D333" s="98"/>
      <c r="E333" s="95"/>
      <c r="F333" s="187"/>
      <c r="G333" s="98"/>
      <c r="H333" s="98"/>
      <c r="I333" s="95"/>
      <c r="J333" s="131" t="str">
        <f t="shared" si="18"/>
        <v/>
      </c>
      <c r="K333" s="131"/>
      <c r="L333" s="132"/>
      <c r="M333" s="131"/>
      <c r="N333" s="134"/>
      <c r="O333" s="95"/>
      <c r="P333" s="131"/>
      <c r="Q333" s="381"/>
      <c r="R333" s="381"/>
      <c r="S333" s="381"/>
    </row>
    <row r="334" spans="1:19" ht="12.75" customHeight="1" x14ac:dyDescent="0.25">
      <c r="A334" s="128" t="str">
        <f t="shared" si="6"/>
        <v/>
      </c>
      <c r="B334" s="129"/>
      <c r="C334" s="130"/>
      <c r="D334" s="98"/>
      <c r="E334" s="95"/>
      <c r="F334" s="187"/>
      <c r="G334" s="98"/>
      <c r="H334" s="98"/>
      <c r="I334" s="95"/>
      <c r="J334" s="131" t="str">
        <f t="shared" si="18"/>
        <v/>
      </c>
      <c r="K334" s="131"/>
      <c r="L334" s="132"/>
      <c r="M334" s="131"/>
      <c r="N334" s="134"/>
      <c r="O334" s="95"/>
      <c r="P334" s="131"/>
      <c r="Q334" s="381"/>
      <c r="R334" s="381"/>
      <c r="S334" s="381"/>
    </row>
    <row r="335" spans="1:19" ht="12.75" customHeight="1" x14ac:dyDescent="0.25">
      <c r="A335" s="128" t="str">
        <f t="shared" si="6"/>
        <v/>
      </c>
      <c r="B335" s="129"/>
      <c r="C335" s="130"/>
      <c r="D335" s="98"/>
      <c r="E335" s="95"/>
      <c r="F335" s="187"/>
      <c r="G335" s="98"/>
      <c r="H335" s="98"/>
      <c r="I335" s="95"/>
      <c r="J335" s="131" t="str">
        <f t="shared" si="18"/>
        <v/>
      </c>
      <c r="K335" s="131"/>
      <c r="L335" s="132"/>
      <c r="M335" s="131"/>
      <c r="N335" s="134"/>
      <c r="O335" s="95"/>
      <c r="P335" s="131"/>
      <c r="Q335" s="381"/>
      <c r="R335" s="381"/>
      <c r="S335" s="381"/>
    </row>
    <row r="336" spans="1:19" ht="12.75" customHeight="1" x14ac:dyDescent="0.25">
      <c r="A336" s="128" t="str">
        <f t="shared" si="6"/>
        <v/>
      </c>
      <c r="B336" s="129"/>
      <c r="C336" s="130"/>
      <c r="D336" s="98"/>
      <c r="E336" s="95"/>
      <c r="F336" s="187"/>
      <c r="G336" s="98"/>
      <c r="H336" s="98"/>
      <c r="I336" s="95"/>
      <c r="J336" s="131" t="str">
        <f t="shared" si="18"/>
        <v/>
      </c>
      <c r="K336" s="131"/>
      <c r="L336" s="132"/>
      <c r="M336" s="131"/>
      <c r="N336" s="134"/>
      <c r="O336" s="95"/>
      <c r="P336" s="131"/>
      <c r="Q336" s="381"/>
      <c r="R336" s="381"/>
      <c r="S336" s="381"/>
    </row>
    <row r="337" spans="1:19" ht="12.75" customHeight="1" x14ac:dyDescent="0.25">
      <c r="A337" s="128" t="str">
        <f t="shared" si="6"/>
        <v/>
      </c>
      <c r="B337" s="129"/>
      <c r="C337" s="130"/>
      <c r="D337" s="98"/>
      <c r="E337" s="95"/>
      <c r="F337" s="187"/>
      <c r="G337" s="98"/>
      <c r="H337" s="98"/>
      <c r="I337" s="95"/>
      <c r="J337" s="131" t="str">
        <f t="shared" si="18"/>
        <v/>
      </c>
      <c r="K337" s="131"/>
      <c r="L337" s="132"/>
      <c r="M337" s="131"/>
      <c r="N337" s="134"/>
      <c r="O337" s="95"/>
      <c r="P337" s="131"/>
      <c r="Q337" s="381"/>
      <c r="R337" s="381"/>
      <c r="S337" s="381"/>
    </row>
    <row r="338" spans="1:19" ht="12.75" customHeight="1" x14ac:dyDescent="0.25">
      <c r="A338" s="128" t="str">
        <f t="shared" si="6"/>
        <v/>
      </c>
      <c r="B338" s="129"/>
      <c r="C338" s="130"/>
      <c r="D338" s="98"/>
      <c r="E338" s="95"/>
      <c r="F338" s="187"/>
      <c r="G338" s="98"/>
      <c r="H338" s="98"/>
      <c r="I338" s="95"/>
      <c r="J338" s="131" t="str">
        <f t="shared" si="18"/>
        <v/>
      </c>
      <c r="K338" s="131"/>
      <c r="L338" s="132"/>
      <c r="M338" s="131"/>
      <c r="N338" s="134"/>
      <c r="O338" s="95"/>
      <c r="P338" s="131"/>
      <c r="Q338" s="381"/>
      <c r="R338" s="381"/>
      <c r="S338" s="381"/>
    </row>
    <row r="339" spans="1:19" ht="12.75" customHeight="1" x14ac:dyDescent="0.25">
      <c r="A339" s="128" t="str">
        <f t="shared" si="6"/>
        <v/>
      </c>
      <c r="B339" s="129"/>
      <c r="C339" s="130"/>
      <c r="D339" s="98"/>
      <c r="E339" s="95"/>
      <c r="F339" s="187"/>
      <c r="G339" s="98"/>
      <c r="H339" s="98"/>
      <c r="I339" s="95"/>
      <c r="J339" s="131" t="str">
        <f t="shared" si="18"/>
        <v/>
      </c>
      <c r="K339" s="131"/>
      <c r="L339" s="132"/>
      <c r="M339" s="131"/>
      <c r="N339" s="134"/>
      <c r="O339" s="95"/>
      <c r="P339" s="131"/>
      <c r="Q339" s="381"/>
      <c r="R339" s="381"/>
      <c r="S339" s="381"/>
    </row>
    <row r="340" spans="1:19" ht="12.75" customHeight="1" x14ac:dyDescent="0.25">
      <c r="A340" s="128" t="str">
        <f t="shared" si="6"/>
        <v/>
      </c>
      <c r="B340" s="129"/>
      <c r="C340" s="130"/>
      <c r="D340" s="98"/>
      <c r="E340" s="95"/>
      <c r="F340" s="187"/>
      <c r="G340" s="98"/>
      <c r="H340" s="98"/>
      <c r="I340" s="95"/>
      <c r="J340" s="131" t="str">
        <f t="shared" si="18"/>
        <v/>
      </c>
      <c r="K340" s="131"/>
      <c r="L340" s="132"/>
      <c r="M340" s="131"/>
      <c r="N340" s="134"/>
      <c r="O340" s="95"/>
      <c r="P340" s="131"/>
      <c r="Q340" s="381"/>
      <c r="R340" s="381"/>
      <c r="S340" s="381"/>
    </row>
    <row r="341" spans="1:19" ht="12.75" customHeight="1" x14ac:dyDescent="0.25">
      <c r="A341" s="128" t="str">
        <f t="shared" si="6"/>
        <v/>
      </c>
      <c r="B341" s="129"/>
      <c r="C341" s="130"/>
      <c r="D341" s="98"/>
      <c r="E341" s="95"/>
      <c r="F341" s="187"/>
      <c r="G341" s="98"/>
      <c r="H341" s="98"/>
      <c r="I341" s="95"/>
      <c r="J341" s="131" t="str">
        <f t="shared" si="18"/>
        <v/>
      </c>
      <c r="K341" s="131"/>
      <c r="L341" s="132"/>
      <c r="M341" s="131"/>
      <c r="N341" s="134"/>
      <c r="O341" s="95"/>
      <c r="P341" s="131"/>
      <c r="Q341" s="381"/>
      <c r="R341" s="381"/>
      <c r="S341" s="381"/>
    </row>
    <row r="342" spans="1:19" ht="12.75" customHeight="1" x14ac:dyDescent="0.25">
      <c r="A342" s="128" t="str">
        <f t="shared" si="6"/>
        <v/>
      </c>
      <c r="B342" s="129"/>
      <c r="C342" s="130"/>
      <c r="D342" s="98"/>
      <c r="E342" s="95"/>
      <c r="F342" s="187"/>
      <c r="G342" s="98"/>
      <c r="H342" s="98"/>
      <c r="I342" s="95"/>
      <c r="J342" s="131" t="str">
        <f t="shared" si="18"/>
        <v/>
      </c>
      <c r="K342" s="131"/>
      <c r="L342" s="132"/>
      <c r="M342" s="131"/>
      <c r="N342" s="134"/>
      <c r="O342" s="95"/>
      <c r="P342" s="131"/>
      <c r="Q342" s="381"/>
      <c r="R342" s="381"/>
      <c r="S342" s="381"/>
    </row>
    <row r="343" spans="1:19" ht="12.75" customHeight="1" x14ac:dyDescent="0.25">
      <c r="A343" s="128" t="str">
        <f t="shared" si="6"/>
        <v/>
      </c>
      <c r="B343" s="129"/>
      <c r="C343" s="130"/>
      <c r="D343" s="98"/>
      <c r="E343" s="95"/>
      <c r="F343" s="187"/>
      <c r="G343" s="98"/>
      <c r="H343" s="98"/>
      <c r="I343" s="95"/>
      <c r="J343" s="131" t="str">
        <f t="shared" si="18"/>
        <v/>
      </c>
      <c r="K343" s="131"/>
      <c r="L343" s="132"/>
      <c r="M343" s="131"/>
      <c r="N343" s="134"/>
      <c r="O343" s="95"/>
      <c r="P343" s="131"/>
      <c r="Q343" s="381"/>
      <c r="R343" s="381"/>
      <c r="S343" s="381"/>
    </row>
    <row r="344" spans="1:19" ht="12.75" customHeight="1" x14ac:dyDescent="0.25">
      <c r="A344" s="128" t="str">
        <f t="shared" si="6"/>
        <v/>
      </c>
      <c r="B344" s="129"/>
      <c r="C344" s="130"/>
      <c r="D344" s="98"/>
      <c r="E344" s="95"/>
      <c r="F344" s="187"/>
      <c r="G344" s="98"/>
      <c r="H344" s="98"/>
      <c r="I344" s="95"/>
      <c r="J344" s="131" t="str">
        <f t="shared" si="18"/>
        <v/>
      </c>
      <c r="K344" s="131"/>
      <c r="L344" s="132"/>
      <c r="M344" s="131"/>
      <c r="N344" s="134"/>
      <c r="O344" s="95"/>
      <c r="P344" s="131"/>
      <c r="Q344" s="381"/>
      <c r="R344" s="381"/>
      <c r="S344" s="381"/>
    </row>
    <row r="345" spans="1:19" ht="12.75" customHeight="1" x14ac:dyDescent="0.25">
      <c r="A345" s="128" t="str">
        <f t="shared" si="6"/>
        <v/>
      </c>
      <c r="B345" s="129"/>
      <c r="C345" s="130"/>
      <c r="D345" s="98"/>
      <c r="E345" s="95"/>
      <c r="F345" s="187"/>
      <c r="G345" s="98"/>
      <c r="H345" s="98"/>
      <c r="I345" s="95"/>
      <c r="J345" s="131" t="str">
        <f t="shared" si="18"/>
        <v/>
      </c>
      <c r="K345" s="131"/>
      <c r="L345" s="132"/>
      <c r="M345" s="131"/>
      <c r="N345" s="134"/>
      <c r="O345" s="95"/>
      <c r="P345" s="131"/>
      <c r="Q345" s="381"/>
      <c r="R345" s="381"/>
      <c r="S345" s="381"/>
    </row>
    <row r="346" spans="1:19" ht="12.75" customHeight="1" x14ac:dyDescent="0.25">
      <c r="A346" s="128" t="str">
        <f t="shared" si="6"/>
        <v/>
      </c>
      <c r="B346" s="129"/>
      <c r="C346" s="130"/>
      <c r="D346" s="98"/>
      <c r="E346" s="95"/>
      <c r="F346" s="187"/>
      <c r="G346" s="98"/>
      <c r="H346" s="98"/>
      <c r="I346" s="95"/>
      <c r="J346" s="131" t="str">
        <f t="shared" si="18"/>
        <v/>
      </c>
      <c r="K346" s="131"/>
      <c r="L346" s="132"/>
      <c r="M346" s="131"/>
      <c r="N346" s="134"/>
      <c r="O346" s="95"/>
      <c r="P346" s="131"/>
      <c r="Q346" s="381"/>
      <c r="R346" s="381"/>
      <c r="S346" s="381"/>
    </row>
    <row r="347" spans="1:19" ht="12.75" customHeight="1" x14ac:dyDescent="0.25">
      <c r="A347" s="128" t="str">
        <f t="shared" si="6"/>
        <v/>
      </c>
      <c r="B347" s="129"/>
      <c r="C347" s="130"/>
      <c r="D347" s="98"/>
      <c r="E347" s="95"/>
      <c r="F347" s="187"/>
      <c r="G347" s="98"/>
      <c r="H347" s="98"/>
      <c r="I347" s="95"/>
      <c r="J347" s="131" t="str">
        <f t="shared" si="18"/>
        <v/>
      </c>
      <c r="K347" s="131"/>
      <c r="L347" s="132"/>
      <c r="M347" s="131"/>
      <c r="N347" s="134"/>
      <c r="O347" s="95"/>
      <c r="P347" s="131"/>
      <c r="Q347" s="381"/>
      <c r="R347" s="381"/>
      <c r="S347" s="381"/>
    </row>
    <row r="348" spans="1:19" ht="12.75" customHeight="1" x14ac:dyDescent="0.25">
      <c r="A348" s="128" t="str">
        <f t="shared" si="6"/>
        <v/>
      </c>
      <c r="B348" s="129"/>
      <c r="C348" s="130"/>
      <c r="D348" s="98"/>
      <c r="E348" s="95"/>
      <c r="F348" s="187"/>
      <c r="G348" s="98"/>
      <c r="H348" s="98"/>
      <c r="I348" s="95"/>
      <c r="J348" s="131" t="str">
        <f t="shared" si="18"/>
        <v/>
      </c>
      <c r="K348" s="131"/>
      <c r="L348" s="132"/>
      <c r="M348" s="131"/>
      <c r="N348" s="134"/>
      <c r="O348" s="95"/>
      <c r="P348" s="131"/>
      <c r="Q348" s="381"/>
      <c r="R348" s="381"/>
      <c r="S348" s="381"/>
    </row>
    <row r="349" spans="1:19" ht="12.75" customHeight="1" x14ac:dyDescent="0.25">
      <c r="A349" s="128" t="str">
        <f t="shared" si="6"/>
        <v/>
      </c>
      <c r="B349" s="129"/>
      <c r="C349" s="130"/>
      <c r="D349" s="98"/>
      <c r="E349" s="95"/>
      <c r="F349" s="187"/>
      <c r="G349" s="95"/>
      <c r="H349" s="98"/>
      <c r="I349" s="95"/>
      <c r="J349" s="131" t="str">
        <f t="shared" si="18"/>
        <v/>
      </c>
      <c r="K349" s="131"/>
      <c r="L349" s="132"/>
      <c r="M349" s="131"/>
      <c r="N349" s="134"/>
      <c r="O349" s="95"/>
      <c r="P349" s="131"/>
      <c r="Q349" s="381"/>
      <c r="R349" s="381"/>
      <c r="S349" s="381"/>
    </row>
    <row r="350" spans="1:19" ht="12.75" customHeight="1" x14ac:dyDescent="0.25">
      <c r="A350" s="128" t="str">
        <f t="shared" si="6"/>
        <v/>
      </c>
      <c r="B350" s="129"/>
      <c r="C350" s="130"/>
      <c r="D350" s="98"/>
      <c r="E350" s="95"/>
      <c r="F350" s="187"/>
      <c r="G350" s="98"/>
      <c r="H350" s="98"/>
      <c r="I350" s="95"/>
      <c r="J350" s="131" t="str">
        <f t="shared" si="18"/>
        <v/>
      </c>
      <c r="K350" s="131"/>
      <c r="L350" s="132"/>
      <c r="M350" s="131"/>
      <c r="N350" s="134"/>
      <c r="O350" s="95"/>
      <c r="P350" s="131"/>
      <c r="Q350" s="381"/>
      <c r="R350" s="381"/>
      <c r="S350" s="381"/>
    </row>
    <row r="351" spans="1:19" ht="12.75" customHeight="1" x14ac:dyDescent="0.25">
      <c r="A351" s="128" t="str">
        <f t="shared" si="6"/>
        <v/>
      </c>
      <c r="B351" s="129"/>
      <c r="C351" s="130"/>
      <c r="D351" s="98"/>
      <c r="E351" s="95"/>
      <c r="F351" s="187"/>
      <c r="G351" s="95"/>
      <c r="H351" s="98"/>
      <c r="I351" s="95"/>
      <c r="J351" s="131" t="str">
        <f t="shared" si="18"/>
        <v/>
      </c>
      <c r="K351" s="131"/>
      <c r="L351" s="132"/>
      <c r="M351" s="131"/>
      <c r="N351" s="134"/>
      <c r="O351" s="95"/>
      <c r="P351" s="131"/>
      <c r="Q351" s="381"/>
      <c r="R351" s="381"/>
      <c r="S351" s="381"/>
    </row>
    <row r="352" spans="1:19" ht="12.75" customHeight="1" x14ac:dyDescent="0.25">
      <c r="A352" s="128" t="str">
        <f t="shared" si="6"/>
        <v/>
      </c>
      <c r="B352" s="129"/>
      <c r="C352" s="130"/>
      <c r="D352" s="98"/>
      <c r="E352" s="95"/>
      <c r="F352" s="187"/>
      <c r="G352" s="98"/>
      <c r="H352" s="98"/>
      <c r="I352" s="95"/>
      <c r="J352" s="131" t="str">
        <f t="shared" si="18"/>
        <v/>
      </c>
      <c r="K352" s="131"/>
      <c r="L352" s="132"/>
      <c r="M352" s="131"/>
      <c r="N352" s="134"/>
      <c r="O352" s="95"/>
      <c r="P352" s="131"/>
      <c r="Q352" s="381"/>
      <c r="R352" s="381"/>
      <c r="S352" s="381"/>
    </row>
    <row r="353" spans="1:19" ht="12.75" customHeight="1" x14ac:dyDescent="0.25">
      <c r="A353" s="128" t="str">
        <f t="shared" si="6"/>
        <v/>
      </c>
      <c r="B353" s="129"/>
      <c r="C353" s="130"/>
      <c r="D353" s="98"/>
      <c r="E353" s="95"/>
      <c r="F353" s="187"/>
      <c r="G353" s="98"/>
      <c r="H353" s="98"/>
      <c r="I353" s="95"/>
      <c r="J353" s="131" t="str">
        <f t="shared" si="18"/>
        <v/>
      </c>
      <c r="K353" s="131"/>
      <c r="L353" s="132"/>
      <c r="M353" s="131"/>
      <c r="N353" s="134"/>
      <c r="O353" s="95"/>
      <c r="P353" s="131"/>
      <c r="Q353" s="381"/>
      <c r="R353" s="381"/>
      <c r="S353" s="381"/>
    </row>
    <row r="354" spans="1:19" ht="12.75" customHeight="1" x14ac:dyDescent="0.25">
      <c r="A354" s="128" t="str">
        <f t="shared" si="6"/>
        <v/>
      </c>
      <c r="B354" s="129"/>
      <c r="C354" s="130"/>
      <c r="D354" s="98"/>
      <c r="E354" s="95"/>
      <c r="F354" s="187"/>
      <c r="G354" s="95"/>
      <c r="H354" s="98"/>
      <c r="I354" s="95"/>
      <c r="J354" s="131" t="str">
        <f t="shared" si="18"/>
        <v/>
      </c>
      <c r="K354" s="131"/>
      <c r="L354" s="132"/>
      <c r="M354" s="131"/>
      <c r="N354" s="134"/>
      <c r="O354" s="95"/>
      <c r="P354" s="131"/>
      <c r="Q354" s="381"/>
      <c r="R354" s="381"/>
      <c r="S354" s="381"/>
    </row>
    <row r="355" spans="1:19" ht="12.75" customHeight="1" x14ac:dyDescent="0.25">
      <c r="A355" s="128" t="str">
        <f t="shared" si="6"/>
        <v/>
      </c>
      <c r="B355" s="129"/>
      <c r="C355" s="130"/>
      <c r="D355" s="98"/>
      <c r="E355" s="95"/>
      <c r="F355" s="187"/>
      <c r="G355" s="95"/>
      <c r="H355" s="98"/>
      <c r="I355" s="95"/>
      <c r="J355" s="131" t="str">
        <f t="shared" si="18"/>
        <v/>
      </c>
      <c r="K355" s="131"/>
      <c r="L355" s="132"/>
      <c r="M355" s="131"/>
      <c r="N355" s="134"/>
      <c r="O355" s="95"/>
      <c r="P355" s="131"/>
      <c r="Q355" s="381"/>
      <c r="R355" s="381"/>
      <c r="S355" s="381"/>
    </row>
    <row r="356" spans="1:19" ht="12.75" customHeight="1" x14ac:dyDescent="0.25">
      <c r="A356" s="128" t="str">
        <f t="shared" si="6"/>
        <v/>
      </c>
      <c r="B356" s="129"/>
      <c r="C356" s="130"/>
      <c r="D356" s="98"/>
      <c r="E356" s="95"/>
      <c r="F356" s="187"/>
      <c r="G356" s="98"/>
      <c r="H356" s="98"/>
      <c r="I356" s="95"/>
      <c r="J356" s="131" t="str">
        <f t="shared" si="18"/>
        <v/>
      </c>
      <c r="K356" s="131"/>
      <c r="L356" s="132"/>
      <c r="M356" s="131"/>
      <c r="N356" s="134"/>
      <c r="O356" s="95"/>
      <c r="P356" s="131"/>
      <c r="Q356" s="381"/>
      <c r="R356" s="381"/>
      <c r="S356" s="381"/>
    </row>
    <row r="357" spans="1:19" ht="12.75" customHeight="1" x14ac:dyDescent="0.25">
      <c r="A357" s="128" t="str">
        <f t="shared" si="6"/>
        <v/>
      </c>
      <c r="B357" s="129"/>
      <c r="C357" s="130"/>
      <c r="D357" s="98"/>
      <c r="E357" s="95"/>
      <c r="F357" s="187"/>
      <c r="G357" s="98"/>
      <c r="H357" s="98"/>
      <c r="I357" s="95"/>
      <c r="J357" s="131" t="str">
        <f t="shared" si="18"/>
        <v/>
      </c>
      <c r="K357" s="131"/>
      <c r="L357" s="132"/>
      <c r="M357" s="131"/>
      <c r="N357" s="134"/>
      <c r="O357" s="95"/>
      <c r="P357" s="131"/>
      <c r="Q357" s="381"/>
      <c r="R357" s="381"/>
      <c r="S357" s="381"/>
    </row>
    <row r="358" spans="1:19" ht="12.75" customHeight="1" x14ac:dyDescent="0.25">
      <c r="A358" s="128" t="str">
        <f t="shared" si="6"/>
        <v/>
      </c>
      <c r="B358" s="129"/>
      <c r="C358" s="130"/>
      <c r="D358" s="98"/>
      <c r="E358" s="95"/>
      <c r="F358" s="187"/>
      <c r="G358" s="98"/>
      <c r="H358" s="98"/>
      <c r="I358" s="95"/>
      <c r="J358" s="131" t="str">
        <f t="shared" si="18"/>
        <v/>
      </c>
      <c r="K358" s="131"/>
      <c r="L358" s="132"/>
      <c r="M358" s="131"/>
      <c r="N358" s="134"/>
      <c r="O358" s="95"/>
      <c r="P358" s="131"/>
      <c r="Q358" s="381"/>
      <c r="R358" s="381"/>
      <c r="S358" s="381"/>
    </row>
    <row r="359" spans="1:19" ht="12.75" customHeight="1" x14ac:dyDescent="0.25">
      <c r="A359" s="128" t="str">
        <f t="shared" si="6"/>
        <v/>
      </c>
      <c r="B359" s="129"/>
      <c r="C359" s="130"/>
      <c r="D359" s="98"/>
      <c r="E359" s="95"/>
      <c r="F359" s="187"/>
      <c r="G359" s="98"/>
      <c r="H359" s="98"/>
      <c r="I359" s="95"/>
      <c r="J359" s="131" t="str">
        <f t="shared" si="18"/>
        <v/>
      </c>
      <c r="K359" s="131"/>
      <c r="L359" s="132"/>
      <c r="M359" s="131"/>
      <c r="N359" s="134"/>
      <c r="O359" s="95"/>
      <c r="P359" s="131"/>
      <c r="Q359" s="381"/>
      <c r="R359" s="381"/>
      <c r="S359" s="381"/>
    </row>
    <row r="360" spans="1:19" ht="12.75" customHeight="1" x14ac:dyDescent="0.25">
      <c r="A360" s="128" t="str">
        <f t="shared" si="6"/>
        <v/>
      </c>
      <c r="B360" s="129"/>
      <c r="C360" s="130"/>
      <c r="D360" s="98"/>
      <c r="E360" s="95"/>
      <c r="F360" s="187"/>
      <c r="G360" s="98"/>
      <c r="H360" s="98"/>
      <c r="I360" s="95"/>
      <c r="J360" s="131" t="str">
        <f t="shared" si="18"/>
        <v/>
      </c>
      <c r="K360" s="131"/>
      <c r="L360" s="132"/>
      <c r="M360" s="131"/>
      <c r="N360" s="134"/>
      <c r="O360" s="95"/>
      <c r="P360" s="131"/>
      <c r="Q360" s="381"/>
      <c r="R360" s="381"/>
      <c r="S360" s="381"/>
    </row>
    <row r="361" spans="1:19" ht="12.75" customHeight="1" x14ac:dyDescent="0.25">
      <c r="A361" s="128" t="str">
        <f t="shared" si="6"/>
        <v/>
      </c>
      <c r="B361" s="129"/>
      <c r="C361" s="130"/>
      <c r="D361" s="98"/>
      <c r="E361" s="95"/>
      <c r="F361" s="187"/>
      <c r="G361" s="98"/>
      <c r="H361" s="98"/>
      <c r="I361" s="95"/>
      <c r="J361" s="131" t="str">
        <f t="shared" si="18"/>
        <v/>
      </c>
      <c r="K361" s="131"/>
      <c r="L361" s="132"/>
      <c r="M361" s="131"/>
      <c r="N361" s="134"/>
      <c r="O361" s="95"/>
      <c r="P361" s="131"/>
      <c r="Q361" s="381"/>
      <c r="R361" s="381"/>
      <c r="S361" s="381"/>
    </row>
    <row r="362" spans="1:19" ht="12.75" customHeight="1" x14ac:dyDescent="0.25">
      <c r="A362" s="128" t="str">
        <f t="shared" ref="A362:A616" si="19">IF(B362="","",ROW()-ROW($A$3))</f>
        <v/>
      </c>
      <c r="B362" s="129"/>
      <c r="C362" s="130"/>
      <c r="D362" s="98"/>
      <c r="E362" s="95"/>
      <c r="F362" s="187"/>
      <c r="G362" s="95"/>
      <c r="H362" s="98"/>
      <c r="I362" s="95"/>
      <c r="J362" s="131" t="str">
        <f t="shared" si="18"/>
        <v/>
      </c>
      <c r="K362" s="131"/>
      <c r="L362" s="132"/>
      <c r="M362" s="131"/>
      <c r="N362" s="134"/>
      <c r="O362" s="95"/>
      <c r="P362" s="131"/>
      <c r="Q362" s="381"/>
      <c r="R362" s="381"/>
      <c r="S362" s="381"/>
    </row>
    <row r="363" spans="1:19" ht="12.75" customHeight="1" x14ac:dyDescent="0.25">
      <c r="A363" s="128" t="str">
        <f t="shared" si="19"/>
        <v/>
      </c>
      <c r="B363" s="129"/>
      <c r="C363" s="130"/>
      <c r="D363" s="98"/>
      <c r="E363" s="95"/>
      <c r="F363" s="187"/>
      <c r="G363" s="95"/>
      <c r="H363" s="98"/>
      <c r="I363" s="95"/>
      <c r="J363" s="131" t="str">
        <f t="shared" si="18"/>
        <v/>
      </c>
      <c r="K363" s="131"/>
      <c r="L363" s="132"/>
      <c r="M363" s="131"/>
      <c r="N363" s="134"/>
      <c r="O363" s="95"/>
      <c r="P363" s="131"/>
      <c r="Q363" s="381"/>
      <c r="R363" s="381"/>
      <c r="S363" s="381"/>
    </row>
    <row r="364" spans="1:19" ht="12.75" customHeight="1" x14ac:dyDescent="0.25">
      <c r="A364" s="128" t="str">
        <f t="shared" si="19"/>
        <v/>
      </c>
      <c r="B364" s="129"/>
      <c r="C364" s="130"/>
      <c r="D364" s="98"/>
      <c r="E364" s="95"/>
      <c r="F364" s="187"/>
      <c r="G364" s="95"/>
      <c r="H364" s="98"/>
      <c r="I364" s="95"/>
      <c r="J364" s="131" t="str">
        <f t="shared" si="18"/>
        <v/>
      </c>
      <c r="K364" s="131"/>
      <c r="L364" s="132"/>
      <c r="M364" s="131"/>
      <c r="N364" s="134"/>
      <c r="O364" s="95"/>
      <c r="P364" s="131"/>
      <c r="Q364" s="381"/>
      <c r="R364" s="381"/>
      <c r="S364" s="381"/>
    </row>
    <row r="365" spans="1:19" ht="12.75" customHeight="1" x14ac:dyDescent="0.25">
      <c r="A365" s="128" t="str">
        <f t="shared" si="19"/>
        <v/>
      </c>
      <c r="B365" s="129"/>
      <c r="C365" s="130"/>
      <c r="D365" s="98"/>
      <c r="E365" s="95"/>
      <c r="F365" s="187"/>
      <c r="G365" s="98"/>
      <c r="H365" s="98"/>
      <c r="I365" s="95"/>
      <c r="J365" s="131" t="str">
        <f t="shared" si="18"/>
        <v/>
      </c>
      <c r="K365" s="131"/>
      <c r="L365" s="132"/>
      <c r="M365" s="131"/>
      <c r="N365" s="134"/>
      <c r="O365" s="95"/>
      <c r="P365" s="131"/>
      <c r="Q365" s="381"/>
      <c r="R365" s="381"/>
      <c r="S365" s="381"/>
    </row>
    <row r="366" spans="1:19" ht="12.75" customHeight="1" x14ac:dyDescent="0.25">
      <c r="A366" s="128" t="str">
        <f t="shared" si="19"/>
        <v/>
      </c>
      <c r="B366" s="129"/>
      <c r="C366" s="130"/>
      <c r="D366" s="98"/>
      <c r="E366" s="95"/>
      <c r="F366" s="187"/>
      <c r="G366" s="98"/>
      <c r="H366" s="98"/>
      <c r="I366" s="95"/>
      <c r="J366" s="131" t="str">
        <f t="shared" si="18"/>
        <v/>
      </c>
      <c r="K366" s="131"/>
      <c r="L366" s="132"/>
      <c r="M366" s="131"/>
      <c r="N366" s="134"/>
      <c r="O366" s="95"/>
      <c r="P366" s="131"/>
      <c r="Q366" s="381"/>
      <c r="R366" s="381"/>
      <c r="S366" s="381"/>
    </row>
    <row r="367" spans="1:19" ht="12.75" customHeight="1" x14ac:dyDescent="0.25">
      <c r="A367" s="128" t="str">
        <f t="shared" si="19"/>
        <v/>
      </c>
      <c r="B367" s="129"/>
      <c r="C367" s="130"/>
      <c r="D367" s="98"/>
      <c r="E367" s="95"/>
      <c r="F367" s="187"/>
      <c r="G367" s="98"/>
      <c r="H367" s="98"/>
      <c r="I367" s="95"/>
      <c r="J367" s="131" t="str">
        <f t="shared" si="18"/>
        <v/>
      </c>
      <c r="K367" s="131"/>
      <c r="L367" s="132"/>
      <c r="M367" s="131"/>
      <c r="N367" s="134"/>
      <c r="O367" s="95"/>
      <c r="P367" s="131"/>
      <c r="Q367" s="381"/>
      <c r="R367" s="381"/>
      <c r="S367" s="381"/>
    </row>
    <row r="368" spans="1:19" ht="12.75" customHeight="1" x14ac:dyDescent="0.25">
      <c r="A368" s="128" t="str">
        <f t="shared" si="19"/>
        <v/>
      </c>
      <c r="B368" s="129"/>
      <c r="C368" s="130"/>
      <c r="D368" s="98"/>
      <c r="E368" s="95"/>
      <c r="F368" s="187"/>
      <c r="G368" s="98"/>
      <c r="H368" s="98"/>
      <c r="I368" s="95"/>
      <c r="J368" s="131" t="str">
        <f t="shared" si="18"/>
        <v/>
      </c>
      <c r="K368" s="131"/>
      <c r="L368" s="132"/>
      <c r="M368" s="131"/>
      <c r="N368" s="134"/>
      <c r="O368" s="95"/>
      <c r="P368" s="131"/>
      <c r="Q368" s="381"/>
      <c r="R368" s="381"/>
      <c r="S368" s="381"/>
    </row>
    <row r="369" spans="1:19" ht="12.75" customHeight="1" x14ac:dyDescent="0.25">
      <c r="A369" s="128" t="str">
        <f t="shared" si="19"/>
        <v/>
      </c>
      <c r="B369" s="129"/>
      <c r="C369" s="130"/>
      <c r="D369" s="98"/>
      <c r="E369" s="95"/>
      <c r="F369" s="187"/>
      <c r="G369" s="98"/>
      <c r="H369" s="98"/>
      <c r="I369" s="95"/>
      <c r="J369" s="131" t="str">
        <f t="shared" si="18"/>
        <v/>
      </c>
      <c r="K369" s="131"/>
      <c r="L369" s="132"/>
      <c r="M369" s="131"/>
      <c r="N369" s="134"/>
      <c r="O369" s="95"/>
      <c r="P369" s="131"/>
      <c r="Q369" s="381"/>
      <c r="R369" s="381"/>
      <c r="S369" s="381"/>
    </row>
    <row r="370" spans="1:19" ht="12.75" customHeight="1" x14ac:dyDescent="0.25">
      <c r="A370" s="128" t="str">
        <f t="shared" si="19"/>
        <v/>
      </c>
      <c r="B370" s="129"/>
      <c r="C370" s="130"/>
      <c r="D370" s="98"/>
      <c r="E370" s="95"/>
      <c r="F370" s="187"/>
      <c r="G370" s="98"/>
      <c r="H370" s="98"/>
      <c r="I370" s="95"/>
      <c r="J370" s="131" t="str">
        <f t="shared" si="18"/>
        <v/>
      </c>
      <c r="K370" s="131"/>
      <c r="L370" s="132"/>
      <c r="M370" s="131"/>
      <c r="N370" s="134"/>
      <c r="O370" s="95"/>
      <c r="P370" s="131"/>
      <c r="Q370" s="381"/>
      <c r="R370" s="381"/>
      <c r="S370" s="381"/>
    </row>
    <row r="371" spans="1:19" ht="12.75" customHeight="1" x14ac:dyDescent="0.25">
      <c r="A371" s="128" t="str">
        <f t="shared" si="19"/>
        <v/>
      </c>
      <c r="B371" s="129"/>
      <c r="C371" s="130"/>
      <c r="D371" s="98"/>
      <c r="E371" s="95"/>
      <c r="F371" s="187"/>
      <c r="G371" s="98"/>
      <c r="H371" s="98"/>
      <c r="I371" s="95"/>
      <c r="J371" s="131" t="str">
        <f t="shared" si="18"/>
        <v/>
      </c>
      <c r="K371" s="131"/>
      <c r="L371" s="132"/>
      <c r="M371" s="131"/>
      <c r="N371" s="134"/>
      <c r="O371" s="95"/>
      <c r="P371" s="131"/>
      <c r="Q371" s="381"/>
      <c r="R371" s="381"/>
      <c r="S371" s="381"/>
    </row>
    <row r="372" spans="1:19" ht="12.75" customHeight="1" x14ac:dyDescent="0.25">
      <c r="A372" s="128" t="str">
        <f t="shared" si="19"/>
        <v/>
      </c>
      <c r="B372" s="129"/>
      <c r="C372" s="130"/>
      <c r="D372" s="98"/>
      <c r="E372" s="95"/>
      <c r="F372" s="187"/>
      <c r="G372" s="98"/>
      <c r="H372" s="98"/>
      <c r="I372" s="95"/>
      <c r="J372" s="131" t="str">
        <f t="shared" si="18"/>
        <v/>
      </c>
      <c r="K372" s="131"/>
      <c r="L372" s="132"/>
      <c r="M372" s="131"/>
      <c r="N372" s="134"/>
      <c r="O372" s="95"/>
      <c r="P372" s="131"/>
      <c r="Q372" s="381"/>
      <c r="R372" s="381"/>
      <c r="S372" s="381"/>
    </row>
    <row r="373" spans="1:19" ht="12.75" customHeight="1" x14ac:dyDescent="0.25">
      <c r="A373" s="128" t="str">
        <f t="shared" si="19"/>
        <v/>
      </c>
      <c r="B373" s="129"/>
      <c r="C373" s="130"/>
      <c r="D373" s="98"/>
      <c r="E373" s="95"/>
      <c r="F373" s="187"/>
      <c r="G373" s="98"/>
      <c r="H373" s="98"/>
      <c r="I373" s="95"/>
      <c r="J373" s="131" t="str">
        <f t="shared" si="18"/>
        <v/>
      </c>
      <c r="K373" s="131"/>
      <c r="L373" s="132"/>
      <c r="M373" s="131"/>
      <c r="N373" s="134"/>
      <c r="O373" s="95"/>
      <c r="P373" s="131"/>
      <c r="Q373" s="381"/>
      <c r="R373" s="381"/>
      <c r="S373" s="381"/>
    </row>
    <row r="374" spans="1:19" ht="12.75" customHeight="1" x14ac:dyDescent="0.25">
      <c r="A374" s="128" t="str">
        <f t="shared" si="19"/>
        <v/>
      </c>
      <c r="B374" s="129"/>
      <c r="C374" s="130"/>
      <c r="D374" s="98"/>
      <c r="E374" s="95"/>
      <c r="F374" s="187"/>
      <c r="G374" s="98"/>
      <c r="H374" s="98"/>
      <c r="I374" s="95"/>
      <c r="J374" s="131" t="str">
        <f t="shared" si="18"/>
        <v/>
      </c>
      <c r="K374" s="131"/>
      <c r="L374" s="132"/>
      <c r="M374" s="131"/>
      <c r="N374" s="134"/>
      <c r="O374" s="95"/>
      <c r="P374" s="131"/>
      <c r="Q374" s="381"/>
      <c r="R374" s="381"/>
      <c r="S374" s="381"/>
    </row>
    <row r="375" spans="1:19" ht="12.75" customHeight="1" x14ac:dyDescent="0.25">
      <c r="A375" s="128" t="str">
        <f t="shared" si="19"/>
        <v/>
      </c>
      <c r="B375" s="129"/>
      <c r="C375" s="130"/>
      <c r="D375" s="98"/>
      <c r="E375" s="95"/>
      <c r="F375" s="187"/>
      <c r="G375" s="98"/>
      <c r="H375" s="98"/>
      <c r="I375" s="95"/>
      <c r="J375" s="131" t="str">
        <f t="shared" si="18"/>
        <v/>
      </c>
      <c r="K375" s="131"/>
      <c r="L375" s="132"/>
      <c r="M375" s="131"/>
      <c r="N375" s="134"/>
      <c r="O375" s="95"/>
      <c r="P375" s="131"/>
      <c r="Q375" s="381"/>
      <c r="R375" s="381"/>
      <c r="S375" s="381"/>
    </row>
    <row r="376" spans="1:19" ht="12.75" customHeight="1" x14ac:dyDescent="0.25">
      <c r="A376" s="128" t="str">
        <f t="shared" si="19"/>
        <v/>
      </c>
      <c r="B376" s="129"/>
      <c r="C376" s="130"/>
      <c r="D376" s="98"/>
      <c r="E376" s="95"/>
      <c r="F376" s="187"/>
      <c r="G376" s="95"/>
      <c r="H376" s="98"/>
      <c r="I376" s="95"/>
      <c r="J376" s="131" t="str">
        <f t="shared" si="18"/>
        <v/>
      </c>
      <c r="K376" s="131"/>
      <c r="L376" s="132"/>
      <c r="M376" s="131"/>
      <c r="N376" s="134"/>
      <c r="O376" s="95"/>
      <c r="P376" s="131"/>
      <c r="Q376" s="381"/>
      <c r="R376" s="381"/>
      <c r="S376" s="381"/>
    </row>
    <row r="377" spans="1:19" ht="12.75" customHeight="1" x14ac:dyDescent="0.25">
      <c r="A377" s="128" t="str">
        <f t="shared" si="19"/>
        <v/>
      </c>
      <c r="B377" s="129"/>
      <c r="C377" s="130"/>
      <c r="D377" s="98"/>
      <c r="E377" s="95"/>
      <c r="F377" s="187"/>
      <c r="G377" s="98"/>
      <c r="H377" s="98"/>
      <c r="I377" s="95"/>
      <c r="J377" s="131" t="str">
        <f t="shared" si="18"/>
        <v/>
      </c>
      <c r="K377" s="131"/>
      <c r="L377" s="132"/>
      <c r="M377" s="131"/>
      <c r="N377" s="134"/>
      <c r="O377" s="95"/>
      <c r="P377" s="131"/>
      <c r="Q377" s="381"/>
      <c r="R377" s="381"/>
      <c r="S377" s="381"/>
    </row>
    <row r="378" spans="1:19" ht="12.75" customHeight="1" x14ac:dyDescent="0.25">
      <c r="A378" s="128" t="str">
        <f t="shared" si="19"/>
        <v/>
      </c>
      <c r="B378" s="129"/>
      <c r="C378" s="130"/>
      <c r="D378" s="98"/>
      <c r="E378" s="95"/>
      <c r="F378" s="187"/>
      <c r="G378" s="98"/>
      <c r="H378" s="98"/>
      <c r="I378" s="95"/>
      <c r="J378" s="131" t="str">
        <f t="shared" si="18"/>
        <v/>
      </c>
      <c r="K378" s="131"/>
      <c r="L378" s="132"/>
      <c r="M378" s="131"/>
      <c r="N378" s="134"/>
      <c r="O378" s="95"/>
      <c r="P378" s="131"/>
      <c r="Q378" s="381"/>
      <c r="R378" s="381"/>
      <c r="S378" s="381"/>
    </row>
    <row r="379" spans="1:19" ht="12.75" customHeight="1" x14ac:dyDescent="0.25">
      <c r="A379" s="128" t="str">
        <f t="shared" si="19"/>
        <v/>
      </c>
      <c r="B379" s="129"/>
      <c r="C379" s="130"/>
      <c r="D379" s="98"/>
      <c r="E379" s="95"/>
      <c r="F379" s="187"/>
      <c r="G379" s="98"/>
      <c r="H379" s="98"/>
      <c r="I379" s="95"/>
      <c r="J379" s="131" t="str">
        <f t="shared" si="18"/>
        <v/>
      </c>
      <c r="K379" s="131"/>
      <c r="L379" s="132"/>
      <c r="M379" s="131"/>
      <c r="N379" s="134"/>
      <c r="O379" s="95"/>
      <c r="P379" s="131"/>
      <c r="Q379" s="381"/>
      <c r="R379" s="381"/>
      <c r="S379" s="381"/>
    </row>
    <row r="380" spans="1:19" ht="12.75" customHeight="1" x14ac:dyDescent="0.25">
      <c r="A380" s="128" t="str">
        <f t="shared" si="19"/>
        <v/>
      </c>
      <c r="B380" s="129"/>
      <c r="C380" s="130"/>
      <c r="D380" s="98"/>
      <c r="E380" s="95"/>
      <c r="F380" s="187"/>
      <c r="G380" s="98"/>
      <c r="H380" s="98"/>
      <c r="I380" s="95"/>
      <c r="J380" s="131" t="str">
        <f t="shared" si="18"/>
        <v/>
      </c>
      <c r="K380" s="131"/>
      <c r="L380" s="132"/>
      <c r="M380" s="131"/>
      <c r="N380" s="134"/>
      <c r="O380" s="95"/>
      <c r="P380" s="131"/>
      <c r="Q380" s="381"/>
      <c r="R380" s="381"/>
      <c r="S380" s="381"/>
    </row>
    <row r="381" spans="1:19" ht="12.75" customHeight="1" x14ac:dyDescent="0.25">
      <c r="A381" s="128" t="str">
        <f t="shared" si="19"/>
        <v/>
      </c>
      <c r="B381" s="129"/>
      <c r="C381" s="130"/>
      <c r="D381" s="98"/>
      <c r="E381" s="95"/>
      <c r="F381" s="187"/>
      <c r="G381" s="98"/>
      <c r="H381" s="98"/>
      <c r="I381" s="95"/>
      <c r="J381" s="131" t="str">
        <f t="shared" si="18"/>
        <v/>
      </c>
      <c r="K381" s="131"/>
      <c r="L381" s="132"/>
      <c r="M381" s="131"/>
      <c r="N381" s="134"/>
      <c r="O381" s="95"/>
      <c r="P381" s="131"/>
      <c r="Q381" s="381"/>
      <c r="R381" s="381"/>
      <c r="S381" s="381"/>
    </row>
    <row r="382" spans="1:19" ht="12.75" customHeight="1" x14ac:dyDescent="0.25">
      <c r="A382" s="128" t="str">
        <f t="shared" si="19"/>
        <v/>
      </c>
      <c r="B382" s="129"/>
      <c r="C382" s="130"/>
      <c r="D382" s="98"/>
      <c r="E382" s="95"/>
      <c r="F382" s="187"/>
      <c r="G382" s="98"/>
      <c r="H382" s="98"/>
      <c r="I382" s="95"/>
      <c r="J382" s="131" t="str">
        <f t="shared" si="18"/>
        <v/>
      </c>
      <c r="K382" s="131"/>
      <c r="L382" s="132"/>
      <c r="M382" s="131"/>
      <c r="N382" s="134"/>
      <c r="O382" s="95"/>
      <c r="P382" s="131"/>
      <c r="Q382" s="381"/>
      <c r="R382" s="381"/>
      <c r="S382" s="381"/>
    </row>
    <row r="383" spans="1:19" ht="12.75" customHeight="1" x14ac:dyDescent="0.25">
      <c r="A383" s="128" t="str">
        <f t="shared" si="19"/>
        <v/>
      </c>
      <c r="B383" s="129"/>
      <c r="C383" s="130"/>
      <c r="D383" s="98"/>
      <c r="E383" s="95"/>
      <c r="F383" s="187"/>
      <c r="G383" s="98"/>
      <c r="H383" s="98"/>
      <c r="I383" s="95"/>
      <c r="J383" s="131" t="str">
        <f t="shared" si="18"/>
        <v/>
      </c>
      <c r="K383" s="131"/>
      <c r="L383" s="132"/>
      <c r="M383" s="131"/>
      <c r="N383" s="134"/>
      <c r="O383" s="95"/>
      <c r="P383" s="131"/>
      <c r="Q383" s="381"/>
      <c r="R383" s="381"/>
      <c r="S383" s="381"/>
    </row>
    <row r="384" spans="1:19" ht="12.75" customHeight="1" x14ac:dyDescent="0.25">
      <c r="A384" s="128" t="str">
        <f t="shared" si="19"/>
        <v/>
      </c>
      <c r="B384" s="129"/>
      <c r="C384" s="130"/>
      <c r="D384" s="98"/>
      <c r="E384" s="95"/>
      <c r="F384" s="187"/>
      <c r="G384" s="98"/>
      <c r="H384" s="98"/>
      <c r="I384" s="95"/>
      <c r="J384" s="131" t="str">
        <f t="shared" si="18"/>
        <v/>
      </c>
      <c r="K384" s="131"/>
      <c r="L384" s="132"/>
      <c r="M384" s="131"/>
      <c r="N384" s="134"/>
      <c r="O384" s="95"/>
      <c r="P384" s="131"/>
      <c r="Q384" s="381"/>
      <c r="R384" s="381"/>
      <c r="S384" s="381"/>
    </row>
    <row r="385" spans="1:19" ht="12.75" customHeight="1" x14ac:dyDescent="0.25">
      <c r="A385" s="128" t="str">
        <f t="shared" si="19"/>
        <v/>
      </c>
      <c r="B385" s="129"/>
      <c r="C385" s="130"/>
      <c r="D385" s="98"/>
      <c r="E385" s="95"/>
      <c r="F385" s="187"/>
      <c r="G385" s="98"/>
      <c r="H385" s="98"/>
      <c r="I385" s="95"/>
      <c r="J385" s="131" t="str">
        <f t="shared" si="18"/>
        <v/>
      </c>
      <c r="K385" s="131"/>
      <c r="L385" s="132"/>
      <c r="M385" s="131"/>
      <c r="N385" s="134"/>
      <c r="O385" s="95"/>
      <c r="P385" s="131"/>
      <c r="Q385" s="381"/>
      <c r="R385" s="381"/>
      <c r="S385" s="381"/>
    </row>
    <row r="386" spans="1:19" ht="12.75" customHeight="1" x14ac:dyDescent="0.25">
      <c r="A386" s="128" t="str">
        <f t="shared" si="19"/>
        <v/>
      </c>
      <c r="B386" s="129"/>
      <c r="C386" s="130"/>
      <c r="D386" s="98"/>
      <c r="E386" s="95"/>
      <c r="F386" s="187"/>
      <c r="G386" s="98"/>
      <c r="H386" s="98"/>
      <c r="I386" s="95"/>
      <c r="J386" s="131" t="str">
        <f t="shared" si="18"/>
        <v/>
      </c>
      <c r="K386" s="131"/>
      <c r="L386" s="132"/>
      <c r="M386" s="131"/>
      <c r="N386" s="134"/>
      <c r="O386" s="95"/>
      <c r="P386" s="131"/>
      <c r="Q386" s="381"/>
      <c r="R386" s="381"/>
      <c r="S386" s="381"/>
    </row>
    <row r="387" spans="1:19" ht="12.75" customHeight="1" x14ac:dyDescent="0.25">
      <c r="A387" s="128" t="str">
        <f t="shared" si="19"/>
        <v/>
      </c>
      <c r="B387" s="129"/>
      <c r="C387" s="130"/>
      <c r="D387" s="98"/>
      <c r="E387" s="95"/>
      <c r="F387" s="187"/>
      <c r="G387" s="98"/>
      <c r="H387" s="98"/>
      <c r="I387" s="95"/>
      <c r="J387" s="131" t="str">
        <f t="shared" si="18"/>
        <v/>
      </c>
      <c r="K387" s="131"/>
      <c r="L387" s="132"/>
      <c r="M387" s="131"/>
      <c r="N387" s="134"/>
      <c r="O387" s="95"/>
      <c r="P387" s="131"/>
      <c r="Q387" s="381"/>
      <c r="R387" s="381"/>
      <c r="S387" s="381"/>
    </row>
    <row r="388" spans="1:19" ht="12.75" customHeight="1" x14ac:dyDescent="0.25">
      <c r="A388" s="128" t="str">
        <f t="shared" si="19"/>
        <v/>
      </c>
      <c r="B388" s="129"/>
      <c r="C388" s="130"/>
      <c r="D388" s="98"/>
      <c r="E388" s="95"/>
      <c r="F388" s="187"/>
      <c r="G388" s="98"/>
      <c r="H388" s="98"/>
      <c r="I388" s="95"/>
      <c r="J388" s="131" t="str">
        <f t="shared" si="18"/>
        <v/>
      </c>
      <c r="K388" s="131"/>
      <c r="L388" s="132"/>
      <c r="M388" s="131"/>
      <c r="N388" s="134"/>
      <c r="O388" s="95"/>
      <c r="P388" s="131"/>
      <c r="Q388" s="381"/>
      <c r="R388" s="381"/>
      <c r="S388" s="381"/>
    </row>
    <row r="389" spans="1:19" ht="12.75" customHeight="1" x14ac:dyDescent="0.25">
      <c r="A389" s="128" t="str">
        <f t="shared" si="19"/>
        <v/>
      </c>
      <c r="B389" s="129"/>
      <c r="C389" s="130"/>
      <c r="D389" s="98"/>
      <c r="E389" s="95"/>
      <c r="F389" s="187"/>
      <c r="G389" s="98"/>
      <c r="H389" s="98"/>
      <c r="I389" s="95"/>
      <c r="J389" s="131" t="str">
        <f t="shared" si="18"/>
        <v/>
      </c>
      <c r="K389" s="131"/>
      <c r="L389" s="132"/>
      <c r="M389" s="131"/>
      <c r="N389" s="134"/>
      <c r="O389" s="95"/>
      <c r="P389" s="131"/>
      <c r="Q389" s="381"/>
      <c r="R389" s="381"/>
      <c r="S389" s="381"/>
    </row>
    <row r="390" spans="1:19" ht="12.75" customHeight="1" x14ac:dyDescent="0.25">
      <c r="A390" s="128" t="str">
        <f t="shared" si="19"/>
        <v/>
      </c>
      <c r="B390" s="129"/>
      <c r="C390" s="130"/>
      <c r="D390" s="98"/>
      <c r="E390" s="95"/>
      <c r="F390" s="187"/>
      <c r="G390" s="98"/>
      <c r="H390" s="98"/>
      <c r="I390" s="95"/>
      <c r="J390" s="131" t="str">
        <f t="shared" si="18"/>
        <v/>
      </c>
      <c r="K390" s="131"/>
      <c r="L390" s="132"/>
      <c r="M390" s="131"/>
      <c r="N390" s="134"/>
      <c r="O390" s="95"/>
      <c r="P390" s="131"/>
      <c r="Q390" s="381"/>
      <c r="R390" s="381"/>
      <c r="S390" s="381"/>
    </row>
    <row r="391" spans="1:19" ht="12.75" customHeight="1" x14ac:dyDescent="0.25">
      <c r="A391" s="128" t="str">
        <f t="shared" si="19"/>
        <v/>
      </c>
      <c r="B391" s="129"/>
      <c r="C391" s="130"/>
      <c r="D391" s="98"/>
      <c r="E391" s="95"/>
      <c r="F391" s="187"/>
      <c r="G391" s="98"/>
      <c r="H391" s="98"/>
      <c r="I391" s="95"/>
      <c r="J391" s="131" t="str">
        <f t="shared" si="18"/>
        <v/>
      </c>
      <c r="K391" s="131"/>
      <c r="L391" s="132"/>
      <c r="M391" s="131"/>
      <c r="N391" s="134"/>
      <c r="O391" s="95"/>
      <c r="P391" s="131"/>
      <c r="Q391" s="381"/>
      <c r="R391" s="381"/>
      <c r="S391" s="381"/>
    </row>
    <row r="392" spans="1:19" ht="12.75" customHeight="1" x14ac:dyDescent="0.25">
      <c r="A392" s="128" t="str">
        <f t="shared" si="19"/>
        <v/>
      </c>
      <c r="B392" s="129"/>
      <c r="C392" s="130"/>
      <c r="D392" s="98"/>
      <c r="E392" s="95"/>
      <c r="F392" s="187"/>
      <c r="G392" s="98"/>
      <c r="H392" s="98"/>
      <c r="I392" s="95"/>
      <c r="J392" s="131" t="str">
        <f t="shared" si="18"/>
        <v/>
      </c>
      <c r="K392" s="131"/>
      <c r="L392" s="132"/>
      <c r="M392" s="131"/>
      <c r="N392" s="134"/>
      <c r="O392" s="95"/>
      <c r="P392" s="131"/>
      <c r="Q392" s="381"/>
      <c r="R392" s="381"/>
      <c r="S392" s="381"/>
    </row>
    <row r="393" spans="1:19" ht="12.75" customHeight="1" x14ac:dyDescent="0.25">
      <c r="A393" s="128" t="str">
        <f t="shared" si="19"/>
        <v/>
      </c>
      <c r="B393" s="129"/>
      <c r="C393" s="130"/>
      <c r="D393" s="98"/>
      <c r="E393" s="95"/>
      <c r="F393" s="187"/>
      <c r="G393" s="98"/>
      <c r="H393" s="98"/>
      <c r="I393" s="95"/>
      <c r="J393" s="131" t="str">
        <f t="shared" si="18"/>
        <v/>
      </c>
      <c r="K393" s="131"/>
      <c r="L393" s="132"/>
      <c r="M393" s="131"/>
      <c r="N393" s="134"/>
      <c r="O393" s="95"/>
      <c r="P393" s="131"/>
      <c r="Q393" s="381"/>
      <c r="R393" s="381"/>
      <c r="S393" s="381"/>
    </row>
    <row r="394" spans="1:19" ht="12.75" customHeight="1" x14ac:dyDescent="0.25">
      <c r="A394" s="128" t="str">
        <f t="shared" si="19"/>
        <v/>
      </c>
      <c r="B394" s="129"/>
      <c r="C394" s="130"/>
      <c r="D394" s="98"/>
      <c r="E394" s="95"/>
      <c r="F394" s="187"/>
      <c r="G394" s="98"/>
      <c r="H394" s="98"/>
      <c r="I394" s="95"/>
      <c r="J394" s="131" t="str">
        <f t="shared" si="18"/>
        <v/>
      </c>
      <c r="K394" s="131"/>
      <c r="L394" s="132"/>
      <c r="M394" s="131"/>
      <c r="N394" s="134"/>
      <c r="O394" s="95"/>
      <c r="P394" s="131"/>
      <c r="Q394" s="381"/>
      <c r="R394" s="381"/>
      <c r="S394" s="381"/>
    </row>
    <row r="395" spans="1:19" ht="12.75" customHeight="1" x14ac:dyDescent="0.25">
      <c r="A395" s="128" t="str">
        <f t="shared" si="19"/>
        <v/>
      </c>
      <c r="B395" s="129"/>
      <c r="C395" s="130"/>
      <c r="D395" s="98"/>
      <c r="E395" s="95"/>
      <c r="F395" s="187"/>
      <c r="G395" s="98"/>
      <c r="H395" s="98"/>
      <c r="I395" s="95"/>
      <c r="J395" s="131" t="str">
        <f t="shared" si="18"/>
        <v/>
      </c>
      <c r="K395" s="131"/>
      <c r="L395" s="132"/>
      <c r="M395" s="131"/>
      <c r="N395" s="134"/>
      <c r="O395" s="95"/>
      <c r="P395" s="131"/>
      <c r="Q395" s="381"/>
      <c r="R395" s="381"/>
      <c r="S395" s="381"/>
    </row>
    <row r="396" spans="1:19" ht="12.75" customHeight="1" x14ac:dyDescent="0.25">
      <c r="A396" s="128" t="str">
        <f t="shared" si="19"/>
        <v/>
      </c>
      <c r="B396" s="129"/>
      <c r="C396" s="130"/>
      <c r="D396" s="98"/>
      <c r="E396" s="95"/>
      <c r="F396" s="187"/>
      <c r="G396" s="98"/>
      <c r="H396" s="98"/>
      <c r="I396" s="95"/>
      <c r="J396" s="131" t="str">
        <f t="shared" si="18"/>
        <v/>
      </c>
      <c r="K396" s="131"/>
      <c r="L396" s="132"/>
      <c r="M396" s="131"/>
      <c r="N396" s="134"/>
      <c r="O396" s="95"/>
      <c r="P396" s="131"/>
      <c r="Q396" s="381"/>
      <c r="R396" s="381"/>
      <c r="S396" s="381"/>
    </row>
    <row r="397" spans="1:19" ht="12.75" customHeight="1" x14ac:dyDescent="0.25">
      <c r="A397" s="128" t="str">
        <f t="shared" si="19"/>
        <v/>
      </c>
      <c r="B397" s="129"/>
      <c r="C397" s="130"/>
      <c r="D397" s="98"/>
      <c r="E397" s="95"/>
      <c r="F397" s="187"/>
      <c r="G397" s="98"/>
      <c r="H397" s="98"/>
      <c r="I397" s="95"/>
      <c r="J397" s="131" t="str">
        <f t="shared" si="18"/>
        <v/>
      </c>
      <c r="K397" s="131"/>
      <c r="L397" s="132"/>
      <c r="M397" s="131"/>
      <c r="N397" s="134"/>
      <c r="O397" s="95"/>
      <c r="P397" s="131"/>
      <c r="Q397" s="381"/>
      <c r="R397" s="381"/>
      <c r="S397" s="381"/>
    </row>
    <row r="398" spans="1:19" ht="12.75" customHeight="1" x14ac:dyDescent="0.25">
      <c r="A398" s="128" t="str">
        <f t="shared" si="19"/>
        <v/>
      </c>
      <c r="B398" s="129"/>
      <c r="C398" s="130"/>
      <c r="D398" s="98"/>
      <c r="E398" s="95"/>
      <c r="F398" s="187"/>
      <c r="G398" s="98"/>
      <c r="H398" s="98"/>
      <c r="I398" s="95"/>
      <c r="J398" s="131" t="str">
        <f t="shared" si="18"/>
        <v/>
      </c>
      <c r="K398" s="131"/>
      <c r="L398" s="132"/>
      <c r="M398" s="131"/>
      <c r="N398" s="134"/>
      <c r="O398" s="95"/>
      <c r="P398" s="131"/>
      <c r="Q398" s="381"/>
      <c r="R398" s="381"/>
      <c r="S398" s="381"/>
    </row>
    <row r="399" spans="1:19" ht="12.75" customHeight="1" x14ac:dyDescent="0.25">
      <c r="A399" s="128" t="str">
        <f t="shared" si="19"/>
        <v/>
      </c>
      <c r="B399" s="129"/>
      <c r="C399" s="130"/>
      <c r="D399" s="98"/>
      <c r="E399" s="95"/>
      <c r="F399" s="187"/>
      <c r="G399" s="98"/>
      <c r="H399" s="98"/>
      <c r="I399" s="95"/>
      <c r="J399" s="131" t="str">
        <f t="shared" si="18"/>
        <v/>
      </c>
      <c r="K399" s="131"/>
      <c r="L399" s="132"/>
      <c r="M399" s="131"/>
      <c r="N399" s="134"/>
      <c r="O399" s="95"/>
      <c r="P399" s="131"/>
      <c r="Q399" s="381"/>
      <c r="R399" s="381"/>
      <c r="S399" s="381"/>
    </row>
    <row r="400" spans="1:19" ht="12.75" customHeight="1" x14ac:dyDescent="0.25">
      <c r="A400" s="128" t="str">
        <f t="shared" si="19"/>
        <v/>
      </c>
      <c r="B400" s="129"/>
      <c r="C400" s="130"/>
      <c r="D400" s="98"/>
      <c r="E400" s="95"/>
      <c r="F400" s="187"/>
      <c r="G400" s="98"/>
      <c r="H400" s="98"/>
      <c r="I400" s="95"/>
      <c r="J400" s="131" t="str">
        <f t="shared" si="18"/>
        <v/>
      </c>
      <c r="K400" s="131"/>
      <c r="L400" s="132"/>
      <c r="M400" s="131"/>
      <c r="N400" s="134"/>
      <c r="O400" s="95"/>
      <c r="P400" s="131"/>
      <c r="Q400" s="381"/>
      <c r="R400" s="381"/>
      <c r="S400" s="381"/>
    </row>
    <row r="401" spans="1:19" ht="12.75" customHeight="1" x14ac:dyDescent="0.25">
      <c r="A401" s="128" t="str">
        <f t="shared" si="19"/>
        <v/>
      </c>
      <c r="B401" s="129"/>
      <c r="C401" s="130"/>
      <c r="D401" s="98"/>
      <c r="E401" s="95"/>
      <c r="F401" s="187"/>
      <c r="G401" s="98"/>
      <c r="H401" s="98"/>
      <c r="I401" s="95"/>
      <c r="J401" s="131" t="str">
        <f t="shared" si="18"/>
        <v/>
      </c>
      <c r="K401" s="131"/>
      <c r="L401" s="132"/>
      <c r="M401" s="131"/>
      <c r="N401" s="134"/>
      <c r="O401" s="95"/>
      <c r="P401" s="131"/>
      <c r="Q401" s="381"/>
      <c r="R401" s="381"/>
      <c r="S401" s="381"/>
    </row>
    <row r="402" spans="1:19" ht="12.75" customHeight="1" x14ac:dyDescent="0.25">
      <c r="A402" s="128" t="str">
        <f t="shared" si="19"/>
        <v/>
      </c>
      <c r="B402" s="129"/>
      <c r="C402" s="130"/>
      <c r="D402" s="98"/>
      <c r="E402" s="95"/>
      <c r="F402" s="187"/>
      <c r="G402" s="98"/>
      <c r="H402" s="98"/>
      <c r="I402" s="95"/>
      <c r="J402" s="131" t="str">
        <f t="shared" si="18"/>
        <v/>
      </c>
      <c r="K402" s="131"/>
      <c r="L402" s="132"/>
      <c r="M402" s="131"/>
      <c r="N402" s="134"/>
      <c r="O402" s="95"/>
      <c r="P402" s="131"/>
      <c r="Q402" s="381"/>
      <c r="R402" s="381"/>
      <c r="S402" s="381"/>
    </row>
    <row r="403" spans="1:19" ht="12.75" customHeight="1" x14ac:dyDescent="0.25">
      <c r="A403" s="128" t="str">
        <f t="shared" si="19"/>
        <v/>
      </c>
      <c r="B403" s="129"/>
      <c r="C403" s="130"/>
      <c r="D403" s="98"/>
      <c r="E403" s="95"/>
      <c r="F403" s="187"/>
      <c r="G403" s="98"/>
      <c r="H403" s="98"/>
      <c r="I403" s="95"/>
      <c r="J403" s="131" t="str">
        <f t="shared" si="18"/>
        <v/>
      </c>
      <c r="K403" s="131"/>
      <c r="L403" s="132"/>
      <c r="M403" s="131"/>
      <c r="N403" s="134"/>
      <c r="O403" s="95"/>
      <c r="P403" s="131"/>
      <c r="Q403" s="381"/>
      <c r="R403" s="381"/>
      <c r="S403" s="381"/>
    </row>
    <row r="404" spans="1:19" ht="12.75" customHeight="1" x14ac:dyDescent="0.25">
      <c r="A404" s="128" t="str">
        <f t="shared" si="19"/>
        <v/>
      </c>
      <c r="B404" s="129"/>
      <c r="C404" s="130"/>
      <c r="D404" s="98"/>
      <c r="E404" s="95"/>
      <c r="F404" s="187"/>
      <c r="G404" s="98"/>
      <c r="H404" s="98"/>
      <c r="I404" s="95"/>
      <c r="J404" s="131" t="str">
        <f t="shared" si="18"/>
        <v/>
      </c>
      <c r="K404" s="131"/>
      <c r="L404" s="132"/>
      <c r="M404" s="131"/>
      <c r="N404" s="134"/>
      <c r="O404" s="95"/>
      <c r="P404" s="131"/>
      <c r="Q404" s="381"/>
      <c r="R404" s="381"/>
      <c r="S404" s="381"/>
    </row>
    <row r="405" spans="1:19" ht="12.75" customHeight="1" x14ac:dyDescent="0.25">
      <c r="A405" s="128" t="str">
        <f t="shared" si="19"/>
        <v/>
      </c>
      <c r="B405" s="129"/>
      <c r="C405" s="130"/>
      <c r="D405" s="98"/>
      <c r="E405" s="95"/>
      <c r="F405" s="187"/>
      <c r="G405" s="98"/>
      <c r="H405" s="98"/>
      <c r="I405" s="95"/>
      <c r="J405" s="131" t="str">
        <f t="shared" si="18"/>
        <v/>
      </c>
      <c r="K405" s="131"/>
      <c r="L405" s="132"/>
      <c r="M405" s="131"/>
      <c r="N405" s="134"/>
      <c r="O405" s="95"/>
      <c r="P405" s="131"/>
      <c r="Q405" s="381"/>
      <c r="R405" s="381"/>
      <c r="S405" s="381"/>
    </row>
    <row r="406" spans="1:19" ht="12.75" customHeight="1" x14ac:dyDescent="0.25">
      <c r="A406" s="128" t="str">
        <f t="shared" si="19"/>
        <v/>
      </c>
      <c r="B406" s="129"/>
      <c r="C406" s="130"/>
      <c r="D406" s="98"/>
      <c r="E406" s="95"/>
      <c r="F406" s="187"/>
      <c r="G406" s="98"/>
      <c r="H406" s="98"/>
      <c r="I406" s="95"/>
      <c r="J406" s="131" t="str">
        <f t="shared" si="18"/>
        <v/>
      </c>
      <c r="K406" s="131"/>
      <c r="L406" s="132"/>
      <c r="M406" s="131"/>
      <c r="N406" s="134"/>
      <c r="O406" s="95"/>
      <c r="P406" s="131"/>
      <c r="Q406" s="381"/>
      <c r="R406" s="381"/>
      <c r="S406" s="381"/>
    </row>
    <row r="407" spans="1:19" ht="12.75" customHeight="1" x14ac:dyDescent="0.25">
      <c r="A407" s="128" t="str">
        <f t="shared" si="19"/>
        <v/>
      </c>
      <c r="B407" s="129"/>
      <c r="C407" s="130"/>
      <c r="D407" s="98"/>
      <c r="E407" s="95"/>
      <c r="F407" s="187"/>
      <c r="G407" s="95"/>
      <c r="H407" s="98"/>
      <c r="I407" s="95"/>
      <c r="J407" s="131" t="str">
        <f t="shared" si="18"/>
        <v/>
      </c>
      <c r="K407" s="131"/>
      <c r="L407" s="132"/>
      <c r="M407" s="131"/>
      <c r="N407" s="134"/>
      <c r="O407" s="95"/>
      <c r="P407" s="131"/>
      <c r="Q407" s="381"/>
      <c r="R407" s="381"/>
      <c r="S407" s="381"/>
    </row>
    <row r="408" spans="1:19" ht="12.75" customHeight="1" x14ac:dyDescent="0.25">
      <c r="A408" s="128" t="str">
        <f t="shared" si="19"/>
        <v/>
      </c>
      <c r="B408" s="129"/>
      <c r="C408" s="130"/>
      <c r="D408" s="98"/>
      <c r="E408" s="95"/>
      <c r="F408" s="187"/>
      <c r="G408" s="95"/>
      <c r="H408" s="98"/>
      <c r="I408" s="95"/>
      <c r="J408" s="131" t="str">
        <f t="shared" si="18"/>
        <v/>
      </c>
      <c r="K408" s="131"/>
      <c r="L408" s="132"/>
      <c r="M408" s="131"/>
      <c r="N408" s="134"/>
      <c r="O408" s="95"/>
      <c r="P408" s="131"/>
      <c r="Q408" s="381"/>
      <c r="R408" s="381"/>
      <c r="S408" s="381"/>
    </row>
    <row r="409" spans="1:19" ht="12.75" customHeight="1" x14ac:dyDescent="0.25">
      <c r="A409" s="128" t="str">
        <f t="shared" si="19"/>
        <v/>
      </c>
      <c r="B409" s="129"/>
      <c r="C409" s="130"/>
      <c r="D409" s="98"/>
      <c r="E409" s="95"/>
      <c r="F409" s="187"/>
      <c r="G409" s="95"/>
      <c r="H409" s="98"/>
      <c r="I409" s="95"/>
      <c r="J409" s="131" t="str">
        <f t="shared" si="18"/>
        <v/>
      </c>
      <c r="K409" s="131"/>
      <c r="L409" s="132"/>
      <c r="M409" s="131"/>
      <c r="N409" s="134"/>
      <c r="O409" s="95"/>
      <c r="P409" s="131"/>
      <c r="Q409" s="381"/>
      <c r="R409" s="381"/>
      <c r="S409" s="381"/>
    </row>
    <row r="410" spans="1:19" ht="12.75" customHeight="1" x14ac:dyDescent="0.25">
      <c r="A410" s="128" t="str">
        <f t="shared" si="19"/>
        <v/>
      </c>
      <c r="B410" s="129"/>
      <c r="C410" s="130"/>
      <c r="D410" s="98"/>
      <c r="E410" s="95"/>
      <c r="F410" s="187"/>
      <c r="G410" s="98"/>
      <c r="H410" s="98"/>
      <c r="I410" s="95"/>
      <c r="J410" s="131" t="str">
        <f t="shared" si="18"/>
        <v/>
      </c>
      <c r="K410" s="131"/>
      <c r="L410" s="132"/>
      <c r="M410" s="131"/>
      <c r="N410" s="134"/>
      <c r="O410" s="95"/>
      <c r="P410" s="131"/>
      <c r="Q410" s="381"/>
      <c r="R410" s="381"/>
      <c r="S410" s="381"/>
    </row>
    <row r="411" spans="1:19" ht="12.75" customHeight="1" x14ac:dyDescent="0.25">
      <c r="A411" s="128" t="str">
        <f t="shared" si="19"/>
        <v/>
      </c>
      <c r="B411" s="129"/>
      <c r="C411" s="130"/>
      <c r="D411" s="98"/>
      <c r="E411" s="95"/>
      <c r="F411" s="187"/>
      <c r="G411" s="98"/>
      <c r="H411" s="98"/>
      <c r="I411" s="95"/>
      <c r="J411" s="131" t="str">
        <f t="shared" si="18"/>
        <v/>
      </c>
      <c r="K411" s="131"/>
      <c r="L411" s="132"/>
      <c r="M411" s="131"/>
      <c r="N411" s="134"/>
      <c r="O411" s="95"/>
      <c r="P411" s="131"/>
      <c r="Q411" s="381"/>
      <c r="R411" s="381"/>
      <c r="S411" s="381"/>
    </row>
    <row r="412" spans="1:19" ht="12.75" customHeight="1" x14ac:dyDescent="0.25">
      <c r="A412" s="128" t="str">
        <f t="shared" si="19"/>
        <v/>
      </c>
      <c r="B412" s="129"/>
      <c r="C412" s="130"/>
      <c r="D412" s="98"/>
      <c r="E412" s="95"/>
      <c r="F412" s="187"/>
      <c r="G412" s="98"/>
      <c r="H412" s="98"/>
      <c r="I412" s="95"/>
      <c r="J412" s="131" t="str">
        <f t="shared" si="18"/>
        <v/>
      </c>
      <c r="K412" s="131"/>
      <c r="L412" s="132"/>
      <c r="M412" s="131"/>
      <c r="N412" s="134"/>
      <c r="O412" s="95"/>
      <c r="P412" s="131"/>
      <c r="Q412" s="381"/>
      <c r="R412" s="381"/>
      <c r="S412" s="381"/>
    </row>
    <row r="413" spans="1:19" ht="12.75" customHeight="1" x14ac:dyDescent="0.25">
      <c r="A413" s="128" t="str">
        <f t="shared" si="19"/>
        <v/>
      </c>
      <c r="B413" s="129"/>
      <c r="C413" s="130"/>
      <c r="D413" s="98"/>
      <c r="E413" s="95"/>
      <c r="F413" s="187"/>
      <c r="G413" s="98"/>
      <c r="H413" s="98"/>
      <c r="I413" s="95"/>
      <c r="J413" s="131" t="str">
        <f t="shared" si="18"/>
        <v/>
      </c>
      <c r="K413" s="131"/>
      <c r="L413" s="132"/>
      <c r="M413" s="131"/>
      <c r="N413" s="134"/>
      <c r="O413" s="95"/>
      <c r="P413" s="131"/>
      <c r="Q413" s="381"/>
      <c r="R413" s="381"/>
      <c r="S413" s="381"/>
    </row>
    <row r="414" spans="1:19" ht="12.75" customHeight="1" x14ac:dyDescent="0.25">
      <c r="A414" s="128" t="str">
        <f t="shared" si="19"/>
        <v/>
      </c>
      <c r="B414" s="129"/>
      <c r="C414" s="130"/>
      <c r="D414" s="98"/>
      <c r="E414" s="95"/>
      <c r="F414" s="187"/>
      <c r="G414" s="98"/>
      <c r="H414" s="98"/>
      <c r="I414" s="95"/>
      <c r="J414" s="131" t="str">
        <f t="shared" si="18"/>
        <v/>
      </c>
      <c r="K414" s="131"/>
      <c r="L414" s="132"/>
      <c r="M414" s="131"/>
      <c r="N414" s="134"/>
      <c r="O414" s="95"/>
      <c r="P414" s="131"/>
      <c r="Q414" s="381"/>
      <c r="R414" s="381"/>
      <c r="S414" s="381"/>
    </row>
    <row r="415" spans="1:19" ht="12.75" customHeight="1" x14ac:dyDescent="0.25">
      <c r="A415" s="128" t="str">
        <f t="shared" si="19"/>
        <v/>
      </c>
      <c r="B415" s="129"/>
      <c r="C415" s="130"/>
      <c r="D415" s="98"/>
      <c r="E415" s="95"/>
      <c r="F415" s="187"/>
      <c r="G415" s="98"/>
      <c r="H415" s="98"/>
      <c r="I415" s="95"/>
      <c r="J415" s="131" t="str">
        <f t="shared" si="18"/>
        <v/>
      </c>
      <c r="K415" s="131"/>
      <c r="L415" s="132"/>
      <c r="M415" s="131"/>
      <c r="N415" s="134"/>
      <c r="O415" s="95"/>
      <c r="P415" s="131"/>
      <c r="Q415" s="381"/>
      <c r="R415" s="381"/>
      <c r="S415" s="381"/>
    </row>
    <row r="416" spans="1:19" ht="12.75" customHeight="1" x14ac:dyDescent="0.25">
      <c r="A416" s="128" t="str">
        <f t="shared" si="19"/>
        <v/>
      </c>
      <c r="B416" s="129"/>
      <c r="C416" s="130"/>
      <c r="D416" s="98"/>
      <c r="E416" s="95"/>
      <c r="F416" s="187"/>
      <c r="G416" s="98"/>
      <c r="H416" s="98"/>
      <c r="I416" s="95"/>
      <c r="J416" s="131" t="str">
        <f t="shared" si="18"/>
        <v/>
      </c>
      <c r="K416" s="131"/>
      <c r="L416" s="132"/>
      <c r="M416" s="131"/>
      <c r="N416" s="134"/>
      <c r="O416" s="95"/>
      <c r="P416" s="131"/>
      <c r="Q416" s="381"/>
      <c r="R416" s="381"/>
      <c r="S416" s="381"/>
    </row>
    <row r="417" spans="1:19" ht="12.75" customHeight="1" x14ac:dyDescent="0.25">
      <c r="A417" s="128" t="str">
        <f t="shared" si="19"/>
        <v/>
      </c>
      <c r="B417" s="129"/>
      <c r="C417" s="130"/>
      <c r="D417" s="98"/>
      <c r="E417" s="95"/>
      <c r="F417" s="187"/>
      <c r="G417" s="98"/>
      <c r="H417" s="98"/>
      <c r="I417" s="95"/>
      <c r="J417" s="131" t="str">
        <f t="shared" si="18"/>
        <v/>
      </c>
      <c r="K417" s="131"/>
      <c r="L417" s="132"/>
      <c r="M417" s="131"/>
      <c r="N417" s="134"/>
      <c r="O417" s="95"/>
      <c r="P417" s="131"/>
      <c r="Q417" s="381"/>
      <c r="R417" s="381"/>
      <c r="S417" s="381"/>
    </row>
    <row r="418" spans="1:19" ht="12.75" customHeight="1" x14ac:dyDescent="0.25">
      <c r="A418" s="128" t="str">
        <f t="shared" si="19"/>
        <v/>
      </c>
      <c r="B418" s="129"/>
      <c r="C418" s="130"/>
      <c r="D418" s="98"/>
      <c r="E418" s="95"/>
      <c r="F418" s="187"/>
      <c r="G418" s="98"/>
      <c r="H418" s="98"/>
      <c r="I418" s="95"/>
      <c r="J418" s="131" t="str">
        <f t="shared" si="18"/>
        <v/>
      </c>
      <c r="K418" s="131"/>
      <c r="L418" s="132"/>
      <c r="M418" s="131"/>
      <c r="N418" s="134"/>
      <c r="O418" s="95"/>
      <c r="P418" s="131"/>
      <c r="Q418" s="381"/>
      <c r="R418" s="381"/>
      <c r="S418" s="381"/>
    </row>
    <row r="419" spans="1:19" ht="12.75" customHeight="1" x14ac:dyDescent="0.25">
      <c r="A419" s="128" t="str">
        <f t="shared" si="19"/>
        <v/>
      </c>
      <c r="B419" s="129"/>
      <c r="C419" s="130"/>
      <c r="D419" s="98"/>
      <c r="E419" s="95"/>
      <c r="F419" s="187"/>
      <c r="G419" s="98"/>
      <c r="H419" s="98"/>
      <c r="I419" s="95"/>
      <c r="J419" s="131" t="str">
        <f t="shared" si="18"/>
        <v/>
      </c>
      <c r="K419" s="131"/>
      <c r="L419" s="132"/>
      <c r="M419" s="131"/>
      <c r="N419" s="134"/>
      <c r="O419" s="95"/>
      <c r="P419" s="131"/>
      <c r="Q419" s="381"/>
      <c r="R419" s="381"/>
      <c r="S419" s="381"/>
    </row>
    <row r="420" spans="1:19" ht="12.75" customHeight="1" x14ac:dyDescent="0.25">
      <c r="A420" s="128" t="str">
        <f t="shared" si="19"/>
        <v/>
      </c>
      <c r="B420" s="129"/>
      <c r="C420" s="130"/>
      <c r="D420" s="98"/>
      <c r="E420" s="95"/>
      <c r="F420" s="187"/>
      <c r="G420" s="98"/>
      <c r="H420" s="98"/>
      <c r="I420" s="95"/>
      <c r="J420" s="131" t="str">
        <f t="shared" si="18"/>
        <v/>
      </c>
      <c r="K420" s="131"/>
      <c r="L420" s="132"/>
      <c r="M420" s="131"/>
      <c r="N420" s="134"/>
      <c r="O420" s="95"/>
      <c r="P420" s="131"/>
      <c r="Q420" s="381"/>
      <c r="R420" s="381"/>
      <c r="S420" s="381"/>
    </row>
    <row r="421" spans="1:19" ht="12.75" customHeight="1" x14ac:dyDescent="0.25">
      <c r="A421" s="128" t="str">
        <f t="shared" si="19"/>
        <v/>
      </c>
      <c r="B421" s="129"/>
      <c r="C421" s="130"/>
      <c r="D421" s="98"/>
      <c r="E421" s="95"/>
      <c r="F421" s="187"/>
      <c r="G421" s="95"/>
      <c r="H421" s="98"/>
      <c r="I421" s="95"/>
      <c r="J421" s="131" t="str">
        <f t="shared" si="18"/>
        <v/>
      </c>
      <c r="K421" s="131"/>
      <c r="L421" s="132"/>
      <c r="M421" s="131"/>
      <c r="N421" s="134"/>
      <c r="O421" s="95"/>
      <c r="P421" s="131"/>
      <c r="Q421" s="381"/>
      <c r="R421" s="381"/>
      <c r="S421" s="381"/>
    </row>
    <row r="422" spans="1:19" ht="12.75" customHeight="1" x14ac:dyDescent="0.25">
      <c r="A422" s="128" t="str">
        <f t="shared" si="19"/>
        <v/>
      </c>
      <c r="B422" s="129"/>
      <c r="C422" s="130"/>
      <c r="D422" s="98"/>
      <c r="E422" s="95"/>
      <c r="F422" s="187"/>
      <c r="G422" s="95"/>
      <c r="H422" s="98"/>
      <c r="I422" s="95"/>
      <c r="J422" s="131" t="str">
        <f t="shared" si="18"/>
        <v/>
      </c>
      <c r="K422" s="131"/>
      <c r="L422" s="132"/>
      <c r="M422" s="131"/>
      <c r="N422" s="134"/>
      <c r="O422" s="95"/>
      <c r="P422" s="131"/>
      <c r="Q422" s="381"/>
      <c r="R422" s="381"/>
      <c r="S422" s="381"/>
    </row>
    <row r="423" spans="1:19" ht="12.75" customHeight="1" x14ac:dyDescent="0.25">
      <c r="A423" s="128" t="str">
        <f t="shared" si="19"/>
        <v/>
      </c>
      <c r="B423" s="129"/>
      <c r="C423" s="130"/>
      <c r="D423" s="98"/>
      <c r="E423" s="95"/>
      <c r="F423" s="187"/>
      <c r="G423" s="95"/>
      <c r="H423" s="98"/>
      <c r="I423" s="95"/>
      <c r="J423" s="131" t="str">
        <f t="shared" si="18"/>
        <v/>
      </c>
      <c r="K423" s="131"/>
      <c r="L423" s="132"/>
      <c r="M423" s="131"/>
      <c r="N423" s="134"/>
      <c r="O423" s="95"/>
      <c r="P423" s="131"/>
      <c r="Q423" s="381"/>
      <c r="R423" s="381"/>
      <c r="S423" s="381"/>
    </row>
    <row r="424" spans="1:19" ht="12.75" customHeight="1" x14ac:dyDescent="0.25">
      <c r="A424" s="128" t="str">
        <f t="shared" si="19"/>
        <v/>
      </c>
      <c r="B424" s="129"/>
      <c r="C424" s="130"/>
      <c r="D424" s="98"/>
      <c r="E424" s="95"/>
      <c r="F424" s="187"/>
      <c r="G424" s="98"/>
      <c r="H424" s="98"/>
      <c r="I424" s="95"/>
      <c r="J424" s="131" t="str">
        <f t="shared" si="18"/>
        <v/>
      </c>
      <c r="K424" s="131"/>
      <c r="L424" s="132"/>
      <c r="M424" s="131"/>
      <c r="N424" s="134"/>
      <c r="O424" s="95"/>
      <c r="P424" s="131"/>
      <c r="Q424" s="381"/>
      <c r="R424" s="381"/>
      <c r="S424" s="381"/>
    </row>
    <row r="425" spans="1:19" ht="12.75" customHeight="1" x14ac:dyDescent="0.25">
      <c r="A425" s="128" t="str">
        <f t="shared" si="19"/>
        <v/>
      </c>
      <c r="B425" s="129"/>
      <c r="C425" s="130"/>
      <c r="D425" s="98"/>
      <c r="E425" s="95"/>
      <c r="F425" s="187"/>
      <c r="G425" s="95"/>
      <c r="H425" s="98"/>
      <c r="I425" s="95"/>
      <c r="J425" s="131" t="str">
        <f t="shared" si="18"/>
        <v/>
      </c>
      <c r="K425" s="131"/>
      <c r="L425" s="132"/>
      <c r="M425" s="131"/>
      <c r="N425" s="134"/>
      <c r="O425" s="95"/>
      <c r="P425" s="131"/>
      <c r="Q425" s="381"/>
      <c r="R425" s="381"/>
      <c r="S425" s="381"/>
    </row>
    <row r="426" spans="1:19" ht="12.75" customHeight="1" x14ac:dyDescent="0.25">
      <c r="A426" s="128" t="str">
        <f t="shared" si="19"/>
        <v/>
      </c>
      <c r="B426" s="129"/>
      <c r="C426" s="130"/>
      <c r="D426" s="98"/>
      <c r="E426" s="95"/>
      <c r="F426" s="187"/>
      <c r="G426" s="95"/>
      <c r="H426" s="98"/>
      <c r="I426" s="95"/>
      <c r="J426" s="131" t="str">
        <f t="shared" si="18"/>
        <v/>
      </c>
      <c r="K426" s="131"/>
      <c r="L426" s="132"/>
      <c r="M426" s="131"/>
      <c r="N426" s="134"/>
      <c r="O426" s="95"/>
      <c r="P426" s="131"/>
      <c r="Q426" s="381"/>
      <c r="R426" s="381"/>
      <c r="S426" s="381"/>
    </row>
    <row r="427" spans="1:19" ht="12.75" customHeight="1" x14ac:dyDescent="0.25">
      <c r="A427" s="128" t="str">
        <f t="shared" si="19"/>
        <v/>
      </c>
      <c r="B427" s="129"/>
      <c r="C427" s="130"/>
      <c r="D427" s="98"/>
      <c r="E427" s="95"/>
      <c r="F427" s="187"/>
      <c r="G427" s="95"/>
      <c r="H427" s="98"/>
      <c r="I427" s="95"/>
      <c r="J427" s="131" t="str">
        <f t="shared" si="18"/>
        <v/>
      </c>
      <c r="K427" s="131"/>
      <c r="L427" s="132"/>
      <c r="M427" s="131"/>
      <c r="N427" s="134"/>
      <c r="O427" s="95"/>
      <c r="P427" s="131"/>
      <c r="Q427" s="381"/>
      <c r="R427" s="381"/>
      <c r="S427" s="381"/>
    </row>
    <row r="428" spans="1:19" ht="12.75" customHeight="1" x14ac:dyDescent="0.25">
      <c r="A428" s="128" t="str">
        <f t="shared" si="19"/>
        <v/>
      </c>
      <c r="B428" s="129"/>
      <c r="C428" s="130"/>
      <c r="D428" s="98"/>
      <c r="E428" s="95"/>
      <c r="F428" s="187"/>
      <c r="G428" s="95"/>
      <c r="H428" s="98"/>
      <c r="I428" s="95"/>
      <c r="J428" s="131" t="str">
        <f t="shared" si="18"/>
        <v/>
      </c>
      <c r="K428" s="131"/>
      <c r="L428" s="132"/>
      <c r="M428" s="131"/>
      <c r="N428" s="134"/>
      <c r="O428" s="95"/>
      <c r="P428" s="131"/>
      <c r="Q428" s="381"/>
      <c r="R428" s="381"/>
      <c r="S428" s="381"/>
    </row>
    <row r="429" spans="1:19" ht="12.75" customHeight="1" x14ac:dyDescent="0.25">
      <c r="A429" s="128" t="str">
        <f t="shared" si="19"/>
        <v/>
      </c>
      <c r="B429" s="129"/>
      <c r="C429" s="130"/>
      <c r="D429" s="98"/>
      <c r="E429" s="95"/>
      <c r="F429" s="187"/>
      <c r="G429" s="95"/>
      <c r="H429" s="98"/>
      <c r="I429" s="95"/>
      <c r="J429" s="131" t="str">
        <f t="shared" si="18"/>
        <v/>
      </c>
      <c r="K429" s="131"/>
      <c r="L429" s="132"/>
      <c r="M429" s="131"/>
      <c r="N429" s="134"/>
      <c r="O429" s="95"/>
      <c r="P429" s="131"/>
      <c r="Q429" s="381"/>
      <c r="R429" s="381"/>
      <c r="S429" s="381"/>
    </row>
    <row r="430" spans="1:19" ht="12.75" customHeight="1" x14ac:dyDescent="0.25">
      <c r="A430" s="128" t="str">
        <f t="shared" si="19"/>
        <v/>
      </c>
      <c r="B430" s="129"/>
      <c r="C430" s="130"/>
      <c r="D430" s="98"/>
      <c r="E430" s="95"/>
      <c r="F430" s="187"/>
      <c r="G430" s="95"/>
      <c r="H430" s="98"/>
      <c r="I430" s="95"/>
      <c r="J430" s="131" t="str">
        <f t="shared" si="18"/>
        <v/>
      </c>
      <c r="K430" s="131"/>
      <c r="L430" s="132"/>
      <c r="M430" s="131"/>
      <c r="N430" s="134"/>
      <c r="O430" s="95"/>
      <c r="P430" s="131"/>
      <c r="Q430" s="381"/>
      <c r="R430" s="381"/>
      <c r="S430" s="381"/>
    </row>
    <row r="431" spans="1:19" ht="12.75" customHeight="1" x14ac:dyDescent="0.25">
      <c r="A431" s="128" t="str">
        <f t="shared" si="19"/>
        <v/>
      </c>
      <c r="B431" s="129"/>
      <c r="C431" s="130"/>
      <c r="D431" s="98"/>
      <c r="E431" s="95"/>
      <c r="F431" s="187"/>
      <c r="G431" s="95"/>
      <c r="H431" s="98"/>
      <c r="I431" s="95"/>
      <c r="J431" s="131" t="str">
        <f t="shared" si="18"/>
        <v/>
      </c>
      <c r="K431" s="131"/>
      <c r="L431" s="132"/>
      <c r="M431" s="131"/>
      <c r="N431" s="134"/>
      <c r="O431" s="95"/>
      <c r="P431" s="131"/>
      <c r="Q431" s="381"/>
      <c r="R431" s="381"/>
      <c r="S431" s="381"/>
    </row>
    <row r="432" spans="1:19" ht="12.75" customHeight="1" x14ac:dyDescent="0.25">
      <c r="A432" s="128" t="str">
        <f t="shared" si="19"/>
        <v/>
      </c>
      <c r="B432" s="129"/>
      <c r="C432" s="130"/>
      <c r="D432" s="98"/>
      <c r="E432" s="95"/>
      <c r="F432" s="187"/>
      <c r="G432" s="95"/>
      <c r="H432" s="98"/>
      <c r="I432" s="95"/>
      <c r="J432" s="131" t="str">
        <f t="shared" si="18"/>
        <v/>
      </c>
      <c r="K432" s="131"/>
      <c r="L432" s="132"/>
      <c r="M432" s="131"/>
      <c r="N432" s="134"/>
      <c r="O432" s="95"/>
      <c r="P432" s="131"/>
      <c r="Q432" s="381"/>
      <c r="R432" s="381"/>
      <c r="S432" s="381"/>
    </row>
    <row r="433" spans="1:19" ht="12.75" customHeight="1" x14ac:dyDescent="0.25">
      <c r="A433" s="128" t="str">
        <f t="shared" si="19"/>
        <v/>
      </c>
      <c r="B433" s="129"/>
      <c r="C433" s="130"/>
      <c r="D433" s="98"/>
      <c r="E433" s="95"/>
      <c r="F433" s="187"/>
      <c r="G433" s="98"/>
      <c r="H433" s="98"/>
      <c r="I433" s="95"/>
      <c r="J433" s="131" t="str">
        <f t="shared" si="18"/>
        <v/>
      </c>
      <c r="K433" s="131"/>
      <c r="L433" s="132"/>
      <c r="M433" s="131"/>
      <c r="N433" s="134"/>
      <c r="O433" s="95"/>
      <c r="P433" s="131"/>
      <c r="Q433" s="381"/>
      <c r="R433" s="381"/>
      <c r="S433" s="381"/>
    </row>
    <row r="434" spans="1:19" ht="12.75" customHeight="1" x14ac:dyDescent="0.25">
      <c r="A434" s="128" t="str">
        <f t="shared" si="19"/>
        <v/>
      </c>
      <c r="B434" s="129"/>
      <c r="C434" s="130"/>
      <c r="D434" s="98"/>
      <c r="E434" s="95"/>
      <c r="F434" s="187"/>
      <c r="G434" s="98"/>
      <c r="H434" s="98"/>
      <c r="I434" s="95"/>
      <c r="J434" s="131" t="str">
        <f t="shared" si="18"/>
        <v/>
      </c>
      <c r="K434" s="131"/>
      <c r="L434" s="132"/>
      <c r="M434" s="131"/>
      <c r="N434" s="134"/>
      <c r="O434" s="95"/>
      <c r="P434" s="131"/>
      <c r="Q434" s="381"/>
      <c r="R434" s="381"/>
      <c r="S434" s="381"/>
    </row>
    <row r="435" spans="1:19" ht="12.75" customHeight="1" x14ac:dyDescent="0.25">
      <c r="A435" s="128" t="str">
        <f t="shared" si="19"/>
        <v/>
      </c>
      <c r="B435" s="129"/>
      <c r="C435" s="130"/>
      <c r="D435" s="98"/>
      <c r="E435" s="95"/>
      <c r="F435" s="187"/>
      <c r="G435" s="95"/>
      <c r="H435" s="98"/>
      <c r="I435" s="95"/>
      <c r="J435" s="131" t="str">
        <f t="shared" si="18"/>
        <v/>
      </c>
      <c r="K435" s="131"/>
      <c r="L435" s="132"/>
      <c r="M435" s="131"/>
      <c r="N435" s="134"/>
      <c r="O435" s="95"/>
      <c r="P435" s="131"/>
      <c r="Q435" s="381"/>
      <c r="R435" s="381"/>
      <c r="S435" s="381"/>
    </row>
    <row r="436" spans="1:19" ht="12.75" customHeight="1" x14ac:dyDescent="0.25">
      <c r="A436" s="128" t="str">
        <f t="shared" si="19"/>
        <v/>
      </c>
      <c r="B436" s="129"/>
      <c r="C436" s="130"/>
      <c r="D436" s="98"/>
      <c r="E436" s="95"/>
      <c r="F436" s="187"/>
      <c r="G436" s="98"/>
      <c r="H436" s="98"/>
      <c r="I436" s="95"/>
      <c r="J436" s="131" t="str">
        <f t="shared" si="18"/>
        <v/>
      </c>
      <c r="K436" s="131"/>
      <c r="L436" s="132"/>
      <c r="M436" s="131"/>
      <c r="N436" s="134"/>
      <c r="O436" s="95"/>
      <c r="P436" s="131"/>
      <c r="Q436" s="381"/>
      <c r="R436" s="381"/>
      <c r="S436" s="381"/>
    </row>
    <row r="437" spans="1:19" ht="12.75" customHeight="1" x14ac:dyDescent="0.25">
      <c r="A437" s="128" t="str">
        <f t="shared" si="19"/>
        <v/>
      </c>
      <c r="B437" s="129"/>
      <c r="C437" s="130"/>
      <c r="D437" s="98"/>
      <c r="E437" s="95"/>
      <c r="F437" s="187"/>
      <c r="G437" s="98"/>
      <c r="H437" s="98"/>
      <c r="I437" s="95"/>
      <c r="J437" s="131" t="str">
        <f t="shared" si="18"/>
        <v/>
      </c>
      <c r="K437" s="131"/>
      <c r="L437" s="132"/>
      <c r="M437" s="131"/>
      <c r="N437" s="134"/>
      <c r="O437" s="95"/>
      <c r="P437" s="131"/>
      <c r="Q437" s="381"/>
      <c r="R437" s="381"/>
      <c r="S437" s="381"/>
    </row>
    <row r="438" spans="1:19" ht="12.75" customHeight="1" x14ac:dyDescent="0.25">
      <c r="A438" s="128" t="str">
        <f t="shared" si="19"/>
        <v/>
      </c>
      <c r="B438" s="129"/>
      <c r="C438" s="130"/>
      <c r="D438" s="98"/>
      <c r="E438" s="95"/>
      <c r="F438" s="187"/>
      <c r="G438" s="98"/>
      <c r="H438" s="98"/>
      <c r="I438" s="95"/>
      <c r="J438" s="131" t="str">
        <f t="shared" si="18"/>
        <v/>
      </c>
      <c r="K438" s="131"/>
      <c r="L438" s="132"/>
      <c r="M438" s="131"/>
      <c r="N438" s="134"/>
      <c r="O438" s="95"/>
      <c r="P438" s="131"/>
      <c r="Q438" s="381"/>
      <c r="R438" s="381"/>
      <c r="S438" s="381"/>
    </row>
    <row r="439" spans="1:19" ht="12.75" customHeight="1" x14ac:dyDescent="0.25">
      <c r="A439" s="128" t="str">
        <f t="shared" si="19"/>
        <v/>
      </c>
      <c r="B439" s="129"/>
      <c r="C439" s="130"/>
      <c r="D439" s="98"/>
      <c r="E439" s="95"/>
      <c r="F439" s="187"/>
      <c r="G439" s="98"/>
      <c r="H439" s="98"/>
      <c r="I439" s="95"/>
      <c r="J439" s="131" t="str">
        <f t="shared" si="18"/>
        <v/>
      </c>
      <c r="K439" s="131"/>
      <c r="L439" s="132"/>
      <c r="M439" s="131"/>
      <c r="N439" s="134"/>
      <c r="O439" s="95"/>
      <c r="P439" s="131"/>
      <c r="Q439" s="381"/>
      <c r="R439" s="381"/>
      <c r="S439" s="381"/>
    </row>
    <row r="440" spans="1:19" ht="12.75" customHeight="1" x14ac:dyDescent="0.25">
      <c r="A440" s="128" t="str">
        <f t="shared" si="19"/>
        <v/>
      </c>
      <c r="B440" s="129"/>
      <c r="C440" s="130"/>
      <c r="D440" s="98"/>
      <c r="E440" s="95"/>
      <c r="F440" s="187"/>
      <c r="G440" s="98"/>
      <c r="H440" s="98"/>
      <c r="I440" s="95"/>
      <c r="J440" s="131" t="str">
        <f t="shared" si="18"/>
        <v/>
      </c>
      <c r="K440" s="131"/>
      <c r="L440" s="132"/>
      <c r="M440" s="131"/>
      <c r="N440" s="134"/>
      <c r="O440" s="95"/>
      <c r="P440" s="131"/>
      <c r="Q440" s="381"/>
      <c r="R440" s="381"/>
      <c r="S440" s="381"/>
    </row>
    <row r="441" spans="1:19" ht="12.75" customHeight="1" x14ac:dyDescent="0.25">
      <c r="A441" s="128" t="str">
        <f t="shared" si="19"/>
        <v/>
      </c>
      <c r="B441" s="129"/>
      <c r="C441" s="130"/>
      <c r="D441" s="98"/>
      <c r="E441" s="95"/>
      <c r="F441" s="187"/>
      <c r="G441" s="98"/>
      <c r="H441" s="98"/>
      <c r="I441" s="95"/>
      <c r="J441" s="131" t="str">
        <f t="shared" si="18"/>
        <v/>
      </c>
      <c r="K441" s="131"/>
      <c r="L441" s="132"/>
      <c r="M441" s="131"/>
      <c r="N441" s="134"/>
      <c r="O441" s="95"/>
      <c r="P441" s="131"/>
      <c r="Q441" s="381"/>
      <c r="R441" s="381"/>
      <c r="S441" s="381"/>
    </row>
    <row r="442" spans="1:19" ht="12.75" customHeight="1" x14ac:dyDescent="0.25">
      <c r="A442" s="128" t="str">
        <f t="shared" si="19"/>
        <v/>
      </c>
      <c r="B442" s="129"/>
      <c r="C442" s="130"/>
      <c r="D442" s="98"/>
      <c r="E442" s="95"/>
      <c r="F442" s="187"/>
      <c r="G442" s="98"/>
      <c r="H442" s="98"/>
      <c r="I442" s="95"/>
      <c r="J442" s="131" t="str">
        <f t="shared" si="18"/>
        <v/>
      </c>
      <c r="K442" s="131"/>
      <c r="L442" s="132"/>
      <c r="M442" s="131"/>
      <c r="N442" s="134"/>
      <c r="O442" s="95"/>
      <c r="P442" s="131"/>
      <c r="Q442" s="381"/>
      <c r="R442" s="381"/>
      <c r="S442" s="381"/>
    </row>
    <row r="443" spans="1:19" ht="12.75" customHeight="1" x14ac:dyDescent="0.25">
      <c r="A443" s="128" t="str">
        <f t="shared" si="19"/>
        <v/>
      </c>
      <c r="B443" s="129"/>
      <c r="C443" s="130"/>
      <c r="D443" s="98"/>
      <c r="E443" s="95"/>
      <c r="F443" s="187"/>
      <c r="G443" s="98"/>
      <c r="H443" s="98"/>
      <c r="I443" s="95"/>
      <c r="J443" s="131" t="str">
        <f t="shared" si="18"/>
        <v/>
      </c>
      <c r="K443" s="131"/>
      <c r="L443" s="132"/>
      <c r="M443" s="131"/>
      <c r="N443" s="134"/>
      <c r="O443" s="95"/>
      <c r="P443" s="131"/>
      <c r="Q443" s="381"/>
      <c r="R443" s="381"/>
      <c r="S443" s="381"/>
    </row>
    <row r="444" spans="1:19" ht="12.75" customHeight="1" x14ac:dyDescent="0.25">
      <c r="A444" s="128" t="str">
        <f t="shared" si="19"/>
        <v/>
      </c>
      <c r="B444" s="129"/>
      <c r="C444" s="130"/>
      <c r="D444" s="98"/>
      <c r="E444" s="95"/>
      <c r="F444" s="187"/>
      <c r="G444" s="98"/>
      <c r="H444" s="98"/>
      <c r="I444" s="95"/>
      <c r="J444" s="131" t="str">
        <f t="shared" si="18"/>
        <v/>
      </c>
      <c r="K444" s="131"/>
      <c r="L444" s="132"/>
      <c r="M444" s="131"/>
      <c r="N444" s="134"/>
      <c r="O444" s="95"/>
      <c r="P444" s="131"/>
      <c r="Q444" s="381"/>
      <c r="R444" s="381"/>
      <c r="S444" s="381"/>
    </row>
    <row r="445" spans="1:19" ht="12.75" customHeight="1" x14ac:dyDescent="0.25">
      <c r="A445" s="128" t="str">
        <f t="shared" si="19"/>
        <v/>
      </c>
      <c r="B445" s="129"/>
      <c r="C445" s="130"/>
      <c r="D445" s="98"/>
      <c r="E445" s="95"/>
      <c r="F445" s="187"/>
      <c r="G445" s="95"/>
      <c r="H445" s="98"/>
      <c r="I445" s="95"/>
      <c r="J445" s="131" t="str">
        <f t="shared" si="18"/>
        <v/>
      </c>
      <c r="K445" s="131"/>
      <c r="L445" s="132"/>
      <c r="M445" s="131"/>
      <c r="N445" s="134"/>
      <c r="O445" s="95"/>
      <c r="P445" s="131"/>
      <c r="Q445" s="381"/>
      <c r="R445" s="381"/>
      <c r="S445" s="381"/>
    </row>
    <row r="446" spans="1:19" ht="12.75" customHeight="1" x14ac:dyDescent="0.25">
      <c r="A446" s="128" t="str">
        <f t="shared" si="19"/>
        <v/>
      </c>
      <c r="B446" s="129"/>
      <c r="C446" s="130"/>
      <c r="D446" s="98"/>
      <c r="E446" s="95"/>
      <c r="F446" s="187"/>
      <c r="G446" s="95"/>
      <c r="H446" s="98"/>
      <c r="I446" s="95"/>
      <c r="J446" s="131" t="str">
        <f t="shared" si="18"/>
        <v/>
      </c>
      <c r="K446" s="131"/>
      <c r="L446" s="132"/>
      <c r="M446" s="131"/>
      <c r="N446" s="134"/>
      <c r="O446" s="95"/>
      <c r="P446" s="131"/>
      <c r="Q446" s="381"/>
      <c r="R446" s="381"/>
      <c r="S446" s="381"/>
    </row>
    <row r="447" spans="1:19" ht="12.75" customHeight="1" x14ac:dyDescent="0.25">
      <c r="A447" s="128" t="str">
        <f t="shared" si="19"/>
        <v/>
      </c>
      <c r="B447" s="129"/>
      <c r="C447" s="130"/>
      <c r="D447" s="98"/>
      <c r="E447" s="95"/>
      <c r="F447" s="187"/>
      <c r="G447" s="95"/>
      <c r="H447" s="98"/>
      <c r="I447" s="95"/>
      <c r="J447" s="131" t="str">
        <f t="shared" si="18"/>
        <v/>
      </c>
      <c r="K447" s="131"/>
      <c r="L447" s="132"/>
      <c r="M447" s="131"/>
      <c r="N447" s="134"/>
      <c r="O447" s="95"/>
      <c r="P447" s="131"/>
      <c r="Q447" s="381"/>
      <c r="R447" s="381"/>
      <c r="S447" s="381"/>
    </row>
    <row r="448" spans="1:19" ht="12.75" customHeight="1" x14ac:dyDescent="0.25">
      <c r="A448" s="128" t="str">
        <f t="shared" si="19"/>
        <v/>
      </c>
      <c r="B448" s="129"/>
      <c r="C448" s="130"/>
      <c r="D448" s="98"/>
      <c r="E448" s="95"/>
      <c r="F448" s="187"/>
      <c r="G448" s="95"/>
      <c r="H448" s="98"/>
      <c r="I448" s="95"/>
      <c r="J448" s="131" t="str">
        <f t="shared" si="18"/>
        <v/>
      </c>
      <c r="K448" s="131"/>
      <c r="L448" s="132"/>
      <c r="M448" s="131"/>
      <c r="N448" s="134"/>
      <c r="O448" s="95"/>
      <c r="P448" s="131"/>
      <c r="Q448" s="381"/>
      <c r="R448" s="381"/>
      <c r="S448" s="381"/>
    </row>
    <row r="449" spans="1:19" ht="12.75" customHeight="1" x14ac:dyDescent="0.25">
      <c r="A449" s="128" t="str">
        <f t="shared" si="19"/>
        <v/>
      </c>
      <c r="B449" s="129"/>
      <c r="C449" s="130"/>
      <c r="D449" s="98"/>
      <c r="E449" s="95"/>
      <c r="F449" s="187"/>
      <c r="G449" s="98"/>
      <c r="H449" s="95"/>
      <c r="I449" s="95"/>
      <c r="J449" s="131" t="str">
        <f t="shared" si="18"/>
        <v/>
      </c>
      <c r="K449" s="131"/>
      <c r="L449" s="132"/>
      <c r="M449" s="131"/>
      <c r="N449" s="134"/>
      <c r="O449" s="95"/>
      <c r="P449" s="131"/>
      <c r="Q449" s="381"/>
      <c r="R449" s="381"/>
      <c r="S449" s="381"/>
    </row>
    <row r="450" spans="1:19" ht="12.75" customHeight="1" x14ac:dyDescent="0.25">
      <c r="A450" s="128" t="str">
        <f t="shared" si="19"/>
        <v/>
      </c>
      <c r="B450" s="129"/>
      <c r="C450" s="130"/>
      <c r="D450" s="98"/>
      <c r="E450" s="95"/>
      <c r="F450" s="187"/>
      <c r="G450" s="95"/>
      <c r="H450" s="98"/>
      <c r="I450" s="95"/>
      <c r="J450" s="131" t="str">
        <f t="shared" si="18"/>
        <v/>
      </c>
      <c r="K450" s="131"/>
      <c r="L450" s="132"/>
      <c r="M450" s="131"/>
      <c r="N450" s="134"/>
      <c r="O450" s="95"/>
      <c r="P450" s="131"/>
      <c r="Q450" s="381"/>
      <c r="R450" s="381"/>
      <c r="S450" s="381"/>
    </row>
    <row r="451" spans="1:19" ht="12.75" customHeight="1" x14ac:dyDescent="0.25">
      <c r="A451" s="128" t="str">
        <f t="shared" si="19"/>
        <v/>
      </c>
      <c r="B451" s="129"/>
      <c r="C451" s="130"/>
      <c r="D451" s="98"/>
      <c r="E451" s="95"/>
      <c r="F451" s="187"/>
      <c r="G451" s="98"/>
      <c r="H451" s="98"/>
      <c r="I451" s="95"/>
      <c r="J451" s="131" t="str">
        <f t="shared" si="18"/>
        <v/>
      </c>
      <c r="K451" s="131"/>
      <c r="L451" s="132"/>
      <c r="M451" s="131"/>
      <c r="N451" s="134"/>
      <c r="O451" s="95"/>
      <c r="P451" s="131"/>
      <c r="Q451" s="381"/>
      <c r="R451" s="381"/>
      <c r="S451" s="381"/>
    </row>
    <row r="452" spans="1:19" ht="12.75" customHeight="1" x14ac:dyDescent="0.25">
      <c r="A452" s="128" t="str">
        <f t="shared" si="19"/>
        <v/>
      </c>
      <c r="B452" s="129"/>
      <c r="C452" s="130"/>
      <c r="D452" s="98"/>
      <c r="E452" s="95"/>
      <c r="F452" s="187"/>
      <c r="G452" s="98"/>
      <c r="H452" s="98"/>
      <c r="I452" s="95"/>
      <c r="J452" s="131" t="str">
        <f t="shared" si="18"/>
        <v/>
      </c>
      <c r="K452" s="131"/>
      <c r="L452" s="132"/>
      <c r="M452" s="131"/>
      <c r="N452" s="134"/>
      <c r="O452" s="95"/>
      <c r="P452" s="131"/>
      <c r="Q452" s="381"/>
      <c r="R452" s="381"/>
      <c r="S452" s="381"/>
    </row>
    <row r="453" spans="1:19" ht="12.75" customHeight="1" x14ac:dyDescent="0.25">
      <c r="A453" s="128" t="str">
        <f t="shared" si="19"/>
        <v/>
      </c>
      <c r="B453" s="129"/>
      <c r="C453" s="130"/>
      <c r="D453" s="98"/>
      <c r="E453" s="95"/>
      <c r="F453" s="187"/>
      <c r="G453" s="98"/>
      <c r="H453" s="98"/>
      <c r="I453" s="95"/>
      <c r="J453" s="131" t="str">
        <f t="shared" si="18"/>
        <v/>
      </c>
      <c r="K453" s="131"/>
      <c r="L453" s="132"/>
      <c r="M453" s="131"/>
      <c r="N453" s="134"/>
      <c r="O453" s="95"/>
      <c r="P453" s="131"/>
      <c r="Q453" s="381"/>
      <c r="R453" s="381"/>
      <c r="S453" s="381"/>
    </row>
    <row r="454" spans="1:19" ht="12.75" customHeight="1" x14ac:dyDescent="0.25">
      <c r="A454" s="128" t="str">
        <f t="shared" si="19"/>
        <v/>
      </c>
      <c r="B454" s="129"/>
      <c r="C454" s="130"/>
      <c r="D454" s="98"/>
      <c r="E454" s="95"/>
      <c r="F454" s="187"/>
      <c r="G454" s="98"/>
      <c r="H454" s="98"/>
      <c r="I454" s="95"/>
      <c r="J454" s="131" t="str">
        <f t="shared" si="18"/>
        <v/>
      </c>
      <c r="K454" s="131"/>
      <c r="L454" s="132"/>
      <c r="M454" s="131"/>
      <c r="N454" s="134"/>
      <c r="O454" s="95"/>
      <c r="P454" s="131"/>
      <c r="Q454" s="381"/>
      <c r="R454" s="381"/>
      <c r="S454" s="381"/>
    </row>
    <row r="455" spans="1:19" ht="12.75" customHeight="1" x14ac:dyDescent="0.25">
      <c r="A455" s="128" t="str">
        <f t="shared" si="19"/>
        <v/>
      </c>
      <c r="B455" s="129"/>
      <c r="C455" s="130"/>
      <c r="D455" s="98"/>
      <c r="E455" s="95"/>
      <c r="F455" s="187"/>
      <c r="G455" s="98"/>
      <c r="H455" s="98"/>
      <c r="I455" s="95"/>
      <c r="J455" s="131" t="str">
        <f t="shared" si="18"/>
        <v/>
      </c>
      <c r="K455" s="131"/>
      <c r="L455" s="132"/>
      <c r="M455" s="131"/>
      <c r="N455" s="134"/>
      <c r="O455" s="95"/>
      <c r="P455" s="131"/>
      <c r="Q455" s="381"/>
      <c r="R455" s="381"/>
      <c r="S455" s="381"/>
    </row>
    <row r="456" spans="1:19" ht="12.75" customHeight="1" x14ac:dyDescent="0.25">
      <c r="A456" s="128" t="str">
        <f t="shared" si="19"/>
        <v/>
      </c>
      <c r="B456" s="129"/>
      <c r="C456" s="130"/>
      <c r="D456" s="98"/>
      <c r="E456" s="95"/>
      <c r="F456" s="187"/>
      <c r="G456" s="98"/>
      <c r="H456" s="98"/>
      <c r="I456" s="95"/>
      <c r="J456" s="131" t="str">
        <f t="shared" si="18"/>
        <v/>
      </c>
      <c r="K456" s="131"/>
      <c r="L456" s="132"/>
      <c r="M456" s="131"/>
      <c r="N456" s="134"/>
      <c r="O456" s="95"/>
      <c r="P456" s="131"/>
      <c r="Q456" s="381"/>
      <c r="R456" s="381"/>
      <c r="S456" s="381"/>
    </row>
    <row r="457" spans="1:19" ht="12.75" customHeight="1" x14ac:dyDescent="0.25">
      <c r="A457" s="128" t="str">
        <f t="shared" si="19"/>
        <v/>
      </c>
      <c r="B457" s="129"/>
      <c r="C457" s="130"/>
      <c r="D457" s="98"/>
      <c r="E457" s="95"/>
      <c r="F457" s="187"/>
      <c r="G457" s="98"/>
      <c r="H457" s="98"/>
      <c r="I457" s="95"/>
      <c r="J457" s="131" t="str">
        <f t="shared" si="18"/>
        <v/>
      </c>
      <c r="K457" s="131"/>
      <c r="L457" s="132"/>
      <c r="M457" s="131"/>
      <c r="N457" s="134"/>
      <c r="O457" s="95"/>
      <c r="P457" s="131"/>
      <c r="Q457" s="381"/>
      <c r="R457" s="381"/>
      <c r="S457" s="381"/>
    </row>
    <row r="458" spans="1:19" ht="12.75" customHeight="1" x14ac:dyDescent="0.25">
      <c r="A458" s="128" t="str">
        <f t="shared" si="19"/>
        <v/>
      </c>
      <c r="B458" s="129"/>
      <c r="C458" s="130"/>
      <c r="D458" s="98"/>
      <c r="E458" s="95"/>
      <c r="F458" s="187"/>
      <c r="G458" s="98"/>
      <c r="H458" s="98"/>
      <c r="I458" s="95"/>
      <c r="J458" s="131" t="str">
        <f t="shared" si="18"/>
        <v/>
      </c>
      <c r="K458" s="131"/>
      <c r="L458" s="132"/>
      <c r="M458" s="131"/>
      <c r="N458" s="134"/>
      <c r="O458" s="95"/>
      <c r="P458" s="131"/>
      <c r="Q458" s="381"/>
      <c r="R458" s="381"/>
      <c r="S458" s="381"/>
    </row>
    <row r="459" spans="1:19" ht="12.75" customHeight="1" x14ac:dyDescent="0.25">
      <c r="A459" s="128" t="str">
        <f t="shared" si="19"/>
        <v/>
      </c>
      <c r="B459" s="129"/>
      <c r="C459" s="130"/>
      <c r="D459" s="98"/>
      <c r="E459" s="95"/>
      <c r="F459" s="187"/>
      <c r="G459" s="98"/>
      <c r="H459" s="98"/>
      <c r="I459" s="95"/>
      <c r="J459" s="131" t="str">
        <f t="shared" si="18"/>
        <v/>
      </c>
      <c r="K459" s="131"/>
      <c r="L459" s="132"/>
      <c r="M459" s="131"/>
      <c r="N459" s="134"/>
      <c r="O459" s="95"/>
      <c r="P459" s="131"/>
      <c r="Q459" s="381"/>
      <c r="R459" s="381"/>
      <c r="S459" s="381"/>
    </row>
    <row r="460" spans="1:19" ht="12.75" customHeight="1" x14ac:dyDescent="0.25">
      <c r="A460" s="128" t="str">
        <f t="shared" si="19"/>
        <v/>
      </c>
      <c r="B460" s="129"/>
      <c r="C460" s="130"/>
      <c r="D460" s="98"/>
      <c r="E460" s="95"/>
      <c r="F460" s="187"/>
      <c r="G460" s="98"/>
      <c r="H460" s="98"/>
      <c r="I460" s="95"/>
      <c r="J460" s="131" t="str">
        <f t="shared" si="18"/>
        <v/>
      </c>
      <c r="K460" s="131"/>
      <c r="L460" s="132"/>
      <c r="M460" s="131"/>
      <c r="N460" s="134"/>
      <c r="O460" s="95"/>
      <c r="P460" s="131"/>
      <c r="Q460" s="381"/>
      <c r="R460" s="381"/>
      <c r="S460" s="381"/>
    </row>
    <row r="461" spans="1:19" ht="12.75" customHeight="1" x14ac:dyDescent="0.25">
      <c r="A461" s="128" t="str">
        <f t="shared" si="19"/>
        <v/>
      </c>
      <c r="B461" s="129"/>
      <c r="C461" s="130"/>
      <c r="D461" s="98"/>
      <c r="E461" s="95"/>
      <c r="F461" s="187"/>
      <c r="G461" s="98"/>
      <c r="H461" s="98"/>
      <c r="I461" s="95"/>
      <c r="J461" s="131" t="str">
        <f t="shared" si="18"/>
        <v/>
      </c>
      <c r="K461" s="131"/>
      <c r="L461" s="132"/>
      <c r="M461" s="131"/>
      <c r="N461" s="134"/>
      <c r="O461" s="95"/>
      <c r="P461" s="131"/>
      <c r="Q461" s="381"/>
      <c r="R461" s="381"/>
      <c r="S461" s="381"/>
    </row>
    <row r="462" spans="1:19" ht="12.75" customHeight="1" x14ac:dyDescent="0.25">
      <c r="A462" s="128" t="str">
        <f t="shared" si="19"/>
        <v/>
      </c>
      <c r="B462" s="129"/>
      <c r="C462" s="130"/>
      <c r="D462" s="98"/>
      <c r="E462" s="95"/>
      <c r="F462" s="187"/>
      <c r="G462" s="98"/>
      <c r="H462" s="98"/>
      <c r="I462" s="95"/>
      <c r="J462" s="131" t="str">
        <f t="shared" si="18"/>
        <v/>
      </c>
      <c r="K462" s="131"/>
      <c r="L462" s="132"/>
      <c r="M462" s="131"/>
      <c r="N462" s="134"/>
      <c r="O462" s="95"/>
      <c r="P462" s="131"/>
      <c r="Q462" s="381"/>
      <c r="R462" s="381"/>
      <c r="S462" s="381"/>
    </row>
    <row r="463" spans="1:19" ht="12.75" customHeight="1" x14ac:dyDescent="0.25">
      <c r="A463" s="128" t="str">
        <f t="shared" si="19"/>
        <v/>
      </c>
      <c r="B463" s="129"/>
      <c r="C463" s="130"/>
      <c r="D463" s="98"/>
      <c r="E463" s="95"/>
      <c r="F463" s="187"/>
      <c r="G463" s="98"/>
      <c r="H463" s="98"/>
      <c r="I463" s="95"/>
      <c r="J463" s="131" t="str">
        <f t="shared" si="18"/>
        <v/>
      </c>
      <c r="K463" s="131"/>
      <c r="L463" s="132"/>
      <c r="M463" s="131"/>
      <c r="N463" s="134"/>
      <c r="O463" s="95"/>
      <c r="P463" s="131"/>
      <c r="Q463" s="381"/>
      <c r="R463" s="381"/>
      <c r="S463" s="381"/>
    </row>
    <row r="464" spans="1:19" ht="12.75" customHeight="1" x14ac:dyDescent="0.25">
      <c r="A464" s="128" t="str">
        <f t="shared" si="19"/>
        <v/>
      </c>
      <c r="B464" s="129"/>
      <c r="C464" s="130"/>
      <c r="D464" s="98"/>
      <c r="E464" s="95"/>
      <c r="F464" s="187"/>
      <c r="G464" s="98"/>
      <c r="H464" s="98"/>
      <c r="I464" s="95"/>
      <c r="J464" s="131" t="str">
        <f t="shared" si="18"/>
        <v/>
      </c>
      <c r="K464" s="131"/>
      <c r="L464" s="132"/>
      <c r="M464" s="131"/>
      <c r="N464" s="134"/>
      <c r="O464" s="95"/>
      <c r="P464" s="131"/>
      <c r="Q464" s="381"/>
      <c r="R464" s="381"/>
      <c r="S464" s="381"/>
    </row>
    <row r="465" spans="1:19" ht="12.75" customHeight="1" x14ac:dyDescent="0.25">
      <c r="A465" s="128" t="str">
        <f t="shared" si="19"/>
        <v/>
      </c>
      <c r="B465" s="129"/>
      <c r="C465" s="130"/>
      <c r="D465" s="98"/>
      <c r="E465" s="95"/>
      <c r="F465" s="187"/>
      <c r="G465" s="98"/>
      <c r="H465" s="98"/>
      <c r="I465" s="95"/>
      <c r="J465" s="131" t="str">
        <f t="shared" si="18"/>
        <v/>
      </c>
      <c r="K465" s="131"/>
      <c r="L465" s="132"/>
      <c r="M465" s="131"/>
      <c r="N465" s="134"/>
      <c r="O465" s="95"/>
      <c r="P465" s="131"/>
      <c r="Q465" s="381"/>
      <c r="R465" s="381"/>
      <c r="S465" s="381"/>
    </row>
    <row r="466" spans="1:19" ht="12.75" customHeight="1" x14ac:dyDescent="0.25">
      <c r="A466" s="128" t="str">
        <f t="shared" si="19"/>
        <v/>
      </c>
      <c r="B466" s="129"/>
      <c r="C466" s="130"/>
      <c r="D466" s="98"/>
      <c r="E466" s="95"/>
      <c r="F466" s="187"/>
      <c r="G466" s="98"/>
      <c r="H466" s="98"/>
      <c r="I466" s="95"/>
      <c r="J466" s="131" t="str">
        <f t="shared" si="18"/>
        <v/>
      </c>
      <c r="K466" s="131"/>
      <c r="L466" s="132"/>
      <c r="M466" s="131"/>
      <c r="N466" s="134"/>
      <c r="O466" s="95"/>
      <c r="P466" s="131"/>
      <c r="Q466" s="381"/>
      <c r="R466" s="381"/>
      <c r="S466" s="381"/>
    </row>
    <row r="467" spans="1:19" ht="12.75" customHeight="1" x14ac:dyDescent="0.25">
      <c r="A467" s="128" t="str">
        <f t="shared" si="19"/>
        <v/>
      </c>
      <c r="B467" s="129"/>
      <c r="C467" s="130"/>
      <c r="D467" s="98"/>
      <c r="E467" s="95"/>
      <c r="F467" s="187"/>
      <c r="G467" s="98"/>
      <c r="H467" s="98"/>
      <c r="I467" s="95"/>
      <c r="J467" s="131" t="str">
        <f t="shared" si="18"/>
        <v/>
      </c>
      <c r="K467" s="131"/>
      <c r="L467" s="132"/>
      <c r="M467" s="131"/>
      <c r="N467" s="134"/>
      <c r="O467" s="95"/>
      <c r="P467" s="131"/>
      <c r="Q467" s="381"/>
      <c r="R467" s="381"/>
      <c r="S467" s="381"/>
    </row>
    <row r="468" spans="1:19" ht="12.75" customHeight="1" x14ac:dyDescent="0.25">
      <c r="A468" s="128" t="str">
        <f t="shared" si="19"/>
        <v/>
      </c>
      <c r="B468" s="129"/>
      <c r="C468" s="130"/>
      <c r="D468" s="98"/>
      <c r="E468" s="95"/>
      <c r="F468" s="187"/>
      <c r="G468" s="98"/>
      <c r="H468" s="98"/>
      <c r="I468" s="95"/>
      <c r="J468" s="131" t="str">
        <f t="shared" si="18"/>
        <v/>
      </c>
      <c r="K468" s="131"/>
      <c r="L468" s="132"/>
      <c r="M468" s="131"/>
      <c r="N468" s="134"/>
      <c r="O468" s="95"/>
      <c r="P468" s="131"/>
      <c r="Q468" s="381"/>
      <c r="R468" s="381"/>
      <c r="S468" s="381"/>
    </row>
    <row r="469" spans="1:19" ht="12.75" customHeight="1" x14ac:dyDescent="0.25">
      <c r="A469" s="128" t="str">
        <f t="shared" si="19"/>
        <v/>
      </c>
      <c r="B469" s="129"/>
      <c r="C469" s="130"/>
      <c r="D469" s="98"/>
      <c r="E469" s="95"/>
      <c r="F469" s="187"/>
      <c r="G469" s="98"/>
      <c r="H469" s="98"/>
      <c r="I469" s="95"/>
      <c r="J469" s="131" t="str">
        <f t="shared" si="18"/>
        <v/>
      </c>
      <c r="K469" s="131"/>
      <c r="L469" s="132"/>
      <c r="M469" s="131"/>
      <c r="N469" s="134"/>
      <c r="O469" s="95"/>
      <c r="P469" s="131"/>
      <c r="Q469" s="381"/>
      <c r="R469" s="381"/>
      <c r="S469" s="381"/>
    </row>
    <row r="470" spans="1:19" ht="12.75" customHeight="1" x14ac:dyDescent="0.25">
      <c r="A470" s="128" t="str">
        <f t="shared" si="19"/>
        <v/>
      </c>
      <c r="B470" s="129"/>
      <c r="C470" s="130"/>
      <c r="D470" s="98"/>
      <c r="E470" s="95"/>
      <c r="F470" s="187"/>
      <c r="G470" s="98"/>
      <c r="H470" s="98"/>
      <c r="I470" s="95"/>
      <c r="J470" s="131" t="str">
        <f t="shared" si="18"/>
        <v/>
      </c>
      <c r="K470" s="131"/>
      <c r="L470" s="132"/>
      <c r="M470" s="131"/>
      <c r="N470" s="134"/>
      <c r="O470" s="95"/>
      <c r="P470" s="131"/>
      <c r="Q470" s="381"/>
      <c r="R470" s="381"/>
      <c r="S470" s="381"/>
    </row>
    <row r="471" spans="1:19" ht="12.75" customHeight="1" x14ac:dyDescent="0.25">
      <c r="A471" s="128" t="str">
        <f t="shared" si="19"/>
        <v/>
      </c>
      <c r="B471" s="129"/>
      <c r="C471" s="130"/>
      <c r="D471" s="98"/>
      <c r="E471" s="95"/>
      <c r="F471" s="187"/>
      <c r="G471" s="98"/>
      <c r="H471" s="98"/>
      <c r="I471" s="95"/>
      <c r="J471" s="131" t="str">
        <f t="shared" si="18"/>
        <v/>
      </c>
      <c r="K471" s="131"/>
      <c r="L471" s="132"/>
      <c r="M471" s="131"/>
      <c r="N471" s="134"/>
      <c r="O471" s="95"/>
      <c r="P471" s="131"/>
      <c r="Q471" s="381"/>
      <c r="R471" s="381"/>
      <c r="S471" s="381"/>
    </row>
    <row r="472" spans="1:19" ht="12.75" customHeight="1" x14ac:dyDescent="0.25">
      <c r="A472" s="128" t="str">
        <f t="shared" si="19"/>
        <v/>
      </c>
      <c r="B472" s="129"/>
      <c r="C472" s="130"/>
      <c r="D472" s="98"/>
      <c r="E472" s="95"/>
      <c r="F472" s="187"/>
      <c r="G472" s="98"/>
      <c r="H472" s="98"/>
      <c r="I472" s="95"/>
      <c r="J472" s="131" t="str">
        <f t="shared" si="18"/>
        <v/>
      </c>
      <c r="K472" s="131"/>
      <c r="L472" s="132"/>
      <c r="M472" s="131"/>
      <c r="N472" s="134"/>
      <c r="O472" s="95"/>
      <c r="P472" s="131"/>
      <c r="Q472" s="381"/>
      <c r="R472" s="381"/>
      <c r="S472" s="381"/>
    </row>
    <row r="473" spans="1:19" ht="12.75" customHeight="1" x14ac:dyDescent="0.25">
      <c r="A473" s="128" t="str">
        <f t="shared" si="19"/>
        <v/>
      </c>
      <c r="B473" s="129"/>
      <c r="C473" s="130"/>
      <c r="D473" s="98"/>
      <c r="E473" s="95"/>
      <c r="F473" s="187"/>
      <c r="G473" s="98"/>
      <c r="H473" s="98"/>
      <c r="I473" s="95"/>
      <c r="J473" s="131" t="str">
        <f t="shared" si="18"/>
        <v/>
      </c>
      <c r="K473" s="131"/>
      <c r="L473" s="132"/>
      <c r="M473" s="131"/>
      <c r="N473" s="134"/>
      <c r="O473" s="95"/>
      <c r="P473" s="131"/>
      <c r="Q473" s="381"/>
      <c r="R473" s="381"/>
      <c r="S473" s="381"/>
    </row>
    <row r="474" spans="1:19" ht="12.75" customHeight="1" x14ac:dyDescent="0.25">
      <c r="A474" s="128" t="str">
        <f t="shared" si="19"/>
        <v/>
      </c>
      <c r="B474" s="129"/>
      <c r="C474" s="130"/>
      <c r="D474" s="98"/>
      <c r="E474" s="95"/>
      <c r="F474" s="187"/>
      <c r="G474" s="98"/>
      <c r="H474" s="98"/>
      <c r="I474" s="95"/>
      <c r="J474" s="131" t="str">
        <f t="shared" si="18"/>
        <v/>
      </c>
      <c r="K474" s="131"/>
      <c r="L474" s="132"/>
      <c r="M474" s="131"/>
      <c r="N474" s="134"/>
      <c r="O474" s="95"/>
      <c r="P474" s="131"/>
      <c r="Q474" s="381"/>
      <c r="R474" s="381"/>
      <c r="S474" s="381"/>
    </row>
    <row r="475" spans="1:19" ht="12.75" customHeight="1" x14ac:dyDescent="0.25">
      <c r="A475" s="128" t="str">
        <f t="shared" si="19"/>
        <v/>
      </c>
      <c r="B475" s="129"/>
      <c r="C475" s="130"/>
      <c r="D475" s="98"/>
      <c r="E475" s="95"/>
      <c r="F475" s="187"/>
      <c r="G475" s="98"/>
      <c r="H475" s="98"/>
      <c r="I475" s="95"/>
      <c r="J475" s="131" t="str">
        <f t="shared" si="18"/>
        <v/>
      </c>
      <c r="K475" s="131"/>
      <c r="L475" s="132"/>
      <c r="M475" s="131"/>
      <c r="N475" s="134"/>
      <c r="O475" s="95"/>
      <c r="P475" s="131"/>
      <c r="Q475" s="381"/>
      <c r="R475" s="381"/>
      <c r="S475" s="381"/>
    </row>
    <row r="476" spans="1:19" ht="12.75" customHeight="1" x14ac:dyDescent="0.25">
      <c r="A476" s="128" t="str">
        <f t="shared" si="19"/>
        <v/>
      </c>
      <c r="B476" s="129"/>
      <c r="C476" s="130"/>
      <c r="D476" s="98"/>
      <c r="E476" s="95"/>
      <c r="F476" s="187"/>
      <c r="G476" s="98"/>
      <c r="H476" s="98"/>
      <c r="I476" s="95"/>
      <c r="J476" s="131" t="str">
        <f t="shared" si="18"/>
        <v/>
      </c>
      <c r="K476" s="131"/>
      <c r="L476" s="132"/>
      <c r="M476" s="131"/>
      <c r="N476" s="134"/>
      <c r="O476" s="95"/>
      <c r="P476" s="131"/>
      <c r="Q476" s="381"/>
      <c r="R476" s="381"/>
      <c r="S476" s="381"/>
    </row>
    <row r="477" spans="1:19" ht="12.75" customHeight="1" x14ac:dyDescent="0.25">
      <c r="A477" s="128" t="str">
        <f t="shared" si="19"/>
        <v/>
      </c>
      <c r="B477" s="129"/>
      <c r="C477" s="130"/>
      <c r="D477" s="98"/>
      <c r="E477" s="95"/>
      <c r="F477" s="187"/>
      <c r="G477" s="98"/>
      <c r="H477" s="98"/>
      <c r="I477" s="95"/>
      <c r="J477" s="131" t="str">
        <f t="shared" si="18"/>
        <v/>
      </c>
      <c r="K477" s="131"/>
      <c r="L477" s="132"/>
      <c r="M477" s="131"/>
      <c r="N477" s="134"/>
      <c r="O477" s="95"/>
      <c r="P477" s="131"/>
      <c r="Q477" s="381"/>
      <c r="R477" s="381"/>
      <c r="S477" s="381"/>
    </row>
    <row r="478" spans="1:19" ht="12.75" customHeight="1" x14ac:dyDescent="0.25">
      <c r="A478" s="128" t="str">
        <f t="shared" si="19"/>
        <v/>
      </c>
      <c r="B478" s="129"/>
      <c r="C478" s="130"/>
      <c r="D478" s="98"/>
      <c r="E478" s="95"/>
      <c r="F478" s="187"/>
      <c r="G478" s="98"/>
      <c r="H478" s="98"/>
      <c r="I478" s="95"/>
      <c r="J478" s="131" t="str">
        <f t="shared" si="18"/>
        <v/>
      </c>
      <c r="K478" s="131"/>
      <c r="L478" s="132"/>
      <c r="M478" s="131"/>
      <c r="N478" s="134"/>
      <c r="O478" s="95"/>
      <c r="P478" s="131"/>
      <c r="Q478" s="381"/>
      <c r="R478" s="381"/>
      <c r="S478" s="381"/>
    </row>
    <row r="479" spans="1:19" ht="12.75" customHeight="1" x14ac:dyDescent="0.25">
      <c r="A479" s="128" t="str">
        <f t="shared" si="19"/>
        <v/>
      </c>
      <c r="B479" s="129"/>
      <c r="C479" s="130"/>
      <c r="D479" s="98"/>
      <c r="E479" s="95"/>
      <c r="F479" s="187"/>
      <c r="G479" s="98"/>
      <c r="H479" s="98"/>
      <c r="I479" s="95"/>
      <c r="J479" s="131" t="str">
        <f t="shared" si="18"/>
        <v/>
      </c>
      <c r="K479" s="131"/>
      <c r="L479" s="132"/>
      <c r="M479" s="131"/>
      <c r="N479" s="134"/>
      <c r="O479" s="95"/>
      <c r="P479" s="131"/>
      <c r="Q479" s="381"/>
      <c r="R479" s="381"/>
      <c r="S479" s="381"/>
    </row>
    <row r="480" spans="1:19" ht="12.75" customHeight="1" x14ac:dyDescent="0.25">
      <c r="A480" s="128" t="str">
        <f t="shared" si="19"/>
        <v/>
      </c>
      <c r="B480" s="129"/>
      <c r="C480" s="130"/>
      <c r="D480" s="98"/>
      <c r="E480" s="95"/>
      <c r="F480" s="187"/>
      <c r="G480" s="98"/>
      <c r="H480" s="98"/>
      <c r="I480" s="95"/>
      <c r="J480" s="131" t="str">
        <f t="shared" si="18"/>
        <v/>
      </c>
      <c r="K480" s="131"/>
      <c r="L480" s="132"/>
      <c r="M480" s="131"/>
      <c r="N480" s="134"/>
      <c r="O480" s="95"/>
      <c r="P480" s="131"/>
      <c r="Q480" s="381"/>
      <c r="R480" s="381"/>
      <c r="S480" s="381"/>
    </row>
    <row r="481" spans="1:19" ht="12.75" customHeight="1" x14ac:dyDescent="0.25">
      <c r="A481" s="128" t="str">
        <f t="shared" si="19"/>
        <v/>
      </c>
      <c r="B481" s="129"/>
      <c r="C481" s="130"/>
      <c r="D481" s="98"/>
      <c r="E481" s="95"/>
      <c r="F481" s="187"/>
      <c r="G481" s="98"/>
      <c r="H481" s="98"/>
      <c r="I481" s="95"/>
      <c r="J481" s="131" t="str">
        <f t="shared" si="18"/>
        <v/>
      </c>
      <c r="K481" s="131"/>
      <c r="L481" s="132"/>
      <c r="M481" s="131"/>
      <c r="N481" s="134"/>
      <c r="O481" s="95"/>
      <c r="P481" s="131"/>
      <c r="Q481" s="381"/>
      <c r="R481" s="381"/>
      <c r="S481" s="381"/>
    </row>
    <row r="482" spans="1:19" ht="12.75" customHeight="1" x14ac:dyDescent="0.25">
      <c r="A482" s="128" t="str">
        <f t="shared" si="19"/>
        <v/>
      </c>
      <c r="B482" s="129"/>
      <c r="C482" s="130"/>
      <c r="D482" s="98"/>
      <c r="E482" s="95"/>
      <c r="F482" s="187"/>
      <c r="G482" s="98"/>
      <c r="H482" s="98"/>
      <c r="I482" s="95"/>
      <c r="J482" s="131" t="str">
        <f t="shared" si="18"/>
        <v/>
      </c>
      <c r="K482" s="131"/>
      <c r="L482" s="132"/>
      <c r="M482" s="131"/>
      <c r="N482" s="134"/>
      <c r="O482" s="95"/>
      <c r="P482" s="131"/>
      <c r="Q482" s="381"/>
      <c r="R482" s="381"/>
      <c r="S482" s="381"/>
    </row>
    <row r="483" spans="1:19" ht="12.75" customHeight="1" x14ac:dyDescent="0.25">
      <c r="A483" s="128" t="str">
        <f t="shared" si="19"/>
        <v/>
      </c>
      <c r="B483" s="129"/>
      <c r="C483" s="130"/>
      <c r="D483" s="98"/>
      <c r="E483" s="95"/>
      <c r="F483" s="187"/>
      <c r="G483" s="98"/>
      <c r="H483" s="98"/>
      <c r="I483" s="95"/>
      <c r="J483" s="131" t="str">
        <f t="shared" si="18"/>
        <v/>
      </c>
      <c r="K483" s="131"/>
      <c r="L483" s="132"/>
      <c r="M483" s="131"/>
      <c r="N483" s="134"/>
      <c r="O483" s="95"/>
      <c r="P483" s="131"/>
      <c r="Q483" s="381"/>
      <c r="R483" s="381"/>
      <c r="S483" s="381"/>
    </row>
    <row r="484" spans="1:19" ht="12.75" customHeight="1" x14ac:dyDescent="0.25">
      <c r="A484" s="128" t="str">
        <f t="shared" si="19"/>
        <v/>
      </c>
      <c r="B484" s="129"/>
      <c r="C484" s="130"/>
      <c r="D484" s="98"/>
      <c r="E484" s="95"/>
      <c r="F484" s="187"/>
      <c r="G484" s="98"/>
      <c r="H484" s="98"/>
      <c r="I484" s="95"/>
      <c r="J484" s="131" t="str">
        <f t="shared" si="18"/>
        <v/>
      </c>
      <c r="K484" s="131"/>
      <c r="L484" s="132"/>
      <c r="M484" s="131"/>
      <c r="N484" s="134"/>
      <c r="O484" s="95"/>
      <c r="P484" s="131"/>
      <c r="Q484" s="381"/>
      <c r="R484" s="381"/>
      <c r="S484" s="381"/>
    </row>
    <row r="485" spans="1:19" ht="12.75" customHeight="1" x14ac:dyDescent="0.25">
      <c r="A485" s="128" t="str">
        <f t="shared" si="19"/>
        <v/>
      </c>
      <c r="B485" s="129"/>
      <c r="C485" s="130"/>
      <c r="D485" s="98"/>
      <c r="E485" s="95"/>
      <c r="F485" s="187"/>
      <c r="G485" s="98"/>
      <c r="H485" s="98"/>
      <c r="I485" s="95"/>
      <c r="J485" s="131" t="str">
        <f t="shared" si="18"/>
        <v/>
      </c>
      <c r="K485" s="131"/>
      <c r="L485" s="132"/>
      <c r="M485" s="131"/>
      <c r="N485" s="134"/>
      <c r="O485" s="95"/>
      <c r="P485" s="131"/>
      <c r="Q485" s="381"/>
      <c r="R485" s="381"/>
      <c r="S485" s="381"/>
    </row>
    <row r="486" spans="1:19" ht="12.75" customHeight="1" x14ac:dyDescent="0.25">
      <c r="A486" s="128" t="str">
        <f t="shared" si="19"/>
        <v/>
      </c>
      <c r="B486" s="129"/>
      <c r="C486" s="130"/>
      <c r="D486" s="98"/>
      <c r="E486" s="95"/>
      <c r="F486" s="187"/>
      <c r="G486" s="98"/>
      <c r="H486" s="98"/>
      <c r="I486" s="95"/>
      <c r="J486" s="131" t="str">
        <f t="shared" si="18"/>
        <v/>
      </c>
      <c r="K486" s="131"/>
      <c r="L486" s="132"/>
      <c r="M486" s="131"/>
      <c r="N486" s="134"/>
      <c r="O486" s="95"/>
      <c r="P486" s="131"/>
      <c r="Q486" s="381"/>
      <c r="R486" s="381"/>
      <c r="S486" s="381"/>
    </row>
    <row r="487" spans="1:19" ht="12.75" customHeight="1" x14ac:dyDescent="0.25">
      <c r="A487" s="128" t="str">
        <f t="shared" si="19"/>
        <v/>
      </c>
      <c r="B487" s="129"/>
      <c r="C487" s="130"/>
      <c r="D487" s="98"/>
      <c r="E487" s="95"/>
      <c r="F487" s="187"/>
      <c r="G487" s="98"/>
      <c r="H487" s="98"/>
      <c r="I487" s="95"/>
      <c r="J487" s="131" t="str">
        <f t="shared" si="18"/>
        <v/>
      </c>
      <c r="K487" s="131"/>
      <c r="L487" s="132"/>
      <c r="M487" s="131"/>
      <c r="N487" s="134"/>
      <c r="O487" s="95"/>
      <c r="P487" s="131"/>
      <c r="Q487" s="381"/>
      <c r="R487" s="381"/>
      <c r="S487" s="381"/>
    </row>
    <row r="488" spans="1:19" ht="12.75" customHeight="1" x14ac:dyDescent="0.25">
      <c r="A488" s="128" t="str">
        <f t="shared" si="19"/>
        <v/>
      </c>
      <c r="B488" s="129"/>
      <c r="C488" s="130"/>
      <c r="D488" s="98"/>
      <c r="E488" s="95"/>
      <c r="F488" s="187"/>
      <c r="G488" s="98"/>
      <c r="H488" s="98"/>
      <c r="I488" s="95"/>
      <c r="J488" s="131" t="str">
        <f t="shared" si="18"/>
        <v/>
      </c>
      <c r="K488" s="131"/>
      <c r="L488" s="132"/>
      <c r="M488" s="131"/>
      <c r="N488" s="134"/>
      <c r="O488" s="95"/>
      <c r="P488" s="131"/>
      <c r="Q488" s="381"/>
      <c r="R488" s="381"/>
      <c r="S488" s="381"/>
    </row>
    <row r="489" spans="1:19" ht="12.75" customHeight="1" x14ac:dyDescent="0.25">
      <c r="A489" s="128" t="str">
        <f t="shared" si="19"/>
        <v/>
      </c>
      <c r="B489" s="129"/>
      <c r="C489" s="130"/>
      <c r="D489" s="98"/>
      <c r="E489" s="95"/>
      <c r="F489" s="187"/>
      <c r="G489" s="98"/>
      <c r="H489" s="98"/>
      <c r="I489" s="95"/>
      <c r="J489" s="131" t="str">
        <f t="shared" si="18"/>
        <v/>
      </c>
      <c r="K489" s="131"/>
      <c r="L489" s="132"/>
      <c r="M489" s="131"/>
      <c r="N489" s="134"/>
      <c r="O489" s="95"/>
      <c r="P489" s="131"/>
      <c r="Q489" s="381"/>
      <c r="R489" s="381"/>
      <c r="S489" s="381"/>
    </row>
    <row r="490" spans="1:19" ht="12.75" customHeight="1" x14ac:dyDescent="0.25">
      <c r="A490" s="128" t="str">
        <f t="shared" si="19"/>
        <v/>
      </c>
      <c r="B490" s="129"/>
      <c r="C490" s="130"/>
      <c r="D490" s="98"/>
      <c r="E490" s="95"/>
      <c r="F490" s="187"/>
      <c r="G490" s="98"/>
      <c r="H490" s="98"/>
      <c r="I490" s="95"/>
      <c r="J490" s="131" t="str">
        <f t="shared" si="18"/>
        <v/>
      </c>
      <c r="K490" s="131"/>
      <c r="L490" s="132"/>
      <c r="M490" s="131"/>
      <c r="N490" s="134"/>
      <c r="O490" s="95"/>
      <c r="P490" s="131"/>
      <c r="Q490" s="381"/>
      <c r="R490" s="381"/>
      <c r="S490" s="381"/>
    </row>
    <row r="491" spans="1:19" ht="12.75" customHeight="1" x14ac:dyDescent="0.25">
      <c r="A491" s="128" t="str">
        <f t="shared" si="19"/>
        <v/>
      </c>
      <c r="B491" s="129"/>
      <c r="C491" s="130"/>
      <c r="D491" s="98"/>
      <c r="E491" s="95"/>
      <c r="F491" s="187"/>
      <c r="G491" s="98"/>
      <c r="H491" s="98"/>
      <c r="I491" s="95"/>
      <c r="J491" s="131" t="str">
        <f t="shared" si="18"/>
        <v/>
      </c>
      <c r="K491" s="131"/>
      <c r="L491" s="132"/>
      <c r="M491" s="131"/>
      <c r="N491" s="134"/>
      <c r="O491" s="95"/>
      <c r="P491" s="131"/>
      <c r="Q491" s="381"/>
      <c r="R491" s="381"/>
      <c r="S491" s="381"/>
    </row>
    <row r="492" spans="1:19" ht="12.75" customHeight="1" x14ac:dyDescent="0.25">
      <c r="A492" s="128" t="str">
        <f t="shared" si="19"/>
        <v/>
      </c>
      <c r="B492" s="129"/>
      <c r="C492" s="130"/>
      <c r="D492" s="98"/>
      <c r="E492" s="95"/>
      <c r="F492" s="187"/>
      <c r="G492" s="98"/>
      <c r="H492" s="98"/>
      <c r="I492" s="95"/>
      <c r="J492" s="131" t="str">
        <f t="shared" si="18"/>
        <v/>
      </c>
      <c r="K492" s="131"/>
      <c r="L492" s="132"/>
      <c r="M492" s="131"/>
      <c r="N492" s="134"/>
      <c r="O492" s="95"/>
      <c r="P492" s="131"/>
      <c r="Q492" s="381"/>
      <c r="R492" s="381"/>
      <c r="S492" s="381"/>
    </row>
    <row r="493" spans="1:19" ht="12.75" customHeight="1" x14ac:dyDescent="0.25">
      <c r="A493" s="128" t="str">
        <f t="shared" si="19"/>
        <v/>
      </c>
      <c r="B493" s="129"/>
      <c r="C493" s="130"/>
      <c r="D493" s="98"/>
      <c r="E493" s="95"/>
      <c r="F493" s="187"/>
      <c r="G493" s="98"/>
      <c r="H493" s="98"/>
      <c r="I493" s="95"/>
      <c r="J493" s="131" t="str">
        <f t="shared" si="18"/>
        <v/>
      </c>
      <c r="K493" s="131"/>
      <c r="L493" s="132"/>
      <c r="M493" s="131"/>
      <c r="N493" s="134"/>
      <c r="O493" s="95"/>
      <c r="P493" s="131"/>
      <c r="Q493" s="381"/>
      <c r="R493" s="381"/>
      <c r="S493" s="381"/>
    </row>
    <row r="494" spans="1:19" ht="12.75" customHeight="1" x14ac:dyDescent="0.25">
      <c r="A494" s="128" t="str">
        <f t="shared" si="19"/>
        <v/>
      </c>
      <c r="B494" s="129"/>
      <c r="C494" s="130"/>
      <c r="D494" s="98"/>
      <c r="E494" s="95"/>
      <c r="F494" s="187"/>
      <c r="G494" s="98"/>
      <c r="H494" s="98"/>
      <c r="I494" s="95"/>
      <c r="J494" s="131" t="str">
        <f t="shared" si="18"/>
        <v/>
      </c>
      <c r="K494" s="131"/>
      <c r="L494" s="132"/>
      <c r="M494" s="131"/>
      <c r="N494" s="134"/>
      <c r="O494" s="95"/>
      <c r="P494" s="131"/>
      <c r="Q494" s="381"/>
      <c r="R494" s="381"/>
      <c r="S494" s="381"/>
    </row>
    <row r="495" spans="1:19" ht="12.75" customHeight="1" x14ac:dyDescent="0.25">
      <c r="A495" s="128" t="str">
        <f t="shared" si="19"/>
        <v/>
      </c>
      <c r="B495" s="129"/>
      <c r="C495" s="130"/>
      <c r="D495" s="98"/>
      <c r="E495" s="95"/>
      <c r="F495" s="187"/>
      <c r="G495" s="98"/>
      <c r="H495" s="98"/>
      <c r="I495" s="95"/>
      <c r="J495" s="131" t="str">
        <f t="shared" si="18"/>
        <v/>
      </c>
      <c r="K495" s="131"/>
      <c r="L495" s="132"/>
      <c r="M495" s="131"/>
      <c r="N495" s="134"/>
      <c r="O495" s="95"/>
      <c r="P495" s="131"/>
      <c r="Q495" s="381"/>
      <c r="R495" s="381"/>
      <c r="S495" s="381"/>
    </row>
    <row r="496" spans="1:19" ht="12.75" customHeight="1" x14ac:dyDescent="0.25">
      <c r="A496" s="128" t="str">
        <f t="shared" si="19"/>
        <v/>
      </c>
      <c r="B496" s="129"/>
      <c r="C496" s="130"/>
      <c r="D496" s="98"/>
      <c r="E496" s="95"/>
      <c r="F496" s="187"/>
      <c r="G496" s="98"/>
      <c r="H496" s="98"/>
      <c r="I496" s="95"/>
      <c r="J496" s="131" t="str">
        <f t="shared" si="18"/>
        <v/>
      </c>
      <c r="K496" s="131"/>
      <c r="L496" s="132"/>
      <c r="M496" s="131"/>
      <c r="N496" s="134"/>
      <c r="O496" s="95"/>
      <c r="P496" s="131"/>
      <c r="Q496" s="381"/>
      <c r="R496" s="381"/>
      <c r="S496" s="381"/>
    </row>
    <row r="497" spans="1:19" ht="12.75" customHeight="1" x14ac:dyDescent="0.25">
      <c r="A497" s="128" t="str">
        <f t="shared" si="19"/>
        <v/>
      </c>
      <c r="B497" s="129"/>
      <c r="C497" s="130"/>
      <c r="D497" s="98"/>
      <c r="E497" s="95"/>
      <c r="F497" s="187"/>
      <c r="G497" s="98"/>
      <c r="H497" s="98"/>
      <c r="I497" s="95"/>
      <c r="J497" s="131" t="str">
        <f t="shared" si="18"/>
        <v/>
      </c>
      <c r="K497" s="131"/>
      <c r="L497" s="132"/>
      <c r="M497" s="131"/>
      <c r="N497" s="134"/>
      <c r="O497" s="95"/>
      <c r="P497" s="131"/>
      <c r="Q497" s="381"/>
      <c r="R497" s="381"/>
      <c r="S497" s="381"/>
    </row>
    <row r="498" spans="1:19" ht="12.75" customHeight="1" x14ac:dyDescent="0.25">
      <c r="A498" s="128" t="str">
        <f t="shared" si="19"/>
        <v/>
      </c>
      <c r="B498" s="129"/>
      <c r="C498" s="130"/>
      <c r="D498" s="98"/>
      <c r="E498" s="95"/>
      <c r="F498" s="187"/>
      <c r="G498" s="98"/>
      <c r="H498" s="98"/>
      <c r="I498" s="95"/>
      <c r="J498" s="131" t="str">
        <f t="shared" si="18"/>
        <v/>
      </c>
      <c r="K498" s="131"/>
      <c r="L498" s="132"/>
      <c r="M498" s="131"/>
      <c r="N498" s="134"/>
      <c r="O498" s="95"/>
      <c r="P498" s="131"/>
      <c r="Q498" s="381"/>
      <c r="R498" s="381"/>
      <c r="S498" s="381"/>
    </row>
    <row r="499" spans="1:19" ht="12.75" customHeight="1" x14ac:dyDescent="0.25">
      <c r="A499" s="128" t="str">
        <f t="shared" si="19"/>
        <v/>
      </c>
      <c r="B499" s="129"/>
      <c r="C499" s="130"/>
      <c r="D499" s="98"/>
      <c r="E499" s="95"/>
      <c r="F499" s="187"/>
      <c r="G499" s="98"/>
      <c r="H499" s="98"/>
      <c r="I499" s="95"/>
      <c r="J499" s="131" t="str">
        <f t="shared" si="18"/>
        <v/>
      </c>
      <c r="K499" s="131"/>
      <c r="L499" s="132"/>
      <c r="M499" s="131"/>
      <c r="N499" s="134"/>
      <c r="O499" s="95"/>
      <c r="P499" s="131"/>
      <c r="Q499" s="381"/>
      <c r="R499" s="381"/>
      <c r="S499" s="381"/>
    </row>
    <row r="500" spans="1:19" ht="12.75" customHeight="1" x14ac:dyDescent="0.25">
      <c r="A500" s="128" t="str">
        <f t="shared" si="19"/>
        <v/>
      </c>
      <c r="B500" s="129"/>
      <c r="C500" s="130"/>
      <c r="D500" s="98"/>
      <c r="E500" s="95"/>
      <c r="F500" s="187"/>
      <c r="G500" s="98"/>
      <c r="H500" s="98"/>
      <c r="I500" s="95"/>
      <c r="J500" s="131" t="str">
        <f t="shared" si="18"/>
        <v/>
      </c>
      <c r="K500" s="131"/>
      <c r="L500" s="132"/>
      <c r="M500" s="131"/>
      <c r="N500" s="134"/>
      <c r="O500" s="95"/>
      <c r="P500" s="131"/>
      <c r="Q500" s="381"/>
      <c r="R500" s="381"/>
      <c r="S500" s="381"/>
    </row>
    <row r="501" spans="1:19" ht="12.75" customHeight="1" x14ac:dyDescent="0.25">
      <c r="A501" s="128" t="str">
        <f t="shared" si="19"/>
        <v/>
      </c>
      <c r="B501" s="129"/>
      <c r="C501" s="130"/>
      <c r="D501" s="98"/>
      <c r="E501" s="95"/>
      <c r="F501" s="187"/>
      <c r="G501" s="98"/>
      <c r="H501" s="98"/>
      <c r="I501" s="95"/>
      <c r="J501" s="131" t="str">
        <f t="shared" si="18"/>
        <v/>
      </c>
      <c r="K501" s="131"/>
      <c r="L501" s="132"/>
      <c r="M501" s="131"/>
      <c r="N501" s="134"/>
      <c r="O501" s="95"/>
      <c r="P501" s="131"/>
      <c r="Q501" s="381"/>
      <c r="R501" s="381"/>
      <c r="S501" s="381"/>
    </row>
    <row r="502" spans="1:19" ht="12.75" customHeight="1" x14ac:dyDescent="0.25">
      <c r="A502" s="128" t="str">
        <f t="shared" si="19"/>
        <v/>
      </c>
      <c r="B502" s="129"/>
      <c r="C502" s="130"/>
      <c r="D502" s="98"/>
      <c r="E502" s="95"/>
      <c r="F502" s="187"/>
      <c r="G502" s="98"/>
      <c r="H502" s="98"/>
      <c r="I502" s="95"/>
      <c r="J502" s="131" t="str">
        <f t="shared" si="18"/>
        <v/>
      </c>
      <c r="K502" s="131"/>
      <c r="L502" s="132"/>
      <c r="M502" s="131"/>
      <c r="N502" s="134"/>
      <c r="O502" s="95"/>
      <c r="P502" s="131"/>
      <c r="Q502" s="381"/>
      <c r="R502" s="381"/>
      <c r="S502" s="381"/>
    </row>
    <row r="503" spans="1:19" ht="12.75" customHeight="1" x14ac:dyDescent="0.25">
      <c r="A503" s="128" t="str">
        <f t="shared" si="19"/>
        <v/>
      </c>
      <c r="B503" s="129"/>
      <c r="C503" s="130"/>
      <c r="D503" s="98"/>
      <c r="E503" s="95"/>
      <c r="F503" s="187"/>
      <c r="G503" s="98"/>
      <c r="H503" s="98"/>
      <c r="I503" s="95"/>
      <c r="J503" s="131" t="str">
        <f t="shared" si="18"/>
        <v/>
      </c>
      <c r="K503" s="131"/>
      <c r="L503" s="132"/>
      <c r="M503" s="131"/>
      <c r="N503" s="134"/>
      <c r="O503" s="95"/>
      <c r="P503" s="131"/>
      <c r="Q503" s="381"/>
      <c r="R503" s="381"/>
      <c r="S503" s="381"/>
    </row>
    <row r="504" spans="1:19" ht="12.75" customHeight="1" x14ac:dyDescent="0.25">
      <c r="A504" s="128" t="str">
        <f t="shared" si="19"/>
        <v/>
      </c>
      <c r="B504" s="129"/>
      <c r="C504" s="130"/>
      <c r="D504" s="98"/>
      <c r="E504" s="95"/>
      <c r="F504" s="187"/>
      <c r="G504" s="98"/>
      <c r="H504" s="98"/>
      <c r="I504" s="95"/>
      <c r="J504" s="131" t="str">
        <f t="shared" si="18"/>
        <v/>
      </c>
      <c r="K504" s="131"/>
      <c r="L504" s="132"/>
      <c r="M504" s="131"/>
      <c r="N504" s="134"/>
      <c r="O504" s="95"/>
      <c r="P504" s="131"/>
      <c r="Q504" s="381"/>
      <c r="R504" s="381"/>
      <c r="S504" s="381"/>
    </row>
    <row r="505" spans="1:19" ht="12.75" customHeight="1" x14ac:dyDescent="0.25">
      <c r="A505" s="128" t="str">
        <f t="shared" si="19"/>
        <v/>
      </c>
      <c r="B505" s="129"/>
      <c r="C505" s="130"/>
      <c r="D505" s="98"/>
      <c r="E505" s="95"/>
      <c r="F505" s="187"/>
      <c r="G505" s="98"/>
      <c r="H505" s="98"/>
      <c r="I505" s="95"/>
      <c r="J505" s="131" t="str">
        <f t="shared" si="18"/>
        <v/>
      </c>
      <c r="K505" s="131"/>
      <c r="L505" s="132"/>
      <c r="M505" s="131"/>
      <c r="N505" s="134"/>
      <c r="O505" s="95"/>
      <c r="P505" s="131"/>
      <c r="Q505" s="381"/>
      <c r="R505" s="381"/>
      <c r="S505" s="381"/>
    </row>
    <row r="506" spans="1:19" ht="12.75" customHeight="1" x14ac:dyDescent="0.25">
      <c r="A506" s="128" t="str">
        <f t="shared" si="19"/>
        <v/>
      </c>
      <c r="B506" s="129"/>
      <c r="C506" s="130"/>
      <c r="D506" s="98"/>
      <c r="E506" s="95"/>
      <c r="F506" s="187"/>
      <c r="G506" s="98"/>
      <c r="H506" s="98"/>
      <c r="I506" s="95"/>
      <c r="J506" s="131" t="str">
        <f t="shared" si="18"/>
        <v/>
      </c>
      <c r="K506" s="131"/>
      <c r="L506" s="132"/>
      <c r="M506" s="131"/>
      <c r="N506" s="134"/>
      <c r="O506" s="95"/>
      <c r="P506" s="131"/>
      <c r="Q506" s="381"/>
      <c r="R506" s="381"/>
      <c r="S506" s="381"/>
    </row>
    <row r="507" spans="1:19" ht="12.75" customHeight="1" x14ac:dyDescent="0.25">
      <c r="A507" s="128" t="str">
        <f t="shared" si="19"/>
        <v/>
      </c>
      <c r="B507" s="129"/>
      <c r="C507" s="130"/>
      <c r="D507" s="98"/>
      <c r="E507" s="95"/>
      <c r="F507" s="187"/>
      <c r="G507" s="98"/>
      <c r="H507" s="98"/>
      <c r="I507" s="95"/>
      <c r="J507" s="131" t="str">
        <f t="shared" si="18"/>
        <v/>
      </c>
      <c r="K507" s="131"/>
      <c r="L507" s="132"/>
      <c r="M507" s="131"/>
      <c r="N507" s="134"/>
      <c r="O507" s="95"/>
      <c r="P507" s="131"/>
      <c r="Q507" s="381"/>
      <c r="R507" s="381"/>
      <c r="S507" s="381"/>
    </row>
    <row r="508" spans="1:19" ht="12.75" customHeight="1" x14ac:dyDescent="0.25">
      <c r="A508" s="128" t="str">
        <f t="shared" si="19"/>
        <v/>
      </c>
      <c r="B508" s="129"/>
      <c r="C508" s="130"/>
      <c r="D508" s="98"/>
      <c r="E508" s="95"/>
      <c r="F508" s="187"/>
      <c r="G508" s="98"/>
      <c r="H508" s="98"/>
      <c r="I508" s="95"/>
      <c r="J508" s="131" t="str">
        <f t="shared" si="18"/>
        <v/>
      </c>
      <c r="K508" s="131"/>
      <c r="L508" s="132"/>
      <c r="M508" s="131"/>
      <c r="N508" s="134"/>
      <c r="O508" s="95"/>
      <c r="P508" s="131"/>
      <c r="Q508" s="381"/>
      <c r="R508" s="381"/>
      <c r="S508" s="381"/>
    </row>
    <row r="509" spans="1:19" ht="12.75" customHeight="1" x14ac:dyDescent="0.25">
      <c r="A509" s="128" t="str">
        <f t="shared" si="19"/>
        <v/>
      </c>
      <c r="B509" s="129"/>
      <c r="C509" s="130"/>
      <c r="D509" s="98"/>
      <c r="E509" s="95"/>
      <c r="F509" s="187"/>
      <c r="G509" s="98"/>
      <c r="H509" s="98"/>
      <c r="I509" s="95"/>
      <c r="J509" s="131" t="str">
        <f t="shared" si="18"/>
        <v/>
      </c>
      <c r="K509" s="131"/>
      <c r="L509" s="132"/>
      <c r="M509" s="131"/>
      <c r="N509" s="134"/>
      <c r="O509" s="95"/>
      <c r="P509" s="131"/>
      <c r="Q509" s="381"/>
      <c r="R509" s="381"/>
      <c r="S509" s="381"/>
    </row>
    <row r="510" spans="1:19" ht="12.75" customHeight="1" x14ac:dyDescent="0.25">
      <c r="A510" s="128" t="str">
        <f t="shared" si="19"/>
        <v/>
      </c>
      <c r="B510" s="129"/>
      <c r="C510" s="130"/>
      <c r="D510" s="98"/>
      <c r="E510" s="95"/>
      <c r="F510" s="187"/>
      <c r="G510" s="98"/>
      <c r="H510" s="98"/>
      <c r="I510" s="95"/>
      <c r="J510" s="131" t="str">
        <f t="shared" si="18"/>
        <v/>
      </c>
      <c r="K510" s="131"/>
      <c r="L510" s="132"/>
      <c r="M510" s="131"/>
      <c r="N510" s="134"/>
      <c r="O510" s="95"/>
      <c r="P510" s="131"/>
      <c r="Q510" s="381"/>
      <c r="R510" s="381"/>
      <c r="S510" s="381"/>
    </row>
    <row r="511" spans="1:19" ht="12.75" customHeight="1" x14ac:dyDescent="0.25">
      <c r="A511" s="128" t="str">
        <f t="shared" si="19"/>
        <v/>
      </c>
      <c r="B511" s="129"/>
      <c r="C511" s="130"/>
      <c r="D511" s="98"/>
      <c r="E511" s="95"/>
      <c r="F511" s="187"/>
      <c r="G511" s="98"/>
      <c r="H511" s="98"/>
      <c r="I511" s="95"/>
      <c r="J511" s="131" t="str">
        <f t="shared" si="18"/>
        <v/>
      </c>
      <c r="K511" s="131"/>
      <c r="L511" s="132"/>
      <c r="M511" s="131"/>
      <c r="N511" s="134"/>
      <c r="O511" s="95"/>
      <c r="P511" s="131"/>
      <c r="Q511" s="381"/>
      <c r="R511" s="381"/>
      <c r="S511" s="381"/>
    </row>
    <row r="512" spans="1:19" ht="12.75" customHeight="1" x14ac:dyDescent="0.25">
      <c r="A512" s="128" t="str">
        <f t="shared" si="19"/>
        <v/>
      </c>
      <c r="B512" s="129"/>
      <c r="C512" s="130"/>
      <c r="D512" s="98"/>
      <c r="E512" s="95"/>
      <c r="F512" s="187"/>
      <c r="G512" s="143"/>
      <c r="H512" s="98"/>
      <c r="I512" s="95"/>
      <c r="J512" s="131" t="str">
        <f t="shared" si="18"/>
        <v/>
      </c>
      <c r="K512" s="131"/>
      <c r="L512" s="132"/>
      <c r="M512" s="131"/>
      <c r="N512" s="134"/>
      <c r="O512" s="95"/>
      <c r="P512" s="131"/>
      <c r="Q512" s="381"/>
      <c r="R512" s="381"/>
      <c r="S512" s="381"/>
    </row>
    <row r="513" spans="1:19" ht="12.75" customHeight="1" x14ac:dyDescent="0.25">
      <c r="A513" s="128" t="str">
        <f t="shared" si="19"/>
        <v/>
      </c>
      <c r="B513" s="129"/>
      <c r="C513" s="130"/>
      <c r="D513" s="98"/>
      <c r="E513" s="95"/>
      <c r="F513" s="187"/>
      <c r="G513" s="98"/>
      <c r="H513" s="98"/>
      <c r="I513" s="95"/>
      <c r="J513" s="131" t="str">
        <f t="shared" si="18"/>
        <v/>
      </c>
      <c r="K513" s="131"/>
      <c r="L513" s="132"/>
      <c r="M513" s="131"/>
      <c r="N513" s="134"/>
      <c r="O513" s="95"/>
      <c r="P513" s="131"/>
      <c r="Q513" s="381"/>
      <c r="R513" s="381"/>
      <c r="S513" s="381"/>
    </row>
    <row r="514" spans="1:19" ht="12.75" customHeight="1" x14ac:dyDescent="0.25">
      <c r="A514" s="128" t="str">
        <f t="shared" si="19"/>
        <v/>
      </c>
      <c r="B514" s="129"/>
      <c r="C514" s="130"/>
      <c r="D514" s="98"/>
      <c r="E514" s="95"/>
      <c r="F514" s="187"/>
      <c r="G514" s="98"/>
      <c r="H514" s="98"/>
      <c r="I514" s="95"/>
      <c r="J514" s="131" t="str">
        <f t="shared" si="18"/>
        <v/>
      </c>
      <c r="K514" s="131"/>
      <c r="L514" s="132"/>
      <c r="M514" s="131"/>
      <c r="N514" s="134"/>
      <c r="O514" s="95"/>
      <c r="P514" s="131"/>
      <c r="Q514" s="381"/>
      <c r="R514" s="381"/>
      <c r="S514" s="381"/>
    </row>
    <row r="515" spans="1:19" ht="12.75" customHeight="1" x14ac:dyDescent="0.25">
      <c r="A515" s="128" t="str">
        <f t="shared" si="19"/>
        <v/>
      </c>
      <c r="B515" s="129"/>
      <c r="C515" s="130"/>
      <c r="D515" s="98"/>
      <c r="E515" s="95"/>
      <c r="F515" s="187"/>
      <c r="G515" s="98"/>
      <c r="H515" s="98"/>
      <c r="I515" s="95"/>
      <c r="J515" s="131" t="str">
        <f t="shared" si="18"/>
        <v/>
      </c>
      <c r="K515" s="131"/>
      <c r="L515" s="132"/>
      <c r="M515" s="131"/>
      <c r="N515" s="134"/>
      <c r="O515" s="95"/>
      <c r="P515" s="131"/>
      <c r="Q515" s="381"/>
      <c r="R515" s="381"/>
      <c r="S515" s="381"/>
    </row>
    <row r="516" spans="1:19" ht="12.75" customHeight="1" x14ac:dyDescent="0.25">
      <c r="A516" s="128" t="str">
        <f t="shared" si="19"/>
        <v/>
      </c>
      <c r="B516" s="129"/>
      <c r="C516" s="130"/>
      <c r="D516" s="98"/>
      <c r="E516" s="95"/>
      <c r="F516" s="187"/>
      <c r="G516" s="98"/>
      <c r="H516" s="98"/>
      <c r="I516" s="95"/>
      <c r="J516" s="131" t="str">
        <f t="shared" si="18"/>
        <v/>
      </c>
      <c r="K516" s="131"/>
      <c r="L516" s="132"/>
      <c r="M516" s="131"/>
      <c r="N516" s="134"/>
      <c r="O516" s="95"/>
      <c r="P516" s="131"/>
      <c r="Q516" s="381"/>
      <c r="R516" s="381"/>
      <c r="S516" s="381"/>
    </row>
    <row r="517" spans="1:19" ht="12.75" customHeight="1" x14ac:dyDescent="0.25">
      <c r="A517" s="128" t="str">
        <f t="shared" si="19"/>
        <v/>
      </c>
      <c r="B517" s="129"/>
      <c r="C517" s="130"/>
      <c r="D517" s="98"/>
      <c r="E517" s="95"/>
      <c r="F517" s="187"/>
      <c r="G517" s="98"/>
      <c r="H517" s="98"/>
      <c r="I517" s="95"/>
      <c r="J517" s="131" t="str">
        <f t="shared" si="18"/>
        <v/>
      </c>
      <c r="K517" s="131"/>
      <c r="L517" s="132"/>
      <c r="M517" s="131"/>
      <c r="N517" s="134"/>
      <c r="O517" s="95"/>
      <c r="P517" s="131"/>
      <c r="Q517" s="381"/>
      <c r="R517" s="381"/>
      <c r="S517" s="381"/>
    </row>
    <row r="518" spans="1:19" ht="12.75" customHeight="1" x14ac:dyDescent="0.25">
      <c r="A518" s="128" t="str">
        <f t="shared" si="19"/>
        <v/>
      </c>
      <c r="B518" s="129"/>
      <c r="C518" s="130"/>
      <c r="D518" s="98"/>
      <c r="E518" s="95"/>
      <c r="F518" s="187"/>
      <c r="G518" s="98"/>
      <c r="H518" s="98"/>
      <c r="I518" s="95"/>
      <c r="J518" s="131" t="str">
        <f t="shared" si="18"/>
        <v/>
      </c>
      <c r="K518" s="131"/>
      <c r="L518" s="132"/>
      <c r="M518" s="131"/>
      <c r="N518" s="134"/>
      <c r="O518" s="95"/>
      <c r="P518" s="131"/>
      <c r="Q518" s="381"/>
      <c r="R518" s="381"/>
      <c r="S518" s="381"/>
    </row>
    <row r="519" spans="1:19" ht="12.75" customHeight="1" x14ac:dyDescent="0.25">
      <c r="A519" s="128" t="str">
        <f t="shared" si="19"/>
        <v/>
      </c>
      <c r="B519" s="129"/>
      <c r="C519" s="130"/>
      <c r="D519" s="98"/>
      <c r="E519" s="95"/>
      <c r="F519" s="187"/>
      <c r="G519" s="98"/>
      <c r="H519" s="98"/>
      <c r="I519" s="95"/>
      <c r="J519" s="131" t="str">
        <f t="shared" si="18"/>
        <v/>
      </c>
      <c r="K519" s="131"/>
      <c r="L519" s="132"/>
      <c r="M519" s="131"/>
      <c r="N519" s="134"/>
      <c r="O519" s="95"/>
      <c r="P519" s="131"/>
      <c r="Q519" s="381"/>
      <c r="R519" s="381"/>
      <c r="S519" s="381"/>
    </row>
    <row r="520" spans="1:19" ht="12.75" customHeight="1" x14ac:dyDescent="0.25">
      <c r="A520" s="128" t="str">
        <f t="shared" si="19"/>
        <v/>
      </c>
      <c r="B520" s="129"/>
      <c r="C520" s="130"/>
      <c r="D520" s="98"/>
      <c r="E520" s="95"/>
      <c r="F520" s="187"/>
      <c r="G520" s="98"/>
      <c r="H520" s="98"/>
      <c r="I520" s="95"/>
      <c r="J520" s="131" t="str">
        <f t="shared" si="18"/>
        <v/>
      </c>
      <c r="K520" s="131"/>
      <c r="L520" s="132"/>
      <c r="M520" s="131"/>
      <c r="N520" s="134"/>
      <c r="O520" s="95"/>
      <c r="P520" s="131"/>
      <c r="Q520" s="381"/>
      <c r="R520" s="381"/>
      <c r="S520" s="381"/>
    </row>
    <row r="521" spans="1:19" ht="12.75" customHeight="1" x14ac:dyDescent="0.25">
      <c r="A521" s="128" t="str">
        <f t="shared" si="19"/>
        <v/>
      </c>
      <c r="B521" s="129"/>
      <c r="C521" s="130"/>
      <c r="D521" s="98"/>
      <c r="E521" s="95"/>
      <c r="F521" s="187"/>
      <c r="G521" s="98"/>
      <c r="H521" s="98"/>
      <c r="I521" s="95"/>
      <c r="J521" s="131" t="str">
        <f t="shared" si="18"/>
        <v/>
      </c>
      <c r="K521" s="131"/>
      <c r="L521" s="132"/>
      <c r="M521" s="131"/>
      <c r="N521" s="134"/>
      <c r="O521" s="95"/>
      <c r="P521" s="131"/>
      <c r="Q521" s="381"/>
      <c r="R521" s="381"/>
      <c r="S521" s="381"/>
    </row>
    <row r="522" spans="1:19" ht="12.75" customHeight="1" x14ac:dyDescent="0.25">
      <c r="A522" s="128" t="str">
        <f t="shared" si="19"/>
        <v/>
      </c>
      <c r="B522" s="129"/>
      <c r="C522" s="130"/>
      <c r="D522" s="98"/>
      <c r="E522" s="95"/>
      <c r="F522" s="187"/>
      <c r="G522" s="98"/>
      <c r="H522" s="98"/>
      <c r="I522" s="95"/>
      <c r="J522" s="131" t="str">
        <f t="shared" si="18"/>
        <v/>
      </c>
      <c r="K522" s="131"/>
      <c r="L522" s="132"/>
      <c r="M522" s="131"/>
      <c r="N522" s="134"/>
      <c r="O522" s="95"/>
      <c r="P522" s="131"/>
      <c r="Q522" s="381"/>
      <c r="R522" s="381"/>
      <c r="S522" s="381"/>
    </row>
    <row r="523" spans="1:19" ht="12.75" customHeight="1" x14ac:dyDescent="0.25">
      <c r="A523" s="128" t="str">
        <f t="shared" si="19"/>
        <v/>
      </c>
      <c r="B523" s="129"/>
      <c r="C523" s="130"/>
      <c r="D523" s="98"/>
      <c r="E523" s="95"/>
      <c r="F523" s="187"/>
      <c r="G523" s="98"/>
      <c r="H523" s="98"/>
      <c r="I523" s="95"/>
      <c r="J523" s="131" t="str">
        <f t="shared" si="18"/>
        <v/>
      </c>
      <c r="K523" s="131"/>
      <c r="L523" s="132"/>
      <c r="M523" s="131"/>
      <c r="N523" s="134"/>
      <c r="O523" s="95"/>
      <c r="P523" s="131"/>
      <c r="Q523" s="381"/>
      <c r="R523" s="381"/>
      <c r="S523" s="381"/>
    </row>
    <row r="524" spans="1:19" ht="12.75" customHeight="1" x14ac:dyDescent="0.25">
      <c r="A524" s="128" t="str">
        <f t="shared" si="19"/>
        <v/>
      </c>
      <c r="B524" s="129"/>
      <c r="C524" s="130"/>
      <c r="D524" s="98"/>
      <c r="E524" s="95"/>
      <c r="F524" s="187"/>
      <c r="G524" s="98"/>
      <c r="H524" s="98"/>
      <c r="I524" s="95"/>
      <c r="J524" s="131" t="str">
        <f t="shared" si="18"/>
        <v/>
      </c>
      <c r="K524" s="131"/>
      <c r="L524" s="132"/>
      <c r="M524" s="131"/>
      <c r="N524" s="134"/>
      <c r="O524" s="95"/>
      <c r="P524" s="131"/>
      <c r="Q524" s="381"/>
      <c r="R524" s="381"/>
      <c r="S524" s="381"/>
    </row>
    <row r="525" spans="1:19" ht="12.75" customHeight="1" x14ac:dyDescent="0.25">
      <c r="A525" s="128" t="str">
        <f t="shared" si="19"/>
        <v/>
      </c>
      <c r="B525" s="129"/>
      <c r="C525" s="130"/>
      <c r="D525" s="98"/>
      <c r="E525" s="95"/>
      <c r="F525" s="187"/>
      <c r="G525" s="98"/>
      <c r="H525" s="98"/>
      <c r="I525" s="95"/>
      <c r="J525" s="131" t="str">
        <f t="shared" si="18"/>
        <v/>
      </c>
      <c r="K525" s="131"/>
      <c r="L525" s="132"/>
      <c r="M525" s="131"/>
      <c r="N525" s="134"/>
      <c r="O525" s="95"/>
      <c r="P525" s="131"/>
      <c r="Q525" s="381"/>
      <c r="R525" s="381"/>
      <c r="S525" s="381"/>
    </row>
    <row r="526" spans="1:19" ht="12.75" customHeight="1" x14ac:dyDescent="0.25">
      <c r="A526" s="128" t="str">
        <f t="shared" si="19"/>
        <v/>
      </c>
      <c r="B526" s="129"/>
      <c r="C526" s="130"/>
      <c r="D526" s="98"/>
      <c r="E526" s="95"/>
      <c r="F526" s="187"/>
      <c r="G526" s="98"/>
      <c r="H526" s="98"/>
      <c r="I526" s="95"/>
      <c r="J526" s="131" t="str">
        <f t="shared" si="18"/>
        <v/>
      </c>
      <c r="K526" s="131"/>
      <c r="L526" s="132"/>
      <c r="M526" s="131"/>
      <c r="N526" s="134"/>
      <c r="O526" s="95"/>
      <c r="P526" s="131"/>
      <c r="Q526" s="381"/>
      <c r="R526" s="381"/>
      <c r="S526" s="381"/>
    </row>
    <row r="527" spans="1:19" ht="12.75" customHeight="1" x14ac:dyDescent="0.25">
      <c r="A527" s="128" t="str">
        <f t="shared" si="19"/>
        <v/>
      </c>
      <c r="B527" s="129"/>
      <c r="C527" s="130"/>
      <c r="D527" s="98"/>
      <c r="E527" s="95"/>
      <c r="F527" s="187"/>
      <c r="G527" s="98"/>
      <c r="H527" s="98"/>
      <c r="I527" s="95"/>
      <c r="J527" s="131" t="str">
        <f t="shared" si="18"/>
        <v/>
      </c>
      <c r="K527" s="131"/>
      <c r="L527" s="132"/>
      <c r="M527" s="131"/>
      <c r="N527" s="134"/>
      <c r="O527" s="95"/>
      <c r="P527" s="131"/>
      <c r="Q527" s="381"/>
      <c r="R527" s="381"/>
      <c r="S527" s="381"/>
    </row>
    <row r="528" spans="1:19" ht="12.75" customHeight="1" x14ac:dyDescent="0.25">
      <c r="A528" s="128" t="str">
        <f t="shared" si="19"/>
        <v/>
      </c>
      <c r="B528" s="129"/>
      <c r="C528" s="130"/>
      <c r="D528" s="98"/>
      <c r="E528" s="95"/>
      <c r="F528" s="187"/>
      <c r="G528" s="98"/>
      <c r="H528" s="98"/>
      <c r="I528" s="95"/>
      <c r="J528" s="131" t="str">
        <f t="shared" si="18"/>
        <v/>
      </c>
      <c r="K528" s="131"/>
      <c r="L528" s="132"/>
      <c r="M528" s="131"/>
      <c r="N528" s="134"/>
      <c r="O528" s="95"/>
      <c r="P528" s="131"/>
      <c r="Q528" s="381"/>
      <c r="R528" s="381"/>
      <c r="S528" s="381"/>
    </row>
    <row r="529" spans="1:19" ht="12.75" customHeight="1" x14ac:dyDescent="0.25">
      <c r="A529" s="128" t="str">
        <f t="shared" si="19"/>
        <v/>
      </c>
      <c r="B529" s="129"/>
      <c r="C529" s="130"/>
      <c r="D529" s="98"/>
      <c r="E529" s="95"/>
      <c r="F529" s="187"/>
      <c r="G529" s="98"/>
      <c r="H529" s="98"/>
      <c r="I529" s="95"/>
      <c r="J529" s="131" t="str">
        <f t="shared" si="18"/>
        <v/>
      </c>
      <c r="K529" s="131"/>
      <c r="L529" s="132"/>
      <c r="M529" s="131"/>
      <c r="N529" s="134"/>
      <c r="O529" s="95"/>
      <c r="P529" s="131"/>
      <c r="Q529" s="381"/>
      <c r="R529" s="381"/>
      <c r="S529" s="381"/>
    </row>
    <row r="530" spans="1:19" ht="12.75" customHeight="1" x14ac:dyDescent="0.25">
      <c r="A530" s="128" t="str">
        <f t="shared" si="19"/>
        <v/>
      </c>
      <c r="B530" s="129"/>
      <c r="C530" s="130"/>
      <c r="D530" s="98"/>
      <c r="E530" s="95"/>
      <c r="F530" s="187"/>
      <c r="G530" s="98"/>
      <c r="H530" s="98"/>
      <c r="I530" s="95"/>
      <c r="J530" s="131" t="str">
        <f t="shared" si="18"/>
        <v/>
      </c>
      <c r="K530" s="131"/>
      <c r="L530" s="132"/>
      <c r="M530" s="131"/>
      <c r="N530" s="134"/>
      <c r="O530" s="95"/>
      <c r="P530" s="131"/>
      <c r="Q530" s="381"/>
      <c r="R530" s="381"/>
      <c r="S530" s="381"/>
    </row>
    <row r="531" spans="1:19" ht="12.75" customHeight="1" x14ac:dyDescent="0.25">
      <c r="A531" s="128" t="str">
        <f t="shared" si="19"/>
        <v/>
      </c>
      <c r="B531" s="129"/>
      <c r="C531" s="130"/>
      <c r="D531" s="98"/>
      <c r="E531" s="95"/>
      <c r="F531" s="187"/>
      <c r="G531" s="98"/>
      <c r="H531" s="98"/>
      <c r="I531" s="95"/>
      <c r="J531" s="131" t="str">
        <f t="shared" si="18"/>
        <v/>
      </c>
      <c r="K531" s="131"/>
      <c r="L531" s="132"/>
      <c r="M531" s="131"/>
      <c r="N531" s="134"/>
      <c r="O531" s="95"/>
      <c r="P531" s="131"/>
      <c r="Q531" s="381"/>
      <c r="R531" s="381"/>
      <c r="S531" s="381"/>
    </row>
    <row r="532" spans="1:19" ht="12.75" customHeight="1" x14ac:dyDescent="0.25">
      <c r="A532" s="128" t="str">
        <f t="shared" si="19"/>
        <v/>
      </c>
      <c r="B532" s="129"/>
      <c r="C532" s="130"/>
      <c r="D532" s="98"/>
      <c r="E532" s="95"/>
      <c r="F532" s="187"/>
      <c r="G532" s="98"/>
      <c r="H532" s="98"/>
      <c r="I532" s="95"/>
      <c r="J532" s="131" t="str">
        <f t="shared" ref="J532:J786" si="20">IF(P532="","",IF(LEN(P532)&gt;14,P532,"CPF Protegido - LGPD"))</f>
        <v/>
      </c>
      <c r="K532" s="131"/>
      <c r="L532" s="132"/>
      <c r="M532" s="131"/>
      <c r="N532" s="134"/>
      <c r="O532" s="95"/>
      <c r="P532" s="131"/>
      <c r="Q532" s="381"/>
      <c r="R532" s="381"/>
      <c r="S532" s="381"/>
    </row>
    <row r="533" spans="1:19" ht="12.75" customHeight="1" x14ac:dyDescent="0.25">
      <c r="A533" s="128" t="str">
        <f t="shared" si="19"/>
        <v/>
      </c>
      <c r="B533" s="129"/>
      <c r="C533" s="130"/>
      <c r="D533" s="98"/>
      <c r="E533" s="95"/>
      <c r="F533" s="187"/>
      <c r="G533" s="98"/>
      <c r="H533" s="98"/>
      <c r="I533" s="95"/>
      <c r="J533" s="131" t="str">
        <f t="shared" si="20"/>
        <v/>
      </c>
      <c r="K533" s="131"/>
      <c r="L533" s="132"/>
      <c r="M533" s="131"/>
      <c r="N533" s="134"/>
      <c r="O533" s="95"/>
      <c r="P533" s="131"/>
      <c r="Q533" s="381"/>
      <c r="R533" s="381"/>
      <c r="S533" s="381"/>
    </row>
    <row r="534" spans="1:19" ht="12.75" customHeight="1" x14ac:dyDescent="0.25">
      <c r="A534" s="128" t="str">
        <f t="shared" si="19"/>
        <v/>
      </c>
      <c r="B534" s="129"/>
      <c r="C534" s="130"/>
      <c r="D534" s="98"/>
      <c r="E534" s="95"/>
      <c r="F534" s="187"/>
      <c r="G534" s="98"/>
      <c r="H534" s="98"/>
      <c r="I534" s="95"/>
      <c r="J534" s="131" t="str">
        <f t="shared" si="20"/>
        <v/>
      </c>
      <c r="K534" s="131"/>
      <c r="L534" s="132"/>
      <c r="M534" s="131"/>
      <c r="N534" s="134"/>
      <c r="O534" s="95"/>
      <c r="P534" s="131"/>
      <c r="Q534" s="381"/>
      <c r="R534" s="381"/>
      <c r="S534" s="381"/>
    </row>
    <row r="535" spans="1:19" ht="12.75" customHeight="1" x14ac:dyDescent="0.25">
      <c r="A535" s="128" t="str">
        <f t="shared" si="19"/>
        <v/>
      </c>
      <c r="B535" s="129"/>
      <c r="C535" s="130"/>
      <c r="D535" s="98"/>
      <c r="E535" s="95"/>
      <c r="F535" s="187"/>
      <c r="G535" s="98"/>
      <c r="H535" s="98"/>
      <c r="I535" s="95"/>
      <c r="J535" s="131" t="str">
        <f t="shared" si="20"/>
        <v/>
      </c>
      <c r="K535" s="131"/>
      <c r="L535" s="132"/>
      <c r="M535" s="131"/>
      <c r="N535" s="134"/>
      <c r="O535" s="95"/>
      <c r="P535" s="131"/>
      <c r="Q535" s="381"/>
      <c r="R535" s="381"/>
      <c r="S535" s="381"/>
    </row>
    <row r="536" spans="1:19" ht="12.75" customHeight="1" x14ac:dyDescent="0.25">
      <c r="A536" s="128" t="str">
        <f t="shared" si="19"/>
        <v/>
      </c>
      <c r="B536" s="129"/>
      <c r="C536" s="130"/>
      <c r="D536" s="98"/>
      <c r="E536" s="95"/>
      <c r="F536" s="187"/>
      <c r="G536" s="98"/>
      <c r="H536" s="98"/>
      <c r="I536" s="95"/>
      <c r="J536" s="131" t="str">
        <f t="shared" si="20"/>
        <v/>
      </c>
      <c r="K536" s="131"/>
      <c r="L536" s="132"/>
      <c r="M536" s="131"/>
      <c r="N536" s="134"/>
      <c r="O536" s="95"/>
      <c r="P536" s="131"/>
      <c r="Q536" s="381"/>
      <c r="R536" s="381"/>
      <c r="S536" s="381"/>
    </row>
    <row r="537" spans="1:19" ht="12.75" customHeight="1" x14ac:dyDescent="0.25">
      <c r="A537" s="128" t="str">
        <f t="shared" si="19"/>
        <v/>
      </c>
      <c r="B537" s="129"/>
      <c r="C537" s="130"/>
      <c r="D537" s="98"/>
      <c r="E537" s="95"/>
      <c r="F537" s="187"/>
      <c r="G537" s="95"/>
      <c r="H537" s="98"/>
      <c r="I537" s="95"/>
      <c r="J537" s="131" t="str">
        <f t="shared" si="20"/>
        <v/>
      </c>
      <c r="K537" s="131"/>
      <c r="L537" s="132"/>
      <c r="M537" s="131"/>
      <c r="N537" s="134"/>
      <c r="O537" s="95"/>
      <c r="P537" s="131"/>
      <c r="Q537" s="381"/>
      <c r="R537" s="381"/>
      <c r="S537" s="381"/>
    </row>
    <row r="538" spans="1:19" ht="12.75" customHeight="1" x14ac:dyDescent="0.25">
      <c r="A538" s="128" t="str">
        <f t="shared" si="19"/>
        <v/>
      </c>
      <c r="B538" s="129"/>
      <c r="C538" s="130"/>
      <c r="D538" s="98"/>
      <c r="E538" s="95"/>
      <c r="F538" s="187"/>
      <c r="G538" s="95"/>
      <c r="H538" s="98"/>
      <c r="I538" s="95"/>
      <c r="J538" s="131" t="str">
        <f t="shared" si="20"/>
        <v/>
      </c>
      <c r="K538" s="131"/>
      <c r="L538" s="132"/>
      <c r="M538" s="131"/>
      <c r="N538" s="134"/>
      <c r="O538" s="95"/>
      <c r="P538" s="131"/>
      <c r="Q538" s="381"/>
      <c r="R538" s="381"/>
      <c r="S538" s="381"/>
    </row>
    <row r="539" spans="1:19" ht="12.75" customHeight="1" x14ac:dyDescent="0.25">
      <c r="A539" s="128" t="str">
        <f t="shared" si="19"/>
        <v/>
      </c>
      <c r="B539" s="129"/>
      <c r="C539" s="130"/>
      <c r="D539" s="98"/>
      <c r="E539" s="95"/>
      <c r="F539" s="187"/>
      <c r="G539" s="98"/>
      <c r="H539" s="98"/>
      <c r="I539" s="95"/>
      <c r="J539" s="131" t="str">
        <f t="shared" si="20"/>
        <v/>
      </c>
      <c r="K539" s="131"/>
      <c r="L539" s="132"/>
      <c r="M539" s="131"/>
      <c r="N539" s="134"/>
      <c r="O539" s="95"/>
      <c r="P539" s="131"/>
      <c r="Q539" s="381"/>
      <c r="R539" s="381"/>
      <c r="S539" s="381"/>
    </row>
    <row r="540" spans="1:19" ht="12.75" customHeight="1" x14ac:dyDescent="0.25">
      <c r="A540" s="128" t="str">
        <f t="shared" si="19"/>
        <v/>
      </c>
      <c r="B540" s="129"/>
      <c r="C540" s="130"/>
      <c r="D540" s="98"/>
      <c r="E540" s="95"/>
      <c r="F540" s="187"/>
      <c r="G540" s="98"/>
      <c r="H540" s="98"/>
      <c r="I540" s="95"/>
      <c r="J540" s="131" t="str">
        <f t="shared" si="20"/>
        <v/>
      </c>
      <c r="K540" s="131"/>
      <c r="L540" s="132"/>
      <c r="M540" s="131"/>
      <c r="N540" s="134"/>
      <c r="O540" s="95"/>
      <c r="P540" s="131"/>
      <c r="Q540" s="381"/>
      <c r="R540" s="381"/>
      <c r="S540" s="381"/>
    </row>
    <row r="541" spans="1:19" ht="12.75" customHeight="1" x14ac:dyDescent="0.25">
      <c r="A541" s="128" t="str">
        <f t="shared" si="19"/>
        <v/>
      </c>
      <c r="B541" s="129"/>
      <c r="C541" s="130"/>
      <c r="D541" s="98"/>
      <c r="E541" s="95"/>
      <c r="F541" s="187"/>
      <c r="G541" s="98"/>
      <c r="H541" s="98"/>
      <c r="I541" s="95"/>
      <c r="J541" s="131" t="str">
        <f t="shared" si="20"/>
        <v/>
      </c>
      <c r="K541" s="131"/>
      <c r="L541" s="132"/>
      <c r="M541" s="131"/>
      <c r="N541" s="134"/>
      <c r="O541" s="95"/>
      <c r="P541" s="131"/>
      <c r="Q541" s="381"/>
      <c r="R541" s="381"/>
      <c r="S541" s="381"/>
    </row>
    <row r="542" spans="1:19" ht="12.75" customHeight="1" x14ac:dyDescent="0.25">
      <c r="A542" s="128" t="str">
        <f t="shared" si="19"/>
        <v/>
      </c>
      <c r="B542" s="129"/>
      <c r="C542" s="130"/>
      <c r="D542" s="98"/>
      <c r="E542" s="95"/>
      <c r="F542" s="187"/>
      <c r="G542" s="98"/>
      <c r="H542" s="98"/>
      <c r="I542" s="95"/>
      <c r="J542" s="131" t="str">
        <f t="shared" si="20"/>
        <v/>
      </c>
      <c r="K542" s="131"/>
      <c r="L542" s="132"/>
      <c r="M542" s="131"/>
      <c r="N542" s="134"/>
      <c r="O542" s="95"/>
      <c r="P542" s="131"/>
      <c r="Q542" s="381"/>
      <c r="R542" s="381"/>
      <c r="S542" s="381"/>
    </row>
    <row r="543" spans="1:19" ht="12.75" customHeight="1" x14ac:dyDescent="0.25">
      <c r="A543" s="128" t="str">
        <f t="shared" si="19"/>
        <v/>
      </c>
      <c r="B543" s="129"/>
      <c r="C543" s="130"/>
      <c r="D543" s="98"/>
      <c r="E543" s="95"/>
      <c r="F543" s="187"/>
      <c r="G543" s="98"/>
      <c r="H543" s="98"/>
      <c r="I543" s="95"/>
      <c r="J543" s="131" t="str">
        <f t="shared" si="20"/>
        <v/>
      </c>
      <c r="K543" s="131"/>
      <c r="L543" s="132"/>
      <c r="M543" s="131"/>
      <c r="N543" s="134"/>
      <c r="O543" s="95"/>
      <c r="P543" s="131"/>
      <c r="Q543" s="381"/>
      <c r="R543" s="381"/>
      <c r="S543" s="381"/>
    </row>
    <row r="544" spans="1:19" ht="12.75" customHeight="1" x14ac:dyDescent="0.25">
      <c r="A544" s="128" t="str">
        <f t="shared" si="19"/>
        <v/>
      </c>
      <c r="B544" s="129"/>
      <c r="C544" s="130"/>
      <c r="D544" s="98"/>
      <c r="E544" s="95"/>
      <c r="F544" s="187"/>
      <c r="G544" s="98"/>
      <c r="H544" s="98"/>
      <c r="I544" s="95"/>
      <c r="J544" s="131" t="str">
        <f t="shared" si="20"/>
        <v/>
      </c>
      <c r="K544" s="131"/>
      <c r="L544" s="132"/>
      <c r="M544" s="131"/>
      <c r="N544" s="134"/>
      <c r="O544" s="95"/>
      <c r="P544" s="131"/>
      <c r="Q544" s="381"/>
      <c r="R544" s="381"/>
      <c r="S544" s="381"/>
    </row>
    <row r="545" spans="1:19" ht="12.75" customHeight="1" x14ac:dyDescent="0.25">
      <c r="A545" s="128" t="str">
        <f t="shared" si="19"/>
        <v/>
      </c>
      <c r="B545" s="129"/>
      <c r="C545" s="130"/>
      <c r="D545" s="98"/>
      <c r="E545" s="95"/>
      <c r="F545" s="187"/>
      <c r="G545" s="98"/>
      <c r="H545" s="98"/>
      <c r="I545" s="95"/>
      <c r="J545" s="131" t="str">
        <f t="shared" si="20"/>
        <v/>
      </c>
      <c r="K545" s="131"/>
      <c r="L545" s="132"/>
      <c r="M545" s="131"/>
      <c r="N545" s="134"/>
      <c r="O545" s="95"/>
      <c r="P545" s="131"/>
      <c r="Q545" s="381"/>
      <c r="R545" s="381"/>
      <c r="S545" s="381"/>
    </row>
    <row r="546" spans="1:19" ht="12.75" customHeight="1" x14ac:dyDescent="0.25">
      <c r="A546" s="128" t="str">
        <f t="shared" si="19"/>
        <v/>
      </c>
      <c r="B546" s="129"/>
      <c r="C546" s="130"/>
      <c r="D546" s="98"/>
      <c r="E546" s="95"/>
      <c r="F546" s="187"/>
      <c r="G546" s="98"/>
      <c r="H546" s="98"/>
      <c r="I546" s="95"/>
      <c r="J546" s="131" t="str">
        <f t="shared" si="20"/>
        <v/>
      </c>
      <c r="K546" s="131"/>
      <c r="L546" s="132"/>
      <c r="M546" s="131"/>
      <c r="N546" s="134"/>
      <c r="O546" s="95"/>
      <c r="P546" s="131"/>
      <c r="Q546" s="381"/>
      <c r="R546" s="381"/>
      <c r="S546" s="381"/>
    </row>
    <row r="547" spans="1:19" ht="12.75" customHeight="1" x14ac:dyDescent="0.25">
      <c r="A547" s="128" t="str">
        <f t="shared" si="19"/>
        <v/>
      </c>
      <c r="B547" s="129"/>
      <c r="C547" s="130"/>
      <c r="D547" s="98"/>
      <c r="E547" s="95"/>
      <c r="F547" s="187"/>
      <c r="G547" s="98"/>
      <c r="H547" s="98"/>
      <c r="I547" s="95"/>
      <c r="J547" s="131" t="str">
        <f t="shared" si="20"/>
        <v/>
      </c>
      <c r="K547" s="131"/>
      <c r="L547" s="132"/>
      <c r="M547" s="131"/>
      <c r="N547" s="134"/>
      <c r="O547" s="95"/>
      <c r="P547" s="131"/>
      <c r="Q547" s="381"/>
      <c r="R547" s="381"/>
      <c r="S547" s="381"/>
    </row>
    <row r="548" spans="1:19" ht="12.75" customHeight="1" x14ac:dyDescent="0.25">
      <c r="A548" s="128" t="str">
        <f t="shared" si="19"/>
        <v/>
      </c>
      <c r="B548" s="129"/>
      <c r="C548" s="130"/>
      <c r="D548" s="98"/>
      <c r="E548" s="95"/>
      <c r="F548" s="187"/>
      <c r="G548" s="98"/>
      <c r="H548" s="98"/>
      <c r="I548" s="95"/>
      <c r="J548" s="131" t="str">
        <f t="shared" si="20"/>
        <v/>
      </c>
      <c r="K548" s="131"/>
      <c r="L548" s="132"/>
      <c r="M548" s="131"/>
      <c r="N548" s="134"/>
      <c r="O548" s="95"/>
      <c r="P548" s="131"/>
      <c r="Q548" s="381"/>
      <c r="R548" s="381"/>
      <c r="S548" s="381"/>
    </row>
    <row r="549" spans="1:19" ht="12.75" customHeight="1" x14ac:dyDescent="0.25">
      <c r="A549" s="128" t="str">
        <f t="shared" si="19"/>
        <v/>
      </c>
      <c r="B549" s="129"/>
      <c r="C549" s="130"/>
      <c r="D549" s="98"/>
      <c r="E549" s="95"/>
      <c r="F549" s="187"/>
      <c r="G549" s="98"/>
      <c r="H549" s="98"/>
      <c r="I549" s="95"/>
      <c r="J549" s="131" t="str">
        <f t="shared" si="20"/>
        <v/>
      </c>
      <c r="K549" s="131"/>
      <c r="L549" s="132"/>
      <c r="M549" s="131"/>
      <c r="N549" s="134"/>
      <c r="O549" s="95"/>
      <c r="P549" s="131"/>
      <c r="Q549" s="381"/>
      <c r="R549" s="381"/>
      <c r="S549" s="381"/>
    </row>
    <row r="550" spans="1:19" ht="12.75" customHeight="1" x14ac:dyDescent="0.25">
      <c r="A550" s="128" t="str">
        <f t="shared" si="19"/>
        <v/>
      </c>
      <c r="B550" s="129"/>
      <c r="C550" s="130"/>
      <c r="D550" s="98"/>
      <c r="E550" s="95"/>
      <c r="F550" s="187"/>
      <c r="G550" s="98"/>
      <c r="H550" s="98"/>
      <c r="I550" s="95"/>
      <c r="J550" s="131" t="str">
        <f t="shared" si="20"/>
        <v/>
      </c>
      <c r="K550" s="131"/>
      <c r="L550" s="132"/>
      <c r="M550" s="131"/>
      <c r="N550" s="134"/>
      <c r="O550" s="95"/>
      <c r="P550" s="131"/>
      <c r="Q550" s="381"/>
      <c r="R550" s="381"/>
      <c r="S550" s="381"/>
    </row>
    <row r="551" spans="1:19" ht="12.75" customHeight="1" x14ac:dyDescent="0.25">
      <c r="A551" s="128" t="str">
        <f t="shared" si="19"/>
        <v/>
      </c>
      <c r="B551" s="129"/>
      <c r="C551" s="130"/>
      <c r="D551" s="98"/>
      <c r="E551" s="95"/>
      <c r="F551" s="187"/>
      <c r="G551" s="98"/>
      <c r="H551" s="98"/>
      <c r="I551" s="95"/>
      <c r="J551" s="131" t="str">
        <f t="shared" si="20"/>
        <v/>
      </c>
      <c r="K551" s="131"/>
      <c r="L551" s="132"/>
      <c r="M551" s="131"/>
      <c r="N551" s="134"/>
      <c r="O551" s="95"/>
      <c r="P551" s="131"/>
      <c r="Q551" s="381"/>
      <c r="R551" s="381"/>
      <c r="S551" s="381"/>
    </row>
    <row r="552" spans="1:19" ht="12.75" customHeight="1" x14ac:dyDescent="0.25">
      <c r="A552" s="128" t="str">
        <f t="shared" si="19"/>
        <v/>
      </c>
      <c r="B552" s="129"/>
      <c r="C552" s="130"/>
      <c r="D552" s="98"/>
      <c r="E552" s="95"/>
      <c r="F552" s="187"/>
      <c r="G552" s="98"/>
      <c r="H552" s="98"/>
      <c r="I552" s="95"/>
      <c r="J552" s="131" t="str">
        <f t="shared" si="20"/>
        <v/>
      </c>
      <c r="K552" s="131"/>
      <c r="L552" s="132"/>
      <c r="M552" s="131"/>
      <c r="N552" s="134"/>
      <c r="O552" s="95"/>
      <c r="P552" s="131"/>
      <c r="Q552" s="381"/>
      <c r="R552" s="381"/>
      <c r="S552" s="381"/>
    </row>
    <row r="553" spans="1:19" ht="12.75" customHeight="1" x14ac:dyDescent="0.25">
      <c r="A553" s="128" t="str">
        <f t="shared" si="19"/>
        <v/>
      </c>
      <c r="B553" s="129"/>
      <c r="C553" s="130"/>
      <c r="D553" s="98"/>
      <c r="E553" s="95"/>
      <c r="F553" s="187"/>
      <c r="G553" s="98"/>
      <c r="H553" s="98"/>
      <c r="I553" s="95"/>
      <c r="J553" s="131" t="str">
        <f t="shared" si="20"/>
        <v/>
      </c>
      <c r="K553" s="131"/>
      <c r="L553" s="132"/>
      <c r="M553" s="131"/>
      <c r="N553" s="134"/>
      <c r="O553" s="95"/>
      <c r="P553" s="131"/>
      <c r="Q553" s="381"/>
      <c r="R553" s="381"/>
      <c r="S553" s="381"/>
    </row>
    <row r="554" spans="1:19" ht="12.75" customHeight="1" x14ac:dyDescent="0.25">
      <c r="A554" s="128" t="str">
        <f t="shared" si="19"/>
        <v/>
      </c>
      <c r="B554" s="129"/>
      <c r="C554" s="130"/>
      <c r="D554" s="98"/>
      <c r="E554" s="95"/>
      <c r="F554" s="187"/>
      <c r="G554" s="98"/>
      <c r="H554" s="98"/>
      <c r="I554" s="95"/>
      <c r="J554" s="131" t="str">
        <f t="shared" si="20"/>
        <v/>
      </c>
      <c r="K554" s="131"/>
      <c r="L554" s="132"/>
      <c r="M554" s="131"/>
      <c r="N554" s="134"/>
      <c r="O554" s="95"/>
      <c r="P554" s="131"/>
      <c r="Q554" s="381"/>
      <c r="R554" s="381"/>
      <c r="S554" s="381"/>
    </row>
    <row r="555" spans="1:19" ht="12.75" customHeight="1" x14ac:dyDescent="0.25">
      <c r="A555" s="128" t="str">
        <f t="shared" si="19"/>
        <v/>
      </c>
      <c r="B555" s="129"/>
      <c r="C555" s="130"/>
      <c r="D555" s="98"/>
      <c r="E555" s="95"/>
      <c r="F555" s="187"/>
      <c r="G555" s="95"/>
      <c r="H555" s="98"/>
      <c r="I555" s="95"/>
      <c r="J555" s="131" t="str">
        <f t="shared" si="20"/>
        <v/>
      </c>
      <c r="K555" s="131"/>
      <c r="L555" s="132"/>
      <c r="M555" s="131"/>
      <c r="N555" s="134"/>
      <c r="O555" s="95"/>
      <c r="P555" s="131"/>
      <c r="Q555" s="381"/>
      <c r="R555" s="381"/>
      <c r="S555" s="381"/>
    </row>
    <row r="556" spans="1:19" ht="12.75" customHeight="1" x14ac:dyDescent="0.25">
      <c r="A556" s="128" t="str">
        <f t="shared" si="19"/>
        <v/>
      </c>
      <c r="B556" s="129"/>
      <c r="C556" s="130"/>
      <c r="D556" s="98"/>
      <c r="E556" s="95"/>
      <c r="F556" s="187"/>
      <c r="G556" s="98"/>
      <c r="H556" s="98"/>
      <c r="I556" s="95"/>
      <c r="J556" s="131" t="str">
        <f t="shared" si="20"/>
        <v/>
      </c>
      <c r="K556" s="131"/>
      <c r="L556" s="132"/>
      <c r="M556" s="131"/>
      <c r="N556" s="134"/>
      <c r="O556" s="95"/>
      <c r="P556" s="131"/>
      <c r="Q556" s="381"/>
      <c r="R556" s="381"/>
      <c r="S556" s="381"/>
    </row>
    <row r="557" spans="1:19" ht="12.75" customHeight="1" x14ac:dyDescent="0.25">
      <c r="A557" s="128" t="str">
        <f t="shared" si="19"/>
        <v/>
      </c>
      <c r="B557" s="129"/>
      <c r="C557" s="130"/>
      <c r="D557" s="98"/>
      <c r="E557" s="95"/>
      <c r="F557" s="187"/>
      <c r="G557" s="95"/>
      <c r="H557" s="98"/>
      <c r="I557" s="95"/>
      <c r="J557" s="131" t="str">
        <f t="shared" si="20"/>
        <v/>
      </c>
      <c r="K557" s="131"/>
      <c r="L557" s="132"/>
      <c r="M557" s="131"/>
      <c r="N557" s="134"/>
      <c r="O557" s="95"/>
      <c r="P557" s="131"/>
      <c r="Q557" s="381"/>
      <c r="R557" s="381"/>
      <c r="S557" s="381"/>
    </row>
    <row r="558" spans="1:19" ht="12.75" customHeight="1" x14ac:dyDescent="0.25">
      <c r="A558" s="128" t="str">
        <f t="shared" si="19"/>
        <v/>
      </c>
      <c r="B558" s="129"/>
      <c r="C558" s="130"/>
      <c r="D558" s="98"/>
      <c r="E558" s="95"/>
      <c r="F558" s="187"/>
      <c r="G558" s="95"/>
      <c r="H558" s="98"/>
      <c r="I558" s="95"/>
      <c r="J558" s="131" t="str">
        <f t="shared" si="20"/>
        <v/>
      </c>
      <c r="K558" s="131"/>
      <c r="L558" s="132"/>
      <c r="M558" s="131"/>
      <c r="N558" s="134"/>
      <c r="O558" s="95"/>
      <c r="P558" s="131"/>
      <c r="Q558" s="381"/>
      <c r="R558" s="381"/>
      <c r="S558" s="381"/>
    </row>
    <row r="559" spans="1:19" ht="12.75" customHeight="1" x14ac:dyDescent="0.25">
      <c r="A559" s="128" t="str">
        <f t="shared" si="19"/>
        <v/>
      </c>
      <c r="B559" s="129"/>
      <c r="C559" s="130"/>
      <c r="D559" s="98"/>
      <c r="E559" s="95"/>
      <c r="F559" s="187"/>
      <c r="G559" s="98"/>
      <c r="H559" s="98"/>
      <c r="I559" s="95"/>
      <c r="J559" s="131" t="str">
        <f t="shared" si="20"/>
        <v/>
      </c>
      <c r="K559" s="131"/>
      <c r="L559" s="132"/>
      <c r="M559" s="131"/>
      <c r="N559" s="134"/>
      <c r="O559" s="95"/>
      <c r="P559" s="131"/>
      <c r="Q559" s="381"/>
      <c r="R559" s="381"/>
      <c r="S559" s="381"/>
    </row>
    <row r="560" spans="1:19" ht="12.75" customHeight="1" x14ac:dyDescent="0.25">
      <c r="A560" s="128" t="str">
        <f t="shared" si="19"/>
        <v/>
      </c>
      <c r="B560" s="129"/>
      <c r="C560" s="130"/>
      <c r="D560" s="98"/>
      <c r="E560" s="95"/>
      <c r="F560" s="187"/>
      <c r="G560" s="95"/>
      <c r="H560" s="98"/>
      <c r="I560" s="95"/>
      <c r="J560" s="131" t="str">
        <f t="shared" si="20"/>
        <v/>
      </c>
      <c r="K560" s="131"/>
      <c r="L560" s="132"/>
      <c r="M560" s="131"/>
      <c r="N560" s="134"/>
      <c r="O560" s="95"/>
      <c r="P560" s="131"/>
      <c r="Q560" s="381"/>
      <c r="R560" s="381"/>
      <c r="S560" s="381"/>
    </row>
    <row r="561" spans="1:19" ht="12.75" customHeight="1" x14ac:dyDescent="0.25">
      <c r="A561" s="128" t="str">
        <f t="shared" si="19"/>
        <v/>
      </c>
      <c r="B561" s="129"/>
      <c r="C561" s="130"/>
      <c r="D561" s="98"/>
      <c r="E561" s="95"/>
      <c r="F561" s="187"/>
      <c r="G561" s="95"/>
      <c r="H561" s="98"/>
      <c r="I561" s="95"/>
      <c r="J561" s="131" t="str">
        <f t="shared" si="20"/>
        <v/>
      </c>
      <c r="K561" s="131"/>
      <c r="L561" s="132"/>
      <c r="M561" s="131"/>
      <c r="N561" s="134"/>
      <c r="O561" s="95"/>
      <c r="P561" s="131"/>
      <c r="Q561" s="381"/>
      <c r="R561" s="381"/>
      <c r="S561" s="381"/>
    </row>
    <row r="562" spans="1:19" ht="12.75" customHeight="1" x14ac:dyDescent="0.25">
      <c r="A562" s="128" t="str">
        <f t="shared" si="19"/>
        <v/>
      </c>
      <c r="B562" s="129"/>
      <c r="C562" s="130"/>
      <c r="D562" s="98"/>
      <c r="E562" s="95"/>
      <c r="F562" s="187"/>
      <c r="G562" s="95"/>
      <c r="H562" s="98"/>
      <c r="I562" s="95"/>
      <c r="J562" s="131" t="str">
        <f t="shared" si="20"/>
        <v/>
      </c>
      <c r="K562" s="131"/>
      <c r="L562" s="132"/>
      <c r="M562" s="131"/>
      <c r="N562" s="134"/>
      <c r="O562" s="95"/>
      <c r="P562" s="131"/>
      <c r="Q562" s="381"/>
      <c r="R562" s="381"/>
      <c r="S562" s="381"/>
    </row>
    <row r="563" spans="1:19" ht="12.75" customHeight="1" x14ac:dyDescent="0.25">
      <c r="A563" s="128" t="str">
        <f t="shared" si="19"/>
        <v/>
      </c>
      <c r="B563" s="129"/>
      <c r="C563" s="130"/>
      <c r="D563" s="98"/>
      <c r="E563" s="95"/>
      <c r="F563" s="187"/>
      <c r="G563" s="98"/>
      <c r="H563" s="98"/>
      <c r="I563" s="95"/>
      <c r="J563" s="131" t="str">
        <f t="shared" si="20"/>
        <v/>
      </c>
      <c r="K563" s="131"/>
      <c r="L563" s="132"/>
      <c r="M563" s="131"/>
      <c r="N563" s="134"/>
      <c r="O563" s="95"/>
      <c r="P563" s="131"/>
      <c r="Q563" s="381"/>
      <c r="R563" s="381"/>
      <c r="S563" s="381"/>
    </row>
    <row r="564" spans="1:19" ht="12.75" customHeight="1" x14ac:dyDescent="0.25">
      <c r="A564" s="128" t="str">
        <f t="shared" si="19"/>
        <v/>
      </c>
      <c r="B564" s="129"/>
      <c r="C564" s="130"/>
      <c r="D564" s="98"/>
      <c r="E564" s="95"/>
      <c r="F564" s="187"/>
      <c r="G564" s="95"/>
      <c r="H564" s="98"/>
      <c r="I564" s="95"/>
      <c r="J564" s="131" t="str">
        <f t="shared" si="20"/>
        <v/>
      </c>
      <c r="K564" s="131"/>
      <c r="L564" s="132"/>
      <c r="M564" s="131"/>
      <c r="N564" s="134"/>
      <c r="O564" s="95"/>
      <c r="P564" s="131"/>
      <c r="Q564" s="381"/>
      <c r="R564" s="381"/>
      <c r="S564" s="381"/>
    </row>
    <row r="565" spans="1:19" ht="12.75" customHeight="1" x14ac:dyDescent="0.25">
      <c r="A565" s="128" t="str">
        <f t="shared" si="19"/>
        <v/>
      </c>
      <c r="B565" s="129"/>
      <c r="C565" s="130"/>
      <c r="D565" s="98"/>
      <c r="E565" s="95"/>
      <c r="F565" s="187"/>
      <c r="G565" s="98"/>
      <c r="H565" s="98"/>
      <c r="I565" s="95"/>
      <c r="J565" s="131" t="str">
        <f t="shared" si="20"/>
        <v/>
      </c>
      <c r="K565" s="131"/>
      <c r="L565" s="132"/>
      <c r="M565" s="131"/>
      <c r="N565" s="134"/>
      <c r="O565" s="95"/>
      <c r="P565" s="131"/>
      <c r="Q565" s="381"/>
      <c r="R565" s="381"/>
      <c r="S565" s="381"/>
    </row>
    <row r="566" spans="1:19" ht="12.75" customHeight="1" x14ac:dyDescent="0.25">
      <c r="A566" s="128" t="str">
        <f t="shared" si="19"/>
        <v/>
      </c>
      <c r="B566" s="129"/>
      <c r="C566" s="130"/>
      <c r="D566" s="98"/>
      <c r="E566" s="95"/>
      <c r="F566" s="187"/>
      <c r="G566" s="98"/>
      <c r="H566" s="98"/>
      <c r="I566" s="95"/>
      <c r="J566" s="131" t="str">
        <f t="shared" si="20"/>
        <v/>
      </c>
      <c r="K566" s="131"/>
      <c r="L566" s="132"/>
      <c r="M566" s="131"/>
      <c r="N566" s="134"/>
      <c r="O566" s="95"/>
      <c r="P566" s="131"/>
      <c r="Q566" s="381"/>
      <c r="R566" s="381"/>
      <c r="S566" s="381"/>
    </row>
    <row r="567" spans="1:19" ht="12.75" customHeight="1" x14ac:dyDescent="0.25">
      <c r="A567" s="128" t="str">
        <f t="shared" si="19"/>
        <v/>
      </c>
      <c r="B567" s="129"/>
      <c r="C567" s="130"/>
      <c r="D567" s="98"/>
      <c r="E567" s="95"/>
      <c r="F567" s="187"/>
      <c r="G567" s="98"/>
      <c r="H567" s="98"/>
      <c r="I567" s="95"/>
      <c r="J567" s="131" t="str">
        <f t="shared" si="20"/>
        <v/>
      </c>
      <c r="K567" s="131"/>
      <c r="L567" s="132"/>
      <c r="M567" s="131"/>
      <c r="N567" s="134"/>
      <c r="O567" s="95"/>
      <c r="P567" s="131"/>
      <c r="Q567" s="381"/>
      <c r="R567" s="381"/>
      <c r="S567" s="381"/>
    </row>
    <row r="568" spans="1:19" ht="12.75" customHeight="1" x14ac:dyDescent="0.25">
      <c r="A568" s="128" t="str">
        <f t="shared" si="19"/>
        <v/>
      </c>
      <c r="B568" s="129"/>
      <c r="C568" s="130"/>
      <c r="D568" s="98"/>
      <c r="E568" s="95"/>
      <c r="F568" s="187"/>
      <c r="G568" s="98"/>
      <c r="H568" s="98"/>
      <c r="I568" s="95"/>
      <c r="J568" s="131" t="str">
        <f t="shared" si="20"/>
        <v/>
      </c>
      <c r="K568" s="131"/>
      <c r="L568" s="132"/>
      <c r="M568" s="131"/>
      <c r="N568" s="134"/>
      <c r="O568" s="95"/>
      <c r="P568" s="131"/>
      <c r="Q568" s="381"/>
      <c r="R568" s="381"/>
      <c r="S568" s="381"/>
    </row>
    <row r="569" spans="1:19" ht="12.75" customHeight="1" x14ac:dyDescent="0.25">
      <c r="A569" s="128" t="str">
        <f t="shared" si="19"/>
        <v/>
      </c>
      <c r="B569" s="129"/>
      <c r="C569" s="130"/>
      <c r="D569" s="98"/>
      <c r="E569" s="95"/>
      <c r="F569" s="187"/>
      <c r="G569" s="98"/>
      <c r="H569" s="98"/>
      <c r="I569" s="95"/>
      <c r="J569" s="131" t="str">
        <f t="shared" si="20"/>
        <v/>
      </c>
      <c r="K569" s="131"/>
      <c r="L569" s="132"/>
      <c r="M569" s="131"/>
      <c r="N569" s="134"/>
      <c r="O569" s="95"/>
      <c r="P569" s="131"/>
      <c r="Q569" s="381"/>
      <c r="R569" s="381"/>
      <c r="S569" s="381"/>
    </row>
    <row r="570" spans="1:19" ht="12.75" customHeight="1" x14ac:dyDescent="0.25">
      <c r="A570" s="128" t="str">
        <f t="shared" si="19"/>
        <v/>
      </c>
      <c r="B570" s="129"/>
      <c r="C570" s="130"/>
      <c r="D570" s="98"/>
      <c r="E570" s="95"/>
      <c r="F570" s="187"/>
      <c r="G570" s="98"/>
      <c r="H570" s="98"/>
      <c r="I570" s="95"/>
      <c r="J570" s="131" t="str">
        <f t="shared" si="20"/>
        <v/>
      </c>
      <c r="K570" s="131"/>
      <c r="L570" s="132"/>
      <c r="M570" s="131"/>
      <c r="N570" s="134"/>
      <c r="O570" s="95"/>
      <c r="P570" s="131"/>
      <c r="Q570" s="381"/>
      <c r="R570" s="381"/>
      <c r="S570" s="381"/>
    </row>
    <row r="571" spans="1:19" ht="12.75" customHeight="1" x14ac:dyDescent="0.25">
      <c r="A571" s="128" t="str">
        <f t="shared" si="19"/>
        <v/>
      </c>
      <c r="B571" s="129"/>
      <c r="C571" s="130"/>
      <c r="D571" s="98"/>
      <c r="E571" s="95"/>
      <c r="F571" s="187"/>
      <c r="G571" s="143"/>
      <c r="H571" s="98"/>
      <c r="I571" s="95"/>
      <c r="J571" s="131" t="str">
        <f t="shared" si="20"/>
        <v/>
      </c>
      <c r="K571" s="131"/>
      <c r="L571" s="132"/>
      <c r="M571" s="131"/>
      <c r="N571" s="134"/>
      <c r="O571" s="95"/>
      <c r="P571" s="131"/>
      <c r="Q571" s="381"/>
      <c r="R571" s="381"/>
      <c r="S571" s="381"/>
    </row>
    <row r="572" spans="1:19" ht="12.75" customHeight="1" x14ac:dyDescent="0.25">
      <c r="A572" s="128" t="str">
        <f t="shared" si="19"/>
        <v/>
      </c>
      <c r="B572" s="129"/>
      <c r="C572" s="130"/>
      <c r="D572" s="98"/>
      <c r="E572" s="95"/>
      <c r="F572" s="187"/>
      <c r="G572" s="98"/>
      <c r="H572" s="98"/>
      <c r="I572" s="95"/>
      <c r="J572" s="131" t="str">
        <f t="shared" si="20"/>
        <v/>
      </c>
      <c r="K572" s="131"/>
      <c r="L572" s="132"/>
      <c r="M572" s="131"/>
      <c r="N572" s="134"/>
      <c r="O572" s="95"/>
      <c r="P572" s="131"/>
      <c r="Q572" s="381"/>
      <c r="R572" s="381"/>
      <c r="S572" s="381"/>
    </row>
    <row r="573" spans="1:19" ht="12.75" customHeight="1" x14ac:dyDescent="0.25">
      <c r="A573" s="128" t="str">
        <f t="shared" si="19"/>
        <v/>
      </c>
      <c r="B573" s="129"/>
      <c r="C573" s="130"/>
      <c r="D573" s="98"/>
      <c r="E573" s="95"/>
      <c r="F573" s="187"/>
      <c r="G573" s="98"/>
      <c r="H573" s="98"/>
      <c r="I573" s="95"/>
      <c r="J573" s="131" t="str">
        <f t="shared" si="20"/>
        <v/>
      </c>
      <c r="K573" s="131"/>
      <c r="L573" s="132"/>
      <c r="M573" s="131"/>
      <c r="N573" s="134"/>
      <c r="O573" s="95"/>
      <c r="P573" s="131"/>
      <c r="Q573" s="381"/>
      <c r="R573" s="381"/>
      <c r="S573" s="381"/>
    </row>
    <row r="574" spans="1:19" ht="12.75" customHeight="1" x14ac:dyDescent="0.25">
      <c r="A574" s="128" t="str">
        <f t="shared" si="19"/>
        <v/>
      </c>
      <c r="B574" s="129"/>
      <c r="C574" s="130"/>
      <c r="D574" s="98"/>
      <c r="E574" s="95"/>
      <c r="F574" s="187"/>
      <c r="G574" s="98"/>
      <c r="H574" s="98"/>
      <c r="I574" s="95"/>
      <c r="J574" s="131" t="str">
        <f t="shared" si="20"/>
        <v/>
      </c>
      <c r="K574" s="131"/>
      <c r="L574" s="132"/>
      <c r="M574" s="131"/>
      <c r="N574" s="134"/>
      <c r="O574" s="95"/>
      <c r="P574" s="131"/>
      <c r="Q574" s="381"/>
      <c r="R574" s="381"/>
      <c r="S574" s="381"/>
    </row>
    <row r="575" spans="1:19" ht="12.75" customHeight="1" x14ac:dyDescent="0.25">
      <c r="A575" s="128" t="str">
        <f t="shared" si="19"/>
        <v/>
      </c>
      <c r="B575" s="129"/>
      <c r="C575" s="130"/>
      <c r="D575" s="98"/>
      <c r="E575" s="95"/>
      <c r="F575" s="187"/>
      <c r="G575" s="98"/>
      <c r="H575" s="98"/>
      <c r="I575" s="95"/>
      <c r="J575" s="131" t="str">
        <f t="shared" si="20"/>
        <v/>
      </c>
      <c r="K575" s="131"/>
      <c r="L575" s="132"/>
      <c r="M575" s="131"/>
      <c r="N575" s="134"/>
      <c r="O575" s="95"/>
      <c r="P575" s="131"/>
      <c r="Q575" s="381"/>
      <c r="R575" s="381"/>
      <c r="S575" s="381"/>
    </row>
    <row r="576" spans="1:19" ht="12.75" customHeight="1" x14ac:dyDescent="0.25">
      <c r="A576" s="128" t="str">
        <f t="shared" si="19"/>
        <v/>
      </c>
      <c r="B576" s="129"/>
      <c r="C576" s="130"/>
      <c r="D576" s="98"/>
      <c r="E576" s="95"/>
      <c r="F576" s="187"/>
      <c r="G576" s="98"/>
      <c r="H576" s="98"/>
      <c r="I576" s="95"/>
      <c r="J576" s="131" t="str">
        <f t="shared" si="20"/>
        <v/>
      </c>
      <c r="K576" s="131"/>
      <c r="L576" s="132"/>
      <c r="M576" s="131"/>
      <c r="N576" s="134"/>
      <c r="O576" s="95"/>
      <c r="P576" s="131"/>
      <c r="Q576" s="381"/>
      <c r="R576" s="381"/>
      <c r="S576" s="381"/>
    </row>
    <row r="577" spans="1:19" ht="12.75" customHeight="1" x14ac:dyDescent="0.25">
      <c r="A577" s="128" t="str">
        <f t="shared" si="19"/>
        <v/>
      </c>
      <c r="B577" s="129"/>
      <c r="C577" s="130"/>
      <c r="D577" s="98"/>
      <c r="E577" s="95"/>
      <c r="F577" s="187"/>
      <c r="G577" s="98"/>
      <c r="H577" s="98"/>
      <c r="I577" s="95"/>
      <c r="J577" s="131" t="str">
        <f t="shared" si="20"/>
        <v/>
      </c>
      <c r="K577" s="131"/>
      <c r="L577" s="132"/>
      <c r="M577" s="131"/>
      <c r="N577" s="134"/>
      <c r="O577" s="95"/>
      <c r="P577" s="131"/>
      <c r="Q577" s="381"/>
      <c r="R577" s="381"/>
      <c r="S577" s="381"/>
    </row>
    <row r="578" spans="1:19" ht="12.75" customHeight="1" x14ac:dyDescent="0.25">
      <c r="A578" s="128" t="str">
        <f t="shared" si="19"/>
        <v/>
      </c>
      <c r="B578" s="129"/>
      <c r="C578" s="130"/>
      <c r="D578" s="98"/>
      <c r="E578" s="95"/>
      <c r="F578" s="187"/>
      <c r="G578" s="98"/>
      <c r="H578" s="98"/>
      <c r="I578" s="95"/>
      <c r="J578" s="131" t="str">
        <f t="shared" si="20"/>
        <v/>
      </c>
      <c r="K578" s="131"/>
      <c r="L578" s="132"/>
      <c r="M578" s="131"/>
      <c r="N578" s="134"/>
      <c r="O578" s="95"/>
      <c r="P578" s="131"/>
      <c r="Q578" s="381"/>
      <c r="R578" s="381"/>
      <c r="S578" s="381"/>
    </row>
    <row r="579" spans="1:19" ht="12.75" customHeight="1" x14ac:dyDescent="0.25">
      <c r="A579" s="128" t="str">
        <f t="shared" si="19"/>
        <v/>
      </c>
      <c r="B579" s="129"/>
      <c r="C579" s="130"/>
      <c r="D579" s="98"/>
      <c r="E579" s="95"/>
      <c r="F579" s="187"/>
      <c r="G579" s="98"/>
      <c r="H579" s="98"/>
      <c r="I579" s="95"/>
      <c r="J579" s="131" t="str">
        <f t="shared" si="20"/>
        <v/>
      </c>
      <c r="K579" s="131"/>
      <c r="L579" s="132"/>
      <c r="M579" s="131"/>
      <c r="N579" s="134"/>
      <c r="O579" s="95"/>
      <c r="P579" s="131"/>
      <c r="Q579" s="381"/>
      <c r="R579" s="381"/>
      <c r="S579" s="381"/>
    </row>
    <row r="580" spans="1:19" ht="12.75" customHeight="1" x14ac:dyDescent="0.25">
      <c r="A580" s="128" t="str">
        <f t="shared" si="19"/>
        <v/>
      </c>
      <c r="B580" s="129"/>
      <c r="C580" s="130"/>
      <c r="D580" s="98"/>
      <c r="E580" s="95"/>
      <c r="F580" s="187"/>
      <c r="G580" s="98"/>
      <c r="H580" s="98"/>
      <c r="I580" s="95"/>
      <c r="J580" s="131" t="str">
        <f t="shared" si="20"/>
        <v/>
      </c>
      <c r="K580" s="131"/>
      <c r="L580" s="132"/>
      <c r="M580" s="131"/>
      <c r="N580" s="134"/>
      <c r="O580" s="95"/>
      <c r="P580" s="131"/>
      <c r="Q580" s="381"/>
      <c r="R580" s="381"/>
      <c r="S580" s="381"/>
    </row>
    <row r="581" spans="1:19" ht="12.75" customHeight="1" x14ac:dyDescent="0.25">
      <c r="A581" s="128" t="str">
        <f t="shared" si="19"/>
        <v/>
      </c>
      <c r="B581" s="129"/>
      <c r="C581" s="130"/>
      <c r="D581" s="98"/>
      <c r="E581" s="95"/>
      <c r="F581" s="187"/>
      <c r="G581" s="98"/>
      <c r="H581" s="98"/>
      <c r="I581" s="95"/>
      <c r="J581" s="131" t="str">
        <f t="shared" si="20"/>
        <v/>
      </c>
      <c r="K581" s="131"/>
      <c r="L581" s="132"/>
      <c r="M581" s="131"/>
      <c r="N581" s="134"/>
      <c r="O581" s="95"/>
      <c r="P581" s="131"/>
      <c r="Q581" s="381"/>
      <c r="R581" s="381"/>
      <c r="S581" s="381"/>
    </row>
    <row r="582" spans="1:19" ht="12.75" customHeight="1" x14ac:dyDescent="0.25">
      <c r="A582" s="128" t="str">
        <f t="shared" si="19"/>
        <v/>
      </c>
      <c r="B582" s="129"/>
      <c r="C582" s="130"/>
      <c r="D582" s="98"/>
      <c r="E582" s="95"/>
      <c r="F582" s="187"/>
      <c r="G582" s="98"/>
      <c r="H582" s="98"/>
      <c r="I582" s="95"/>
      <c r="J582" s="131" t="str">
        <f t="shared" si="20"/>
        <v/>
      </c>
      <c r="K582" s="131"/>
      <c r="L582" s="132"/>
      <c r="M582" s="131"/>
      <c r="N582" s="134"/>
      <c r="O582" s="95"/>
      <c r="P582" s="131"/>
      <c r="Q582" s="381"/>
      <c r="R582" s="381"/>
      <c r="S582" s="381"/>
    </row>
    <row r="583" spans="1:19" ht="12.75" customHeight="1" x14ac:dyDescent="0.25">
      <c r="A583" s="128" t="str">
        <f t="shared" si="19"/>
        <v/>
      </c>
      <c r="B583" s="129"/>
      <c r="C583" s="130"/>
      <c r="D583" s="98"/>
      <c r="E583" s="95"/>
      <c r="F583" s="187"/>
      <c r="G583" s="98"/>
      <c r="H583" s="98"/>
      <c r="I583" s="95"/>
      <c r="J583" s="131" t="str">
        <f t="shared" si="20"/>
        <v/>
      </c>
      <c r="K583" s="131"/>
      <c r="L583" s="132"/>
      <c r="M583" s="131"/>
      <c r="N583" s="134"/>
      <c r="O583" s="95"/>
      <c r="P583" s="131"/>
      <c r="Q583" s="381"/>
      <c r="R583" s="381"/>
      <c r="S583" s="381"/>
    </row>
    <row r="584" spans="1:19" ht="12.75" customHeight="1" x14ac:dyDescent="0.25">
      <c r="A584" s="128" t="str">
        <f t="shared" si="19"/>
        <v/>
      </c>
      <c r="B584" s="129"/>
      <c r="C584" s="130"/>
      <c r="D584" s="98"/>
      <c r="E584" s="95"/>
      <c r="F584" s="187"/>
      <c r="G584" s="98"/>
      <c r="H584" s="98"/>
      <c r="I584" s="95"/>
      <c r="J584" s="131" t="str">
        <f t="shared" si="20"/>
        <v/>
      </c>
      <c r="K584" s="131"/>
      <c r="L584" s="132"/>
      <c r="M584" s="131"/>
      <c r="N584" s="134"/>
      <c r="O584" s="95"/>
      <c r="P584" s="131"/>
      <c r="Q584" s="381"/>
      <c r="R584" s="381"/>
      <c r="S584" s="381"/>
    </row>
    <row r="585" spans="1:19" ht="12.75" customHeight="1" x14ac:dyDescent="0.25">
      <c r="A585" s="128" t="str">
        <f t="shared" si="19"/>
        <v/>
      </c>
      <c r="B585" s="129"/>
      <c r="C585" s="130"/>
      <c r="D585" s="98"/>
      <c r="E585" s="95"/>
      <c r="F585" s="187"/>
      <c r="G585" s="98"/>
      <c r="H585" s="98"/>
      <c r="I585" s="95"/>
      <c r="J585" s="131" t="str">
        <f t="shared" si="20"/>
        <v/>
      </c>
      <c r="K585" s="131"/>
      <c r="L585" s="132"/>
      <c r="M585" s="131"/>
      <c r="N585" s="134"/>
      <c r="O585" s="95"/>
      <c r="P585" s="131"/>
      <c r="Q585" s="381"/>
      <c r="R585" s="381"/>
      <c r="S585" s="381"/>
    </row>
    <row r="586" spans="1:19" ht="12.75" customHeight="1" x14ac:dyDescent="0.25">
      <c r="A586" s="128" t="str">
        <f t="shared" si="19"/>
        <v/>
      </c>
      <c r="B586" s="129"/>
      <c r="C586" s="130"/>
      <c r="D586" s="98"/>
      <c r="E586" s="95"/>
      <c r="F586" s="187"/>
      <c r="G586" s="98"/>
      <c r="H586" s="98"/>
      <c r="I586" s="95"/>
      <c r="J586" s="131" t="str">
        <f t="shared" si="20"/>
        <v/>
      </c>
      <c r="K586" s="131"/>
      <c r="L586" s="132"/>
      <c r="M586" s="131"/>
      <c r="N586" s="134"/>
      <c r="O586" s="95"/>
      <c r="P586" s="131"/>
      <c r="Q586" s="381"/>
      <c r="R586" s="381"/>
      <c r="S586" s="381"/>
    </row>
    <row r="587" spans="1:19" ht="12.75" customHeight="1" x14ac:dyDescent="0.25">
      <c r="A587" s="128" t="str">
        <f t="shared" si="19"/>
        <v/>
      </c>
      <c r="B587" s="129"/>
      <c r="C587" s="130"/>
      <c r="D587" s="98"/>
      <c r="E587" s="95"/>
      <c r="F587" s="187"/>
      <c r="G587" s="98"/>
      <c r="H587" s="98"/>
      <c r="I587" s="95"/>
      <c r="J587" s="131" t="str">
        <f t="shared" si="20"/>
        <v/>
      </c>
      <c r="K587" s="131"/>
      <c r="L587" s="132"/>
      <c r="M587" s="131"/>
      <c r="N587" s="134"/>
      <c r="O587" s="95"/>
      <c r="P587" s="131"/>
      <c r="Q587" s="381"/>
      <c r="R587" s="381"/>
      <c r="S587" s="381"/>
    </row>
    <row r="588" spans="1:19" ht="12.75" customHeight="1" x14ac:dyDescent="0.25">
      <c r="A588" s="128" t="str">
        <f t="shared" si="19"/>
        <v/>
      </c>
      <c r="B588" s="129"/>
      <c r="C588" s="130"/>
      <c r="D588" s="98"/>
      <c r="E588" s="95"/>
      <c r="F588" s="187"/>
      <c r="G588" s="98"/>
      <c r="H588" s="98"/>
      <c r="I588" s="95"/>
      <c r="J588" s="131" t="str">
        <f t="shared" si="20"/>
        <v/>
      </c>
      <c r="K588" s="131"/>
      <c r="L588" s="132"/>
      <c r="M588" s="131"/>
      <c r="N588" s="134"/>
      <c r="O588" s="95"/>
      <c r="P588" s="131"/>
      <c r="Q588" s="381"/>
      <c r="R588" s="381"/>
      <c r="S588" s="381"/>
    </row>
    <row r="589" spans="1:19" ht="12.75" customHeight="1" x14ac:dyDescent="0.25">
      <c r="A589" s="128" t="str">
        <f t="shared" si="19"/>
        <v/>
      </c>
      <c r="B589" s="129"/>
      <c r="C589" s="130"/>
      <c r="D589" s="98"/>
      <c r="E589" s="95"/>
      <c r="F589" s="187"/>
      <c r="G589" s="98"/>
      <c r="H589" s="98"/>
      <c r="I589" s="95"/>
      <c r="J589" s="131" t="str">
        <f t="shared" si="20"/>
        <v/>
      </c>
      <c r="K589" s="131"/>
      <c r="L589" s="132"/>
      <c r="M589" s="131"/>
      <c r="N589" s="134"/>
      <c r="O589" s="95"/>
      <c r="P589" s="131"/>
      <c r="Q589" s="381"/>
      <c r="R589" s="381"/>
      <c r="S589" s="381"/>
    </row>
    <row r="590" spans="1:19" ht="12.75" customHeight="1" x14ac:dyDescent="0.25">
      <c r="A590" s="128" t="str">
        <f t="shared" si="19"/>
        <v/>
      </c>
      <c r="B590" s="129"/>
      <c r="C590" s="130"/>
      <c r="D590" s="98"/>
      <c r="E590" s="95"/>
      <c r="F590" s="187"/>
      <c r="G590" s="98"/>
      <c r="H590" s="98"/>
      <c r="I590" s="95"/>
      <c r="J590" s="131" t="str">
        <f t="shared" si="20"/>
        <v/>
      </c>
      <c r="K590" s="131"/>
      <c r="L590" s="132"/>
      <c r="M590" s="131"/>
      <c r="N590" s="134"/>
      <c r="O590" s="95"/>
      <c r="P590" s="131"/>
      <c r="Q590" s="381"/>
      <c r="R590" s="381"/>
      <c r="S590" s="381"/>
    </row>
    <row r="591" spans="1:19" ht="12.75" customHeight="1" x14ac:dyDescent="0.25">
      <c r="A591" s="128" t="str">
        <f t="shared" si="19"/>
        <v/>
      </c>
      <c r="B591" s="129"/>
      <c r="C591" s="130"/>
      <c r="D591" s="98"/>
      <c r="E591" s="95"/>
      <c r="F591" s="187"/>
      <c r="G591" s="98"/>
      <c r="H591" s="98"/>
      <c r="I591" s="95"/>
      <c r="J591" s="131" t="str">
        <f t="shared" si="20"/>
        <v/>
      </c>
      <c r="K591" s="131"/>
      <c r="L591" s="132"/>
      <c r="M591" s="131"/>
      <c r="N591" s="134"/>
      <c r="O591" s="95"/>
      <c r="P591" s="131"/>
      <c r="Q591" s="381"/>
      <c r="R591" s="381"/>
      <c r="S591" s="381"/>
    </row>
    <row r="592" spans="1:19" ht="12.75" customHeight="1" x14ac:dyDescent="0.25">
      <c r="A592" s="128" t="str">
        <f t="shared" si="19"/>
        <v/>
      </c>
      <c r="B592" s="129"/>
      <c r="C592" s="130"/>
      <c r="D592" s="98"/>
      <c r="E592" s="95"/>
      <c r="F592" s="187"/>
      <c r="G592" s="98"/>
      <c r="H592" s="98"/>
      <c r="I592" s="95"/>
      <c r="J592" s="131" t="str">
        <f t="shared" si="20"/>
        <v/>
      </c>
      <c r="K592" s="131"/>
      <c r="L592" s="132"/>
      <c r="M592" s="131"/>
      <c r="N592" s="134"/>
      <c r="O592" s="95"/>
      <c r="P592" s="131"/>
      <c r="Q592" s="381"/>
      <c r="R592" s="381"/>
      <c r="S592" s="381"/>
    </row>
    <row r="593" spans="1:19" ht="12.75" customHeight="1" x14ac:dyDescent="0.25">
      <c r="A593" s="128" t="str">
        <f t="shared" si="19"/>
        <v/>
      </c>
      <c r="B593" s="129"/>
      <c r="C593" s="130"/>
      <c r="D593" s="98"/>
      <c r="E593" s="95"/>
      <c r="F593" s="187"/>
      <c r="G593" s="98"/>
      <c r="H593" s="98"/>
      <c r="I593" s="95"/>
      <c r="J593" s="131" t="str">
        <f t="shared" si="20"/>
        <v/>
      </c>
      <c r="K593" s="131"/>
      <c r="L593" s="132"/>
      <c r="M593" s="131"/>
      <c r="N593" s="134"/>
      <c r="O593" s="95"/>
      <c r="P593" s="131"/>
      <c r="Q593" s="381"/>
      <c r="R593" s="381"/>
      <c r="S593" s="381"/>
    </row>
    <row r="594" spans="1:19" ht="12.75" customHeight="1" x14ac:dyDescent="0.25">
      <c r="A594" s="128" t="str">
        <f t="shared" si="19"/>
        <v/>
      </c>
      <c r="B594" s="129"/>
      <c r="C594" s="130"/>
      <c r="D594" s="98"/>
      <c r="E594" s="95"/>
      <c r="F594" s="187"/>
      <c r="G594" s="98"/>
      <c r="H594" s="98"/>
      <c r="I594" s="95"/>
      <c r="J594" s="131" t="str">
        <f t="shared" si="20"/>
        <v/>
      </c>
      <c r="K594" s="131"/>
      <c r="L594" s="132"/>
      <c r="M594" s="131"/>
      <c r="N594" s="134"/>
      <c r="O594" s="95"/>
      <c r="P594" s="131"/>
      <c r="Q594" s="381"/>
      <c r="R594" s="381"/>
      <c r="S594" s="381"/>
    </row>
    <row r="595" spans="1:19" ht="12.75" customHeight="1" x14ac:dyDescent="0.25">
      <c r="A595" s="128" t="str">
        <f t="shared" si="19"/>
        <v/>
      </c>
      <c r="B595" s="129"/>
      <c r="C595" s="130"/>
      <c r="D595" s="98"/>
      <c r="E595" s="95"/>
      <c r="F595" s="187"/>
      <c r="G595" s="98"/>
      <c r="H595" s="98"/>
      <c r="I595" s="95"/>
      <c r="J595" s="131" t="str">
        <f t="shared" si="20"/>
        <v/>
      </c>
      <c r="K595" s="131"/>
      <c r="L595" s="132"/>
      <c r="M595" s="131"/>
      <c r="N595" s="134"/>
      <c r="O595" s="95"/>
      <c r="P595" s="131"/>
      <c r="Q595" s="381"/>
      <c r="R595" s="381"/>
      <c r="S595" s="381"/>
    </row>
    <row r="596" spans="1:19" ht="12.75" customHeight="1" x14ac:dyDescent="0.25">
      <c r="A596" s="128" t="str">
        <f t="shared" si="19"/>
        <v/>
      </c>
      <c r="B596" s="129"/>
      <c r="C596" s="130"/>
      <c r="D596" s="98"/>
      <c r="E596" s="95"/>
      <c r="F596" s="187"/>
      <c r="G596" s="98"/>
      <c r="H596" s="98"/>
      <c r="I596" s="95"/>
      <c r="J596" s="131" t="str">
        <f t="shared" si="20"/>
        <v/>
      </c>
      <c r="K596" s="131"/>
      <c r="L596" s="132"/>
      <c r="M596" s="131"/>
      <c r="N596" s="134"/>
      <c r="O596" s="95"/>
      <c r="P596" s="131"/>
      <c r="Q596" s="381"/>
      <c r="R596" s="381"/>
      <c r="S596" s="381"/>
    </row>
    <row r="597" spans="1:19" ht="12.75" customHeight="1" x14ac:dyDescent="0.25">
      <c r="A597" s="128" t="str">
        <f t="shared" si="19"/>
        <v/>
      </c>
      <c r="B597" s="129"/>
      <c r="C597" s="130"/>
      <c r="D597" s="98"/>
      <c r="E597" s="95"/>
      <c r="F597" s="187"/>
      <c r="G597" s="98"/>
      <c r="H597" s="98"/>
      <c r="I597" s="95"/>
      <c r="J597" s="131" t="str">
        <f t="shared" si="20"/>
        <v/>
      </c>
      <c r="K597" s="131"/>
      <c r="L597" s="132"/>
      <c r="M597" s="131"/>
      <c r="N597" s="134"/>
      <c r="O597" s="95"/>
      <c r="P597" s="131"/>
      <c r="Q597" s="381"/>
      <c r="R597" s="381"/>
      <c r="S597" s="381"/>
    </row>
    <row r="598" spans="1:19" ht="12.75" customHeight="1" x14ac:dyDescent="0.25">
      <c r="A598" s="128" t="str">
        <f t="shared" si="19"/>
        <v/>
      </c>
      <c r="B598" s="129"/>
      <c r="C598" s="130"/>
      <c r="D598" s="98"/>
      <c r="E598" s="95"/>
      <c r="F598" s="187"/>
      <c r="G598" s="98"/>
      <c r="H598" s="98"/>
      <c r="I598" s="95"/>
      <c r="J598" s="131" t="str">
        <f t="shared" si="20"/>
        <v/>
      </c>
      <c r="K598" s="131"/>
      <c r="L598" s="132"/>
      <c r="M598" s="131"/>
      <c r="N598" s="134"/>
      <c r="O598" s="95"/>
      <c r="P598" s="131"/>
      <c r="Q598" s="381"/>
      <c r="R598" s="381"/>
      <c r="S598" s="381"/>
    </row>
    <row r="599" spans="1:19" ht="12.75" customHeight="1" x14ac:dyDescent="0.25">
      <c r="A599" s="128" t="str">
        <f t="shared" si="19"/>
        <v/>
      </c>
      <c r="B599" s="129"/>
      <c r="C599" s="130"/>
      <c r="D599" s="98"/>
      <c r="E599" s="95"/>
      <c r="F599" s="187"/>
      <c r="G599" s="98"/>
      <c r="H599" s="98"/>
      <c r="I599" s="95"/>
      <c r="J599" s="131" t="str">
        <f t="shared" si="20"/>
        <v/>
      </c>
      <c r="K599" s="131"/>
      <c r="L599" s="132"/>
      <c r="M599" s="131"/>
      <c r="N599" s="134"/>
      <c r="O599" s="95"/>
      <c r="P599" s="131"/>
      <c r="Q599" s="381"/>
      <c r="R599" s="381"/>
      <c r="S599" s="381"/>
    </row>
    <row r="600" spans="1:19" ht="12.75" customHeight="1" x14ac:dyDescent="0.25">
      <c r="A600" s="128" t="str">
        <f t="shared" si="19"/>
        <v/>
      </c>
      <c r="B600" s="129"/>
      <c r="C600" s="130"/>
      <c r="D600" s="98"/>
      <c r="E600" s="95"/>
      <c r="F600" s="187"/>
      <c r="G600" s="98"/>
      <c r="H600" s="98"/>
      <c r="I600" s="95"/>
      <c r="J600" s="131" t="str">
        <f t="shared" si="20"/>
        <v/>
      </c>
      <c r="K600" s="131"/>
      <c r="L600" s="132"/>
      <c r="M600" s="131"/>
      <c r="N600" s="134"/>
      <c r="O600" s="95"/>
      <c r="P600" s="131"/>
      <c r="Q600" s="381"/>
      <c r="R600" s="381"/>
      <c r="S600" s="381"/>
    </row>
    <row r="601" spans="1:19" ht="12.75" customHeight="1" x14ac:dyDescent="0.25">
      <c r="A601" s="128" t="str">
        <f t="shared" si="19"/>
        <v/>
      </c>
      <c r="B601" s="129"/>
      <c r="C601" s="130"/>
      <c r="D601" s="98"/>
      <c r="E601" s="95"/>
      <c r="F601" s="187"/>
      <c r="G601" s="98"/>
      <c r="H601" s="98"/>
      <c r="I601" s="95"/>
      <c r="J601" s="131" t="str">
        <f t="shared" si="20"/>
        <v/>
      </c>
      <c r="K601" s="131"/>
      <c r="L601" s="132"/>
      <c r="M601" s="131"/>
      <c r="N601" s="134"/>
      <c r="O601" s="95"/>
      <c r="P601" s="131"/>
      <c r="Q601" s="381"/>
      <c r="R601" s="381"/>
      <c r="S601" s="381"/>
    </row>
    <row r="602" spans="1:19" ht="12.75" customHeight="1" x14ac:dyDescent="0.25">
      <c r="A602" s="128" t="str">
        <f t="shared" si="19"/>
        <v/>
      </c>
      <c r="B602" s="129"/>
      <c r="C602" s="130"/>
      <c r="D602" s="98"/>
      <c r="E602" s="95"/>
      <c r="F602" s="187"/>
      <c r="G602" s="98"/>
      <c r="H602" s="98"/>
      <c r="I602" s="95"/>
      <c r="J602" s="131" t="str">
        <f t="shared" si="20"/>
        <v/>
      </c>
      <c r="K602" s="131"/>
      <c r="L602" s="132"/>
      <c r="M602" s="131"/>
      <c r="N602" s="134"/>
      <c r="O602" s="95"/>
      <c r="P602" s="131"/>
      <c r="Q602" s="381"/>
      <c r="R602" s="381"/>
      <c r="S602" s="381"/>
    </row>
    <row r="603" spans="1:19" ht="12.75" customHeight="1" x14ac:dyDescent="0.25">
      <c r="A603" s="128" t="str">
        <f t="shared" si="19"/>
        <v/>
      </c>
      <c r="B603" s="129"/>
      <c r="C603" s="130"/>
      <c r="D603" s="98"/>
      <c r="E603" s="95"/>
      <c r="F603" s="187"/>
      <c r="G603" s="95"/>
      <c r="H603" s="98"/>
      <c r="I603" s="95"/>
      <c r="J603" s="131" t="str">
        <f t="shared" si="20"/>
        <v/>
      </c>
      <c r="K603" s="131"/>
      <c r="L603" s="132"/>
      <c r="M603" s="131"/>
      <c r="N603" s="134"/>
      <c r="O603" s="95"/>
      <c r="P603" s="131"/>
      <c r="Q603" s="381"/>
      <c r="R603" s="381"/>
      <c r="S603" s="381"/>
    </row>
    <row r="604" spans="1:19" ht="12.75" customHeight="1" x14ac:dyDescent="0.25">
      <c r="A604" s="128" t="str">
        <f t="shared" si="19"/>
        <v/>
      </c>
      <c r="B604" s="129"/>
      <c r="C604" s="130"/>
      <c r="D604" s="98"/>
      <c r="E604" s="95"/>
      <c r="F604" s="187"/>
      <c r="G604" s="95"/>
      <c r="H604" s="98"/>
      <c r="I604" s="95"/>
      <c r="J604" s="131" t="str">
        <f t="shared" si="20"/>
        <v/>
      </c>
      <c r="K604" s="131"/>
      <c r="L604" s="132"/>
      <c r="M604" s="131"/>
      <c r="N604" s="134"/>
      <c r="O604" s="95"/>
      <c r="P604" s="131"/>
      <c r="Q604" s="381"/>
      <c r="R604" s="381"/>
      <c r="S604" s="381"/>
    </row>
    <row r="605" spans="1:19" ht="12.75" customHeight="1" x14ac:dyDescent="0.25">
      <c r="A605" s="128" t="str">
        <f t="shared" si="19"/>
        <v/>
      </c>
      <c r="B605" s="129"/>
      <c r="C605" s="130"/>
      <c r="D605" s="98"/>
      <c r="E605" s="95"/>
      <c r="F605" s="187"/>
      <c r="G605" s="98"/>
      <c r="H605" s="98"/>
      <c r="I605" s="95"/>
      <c r="J605" s="131" t="str">
        <f t="shared" si="20"/>
        <v/>
      </c>
      <c r="K605" s="131"/>
      <c r="L605" s="132"/>
      <c r="M605" s="131"/>
      <c r="N605" s="134"/>
      <c r="O605" s="95"/>
      <c r="P605" s="131"/>
      <c r="Q605" s="381"/>
      <c r="R605" s="381"/>
      <c r="S605" s="381"/>
    </row>
    <row r="606" spans="1:19" ht="12.75" customHeight="1" x14ac:dyDescent="0.25">
      <c r="A606" s="128" t="str">
        <f t="shared" si="19"/>
        <v/>
      </c>
      <c r="B606" s="129"/>
      <c r="C606" s="130"/>
      <c r="D606" s="98"/>
      <c r="E606" s="95"/>
      <c r="F606" s="187"/>
      <c r="G606" s="98"/>
      <c r="H606" s="98"/>
      <c r="I606" s="95"/>
      <c r="J606" s="131" t="str">
        <f t="shared" si="20"/>
        <v/>
      </c>
      <c r="K606" s="131"/>
      <c r="L606" s="132"/>
      <c r="M606" s="131"/>
      <c r="N606" s="134"/>
      <c r="O606" s="95"/>
      <c r="P606" s="131"/>
      <c r="Q606" s="381"/>
      <c r="R606" s="381"/>
      <c r="S606" s="381"/>
    </row>
    <row r="607" spans="1:19" ht="12.75" customHeight="1" x14ac:dyDescent="0.25">
      <c r="A607" s="128" t="str">
        <f t="shared" si="19"/>
        <v/>
      </c>
      <c r="B607" s="129"/>
      <c r="C607" s="130"/>
      <c r="D607" s="98"/>
      <c r="E607" s="95"/>
      <c r="F607" s="187"/>
      <c r="G607" s="95"/>
      <c r="H607" s="98"/>
      <c r="I607" s="95"/>
      <c r="J607" s="131" t="str">
        <f t="shared" si="20"/>
        <v/>
      </c>
      <c r="K607" s="131"/>
      <c r="L607" s="132"/>
      <c r="M607" s="131"/>
      <c r="N607" s="134"/>
      <c r="O607" s="95"/>
      <c r="P607" s="131"/>
      <c r="Q607" s="381"/>
      <c r="R607" s="381"/>
      <c r="S607" s="381"/>
    </row>
    <row r="608" spans="1:19" ht="12.75" customHeight="1" x14ac:dyDescent="0.25">
      <c r="A608" s="128" t="str">
        <f t="shared" si="19"/>
        <v/>
      </c>
      <c r="B608" s="129"/>
      <c r="C608" s="130"/>
      <c r="D608" s="98"/>
      <c r="E608" s="95"/>
      <c r="F608" s="187"/>
      <c r="G608" s="95"/>
      <c r="H608" s="98"/>
      <c r="I608" s="95"/>
      <c r="J608" s="131" t="str">
        <f t="shared" si="20"/>
        <v/>
      </c>
      <c r="K608" s="131"/>
      <c r="L608" s="132"/>
      <c r="M608" s="131"/>
      <c r="N608" s="134"/>
      <c r="O608" s="95"/>
      <c r="P608" s="131"/>
      <c r="Q608" s="381"/>
      <c r="R608" s="381"/>
      <c r="S608" s="381"/>
    </row>
    <row r="609" spans="1:19" ht="12.75" customHeight="1" x14ac:dyDescent="0.25">
      <c r="A609" s="128" t="str">
        <f t="shared" si="19"/>
        <v/>
      </c>
      <c r="B609" s="129"/>
      <c r="C609" s="130"/>
      <c r="D609" s="98"/>
      <c r="E609" s="95"/>
      <c r="F609" s="187"/>
      <c r="G609" s="98"/>
      <c r="H609" s="98"/>
      <c r="I609" s="95"/>
      <c r="J609" s="131" t="str">
        <f t="shared" si="20"/>
        <v/>
      </c>
      <c r="K609" s="131"/>
      <c r="L609" s="132"/>
      <c r="M609" s="131"/>
      <c r="N609" s="134"/>
      <c r="O609" s="95"/>
      <c r="P609" s="131"/>
      <c r="Q609" s="381"/>
      <c r="R609" s="381"/>
      <c r="S609" s="381"/>
    </row>
    <row r="610" spans="1:19" ht="12.75" customHeight="1" x14ac:dyDescent="0.25">
      <c r="A610" s="128" t="str">
        <f t="shared" si="19"/>
        <v/>
      </c>
      <c r="B610" s="129"/>
      <c r="C610" s="130"/>
      <c r="D610" s="98"/>
      <c r="E610" s="95"/>
      <c r="F610" s="187"/>
      <c r="G610" s="98"/>
      <c r="H610" s="98"/>
      <c r="I610" s="95"/>
      <c r="J610" s="131" t="str">
        <f t="shared" si="20"/>
        <v/>
      </c>
      <c r="K610" s="131"/>
      <c r="L610" s="132"/>
      <c r="M610" s="131"/>
      <c r="N610" s="134"/>
      <c r="O610" s="95"/>
      <c r="P610" s="131"/>
      <c r="Q610" s="381"/>
      <c r="R610" s="381"/>
      <c r="S610" s="381"/>
    </row>
    <row r="611" spans="1:19" ht="12.75" customHeight="1" x14ac:dyDescent="0.25">
      <c r="A611" s="128" t="str">
        <f t="shared" si="19"/>
        <v/>
      </c>
      <c r="B611" s="129"/>
      <c r="C611" s="130"/>
      <c r="D611" s="98"/>
      <c r="E611" s="95"/>
      <c r="F611" s="187"/>
      <c r="G611" s="98"/>
      <c r="H611" s="98"/>
      <c r="I611" s="95"/>
      <c r="J611" s="131" t="str">
        <f t="shared" si="20"/>
        <v/>
      </c>
      <c r="K611" s="131"/>
      <c r="L611" s="132"/>
      <c r="M611" s="131"/>
      <c r="N611" s="134"/>
      <c r="O611" s="95"/>
      <c r="P611" s="131"/>
      <c r="Q611" s="381"/>
      <c r="R611" s="381"/>
      <c r="S611" s="381"/>
    </row>
    <row r="612" spans="1:19" ht="12.75" customHeight="1" x14ac:dyDescent="0.25">
      <c r="A612" s="128" t="str">
        <f t="shared" si="19"/>
        <v/>
      </c>
      <c r="B612" s="129"/>
      <c r="C612" s="130"/>
      <c r="D612" s="98"/>
      <c r="E612" s="95"/>
      <c r="F612" s="187"/>
      <c r="G612" s="98"/>
      <c r="H612" s="98"/>
      <c r="I612" s="95"/>
      <c r="J612" s="131" t="str">
        <f t="shared" si="20"/>
        <v/>
      </c>
      <c r="K612" s="131"/>
      <c r="L612" s="132"/>
      <c r="M612" s="131"/>
      <c r="N612" s="134"/>
      <c r="O612" s="95"/>
      <c r="P612" s="131"/>
      <c r="Q612" s="381"/>
      <c r="R612" s="381"/>
      <c r="S612" s="381"/>
    </row>
    <row r="613" spans="1:19" ht="12.75" customHeight="1" x14ac:dyDescent="0.25">
      <c r="A613" s="128" t="str">
        <f t="shared" si="19"/>
        <v/>
      </c>
      <c r="B613" s="129"/>
      <c r="C613" s="130"/>
      <c r="D613" s="98"/>
      <c r="E613" s="95"/>
      <c r="F613" s="187"/>
      <c r="G613" s="98"/>
      <c r="H613" s="98"/>
      <c r="I613" s="95"/>
      <c r="J613" s="131" t="str">
        <f t="shared" si="20"/>
        <v/>
      </c>
      <c r="K613" s="131"/>
      <c r="L613" s="132"/>
      <c r="M613" s="131"/>
      <c r="N613" s="134"/>
      <c r="O613" s="95"/>
      <c r="P613" s="131"/>
      <c r="Q613" s="381"/>
      <c r="R613" s="381"/>
      <c r="S613" s="381"/>
    </row>
    <row r="614" spans="1:19" ht="12.75" customHeight="1" x14ac:dyDescent="0.25">
      <c r="A614" s="128" t="str">
        <f t="shared" si="19"/>
        <v/>
      </c>
      <c r="B614" s="129"/>
      <c r="C614" s="130"/>
      <c r="D614" s="98"/>
      <c r="E614" s="95"/>
      <c r="F614" s="187"/>
      <c r="G614" s="98"/>
      <c r="H614" s="98"/>
      <c r="I614" s="95"/>
      <c r="J614" s="131" t="str">
        <f t="shared" si="20"/>
        <v/>
      </c>
      <c r="K614" s="131"/>
      <c r="L614" s="132"/>
      <c r="M614" s="131"/>
      <c r="N614" s="134"/>
      <c r="O614" s="95"/>
      <c r="P614" s="131"/>
      <c r="Q614" s="381"/>
      <c r="R614" s="381"/>
      <c r="S614" s="381"/>
    </row>
    <row r="615" spans="1:19" ht="12.75" customHeight="1" x14ac:dyDescent="0.25">
      <c r="A615" s="128" t="str">
        <f t="shared" si="19"/>
        <v/>
      </c>
      <c r="B615" s="129"/>
      <c r="C615" s="130"/>
      <c r="D615" s="98"/>
      <c r="E615" s="95"/>
      <c r="F615" s="187"/>
      <c r="G615" s="98"/>
      <c r="H615" s="98"/>
      <c r="I615" s="95"/>
      <c r="J615" s="131" t="str">
        <f t="shared" si="20"/>
        <v/>
      </c>
      <c r="K615" s="131"/>
      <c r="L615" s="132"/>
      <c r="M615" s="131"/>
      <c r="N615" s="134"/>
      <c r="O615" s="95"/>
      <c r="P615" s="131"/>
      <c r="Q615" s="381"/>
      <c r="R615" s="381"/>
      <c r="S615" s="381"/>
    </row>
    <row r="616" spans="1:19" ht="12.75" customHeight="1" x14ac:dyDescent="0.25">
      <c r="A616" s="128" t="str">
        <f t="shared" si="19"/>
        <v/>
      </c>
      <c r="B616" s="129"/>
      <c r="C616" s="130"/>
      <c r="D616" s="98"/>
      <c r="E616" s="95"/>
      <c r="F616" s="187"/>
      <c r="G616" s="98"/>
      <c r="H616" s="98"/>
      <c r="I616" s="95"/>
      <c r="J616" s="131" t="str">
        <f t="shared" si="20"/>
        <v/>
      </c>
      <c r="K616" s="131"/>
      <c r="L616" s="132"/>
      <c r="M616" s="131"/>
      <c r="N616" s="134"/>
      <c r="O616" s="95"/>
      <c r="P616" s="131"/>
      <c r="Q616" s="381"/>
      <c r="R616" s="381"/>
      <c r="S616" s="381"/>
    </row>
    <row r="617" spans="1:19" ht="12.75" customHeight="1" x14ac:dyDescent="0.25">
      <c r="A617" s="128" t="str">
        <f t="shared" ref="A617:A871" si="21">IF(B617="","",ROW()-ROW($A$3))</f>
        <v/>
      </c>
      <c r="B617" s="129"/>
      <c r="C617" s="130"/>
      <c r="D617" s="98"/>
      <c r="E617" s="95"/>
      <c r="F617" s="187"/>
      <c r="G617" s="98"/>
      <c r="H617" s="98"/>
      <c r="I617" s="95"/>
      <c r="J617" s="131" t="str">
        <f t="shared" si="20"/>
        <v/>
      </c>
      <c r="K617" s="131"/>
      <c r="L617" s="132"/>
      <c r="M617" s="131"/>
      <c r="N617" s="134"/>
      <c r="O617" s="95"/>
      <c r="P617" s="131"/>
      <c r="Q617" s="381"/>
      <c r="R617" s="381"/>
      <c r="S617" s="381"/>
    </row>
    <row r="618" spans="1:19" ht="12.75" customHeight="1" x14ac:dyDescent="0.25">
      <c r="A618" s="128" t="str">
        <f t="shared" si="21"/>
        <v/>
      </c>
      <c r="B618" s="129"/>
      <c r="C618" s="130"/>
      <c r="D618" s="98"/>
      <c r="E618" s="95"/>
      <c r="F618" s="187"/>
      <c r="G618" s="98"/>
      <c r="H618" s="98"/>
      <c r="I618" s="95"/>
      <c r="J618" s="131" t="str">
        <f t="shared" si="20"/>
        <v/>
      </c>
      <c r="K618" s="131"/>
      <c r="L618" s="132"/>
      <c r="M618" s="131"/>
      <c r="N618" s="134"/>
      <c r="O618" s="95"/>
      <c r="P618" s="131"/>
      <c r="Q618" s="381"/>
      <c r="R618" s="381"/>
      <c r="S618" s="381"/>
    </row>
    <row r="619" spans="1:19" ht="12.75" customHeight="1" x14ac:dyDescent="0.25">
      <c r="A619" s="128" t="str">
        <f t="shared" si="21"/>
        <v/>
      </c>
      <c r="B619" s="129"/>
      <c r="C619" s="130"/>
      <c r="D619" s="98"/>
      <c r="E619" s="95"/>
      <c r="F619" s="187"/>
      <c r="G619" s="98"/>
      <c r="H619" s="98"/>
      <c r="I619" s="95"/>
      <c r="J619" s="131" t="str">
        <f t="shared" si="20"/>
        <v/>
      </c>
      <c r="K619" s="131"/>
      <c r="L619" s="132"/>
      <c r="M619" s="131"/>
      <c r="N619" s="134"/>
      <c r="O619" s="95"/>
      <c r="P619" s="131"/>
      <c r="Q619" s="381"/>
      <c r="R619" s="381"/>
      <c r="S619" s="381"/>
    </row>
    <row r="620" spans="1:19" ht="12.75" customHeight="1" x14ac:dyDescent="0.25">
      <c r="A620" s="128" t="str">
        <f t="shared" si="21"/>
        <v/>
      </c>
      <c r="B620" s="129"/>
      <c r="C620" s="130"/>
      <c r="D620" s="98"/>
      <c r="E620" s="95"/>
      <c r="F620" s="187"/>
      <c r="G620" s="98"/>
      <c r="H620" s="98"/>
      <c r="I620" s="95"/>
      <c r="J620" s="131" t="str">
        <f t="shared" si="20"/>
        <v/>
      </c>
      <c r="K620" s="131"/>
      <c r="L620" s="132"/>
      <c r="M620" s="131"/>
      <c r="N620" s="134"/>
      <c r="O620" s="95"/>
      <c r="P620" s="131"/>
      <c r="Q620" s="381"/>
      <c r="R620" s="381"/>
      <c r="S620" s="381"/>
    </row>
    <row r="621" spans="1:19" ht="12.75" customHeight="1" x14ac:dyDescent="0.25">
      <c r="A621" s="128" t="str">
        <f t="shared" si="21"/>
        <v/>
      </c>
      <c r="B621" s="129"/>
      <c r="C621" s="130"/>
      <c r="D621" s="98"/>
      <c r="E621" s="95"/>
      <c r="F621" s="187"/>
      <c r="G621" s="98"/>
      <c r="H621" s="98"/>
      <c r="I621" s="95"/>
      <c r="J621" s="131" t="str">
        <f t="shared" si="20"/>
        <v/>
      </c>
      <c r="K621" s="131"/>
      <c r="L621" s="132"/>
      <c r="M621" s="131"/>
      <c r="N621" s="134"/>
      <c r="O621" s="95"/>
      <c r="P621" s="131"/>
      <c r="Q621" s="381"/>
      <c r="R621" s="381"/>
      <c r="S621" s="381"/>
    </row>
    <row r="622" spans="1:19" ht="12.75" customHeight="1" x14ac:dyDescent="0.25">
      <c r="A622" s="128" t="str">
        <f t="shared" si="21"/>
        <v/>
      </c>
      <c r="B622" s="129"/>
      <c r="C622" s="130"/>
      <c r="D622" s="98"/>
      <c r="E622" s="95"/>
      <c r="F622" s="187"/>
      <c r="G622" s="98"/>
      <c r="H622" s="98"/>
      <c r="I622" s="95"/>
      <c r="J622" s="131" t="str">
        <f t="shared" si="20"/>
        <v/>
      </c>
      <c r="K622" s="131"/>
      <c r="L622" s="132"/>
      <c r="M622" s="131"/>
      <c r="N622" s="134"/>
      <c r="O622" s="95"/>
      <c r="P622" s="131"/>
      <c r="Q622" s="381"/>
      <c r="R622" s="381"/>
      <c r="S622" s="381"/>
    </row>
    <row r="623" spans="1:19" ht="12.75" customHeight="1" x14ac:dyDescent="0.25">
      <c r="A623" s="128" t="str">
        <f t="shared" si="21"/>
        <v/>
      </c>
      <c r="B623" s="129"/>
      <c r="C623" s="130"/>
      <c r="D623" s="98"/>
      <c r="E623" s="95"/>
      <c r="F623" s="187"/>
      <c r="G623" s="98"/>
      <c r="H623" s="98"/>
      <c r="I623" s="95"/>
      <c r="J623" s="131" t="str">
        <f t="shared" si="20"/>
        <v/>
      </c>
      <c r="K623" s="131"/>
      <c r="L623" s="132"/>
      <c r="M623" s="131"/>
      <c r="N623" s="134"/>
      <c r="O623" s="95"/>
      <c r="P623" s="131"/>
      <c r="Q623" s="381"/>
      <c r="R623" s="381"/>
      <c r="S623" s="381"/>
    </row>
    <row r="624" spans="1:19" ht="12.75" customHeight="1" x14ac:dyDescent="0.25">
      <c r="A624" s="128" t="str">
        <f t="shared" si="21"/>
        <v/>
      </c>
      <c r="B624" s="129"/>
      <c r="C624" s="130"/>
      <c r="D624" s="98"/>
      <c r="E624" s="95"/>
      <c r="F624" s="187"/>
      <c r="G624" s="98"/>
      <c r="H624" s="98"/>
      <c r="I624" s="95"/>
      <c r="J624" s="131" t="str">
        <f t="shared" si="20"/>
        <v/>
      </c>
      <c r="K624" s="131"/>
      <c r="L624" s="132"/>
      <c r="M624" s="131"/>
      <c r="N624" s="134"/>
      <c r="O624" s="95"/>
      <c r="P624" s="131"/>
      <c r="Q624" s="381"/>
      <c r="R624" s="381"/>
      <c r="S624" s="381"/>
    </row>
    <row r="625" spans="1:19" ht="12.75" customHeight="1" x14ac:dyDescent="0.25">
      <c r="A625" s="128" t="str">
        <f t="shared" si="21"/>
        <v/>
      </c>
      <c r="B625" s="129"/>
      <c r="C625" s="130"/>
      <c r="D625" s="98"/>
      <c r="E625" s="95"/>
      <c r="F625" s="187"/>
      <c r="G625" s="95"/>
      <c r="H625" s="98"/>
      <c r="I625" s="95"/>
      <c r="J625" s="131" t="str">
        <f t="shared" si="20"/>
        <v/>
      </c>
      <c r="K625" s="131"/>
      <c r="L625" s="132"/>
      <c r="M625" s="131"/>
      <c r="N625" s="134"/>
      <c r="O625" s="95"/>
      <c r="P625" s="131"/>
      <c r="Q625" s="381"/>
      <c r="R625" s="381"/>
      <c r="S625" s="381"/>
    </row>
    <row r="626" spans="1:19" ht="12.75" customHeight="1" x14ac:dyDescent="0.25">
      <c r="A626" s="128" t="str">
        <f t="shared" si="21"/>
        <v/>
      </c>
      <c r="B626" s="129"/>
      <c r="C626" s="130"/>
      <c r="D626" s="98"/>
      <c r="E626" s="95"/>
      <c r="F626" s="187"/>
      <c r="G626" s="98"/>
      <c r="H626" s="98"/>
      <c r="I626" s="95"/>
      <c r="J626" s="131" t="str">
        <f t="shared" si="20"/>
        <v/>
      </c>
      <c r="K626" s="131"/>
      <c r="L626" s="132"/>
      <c r="M626" s="131"/>
      <c r="N626" s="134"/>
      <c r="O626" s="95"/>
      <c r="P626" s="131"/>
      <c r="Q626" s="381"/>
      <c r="R626" s="381"/>
      <c r="S626" s="381"/>
    </row>
    <row r="627" spans="1:19" ht="12.75" customHeight="1" x14ac:dyDescent="0.25">
      <c r="A627" s="128" t="str">
        <f t="shared" si="21"/>
        <v/>
      </c>
      <c r="B627" s="129"/>
      <c r="C627" s="130"/>
      <c r="D627" s="98"/>
      <c r="E627" s="95"/>
      <c r="F627" s="187"/>
      <c r="G627" s="98"/>
      <c r="H627" s="98"/>
      <c r="I627" s="95"/>
      <c r="J627" s="131" t="str">
        <f t="shared" si="20"/>
        <v/>
      </c>
      <c r="K627" s="131"/>
      <c r="L627" s="132"/>
      <c r="M627" s="131"/>
      <c r="N627" s="134"/>
      <c r="O627" s="95"/>
      <c r="P627" s="131"/>
      <c r="Q627" s="381"/>
      <c r="R627" s="381"/>
      <c r="S627" s="381"/>
    </row>
    <row r="628" spans="1:19" ht="12.75" customHeight="1" x14ac:dyDescent="0.25">
      <c r="A628" s="128" t="str">
        <f t="shared" si="21"/>
        <v/>
      </c>
      <c r="B628" s="129"/>
      <c r="C628" s="130"/>
      <c r="D628" s="98"/>
      <c r="E628" s="95"/>
      <c r="F628" s="187"/>
      <c r="G628" s="98"/>
      <c r="H628" s="98"/>
      <c r="I628" s="95"/>
      <c r="J628" s="131" t="str">
        <f t="shared" si="20"/>
        <v/>
      </c>
      <c r="K628" s="131"/>
      <c r="L628" s="132"/>
      <c r="M628" s="131"/>
      <c r="N628" s="134"/>
      <c r="O628" s="95"/>
      <c r="P628" s="131"/>
      <c r="Q628" s="381"/>
      <c r="R628" s="381"/>
      <c r="S628" s="381"/>
    </row>
    <row r="629" spans="1:19" ht="12.75" customHeight="1" x14ac:dyDescent="0.25">
      <c r="A629" s="128" t="str">
        <f t="shared" si="21"/>
        <v/>
      </c>
      <c r="B629" s="129"/>
      <c r="C629" s="130"/>
      <c r="D629" s="98"/>
      <c r="E629" s="95"/>
      <c r="F629" s="187"/>
      <c r="G629" s="98"/>
      <c r="H629" s="98"/>
      <c r="I629" s="95"/>
      <c r="J629" s="131" t="str">
        <f t="shared" si="20"/>
        <v/>
      </c>
      <c r="K629" s="131"/>
      <c r="L629" s="132"/>
      <c r="M629" s="131"/>
      <c r="N629" s="134"/>
      <c r="O629" s="95"/>
      <c r="P629" s="131"/>
      <c r="Q629" s="381"/>
      <c r="R629" s="381"/>
      <c r="S629" s="381"/>
    </row>
    <row r="630" spans="1:19" ht="12.75" customHeight="1" x14ac:dyDescent="0.25">
      <c r="A630" s="128" t="str">
        <f t="shared" si="21"/>
        <v/>
      </c>
      <c r="B630" s="129"/>
      <c r="C630" s="130"/>
      <c r="D630" s="98"/>
      <c r="E630" s="95"/>
      <c r="F630" s="187"/>
      <c r="G630" s="98"/>
      <c r="H630" s="98"/>
      <c r="I630" s="95"/>
      <c r="J630" s="131" t="str">
        <f t="shared" si="20"/>
        <v/>
      </c>
      <c r="K630" s="131"/>
      <c r="L630" s="132"/>
      <c r="M630" s="131"/>
      <c r="N630" s="134"/>
      <c r="O630" s="95"/>
      <c r="P630" s="131"/>
      <c r="Q630" s="381"/>
      <c r="R630" s="381"/>
      <c r="S630" s="381"/>
    </row>
    <row r="631" spans="1:19" ht="12.75" customHeight="1" x14ac:dyDescent="0.25">
      <c r="A631" s="128" t="str">
        <f t="shared" si="21"/>
        <v/>
      </c>
      <c r="B631" s="129"/>
      <c r="C631" s="130"/>
      <c r="D631" s="98"/>
      <c r="E631" s="95"/>
      <c r="F631" s="187"/>
      <c r="G631" s="98"/>
      <c r="H631" s="98"/>
      <c r="I631" s="95"/>
      <c r="J631" s="131" t="str">
        <f t="shared" si="20"/>
        <v/>
      </c>
      <c r="K631" s="131"/>
      <c r="L631" s="132"/>
      <c r="M631" s="131"/>
      <c r="N631" s="134"/>
      <c r="O631" s="95"/>
      <c r="P631" s="131"/>
      <c r="Q631" s="381"/>
      <c r="R631" s="381"/>
      <c r="S631" s="381"/>
    </row>
    <row r="632" spans="1:19" ht="12.75" customHeight="1" x14ac:dyDescent="0.25">
      <c r="A632" s="128" t="str">
        <f t="shared" si="21"/>
        <v/>
      </c>
      <c r="B632" s="129"/>
      <c r="C632" s="130"/>
      <c r="D632" s="98"/>
      <c r="E632" s="95"/>
      <c r="F632" s="187"/>
      <c r="G632" s="98"/>
      <c r="H632" s="98"/>
      <c r="I632" s="95"/>
      <c r="J632" s="131" t="str">
        <f t="shared" si="20"/>
        <v/>
      </c>
      <c r="K632" s="131"/>
      <c r="L632" s="132"/>
      <c r="M632" s="131"/>
      <c r="N632" s="134"/>
      <c r="O632" s="95"/>
      <c r="P632" s="131"/>
      <c r="Q632" s="381"/>
      <c r="R632" s="381"/>
      <c r="S632" s="381"/>
    </row>
    <row r="633" spans="1:19" ht="12.75" customHeight="1" x14ac:dyDescent="0.25">
      <c r="A633" s="128" t="str">
        <f t="shared" si="21"/>
        <v/>
      </c>
      <c r="B633" s="129"/>
      <c r="C633" s="130"/>
      <c r="D633" s="98"/>
      <c r="E633" s="95"/>
      <c r="F633" s="187"/>
      <c r="G633" s="98"/>
      <c r="H633" s="98"/>
      <c r="I633" s="95"/>
      <c r="J633" s="131" t="str">
        <f t="shared" si="20"/>
        <v/>
      </c>
      <c r="K633" s="131"/>
      <c r="L633" s="132"/>
      <c r="M633" s="131"/>
      <c r="N633" s="134"/>
      <c r="O633" s="95"/>
      <c r="P633" s="131"/>
      <c r="Q633" s="381"/>
      <c r="R633" s="381"/>
      <c r="S633" s="381"/>
    </row>
    <row r="634" spans="1:19" ht="12.75" customHeight="1" x14ac:dyDescent="0.25">
      <c r="A634" s="128" t="str">
        <f t="shared" si="21"/>
        <v/>
      </c>
      <c r="B634" s="129"/>
      <c r="C634" s="130"/>
      <c r="D634" s="98"/>
      <c r="E634" s="95"/>
      <c r="F634" s="187"/>
      <c r="G634" s="98"/>
      <c r="H634" s="98"/>
      <c r="I634" s="95"/>
      <c r="J634" s="131" t="str">
        <f t="shared" si="20"/>
        <v/>
      </c>
      <c r="K634" s="131"/>
      <c r="L634" s="132"/>
      <c r="M634" s="131"/>
      <c r="N634" s="134"/>
      <c r="O634" s="95"/>
      <c r="P634" s="131"/>
      <c r="Q634" s="381"/>
      <c r="R634" s="381"/>
      <c r="S634" s="381"/>
    </row>
    <row r="635" spans="1:19" ht="12.75" customHeight="1" x14ac:dyDescent="0.25">
      <c r="A635" s="128" t="str">
        <f t="shared" si="21"/>
        <v/>
      </c>
      <c r="B635" s="129"/>
      <c r="C635" s="130"/>
      <c r="D635" s="98"/>
      <c r="E635" s="95"/>
      <c r="F635" s="187"/>
      <c r="G635" s="98"/>
      <c r="H635" s="98"/>
      <c r="I635" s="95"/>
      <c r="J635" s="131" t="str">
        <f t="shared" si="20"/>
        <v/>
      </c>
      <c r="K635" s="131"/>
      <c r="L635" s="132"/>
      <c r="M635" s="131"/>
      <c r="N635" s="134"/>
      <c r="O635" s="95"/>
      <c r="P635" s="131"/>
      <c r="Q635" s="381"/>
      <c r="R635" s="381"/>
      <c r="S635" s="381"/>
    </row>
    <row r="636" spans="1:19" ht="12.75" customHeight="1" x14ac:dyDescent="0.25">
      <c r="A636" s="128" t="str">
        <f t="shared" si="21"/>
        <v/>
      </c>
      <c r="B636" s="129"/>
      <c r="C636" s="130"/>
      <c r="D636" s="98"/>
      <c r="E636" s="95"/>
      <c r="F636" s="187"/>
      <c r="G636" s="98"/>
      <c r="H636" s="98"/>
      <c r="I636" s="95"/>
      <c r="J636" s="131" t="str">
        <f t="shared" si="20"/>
        <v/>
      </c>
      <c r="K636" s="131"/>
      <c r="L636" s="132"/>
      <c r="M636" s="131"/>
      <c r="N636" s="134"/>
      <c r="O636" s="95"/>
      <c r="P636" s="131"/>
      <c r="Q636" s="381"/>
      <c r="R636" s="381"/>
      <c r="S636" s="381"/>
    </row>
    <row r="637" spans="1:19" ht="12.75" customHeight="1" x14ac:dyDescent="0.25">
      <c r="A637" s="128" t="str">
        <f t="shared" si="21"/>
        <v/>
      </c>
      <c r="B637" s="129"/>
      <c r="C637" s="130"/>
      <c r="D637" s="98"/>
      <c r="E637" s="95"/>
      <c r="F637" s="187"/>
      <c r="G637" s="98"/>
      <c r="H637" s="98"/>
      <c r="I637" s="95"/>
      <c r="J637" s="131" t="str">
        <f t="shared" si="20"/>
        <v/>
      </c>
      <c r="K637" s="131"/>
      <c r="L637" s="132"/>
      <c r="M637" s="131"/>
      <c r="N637" s="134"/>
      <c r="O637" s="95"/>
      <c r="P637" s="131"/>
      <c r="Q637" s="381"/>
      <c r="R637" s="381"/>
      <c r="S637" s="381"/>
    </row>
    <row r="638" spans="1:19" ht="12.75" customHeight="1" x14ac:dyDescent="0.25">
      <c r="A638" s="128" t="str">
        <f t="shared" si="21"/>
        <v/>
      </c>
      <c r="B638" s="129"/>
      <c r="C638" s="130"/>
      <c r="D638" s="98"/>
      <c r="E638" s="95"/>
      <c r="F638" s="187"/>
      <c r="G638" s="98"/>
      <c r="H638" s="98"/>
      <c r="I638" s="95"/>
      <c r="J638" s="131" t="str">
        <f t="shared" si="20"/>
        <v/>
      </c>
      <c r="K638" s="131"/>
      <c r="L638" s="132"/>
      <c r="M638" s="131"/>
      <c r="N638" s="134"/>
      <c r="O638" s="95"/>
      <c r="P638" s="131"/>
      <c r="Q638" s="381"/>
      <c r="R638" s="381"/>
      <c r="S638" s="381"/>
    </row>
    <row r="639" spans="1:19" ht="12.75" customHeight="1" x14ac:dyDescent="0.25">
      <c r="A639" s="128" t="str">
        <f t="shared" si="21"/>
        <v/>
      </c>
      <c r="B639" s="129"/>
      <c r="C639" s="130"/>
      <c r="D639" s="98"/>
      <c r="E639" s="95"/>
      <c r="F639" s="187"/>
      <c r="G639" s="98"/>
      <c r="H639" s="98"/>
      <c r="I639" s="95"/>
      <c r="J639" s="131" t="str">
        <f t="shared" si="20"/>
        <v/>
      </c>
      <c r="K639" s="131"/>
      <c r="L639" s="132"/>
      <c r="M639" s="131"/>
      <c r="N639" s="134"/>
      <c r="O639" s="95"/>
      <c r="P639" s="131"/>
      <c r="Q639" s="381"/>
      <c r="R639" s="381"/>
      <c r="S639" s="381"/>
    </row>
    <row r="640" spans="1:19" ht="12.75" customHeight="1" x14ac:dyDescent="0.25">
      <c r="A640" s="128" t="str">
        <f t="shared" si="21"/>
        <v/>
      </c>
      <c r="B640" s="129"/>
      <c r="C640" s="130"/>
      <c r="D640" s="98"/>
      <c r="E640" s="95"/>
      <c r="F640" s="187"/>
      <c r="G640" s="98"/>
      <c r="H640" s="98"/>
      <c r="I640" s="95"/>
      <c r="J640" s="131" t="str">
        <f t="shared" si="20"/>
        <v/>
      </c>
      <c r="K640" s="131"/>
      <c r="L640" s="132"/>
      <c r="M640" s="131"/>
      <c r="N640" s="134"/>
      <c r="O640" s="95"/>
      <c r="P640" s="131"/>
      <c r="Q640" s="381"/>
      <c r="R640" s="381"/>
      <c r="S640" s="381"/>
    </row>
    <row r="641" spans="1:19" ht="12.75" customHeight="1" x14ac:dyDescent="0.25">
      <c r="A641" s="128" t="str">
        <f t="shared" si="21"/>
        <v/>
      </c>
      <c r="B641" s="129"/>
      <c r="C641" s="130"/>
      <c r="D641" s="98"/>
      <c r="E641" s="95"/>
      <c r="F641" s="187"/>
      <c r="G641" s="98"/>
      <c r="H641" s="98"/>
      <c r="I641" s="95"/>
      <c r="J641" s="131" t="str">
        <f t="shared" si="20"/>
        <v/>
      </c>
      <c r="K641" s="131"/>
      <c r="L641" s="132"/>
      <c r="M641" s="131"/>
      <c r="N641" s="134"/>
      <c r="O641" s="95"/>
      <c r="P641" s="131"/>
      <c r="Q641" s="381"/>
      <c r="R641" s="381"/>
      <c r="S641" s="381"/>
    </row>
    <row r="642" spans="1:19" ht="12.75" customHeight="1" x14ac:dyDescent="0.25">
      <c r="A642" s="128" t="str">
        <f t="shared" si="21"/>
        <v/>
      </c>
      <c r="B642" s="129"/>
      <c r="C642" s="130"/>
      <c r="D642" s="98"/>
      <c r="E642" s="95"/>
      <c r="F642" s="187"/>
      <c r="G642" s="98"/>
      <c r="H642" s="98"/>
      <c r="I642" s="95"/>
      <c r="J642" s="131" t="str">
        <f t="shared" si="20"/>
        <v/>
      </c>
      <c r="K642" s="131"/>
      <c r="L642" s="132"/>
      <c r="M642" s="131"/>
      <c r="N642" s="134"/>
      <c r="O642" s="95"/>
      <c r="P642" s="131"/>
      <c r="Q642" s="381"/>
      <c r="R642" s="381"/>
      <c r="S642" s="381"/>
    </row>
    <row r="643" spans="1:19" ht="12.75" customHeight="1" x14ac:dyDescent="0.25">
      <c r="A643" s="128" t="str">
        <f t="shared" si="21"/>
        <v/>
      </c>
      <c r="B643" s="129"/>
      <c r="C643" s="130"/>
      <c r="D643" s="98"/>
      <c r="E643" s="95"/>
      <c r="F643" s="187"/>
      <c r="G643" s="95"/>
      <c r="H643" s="98"/>
      <c r="I643" s="95"/>
      <c r="J643" s="131" t="str">
        <f t="shared" si="20"/>
        <v/>
      </c>
      <c r="K643" s="131"/>
      <c r="L643" s="132"/>
      <c r="M643" s="131"/>
      <c r="N643" s="134"/>
      <c r="O643" s="95"/>
      <c r="P643" s="131"/>
      <c r="Q643" s="381"/>
      <c r="R643" s="381"/>
      <c r="S643" s="381"/>
    </row>
    <row r="644" spans="1:19" ht="12.75" customHeight="1" x14ac:dyDescent="0.25">
      <c r="A644" s="128" t="str">
        <f t="shared" si="21"/>
        <v/>
      </c>
      <c r="B644" s="129"/>
      <c r="C644" s="130"/>
      <c r="D644" s="98"/>
      <c r="E644" s="95"/>
      <c r="F644" s="187"/>
      <c r="G644" s="98"/>
      <c r="H644" s="98"/>
      <c r="I644" s="95"/>
      <c r="J644" s="131" t="str">
        <f t="shared" si="20"/>
        <v/>
      </c>
      <c r="K644" s="131"/>
      <c r="L644" s="132"/>
      <c r="M644" s="131"/>
      <c r="N644" s="134"/>
      <c r="O644" s="95"/>
      <c r="P644" s="131"/>
      <c r="Q644" s="381"/>
      <c r="R644" s="381"/>
      <c r="S644" s="381"/>
    </row>
    <row r="645" spans="1:19" ht="12.75" customHeight="1" x14ac:dyDescent="0.25">
      <c r="A645" s="128" t="str">
        <f t="shared" si="21"/>
        <v/>
      </c>
      <c r="B645" s="129"/>
      <c r="C645" s="130"/>
      <c r="D645" s="98"/>
      <c r="E645" s="95"/>
      <c r="F645" s="187"/>
      <c r="G645" s="98"/>
      <c r="H645" s="98"/>
      <c r="I645" s="95"/>
      <c r="J645" s="131" t="str">
        <f t="shared" si="20"/>
        <v/>
      </c>
      <c r="K645" s="131"/>
      <c r="L645" s="132"/>
      <c r="M645" s="131"/>
      <c r="N645" s="134"/>
      <c r="O645" s="95"/>
      <c r="P645" s="131"/>
      <c r="Q645" s="381"/>
      <c r="R645" s="381"/>
      <c r="S645" s="381"/>
    </row>
    <row r="646" spans="1:19" ht="12.75" customHeight="1" x14ac:dyDescent="0.25">
      <c r="A646" s="128" t="str">
        <f t="shared" si="21"/>
        <v/>
      </c>
      <c r="B646" s="129"/>
      <c r="C646" s="130"/>
      <c r="D646" s="98"/>
      <c r="E646" s="95"/>
      <c r="F646" s="187"/>
      <c r="G646" s="98"/>
      <c r="H646" s="98"/>
      <c r="I646" s="95"/>
      <c r="J646" s="131" t="str">
        <f t="shared" si="20"/>
        <v/>
      </c>
      <c r="K646" s="131"/>
      <c r="L646" s="132"/>
      <c r="M646" s="131"/>
      <c r="N646" s="134"/>
      <c r="O646" s="95"/>
      <c r="P646" s="131"/>
      <c r="Q646" s="381"/>
      <c r="R646" s="381"/>
      <c r="S646" s="381"/>
    </row>
    <row r="647" spans="1:19" ht="12.75" customHeight="1" x14ac:dyDescent="0.25">
      <c r="A647" s="128" t="str">
        <f t="shared" si="21"/>
        <v/>
      </c>
      <c r="B647" s="129"/>
      <c r="C647" s="130"/>
      <c r="D647" s="98"/>
      <c r="E647" s="95"/>
      <c r="F647" s="187"/>
      <c r="G647" s="98"/>
      <c r="H647" s="98"/>
      <c r="I647" s="95"/>
      <c r="J647" s="131" t="str">
        <f t="shared" si="20"/>
        <v/>
      </c>
      <c r="K647" s="131"/>
      <c r="L647" s="132"/>
      <c r="M647" s="131"/>
      <c r="N647" s="134"/>
      <c r="O647" s="95"/>
      <c r="P647" s="131"/>
      <c r="Q647" s="381"/>
      <c r="R647" s="381"/>
      <c r="S647" s="381"/>
    </row>
    <row r="648" spans="1:19" ht="12.75" customHeight="1" x14ac:dyDescent="0.25">
      <c r="A648" s="128" t="str">
        <f t="shared" si="21"/>
        <v/>
      </c>
      <c r="B648" s="129"/>
      <c r="C648" s="130"/>
      <c r="D648" s="98"/>
      <c r="E648" s="95"/>
      <c r="F648" s="187"/>
      <c r="G648" s="95"/>
      <c r="H648" s="98"/>
      <c r="I648" s="95"/>
      <c r="J648" s="131" t="str">
        <f t="shared" si="20"/>
        <v/>
      </c>
      <c r="K648" s="131"/>
      <c r="L648" s="132"/>
      <c r="M648" s="131"/>
      <c r="N648" s="134"/>
      <c r="O648" s="95"/>
      <c r="P648" s="131"/>
      <c r="Q648" s="381"/>
      <c r="R648" s="381"/>
      <c r="S648" s="381"/>
    </row>
    <row r="649" spans="1:19" ht="12.75" customHeight="1" x14ac:dyDescent="0.25">
      <c r="A649" s="128" t="str">
        <f t="shared" si="21"/>
        <v/>
      </c>
      <c r="B649" s="129"/>
      <c r="C649" s="130"/>
      <c r="D649" s="98"/>
      <c r="E649" s="95"/>
      <c r="F649" s="187"/>
      <c r="G649" s="98"/>
      <c r="H649" s="98"/>
      <c r="I649" s="95"/>
      <c r="J649" s="131" t="str">
        <f t="shared" si="20"/>
        <v/>
      </c>
      <c r="K649" s="131"/>
      <c r="L649" s="132"/>
      <c r="M649" s="131"/>
      <c r="N649" s="134"/>
      <c r="O649" s="95"/>
      <c r="P649" s="131"/>
      <c r="Q649" s="381"/>
      <c r="R649" s="381"/>
      <c r="S649" s="381"/>
    </row>
    <row r="650" spans="1:19" ht="12.75" customHeight="1" x14ac:dyDescent="0.25">
      <c r="A650" s="128" t="str">
        <f t="shared" si="21"/>
        <v/>
      </c>
      <c r="B650" s="129"/>
      <c r="C650" s="130"/>
      <c r="D650" s="98"/>
      <c r="E650" s="95"/>
      <c r="F650" s="187"/>
      <c r="G650" s="95"/>
      <c r="H650" s="98"/>
      <c r="I650" s="95"/>
      <c r="J650" s="131" t="str">
        <f t="shared" si="20"/>
        <v/>
      </c>
      <c r="K650" s="131"/>
      <c r="L650" s="132"/>
      <c r="M650" s="131"/>
      <c r="N650" s="134"/>
      <c r="O650" s="95"/>
      <c r="P650" s="131"/>
      <c r="Q650" s="381"/>
      <c r="R650" s="381"/>
      <c r="S650" s="381"/>
    </row>
    <row r="651" spans="1:19" ht="12.75" customHeight="1" x14ac:dyDescent="0.25">
      <c r="A651" s="128" t="str">
        <f t="shared" si="21"/>
        <v/>
      </c>
      <c r="B651" s="129"/>
      <c r="C651" s="130"/>
      <c r="D651" s="98"/>
      <c r="E651" s="95"/>
      <c r="F651" s="187"/>
      <c r="G651" s="98"/>
      <c r="H651" s="98"/>
      <c r="I651" s="98"/>
      <c r="J651" s="131" t="str">
        <f t="shared" si="20"/>
        <v/>
      </c>
      <c r="K651" s="131"/>
      <c r="L651" s="132"/>
      <c r="M651" s="131"/>
      <c r="N651" s="134"/>
      <c r="O651" s="98"/>
      <c r="P651" s="131"/>
      <c r="Q651" s="381"/>
      <c r="R651" s="381"/>
      <c r="S651" s="381"/>
    </row>
    <row r="652" spans="1:19" ht="12.75" customHeight="1" x14ac:dyDescent="0.25">
      <c r="A652" s="128" t="str">
        <f t="shared" si="21"/>
        <v/>
      </c>
      <c r="B652" s="129"/>
      <c r="C652" s="130"/>
      <c r="D652" s="98"/>
      <c r="E652" s="95"/>
      <c r="F652" s="187"/>
      <c r="G652" s="98"/>
      <c r="H652" s="98"/>
      <c r="I652" s="95"/>
      <c r="J652" s="131" t="str">
        <f t="shared" si="20"/>
        <v/>
      </c>
      <c r="K652" s="131"/>
      <c r="L652" s="132"/>
      <c r="M652" s="131"/>
      <c r="N652" s="134"/>
      <c r="O652" s="95"/>
      <c r="P652" s="131"/>
      <c r="Q652" s="381"/>
      <c r="R652" s="381"/>
      <c r="S652" s="381"/>
    </row>
    <row r="653" spans="1:19" ht="12.75" customHeight="1" x14ac:dyDescent="0.25">
      <c r="A653" s="128" t="str">
        <f t="shared" si="21"/>
        <v/>
      </c>
      <c r="B653" s="129"/>
      <c r="C653" s="130"/>
      <c r="D653" s="98"/>
      <c r="E653" s="95"/>
      <c r="F653" s="187"/>
      <c r="G653" s="98"/>
      <c r="H653" s="98"/>
      <c r="I653" s="95"/>
      <c r="J653" s="131" t="str">
        <f t="shared" si="20"/>
        <v/>
      </c>
      <c r="K653" s="131"/>
      <c r="L653" s="132"/>
      <c r="M653" s="131"/>
      <c r="N653" s="134"/>
      <c r="O653" s="95"/>
      <c r="P653" s="131"/>
      <c r="Q653" s="381"/>
      <c r="R653" s="381"/>
      <c r="S653" s="381"/>
    </row>
    <row r="654" spans="1:19" ht="12.75" customHeight="1" x14ac:dyDescent="0.25">
      <c r="A654" s="128" t="str">
        <f t="shared" si="21"/>
        <v/>
      </c>
      <c r="B654" s="129"/>
      <c r="C654" s="130"/>
      <c r="D654" s="98"/>
      <c r="E654" s="95"/>
      <c r="F654" s="187"/>
      <c r="G654" s="98"/>
      <c r="H654" s="98"/>
      <c r="I654" s="95"/>
      <c r="J654" s="131" t="str">
        <f t="shared" si="20"/>
        <v/>
      </c>
      <c r="K654" s="131"/>
      <c r="L654" s="132"/>
      <c r="M654" s="131"/>
      <c r="N654" s="134"/>
      <c r="O654" s="95"/>
      <c r="P654" s="131"/>
      <c r="Q654" s="381"/>
      <c r="R654" s="381"/>
      <c r="S654" s="381"/>
    </row>
    <row r="655" spans="1:19" ht="12.75" customHeight="1" x14ac:dyDescent="0.25">
      <c r="A655" s="128" t="str">
        <f t="shared" si="21"/>
        <v/>
      </c>
      <c r="B655" s="129"/>
      <c r="C655" s="130"/>
      <c r="D655" s="98"/>
      <c r="E655" s="95"/>
      <c r="F655" s="187"/>
      <c r="G655" s="98"/>
      <c r="H655" s="98"/>
      <c r="I655" s="95"/>
      <c r="J655" s="131" t="str">
        <f t="shared" si="20"/>
        <v/>
      </c>
      <c r="K655" s="131"/>
      <c r="L655" s="132"/>
      <c r="M655" s="131"/>
      <c r="N655" s="134"/>
      <c r="O655" s="95"/>
      <c r="P655" s="131"/>
      <c r="Q655" s="381"/>
      <c r="R655" s="381"/>
      <c r="S655" s="381"/>
    </row>
    <row r="656" spans="1:19" ht="12.75" customHeight="1" x14ac:dyDescent="0.25">
      <c r="A656" s="128" t="str">
        <f t="shared" si="21"/>
        <v/>
      </c>
      <c r="B656" s="129"/>
      <c r="C656" s="130"/>
      <c r="D656" s="98"/>
      <c r="E656" s="95"/>
      <c r="F656" s="187"/>
      <c r="G656" s="98"/>
      <c r="H656" s="98"/>
      <c r="I656" s="95"/>
      <c r="J656" s="131" t="str">
        <f t="shared" si="20"/>
        <v/>
      </c>
      <c r="K656" s="131"/>
      <c r="L656" s="132"/>
      <c r="M656" s="131"/>
      <c r="N656" s="134"/>
      <c r="O656" s="95"/>
      <c r="P656" s="131"/>
      <c r="Q656" s="381"/>
      <c r="R656" s="381"/>
      <c r="S656" s="381"/>
    </row>
    <row r="657" spans="1:19" ht="12.75" customHeight="1" x14ac:dyDescent="0.25">
      <c r="A657" s="128" t="str">
        <f t="shared" si="21"/>
        <v/>
      </c>
      <c r="B657" s="129"/>
      <c r="C657" s="130"/>
      <c r="D657" s="98"/>
      <c r="E657" s="95"/>
      <c r="F657" s="187"/>
      <c r="G657" s="98"/>
      <c r="H657" s="98"/>
      <c r="I657" s="95"/>
      <c r="J657" s="131" t="str">
        <f t="shared" si="20"/>
        <v/>
      </c>
      <c r="K657" s="131"/>
      <c r="L657" s="132"/>
      <c r="M657" s="131"/>
      <c r="N657" s="134"/>
      <c r="O657" s="95"/>
      <c r="P657" s="131"/>
      <c r="Q657" s="381"/>
      <c r="R657" s="381"/>
      <c r="S657" s="381"/>
    </row>
    <row r="658" spans="1:19" ht="12.75" customHeight="1" x14ac:dyDescent="0.25">
      <c r="A658" s="128" t="str">
        <f t="shared" si="21"/>
        <v/>
      </c>
      <c r="B658" s="129"/>
      <c r="C658" s="130"/>
      <c r="D658" s="98"/>
      <c r="E658" s="95"/>
      <c r="F658" s="187"/>
      <c r="G658" s="98"/>
      <c r="H658" s="98"/>
      <c r="I658" s="95"/>
      <c r="J658" s="131" t="str">
        <f t="shared" si="20"/>
        <v/>
      </c>
      <c r="K658" s="131"/>
      <c r="L658" s="132"/>
      <c r="M658" s="131"/>
      <c r="N658" s="134"/>
      <c r="O658" s="95"/>
      <c r="P658" s="131"/>
      <c r="Q658" s="381"/>
      <c r="R658" s="381"/>
      <c r="S658" s="381"/>
    </row>
    <row r="659" spans="1:19" ht="12.75" customHeight="1" x14ac:dyDescent="0.25">
      <c r="A659" s="128" t="str">
        <f t="shared" si="21"/>
        <v/>
      </c>
      <c r="B659" s="129"/>
      <c r="C659" s="130"/>
      <c r="D659" s="98"/>
      <c r="E659" s="95"/>
      <c r="F659" s="187"/>
      <c r="G659" s="98"/>
      <c r="H659" s="98"/>
      <c r="I659" s="95"/>
      <c r="J659" s="131" t="str">
        <f t="shared" si="20"/>
        <v/>
      </c>
      <c r="K659" s="131"/>
      <c r="L659" s="132"/>
      <c r="M659" s="131"/>
      <c r="N659" s="134"/>
      <c r="O659" s="95"/>
      <c r="P659" s="131"/>
      <c r="Q659" s="381"/>
      <c r="R659" s="381"/>
      <c r="S659" s="381"/>
    </row>
    <row r="660" spans="1:19" ht="12.75" customHeight="1" x14ac:dyDescent="0.25">
      <c r="A660" s="128" t="str">
        <f t="shared" si="21"/>
        <v/>
      </c>
      <c r="B660" s="129"/>
      <c r="C660" s="130"/>
      <c r="D660" s="98"/>
      <c r="E660" s="95"/>
      <c r="F660" s="187"/>
      <c r="G660" s="98"/>
      <c r="H660" s="98"/>
      <c r="I660" s="95"/>
      <c r="J660" s="131" t="str">
        <f t="shared" si="20"/>
        <v/>
      </c>
      <c r="K660" s="131"/>
      <c r="L660" s="132"/>
      <c r="M660" s="131"/>
      <c r="N660" s="134"/>
      <c r="O660" s="95"/>
      <c r="P660" s="131"/>
      <c r="Q660" s="381"/>
      <c r="R660" s="381"/>
      <c r="S660" s="381"/>
    </row>
    <row r="661" spans="1:19" ht="12.75" customHeight="1" x14ac:dyDescent="0.25">
      <c r="A661" s="128" t="str">
        <f t="shared" si="21"/>
        <v/>
      </c>
      <c r="B661" s="129"/>
      <c r="C661" s="130"/>
      <c r="D661" s="98"/>
      <c r="E661" s="95"/>
      <c r="F661" s="187"/>
      <c r="G661" s="98"/>
      <c r="H661" s="98"/>
      <c r="I661" s="95"/>
      <c r="J661" s="131" t="str">
        <f t="shared" si="20"/>
        <v/>
      </c>
      <c r="K661" s="131"/>
      <c r="L661" s="132"/>
      <c r="M661" s="131"/>
      <c r="N661" s="134"/>
      <c r="O661" s="95"/>
      <c r="P661" s="131"/>
      <c r="Q661" s="381"/>
      <c r="R661" s="381"/>
      <c r="S661" s="381"/>
    </row>
    <row r="662" spans="1:19" ht="12.75" customHeight="1" x14ac:dyDescent="0.25">
      <c r="A662" s="128" t="str">
        <f t="shared" si="21"/>
        <v/>
      </c>
      <c r="B662" s="129"/>
      <c r="C662" s="130"/>
      <c r="D662" s="98"/>
      <c r="E662" s="95"/>
      <c r="F662" s="187"/>
      <c r="G662" s="98"/>
      <c r="H662" s="98"/>
      <c r="I662" s="95"/>
      <c r="J662" s="131" t="str">
        <f t="shared" si="20"/>
        <v/>
      </c>
      <c r="K662" s="131"/>
      <c r="L662" s="132"/>
      <c r="M662" s="131"/>
      <c r="N662" s="134"/>
      <c r="O662" s="95"/>
      <c r="P662" s="131"/>
      <c r="Q662" s="381"/>
      <c r="R662" s="381"/>
      <c r="S662" s="381"/>
    </row>
    <row r="663" spans="1:19" ht="12.75" customHeight="1" x14ac:dyDescent="0.25">
      <c r="A663" s="128" t="str">
        <f t="shared" si="21"/>
        <v/>
      </c>
      <c r="B663" s="129"/>
      <c r="C663" s="130"/>
      <c r="D663" s="98"/>
      <c r="E663" s="95"/>
      <c r="F663" s="187"/>
      <c r="G663" s="98"/>
      <c r="H663" s="98"/>
      <c r="I663" s="95"/>
      <c r="J663" s="131" t="str">
        <f t="shared" si="20"/>
        <v/>
      </c>
      <c r="K663" s="131"/>
      <c r="L663" s="132"/>
      <c r="M663" s="131"/>
      <c r="N663" s="134"/>
      <c r="O663" s="95"/>
      <c r="P663" s="131"/>
      <c r="Q663" s="381"/>
      <c r="R663" s="381"/>
      <c r="S663" s="381"/>
    </row>
    <row r="664" spans="1:19" ht="12.75" customHeight="1" x14ac:dyDescent="0.25">
      <c r="A664" s="128" t="str">
        <f t="shared" si="21"/>
        <v/>
      </c>
      <c r="B664" s="129"/>
      <c r="C664" s="130"/>
      <c r="D664" s="98"/>
      <c r="E664" s="95"/>
      <c r="F664" s="187"/>
      <c r="G664" s="98"/>
      <c r="H664" s="98"/>
      <c r="I664" s="95"/>
      <c r="J664" s="131" t="str">
        <f t="shared" si="20"/>
        <v/>
      </c>
      <c r="K664" s="131"/>
      <c r="L664" s="132"/>
      <c r="M664" s="131"/>
      <c r="N664" s="134"/>
      <c r="O664" s="95"/>
      <c r="P664" s="131"/>
      <c r="Q664" s="381"/>
      <c r="R664" s="381"/>
      <c r="S664" s="381"/>
    </row>
    <row r="665" spans="1:19" ht="12.75" customHeight="1" x14ac:dyDescent="0.25">
      <c r="A665" s="128" t="str">
        <f t="shared" si="21"/>
        <v/>
      </c>
      <c r="B665" s="129"/>
      <c r="C665" s="130"/>
      <c r="D665" s="98"/>
      <c r="E665" s="95"/>
      <c r="F665" s="187"/>
      <c r="G665" s="98"/>
      <c r="H665" s="98"/>
      <c r="I665" s="95"/>
      <c r="J665" s="131" t="str">
        <f t="shared" si="20"/>
        <v/>
      </c>
      <c r="K665" s="131"/>
      <c r="L665" s="132"/>
      <c r="M665" s="131"/>
      <c r="N665" s="134"/>
      <c r="O665" s="95"/>
      <c r="P665" s="131"/>
      <c r="Q665" s="381"/>
      <c r="R665" s="381"/>
      <c r="S665" s="381"/>
    </row>
    <row r="666" spans="1:19" ht="12.75" customHeight="1" x14ac:dyDescent="0.25">
      <c r="A666" s="128" t="str">
        <f t="shared" si="21"/>
        <v/>
      </c>
      <c r="B666" s="129"/>
      <c r="C666" s="130"/>
      <c r="D666" s="98"/>
      <c r="E666" s="95"/>
      <c r="F666" s="187"/>
      <c r="G666" s="98"/>
      <c r="H666" s="98"/>
      <c r="I666" s="95"/>
      <c r="J666" s="131" t="str">
        <f t="shared" si="20"/>
        <v/>
      </c>
      <c r="K666" s="131"/>
      <c r="L666" s="132"/>
      <c r="M666" s="131"/>
      <c r="N666" s="134"/>
      <c r="O666" s="95"/>
      <c r="P666" s="131"/>
      <c r="Q666" s="381"/>
      <c r="R666" s="381"/>
      <c r="S666" s="381"/>
    </row>
    <row r="667" spans="1:19" ht="12.75" customHeight="1" x14ac:dyDescent="0.25">
      <c r="A667" s="128" t="str">
        <f t="shared" si="21"/>
        <v/>
      </c>
      <c r="B667" s="129"/>
      <c r="C667" s="130"/>
      <c r="D667" s="98"/>
      <c r="E667" s="95"/>
      <c r="F667" s="187"/>
      <c r="G667" s="98"/>
      <c r="H667" s="98"/>
      <c r="I667" s="95"/>
      <c r="J667" s="131" t="str">
        <f t="shared" si="20"/>
        <v/>
      </c>
      <c r="K667" s="131"/>
      <c r="L667" s="132"/>
      <c r="M667" s="131"/>
      <c r="N667" s="134"/>
      <c r="O667" s="95"/>
      <c r="P667" s="131"/>
      <c r="Q667" s="381"/>
      <c r="R667" s="381"/>
      <c r="S667" s="381"/>
    </row>
    <row r="668" spans="1:19" ht="12.75" customHeight="1" x14ac:dyDescent="0.25">
      <c r="A668" s="128" t="str">
        <f t="shared" si="21"/>
        <v/>
      </c>
      <c r="B668" s="129"/>
      <c r="C668" s="130"/>
      <c r="D668" s="98"/>
      <c r="E668" s="95"/>
      <c r="F668" s="187"/>
      <c r="G668" s="98"/>
      <c r="H668" s="98"/>
      <c r="I668" s="95"/>
      <c r="J668" s="131" t="str">
        <f t="shared" si="20"/>
        <v/>
      </c>
      <c r="K668" s="131"/>
      <c r="L668" s="132"/>
      <c r="M668" s="131"/>
      <c r="N668" s="134"/>
      <c r="O668" s="95"/>
      <c r="P668" s="131"/>
      <c r="Q668" s="381"/>
      <c r="R668" s="381"/>
      <c r="S668" s="381"/>
    </row>
    <row r="669" spans="1:19" ht="12.75" customHeight="1" x14ac:dyDescent="0.25">
      <c r="A669" s="128" t="str">
        <f t="shared" si="21"/>
        <v/>
      </c>
      <c r="B669" s="129"/>
      <c r="C669" s="130"/>
      <c r="D669" s="98"/>
      <c r="E669" s="95"/>
      <c r="F669" s="187"/>
      <c r="G669" s="98"/>
      <c r="H669" s="98"/>
      <c r="I669" s="95"/>
      <c r="J669" s="131" t="str">
        <f t="shared" si="20"/>
        <v/>
      </c>
      <c r="K669" s="131"/>
      <c r="L669" s="132"/>
      <c r="M669" s="131"/>
      <c r="N669" s="134"/>
      <c r="O669" s="95"/>
      <c r="P669" s="131"/>
      <c r="Q669" s="381"/>
      <c r="R669" s="381"/>
      <c r="S669" s="381"/>
    </row>
    <row r="670" spans="1:19" ht="12.75" customHeight="1" x14ac:dyDescent="0.25">
      <c r="A670" s="128" t="str">
        <f t="shared" si="21"/>
        <v/>
      </c>
      <c r="B670" s="129"/>
      <c r="C670" s="130"/>
      <c r="D670" s="98"/>
      <c r="E670" s="95"/>
      <c r="F670" s="187"/>
      <c r="G670" s="98"/>
      <c r="H670" s="98"/>
      <c r="I670" s="95"/>
      <c r="J670" s="131" t="str">
        <f t="shared" si="20"/>
        <v/>
      </c>
      <c r="K670" s="131"/>
      <c r="L670" s="132"/>
      <c r="M670" s="131"/>
      <c r="N670" s="134"/>
      <c r="O670" s="95"/>
      <c r="P670" s="131"/>
      <c r="Q670" s="381"/>
      <c r="R670" s="381"/>
      <c r="S670" s="381"/>
    </row>
    <row r="671" spans="1:19" ht="12.75" customHeight="1" x14ac:dyDescent="0.25">
      <c r="A671" s="128" t="str">
        <f t="shared" si="21"/>
        <v/>
      </c>
      <c r="B671" s="129"/>
      <c r="C671" s="130"/>
      <c r="D671" s="98"/>
      <c r="E671" s="95"/>
      <c r="F671" s="187"/>
      <c r="G671" s="98"/>
      <c r="H671" s="98"/>
      <c r="I671" s="95"/>
      <c r="J671" s="131" t="str">
        <f t="shared" si="20"/>
        <v/>
      </c>
      <c r="K671" s="131"/>
      <c r="L671" s="132"/>
      <c r="M671" s="131"/>
      <c r="N671" s="134"/>
      <c r="O671" s="95"/>
      <c r="P671" s="131"/>
      <c r="Q671" s="381"/>
      <c r="R671" s="381"/>
      <c r="S671" s="381"/>
    </row>
    <row r="672" spans="1:19" ht="12.75" customHeight="1" x14ac:dyDescent="0.25">
      <c r="A672" s="128" t="str">
        <f t="shared" si="21"/>
        <v/>
      </c>
      <c r="B672" s="129"/>
      <c r="C672" s="130"/>
      <c r="D672" s="98"/>
      <c r="E672" s="95"/>
      <c r="F672" s="187"/>
      <c r="G672" s="98"/>
      <c r="H672" s="98"/>
      <c r="I672" s="95"/>
      <c r="J672" s="131" t="str">
        <f t="shared" si="20"/>
        <v/>
      </c>
      <c r="K672" s="131"/>
      <c r="L672" s="132"/>
      <c r="M672" s="131"/>
      <c r="N672" s="134"/>
      <c r="O672" s="95"/>
      <c r="P672" s="131"/>
      <c r="Q672" s="381"/>
      <c r="R672" s="381"/>
      <c r="S672" s="381"/>
    </row>
    <row r="673" spans="1:19" ht="12.75" customHeight="1" x14ac:dyDescent="0.25">
      <c r="A673" s="128" t="str">
        <f t="shared" si="21"/>
        <v/>
      </c>
      <c r="B673" s="129"/>
      <c r="C673" s="130"/>
      <c r="D673" s="98"/>
      <c r="E673" s="95"/>
      <c r="F673" s="187"/>
      <c r="G673" s="98"/>
      <c r="H673" s="98"/>
      <c r="I673" s="95"/>
      <c r="J673" s="131" t="str">
        <f t="shared" si="20"/>
        <v/>
      </c>
      <c r="K673" s="131"/>
      <c r="L673" s="132"/>
      <c r="M673" s="131"/>
      <c r="N673" s="134"/>
      <c r="O673" s="95"/>
      <c r="P673" s="131"/>
      <c r="Q673" s="381"/>
      <c r="R673" s="381"/>
      <c r="S673" s="381"/>
    </row>
    <row r="674" spans="1:19" ht="12.75" customHeight="1" x14ac:dyDescent="0.25">
      <c r="A674" s="128" t="str">
        <f t="shared" si="21"/>
        <v/>
      </c>
      <c r="B674" s="129"/>
      <c r="C674" s="130"/>
      <c r="D674" s="98"/>
      <c r="E674" s="95"/>
      <c r="F674" s="187"/>
      <c r="G674" s="98"/>
      <c r="H674" s="98"/>
      <c r="I674" s="95"/>
      <c r="J674" s="131" t="str">
        <f t="shared" si="20"/>
        <v/>
      </c>
      <c r="K674" s="131"/>
      <c r="L674" s="132"/>
      <c r="M674" s="131"/>
      <c r="N674" s="134"/>
      <c r="O674" s="95"/>
      <c r="P674" s="131"/>
      <c r="Q674" s="381"/>
      <c r="R674" s="381"/>
      <c r="S674" s="381"/>
    </row>
    <row r="675" spans="1:19" ht="12.75" customHeight="1" x14ac:dyDescent="0.25">
      <c r="A675" s="128" t="str">
        <f t="shared" si="21"/>
        <v/>
      </c>
      <c r="B675" s="129"/>
      <c r="C675" s="130"/>
      <c r="D675" s="98"/>
      <c r="E675" s="95"/>
      <c r="F675" s="187"/>
      <c r="G675" s="98"/>
      <c r="H675" s="98"/>
      <c r="I675" s="95"/>
      <c r="J675" s="131" t="str">
        <f t="shared" si="20"/>
        <v/>
      </c>
      <c r="K675" s="131"/>
      <c r="L675" s="132"/>
      <c r="M675" s="131"/>
      <c r="N675" s="134"/>
      <c r="O675" s="95"/>
      <c r="P675" s="131"/>
      <c r="Q675" s="381"/>
      <c r="R675" s="381"/>
      <c r="S675" s="381"/>
    </row>
    <row r="676" spans="1:19" ht="12.75" customHeight="1" x14ac:dyDescent="0.25">
      <c r="A676" s="128" t="str">
        <f t="shared" si="21"/>
        <v/>
      </c>
      <c r="B676" s="129"/>
      <c r="C676" s="130"/>
      <c r="D676" s="98"/>
      <c r="E676" s="95"/>
      <c r="F676" s="187"/>
      <c r="G676" s="98"/>
      <c r="H676" s="98"/>
      <c r="I676" s="95"/>
      <c r="J676" s="131" t="str">
        <f t="shared" si="20"/>
        <v/>
      </c>
      <c r="K676" s="131"/>
      <c r="L676" s="132"/>
      <c r="M676" s="131"/>
      <c r="N676" s="134"/>
      <c r="O676" s="95"/>
      <c r="P676" s="131"/>
      <c r="Q676" s="381"/>
      <c r="R676" s="381"/>
      <c r="S676" s="381"/>
    </row>
    <row r="677" spans="1:19" ht="12.75" customHeight="1" x14ac:dyDescent="0.25">
      <c r="A677" s="128" t="str">
        <f t="shared" si="21"/>
        <v/>
      </c>
      <c r="B677" s="129"/>
      <c r="C677" s="130"/>
      <c r="D677" s="98"/>
      <c r="E677" s="95"/>
      <c r="F677" s="187"/>
      <c r="G677" s="98"/>
      <c r="H677" s="98"/>
      <c r="I677" s="95"/>
      <c r="J677" s="131" t="str">
        <f t="shared" si="20"/>
        <v/>
      </c>
      <c r="K677" s="131"/>
      <c r="L677" s="132"/>
      <c r="M677" s="131"/>
      <c r="N677" s="134"/>
      <c r="O677" s="95"/>
      <c r="P677" s="131"/>
      <c r="Q677" s="381"/>
      <c r="R677" s="381"/>
      <c r="S677" s="381"/>
    </row>
    <row r="678" spans="1:19" ht="12.75" customHeight="1" x14ac:dyDescent="0.25">
      <c r="A678" s="128" t="str">
        <f t="shared" si="21"/>
        <v/>
      </c>
      <c r="B678" s="129"/>
      <c r="C678" s="130"/>
      <c r="D678" s="98"/>
      <c r="E678" s="95"/>
      <c r="F678" s="187"/>
      <c r="G678" s="98"/>
      <c r="H678" s="98"/>
      <c r="I678" s="95"/>
      <c r="J678" s="131" t="str">
        <f t="shared" si="20"/>
        <v/>
      </c>
      <c r="K678" s="131"/>
      <c r="L678" s="132"/>
      <c r="M678" s="131"/>
      <c r="N678" s="134"/>
      <c r="O678" s="95"/>
      <c r="P678" s="131"/>
      <c r="Q678" s="381"/>
      <c r="R678" s="381"/>
      <c r="S678" s="381"/>
    </row>
    <row r="679" spans="1:19" ht="12.75" customHeight="1" x14ac:dyDescent="0.25">
      <c r="A679" s="128" t="str">
        <f t="shared" si="21"/>
        <v/>
      </c>
      <c r="B679" s="129"/>
      <c r="C679" s="130"/>
      <c r="D679" s="98"/>
      <c r="E679" s="95"/>
      <c r="F679" s="187"/>
      <c r="G679" s="98"/>
      <c r="H679" s="98"/>
      <c r="I679" s="95"/>
      <c r="J679" s="131" t="str">
        <f t="shared" si="20"/>
        <v/>
      </c>
      <c r="K679" s="131"/>
      <c r="L679" s="132"/>
      <c r="M679" s="131"/>
      <c r="N679" s="134"/>
      <c r="O679" s="95"/>
      <c r="P679" s="131"/>
      <c r="Q679" s="381"/>
      <c r="R679" s="381"/>
      <c r="S679" s="381"/>
    </row>
    <row r="680" spans="1:19" ht="12.75" customHeight="1" x14ac:dyDescent="0.25">
      <c r="A680" s="128" t="str">
        <f t="shared" si="21"/>
        <v/>
      </c>
      <c r="B680" s="129"/>
      <c r="C680" s="130"/>
      <c r="D680" s="98"/>
      <c r="E680" s="95"/>
      <c r="F680" s="187"/>
      <c r="G680" s="98"/>
      <c r="H680" s="98"/>
      <c r="I680" s="95"/>
      <c r="J680" s="131" t="str">
        <f t="shared" si="20"/>
        <v/>
      </c>
      <c r="K680" s="131"/>
      <c r="L680" s="132"/>
      <c r="M680" s="131"/>
      <c r="N680" s="134"/>
      <c r="O680" s="95"/>
      <c r="P680" s="131"/>
      <c r="Q680" s="381"/>
      <c r="R680" s="381"/>
      <c r="S680" s="381"/>
    </row>
    <row r="681" spans="1:19" ht="12.75" customHeight="1" x14ac:dyDescent="0.25">
      <c r="A681" s="128" t="str">
        <f t="shared" si="21"/>
        <v/>
      </c>
      <c r="B681" s="129"/>
      <c r="C681" s="130"/>
      <c r="D681" s="98"/>
      <c r="E681" s="95"/>
      <c r="F681" s="187"/>
      <c r="G681" s="98"/>
      <c r="H681" s="98"/>
      <c r="I681" s="95"/>
      <c r="J681" s="131" t="str">
        <f t="shared" si="20"/>
        <v/>
      </c>
      <c r="K681" s="131"/>
      <c r="L681" s="132"/>
      <c r="M681" s="131"/>
      <c r="N681" s="134"/>
      <c r="O681" s="95"/>
      <c r="P681" s="131"/>
      <c r="Q681" s="381"/>
      <c r="R681" s="381"/>
      <c r="S681" s="381"/>
    </row>
    <row r="682" spans="1:19" ht="12.75" customHeight="1" x14ac:dyDescent="0.25">
      <c r="A682" s="128" t="str">
        <f t="shared" si="21"/>
        <v/>
      </c>
      <c r="B682" s="129"/>
      <c r="C682" s="130"/>
      <c r="D682" s="98"/>
      <c r="E682" s="95"/>
      <c r="F682" s="187"/>
      <c r="G682" s="98"/>
      <c r="H682" s="98"/>
      <c r="I682" s="95"/>
      <c r="J682" s="131" t="str">
        <f t="shared" si="20"/>
        <v/>
      </c>
      <c r="K682" s="131"/>
      <c r="L682" s="132"/>
      <c r="M682" s="131"/>
      <c r="N682" s="134"/>
      <c r="O682" s="95"/>
      <c r="P682" s="131"/>
      <c r="Q682" s="381"/>
      <c r="R682" s="381"/>
      <c r="S682" s="381"/>
    </row>
    <row r="683" spans="1:19" ht="12.75" customHeight="1" x14ac:dyDescent="0.25">
      <c r="A683" s="128" t="str">
        <f t="shared" si="21"/>
        <v/>
      </c>
      <c r="B683" s="129"/>
      <c r="C683" s="130"/>
      <c r="D683" s="98"/>
      <c r="E683" s="95"/>
      <c r="F683" s="187"/>
      <c r="G683" s="98"/>
      <c r="H683" s="98"/>
      <c r="I683" s="95"/>
      <c r="J683" s="131" t="str">
        <f t="shared" si="20"/>
        <v/>
      </c>
      <c r="K683" s="131"/>
      <c r="L683" s="132"/>
      <c r="M683" s="131"/>
      <c r="N683" s="134"/>
      <c r="O683" s="95"/>
      <c r="P683" s="131"/>
      <c r="Q683" s="381"/>
      <c r="R683" s="381"/>
      <c r="S683" s="381"/>
    </row>
    <row r="684" spans="1:19" ht="12.75" customHeight="1" x14ac:dyDescent="0.25">
      <c r="A684" s="128" t="str">
        <f t="shared" si="21"/>
        <v/>
      </c>
      <c r="B684" s="129"/>
      <c r="C684" s="130"/>
      <c r="D684" s="98"/>
      <c r="E684" s="95"/>
      <c r="F684" s="187"/>
      <c r="G684" s="98"/>
      <c r="H684" s="98"/>
      <c r="I684" s="95"/>
      <c r="J684" s="131" t="str">
        <f t="shared" si="20"/>
        <v/>
      </c>
      <c r="K684" s="131"/>
      <c r="L684" s="132"/>
      <c r="M684" s="131"/>
      <c r="N684" s="134"/>
      <c r="O684" s="95"/>
      <c r="P684" s="131"/>
      <c r="Q684" s="381"/>
      <c r="R684" s="381"/>
      <c r="S684" s="381"/>
    </row>
    <row r="685" spans="1:19" ht="12.75" customHeight="1" x14ac:dyDescent="0.25">
      <c r="A685" s="128" t="str">
        <f t="shared" si="21"/>
        <v/>
      </c>
      <c r="B685" s="129"/>
      <c r="C685" s="130"/>
      <c r="D685" s="98"/>
      <c r="E685" s="95"/>
      <c r="F685" s="187"/>
      <c r="G685" s="98"/>
      <c r="H685" s="98"/>
      <c r="I685" s="95"/>
      <c r="J685" s="131" t="str">
        <f t="shared" si="20"/>
        <v/>
      </c>
      <c r="K685" s="131"/>
      <c r="L685" s="132"/>
      <c r="M685" s="131"/>
      <c r="N685" s="134"/>
      <c r="O685" s="95"/>
      <c r="P685" s="131"/>
      <c r="Q685" s="381"/>
      <c r="R685" s="381"/>
      <c r="S685" s="381"/>
    </row>
    <row r="686" spans="1:19" ht="12.75" customHeight="1" x14ac:dyDescent="0.25">
      <c r="A686" s="128" t="str">
        <f t="shared" si="21"/>
        <v/>
      </c>
      <c r="B686" s="129"/>
      <c r="C686" s="130"/>
      <c r="D686" s="98"/>
      <c r="E686" s="95"/>
      <c r="F686" s="187"/>
      <c r="G686" s="98"/>
      <c r="H686" s="98"/>
      <c r="I686" s="95"/>
      <c r="J686" s="131" t="str">
        <f t="shared" si="20"/>
        <v/>
      </c>
      <c r="K686" s="131"/>
      <c r="L686" s="132"/>
      <c r="M686" s="131"/>
      <c r="N686" s="134"/>
      <c r="O686" s="95"/>
      <c r="P686" s="131"/>
      <c r="Q686" s="381"/>
      <c r="R686" s="381"/>
      <c r="S686" s="381"/>
    </row>
    <row r="687" spans="1:19" ht="12.75" customHeight="1" x14ac:dyDescent="0.25">
      <c r="A687" s="128" t="str">
        <f t="shared" si="21"/>
        <v/>
      </c>
      <c r="B687" s="129"/>
      <c r="C687" s="130"/>
      <c r="D687" s="98"/>
      <c r="E687" s="95"/>
      <c r="F687" s="187"/>
      <c r="G687" s="98"/>
      <c r="H687" s="98"/>
      <c r="I687" s="95"/>
      <c r="J687" s="131" t="str">
        <f t="shared" si="20"/>
        <v/>
      </c>
      <c r="K687" s="131"/>
      <c r="L687" s="132"/>
      <c r="M687" s="131"/>
      <c r="N687" s="134"/>
      <c r="O687" s="95"/>
      <c r="P687" s="131"/>
      <c r="Q687" s="381"/>
      <c r="R687" s="381"/>
      <c r="S687" s="381"/>
    </row>
    <row r="688" spans="1:19" ht="12.75" customHeight="1" x14ac:dyDescent="0.25">
      <c r="A688" s="128" t="str">
        <f t="shared" si="21"/>
        <v/>
      </c>
      <c r="B688" s="129"/>
      <c r="C688" s="130"/>
      <c r="D688" s="98"/>
      <c r="E688" s="95"/>
      <c r="F688" s="187"/>
      <c r="G688" s="98"/>
      <c r="H688" s="98"/>
      <c r="I688" s="95"/>
      <c r="J688" s="131" t="str">
        <f t="shared" si="20"/>
        <v/>
      </c>
      <c r="K688" s="131"/>
      <c r="L688" s="132"/>
      <c r="M688" s="131"/>
      <c r="N688" s="134"/>
      <c r="O688" s="95"/>
      <c r="P688" s="131"/>
      <c r="Q688" s="381"/>
      <c r="R688" s="381"/>
      <c r="S688" s="381"/>
    </row>
    <row r="689" spans="1:19" ht="12.75" customHeight="1" x14ac:dyDescent="0.25">
      <c r="A689" s="128" t="str">
        <f t="shared" si="21"/>
        <v/>
      </c>
      <c r="B689" s="129"/>
      <c r="C689" s="130"/>
      <c r="D689" s="98"/>
      <c r="E689" s="95"/>
      <c r="F689" s="187"/>
      <c r="G689" s="98"/>
      <c r="H689" s="98"/>
      <c r="I689" s="95"/>
      <c r="J689" s="131" t="str">
        <f t="shared" si="20"/>
        <v/>
      </c>
      <c r="K689" s="131"/>
      <c r="L689" s="132"/>
      <c r="M689" s="131"/>
      <c r="N689" s="134"/>
      <c r="O689" s="95"/>
      <c r="P689" s="131"/>
      <c r="Q689" s="381"/>
      <c r="R689" s="381"/>
      <c r="S689" s="381"/>
    </row>
    <row r="690" spans="1:19" ht="12.75" customHeight="1" x14ac:dyDescent="0.25">
      <c r="A690" s="128" t="str">
        <f t="shared" si="21"/>
        <v/>
      </c>
      <c r="B690" s="129"/>
      <c r="C690" s="130"/>
      <c r="D690" s="98"/>
      <c r="E690" s="95"/>
      <c r="F690" s="187"/>
      <c r="G690" s="98"/>
      <c r="H690" s="98"/>
      <c r="I690" s="95"/>
      <c r="J690" s="131" t="str">
        <f t="shared" si="20"/>
        <v/>
      </c>
      <c r="K690" s="131"/>
      <c r="L690" s="132"/>
      <c r="M690" s="131"/>
      <c r="N690" s="134"/>
      <c r="O690" s="95"/>
      <c r="P690" s="131"/>
      <c r="Q690" s="381"/>
      <c r="R690" s="381"/>
      <c r="S690" s="381"/>
    </row>
    <row r="691" spans="1:19" ht="12.75" customHeight="1" x14ac:dyDescent="0.25">
      <c r="A691" s="128" t="str">
        <f t="shared" si="21"/>
        <v/>
      </c>
      <c r="B691" s="129"/>
      <c r="C691" s="130"/>
      <c r="D691" s="98"/>
      <c r="E691" s="95"/>
      <c r="F691" s="187"/>
      <c r="G691" s="98"/>
      <c r="H691" s="98"/>
      <c r="I691" s="95"/>
      <c r="J691" s="131" t="str">
        <f t="shared" si="20"/>
        <v/>
      </c>
      <c r="K691" s="131"/>
      <c r="L691" s="132"/>
      <c r="M691" s="131"/>
      <c r="N691" s="134"/>
      <c r="O691" s="95"/>
      <c r="P691" s="131"/>
      <c r="Q691" s="381"/>
      <c r="R691" s="381"/>
      <c r="S691" s="381"/>
    </row>
    <row r="692" spans="1:19" ht="12.75" customHeight="1" x14ac:dyDescent="0.25">
      <c r="A692" s="128" t="str">
        <f t="shared" si="21"/>
        <v/>
      </c>
      <c r="B692" s="129"/>
      <c r="C692" s="130"/>
      <c r="D692" s="98"/>
      <c r="E692" s="95"/>
      <c r="F692" s="187"/>
      <c r="G692" s="98"/>
      <c r="H692" s="98"/>
      <c r="I692" s="95"/>
      <c r="J692" s="131" t="str">
        <f t="shared" si="20"/>
        <v/>
      </c>
      <c r="K692" s="131"/>
      <c r="L692" s="132"/>
      <c r="M692" s="131"/>
      <c r="N692" s="134"/>
      <c r="O692" s="95"/>
      <c r="P692" s="131"/>
      <c r="Q692" s="381"/>
      <c r="R692" s="381"/>
      <c r="S692" s="381"/>
    </row>
    <row r="693" spans="1:19" ht="12.75" customHeight="1" x14ac:dyDescent="0.25">
      <c r="A693" s="128" t="str">
        <f t="shared" si="21"/>
        <v/>
      </c>
      <c r="B693" s="129"/>
      <c r="C693" s="130"/>
      <c r="D693" s="98"/>
      <c r="E693" s="95"/>
      <c r="F693" s="187"/>
      <c r="G693" s="98"/>
      <c r="H693" s="98"/>
      <c r="I693" s="95"/>
      <c r="J693" s="131" t="str">
        <f t="shared" si="20"/>
        <v/>
      </c>
      <c r="K693" s="131"/>
      <c r="L693" s="132"/>
      <c r="M693" s="131"/>
      <c r="N693" s="134"/>
      <c r="O693" s="95"/>
      <c r="P693" s="131"/>
      <c r="Q693" s="381"/>
      <c r="R693" s="381"/>
      <c r="S693" s="381"/>
    </row>
    <row r="694" spans="1:19" ht="12.75" customHeight="1" x14ac:dyDescent="0.25">
      <c r="A694" s="128" t="str">
        <f t="shared" si="21"/>
        <v/>
      </c>
      <c r="B694" s="129"/>
      <c r="C694" s="130"/>
      <c r="D694" s="98"/>
      <c r="E694" s="95"/>
      <c r="F694" s="187"/>
      <c r="G694" s="98"/>
      <c r="H694" s="98"/>
      <c r="I694" s="95"/>
      <c r="J694" s="131" t="str">
        <f t="shared" si="20"/>
        <v/>
      </c>
      <c r="K694" s="131"/>
      <c r="L694" s="132"/>
      <c r="M694" s="131"/>
      <c r="N694" s="134"/>
      <c r="O694" s="95"/>
      <c r="P694" s="131"/>
      <c r="Q694" s="381"/>
      <c r="R694" s="381"/>
      <c r="S694" s="381"/>
    </row>
    <row r="695" spans="1:19" ht="12.75" customHeight="1" x14ac:dyDescent="0.25">
      <c r="A695" s="128" t="str">
        <f t="shared" si="21"/>
        <v/>
      </c>
      <c r="B695" s="129"/>
      <c r="C695" s="130"/>
      <c r="D695" s="98"/>
      <c r="E695" s="95"/>
      <c r="F695" s="187"/>
      <c r="G695" s="98"/>
      <c r="H695" s="98"/>
      <c r="I695" s="95"/>
      <c r="J695" s="131" t="str">
        <f t="shared" si="20"/>
        <v/>
      </c>
      <c r="K695" s="131"/>
      <c r="L695" s="132"/>
      <c r="M695" s="131"/>
      <c r="N695" s="134"/>
      <c r="O695" s="95"/>
      <c r="P695" s="131"/>
      <c r="Q695" s="381"/>
      <c r="R695" s="381"/>
      <c r="S695" s="381"/>
    </row>
    <row r="696" spans="1:19" ht="12.75" customHeight="1" x14ac:dyDescent="0.25">
      <c r="A696" s="128" t="str">
        <f t="shared" si="21"/>
        <v/>
      </c>
      <c r="B696" s="129"/>
      <c r="C696" s="130"/>
      <c r="D696" s="98"/>
      <c r="E696" s="95"/>
      <c r="F696" s="187"/>
      <c r="G696" s="95"/>
      <c r="H696" s="98"/>
      <c r="I696" s="95"/>
      <c r="J696" s="131" t="str">
        <f t="shared" si="20"/>
        <v/>
      </c>
      <c r="K696" s="131"/>
      <c r="L696" s="132"/>
      <c r="M696" s="131"/>
      <c r="N696" s="134"/>
      <c r="O696" s="95"/>
      <c r="P696" s="131"/>
      <c r="Q696" s="381"/>
      <c r="R696" s="381"/>
      <c r="S696" s="381"/>
    </row>
    <row r="697" spans="1:19" ht="12.75" customHeight="1" x14ac:dyDescent="0.25">
      <c r="A697" s="128" t="str">
        <f t="shared" si="21"/>
        <v/>
      </c>
      <c r="B697" s="129"/>
      <c r="C697" s="130"/>
      <c r="D697" s="98"/>
      <c r="E697" s="95"/>
      <c r="F697" s="187"/>
      <c r="G697" s="98"/>
      <c r="H697" s="98"/>
      <c r="I697" s="95"/>
      <c r="J697" s="131" t="str">
        <f t="shared" si="20"/>
        <v/>
      </c>
      <c r="K697" s="131"/>
      <c r="L697" s="132"/>
      <c r="M697" s="131"/>
      <c r="N697" s="134"/>
      <c r="O697" s="95"/>
      <c r="P697" s="131"/>
      <c r="Q697" s="381"/>
      <c r="R697" s="381"/>
      <c r="S697" s="381"/>
    </row>
    <row r="698" spans="1:19" ht="12.75" customHeight="1" x14ac:dyDescent="0.25">
      <c r="A698" s="128" t="str">
        <f t="shared" si="21"/>
        <v/>
      </c>
      <c r="B698" s="129"/>
      <c r="C698" s="130"/>
      <c r="D698" s="98"/>
      <c r="E698" s="95"/>
      <c r="F698" s="187"/>
      <c r="G698" s="98"/>
      <c r="H698" s="98"/>
      <c r="I698" s="95"/>
      <c r="J698" s="131" t="str">
        <f t="shared" si="20"/>
        <v/>
      </c>
      <c r="K698" s="131"/>
      <c r="L698" s="132"/>
      <c r="M698" s="131"/>
      <c r="N698" s="134"/>
      <c r="O698" s="95"/>
      <c r="P698" s="131"/>
      <c r="Q698" s="381"/>
      <c r="R698" s="381"/>
      <c r="S698" s="381"/>
    </row>
    <row r="699" spans="1:19" ht="12.75" customHeight="1" x14ac:dyDescent="0.25">
      <c r="A699" s="128" t="str">
        <f t="shared" si="21"/>
        <v/>
      </c>
      <c r="B699" s="129"/>
      <c r="C699" s="130"/>
      <c r="D699" s="98"/>
      <c r="E699" s="95"/>
      <c r="F699" s="187"/>
      <c r="G699" s="98"/>
      <c r="H699" s="98"/>
      <c r="I699" s="95"/>
      <c r="J699" s="131" t="str">
        <f t="shared" si="20"/>
        <v/>
      </c>
      <c r="K699" s="131"/>
      <c r="L699" s="132"/>
      <c r="M699" s="131"/>
      <c r="N699" s="134"/>
      <c r="O699" s="95"/>
      <c r="P699" s="131"/>
      <c r="Q699" s="381"/>
      <c r="R699" s="381"/>
      <c r="S699" s="381"/>
    </row>
    <row r="700" spans="1:19" ht="12.75" customHeight="1" x14ac:dyDescent="0.25">
      <c r="A700" s="128" t="str">
        <f t="shared" si="21"/>
        <v/>
      </c>
      <c r="B700" s="129"/>
      <c r="C700" s="130"/>
      <c r="D700" s="98"/>
      <c r="E700" s="95"/>
      <c r="F700" s="187"/>
      <c r="G700" s="98"/>
      <c r="H700" s="98"/>
      <c r="I700" s="95"/>
      <c r="J700" s="131" t="str">
        <f t="shared" si="20"/>
        <v/>
      </c>
      <c r="K700" s="131"/>
      <c r="L700" s="132"/>
      <c r="M700" s="131"/>
      <c r="N700" s="134"/>
      <c r="O700" s="95"/>
      <c r="P700" s="131"/>
      <c r="Q700" s="381"/>
      <c r="R700" s="381"/>
      <c r="S700" s="381"/>
    </row>
    <row r="701" spans="1:19" ht="12.75" customHeight="1" x14ac:dyDescent="0.25">
      <c r="A701" s="128" t="str">
        <f t="shared" si="21"/>
        <v/>
      </c>
      <c r="B701" s="129"/>
      <c r="C701" s="130"/>
      <c r="D701" s="98"/>
      <c r="E701" s="95"/>
      <c r="F701" s="187"/>
      <c r="G701" s="98"/>
      <c r="H701" s="98"/>
      <c r="I701" s="95"/>
      <c r="J701" s="131" t="str">
        <f t="shared" si="20"/>
        <v/>
      </c>
      <c r="K701" s="131"/>
      <c r="L701" s="132"/>
      <c r="M701" s="131"/>
      <c r="N701" s="134"/>
      <c r="O701" s="95"/>
      <c r="P701" s="131"/>
      <c r="Q701" s="381"/>
      <c r="R701" s="381"/>
      <c r="S701" s="381"/>
    </row>
    <row r="702" spans="1:19" ht="12.75" customHeight="1" x14ac:dyDescent="0.25">
      <c r="A702" s="128" t="str">
        <f t="shared" si="21"/>
        <v/>
      </c>
      <c r="B702" s="129"/>
      <c r="C702" s="130"/>
      <c r="D702" s="98"/>
      <c r="E702" s="95"/>
      <c r="F702" s="187"/>
      <c r="G702" s="98"/>
      <c r="H702" s="98"/>
      <c r="I702" s="95"/>
      <c r="J702" s="131" t="str">
        <f t="shared" si="20"/>
        <v/>
      </c>
      <c r="K702" s="131"/>
      <c r="L702" s="132"/>
      <c r="M702" s="131"/>
      <c r="N702" s="134"/>
      <c r="O702" s="95"/>
      <c r="P702" s="131"/>
      <c r="Q702" s="381"/>
      <c r="R702" s="381"/>
      <c r="S702" s="381"/>
    </row>
    <row r="703" spans="1:19" ht="12.75" customHeight="1" x14ac:dyDescent="0.25">
      <c r="A703" s="128" t="str">
        <f t="shared" si="21"/>
        <v/>
      </c>
      <c r="B703" s="129"/>
      <c r="C703" s="130"/>
      <c r="D703" s="98"/>
      <c r="E703" s="95"/>
      <c r="F703" s="187"/>
      <c r="G703" s="98"/>
      <c r="H703" s="98"/>
      <c r="I703" s="95"/>
      <c r="J703" s="131" t="str">
        <f t="shared" si="20"/>
        <v/>
      </c>
      <c r="K703" s="131"/>
      <c r="L703" s="132"/>
      <c r="M703" s="131"/>
      <c r="N703" s="134"/>
      <c r="O703" s="95"/>
      <c r="P703" s="131"/>
      <c r="Q703" s="381"/>
      <c r="R703" s="381"/>
      <c r="S703" s="381"/>
    </row>
    <row r="704" spans="1:19" ht="12.75" customHeight="1" x14ac:dyDescent="0.25">
      <c r="A704" s="128" t="str">
        <f t="shared" si="21"/>
        <v/>
      </c>
      <c r="B704" s="129"/>
      <c r="C704" s="130"/>
      <c r="D704" s="98"/>
      <c r="E704" s="95"/>
      <c r="F704" s="187"/>
      <c r="G704" s="98"/>
      <c r="H704" s="98"/>
      <c r="I704" s="95"/>
      <c r="J704" s="131" t="str">
        <f t="shared" si="20"/>
        <v/>
      </c>
      <c r="K704" s="131"/>
      <c r="L704" s="132"/>
      <c r="M704" s="131"/>
      <c r="N704" s="134"/>
      <c r="O704" s="95"/>
      <c r="P704" s="131"/>
      <c r="Q704" s="381"/>
      <c r="R704" s="381"/>
      <c r="S704" s="381"/>
    </row>
    <row r="705" spans="1:19" ht="12.75" customHeight="1" x14ac:dyDescent="0.25">
      <c r="A705" s="128" t="str">
        <f t="shared" si="21"/>
        <v/>
      </c>
      <c r="B705" s="129"/>
      <c r="C705" s="130"/>
      <c r="D705" s="98"/>
      <c r="E705" s="95"/>
      <c r="F705" s="187"/>
      <c r="G705" s="98"/>
      <c r="H705" s="98"/>
      <c r="I705" s="95"/>
      <c r="J705" s="131" t="str">
        <f t="shared" si="20"/>
        <v/>
      </c>
      <c r="K705" s="131"/>
      <c r="L705" s="132"/>
      <c r="M705" s="131"/>
      <c r="N705" s="134"/>
      <c r="O705" s="95"/>
      <c r="P705" s="131"/>
      <c r="Q705" s="381"/>
      <c r="R705" s="381"/>
      <c r="S705" s="381"/>
    </row>
    <row r="706" spans="1:19" ht="12.75" customHeight="1" x14ac:dyDescent="0.25">
      <c r="A706" s="128" t="str">
        <f t="shared" si="21"/>
        <v/>
      </c>
      <c r="B706" s="129"/>
      <c r="C706" s="130"/>
      <c r="D706" s="98"/>
      <c r="E706" s="95"/>
      <c r="F706" s="187"/>
      <c r="G706" s="98"/>
      <c r="H706" s="98"/>
      <c r="I706" s="95"/>
      <c r="J706" s="131" t="str">
        <f t="shared" si="20"/>
        <v/>
      </c>
      <c r="K706" s="131"/>
      <c r="L706" s="132"/>
      <c r="M706" s="131"/>
      <c r="N706" s="134"/>
      <c r="O706" s="95"/>
      <c r="P706" s="131"/>
      <c r="Q706" s="381"/>
      <c r="R706" s="381"/>
      <c r="S706" s="381"/>
    </row>
    <row r="707" spans="1:19" ht="12.75" customHeight="1" x14ac:dyDescent="0.25">
      <c r="A707" s="128" t="str">
        <f t="shared" si="21"/>
        <v/>
      </c>
      <c r="B707" s="129"/>
      <c r="C707" s="130"/>
      <c r="D707" s="98"/>
      <c r="E707" s="95"/>
      <c r="F707" s="187"/>
      <c r="G707" s="98"/>
      <c r="H707" s="98"/>
      <c r="I707" s="95"/>
      <c r="J707" s="131" t="str">
        <f t="shared" si="20"/>
        <v/>
      </c>
      <c r="K707" s="131"/>
      <c r="L707" s="132"/>
      <c r="M707" s="131"/>
      <c r="N707" s="134"/>
      <c r="O707" s="95"/>
      <c r="P707" s="131"/>
      <c r="Q707" s="381"/>
      <c r="R707" s="381"/>
      <c r="S707" s="381"/>
    </row>
    <row r="708" spans="1:19" ht="12.75" customHeight="1" x14ac:dyDescent="0.25">
      <c r="A708" s="128" t="str">
        <f t="shared" si="21"/>
        <v/>
      </c>
      <c r="B708" s="129"/>
      <c r="C708" s="130"/>
      <c r="D708" s="98"/>
      <c r="E708" s="95"/>
      <c r="F708" s="187"/>
      <c r="G708" s="98"/>
      <c r="H708" s="98"/>
      <c r="I708" s="95"/>
      <c r="J708" s="131" t="str">
        <f t="shared" si="20"/>
        <v/>
      </c>
      <c r="K708" s="131"/>
      <c r="L708" s="132"/>
      <c r="M708" s="131"/>
      <c r="N708" s="134"/>
      <c r="O708" s="95"/>
      <c r="P708" s="131"/>
      <c r="Q708" s="381"/>
      <c r="R708" s="381"/>
      <c r="S708" s="381"/>
    </row>
    <row r="709" spans="1:19" ht="12.75" customHeight="1" x14ac:dyDescent="0.25">
      <c r="A709" s="128" t="str">
        <f t="shared" si="21"/>
        <v/>
      </c>
      <c r="B709" s="129"/>
      <c r="C709" s="130"/>
      <c r="D709" s="98"/>
      <c r="E709" s="95"/>
      <c r="F709" s="187"/>
      <c r="G709" s="98"/>
      <c r="H709" s="98"/>
      <c r="I709" s="95"/>
      <c r="J709" s="131" t="str">
        <f t="shared" si="20"/>
        <v/>
      </c>
      <c r="K709" s="131"/>
      <c r="L709" s="132"/>
      <c r="M709" s="131"/>
      <c r="N709" s="134"/>
      <c r="O709" s="95"/>
      <c r="P709" s="131"/>
      <c r="Q709" s="381"/>
      <c r="R709" s="381"/>
      <c r="S709" s="381"/>
    </row>
    <row r="710" spans="1:19" ht="12.75" customHeight="1" x14ac:dyDescent="0.25">
      <c r="A710" s="128" t="str">
        <f t="shared" si="21"/>
        <v/>
      </c>
      <c r="B710" s="129"/>
      <c r="C710" s="130"/>
      <c r="D710" s="98"/>
      <c r="E710" s="95"/>
      <c r="F710" s="187"/>
      <c r="G710" s="98"/>
      <c r="H710" s="98"/>
      <c r="I710" s="95"/>
      <c r="J710" s="131" t="str">
        <f t="shared" si="20"/>
        <v/>
      </c>
      <c r="K710" s="131"/>
      <c r="L710" s="132"/>
      <c r="M710" s="131"/>
      <c r="N710" s="134"/>
      <c r="O710" s="95"/>
      <c r="P710" s="131"/>
      <c r="Q710" s="381"/>
      <c r="R710" s="381"/>
      <c r="S710" s="381"/>
    </row>
    <row r="711" spans="1:19" ht="12.75" customHeight="1" x14ac:dyDescent="0.25">
      <c r="A711" s="128" t="str">
        <f t="shared" si="21"/>
        <v/>
      </c>
      <c r="B711" s="129"/>
      <c r="C711" s="130"/>
      <c r="D711" s="98"/>
      <c r="E711" s="95"/>
      <c r="F711" s="187"/>
      <c r="G711" s="98"/>
      <c r="H711" s="98"/>
      <c r="I711" s="95"/>
      <c r="J711" s="131" t="str">
        <f t="shared" si="20"/>
        <v/>
      </c>
      <c r="K711" s="131"/>
      <c r="L711" s="132"/>
      <c r="M711" s="131"/>
      <c r="N711" s="134"/>
      <c r="O711" s="95"/>
      <c r="P711" s="131"/>
      <c r="Q711" s="381"/>
      <c r="R711" s="381"/>
      <c r="S711" s="381"/>
    </row>
    <row r="712" spans="1:19" ht="12.75" customHeight="1" x14ac:dyDescent="0.25">
      <c r="A712" s="128" t="str">
        <f t="shared" si="21"/>
        <v/>
      </c>
      <c r="B712" s="129"/>
      <c r="C712" s="130"/>
      <c r="D712" s="98"/>
      <c r="E712" s="95"/>
      <c r="F712" s="187"/>
      <c r="G712" s="98"/>
      <c r="H712" s="98"/>
      <c r="I712" s="95"/>
      <c r="J712" s="131" t="str">
        <f t="shared" si="20"/>
        <v/>
      </c>
      <c r="K712" s="131"/>
      <c r="L712" s="132"/>
      <c r="M712" s="131"/>
      <c r="N712" s="134"/>
      <c r="O712" s="95"/>
      <c r="P712" s="131"/>
      <c r="Q712" s="381"/>
      <c r="R712" s="381"/>
      <c r="S712" s="381"/>
    </row>
    <row r="713" spans="1:19" ht="12.75" customHeight="1" x14ac:dyDescent="0.25">
      <c r="A713" s="128" t="str">
        <f t="shared" si="21"/>
        <v/>
      </c>
      <c r="B713" s="129"/>
      <c r="C713" s="130"/>
      <c r="D713" s="98"/>
      <c r="E713" s="95"/>
      <c r="F713" s="187"/>
      <c r="G713" s="98"/>
      <c r="H713" s="98"/>
      <c r="I713" s="95"/>
      <c r="J713" s="131" t="str">
        <f t="shared" si="20"/>
        <v/>
      </c>
      <c r="K713" s="131"/>
      <c r="L713" s="132"/>
      <c r="M713" s="131"/>
      <c r="N713" s="134"/>
      <c r="O713" s="95"/>
      <c r="P713" s="131"/>
      <c r="Q713" s="381"/>
      <c r="R713" s="381"/>
      <c r="S713" s="381"/>
    </row>
    <row r="714" spans="1:19" ht="12.75" customHeight="1" x14ac:dyDescent="0.25">
      <c r="A714" s="128" t="str">
        <f t="shared" si="21"/>
        <v/>
      </c>
      <c r="B714" s="129"/>
      <c r="C714" s="130"/>
      <c r="D714" s="98"/>
      <c r="E714" s="95"/>
      <c r="F714" s="187"/>
      <c r="G714" s="98"/>
      <c r="H714" s="98"/>
      <c r="I714" s="95"/>
      <c r="J714" s="131" t="str">
        <f t="shared" si="20"/>
        <v/>
      </c>
      <c r="K714" s="131"/>
      <c r="L714" s="132"/>
      <c r="M714" s="131"/>
      <c r="N714" s="134"/>
      <c r="O714" s="95"/>
      <c r="P714" s="131"/>
      <c r="Q714" s="381"/>
      <c r="R714" s="381"/>
      <c r="S714" s="381"/>
    </row>
    <row r="715" spans="1:19" ht="12.75" customHeight="1" x14ac:dyDescent="0.25">
      <c r="A715" s="128" t="str">
        <f t="shared" si="21"/>
        <v/>
      </c>
      <c r="B715" s="129"/>
      <c r="C715" s="130"/>
      <c r="D715" s="98"/>
      <c r="E715" s="95"/>
      <c r="F715" s="187"/>
      <c r="G715" s="98"/>
      <c r="H715" s="98"/>
      <c r="I715" s="95"/>
      <c r="J715" s="131" t="str">
        <f t="shared" si="20"/>
        <v/>
      </c>
      <c r="K715" s="131"/>
      <c r="L715" s="132"/>
      <c r="M715" s="131"/>
      <c r="N715" s="134"/>
      <c r="O715" s="95"/>
      <c r="P715" s="131"/>
      <c r="Q715" s="381"/>
      <c r="R715" s="381"/>
      <c r="S715" s="381"/>
    </row>
    <row r="716" spans="1:19" ht="12.75" customHeight="1" x14ac:dyDescent="0.25">
      <c r="A716" s="128" t="str">
        <f t="shared" si="21"/>
        <v/>
      </c>
      <c r="B716" s="129"/>
      <c r="C716" s="130"/>
      <c r="D716" s="98"/>
      <c r="E716" s="95"/>
      <c r="F716" s="187"/>
      <c r="G716" s="98"/>
      <c r="H716" s="98"/>
      <c r="I716" s="95"/>
      <c r="J716" s="131" t="str">
        <f t="shared" si="20"/>
        <v/>
      </c>
      <c r="K716" s="131"/>
      <c r="L716" s="132"/>
      <c r="M716" s="131"/>
      <c r="N716" s="134"/>
      <c r="O716" s="95"/>
      <c r="P716" s="131"/>
      <c r="Q716" s="381"/>
      <c r="R716" s="381"/>
      <c r="S716" s="381"/>
    </row>
    <row r="717" spans="1:19" ht="12.75" customHeight="1" x14ac:dyDescent="0.25">
      <c r="A717" s="128" t="str">
        <f t="shared" si="21"/>
        <v/>
      </c>
      <c r="B717" s="129"/>
      <c r="C717" s="130"/>
      <c r="D717" s="98"/>
      <c r="E717" s="95"/>
      <c r="F717" s="187"/>
      <c r="G717" s="98"/>
      <c r="H717" s="98"/>
      <c r="I717" s="95"/>
      <c r="J717" s="131" t="str">
        <f t="shared" si="20"/>
        <v/>
      </c>
      <c r="K717" s="131"/>
      <c r="L717" s="132"/>
      <c r="M717" s="131"/>
      <c r="N717" s="134"/>
      <c r="O717" s="95"/>
      <c r="P717" s="131"/>
      <c r="Q717" s="381"/>
      <c r="R717" s="381"/>
      <c r="S717" s="381"/>
    </row>
    <row r="718" spans="1:19" ht="12.75" customHeight="1" x14ac:dyDescent="0.25">
      <c r="A718" s="128" t="str">
        <f t="shared" si="21"/>
        <v/>
      </c>
      <c r="B718" s="129"/>
      <c r="C718" s="130"/>
      <c r="D718" s="98"/>
      <c r="E718" s="95"/>
      <c r="F718" s="187"/>
      <c r="G718" s="98"/>
      <c r="H718" s="98"/>
      <c r="I718" s="95"/>
      <c r="J718" s="131" t="str">
        <f t="shared" si="20"/>
        <v/>
      </c>
      <c r="K718" s="131"/>
      <c r="L718" s="132"/>
      <c r="M718" s="131"/>
      <c r="N718" s="134"/>
      <c r="O718" s="95"/>
      <c r="P718" s="131"/>
      <c r="Q718" s="381"/>
      <c r="R718" s="381"/>
      <c r="S718" s="381"/>
    </row>
    <row r="719" spans="1:19" ht="12.75" customHeight="1" x14ac:dyDescent="0.25">
      <c r="A719" s="128" t="str">
        <f t="shared" si="21"/>
        <v/>
      </c>
      <c r="B719" s="129"/>
      <c r="C719" s="130"/>
      <c r="D719" s="98"/>
      <c r="E719" s="95"/>
      <c r="F719" s="187"/>
      <c r="G719" s="98"/>
      <c r="H719" s="98"/>
      <c r="I719" s="95"/>
      <c r="J719" s="131" t="str">
        <f t="shared" si="20"/>
        <v/>
      </c>
      <c r="K719" s="131"/>
      <c r="L719" s="132"/>
      <c r="M719" s="131"/>
      <c r="N719" s="134"/>
      <c r="O719" s="95"/>
      <c r="P719" s="131"/>
      <c r="Q719" s="381"/>
      <c r="R719" s="381"/>
      <c r="S719" s="381"/>
    </row>
    <row r="720" spans="1:19" ht="12.75" customHeight="1" x14ac:dyDescent="0.25">
      <c r="A720" s="128" t="str">
        <f t="shared" si="21"/>
        <v/>
      </c>
      <c r="B720" s="129"/>
      <c r="C720" s="130"/>
      <c r="D720" s="98"/>
      <c r="E720" s="95"/>
      <c r="F720" s="187"/>
      <c r="G720" s="98"/>
      <c r="H720" s="98"/>
      <c r="I720" s="95"/>
      <c r="J720" s="131" t="str">
        <f t="shared" si="20"/>
        <v/>
      </c>
      <c r="K720" s="131"/>
      <c r="L720" s="132"/>
      <c r="M720" s="131"/>
      <c r="N720" s="134"/>
      <c r="O720" s="95"/>
      <c r="P720" s="131"/>
      <c r="Q720" s="381"/>
      <c r="R720" s="381"/>
      <c r="S720" s="381"/>
    </row>
    <row r="721" spans="1:19" ht="12.75" customHeight="1" x14ac:dyDescent="0.25">
      <c r="A721" s="128" t="str">
        <f t="shared" si="21"/>
        <v/>
      </c>
      <c r="B721" s="129"/>
      <c r="C721" s="130"/>
      <c r="D721" s="98"/>
      <c r="E721" s="95"/>
      <c r="F721" s="187"/>
      <c r="G721" s="98"/>
      <c r="H721" s="98"/>
      <c r="I721" s="95"/>
      <c r="J721" s="131" t="str">
        <f t="shared" si="20"/>
        <v/>
      </c>
      <c r="K721" s="131"/>
      <c r="L721" s="132"/>
      <c r="M721" s="131"/>
      <c r="N721" s="134"/>
      <c r="O721" s="95"/>
      <c r="P721" s="131"/>
      <c r="Q721" s="381"/>
      <c r="R721" s="381"/>
      <c r="S721" s="381"/>
    </row>
    <row r="722" spans="1:19" ht="12.75" customHeight="1" x14ac:dyDescent="0.25">
      <c r="A722" s="128" t="str">
        <f t="shared" si="21"/>
        <v/>
      </c>
      <c r="B722" s="129"/>
      <c r="C722" s="130"/>
      <c r="D722" s="98"/>
      <c r="E722" s="95"/>
      <c r="F722" s="187"/>
      <c r="G722" s="98"/>
      <c r="H722" s="98"/>
      <c r="I722" s="95"/>
      <c r="J722" s="131" t="str">
        <f t="shared" si="20"/>
        <v/>
      </c>
      <c r="K722" s="131"/>
      <c r="L722" s="132"/>
      <c r="M722" s="131"/>
      <c r="N722" s="134"/>
      <c r="O722" s="95"/>
      <c r="P722" s="131"/>
      <c r="Q722" s="381"/>
      <c r="R722" s="381"/>
      <c r="S722" s="381"/>
    </row>
    <row r="723" spans="1:19" ht="12.75" customHeight="1" x14ac:dyDescent="0.25">
      <c r="A723" s="128" t="str">
        <f t="shared" si="21"/>
        <v/>
      </c>
      <c r="B723" s="129"/>
      <c r="C723" s="130"/>
      <c r="D723" s="98"/>
      <c r="E723" s="95"/>
      <c r="F723" s="187"/>
      <c r="G723" s="98"/>
      <c r="H723" s="98"/>
      <c r="I723" s="95"/>
      <c r="J723" s="131" t="str">
        <f t="shared" si="20"/>
        <v/>
      </c>
      <c r="K723" s="131"/>
      <c r="L723" s="132"/>
      <c r="M723" s="131"/>
      <c r="N723" s="134"/>
      <c r="O723" s="95"/>
      <c r="P723" s="131"/>
      <c r="Q723" s="381"/>
      <c r="R723" s="381"/>
      <c r="S723" s="381"/>
    </row>
    <row r="724" spans="1:19" ht="12.75" customHeight="1" x14ac:dyDescent="0.25">
      <c r="A724" s="128" t="str">
        <f t="shared" si="21"/>
        <v/>
      </c>
      <c r="B724" s="129"/>
      <c r="C724" s="130"/>
      <c r="D724" s="98"/>
      <c r="E724" s="95"/>
      <c r="F724" s="187"/>
      <c r="G724" s="98"/>
      <c r="H724" s="98"/>
      <c r="I724" s="95"/>
      <c r="J724" s="131" t="str">
        <f t="shared" si="20"/>
        <v/>
      </c>
      <c r="K724" s="131"/>
      <c r="L724" s="132"/>
      <c r="M724" s="131"/>
      <c r="N724" s="134"/>
      <c r="O724" s="95"/>
      <c r="P724" s="131"/>
      <c r="Q724" s="381"/>
      <c r="R724" s="381"/>
      <c r="S724" s="381"/>
    </row>
    <row r="725" spans="1:19" ht="12.75" customHeight="1" x14ac:dyDescent="0.25">
      <c r="A725" s="128" t="str">
        <f t="shared" si="21"/>
        <v/>
      </c>
      <c r="B725" s="129"/>
      <c r="C725" s="130"/>
      <c r="D725" s="98"/>
      <c r="E725" s="95"/>
      <c r="F725" s="187"/>
      <c r="G725" s="98"/>
      <c r="H725" s="98"/>
      <c r="I725" s="95"/>
      <c r="J725" s="131" t="str">
        <f t="shared" si="20"/>
        <v/>
      </c>
      <c r="K725" s="131"/>
      <c r="L725" s="132"/>
      <c r="M725" s="131"/>
      <c r="N725" s="134"/>
      <c r="O725" s="95"/>
      <c r="P725" s="131"/>
      <c r="Q725" s="381"/>
      <c r="R725" s="381"/>
      <c r="S725" s="381"/>
    </row>
    <row r="726" spans="1:19" ht="12.75" customHeight="1" x14ac:dyDescent="0.25">
      <c r="A726" s="128" t="str">
        <f t="shared" si="21"/>
        <v/>
      </c>
      <c r="B726" s="129"/>
      <c r="C726" s="130"/>
      <c r="D726" s="98"/>
      <c r="E726" s="95"/>
      <c r="F726" s="187"/>
      <c r="G726" s="98"/>
      <c r="H726" s="98"/>
      <c r="I726" s="95"/>
      <c r="J726" s="131" t="str">
        <f t="shared" si="20"/>
        <v/>
      </c>
      <c r="K726" s="131"/>
      <c r="L726" s="132"/>
      <c r="M726" s="131"/>
      <c r="N726" s="134"/>
      <c r="O726" s="95"/>
      <c r="P726" s="131"/>
      <c r="Q726" s="381"/>
      <c r="R726" s="381"/>
      <c r="S726" s="381"/>
    </row>
    <row r="727" spans="1:19" ht="12.75" customHeight="1" x14ac:dyDescent="0.25">
      <c r="A727" s="128" t="str">
        <f t="shared" si="21"/>
        <v/>
      </c>
      <c r="B727" s="129"/>
      <c r="C727" s="130"/>
      <c r="D727" s="98"/>
      <c r="E727" s="95"/>
      <c r="F727" s="187"/>
      <c r="G727" s="98"/>
      <c r="H727" s="98"/>
      <c r="I727" s="95"/>
      <c r="J727" s="131" t="str">
        <f t="shared" si="20"/>
        <v/>
      </c>
      <c r="K727" s="131"/>
      <c r="L727" s="132"/>
      <c r="M727" s="131"/>
      <c r="N727" s="134"/>
      <c r="O727" s="95"/>
      <c r="P727" s="131"/>
      <c r="Q727" s="381"/>
      <c r="R727" s="381"/>
      <c r="S727" s="381"/>
    </row>
    <row r="728" spans="1:19" ht="12.75" customHeight="1" x14ac:dyDescent="0.25">
      <c r="A728" s="128" t="str">
        <f t="shared" si="21"/>
        <v/>
      </c>
      <c r="B728" s="129"/>
      <c r="C728" s="130"/>
      <c r="D728" s="98"/>
      <c r="E728" s="95"/>
      <c r="F728" s="187"/>
      <c r="G728" s="98"/>
      <c r="H728" s="98"/>
      <c r="I728" s="95"/>
      <c r="J728" s="131" t="str">
        <f t="shared" si="20"/>
        <v/>
      </c>
      <c r="K728" s="131"/>
      <c r="L728" s="132"/>
      <c r="M728" s="131"/>
      <c r="N728" s="134"/>
      <c r="O728" s="95"/>
      <c r="P728" s="131"/>
      <c r="Q728" s="381"/>
      <c r="R728" s="381"/>
      <c r="S728" s="381"/>
    </row>
    <row r="729" spans="1:19" ht="12.75" customHeight="1" x14ac:dyDescent="0.25">
      <c r="A729" s="128" t="str">
        <f t="shared" si="21"/>
        <v/>
      </c>
      <c r="B729" s="129"/>
      <c r="C729" s="130"/>
      <c r="D729" s="98"/>
      <c r="E729" s="95"/>
      <c r="F729" s="187"/>
      <c r="G729" s="98"/>
      <c r="H729" s="98"/>
      <c r="I729" s="95"/>
      <c r="J729" s="131" t="str">
        <f t="shared" si="20"/>
        <v/>
      </c>
      <c r="K729" s="131"/>
      <c r="L729" s="132"/>
      <c r="M729" s="131"/>
      <c r="N729" s="134"/>
      <c r="O729" s="95"/>
      <c r="P729" s="131"/>
      <c r="Q729" s="381"/>
      <c r="R729" s="381"/>
      <c r="S729" s="381"/>
    </row>
    <row r="730" spans="1:19" ht="12.75" customHeight="1" x14ac:dyDescent="0.25">
      <c r="A730" s="128" t="str">
        <f t="shared" si="21"/>
        <v/>
      </c>
      <c r="B730" s="129"/>
      <c r="C730" s="130"/>
      <c r="D730" s="98"/>
      <c r="E730" s="95"/>
      <c r="F730" s="187"/>
      <c r="G730" s="98"/>
      <c r="H730" s="98"/>
      <c r="I730" s="95"/>
      <c r="J730" s="131" t="str">
        <f t="shared" si="20"/>
        <v/>
      </c>
      <c r="K730" s="131"/>
      <c r="L730" s="132"/>
      <c r="M730" s="131"/>
      <c r="N730" s="134"/>
      <c r="O730" s="95"/>
      <c r="P730" s="131"/>
      <c r="Q730" s="381"/>
      <c r="R730" s="381"/>
      <c r="S730" s="381"/>
    </row>
    <row r="731" spans="1:19" ht="12.75" customHeight="1" x14ac:dyDescent="0.25">
      <c r="A731" s="128" t="str">
        <f t="shared" si="21"/>
        <v/>
      </c>
      <c r="B731" s="129"/>
      <c r="C731" s="130"/>
      <c r="D731" s="98"/>
      <c r="E731" s="95"/>
      <c r="F731" s="187"/>
      <c r="G731" s="98"/>
      <c r="H731" s="98"/>
      <c r="I731" s="95"/>
      <c r="J731" s="131" t="str">
        <f t="shared" si="20"/>
        <v/>
      </c>
      <c r="K731" s="131"/>
      <c r="L731" s="132"/>
      <c r="M731" s="131"/>
      <c r="N731" s="134"/>
      <c r="O731" s="95"/>
      <c r="P731" s="131"/>
      <c r="Q731" s="381"/>
      <c r="R731" s="381"/>
      <c r="S731" s="381"/>
    </row>
    <row r="732" spans="1:19" ht="12.75" customHeight="1" x14ac:dyDescent="0.25">
      <c r="A732" s="128" t="str">
        <f t="shared" si="21"/>
        <v/>
      </c>
      <c r="B732" s="129"/>
      <c r="C732" s="130"/>
      <c r="D732" s="98"/>
      <c r="E732" s="95"/>
      <c r="F732" s="187"/>
      <c r="G732" s="98"/>
      <c r="H732" s="98"/>
      <c r="I732" s="95"/>
      <c r="J732" s="131" t="str">
        <f t="shared" si="20"/>
        <v/>
      </c>
      <c r="K732" s="131"/>
      <c r="L732" s="132"/>
      <c r="M732" s="131"/>
      <c r="N732" s="134"/>
      <c r="O732" s="95"/>
      <c r="P732" s="131"/>
      <c r="Q732" s="381"/>
      <c r="R732" s="381"/>
      <c r="S732" s="381"/>
    </row>
    <row r="733" spans="1:19" ht="12.75" customHeight="1" x14ac:dyDescent="0.25">
      <c r="A733" s="128" t="str">
        <f t="shared" si="21"/>
        <v/>
      </c>
      <c r="B733" s="129"/>
      <c r="C733" s="130"/>
      <c r="D733" s="98"/>
      <c r="E733" s="95"/>
      <c r="F733" s="187"/>
      <c r="G733" s="98"/>
      <c r="H733" s="98"/>
      <c r="I733" s="95"/>
      <c r="J733" s="131" t="str">
        <f t="shared" si="20"/>
        <v/>
      </c>
      <c r="K733" s="131"/>
      <c r="L733" s="132"/>
      <c r="M733" s="131"/>
      <c r="N733" s="134"/>
      <c r="O733" s="95"/>
      <c r="P733" s="131"/>
      <c r="Q733" s="381"/>
      <c r="R733" s="381"/>
      <c r="S733" s="381"/>
    </row>
    <row r="734" spans="1:19" ht="12.75" customHeight="1" x14ac:dyDescent="0.25">
      <c r="A734" s="128" t="str">
        <f t="shared" si="21"/>
        <v/>
      </c>
      <c r="B734" s="129"/>
      <c r="C734" s="130"/>
      <c r="D734" s="98"/>
      <c r="E734" s="95"/>
      <c r="F734" s="187"/>
      <c r="G734" s="98"/>
      <c r="H734" s="98"/>
      <c r="I734" s="95"/>
      <c r="J734" s="131" t="str">
        <f t="shared" si="20"/>
        <v/>
      </c>
      <c r="K734" s="131"/>
      <c r="L734" s="132"/>
      <c r="M734" s="131"/>
      <c r="N734" s="134"/>
      <c r="O734" s="95"/>
      <c r="P734" s="131"/>
      <c r="Q734" s="381"/>
      <c r="R734" s="381"/>
      <c r="S734" s="381"/>
    </row>
    <row r="735" spans="1:19" ht="12.75" customHeight="1" x14ac:dyDescent="0.25">
      <c r="A735" s="128" t="str">
        <f t="shared" si="21"/>
        <v/>
      </c>
      <c r="B735" s="129"/>
      <c r="C735" s="130"/>
      <c r="D735" s="98"/>
      <c r="E735" s="95"/>
      <c r="F735" s="187"/>
      <c r="G735" s="98"/>
      <c r="H735" s="98"/>
      <c r="I735" s="95"/>
      <c r="J735" s="131" t="str">
        <f t="shared" si="20"/>
        <v/>
      </c>
      <c r="K735" s="131"/>
      <c r="L735" s="132"/>
      <c r="M735" s="131"/>
      <c r="N735" s="134"/>
      <c r="O735" s="95"/>
      <c r="P735" s="131"/>
      <c r="Q735" s="381"/>
      <c r="R735" s="381"/>
      <c r="S735" s="381"/>
    </row>
    <row r="736" spans="1:19" ht="12.75" customHeight="1" x14ac:dyDescent="0.25">
      <c r="A736" s="128" t="str">
        <f t="shared" si="21"/>
        <v/>
      </c>
      <c r="B736" s="129"/>
      <c r="C736" s="130"/>
      <c r="D736" s="98"/>
      <c r="E736" s="95"/>
      <c r="F736" s="187"/>
      <c r="G736" s="98"/>
      <c r="H736" s="98"/>
      <c r="I736" s="95"/>
      <c r="J736" s="131" t="str">
        <f t="shared" si="20"/>
        <v/>
      </c>
      <c r="K736" s="131"/>
      <c r="L736" s="132"/>
      <c r="M736" s="131"/>
      <c r="N736" s="134"/>
      <c r="O736" s="95"/>
      <c r="P736" s="131"/>
      <c r="Q736" s="381"/>
      <c r="R736" s="381"/>
      <c r="S736" s="381"/>
    </row>
    <row r="737" spans="1:19" ht="12.75" customHeight="1" x14ac:dyDescent="0.25">
      <c r="A737" s="128" t="str">
        <f t="shared" si="21"/>
        <v/>
      </c>
      <c r="B737" s="129"/>
      <c r="C737" s="130"/>
      <c r="D737" s="98"/>
      <c r="E737" s="95"/>
      <c r="F737" s="187"/>
      <c r="G737" s="98"/>
      <c r="H737" s="98"/>
      <c r="I737" s="95"/>
      <c r="J737" s="131" t="str">
        <f t="shared" si="20"/>
        <v/>
      </c>
      <c r="K737" s="131"/>
      <c r="L737" s="132"/>
      <c r="M737" s="131"/>
      <c r="N737" s="134"/>
      <c r="O737" s="95"/>
      <c r="P737" s="131"/>
      <c r="Q737" s="381"/>
      <c r="R737" s="381"/>
      <c r="S737" s="381"/>
    </row>
    <row r="738" spans="1:19" ht="12.75" customHeight="1" x14ac:dyDescent="0.25">
      <c r="A738" s="128" t="str">
        <f t="shared" si="21"/>
        <v/>
      </c>
      <c r="B738" s="129"/>
      <c r="C738" s="130"/>
      <c r="D738" s="98"/>
      <c r="E738" s="95"/>
      <c r="F738" s="187"/>
      <c r="G738" s="98"/>
      <c r="H738" s="98"/>
      <c r="I738" s="95"/>
      <c r="J738" s="131" t="str">
        <f t="shared" si="20"/>
        <v/>
      </c>
      <c r="K738" s="131"/>
      <c r="L738" s="132"/>
      <c r="M738" s="131"/>
      <c r="N738" s="134"/>
      <c r="O738" s="95"/>
      <c r="P738" s="131"/>
      <c r="Q738" s="381"/>
      <c r="R738" s="381"/>
      <c r="S738" s="381"/>
    </row>
    <row r="739" spans="1:19" ht="12.75" customHeight="1" x14ac:dyDescent="0.25">
      <c r="A739" s="128" t="str">
        <f t="shared" si="21"/>
        <v/>
      </c>
      <c r="B739" s="129"/>
      <c r="C739" s="130"/>
      <c r="D739" s="98"/>
      <c r="E739" s="95"/>
      <c r="F739" s="187"/>
      <c r="G739" s="98"/>
      <c r="H739" s="98"/>
      <c r="I739" s="95"/>
      <c r="J739" s="131" t="str">
        <f t="shared" si="20"/>
        <v/>
      </c>
      <c r="K739" s="131"/>
      <c r="L739" s="132"/>
      <c r="M739" s="131"/>
      <c r="N739" s="134"/>
      <c r="O739" s="95"/>
      <c r="P739" s="131"/>
      <c r="Q739" s="381"/>
      <c r="R739" s="381"/>
      <c r="S739" s="381"/>
    </row>
    <row r="740" spans="1:19" ht="12.75" customHeight="1" x14ac:dyDescent="0.25">
      <c r="A740" s="128" t="str">
        <f t="shared" si="21"/>
        <v/>
      </c>
      <c r="B740" s="129"/>
      <c r="C740" s="130"/>
      <c r="D740" s="98"/>
      <c r="E740" s="95"/>
      <c r="F740" s="187"/>
      <c r="G740" s="98"/>
      <c r="H740" s="98"/>
      <c r="I740" s="95"/>
      <c r="J740" s="131" t="str">
        <f t="shared" si="20"/>
        <v/>
      </c>
      <c r="K740" s="131"/>
      <c r="L740" s="132"/>
      <c r="M740" s="131"/>
      <c r="N740" s="134"/>
      <c r="O740" s="95"/>
      <c r="P740" s="131"/>
      <c r="Q740" s="381"/>
      <c r="R740" s="381"/>
      <c r="S740" s="381"/>
    </row>
    <row r="741" spans="1:19" ht="12.75" customHeight="1" x14ac:dyDescent="0.25">
      <c r="A741" s="128" t="str">
        <f t="shared" si="21"/>
        <v/>
      </c>
      <c r="B741" s="129"/>
      <c r="C741" s="130"/>
      <c r="D741" s="98"/>
      <c r="E741" s="95"/>
      <c r="F741" s="187"/>
      <c r="G741" s="98"/>
      <c r="H741" s="98"/>
      <c r="I741" s="95"/>
      <c r="J741" s="131" t="str">
        <f t="shared" si="20"/>
        <v/>
      </c>
      <c r="K741" s="131"/>
      <c r="L741" s="132"/>
      <c r="M741" s="131"/>
      <c r="N741" s="134"/>
      <c r="O741" s="95"/>
      <c r="P741" s="131"/>
      <c r="Q741" s="381"/>
      <c r="R741" s="381"/>
      <c r="S741" s="381"/>
    </row>
    <row r="742" spans="1:19" ht="12.75" customHeight="1" x14ac:dyDescent="0.25">
      <c r="A742" s="128" t="str">
        <f t="shared" si="21"/>
        <v/>
      </c>
      <c r="B742" s="129"/>
      <c r="C742" s="130"/>
      <c r="D742" s="98"/>
      <c r="E742" s="95"/>
      <c r="F742" s="187"/>
      <c r="G742" s="98"/>
      <c r="H742" s="98"/>
      <c r="I742" s="95"/>
      <c r="J742" s="131" t="str">
        <f t="shared" si="20"/>
        <v/>
      </c>
      <c r="K742" s="131"/>
      <c r="L742" s="132"/>
      <c r="M742" s="131"/>
      <c r="N742" s="134"/>
      <c r="O742" s="95"/>
      <c r="P742" s="131"/>
      <c r="Q742" s="381"/>
      <c r="R742" s="381"/>
      <c r="S742" s="381"/>
    </row>
    <row r="743" spans="1:19" ht="12.75" customHeight="1" x14ac:dyDescent="0.25">
      <c r="A743" s="128" t="str">
        <f t="shared" si="21"/>
        <v/>
      </c>
      <c r="B743" s="129"/>
      <c r="C743" s="130"/>
      <c r="D743" s="98"/>
      <c r="E743" s="95"/>
      <c r="F743" s="187"/>
      <c r="G743" s="98"/>
      <c r="H743" s="98"/>
      <c r="I743" s="95"/>
      <c r="J743" s="131" t="str">
        <f t="shared" si="20"/>
        <v/>
      </c>
      <c r="K743" s="131"/>
      <c r="L743" s="132"/>
      <c r="M743" s="131"/>
      <c r="N743" s="134"/>
      <c r="O743" s="95"/>
      <c r="P743" s="131"/>
      <c r="Q743" s="381"/>
      <c r="R743" s="381"/>
      <c r="S743" s="381"/>
    </row>
    <row r="744" spans="1:19" ht="12.75" customHeight="1" x14ac:dyDescent="0.25">
      <c r="A744" s="128" t="str">
        <f t="shared" si="21"/>
        <v/>
      </c>
      <c r="B744" s="129"/>
      <c r="C744" s="130"/>
      <c r="D744" s="98"/>
      <c r="E744" s="95"/>
      <c r="F744" s="187"/>
      <c r="G744" s="98"/>
      <c r="H744" s="98"/>
      <c r="I744" s="95"/>
      <c r="J744" s="131" t="str">
        <f t="shared" si="20"/>
        <v/>
      </c>
      <c r="K744" s="131"/>
      <c r="L744" s="132"/>
      <c r="M744" s="131"/>
      <c r="N744" s="134"/>
      <c r="O744" s="95"/>
      <c r="P744" s="131"/>
      <c r="Q744" s="381"/>
      <c r="R744" s="381"/>
      <c r="S744" s="381"/>
    </row>
    <row r="745" spans="1:19" ht="12.75" customHeight="1" x14ac:dyDescent="0.25">
      <c r="A745" s="128" t="str">
        <f t="shared" si="21"/>
        <v/>
      </c>
      <c r="B745" s="129"/>
      <c r="C745" s="130"/>
      <c r="D745" s="98"/>
      <c r="E745" s="95"/>
      <c r="F745" s="187"/>
      <c r="G745" s="98"/>
      <c r="H745" s="98"/>
      <c r="I745" s="95"/>
      <c r="J745" s="131" t="str">
        <f t="shared" si="20"/>
        <v/>
      </c>
      <c r="K745" s="131"/>
      <c r="L745" s="132"/>
      <c r="M745" s="131"/>
      <c r="N745" s="134"/>
      <c r="O745" s="95"/>
      <c r="P745" s="131"/>
      <c r="Q745" s="381"/>
      <c r="R745" s="381"/>
      <c r="S745" s="381"/>
    </row>
    <row r="746" spans="1:19" ht="12.75" customHeight="1" x14ac:dyDescent="0.25">
      <c r="A746" s="128" t="str">
        <f t="shared" si="21"/>
        <v/>
      </c>
      <c r="B746" s="129"/>
      <c r="C746" s="130"/>
      <c r="D746" s="98"/>
      <c r="E746" s="95"/>
      <c r="F746" s="187"/>
      <c r="G746" s="98"/>
      <c r="H746" s="98"/>
      <c r="I746" s="95"/>
      <c r="J746" s="131" t="str">
        <f t="shared" si="20"/>
        <v/>
      </c>
      <c r="K746" s="131"/>
      <c r="L746" s="132"/>
      <c r="M746" s="131"/>
      <c r="N746" s="134"/>
      <c r="O746" s="95"/>
      <c r="P746" s="131"/>
      <c r="Q746" s="381"/>
      <c r="R746" s="381"/>
      <c r="S746" s="381"/>
    </row>
    <row r="747" spans="1:19" ht="12.75" customHeight="1" x14ac:dyDescent="0.25">
      <c r="A747" s="128" t="str">
        <f t="shared" si="21"/>
        <v/>
      </c>
      <c r="B747" s="129"/>
      <c r="C747" s="130"/>
      <c r="D747" s="98"/>
      <c r="E747" s="95"/>
      <c r="F747" s="187"/>
      <c r="G747" s="98"/>
      <c r="H747" s="98"/>
      <c r="I747" s="95"/>
      <c r="J747" s="131" t="str">
        <f t="shared" si="20"/>
        <v/>
      </c>
      <c r="K747" s="131"/>
      <c r="L747" s="132"/>
      <c r="M747" s="131"/>
      <c r="N747" s="134"/>
      <c r="O747" s="95"/>
      <c r="P747" s="131"/>
      <c r="Q747" s="381"/>
      <c r="R747" s="381"/>
      <c r="S747" s="381"/>
    </row>
    <row r="748" spans="1:19" ht="12.75" customHeight="1" x14ac:dyDescent="0.25">
      <c r="A748" s="128" t="str">
        <f t="shared" si="21"/>
        <v/>
      </c>
      <c r="B748" s="129"/>
      <c r="C748" s="130"/>
      <c r="D748" s="98"/>
      <c r="E748" s="95"/>
      <c r="F748" s="187"/>
      <c r="G748" s="98"/>
      <c r="H748" s="98"/>
      <c r="I748" s="95"/>
      <c r="J748" s="131" t="str">
        <f t="shared" si="20"/>
        <v/>
      </c>
      <c r="K748" s="131"/>
      <c r="L748" s="132"/>
      <c r="M748" s="131"/>
      <c r="N748" s="134"/>
      <c r="O748" s="95"/>
      <c r="P748" s="131"/>
      <c r="Q748" s="381"/>
      <c r="R748" s="381"/>
      <c r="S748" s="381"/>
    </row>
    <row r="749" spans="1:19" ht="12.75" customHeight="1" x14ac:dyDescent="0.25">
      <c r="A749" s="128" t="str">
        <f t="shared" si="21"/>
        <v/>
      </c>
      <c r="B749" s="129"/>
      <c r="C749" s="130"/>
      <c r="D749" s="98"/>
      <c r="E749" s="95"/>
      <c r="F749" s="187"/>
      <c r="G749" s="98"/>
      <c r="H749" s="98"/>
      <c r="I749" s="95"/>
      <c r="J749" s="131" t="str">
        <f t="shared" si="20"/>
        <v/>
      </c>
      <c r="K749" s="131"/>
      <c r="L749" s="132"/>
      <c r="M749" s="131"/>
      <c r="N749" s="134"/>
      <c r="O749" s="95"/>
      <c r="P749" s="131"/>
      <c r="Q749" s="381"/>
      <c r="R749" s="381"/>
      <c r="S749" s="381"/>
    </row>
    <row r="750" spans="1:19" ht="12.75" customHeight="1" x14ac:dyDescent="0.25">
      <c r="A750" s="128" t="str">
        <f t="shared" si="21"/>
        <v/>
      </c>
      <c r="B750" s="129"/>
      <c r="C750" s="130"/>
      <c r="D750" s="98"/>
      <c r="E750" s="95"/>
      <c r="F750" s="187"/>
      <c r="G750" s="98"/>
      <c r="H750" s="98"/>
      <c r="I750" s="95"/>
      <c r="J750" s="131" t="str">
        <f t="shared" si="20"/>
        <v/>
      </c>
      <c r="K750" s="131"/>
      <c r="L750" s="132"/>
      <c r="M750" s="131"/>
      <c r="N750" s="134"/>
      <c r="O750" s="95"/>
      <c r="P750" s="131"/>
      <c r="Q750" s="381"/>
      <c r="R750" s="381"/>
      <c r="S750" s="381"/>
    </row>
    <row r="751" spans="1:19" ht="12.75" customHeight="1" x14ac:dyDescent="0.25">
      <c r="A751" s="128" t="str">
        <f t="shared" si="21"/>
        <v/>
      </c>
      <c r="B751" s="129"/>
      <c r="C751" s="130"/>
      <c r="D751" s="98"/>
      <c r="E751" s="95"/>
      <c r="F751" s="187"/>
      <c r="G751" s="98"/>
      <c r="H751" s="98"/>
      <c r="I751" s="95"/>
      <c r="J751" s="131" t="str">
        <f t="shared" si="20"/>
        <v/>
      </c>
      <c r="K751" s="131"/>
      <c r="L751" s="132"/>
      <c r="M751" s="131"/>
      <c r="N751" s="134"/>
      <c r="O751" s="95"/>
      <c r="P751" s="131"/>
      <c r="Q751" s="381"/>
      <c r="R751" s="381"/>
      <c r="S751" s="381"/>
    </row>
    <row r="752" spans="1:19" ht="12.75" customHeight="1" x14ac:dyDescent="0.25">
      <c r="A752" s="128" t="str">
        <f t="shared" si="21"/>
        <v/>
      </c>
      <c r="B752" s="129"/>
      <c r="C752" s="130"/>
      <c r="D752" s="98"/>
      <c r="E752" s="95"/>
      <c r="F752" s="187"/>
      <c r="G752" s="98"/>
      <c r="H752" s="98"/>
      <c r="I752" s="95"/>
      <c r="J752" s="131" t="str">
        <f t="shared" si="20"/>
        <v/>
      </c>
      <c r="K752" s="131"/>
      <c r="L752" s="132"/>
      <c r="M752" s="131"/>
      <c r="N752" s="134"/>
      <c r="O752" s="95"/>
      <c r="P752" s="131"/>
      <c r="Q752" s="381"/>
      <c r="R752" s="381"/>
      <c r="S752" s="381"/>
    </row>
    <row r="753" spans="1:19" ht="12.75" customHeight="1" x14ac:dyDescent="0.25">
      <c r="A753" s="128" t="str">
        <f t="shared" si="21"/>
        <v/>
      </c>
      <c r="B753" s="129"/>
      <c r="C753" s="130"/>
      <c r="D753" s="98"/>
      <c r="E753" s="95"/>
      <c r="F753" s="187"/>
      <c r="G753" s="98"/>
      <c r="H753" s="98"/>
      <c r="I753" s="95"/>
      <c r="J753" s="131" t="str">
        <f t="shared" si="20"/>
        <v/>
      </c>
      <c r="K753" s="131"/>
      <c r="L753" s="132"/>
      <c r="M753" s="131"/>
      <c r="N753" s="134"/>
      <c r="O753" s="95"/>
      <c r="P753" s="131"/>
      <c r="Q753" s="381"/>
      <c r="R753" s="381"/>
      <c r="S753" s="381"/>
    </row>
    <row r="754" spans="1:19" ht="12.75" customHeight="1" x14ac:dyDescent="0.25">
      <c r="A754" s="128" t="str">
        <f t="shared" si="21"/>
        <v/>
      </c>
      <c r="B754" s="129"/>
      <c r="C754" s="130"/>
      <c r="D754" s="98"/>
      <c r="E754" s="95"/>
      <c r="F754" s="187"/>
      <c r="G754" s="98"/>
      <c r="H754" s="98"/>
      <c r="I754" s="95"/>
      <c r="J754" s="131" t="str">
        <f t="shared" si="20"/>
        <v/>
      </c>
      <c r="K754" s="131"/>
      <c r="L754" s="132"/>
      <c r="M754" s="131"/>
      <c r="N754" s="134"/>
      <c r="O754" s="95"/>
      <c r="P754" s="131"/>
      <c r="Q754" s="381"/>
      <c r="R754" s="381"/>
      <c r="S754" s="381"/>
    </row>
    <row r="755" spans="1:19" ht="12.75" customHeight="1" x14ac:dyDescent="0.25">
      <c r="A755" s="128" t="str">
        <f t="shared" si="21"/>
        <v/>
      </c>
      <c r="B755" s="129"/>
      <c r="C755" s="130"/>
      <c r="D755" s="98"/>
      <c r="E755" s="95"/>
      <c r="F755" s="187"/>
      <c r="G755" s="98"/>
      <c r="H755" s="98"/>
      <c r="I755" s="95"/>
      <c r="J755" s="131" t="str">
        <f t="shared" si="20"/>
        <v/>
      </c>
      <c r="K755" s="131"/>
      <c r="L755" s="132"/>
      <c r="M755" s="131"/>
      <c r="N755" s="134"/>
      <c r="O755" s="95"/>
      <c r="P755" s="131"/>
      <c r="Q755" s="381"/>
      <c r="R755" s="381"/>
      <c r="S755" s="381"/>
    </row>
    <row r="756" spans="1:19" ht="12.75" customHeight="1" x14ac:dyDescent="0.25">
      <c r="A756" s="128" t="str">
        <f t="shared" si="21"/>
        <v/>
      </c>
      <c r="B756" s="129"/>
      <c r="C756" s="130"/>
      <c r="D756" s="98"/>
      <c r="E756" s="95"/>
      <c r="F756" s="187"/>
      <c r="G756" s="98"/>
      <c r="H756" s="98"/>
      <c r="I756" s="95"/>
      <c r="J756" s="131" t="str">
        <f t="shared" si="20"/>
        <v/>
      </c>
      <c r="K756" s="131"/>
      <c r="L756" s="132"/>
      <c r="M756" s="131"/>
      <c r="N756" s="134"/>
      <c r="O756" s="95"/>
      <c r="P756" s="131"/>
      <c r="Q756" s="381"/>
      <c r="R756" s="381"/>
      <c r="S756" s="381"/>
    </row>
    <row r="757" spans="1:19" ht="12.75" customHeight="1" x14ac:dyDescent="0.25">
      <c r="A757" s="128" t="str">
        <f t="shared" si="21"/>
        <v/>
      </c>
      <c r="B757" s="129"/>
      <c r="C757" s="130"/>
      <c r="D757" s="98"/>
      <c r="E757" s="95"/>
      <c r="F757" s="187"/>
      <c r="G757" s="98"/>
      <c r="H757" s="98"/>
      <c r="I757" s="95"/>
      <c r="J757" s="131" t="str">
        <f t="shared" si="20"/>
        <v/>
      </c>
      <c r="K757" s="131"/>
      <c r="L757" s="132"/>
      <c r="M757" s="131"/>
      <c r="N757" s="134"/>
      <c r="O757" s="95"/>
      <c r="P757" s="131"/>
      <c r="Q757" s="381"/>
      <c r="R757" s="381"/>
      <c r="S757" s="381"/>
    </row>
    <row r="758" spans="1:19" ht="12.75" customHeight="1" x14ac:dyDescent="0.25">
      <c r="A758" s="128" t="str">
        <f t="shared" si="21"/>
        <v/>
      </c>
      <c r="B758" s="129"/>
      <c r="C758" s="130"/>
      <c r="D758" s="98"/>
      <c r="E758" s="95"/>
      <c r="F758" s="187"/>
      <c r="G758" s="98"/>
      <c r="H758" s="98"/>
      <c r="I758" s="95"/>
      <c r="J758" s="131" t="str">
        <f t="shared" si="20"/>
        <v/>
      </c>
      <c r="K758" s="131"/>
      <c r="L758" s="132"/>
      <c r="M758" s="131"/>
      <c r="N758" s="134"/>
      <c r="O758" s="95"/>
      <c r="P758" s="131"/>
      <c r="Q758" s="381"/>
      <c r="R758" s="381"/>
      <c r="S758" s="381"/>
    </row>
    <row r="759" spans="1:19" ht="12.75" customHeight="1" x14ac:dyDescent="0.25">
      <c r="A759" s="128" t="str">
        <f t="shared" si="21"/>
        <v/>
      </c>
      <c r="B759" s="129"/>
      <c r="C759" s="130"/>
      <c r="D759" s="98"/>
      <c r="E759" s="95"/>
      <c r="F759" s="187"/>
      <c r="G759" s="98"/>
      <c r="H759" s="98"/>
      <c r="I759" s="95"/>
      <c r="J759" s="131" t="str">
        <f t="shared" si="20"/>
        <v/>
      </c>
      <c r="K759" s="131"/>
      <c r="L759" s="132"/>
      <c r="M759" s="131"/>
      <c r="N759" s="134"/>
      <c r="O759" s="95"/>
      <c r="P759" s="131"/>
      <c r="Q759" s="381"/>
      <c r="R759" s="381"/>
      <c r="S759" s="381"/>
    </row>
    <row r="760" spans="1:19" ht="12.75" customHeight="1" x14ac:dyDescent="0.25">
      <c r="A760" s="128" t="str">
        <f t="shared" si="21"/>
        <v/>
      </c>
      <c r="B760" s="129"/>
      <c r="C760" s="130"/>
      <c r="D760" s="98"/>
      <c r="E760" s="95"/>
      <c r="F760" s="187"/>
      <c r="G760" s="98"/>
      <c r="H760" s="98"/>
      <c r="I760" s="95"/>
      <c r="J760" s="131" t="str">
        <f t="shared" si="20"/>
        <v/>
      </c>
      <c r="K760" s="131"/>
      <c r="L760" s="132"/>
      <c r="M760" s="131"/>
      <c r="N760" s="134"/>
      <c r="O760" s="95"/>
      <c r="P760" s="131"/>
      <c r="Q760" s="381"/>
      <c r="R760" s="381"/>
      <c r="S760" s="381"/>
    </row>
    <row r="761" spans="1:19" ht="12.75" customHeight="1" x14ac:dyDescent="0.25">
      <c r="A761" s="128" t="str">
        <f t="shared" si="21"/>
        <v/>
      </c>
      <c r="B761" s="129"/>
      <c r="C761" s="130"/>
      <c r="D761" s="98"/>
      <c r="E761" s="95"/>
      <c r="F761" s="187"/>
      <c r="G761" s="98"/>
      <c r="H761" s="98"/>
      <c r="I761" s="95"/>
      <c r="J761" s="131" t="str">
        <f t="shared" si="20"/>
        <v/>
      </c>
      <c r="K761" s="131"/>
      <c r="L761" s="132"/>
      <c r="M761" s="131"/>
      <c r="N761" s="134"/>
      <c r="O761" s="95"/>
      <c r="P761" s="131"/>
      <c r="Q761" s="381"/>
      <c r="R761" s="381"/>
      <c r="S761" s="381"/>
    </row>
    <row r="762" spans="1:19" ht="12.75" customHeight="1" x14ac:dyDescent="0.25">
      <c r="A762" s="128" t="str">
        <f t="shared" si="21"/>
        <v/>
      </c>
      <c r="B762" s="129"/>
      <c r="C762" s="130"/>
      <c r="D762" s="98"/>
      <c r="E762" s="95"/>
      <c r="F762" s="187"/>
      <c r="G762" s="98"/>
      <c r="H762" s="98"/>
      <c r="I762" s="95"/>
      <c r="J762" s="131" t="str">
        <f t="shared" si="20"/>
        <v/>
      </c>
      <c r="K762" s="131"/>
      <c r="L762" s="132"/>
      <c r="M762" s="131"/>
      <c r="N762" s="134"/>
      <c r="O762" s="95"/>
      <c r="P762" s="131"/>
      <c r="Q762" s="381"/>
      <c r="R762" s="381"/>
      <c r="S762" s="381"/>
    </row>
    <row r="763" spans="1:19" ht="12.75" customHeight="1" x14ac:dyDescent="0.25">
      <c r="A763" s="128" t="str">
        <f t="shared" si="21"/>
        <v/>
      </c>
      <c r="B763" s="129"/>
      <c r="C763" s="130"/>
      <c r="D763" s="98"/>
      <c r="E763" s="95"/>
      <c r="F763" s="187"/>
      <c r="G763" s="98"/>
      <c r="H763" s="98"/>
      <c r="I763" s="95"/>
      <c r="J763" s="131" t="str">
        <f t="shared" si="20"/>
        <v/>
      </c>
      <c r="K763" s="131"/>
      <c r="L763" s="132"/>
      <c r="M763" s="131"/>
      <c r="N763" s="134"/>
      <c r="O763" s="95"/>
      <c r="P763" s="131"/>
      <c r="Q763" s="381"/>
      <c r="R763" s="381"/>
      <c r="S763" s="381"/>
    </row>
    <row r="764" spans="1:19" ht="12.75" customHeight="1" x14ac:dyDescent="0.25">
      <c r="A764" s="128" t="str">
        <f t="shared" si="21"/>
        <v/>
      </c>
      <c r="B764" s="129"/>
      <c r="C764" s="130"/>
      <c r="D764" s="98"/>
      <c r="E764" s="95"/>
      <c r="F764" s="187"/>
      <c r="G764" s="98"/>
      <c r="H764" s="98"/>
      <c r="I764" s="95"/>
      <c r="J764" s="131" t="str">
        <f t="shared" si="20"/>
        <v/>
      </c>
      <c r="K764" s="131"/>
      <c r="L764" s="132"/>
      <c r="M764" s="131"/>
      <c r="N764" s="134"/>
      <c r="O764" s="95"/>
      <c r="P764" s="131"/>
      <c r="Q764" s="381"/>
      <c r="R764" s="381"/>
      <c r="S764" s="381"/>
    </row>
    <row r="765" spans="1:19" ht="12.75" customHeight="1" x14ac:dyDescent="0.25">
      <c r="A765" s="128" t="str">
        <f t="shared" si="21"/>
        <v/>
      </c>
      <c r="B765" s="129"/>
      <c r="C765" s="130"/>
      <c r="D765" s="98"/>
      <c r="E765" s="95"/>
      <c r="F765" s="187"/>
      <c r="G765" s="98"/>
      <c r="H765" s="98"/>
      <c r="I765" s="95"/>
      <c r="J765" s="131" t="str">
        <f t="shared" si="20"/>
        <v/>
      </c>
      <c r="K765" s="131"/>
      <c r="L765" s="132"/>
      <c r="M765" s="131"/>
      <c r="N765" s="134"/>
      <c r="O765" s="95"/>
      <c r="P765" s="131"/>
      <c r="Q765" s="381"/>
      <c r="R765" s="381"/>
      <c r="S765" s="381"/>
    </row>
    <row r="766" spans="1:19" ht="12.75" customHeight="1" x14ac:dyDescent="0.25">
      <c r="A766" s="128" t="str">
        <f t="shared" si="21"/>
        <v/>
      </c>
      <c r="B766" s="129"/>
      <c r="C766" s="130"/>
      <c r="D766" s="98"/>
      <c r="E766" s="95"/>
      <c r="F766" s="187"/>
      <c r="G766" s="98"/>
      <c r="H766" s="98"/>
      <c r="I766" s="95"/>
      <c r="J766" s="131" t="str">
        <f t="shared" si="20"/>
        <v/>
      </c>
      <c r="K766" s="131"/>
      <c r="L766" s="132"/>
      <c r="M766" s="131"/>
      <c r="N766" s="134"/>
      <c r="O766" s="95"/>
      <c r="P766" s="131"/>
      <c r="Q766" s="381"/>
      <c r="R766" s="381"/>
      <c r="S766" s="381"/>
    </row>
    <row r="767" spans="1:19" ht="12.75" customHeight="1" x14ac:dyDescent="0.25">
      <c r="A767" s="128" t="str">
        <f t="shared" si="21"/>
        <v/>
      </c>
      <c r="B767" s="129"/>
      <c r="C767" s="130"/>
      <c r="D767" s="98"/>
      <c r="E767" s="95"/>
      <c r="F767" s="187"/>
      <c r="G767" s="98"/>
      <c r="H767" s="98"/>
      <c r="I767" s="95"/>
      <c r="J767" s="131" t="str">
        <f t="shared" si="20"/>
        <v/>
      </c>
      <c r="K767" s="131"/>
      <c r="L767" s="132"/>
      <c r="M767" s="131"/>
      <c r="N767" s="134"/>
      <c r="O767" s="95"/>
      <c r="P767" s="131"/>
      <c r="Q767" s="381"/>
      <c r="R767" s="381"/>
      <c r="S767" s="381"/>
    </row>
    <row r="768" spans="1:19" ht="12.75" customHeight="1" x14ac:dyDescent="0.25">
      <c r="A768" s="128" t="str">
        <f t="shared" si="21"/>
        <v/>
      </c>
      <c r="B768" s="129"/>
      <c r="C768" s="130"/>
      <c r="D768" s="98"/>
      <c r="E768" s="95"/>
      <c r="F768" s="187"/>
      <c r="G768" s="98"/>
      <c r="H768" s="98"/>
      <c r="I768" s="95"/>
      <c r="J768" s="131" t="str">
        <f t="shared" si="20"/>
        <v/>
      </c>
      <c r="K768" s="131"/>
      <c r="L768" s="132"/>
      <c r="M768" s="131"/>
      <c r="N768" s="134"/>
      <c r="O768" s="95"/>
      <c r="P768" s="131"/>
      <c r="Q768" s="381"/>
      <c r="R768" s="381"/>
      <c r="S768" s="381"/>
    </row>
    <row r="769" spans="1:19" ht="12.75" customHeight="1" x14ac:dyDescent="0.25">
      <c r="A769" s="128" t="str">
        <f t="shared" si="21"/>
        <v/>
      </c>
      <c r="B769" s="129"/>
      <c r="C769" s="130"/>
      <c r="D769" s="98"/>
      <c r="E769" s="95"/>
      <c r="F769" s="187"/>
      <c r="G769" s="98"/>
      <c r="H769" s="98"/>
      <c r="I769" s="95"/>
      <c r="J769" s="131" t="str">
        <f t="shared" si="20"/>
        <v/>
      </c>
      <c r="K769" s="131"/>
      <c r="L769" s="132"/>
      <c r="M769" s="131"/>
      <c r="N769" s="134"/>
      <c r="O769" s="95"/>
      <c r="P769" s="131"/>
      <c r="Q769" s="381"/>
      <c r="R769" s="381"/>
      <c r="S769" s="381"/>
    </row>
    <row r="770" spans="1:19" ht="12.75" customHeight="1" x14ac:dyDescent="0.25">
      <c r="A770" s="128" t="str">
        <f t="shared" si="21"/>
        <v/>
      </c>
      <c r="B770" s="129"/>
      <c r="C770" s="130"/>
      <c r="D770" s="98"/>
      <c r="E770" s="95"/>
      <c r="F770" s="187"/>
      <c r="G770" s="98"/>
      <c r="H770" s="98"/>
      <c r="I770" s="95"/>
      <c r="J770" s="131" t="str">
        <f t="shared" si="20"/>
        <v/>
      </c>
      <c r="K770" s="131"/>
      <c r="L770" s="132"/>
      <c r="M770" s="131"/>
      <c r="N770" s="134"/>
      <c r="O770" s="95"/>
      <c r="P770" s="131"/>
      <c r="Q770" s="381"/>
      <c r="R770" s="381"/>
      <c r="S770" s="381"/>
    </row>
    <row r="771" spans="1:19" ht="12.75" customHeight="1" x14ac:dyDescent="0.25">
      <c r="A771" s="128" t="str">
        <f t="shared" si="21"/>
        <v/>
      </c>
      <c r="B771" s="129"/>
      <c r="C771" s="130"/>
      <c r="D771" s="98"/>
      <c r="E771" s="95"/>
      <c r="F771" s="187"/>
      <c r="G771" s="98"/>
      <c r="H771" s="98"/>
      <c r="I771" s="95"/>
      <c r="J771" s="131" t="str">
        <f t="shared" si="20"/>
        <v/>
      </c>
      <c r="K771" s="131"/>
      <c r="L771" s="132"/>
      <c r="M771" s="131"/>
      <c r="N771" s="134"/>
      <c r="O771" s="95"/>
      <c r="P771" s="131"/>
      <c r="Q771" s="381"/>
      <c r="R771" s="381"/>
      <c r="S771" s="381"/>
    </row>
    <row r="772" spans="1:19" ht="12.75" customHeight="1" x14ac:dyDescent="0.25">
      <c r="A772" s="128" t="str">
        <f t="shared" si="21"/>
        <v/>
      </c>
      <c r="B772" s="129"/>
      <c r="C772" s="130"/>
      <c r="D772" s="98"/>
      <c r="E772" s="95"/>
      <c r="F772" s="187"/>
      <c r="G772" s="98"/>
      <c r="H772" s="98"/>
      <c r="I772" s="95"/>
      <c r="J772" s="131" t="str">
        <f t="shared" si="20"/>
        <v/>
      </c>
      <c r="K772" s="131"/>
      <c r="L772" s="132"/>
      <c r="M772" s="131"/>
      <c r="N772" s="134"/>
      <c r="O772" s="95"/>
      <c r="P772" s="131"/>
      <c r="Q772" s="381"/>
      <c r="R772" s="381"/>
      <c r="S772" s="381"/>
    </row>
    <row r="773" spans="1:19" ht="12.75" customHeight="1" x14ac:dyDescent="0.25">
      <c r="A773" s="128" t="str">
        <f t="shared" si="21"/>
        <v/>
      </c>
      <c r="B773" s="129"/>
      <c r="C773" s="130"/>
      <c r="D773" s="98"/>
      <c r="E773" s="95"/>
      <c r="F773" s="187"/>
      <c r="G773" s="98"/>
      <c r="H773" s="98"/>
      <c r="I773" s="95"/>
      <c r="J773" s="131" t="str">
        <f t="shared" si="20"/>
        <v/>
      </c>
      <c r="K773" s="131"/>
      <c r="L773" s="132"/>
      <c r="M773" s="131"/>
      <c r="N773" s="134"/>
      <c r="O773" s="95"/>
      <c r="P773" s="131"/>
      <c r="Q773" s="381"/>
      <c r="R773" s="381"/>
      <c r="S773" s="381"/>
    </row>
    <row r="774" spans="1:19" ht="12.75" customHeight="1" x14ac:dyDescent="0.25">
      <c r="A774" s="128" t="str">
        <f t="shared" si="21"/>
        <v/>
      </c>
      <c r="B774" s="129"/>
      <c r="C774" s="130"/>
      <c r="D774" s="98"/>
      <c r="E774" s="95"/>
      <c r="F774" s="187"/>
      <c r="G774" s="98"/>
      <c r="H774" s="98"/>
      <c r="I774" s="95"/>
      <c r="J774" s="131" t="str">
        <f t="shared" si="20"/>
        <v/>
      </c>
      <c r="K774" s="131"/>
      <c r="L774" s="132"/>
      <c r="M774" s="131"/>
      <c r="N774" s="134"/>
      <c r="O774" s="95"/>
      <c r="P774" s="131"/>
      <c r="Q774" s="381"/>
      <c r="R774" s="381"/>
      <c r="S774" s="381"/>
    </row>
    <row r="775" spans="1:19" ht="12.75" customHeight="1" x14ac:dyDescent="0.25">
      <c r="A775" s="128" t="str">
        <f t="shared" si="21"/>
        <v/>
      </c>
      <c r="B775" s="129"/>
      <c r="C775" s="130"/>
      <c r="D775" s="98"/>
      <c r="E775" s="95"/>
      <c r="F775" s="187"/>
      <c r="G775" s="98"/>
      <c r="H775" s="98"/>
      <c r="I775" s="95"/>
      <c r="J775" s="131" t="str">
        <f t="shared" si="20"/>
        <v/>
      </c>
      <c r="K775" s="131"/>
      <c r="L775" s="132"/>
      <c r="M775" s="131"/>
      <c r="N775" s="134"/>
      <c r="O775" s="95"/>
      <c r="P775" s="131"/>
      <c r="Q775" s="381"/>
      <c r="R775" s="381"/>
      <c r="S775" s="381"/>
    </row>
    <row r="776" spans="1:19" ht="12.75" customHeight="1" x14ac:dyDescent="0.25">
      <c r="A776" s="128" t="str">
        <f t="shared" si="21"/>
        <v/>
      </c>
      <c r="B776" s="129"/>
      <c r="C776" s="130"/>
      <c r="D776" s="98"/>
      <c r="E776" s="95"/>
      <c r="F776" s="187"/>
      <c r="G776" s="98"/>
      <c r="H776" s="98"/>
      <c r="I776" s="95"/>
      <c r="J776" s="131" t="str">
        <f t="shared" si="20"/>
        <v/>
      </c>
      <c r="K776" s="131"/>
      <c r="L776" s="132"/>
      <c r="M776" s="131"/>
      <c r="N776" s="134"/>
      <c r="O776" s="95"/>
      <c r="P776" s="131"/>
      <c r="Q776" s="381"/>
      <c r="R776" s="381"/>
      <c r="S776" s="381"/>
    </row>
    <row r="777" spans="1:19" ht="12.75" customHeight="1" x14ac:dyDescent="0.25">
      <c r="A777" s="128" t="str">
        <f t="shared" si="21"/>
        <v/>
      </c>
      <c r="B777" s="129"/>
      <c r="C777" s="130"/>
      <c r="D777" s="98"/>
      <c r="E777" s="95"/>
      <c r="F777" s="187"/>
      <c r="G777" s="98"/>
      <c r="H777" s="98"/>
      <c r="I777" s="95"/>
      <c r="J777" s="131" t="str">
        <f t="shared" si="20"/>
        <v/>
      </c>
      <c r="K777" s="131"/>
      <c r="L777" s="132"/>
      <c r="M777" s="131"/>
      <c r="N777" s="134"/>
      <c r="O777" s="95"/>
      <c r="P777" s="131"/>
      <c r="Q777" s="381"/>
      <c r="R777" s="381"/>
      <c r="S777" s="381"/>
    </row>
    <row r="778" spans="1:19" ht="12.75" customHeight="1" x14ac:dyDescent="0.25">
      <c r="A778" s="128" t="str">
        <f t="shared" si="21"/>
        <v/>
      </c>
      <c r="B778" s="129"/>
      <c r="C778" s="130"/>
      <c r="D778" s="98"/>
      <c r="E778" s="95"/>
      <c r="F778" s="187"/>
      <c r="G778" s="98"/>
      <c r="H778" s="98"/>
      <c r="I778" s="95"/>
      <c r="J778" s="131" t="str">
        <f t="shared" si="20"/>
        <v/>
      </c>
      <c r="K778" s="131"/>
      <c r="L778" s="132"/>
      <c r="M778" s="131"/>
      <c r="N778" s="134"/>
      <c r="O778" s="95"/>
      <c r="P778" s="131"/>
      <c r="Q778" s="381"/>
      <c r="R778" s="381"/>
      <c r="S778" s="381"/>
    </row>
    <row r="779" spans="1:19" ht="12.75" customHeight="1" x14ac:dyDescent="0.25">
      <c r="A779" s="128" t="str">
        <f t="shared" si="21"/>
        <v/>
      </c>
      <c r="B779" s="129"/>
      <c r="C779" s="130"/>
      <c r="D779" s="98"/>
      <c r="E779" s="95"/>
      <c r="F779" s="187"/>
      <c r="G779" s="98"/>
      <c r="H779" s="98"/>
      <c r="I779" s="95"/>
      <c r="J779" s="131" t="str">
        <f t="shared" si="20"/>
        <v/>
      </c>
      <c r="K779" s="131"/>
      <c r="L779" s="132"/>
      <c r="M779" s="131"/>
      <c r="N779" s="134"/>
      <c r="O779" s="95"/>
      <c r="P779" s="131"/>
      <c r="Q779" s="381"/>
      <c r="R779" s="381"/>
      <c r="S779" s="381"/>
    </row>
    <row r="780" spans="1:19" ht="12.75" customHeight="1" x14ac:dyDescent="0.25">
      <c r="A780" s="128" t="str">
        <f t="shared" si="21"/>
        <v/>
      </c>
      <c r="B780" s="129"/>
      <c r="C780" s="130"/>
      <c r="D780" s="98"/>
      <c r="E780" s="95"/>
      <c r="F780" s="187"/>
      <c r="G780" s="98"/>
      <c r="H780" s="98"/>
      <c r="I780" s="95"/>
      <c r="J780" s="131" t="str">
        <f t="shared" si="20"/>
        <v/>
      </c>
      <c r="K780" s="131"/>
      <c r="L780" s="132"/>
      <c r="M780" s="131"/>
      <c r="N780" s="134"/>
      <c r="O780" s="95"/>
      <c r="P780" s="131"/>
      <c r="Q780" s="381"/>
      <c r="R780" s="381"/>
      <c r="S780" s="381"/>
    </row>
    <row r="781" spans="1:19" ht="12.75" customHeight="1" x14ac:dyDescent="0.25">
      <c r="A781" s="128" t="str">
        <f t="shared" si="21"/>
        <v/>
      </c>
      <c r="B781" s="129"/>
      <c r="C781" s="130"/>
      <c r="D781" s="98"/>
      <c r="E781" s="95"/>
      <c r="F781" s="187"/>
      <c r="G781" s="98"/>
      <c r="H781" s="98"/>
      <c r="I781" s="95"/>
      <c r="J781" s="131" t="str">
        <f t="shared" si="20"/>
        <v/>
      </c>
      <c r="K781" s="131"/>
      <c r="L781" s="132"/>
      <c r="M781" s="131"/>
      <c r="N781" s="134"/>
      <c r="O781" s="95"/>
      <c r="P781" s="131"/>
      <c r="Q781" s="381"/>
      <c r="R781" s="381"/>
      <c r="S781" s="381"/>
    </row>
    <row r="782" spans="1:19" ht="12.75" customHeight="1" x14ac:dyDescent="0.25">
      <c r="A782" s="128" t="str">
        <f t="shared" si="21"/>
        <v/>
      </c>
      <c r="B782" s="129"/>
      <c r="C782" s="130"/>
      <c r="D782" s="98"/>
      <c r="E782" s="95"/>
      <c r="F782" s="187"/>
      <c r="G782" s="98"/>
      <c r="H782" s="98"/>
      <c r="I782" s="95"/>
      <c r="J782" s="131" t="str">
        <f t="shared" si="20"/>
        <v/>
      </c>
      <c r="K782" s="131"/>
      <c r="L782" s="132"/>
      <c r="M782" s="131"/>
      <c r="N782" s="134"/>
      <c r="O782" s="95"/>
      <c r="P782" s="131"/>
      <c r="Q782" s="381"/>
      <c r="R782" s="381"/>
      <c r="S782" s="381"/>
    </row>
    <row r="783" spans="1:19" ht="12.75" customHeight="1" x14ac:dyDescent="0.25">
      <c r="A783" s="128" t="str">
        <f t="shared" si="21"/>
        <v/>
      </c>
      <c r="B783" s="129"/>
      <c r="C783" s="130"/>
      <c r="D783" s="98"/>
      <c r="E783" s="95"/>
      <c r="F783" s="187"/>
      <c r="G783" s="98"/>
      <c r="H783" s="98"/>
      <c r="I783" s="95"/>
      <c r="J783" s="131" t="str">
        <f t="shared" si="20"/>
        <v/>
      </c>
      <c r="K783" s="131"/>
      <c r="L783" s="132"/>
      <c r="M783" s="131"/>
      <c r="N783" s="134"/>
      <c r="O783" s="95"/>
      <c r="P783" s="131"/>
      <c r="Q783" s="381"/>
      <c r="R783" s="381"/>
      <c r="S783" s="381"/>
    </row>
    <row r="784" spans="1:19" ht="12.75" customHeight="1" x14ac:dyDescent="0.25">
      <c r="A784" s="128" t="str">
        <f t="shared" si="21"/>
        <v/>
      </c>
      <c r="B784" s="129"/>
      <c r="C784" s="130"/>
      <c r="D784" s="98"/>
      <c r="E784" s="95"/>
      <c r="F784" s="187"/>
      <c r="G784" s="98"/>
      <c r="H784" s="98"/>
      <c r="I784" s="95"/>
      <c r="J784" s="131" t="str">
        <f t="shared" si="20"/>
        <v/>
      </c>
      <c r="K784" s="131"/>
      <c r="L784" s="132"/>
      <c r="M784" s="131"/>
      <c r="N784" s="134"/>
      <c r="O784" s="95"/>
      <c r="P784" s="131"/>
      <c r="Q784" s="381"/>
      <c r="R784" s="381"/>
      <c r="S784" s="381"/>
    </row>
    <row r="785" spans="1:19" ht="12.75" customHeight="1" x14ac:dyDescent="0.25">
      <c r="A785" s="128" t="str">
        <f t="shared" si="21"/>
        <v/>
      </c>
      <c r="B785" s="129"/>
      <c r="C785" s="130"/>
      <c r="D785" s="98"/>
      <c r="E785" s="95"/>
      <c r="F785" s="187"/>
      <c r="G785" s="98"/>
      <c r="H785" s="98"/>
      <c r="I785" s="95"/>
      <c r="J785" s="131" t="str">
        <f t="shared" si="20"/>
        <v/>
      </c>
      <c r="K785" s="131"/>
      <c r="L785" s="132"/>
      <c r="M785" s="131"/>
      <c r="N785" s="134"/>
      <c r="O785" s="95"/>
      <c r="P785" s="131"/>
      <c r="Q785" s="381"/>
      <c r="R785" s="381"/>
      <c r="S785" s="381"/>
    </row>
    <row r="786" spans="1:19" ht="12.75" customHeight="1" x14ac:dyDescent="0.25">
      <c r="A786" s="128" t="str">
        <f t="shared" si="21"/>
        <v/>
      </c>
      <c r="B786" s="129"/>
      <c r="C786" s="130"/>
      <c r="D786" s="98"/>
      <c r="E786" s="95"/>
      <c r="F786" s="187"/>
      <c r="G786" s="98"/>
      <c r="H786" s="98"/>
      <c r="I786" s="95"/>
      <c r="J786" s="131" t="str">
        <f t="shared" si="20"/>
        <v/>
      </c>
      <c r="K786" s="131"/>
      <c r="L786" s="132"/>
      <c r="M786" s="131"/>
      <c r="N786" s="134"/>
      <c r="O786" s="95"/>
      <c r="P786" s="131"/>
      <c r="Q786" s="381"/>
      <c r="R786" s="381"/>
      <c r="S786" s="381"/>
    </row>
    <row r="787" spans="1:19" ht="12.75" customHeight="1" x14ac:dyDescent="0.25">
      <c r="A787" s="128" t="str">
        <f t="shared" si="21"/>
        <v/>
      </c>
      <c r="B787" s="129"/>
      <c r="C787" s="130"/>
      <c r="D787" s="98"/>
      <c r="E787" s="95"/>
      <c r="F787" s="187"/>
      <c r="G787" s="98"/>
      <c r="H787" s="98"/>
      <c r="I787" s="95"/>
      <c r="J787" s="131" t="str">
        <f t="shared" ref="J787:J1041" si="22">IF(P787="","",IF(LEN(P787)&gt;14,P787,"CPF Protegido - LGPD"))</f>
        <v/>
      </c>
      <c r="K787" s="131"/>
      <c r="L787" s="132"/>
      <c r="M787" s="131"/>
      <c r="N787" s="134"/>
      <c r="O787" s="95"/>
      <c r="P787" s="131"/>
      <c r="Q787" s="381"/>
      <c r="R787" s="381"/>
      <c r="S787" s="381"/>
    </row>
    <row r="788" spans="1:19" ht="12.75" customHeight="1" x14ac:dyDescent="0.25">
      <c r="A788" s="128" t="str">
        <f t="shared" si="21"/>
        <v/>
      </c>
      <c r="B788" s="129"/>
      <c r="C788" s="130"/>
      <c r="D788" s="98"/>
      <c r="E788" s="95"/>
      <c r="F788" s="187"/>
      <c r="G788" s="98"/>
      <c r="H788" s="98"/>
      <c r="I788" s="95"/>
      <c r="J788" s="131" t="str">
        <f t="shared" si="22"/>
        <v/>
      </c>
      <c r="K788" s="131"/>
      <c r="L788" s="132"/>
      <c r="M788" s="131"/>
      <c r="N788" s="134"/>
      <c r="O788" s="95"/>
      <c r="P788" s="131"/>
      <c r="Q788" s="381"/>
      <c r="R788" s="381"/>
      <c r="S788" s="381"/>
    </row>
    <row r="789" spans="1:19" ht="12.75" customHeight="1" x14ac:dyDescent="0.25">
      <c r="A789" s="128" t="str">
        <f t="shared" si="21"/>
        <v/>
      </c>
      <c r="B789" s="129"/>
      <c r="C789" s="130"/>
      <c r="D789" s="98"/>
      <c r="E789" s="95"/>
      <c r="F789" s="187"/>
      <c r="G789" s="98"/>
      <c r="H789" s="98"/>
      <c r="I789" s="95"/>
      <c r="J789" s="131" t="str">
        <f t="shared" si="22"/>
        <v/>
      </c>
      <c r="K789" s="131"/>
      <c r="L789" s="132"/>
      <c r="M789" s="131"/>
      <c r="N789" s="134"/>
      <c r="O789" s="95"/>
      <c r="P789" s="131"/>
      <c r="Q789" s="381"/>
      <c r="R789" s="381"/>
      <c r="S789" s="381"/>
    </row>
    <row r="790" spans="1:19" ht="12.75" customHeight="1" x14ac:dyDescent="0.25">
      <c r="A790" s="128" t="str">
        <f t="shared" si="21"/>
        <v/>
      </c>
      <c r="B790" s="129"/>
      <c r="C790" s="130"/>
      <c r="D790" s="98"/>
      <c r="E790" s="95"/>
      <c r="F790" s="187"/>
      <c r="G790" s="98"/>
      <c r="H790" s="98"/>
      <c r="I790" s="95"/>
      <c r="J790" s="131" t="str">
        <f t="shared" si="22"/>
        <v/>
      </c>
      <c r="K790" s="131"/>
      <c r="L790" s="132"/>
      <c r="M790" s="131"/>
      <c r="N790" s="134"/>
      <c r="O790" s="95"/>
      <c r="P790" s="131"/>
      <c r="Q790" s="381"/>
      <c r="R790" s="381"/>
      <c r="S790" s="381"/>
    </row>
    <row r="791" spans="1:19" ht="12.75" customHeight="1" x14ac:dyDescent="0.25">
      <c r="A791" s="128" t="str">
        <f t="shared" si="21"/>
        <v/>
      </c>
      <c r="B791" s="129"/>
      <c r="C791" s="130"/>
      <c r="D791" s="98"/>
      <c r="E791" s="95"/>
      <c r="F791" s="187"/>
      <c r="G791" s="98"/>
      <c r="H791" s="98"/>
      <c r="I791" s="95"/>
      <c r="J791" s="131" t="str">
        <f t="shared" si="22"/>
        <v/>
      </c>
      <c r="K791" s="131"/>
      <c r="L791" s="132"/>
      <c r="M791" s="131"/>
      <c r="N791" s="134"/>
      <c r="O791" s="95"/>
      <c r="P791" s="131"/>
      <c r="Q791" s="381"/>
      <c r="R791" s="381"/>
      <c r="S791" s="381"/>
    </row>
    <row r="792" spans="1:19" ht="12.75" customHeight="1" x14ac:dyDescent="0.25">
      <c r="A792" s="128" t="str">
        <f t="shared" si="21"/>
        <v/>
      </c>
      <c r="B792" s="129"/>
      <c r="C792" s="130"/>
      <c r="D792" s="98"/>
      <c r="E792" s="95"/>
      <c r="F792" s="187"/>
      <c r="G792" s="98"/>
      <c r="H792" s="98"/>
      <c r="I792" s="95"/>
      <c r="J792" s="131" t="str">
        <f t="shared" si="22"/>
        <v/>
      </c>
      <c r="K792" s="131"/>
      <c r="L792" s="132"/>
      <c r="M792" s="131"/>
      <c r="N792" s="134"/>
      <c r="O792" s="95"/>
      <c r="P792" s="131"/>
      <c r="Q792" s="381"/>
      <c r="R792" s="381"/>
      <c r="S792" s="381"/>
    </row>
    <row r="793" spans="1:19" ht="12.75" customHeight="1" x14ac:dyDescent="0.25">
      <c r="A793" s="128" t="str">
        <f t="shared" si="21"/>
        <v/>
      </c>
      <c r="B793" s="129"/>
      <c r="C793" s="130"/>
      <c r="D793" s="98"/>
      <c r="E793" s="95"/>
      <c r="F793" s="187"/>
      <c r="G793" s="98"/>
      <c r="H793" s="98"/>
      <c r="I793" s="95"/>
      <c r="J793" s="131" t="str">
        <f t="shared" si="22"/>
        <v/>
      </c>
      <c r="K793" s="131"/>
      <c r="L793" s="132"/>
      <c r="M793" s="131"/>
      <c r="N793" s="134"/>
      <c r="O793" s="95"/>
      <c r="P793" s="131"/>
      <c r="Q793" s="381"/>
      <c r="R793" s="381"/>
      <c r="S793" s="381"/>
    </row>
    <row r="794" spans="1:19" ht="12.75" customHeight="1" x14ac:dyDescent="0.25">
      <c r="A794" s="128" t="str">
        <f t="shared" si="21"/>
        <v/>
      </c>
      <c r="B794" s="129"/>
      <c r="C794" s="130"/>
      <c r="D794" s="98"/>
      <c r="E794" s="95"/>
      <c r="F794" s="187"/>
      <c r="G794" s="98"/>
      <c r="H794" s="98"/>
      <c r="I794" s="95"/>
      <c r="J794" s="131" t="str">
        <f t="shared" si="22"/>
        <v/>
      </c>
      <c r="K794" s="131"/>
      <c r="L794" s="132"/>
      <c r="M794" s="131"/>
      <c r="N794" s="134"/>
      <c r="O794" s="95"/>
      <c r="P794" s="131"/>
      <c r="Q794" s="381"/>
      <c r="R794" s="381"/>
      <c r="S794" s="381"/>
    </row>
    <row r="795" spans="1:19" ht="12.75" customHeight="1" x14ac:dyDescent="0.25">
      <c r="A795" s="128" t="str">
        <f t="shared" si="21"/>
        <v/>
      </c>
      <c r="B795" s="129"/>
      <c r="C795" s="130"/>
      <c r="D795" s="98"/>
      <c r="E795" s="95"/>
      <c r="F795" s="187"/>
      <c r="G795" s="98"/>
      <c r="H795" s="98"/>
      <c r="I795" s="95"/>
      <c r="J795" s="131" t="str">
        <f t="shared" si="22"/>
        <v/>
      </c>
      <c r="K795" s="131"/>
      <c r="L795" s="132"/>
      <c r="M795" s="131"/>
      <c r="N795" s="134"/>
      <c r="O795" s="95"/>
      <c r="P795" s="131"/>
      <c r="Q795" s="381"/>
      <c r="R795" s="381"/>
      <c r="S795" s="381"/>
    </row>
    <row r="796" spans="1:19" ht="12.75" customHeight="1" x14ac:dyDescent="0.25">
      <c r="A796" s="128" t="str">
        <f t="shared" si="21"/>
        <v/>
      </c>
      <c r="B796" s="129"/>
      <c r="C796" s="130"/>
      <c r="D796" s="98"/>
      <c r="E796" s="95"/>
      <c r="F796" s="187"/>
      <c r="G796" s="98"/>
      <c r="H796" s="98"/>
      <c r="I796" s="95"/>
      <c r="J796" s="131" t="str">
        <f t="shared" si="22"/>
        <v/>
      </c>
      <c r="K796" s="131"/>
      <c r="L796" s="132"/>
      <c r="M796" s="131"/>
      <c r="N796" s="134"/>
      <c r="O796" s="95"/>
      <c r="P796" s="131"/>
      <c r="Q796" s="381"/>
      <c r="R796" s="381"/>
      <c r="S796" s="381"/>
    </row>
    <row r="797" spans="1:19" ht="12.75" customHeight="1" x14ac:dyDescent="0.25">
      <c r="A797" s="128" t="str">
        <f t="shared" si="21"/>
        <v/>
      </c>
      <c r="B797" s="129"/>
      <c r="C797" s="130"/>
      <c r="D797" s="98"/>
      <c r="E797" s="95"/>
      <c r="F797" s="187"/>
      <c r="G797" s="98"/>
      <c r="H797" s="98"/>
      <c r="I797" s="95"/>
      <c r="J797" s="131" t="str">
        <f t="shared" si="22"/>
        <v/>
      </c>
      <c r="K797" s="131"/>
      <c r="L797" s="132"/>
      <c r="M797" s="131"/>
      <c r="N797" s="134"/>
      <c r="O797" s="95"/>
      <c r="P797" s="131"/>
      <c r="Q797" s="381"/>
      <c r="R797" s="381"/>
      <c r="S797" s="381"/>
    </row>
    <row r="798" spans="1:19" ht="12.75" customHeight="1" x14ac:dyDescent="0.25">
      <c r="A798" s="128" t="str">
        <f t="shared" si="21"/>
        <v/>
      </c>
      <c r="B798" s="129"/>
      <c r="C798" s="130"/>
      <c r="D798" s="98"/>
      <c r="E798" s="95"/>
      <c r="F798" s="187"/>
      <c r="G798" s="98"/>
      <c r="H798" s="98"/>
      <c r="I798" s="95"/>
      <c r="J798" s="131" t="str">
        <f t="shared" si="22"/>
        <v/>
      </c>
      <c r="K798" s="131"/>
      <c r="L798" s="132"/>
      <c r="M798" s="131"/>
      <c r="N798" s="134"/>
      <c r="O798" s="95"/>
      <c r="P798" s="131"/>
      <c r="Q798" s="381"/>
      <c r="R798" s="381"/>
      <c r="S798" s="381"/>
    </row>
    <row r="799" spans="1:19" ht="12.75" customHeight="1" x14ac:dyDescent="0.25">
      <c r="A799" s="128" t="str">
        <f t="shared" si="21"/>
        <v/>
      </c>
      <c r="B799" s="129"/>
      <c r="C799" s="130"/>
      <c r="D799" s="98"/>
      <c r="E799" s="95"/>
      <c r="F799" s="187"/>
      <c r="G799" s="98"/>
      <c r="H799" s="98"/>
      <c r="I799" s="95"/>
      <c r="J799" s="131" t="str">
        <f t="shared" si="22"/>
        <v/>
      </c>
      <c r="K799" s="131"/>
      <c r="L799" s="132"/>
      <c r="M799" s="131"/>
      <c r="N799" s="134"/>
      <c r="O799" s="95"/>
      <c r="P799" s="131"/>
      <c r="Q799" s="381"/>
      <c r="R799" s="381"/>
      <c r="S799" s="381"/>
    </row>
    <row r="800" spans="1:19" ht="12.75" customHeight="1" x14ac:dyDescent="0.25">
      <c r="A800" s="128" t="str">
        <f t="shared" si="21"/>
        <v/>
      </c>
      <c r="B800" s="129"/>
      <c r="C800" s="130"/>
      <c r="D800" s="98"/>
      <c r="E800" s="95"/>
      <c r="F800" s="187"/>
      <c r="G800" s="98"/>
      <c r="H800" s="98"/>
      <c r="I800" s="95"/>
      <c r="J800" s="131" t="str">
        <f t="shared" si="22"/>
        <v/>
      </c>
      <c r="K800" s="131"/>
      <c r="L800" s="132"/>
      <c r="M800" s="131"/>
      <c r="N800" s="134"/>
      <c r="O800" s="95"/>
      <c r="P800" s="131"/>
      <c r="Q800" s="381"/>
      <c r="R800" s="381"/>
      <c r="S800" s="381"/>
    </row>
    <row r="801" spans="1:19" ht="12.75" customHeight="1" x14ac:dyDescent="0.25">
      <c r="A801" s="128" t="str">
        <f t="shared" si="21"/>
        <v/>
      </c>
      <c r="B801" s="129"/>
      <c r="C801" s="130"/>
      <c r="D801" s="98"/>
      <c r="E801" s="95"/>
      <c r="F801" s="187"/>
      <c r="G801" s="98"/>
      <c r="H801" s="98"/>
      <c r="I801" s="95"/>
      <c r="J801" s="131" t="str">
        <f t="shared" si="22"/>
        <v/>
      </c>
      <c r="K801" s="131"/>
      <c r="L801" s="132"/>
      <c r="M801" s="131"/>
      <c r="N801" s="134"/>
      <c r="O801" s="95"/>
      <c r="P801" s="131"/>
      <c r="Q801" s="381"/>
      <c r="R801" s="381"/>
      <c r="S801" s="381"/>
    </row>
    <row r="802" spans="1:19" ht="12.75" customHeight="1" x14ac:dyDescent="0.25">
      <c r="A802" s="128" t="str">
        <f t="shared" si="21"/>
        <v/>
      </c>
      <c r="B802" s="129"/>
      <c r="C802" s="130"/>
      <c r="D802" s="98"/>
      <c r="E802" s="95"/>
      <c r="F802" s="187"/>
      <c r="G802" s="98"/>
      <c r="H802" s="98"/>
      <c r="I802" s="95"/>
      <c r="J802" s="131" t="str">
        <f t="shared" si="22"/>
        <v/>
      </c>
      <c r="K802" s="131"/>
      <c r="L802" s="132"/>
      <c r="M802" s="131"/>
      <c r="N802" s="134"/>
      <c r="O802" s="95"/>
      <c r="P802" s="131"/>
      <c r="Q802" s="381"/>
      <c r="R802" s="381"/>
      <c r="S802" s="381"/>
    </row>
    <row r="803" spans="1:19" ht="12.75" customHeight="1" x14ac:dyDescent="0.25">
      <c r="A803" s="128" t="str">
        <f t="shared" si="21"/>
        <v/>
      </c>
      <c r="B803" s="129"/>
      <c r="C803" s="130"/>
      <c r="D803" s="98"/>
      <c r="E803" s="95"/>
      <c r="F803" s="187"/>
      <c r="G803" s="98"/>
      <c r="H803" s="98"/>
      <c r="I803" s="95"/>
      <c r="J803" s="131" t="str">
        <f t="shared" si="22"/>
        <v/>
      </c>
      <c r="K803" s="131"/>
      <c r="L803" s="132"/>
      <c r="M803" s="131"/>
      <c r="N803" s="134"/>
      <c r="O803" s="95"/>
      <c r="P803" s="131"/>
      <c r="Q803" s="381"/>
      <c r="R803" s="381"/>
      <c r="S803" s="381"/>
    </row>
    <row r="804" spans="1:19" ht="12.75" customHeight="1" x14ac:dyDescent="0.25">
      <c r="A804" s="128" t="str">
        <f t="shared" si="21"/>
        <v/>
      </c>
      <c r="B804" s="129"/>
      <c r="C804" s="130"/>
      <c r="D804" s="98"/>
      <c r="E804" s="95"/>
      <c r="F804" s="187"/>
      <c r="G804" s="98"/>
      <c r="H804" s="98"/>
      <c r="I804" s="95"/>
      <c r="J804" s="131" t="str">
        <f t="shared" si="22"/>
        <v/>
      </c>
      <c r="K804" s="131"/>
      <c r="L804" s="132"/>
      <c r="M804" s="131"/>
      <c r="N804" s="134"/>
      <c r="O804" s="95"/>
      <c r="P804" s="131"/>
      <c r="Q804" s="381"/>
      <c r="R804" s="381"/>
      <c r="S804" s="381"/>
    </row>
    <row r="805" spans="1:19" ht="12.75" customHeight="1" x14ac:dyDescent="0.25">
      <c r="A805" s="128" t="str">
        <f t="shared" si="21"/>
        <v/>
      </c>
      <c r="B805" s="129"/>
      <c r="C805" s="130"/>
      <c r="D805" s="98"/>
      <c r="E805" s="95"/>
      <c r="F805" s="187"/>
      <c r="G805" s="98"/>
      <c r="H805" s="98"/>
      <c r="I805" s="95"/>
      <c r="J805" s="131" t="str">
        <f t="shared" si="22"/>
        <v/>
      </c>
      <c r="K805" s="131"/>
      <c r="L805" s="132"/>
      <c r="M805" s="131"/>
      <c r="N805" s="134"/>
      <c r="O805" s="95"/>
      <c r="P805" s="131"/>
      <c r="Q805" s="381"/>
      <c r="R805" s="381"/>
      <c r="S805" s="381"/>
    </row>
    <row r="806" spans="1:19" ht="12.75" customHeight="1" x14ac:dyDescent="0.25">
      <c r="A806" s="128" t="str">
        <f t="shared" si="21"/>
        <v/>
      </c>
      <c r="B806" s="129"/>
      <c r="C806" s="130"/>
      <c r="D806" s="98"/>
      <c r="E806" s="95"/>
      <c r="F806" s="187"/>
      <c r="G806" s="98"/>
      <c r="H806" s="98"/>
      <c r="I806" s="95"/>
      <c r="J806" s="131" t="str">
        <f t="shared" si="22"/>
        <v/>
      </c>
      <c r="K806" s="131"/>
      <c r="L806" s="132"/>
      <c r="M806" s="131"/>
      <c r="N806" s="134"/>
      <c r="O806" s="95"/>
      <c r="P806" s="131"/>
      <c r="Q806" s="381"/>
      <c r="R806" s="381"/>
      <c r="S806" s="381"/>
    </row>
    <row r="807" spans="1:19" ht="12.75" customHeight="1" x14ac:dyDescent="0.25">
      <c r="A807" s="128" t="str">
        <f t="shared" si="21"/>
        <v/>
      </c>
      <c r="B807" s="129"/>
      <c r="C807" s="130"/>
      <c r="D807" s="98"/>
      <c r="E807" s="95"/>
      <c r="F807" s="187"/>
      <c r="G807" s="98"/>
      <c r="H807" s="98"/>
      <c r="I807" s="95"/>
      <c r="J807" s="131" t="str">
        <f t="shared" si="22"/>
        <v/>
      </c>
      <c r="K807" s="131"/>
      <c r="L807" s="132"/>
      <c r="M807" s="131"/>
      <c r="N807" s="134"/>
      <c r="O807" s="95"/>
      <c r="P807" s="131"/>
      <c r="Q807" s="381"/>
      <c r="R807" s="381"/>
      <c r="S807" s="381"/>
    </row>
    <row r="808" spans="1:19" ht="12.75" customHeight="1" x14ac:dyDescent="0.25">
      <c r="A808" s="128" t="str">
        <f t="shared" si="21"/>
        <v/>
      </c>
      <c r="B808" s="129"/>
      <c r="C808" s="130"/>
      <c r="D808" s="98"/>
      <c r="E808" s="95"/>
      <c r="F808" s="187"/>
      <c r="G808" s="98"/>
      <c r="H808" s="98"/>
      <c r="I808" s="95"/>
      <c r="J808" s="131" t="str">
        <f t="shared" si="22"/>
        <v/>
      </c>
      <c r="K808" s="131"/>
      <c r="L808" s="132"/>
      <c r="M808" s="131"/>
      <c r="N808" s="134"/>
      <c r="O808" s="95"/>
      <c r="P808" s="131"/>
      <c r="Q808" s="381"/>
      <c r="R808" s="381"/>
      <c r="S808" s="381"/>
    </row>
    <row r="809" spans="1:19" ht="12.75" customHeight="1" x14ac:dyDescent="0.25">
      <c r="A809" s="128" t="str">
        <f t="shared" si="21"/>
        <v/>
      </c>
      <c r="B809" s="129"/>
      <c r="C809" s="130"/>
      <c r="D809" s="98"/>
      <c r="E809" s="95"/>
      <c r="F809" s="187"/>
      <c r="G809" s="98"/>
      <c r="H809" s="98"/>
      <c r="I809" s="95"/>
      <c r="J809" s="131" t="str">
        <f t="shared" si="22"/>
        <v/>
      </c>
      <c r="K809" s="131"/>
      <c r="L809" s="132"/>
      <c r="M809" s="131"/>
      <c r="N809" s="134"/>
      <c r="O809" s="95"/>
      <c r="P809" s="131"/>
      <c r="Q809" s="381"/>
      <c r="R809" s="381"/>
      <c r="S809" s="381"/>
    </row>
    <row r="810" spans="1:19" ht="12.75" customHeight="1" x14ac:dyDescent="0.25">
      <c r="A810" s="128" t="str">
        <f t="shared" si="21"/>
        <v/>
      </c>
      <c r="B810" s="129"/>
      <c r="C810" s="130"/>
      <c r="D810" s="98"/>
      <c r="E810" s="95"/>
      <c r="F810" s="187"/>
      <c r="G810" s="98"/>
      <c r="H810" s="98"/>
      <c r="I810" s="95"/>
      <c r="J810" s="131" t="str">
        <f t="shared" si="22"/>
        <v/>
      </c>
      <c r="K810" s="131"/>
      <c r="L810" s="132"/>
      <c r="M810" s="131"/>
      <c r="N810" s="134"/>
      <c r="O810" s="95"/>
      <c r="P810" s="131"/>
      <c r="Q810" s="381"/>
      <c r="R810" s="381"/>
      <c r="S810" s="381"/>
    </row>
    <row r="811" spans="1:19" ht="12.75" customHeight="1" x14ac:dyDescent="0.25">
      <c r="A811" s="128" t="str">
        <f t="shared" si="21"/>
        <v/>
      </c>
      <c r="B811" s="129"/>
      <c r="C811" s="130"/>
      <c r="D811" s="98"/>
      <c r="E811" s="95"/>
      <c r="F811" s="187"/>
      <c r="G811" s="98"/>
      <c r="H811" s="98"/>
      <c r="I811" s="95"/>
      <c r="J811" s="131" t="str">
        <f t="shared" si="22"/>
        <v/>
      </c>
      <c r="K811" s="131"/>
      <c r="L811" s="132"/>
      <c r="M811" s="131"/>
      <c r="N811" s="134"/>
      <c r="O811" s="95"/>
      <c r="P811" s="131"/>
      <c r="Q811" s="381"/>
      <c r="R811" s="381"/>
      <c r="S811" s="381"/>
    </row>
    <row r="812" spans="1:19" ht="12.75" customHeight="1" x14ac:dyDescent="0.25">
      <c r="A812" s="128" t="str">
        <f t="shared" si="21"/>
        <v/>
      </c>
      <c r="B812" s="129"/>
      <c r="C812" s="130"/>
      <c r="D812" s="98"/>
      <c r="E812" s="95"/>
      <c r="F812" s="187"/>
      <c r="G812" s="98"/>
      <c r="H812" s="98"/>
      <c r="I812" s="95"/>
      <c r="J812" s="131" t="str">
        <f t="shared" si="22"/>
        <v/>
      </c>
      <c r="K812" s="131"/>
      <c r="L812" s="132"/>
      <c r="M812" s="131"/>
      <c r="N812" s="134"/>
      <c r="O812" s="95"/>
      <c r="P812" s="131"/>
      <c r="Q812" s="381"/>
      <c r="R812" s="381"/>
      <c r="S812" s="381"/>
    </row>
    <row r="813" spans="1:19" ht="12.75" customHeight="1" x14ac:dyDescent="0.25">
      <c r="A813" s="128" t="str">
        <f t="shared" si="21"/>
        <v/>
      </c>
      <c r="B813" s="129"/>
      <c r="C813" s="130"/>
      <c r="D813" s="98"/>
      <c r="E813" s="95"/>
      <c r="F813" s="187"/>
      <c r="G813" s="98"/>
      <c r="H813" s="98"/>
      <c r="I813" s="95"/>
      <c r="J813" s="131" t="str">
        <f t="shared" si="22"/>
        <v/>
      </c>
      <c r="K813" s="131"/>
      <c r="L813" s="132"/>
      <c r="M813" s="131"/>
      <c r="N813" s="134"/>
      <c r="O813" s="95"/>
      <c r="P813" s="131"/>
      <c r="Q813" s="381"/>
      <c r="R813" s="381"/>
      <c r="S813" s="381"/>
    </row>
    <row r="814" spans="1:19" ht="12.75" customHeight="1" x14ac:dyDescent="0.25">
      <c r="A814" s="128" t="str">
        <f t="shared" si="21"/>
        <v/>
      </c>
      <c r="B814" s="129"/>
      <c r="C814" s="130"/>
      <c r="D814" s="98"/>
      <c r="E814" s="95"/>
      <c r="F814" s="187"/>
      <c r="G814" s="98"/>
      <c r="H814" s="98"/>
      <c r="I814" s="95"/>
      <c r="J814" s="131" t="str">
        <f t="shared" si="22"/>
        <v/>
      </c>
      <c r="K814" s="131"/>
      <c r="L814" s="132"/>
      <c r="M814" s="131"/>
      <c r="N814" s="134"/>
      <c r="O814" s="95"/>
      <c r="P814" s="131"/>
      <c r="Q814" s="381"/>
      <c r="R814" s="381"/>
      <c r="S814" s="381"/>
    </row>
    <row r="815" spans="1:19" ht="12.75" customHeight="1" x14ac:dyDescent="0.25">
      <c r="A815" s="128" t="str">
        <f t="shared" si="21"/>
        <v/>
      </c>
      <c r="B815" s="129"/>
      <c r="C815" s="130"/>
      <c r="D815" s="98"/>
      <c r="E815" s="95"/>
      <c r="F815" s="187"/>
      <c r="G815" s="98"/>
      <c r="H815" s="98"/>
      <c r="I815" s="95"/>
      <c r="J815" s="131" t="str">
        <f t="shared" si="22"/>
        <v/>
      </c>
      <c r="K815" s="131"/>
      <c r="L815" s="132"/>
      <c r="M815" s="131"/>
      <c r="N815" s="134"/>
      <c r="O815" s="95"/>
      <c r="P815" s="131"/>
      <c r="Q815" s="381"/>
      <c r="R815" s="381"/>
      <c r="S815" s="381"/>
    </row>
    <row r="816" spans="1:19" ht="12.75" customHeight="1" x14ac:dyDescent="0.25">
      <c r="A816" s="128" t="str">
        <f t="shared" si="21"/>
        <v/>
      </c>
      <c r="B816" s="129"/>
      <c r="C816" s="130"/>
      <c r="D816" s="98"/>
      <c r="E816" s="95"/>
      <c r="F816" s="187"/>
      <c r="G816" s="98"/>
      <c r="H816" s="98"/>
      <c r="I816" s="95"/>
      <c r="J816" s="131" t="str">
        <f t="shared" si="22"/>
        <v/>
      </c>
      <c r="K816" s="131"/>
      <c r="L816" s="132"/>
      <c r="M816" s="131"/>
      <c r="N816" s="134"/>
      <c r="O816" s="95"/>
      <c r="P816" s="131"/>
      <c r="Q816" s="381"/>
      <c r="R816" s="381"/>
      <c r="S816" s="381"/>
    </row>
    <row r="817" spans="1:19" ht="12.75" customHeight="1" x14ac:dyDescent="0.25">
      <c r="A817" s="128" t="str">
        <f t="shared" si="21"/>
        <v/>
      </c>
      <c r="B817" s="129"/>
      <c r="C817" s="130"/>
      <c r="D817" s="98"/>
      <c r="E817" s="95"/>
      <c r="F817" s="187"/>
      <c r="G817" s="98"/>
      <c r="H817" s="98"/>
      <c r="I817" s="95"/>
      <c r="J817" s="131" t="str">
        <f t="shared" si="22"/>
        <v/>
      </c>
      <c r="K817" s="131"/>
      <c r="L817" s="132"/>
      <c r="M817" s="131"/>
      <c r="N817" s="134"/>
      <c r="O817" s="95"/>
      <c r="P817" s="131"/>
      <c r="Q817" s="381"/>
      <c r="R817" s="381"/>
      <c r="S817" s="381"/>
    </row>
    <row r="818" spans="1:19" ht="12.75" customHeight="1" x14ac:dyDescent="0.25">
      <c r="A818" s="128" t="str">
        <f t="shared" si="21"/>
        <v/>
      </c>
      <c r="B818" s="129"/>
      <c r="C818" s="130"/>
      <c r="D818" s="98"/>
      <c r="E818" s="95"/>
      <c r="F818" s="187"/>
      <c r="G818" s="98"/>
      <c r="H818" s="98"/>
      <c r="I818" s="95"/>
      <c r="J818" s="131" t="str">
        <f t="shared" si="22"/>
        <v/>
      </c>
      <c r="K818" s="131"/>
      <c r="L818" s="132"/>
      <c r="M818" s="131"/>
      <c r="N818" s="134"/>
      <c r="O818" s="95"/>
      <c r="P818" s="131"/>
      <c r="Q818" s="381"/>
      <c r="R818" s="381"/>
      <c r="S818" s="381"/>
    </row>
    <row r="819" spans="1:19" ht="12.75" customHeight="1" x14ac:dyDescent="0.25">
      <c r="A819" s="128" t="str">
        <f t="shared" si="21"/>
        <v/>
      </c>
      <c r="B819" s="129"/>
      <c r="C819" s="130"/>
      <c r="D819" s="98"/>
      <c r="E819" s="95"/>
      <c r="F819" s="187"/>
      <c r="G819" s="98"/>
      <c r="H819" s="98"/>
      <c r="I819" s="95"/>
      <c r="J819" s="131" t="str">
        <f t="shared" si="22"/>
        <v/>
      </c>
      <c r="K819" s="131"/>
      <c r="L819" s="132"/>
      <c r="M819" s="131"/>
      <c r="N819" s="134"/>
      <c r="O819" s="95"/>
      <c r="P819" s="131"/>
      <c r="Q819" s="381"/>
      <c r="R819" s="381"/>
      <c r="S819" s="381"/>
    </row>
    <row r="820" spans="1:19" ht="12.75" customHeight="1" x14ac:dyDescent="0.25">
      <c r="A820" s="128" t="str">
        <f t="shared" si="21"/>
        <v/>
      </c>
      <c r="B820" s="129"/>
      <c r="C820" s="130"/>
      <c r="D820" s="98"/>
      <c r="E820" s="95"/>
      <c r="F820" s="187"/>
      <c r="G820" s="98"/>
      <c r="H820" s="98"/>
      <c r="I820" s="95"/>
      <c r="J820" s="131" t="str">
        <f t="shared" si="22"/>
        <v/>
      </c>
      <c r="K820" s="131"/>
      <c r="L820" s="132"/>
      <c r="M820" s="131"/>
      <c r="N820" s="134"/>
      <c r="O820" s="95"/>
      <c r="P820" s="131"/>
      <c r="Q820" s="381"/>
      <c r="R820" s="381"/>
      <c r="S820" s="381"/>
    </row>
    <row r="821" spans="1:19" ht="12.75" customHeight="1" x14ac:dyDescent="0.25">
      <c r="A821" s="128" t="str">
        <f t="shared" si="21"/>
        <v/>
      </c>
      <c r="B821" s="129"/>
      <c r="C821" s="130"/>
      <c r="D821" s="98"/>
      <c r="E821" s="95"/>
      <c r="F821" s="187"/>
      <c r="G821" s="98"/>
      <c r="H821" s="98"/>
      <c r="I821" s="95"/>
      <c r="J821" s="131" t="str">
        <f t="shared" si="22"/>
        <v/>
      </c>
      <c r="K821" s="131"/>
      <c r="L821" s="132"/>
      <c r="M821" s="131"/>
      <c r="N821" s="134"/>
      <c r="O821" s="95"/>
      <c r="P821" s="131"/>
      <c r="Q821" s="381"/>
      <c r="R821" s="381"/>
      <c r="S821" s="381"/>
    </row>
    <row r="822" spans="1:19" ht="12.75" customHeight="1" x14ac:dyDescent="0.25">
      <c r="A822" s="128" t="str">
        <f t="shared" si="21"/>
        <v/>
      </c>
      <c r="B822" s="129"/>
      <c r="C822" s="130"/>
      <c r="D822" s="98"/>
      <c r="E822" s="95"/>
      <c r="F822" s="187"/>
      <c r="G822" s="98"/>
      <c r="H822" s="98"/>
      <c r="I822" s="95"/>
      <c r="J822" s="131" t="str">
        <f t="shared" si="22"/>
        <v/>
      </c>
      <c r="K822" s="131"/>
      <c r="L822" s="132"/>
      <c r="M822" s="131"/>
      <c r="N822" s="134"/>
      <c r="O822" s="95"/>
      <c r="P822" s="131"/>
      <c r="Q822" s="381"/>
      <c r="R822" s="381"/>
      <c r="S822" s="381"/>
    </row>
    <row r="823" spans="1:19" ht="12.75" customHeight="1" x14ac:dyDescent="0.25">
      <c r="A823" s="128" t="str">
        <f t="shared" si="21"/>
        <v/>
      </c>
      <c r="B823" s="129"/>
      <c r="C823" s="130"/>
      <c r="D823" s="98"/>
      <c r="E823" s="95"/>
      <c r="F823" s="187"/>
      <c r="G823" s="98"/>
      <c r="H823" s="98"/>
      <c r="I823" s="95"/>
      <c r="J823" s="131" t="str">
        <f t="shared" si="22"/>
        <v/>
      </c>
      <c r="K823" s="131"/>
      <c r="L823" s="132"/>
      <c r="M823" s="131"/>
      <c r="N823" s="134"/>
      <c r="O823" s="95"/>
      <c r="P823" s="131"/>
      <c r="Q823" s="381"/>
      <c r="R823" s="381"/>
      <c r="S823" s="381"/>
    </row>
    <row r="824" spans="1:19" ht="12.75" customHeight="1" x14ac:dyDescent="0.25">
      <c r="A824" s="128" t="str">
        <f t="shared" si="21"/>
        <v/>
      </c>
      <c r="B824" s="129"/>
      <c r="C824" s="130"/>
      <c r="D824" s="98"/>
      <c r="E824" s="95"/>
      <c r="F824" s="187"/>
      <c r="G824" s="98"/>
      <c r="H824" s="98"/>
      <c r="I824" s="95"/>
      <c r="J824" s="131" t="str">
        <f t="shared" si="22"/>
        <v/>
      </c>
      <c r="K824" s="131"/>
      <c r="L824" s="132"/>
      <c r="M824" s="131"/>
      <c r="N824" s="134"/>
      <c r="O824" s="95"/>
      <c r="P824" s="131"/>
      <c r="Q824" s="381"/>
      <c r="R824" s="381"/>
      <c r="S824" s="381"/>
    </row>
    <row r="825" spans="1:19" ht="12.75" customHeight="1" x14ac:dyDescent="0.25">
      <c r="A825" s="128" t="str">
        <f t="shared" si="21"/>
        <v/>
      </c>
      <c r="B825" s="129"/>
      <c r="C825" s="130"/>
      <c r="D825" s="98"/>
      <c r="E825" s="95"/>
      <c r="F825" s="187"/>
      <c r="G825" s="98"/>
      <c r="H825" s="98"/>
      <c r="I825" s="95"/>
      <c r="J825" s="131" t="str">
        <f t="shared" si="22"/>
        <v/>
      </c>
      <c r="K825" s="131"/>
      <c r="L825" s="132"/>
      <c r="M825" s="131"/>
      <c r="N825" s="134"/>
      <c r="O825" s="95"/>
      <c r="P825" s="131"/>
      <c r="Q825" s="381"/>
      <c r="R825" s="381"/>
      <c r="S825" s="381"/>
    </row>
    <row r="826" spans="1:19" ht="12.75" customHeight="1" x14ac:dyDescent="0.25">
      <c r="A826" s="128" t="str">
        <f t="shared" si="21"/>
        <v/>
      </c>
      <c r="B826" s="129"/>
      <c r="C826" s="130"/>
      <c r="D826" s="98"/>
      <c r="E826" s="95"/>
      <c r="F826" s="187"/>
      <c r="G826" s="98"/>
      <c r="H826" s="98"/>
      <c r="I826" s="95"/>
      <c r="J826" s="131" t="str">
        <f t="shared" si="22"/>
        <v/>
      </c>
      <c r="K826" s="131"/>
      <c r="L826" s="132"/>
      <c r="M826" s="131"/>
      <c r="N826" s="134"/>
      <c r="O826" s="95"/>
      <c r="P826" s="131"/>
      <c r="Q826" s="381"/>
      <c r="R826" s="381"/>
      <c r="S826" s="381"/>
    </row>
    <row r="827" spans="1:19" ht="12.75" customHeight="1" x14ac:dyDescent="0.25">
      <c r="A827" s="128" t="str">
        <f t="shared" si="21"/>
        <v/>
      </c>
      <c r="B827" s="129"/>
      <c r="C827" s="130"/>
      <c r="D827" s="98"/>
      <c r="E827" s="95"/>
      <c r="F827" s="187"/>
      <c r="G827" s="98"/>
      <c r="H827" s="98"/>
      <c r="I827" s="95"/>
      <c r="J827" s="131" t="str">
        <f t="shared" si="22"/>
        <v/>
      </c>
      <c r="K827" s="131"/>
      <c r="L827" s="132"/>
      <c r="M827" s="131"/>
      <c r="N827" s="134"/>
      <c r="O827" s="95"/>
      <c r="P827" s="131"/>
      <c r="Q827" s="381"/>
      <c r="R827" s="381"/>
      <c r="S827" s="381"/>
    </row>
    <row r="828" spans="1:19" ht="12.75" customHeight="1" x14ac:dyDescent="0.25">
      <c r="A828" s="128" t="str">
        <f t="shared" si="21"/>
        <v/>
      </c>
      <c r="B828" s="129"/>
      <c r="C828" s="130"/>
      <c r="D828" s="98"/>
      <c r="E828" s="95"/>
      <c r="F828" s="187"/>
      <c r="G828" s="98"/>
      <c r="H828" s="98"/>
      <c r="I828" s="95"/>
      <c r="J828" s="131" t="str">
        <f t="shared" si="22"/>
        <v/>
      </c>
      <c r="K828" s="131"/>
      <c r="L828" s="132"/>
      <c r="M828" s="131"/>
      <c r="N828" s="134"/>
      <c r="O828" s="95"/>
      <c r="P828" s="131"/>
      <c r="Q828" s="381"/>
      <c r="R828" s="381"/>
      <c r="S828" s="381"/>
    </row>
    <row r="829" spans="1:19" ht="12.75" customHeight="1" x14ac:dyDescent="0.25">
      <c r="A829" s="128" t="str">
        <f t="shared" si="21"/>
        <v/>
      </c>
      <c r="B829" s="129"/>
      <c r="C829" s="130"/>
      <c r="D829" s="98"/>
      <c r="E829" s="95"/>
      <c r="F829" s="187"/>
      <c r="G829" s="98"/>
      <c r="H829" s="98"/>
      <c r="I829" s="95"/>
      <c r="J829" s="131" t="str">
        <f t="shared" si="22"/>
        <v/>
      </c>
      <c r="K829" s="131"/>
      <c r="L829" s="132"/>
      <c r="M829" s="131"/>
      <c r="N829" s="134"/>
      <c r="O829" s="95"/>
      <c r="P829" s="131"/>
      <c r="Q829" s="381"/>
      <c r="R829" s="381"/>
      <c r="S829" s="381"/>
    </row>
    <row r="830" spans="1:19" ht="12.75" customHeight="1" x14ac:dyDescent="0.25">
      <c r="A830" s="128" t="str">
        <f t="shared" si="21"/>
        <v/>
      </c>
      <c r="B830" s="129"/>
      <c r="C830" s="130"/>
      <c r="D830" s="98"/>
      <c r="E830" s="95"/>
      <c r="F830" s="187"/>
      <c r="G830" s="98"/>
      <c r="H830" s="98"/>
      <c r="I830" s="95"/>
      <c r="J830" s="131" t="str">
        <f t="shared" si="22"/>
        <v/>
      </c>
      <c r="K830" s="131"/>
      <c r="L830" s="132"/>
      <c r="M830" s="131"/>
      <c r="N830" s="134"/>
      <c r="O830" s="95"/>
      <c r="P830" s="131"/>
      <c r="Q830" s="381"/>
      <c r="R830" s="381"/>
      <c r="S830" s="381"/>
    </row>
    <row r="831" spans="1:19" ht="12.75" customHeight="1" x14ac:dyDescent="0.25">
      <c r="A831" s="128" t="str">
        <f t="shared" si="21"/>
        <v/>
      </c>
      <c r="B831" s="129"/>
      <c r="C831" s="130"/>
      <c r="D831" s="98"/>
      <c r="E831" s="95"/>
      <c r="F831" s="187"/>
      <c r="G831" s="98"/>
      <c r="H831" s="98"/>
      <c r="I831" s="95"/>
      <c r="J831" s="131" t="str">
        <f t="shared" si="22"/>
        <v/>
      </c>
      <c r="K831" s="131"/>
      <c r="L831" s="132"/>
      <c r="M831" s="131"/>
      <c r="N831" s="134"/>
      <c r="O831" s="95"/>
      <c r="P831" s="131"/>
      <c r="Q831" s="381"/>
      <c r="R831" s="381"/>
      <c r="S831" s="381"/>
    </row>
    <row r="832" spans="1:19" ht="12.75" customHeight="1" x14ac:dyDescent="0.25">
      <c r="A832" s="128" t="str">
        <f t="shared" si="21"/>
        <v/>
      </c>
      <c r="B832" s="129"/>
      <c r="C832" s="130"/>
      <c r="D832" s="98"/>
      <c r="E832" s="95"/>
      <c r="F832" s="187"/>
      <c r="G832" s="98"/>
      <c r="H832" s="98"/>
      <c r="I832" s="95"/>
      <c r="J832" s="131" t="str">
        <f t="shared" si="22"/>
        <v/>
      </c>
      <c r="K832" s="131"/>
      <c r="L832" s="132"/>
      <c r="M832" s="131"/>
      <c r="N832" s="134"/>
      <c r="O832" s="95"/>
      <c r="P832" s="131"/>
      <c r="Q832" s="381"/>
      <c r="R832" s="381"/>
      <c r="S832" s="381"/>
    </row>
    <row r="833" spans="1:19" ht="12.75" customHeight="1" x14ac:dyDescent="0.25">
      <c r="A833" s="128" t="str">
        <f t="shared" si="21"/>
        <v/>
      </c>
      <c r="B833" s="129"/>
      <c r="C833" s="130"/>
      <c r="D833" s="98"/>
      <c r="E833" s="95"/>
      <c r="F833" s="187"/>
      <c r="G833" s="98"/>
      <c r="H833" s="98"/>
      <c r="I833" s="95"/>
      <c r="J833" s="131" t="str">
        <f t="shared" si="22"/>
        <v/>
      </c>
      <c r="K833" s="131"/>
      <c r="L833" s="132"/>
      <c r="M833" s="131"/>
      <c r="N833" s="134"/>
      <c r="O833" s="95"/>
      <c r="P833" s="131"/>
      <c r="Q833" s="381"/>
      <c r="R833" s="381"/>
      <c r="S833" s="381"/>
    </row>
    <row r="834" spans="1:19" ht="12.75" customHeight="1" x14ac:dyDescent="0.25">
      <c r="A834" s="128" t="str">
        <f t="shared" si="21"/>
        <v/>
      </c>
      <c r="B834" s="129"/>
      <c r="C834" s="130"/>
      <c r="D834" s="98"/>
      <c r="E834" s="95"/>
      <c r="F834" s="187"/>
      <c r="G834" s="98"/>
      <c r="H834" s="98"/>
      <c r="I834" s="95"/>
      <c r="J834" s="131" t="str">
        <f t="shared" si="22"/>
        <v/>
      </c>
      <c r="K834" s="131"/>
      <c r="L834" s="132"/>
      <c r="M834" s="131"/>
      <c r="N834" s="134"/>
      <c r="O834" s="95"/>
      <c r="P834" s="131"/>
      <c r="Q834" s="381"/>
      <c r="R834" s="381"/>
      <c r="S834" s="381"/>
    </row>
    <row r="835" spans="1:19" ht="12.75" customHeight="1" x14ac:dyDescent="0.25">
      <c r="A835" s="128" t="str">
        <f t="shared" si="21"/>
        <v/>
      </c>
      <c r="B835" s="129"/>
      <c r="C835" s="130"/>
      <c r="D835" s="98"/>
      <c r="E835" s="95"/>
      <c r="F835" s="187"/>
      <c r="G835" s="98"/>
      <c r="H835" s="98"/>
      <c r="I835" s="95"/>
      <c r="J835" s="131" t="str">
        <f t="shared" si="22"/>
        <v/>
      </c>
      <c r="K835" s="131"/>
      <c r="L835" s="132"/>
      <c r="M835" s="131"/>
      <c r="N835" s="134"/>
      <c r="O835" s="95"/>
      <c r="P835" s="131"/>
      <c r="Q835" s="381"/>
      <c r="R835" s="381"/>
      <c r="S835" s="381"/>
    </row>
    <row r="836" spans="1:19" ht="12.75" customHeight="1" x14ac:dyDescent="0.25">
      <c r="A836" s="128" t="str">
        <f t="shared" si="21"/>
        <v/>
      </c>
      <c r="B836" s="129"/>
      <c r="C836" s="130"/>
      <c r="D836" s="98"/>
      <c r="E836" s="95"/>
      <c r="F836" s="187"/>
      <c r="G836" s="98"/>
      <c r="H836" s="98"/>
      <c r="I836" s="95"/>
      <c r="J836" s="131" t="str">
        <f t="shared" si="22"/>
        <v/>
      </c>
      <c r="K836" s="131"/>
      <c r="L836" s="132"/>
      <c r="M836" s="131"/>
      <c r="N836" s="134"/>
      <c r="O836" s="95"/>
      <c r="P836" s="131"/>
      <c r="Q836" s="381"/>
      <c r="R836" s="381"/>
      <c r="S836" s="381"/>
    </row>
    <row r="837" spans="1:19" ht="12.75" customHeight="1" x14ac:dyDescent="0.25">
      <c r="A837" s="128" t="str">
        <f t="shared" si="21"/>
        <v/>
      </c>
      <c r="B837" s="129"/>
      <c r="C837" s="130"/>
      <c r="D837" s="98"/>
      <c r="E837" s="95"/>
      <c r="F837" s="187"/>
      <c r="G837" s="98"/>
      <c r="H837" s="98"/>
      <c r="I837" s="95"/>
      <c r="J837" s="131" t="str">
        <f t="shared" si="22"/>
        <v/>
      </c>
      <c r="K837" s="131"/>
      <c r="L837" s="132"/>
      <c r="M837" s="131"/>
      <c r="N837" s="134"/>
      <c r="O837" s="95"/>
      <c r="P837" s="131"/>
      <c r="Q837" s="381"/>
      <c r="R837" s="381"/>
      <c r="S837" s="381"/>
    </row>
    <row r="838" spans="1:19" ht="12.75" customHeight="1" x14ac:dyDescent="0.25">
      <c r="A838" s="128" t="str">
        <f t="shared" si="21"/>
        <v/>
      </c>
      <c r="B838" s="129"/>
      <c r="C838" s="130"/>
      <c r="D838" s="98"/>
      <c r="E838" s="95"/>
      <c r="F838" s="187"/>
      <c r="G838" s="98"/>
      <c r="H838" s="98"/>
      <c r="I838" s="95"/>
      <c r="J838" s="131" t="str">
        <f t="shared" si="22"/>
        <v/>
      </c>
      <c r="K838" s="131"/>
      <c r="L838" s="132"/>
      <c r="M838" s="131"/>
      <c r="N838" s="134"/>
      <c r="O838" s="95"/>
      <c r="P838" s="131"/>
      <c r="Q838" s="381"/>
      <c r="R838" s="381"/>
      <c r="S838" s="381"/>
    </row>
    <row r="839" spans="1:19" ht="12.75" customHeight="1" x14ac:dyDescent="0.25">
      <c r="A839" s="128" t="str">
        <f t="shared" si="21"/>
        <v/>
      </c>
      <c r="B839" s="129"/>
      <c r="C839" s="130"/>
      <c r="D839" s="98"/>
      <c r="E839" s="95"/>
      <c r="F839" s="187"/>
      <c r="G839" s="98"/>
      <c r="H839" s="98"/>
      <c r="I839" s="95"/>
      <c r="J839" s="131" t="str">
        <f t="shared" si="22"/>
        <v/>
      </c>
      <c r="K839" s="131"/>
      <c r="L839" s="132"/>
      <c r="M839" s="131"/>
      <c r="N839" s="134"/>
      <c r="O839" s="95"/>
      <c r="P839" s="131"/>
      <c r="Q839" s="381"/>
      <c r="R839" s="381"/>
      <c r="S839" s="381"/>
    </row>
    <row r="840" spans="1:19" ht="12.75" customHeight="1" x14ac:dyDescent="0.25">
      <c r="A840" s="128" t="str">
        <f t="shared" si="21"/>
        <v/>
      </c>
      <c r="B840" s="129"/>
      <c r="C840" s="130"/>
      <c r="D840" s="98"/>
      <c r="E840" s="95"/>
      <c r="F840" s="187"/>
      <c r="G840" s="98"/>
      <c r="H840" s="98"/>
      <c r="I840" s="95"/>
      <c r="J840" s="131" t="str">
        <f t="shared" si="22"/>
        <v/>
      </c>
      <c r="K840" s="131"/>
      <c r="L840" s="132"/>
      <c r="M840" s="131"/>
      <c r="N840" s="134"/>
      <c r="O840" s="95"/>
      <c r="P840" s="131"/>
      <c r="Q840" s="381"/>
      <c r="R840" s="381"/>
      <c r="S840" s="381"/>
    </row>
    <row r="841" spans="1:19" ht="12.75" customHeight="1" x14ac:dyDescent="0.25">
      <c r="A841" s="128" t="str">
        <f t="shared" si="21"/>
        <v/>
      </c>
      <c r="B841" s="129"/>
      <c r="C841" s="130"/>
      <c r="D841" s="98"/>
      <c r="E841" s="95"/>
      <c r="F841" s="187"/>
      <c r="G841" s="98"/>
      <c r="H841" s="98"/>
      <c r="I841" s="95"/>
      <c r="J841" s="131" t="str">
        <f t="shared" si="22"/>
        <v/>
      </c>
      <c r="K841" s="131"/>
      <c r="L841" s="132"/>
      <c r="M841" s="131"/>
      <c r="N841" s="134"/>
      <c r="O841" s="95"/>
      <c r="P841" s="131"/>
      <c r="Q841" s="381"/>
      <c r="R841" s="381"/>
      <c r="S841" s="381"/>
    </row>
    <row r="842" spans="1:19" ht="12.75" customHeight="1" x14ac:dyDescent="0.25">
      <c r="A842" s="128" t="str">
        <f t="shared" si="21"/>
        <v/>
      </c>
      <c r="B842" s="129"/>
      <c r="C842" s="130"/>
      <c r="D842" s="98"/>
      <c r="E842" s="95"/>
      <c r="F842" s="187"/>
      <c r="G842" s="98"/>
      <c r="H842" s="98"/>
      <c r="I842" s="95"/>
      <c r="J842" s="131" t="str">
        <f t="shared" si="22"/>
        <v/>
      </c>
      <c r="K842" s="131"/>
      <c r="L842" s="132"/>
      <c r="M842" s="131"/>
      <c r="N842" s="134"/>
      <c r="O842" s="95"/>
      <c r="P842" s="131"/>
      <c r="Q842" s="381"/>
      <c r="R842" s="381"/>
      <c r="S842" s="381"/>
    </row>
    <row r="843" spans="1:19" ht="12.75" customHeight="1" x14ac:dyDescent="0.25">
      <c r="A843" s="128" t="str">
        <f t="shared" si="21"/>
        <v/>
      </c>
      <c r="B843" s="129"/>
      <c r="C843" s="130"/>
      <c r="D843" s="98"/>
      <c r="E843" s="95"/>
      <c r="F843" s="187"/>
      <c r="G843" s="98"/>
      <c r="H843" s="98"/>
      <c r="I843" s="95"/>
      <c r="J843" s="131" t="str">
        <f t="shared" si="22"/>
        <v/>
      </c>
      <c r="K843" s="131"/>
      <c r="L843" s="132"/>
      <c r="M843" s="131"/>
      <c r="N843" s="134"/>
      <c r="O843" s="95"/>
      <c r="P843" s="131"/>
      <c r="Q843" s="381"/>
      <c r="R843" s="381"/>
      <c r="S843" s="381"/>
    </row>
    <row r="844" spans="1:19" ht="12.75" customHeight="1" x14ac:dyDescent="0.25">
      <c r="A844" s="128" t="str">
        <f t="shared" si="21"/>
        <v/>
      </c>
      <c r="B844" s="129"/>
      <c r="C844" s="130"/>
      <c r="D844" s="98"/>
      <c r="E844" s="95"/>
      <c r="F844" s="187"/>
      <c r="G844" s="98"/>
      <c r="H844" s="98"/>
      <c r="I844" s="95"/>
      <c r="J844" s="131" t="str">
        <f t="shared" si="22"/>
        <v/>
      </c>
      <c r="K844" s="131"/>
      <c r="L844" s="132"/>
      <c r="M844" s="131"/>
      <c r="N844" s="134"/>
      <c r="O844" s="95"/>
      <c r="P844" s="131"/>
      <c r="Q844" s="381"/>
      <c r="R844" s="381"/>
      <c r="S844" s="381"/>
    </row>
    <row r="845" spans="1:19" ht="12.75" customHeight="1" x14ac:dyDescent="0.25">
      <c r="A845" s="128" t="str">
        <f t="shared" si="21"/>
        <v/>
      </c>
      <c r="B845" s="129"/>
      <c r="C845" s="130"/>
      <c r="D845" s="98"/>
      <c r="E845" s="95"/>
      <c r="F845" s="187"/>
      <c r="G845" s="98"/>
      <c r="H845" s="98"/>
      <c r="I845" s="95"/>
      <c r="J845" s="131" t="str">
        <f t="shared" si="22"/>
        <v/>
      </c>
      <c r="K845" s="131"/>
      <c r="L845" s="132"/>
      <c r="M845" s="131"/>
      <c r="N845" s="134"/>
      <c r="O845" s="95"/>
      <c r="P845" s="131"/>
      <c r="Q845" s="381"/>
      <c r="R845" s="381"/>
      <c r="S845" s="381"/>
    </row>
    <row r="846" spans="1:19" ht="12.75" customHeight="1" x14ac:dyDescent="0.25">
      <c r="A846" s="128" t="str">
        <f t="shared" si="21"/>
        <v/>
      </c>
      <c r="B846" s="129"/>
      <c r="C846" s="130"/>
      <c r="D846" s="98"/>
      <c r="E846" s="95"/>
      <c r="F846" s="187"/>
      <c r="G846" s="98"/>
      <c r="H846" s="98"/>
      <c r="I846" s="95"/>
      <c r="J846" s="131" t="str">
        <f t="shared" si="22"/>
        <v/>
      </c>
      <c r="K846" s="131"/>
      <c r="L846" s="132"/>
      <c r="M846" s="131"/>
      <c r="N846" s="134"/>
      <c r="O846" s="95"/>
      <c r="P846" s="131"/>
      <c r="Q846" s="381"/>
      <c r="R846" s="381"/>
      <c r="S846" s="381"/>
    </row>
    <row r="847" spans="1:19" ht="12.75" customHeight="1" x14ac:dyDescent="0.25">
      <c r="A847" s="128" t="str">
        <f t="shared" si="21"/>
        <v/>
      </c>
      <c r="B847" s="129"/>
      <c r="C847" s="130"/>
      <c r="D847" s="98"/>
      <c r="E847" s="95"/>
      <c r="F847" s="187"/>
      <c r="G847" s="98"/>
      <c r="H847" s="98"/>
      <c r="I847" s="95"/>
      <c r="J847" s="131" t="str">
        <f t="shared" si="22"/>
        <v/>
      </c>
      <c r="K847" s="131"/>
      <c r="L847" s="132"/>
      <c r="M847" s="131"/>
      <c r="N847" s="134"/>
      <c r="O847" s="95"/>
      <c r="P847" s="131"/>
      <c r="Q847" s="381"/>
      <c r="R847" s="381"/>
      <c r="S847" s="381"/>
    </row>
    <row r="848" spans="1:19" ht="12.75" customHeight="1" x14ac:dyDescent="0.25">
      <c r="A848" s="128" t="str">
        <f t="shared" si="21"/>
        <v/>
      </c>
      <c r="B848" s="129"/>
      <c r="C848" s="130"/>
      <c r="D848" s="98"/>
      <c r="E848" s="95"/>
      <c r="F848" s="187"/>
      <c r="G848" s="98"/>
      <c r="H848" s="98"/>
      <c r="I848" s="95"/>
      <c r="J848" s="131" t="str">
        <f t="shared" si="22"/>
        <v/>
      </c>
      <c r="K848" s="131"/>
      <c r="L848" s="132"/>
      <c r="M848" s="131"/>
      <c r="N848" s="134"/>
      <c r="O848" s="95"/>
      <c r="P848" s="131"/>
      <c r="Q848" s="381"/>
      <c r="R848" s="381"/>
      <c r="S848" s="381"/>
    </row>
    <row r="849" spans="1:19" ht="12.75" customHeight="1" x14ac:dyDescent="0.25">
      <c r="A849" s="128" t="str">
        <f t="shared" si="21"/>
        <v/>
      </c>
      <c r="B849" s="129"/>
      <c r="C849" s="130"/>
      <c r="D849" s="98"/>
      <c r="E849" s="95"/>
      <c r="F849" s="187"/>
      <c r="G849" s="98"/>
      <c r="H849" s="98"/>
      <c r="I849" s="95"/>
      <c r="J849" s="131" t="str">
        <f t="shared" si="22"/>
        <v/>
      </c>
      <c r="K849" s="131"/>
      <c r="L849" s="132"/>
      <c r="M849" s="131"/>
      <c r="N849" s="134"/>
      <c r="O849" s="95"/>
      <c r="P849" s="131"/>
      <c r="Q849" s="381"/>
      <c r="R849" s="381"/>
      <c r="S849" s="381"/>
    </row>
    <row r="850" spans="1:19" ht="12.75" customHeight="1" x14ac:dyDescent="0.25">
      <c r="A850" s="128" t="str">
        <f t="shared" si="21"/>
        <v/>
      </c>
      <c r="B850" s="129"/>
      <c r="C850" s="130"/>
      <c r="D850" s="98"/>
      <c r="E850" s="95"/>
      <c r="F850" s="187"/>
      <c r="G850" s="98"/>
      <c r="H850" s="98"/>
      <c r="I850" s="95"/>
      <c r="J850" s="131" t="str">
        <f t="shared" si="22"/>
        <v/>
      </c>
      <c r="K850" s="131"/>
      <c r="L850" s="132"/>
      <c r="M850" s="131"/>
      <c r="N850" s="134"/>
      <c r="O850" s="95"/>
      <c r="P850" s="131"/>
      <c r="Q850" s="381"/>
      <c r="R850" s="381"/>
      <c r="S850" s="381"/>
    </row>
    <row r="851" spans="1:19" ht="12.75" customHeight="1" x14ac:dyDescent="0.25">
      <c r="A851" s="128" t="str">
        <f t="shared" si="21"/>
        <v/>
      </c>
      <c r="B851" s="129"/>
      <c r="C851" s="130"/>
      <c r="D851" s="98"/>
      <c r="E851" s="95"/>
      <c r="F851" s="187"/>
      <c r="G851" s="98"/>
      <c r="H851" s="98"/>
      <c r="I851" s="95"/>
      <c r="J851" s="131" t="str">
        <f t="shared" si="22"/>
        <v/>
      </c>
      <c r="K851" s="131"/>
      <c r="L851" s="132"/>
      <c r="M851" s="131"/>
      <c r="N851" s="134"/>
      <c r="O851" s="95"/>
      <c r="P851" s="131"/>
      <c r="Q851" s="381"/>
      <c r="R851" s="381"/>
      <c r="S851" s="381"/>
    </row>
    <row r="852" spans="1:19" ht="12.75" customHeight="1" x14ac:dyDescent="0.25">
      <c r="A852" s="128" t="str">
        <f t="shared" si="21"/>
        <v/>
      </c>
      <c r="B852" s="129"/>
      <c r="C852" s="130"/>
      <c r="D852" s="98"/>
      <c r="E852" s="95"/>
      <c r="F852" s="187"/>
      <c r="G852" s="98"/>
      <c r="H852" s="98"/>
      <c r="I852" s="95"/>
      <c r="J852" s="131" t="str">
        <f t="shared" si="22"/>
        <v/>
      </c>
      <c r="K852" s="131"/>
      <c r="L852" s="132"/>
      <c r="M852" s="131"/>
      <c r="N852" s="134"/>
      <c r="O852" s="95"/>
      <c r="P852" s="131"/>
      <c r="Q852" s="381"/>
      <c r="R852" s="381"/>
      <c r="S852" s="381"/>
    </row>
    <row r="853" spans="1:19" ht="12.75" customHeight="1" x14ac:dyDescent="0.25">
      <c r="A853" s="128" t="str">
        <f t="shared" si="21"/>
        <v/>
      </c>
      <c r="B853" s="129"/>
      <c r="C853" s="130"/>
      <c r="D853" s="98"/>
      <c r="E853" s="95"/>
      <c r="F853" s="187"/>
      <c r="G853" s="98"/>
      <c r="H853" s="98"/>
      <c r="I853" s="95"/>
      <c r="J853" s="131" t="str">
        <f t="shared" si="22"/>
        <v/>
      </c>
      <c r="K853" s="131"/>
      <c r="L853" s="132"/>
      <c r="M853" s="131"/>
      <c r="N853" s="134"/>
      <c r="O853" s="95"/>
      <c r="P853" s="131"/>
      <c r="Q853" s="381"/>
      <c r="R853" s="381"/>
      <c r="S853" s="381"/>
    </row>
    <row r="854" spans="1:19" ht="12.75" customHeight="1" x14ac:dyDescent="0.25">
      <c r="A854" s="128" t="str">
        <f t="shared" si="21"/>
        <v/>
      </c>
      <c r="B854" s="129"/>
      <c r="C854" s="130"/>
      <c r="D854" s="98"/>
      <c r="E854" s="95"/>
      <c r="F854" s="187"/>
      <c r="G854" s="98"/>
      <c r="H854" s="98"/>
      <c r="I854" s="95"/>
      <c r="J854" s="131" t="str">
        <f t="shared" si="22"/>
        <v/>
      </c>
      <c r="K854" s="131"/>
      <c r="L854" s="132"/>
      <c r="M854" s="131"/>
      <c r="N854" s="134"/>
      <c r="O854" s="95"/>
      <c r="P854" s="131"/>
      <c r="Q854" s="381"/>
      <c r="R854" s="381"/>
      <c r="S854" s="381"/>
    </row>
    <row r="855" spans="1:19" ht="12.75" customHeight="1" x14ac:dyDescent="0.25">
      <c r="A855" s="128" t="str">
        <f t="shared" si="21"/>
        <v/>
      </c>
      <c r="B855" s="129"/>
      <c r="C855" s="130"/>
      <c r="D855" s="98"/>
      <c r="E855" s="95"/>
      <c r="F855" s="187"/>
      <c r="G855" s="98"/>
      <c r="H855" s="98"/>
      <c r="I855" s="95"/>
      <c r="J855" s="131" t="str">
        <f t="shared" si="22"/>
        <v/>
      </c>
      <c r="K855" s="131"/>
      <c r="L855" s="132"/>
      <c r="M855" s="131"/>
      <c r="N855" s="134"/>
      <c r="O855" s="95"/>
      <c r="P855" s="131"/>
      <c r="Q855" s="381"/>
      <c r="R855" s="381"/>
      <c r="S855" s="381"/>
    </row>
    <row r="856" spans="1:19" ht="12.75" customHeight="1" x14ac:dyDescent="0.25">
      <c r="A856" s="128" t="str">
        <f t="shared" si="21"/>
        <v/>
      </c>
      <c r="B856" s="129"/>
      <c r="C856" s="130"/>
      <c r="D856" s="98"/>
      <c r="E856" s="95"/>
      <c r="F856" s="187"/>
      <c r="G856" s="98"/>
      <c r="H856" s="98"/>
      <c r="I856" s="95"/>
      <c r="J856" s="131" t="str">
        <f t="shared" si="22"/>
        <v/>
      </c>
      <c r="K856" s="131"/>
      <c r="L856" s="132"/>
      <c r="M856" s="131"/>
      <c r="N856" s="134"/>
      <c r="O856" s="95"/>
      <c r="P856" s="131"/>
      <c r="Q856" s="381"/>
      <c r="R856" s="381"/>
      <c r="S856" s="381"/>
    </row>
    <row r="857" spans="1:19" ht="12.75" customHeight="1" x14ac:dyDescent="0.25">
      <c r="A857" s="128" t="str">
        <f t="shared" si="21"/>
        <v/>
      </c>
      <c r="B857" s="129"/>
      <c r="C857" s="130"/>
      <c r="D857" s="98"/>
      <c r="E857" s="95"/>
      <c r="F857" s="187"/>
      <c r="G857" s="98"/>
      <c r="H857" s="98"/>
      <c r="I857" s="95"/>
      <c r="J857" s="131" t="str">
        <f t="shared" si="22"/>
        <v/>
      </c>
      <c r="K857" s="131"/>
      <c r="L857" s="132"/>
      <c r="M857" s="131"/>
      <c r="N857" s="134"/>
      <c r="O857" s="95"/>
      <c r="P857" s="131"/>
      <c r="Q857" s="381"/>
      <c r="R857" s="381"/>
      <c r="S857" s="381"/>
    </row>
    <row r="858" spans="1:19" ht="12.75" customHeight="1" x14ac:dyDescent="0.25">
      <c r="A858" s="128" t="str">
        <f t="shared" si="21"/>
        <v/>
      </c>
      <c r="B858" s="129"/>
      <c r="C858" s="130"/>
      <c r="D858" s="98"/>
      <c r="E858" s="95"/>
      <c r="F858" s="187"/>
      <c r="G858" s="98"/>
      <c r="H858" s="98"/>
      <c r="I858" s="95"/>
      <c r="J858" s="131" t="str">
        <f t="shared" si="22"/>
        <v/>
      </c>
      <c r="K858" s="131"/>
      <c r="L858" s="132"/>
      <c r="M858" s="131"/>
      <c r="N858" s="134"/>
      <c r="O858" s="95"/>
      <c r="P858" s="131"/>
      <c r="Q858" s="381"/>
      <c r="R858" s="381"/>
      <c r="S858" s="381"/>
    </row>
    <row r="859" spans="1:19" ht="12.75" customHeight="1" x14ac:dyDescent="0.25">
      <c r="A859" s="128" t="str">
        <f t="shared" si="21"/>
        <v/>
      </c>
      <c r="B859" s="129"/>
      <c r="C859" s="130"/>
      <c r="D859" s="98"/>
      <c r="E859" s="95"/>
      <c r="F859" s="187"/>
      <c r="G859" s="98"/>
      <c r="H859" s="98"/>
      <c r="I859" s="95"/>
      <c r="J859" s="131" t="str">
        <f t="shared" si="22"/>
        <v/>
      </c>
      <c r="K859" s="131"/>
      <c r="L859" s="132"/>
      <c r="M859" s="131"/>
      <c r="N859" s="134"/>
      <c r="O859" s="95"/>
      <c r="P859" s="131"/>
      <c r="Q859" s="381"/>
      <c r="R859" s="381"/>
      <c r="S859" s="381"/>
    </row>
    <row r="860" spans="1:19" ht="12.75" customHeight="1" x14ac:dyDescent="0.25">
      <c r="A860" s="128" t="str">
        <f t="shared" si="21"/>
        <v/>
      </c>
      <c r="B860" s="129"/>
      <c r="C860" s="130"/>
      <c r="D860" s="98"/>
      <c r="E860" s="95"/>
      <c r="F860" s="187"/>
      <c r="G860" s="98"/>
      <c r="H860" s="98"/>
      <c r="I860" s="95"/>
      <c r="J860" s="131" t="str">
        <f t="shared" si="22"/>
        <v/>
      </c>
      <c r="K860" s="131"/>
      <c r="L860" s="132"/>
      <c r="M860" s="131"/>
      <c r="N860" s="134"/>
      <c r="O860" s="95"/>
      <c r="P860" s="131"/>
      <c r="Q860" s="381"/>
      <c r="R860" s="381"/>
      <c r="S860" s="381"/>
    </row>
    <row r="861" spans="1:19" ht="12.75" customHeight="1" x14ac:dyDescent="0.25">
      <c r="A861" s="128" t="str">
        <f t="shared" si="21"/>
        <v/>
      </c>
      <c r="B861" s="129"/>
      <c r="C861" s="130"/>
      <c r="D861" s="98"/>
      <c r="E861" s="95"/>
      <c r="F861" s="187"/>
      <c r="G861" s="98"/>
      <c r="H861" s="98"/>
      <c r="I861" s="95"/>
      <c r="J861" s="131" t="str">
        <f t="shared" si="22"/>
        <v/>
      </c>
      <c r="K861" s="131"/>
      <c r="L861" s="132"/>
      <c r="M861" s="131"/>
      <c r="N861" s="134"/>
      <c r="O861" s="95"/>
      <c r="P861" s="131"/>
      <c r="Q861" s="381"/>
      <c r="R861" s="381"/>
      <c r="S861" s="381"/>
    </row>
    <row r="862" spans="1:19" ht="12.75" customHeight="1" x14ac:dyDescent="0.25">
      <c r="A862" s="128" t="str">
        <f t="shared" si="21"/>
        <v/>
      </c>
      <c r="B862" s="129"/>
      <c r="C862" s="130"/>
      <c r="D862" s="98"/>
      <c r="E862" s="95"/>
      <c r="F862" s="187"/>
      <c r="G862" s="98"/>
      <c r="H862" s="98"/>
      <c r="I862" s="95"/>
      <c r="J862" s="131" t="str">
        <f t="shared" si="22"/>
        <v/>
      </c>
      <c r="K862" s="131"/>
      <c r="L862" s="132"/>
      <c r="M862" s="131"/>
      <c r="N862" s="134"/>
      <c r="O862" s="95"/>
      <c r="P862" s="131"/>
      <c r="Q862" s="381"/>
      <c r="R862" s="381"/>
      <c r="S862" s="381"/>
    </row>
    <row r="863" spans="1:19" ht="12.75" customHeight="1" x14ac:dyDescent="0.25">
      <c r="A863" s="128" t="str">
        <f t="shared" si="21"/>
        <v/>
      </c>
      <c r="B863" s="129"/>
      <c r="C863" s="130"/>
      <c r="D863" s="98"/>
      <c r="E863" s="95"/>
      <c r="F863" s="187"/>
      <c r="G863" s="98"/>
      <c r="H863" s="98"/>
      <c r="I863" s="95"/>
      <c r="J863" s="131" t="str">
        <f t="shared" si="22"/>
        <v/>
      </c>
      <c r="K863" s="131"/>
      <c r="L863" s="132"/>
      <c r="M863" s="131"/>
      <c r="N863" s="134"/>
      <c r="O863" s="95"/>
      <c r="P863" s="131"/>
      <c r="Q863" s="381"/>
      <c r="R863" s="381"/>
      <c r="S863" s="381"/>
    </row>
    <row r="864" spans="1:19" ht="12.75" customHeight="1" x14ac:dyDescent="0.25">
      <c r="A864" s="128" t="str">
        <f t="shared" si="21"/>
        <v/>
      </c>
      <c r="B864" s="129"/>
      <c r="C864" s="130"/>
      <c r="D864" s="98"/>
      <c r="E864" s="95"/>
      <c r="F864" s="187"/>
      <c r="G864" s="98"/>
      <c r="H864" s="98"/>
      <c r="I864" s="95"/>
      <c r="J864" s="131" t="str">
        <f t="shared" si="22"/>
        <v/>
      </c>
      <c r="K864" s="131"/>
      <c r="L864" s="132"/>
      <c r="M864" s="131"/>
      <c r="N864" s="134"/>
      <c r="O864" s="95"/>
      <c r="P864" s="131"/>
      <c r="Q864" s="381"/>
      <c r="R864" s="381"/>
      <c r="S864" s="381"/>
    </row>
    <row r="865" spans="1:19" ht="12.75" customHeight="1" x14ac:dyDescent="0.25">
      <c r="A865" s="128" t="str">
        <f t="shared" si="21"/>
        <v/>
      </c>
      <c r="B865" s="129"/>
      <c r="C865" s="130"/>
      <c r="D865" s="98"/>
      <c r="E865" s="95"/>
      <c r="F865" s="187"/>
      <c r="G865" s="98"/>
      <c r="H865" s="98"/>
      <c r="I865" s="95"/>
      <c r="J865" s="131" t="str">
        <f t="shared" si="22"/>
        <v/>
      </c>
      <c r="K865" s="131"/>
      <c r="L865" s="132"/>
      <c r="M865" s="131"/>
      <c r="N865" s="134"/>
      <c r="O865" s="95"/>
      <c r="P865" s="131"/>
      <c r="Q865" s="381"/>
      <c r="R865" s="381"/>
      <c r="S865" s="381"/>
    </row>
    <row r="866" spans="1:19" ht="12.75" customHeight="1" x14ac:dyDescent="0.25">
      <c r="A866" s="128" t="str">
        <f t="shared" si="21"/>
        <v/>
      </c>
      <c r="B866" s="129"/>
      <c r="C866" s="130"/>
      <c r="D866" s="98"/>
      <c r="E866" s="95"/>
      <c r="F866" s="187"/>
      <c r="G866" s="98"/>
      <c r="H866" s="98"/>
      <c r="I866" s="95"/>
      <c r="J866" s="131" t="str">
        <f t="shared" si="22"/>
        <v/>
      </c>
      <c r="K866" s="131"/>
      <c r="L866" s="132"/>
      <c r="M866" s="131"/>
      <c r="N866" s="134"/>
      <c r="O866" s="95"/>
      <c r="P866" s="131"/>
      <c r="Q866" s="381"/>
      <c r="R866" s="381"/>
      <c r="S866" s="381"/>
    </row>
    <row r="867" spans="1:19" ht="12.75" customHeight="1" x14ac:dyDescent="0.25">
      <c r="A867" s="128" t="str">
        <f t="shared" si="21"/>
        <v/>
      </c>
      <c r="B867" s="129"/>
      <c r="C867" s="130"/>
      <c r="D867" s="98"/>
      <c r="E867" s="95"/>
      <c r="F867" s="187"/>
      <c r="G867" s="98"/>
      <c r="H867" s="98"/>
      <c r="I867" s="95"/>
      <c r="J867" s="131" t="str">
        <f t="shared" si="22"/>
        <v/>
      </c>
      <c r="K867" s="131"/>
      <c r="L867" s="132"/>
      <c r="M867" s="131"/>
      <c r="N867" s="134"/>
      <c r="O867" s="95"/>
      <c r="P867" s="131"/>
      <c r="Q867" s="381"/>
      <c r="R867" s="381"/>
      <c r="S867" s="381"/>
    </row>
    <row r="868" spans="1:19" ht="12.75" customHeight="1" x14ac:dyDescent="0.25">
      <c r="A868" s="128" t="str">
        <f t="shared" si="21"/>
        <v/>
      </c>
      <c r="B868" s="129"/>
      <c r="C868" s="130"/>
      <c r="D868" s="98"/>
      <c r="E868" s="95"/>
      <c r="F868" s="187"/>
      <c r="G868" s="98"/>
      <c r="H868" s="98"/>
      <c r="I868" s="95"/>
      <c r="J868" s="131" t="str">
        <f t="shared" si="22"/>
        <v/>
      </c>
      <c r="K868" s="131"/>
      <c r="L868" s="132"/>
      <c r="M868" s="131"/>
      <c r="N868" s="134"/>
      <c r="O868" s="95"/>
      <c r="P868" s="131"/>
      <c r="Q868" s="381"/>
      <c r="R868" s="381"/>
      <c r="S868" s="381"/>
    </row>
    <row r="869" spans="1:19" ht="12.75" customHeight="1" x14ac:dyDescent="0.25">
      <c r="A869" s="128" t="str">
        <f t="shared" si="21"/>
        <v/>
      </c>
      <c r="B869" s="129"/>
      <c r="C869" s="130"/>
      <c r="D869" s="98"/>
      <c r="E869" s="95"/>
      <c r="F869" s="187"/>
      <c r="G869" s="98"/>
      <c r="H869" s="98"/>
      <c r="I869" s="95"/>
      <c r="J869" s="131" t="str">
        <f t="shared" si="22"/>
        <v/>
      </c>
      <c r="K869" s="131"/>
      <c r="L869" s="132"/>
      <c r="M869" s="131"/>
      <c r="N869" s="134"/>
      <c r="O869" s="95"/>
      <c r="P869" s="131"/>
      <c r="Q869" s="381"/>
      <c r="R869" s="381"/>
      <c r="S869" s="381"/>
    </row>
    <row r="870" spans="1:19" ht="12.75" customHeight="1" x14ac:dyDescent="0.25">
      <c r="A870" s="128" t="str">
        <f t="shared" si="21"/>
        <v/>
      </c>
      <c r="B870" s="129"/>
      <c r="C870" s="130"/>
      <c r="D870" s="98"/>
      <c r="E870" s="95"/>
      <c r="F870" s="187"/>
      <c r="G870" s="98"/>
      <c r="H870" s="98"/>
      <c r="I870" s="95"/>
      <c r="J870" s="131" t="str">
        <f t="shared" si="22"/>
        <v/>
      </c>
      <c r="K870" s="131"/>
      <c r="L870" s="132"/>
      <c r="M870" s="131"/>
      <c r="N870" s="134"/>
      <c r="O870" s="95"/>
      <c r="P870" s="131"/>
      <c r="Q870" s="381"/>
      <c r="R870" s="381"/>
      <c r="S870" s="381"/>
    </row>
    <row r="871" spans="1:19" ht="12.75" customHeight="1" x14ac:dyDescent="0.25">
      <c r="A871" s="128" t="str">
        <f t="shared" si="21"/>
        <v/>
      </c>
      <c r="B871" s="129"/>
      <c r="C871" s="130"/>
      <c r="D871" s="98"/>
      <c r="E871" s="95"/>
      <c r="F871" s="187"/>
      <c r="G871" s="98"/>
      <c r="H871" s="98"/>
      <c r="I871" s="95"/>
      <c r="J871" s="131" t="str">
        <f t="shared" si="22"/>
        <v/>
      </c>
      <c r="K871" s="131"/>
      <c r="L871" s="132"/>
      <c r="M871" s="131"/>
      <c r="N871" s="134"/>
      <c r="O871" s="95"/>
      <c r="P871" s="131"/>
      <c r="Q871" s="381"/>
      <c r="R871" s="381"/>
      <c r="S871" s="381"/>
    </row>
    <row r="872" spans="1:19" ht="12.75" customHeight="1" x14ac:dyDescent="0.25">
      <c r="A872" s="128" t="str">
        <f t="shared" ref="A872:A1126" si="23">IF(B872="","",ROW()-ROW($A$3))</f>
        <v/>
      </c>
      <c r="B872" s="129"/>
      <c r="C872" s="130"/>
      <c r="D872" s="98"/>
      <c r="E872" s="95"/>
      <c r="F872" s="187"/>
      <c r="G872" s="98"/>
      <c r="H872" s="98"/>
      <c r="I872" s="95"/>
      <c r="J872" s="131" t="str">
        <f t="shared" si="22"/>
        <v/>
      </c>
      <c r="K872" s="131"/>
      <c r="L872" s="132"/>
      <c r="M872" s="131"/>
      <c r="N872" s="134"/>
      <c r="O872" s="95"/>
      <c r="P872" s="131"/>
      <c r="Q872" s="381"/>
      <c r="R872" s="381"/>
      <c r="S872" s="381"/>
    </row>
    <row r="873" spans="1:19" ht="12.75" customHeight="1" x14ac:dyDescent="0.25">
      <c r="A873" s="128" t="str">
        <f t="shared" si="23"/>
        <v/>
      </c>
      <c r="B873" s="129"/>
      <c r="C873" s="130"/>
      <c r="D873" s="98"/>
      <c r="E873" s="95"/>
      <c r="F873" s="187"/>
      <c r="G873" s="98"/>
      <c r="H873" s="98"/>
      <c r="I873" s="95"/>
      <c r="J873" s="131" t="str">
        <f t="shared" si="22"/>
        <v/>
      </c>
      <c r="K873" s="131"/>
      <c r="L873" s="132"/>
      <c r="M873" s="131"/>
      <c r="N873" s="134"/>
      <c r="O873" s="95"/>
      <c r="P873" s="131"/>
      <c r="Q873" s="381"/>
      <c r="R873" s="381"/>
      <c r="S873" s="381"/>
    </row>
    <row r="874" spans="1:19" ht="12.75" customHeight="1" x14ac:dyDescent="0.25">
      <c r="A874" s="128" t="str">
        <f t="shared" si="23"/>
        <v/>
      </c>
      <c r="B874" s="129"/>
      <c r="C874" s="130"/>
      <c r="D874" s="98"/>
      <c r="E874" s="95"/>
      <c r="F874" s="187"/>
      <c r="G874" s="98"/>
      <c r="H874" s="98"/>
      <c r="I874" s="95"/>
      <c r="J874" s="131" t="str">
        <f t="shared" si="22"/>
        <v/>
      </c>
      <c r="K874" s="131"/>
      <c r="L874" s="132"/>
      <c r="M874" s="131"/>
      <c r="N874" s="134"/>
      <c r="O874" s="95"/>
      <c r="P874" s="131"/>
      <c r="Q874" s="381"/>
      <c r="R874" s="381"/>
      <c r="S874" s="381"/>
    </row>
    <row r="875" spans="1:19" ht="12.75" customHeight="1" x14ac:dyDescent="0.25">
      <c r="A875" s="128" t="str">
        <f t="shared" si="23"/>
        <v/>
      </c>
      <c r="B875" s="129"/>
      <c r="C875" s="130"/>
      <c r="D875" s="98"/>
      <c r="E875" s="95"/>
      <c r="F875" s="187"/>
      <c r="G875" s="98"/>
      <c r="H875" s="98"/>
      <c r="I875" s="95"/>
      <c r="J875" s="131" t="str">
        <f t="shared" si="22"/>
        <v/>
      </c>
      <c r="K875" s="131"/>
      <c r="L875" s="132"/>
      <c r="M875" s="131"/>
      <c r="N875" s="134"/>
      <c r="O875" s="95"/>
      <c r="P875" s="131"/>
      <c r="Q875" s="381"/>
      <c r="R875" s="381"/>
      <c r="S875" s="381"/>
    </row>
    <row r="876" spans="1:19" ht="12.75" customHeight="1" x14ac:dyDescent="0.25">
      <c r="A876" s="128" t="str">
        <f t="shared" si="23"/>
        <v/>
      </c>
      <c r="B876" s="129"/>
      <c r="C876" s="130"/>
      <c r="D876" s="98"/>
      <c r="E876" s="95"/>
      <c r="F876" s="187"/>
      <c r="G876" s="98"/>
      <c r="H876" s="98"/>
      <c r="I876" s="95"/>
      <c r="J876" s="131" t="str">
        <f t="shared" si="22"/>
        <v/>
      </c>
      <c r="K876" s="131"/>
      <c r="L876" s="132"/>
      <c r="M876" s="131"/>
      <c r="N876" s="134"/>
      <c r="O876" s="95"/>
      <c r="P876" s="131"/>
      <c r="Q876" s="381"/>
      <c r="R876" s="381"/>
      <c r="S876" s="381"/>
    </row>
    <row r="877" spans="1:19" ht="12.75" customHeight="1" x14ac:dyDescent="0.25">
      <c r="A877" s="128" t="str">
        <f t="shared" si="23"/>
        <v/>
      </c>
      <c r="B877" s="129"/>
      <c r="C877" s="130"/>
      <c r="D877" s="98"/>
      <c r="E877" s="95"/>
      <c r="F877" s="187"/>
      <c r="G877" s="98"/>
      <c r="H877" s="98"/>
      <c r="I877" s="95"/>
      <c r="J877" s="131" t="str">
        <f t="shared" si="22"/>
        <v/>
      </c>
      <c r="K877" s="131"/>
      <c r="L877" s="132"/>
      <c r="M877" s="131"/>
      <c r="N877" s="134"/>
      <c r="O877" s="95"/>
      <c r="P877" s="131"/>
      <c r="Q877" s="381"/>
      <c r="R877" s="381"/>
      <c r="S877" s="381"/>
    </row>
    <row r="878" spans="1:19" ht="12.75" customHeight="1" x14ac:dyDescent="0.25">
      <c r="A878" s="128" t="str">
        <f t="shared" si="23"/>
        <v/>
      </c>
      <c r="B878" s="129"/>
      <c r="C878" s="130"/>
      <c r="D878" s="98"/>
      <c r="E878" s="95"/>
      <c r="F878" s="187"/>
      <c r="G878" s="98"/>
      <c r="H878" s="98"/>
      <c r="I878" s="95"/>
      <c r="J878" s="131" t="str">
        <f t="shared" si="22"/>
        <v/>
      </c>
      <c r="K878" s="131"/>
      <c r="L878" s="132"/>
      <c r="M878" s="131"/>
      <c r="N878" s="134"/>
      <c r="O878" s="95"/>
      <c r="P878" s="131"/>
      <c r="Q878" s="381"/>
      <c r="R878" s="381"/>
      <c r="S878" s="381"/>
    </row>
    <row r="879" spans="1:19" ht="12.75" customHeight="1" x14ac:dyDescent="0.25">
      <c r="A879" s="128" t="str">
        <f t="shared" si="23"/>
        <v/>
      </c>
      <c r="B879" s="129"/>
      <c r="C879" s="130"/>
      <c r="D879" s="98"/>
      <c r="E879" s="95"/>
      <c r="F879" s="187"/>
      <c r="G879" s="98"/>
      <c r="H879" s="98"/>
      <c r="I879" s="95"/>
      <c r="J879" s="131" t="str">
        <f t="shared" si="22"/>
        <v/>
      </c>
      <c r="K879" s="131"/>
      <c r="L879" s="132"/>
      <c r="M879" s="131"/>
      <c r="N879" s="134"/>
      <c r="O879" s="95"/>
      <c r="P879" s="131"/>
      <c r="Q879" s="381"/>
      <c r="R879" s="381"/>
      <c r="S879" s="381"/>
    </row>
    <row r="880" spans="1:19" ht="12.75" customHeight="1" x14ac:dyDescent="0.25">
      <c r="A880" s="128" t="str">
        <f t="shared" si="23"/>
        <v/>
      </c>
      <c r="B880" s="129"/>
      <c r="C880" s="130"/>
      <c r="D880" s="98"/>
      <c r="E880" s="95"/>
      <c r="F880" s="187"/>
      <c r="G880" s="98"/>
      <c r="H880" s="98"/>
      <c r="I880" s="95"/>
      <c r="J880" s="131" t="str">
        <f t="shared" si="22"/>
        <v/>
      </c>
      <c r="K880" s="131"/>
      <c r="L880" s="132"/>
      <c r="M880" s="131"/>
      <c r="N880" s="134"/>
      <c r="O880" s="95"/>
      <c r="P880" s="131"/>
      <c r="Q880" s="381"/>
      <c r="R880" s="381"/>
      <c r="S880" s="381"/>
    </row>
    <row r="881" spans="1:19" ht="12.75" customHeight="1" x14ac:dyDescent="0.25">
      <c r="A881" s="128" t="str">
        <f t="shared" si="23"/>
        <v/>
      </c>
      <c r="B881" s="129"/>
      <c r="C881" s="130"/>
      <c r="D881" s="98"/>
      <c r="E881" s="95"/>
      <c r="F881" s="187"/>
      <c r="G881" s="98"/>
      <c r="H881" s="98"/>
      <c r="I881" s="95"/>
      <c r="J881" s="131" t="str">
        <f t="shared" si="22"/>
        <v/>
      </c>
      <c r="K881" s="131"/>
      <c r="L881" s="132"/>
      <c r="M881" s="131"/>
      <c r="N881" s="134"/>
      <c r="O881" s="95"/>
      <c r="P881" s="131"/>
      <c r="Q881" s="381"/>
      <c r="R881" s="381"/>
      <c r="S881" s="381"/>
    </row>
    <row r="882" spans="1:19" ht="12.75" customHeight="1" x14ac:dyDescent="0.25">
      <c r="A882" s="128" t="str">
        <f t="shared" si="23"/>
        <v/>
      </c>
      <c r="B882" s="129"/>
      <c r="C882" s="130"/>
      <c r="D882" s="98"/>
      <c r="E882" s="95"/>
      <c r="F882" s="187"/>
      <c r="G882" s="98"/>
      <c r="H882" s="98"/>
      <c r="I882" s="95"/>
      <c r="J882" s="131" t="str">
        <f t="shared" si="22"/>
        <v/>
      </c>
      <c r="K882" s="131"/>
      <c r="L882" s="132"/>
      <c r="M882" s="131"/>
      <c r="N882" s="134"/>
      <c r="O882" s="95"/>
      <c r="P882" s="131"/>
      <c r="Q882" s="381"/>
      <c r="R882" s="381"/>
      <c r="S882" s="381"/>
    </row>
    <row r="883" spans="1:19" ht="12.75" customHeight="1" x14ac:dyDescent="0.25">
      <c r="A883" s="128" t="str">
        <f t="shared" si="23"/>
        <v/>
      </c>
      <c r="B883" s="129"/>
      <c r="C883" s="130"/>
      <c r="D883" s="98"/>
      <c r="E883" s="95"/>
      <c r="F883" s="187"/>
      <c r="G883" s="98"/>
      <c r="H883" s="98"/>
      <c r="I883" s="95"/>
      <c r="J883" s="131" t="str">
        <f t="shared" si="22"/>
        <v/>
      </c>
      <c r="K883" s="131"/>
      <c r="L883" s="132"/>
      <c r="M883" s="131"/>
      <c r="N883" s="134"/>
      <c r="O883" s="95"/>
      <c r="P883" s="131"/>
      <c r="Q883" s="381"/>
      <c r="R883" s="381"/>
      <c r="S883" s="381"/>
    </row>
    <row r="884" spans="1:19" ht="12.75" customHeight="1" x14ac:dyDescent="0.25">
      <c r="A884" s="128" t="str">
        <f t="shared" si="23"/>
        <v/>
      </c>
      <c r="B884" s="129"/>
      <c r="C884" s="130"/>
      <c r="D884" s="98"/>
      <c r="E884" s="95"/>
      <c r="F884" s="187"/>
      <c r="G884" s="98"/>
      <c r="H884" s="98"/>
      <c r="I884" s="95"/>
      <c r="J884" s="131" t="str">
        <f t="shared" si="22"/>
        <v/>
      </c>
      <c r="K884" s="131"/>
      <c r="L884" s="132"/>
      <c r="M884" s="131"/>
      <c r="N884" s="134"/>
      <c r="O884" s="95"/>
      <c r="P884" s="131"/>
      <c r="Q884" s="381"/>
      <c r="R884" s="381"/>
      <c r="S884" s="381"/>
    </row>
    <row r="885" spans="1:19" ht="12.75" customHeight="1" x14ac:dyDescent="0.25">
      <c r="A885" s="128" t="str">
        <f t="shared" si="23"/>
        <v/>
      </c>
      <c r="B885" s="129"/>
      <c r="C885" s="130"/>
      <c r="D885" s="98"/>
      <c r="E885" s="95"/>
      <c r="F885" s="187"/>
      <c r="G885" s="98"/>
      <c r="H885" s="98"/>
      <c r="I885" s="95"/>
      <c r="J885" s="131" t="str">
        <f t="shared" si="22"/>
        <v/>
      </c>
      <c r="K885" s="131"/>
      <c r="L885" s="132"/>
      <c r="M885" s="131"/>
      <c r="N885" s="134"/>
      <c r="O885" s="95"/>
      <c r="P885" s="131"/>
      <c r="Q885" s="381"/>
      <c r="R885" s="381"/>
      <c r="S885" s="381"/>
    </row>
    <row r="886" spans="1:19" ht="12.75" customHeight="1" x14ac:dyDescent="0.25">
      <c r="A886" s="128" t="str">
        <f t="shared" si="23"/>
        <v/>
      </c>
      <c r="B886" s="129"/>
      <c r="C886" s="130"/>
      <c r="D886" s="98"/>
      <c r="E886" s="95"/>
      <c r="F886" s="187"/>
      <c r="G886" s="98"/>
      <c r="H886" s="98"/>
      <c r="I886" s="95"/>
      <c r="J886" s="131" t="str">
        <f t="shared" si="22"/>
        <v/>
      </c>
      <c r="K886" s="131"/>
      <c r="L886" s="132"/>
      <c r="M886" s="131"/>
      <c r="N886" s="134"/>
      <c r="O886" s="95"/>
      <c r="P886" s="131"/>
      <c r="Q886" s="381"/>
      <c r="R886" s="381"/>
      <c r="S886" s="381"/>
    </row>
    <row r="887" spans="1:19" ht="12.75" customHeight="1" x14ac:dyDescent="0.25">
      <c r="A887" s="128" t="str">
        <f t="shared" si="23"/>
        <v/>
      </c>
      <c r="B887" s="129"/>
      <c r="C887" s="130"/>
      <c r="D887" s="98"/>
      <c r="E887" s="95"/>
      <c r="F887" s="187"/>
      <c r="G887" s="98"/>
      <c r="H887" s="98"/>
      <c r="I887" s="95"/>
      <c r="J887" s="131" t="str">
        <f t="shared" si="22"/>
        <v/>
      </c>
      <c r="K887" s="131"/>
      <c r="L887" s="132"/>
      <c r="M887" s="131"/>
      <c r="N887" s="134"/>
      <c r="O887" s="95"/>
      <c r="P887" s="131"/>
      <c r="Q887" s="381"/>
      <c r="R887" s="381"/>
      <c r="S887" s="381"/>
    </row>
    <row r="888" spans="1:19" ht="12.75" customHeight="1" x14ac:dyDescent="0.25">
      <c r="A888" s="128" t="str">
        <f t="shared" si="23"/>
        <v/>
      </c>
      <c r="B888" s="129"/>
      <c r="C888" s="130"/>
      <c r="D888" s="98"/>
      <c r="E888" s="95"/>
      <c r="F888" s="187"/>
      <c r="G888" s="98"/>
      <c r="H888" s="98"/>
      <c r="I888" s="95"/>
      <c r="J888" s="131" t="str">
        <f t="shared" si="22"/>
        <v/>
      </c>
      <c r="K888" s="131"/>
      <c r="L888" s="132"/>
      <c r="M888" s="131"/>
      <c r="N888" s="134"/>
      <c r="O888" s="95"/>
      <c r="P888" s="131"/>
      <c r="Q888" s="381"/>
      <c r="R888" s="381"/>
      <c r="S888" s="381"/>
    </row>
    <row r="889" spans="1:19" ht="12.75" customHeight="1" x14ac:dyDescent="0.25">
      <c r="A889" s="128" t="str">
        <f t="shared" si="23"/>
        <v/>
      </c>
      <c r="B889" s="129"/>
      <c r="C889" s="130"/>
      <c r="D889" s="98"/>
      <c r="E889" s="95"/>
      <c r="F889" s="187"/>
      <c r="G889" s="98"/>
      <c r="H889" s="98"/>
      <c r="I889" s="95"/>
      <c r="J889" s="131" t="str">
        <f t="shared" si="22"/>
        <v/>
      </c>
      <c r="K889" s="131"/>
      <c r="L889" s="132"/>
      <c r="M889" s="131"/>
      <c r="N889" s="134"/>
      <c r="O889" s="95"/>
      <c r="P889" s="131"/>
      <c r="Q889" s="381"/>
      <c r="R889" s="381"/>
      <c r="S889" s="381"/>
    </row>
    <row r="890" spans="1:19" ht="12.75" customHeight="1" x14ac:dyDescent="0.25">
      <c r="A890" s="128" t="str">
        <f t="shared" si="23"/>
        <v/>
      </c>
      <c r="B890" s="129"/>
      <c r="C890" s="130"/>
      <c r="D890" s="98"/>
      <c r="E890" s="95"/>
      <c r="F890" s="187"/>
      <c r="G890" s="98"/>
      <c r="H890" s="98"/>
      <c r="I890" s="95"/>
      <c r="J890" s="131" t="str">
        <f t="shared" si="22"/>
        <v/>
      </c>
      <c r="K890" s="131"/>
      <c r="L890" s="132"/>
      <c r="M890" s="131"/>
      <c r="N890" s="134"/>
      <c r="O890" s="95"/>
      <c r="P890" s="131"/>
      <c r="Q890" s="381"/>
      <c r="R890" s="381"/>
      <c r="S890" s="381"/>
    </row>
    <row r="891" spans="1:19" ht="12.75" customHeight="1" x14ac:dyDescent="0.25">
      <c r="A891" s="128" t="str">
        <f t="shared" si="23"/>
        <v/>
      </c>
      <c r="B891" s="129"/>
      <c r="C891" s="130"/>
      <c r="D891" s="98"/>
      <c r="E891" s="95"/>
      <c r="F891" s="187"/>
      <c r="G891" s="98"/>
      <c r="H891" s="98"/>
      <c r="I891" s="95"/>
      <c r="J891" s="131" t="str">
        <f t="shared" si="22"/>
        <v/>
      </c>
      <c r="K891" s="131"/>
      <c r="L891" s="132"/>
      <c r="M891" s="131"/>
      <c r="N891" s="134"/>
      <c r="O891" s="95"/>
      <c r="P891" s="131"/>
      <c r="Q891" s="381"/>
      <c r="R891" s="381"/>
      <c r="S891" s="381"/>
    </row>
    <row r="892" spans="1:19" ht="12.75" customHeight="1" x14ac:dyDescent="0.25">
      <c r="A892" s="128" t="str">
        <f t="shared" si="23"/>
        <v/>
      </c>
      <c r="B892" s="129"/>
      <c r="C892" s="130"/>
      <c r="D892" s="98"/>
      <c r="E892" s="95"/>
      <c r="F892" s="187"/>
      <c r="G892" s="98"/>
      <c r="H892" s="98"/>
      <c r="I892" s="95"/>
      <c r="J892" s="131" t="str">
        <f t="shared" si="22"/>
        <v/>
      </c>
      <c r="K892" s="131"/>
      <c r="L892" s="132"/>
      <c r="M892" s="131"/>
      <c r="N892" s="134"/>
      <c r="O892" s="95"/>
      <c r="P892" s="131"/>
      <c r="Q892" s="381"/>
      <c r="R892" s="381"/>
      <c r="S892" s="381"/>
    </row>
    <row r="893" spans="1:19" ht="12.75" customHeight="1" x14ac:dyDescent="0.25">
      <c r="A893" s="128" t="str">
        <f t="shared" si="23"/>
        <v/>
      </c>
      <c r="B893" s="129"/>
      <c r="C893" s="130"/>
      <c r="D893" s="98"/>
      <c r="E893" s="95"/>
      <c r="F893" s="187"/>
      <c r="G893" s="98"/>
      <c r="H893" s="98"/>
      <c r="I893" s="95"/>
      <c r="J893" s="131" t="str">
        <f t="shared" si="22"/>
        <v/>
      </c>
      <c r="K893" s="131"/>
      <c r="L893" s="132"/>
      <c r="M893" s="131"/>
      <c r="N893" s="134"/>
      <c r="O893" s="95"/>
      <c r="P893" s="131"/>
      <c r="Q893" s="381"/>
      <c r="R893" s="381"/>
      <c r="S893" s="381"/>
    </row>
    <row r="894" spans="1:19" ht="12.75" customHeight="1" x14ac:dyDescent="0.25">
      <c r="A894" s="128" t="str">
        <f t="shared" si="23"/>
        <v/>
      </c>
      <c r="B894" s="129"/>
      <c r="C894" s="130"/>
      <c r="D894" s="98"/>
      <c r="E894" s="95"/>
      <c r="F894" s="187"/>
      <c r="G894" s="98"/>
      <c r="H894" s="98"/>
      <c r="I894" s="95"/>
      <c r="J894" s="131" t="str">
        <f t="shared" si="22"/>
        <v/>
      </c>
      <c r="K894" s="131"/>
      <c r="L894" s="132"/>
      <c r="M894" s="131"/>
      <c r="N894" s="134"/>
      <c r="O894" s="95"/>
      <c r="P894" s="131"/>
      <c r="Q894" s="381"/>
      <c r="R894" s="381"/>
      <c r="S894" s="381"/>
    </row>
    <row r="895" spans="1:19" ht="12.75" customHeight="1" x14ac:dyDescent="0.25">
      <c r="A895" s="128" t="str">
        <f t="shared" si="23"/>
        <v/>
      </c>
      <c r="B895" s="129"/>
      <c r="C895" s="130"/>
      <c r="D895" s="98"/>
      <c r="E895" s="95"/>
      <c r="F895" s="187"/>
      <c r="G895" s="98"/>
      <c r="H895" s="98"/>
      <c r="I895" s="95"/>
      <c r="J895" s="131" t="str">
        <f t="shared" si="22"/>
        <v/>
      </c>
      <c r="K895" s="131"/>
      <c r="L895" s="132"/>
      <c r="M895" s="131"/>
      <c r="N895" s="134"/>
      <c r="O895" s="95"/>
      <c r="P895" s="131"/>
      <c r="Q895" s="381"/>
      <c r="R895" s="381"/>
      <c r="S895" s="381"/>
    </row>
    <row r="896" spans="1:19" ht="12.75" customHeight="1" x14ac:dyDescent="0.25">
      <c r="A896" s="128" t="str">
        <f t="shared" si="23"/>
        <v/>
      </c>
      <c r="B896" s="129"/>
      <c r="C896" s="130"/>
      <c r="D896" s="98"/>
      <c r="E896" s="95"/>
      <c r="F896" s="187"/>
      <c r="G896" s="98"/>
      <c r="H896" s="98"/>
      <c r="I896" s="95"/>
      <c r="J896" s="131" t="str">
        <f t="shared" si="22"/>
        <v/>
      </c>
      <c r="K896" s="131"/>
      <c r="L896" s="132"/>
      <c r="M896" s="131"/>
      <c r="N896" s="134"/>
      <c r="O896" s="95"/>
      <c r="P896" s="131"/>
      <c r="Q896" s="381"/>
      <c r="R896" s="381"/>
      <c r="S896" s="381"/>
    </row>
    <row r="897" spans="1:19" ht="12.75" customHeight="1" x14ac:dyDescent="0.25">
      <c r="A897" s="128" t="str">
        <f t="shared" si="23"/>
        <v/>
      </c>
      <c r="B897" s="129"/>
      <c r="C897" s="130"/>
      <c r="D897" s="98"/>
      <c r="E897" s="95"/>
      <c r="F897" s="187"/>
      <c r="G897" s="98"/>
      <c r="H897" s="98"/>
      <c r="I897" s="95"/>
      <c r="J897" s="131" t="str">
        <f t="shared" si="22"/>
        <v/>
      </c>
      <c r="K897" s="131"/>
      <c r="L897" s="132"/>
      <c r="M897" s="131"/>
      <c r="N897" s="134"/>
      <c r="O897" s="95"/>
      <c r="P897" s="131"/>
      <c r="Q897" s="381"/>
      <c r="R897" s="381"/>
      <c r="S897" s="381"/>
    </row>
    <row r="898" spans="1:19" ht="12.75" customHeight="1" x14ac:dyDescent="0.25">
      <c r="A898" s="128" t="str">
        <f t="shared" si="23"/>
        <v/>
      </c>
      <c r="B898" s="129"/>
      <c r="C898" s="130"/>
      <c r="D898" s="98"/>
      <c r="E898" s="95"/>
      <c r="F898" s="187"/>
      <c r="G898" s="98"/>
      <c r="H898" s="98"/>
      <c r="I898" s="95"/>
      <c r="J898" s="131" t="str">
        <f t="shared" si="22"/>
        <v/>
      </c>
      <c r="K898" s="131"/>
      <c r="L898" s="132"/>
      <c r="M898" s="131"/>
      <c r="N898" s="134"/>
      <c r="O898" s="95"/>
      <c r="P898" s="131"/>
      <c r="Q898" s="381"/>
      <c r="R898" s="381"/>
      <c r="S898" s="381"/>
    </row>
    <row r="899" spans="1:19" ht="12.75" customHeight="1" x14ac:dyDescent="0.25">
      <c r="A899" s="128" t="str">
        <f t="shared" si="23"/>
        <v/>
      </c>
      <c r="B899" s="129"/>
      <c r="C899" s="130"/>
      <c r="D899" s="98"/>
      <c r="E899" s="95"/>
      <c r="F899" s="187"/>
      <c r="G899" s="98"/>
      <c r="H899" s="98"/>
      <c r="I899" s="95"/>
      <c r="J899" s="131" t="str">
        <f t="shared" si="22"/>
        <v/>
      </c>
      <c r="K899" s="131"/>
      <c r="L899" s="132"/>
      <c r="M899" s="131"/>
      <c r="N899" s="134"/>
      <c r="O899" s="95"/>
      <c r="P899" s="131"/>
      <c r="Q899" s="381"/>
      <c r="R899" s="381"/>
      <c r="S899" s="381"/>
    </row>
    <row r="900" spans="1:19" ht="12.75" customHeight="1" x14ac:dyDescent="0.25">
      <c r="A900" s="128" t="str">
        <f t="shared" si="23"/>
        <v/>
      </c>
      <c r="B900" s="129"/>
      <c r="C900" s="130"/>
      <c r="D900" s="98"/>
      <c r="E900" s="95"/>
      <c r="F900" s="187"/>
      <c r="G900" s="98"/>
      <c r="H900" s="98"/>
      <c r="I900" s="95"/>
      <c r="J900" s="131" t="str">
        <f t="shared" si="22"/>
        <v/>
      </c>
      <c r="K900" s="131"/>
      <c r="L900" s="132"/>
      <c r="M900" s="131"/>
      <c r="N900" s="134"/>
      <c r="O900" s="95"/>
      <c r="P900" s="131"/>
      <c r="Q900" s="381"/>
      <c r="R900" s="381"/>
      <c r="S900" s="381"/>
    </row>
    <row r="901" spans="1:19" ht="12.75" customHeight="1" x14ac:dyDescent="0.25">
      <c r="A901" s="128" t="str">
        <f t="shared" si="23"/>
        <v/>
      </c>
      <c r="B901" s="129"/>
      <c r="C901" s="130"/>
      <c r="D901" s="98"/>
      <c r="E901" s="95"/>
      <c r="F901" s="187"/>
      <c r="G901" s="98"/>
      <c r="H901" s="98"/>
      <c r="I901" s="95"/>
      <c r="J901" s="131" t="str">
        <f t="shared" si="22"/>
        <v/>
      </c>
      <c r="K901" s="131"/>
      <c r="L901" s="132"/>
      <c r="M901" s="131"/>
      <c r="N901" s="134"/>
      <c r="O901" s="95"/>
      <c r="P901" s="131"/>
      <c r="Q901" s="381"/>
      <c r="R901" s="381"/>
      <c r="S901" s="381"/>
    </row>
    <row r="902" spans="1:19" ht="12.75" customHeight="1" x14ac:dyDescent="0.25">
      <c r="A902" s="128" t="str">
        <f t="shared" si="23"/>
        <v/>
      </c>
      <c r="B902" s="129"/>
      <c r="C902" s="130"/>
      <c r="D902" s="98"/>
      <c r="E902" s="95"/>
      <c r="F902" s="187"/>
      <c r="G902" s="98"/>
      <c r="H902" s="98"/>
      <c r="I902" s="95"/>
      <c r="J902" s="131" t="str">
        <f t="shared" si="22"/>
        <v/>
      </c>
      <c r="K902" s="131"/>
      <c r="L902" s="132"/>
      <c r="M902" s="131"/>
      <c r="N902" s="134"/>
      <c r="O902" s="95"/>
      <c r="P902" s="131"/>
      <c r="Q902" s="381"/>
      <c r="R902" s="381"/>
      <c r="S902" s="381"/>
    </row>
    <row r="903" spans="1:19" ht="12.75" customHeight="1" x14ac:dyDescent="0.25">
      <c r="A903" s="128" t="str">
        <f t="shared" si="23"/>
        <v/>
      </c>
      <c r="B903" s="129"/>
      <c r="C903" s="130"/>
      <c r="D903" s="98"/>
      <c r="E903" s="95"/>
      <c r="F903" s="187"/>
      <c r="G903" s="98"/>
      <c r="H903" s="98"/>
      <c r="I903" s="95"/>
      <c r="J903" s="131" t="str">
        <f t="shared" si="22"/>
        <v/>
      </c>
      <c r="K903" s="131"/>
      <c r="L903" s="132"/>
      <c r="M903" s="131"/>
      <c r="N903" s="134"/>
      <c r="O903" s="95"/>
      <c r="P903" s="131"/>
      <c r="Q903" s="381"/>
      <c r="R903" s="381"/>
      <c r="S903" s="381"/>
    </row>
    <row r="904" spans="1:19" ht="12.75" customHeight="1" x14ac:dyDescent="0.25">
      <c r="A904" s="128" t="str">
        <f t="shared" si="23"/>
        <v/>
      </c>
      <c r="B904" s="129"/>
      <c r="C904" s="130"/>
      <c r="D904" s="98"/>
      <c r="E904" s="95"/>
      <c r="F904" s="187"/>
      <c r="G904" s="98"/>
      <c r="H904" s="98"/>
      <c r="I904" s="95"/>
      <c r="J904" s="131" t="str">
        <f t="shared" si="22"/>
        <v/>
      </c>
      <c r="K904" s="131"/>
      <c r="L904" s="132"/>
      <c r="M904" s="131"/>
      <c r="N904" s="134"/>
      <c r="O904" s="95"/>
      <c r="P904" s="131"/>
      <c r="Q904" s="381"/>
      <c r="R904" s="381"/>
      <c r="S904" s="381"/>
    </row>
    <row r="905" spans="1:19" ht="12.75" customHeight="1" x14ac:dyDescent="0.25">
      <c r="A905" s="128" t="str">
        <f t="shared" si="23"/>
        <v/>
      </c>
      <c r="B905" s="129"/>
      <c r="C905" s="130"/>
      <c r="D905" s="98"/>
      <c r="E905" s="95"/>
      <c r="F905" s="187"/>
      <c r="G905" s="98"/>
      <c r="H905" s="98"/>
      <c r="I905" s="95"/>
      <c r="J905" s="131" t="str">
        <f t="shared" si="22"/>
        <v/>
      </c>
      <c r="K905" s="131"/>
      <c r="L905" s="132"/>
      <c r="M905" s="131"/>
      <c r="N905" s="134"/>
      <c r="O905" s="95"/>
      <c r="P905" s="131"/>
      <c r="Q905" s="381"/>
      <c r="R905" s="381"/>
      <c r="S905" s="381"/>
    </row>
    <row r="906" spans="1:19" ht="12.75" customHeight="1" x14ac:dyDescent="0.25">
      <c r="A906" s="128" t="str">
        <f t="shared" si="23"/>
        <v/>
      </c>
      <c r="B906" s="129"/>
      <c r="C906" s="130"/>
      <c r="D906" s="98"/>
      <c r="E906" s="95"/>
      <c r="F906" s="187"/>
      <c r="G906" s="98"/>
      <c r="H906" s="98"/>
      <c r="I906" s="95"/>
      <c r="J906" s="131" t="str">
        <f t="shared" si="22"/>
        <v/>
      </c>
      <c r="K906" s="131"/>
      <c r="L906" s="132"/>
      <c r="M906" s="131"/>
      <c r="N906" s="134"/>
      <c r="O906" s="95"/>
      <c r="P906" s="131"/>
      <c r="Q906" s="381"/>
      <c r="R906" s="381"/>
      <c r="S906" s="381"/>
    </row>
    <row r="907" spans="1:19" ht="12.75" customHeight="1" x14ac:dyDescent="0.25">
      <c r="A907" s="128" t="str">
        <f t="shared" si="23"/>
        <v/>
      </c>
      <c r="B907" s="129"/>
      <c r="C907" s="130"/>
      <c r="D907" s="98"/>
      <c r="E907" s="95"/>
      <c r="F907" s="187"/>
      <c r="G907" s="98"/>
      <c r="H907" s="98"/>
      <c r="I907" s="95"/>
      <c r="J907" s="131" t="str">
        <f t="shared" si="22"/>
        <v/>
      </c>
      <c r="K907" s="131"/>
      <c r="L907" s="132"/>
      <c r="M907" s="131"/>
      <c r="N907" s="134"/>
      <c r="O907" s="95"/>
      <c r="P907" s="131"/>
      <c r="Q907" s="381"/>
      <c r="R907" s="381"/>
      <c r="S907" s="381"/>
    </row>
    <row r="908" spans="1:19" ht="12.75" customHeight="1" x14ac:dyDescent="0.25">
      <c r="A908" s="128" t="str">
        <f t="shared" si="23"/>
        <v/>
      </c>
      <c r="B908" s="129"/>
      <c r="C908" s="130"/>
      <c r="D908" s="98"/>
      <c r="E908" s="95"/>
      <c r="F908" s="187"/>
      <c r="G908" s="98"/>
      <c r="H908" s="98"/>
      <c r="I908" s="95"/>
      <c r="J908" s="131" t="str">
        <f t="shared" si="22"/>
        <v/>
      </c>
      <c r="K908" s="131"/>
      <c r="L908" s="132"/>
      <c r="M908" s="131"/>
      <c r="N908" s="134"/>
      <c r="O908" s="95"/>
      <c r="P908" s="131"/>
      <c r="Q908" s="381"/>
      <c r="R908" s="381"/>
      <c r="S908" s="381"/>
    </row>
    <row r="909" spans="1:19" ht="12.75" customHeight="1" x14ac:dyDescent="0.25">
      <c r="A909" s="128" t="str">
        <f t="shared" si="23"/>
        <v/>
      </c>
      <c r="B909" s="129"/>
      <c r="C909" s="130"/>
      <c r="D909" s="98"/>
      <c r="E909" s="95"/>
      <c r="F909" s="187"/>
      <c r="G909" s="98"/>
      <c r="H909" s="98"/>
      <c r="I909" s="95"/>
      <c r="J909" s="131" t="str">
        <f t="shared" si="22"/>
        <v/>
      </c>
      <c r="K909" s="131"/>
      <c r="L909" s="132"/>
      <c r="M909" s="131"/>
      <c r="N909" s="134"/>
      <c r="O909" s="95"/>
      <c r="P909" s="131"/>
      <c r="Q909" s="381"/>
      <c r="R909" s="381"/>
      <c r="S909" s="381"/>
    </row>
    <row r="910" spans="1:19" ht="12.75" customHeight="1" x14ac:dyDescent="0.25">
      <c r="A910" s="128" t="str">
        <f t="shared" si="23"/>
        <v/>
      </c>
      <c r="B910" s="129"/>
      <c r="C910" s="130"/>
      <c r="D910" s="98"/>
      <c r="E910" s="95"/>
      <c r="F910" s="187"/>
      <c r="G910" s="98"/>
      <c r="H910" s="98"/>
      <c r="I910" s="95"/>
      <c r="J910" s="131" t="str">
        <f t="shared" si="22"/>
        <v/>
      </c>
      <c r="K910" s="131"/>
      <c r="L910" s="132"/>
      <c r="M910" s="131"/>
      <c r="N910" s="134"/>
      <c r="O910" s="95"/>
      <c r="P910" s="131"/>
      <c r="Q910" s="381"/>
      <c r="R910" s="381"/>
      <c r="S910" s="381"/>
    </row>
    <row r="911" spans="1:19" ht="12.75" customHeight="1" x14ac:dyDescent="0.25">
      <c r="A911" s="128" t="str">
        <f t="shared" si="23"/>
        <v/>
      </c>
      <c r="B911" s="129"/>
      <c r="C911" s="130"/>
      <c r="D911" s="98"/>
      <c r="E911" s="95"/>
      <c r="F911" s="187"/>
      <c r="G911" s="98"/>
      <c r="H911" s="98"/>
      <c r="I911" s="95"/>
      <c r="J911" s="131" t="str">
        <f t="shared" si="22"/>
        <v/>
      </c>
      <c r="K911" s="131"/>
      <c r="L911" s="132"/>
      <c r="M911" s="131"/>
      <c r="N911" s="134"/>
      <c r="O911" s="95"/>
      <c r="P911" s="131"/>
      <c r="Q911" s="381"/>
      <c r="R911" s="381"/>
      <c r="S911" s="381"/>
    </row>
    <row r="912" spans="1:19" ht="12.75" customHeight="1" x14ac:dyDescent="0.25">
      <c r="A912" s="128" t="str">
        <f t="shared" si="23"/>
        <v/>
      </c>
      <c r="B912" s="129"/>
      <c r="C912" s="130"/>
      <c r="D912" s="98"/>
      <c r="E912" s="95"/>
      <c r="F912" s="187"/>
      <c r="G912" s="98"/>
      <c r="H912" s="98"/>
      <c r="I912" s="95"/>
      <c r="J912" s="131" t="str">
        <f t="shared" si="22"/>
        <v/>
      </c>
      <c r="K912" s="131"/>
      <c r="L912" s="132"/>
      <c r="M912" s="131"/>
      <c r="N912" s="134"/>
      <c r="O912" s="95"/>
      <c r="P912" s="131"/>
      <c r="Q912" s="381"/>
      <c r="R912" s="381"/>
      <c r="S912" s="381"/>
    </row>
    <row r="913" spans="1:19" ht="12.75" customHeight="1" x14ac:dyDescent="0.25">
      <c r="A913" s="128" t="str">
        <f t="shared" si="23"/>
        <v/>
      </c>
      <c r="B913" s="129"/>
      <c r="C913" s="130"/>
      <c r="D913" s="98"/>
      <c r="E913" s="95"/>
      <c r="F913" s="187"/>
      <c r="G913" s="98"/>
      <c r="H913" s="98"/>
      <c r="I913" s="95"/>
      <c r="J913" s="131" t="str">
        <f t="shared" si="22"/>
        <v/>
      </c>
      <c r="K913" s="131"/>
      <c r="L913" s="132"/>
      <c r="M913" s="131"/>
      <c r="N913" s="134"/>
      <c r="O913" s="95"/>
      <c r="P913" s="131"/>
      <c r="Q913" s="381"/>
      <c r="R913" s="381"/>
      <c r="S913" s="381"/>
    </row>
    <row r="914" spans="1:19" ht="12.75" customHeight="1" x14ac:dyDescent="0.25">
      <c r="A914" s="128" t="str">
        <f t="shared" si="23"/>
        <v/>
      </c>
      <c r="B914" s="129"/>
      <c r="C914" s="130"/>
      <c r="D914" s="98"/>
      <c r="E914" s="95"/>
      <c r="F914" s="187"/>
      <c r="G914" s="98"/>
      <c r="H914" s="98"/>
      <c r="I914" s="95"/>
      <c r="J914" s="131" t="str">
        <f t="shared" si="22"/>
        <v/>
      </c>
      <c r="K914" s="131"/>
      <c r="L914" s="132"/>
      <c r="M914" s="131"/>
      <c r="N914" s="134"/>
      <c r="O914" s="95"/>
      <c r="P914" s="131"/>
      <c r="Q914" s="381"/>
      <c r="R914" s="381"/>
      <c r="S914" s="381"/>
    </row>
    <row r="915" spans="1:19" ht="12.75" customHeight="1" x14ac:dyDescent="0.25">
      <c r="A915" s="128" t="str">
        <f t="shared" si="23"/>
        <v/>
      </c>
      <c r="B915" s="129"/>
      <c r="C915" s="130"/>
      <c r="D915" s="98"/>
      <c r="E915" s="95"/>
      <c r="F915" s="187"/>
      <c r="G915" s="98"/>
      <c r="H915" s="98"/>
      <c r="I915" s="95"/>
      <c r="J915" s="131" t="str">
        <f t="shared" si="22"/>
        <v/>
      </c>
      <c r="K915" s="131"/>
      <c r="L915" s="132"/>
      <c r="M915" s="131"/>
      <c r="N915" s="134"/>
      <c r="O915" s="95"/>
      <c r="P915" s="131"/>
      <c r="Q915" s="381"/>
      <c r="R915" s="381"/>
      <c r="S915" s="381"/>
    </row>
    <row r="916" spans="1:19" ht="12.75" customHeight="1" x14ac:dyDescent="0.25">
      <c r="A916" s="128" t="str">
        <f t="shared" si="23"/>
        <v/>
      </c>
      <c r="B916" s="129"/>
      <c r="C916" s="130"/>
      <c r="D916" s="98"/>
      <c r="E916" s="95"/>
      <c r="F916" s="187"/>
      <c r="G916" s="98"/>
      <c r="H916" s="98"/>
      <c r="I916" s="95"/>
      <c r="J916" s="131" t="str">
        <f t="shared" si="22"/>
        <v/>
      </c>
      <c r="K916" s="131"/>
      <c r="L916" s="132"/>
      <c r="M916" s="131"/>
      <c r="N916" s="134"/>
      <c r="O916" s="95"/>
      <c r="P916" s="131"/>
      <c r="Q916" s="381"/>
      <c r="R916" s="381"/>
      <c r="S916" s="381"/>
    </row>
    <row r="917" spans="1:19" ht="12.75" customHeight="1" x14ac:dyDescent="0.25">
      <c r="A917" s="128" t="str">
        <f t="shared" si="23"/>
        <v/>
      </c>
      <c r="B917" s="129"/>
      <c r="C917" s="130"/>
      <c r="D917" s="98"/>
      <c r="E917" s="95"/>
      <c r="F917" s="187"/>
      <c r="G917" s="98"/>
      <c r="H917" s="98"/>
      <c r="I917" s="95"/>
      <c r="J917" s="131" t="str">
        <f t="shared" si="22"/>
        <v/>
      </c>
      <c r="K917" s="131"/>
      <c r="L917" s="132"/>
      <c r="M917" s="131"/>
      <c r="N917" s="134"/>
      <c r="O917" s="95"/>
      <c r="P917" s="131"/>
      <c r="Q917" s="381"/>
      <c r="R917" s="381"/>
      <c r="S917" s="381"/>
    </row>
    <row r="918" spans="1:19" ht="12.75" customHeight="1" x14ac:dyDescent="0.25">
      <c r="A918" s="128" t="str">
        <f t="shared" si="23"/>
        <v/>
      </c>
      <c r="B918" s="129"/>
      <c r="C918" s="130"/>
      <c r="D918" s="98"/>
      <c r="E918" s="95"/>
      <c r="F918" s="187"/>
      <c r="G918" s="98"/>
      <c r="H918" s="98"/>
      <c r="I918" s="95"/>
      <c r="J918" s="131" t="str">
        <f t="shared" si="22"/>
        <v/>
      </c>
      <c r="K918" s="131"/>
      <c r="L918" s="132"/>
      <c r="M918" s="131"/>
      <c r="N918" s="134"/>
      <c r="O918" s="95"/>
      <c r="P918" s="131"/>
      <c r="Q918" s="381"/>
      <c r="R918" s="381"/>
      <c r="S918" s="381"/>
    </row>
    <row r="919" spans="1:19" ht="12.75" customHeight="1" x14ac:dyDescent="0.25">
      <c r="A919" s="128" t="str">
        <f t="shared" si="23"/>
        <v/>
      </c>
      <c r="B919" s="129"/>
      <c r="C919" s="130"/>
      <c r="D919" s="98"/>
      <c r="E919" s="95"/>
      <c r="F919" s="187"/>
      <c r="G919" s="98"/>
      <c r="H919" s="98"/>
      <c r="I919" s="95"/>
      <c r="J919" s="131" t="str">
        <f t="shared" si="22"/>
        <v/>
      </c>
      <c r="K919" s="131"/>
      <c r="L919" s="132"/>
      <c r="M919" s="131"/>
      <c r="N919" s="134"/>
      <c r="O919" s="95"/>
      <c r="P919" s="131"/>
      <c r="Q919" s="381"/>
      <c r="R919" s="381"/>
      <c r="S919" s="381"/>
    </row>
    <row r="920" spans="1:19" ht="12.75" customHeight="1" x14ac:dyDescent="0.25">
      <c r="A920" s="128" t="str">
        <f t="shared" si="23"/>
        <v/>
      </c>
      <c r="B920" s="129"/>
      <c r="C920" s="130"/>
      <c r="D920" s="98"/>
      <c r="E920" s="95"/>
      <c r="F920" s="187"/>
      <c r="G920" s="98"/>
      <c r="H920" s="98"/>
      <c r="I920" s="95"/>
      <c r="J920" s="131" t="str">
        <f t="shared" si="22"/>
        <v/>
      </c>
      <c r="K920" s="131"/>
      <c r="L920" s="132"/>
      <c r="M920" s="131"/>
      <c r="N920" s="134"/>
      <c r="O920" s="95"/>
      <c r="P920" s="131"/>
      <c r="Q920" s="381"/>
      <c r="R920" s="381"/>
      <c r="S920" s="381"/>
    </row>
    <row r="921" spans="1:19" ht="12.75" customHeight="1" x14ac:dyDescent="0.25">
      <c r="A921" s="128" t="str">
        <f t="shared" si="23"/>
        <v/>
      </c>
      <c r="B921" s="129"/>
      <c r="C921" s="130"/>
      <c r="D921" s="98"/>
      <c r="E921" s="95"/>
      <c r="F921" s="187"/>
      <c r="G921" s="98"/>
      <c r="H921" s="98"/>
      <c r="I921" s="95"/>
      <c r="J921" s="131" t="str">
        <f t="shared" si="22"/>
        <v/>
      </c>
      <c r="K921" s="131"/>
      <c r="L921" s="132"/>
      <c r="M921" s="131"/>
      <c r="N921" s="134"/>
      <c r="O921" s="95"/>
      <c r="P921" s="131"/>
      <c r="Q921" s="381"/>
      <c r="R921" s="381"/>
      <c r="S921" s="381"/>
    </row>
    <row r="922" spans="1:19" ht="12.75" customHeight="1" x14ac:dyDescent="0.25">
      <c r="A922" s="128" t="str">
        <f t="shared" si="23"/>
        <v/>
      </c>
      <c r="B922" s="129"/>
      <c r="C922" s="130"/>
      <c r="D922" s="98"/>
      <c r="E922" s="95"/>
      <c r="F922" s="187"/>
      <c r="G922" s="98"/>
      <c r="H922" s="98"/>
      <c r="I922" s="95"/>
      <c r="J922" s="131" t="str">
        <f t="shared" si="22"/>
        <v/>
      </c>
      <c r="K922" s="131"/>
      <c r="L922" s="132"/>
      <c r="M922" s="131"/>
      <c r="N922" s="134"/>
      <c r="O922" s="95"/>
      <c r="P922" s="131"/>
      <c r="Q922" s="381"/>
      <c r="R922" s="381"/>
      <c r="S922" s="381"/>
    </row>
    <row r="923" spans="1:19" ht="12.75" customHeight="1" x14ac:dyDescent="0.25">
      <c r="A923" s="128" t="str">
        <f t="shared" si="23"/>
        <v/>
      </c>
      <c r="B923" s="129"/>
      <c r="C923" s="130"/>
      <c r="D923" s="98"/>
      <c r="E923" s="95"/>
      <c r="F923" s="187"/>
      <c r="G923" s="98"/>
      <c r="H923" s="98"/>
      <c r="I923" s="95"/>
      <c r="J923" s="131" t="str">
        <f t="shared" si="22"/>
        <v/>
      </c>
      <c r="K923" s="131"/>
      <c r="L923" s="132"/>
      <c r="M923" s="131"/>
      <c r="N923" s="134"/>
      <c r="O923" s="95"/>
      <c r="P923" s="131"/>
      <c r="Q923" s="381"/>
      <c r="R923" s="381"/>
      <c r="S923" s="381"/>
    </row>
    <row r="924" spans="1:19" ht="12.75" customHeight="1" x14ac:dyDescent="0.25">
      <c r="A924" s="128" t="str">
        <f t="shared" si="23"/>
        <v/>
      </c>
      <c r="B924" s="129"/>
      <c r="C924" s="130"/>
      <c r="D924" s="98"/>
      <c r="E924" s="95"/>
      <c r="F924" s="187"/>
      <c r="G924" s="98"/>
      <c r="H924" s="98"/>
      <c r="I924" s="95"/>
      <c r="J924" s="131" t="str">
        <f t="shared" si="22"/>
        <v/>
      </c>
      <c r="K924" s="131"/>
      <c r="L924" s="132"/>
      <c r="M924" s="131"/>
      <c r="N924" s="134"/>
      <c r="O924" s="95"/>
      <c r="P924" s="131"/>
      <c r="Q924" s="381"/>
      <c r="R924" s="381"/>
      <c r="S924" s="381"/>
    </row>
    <row r="925" spans="1:19" ht="12.75" customHeight="1" x14ac:dyDescent="0.25">
      <c r="A925" s="128" t="str">
        <f t="shared" si="23"/>
        <v/>
      </c>
      <c r="B925" s="129"/>
      <c r="C925" s="130"/>
      <c r="D925" s="98"/>
      <c r="E925" s="95"/>
      <c r="F925" s="187"/>
      <c r="G925" s="98"/>
      <c r="H925" s="98"/>
      <c r="I925" s="95"/>
      <c r="J925" s="131" t="str">
        <f t="shared" si="22"/>
        <v/>
      </c>
      <c r="K925" s="131"/>
      <c r="L925" s="132"/>
      <c r="M925" s="131"/>
      <c r="N925" s="134"/>
      <c r="O925" s="95"/>
      <c r="P925" s="131"/>
      <c r="Q925" s="381"/>
      <c r="R925" s="381"/>
      <c r="S925" s="381"/>
    </row>
    <row r="926" spans="1:19" ht="12.75" customHeight="1" x14ac:dyDescent="0.25">
      <c r="A926" s="128" t="str">
        <f t="shared" si="23"/>
        <v/>
      </c>
      <c r="B926" s="129"/>
      <c r="C926" s="130"/>
      <c r="D926" s="98"/>
      <c r="E926" s="95"/>
      <c r="F926" s="187"/>
      <c r="G926" s="98"/>
      <c r="H926" s="98"/>
      <c r="I926" s="95"/>
      <c r="J926" s="131" t="str">
        <f t="shared" si="22"/>
        <v/>
      </c>
      <c r="K926" s="131"/>
      <c r="L926" s="132"/>
      <c r="M926" s="131"/>
      <c r="N926" s="134"/>
      <c r="O926" s="95"/>
      <c r="P926" s="131"/>
      <c r="Q926" s="381"/>
      <c r="R926" s="381"/>
      <c r="S926" s="381"/>
    </row>
    <row r="927" spans="1:19" ht="12.75" customHeight="1" x14ac:dyDescent="0.25">
      <c r="A927" s="128" t="str">
        <f t="shared" si="23"/>
        <v/>
      </c>
      <c r="B927" s="129"/>
      <c r="C927" s="130"/>
      <c r="D927" s="98"/>
      <c r="E927" s="95"/>
      <c r="F927" s="187"/>
      <c r="G927" s="98"/>
      <c r="H927" s="98"/>
      <c r="I927" s="95"/>
      <c r="J927" s="131" t="str">
        <f t="shared" si="22"/>
        <v/>
      </c>
      <c r="K927" s="131"/>
      <c r="L927" s="132"/>
      <c r="M927" s="131"/>
      <c r="N927" s="134"/>
      <c r="O927" s="95"/>
      <c r="P927" s="131"/>
      <c r="Q927" s="381"/>
      <c r="R927" s="381"/>
      <c r="S927" s="381"/>
    </row>
    <row r="928" spans="1:19" ht="12.75" customHeight="1" x14ac:dyDescent="0.25">
      <c r="A928" s="128" t="str">
        <f t="shared" si="23"/>
        <v/>
      </c>
      <c r="B928" s="129"/>
      <c r="C928" s="130"/>
      <c r="D928" s="98"/>
      <c r="E928" s="95"/>
      <c r="F928" s="187"/>
      <c r="G928" s="98"/>
      <c r="H928" s="98"/>
      <c r="I928" s="95"/>
      <c r="J928" s="131" t="str">
        <f t="shared" si="22"/>
        <v/>
      </c>
      <c r="K928" s="131"/>
      <c r="L928" s="132"/>
      <c r="M928" s="131"/>
      <c r="N928" s="134"/>
      <c r="O928" s="95"/>
      <c r="P928" s="131"/>
      <c r="Q928" s="381"/>
      <c r="R928" s="381"/>
      <c r="S928" s="381"/>
    </row>
    <row r="929" spans="1:19" ht="12.75" customHeight="1" x14ac:dyDescent="0.25">
      <c r="A929" s="128" t="str">
        <f t="shared" si="23"/>
        <v/>
      </c>
      <c r="B929" s="129"/>
      <c r="C929" s="130"/>
      <c r="D929" s="98"/>
      <c r="E929" s="95"/>
      <c r="F929" s="187"/>
      <c r="G929" s="98"/>
      <c r="H929" s="98"/>
      <c r="I929" s="95"/>
      <c r="J929" s="131" t="str">
        <f t="shared" si="22"/>
        <v/>
      </c>
      <c r="K929" s="131"/>
      <c r="L929" s="132"/>
      <c r="M929" s="131"/>
      <c r="N929" s="134"/>
      <c r="O929" s="95"/>
      <c r="P929" s="131"/>
      <c r="Q929" s="381"/>
      <c r="R929" s="381"/>
      <c r="S929" s="381"/>
    </row>
    <row r="930" spans="1:19" ht="12.75" customHeight="1" x14ac:dyDescent="0.25">
      <c r="A930" s="128" t="str">
        <f t="shared" si="23"/>
        <v/>
      </c>
      <c r="B930" s="129"/>
      <c r="C930" s="130"/>
      <c r="D930" s="98"/>
      <c r="E930" s="95"/>
      <c r="F930" s="187"/>
      <c r="G930" s="98"/>
      <c r="H930" s="98"/>
      <c r="I930" s="95"/>
      <c r="J930" s="131" t="str">
        <f t="shared" si="22"/>
        <v/>
      </c>
      <c r="K930" s="131"/>
      <c r="L930" s="132"/>
      <c r="M930" s="131"/>
      <c r="N930" s="134"/>
      <c r="O930" s="95"/>
      <c r="P930" s="131"/>
      <c r="Q930" s="381"/>
      <c r="R930" s="381"/>
      <c r="S930" s="381"/>
    </row>
    <row r="931" spans="1:19" ht="12.75" customHeight="1" x14ac:dyDescent="0.25">
      <c r="A931" s="128" t="str">
        <f t="shared" si="23"/>
        <v/>
      </c>
      <c r="B931" s="129"/>
      <c r="C931" s="130"/>
      <c r="D931" s="98"/>
      <c r="E931" s="95"/>
      <c r="F931" s="187"/>
      <c r="G931" s="98"/>
      <c r="H931" s="98"/>
      <c r="I931" s="95"/>
      <c r="J931" s="131" t="str">
        <f t="shared" si="22"/>
        <v/>
      </c>
      <c r="K931" s="131"/>
      <c r="L931" s="132"/>
      <c r="M931" s="131"/>
      <c r="N931" s="134"/>
      <c r="O931" s="95"/>
      <c r="P931" s="131"/>
      <c r="Q931" s="381"/>
      <c r="R931" s="381"/>
      <c r="S931" s="381"/>
    </row>
    <row r="932" spans="1:19" ht="12.75" customHeight="1" x14ac:dyDescent="0.25">
      <c r="A932" s="128" t="str">
        <f t="shared" si="23"/>
        <v/>
      </c>
      <c r="B932" s="129"/>
      <c r="C932" s="130"/>
      <c r="D932" s="98"/>
      <c r="E932" s="95"/>
      <c r="F932" s="187"/>
      <c r="G932" s="98"/>
      <c r="H932" s="98"/>
      <c r="I932" s="95"/>
      <c r="J932" s="131" t="str">
        <f t="shared" si="22"/>
        <v/>
      </c>
      <c r="K932" s="131"/>
      <c r="L932" s="132"/>
      <c r="M932" s="131"/>
      <c r="N932" s="134"/>
      <c r="O932" s="95"/>
      <c r="P932" s="131"/>
      <c r="Q932" s="381"/>
      <c r="R932" s="381"/>
      <c r="S932" s="381"/>
    </row>
    <row r="933" spans="1:19" ht="12.75" customHeight="1" x14ac:dyDescent="0.25">
      <c r="A933" s="128" t="str">
        <f t="shared" si="23"/>
        <v/>
      </c>
      <c r="B933" s="129"/>
      <c r="C933" s="130"/>
      <c r="D933" s="98"/>
      <c r="E933" s="95"/>
      <c r="F933" s="187"/>
      <c r="G933" s="98"/>
      <c r="H933" s="98"/>
      <c r="I933" s="95"/>
      <c r="J933" s="131" t="str">
        <f t="shared" si="22"/>
        <v/>
      </c>
      <c r="K933" s="131"/>
      <c r="L933" s="132"/>
      <c r="M933" s="131"/>
      <c r="N933" s="134"/>
      <c r="O933" s="95"/>
      <c r="P933" s="131"/>
      <c r="Q933" s="381"/>
      <c r="R933" s="381"/>
      <c r="S933" s="381"/>
    </row>
    <row r="934" spans="1:19" ht="12.75" customHeight="1" x14ac:dyDescent="0.25">
      <c r="A934" s="128" t="str">
        <f t="shared" si="23"/>
        <v/>
      </c>
      <c r="B934" s="129"/>
      <c r="C934" s="130"/>
      <c r="D934" s="98"/>
      <c r="E934" s="95"/>
      <c r="F934" s="187"/>
      <c r="G934" s="98"/>
      <c r="H934" s="98"/>
      <c r="I934" s="95"/>
      <c r="J934" s="131" t="str">
        <f t="shared" si="22"/>
        <v/>
      </c>
      <c r="K934" s="131"/>
      <c r="L934" s="132"/>
      <c r="M934" s="131"/>
      <c r="N934" s="134"/>
      <c r="O934" s="95"/>
      <c r="P934" s="131"/>
      <c r="Q934" s="381"/>
      <c r="R934" s="381"/>
      <c r="S934" s="381"/>
    </row>
    <row r="935" spans="1:19" ht="12.75" customHeight="1" x14ac:dyDescent="0.25">
      <c r="A935" s="128" t="str">
        <f t="shared" si="23"/>
        <v/>
      </c>
      <c r="B935" s="129"/>
      <c r="C935" s="130"/>
      <c r="D935" s="98"/>
      <c r="E935" s="95"/>
      <c r="F935" s="187"/>
      <c r="G935" s="98"/>
      <c r="H935" s="98"/>
      <c r="I935" s="95"/>
      <c r="J935" s="131" t="str">
        <f t="shared" si="22"/>
        <v/>
      </c>
      <c r="K935" s="131"/>
      <c r="L935" s="132"/>
      <c r="M935" s="131"/>
      <c r="N935" s="134"/>
      <c r="O935" s="95"/>
      <c r="P935" s="131"/>
      <c r="Q935" s="381"/>
      <c r="R935" s="381"/>
      <c r="S935" s="381"/>
    </row>
    <row r="936" spans="1:19" ht="12.75" customHeight="1" x14ac:dyDescent="0.25">
      <c r="A936" s="128" t="str">
        <f t="shared" si="23"/>
        <v/>
      </c>
      <c r="B936" s="129"/>
      <c r="C936" s="130"/>
      <c r="D936" s="98"/>
      <c r="E936" s="95"/>
      <c r="F936" s="187"/>
      <c r="G936" s="98"/>
      <c r="H936" s="98"/>
      <c r="I936" s="95"/>
      <c r="J936" s="131" t="str">
        <f t="shared" si="22"/>
        <v/>
      </c>
      <c r="K936" s="131"/>
      <c r="L936" s="132"/>
      <c r="M936" s="131"/>
      <c r="N936" s="134"/>
      <c r="O936" s="95"/>
      <c r="P936" s="131"/>
      <c r="Q936" s="381"/>
      <c r="R936" s="381"/>
      <c r="S936" s="381"/>
    </row>
    <row r="937" spans="1:19" ht="12.75" customHeight="1" x14ac:dyDescent="0.25">
      <c r="A937" s="128" t="str">
        <f t="shared" si="23"/>
        <v/>
      </c>
      <c r="B937" s="129"/>
      <c r="C937" s="130"/>
      <c r="D937" s="98"/>
      <c r="E937" s="95"/>
      <c r="F937" s="187"/>
      <c r="G937" s="98"/>
      <c r="H937" s="98"/>
      <c r="I937" s="95"/>
      <c r="J937" s="131" t="str">
        <f t="shared" si="22"/>
        <v/>
      </c>
      <c r="K937" s="131"/>
      <c r="L937" s="132"/>
      <c r="M937" s="131"/>
      <c r="N937" s="134"/>
      <c r="O937" s="95"/>
      <c r="P937" s="131"/>
      <c r="Q937" s="381"/>
      <c r="R937" s="381"/>
      <c r="S937" s="381"/>
    </row>
    <row r="938" spans="1:19" ht="12.75" customHeight="1" x14ac:dyDescent="0.25">
      <c r="A938" s="128" t="str">
        <f t="shared" si="23"/>
        <v/>
      </c>
      <c r="B938" s="129"/>
      <c r="C938" s="130"/>
      <c r="D938" s="98"/>
      <c r="E938" s="95"/>
      <c r="F938" s="187"/>
      <c r="G938" s="98"/>
      <c r="H938" s="98"/>
      <c r="I938" s="95"/>
      <c r="J938" s="131" t="str">
        <f t="shared" si="22"/>
        <v/>
      </c>
      <c r="K938" s="131"/>
      <c r="L938" s="132"/>
      <c r="M938" s="131"/>
      <c r="N938" s="134"/>
      <c r="O938" s="95"/>
      <c r="P938" s="131"/>
      <c r="Q938" s="381"/>
      <c r="R938" s="381"/>
      <c r="S938" s="381"/>
    </row>
    <row r="939" spans="1:19" ht="12.75" customHeight="1" x14ac:dyDescent="0.25">
      <c r="A939" s="128" t="str">
        <f t="shared" si="23"/>
        <v/>
      </c>
      <c r="B939" s="129"/>
      <c r="C939" s="130"/>
      <c r="D939" s="98"/>
      <c r="E939" s="95"/>
      <c r="F939" s="187"/>
      <c r="G939" s="98"/>
      <c r="H939" s="98"/>
      <c r="I939" s="95"/>
      <c r="J939" s="131" t="str">
        <f t="shared" si="22"/>
        <v/>
      </c>
      <c r="K939" s="131"/>
      <c r="L939" s="132"/>
      <c r="M939" s="131"/>
      <c r="N939" s="134"/>
      <c r="O939" s="95"/>
      <c r="P939" s="131"/>
      <c r="Q939" s="381"/>
      <c r="R939" s="381"/>
      <c r="S939" s="381"/>
    </row>
    <row r="940" spans="1:19" ht="12.75" customHeight="1" x14ac:dyDescent="0.25">
      <c r="A940" s="128" t="str">
        <f t="shared" si="23"/>
        <v/>
      </c>
      <c r="B940" s="129"/>
      <c r="C940" s="130"/>
      <c r="D940" s="98"/>
      <c r="E940" s="95"/>
      <c r="F940" s="187"/>
      <c r="G940" s="98"/>
      <c r="H940" s="98"/>
      <c r="I940" s="95"/>
      <c r="J940" s="131" t="str">
        <f t="shared" si="22"/>
        <v/>
      </c>
      <c r="K940" s="131"/>
      <c r="L940" s="132"/>
      <c r="M940" s="131"/>
      <c r="N940" s="134"/>
      <c r="O940" s="95"/>
      <c r="P940" s="131"/>
      <c r="Q940" s="381"/>
      <c r="R940" s="381"/>
      <c r="S940" s="381"/>
    </row>
    <row r="941" spans="1:19" ht="12.75" customHeight="1" x14ac:dyDescent="0.25">
      <c r="A941" s="128" t="str">
        <f t="shared" si="23"/>
        <v/>
      </c>
      <c r="B941" s="129"/>
      <c r="C941" s="130"/>
      <c r="D941" s="98"/>
      <c r="E941" s="95"/>
      <c r="F941" s="187"/>
      <c r="G941" s="98"/>
      <c r="H941" s="98"/>
      <c r="I941" s="95"/>
      <c r="J941" s="131" t="str">
        <f t="shared" si="22"/>
        <v/>
      </c>
      <c r="K941" s="131"/>
      <c r="L941" s="132"/>
      <c r="M941" s="131"/>
      <c r="N941" s="134"/>
      <c r="O941" s="95"/>
      <c r="P941" s="131"/>
      <c r="Q941" s="381"/>
      <c r="R941" s="381"/>
      <c r="S941" s="381"/>
    </row>
    <row r="942" spans="1:19" ht="12.75" customHeight="1" x14ac:dyDescent="0.25">
      <c r="A942" s="128" t="str">
        <f t="shared" si="23"/>
        <v/>
      </c>
      <c r="B942" s="129"/>
      <c r="C942" s="130"/>
      <c r="D942" s="98"/>
      <c r="E942" s="95"/>
      <c r="F942" s="187"/>
      <c r="G942" s="98"/>
      <c r="H942" s="98"/>
      <c r="I942" s="95"/>
      <c r="J942" s="131" t="str">
        <f t="shared" si="22"/>
        <v/>
      </c>
      <c r="K942" s="131"/>
      <c r="L942" s="132"/>
      <c r="M942" s="131"/>
      <c r="N942" s="134"/>
      <c r="O942" s="95"/>
      <c r="P942" s="131"/>
      <c r="Q942" s="381"/>
      <c r="R942" s="381"/>
      <c r="S942" s="381"/>
    </row>
    <row r="943" spans="1:19" ht="12.75" customHeight="1" x14ac:dyDescent="0.25">
      <c r="A943" s="128" t="str">
        <f t="shared" si="23"/>
        <v/>
      </c>
      <c r="B943" s="129"/>
      <c r="C943" s="130"/>
      <c r="D943" s="98"/>
      <c r="E943" s="95"/>
      <c r="F943" s="187"/>
      <c r="G943" s="98"/>
      <c r="H943" s="98"/>
      <c r="I943" s="95"/>
      <c r="J943" s="131" t="str">
        <f t="shared" si="22"/>
        <v/>
      </c>
      <c r="K943" s="131"/>
      <c r="L943" s="132"/>
      <c r="M943" s="131"/>
      <c r="N943" s="134"/>
      <c r="O943" s="95"/>
      <c r="P943" s="131"/>
      <c r="Q943" s="381"/>
      <c r="R943" s="381"/>
      <c r="S943" s="381"/>
    </row>
    <row r="944" spans="1:19" ht="12.75" customHeight="1" x14ac:dyDescent="0.25">
      <c r="A944" s="128" t="str">
        <f t="shared" si="23"/>
        <v/>
      </c>
      <c r="B944" s="129"/>
      <c r="C944" s="130"/>
      <c r="D944" s="98"/>
      <c r="E944" s="95"/>
      <c r="F944" s="187"/>
      <c r="G944" s="98"/>
      <c r="H944" s="98"/>
      <c r="I944" s="95"/>
      <c r="J944" s="131" t="str">
        <f t="shared" si="22"/>
        <v/>
      </c>
      <c r="K944" s="131"/>
      <c r="L944" s="132"/>
      <c r="M944" s="131"/>
      <c r="N944" s="134"/>
      <c r="O944" s="95"/>
      <c r="P944" s="131"/>
      <c r="Q944" s="381"/>
      <c r="R944" s="381"/>
      <c r="S944" s="381"/>
    </row>
    <row r="945" spans="1:19" ht="12.75" customHeight="1" x14ac:dyDescent="0.25">
      <c r="A945" s="128" t="str">
        <f t="shared" si="23"/>
        <v/>
      </c>
      <c r="B945" s="129"/>
      <c r="C945" s="130"/>
      <c r="D945" s="98"/>
      <c r="E945" s="95"/>
      <c r="F945" s="187"/>
      <c r="G945" s="98"/>
      <c r="H945" s="98"/>
      <c r="I945" s="95"/>
      <c r="J945" s="131" t="str">
        <f t="shared" si="22"/>
        <v/>
      </c>
      <c r="K945" s="131"/>
      <c r="L945" s="132"/>
      <c r="M945" s="131"/>
      <c r="N945" s="134"/>
      <c r="O945" s="95"/>
      <c r="P945" s="131"/>
      <c r="Q945" s="381"/>
      <c r="R945" s="381"/>
      <c r="S945" s="381"/>
    </row>
    <row r="946" spans="1:19" ht="12.75" customHeight="1" x14ac:dyDescent="0.25">
      <c r="A946" s="128" t="str">
        <f t="shared" si="23"/>
        <v/>
      </c>
      <c r="B946" s="129"/>
      <c r="C946" s="130"/>
      <c r="D946" s="98"/>
      <c r="E946" s="95"/>
      <c r="F946" s="187"/>
      <c r="G946" s="98"/>
      <c r="H946" s="98"/>
      <c r="I946" s="95"/>
      <c r="J946" s="131" t="str">
        <f t="shared" si="22"/>
        <v/>
      </c>
      <c r="K946" s="131"/>
      <c r="L946" s="132"/>
      <c r="M946" s="131"/>
      <c r="N946" s="134"/>
      <c r="O946" s="95"/>
      <c r="P946" s="131"/>
      <c r="Q946" s="381"/>
      <c r="R946" s="381"/>
      <c r="S946" s="381"/>
    </row>
    <row r="947" spans="1:19" ht="12.75" customHeight="1" x14ac:dyDescent="0.25">
      <c r="A947" s="128" t="str">
        <f t="shared" si="23"/>
        <v/>
      </c>
      <c r="B947" s="129"/>
      <c r="C947" s="130"/>
      <c r="D947" s="98"/>
      <c r="E947" s="95"/>
      <c r="F947" s="187"/>
      <c r="G947" s="98"/>
      <c r="H947" s="98"/>
      <c r="I947" s="95"/>
      <c r="J947" s="131" t="str">
        <f t="shared" si="22"/>
        <v/>
      </c>
      <c r="K947" s="131"/>
      <c r="L947" s="132"/>
      <c r="M947" s="131"/>
      <c r="N947" s="134"/>
      <c r="O947" s="95"/>
      <c r="P947" s="131"/>
      <c r="Q947" s="381"/>
      <c r="R947" s="381"/>
      <c r="S947" s="381"/>
    </row>
    <row r="948" spans="1:19" ht="12.75" customHeight="1" x14ac:dyDescent="0.25">
      <c r="A948" s="128" t="str">
        <f t="shared" si="23"/>
        <v/>
      </c>
      <c r="B948" s="129"/>
      <c r="C948" s="130"/>
      <c r="D948" s="98"/>
      <c r="E948" s="95"/>
      <c r="F948" s="187"/>
      <c r="G948" s="98"/>
      <c r="H948" s="98"/>
      <c r="I948" s="95"/>
      <c r="J948" s="131" t="str">
        <f t="shared" si="22"/>
        <v/>
      </c>
      <c r="K948" s="131"/>
      <c r="L948" s="132"/>
      <c r="M948" s="131"/>
      <c r="N948" s="134"/>
      <c r="O948" s="95"/>
      <c r="P948" s="131"/>
      <c r="Q948" s="381"/>
      <c r="R948" s="381"/>
      <c r="S948" s="381"/>
    </row>
    <row r="949" spans="1:19" ht="12.75" customHeight="1" x14ac:dyDescent="0.25">
      <c r="A949" s="128" t="str">
        <f t="shared" si="23"/>
        <v/>
      </c>
      <c r="B949" s="129"/>
      <c r="C949" s="130"/>
      <c r="D949" s="98"/>
      <c r="E949" s="95"/>
      <c r="F949" s="187"/>
      <c r="G949" s="98"/>
      <c r="H949" s="98"/>
      <c r="I949" s="95"/>
      <c r="J949" s="131" t="str">
        <f t="shared" si="22"/>
        <v/>
      </c>
      <c r="K949" s="131"/>
      <c r="L949" s="132"/>
      <c r="M949" s="131"/>
      <c r="N949" s="134"/>
      <c r="O949" s="95"/>
      <c r="P949" s="131"/>
      <c r="Q949" s="381"/>
      <c r="R949" s="381"/>
      <c r="S949" s="381"/>
    </row>
    <row r="950" spans="1:19" ht="12.75" customHeight="1" x14ac:dyDescent="0.25">
      <c r="A950" s="128" t="str">
        <f t="shared" si="23"/>
        <v/>
      </c>
      <c r="B950" s="129"/>
      <c r="C950" s="130"/>
      <c r="D950" s="98"/>
      <c r="E950" s="95"/>
      <c r="F950" s="187"/>
      <c r="G950" s="98"/>
      <c r="H950" s="98"/>
      <c r="I950" s="95"/>
      <c r="J950" s="131" t="str">
        <f t="shared" si="22"/>
        <v/>
      </c>
      <c r="K950" s="131"/>
      <c r="L950" s="132"/>
      <c r="M950" s="131"/>
      <c r="N950" s="134"/>
      <c r="O950" s="95"/>
      <c r="P950" s="131"/>
      <c r="Q950" s="381"/>
      <c r="R950" s="381"/>
      <c r="S950" s="381"/>
    </row>
    <row r="951" spans="1:19" ht="12.75" customHeight="1" x14ac:dyDescent="0.25">
      <c r="A951" s="128" t="str">
        <f t="shared" si="23"/>
        <v/>
      </c>
      <c r="B951" s="129"/>
      <c r="C951" s="130"/>
      <c r="D951" s="98"/>
      <c r="E951" s="95"/>
      <c r="F951" s="187"/>
      <c r="G951" s="98"/>
      <c r="H951" s="98"/>
      <c r="I951" s="95"/>
      <c r="J951" s="131" t="str">
        <f t="shared" si="22"/>
        <v/>
      </c>
      <c r="K951" s="131"/>
      <c r="L951" s="132"/>
      <c r="M951" s="131"/>
      <c r="N951" s="134"/>
      <c r="O951" s="95"/>
      <c r="P951" s="131"/>
      <c r="Q951" s="381"/>
      <c r="R951" s="381"/>
      <c r="S951" s="381"/>
    </row>
    <row r="952" spans="1:19" ht="12.75" customHeight="1" x14ac:dyDescent="0.25">
      <c r="A952" s="128" t="str">
        <f t="shared" si="23"/>
        <v/>
      </c>
      <c r="B952" s="129"/>
      <c r="C952" s="130"/>
      <c r="D952" s="98"/>
      <c r="E952" s="95"/>
      <c r="F952" s="187"/>
      <c r="G952" s="98"/>
      <c r="H952" s="98"/>
      <c r="I952" s="95"/>
      <c r="J952" s="131" t="str">
        <f t="shared" si="22"/>
        <v/>
      </c>
      <c r="K952" s="131"/>
      <c r="L952" s="132"/>
      <c r="M952" s="131"/>
      <c r="N952" s="134"/>
      <c r="O952" s="95"/>
      <c r="P952" s="131"/>
      <c r="Q952" s="381"/>
      <c r="R952" s="381"/>
      <c r="S952" s="381"/>
    </row>
    <row r="953" spans="1:19" ht="12.75" customHeight="1" x14ac:dyDescent="0.25">
      <c r="A953" s="128" t="str">
        <f t="shared" si="23"/>
        <v/>
      </c>
      <c r="B953" s="129"/>
      <c r="C953" s="130"/>
      <c r="D953" s="98"/>
      <c r="E953" s="95"/>
      <c r="F953" s="187"/>
      <c r="G953" s="98"/>
      <c r="H953" s="98"/>
      <c r="I953" s="95"/>
      <c r="J953" s="131" t="str">
        <f t="shared" si="22"/>
        <v/>
      </c>
      <c r="K953" s="131"/>
      <c r="L953" s="132"/>
      <c r="M953" s="131"/>
      <c r="N953" s="134"/>
      <c r="O953" s="95"/>
      <c r="P953" s="131"/>
      <c r="Q953" s="381"/>
      <c r="R953" s="381"/>
      <c r="S953" s="381"/>
    </row>
    <row r="954" spans="1:19" ht="12.75" customHeight="1" x14ac:dyDescent="0.25">
      <c r="A954" s="128" t="str">
        <f t="shared" si="23"/>
        <v/>
      </c>
      <c r="B954" s="129"/>
      <c r="C954" s="130"/>
      <c r="D954" s="98"/>
      <c r="E954" s="95"/>
      <c r="F954" s="187"/>
      <c r="G954" s="98"/>
      <c r="H954" s="98"/>
      <c r="I954" s="95"/>
      <c r="J954" s="131" t="str">
        <f t="shared" si="22"/>
        <v/>
      </c>
      <c r="K954" s="131"/>
      <c r="L954" s="132"/>
      <c r="M954" s="131"/>
      <c r="N954" s="134"/>
      <c r="O954" s="95"/>
      <c r="P954" s="131"/>
      <c r="Q954" s="381"/>
      <c r="R954" s="381"/>
      <c r="S954" s="381"/>
    </row>
    <row r="955" spans="1:19" ht="12.75" customHeight="1" x14ac:dyDescent="0.25">
      <c r="A955" s="128" t="str">
        <f t="shared" si="23"/>
        <v/>
      </c>
      <c r="B955" s="129"/>
      <c r="C955" s="130"/>
      <c r="D955" s="98"/>
      <c r="E955" s="95"/>
      <c r="F955" s="187"/>
      <c r="G955" s="98"/>
      <c r="H955" s="98"/>
      <c r="I955" s="95"/>
      <c r="J955" s="131" t="str">
        <f t="shared" si="22"/>
        <v/>
      </c>
      <c r="K955" s="131"/>
      <c r="L955" s="132"/>
      <c r="M955" s="131"/>
      <c r="N955" s="134"/>
      <c r="O955" s="95"/>
      <c r="P955" s="131"/>
      <c r="Q955" s="381"/>
      <c r="R955" s="381"/>
      <c r="S955" s="381"/>
    </row>
    <row r="956" spans="1:19" ht="12.75" customHeight="1" x14ac:dyDescent="0.25">
      <c r="A956" s="128" t="str">
        <f t="shared" si="23"/>
        <v/>
      </c>
      <c r="B956" s="129"/>
      <c r="C956" s="130"/>
      <c r="D956" s="98"/>
      <c r="E956" s="95"/>
      <c r="F956" s="187"/>
      <c r="G956" s="98"/>
      <c r="H956" s="98"/>
      <c r="I956" s="95"/>
      <c r="J956" s="131" t="str">
        <f t="shared" si="22"/>
        <v/>
      </c>
      <c r="K956" s="131"/>
      <c r="L956" s="132"/>
      <c r="M956" s="131"/>
      <c r="N956" s="134"/>
      <c r="O956" s="95"/>
      <c r="P956" s="131"/>
      <c r="Q956" s="381"/>
      <c r="R956" s="381"/>
      <c r="S956" s="381"/>
    </row>
    <row r="957" spans="1:19" ht="12.75" customHeight="1" x14ac:dyDescent="0.25">
      <c r="A957" s="128" t="str">
        <f t="shared" si="23"/>
        <v/>
      </c>
      <c r="B957" s="129"/>
      <c r="C957" s="130"/>
      <c r="D957" s="98"/>
      <c r="E957" s="95"/>
      <c r="F957" s="187"/>
      <c r="G957" s="98"/>
      <c r="H957" s="98"/>
      <c r="I957" s="95"/>
      <c r="J957" s="131" t="str">
        <f t="shared" si="22"/>
        <v/>
      </c>
      <c r="K957" s="131"/>
      <c r="L957" s="132"/>
      <c r="M957" s="131"/>
      <c r="N957" s="134"/>
      <c r="O957" s="95"/>
      <c r="P957" s="131"/>
      <c r="Q957" s="381"/>
      <c r="R957" s="381"/>
      <c r="S957" s="381"/>
    </row>
    <row r="958" spans="1:19" ht="12.75" customHeight="1" x14ac:dyDescent="0.25">
      <c r="A958" s="128" t="str">
        <f t="shared" si="23"/>
        <v/>
      </c>
      <c r="B958" s="129"/>
      <c r="C958" s="130"/>
      <c r="D958" s="98"/>
      <c r="E958" s="95"/>
      <c r="F958" s="187"/>
      <c r="G958" s="98"/>
      <c r="H958" s="98"/>
      <c r="I958" s="95"/>
      <c r="J958" s="131" t="str">
        <f t="shared" si="22"/>
        <v/>
      </c>
      <c r="K958" s="131"/>
      <c r="L958" s="132"/>
      <c r="M958" s="131"/>
      <c r="N958" s="134"/>
      <c r="O958" s="95"/>
      <c r="P958" s="131"/>
      <c r="Q958" s="381"/>
      <c r="R958" s="381"/>
      <c r="S958" s="381"/>
    </row>
    <row r="959" spans="1:19" ht="12.75" customHeight="1" x14ac:dyDescent="0.25">
      <c r="A959" s="128" t="str">
        <f t="shared" si="23"/>
        <v/>
      </c>
      <c r="B959" s="129"/>
      <c r="C959" s="130"/>
      <c r="D959" s="98"/>
      <c r="E959" s="95"/>
      <c r="F959" s="187"/>
      <c r="G959" s="98"/>
      <c r="H959" s="98"/>
      <c r="I959" s="95"/>
      <c r="J959" s="131" t="str">
        <f t="shared" si="22"/>
        <v/>
      </c>
      <c r="K959" s="131"/>
      <c r="L959" s="132"/>
      <c r="M959" s="131"/>
      <c r="N959" s="134"/>
      <c r="O959" s="95"/>
      <c r="P959" s="131"/>
      <c r="Q959" s="381"/>
      <c r="R959" s="381"/>
      <c r="S959" s="381"/>
    </row>
    <row r="960" spans="1:19" ht="12.75" customHeight="1" x14ac:dyDescent="0.25">
      <c r="A960" s="128" t="str">
        <f t="shared" si="23"/>
        <v/>
      </c>
      <c r="B960" s="129"/>
      <c r="C960" s="130"/>
      <c r="D960" s="98"/>
      <c r="E960" s="95"/>
      <c r="F960" s="187"/>
      <c r="G960" s="98"/>
      <c r="H960" s="98"/>
      <c r="I960" s="95"/>
      <c r="J960" s="131" t="str">
        <f t="shared" si="22"/>
        <v/>
      </c>
      <c r="K960" s="131"/>
      <c r="L960" s="132"/>
      <c r="M960" s="131"/>
      <c r="N960" s="134"/>
      <c r="O960" s="95"/>
      <c r="P960" s="131"/>
      <c r="Q960" s="381"/>
      <c r="R960" s="381"/>
      <c r="S960" s="381"/>
    </row>
    <row r="961" spans="1:19" ht="12.75" customHeight="1" x14ac:dyDescent="0.25">
      <c r="A961" s="128" t="str">
        <f t="shared" si="23"/>
        <v/>
      </c>
      <c r="B961" s="129"/>
      <c r="C961" s="130"/>
      <c r="D961" s="98"/>
      <c r="E961" s="95"/>
      <c r="F961" s="187"/>
      <c r="G961" s="98"/>
      <c r="H961" s="98"/>
      <c r="I961" s="95"/>
      <c r="J961" s="131" t="str">
        <f t="shared" si="22"/>
        <v/>
      </c>
      <c r="K961" s="131"/>
      <c r="L961" s="132"/>
      <c r="M961" s="131"/>
      <c r="N961" s="134"/>
      <c r="O961" s="95"/>
      <c r="P961" s="131"/>
      <c r="Q961" s="381"/>
      <c r="R961" s="381"/>
      <c r="S961" s="381"/>
    </row>
    <row r="962" spans="1:19" ht="12.75" customHeight="1" x14ac:dyDescent="0.25">
      <c r="A962" s="128" t="str">
        <f t="shared" si="23"/>
        <v/>
      </c>
      <c r="B962" s="129"/>
      <c r="C962" s="130"/>
      <c r="D962" s="98"/>
      <c r="E962" s="95"/>
      <c r="F962" s="187"/>
      <c r="G962" s="98"/>
      <c r="H962" s="98"/>
      <c r="I962" s="95"/>
      <c r="J962" s="131" t="str">
        <f t="shared" si="22"/>
        <v/>
      </c>
      <c r="K962" s="131"/>
      <c r="L962" s="132"/>
      <c r="M962" s="131"/>
      <c r="N962" s="134"/>
      <c r="O962" s="95"/>
      <c r="P962" s="131"/>
      <c r="Q962" s="381"/>
      <c r="R962" s="381"/>
      <c r="S962" s="381"/>
    </row>
    <row r="963" spans="1:19" ht="12.75" customHeight="1" x14ac:dyDescent="0.25">
      <c r="A963" s="128" t="str">
        <f t="shared" si="23"/>
        <v/>
      </c>
      <c r="B963" s="129"/>
      <c r="C963" s="130"/>
      <c r="D963" s="98"/>
      <c r="E963" s="95"/>
      <c r="F963" s="187"/>
      <c r="G963" s="98"/>
      <c r="H963" s="98"/>
      <c r="I963" s="95"/>
      <c r="J963" s="131" t="str">
        <f t="shared" si="22"/>
        <v/>
      </c>
      <c r="K963" s="131"/>
      <c r="L963" s="132"/>
      <c r="M963" s="131"/>
      <c r="N963" s="134"/>
      <c r="O963" s="95"/>
      <c r="P963" s="131"/>
      <c r="Q963" s="381"/>
      <c r="R963" s="381"/>
      <c r="S963" s="381"/>
    </row>
    <row r="964" spans="1:19" ht="12.75" customHeight="1" x14ac:dyDescent="0.25">
      <c r="A964" s="128" t="str">
        <f t="shared" si="23"/>
        <v/>
      </c>
      <c r="B964" s="129"/>
      <c r="C964" s="130"/>
      <c r="D964" s="98"/>
      <c r="E964" s="95"/>
      <c r="F964" s="187"/>
      <c r="G964" s="98"/>
      <c r="H964" s="98"/>
      <c r="I964" s="95"/>
      <c r="J964" s="131" t="str">
        <f t="shared" si="22"/>
        <v/>
      </c>
      <c r="K964" s="131"/>
      <c r="L964" s="132"/>
      <c r="M964" s="131"/>
      <c r="N964" s="134"/>
      <c r="O964" s="95"/>
      <c r="P964" s="131"/>
      <c r="Q964" s="381"/>
      <c r="R964" s="381"/>
      <c r="S964" s="381"/>
    </row>
    <row r="965" spans="1:19" ht="12.75" customHeight="1" x14ac:dyDescent="0.25">
      <c r="A965" s="128" t="str">
        <f t="shared" si="23"/>
        <v/>
      </c>
      <c r="B965" s="129"/>
      <c r="C965" s="130"/>
      <c r="D965" s="98"/>
      <c r="E965" s="95"/>
      <c r="F965" s="187"/>
      <c r="G965" s="98"/>
      <c r="H965" s="98"/>
      <c r="I965" s="95"/>
      <c r="J965" s="131" t="str">
        <f t="shared" si="22"/>
        <v/>
      </c>
      <c r="K965" s="131"/>
      <c r="L965" s="132"/>
      <c r="M965" s="131"/>
      <c r="N965" s="134"/>
      <c r="O965" s="95"/>
      <c r="P965" s="131"/>
      <c r="Q965" s="381"/>
      <c r="R965" s="381"/>
      <c r="S965" s="381"/>
    </row>
    <row r="966" spans="1:19" ht="12.75" customHeight="1" x14ac:dyDescent="0.25">
      <c r="A966" s="128" t="str">
        <f t="shared" si="23"/>
        <v/>
      </c>
      <c r="B966" s="129"/>
      <c r="C966" s="130"/>
      <c r="D966" s="98"/>
      <c r="E966" s="95"/>
      <c r="F966" s="187"/>
      <c r="G966" s="98"/>
      <c r="H966" s="98"/>
      <c r="I966" s="95"/>
      <c r="J966" s="131" t="str">
        <f t="shared" si="22"/>
        <v/>
      </c>
      <c r="K966" s="131"/>
      <c r="L966" s="132"/>
      <c r="M966" s="131"/>
      <c r="N966" s="134"/>
      <c r="O966" s="95"/>
      <c r="P966" s="131"/>
      <c r="Q966" s="381"/>
      <c r="R966" s="381"/>
      <c r="S966" s="381"/>
    </row>
    <row r="967" spans="1:19" ht="12.75" customHeight="1" x14ac:dyDescent="0.25">
      <c r="A967" s="128" t="str">
        <f t="shared" si="23"/>
        <v/>
      </c>
      <c r="B967" s="129"/>
      <c r="C967" s="130"/>
      <c r="D967" s="98"/>
      <c r="E967" s="95"/>
      <c r="F967" s="187"/>
      <c r="G967" s="98"/>
      <c r="H967" s="98"/>
      <c r="I967" s="95"/>
      <c r="J967" s="131" t="str">
        <f t="shared" si="22"/>
        <v/>
      </c>
      <c r="K967" s="131"/>
      <c r="L967" s="132"/>
      <c r="M967" s="131"/>
      <c r="N967" s="134"/>
      <c r="O967" s="95"/>
      <c r="P967" s="131"/>
      <c r="Q967" s="381"/>
      <c r="R967" s="381"/>
      <c r="S967" s="381"/>
    </row>
    <row r="968" spans="1:19" ht="12.75" customHeight="1" x14ac:dyDescent="0.25">
      <c r="A968" s="128" t="str">
        <f t="shared" si="23"/>
        <v/>
      </c>
      <c r="B968" s="129"/>
      <c r="C968" s="130"/>
      <c r="D968" s="98"/>
      <c r="E968" s="95"/>
      <c r="F968" s="187"/>
      <c r="G968" s="98"/>
      <c r="H968" s="98"/>
      <c r="I968" s="95"/>
      <c r="J968" s="131" t="str">
        <f t="shared" si="22"/>
        <v/>
      </c>
      <c r="K968" s="131"/>
      <c r="L968" s="132"/>
      <c r="M968" s="131"/>
      <c r="N968" s="134"/>
      <c r="O968" s="95"/>
      <c r="P968" s="131"/>
      <c r="Q968" s="381"/>
      <c r="R968" s="381"/>
      <c r="S968" s="381"/>
    </row>
    <row r="969" spans="1:19" ht="12.75" customHeight="1" x14ac:dyDescent="0.25">
      <c r="A969" s="128" t="str">
        <f t="shared" si="23"/>
        <v/>
      </c>
      <c r="B969" s="129"/>
      <c r="C969" s="130"/>
      <c r="D969" s="98"/>
      <c r="E969" s="95"/>
      <c r="F969" s="187"/>
      <c r="G969" s="98"/>
      <c r="H969" s="98"/>
      <c r="I969" s="95"/>
      <c r="J969" s="131" t="str">
        <f t="shared" si="22"/>
        <v/>
      </c>
      <c r="K969" s="131"/>
      <c r="L969" s="132"/>
      <c r="M969" s="131"/>
      <c r="N969" s="134"/>
      <c r="O969" s="95"/>
      <c r="P969" s="131"/>
      <c r="Q969" s="381"/>
      <c r="R969" s="381"/>
      <c r="S969" s="381"/>
    </row>
    <row r="970" spans="1:19" ht="12.75" customHeight="1" x14ac:dyDescent="0.25">
      <c r="A970" s="128" t="str">
        <f t="shared" si="23"/>
        <v/>
      </c>
      <c r="B970" s="129"/>
      <c r="C970" s="130"/>
      <c r="D970" s="98"/>
      <c r="E970" s="95"/>
      <c r="F970" s="187"/>
      <c r="G970" s="98"/>
      <c r="H970" s="98"/>
      <c r="I970" s="95"/>
      <c r="J970" s="131" t="str">
        <f t="shared" si="22"/>
        <v/>
      </c>
      <c r="K970" s="131"/>
      <c r="L970" s="132"/>
      <c r="M970" s="131"/>
      <c r="N970" s="134"/>
      <c r="O970" s="95"/>
      <c r="P970" s="131"/>
      <c r="Q970" s="381"/>
      <c r="R970" s="381"/>
      <c r="S970" s="381"/>
    </row>
    <row r="971" spans="1:19" ht="12.75" customHeight="1" x14ac:dyDescent="0.25">
      <c r="A971" s="128" t="str">
        <f t="shared" si="23"/>
        <v/>
      </c>
      <c r="B971" s="129"/>
      <c r="C971" s="130"/>
      <c r="D971" s="98"/>
      <c r="E971" s="95"/>
      <c r="F971" s="187"/>
      <c r="G971" s="98"/>
      <c r="H971" s="98"/>
      <c r="I971" s="95"/>
      <c r="J971" s="131" t="str">
        <f t="shared" si="22"/>
        <v/>
      </c>
      <c r="K971" s="131"/>
      <c r="L971" s="132"/>
      <c r="M971" s="131"/>
      <c r="N971" s="134"/>
      <c r="O971" s="95"/>
      <c r="P971" s="131"/>
      <c r="Q971" s="381"/>
      <c r="R971" s="381"/>
      <c r="S971" s="381"/>
    </row>
    <row r="972" spans="1:19" ht="12.75" customHeight="1" x14ac:dyDescent="0.25">
      <c r="A972" s="128" t="str">
        <f t="shared" si="23"/>
        <v/>
      </c>
      <c r="B972" s="129"/>
      <c r="C972" s="130"/>
      <c r="D972" s="98"/>
      <c r="E972" s="95"/>
      <c r="F972" s="187"/>
      <c r="G972" s="98"/>
      <c r="H972" s="98"/>
      <c r="I972" s="95"/>
      <c r="J972" s="131" t="str">
        <f t="shared" si="22"/>
        <v/>
      </c>
      <c r="K972" s="131"/>
      <c r="L972" s="132"/>
      <c r="M972" s="131"/>
      <c r="N972" s="134"/>
      <c r="O972" s="95"/>
      <c r="P972" s="131"/>
      <c r="Q972" s="381"/>
      <c r="R972" s="381"/>
      <c r="S972" s="381"/>
    </row>
    <row r="973" spans="1:19" ht="12.75" customHeight="1" x14ac:dyDescent="0.25">
      <c r="A973" s="128" t="str">
        <f t="shared" si="23"/>
        <v/>
      </c>
      <c r="B973" s="129"/>
      <c r="C973" s="130"/>
      <c r="D973" s="98"/>
      <c r="E973" s="95"/>
      <c r="F973" s="187"/>
      <c r="G973" s="98"/>
      <c r="H973" s="98"/>
      <c r="I973" s="95"/>
      <c r="J973" s="131" t="str">
        <f t="shared" si="22"/>
        <v/>
      </c>
      <c r="K973" s="131"/>
      <c r="L973" s="132"/>
      <c r="M973" s="131"/>
      <c r="N973" s="134"/>
      <c r="O973" s="95"/>
      <c r="P973" s="131"/>
      <c r="Q973" s="381"/>
      <c r="R973" s="381"/>
      <c r="S973" s="381"/>
    </row>
    <row r="974" spans="1:19" ht="12.75" customHeight="1" x14ac:dyDescent="0.25">
      <c r="A974" s="128" t="str">
        <f t="shared" si="23"/>
        <v/>
      </c>
      <c r="B974" s="129"/>
      <c r="C974" s="130"/>
      <c r="D974" s="98"/>
      <c r="E974" s="95"/>
      <c r="F974" s="187"/>
      <c r="G974" s="98"/>
      <c r="H974" s="98"/>
      <c r="I974" s="95"/>
      <c r="J974" s="131" t="str">
        <f t="shared" si="22"/>
        <v/>
      </c>
      <c r="K974" s="131"/>
      <c r="L974" s="132"/>
      <c r="M974" s="131"/>
      <c r="N974" s="134"/>
      <c r="O974" s="95"/>
      <c r="P974" s="131"/>
      <c r="Q974" s="381"/>
      <c r="R974" s="381"/>
      <c r="S974" s="381"/>
    </row>
    <row r="975" spans="1:19" ht="12.75" customHeight="1" x14ac:dyDescent="0.25">
      <c r="A975" s="128" t="str">
        <f t="shared" si="23"/>
        <v/>
      </c>
      <c r="B975" s="129"/>
      <c r="C975" s="130"/>
      <c r="D975" s="98"/>
      <c r="E975" s="95"/>
      <c r="F975" s="187"/>
      <c r="G975" s="98"/>
      <c r="H975" s="98"/>
      <c r="I975" s="95"/>
      <c r="J975" s="131" t="str">
        <f t="shared" si="22"/>
        <v/>
      </c>
      <c r="K975" s="131"/>
      <c r="L975" s="132"/>
      <c r="M975" s="131"/>
      <c r="N975" s="134"/>
      <c r="O975" s="95"/>
      <c r="P975" s="131"/>
      <c r="Q975" s="381"/>
      <c r="R975" s="381"/>
      <c r="S975" s="381"/>
    </row>
    <row r="976" spans="1:19" ht="12.75" customHeight="1" x14ac:dyDescent="0.25">
      <c r="A976" s="128" t="str">
        <f t="shared" si="23"/>
        <v/>
      </c>
      <c r="B976" s="129"/>
      <c r="C976" s="130"/>
      <c r="D976" s="98"/>
      <c r="E976" s="95"/>
      <c r="F976" s="187"/>
      <c r="G976" s="98"/>
      <c r="H976" s="98"/>
      <c r="I976" s="95"/>
      <c r="J976" s="131" t="str">
        <f t="shared" si="22"/>
        <v/>
      </c>
      <c r="K976" s="131"/>
      <c r="L976" s="132"/>
      <c r="M976" s="131"/>
      <c r="N976" s="134"/>
      <c r="O976" s="95"/>
      <c r="P976" s="131"/>
      <c r="Q976" s="381"/>
      <c r="R976" s="381"/>
      <c r="S976" s="381"/>
    </row>
    <row r="977" spans="1:19" ht="12.75" customHeight="1" x14ac:dyDescent="0.25">
      <c r="A977" s="128" t="str">
        <f t="shared" si="23"/>
        <v/>
      </c>
      <c r="B977" s="129"/>
      <c r="C977" s="130"/>
      <c r="D977" s="98"/>
      <c r="E977" s="95"/>
      <c r="F977" s="187"/>
      <c r="G977" s="98"/>
      <c r="H977" s="98"/>
      <c r="I977" s="95"/>
      <c r="J977" s="131" t="str">
        <f t="shared" si="22"/>
        <v/>
      </c>
      <c r="K977" s="131"/>
      <c r="L977" s="132"/>
      <c r="M977" s="131"/>
      <c r="N977" s="134"/>
      <c r="O977" s="95"/>
      <c r="P977" s="131"/>
      <c r="Q977" s="381"/>
      <c r="R977" s="381"/>
      <c r="S977" s="381"/>
    </row>
    <row r="978" spans="1:19" ht="12.75" customHeight="1" x14ac:dyDescent="0.25">
      <c r="A978" s="128" t="str">
        <f t="shared" si="23"/>
        <v/>
      </c>
      <c r="B978" s="129"/>
      <c r="C978" s="130"/>
      <c r="D978" s="98"/>
      <c r="E978" s="95"/>
      <c r="F978" s="187"/>
      <c r="G978" s="98"/>
      <c r="H978" s="98"/>
      <c r="I978" s="95"/>
      <c r="J978" s="131" t="str">
        <f t="shared" si="22"/>
        <v/>
      </c>
      <c r="K978" s="131"/>
      <c r="L978" s="132"/>
      <c r="M978" s="131"/>
      <c r="N978" s="134"/>
      <c r="O978" s="95"/>
      <c r="P978" s="131"/>
      <c r="Q978" s="381"/>
      <c r="R978" s="381"/>
      <c r="S978" s="381"/>
    </row>
    <row r="979" spans="1:19" ht="12.75" customHeight="1" x14ac:dyDescent="0.25">
      <c r="A979" s="128" t="str">
        <f t="shared" si="23"/>
        <v/>
      </c>
      <c r="B979" s="129"/>
      <c r="C979" s="130"/>
      <c r="D979" s="98"/>
      <c r="E979" s="95"/>
      <c r="F979" s="187"/>
      <c r="G979" s="98"/>
      <c r="H979" s="98"/>
      <c r="I979" s="95"/>
      <c r="J979" s="131" t="str">
        <f t="shared" si="22"/>
        <v/>
      </c>
      <c r="K979" s="131"/>
      <c r="L979" s="132"/>
      <c r="M979" s="131"/>
      <c r="N979" s="134"/>
      <c r="O979" s="95"/>
      <c r="P979" s="131"/>
      <c r="Q979" s="381"/>
      <c r="R979" s="381"/>
      <c r="S979" s="381"/>
    </row>
    <row r="980" spans="1:19" ht="12.75" customHeight="1" x14ac:dyDescent="0.25">
      <c r="A980" s="128" t="str">
        <f t="shared" si="23"/>
        <v/>
      </c>
      <c r="B980" s="129"/>
      <c r="C980" s="130"/>
      <c r="D980" s="98"/>
      <c r="E980" s="95"/>
      <c r="F980" s="187"/>
      <c r="G980" s="98"/>
      <c r="H980" s="98"/>
      <c r="I980" s="95"/>
      <c r="J980" s="131" t="str">
        <f t="shared" si="22"/>
        <v/>
      </c>
      <c r="K980" s="131"/>
      <c r="L980" s="132"/>
      <c r="M980" s="131"/>
      <c r="N980" s="134"/>
      <c r="O980" s="95"/>
      <c r="P980" s="131"/>
      <c r="Q980" s="381"/>
      <c r="R980" s="381"/>
      <c r="S980" s="381"/>
    </row>
    <row r="981" spans="1:19" ht="12.75" customHeight="1" x14ac:dyDescent="0.25">
      <c r="A981" s="128" t="str">
        <f t="shared" si="23"/>
        <v/>
      </c>
      <c r="B981" s="129"/>
      <c r="C981" s="130"/>
      <c r="D981" s="98"/>
      <c r="E981" s="95"/>
      <c r="F981" s="187"/>
      <c r="G981" s="98"/>
      <c r="H981" s="98"/>
      <c r="I981" s="95"/>
      <c r="J981" s="131" t="str">
        <f t="shared" si="22"/>
        <v/>
      </c>
      <c r="K981" s="131"/>
      <c r="L981" s="132"/>
      <c r="M981" s="131"/>
      <c r="N981" s="134"/>
      <c r="O981" s="95"/>
      <c r="P981" s="131"/>
      <c r="Q981" s="381"/>
      <c r="R981" s="381"/>
      <c r="S981" s="381"/>
    </row>
    <row r="982" spans="1:19" ht="12.75" customHeight="1" x14ac:dyDescent="0.25">
      <c r="A982" s="128" t="str">
        <f t="shared" si="23"/>
        <v/>
      </c>
      <c r="B982" s="129"/>
      <c r="C982" s="130"/>
      <c r="D982" s="98"/>
      <c r="E982" s="95"/>
      <c r="F982" s="187"/>
      <c r="G982" s="98"/>
      <c r="H982" s="98"/>
      <c r="I982" s="95"/>
      <c r="J982" s="131" t="str">
        <f t="shared" si="22"/>
        <v/>
      </c>
      <c r="K982" s="131"/>
      <c r="L982" s="132"/>
      <c r="M982" s="131"/>
      <c r="N982" s="134"/>
      <c r="O982" s="95"/>
      <c r="P982" s="131"/>
      <c r="Q982" s="381"/>
      <c r="R982" s="381"/>
      <c r="S982" s="381"/>
    </row>
    <row r="983" spans="1:19" ht="12.75" customHeight="1" x14ac:dyDescent="0.25">
      <c r="A983" s="128" t="str">
        <f t="shared" si="23"/>
        <v/>
      </c>
      <c r="B983" s="129"/>
      <c r="C983" s="130"/>
      <c r="D983" s="98"/>
      <c r="E983" s="95"/>
      <c r="F983" s="187"/>
      <c r="G983" s="98"/>
      <c r="H983" s="98"/>
      <c r="I983" s="95"/>
      <c r="J983" s="131" t="str">
        <f t="shared" si="22"/>
        <v/>
      </c>
      <c r="K983" s="131"/>
      <c r="L983" s="132"/>
      <c r="M983" s="131"/>
      <c r="N983" s="134"/>
      <c r="O983" s="95"/>
      <c r="P983" s="131"/>
      <c r="Q983" s="381"/>
      <c r="R983" s="381"/>
      <c r="S983" s="381"/>
    </row>
    <row r="984" spans="1:19" ht="12.75" customHeight="1" x14ac:dyDescent="0.25">
      <c r="A984" s="128" t="str">
        <f t="shared" si="23"/>
        <v/>
      </c>
      <c r="B984" s="129"/>
      <c r="C984" s="130"/>
      <c r="D984" s="98"/>
      <c r="E984" s="95"/>
      <c r="F984" s="187"/>
      <c r="G984" s="98"/>
      <c r="H984" s="98"/>
      <c r="I984" s="95"/>
      <c r="J984" s="131" t="str">
        <f t="shared" si="22"/>
        <v/>
      </c>
      <c r="K984" s="131"/>
      <c r="L984" s="132"/>
      <c r="M984" s="131"/>
      <c r="N984" s="134"/>
      <c r="O984" s="95"/>
      <c r="P984" s="131"/>
      <c r="Q984" s="381"/>
      <c r="R984" s="381"/>
      <c r="S984" s="381"/>
    </row>
    <row r="985" spans="1:19" ht="12.75" customHeight="1" x14ac:dyDescent="0.25">
      <c r="A985" s="128" t="str">
        <f t="shared" si="23"/>
        <v/>
      </c>
      <c r="B985" s="129"/>
      <c r="C985" s="130"/>
      <c r="D985" s="98"/>
      <c r="E985" s="95"/>
      <c r="F985" s="187"/>
      <c r="G985" s="98"/>
      <c r="H985" s="98"/>
      <c r="I985" s="95"/>
      <c r="J985" s="131" t="str">
        <f t="shared" si="22"/>
        <v/>
      </c>
      <c r="K985" s="131"/>
      <c r="L985" s="132"/>
      <c r="M985" s="131"/>
      <c r="N985" s="134"/>
      <c r="O985" s="95"/>
      <c r="P985" s="131"/>
      <c r="Q985" s="381"/>
      <c r="R985" s="381"/>
      <c r="S985" s="381"/>
    </row>
    <row r="986" spans="1:19" ht="12.75" customHeight="1" x14ac:dyDescent="0.25">
      <c r="A986" s="128" t="str">
        <f t="shared" si="23"/>
        <v/>
      </c>
      <c r="B986" s="129"/>
      <c r="C986" s="130"/>
      <c r="D986" s="98"/>
      <c r="E986" s="95"/>
      <c r="F986" s="187"/>
      <c r="G986" s="98"/>
      <c r="H986" s="98"/>
      <c r="I986" s="95"/>
      <c r="J986" s="131" t="str">
        <f t="shared" si="22"/>
        <v/>
      </c>
      <c r="K986" s="131"/>
      <c r="L986" s="132"/>
      <c r="M986" s="131"/>
      <c r="N986" s="134"/>
      <c r="O986" s="95"/>
      <c r="P986" s="131"/>
      <c r="Q986" s="381"/>
      <c r="R986" s="381"/>
      <c r="S986" s="381"/>
    </row>
    <row r="987" spans="1:19" ht="12.75" customHeight="1" x14ac:dyDescent="0.25">
      <c r="A987" s="128" t="str">
        <f t="shared" si="23"/>
        <v/>
      </c>
      <c r="B987" s="129"/>
      <c r="C987" s="130"/>
      <c r="D987" s="98"/>
      <c r="E987" s="95"/>
      <c r="F987" s="187"/>
      <c r="G987" s="98"/>
      <c r="H987" s="98"/>
      <c r="I987" s="95"/>
      <c r="J987" s="131" t="str">
        <f t="shared" si="22"/>
        <v/>
      </c>
      <c r="K987" s="131"/>
      <c r="L987" s="132"/>
      <c r="M987" s="131"/>
      <c r="N987" s="134"/>
      <c r="O987" s="95"/>
      <c r="P987" s="131"/>
      <c r="Q987" s="381"/>
      <c r="R987" s="381"/>
      <c r="S987" s="381"/>
    </row>
    <row r="988" spans="1:19" ht="12.75" customHeight="1" x14ac:dyDescent="0.25">
      <c r="A988" s="128" t="str">
        <f t="shared" si="23"/>
        <v/>
      </c>
      <c r="B988" s="129"/>
      <c r="C988" s="130"/>
      <c r="D988" s="98"/>
      <c r="E988" s="95"/>
      <c r="F988" s="187"/>
      <c r="G988" s="98"/>
      <c r="H988" s="98"/>
      <c r="I988" s="95"/>
      <c r="J988" s="131" t="str">
        <f t="shared" si="22"/>
        <v/>
      </c>
      <c r="K988" s="131"/>
      <c r="L988" s="132"/>
      <c r="M988" s="131"/>
      <c r="N988" s="134"/>
      <c r="O988" s="95"/>
      <c r="P988" s="131"/>
      <c r="Q988" s="381"/>
      <c r="R988" s="381"/>
      <c r="S988" s="381"/>
    </row>
    <row r="989" spans="1:19" ht="12.75" customHeight="1" x14ac:dyDescent="0.25">
      <c r="A989" s="128" t="str">
        <f t="shared" si="23"/>
        <v/>
      </c>
      <c r="B989" s="129"/>
      <c r="C989" s="130"/>
      <c r="D989" s="98"/>
      <c r="E989" s="95"/>
      <c r="F989" s="187"/>
      <c r="G989" s="98"/>
      <c r="H989" s="98"/>
      <c r="I989" s="95"/>
      <c r="J989" s="131" t="str">
        <f t="shared" si="22"/>
        <v/>
      </c>
      <c r="K989" s="131"/>
      <c r="L989" s="132"/>
      <c r="M989" s="131"/>
      <c r="N989" s="134"/>
      <c r="O989" s="95"/>
      <c r="P989" s="131"/>
      <c r="Q989" s="381"/>
      <c r="R989" s="381"/>
      <c r="S989" s="381"/>
    </row>
    <row r="990" spans="1:19" ht="12.75" customHeight="1" x14ac:dyDescent="0.25">
      <c r="A990" s="128" t="str">
        <f t="shared" si="23"/>
        <v/>
      </c>
      <c r="B990" s="129"/>
      <c r="C990" s="130"/>
      <c r="D990" s="98"/>
      <c r="E990" s="95"/>
      <c r="F990" s="187"/>
      <c r="G990" s="98"/>
      <c r="H990" s="98"/>
      <c r="I990" s="95"/>
      <c r="J990" s="131" t="str">
        <f t="shared" si="22"/>
        <v/>
      </c>
      <c r="K990" s="131"/>
      <c r="L990" s="132"/>
      <c r="M990" s="131"/>
      <c r="N990" s="134"/>
      <c r="O990" s="95"/>
      <c r="P990" s="131"/>
      <c r="Q990" s="381"/>
      <c r="R990" s="381"/>
      <c r="S990" s="381"/>
    </row>
    <row r="991" spans="1:19" ht="12.75" customHeight="1" x14ac:dyDescent="0.25">
      <c r="A991" s="128" t="str">
        <f t="shared" si="23"/>
        <v/>
      </c>
      <c r="B991" s="129"/>
      <c r="C991" s="130"/>
      <c r="D991" s="98"/>
      <c r="E991" s="95"/>
      <c r="F991" s="187"/>
      <c r="G991" s="98"/>
      <c r="H991" s="98"/>
      <c r="I991" s="95"/>
      <c r="J991" s="131" t="str">
        <f t="shared" si="22"/>
        <v/>
      </c>
      <c r="K991" s="131"/>
      <c r="L991" s="132"/>
      <c r="M991" s="131"/>
      <c r="N991" s="134"/>
      <c r="O991" s="95"/>
      <c r="P991" s="131"/>
      <c r="Q991" s="381"/>
      <c r="R991" s="381"/>
      <c r="S991" s="381"/>
    </row>
    <row r="992" spans="1:19" ht="12.75" customHeight="1" x14ac:dyDescent="0.25">
      <c r="A992" s="128" t="str">
        <f t="shared" si="23"/>
        <v/>
      </c>
      <c r="B992" s="129"/>
      <c r="C992" s="130"/>
      <c r="D992" s="98"/>
      <c r="E992" s="95"/>
      <c r="F992" s="187"/>
      <c r="G992" s="98"/>
      <c r="H992" s="98"/>
      <c r="I992" s="95"/>
      <c r="J992" s="131" t="str">
        <f t="shared" si="22"/>
        <v/>
      </c>
      <c r="K992" s="131"/>
      <c r="L992" s="132"/>
      <c r="M992" s="131"/>
      <c r="N992" s="134"/>
      <c r="O992" s="95"/>
      <c r="P992" s="131"/>
      <c r="Q992" s="381"/>
      <c r="R992" s="381"/>
      <c r="S992" s="381"/>
    </row>
    <row r="993" spans="1:19" ht="12.75" customHeight="1" x14ac:dyDescent="0.25">
      <c r="A993" s="128" t="str">
        <f t="shared" si="23"/>
        <v/>
      </c>
      <c r="B993" s="129"/>
      <c r="C993" s="130"/>
      <c r="D993" s="98"/>
      <c r="E993" s="95"/>
      <c r="F993" s="187"/>
      <c r="G993" s="98"/>
      <c r="H993" s="98"/>
      <c r="I993" s="95"/>
      <c r="J993" s="131" t="str">
        <f t="shared" si="22"/>
        <v/>
      </c>
      <c r="K993" s="131"/>
      <c r="L993" s="132"/>
      <c r="M993" s="131"/>
      <c r="N993" s="134"/>
      <c r="O993" s="95"/>
      <c r="P993" s="131"/>
      <c r="Q993" s="381"/>
      <c r="R993" s="381"/>
      <c r="S993" s="381"/>
    </row>
    <row r="994" spans="1:19" ht="12.75" customHeight="1" x14ac:dyDescent="0.25">
      <c r="A994" s="128" t="str">
        <f t="shared" si="23"/>
        <v/>
      </c>
      <c r="B994" s="129"/>
      <c r="C994" s="130"/>
      <c r="D994" s="98"/>
      <c r="E994" s="95"/>
      <c r="F994" s="187"/>
      <c r="G994" s="98"/>
      <c r="H994" s="98"/>
      <c r="I994" s="95"/>
      <c r="J994" s="131" t="str">
        <f t="shared" si="22"/>
        <v/>
      </c>
      <c r="K994" s="131"/>
      <c r="L994" s="132"/>
      <c r="M994" s="131"/>
      <c r="N994" s="134"/>
      <c r="O994" s="95"/>
      <c r="P994" s="131"/>
      <c r="Q994" s="381"/>
      <c r="R994" s="381"/>
      <c r="S994" s="381"/>
    </row>
    <row r="995" spans="1:19" ht="12.75" customHeight="1" x14ac:dyDescent="0.25">
      <c r="A995" s="128" t="str">
        <f t="shared" si="23"/>
        <v/>
      </c>
      <c r="B995" s="129"/>
      <c r="C995" s="130"/>
      <c r="D995" s="98"/>
      <c r="E995" s="95"/>
      <c r="F995" s="187"/>
      <c r="G995" s="98"/>
      <c r="H995" s="98"/>
      <c r="I995" s="95"/>
      <c r="J995" s="131" t="str">
        <f t="shared" si="22"/>
        <v/>
      </c>
      <c r="K995" s="131"/>
      <c r="L995" s="132"/>
      <c r="M995" s="131"/>
      <c r="N995" s="134"/>
      <c r="O995" s="95"/>
      <c r="P995" s="131"/>
      <c r="Q995" s="381"/>
      <c r="R995" s="381"/>
      <c r="S995" s="381"/>
    </row>
    <row r="996" spans="1:19" ht="12.75" customHeight="1" x14ac:dyDescent="0.25">
      <c r="A996" s="128" t="str">
        <f t="shared" si="23"/>
        <v/>
      </c>
      <c r="B996" s="129"/>
      <c r="C996" s="130"/>
      <c r="D996" s="98"/>
      <c r="E996" s="95"/>
      <c r="F996" s="187"/>
      <c r="G996" s="98"/>
      <c r="H996" s="98"/>
      <c r="I996" s="95"/>
      <c r="J996" s="131" t="str">
        <f t="shared" si="22"/>
        <v/>
      </c>
      <c r="K996" s="131"/>
      <c r="L996" s="132"/>
      <c r="M996" s="131"/>
      <c r="N996" s="134"/>
      <c r="O996" s="95"/>
      <c r="P996" s="131"/>
      <c r="Q996" s="381"/>
      <c r="R996" s="381"/>
      <c r="S996" s="381"/>
    </row>
    <row r="997" spans="1:19" ht="12.75" customHeight="1" x14ac:dyDescent="0.25">
      <c r="A997" s="128" t="str">
        <f t="shared" si="23"/>
        <v/>
      </c>
      <c r="B997" s="129"/>
      <c r="C997" s="130"/>
      <c r="D997" s="98"/>
      <c r="E997" s="95"/>
      <c r="F997" s="187"/>
      <c r="G997" s="98"/>
      <c r="H997" s="98"/>
      <c r="I997" s="95"/>
      <c r="J997" s="131" t="str">
        <f t="shared" si="22"/>
        <v/>
      </c>
      <c r="K997" s="131"/>
      <c r="L997" s="132"/>
      <c r="M997" s="131"/>
      <c r="N997" s="134"/>
      <c r="O997" s="95"/>
      <c r="P997" s="131"/>
      <c r="Q997" s="381"/>
      <c r="R997" s="381"/>
      <c r="S997" s="381"/>
    </row>
    <row r="998" spans="1:19" ht="12.75" customHeight="1" x14ac:dyDescent="0.25">
      <c r="A998" s="128" t="str">
        <f t="shared" si="23"/>
        <v/>
      </c>
      <c r="B998" s="129"/>
      <c r="C998" s="130"/>
      <c r="D998" s="98"/>
      <c r="E998" s="95"/>
      <c r="F998" s="187"/>
      <c r="G998" s="98"/>
      <c r="H998" s="98"/>
      <c r="I998" s="95"/>
      <c r="J998" s="131" t="str">
        <f t="shared" si="22"/>
        <v/>
      </c>
      <c r="K998" s="131"/>
      <c r="L998" s="132"/>
      <c r="M998" s="131"/>
      <c r="N998" s="134"/>
      <c r="O998" s="95"/>
      <c r="P998" s="131"/>
      <c r="Q998" s="381"/>
      <c r="R998" s="381"/>
      <c r="S998" s="381"/>
    </row>
    <row r="999" spans="1:19" ht="12.75" customHeight="1" x14ac:dyDescent="0.25">
      <c r="A999" s="128" t="str">
        <f t="shared" si="23"/>
        <v/>
      </c>
      <c r="B999" s="129"/>
      <c r="C999" s="130"/>
      <c r="D999" s="98"/>
      <c r="E999" s="95"/>
      <c r="F999" s="187"/>
      <c r="G999" s="98"/>
      <c r="H999" s="98"/>
      <c r="I999" s="95"/>
      <c r="J999" s="131" t="str">
        <f t="shared" si="22"/>
        <v/>
      </c>
      <c r="K999" s="131"/>
      <c r="L999" s="132"/>
      <c r="M999" s="131"/>
      <c r="N999" s="134"/>
      <c r="O999" s="95"/>
      <c r="P999" s="131"/>
      <c r="Q999" s="381"/>
      <c r="R999" s="381"/>
      <c r="S999" s="381"/>
    </row>
    <row r="1000" spans="1:19" ht="12.75" customHeight="1" x14ac:dyDescent="0.25">
      <c r="A1000" s="128" t="str">
        <f t="shared" si="23"/>
        <v/>
      </c>
      <c r="B1000" s="129"/>
      <c r="C1000" s="130"/>
      <c r="D1000" s="98"/>
      <c r="E1000" s="95"/>
      <c r="F1000" s="187"/>
      <c r="G1000" s="98"/>
      <c r="H1000" s="98"/>
      <c r="I1000" s="95"/>
      <c r="J1000" s="131" t="str">
        <f t="shared" si="22"/>
        <v/>
      </c>
      <c r="K1000" s="131"/>
      <c r="L1000" s="132"/>
      <c r="M1000" s="131"/>
      <c r="N1000" s="134"/>
      <c r="O1000" s="95"/>
      <c r="P1000" s="131"/>
      <c r="Q1000" s="381"/>
      <c r="R1000" s="381"/>
      <c r="S1000" s="381"/>
    </row>
    <row r="1001" spans="1:19" ht="12.75" customHeight="1" x14ac:dyDescent="0.25">
      <c r="A1001" s="128" t="str">
        <f t="shared" si="23"/>
        <v/>
      </c>
      <c r="B1001" s="129"/>
      <c r="C1001" s="130"/>
      <c r="D1001" s="98"/>
      <c r="E1001" s="95"/>
      <c r="F1001" s="187"/>
      <c r="G1001" s="98"/>
      <c r="H1001" s="98"/>
      <c r="I1001" s="95"/>
      <c r="J1001" s="131" t="str">
        <f t="shared" si="22"/>
        <v/>
      </c>
      <c r="K1001" s="131"/>
      <c r="L1001" s="132"/>
      <c r="M1001" s="131"/>
      <c r="N1001" s="134"/>
      <c r="O1001" s="95"/>
      <c r="P1001" s="131"/>
      <c r="Q1001" s="381"/>
      <c r="R1001" s="381"/>
      <c r="S1001" s="381"/>
    </row>
    <row r="1002" spans="1:19" ht="12.75" customHeight="1" x14ac:dyDescent="0.25">
      <c r="A1002" s="128" t="str">
        <f t="shared" si="23"/>
        <v/>
      </c>
      <c r="B1002" s="129"/>
      <c r="C1002" s="130"/>
      <c r="D1002" s="98"/>
      <c r="E1002" s="95"/>
      <c r="F1002" s="187"/>
      <c r="G1002" s="98"/>
      <c r="H1002" s="98"/>
      <c r="I1002" s="95"/>
      <c r="J1002" s="131" t="str">
        <f t="shared" si="22"/>
        <v/>
      </c>
      <c r="K1002" s="131"/>
      <c r="L1002" s="132"/>
      <c r="M1002" s="131"/>
      <c r="N1002" s="134"/>
      <c r="O1002" s="95"/>
      <c r="P1002" s="131"/>
      <c r="Q1002" s="381"/>
      <c r="R1002" s="381"/>
      <c r="S1002" s="381"/>
    </row>
    <row r="1003" spans="1:19" ht="12.75" customHeight="1" x14ac:dyDescent="0.25">
      <c r="A1003" s="128" t="str">
        <f t="shared" si="23"/>
        <v/>
      </c>
      <c r="B1003" s="129"/>
      <c r="C1003" s="130"/>
      <c r="D1003" s="98"/>
      <c r="E1003" s="95"/>
      <c r="F1003" s="187"/>
      <c r="G1003" s="98"/>
      <c r="H1003" s="98"/>
      <c r="I1003" s="95"/>
      <c r="J1003" s="131" t="str">
        <f t="shared" si="22"/>
        <v/>
      </c>
      <c r="K1003" s="131"/>
      <c r="L1003" s="132"/>
      <c r="M1003" s="131"/>
      <c r="N1003" s="134"/>
      <c r="O1003" s="95"/>
      <c r="P1003" s="131"/>
      <c r="Q1003" s="381"/>
      <c r="R1003" s="381"/>
      <c r="S1003" s="381"/>
    </row>
    <row r="1004" spans="1:19" ht="12.75" customHeight="1" x14ac:dyDescent="0.25">
      <c r="A1004" s="128" t="str">
        <f t="shared" si="23"/>
        <v/>
      </c>
      <c r="B1004" s="129"/>
      <c r="C1004" s="130"/>
      <c r="D1004" s="98"/>
      <c r="E1004" s="95"/>
      <c r="F1004" s="187"/>
      <c r="G1004" s="98"/>
      <c r="H1004" s="98"/>
      <c r="I1004" s="95"/>
      <c r="J1004" s="131" t="str">
        <f t="shared" si="22"/>
        <v/>
      </c>
      <c r="K1004" s="131"/>
      <c r="L1004" s="132"/>
      <c r="M1004" s="131"/>
      <c r="N1004" s="134"/>
      <c r="O1004" s="95"/>
      <c r="P1004" s="131"/>
      <c r="Q1004" s="381"/>
      <c r="R1004" s="381"/>
      <c r="S1004" s="381"/>
    </row>
    <row r="1005" spans="1:19" ht="12.75" customHeight="1" x14ac:dyDescent="0.25">
      <c r="A1005" s="128" t="str">
        <f t="shared" si="23"/>
        <v/>
      </c>
      <c r="B1005" s="129"/>
      <c r="C1005" s="130"/>
      <c r="D1005" s="98"/>
      <c r="E1005" s="95"/>
      <c r="F1005" s="187"/>
      <c r="G1005" s="98"/>
      <c r="H1005" s="98"/>
      <c r="I1005" s="95"/>
      <c r="J1005" s="131" t="str">
        <f t="shared" si="22"/>
        <v/>
      </c>
      <c r="K1005" s="131"/>
      <c r="L1005" s="132"/>
      <c r="M1005" s="131"/>
      <c r="N1005" s="134"/>
      <c r="O1005" s="95"/>
      <c r="P1005" s="131"/>
      <c r="Q1005" s="381"/>
      <c r="R1005" s="381"/>
      <c r="S1005" s="381"/>
    </row>
    <row r="1006" spans="1:19" ht="12.75" customHeight="1" x14ac:dyDescent="0.25">
      <c r="A1006" s="128" t="str">
        <f t="shared" si="23"/>
        <v/>
      </c>
      <c r="B1006" s="129"/>
      <c r="C1006" s="130"/>
      <c r="D1006" s="98"/>
      <c r="E1006" s="95"/>
      <c r="F1006" s="187"/>
      <c r="G1006" s="98"/>
      <c r="H1006" s="98"/>
      <c r="I1006" s="95"/>
      <c r="J1006" s="131" t="str">
        <f t="shared" si="22"/>
        <v/>
      </c>
      <c r="K1006" s="131"/>
      <c r="L1006" s="132"/>
      <c r="M1006" s="131"/>
      <c r="N1006" s="134"/>
      <c r="O1006" s="95"/>
      <c r="P1006" s="131"/>
      <c r="Q1006" s="381"/>
      <c r="R1006" s="381"/>
      <c r="S1006" s="381"/>
    </row>
    <row r="1007" spans="1:19" ht="12.75" customHeight="1" x14ac:dyDescent="0.25">
      <c r="A1007" s="128" t="str">
        <f t="shared" si="23"/>
        <v/>
      </c>
      <c r="B1007" s="129"/>
      <c r="C1007" s="130"/>
      <c r="D1007" s="98"/>
      <c r="E1007" s="95"/>
      <c r="F1007" s="187"/>
      <c r="G1007" s="98"/>
      <c r="H1007" s="98"/>
      <c r="I1007" s="95"/>
      <c r="J1007" s="131" t="str">
        <f t="shared" si="22"/>
        <v/>
      </c>
      <c r="K1007" s="131"/>
      <c r="L1007" s="132"/>
      <c r="M1007" s="131"/>
      <c r="N1007" s="134"/>
      <c r="O1007" s="95"/>
      <c r="P1007" s="131"/>
      <c r="Q1007" s="381"/>
      <c r="R1007" s="381"/>
      <c r="S1007" s="381"/>
    </row>
    <row r="1008" spans="1:19" ht="12.75" customHeight="1" x14ac:dyDescent="0.25">
      <c r="A1008" s="128" t="str">
        <f t="shared" si="23"/>
        <v/>
      </c>
      <c r="B1008" s="129"/>
      <c r="C1008" s="130"/>
      <c r="D1008" s="98"/>
      <c r="E1008" s="95"/>
      <c r="F1008" s="187"/>
      <c r="G1008" s="98"/>
      <c r="H1008" s="98"/>
      <c r="I1008" s="95"/>
      <c r="J1008" s="131" t="str">
        <f t="shared" si="22"/>
        <v/>
      </c>
      <c r="K1008" s="131"/>
      <c r="L1008" s="132"/>
      <c r="M1008" s="131"/>
      <c r="N1008" s="134"/>
      <c r="O1008" s="95"/>
      <c r="P1008" s="131"/>
      <c r="Q1008" s="381"/>
      <c r="R1008" s="381"/>
      <c r="S1008" s="381"/>
    </row>
    <row r="1009" spans="1:19" ht="12.75" customHeight="1" x14ac:dyDescent="0.25">
      <c r="A1009" s="128" t="str">
        <f t="shared" si="23"/>
        <v/>
      </c>
      <c r="B1009" s="129"/>
      <c r="C1009" s="130"/>
      <c r="D1009" s="98"/>
      <c r="E1009" s="95"/>
      <c r="F1009" s="187"/>
      <c r="G1009" s="98"/>
      <c r="H1009" s="98"/>
      <c r="I1009" s="95"/>
      <c r="J1009" s="131" t="str">
        <f t="shared" si="22"/>
        <v/>
      </c>
      <c r="K1009" s="131"/>
      <c r="L1009" s="132"/>
      <c r="M1009" s="131"/>
      <c r="N1009" s="134"/>
      <c r="O1009" s="95"/>
      <c r="P1009" s="131"/>
      <c r="Q1009" s="381"/>
      <c r="R1009" s="381"/>
      <c r="S1009" s="381"/>
    </row>
    <row r="1010" spans="1:19" ht="12.75" customHeight="1" x14ac:dyDescent="0.25">
      <c r="A1010" s="128" t="str">
        <f t="shared" si="23"/>
        <v/>
      </c>
      <c r="B1010" s="129"/>
      <c r="C1010" s="130"/>
      <c r="D1010" s="98"/>
      <c r="E1010" s="95"/>
      <c r="F1010" s="187"/>
      <c r="G1010" s="98"/>
      <c r="H1010" s="98"/>
      <c r="I1010" s="95"/>
      <c r="J1010" s="131" t="str">
        <f t="shared" si="22"/>
        <v/>
      </c>
      <c r="K1010" s="131"/>
      <c r="L1010" s="132"/>
      <c r="M1010" s="131"/>
      <c r="N1010" s="134"/>
      <c r="O1010" s="95"/>
      <c r="P1010" s="131"/>
      <c r="Q1010" s="381"/>
      <c r="R1010" s="381"/>
      <c r="S1010" s="381"/>
    </row>
    <row r="1011" spans="1:19" ht="12.75" customHeight="1" x14ac:dyDescent="0.25">
      <c r="A1011" s="128" t="str">
        <f t="shared" si="23"/>
        <v/>
      </c>
      <c r="B1011" s="129"/>
      <c r="C1011" s="130"/>
      <c r="D1011" s="98"/>
      <c r="E1011" s="95"/>
      <c r="F1011" s="187"/>
      <c r="G1011" s="98"/>
      <c r="H1011" s="98"/>
      <c r="I1011" s="95"/>
      <c r="J1011" s="131" t="str">
        <f t="shared" si="22"/>
        <v/>
      </c>
      <c r="K1011" s="131"/>
      <c r="L1011" s="132"/>
      <c r="M1011" s="131"/>
      <c r="N1011" s="134"/>
      <c r="O1011" s="95"/>
      <c r="P1011" s="131"/>
      <c r="Q1011" s="381"/>
      <c r="R1011" s="381"/>
      <c r="S1011" s="381"/>
    </row>
    <row r="1012" spans="1:19" ht="12.75" customHeight="1" x14ac:dyDescent="0.25">
      <c r="A1012" s="128" t="str">
        <f t="shared" si="23"/>
        <v/>
      </c>
      <c r="B1012" s="129"/>
      <c r="C1012" s="130"/>
      <c r="D1012" s="98"/>
      <c r="E1012" s="95"/>
      <c r="F1012" s="187"/>
      <c r="G1012" s="98"/>
      <c r="H1012" s="98"/>
      <c r="I1012" s="95"/>
      <c r="J1012" s="131" t="str">
        <f t="shared" si="22"/>
        <v/>
      </c>
      <c r="K1012" s="131"/>
      <c r="L1012" s="132"/>
      <c r="M1012" s="131"/>
      <c r="N1012" s="134"/>
      <c r="O1012" s="95"/>
      <c r="P1012" s="131"/>
      <c r="Q1012" s="381"/>
      <c r="R1012" s="381"/>
      <c r="S1012" s="381"/>
    </row>
    <row r="1013" spans="1:19" ht="12.75" customHeight="1" x14ac:dyDescent="0.25">
      <c r="A1013" s="128" t="str">
        <f t="shared" si="23"/>
        <v/>
      </c>
      <c r="B1013" s="129"/>
      <c r="C1013" s="130"/>
      <c r="D1013" s="98"/>
      <c r="E1013" s="95"/>
      <c r="F1013" s="187"/>
      <c r="G1013" s="98"/>
      <c r="H1013" s="98"/>
      <c r="I1013" s="95"/>
      <c r="J1013" s="131" t="str">
        <f t="shared" si="22"/>
        <v/>
      </c>
      <c r="K1013" s="131"/>
      <c r="L1013" s="132"/>
      <c r="M1013" s="131"/>
      <c r="N1013" s="134"/>
      <c r="O1013" s="95"/>
      <c r="P1013" s="131"/>
      <c r="Q1013" s="381"/>
      <c r="R1013" s="381"/>
      <c r="S1013" s="381"/>
    </row>
    <row r="1014" spans="1:19" ht="12.75" customHeight="1" x14ac:dyDescent="0.25">
      <c r="A1014" s="128" t="str">
        <f t="shared" si="23"/>
        <v/>
      </c>
      <c r="B1014" s="129"/>
      <c r="C1014" s="130"/>
      <c r="D1014" s="98"/>
      <c r="E1014" s="95"/>
      <c r="F1014" s="187"/>
      <c r="G1014" s="98"/>
      <c r="H1014" s="98"/>
      <c r="I1014" s="95"/>
      <c r="J1014" s="131" t="str">
        <f t="shared" si="22"/>
        <v/>
      </c>
      <c r="K1014" s="131"/>
      <c r="L1014" s="132"/>
      <c r="M1014" s="131"/>
      <c r="N1014" s="134"/>
      <c r="O1014" s="95"/>
      <c r="P1014" s="131"/>
      <c r="Q1014" s="381"/>
      <c r="R1014" s="381"/>
      <c r="S1014" s="381"/>
    </row>
    <row r="1015" spans="1:19" ht="12.75" customHeight="1" x14ac:dyDescent="0.25">
      <c r="A1015" s="128" t="str">
        <f t="shared" si="23"/>
        <v/>
      </c>
      <c r="B1015" s="129"/>
      <c r="C1015" s="130"/>
      <c r="D1015" s="98"/>
      <c r="E1015" s="95"/>
      <c r="F1015" s="187"/>
      <c r="G1015" s="98"/>
      <c r="H1015" s="98"/>
      <c r="I1015" s="95"/>
      <c r="J1015" s="131" t="str">
        <f t="shared" si="22"/>
        <v/>
      </c>
      <c r="K1015" s="131"/>
      <c r="L1015" s="132"/>
      <c r="M1015" s="131"/>
      <c r="N1015" s="134"/>
      <c r="O1015" s="95"/>
      <c r="P1015" s="131"/>
      <c r="Q1015" s="381"/>
      <c r="R1015" s="381"/>
      <c r="S1015" s="381"/>
    </row>
    <row r="1016" spans="1:19" ht="12.75" customHeight="1" x14ac:dyDescent="0.25">
      <c r="A1016" s="128" t="str">
        <f t="shared" si="23"/>
        <v/>
      </c>
      <c r="B1016" s="129"/>
      <c r="C1016" s="130"/>
      <c r="D1016" s="98"/>
      <c r="E1016" s="95"/>
      <c r="F1016" s="187"/>
      <c r="G1016" s="98"/>
      <c r="H1016" s="98"/>
      <c r="I1016" s="95"/>
      <c r="J1016" s="131" t="str">
        <f t="shared" si="22"/>
        <v/>
      </c>
      <c r="K1016" s="131"/>
      <c r="L1016" s="132"/>
      <c r="M1016" s="131"/>
      <c r="N1016" s="134"/>
      <c r="O1016" s="95"/>
      <c r="P1016" s="131"/>
      <c r="Q1016" s="381"/>
      <c r="R1016" s="381"/>
      <c r="S1016" s="381"/>
    </row>
    <row r="1017" spans="1:19" ht="12.75" customHeight="1" x14ac:dyDescent="0.25">
      <c r="A1017" s="128" t="str">
        <f t="shared" si="23"/>
        <v/>
      </c>
      <c r="B1017" s="129"/>
      <c r="C1017" s="130"/>
      <c r="D1017" s="98"/>
      <c r="E1017" s="95"/>
      <c r="F1017" s="187"/>
      <c r="G1017" s="98"/>
      <c r="H1017" s="98"/>
      <c r="I1017" s="95"/>
      <c r="J1017" s="131" t="str">
        <f t="shared" si="22"/>
        <v/>
      </c>
      <c r="K1017" s="131"/>
      <c r="L1017" s="132"/>
      <c r="M1017" s="131"/>
      <c r="N1017" s="134"/>
      <c r="O1017" s="95"/>
      <c r="P1017" s="131"/>
      <c r="Q1017" s="381"/>
      <c r="R1017" s="381"/>
      <c r="S1017" s="381"/>
    </row>
    <row r="1018" spans="1:19" ht="12.75" customHeight="1" x14ac:dyDescent="0.25">
      <c r="A1018" s="128" t="str">
        <f t="shared" si="23"/>
        <v/>
      </c>
      <c r="B1018" s="129"/>
      <c r="C1018" s="130"/>
      <c r="D1018" s="98"/>
      <c r="E1018" s="95"/>
      <c r="F1018" s="187"/>
      <c r="G1018" s="98"/>
      <c r="H1018" s="98"/>
      <c r="I1018" s="95"/>
      <c r="J1018" s="131" t="str">
        <f t="shared" si="22"/>
        <v/>
      </c>
      <c r="K1018" s="131"/>
      <c r="L1018" s="132"/>
      <c r="M1018" s="131"/>
      <c r="N1018" s="134"/>
      <c r="O1018" s="95"/>
      <c r="P1018" s="131"/>
      <c r="Q1018" s="381"/>
      <c r="R1018" s="381"/>
      <c r="S1018" s="381"/>
    </row>
    <row r="1019" spans="1:19" ht="12.75" customHeight="1" x14ac:dyDescent="0.25">
      <c r="A1019" s="128" t="str">
        <f t="shared" si="23"/>
        <v/>
      </c>
      <c r="B1019" s="129"/>
      <c r="C1019" s="130"/>
      <c r="D1019" s="98"/>
      <c r="E1019" s="95"/>
      <c r="F1019" s="187"/>
      <c r="G1019" s="98"/>
      <c r="H1019" s="98"/>
      <c r="I1019" s="95"/>
      <c r="J1019" s="131" t="str">
        <f t="shared" si="22"/>
        <v/>
      </c>
      <c r="K1019" s="131"/>
      <c r="L1019" s="132"/>
      <c r="M1019" s="131"/>
      <c r="N1019" s="134"/>
      <c r="O1019" s="95"/>
      <c r="P1019" s="131"/>
      <c r="Q1019" s="381"/>
      <c r="R1019" s="381"/>
      <c r="S1019" s="381"/>
    </row>
    <row r="1020" spans="1:19" ht="12.75" customHeight="1" x14ac:dyDescent="0.25">
      <c r="A1020" s="128" t="str">
        <f t="shared" si="23"/>
        <v/>
      </c>
      <c r="B1020" s="129"/>
      <c r="C1020" s="130"/>
      <c r="D1020" s="98"/>
      <c r="E1020" s="95"/>
      <c r="F1020" s="187"/>
      <c r="G1020" s="98"/>
      <c r="H1020" s="98"/>
      <c r="I1020" s="95"/>
      <c r="J1020" s="131" t="str">
        <f t="shared" si="22"/>
        <v/>
      </c>
      <c r="K1020" s="131"/>
      <c r="L1020" s="132"/>
      <c r="M1020" s="131"/>
      <c r="N1020" s="134"/>
      <c r="O1020" s="95"/>
      <c r="P1020" s="131"/>
      <c r="Q1020" s="381"/>
      <c r="R1020" s="381"/>
      <c r="S1020" s="381"/>
    </row>
    <row r="1021" spans="1:19" ht="12.75" customHeight="1" x14ac:dyDescent="0.25">
      <c r="A1021" s="128" t="str">
        <f t="shared" si="23"/>
        <v/>
      </c>
      <c r="B1021" s="129"/>
      <c r="C1021" s="130"/>
      <c r="D1021" s="98"/>
      <c r="E1021" s="95"/>
      <c r="F1021" s="187"/>
      <c r="G1021" s="98"/>
      <c r="H1021" s="98"/>
      <c r="I1021" s="95"/>
      <c r="J1021" s="131" t="str">
        <f t="shared" si="22"/>
        <v/>
      </c>
      <c r="K1021" s="131"/>
      <c r="L1021" s="132"/>
      <c r="M1021" s="131"/>
      <c r="N1021" s="134"/>
      <c r="O1021" s="95"/>
      <c r="P1021" s="131"/>
      <c r="Q1021" s="381"/>
      <c r="R1021" s="381"/>
      <c r="S1021" s="381"/>
    </row>
    <row r="1022" spans="1:19" ht="12.75" customHeight="1" x14ac:dyDescent="0.25">
      <c r="A1022" s="128" t="str">
        <f t="shared" si="23"/>
        <v/>
      </c>
      <c r="B1022" s="129"/>
      <c r="C1022" s="130"/>
      <c r="D1022" s="98"/>
      <c r="E1022" s="95"/>
      <c r="F1022" s="187"/>
      <c r="G1022" s="98"/>
      <c r="H1022" s="98"/>
      <c r="I1022" s="95"/>
      <c r="J1022" s="131" t="str">
        <f t="shared" si="22"/>
        <v/>
      </c>
      <c r="K1022" s="131"/>
      <c r="L1022" s="132"/>
      <c r="M1022" s="131"/>
      <c r="N1022" s="134"/>
      <c r="O1022" s="95"/>
      <c r="P1022" s="131"/>
      <c r="Q1022" s="381"/>
      <c r="R1022" s="381"/>
      <c r="S1022" s="381"/>
    </row>
    <row r="1023" spans="1:19" ht="12.75" customHeight="1" x14ac:dyDescent="0.25">
      <c r="A1023" s="128" t="str">
        <f t="shared" si="23"/>
        <v/>
      </c>
      <c r="B1023" s="129"/>
      <c r="C1023" s="130"/>
      <c r="D1023" s="98"/>
      <c r="E1023" s="95"/>
      <c r="F1023" s="187"/>
      <c r="G1023" s="98"/>
      <c r="H1023" s="98"/>
      <c r="I1023" s="95"/>
      <c r="J1023" s="131" t="str">
        <f t="shared" si="22"/>
        <v/>
      </c>
      <c r="K1023" s="131"/>
      <c r="L1023" s="132"/>
      <c r="M1023" s="131"/>
      <c r="N1023" s="134"/>
      <c r="O1023" s="95"/>
      <c r="P1023" s="131"/>
      <c r="Q1023" s="381"/>
      <c r="R1023" s="381"/>
      <c r="S1023" s="381"/>
    </row>
    <row r="1024" spans="1:19" ht="12.75" customHeight="1" x14ac:dyDescent="0.25">
      <c r="A1024" s="128" t="str">
        <f t="shared" si="23"/>
        <v/>
      </c>
      <c r="B1024" s="129"/>
      <c r="C1024" s="130"/>
      <c r="D1024" s="98"/>
      <c r="E1024" s="95"/>
      <c r="F1024" s="187"/>
      <c r="G1024" s="98"/>
      <c r="H1024" s="98"/>
      <c r="I1024" s="95"/>
      <c r="J1024" s="131" t="str">
        <f t="shared" si="22"/>
        <v/>
      </c>
      <c r="K1024" s="131"/>
      <c r="L1024" s="132"/>
      <c r="M1024" s="131"/>
      <c r="N1024" s="134"/>
      <c r="O1024" s="95"/>
      <c r="P1024" s="131"/>
      <c r="Q1024" s="381"/>
      <c r="R1024" s="381"/>
      <c r="S1024" s="381"/>
    </row>
    <row r="1025" spans="1:19" ht="12.75" customHeight="1" x14ac:dyDescent="0.25">
      <c r="A1025" s="128" t="str">
        <f t="shared" si="23"/>
        <v/>
      </c>
      <c r="B1025" s="129"/>
      <c r="C1025" s="130"/>
      <c r="D1025" s="98"/>
      <c r="E1025" s="95"/>
      <c r="F1025" s="187"/>
      <c r="G1025" s="98"/>
      <c r="H1025" s="98"/>
      <c r="I1025" s="95"/>
      <c r="J1025" s="131" t="str">
        <f t="shared" si="22"/>
        <v/>
      </c>
      <c r="K1025" s="131"/>
      <c r="L1025" s="132"/>
      <c r="M1025" s="131"/>
      <c r="N1025" s="134"/>
      <c r="O1025" s="95"/>
      <c r="P1025" s="131"/>
      <c r="Q1025" s="381"/>
      <c r="R1025" s="381"/>
      <c r="S1025" s="381"/>
    </row>
    <row r="1026" spans="1:19" ht="12.75" customHeight="1" x14ac:dyDescent="0.25">
      <c r="A1026" s="128" t="str">
        <f t="shared" si="23"/>
        <v/>
      </c>
      <c r="B1026" s="129"/>
      <c r="C1026" s="130"/>
      <c r="D1026" s="98"/>
      <c r="E1026" s="95"/>
      <c r="F1026" s="187"/>
      <c r="G1026" s="98"/>
      <c r="H1026" s="98"/>
      <c r="I1026" s="95"/>
      <c r="J1026" s="131" t="str">
        <f t="shared" si="22"/>
        <v/>
      </c>
      <c r="K1026" s="131"/>
      <c r="L1026" s="132"/>
      <c r="M1026" s="131"/>
      <c r="N1026" s="134"/>
      <c r="O1026" s="95"/>
      <c r="P1026" s="131"/>
      <c r="Q1026" s="381"/>
      <c r="R1026" s="381"/>
      <c r="S1026" s="381"/>
    </row>
    <row r="1027" spans="1:19" ht="12.75" customHeight="1" x14ac:dyDescent="0.25">
      <c r="A1027" s="128" t="str">
        <f t="shared" si="23"/>
        <v/>
      </c>
      <c r="B1027" s="129"/>
      <c r="C1027" s="130"/>
      <c r="D1027" s="98"/>
      <c r="E1027" s="95"/>
      <c r="F1027" s="187"/>
      <c r="G1027" s="98"/>
      <c r="H1027" s="98"/>
      <c r="I1027" s="95"/>
      <c r="J1027" s="131" t="str">
        <f t="shared" si="22"/>
        <v/>
      </c>
      <c r="K1027" s="131"/>
      <c r="L1027" s="132"/>
      <c r="M1027" s="131"/>
      <c r="N1027" s="134"/>
      <c r="O1027" s="95"/>
      <c r="P1027" s="131"/>
      <c r="Q1027" s="381"/>
      <c r="R1027" s="381"/>
      <c r="S1027" s="381"/>
    </row>
    <row r="1028" spans="1:19" ht="12.75" customHeight="1" x14ac:dyDescent="0.25">
      <c r="A1028" s="128" t="str">
        <f t="shared" si="23"/>
        <v/>
      </c>
      <c r="B1028" s="129"/>
      <c r="C1028" s="130"/>
      <c r="D1028" s="98"/>
      <c r="E1028" s="95"/>
      <c r="F1028" s="187"/>
      <c r="G1028" s="98"/>
      <c r="H1028" s="98"/>
      <c r="I1028" s="95"/>
      <c r="J1028" s="131" t="str">
        <f t="shared" si="22"/>
        <v/>
      </c>
      <c r="K1028" s="131"/>
      <c r="L1028" s="132"/>
      <c r="M1028" s="131"/>
      <c r="N1028" s="134"/>
      <c r="O1028" s="95"/>
      <c r="P1028" s="131"/>
      <c r="Q1028" s="381"/>
      <c r="R1028" s="381"/>
      <c r="S1028" s="381"/>
    </row>
    <row r="1029" spans="1:19" ht="12.75" customHeight="1" x14ac:dyDescent="0.25">
      <c r="A1029" s="128" t="str">
        <f t="shared" si="23"/>
        <v/>
      </c>
      <c r="B1029" s="129"/>
      <c r="C1029" s="130"/>
      <c r="D1029" s="98"/>
      <c r="E1029" s="95"/>
      <c r="F1029" s="187"/>
      <c r="G1029" s="98"/>
      <c r="H1029" s="98"/>
      <c r="I1029" s="95"/>
      <c r="J1029" s="131" t="str">
        <f t="shared" si="22"/>
        <v/>
      </c>
      <c r="K1029" s="131"/>
      <c r="L1029" s="132"/>
      <c r="M1029" s="131"/>
      <c r="N1029" s="134"/>
      <c r="O1029" s="95"/>
      <c r="P1029" s="131"/>
      <c r="Q1029" s="381"/>
      <c r="R1029" s="381"/>
      <c r="S1029" s="381"/>
    </row>
    <row r="1030" spans="1:19" ht="12.75" customHeight="1" x14ac:dyDescent="0.25">
      <c r="A1030" s="128" t="str">
        <f t="shared" si="23"/>
        <v/>
      </c>
      <c r="B1030" s="129"/>
      <c r="C1030" s="130"/>
      <c r="D1030" s="98"/>
      <c r="E1030" s="95"/>
      <c r="F1030" s="187"/>
      <c r="G1030" s="98"/>
      <c r="H1030" s="98"/>
      <c r="I1030" s="95"/>
      <c r="J1030" s="131" t="str">
        <f t="shared" si="22"/>
        <v/>
      </c>
      <c r="K1030" s="131"/>
      <c r="L1030" s="132"/>
      <c r="M1030" s="131"/>
      <c r="N1030" s="134"/>
      <c r="O1030" s="95"/>
      <c r="P1030" s="131"/>
      <c r="Q1030" s="381"/>
      <c r="R1030" s="381"/>
      <c r="S1030" s="381"/>
    </row>
    <row r="1031" spans="1:19" ht="12.75" customHeight="1" x14ac:dyDescent="0.25">
      <c r="A1031" s="128" t="str">
        <f t="shared" si="23"/>
        <v/>
      </c>
      <c r="B1031" s="129"/>
      <c r="C1031" s="130"/>
      <c r="D1031" s="98"/>
      <c r="E1031" s="95"/>
      <c r="F1031" s="187"/>
      <c r="G1031" s="98"/>
      <c r="H1031" s="98"/>
      <c r="I1031" s="95"/>
      <c r="J1031" s="131" t="str">
        <f t="shared" si="22"/>
        <v/>
      </c>
      <c r="K1031" s="131"/>
      <c r="L1031" s="132"/>
      <c r="M1031" s="131"/>
      <c r="N1031" s="134"/>
      <c r="O1031" s="95"/>
      <c r="P1031" s="131"/>
      <c r="Q1031" s="381"/>
      <c r="R1031" s="381"/>
      <c r="S1031" s="381"/>
    </row>
    <row r="1032" spans="1:19" ht="12.75" customHeight="1" x14ac:dyDescent="0.25">
      <c r="A1032" s="128" t="str">
        <f t="shared" si="23"/>
        <v/>
      </c>
      <c r="B1032" s="129"/>
      <c r="C1032" s="130"/>
      <c r="D1032" s="98"/>
      <c r="E1032" s="95"/>
      <c r="F1032" s="187"/>
      <c r="G1032" s="98"/>
      <c r="H1032" s="98"/>
      <c r="I1032" s="95"/>
      <c r="J1032" s="131" t="str">
        <f t="shared" si="22"/>
        <v/>
      </c>
      <c r="K1032" s="131"/>
      <c r="L1032" s="132"/>
      <c r="M1032" s="131"/>
      <c r="N1032" s="134"/>
      <c r="O1032" s="95"/>
      <c r="P1032" s="131"/>
      <c r="Q1032" s="381"/>
      <c r="R1032" s="381"/>
      <c r="S1032" s="381"/>
    </row>
    <row r="1033" spans="1:19" ht="12.75" customHeight="1" x14ac:dyDescent="0.25">
      <c r="A1033" s="128" t="str">
        <f t="shared" si="23"/>
        <v/>
      </c>
      <c r="B1033" s="129"/>
      <c r="C1033" s="130"/>
      <c r="D1033" s="98"/>
      <c r="E1033" s="95"/>
      <c r="F1033" s="187"/>
      <c r="G1033" s="98"/>
      <c r="H1033" s="98"/>
      <c r="I1033" s="95"/>
      <c r="J1033" s="131" t="str">
        <f t="shared" si="22"/>
        <v/>
      </c>
      <c r="K1033" s="131"/>
      <c r="L1033" s="132"/>
      <c r="M1033" s="131"/>
      <c r="N1033" s="134"/>
      <c r="O1033" s="95"/>
      <c r="P1033" s="131"/>
      <c r="Q1033" s="381"/>
      <c r="R1033" s="381"/>
      <c r="S1033" s="381"/>
    </row>
    <row r="1034" spans="1:19" ht="12.75" customHeight="1" x14ac:dyDescent="0.25">
      <c r="A1034" s="128" t="str">
        <f t="shared" si="23"/>
        <v/>
      </c>
      <c r="B1034" s="129"/>
      <c r="C1034" s="130"/>
      <c r="D1034" s="98"/>
      <c r="E1034" s="95"/>
      <c r="F1034" s="187"/>
      <c r="G1034" s="98"/>
      <c r="H1034" s="98"/>
      <c r="I1034" s="95"/>
      <c r="J1034" s="131" t="str">
        <f t="shared" si="22"/>
        <v/>
      </c>
      <c r="K1034" s="131"/>
      <c r="L1034" s="132"/>
      <c r="M1034" s="131"/>
      <c r="N1034" s="134"/>
      <c r="O1034" s="95"/>
      <c r="P1034" s="131"/>
      <c r="Q1034" s="381"/>
      <c r="R1034" s="381"/>
      <c r="S1034" s="381"/>
    </row>
    <row r="1035" spans="1:19" ht="12.75" customHeight="1" x14ac:dyDescent="0.25">
      <c r="A1035" s="128" t="str">
        <f t="shared" si="23"/>
        <v/>
      </c>
      <c r="B1035" s="129"/>
      <c r="C1035" s="130"/>
      <c r="D1035" s="98"/>
      <c r="E1035" s="95"/>
      <c r="F1035" s="187"/>
      <c r="G1035" s="98"/>
      <c r="H1035" s="98"/>
      <c r="I1035" s="95"/>
      <c r="J1035" s="131" t="str">
        <f t="shared" si="22"/>
        <v/>
      </c>
      <c r="K1035" s="131"/>
      <c r="L1035" s="132"/>
      <c r="M1035" s="131"/>
      <c r="N1035" s="134"/>
      <c r="O1035" s="95"/>
      <c r="P1035" s="131"/>
      <c r="Q1035" s="381"/>
      <c r="R1035" s="381"/>
      <c r="S1035" s="381"/>
    </row>
    <row r="1036" spans="1:19" ht="12.75" customHeight="1" x14ac:dyDescent="0.25">
      <c r="A1036" s="128" t="str">
        <f t="shared" si="23"/>
        <v/>
      </c>
      <c r="B1036" s="129"/>
      <c r="C1036" s="130"/>
      <c r="D1036" s="98"/>
      <c r="E1036" s="95"/>
      <c r="F1036" s="187"/>
      <c r="G1036" s="98"/>
      <c r="H1036" s="98"/>
      <c r="I1036" s="95"/>
      <c r="J1036" s="131" t="str">
        <f t="shared" si="22"/>
        <v/>
      </c>
      <c r="K1036" s="131"/>
      <c r="L1036" s="132"/>
      <c r="M1036" s="131"/>
      <c r="N1036" s="134"/>
      <c r="O1036" s="95"/>
      <c r="P1036" s="131"/>
      <c r="Q1036" s="381"/>
      <c r="R1036" s="381"/>
      <c r="S1036" s="381"/>
    </row>
    <row r="1037" spans="1:19" ht="12.75" customHeight="1" x14ac:dyDescent="0.25">
      <c r="A1037" s="128" t="str">
        <f t="shared" si="23"/>
        <v/>
      </c>
      <c r="B1037" s="129"/>
      <c r="C1037" s="130"/>
      <c r="D1037" s="98"/>
      <c r="E1037" s="95"/>
      <c r="F1037" s="187"/>
      <c r="G1037" s="98"/>
      <c r="H1037" s="98"/>
      <c r="I1037" s="95"/>
      <c r="J1037" s="131" t="str">
        <f t="shared" si="22"/>
        <v/>
      </c>
      <c r="K1037" s="131"/>
      <c r="L1037" s="132"/>
      <c r="M1037" s="131"/>
      <c r="N1037" s="134"/>
      <c r="O1037" s="95"/>
      <c r="P1037" s="131"/>
      <c r="Q1037" s="381"/>
      <c r="R1037" s="381"/>
      <c r="S1037" s="381"/>
    </row>
    <row r="1038" spans="1:19" ht="12.75" customHeight="1" x14ac:dyDescent="0.25">
      <c r="A1038" s="128" t="str">
        <f t="shared" si="23"/>
        <v/>
      </c>
      <c r="B1038" s="129"/>
      <c r="C1038" s="130"/>
      <c r="D1038" s="98"/>
      <c r="E1038" s="95"/>
      <c r="F1038" s="187"/>
      <c r="G1038" s="98"/>
      <c r="H1038" s="98"/>
      <c r="I1038" s="95"/>
      <c r="J1038" s="131" t="str">
        <f t="shared" si="22"/>
        <v/>
      </c>
      <c r="K1038" s="131"/>
      <c r="L1038" s="132"/>
      <c r="M1038" s="131"/>
      <c r="N1038" s="134"/>
      <c r="O1038" s="95"/>
      <c r="P1038" s="131"/>
      <c r="Q1038" s="381"/>
      <c r="R1038" s="381"/>
      <c r="S1038" s="381"/>
    </row>
    <row r="1039" spans="1:19" ht="12.75" customHeight="1" x14ac:dyDescent="0.25">
      <c r="A1039" s="128" t="str">
        <f t="shared" si="23"/>
        <v/>
      </c>
      <c r="B1039" s="129"/>
      <c r="C1039" s="130"/>
      <c r="D1039" s="98"/>
      <c r="E1039" s="95"/>
      <c r="F1039" s="187"/>
      <c r="G1039" s="98"/>
      <c r="H1039" s="98"/>
      <c r="I1039" s="95"/>
      <c r="J1039" s="131" t="str">
        <f t="shared" si="22"/>
        <v/>
      </c>
      <c r="K1039" s="131"/>
      <c r="L1039" s="132"/>
      <c r="M1039" s="131"/>
      <c r="N1039" s="134"/>
      <c r="O1039" s="95"/>
      <c r="P1039" s="131"/>
      <c r="Q1039" s="381"/>
      <c r="R1039" s="381"/>
      <c r="S1039" s="381"/>
    </row>
    <row r="1040" spans="1:19" ht="12.75" customHeight="1" x14ac:dyDescent="0.25">
      <c r="A1040" s="128" t="str">
        <f t="shared" si="23"/>
        <v/>
      </c>
      <c r="B1040" s="129"/>
      <c r="C1040" s="130"/>
      <c r="D1040" s="98"/>
      <c r="E1040" s="95"/>
      <c r="F1040" s="187"/>
      <c r="G1040" s="98"/>
      <c r="H1040" s="98"/>
      <c r="I1040" s="95"/>
      <c r="J1040" s="131" t="str">
        <f t="shared" si="22"/>
        <v/>
      </c>
      <c r="K1040" s="131"/>
      <c r="L1040" s="132"/>
      <c r="M1040" s="131"/>
      <c r="N1040" s="134"/>
      <c r="O1040" s="95"/>
      <c r="P1040" s="131"/>
      <c r="Q1040" s="381"/>
      <c r="R1040" s="381"/>
      <c r="S1040" s="381"/>
    </row>
    <row r="1041" spans="1:19" ht="12.75" customHeight="1" x14ac:dyDescent="0.25">
      <c r="A1041" s="128" t="str">
        <f t="shared" si="23"/>
        <v/>
      </c>
      <c r="B1041" s="129"/>
      <c r="C1041" s="130"/>
      <c r="D1041" s="98"/>
      <c r="E1041" s="95"/>
      <c r="F1041" s="187"/>
      <c r="G1041" s="98"/>
      <c r="H1041" s="98"/>
      <c r="I1041" s="95"/>
      <c r="J1041" s="131" t="str">
        <f t="shared" si="22"/>
        <v/>
      </c>
      <c r="K1041" s="131"/>
      <c r="L1041" s="132"/>
      <c r="M1041" s="131"/>
      <c r="N1041" s="134"/>
      <c r="O1041" s="95"/>
      <c r="P1041" s="131"/>
      <c r="Q1041" s="381"/>
      <c r="R1041" s="381"/>
      <c r="S1041" s="381"/>
    </row>
    <row r="1042" spans="1:19" ht="12.75" customHeight="1" x14ac:dyDescent="0.25">
      <c r="A1042" s="128" t="str">
        <f t="shared" si="23"/>
        <v/>
      </c>
      <c r="B1042" s="129"/>
      <c r="C1042" s="130"/>
      <c r="D1042" s="98"/>
      <c r="E1042" s="95"/>
      <c r="F1042" s="187"/>
      <c r="G1042" s="98"/>
      <c r="H1042" s="98"/>
      <c r="I1042" s="95"/>
      <c r="J1042" s="131" t="str">
        <f t="shared" ref="J1042:J1296" si="24">IF(P1042="","",IF(LEN(P1042)&gt;14,P1042,"CPF Protegido - LGPD"))</f>
        <v/>
      </c>
      <c r="K1042" s="131"/>
      <c r="L1042" s="132"/>
      <c r="M1042" s="131"/>
      <c r="N1042" s="134"/>
      <c r="O1042" s="95"/>
      <c r="P1042" s="131"/>
      <c r="Q1042" s="381"/>
      <c r="R1042" s="381"/>
      <c r="S1042" s="381"/>
    </row>
    <row r="1043" spans="1:19" ht="12.75" customHeight="1" x14ac:dyDescent="0.25">
      <c r="A1043" s="128" t="str">
        <f t="shared" si="23"/>
        <v/>
      </c>
      <c r="B1043" s="129"/>
      <c r="C1043" s="130"/>
      <c r="D1043" s="98"/>
      <c r="E1043" s="95"/>
      <c r="F1043" s="187"/>
      <c r="G1043" s="98"/>
      <c r="H1043" s="98"/>
      <c r="I1043" s="95"/>
      <c r="J1043" s="131" t="str">
        <f t="shared" si="24"/>
        <v/>
      </c>
      <c r="K1043" s="131"/>
      <c r="L1043" s="132"/>
      <c r="M1043" s="131"/>
      <c r="N1043" s="134"/>
      <c r="O1043" s="95"/>
      <c r="P1043" s="131"/>
      <c r="Q1043" s="381"/>
      <c r="R1043" s="381"/>
      <c r="S1043" s="381"/>
    </row>
    <row r="1044" spans="1:19" ht="12.75" customHeight="1" x14ac:dyDescent="0.25">
      <c r="A1044" s="128" t="str">
        <f t="shared" si="23"/>
        <v/>
      </c>
      <c r="B1044" s="129"/>
      <c r="C1044" s="130"/>
      <c r="D1044" s="98"/>
      <c r="E1044" s="95"/>
      <c r="F1044" s="187"/>
      <c r="G1044" s="98"/>
      <c r="H1044" s="98"/>
      <c r="I1044" s="95"/>
      <c r="J1044" s="131" t="str">
        <f t="shared" si="24"/>
        <v/>
      </c>
      <c r="K1044" s="131"/>
      <c r="L1044" s="132"/>
      <c r="M1044" s="131"/>
      <c r="N1044" s="134"/>
      <c r="O1044" s="95"/>
      <c r="P1044" s="131"/>
      <c r="Q1044" s="381"/>
      <c r="R1044" s="381"/>
      <c r="S1044" s="381"/>
    </row>
    <row r="1045" spans="1:19" ht="12.75" customHeight="1" x14ac:dyDescent="0.25">
      <c r="A1045" s="128" t="str">
        <f t="shared" si="23"/>
        <v/>
      </c>
      <c r="B1045" s="129"/>
      <c r="C1045" s="130"/>
      <c r="D1045" s="98"/>
      <c r="E1045" s="95"/>
      <c r="F1045" s="187"/>
      <c r="G1045" s="98"/>
      <c r="H1045" s="98"/>
      <c r="I1045" s="95"/>
      <c r="J1045" s="131" t="str">
        <f t="shared" si="24"/>
        <v/>
      </c>
      <c r="K1045" s="131"/>
      <c r="L1045" s="132"/>
      <c r="M1045" s="131"/>
      <c r="N1045" s="134"/>
      <c r="O1045" s="95"/>
      <c r="P1045" s="131"/>
      <c r="Q1045" s="381"/>
      <c r="R1045" s="381"/>
      <c r="S1045" s="381"/>
    </row>
    <row r="1046" spans="1:19" ht="12.75" customHeight="1" x14ac:dyDescent="0.25">
      <c r="A1046" s="128" t="str">
        <f t="shared" si="23"/>
        <v/>
      </c>
      <c r="B1046" s="129"/>
      <c r="C1046" s="130"/>
      <c r="D1046" s="98"/>
      <c r="E1046" s="95"/>
      <c r="F1046" s="187"/>
      <c r="G1046" s="98"/>
      <c r="H1046" s="98"/>
      <c r="I1046" s="95"/>
      <c r="J1046" s="131" t="str">
        <f t="shared" si="24"/>
        <v/>
      </c>
      <c r="K1046" s="131"/>
      <c r="L1046" s="132"/>
      <c r="M1046" s="131"/>
      <c r="N1046" s="134"/>
      <c r="O1046" s="95"/>
      <c r="P1046" s="131"/>
      <c r="Q1046" s="381"/>
      <c r="R1046" s="381"/>
      <c r="S1046" s="381"/>
    </row>
    <row r="1047" spans="1:19" ht="12.75" customHeight="1" x14ac:dyDescent="0.25">
      <c r="A1047" s="128" t="str">
        <f t="shared" si="23"/>
        <v/>
      </c>
      <c r="B1047" s="129"/>
      <c r="C1047" s="130"/>
      <c r="D1047" s="98"/>
      <c r="E1047" s="95"/>
      <c r="F1047" s="187"/>
      <c r="G1047" s="98"/>
      <c r="H1047" s="98"/>
      <c r="I1047" s="95"/>
      <c r="J1047" s="131" t="str">
        <f t="shared" si="24"/>
        <v/>
      </c>
      <c r="K1047" s="131"/>
      <c r="L1047" s="132"/>
      <c r="M1047" s="131"/>
      <c r="N1047" s="134"/>
      <c r="O1047" s="95"/>
      <c r="P1047" s="131"/>
      <c r="Q1047" s="381"/>
      <c r="R1047" s="381"/>
      <c r="S1047" s="381"/>
    </row>
    <row r="1048" spans="1:19" ht="12.75" customHeight="1" x14ac:dyDescent="0.25">
      <c r="A1048" s="128" t="str">
        <f t="shared" si="23"/>
        <v/>
      </c>
      <c r="B1048" s="129"/>
      <c r="C1048" s="130"/>
      <c r="D1048" s="98"/>
      <c r="E1048" s="95"/>
      <c r="F1048" s="187"/>
      <c r="G1048" s="98"/>
      <c r="H1048" s="98"/>
      <c r="I1048" s="95"/>
      <c r="J1048" s="131" t="str">
        <f t="shared" si="24"/>
        <v/>
      </c>
      <c r="K1048" s="131"/>
      <c r="L1048" s="132"/>
      <c r="M1048" s="131"/>
      <c r="N1048" s="134"/>
      <c r="O1048" s="95"/>
      <c r="P1048" s="131"/>
      <c r="Q1048" s="381"/>
      <c r="R1048" s="381"/>
      <c r="S1048" s="381"/>
    </row>
    <row r="1049" spans="1:19" ht="12.75" customHeight="1" x14ac:dyDescent="0.25">
      <c r="A1049" s="128" t="str">
        <f t="shared" si="23"/>
        <v/>
      </c>
      <c r="B1049" s="129"/>
      <c r="C1049" s="130"/>
      <c r="D1049" s="98"/>
      <c r="E1049" s="95"/>
      <c r="F1049" s="187"/>
      <c r="G1049" s="98"/>
      <c r="H1049" s="98"/>
      <c r="I1049" s="95"/>
      <c r="J1049" s="131" t="str">
        <f t="shared" si="24"/>
        <v/>
      </c>
      <c r="K1049" s="131"/>
      <c r="L1049" s="132"/>
      <c r="M1049" s="131"/>
      <c r="N1049" s="134"/>
      <c r="O1049" s="95"/>
      <c r="P1049" s="131"/>
      <c r="Q1049" s="381"/>
      <c r="R1049" s="381"/>
      <c r="S1049" s="381"/>
    </row>
    <row r="1050" spans="1:19" ht="12.75" customHeight="1" x14ac:dyDescent="0.25">
      <c r="A1050" s="128" t="str">
        <f t="shared" si="23"/>
        <v/>
      </c>
      <c r="B1050" s="129"/>
      <c r="C1050" s="130"/>
      <c r="D1050" s="98"/>
      <c r="E1050" s="95"/>
      <c r="F1050" s="187"/>
      <c r="G1050" s="98"/>
      <c r="H1050" s="98"/>
      <c r="I1050" s="95"/>
      <c r="J1050" s="131" t="str">
        <f t="shared" si="24"/>
        <v/>
      </c>
      <c r="K1050" s="131"/>
      <c r="L1050" s="132"/>
      <c r="M1050" s="131"/>
      <c r="N1050" s="134"/>
      <c r="O1050" s="95"/>
      <c r="P1050" s="131"/>
      <c r="Q1050" s="381"/>
      <c r="R1050" s="381"/>
      <c r="S1050" s="381"/>
    </row>
    <row r="1051" spans="1:19" ht="12.75" customHeight="1" x14ac:dyDescent="0.25">
      <c r="A1051" s="128" t="str">
        <f t="shared" si="23"/>
        <v/>
      </c>
      <c r="B1051" s="129"/>
      <c r="C1051" s="130"/>
      <c r="D1051" s="98"/>
      <c r="E1051" s="95"/>
      <c r="F1051" s="187"/>
      <c r="G1051" s="98"/>
      <c r="H1051" s="98"/>
      <c r="I1051" s="95"/>
      <c r="J1051" s="131" t="str">
        <f t="shared" si="24"/>
        <v/>
      </c>
      <c r="K1051" s="131"/>
      <c r="L1051" s="132"/>
      <c r="M1051" s="131"/>
      <c r="N1051" s="134"/>
      <c r="O1051" s="95"/>
      <c r="P1051" s="131"/>
      <c r="Q1051" s="381"/>
      <c r="R1051" s="381"/>
      <c r="S1051" s="381"/>
    </row>
    <row r="1052" spans="1:19" ht="12.75" customHeight="1" x14ac:dyDescent="0.25">
      <c r="A1052" s="128" t="str">
        <f t="shared" si="23"/>
        <v/>
      </c>
      <c r="B1052" s="129"/>
      <c r="C1052" s="130"/>
      <c r="D1052" s="98"/>
      <c r="E1052" s="95"/>
      <c r="F1052" s="187"/>
      <c r="G1052" s="98"/>
      <c r="H1052" s="98"/>
      <c r="I1052" s="95"/>
      <c r="J1052" s="131" t="str">
        <f t="shared" si="24"/>
        <v/>
      </c>
      <c r="K1052" s="131"/>
      <c r="L1052" s="132"/>
      <c r="M1052" s="131"/>
      <c r="N1052" s="134"/>
      <c r="O1052" s="95"/>
      <c r="P1052" s="131"/>
      <c r="Q1052" s="381"/>
      <c r="R1052" s="381"/>
      <c r="S1052" s="381"/>
    </row>
    <row r="1053" spans="1:19" ht="12.75" customHeight="1" x14ac:dyDescent="0.25">
      <c r="A1053" s="128" t="str">
        <f t="shared" si="23"/>
        <v/>
      </c>
      <c r="B1053" s="129"/>
      <c r="C1053" s="130"/>
      <c r="D1053" s="98"/>
      <c r="E1053" s="95"/>
      <c r="F1053" s="187"/>
      <c r="G1053" s="98"/>
      <c r="H1053" s="98"/>
      <c r="I1053" s="95"/>
      <c r="J1053" s="131" t="str">
        <f t="shared" si="24"/>
        <v/>
      </c>
      <c r="K1053" s="131"/>
      <c r="L1053" s="132"/>
      <c r="M1053" s="131"/>
      <c r="N1053" s="134"/>
      <c r="O1053" s="95"/>
      <c r="P1053" s="131"/>
      <c r="Q1053" s="381"/>
      <c r="R1053" s="381"/>
      <c r="S1053" s="381"/>
    </row>
    <row r="1054" spans="1:19" ht="12.75" customHeight="1" x14ac:dyDescent="0.25">
      <c r="A1054" s="128" t="str">
        <f t="shared" si="23"/>
        <v/>
      </c>
      <c r="B1054" s="129"/>
      <c r="C1054" s="130"/>
      <c r="D1054" s="98"/>
      <c r="E1054" s="95"/>
      <c r="F1054" s="187"/>
      <c r="G1054" s="98"/>
      <c r="H1054" s="98"/>
      <c r="I1054" s="95"/>
      <c r="J1054" s="131" t="str">
        <f t="shared" si="24"/>
        <v/>
      </c>
      <c r="K1054" s="131"/>
      <c r="L1054" s="132"/>
      <c r="M1054" s="131"/>
      <c r="N1054" s="134"/>
      <c r="O1054" s="95"/>
      <c r="P1054" s="131"/>
      <c r="Q1054" s="381"/>
      <c r="R1054" s="381"/>
      <c r="S1054" s="381"/>
    </row>
    <row r="1055" spans="1:19" ht="12.75" customHeight="1" x14ac:dyDescent="0.25">
      <c r="A1055" s="128" t="str">
        <f t="shared" si="23"/>
        <v/>
      </c>
      <c r="B1055" s="129"/>
      <c r="C1055" s="130"/>
      <c r="D1055" s="98"/>
      <c r="E1055" s="95"/>
      <c r="F1055" s="187"/>
      <c r="G1055" s="98"/>
      <c r="H1055" s="98"/>
      <c r="I1055" s="95"/>
      <c r="J1055" s="131" t="str">
        <f t="shared" si="24"/>
        <v/>
      </c>
      <c r="K1055" s="131"/>
      <c r="L1055" s="132"/>
      <c r="M1055" s="131"/>
      <c r="N1055" s="134"/>
      <c r="O1055" s="95"/>
      <c r="P1055" s="131"/>
      <c r="Q1055" s="381"/>
      <c r="R1055" s="381"/>
      <c r="S1055" s="381"/>
    </row>
    <row r="1056" spans="1:19" ht="12.75" customHeight="1" x14ac:dyDescent="0.25">
      <c r="A1056" s="128" t="str">
        <f t="shared" si="23"/>
        <v/>
      </c>
      <c r="B1056" s="129"/>
      <c r="C1056" s="130"/>
      <c r="D1056" s="98"/>
      <c r="E1056" s="95"/>
      <c r="F1056" s="187"/>
      <c r="G1056" s="98"/>
      <c r="H1056" s="98"/>
      <c r="I1056" s="95"/>
      <c r="J1056" s="131" t="str">
        <f t="shared" si="24"/>
        <v/>
      </c>
      <c r="K1056" s="131"/>
      <c r="L1056" s="132"/>
      <c r="M1056" s="131"/>
      <c r="N1056" s="134"/>
      <c r="O1056" s="95"/>
      <c r="P1056" s="131"/>
      <c r="Q1056" s="381"/>
      <c r="R1056" s="381"/>
      <c r="S1056" s="381"/>
    </row>
    <row r="1057" spans="1:19" ht="12.75" customHeight="1" x14ac:dyDescent="0.25">
      <c r="A1057" s="128" t="str">
        <f t="shared" si="23"/>
        <v/>
      </c>
      <c r="B1057" s="129"/>
      <c r="C1057" s="130"/>
      <c r="D1057" s="98"/>
      <c r="E1057" s="95"/>
      <c r="F1057" s="187"/>
      <c r="G1057" s="98"/>
      <c r="H1057" s="98"/>
      <c r="I1057" s="95"/>
      <c r="J1057" s="131" t="str">
        <f t="shared" si="24"/>
        <v/>
      </c>
      <c r="K1057" s="131"/>
      <c r="L1057" s="132"/>
      <c r="M1057" s="131"/>
      <c r="N1057" s="134"/>
      <c r="O1057" s="95"/>
      <c r="P1057" s="131"/>
      <c r="Q1057" s="381"/>
      <c r="R1057" s="381"/>
      <c r="S1057" s="381"/>
    </row>
    <row r="1058" spans="1:19" ht="12.75" customHeight="1" x14ac:dyDescent="0.25">
      <c r="A1058" s="128" t="str">
        <f t="shared" si="23"/>
        <v/>
      </c>
      <c r="B1058" s="129"/>
      <c r="C1058" s="130"/>
      <c r="D1058" s="98"/>
      <c r="E1058" s="95"/>
      <c r="F1058" s="187"/>
      <c r="G1058" s="98"/>
      <c r="H1058" s="98"/>
      <c r="I1058" s="95"/>
      <c r="J1058" s="131" t="str">
        <f t="shared" si="24"/>
        <v/>
      </c>
      <c r="K1058" s="131"/>
      <c r="L1058" s="132"/>
      <c r="M1058" s="131"/>
      <c r="N1058" s="134"/>
      <c r="O1058" s="95"/>
      <c r="P1058" s="131"/>
      <c r="Q1058" s="381"/>
      <c r="R1058" s="381"/>
      <c r="S1058" s="381"/>
    </row>
    <row r="1059" spans="1:19" ht="12.75" customHeight="1" x14ac:dyDescent="0.25">
      <c r="A1059" s="128" t="str">
        <f t="shared" si="23"/>
        <v/>
      </c>
      <c r="B1059" s="129"/>
      <c r="C1059" s="130"/>
      <c r="D1059" s="98"/>
      <c r="E1059" s="95"/>
      <c r="F1059" s="187"/>
      <c r="G1059" s="98"/>
      <c r="H1059" s="98"/>
      <c r="I1059" s="95"/>
      <c r="J1059" s="131" t="str">
        <f t="shared" si="24"/>
        <v/>
      </c>
      <c r="K1059" s="131"/>
      <c r="L1059" s="132"/>
      <c r="M1059" s="131"/>
      <c r="N1059" s="134"/>
      <c r="O1059" s="95"/>
      <c r="P1059" s="131"/>
      <c r="Q1059" s="381"/>
      <c r="R1059" s="381"/>
      <c r="S1059" s="381"/>
    </row>
    <row r="1060" spans="1:19" ht="12.75" customHeight="1" x14ac:dyDescent="0.25">
      <c r="A1060" s="128" t="str">
        <f t="shared" si="23"/>
        <v/>
      </c>
      <c r="B1060" s="129"/>
      <c r="C1060" s="130"/>
      <c r="D1060" s="98"/>
      <c r="E1060" s="95"/>
      <c r="F1060" s="187"/>
      <c r="G1060" s="98"/>
      <c r="H1060" s="98"/>
      <c r="I1060" s="95"/>
      <c r="J1060" s="131" t="str">
        <f t="shared" si="24"/>
        <v/>
      </c>
      <c r="K1060" s="131"/>
      <c r="L1060" s="132"/>
      <c r="M1060" s="131"/>
      <c r="N1060" s="134"/>
      <c r="O1060" s="95"/>
      <c r="P1060" s="131"/>
      <c r="Q1060" s="381"/>
      <c r="R1060" s="381"/>
      <c r="S1060" s="381"/>
    </row>
    <row r="1061" spans="1:19" ht="12.75" customHeight="1" x14ac:dyDescent="0.25">
      <c r="A1061" s="128" t="str">
        <f t="shared" si="23"/>
        <v/>
      </c>
      <c r="B1061" s="129"/>
      <c r="C1061" s="130"/>
      <c r="D1061" s="98"/>
      <c r="E1061" s="95"/>
      <c r="F1061" s="187"/>
      <c r="G1061" s="98"/>
      <c r="H1061" s="98"/>
      <c r="I1061" s="95"/>
      <c r="J1061" s="131" t="str">
        <f t="shared" si="24"/>
        <v/>
      </c>
      <c r="K1061" s="131"/>
      <c r="L1061" s="132"/>
      <c r="M1061" s="131"/>
      <c r="N1061" s="134"/>
      <c r="O1061" s="95"/>
      <c r="P1061" s="131"/>
      <c r="Q1061" s="381"/>
      <c r="R1061" s="381"/>
      <c r="S1061" s="381"/>
    </row>
    <row r="1062" spans="1:19" ht="12.75" customHeight="1" x14ac:dyDescent="0.25">
      <c r="A1062" s="128" t="str">
        <f t="shared" si="23"/>
        <v/>
      </c>
      <c r="B1062" s="129"/>
      <c r="C1062" s="130"/>
      <c r="D1062" s="98"/>
      <c r="E1062" s="95"/>
      <c r="F1062" s="187"/>
      <c r="G1062" s="98"/>
      <c r="H1062" s="98"/>
      <c r="I1062" s="95"/>
      <c r="J1062" s="131" t="str">
        <f t="shared" si="24"/>
        <v/>
      </c>
      <c r="K1062" s="131"/>
      <c r="L1062" s="132"/>
      <c r="M1062" s="131"/>
      <c r="N1062" s="134"/>
      <c r="O1062" s="95"/>
      <c r="P1062" s="131"/>
      <c r="Q1062" s="381"/>
      <c r="R1062" s="381"/>
      <c r="S1062" s="381"/>
    </row>
    <row r="1063" spans="1:19" ht="12.75" customHeight="1" x14ac:dyDescent="0.25">
      <c r="A1063" s="128" t="str">
        <f t="shared" si="23"/>
        <v/>
      </c>
      <c r="B1063" s="129"/>
      <c r="C1063" s="130"/>
      <c r="D1063" s="98"/>
      <c r="E1063" s="95"/>
      <c r="F1063" s="187"/>
      <c r="G1063" s="98"/>
      <c r="H1063" s="98"/>
      <c r="I1063" s="95"/>
      <c r="J1063" s="131" t="str">
        <f t="shared" si="24"/>
        <v/>
      </c>
      <c r="K1063" s="131"/>
      <c r="L1063" s="132"/>
      <c r="M1063" s="131"/>
      <c r="N1063" s="134"/>
      <c r="O1063" s="95"/>
      <c r="P1063" s="131"/>
      <c r="Q1063" s="381"/>
      <c r="R1063" s="381"/>
      <c r="S1063" s="381"/>
    </row>
    <row r="1064" spans="1:19" ht="12.75" customHeight="1" x14ac:dyDescent="0.25">
      <c r="A1064" s="128" t="str">
        <f t="shared" si="23"/>
        <v/>
      </c>
      <c r="B1064" s="129"/>
      <c r="C1064" s="130"/>
      <c r="D1064" s="98"/>
      <c r="E1064" s="95"/>
      <c r="F1064" s="187"/>
      <c r="G1064" s="98"/>
      <c r="H1064" s="98"/>
      <c r="I1064" s="95"/>
      <c r="J1064" s="131" t="str">
        <f t="shared" si="24"/>
        <v/>
      </c>
      <c r="K1064" s="131"/>
      <c r="L1064" s="132"/>
      <c r="M1064" s="131"/>
      <c r="N1064" s="134"/>
      <c r="O1064" s="95"/>
      <c r="P1064" s="131"/>
      <c r="Q1064" s="381"/>
      <c r="R1064" s="381"/>
      <c r="S1064" s="381"/>
    </row>
    <row r="1065" spans="1:19" ht="12.75" customHeight="1" x14ac:dyDescent="0.25">
      <c r="A1065" s="128" t="str">
        <f t="shared" si="23"/>
        <v/>
      </c>
      <c r="B1065" s="129"/>
      <c r="C1065" s="130"/>
      <c r="D1065" s="98"/>
      <c r="E1065" s="95"/>
      <c r="F1065" s="187"/>
      <c r="G1065" s="98"/>
      <c r="H1065" s="98"/>
      <c r="I1065" s="95"/>
      <c r="J1065" s="131" t="str">
        <f t="shared" si="24"/>
        <v/>
      </c>
      <c r="K1065" s="131"/>
      <c r="L1065" s="132"/>
      <c r="M1065" s="131"/>
      <c r="N1065" s="134"/>
      <c r="O1065" s="95"/>
      <c r="P1065" s="131"/>
      <c r="Q1065" s="381"/>
      <c r="R1065" s="381"/>
      <c r="S1065" s="381"/>
    </row>
    <row r="1066" spans="1:19" ht="12.75" customHeight="1" x14ac:dyDescent="0.25">
      <c r="A1066" s="128" t="str">
        <f t="shared" si="23"/>
        <v/>
      </c>
      <c r="B1066" s="129"/>
      <c r="C1066" s="130"/>
      <c r="D1066" s="98"/>
      <c r="E1066" s="95"/>
      <c r="F1066" s="187"/>
      <c r="G1066" s="98"/>
      <c r="H1066" s="98"/>
      <c r="I1066" s="95"/>
      <c r="J1066" s="131" t="str">
        <f t="shared" si="24"/>
        <v/>
      </c>
      <c r="K1066" s="131"/>
      <c r="L1066" s="132"/>
      <c r="M1066" s="131"/>
      <c r="N1066" s="134"/>
      <c r="O1066" s="95"/>
      <c r="P1066" s="131"/>
      <c r="Q1066" s="381"/>
      <c r="R1066" s="381"/>
      <c r="S1066" s="381"/>
    </row>
    <row r="1067" spans="1:19" ht="12.75" customHeight="1" x14ac:dyDescent="0.25">
      <c r="A1067" s="128" t="str">
        <f t="shared" si="23"/>
        <v/>
      </c>
      <c r="B1067" s="129"/>
      <c r="C1067" s="130"/>
      <c r="D1067" s="98"/>
      <c r="E1067" s="95"/>
      <c r="F1067" s="187"/>
      <c r="G1067" s="98"/>
      <c r="H1067" s="98"/>
      <c r="I1067" s="95"/>
      <c r="J1067" s="131" t="str">
        <f t="shared" si="24"/>
        <v/>
      </c>
      <c r="K1067" s="131"/>
      <c r="L1067" s="132"/>
      <c r="M1067" s="131"/>
      <c r="N1067" s="134"/>
      <c r="O1067" s="95"/>
      <c r="P1067" s="131"/>
      <c r="Q1067" s="381"/>
      <c r="R1067" s="381"/>
      <c r="S1067" s="381"/>
    </row>
    <row r="1068" spans="1:19" ht="12.75" customHeight="1" x14ac:dyDescent="0.25">
      <c r="A1068" s="128" t="str">
        <f t="shared" si="23"/>
        <v/>
      </c>
      <c r="B1068" s="129"/>
      <c r="C1068" s="130"/>
      <c r="D1068" s="98"/>
      <c r="E1068" s="95"/>
      <c r="F1068" s="187"/>
      <c r="G1068" s="98"/>
      <c r="H1068" s="98"/>
      <c r="I1068" s="95"/>
      <c r="J1068" s="131" t="str">
        <f t="shared" si="24"/>
        <v/>
      </c>
      <c r="K1068" s="131"/>
      <c r="L1068" s="132"/>
      <c r="M1068" s="131"/>
      <c r="N1068" s="134"/>
      <c r="O1068" s="95"/>
      <c r="P1068" s="131"/>
      <c r="Q1068" s="381"/>
      <c r="R1068" s="381"/>
      <c r="S1068" s="381"/>
    </row>
    <row r="1069" spans="1:19" ht="12.75" customHeight="1" x14ac:dyDescent="0.25">
      <c r="A1069" s="128" t="str">
        <f t="shared" si="23"/>
        <v/>
      </c>
      <c r="B1069" s="129"/>
      <c r="C1069" s="130"/>
      <c r="D1069" s="98"/>
      <c r="E1069" s="95"/>
      <c r="F1069" s="187"/>
      <c r="G1069" s="98"/>
      <c r="H1069" s="98"/>
      <c r="I1069" s="95"/>
      <c r="J1069" s="131" t="str">
        <f t="shared" si="24"/>
        <v/>
      </c>
      <c r="K1069" s="131"/>
      <c r="L1069" s="132"/>
      <c r="M1069" s="131"/>
      <c r="N1069" s="134"/>
      <c r="O1069" s="95"/>
      <c r="P1069" s="131"/>
      <c r="Q1069" s="381"/>
      <c r="R1069" s="381"/>
      <c r="S1069" s="381"/>
    </row>
    <row r="1070" spans="1:19" ht="12.75" customHeight="1" x14ac:dyDescent="0.25">
      <c r="A1070" s="128" t="str">
        <f t="shared" si="23"/>
        <v/>
      </c>
      <c r="B1070" s="129"/>
      <c r="C1070" s="130"/>
      <c r="D1070" s="98"/>
      <c r="E1070" s="95"/>
      <c r="F1070" s="187"/>
      <c r="G1070" s="98"/>
      <c r="H1070" s="98"/>
      <c r="I1070" s="95"/>
      <c r="J1070" s="131" t="str">
        <f t="shared" si="24"/>
        <v/>
      </c>
      <c r="K1070" s="131"/>
      <c r="L1070" s="132"/>
      <c r="M1070" s="131"/>
      <c r="N1070" s="134"/>
      <c r="O1070" s="95"/>
      <c r="P1070" s="131"/>
      <c r="Q1070" s="381"/>
      <c r="R1070" s="381"/>
      <c r="S1070" s="381"/>
    </row>
    <row r="1071" spans="1:19" ht="12.75" customHeight="1" x14ac:dyDescent="0.25">
      <c r="A1071" s="128" t="str">
        <f t="shared" si="23"/>
        <v/>
      </c>
      <c r="B1071" s="129"/>
      <c r="C1071" s="130"/>
      <c r="D1071" s="98"/>
      <c r="E1071" s="95"/>
      <c r="F1071" s="187"/>
      <c r="G1071" s="98"/>
      <c r="H1071" s="98"/>
      <c r="I1071" s="95"/>
      <c r="J1071" s="131" t="str">
        <f t="shared" si="24"/>
        <v/>
      </c>
      <c r="K1071" s="131"/>
      <c r="L1071" s="132"/>
      <c r="M1071" s="131"/>
      <c r="N1071" s="134"/>
      <c r="O1071" s="95"/>
      <c r="P1071" s="131"/>
      <c r="Q1071" s="381"/>
      <c r="R1071" s="381"/>
      <c r="S1071" s="381"/>
    </row>
    <row r="1072" spans="1:19" ht="12.75" customHeight="1" x14ac:dyDescent="0.25">
      <c r="A1072" s="128" t="str">
        <f t="shared" si="23"/>
        <v/>
      </c>
      <c r="B1072" s="129"/>
      <c r="C1072" s="130"/>
      <c r="D1072" s="98"/>
      <c r="E1072" s="95"/>
      <c r="F1072" s="187"/>
      <c r="G1072" s="98"/>
      <c r="H1072" s="98"/>
      <c r="I1072" s="95"/>
      <c r="J1072" s="131" t="str">
        <f t="shared" si="24"/>
        <v/>
      </c>
      <c r="K1072" s="131"/>
      <c r="L1072" s="132"/>
      <c r="M1072" s="131"/>
      <c r="N1072" s="134"/>
      <c r="O1072" s="95"/>
      <c r="P1072" s="131"/>
      <c r="Q1072" s="381"/>
      <c r="R1072" s="381"/>
      <c r="S1072" s="381"/>
    </row>
    <row r="1073" spans="1:19" ht="12.75" customHeight="1" x14ac:dyDescent="0.25">
      <c r="A1073" s="128" t="str">
        <f t="shared" si="23"/>
        <v/>
      </c>
      <c r="B1073" s="129"/>
      <c r="C1073" s="130"/>
      <c r="D1073" s="98"/>
      <c r="E1073" s="95"/>
      <c r="F1073" s="187"/>
      <c r="G1073" s="98"/>
      <c r="H1073" s="98"/>
      <c r="I1073" s="95"/>
      <c r="J1073" s="131" t="str">
        <f t="shared" si="24"/>
        <v/>
      </c>
      <c r="K1073" s="131"/>
      <c r="L1073" s="132"/>
      <c r="M1073" s="131"/>
      <c r="N1073" s="134"/>
      <c r="O1073" s="95"/>
      <c r="P1073" s="131"/>
      <c r="Q1073" s="381"/>
      <c r="R1073" s="381"/>
      <c r="S1073" s="381"/>
    </row>
    <row r="1074" spans="1:19" ht="12.75" customHeight="1" x14ac:dyDescent="0.25">
      <c r="A1074" s="128" t="str">
        <f t="shared" si="23"/>
        <v/>
      </c>
      <c r="B1074" s="129"/>
      <c r="C1074" s="130"/>
      <c r="D1074" s="98"/>
      <c r="E1074" s="95"/>
      <c r="F1074" s="187"/>
      <c r="G1074" s="98"/>
      <c r="H1074" s="98"/>
      <c r="I1074" s="95"/>
      <c r="J1074" s="131" t="str">
        <f t="shared" si="24"/>
        <v/>
      </c>
      <c r="K1074" s="131"/>
      <c r="L1074" s="132"/>
      <c r="M1074" s="131"/>
      <c r="N1074" s="134"/>
      <c r="O1074" s="95"/>
      <c r="P1074" s="131"/>
      <c r="Q1074" s="381"/>
      <c r="R1074" s="381"/>
      <c r="S1074" s="381"/>
    </row>
    <row r="1075" spans="1:19" ht="12.75" customHeight="1" x14ac:dyDescent="0.25">
      <c r="A1075" s="128" t="str">
        <f t="shared" si="23"/>
        <v/>
      </c>
      <c r="B1075" s="129"/>
      <c r="C1075" s="130"/>
      <c r="D1075" s="98"/>
      <c r="E1075" s="95"/>
      <c r="F1075" s="187"/>
      <c r="G1075" s="98"/>
      <c r="H1075" s="98"/>
      <c r="I1075" s="95"/>
      <c r="J1075" s="131" t="str">
        <f t="shared" si="24"/>
        <v/>
      </c>
      <c r="K1075" s="131"/>
      <c r="L1075" s="132"/>
      <c r="M1075" s="131"/>
      <c r="N1075" s="134"/>
      <c r="O1075" s="95"/>
      <c r="P1075" s="131"/>
      <c r="Q1075" s="381"/>
      <c r="R1075" s="381"/>
      <c r="S1075" s="381"/>
    </row>
    <row r="1076" spans="1:19" ht="12.75" customHeight="1" x14ac:dyDescent="0.25">
      <c r="A1076" s="128" t="str">
        <f t="shared" si="23"/>
        <v/>
      </c>
      <c r="B1076" s="129"/>
      <c r="C1076" s="130"/>
      <c r="D1076" s="98"/>
      <c r="E1076" s="95"/>
      <c r="F1076" s="187"/>
      <c r="G1076" s="98"/>
      <c r="H1076" s="98"/>
      <c r="I1076" s="95"/>
      <c r="J1076" s="131" t="str">
        <f t="shared" si="24"/>
        <v/>
      </c>
      <c r="K1076" s="131"/>
      <c r="L1076" s="132"/>
      <c r="M1076" s="131"/>
      <c r="N1076" s="134"/>
      <c r="O1076" s="95"/>
      <c r="P1076" s="131"/>
      <c r="Q1076" s="381"/>
      <c r="R1076" s="381"/>
      <c r="S1076" s="381"/>
    </row>
    <row r="1077" spans="1:19" ht="12.75" customHeight="1" x14ac:dyDescent="0.25">
      <c r="A1077" s="128" t="str">
        <f t="shared" si="23"/>
        <v/>
      </c>
      <c r="B1077" s="129"/>
      <c r="C1077" s="130"/>
      <c r="D1077" s="98"/>
      <c r="E1077" s="95"/>
      <c r="F1077" s="187"/>
      <c r="G1077" s="98"/>
      <c r="H1077" s="98"/>
      <c r="I1077" s="95"/>
      <c r="J1077" s="131" t="str">
        <f t="shared" si="24"/>
        <v/>
      </c>
      <c r="K1077" s="131"/>
      <c r="L1077" s="132"/>
      <c r="M1077" s="131"/>
      <c r="N1077" s="134"/>
      <c r="O1077" s="95"/>
      <c r="P1077" s="131"/>
      <c r="Q1077" s="381"/>
      <c r="R1077" s="381"/>
      <c r="S1077" s="381"/>
    </row>
    <row r="1078" spans="1:19" ht="12.75" customHeight="1" x14ac:dyDescent="0.25">
      <c r="A1078" s="128" t="str">
        <f t="shared" si="23"/>
        <v/>
      </c>
      <c r="B1078" s="129"/>
      <c r="C1078" s="130"/>
      <c r="D1078" s="98"/>
      <c r="E1078" s="95"/>
      <c r="F1078" s="187"/>
      <c r="G1078" s="98"/>
      <c r="H1078" s="98"/>
      <c r="I1078" s="95"/>
      <c r="J1078" s="131" t="str">
        <f t="shared" si="24"/>
        <v/>
      </c>
      <c r="K1078" s="131"/>
      <c r="L1078" s="132"/>
      <c r="M1078" s="131"/>
      <c r="N1078" s="134"/>
      <c r="O1078" s="95"/>
      <c r="P1078" s="131"/>
      <c r="Q1078" s="381"/>
      <c r="R1078" s="381"/>
      <c r="S1078" s="381"/>
    </row>
    <row r="1079" spans="1:19" ht="12.75" customHeight="1" x14ac:dyDescent="0.25">
      <c r="A1079" s="128" t="str">
        <f t="shared" si="23"/>
        <v/>
      </c>
      <c r="B1079" s="129"/>
      <c r="C1079" s="130"/>
      <c r="D1079" s="98"/>
      <c r="E1079" s="95"/>
      <c r="F1079" s="187"/>
      <c r="G1079" s="98"/>
      <c r="H1079" s="98"/>
      <c r="I1079" s="95"/>
      <c r="J1079" s="131" t="str">
        <f t="shared" si="24"/>
        <v/>
      </c>
      <c r="K1079" s="131"/>
      <c r="L1079" s="132"/>
      <c r="M1079" s="131"/>
      <c r="N1079" s="134"/>
      <c r="O1079" s="95"/>
      <c r="P1079" s="131"/>
      <c r="Q1079" s="381"/>
      <c r="R1079" s="381"/>
      <c r="S1079" s="381"/>
    </row>
    <row r="1080" spans="1:19" ht="12.75" customHeight="1" x14ac:dyDescent="0.25">
      <c r="A1080" s="128" t="str">
        <f t="shared" si="23"/>
        <v/>
      </c>
      <c r="B1080" s="129"/>
      <c r="C1080" s="130"/>
      <c r="D1080" s="98"/>
      <c r="E1080" s="95"/>
      <c r="F1080" s="187"/>
      <c r="G1080" s="98"/>
      <c r="H1080" s="98"/>
      <c r="I1080" s="95"/>
      <c r="J1080" s="131" t="str">
        <f t="shared" si="24"/>
        <v/>
      </c>
      <c r="K1080" s="131"/>
      <c r="L1080" s="132"/>
      <c r="M1080" s="131"/>
      <c r="N1080" s="134"/>
      <c r="O1080" s="95"/>
      <c r="P1080" s="131"/>
      <c r="Q1080" s="381"/>
      <c r="R1080" s="381"/>
      <c r="S1080" s="381"/>
    </row>
    <row r="1081" spans="1:19" ht="12.75" customHeight="1" x14ac:dyDescent="0.25">
      <c r="A1081" s="128" t="str">
        <f t="shared" si="23"/>
        <v/>
      </c>
      <c r="B1081" s="129"/>
      <c r="C1081" s="130"/>
      <c r="D1081" s="98"/>
      <c r="E1081" s="95"/>
      <c r="F1081" s="187"/>
      <c r="G1081" s="98"/>
      <c r="H1081" s="98"/>
      <c r="I1081" s="95"/>
      <c r="J1081" s="131" t="str">
        <f t="shared" si="24"/>
        <v/>
      </c>
      <c r="K1081" s="131"/>
      <c r="L1081" s="132"/>
      <c r="M1081" s="131"/>
      <c r="N1081" s="134"/>
      <c r="O1081" s="95"/>
      <c r="P1081" s="131"/>
      <c r="Q1081" s="381"/>
      <c r="R1081" s="381"/>
      <c r="S1081" s="381"/>
    </row>
    <row r="1082" spans="1:19" ht="12.75" customHeight="1" x14ac:dyDescent="0.25">
      <c r="A1082" s="128" t="str">
        <f t="shared" si="23"/>
        <v/>
      </c>
      <c r="B1082" s="129"/>
      <c r="C1082" s="130"/>
      <c r="D1082" s="98"/>
      <c r="E1082" s="95"/>
      <c r="F1082" s="187"/>
      <c r="G1082" s="98"/>
      <c r="H1082" s="98"/>
      <c r="I1082" s="95"/>
      <c r="J1082" s="131" t="str">
        <f t="shared" si="24"/>
        <v/>
      </c>
      <c r="K1082" s="131"/>
      <c r="L1082" s="132"/>
      <c r="M1082" s="131"/>
      <c r="N1082" s="134"/>
      <c r="O1082" s="95"/>
      <c r="P1082" s="131"/>
      <c r="Q1082" s="381"/>
      <c r="R1082" s="381"/>
      <c r="S1082" s="381"/>
    </row>
    <row r="1083" spans="1:19" ht="12.75" customHeight="1" x14ac:dyDescent="0.25">
      <c r="A1083" s="128" t="str">
        <f t="shared" si="23"/>
        <v/>
      </c>
      <c r="B1083" s="129"/>
      <c r="C1083" s="130"/>
      <c r="D1083" s="98"/>
      <c r="E1083" s="95"/>
      <c r="F1083" s="187"/>
      <c r="G1083" s="98"/>
      <c r="H1083" s="98"/>
      <c r="I1083" s="95"/>
      <c r="J1083" s="131" t="str">
        <f t="shared" si="24"/>
        <v/>
      </c>
      <c r="K1083" s="131"/>
      <c r="L1083" s="132"/>
      <c r="M1083" s="131"/>
      <c r="N1083" s="134"/>
      <c r="O1083" s="95"/>
      <c r="P1083" s="131"/>
      <c r="Q1083" s="381"/>
      <c r="R1083" s="381"/>
      <c r="S1083" s="381"/>
    </row>
    <row r="1084" spans="1:19" ht="12.75" customHeight="1" x14ac:dyDescent="0.25">
      <c r="A1084" s="128" t="str">
        <f t="shared" si="23"/>
        <v/>
      </c>
      <c r="B1084" s="129"/>
      <c r="C1084" s="130"/>
      <c r="D1084" s="98"/>
      <c r="E1084" s="95"/>
      <c r="F1084" s="187"/>
      <c r="G1084" s="98"/>
      <c r="H1084" s="98"/>
      <c r="I1084" s="95"/>
      <c r="J1084" s="131" t="str">
        <f t="shared" si="24"/>
        <v/>
      </c>
      <c r="K1084" s="131"/>
      <c r="L1084" s="132"/>
      <c r="M1084" s="131"/>
      <c r="N1084" s="134"/>
      <c r="O1084" s="95"/>
      <c r="P1084" s="131"/>
      <c r="Q1084" s="381"/>
      <c r="R1084" s="381"/>
      <c r="S1084" s="381"/>
    </row>
    <row r="1085" spans="1:19" ht="12.75" customHeight="1" x14ac:dyDescent="0.25">
      <c r="A1085" s="128" t="str">
        <f t="shared" si="23"/>
        <v/>
      </c>
      <c r="B1085" s="129"/>
      <c r="C1085" s="130"/>
      <c r="D1085" s="98"/>
      <c r="E1085" s="95"/>
      <c r="F1085" s="187"/>
      <c r="G1085" s="98"/>
      <c r="H1085" s="98"/>
      <c r="I1085" s="95"/>
      <c r="J1085" s="131" t="str">
        <f t="shared" si="24"/>
        <v/>
      </c>
      <c r="K1085" s="131"/>
      <c r="L1085" s="132"/>
      <c r="M1085" s="131"/>
      <c r="N1085" s="134"/>
      <c r="O1085" s="95"/>
      <c r="P1085" s="131"/>
      <c r="Q1085" s="381"/>
      <c r="R1085" s="381"/>
      <c r="S1085" s="381"/>
    </row>
    <row r="1086" spans="1:19" ht="12.75" customHeight="1" x14ac:dyDescent="0.25">
      <c r="A1086" s="128" t="str">
        <f t="shared" si="23"/>
        <v/>
      </c>
      <c r="B1086" s="129"/>
      <c r="C1086" s="130"/>
      <c r="D1086" s="98"/>
      <c r="E1086" s="95"/>
      <c r="F1086" s="187"/>
      <c r="G1086" s="98"/>
      <c r="H1086" s="98"/>
      <c r="I1086" s="95"/>
      <c r="J1086" s="131" t="str">
        <f t="shared" si="24"/>
        <v/>
      </c>
      <c r="K1086" s="131"/>
      <c r="L1086" s="132"/>
      <c r="M1086" s="131"/>
      <c r="N1086" s="134"/>
      <c r="O1086" s="95"/>
      <c r="P1086" s="131"/>
      <c r="Q1086" s="381"/>
      <c r="R1086" s="381"/>
      <c r="S1086" s="381"/>
    </row>
    <row r="1087" spans="1:19" ht="12.75" customHeight="1" x14ac:dyDescent="0.25">
      <c r="A1087" s="128" t="str">
        <f t="shared" si="23"/>
        <v/>
      </c>
      <c r="B1087" s="129"/>
      <c r="C1087" s="130"/>
      <c r="D1087" s="98"/>
      <c r="E1087" s="95"/>
      <c r="F1087" s="187"/>
      <c r="G1087" s="98"/>
      <c r="H1087" s="98"/>
      <c r="I1087" s="95"/>
      <c r="J1087" s="131" t="str">
        <f t="shared" si="24"/>
        <v/>
      </c>
      <c r="K1087" s="131"/>
      <c r="L1087" s="132"/>
      <c r="M1087" s="131"/>
      <c r="N1087" s="134"/>
      <c r="O1087" s="95"/>
      <c r="P1087" s="131"/>
      <c r="Q1087" s="381"/>
      <c r="R1087" s="381"/>
      <c r="S1087" s="381"/>
    </row>
    <row r="1088" spans="1:19" ht="12.75" customHeight="1" x14ac:dyDescent="0.25">
      <c r="A1088" s="128" t="str">
        <f t="shared" si="23"/>
        <v/>
      </c>
      <c r="B1088" s="129"/>
      <c r="C1088" s="130"/>
      <c r="D1088" s="98"/>
      <c r="E1088" s="95"/>
      <c r="F1088" s="187"/>
      <c r="G1088" s="98"/>
      <c r="H1088" s="98"/>
      <c r="I1088" s="95"/>
      <c r="J1088" s="131" t="str">
        <f t="shared" si="24"/>
        <v/>
      </c>
      <c r="K1088" s="131"/>
      <c r="L1088" s="132"/>
      <c r="M1088" s="131"/>
      <c r="N1088" s="134"/>
      <c r="O1088" s="95"/>
      <c r="P1088" s="131"/>
      <c r="Q1088" s="381"/>
      <c r="R1088" s="381"/>
      <c r="S1088" s="381"/>
    </row>
    <row r="1089" spans="1:19" ht="12.75" customHeight="1" x14ac:dyDescent="0.25">
      <c r="A1089" s="128" t="str">
        <f t="shared" si="23"/>
        <v/>
      </c>
      <c r="B1089" s="129"/>
      <c r="C1089" s="130"/>
      <c r="D1089" s="98"/>
      <c r="E1089" s="95"/>
      <c r="F1089" s="187"/>
      <c r="G1089" s="98"/>
      <c r="H1089" s="98"/>
      <c r="I1089" s="95"/>
      <c r="J1089" s="131" t="str">
        <f t="shared" si="24"/>
        <v/>
      </c>
      <c r="K1089" s="131"/>
      <c r="L1089" s="132"/>
      <c r="M1089" s="131"/>
      <c r="N1089" s="134"/>
      <c r="O1089" s="95"/>
      <c r="P1089" s="131"/>
      <c r="Q1089" s="381"/>
      <c r="R1089" s="381"/>
      <c r="S1089" s="381"/>
    </row>
    <row r="1090" spans="1:19" ht="12.75" customHeight="1" x14ac:dyDescent="0.25">
      <c r="A1090" s="128" t="str">
        <f t="shared" si="23"/>
        <v/>
      </c>
      <c r="B1090" s="129"/>
      <c r="C1090" s="130"/>
      <c r="D1090" s="98"/>
      <c r="E1090" s="95"/>
      <c r="F1090" s="187"/>
      <c r="G1090" s="98"/>
      <c r="H1090" s="98"/>
      <c r="I1090" s="95"/>
      <c r="J1090" s="131" t="str">
        <f t="shared" si="24"/>
        <v/>
      </c>
      <c r="K1090" s="131"/>
      <c r="L1090" s="132"/>
      <c r="M1090" s="131"/>
      <c r="N1090" s="134"/>
      <c r="O1090" s="95"/>
      <c r="P1090" s="131"/>
      <c r="Q1090" s="381"/>
      <c r="R1090" s="381"/>
      <c r="S1090" s="381"/>
    </row>
    <row r="1091" spans="1:19" ht="12.75" customHeight="1" x14ac:dyDescent="0.25">
      <c r="A1091" s="128" t="str">
        <f t="shared" si="23"/>
        <v/>
      </c>
      <c r="B1091" s="129"/>
      <c r="C1091" s="130"/>
      <c r="D1091" s="98"/>
      <c r="E1091" s="95"/>
      <c r="F1091" s="187"/>
      <c r="G1091" s="98"/>
      <c r="H1091" s="98"/>
      <c r="I1091" s="95"/>
      <c r="J1091" s="131" t="str">
        <f t="shared" si="24"/>
        <v/>
      </c>
      <c r="K1091" s="131"/>
      <c r="L1091" s="132"/>
      <c r="M1091" s="131"/>
      <c r="N1091" s="134"/>
      <c r="O1091" s="95"/>
      <c r="P1091" s="131"/>
      <c r="Q1091" s="381"/>
      <c r="R1091" s="381"/>
      <c r="S1091" s="381"/>
    </row>
    <row r="1092" spans="1:19" ht="12.75" customHeight="1" x14ac:dyDescent="0.25">
      <c r="A1092" s="128" t="str">
        <f t="shared" si="23"/>
        <v/>
      </c>
      <c r="B1092" s="129"/>
      <c r="C1092" s="130"/>
      <c r="D1092" s="98"/>
      <c r="E1092" s="95"/>
      <c r="F1092" s="187"/>
      <c r="G1092" s="98"/>
      <c r="H1092" s="98"/>
      <c r="I1092" s="95"/>
      <c r="J1092" s="131" t="str">
        <f t="shared" si="24"/>
        <v/>
      </c>
      <c r="K1092" s="131"/>
      <c r="L1092" s="132"/>
      <c r="M1092" s="131"/>
      <c r="N1092" s="134"/>
      <c r="O1092" s="95"/>
      <c r="P1092" s="131"/>
      <c r="Q1092" s="381"/>
      <c r="R1092" s="381"/>
      <c r="S1092" s="381"/>
    </row>
    <row r="1093" spans="1:19" ht="12.75" customHeight="1" x14ac:dyDescent="0.25">
      <c r="A1093" s="128" t="str">
        <f t="shared" si="23"/>
        <v/>
      </c>
      <c r="B1093" s="129"/>
      <c r="C1093" s="130"/>
      <c r="D1093" s="98"/>
      <c r="E1093" s="95"/>
      <c r="F1093" s="187"/>
      <c r="G1093" s="98"/>
      <c r="H1093" s="98"/>
      <c r="I1093" s="95"/>
      <c r="J1093" s="131" t="str">
        <f t="shared" si="24"/>
        <v/>
      </c>
      <c r="K1093" s="131"/>
      <c r="L1093" s="132"/>
      <c r="M1093" s="131"/>
      <c r="N1093" s="134"/>
      <c r="O1093" s="95"/>
      <c r="P1093" s="131"/>
      <c r="Q1093" s="381"/>
      <c r="R1093" s="381"/>
      <c r="S1093" s="381"/>
    </row>
    <row r="1094" spans="1:19" ht="12.75" customHeight="1" x14ac:dyDescent="0.25">
      <c r="A1094" s="128" t="str">
        <f t="shared" si="23"/>
        <v/>
      </c>
      <c r="B1094" s="129"/>
      <c r="C1094" s="130"/>
      <c r="D1094" s="98"/>
      <c r="E1094" s="95"/>
      <c r="F1094" s="187"/>
      <c r="G1094" s="98"/>
      <c r="H1094" s="98"/>
      <c r="I1094" s="95"/>
      <c r="J1094" s="131" t="str">
        <f t="shared" si="24"/>
        <v/>
      </c>
      <c r="K1094" s="131"/>
      <c r="L1094" s="132"/>
      <c r="M1094" s="131"/>
      <c r="N1094" s="134"/>
      <c r="O1094" s="95"/>
      <c r="P1094" s="131"/>
      <c r="Q1094" s="381"/>
      <c r="R1094" s="381"/>
      <c r="S1094" s="381"/>
    </row>
    <row r="1095" spans="1:19" ht="12.75" customHeight="1" x14ac:dyDescent="0.25">
      <c r="A1095" s="128" t="str">
        <f t="shared" si="23"/>
        <v/>
      </c>
      <c r="B1095" s="129"/>
      <c r="C1095" s="130"/>
      <c r="D1095" s="98"/>
      <c r="E1095" s="95"/>
      <c r="F1095" s="187"/>
      <c r="G1095" s="98"/>
      <c r="H1095" s="98"/>
      <c r="I1095" s="95"/>
      <c r="J1095" s="131" t="str">
        <f t="shared" si="24"/>
        <v/>
      </c>
      <c r="K1095" s="131"/>
      <c r="L1095" s="132"/>
      <c r="M1095" s="131"/>
      <c r="N1095" s="134"/>
      <c r="O1095" s="95"/>
      <c r="P1095" s="131"/>
      <c r="Q1095" s="381"/>
      <c r="R1095" s="381"/>
      <c r="S1095" s="381"/>
    </row>
    <row r="1096" spans="1:19" ht="12.75" customHeight="1" x14ac:dyDescent="0.25">
      <c r="A1096" s="128" t="str">
        <f t="shared" si="23"/>
        <v/>
      </c>
      <c r="B1096" s="129"/>
      <c r="C1096" s="130"/>
      <c r="D1096" s="98"/>
      <c r="E1096" s="95"/>
      <c r="F1096" s="187"/>
      <c r="G1096" s="98"/>
      <c r="H1096" s="98"/>
      <c r="I1096" s="95"/>
      <c r="J1096" s="131" t="str">
        <f t="shared" si="24"/>
        <v/>
      </c>
      <c r="K1096" s="131"/>
      <c r="L1096" s="132"/>
      <c r="M1096" s="131"/>
      <c r="N1096" s="134"/>
      <c r="O1096" s="95"/>
      <c r="P1096" s="131"/>
      <c r="Q1096" s="381"/>
      <c r="R1096" s="381"/>
      <c r="S1096" s="381"/>
    </row>
    <row r="1097" spans="1:19" ht="12.75" customHeight="1" x14ac:dyDescent="0.25">
      <c r="A1097" s="128" t="str">
        <f t="shared" si="23"/>
        <v/>
      </c>
      <c r="B1097" s="129"/>
      <c r="C1097" s="130"/>
      <c r="D1097" s="98"/>
      <c r="E1097" s="95"/>
      <c r="F1097" s="187"/>
      <c r="G1097" s="98"/>
      <c r="H1097" s="98"/>
      <c r="I1097" s="95"/>
      <c r="J1097" s="131" t="str">
        <f t="shared" si="24"/>
        <v/>
      </c>
      <c r="K1097" s="131"/>
      <c r="L1097" s="132"/>
      <c r="M1097" s="131"/>
      <c r="N1097" s="134"/>
      <c r="O1097" s="95"/>
      <c r="P1097" s="131"/>
      <c r="Q1097" s="381"/>
      <c r="R1097" s="381"/>
      <c r="S1097" s="381"/>
    </row>
    <row r="1098" spans="1:19" ht="12.75" customHeight="1" x14ac:dyDescent="0.25">
      <c r="A1098" s="128" t="str">
        <f t="shared" si="23"/>
        <v/>
      </c>
      <c r="B1098" s="129"/>
      <c r="C1098" s="130"/>
      <c r="D1098" s="98"/>
      <c r="E1098" s="95"/>
      <c r="F1098" s="187"/>
      <c r="G1098" s="98"/>
      <c r="H1098" s="98"/>
      <c r="I1098" s="95"/>
      <c r="J1098" s="131" t="str">
        <f t="shared" si="24"/>
        <v/>
      </c>
      <c r="K1098" s="131"/>
      <c r="L1098" s="132"/>
      <c r="M1098" s="131"/>
      <c r="N1098" s="134"/>
      <c r="O1098" s="95"/>
      <c r="P1098" s="131"/>
      <c r="Q1098" s="381"/>
      <c r="R1098" s="381"/>
      <c r="S1098" s="381"/>
    </row>
    <row r="1099" spans="1:19" ht="12.75" customHeight="1" x14ac:dyDescent="0.25">
      <c r="A1099" s="128" t="str">
        <f t="shared" si="23"/>
        <v/>
      </c>
      <c r="B1099" s="129"/>
      <c r="C1099" s="130"/>
      <c r="D1099" s="98"/>
      <c r="E1099" s="95"/>
      <c r="F1099" s="187"/>
      <c r="G1099" s="98"/>
      <c r="H1099" s="98"/>
      <c r="I1099" s="95"/>
      <c r="J1099" s="131" t="str">
        <f t="shared" si="24"/>
        <v/>
      </c>
      <c r="K1099" s="131"/>
      <c r="L1099" s="132"/>
      <c r="M1099" s="131"/>
      <c r="N1099" s="134"/>
      <c r="O1099" s="95"/>
      <c r="P1099" s="131"/>
      <c r="Q1099" s="381"/>
      <c r="R1099" s="381"/>
      <c r="S1099" s="381"/>
    </row>
    <row r="1100" spans="1:19" ht="12.75" customHeight="1" x14ac:dyDescent="0.25">
      <c r="A1100" s="128" t="str">
        <f t="shared" si="23"/>
        <v/>
      </c>
      <c r="B1100" s="129"/>
      <c r="C1100" s="130"/>
      <c r="D1100" s="98"/>
      <c r="E1100" s="95"/>
      <c r="F1100" s="187"/>
      <c r="G1100" s="98"/>
      <c r="H1100" s="98"/>
      <c r="I1100" s="95"/>
      <c r="J1100" s="131" t="str">
        <f t="shared" si="24"/>
        <v/>
      </c>
      <c r="K1100" s="131"/>
      <c r="L1100" s="132"/>
      <c r="M1100" s="131"/>
      <c r="N1100" s="134"/>
      <c r="O1100" s="95"/>
      <c r="P1100" s="131"/>
      <c r="Q1100" s="381"/>
      <c r="R1100" s="381"/>
      <c r="S1100" s="381"/>
    </row>
    <row r="1101" spans="1:19" ht="12.75" customHeight="1" x14ac:dyDescent="0.25">
      <c r="A1101" s="128" t="str">
        <f t="shared" si="23"/>
        <v/>
      </c>
      <c r="B1101" s="129"/>
      <c r="C1101" s="130"/>
      <c r="D1101" s="98"/>
      <c r="E1101" s="95"/>
      <c r="F1101" s="187"/>
      <c r="G1101" s="98"/>
      <c r="H1101" s="98"/>
      <c r="I1101" s="95"/>
      <c r="J1101" s="131" t="str">
        <f t="shared" si="24"/>
        <v/>
      </c>
      <c r="K1101" s="131"/>
      <c r="L1101" s="132"/>
      <c r="M1101" s="131"/>
      <c r="N1101" s="134"/>
      <c r="O1101" s="95"/>
      <c r="P1101" s="131"/>
      <c r="Q1101" s="381"/>
      <c r="R1101" s="381"/>
      <c r="S1101" s="381"/>
    </row>
    <row r="1102" spans="1:19" ht="12.75" customHeight="1" x14ac:dyDescent="0.25">
      <c r="A1102" s="128" t="str">
        <f t="shared" si="23"/>
        <v/>
      </c>
      <c r="B1102" s="129"/>
      <c r="C1102" s="130"/>
      <c r="D1102" s="98"/>
      <c r="E1102" s="95"/>
      <c r="F1102" s="187"/>
      <c r="G1102" s="98"/>
      <c r="H1102" s="98"/>
      <c r="I1102" s="95"/>
      <c r="J1102" s="131" t="str">
        <f t="shared" si="24"/>
        <v/>
      </c>
      <c r="K1102" s="131"/>
      <c r="L1102" s="132"/>
      <c r="M1102" s="131"/>
      <c r="N1102" s="134"/>
      <c r="O1102" s="95"/>
      <c r="P1102" s="131"/>
      <c r="Q1102" s="381"/>
      <c r="R1102" s="381"/>
      <c r="S1102" s="381"/>
    </row>
    <row r="1103" spans="1:19" ht="12.75" customHeight="1" x14ac:dyDescent="0.25">
      <c r="A1103" s="128" t="str">
        <f t="shared" si="23"/>
        <v/>
      </c>
      <c r="B1103" s="129"/>
      <c r="C1103" s="130"/>
      <c r="D1103" s="98"/>
      <c r="E1103" s="95"/>
      <c r="F1103" s="187"/>
      <c r="G1103" s="98"/>
      <c r="H1103" s="98"/>
      <c r="I1103" s="95"/>
      <c r="J1103" s="131" t="str">
        <f t="shared" si="24"/>
        <v/>
      </c>
      <c r="K1103" s="131"/>
      <c r="L1103" s="132"/>
      <c r="M1103" s="131"/>
      <c r="N1103" s="134"/>
      <c r="O1103" s="95"/>
      <c r="P1103" s="131"/>
      <c r="Q1103" s="381"/>
      <c r="R1103" s="381"/>
      <c r="S1103" s="381"/>
    </row>
    <row r="1104" spans="1:19" ht="12.75" customHeight="1" x14ac:dyDescent="0.25">
      <c r="A1104" s="128" t="str">
        <f t="shared" si="23"/>
        <v/>
      </c>
      <c r="B1104" s="129"/>
      <c r="C1104" s="130"/>
      <c r="D1104" s="98"/>
      <c r="E1104" s="95"/>
      <c r="F1104" s="187"/>
      <c r="G1104" s="98"/>
      <c r="H1104" s="98"/>
      <c r="I1104" s="95"/>
      <c r="J1104" s="131" t="str">
        <f t="shared" si="24"/>
        <v/>
      </c>
      <c r="K1104" s="131"/>
      <c r="L1104" s="132"/>
      <c r="M1104" s="131"/>
      <c r="N1104" s="134"/>
      <c r="O1104" s="95"/>
      <c r="P1104" s="131"/>
      <c r="Q1104" s="381"/>
      <c r="R1104" s="381"/>
      <c r="S1104" s="381"/>
    </row>
    <row r="1105" spans="1:19" ht="12.75" customHeight="1" x14ac:dyDescent="0.25">
      <c r="A1105" s="128" t="str">
        <f t="shared" si="23"/>
        <v/>
      </c>
      <c r="B1105" s="129"/>
      <c r="C1105" s="130"/>
      <c r="D1105" s="98"/>
      <c r="E1105" s="95"/>
      <c r="F1105" s="187"/>
      <c r="G1105" s="98"/>
      <c r="H1105" s="98"/>
      <c r="I1105" s="95"/>
      <c r="J1105" s="131" t="str">
        <f t="shared" si="24"/>
        <v/>
      </c>
      <c r="K1105" s="131"/>
      <c r="L1105" s="132"/>
      <c r="M1105" s="131"/>
      <c r="N1105" s="134"/>
      <c r="O1105" s="95"/>
      <c r="P1105" s="131"/>
      <c r="Q1105" s="381"/>
      <c r="R1105" s="381"/>
      <c r="S1105" s="381"/>
    </row>
    <row r="1106" spans="1:19" ht="12.75" customHeight="1" x14ac:dyDescent="0.25">
      <c r="A1106" s="128" t="str">
        <f t="shared" si="23"/>
        <v/>
      </c>
      <c r="B1106" s="129"/>
      <c r="C1106" s="130"/>
      <c r="D1106" s="98"/>
      <c r="E1106" s="95"/>
      <c r="F1106" s="187"/>
      <c r="G1106" s="98"/>
      <c r="H1106" s="98"/>
      <c r="I1106" s="95"/>
      <c r="J1106" s="131" t="str">
        <f t="shared" si="24"/>
        <v/>
      </c>
      <c r="K1106" s="131"/>
      <c r="L1106" s="132"/>
      <c r="M1106" s="131"/>
      <c r="N1106" s="134"/>
      <c r="O1106" s="95"/>
      <c r="P1106" s="131"/>
      <c r="Q1106" s="381"/>
      <c r="R1106" s="381"/>
      <c r="S1106" s="381"/>
    </row>
    <row r="1107" spans="1:19" ht="12.75" customHeight="1" x14ac:dyDescent="0.25">
      <c r="A1107" s="128" t="str">
        <f t="shared" si="23"/>
        <v/>
      </c>
      <c r="B1107" s="129"/>
      <c r="C1107" s="130"/>
      <c r="D1107" s="98"/>
      <c r="E1107" s="95"/>
      <c r="F1107" s="187"/>
      <c r="G1107" s="98"/>
      <c r="H1107" s="98"/>
      <c r="I1107" s="95"/>
      <c r="J1107" s="131" t="str">
        <f t="shared" si="24"/>
        <v/>
      </c>
      <c r="K1107" s="131"/>
      <c r="L1107" s="132"/>
      <c r="M1107" s="131"/>
      <c r="N1107" s="134"/>
      <c r="O1107" s="95"/>
      <c r="P1107" s="131"/>
      <c r="Q1107" s="381"/>
      <c r="R1107" s="381"/>
      <c r="S1107" s="381"/>
    </row>
    <row r="1108" spans="1:19" ht="12.75" customHeight="1" x14ac:dyDescent="0.25">
      <c r="A1108" s="128" t="str">
        <f t="shared" si="23"/>
        <v/>
      </c>
      <c r="B1108" s="129"/>
      <c r="C1108" s="130"/>
      <c r="D1108" s="98"/>
      <c r="E1108" s="95"/>
      <c r="F1108" s="187"/>
      <c r="G1108" s="98"/>
      <c r="H1108" s="98"/>
      <c r="I1108" s="95"/>
      <c r="J1108" s="131" t="str">
        <f t="shared" si="24"/>
        <v/>
      </c>
      <c r="K1108" s="131"/>
      <c r="L1108" s="132"/>
      <c r="M1108" s="131"/>
      <c r="N1108" s="134"/>
      <c r="O1108" s="95"/>
      <c r="P1108" s="131"/>
      <c r="Q1108" s="381"/>
      <c r="R1108" s="381"/>
      <c r="S1108" s="381"/>
    </row>
    <row r="1109" spans="1:19" ht="12.75" customHeight="1" x14ac:dyDescent="0.25">
      <c r="A1109" s="128" t="str">
        <f t="shared" si="23"/>
        <v/>
      </c>
      <c r="B1109" s="129"/>
      <c r="C1109" s="130"/>
      <c r="D1109" s="98"/>
      <c r="E1109" s="95"/>
      <c r="F1109" s="187"/>
      <c r="G1109" s="98"/>
      <c r="H1109" s="98"/>
      <c r="I1109" s="95"/>
      <c r="J1109" s="131" t="str">
        <f t="shared" si="24"/>
        <v/>
      </c>
      <c r="K1109" s="131"/>
      <c r="L1109" s="132"/>
      <c r="M1109" s="131"/>
      <c r="N1109" s="134"/>
      <c r="O1109" s="95"/>
      <c r="P1109" s="131"/>
      <c r="Q1109" s="381"/>
      <c r="R1109" s="381"/>
      <c r="S1109" s="381"/>
    </row>
    <row r="1110" spans="1:19" ht="12.75" customHeight="1" x14ac:dyDescent="0.25">
      <c r="A1110" s="128" t="str">
        <f t="shared" si="23"/>
        <v/>
      </c>
      <c r="B1110" s="129"/>
      <c r="C1110" s="130"/>
      <c r="D1110" s="98"/>
      <c r="E1110" s="95"/>
      <c r="F1110" s="187"/>
      <c r="G1110" s="98"/>
      <c r="H1110" s="98"/>
      <c r="I1110" s="95"/>
      <c r="J1110" s="131" t="str">
        <f t="shared" si="24"/>
        <v/>
      </c>
      <c r="K1110" s="131"/>
      <c r="L1110" s="132"/>
      <c r="M1110" s="131"/>
      <c r="N1110" s="134"/>
      <c r="O1110" s="95"/>
      <c r="P1110" s="131"/>
      <c r="Q1110" s="381"/>
      <c r="R1110" s="381"/>
      <c r="S1110" s="381"/>
    </row>
    <row r="1111" spans="1:19" ht="12.75" customHeight="1" x14ac:dyDescent="0.25">
      <c r="A1111" s="128" t="str">
        <f t="shared" si="23"/>
        <v/>
      </c>
      <c r="B1111" s="129"/>
      <c r="C1111" s="130"/>
      <c r="D1111" s="98"/>
      <c r="E1111" s="95"/>
      <c r="F1111" s="187"/>
      <c r="G1111" s="98"/>
      <c r="H1111" s="98"/>
      <c r="I1111" s="95"/>
      <c r="J1111" s="131" t="str">
        <f t="shared" si="24"/>
        <v/>
      </c>
      <c r="K1111" s="131"/>
      <c r="L1111" s="132"/>
      <c r="M1111" s="131"/>
      <c r="N1111" s="134"/>
      <c r="O1111" s="95"/>
      <c r="P1111" s="131"/>
      <c r="Q1111" s="381"/>
      <c r="R1111" s="381"/>
      <c r="S1111" s="381"/>
    </row>
    <row r="1112" spans="1:19" ht="12.75" customHeight="1" x14ac:dyDescent="0.25">
      <c r="A1112" s="128" t="str">
        <f t="shared" si="23"/>
        <v/>
      </c>
      <c r="B1112" s="129"/>
      <c r="C1112" s="130"/>
      <c r="D1112" s="98"/>
      <c r="E1112" s="95"/>
      <c r="F1112" s="187"/>
      <c r="G1112" s="98"/>
      <c r="H1112" s="98"/>
      <c r="I1112" s="95"/>
      <c r="J1112" s="131" t="str">
        <f t="shared" si="24"/>
        <v/>
      </c>
      <c r="K1112" s="131"/>
      <c r="L1112" s="132"/>
      <c r="M1112" s="131"/>
      <c r="N1112" s="134"/>
      <c r="O1112" s="95"/>
      <c r="P1112" s="131"/>
      <c r="Q1112" s="381"/>
      <c r="R1112" s="381"/>
      <c r="S1112" s="381"/>
    </row>
    <row r="1113" spans="1:19" ht="12.75" customHeight="1" x14ac:dyDescent="0.25">
      <c r="A1113" s="128" t="str">
        <f t="shared" si="23"/>
        <v/>
      </c>
      <c r="B1113" s="129"/>
      <c r="C1113" s="130"/>
      <c r="D1113" s="98"/>
      <c r="E1113" s="95"/>
      <c r="F1113" s="187"/>
      <c r="G1113" s="98"/>
      <c r="H1113" s="98"/>
      <c r="I1113" s="95"/>
      <c r="J1113" s="131" t="str">
        <f t="shared" si="24"/>
        <v/>
      </c>
      <c r="K1113" s="131"/>
      <c r="L1113" s="132"/>
      <c r="M1113" s="131"/>
      <c r="N1113" s="134"/>
      <c r="O1113" s="95"/>
      <c r="P1113" s="131"/>
      <c r="Q1113" s="381"/>
      <c r="R1113" s="381"/>
      <c r="S1113" s="381"/>
    </row>
    <row r="1114" spans="1:19" ht="12.75" customHeight="1" x14ac:dyDescent="0.25">
      <c r="A1114" s="128" t="str">
        <f t="shared" si="23"/>
        <v/>
      </c>
      <c r="B1114" s="129"/>
      <c r="C1114" s="130"/>
      <c r="D1114" s="98"/>
      <c r="E1114" s="95"/>
      <c r="F1114" s="187"/>
      <c r="G1114" s="98"/>
      <c r="H1114" s="98"/>
      <c r="I1114" s="95"/>
      <c r="J1114" s="131" t="str">
        <f t="shared" si="24"/>
        <v/>
      </c>
      <c r="K1114" s="131"/>
      <c r="L1114" s="132"/>
      <c r="M1114" s="131"/>
      <c r="N1114" s="134"/>
      <c r="O1114" s="95"/>
      <c r="P1114" s="131"/>
      <c r="Q1114" s="381"/>
      <c r="R1114" s="381"/>
      <c r="S1114" s="381"/>
    </row>
    <row r="1115" spans="1:19" ht="12.75" customHeight="1" x14ac:dyDescent="0.25">
      <c r="A1115" s="128" t="str">
        <f t="shared" si="23"/>
        <v/>
      </c>
      <c r="B1115" s="129"/>
      <c r="C1115" s="130"/>
      <c r="D1115" s="98"/>
      <c r="E1115" s="95"/>
      <c r="F1115" s="187"/>
      <c r="G1115" s="98"/>
      <c r="H1115" s="98"/>
      <c r="I1115" s="95"/>
      <c r="J1115" s="131" t="str">
        <f t="shared" si="24"/>
        <v/>
      </c>
      <c r="K1115" s="131"/>
      <c r="L1115" s="132"/>
      <c r="M1115" s="131"/>
      <c r="N1115" s="134"/>
      <c r="O1115" s="95"/>
      <c r="P1115" s="131"/>
      <c r="Q1115" s="381"/>
      <c r="R1115" s="381"/>
      <c r="S1115" s="381"/>
    </row>
    <row r="1116" spans="1:19" ht="12.75" customHeight="1" x14ac:dyDescent="0.25">
      <c r="A1116" s="128" t="str">
        <f t="shared" si="23"/>
        <v/>
      </c>
      <c r="B1116" s="129"/>
      <c r="C1116" s="130"/>
      <c r="D1116" s="98"/>
      <c r="E1116" s="95"/>
      <c r="F1116" s="187"/>
      <c r="G1116" s="98"/>
      <c r="H1116" s="98"/>
      <c r="I1116" s="95"/>
      <c r="J1116" s="131" t="str">
        <f t="shared" si="24"/>
        <v/>
      </c>
      <c r="K1116" s="131"/>
      <c r="L1116" s="132"/>
      <c r="M1116" s="131"/>
      <c r="N1116" s="134"/>
      <c r="O1116" s="95"/>
      <c r="P1116" s="131"/>
      <c r="Q1116" s="381"/>
      <c r="R1116" s="381"/>
      <c r="S1116" s="381"/>
    </row>
    <row r="1117" spans="1:19" ht="12.75" customHeight="1" x14ac:dyDescent="0.25">
      <c r="A1117" s="128" t="str">
        <f t="shared" si="23"/>
        <v/>
      </c>
      <c r="B1117" s="129"/>
      <c r="C1117" s="130"/>
      <c r="D1117" s="98"/>
      <c r="E1117" s="95"/>
      <c r="F1117" s="187"/>
      <c r="G1117" s="98"/>
      <c r="H1117" s="98"/>
      <c r="I1117" s="95"/>
      <c r="J1117" s="131" t="str">
        <f t="shared" si="24"/>
        <v/>
      </c>
      <c r="K1117" s="131"/>
      <c r="L1117" s="132"/>
      <c r="M1117" s="131"/>
      <c r="N1117" s="134"/>
      <c r="O1117" s="95"/>
      <c r="P1117" s="131"/>
      <c r="Q1117" s="381"/>
      <c r="R1117" s="381"/>
      <c r="S1117" s="381"/>
    </row>
    <row r="1118" spans="1:19" ht="12.75" customHeight="1" x14ac:dyDescent="0.25">
      <c r="A1118" s="128" t="str">
        <f t="shared" si="23"/>
        <v/>
      </c>
      <c r="B1118" s="129"/>
      <c r="C1118" s="130"/>
      <c r="D1118" s="98"/>
      <c r="E1118" s="95"/>
      <c r="F1118" s="187"/>
      <c r="G1118" s="98"/>
      <c r="H1118" s="98"/>
      <c r="I1118" s="95"/>
      <c r="J1118" s="131" t="str">
        <f t="shared" si="24"/>
        <v/>
      </c>
      <c r="K1118" s="131"/>
      <c r="L1118" s="132"/>
      <c r="M1118" s="131"/>
      <c r="N1118" s="134"/>
      <c r="O1118" s="95"/>
      <c r="P1118" s="131"/>
      <c r="Q1118" s="381"/>
      <c r="R1118" s="381"/>
      <c r="S1118" s="381"/>
    </row>
    <row r="1119" spans="1:19" ht="12.75" customHeight="1" x14ac:dyDescent="0.25">
      <c r="A1119" s="128" t="str">
        <f t="shared" si="23"/>
        <v/>
      </c>
      <c r="B1119" s="129"/>
      <c r="C1119" s="130"/>
      <c r="D1119" s="98"/>
      <c r="E1119" s="95"/>
      <c r="F1119" s="187"/>
      <c r="G1119" s="98"/>
      <c r="H1119" s="98"/>
      <c r="I1119" s="95"/>
      <c r="J1119" s="131" t="str">
        <f t="shared" si="24"/>
        <v/>
      </c>
      <c r="K1119" s="131"/>
      <c r="L1119" s="132"/>
      <c r="M1119" s="131"/>
      <c r="N1119" s="134"/>
      <c r="O1119" s="95"/>
      <c r="P1119" s="131"/>
      <c r="Q1119" s="381"/>
      <c r="R1119" s="381"/>
      <c r="S1119" s="381"/>
    </row>
    <row r="1120" spans="1:19" ht="12.75" customHeight="1" x14ac:dyDescent="0.25">
      <c r="A1120" s="128" t="str">
        <f t="shared" si="23"/>
        <v/>
      </c>
      <c r="B1120" s="129"/>
      <c r="C1120" s="130"/>
      <c r="D1120" s="98"/>
      <c r="E1120" s="95"/>
      <c r="F1120" s="187"/>
      <c r="G1120" s="98"/>
      <c r="H1120" s="98"/>
      <c r="I1120" s="95"/>
      <c r="J1120" s="131" t="str">
        <f t="shared" si="24"/>
        <v/>
      </c>
      <c r="K1120" s="131"/>
      <c r="L1120" s="132"/>
      <c r="M1120" s="131"/>
      <c r="N1120" s="134"/>
      <c r="O1120" s="95"/>
      <c r="P1120" s="131"/>
      <c r="Q1120" s="381"/>
      <c r="R1120" s="381"/>
      <c r="S1120" s="381"/>
    </row>
    <row r="1121" spans="1:19" ht="12.75" customHeight="1" x14ac:dyDescent="0.25">
      <c r="A1121" s="128" t="str">
        <f t="shared" si="23"/>
        <v/>
      </c>
      <c r="B1121" s="129"/>
      <c r="C1121" s="130"/>
      <c r="D1121" s="98"/>
      <c r="E1121" s="95"/>
      <c r="F1121" s="187"/>
      <c r="G1121" s="98"/>
      <c r="H1121" s="98"/>
      <c r="I1121" s="95"/>
      <c r="J1121" s="131" t="str">
        <f t="shared" si="24"/>
        <v/>
      </c>
      <c r="K1121" s="131"/>
      <c r="L1121" s="132"/>
      <c r="M1121" s="131"/>
      <c r="N1121" s="134"/>
      <c r="O1121" s="95"/>
      <c r="P1121" s="131"/>
      <c r="Q1121" s="381"/>
      <c r="R1121" s="381"/>
      <c r="S1121" s="381"/>
    </row>
    <row r="1122" spans="1:19" ht="12.75" customHeight="1" x14ac:dyDescent="0.25">
      <c r="A1122" s="128" t="str">
        <f t="shared" si="23"/>
        <v/>
      </c>
      <c r="B1122" s="129"/>
      <c r="C1122" s="130"/>
      <c r="D1122" s="98"/>
      <c r="E1122" s="95"/>
      <c r="F1122" s="187"/>
      <c r="G1122" s="98"/>
      <c r="H1122" s="98"/>
      <c r="I1122" s="95"/>
      <c r="J1122" s="131" t="str">
        <f t="shared" si="24"/>
        <v/>
      </c>
      <c r="K1122" s="131"/>
      <c r="L1122" s="132"/>
      <c r="M1122" s="131"/>
      <c r="N1122" s="134"/>
      <c r="O1122" s="95"/>
      <c r="P1122" s="131"/>
      <c r="Q1122" s="381"/>
      <c r="R1122" s="381"/>
      <c r="S1122" s="381"/>
    </row>
    <row r="1123" spans="1:19" ht="12.75" customHeight="1" x14ac:dyDescent="0.25">
      <c r="A1123" s="128" t="str">
        <f t="shared" si="23"/>
        <v/>
      </c>
      <c r="B1123" s="129"/>
      <c r="C1123" s="130"/>
      <c r="D1123" s="98"/>
      <c r="E1123" s="95"/>
      <c r="F1123" s="187"/>
      <c r="G1123" s="98"/>
      <c r="H1123" s="98"/>
      <c r="I1123" s="95"/>
      <c r="J1123" s="131" t="str">
        <f t="shared" si="24"/>
        <v/>
      </c>
      <c r="K1123" s="131"/>
      <c r="L1123" s="132"/>
      <c r="M1123" s="131"/>
      <c r="N1123" s="134"/>
      <c r="O1123" s="95"/>
      <c r="P1123" s="131"/>
      <c r="Q1123" s="381"/>
      <c r="R1123" s="381"/>
      <c r="S1123" s="381"/>
    </row>
    <row r="1124" spans="1:19" ht="12.75" customHeight="1" x14ac:dyDescent="0.25">
      <c r="A1124" s="128" t="str">
        <f t="shared" si="23"/>
        <v/>
      </c>
      <c r="B1124" s="129"/>
      <c r="C1124" s="130"/>
      <c r="D1124" s="98"/>
      <c r="E1124" s="95"/>
      <c r="F1124" s="187"/>
      <c r="G1124" s="98"/>
      <c r="H1124" s="98"/>
      <c r="I1124" s="95"/>
      <c r="J1124" s="131" t="str">
        <f t="shared" si="24"/>
        <v/>
      </c>
      <c r="K1124" s="131"/>
      <c r="L1124" s="132"/>
      <c r="M1124" s="131"/>
      <c r="N1124" s="134"/>
      <c r="O1124" s="95"/>
      <c r="P1124" s="131"/>
      <c r="Q1124" s="381"/>
      <c r="R1124" s="381"/>
      <c r="S1124" s="381"/>
    </row>
    <row r="1125" spans="1:19" ht="12.75" customHeight="1" x14ac:dyDescent="0.25">
      <c r="A1125" s="128" t="str">
        <f t="shared" si="23"/>
        <v/>
      </c>
      <c r="B1125" s="129"/>
      <c r="C1125" s="130"/>
      <c r="D1125" s="98"/>
      <c r="E1125" s="95"/>
      <c r="F1125" s="187"/>
      <c r="G1125" s="98"/>
      <c r="H1125" s="98"/>
      <c r="I1125" s="95"/>
      <c r="J1125" s="131" t="str">
        <f t="shared" si="24"/>
        <v/>
      </c>
      <c r="K1125" s="131"/>
      <c r="L1125" s="132"/>
      <c r="M1125" s="131"/>
      <c r="N1125" s="134"/>
      <c r="O1125" s="95"/>
      <c r="P1125" s="131"/>
      <c r="Q1125" s="381"/>
      <c r="R1125" s="381"/>
      <c r="S1125" s="381"/>
    </row>
    <row r="1126" spans="1:19" ht="12.75" customHeight="1" x14ac:dyDescent="0.25">
      <c r="A1126" s="128" t="str">
        <f t="shared" si="23"/>
        <v/>
      </c>
      <c r="B1126" s="129"/>
      <c r="C1126" s="130"/>
      <c r="D1126" s="98"/>
      <c r="E1126" s="95"/>
      <c r="F1126" s="187"/>
      <c r="G1126" s="98"/>
      <c r="H1126" s="98"/>
      <c r="I1126" s="95"/>
      <c r="J1126" s="131" t="str">
        <f t="shared" si="24"/>
        <v/>
      </c>
      <c r="K1126" s="131"/>
      <c r="L1126" s="132"/>
      <c r="M1126" s="131"/>
      <c r="N1126" s="134"/>
      <c r="O1126" s="95"/>
      <c r="P1126" s="131"/>
      <c r="Q1126" s="381"/>
      <c r="R1126" s="381"/>
      <c r="S1126" s="381"/>
    </row>
    <row r="1127" spans="1:19" ht="12.75" customHeight="1" x14ac:dyDescent="0.25">
      <c r="A1127" s="128" t="str">
        <f t="shared" ref="A1127:A1381" si="25">IF(B1127="","",ROW()-ROW($A$3))</f>
        <v/>
      </c>
      <c r="B1127" s="129"/>
      <c r="C1127" s="130"/>
      <c r="D1127" s="98"/>
      <c r="E1127" s="95"/>
      <c r="F1127" s="187"/>
      <c r="G1127" s="98"/>
      <c r="H1127" s="98"/>
      <c r="I1127" s="95"/>
      <c r="J1127" s="131" t="str">
        <f t="shared" si="24"/>
        <v/>
      </c>
      <c r="K1127" s="131"/>
      <c r="L1127" s="132"/>
      <c r="M1127" s="131"/>
      <c r="N1127" s="134"/>
      <c r="O1127" s="95"/>
      <c r="P1127" s="131"/>
      <c r="Q1127" s="381"/>
      <c r="R1127" s="381"/>
      <c r="S1127" s="381"/>
    </row>
    <row r="1128" spans="1:19" ht="12.75" customHeight="1" x14ac:dyDescent="0.25">
      <c r="A1128" s="128" t="str">
        <f t="shared" si="25"/>
        <v/>
      </c>
      <c r="B1128" s="129"/>
      <c r="C1128" s="130"/>
      <c r="D1128" s="98"/>
      <c r="E1128" s="95"/>
      <c r="F1128" s="187"/>
      <c r="G1128" s="98"/>
      <c r="H1128" s="98"/>
      <c r="I1128" s="95"/>
      <c r="J1128" s="131" t="str">
        <f t="shared" si="24"/>
        <v/>
      </c>
      <c r="K1128" s="131"/>
      <c r="L1128" s="132"/>
      <c r="M1128" s="131"/>
      <c r="N1128" s="134"/>
      <c r="O1128" s="95"/>
      <c r="P1128" s="131"/>
      <c r="Q1128" s="381"/>
      <c r="R1128" s="381"/>
      <c r="S1128" s="381"/>
    </row>
    <row r="1129" spans="1:19" ht="12.75" customHeight="1" x14ac:dyDescent="0.25">
      <c r="A1129" s="128" t="str">
        <f t="shared" si="25"/>
        <v/>
      </c>
      <c r="B1129" s="129"/>
      <c r="C1129" s="130"/>
      <c r="D1129" s="98"/>
      <c r="E1129" s="95"/>
      <c r="F1129" s="187"/>
      <c r="G1129" s="98"/>
      <c r="H1129" s="98"/>
      <c r="I1129" s="95"/>
      <c r="J1129" s="131" t="str">
        <f t="shared" si="24"/>
        <v/>
      </c>
      <c r="K1129" s="131"/>
      <c r="L1129" s="132"/>
      <c r="M1129" s="131"/>
      <c r="N1129" s="134"/>
      <c r="O1129" s="95"/>
      <c r="P1129" s="131"/>
      <c r="Q1129" s="381"/>
      <c r="R1129" s="381"/>
      <c r="S1129" s="381"/>
    </row>
    <row r="1130" spans="1:19" ht="12.75" customHeight="1" x14ac:dyDescent="0.25">
      <c r="A1130" s="128" t="str">
        <f t="shared" si="25"/>
        <v/>
      </c>
      <c r="B1130" s="129"/>
      <c r="C1130" s="130"/>
      <c r="D1130" s="98"/>
      <c r="E1130" s="95"/>
      <c r="F1130" s="187"/>
      <c r="G1130" s="98"/>
      <c r="H1130" s="98"/>
      <c r="I1130" s="95"/>
      <c r="J1130" s="131" t="str">
        <f t="shared" si="24"/>
        <v/>
      </c>
      <c r="K1130" s="131"/>
      <c r="L1130" s="132"/>
      <c r="M1130" s="131"/>
      <c r="N1130" s="134"/>
      <c r="O1130" s="95"/>
      <c r="P1130" s="131"/>
      <c r="Q1130" s="381"/>
      <c r="R1130" s="381"/>
      <c r="S1130" s="381"/>
    </row>
    <row r="1131" spans="1:19" ht="12.75" customHeight="1" x14ac:dyDescent="0.25">
      <c r="A1131" s="128" t="str">
        <f t="shared" si="25"/>
        <v/>
      </c>
      <c r="B1131" s="129"/>
      <c r="C1131" s="130"/>
      <c r="D1131" s="98"/>
      <c r="E1131" s="95"/>
      <c r="F1131" s="187"/>
      <c r="G1131" s="98"/>
      <c r="H1131" s="98"/>
      <c r="I1131" s="95"/>
      <c r="J1131" s="131" t="str">
        <f t="shared" si="24"/>
        <v/>
      </c>
      <c r="K1131" s="131"/>
      <c r="L1131" s="132"/>
      <c r="M1131" s="131"/>
      <c r="N1131" s="134"/>
      <c r="O1131" s="95"/>
      <c r="P1131" s="131"/>
      <c r="Q1131" s="381"/>
      <c r="R1131" s="381"/>
      <c r="S1131" s="381"/>
    </row>
    <row r="1132" spans="1:19" ht="12.75" customHeight="1" x14ac:dyDescent="0.25">
      <c r="A1132" s="128" t="str">
        <f t="shared" si="25"/>
        <v/>
      </c>
      <c r="B1132" s="129"/>
      <c r="C1132" s="130"/>
      <c r="D1132" s="98"/>
      <c r="E1132" s="95"/>
      <c r="F1132" s="187"/>
      <c r="G1132" s="98"/>
      <c r="H1132" s="98"/>
      <c r="I1132" s="95"/>
      <c r="J1132" s="131" t="str">
        <f t="shared" si="24"/>
        <v/>
      </c>
      <c r="K1132" s="131"/>
      <c r="L1132" s="132"/>
      <c r="M1132" s="131"/>
      <c r="N1132" s="134"/>
      <c r="O1132" s="95"/>
      <c r="P1132" s="131"/>
      <c r="Q1132" s="381"/>
      <c r="R1132" s="381"/>
      <c r="S1132" s="381"/>
    </row>
    <row r="1133" spans="1:19" ht="12.75" customHeight="1" x14ac:dyDescent="0.25">
      <c r="A1133" s="128" t="str">
        <f t="shared" si="25"/>
        <v/>
      </c>
      <c r="B1133" s="129"/>
      <c r="C1133" s="130"/>
      <c r="D1133" s="98"/>
      <c r="E1133" s="95"/>
      <c r="F1133" s="187"/>
      <c r="G1133" s="98"/>
      <c r="H1133" s="98"/>
      <c r="I1133" s="95"/>
      <c r="J1133" s="131" t="str">
        <f t="shared" si="24"/>
        <v/>
      </c>
      <c r="K1133" s="131"/>
      <c r="L1133" s="132"/>
      <c r="M1133" s="131"/>
      <c r="N1133" s="134"/>
      <c r="O1133" s="95"/>
      <c r="P1133" s="131"/>
      <c r="Q1133" s="381"/>
      <c r="R1133" s="381"/>
      <c r="S1133" s="381"/>
    </row>
    <row r="1134" spans="1:19" ht="12.75" customHeight="1" x14ac:dyDescent="0.25">
      <c r="A1134" s="128" t="str">
        <f t="shared" si="25"/>
        <v/>
      </c>
      <c r="B1134" s="129"/>
      <c r="C1134" s="130"/>
      <c r="D1134" s="98"/>
      <c r="E1134" s="95"/>
      <c r="F1134" s="187"/>
      <c r="G1134" s="98"/>
      <c r="H1134" s="98"/>
      <c r="I1134" s="95"/>
      <c r="J1134" s="131" t="str">
        <f t="shared" si="24"/>
        <v/>
      </c>
      <c r="K1134" s="131"/>
      <c r="L1134" s="132"/>
      <c r="M1134" s="131"/>
      <c r="N1134" s="134"/>
      <c r="O1134" s="95"/>
      <c r="P1134" s="131"/>
      <c r="Q1134" s="381"/>
      <c r="R1134" s="381"/>
      <c r="S1134" s="381"/>
    </row>
    <row r="1135" spans="1:19" ht="12.75" customHeight="1" x14ac:dyDescent="0.25">
      <c r="A1135" s="128" t="str">
        <f t="shared" si="25"/>
        <v/>
      </c>
      <c r="B1135" s="129"/>
      <c r="C1135" s="130"/>
      <c r="D1135" s="98"/>
      <c r="E1135" s="95"/>
      <c r="F1135" s="187"/>
      <c r="G1135" s="98"/>
      <c r="H1135" s="98"/>
      <c r="I1135" s="95"/>
      <c r="J1135" s="131" t="str">
        <f t="shared" si="24"/>
        <v/>
      </c>
      <c r="K1135" s="131"/>
      <c r="L1135" s="132"/>
      <c r="M1135" s="131"/>
      <c r="N1135" s="134"/>
      <c r="O1135" s="95"/>
      <c r="P1135" s="131"/>
      <c r="Q1135" s="381"/>
      <c r="R1135" s="381"/>
      <c r="S1135" s="381"/>
    </row>
    <row r="1136" spans="1:19" ht="12.75" customHeight="1" x14ac:dyDescent="0.25">
      <c r="A1136" s="128" t="str">
        <f t="shared" si="25"/>
        <v/>
      </c>
      <c r="B1136" s="129"/>
      <c r="C1136" s="130"/>
      <c r="D1136" s="98"/>
      <c r="E1136" s="95"/>
      <c r="F1136" s="187"/>
      <c r="G1136" s="98"/>
      <c r="H1136" s="98"/>
      <c r="I1136" s="95"/>
      <c r="J1136" s="131" t="str">
        <f t="shared" si="24"/>
        <v/>
      </c>
      <c r="K1136" s="131"/>
      <c r="L1136" s="132"/>
      <c r="M1136" s="131"/>
      <c r="N1136" s="134"/>
      <c r="O1136" s="95"/>
      <c r="P1136" s="131"/>
      <c r="Q1136" s="381"/>
      <c r="R1136" s="381"/>
      <c r="S1136" s="381"/>
    </row>
    <row r="1137" spans="1:19" ht="12.75" customHeight="1" x14ac:dyDescent="0.25">
      <c r="A1137" s="128" t="str">
        <f t="shared" si="25"/>
        <v/>
      </c>
      <c r="B1137" s="129"/>
      <c r="C1137" s="130"/>
      <c r="D1137" s="98"/>
      <c r="E1137" s="95"/>
      <c r="F1137" s="187"/>
      <c r="G1137" s="98"/>
      <c r="H1137" s="98"/>
      <c r="I1137" s="95"/>
      <c r="J1137" s="131" t="str">
        <f t="shared" si="24"/>
        <v/>
      </c>
      <c r="K1137" s="131"/>
      <c r="L1137" s="132"/>
      <c r="M1137" s="131"/>
      <c r="N1137" s="134"/>
      <c r="O1137" s="95"/>
      <c r="P1137" s="131"/>
      <c r="Q1137" s="381"/>
      <c r="R1137" s="381"/>
      <c r="S1137" s="381"/>
    </row>
    <row r="1138" spans="1:19" ht="12.75" customHeight="1" x14ac:dyDescent="0.25">
      <c r="A1138" s="128" t="str">
        <f t="shared" si="25"/>
        <v/>
      </c>
      <c r="B1138" s="129"/>
      <c r="C1138" s="130"/>
      <c r="D1138" s="98"/>
      <c r="E1138" s="95"/>
      <c r="F1138" s="187"/>
      <c r="G1138" s="98"/>
      <c r="H1138" s="98"/>
      <c r="I1138" s="95"/>
      <c r="J1138" s="131" t="str">
        <f t="shared" si="24"/>
        <v/>
      </c>
      <c r="K1138" s="131"/>
      <c r="L1138" s="132"/>
      <c r="M1138" s="131"/>
      <c r="N1138" s="134"/>
      <c r="O1138" s="95"/>
      <c r="P1138" s="131"/>
      <c r="Q1138" s="381"/>
      <c r="R1138" s="381"/>
      <c r="S1138" s="381"/>
    </row>
    <row r="1139" spans="1:19" ht="12.75" customHeight="1" x14ac:dyDescent="0.25">
      <c r="A1139" s="128" t="str">
        <f t="shared" si="25"/>
        <v/>
      </c>
      <c r="B1139" s="129"/>
      <c r="C1139" s="130"/>
      <c r="D1139" s="98"/>
      <c r="E1139" s="95"/>
      <c r="F1139" s="187"/>
      <c r="G1139" s="98"/>
      <c r="H1139" s="98"/>
      <c r="I1139" s="95"/>
      <c r="J1139" s="131" t="str">
        <f t="shared" si="24"/>
        <v/>
      </c>
      <c r="K1139" s="131"/>
      <c r="L1139" s="132"/>
      <c r="M1139" s="131"/>
      <c r="N1139" s="134"/>
      <c r="O1139" s="95"/>
      <c r="P1139" s="131"/>
      <c r="Q1139" s="381"/>
      <c r="R1139" s="381"/>
      <c r="S1139" s="381"/>
    </row>
    <row r="1140" spans="1:19" ht="12.75" customHeight="1" x14ac:dyDescent="0.25">
      <c r="A1140" s="128" t="str">
        <f t="shared" si="25"/>
        <v/>
      </c>
      <c r="B1140" s="129"/>
      <c r="C1140" s="130"/>
      <c r="D1140" s="98"/>
      <c r="E1140" s="95"/>
      <c r="F1140" s="187"/>
      <c r="G1140" s="98"/>
      <c r="H1140" s="98"/>
      <c r="I1140" s="95"/>
      <c r="J1140" s="131" t="str">
        <f t="shared" si="24"/>
        <v/>
      </c>
      <c r="K1140" s="131"/>
      <c r="L1140" s="132"/>
      <c r="M1140" s="131"/>
      <c r="N1140" s="134"/>
      <c r="O1140" s="95"/>
      <c r="P1140" s="131"/>
      <c r="Q1140" s="381"/>
      <c r="R1140" s="381"/>
      <c r="S1140" s="381"/>
    </row>
    <row r="1141" spans="1:19" ht="12.75" customHeight="1" x14ac:dyDescent="0.25">
      <c r="A1141" s="128" t="str">
        <f t="shared" si="25"/>
        <v/>
      </c>
      <c r="B1141" s="129"/>
      <c r="C1141" s="130"/>
      <c r="D1141" s="98"/>
      <c r="E1141" s="95"/>
      <c r="F1141" s="187"/>
      <c r="G1141" s="98"/>
      <c r="H1141" s="98"/>
      <c r="I1141" s="95"/>
      <c r="J1141" s="131" t="str">
        <f t="shared" si="24"/>
        <v/>
      </c>
      <c r="K1141" s="131"/>
      <c r="L1141" s="132"/>
      <c r="M1141" s="131"/>
      <c r="N1141" s="134"/>
      <c r="O1141" s="95"/>
      <c r="P1141" s="131"/>
      <c r="Q1141" s="381"/>
      <c r="R1141" s="381"/>
      <c r="S1141" s="381"/>
    </row>
    <row r="1142" spans="1:19" ht="12.75" customHeight="1" x14ac:dyDescent="0.25">
      <c r="A1142" s="128" t="str">
        <f t="shared" si="25"/>
        <v/>
      </c>
      <c r="B1142" s="129"/>
      <c r="C1142" s="130"/>
      <c r="D1142" s="98"/>
      <c r="E1142" s="95"/>
      <c r="F1142" s="187"/>
      <c r="G1142" s="98"/>
      <c r="H1142" s="98"/>
      <c r="I1142" s="95"/>
      <c r="J1142" s="131" t="str">
        <f t="shared" si="24"/>
        <v/>
      </c>
      <c r="K1142" s="131"/>
      <c r="L1142" s="132"/>
      <c r="M1142" s="131"/>
      <c r="N1142" s="134"/>
      <c r="O1142" s="95"/>
      <c r="P1142" s="131"/>
      <c r="Q1142" s="381"/>
      <c r="R1142" s="381"/>
      <c r="S1142" s="381"/>
    </row>
    <row r="1143" spans="1:19" ht="12.75" customHeight="1" x14ac:dyDescent="0.25">
      <c r="A1143" s="128" t="str">
        <f t="shared" si="25"/>
        <v/>
      </c>
      <c r="B1143" s="129"/>
      <c r="C1143" s="130"/>
      <c r="D1143" s="98"/>
      <c r="E1143" s="95"/>
      <c r="F1143" s="187"/>
      <c r="G1143" s="98"/>
      <c r="H1143" s="98"/>
      <c r="I1143" s="95"/>
      <c r="J1143" s="131" t="str">
        <f t="shared" si="24"/>
        <v/>
      </c>
      <c r="K1143" s="131"/>
      <c r="L1143" s="132"/>
      <c r="M1143" s="131"/>
      <c r="N1143" s="134"/>
      <c r="O1143" s="95"/>
      <c r="P1143" s="131"/>
      <c r="Q1143" s="381"/>
      <c r="R1143" s="381"/>
      <c r="S1143" s="381"/>
    </row>
    <row r="1144" spans="1:19" ht="12.75" customHeight="1" x14ac:dyDescent="0.25">
      <c r="A1144" s="128" t="str">
        <f t="shared" si="25"/>
        <v/>
      </c>
      <c r="B1144" s="129"/>
      <c r="C1144" s="130"/>
      <c r="D1144" s="98"/>
      <c r="E1144" s="95"/>
      <c r="F1144" s="187"/>
      <c r="G1144" s="98"/>
      <c r="H1144" s="98"/>
      <c r="I1144" s="95"/>
      <c r="J1144" s="131" t="str">
        <f t="shared" si="24"/>
        <v/>
      </c>
      <c r="K1144" s="131"/>
      <c r="L1144" s="132"/>
      <c r="M1144" s="131"/>
      <c r="N1144" s="134"/>
      <c r="O1144" s="95"/>
      <c r="P1144" s="131"/>
      <c r="Q1144" s="381"/>
      <c r="R1144" s="381"/>
      <c r="S1144" s="381"/>
    </row>
    <row r="1145" spans="1:19" ht="12.75" customHeight="1" x14ac:dyDescent="0.25">
      <c r="A1145" s="128" t="str">
        <f t="shared" si="25"/>
        <v/>
      </c>
      <c r="B1145" s="129"/>
      <c r="C1145" s="130"/>
      <c r="D1145" s="98"/>
      <c r="E1145" s="95"/>
      <c r="F1145" s="187"/>
      <c r="G1145" s="98"/>
      <c r="H1145" s="98"/>
      <c r="I1145" s="95"/>
      <c r="J1145" s="131" t="str">
        <f t="shared" si="24"/>
        <v/>
      </c>
      <c r="K1145" s="131"/>
      <c r="L1145" s="132"/>
      <c r="M1145" s="131"/>
      <c r="N1145" s="134"/>
      <c r="O1145" s="95"/>
      <c r="P1145" s="131"/>
      <c r="Q1145" s="381"/>
      <c r="R1145" s="381"/>
      <c r="S1145" s="381"/>
    </row>
    <row r="1146" spans="1:19" ht="12.75" customHeight="1" x14ac:dyDescent="0.25">
      <c r="A1146" s="128" t="str">
        <f t="shared" si="25"/>
        <v/>
      </c>
      <c r="B1146" s="129"/>
      <c r="C1146" s="130"/>
      <c r="D1146" s="98"/>
      <c r="E1146" s="95"/>
      <c r="F1146" s="187"/>
      <c r="G1146" s="98"/>
      <c r="H1146" s="98"/>
      <c r="I1146" s="95"/>
      <c r="J1146" s="131" t="str">
        <f t="shared" si="24"/>
        <v/>
      </c>
      <c r="K1146" s="131"/>
      <c r="L1146" s="132"/>
      <c r="M1146" s="131"/>
      <c r="N1146" s="134"/>
      <c r="O1146" s="95"/>
      <c r="P1146" s="131"/>
      <c r="Q1146" s="381"/>
      <c r="R1146" s="381"/>
      <c r="S1146" s="381"/>
    </row>
    <row r="1147" spans="1:19" ht="12.75" customHeight="1" x14ac:dyDescent="0.25">
      <c r="A1147" s="128" t="str">
        <f t="shared" si="25"/>
        <v/>
      </c>
      <c r="B1147" s="129"/>
      <c r="C1147" s="130"/>
      <c r="D1147" s="98"/>
      <c r="E1147" s="95"/>
      <c r="F1147" s="187"/>
      <c r="G1147" s="98"/>
      <c r="H1147" s="98"/>
      <c r="I1147" s="95"/>
      <c r="J1147" s="131" t="str">
        <f t="shared" si="24"/>
        <v/>
      </c>
      <c r="K1147" s="131"/>
      <c r="L1147" s="132"/>
      <c r="M1147" s="131"/>
      <c r="N1147" s="134"/>
      <c r="O1147" s="95"/>
      <c r="P1147" s="131"/>
      <c r="Q1147" s="381"/>
      <c r="R1147" s="381"/>
      <c r="S1147" s="381"/>
    </row>
    <row r="1148" spans="1:19" ht="12.75" customHeight="1" x14ac:dyDescent="0.25">
      <c r="A1148" s="128" t="str">
        <f t="shared" si="25"/>
        <v/>
      </c>
      <c r="B1148" s="129"/>
      <c r="C1148" s="130"/>
      <c r="D1148" s="98"/>
      <c r="E1148" s="95"/>
      <c r="F1148" s="187"/>
      <c r="G1148" s="98"/>
      <c r="H1148" s="98"/>
      <c r="I1148" s="95"/>
      <c r="J1148" s="131" t="str">
        <f t="shared" si="24"/>
        <v/>
      </c>
      <c r="K1148" s="131"/>
      <c r="L1148" s="132"/>
      <c r="M1148" s="131"/>
      <c r="N1148" s="134"/>
      <c r="O1148" s="95"/>
      <c r="P1148" s="131"/>
      <c r="Q1148" s="381"/>
      <c r="R1148" s="381"/>
      <c r="S1148" s="381"/>
    </row>
    <row r="1149" spans="1:19" ht="12.75" customHeight="1" x14ac:dyDescent="0.25">
      <c r="A1149" s="128" t="str">
        <f t="shared" si="25"/>
        <v/>
      </c>
      <c r="B1149" s="129"/>
      <c r="C1149" s="130"/>
      <c r="D1149" s="98"/>
      <c r="E1149" s="95"/>
      <c r="F1149" s="187"/>
      <c r="G1149" s="98"/>
      <c r="H1149" s="98"/>
      <c r="I1149" s="95"/>
      <c r="J1149" s="131" t="str">
        <f t="shared" si="24"/>
        <v/>
      </c>
      <c r="K1149" s="131"/>
      <c r="L1149" s="132"/>
      <c r="M1149" s="131"/>
      <c r="N1149" s="134"/>
      <c r="O1149" s="95"/>
      <c r="P1149" s="131"/>
      <c r="Q1149" s="381"/>
      <c r="R1149" s="381"/>
      <c r="S1149" s="381"/>
    </row>
    <row r="1150" spans="1:19" ht="12.75" customHeight="1" x14ac:dyDescent="0.25">
      <c r="A1150" s="128" t="str">
        <f t="shared" si="25"/>
        <v/>
      </c>
      <c r="B1150" s="129"/>
      <c r="C1150" s="130"/>
      <c r="D1150" s="98"/>
      <c r="E1150" s="95"/>
      <c r="F1150" s="187"/>
      <c r="G1150" s="98"/>
      <c r="H1150" s="98"/>
      <c r="I1150" s="95"/>
      <c r="J1150" s="131" t="str">
        <f t="shared" si="24"/>
        <v/>
      </c>
      <c r="K1150" s="131"/>
      <c r="L1150" s="132"/>
      <c r="M1150" s="131"/>
      <c r="N1150" s="134"/>
      <c r="O1150" s="95"/>
      <c r="P1150" s="131"/>
      <c r="Q1150" s="381"/>
      <c r="R1150" s="381"/>
      <c r="S1150" s="381"/>
    </row>
    <row r="1151" spans="1:19" ht="12.75" customHeight="1" x14ac:dyDescent="0.25">
      <c r="A1151" s="128" t="str">
        <f t="shared" si="25"/>
        <v/>
      </c>
      <c r="B1151" s="129"/>
      <c r="C1151" s="130"/>
      <c r="D1151" s="98"/>
      <c r="E1151" s="95"/>
      <c r="F1151" s="187"/>
      <c r="G1151" s="98"/>
      <c r="H1151" s="98"/>
      <c r="I1151" s="95"/>
      <c r="J1151" s="131" t="str">
        <f t="shared" si="24"/>
        <v/>
      </c>
      <c r="K1151" s="131"/>
      <c r="L1151" s="132"/>
      <c r="M1151" s="131"/>
      <c r="N1151" s="134"/>
      <c r="O1151" s="95"/>
      <c r="P1151" s="131"/>
      <c r="Q1151" s="381"/>
      <c r="R1151" s="381"/>
      <c r="S1151" s="381"/>
    </row>
    <row r="1152" spans="1:19" ht="12.75" customHeight="1" x14ac:dyDescent="0.25">
      <c r="A1152" s="128" t="str">
        <f t="shared" si="25"/>
        <v/>
      </c>
      <c r="B1152" s="129"/>
      <c r="C1152" s="130"/>
      <c r="D1152" s="98"/>
      <c r="E1152" s="95"/>
      <c r="F1152" s="187"/>
      <c r="G1152" s="98"/>
      <c r="H1152" s="98"/>
      <c r="I1152" s="95"/>
      <c r="J1152" s="131" t="str">
        <f t="shared" si="24"/>
        <v/>
      </c>
      <c r="K1152" s="131"/>
      <c r="L1152" s="132"/>
      <c r="M1152" s="131"/>
      <c r="N1152" s="134"/>
      <c r="O1152" s="95"/>
      <c r="P1152" s="131"/>
      <c r="Q1152" s="381"/>
      <c r="R1152" s="381"/>
      <c r="S1152" s="381"/>
    </row>
    <row r="1153" spans="1:19" ht="12.75" customHeight="1" x14ac:dyDescent="0.25">
      <c r="A1153" s="128" t="str">
        <f t="shared" si="25"/>
        <v/>
      </c>
      <c r="B1153" s="129"/>
      <c r="C1153" s="130"/>
      <c r="D1153" s="98"/>
      <c r="E1153" s="95"/>
      <c r="F1153" s="187"/>
      <c r="G1153" s="98"/>
      <c r="H1153" s="98"/>
      <c r="I1153" s="95"/>
      <c r="J1153" s="131" t="str">
        <f t="shared" si="24"/>
        <v/>
      </c>
      <c r="K1153" s="131"/>
      <c r="L1153" s="132"/>
      <c r="M1153" s="131"/>
      <c r="N1153" s="134"/>
      <c r="O1153" s="95"/>
      <c r="P1153" s="131"/>
      <c r="Q1153" s="381"/>
      <c r="R1153" s="381"/>
      <c r="S1153" s="381"/>
    </row>
    <row r="1154" spans="1:19" ht="12.75" customHeight="1" x14ac:dyDescent="0.25">
      <c r="A1154" s="128" t="str">
        <f t="shared" si="25"/>
        <v/>
      </c>
      <c r="B1154" s="129"/>
      <c r="C1154" s="130"/>
      <c r="D1154" s="98"/>
      <c r="E1154" s="95"/>
      <c r="F1154" s="187"/>
      <c r="G1154" s="98"/>
      <c r="H1154" s="98"/>
      <c r="I1154" s="95"/>
      <c r="J1154" s="131" t="str">
        <f t="shared" si="24"/>
        <v/>
      </c>
      <c r="K1154" s="131"/>
      <c r="L1154" s="132"/>
      <c r="M1154" s="131"/>
      <c r="N1154" s="134"/>
      <c r="O1154" s="95"/>
      <c r="P1154" s="131"/>
      <c r="Q1154" s="381"/>
      <c r="R1154" s="381"/>
      <c r="S1154" s="381"/>
    </row>
    <row r="1155" spans="1:19" ht="12.75" customHeight="1" x14ac:dyDescent="0.25">
      <c r="A1155" s="128" t="str">
        <f t="shared" si="25"/>
        <v/>
      </c>
      <c r="B1155" s="129"/>
      <c r="C1155" s="130"/>
      <c r="D1155" s="98"/>
      <c r="E1155" s="95"/>
      <c r="F1155" s="187"/>
      <c r="G1155" s="98"/>
      <c r="H1155" s="98"/>
      <c r="I1155" s="95"/>
      <c r="J1155" s="131" t="str">
        <f t="shared" si="24"/>
        <v/>
      </c>
      <c r="K1155" s="131"/>
      <c r="L1155" s="132"/>
      <c r="M1155" s="131"/>
      <c r="N1155" s="134"/>
      <c r="O1155" s="95"/>
      <c r="P1155" s="131"/>
      <c r="Q1155" s="381"/>
      <c r="R1155" s="381"/>
      <c r="S1155" s="381"/>
    </row>
    <row r="1156" spans="1:19" ht="12.75" customHeight="1" x14ac:dyDescent="0.25">
      <c r="A1156" s="128" t="str">
        <f t="shared" si="25"/>
        <v/>
      </c>
      <c r="B1156" s="129"/>
      <c r="C1156" s="130"/>
      <c r="D1156" s="98"/>
      <c r="E1156" s="95"/>
      <c r="F1156" s="187"/>
      <c r="G1156" s="98"/>
      <c r="H1156" s="98"/>
      <c r="I1156" s="95"/>
      <c r="J1156" s="131" t="str">
        <f t="shared" si="24"/>
        <v/>
      </c>
      <c r="K1156" s="131"/>
      <c r="L1156" s="132"/>
      <c r="M1156" s="131"/>
      <c r="N1156" s="134"/>
      <c r="O1156" s="95"/>
      <c r="P1156" s="131"/>
      <c r="Q1156" s="381"/>
      <c r="R1156" s="381"/>
      <c r="S1156" s="381"/>
    </row>
    <row r="1157" spans="1:19" ht="12.75" customHeight="1" x14ac:dyDescent="0.25">
      <c r="A1157" s="128" t="str">
        <f t="shared" si="25"/>
        <v/>
      </c>
      <c r="B1157" s="129"/>
      <c r="C1157" s="130"/>
      <c r="D1157" s="98"/>
      <c r="E1157" s="95"/>
      <c r="F1157" s="187"/>
      <c r="G1157" s="98"/>
      <c r="H1157" s="98"/>
      <c r="I1157" s="95"/>
      <c r="J1157" s="131" t="str">
        <f t="shared" si="24"/>
        <v/>
      </c>
      <c r="K1157" s="131"/>
      <c r="L1157" s="132"/>
      <c r="M1157" s="131"/>
      <c r="N1157" s="134"/>
      <c r="O1157" s="95"/>
      <c r="P1157" s="131"/>
      <c r="Q1157" s="381"/>
      <c r="R1157" s="381"/>
      <c r="S1157" s="381"/>
    </row>
    <row r="1158" spans="1:19" ht="12.75" customHeight="1" x14ac:dyDescent="0.25">
      <c r="A1158" s="128" t="str">
        <f t="shared" si="25"/>
        <v/>
      </c>
      <c r="B1158" s="129"/>
      <c r="C1158" s="130"/>
      <c r="D1158" s="98"/>
      <c r="E1158" s="95"/>
      <c r="F1158" s="187"/>
      <c r="G1158" s="98"/>
      <c r="H1158" s="98"/>
      <c r="I1158" s="95"/>
      <c r="J1158" s="131" t="str">
        <f t="shared" si="24"/>
        <v/>
      </c>
      <c r="K1158" s="131"/>
      <c r="L1158" s="132"/>
      <c r="M1158" s="131"/>
      <c r="N1158" s="134"/>
      <c r="O1158" s="95"/>
      <c r="P1158" s="131"/>
      <c r="Q1158" s="381"/>
      <c r="R1158" s="381"/>
      <c r="S1158" s="381"/>
    </row>
    <row r="1159" spans="1:19" ht="12.75" customHeight="1" x14ac:dyDescent="0.25">
      <c r="A1159" s="128" t="str">
        <f t="shared" si="25"/>
        <v/>
      </c>
      <c r="B1159" s="129"/>
      <c r="C1159" s="130"/>
      <c r="D1159" s="98"/>
      <c r="E1159" s="95"/>
      <c r="F1159" s="187"/>
      <c r="G1159" s="98"/>
      <c r="H1159" s="98"/>
      <c r="I1159" s="95"/>
      <c r="J1159" s="131" t="str">
        <f t="shared" si="24"/>
        <v/>
      </c>
      <c r="K1159" s="131"/>
      <c r="L1159" s="132"/>
      <c r="M1159" s="131"/>
      <c r="N1159" s="134"/>
      <c r="O1159" s="95"/>
      <c r="P1159" s="131"/>
      <c r="Q1159" s="381"/>
      <c r="R1159" s="381"/>
      <c r="S1159" s="381"/>
    </row>
    <row r="1160" spans="1:19" ht="12.75" customHeight="1" x14ac:dyDescent="0.25">
      <c r="A1160" s="128" t="str">
        <f t="shared" si="25"/>
        <v/>
      </c>
      <c r="B1160" s="129"/>
      <c r="C1160" s="130"/>
      <c r="D1160" s="98"/>
      <c r="E1160" s="95"/>
      <c r="F1160" s="187"/>
      <c r="G1160" s="98"/>
      <c r="H1160" s="98"/>
      <c r="I1160" s="95"/>
      <c r="J1160" s="131" t="str">
        <f t="shared" si="24"/>
        <v/>
      </c>
      <c r="K1160" s="131"/>
      <c r="L1160" s="132"/>
      <c r="M1160" s="131"/>
      <c r="N1160" s="134"/>
      <c r="O1160" s="95"/>
      <c r="P1160" s="131"/>
      <c r="Q1160" s="381"/>
      <c r="R1160" s="381"/>
      <c r="S1160" s="381"/>
    </row>
    <row r="1161" spans="1:19" ht="12.75" customHeight="1" x14ac:dyDescent="0.25">
      <c r="A1161" s="128" t="str">
        <f t="shared" si="25"/>
        <v/>
      </c>
      <c r="B1161" s="129"/>
      <c r="C1161" s="130"/>
      <c r="D1161" s="98"/>
      <c r="E1161" s="95"/>
      <c r="F1161" s="187"/>
      <c r="G1161" s="98"/>
      <c r="H1161" s="98"/>
      <c r="I1161" s="95"/>
      <c r="J1161" s="131" t="str">
        <f t="shared" si="24"/>
        <v/>
      </c>
      <c r="K1161" s="131"/>
      <c r="L1161" s="132"/>
      <c r="M1161" s="131"/>
      <c r="N1161" s="134"/>
      <c r="O1161" s="95"/>
      <c r="P1161" s="131"/>
      <c r="Q1161" s="381"/>
      <c r="R1161" s="381"/>
      <c r="S1161" s="381"/>
    </row>
    <row r="1162" spans="1:19" ht="12.75" customHeight="1" x14ac:dyDescent="0.25">
      <c r="A1162" s="128" t="str">
        <f t="shared" si="25"/>
        <v/>
      </c>
      <c r="B1162" s="129"/>
      <c r="C1162" s="130"/>
      <c r="D1162" s="98"/>
      <c r="E1162" s="95"/>
      <c r="F1162" s="187"/>
      <c r="G1162" s="98"/>
      <c r="H1162" s="98"/>
      <c r="I1162" s="95"/>
      <c r="J1162" s="131" t="str">
        <f t="shared" si="24"/>
        <v/>
      </c>
      <c r="K1162" s="131"/>
      <c r="L1162" s="132"/>
      <c r="M1162" s="131"/>
      <c r="N1162" s="134"/>
      <c r="O1162" s="95"/>
      <c r="P1162" s="131"/>
      <c r="Q1162" s="381"/>
      <c r="R1162" s="381"/>
      <c r="S1162" s="381"/>
    </row>
    <row r="1163" spans="1:19" ht="12.75" customHeight="1" x14ac:dyDescent="0.25">
      <c r="A1163" s="128" t="str">
        <f t="shared" si="25"/>
        <v/>
      </c>
      <c r="B1163" s="129"/>
      <c r="C1163" s="130"/>
      <c r="D1163" s="98"/>
      <c r="E1163" s="95"/>
      <c r="F1163" s="187"/>
      <c r="G1163" s="98"/>
      <c r="H1163" s="98"/>
      <c r="I1163" s="95"/>
      <c r="J1163" s="131" t="str">
        <f t="shared" si="24"/>
        <v/>
      </c>
      <c r="K1163" s="131"/>
      <c r="L1163" s="132"/>
      <c r="M1163" s="131"/>
      <c r="N1163" s="134"/>
      <c r="O1163" s="95"/>
      <c r="P1163" s="131"/>
      <c r="Q1163" s="381"/>
      <c r="R1163" s="381"/>
      <c r="S1163" s="381"/>
    </row>
    <row r="1164" spans="1:19" ht="12.75" customHeight="1" x14ac:dyDescent="0.25">
      <c r="A1164" s="128" t="str">
        <f t="shared" si="25"/>
        <v/>
      </c>
      <c r="B1164" s="129"/>
      <c r="C1164" s="130"/>
      <c r="D1164" s="98"/>
      <c r="E1164" s="95"/>
      <c r="F1164" s="187"/>
      <c r="G1164" s="98"/>
      <c r="H1164" s="98"/>
      <c r="I1164" s="95"/>
      <c r="J1164" s="131" t="str">
        <f t="shared" si="24"/>
        <v/>
      </c>
      <c r="K1164" s="131"/>
      <c r="L1164" s="132"/>
      <c r="M1164" s="131"/>
      <c r="N1164" s="134"/>
      <c r="O1164" s="95"/>
      <c r="P1164" s="131"/>
      <c r="Q1164" s="381"/>
      <c r="R1164" s="381"/>
      <c r="S1164" s="381"/>
    </row>
    <row r="1165" spans="1:19" ht="12.75" customHeight="1" x14ac:dyDescent="0.25">
      <c r="A1165" s="128" t="str">
        <f t="shared" si="25"/>
        <v/>
      </c>
      <c r="B1165" s="129"/>
      <c r="C1165" s="130"/>
      <c r="D1165" s="98"/>
      <c r="E1165" s="95"/>
      <c r="F1165" s="187"/>
      <c r="G1165" s="98"/>
      <c r="H1165" s="98"/>
      <c r="I1165" s="95"/>
      <c r="J1165" s="131" t="str">
        <f t="shared" si="24"/>
        <v/>
      </c>
      <c r="K1165" s="131"/>
      <c r="L1165" s="132"/>
      <c r="M1165" s="131"/>
      <c r="N1165" s="134"/>
      <c r="O1165" s="95"/>
      <c r="P1165" s="131"/>
      <c r="Q1165" s="381"/>
      <c r="R1165" s="381"/>
      <c r="S1165" s="381"/>
    </row>
    <row r="1166" spans="1:19" ht="12.75" customHeight="1" x14ac:dyDescent="0.25">
      <c r="A1166" s="128" t="str">
        <f t="shared" si="25"/>
        <v/>
      </c>
      <c r="B1166" s="129"/>
      <c r="C1166" s="130"/>
      <c r="D1166" s="98"/>
      <c r="E1166" s="95"/>
      <c r="F1166" s="187"/>
      <c r="G1166" s="98"/>
      <c r="H1166" s="98"/>
      <c r="I1166" s="95"/>
      <c r="J1166" s="131" t="str">
        <f t="shared" si="24"/>
        <v/>
      </c>
      <c r="K1166" s="131"/>
      <c r="L1166" s="132"/>
      <c r="M1166" s="131"/>
      <c r="N1166" s="134"/>
      <c r="O1166" s="95"/>
      <c r="P1166" s="131"/>
      <c r="Q1166" s="381"/>
      <c r="R1166" s="381"/>
      <c r="S1166" s="381"/>
    </row>
    <row r="1167" spans="1:19" ht="12.75" customHeight="1" x14ac:dyDescent="0.25">
      <c r="A1167" s="128" t="str">
        <f t="shared" si="25"/>
        <v/>
      </c>
      <c r="B1167" s="129"/>
      <c r="C1167" s="130"/>
      <c r="D1167" s="98"/>
      <c r="E1167" s="95"/>
      <c r="F1167" s="187"/>
      <c r="G1167" s="98"/>
      <c r="H1167" s="98"/>
      <c r="I1167" s="95"/>
      <c r="J1167" s="131" t="str">
        <f t="shared" si="24"/>
        <v/>
      </c>
      <c r="K1167" s="131"/>
      <c r="L1167" s="132"/>
      <c r="M1167" s="131"/>
      <c r="N1167" s="134"/>
      <c r="O1167" s="95"/>
      <c r="P1167" s="131"/>
      <c r="Q1167" s="381"/>
      <c r="R1167" s="381"/>
      <c r="S1167" s="381"/>
    </row>
    <row r="1168" spans="1:19" ht="12.75" customHeight="1" x14ac:dyDescent="0.25">
      <c r="A1168" s="128" t="str">
        <f t="shared" si="25"/>
        <v/>
      </c>
      <c r="B1168" s="129"/>
      <c r="C1168" s="130"/>
      <c r="D1168" s="98"/>
      <c r="E1168" s="95"/>
      <c r="F1168" s="187"/>
      <c r="G1168" s="98"/>
      <c r="H1168" s="98"/>
      <c r="I1168" s="95"/>
      <c r="J1168" s="131" t="str">
        <f t="shared" si="24"/>
        <v/>
      </c>
      <c r="K1168" s="131"/>
      <c r="L1168" s="132"/>
      <c r="M1168" s="131"/>
      <c r="N1168" s="134"/>
      <c r="O1168" s="95"/>
      <c r="P1168" s="131"/>
      <c r="Q1168" s="381"/>
      <c r="R1168" s="381"/>
      <c r="S1168" s="381"/>
    </row>
    <row r="1169" spans="1:19" ht="12.75" customHeight="1" x14ac:dyDescent="0.25">
      <c r="A1169" s="128" t="str">
        <f t="shared" si="25"/>
        <v/>
      </c>
      <c r="B1169" s="129"/>
      <c r="C1169" s="130"/>
      <c r="D1169" s="98"/>
      <c r="E1169" s="95"/>
      <c r="F1169" s="187"/>
      <c r="G1169" s="98"/>
      <c r="H1169" s="98"/>
      <c r="I1169" s="95"/>
      <c r="J1169" s="131" t="str">
        <f t="shared" si="24"/>
        <v/>
      </c>
      <c r="K1169" s="131"/>
      <c r="L1169" s="132"/>
      <c r="M1169" s="131"/>
      <c r="N1169" s="134"/>
      <c r="O1169" s="95"/>
      <c r="P1169" s="131"/>
      <c r="Q1169" s="381"/>
      <c r="R1169" s="381"/>
      <c r="S1169" s="381"/>
    </row>
    <row r="1170" spans="1:19" ht="12.75" customHeight="1" x14ac:dyDescent="0.25">
      <c r="A1170" s="128" t="str">
        <f t="shared" si="25"/>
        <v/>
      </c>
      <c r="B1170" s="129"/>
      <c r="C1170" s="130"/>
      <c r="D1170" s="98"/>
      <c r="E1170" s="95"/>
      <c r="F1170" s="187"/>
      <c r="G1170" s="98"/>
      <c r="H1170" s="98"/>
      <c r="I1170" s="95"/>
      <c r="J1170" s="131" t="str">
        <f t="shared" si="24"/>
        <v/>
      </c>
      <c r="K1170" s="131"/>
      <c r="L1170" s="132"/>
      <c r="M1170" s="131"/>
      <c r="N1170" s="134"/>
      <c r="O1170" s="95"/>
      <c r="P1170" s="131"/>
      <c r="Q1170" s="381"/>
      <c r="R1170" s="381"/>
      <c r="S1170" s="381"/>
    </row>
    <row r="1171" spans="1:19" ht="12.75" customHeight="1" x14ac:dyDescent="0.25">
      <c r="A1171" s="128" t="str">
        <f t="shared" si="25"/>
        <v/>
      </c>
      <c r="B1171" s="129"/>
      <c r="C1171" s="130"/>
      <c r="D1171" s="98"/>
      <c r="E1171" s="95"/>
      <c r="F1171" s="187"/>
      <c r="G1171" s="98"/>
      <c r="H1171" s="98"/>
      <c r="I1171" s="95"/>
      <c r="J1171" s="131" t="str">
        <f t="shared" si="24"/>
        <v/>
      </c>
      <c r="K1171" s="131"/>
      <c r="L1171" s="132"/>
      <c r="M1171" s="131"/>
      <c r="N1171" s="134"/>
      <c r="O1171" s="95"/>
      <c r="P1171" s="131"/>
      <c r="Q1171" s="381"/>
      <c r="R1171" s="381"/>
      <c r="S1171" s="381"/>
    </row>
    <row r="1172" spans="1:19" ht="12.75" customHeight="1" x14ac:dyDescent="0.25">
      <c r="A1172" s="128" t="str">
        <f t="shared" si="25"/>
        <v/>
      </c>
      <c r="B1172" s="129"/>
      <c r="C1172" s="130"/>
      <c r="D1172" s="98"/>
      <c r="E1172" s="95"/>
      <c r="F1172" s="187"/>
      <c r="G1172" s="98"/>
      <c r="H1172" s="98"/>
      <c r="I1172" s="95"/>
      <c r="J1172" s="131" t="str">
        <f t="shared" si="24"/>
        <v/>
      </c>
      <c r="K1172" s="131"/>
      <c r="L1172" s="132"/>
      <c r="M1172" s="131"/>
      <c r="N1172" s="134"/>
      <c r="O1172" s="95"/>
      <c r="P1172" s="131"/>
      <c r="Q1172" s="381"/>
      <c r="R1172" s="381"/>
      <c r="S1172" s="381"/>
    </row>
    <row r="1173" spans="1:19" ht="12.75" customHeight="1" x14ac:dyDescent="0.25">
      <c r="A1173" s="128" t="str">
        <f t="shared" si="25"/>
        <v/>
      </c>
      <c r="B1173" s="129"/>
      <c r="C1173" s="130"/>
      <c r="D1173" s="98"/>
      <c r="E1173" s="95"/>
      <c r="F1173" s="187"/>
      <c r="G1173" s="98"/>
      <c r="H1173" s="98"/>
      <c r="I1173" s="95"/>
      <c r="J1173" s="131" t="str">
        <f t="shared" si="24"/>
        <v/>
      </c>
      <c r="K1173" s="131"/>
      <c r="L1173" s="132"/>
      <c r="M1173" s="131"/>
      <c r="N1173" s="134"/>
      <c r="O1173" s="95"/>
      <c r="P1173" s="131"/>
      <c r="Q1173" s="381"/>
      <c r="R1173" s="381"/>
      <c r="S1173" s="381"/>
    </row>
    <row r="1174" spans="1:19" ht="12.75" customHeight="1" x14ac:dyDescent="0.25">
      <c r="A1174" s="128" t="str">
        <f t="shared" si="25"/>
        <v/>
      </c>
      <c r="B1174" s="129"/>
      <c r="C1174" s="130"/>
      <c r="D1174" s="98"/>
      <c r="E1174" s="95"/>
      <c r="F1174" s="187"/>
      <c r="G1174" s="98"/>
      <c r="H1174" s="98"/>
      <c r="I1174" s="95"/>
      <c r="J1174" s="131" t="str">
        <f t="shared" si="24"/>
        <v/>
      </c>
      <c r="K1174" s="131"/>
      <c r="L1174" s="132"/>
      <c r="M1174" s="131"/>
      <c r="N1174" s="134"/>
      <c r="O1174" s="95"/>
      <c r="P1174" s="131"/>
      <c r="Q1174" s="381"/>
      <c r="R1174" s="381"/>
      <c r="S1174" s="381"/>
    </row>
    <row r="1175" spans="1:19" ht="12.75" customHeight="1" x14ac:dyDescent="0.25">
      <c r="A1175" s="128" t="str">
        <f t="shared" si="25"/>
        <v/>
      </c>
      <c r="B1175" s="129"/>
      <c r="C1175" s="130"/>
      <c r="D1175" s="98"/>
      <c r="E1175" s="95"/>
      <c r="F1175" s="187"/>
      <c r="G1175" s="98"/>
      <c r="H1175" s="98"/>
      <c r="I1175" s="95"/>
      <c r="J1175" s="131" t="str">
        <f t="shared" si="24"/>
        <v/>
      </c>
      <c r="K1175" s="131"/>
      <c r="L1175" s="132"/>
      <c r="M1175" s="131"/>
      <c r="N1175" s="134"/>
      <c r="O1175" s="95"/>
      <c r="P1175" s="131"/>
      <c r="Q1175" s="381"/>
      <c r="R1175" s="381"/>
      <c r="S1175" s="381"/>
    </row>
    <row r="1176" spans="1:19" ht="12.75" customHeight="1" x14ac:dyDescent="0.25">
      <c r="A1176" s="128" t="str">
        <f t="shared" si="25"/>
        <v/>
      </c>
      <c r="B1176" s="129"/>
      <c r="C1176" s="130"/>
      <c r="D1176" s="98"/>
      <c r="E1176" s="95"/>
      <c r="F1176" s="187"/>
      <c r="G1176" s="98"/>
      <c r="H1176" s="98"/>
      <c r="I1176" s="95"/>
      <c r="J1176" s="131" t="str">
        <f t="shared" si="24"/>
        <v/>
      </c>
      <c r="K1176" s="131"/>
      <c r="L1176" s="132"/>
      <c r="M1176" s="131"/>
      <c r="N1176" s="134"/>
      <c r="O1176" s="95"/>
      <c r="P1176" s="131"/>
      <c r="Q1176" s="381"/>
      <c r="R1176" s="381"/>
      <c r="S1176" s="381"/>
    </row>
    <row r="1177" spans="1:19" ht="12.75" customHeight="1" x14ac:dyDescent="0.25">
      <c r="A1177" s="128" t="str">
        <f t="shared" si="25"/>
        <v/>
      </c>
      <c r="B1177" s="129"/>
      <c r="C1177" s="130"/>
      <c r="D1177" s="98"/>
      <c r="E1177" s="95"/>
      <c r="F1177" s="187"/>
      <c r="G1177" s="98"/>
      <c r="H1177" s="98"/>
      <c r="I1177" s="95"/>
      <c r="J1177" s="131" t="str">
        <f t="shared" si="24"/>
        <v/>
      </c>
      <c r="K1177" s="131"/>
      <c r="L1177" s="132"/>
      <c r="M1177" s="131"/>
      <c r="N1177" s="134"/>
      <c r="O1177" s="95"/>
      <c r="P1177" s="131"/>
      <c r="Q1177" s="381"/>
      <c r="R1177" s="381"/>
      <c r="S1177" s="381"/>
    </row>
    <row r="1178" spans="1:19" ht="12.75" customHeight="1" x14ac:dyDescent="0.25">
      <c r="A1178" s="128" t="str">
        <f t="shared" si="25"/>
        <v/>
      </c>
      <c r="B1178" s="129"/>
      <c r="C1178" s="130"/>
      <c r="D1178" s="98"/>
      <c r="E1178" s="95"/>
      <c r="F1178" s="187"/>
      <c r="G1178" s="98"/>
      <c r="H1178" s="98"/>
      <c r="I1178" s="95"/>
      <c r="J1178" s="131" t="str">
        <f t="shared" si="24"/>
        <v/>
      </c>
      <c r="K1178" s="131"/>
      <c r="L1178" s="132"/>
      <c r="M1178" s="131"/>
      <c r="N1178" s="134"/>
      <c r="O1178" s="95"/>
      <c r="P1178" s="131"/>
      <c r="Q1178" s="381"/>
      <c r="R1178" s="381"/>
      <c r="S1178" s="381"/>
    </row>
    <row r="1179" spans="1:19" ht="12.75" customHeight="1" x14ac:dyDescent="0.25">
      <c r="A1179" s="128" t="str">
        <f t="shared" si="25"/>
        <v/>
      </c>
      <c r="B1179" s="129"/>
      <c r="C1179" s="130"/>
      <c r="D1179" s="98"/>
      <c r="E1179" s="95"/>
      <c r="F1179" s="187"/>
      <c r="G1179" s="98"/>
      <c r="H1179" s="98"/>
      <c r="I1179" s="95"/>
      <c r="J1179" s="131" t="str">
        <f t="shared" si="24"/>
        <v/>
      </c>
      <c r="K1179" s="131"/>
      <c r="L1179" s="132"/>
      <c r="M1179" s="131"/>
      <c r="N1179" s="134"/>
      <c r="O1179" s="95"/>
      <c r="P1179" s="131"/>
      <c r="Q1179" s="381"/>
      <c r="R1179" s="381"/>
      <c r="S1179" s="381"/>
    </row>
    <row r="1180" spans="1:19" ht="12.75" customHeight="1" x14ac:dyDescent="0.25">
      <c r="A1180" s="128" t="str">
        <f t="shared" si="25"/>
        <v/>
      </c>
      <c r="B1180" s="129"/>
      <c r="C1180" s="130"/>
      <c r="D1180" s="98"/>
      <c r="E1180" s="95"/>
      <c r="F1180" s="187"/>
      <c r="G1180" s="98"/>
      <c r="H1180" s="98"/>
      <c r="I1180" s="95"/>
      <c r="J1180" s="131" t="str">
        <f t="shared" si="24"/>
        <v/>
      </c>
      <c r="K1180" s="131"/>
      <c r="L1180" s="132"/>
      <c r="M1180" s="131"/>
      <c r="N1180" s="134"/>
      <c r="O1180" s="95"/>
      <c r="P1180" s="131"/>
      <c r="Q1180" s="381"/>
      <c r="R1180" s="381"/>
      <c r="S1180" s="381"/>
    </row>
    <row r="1181" spans="1:19" ht="12.75" customHeight="1" x14ac:dyDescent="0.25">
      <c r="A1181" s="128" t="str">
        <f t="shared" si="25"/>
        <v/>
      </c>
      <c r="B1181" s="129"/>
      <c r="C1181" s="130"/>
      <c r="D1181" s="98"/>
      <c r="E1181" s="95"/>
      <c r="F1181" s="187"/>
      <c r="G1181" s="98"/>
      <c r="H1181" s="98"/>
      <c r="I1181" s="95"/>
      <c r="J1181" s="131" t="str">
        <f t="shared" si="24"/>
        <v/>
      </c>
      <c r="K1181" s="131"/>
      <c r="L1181" s="132"/>
      <c r="M1181" s="131"/>
      <c r="N1181" s="134"/>
      <c r="O1181" s="95"/>
      <c r="P1181" s="131"/>
      <c r="Q1181" s="381"/>
      <c r="R1181" s="381"/>
      <c r="S1181" s="381"/>
    </row>
    <row r="1182" spans="1:19" ht="12.75" customHeight="1" x14ac:dyDescent="0.25">
      <c r="A1182" s="128" t="str">
        <f t="shared" si="25"/>
        <v/>
      </c>
      <c r="B1182" s="129"/>
      <c r="C1182" s="130"/>
      <c r="D1182" s="98"/>
      <c r="E1182" s="95"/>
      <c r="F1182" s="187"/>
      <c r="G1182" s="98"/>
      <c r="H1182" s="98"/>
      <c r="I1182" s="95"/>
      <c r="J1182" s="131" t="str">
        <f t="shared" si="24"/>
        <v/>
      </c>
      <c r="K1182" s="131"/>
      <c r="L1182" s="132"/>
      <c r="M1182" s="131"/>
      <c r="N1182" s="134"/>
      <c r="O1182" s="95"/>
      <c r="P1182" s="131"/>
      <c r="Q1182" s="381"/>
      <c r="R1182" s="381"/>
      <c r="S1182" s="381"/>
    </row>
    <row r="1183" spans="1:19" ht="12.75" customHeight="1" x14ac:dyDescent="0.25">
      <c r="A1183" s="128" t="str">
        <f t="shared" si="25"/>
        <v/>
      </c>
      <c r="B1183" s="129"/>
      <c r="C1183" s="130"/>
      <c r="D1183" s="98"/>
      <c r="E1183" s="95"/>
      <c r="F1183" s="187"/>
      <c r="G1183" s="98"/>
      <c r="H1183" s="98"/>
      <c r="I1183" s="95"/>
      <c r="J1183" s="131" t="str">
        <f t="shared" si="24"/>
        <v/>
      </c>
      <c r="K1183" s="131"/>
      <c r="L1183" s="132"/>
      <c r="M1183" s="131"/>
      <c r="N1183" s="134"/>
      <c r="O1183" s="95"/>
      <c r="P1183" s="131"/>
      <c r="Q1183" s="381"/>
      <c r="R1183" s="381"/>
      <c r="S1183" s="381"/>
    </row>
    <row r="1184" spans="1:19" ht="12.75" customHeight="1" x14ac:dyDescent="0.25">
      <c r="A1184" s="128" t="str">
        <f t="shared" si="25"/>
        <v/>
      </c>
      <c r="B1184" s="129"/>
      <c r="C1184" s="130"/>
      <c r="D1184" s="98"/>
      <c r="E1184" s="95"/>
      <c r="F1184" s="187"/>
      <c r="G1184" s="98"/>
      <c r="H1184" s="98"/>
      <c r="I1184" s="95"/>
      <c r="J1184" s="131" t="str">
        <f t="shared" si="24"/>
        <v/>
      </c>
      <c r="K1184" s="131"/>
      <c r="L1184" s="132"/>
      <c r="M1184" s="131"/>
      <c r="N1184" s="134"/>
      <c r="O1184" s="95"/>
      <c r="P1184" s="131"/>
      <c r="Q1184" s="381"/>
      <c r="R1184" s="381"/>
      <c r="S1184" s="381"/>
    </row>
    <row r="1185" spans="1:19" ht="12.75" customHeight="1" x14ac:dyDescent="0.25">
      <c r="A1185" s="128" t="str">
        <f t="shared" si="25"/>
        <v/>
      </c>
      <c r="B1185" s="129"/>
      <c r="C1185" s="130"/>
      <c r="D1185" s="98"/>
      <c r="E1185" s="95"/>
      <c r="F1185" s="187"/>
      <c r="G1185" s="98"/>
      <c r="H1185" s="98"/>
      <c r="I1185" s="95"/>
      <c r="J1185" s="131" t="str">
        <f t="shared" si="24"/>
        <v/>
      </c>
      <c r="K1185" s="131"/>
      <c r="L1185" s="132"/>
      <c r="M1185" s="131"/>
      <c r="N1185" s="134"/>
      <c r="O1185" s="95"/>
      <c r="P1185" s="131"/>
      <c r="Q1185" s="381"/>
      <c r="R1185" s="381"/>
      <c r="S1185" s="381"/>
    </row>
    <row r="1186" spans="1:19" ht="12.75" customHeight="1" x14ac:dyDescent="0.25">
      <c r="A1186" s="128" t="str">
        <f t="shared" si="25"/>
        <v/>
      </c>
      <c r="B1186" s="129"/>
      <c r="C1186" s="130"/>
      <c r="D1186" s="98"/>
      <c r="E1186" s="95"/>
      <c r="F1186" s="187"/>
      <c r="G1186" s="98"/>
      <c r="H1186" s="98"/>
      <c r="I1186" s="95"/>
      <c r="J1186" s="131" t="str">
        <f t="shared" si="24"/>
        <v/>
      </c>
      <c r="K1186" s="131"/>
      <c r="L1186" s="132"/>
      <c r="M1186" s="131"/>
      <c r="N1186" s="134"/>
      <c r="O1186" s="95"/>
      <c r="P1186" s="131"/>
      <c r="Q1186" s="381"/>
      <c r="R1186" s="381"/>
      <c r="S1186" s="381"/>
    </row>
    <row r="1187" spans="1:19" ht="12.75" customHeight="1" x14ac:dyDescent="0.25">
      <c r="A1187" s="128" t="str">
        <f t="shared" si="25"/>
        <v/>
      </c>
      <c r="B1187" s="129"/>
      <c r="C1187" s="130"/>
      <c r="D1187" s="98"/>
      <c r="E1187" s="95"/>
      <c r="F1187" s="187"/>
      <c r="G1187" s="98"/>
      <c r="H1187" s="98"/>
      <c r="I1187" s="95"/>
      <c r="J1187" s="131" t="str">
        <f t="shared" si="24"/>
        <v/>
      </c>
      <c r="K1187" s="131"/>
      <c r="L1187" s="132"/>
      <c r="M1187" s="131"/>
      <c r="N1187" s="134"/>
      <c r="O1187" s="95"/>
      <c r="P1187" s="131"/>
      <c r="Q1187" s="381"/>
      <c r="R1187" s="381"/>
      <c r="S1187" s="381"/>
    </row>
    <row r="1188" spans="1:19" ht="12.75" customHeight="1" x14ac:dyDescent="0.25">
      <c r="A1188" s="128" t="str">
        <f t="shared" si="25"/>
        <v/>
      </c>
      <c r="B1188" s="129"/>
      <c r="C1188" s="130"/>
      <c r="D1188" s="98"/>
      <c r="E1188" s="95"/>
      <c r="F1188" s="187"/>
      <c r="G1188" s="98"/>
      <c r="H1188" s="98"/>
      <c r="I1188" s="95"/>
      <c r="J1188" s="131" t="str">
        <f t="shared" si="24"/>
        <v/>
      </c>
      <c r="K1188" s="131"/>
      <c r="L1188" s="132"/>
      <c r="M1188" s="131"/>
      <c r="N1188" s="134"/>
      <c r="O1188" s="95"/>
      <c r="P1188" s="131"/>
      <c r="Q1188" s="381"/>
      <c r="R1188" s="381"/>
      <c r="S1188" s="381"/>
    </row>
    <row r="1189" spans="1:19" ht="12.75" customHeight="1" x14ac:dyDescent="0.25">
      <c r="A1189" s="128" t="str">
        <f t="shared" si="25"/>
        <v/>
      </c>
      <c r="B1189" s="129"/>
      <c r="C1189" s="130"/>
      <c r="D1189" s="98"/>
      <c r="E1189" s="95"/>
      <c r="F1189" s="187"/>
      <c r="G1189" s="98"/>
      <c r="H1189" s="98"/>
      <c r="I1189" s="95"/>
      <c r="J1189" s="131" t="str">
        <f t="shared" si="24"/>
        <v/>
      </c>
      <c r="K1189" s="131"/>
      <c r="L1189" s="132"/>
      <c r="M1189" s="131"/>
      <c r="N1189" s="134"/>
      <c r="O1189" s="95"/>
      <c r="P1189" s="131"/>
      <c r="Q1189" s="381"/>
      <c r="R1189" s="381"/>
      <c r="S1189" s="381"/>
    </row>
    <row r="1190" spans="1:19" ht="12.75" customHeight="1" x14ac:dyDescent="0.25">
      <c r="A1190" s="128" t="str">
        <f t="shared" si="25"/>
        <v/>
      </c>
      <c r="B1190" s="129"/>
      <c r="C1190" s="130"/>
      <c r="D1190" s="98"/>
      <c r="E1190" s="95"/>
      <c r="F1190" s="187"/>
      <c r="G1190" s="98"/>
      <c r="H1190" s="98"/>
      <c r="I1190" s="95"/>
      <c r="J1190" s="131" t="str">
        <f t="shared" si="24"/>
        <v/>
      </c>
      <c r="K1190" s="131"/>
      <c r="L1190" s="132"/>
      <c r="M1190" s="131"/>
      <c r="N1190" s="134"/>
      <c r="O1190" s="95"/>
      <c r="P1190" s="131"/>
      <c r="Q1190" s="381"/>
      <c r="R1190" s="381"/>
      <c r="S1190" s="381"/>
    </row>
    <row r="1191" spans="1:19" ht="12.75" customHeight="1" x14ac:dyDescent="0.25">
      <c r="A1191" s="128" t="str">
        <f t="shared" si="25"/>
        <v/>
      </c>
      <c r="B1191" s="129"/>
      <c r="C1191" s="130"/>
      <c r="D1191" s="98"/>
      <c r="E1191" s="95"/>
      <c r="F1191" s="187"/>
      <c r="G1191" s="98"/>
      <c r="H1191" s="98"/>
      <c r="I1191" s="95"/>
      <c r="J1191" s="131" t="str">
        <f t="shared" si="24"/>
        <v/>
      </c>
      <c r="K1191" s="131"/>
      <c r="L1191" s="132"/>
      <c r="M1191" s="131"/>
      <c r="N1191" s="134"/>
      <c r="O1191" s="95"/>
      <c r="P1191" s="131"/>
      <c r="Q1191" s="381"/>
      <c r="R1191" s="381"/>
      <c r="S1191" s="381"/>
    </row>
    <row r="1192" spans="1:19" ht="12.75" customHeight="1" x14ac:dyDescent="0.25">
      <c r="A1192" s="128" t="str">
        <f t="shared" si="25"/>
        <v/>
      </c>
      <c r="B1192" s="129"/>
      <c r="C1192" s="130"/>
      <c r="D1192" s="98"/>
      <c r="E1192" s="95"/>
      <c r="F1192" s="187"/>
      <c r="G1192" s="98"/>
      <c r="H1192" s="98"/>
      <c r="I1192" s="95"/>
      <c r="J1192" s="131" t="str">
        <f t="shared" si="24"/>
        <v/>
      </c>
      <c r="K1192" s="131"/>
      <c r="L1192" s="132"/>
      <c r="M1192" s="131"/>
      <c r="N1192" s="134"/>
      <c r="O1192" s="95"/>
      <c r="P1192" s="131"/>
      <c r="Q1192" s="381"/>
      <c r="R1192" s="381"/>
      <c r="S1192" s="381"/>
    </row>
    <row r="1193" spans="1:19" ht="12.75" customHeight="1" x14ac:dyDescent="0.25">
      <c r="A1193" s="128" t="str">
        <f t="shared" si="25"/>
        <v/>
      </c>
      <c r="B1193" s="129"/>
      <c r="C1193" s="130"/>
      <c r="D1193" s="98"/>
      <c r="E1193" s="95"/>
      <c r="F1193" s="187"/>
      <c r="G1193" s="98"/>
      <c r="H1193" s="98"/>
      <c r="I1193" s="95"/>
      <c r="J1193" s="131" t="str">
        <f t="shared" si="24"/>
        <v/>
      </c>
      <c r="K1193" s="131"/>
      <c r="L1193" s="132"/>
      <c r="M1193" s="131"/>
      <c r="N1193" s="134"/>
      <c r="O1193" s="95"/>
      <c r="P1193" s="131"/>
      <c r="Q1193" s="381"/>
      <c r="R1193" s="381"/>
      <c r="S1193" s="381"/>
    </row>
    <row r="1194" spans="1:19" ht="12.75" customHeight="1" x14ac:dyDescent="0.25">
      <c r="A1194" s="128" t="str">
        <f t="shared" si="25"/>
        <v/>
      </c>
      <c r="B1194" s="129"/>
      <c r="C1194" s="130"/>
      <c r="D1194" s="98"/>
      <c r="E1194" s="95"/>
      <c r="F1194" s="187"/>
      <c r="G1194" s="98"/>
      <c r="H1194" s="98"/>
      <c r="I1194" s="95"/>
      <c r="J1194" s="131" t="str">
        <f t="shared" si="24"/>
        <v/>
      </c>
      <c r="K1194" s="131"/>
      <c r="L1194" s="132"/>
      <c r="M1194" s="131"/>
      <c r="N1194" s="134"/>
      <c r="O1194" s="95"/>
      <c r="P1194" s="131"/>
      <c r="Q1194" s="381"/>
      <c r="R1194" s="381"/>
      <c r="S1194" s="381"/>
    </row>
    <row r="1195" spans="1:19" ht="12.75" customHeight="1" x14ac:dyDescent="0.25">
      <c r="A1195" s="128" t="str">
        <f t="shared" si="25"/>
        <v/>
      </c>
      <c r="B1195" s="129"/>
      <c r="C1195" s="130"/>
      <c r="D1195" s="98"/>
      <c r="E1195" s="95"/>
      <c r="F1195" s="187"/>
      <c r="G1195" s="98"/>
      <c r="H1195" s="98"/>
      <c r="I1195" s="95"/>
      <c r="J1195" s="131" t="str">
        <f t="shared" si="24"/>
        <v/>
      </c>
      <c r="K1195" s="131"/>
      <c r="L1195" s="132"/>
      <c r="M1195" s="131"/>
      <c r="N1195" s="134"/>
      <c r="O1195" s="95"/>
      <c r="P1195" s="131"/>
      <c r="Q1195" s="381"/>
      <c r="R1195" s="381"/>
      <c r="S1195" s="381"/>
    </row>
    <row r="1196" spans="1:19" ht="12.75" customHeight="1" x14ac:dyDescent="0.25">
      <c r="A1196" s="128" t="str">
        <f t="shared" si="25"/>
        <v/>
      </c>
      <c r="B1196" s="129"/>
      <c r="C1196" s="130"/>
      <c r="D1196" s="98"/>
      <c r="E1196" s="95"/>
      <c r="F1196" s="187"/>
      <c r="G1196" s="98"/>
      <c r="H1196" s="98"/>
      <c r="I1196" s="95"/>
      <c r="J1196" s="131" t="str">
        <f t="shared" si="24"/>
        <v/>
      </c>
      <c r="K1196" s="131"/>
      <c r="L1196" s="132"/>
      <c r="M1196" s="131"/>
      <c r="N1196" s="134"/>
      <c r="O1196" s="95"/>
      <c r="P1196" s="131"/>
      <c r="Q1196" s="381"/>
      <c r="R1196" s="381"/>
      <c r="S1196" s="381"/>
    </row>
    <row r="1197" spans="1:19" ht="12.75" customHeight="1" x14ac:dyDescent="0.25">
      <c r="A1197" s="128" t="str">
        <f t="shared" si="25"/>
        <v/>
      </c>
      <c r="B1197" s="129"/>
      <c r="C1197" s="130"/>
      <c r="D1197" s="98"/>
      <c r="E1197" s="95"/>
      <c r="F1197" s="187"/>
      <c r="G1197" s="98"/>
      <c r="H1197" s="98"/>
      <c r="I1197" s="95"/>
      <c r="J1197" s="131" t="str">
        <f t="shared" si="24"/>
        <v/>
      </c>
      <c r="K1197" s="131"/>
      <c r="L1197" s="132"/>
      <c r="M1197" s="131"/>
      <c r="N1197" s="134"/>
      <c r="O1197" s="95"/>
      <c r="P1197" s="131"/>
      <c r="Q1197" s="381"/>
      <c r="R1197" s="381"/>
      <c r="S1197" s="381"/>
    </row>
    <row r="1198" spans="1:19" ht="12.75" customHeight="1" x14ac:dyDescent="0.25">
      <c r="A1198" s="128" t="str">
        <f t="shared" si="25"/>
        <v/>
      </c>
      <c r="B1198" s="129"/>
      <c r="C1198" s="130"/>
      <c r="D1198" s="98"/>
      <c r="E1198" s="95"/>
      <c r="F1198" s="187"/>
      <c r="G1198" s="98"/>
      <c r="H1198" s="98"/>
      <c r="I1198" s="95"/>
      <c r="J1198" s="131" t="str">
        <f t="shared" si="24"/>
        <v/>
      </c>
      <c r="K1198" s="131"/>
      <c r="L1198" s="132"/>
      <c r="M1198" s="131"/>
      <c r="N1198" s="134"/>
      <c r="O1198" s="95"/>
      <c r="P1198" s="131"/>
      <c r="Q1198" s="381"/>
      <c r="R1198" s="381"/>
      <c r="S1198" s="381"/>
    </row>
    <row r="1199" spans="1:19" ht="12.75" customHeight="1" x14ac:dyDescent="0.25">
      <c r="A1199" s="128" t="str">
        <f t="shared" si="25"/>
        <v/>
      </c>
      <c r="B1199" s="129"/>
      <c r="C1199" s="130"/>
      <c r="D1199" s="98"/>
      <c r="E1199" s="95"/>
      <c r="F1199" s="187"/>
      <c r="G1199" s="98"/>
      <c r="H1199" s="98"/>
      <c r="I1199" s="95"/>
      <c r="J1199" s="131" t="str">
        <f t="shared" si="24"/>
        <v/>
      </c>
      <c r="K1199" s="131"/>
      <c r="L1199" s="132"/>
      <c r="M1199" s="131"/>
      <c r="N1199" s="134"/>
      <c r="O1199" s="95"/>
      <c r="P1199" s="131"/>
      <c r="Q1199" s="381"/>
      <c r="R1199" s="381"/>
      <c r="S1199" s="381"/>
    </row>
    <row r="1200" spans="1:19" ht="12.75" customHeight="1" x14ac:dyDescent="0.25">
      <c r="A1200" s="128" t="str">
        <f t="shared" si="25"/>
        <v/>
      </c>
      <c r="B1200" s="129"/>
      <c r="C1200" s="130"/>
      <c r="D1200" s="98"/>
      <c r="E1200" s="95"/>
      <c r="F1200" s="187"/>
      <c r="G1200" s="98"/>
      <c r="H1200" s="98"/>
      <c r="I1200" s="95"/>
      <c r="J1200" s="131" t="str">
        <f t="shared" si="24"/>
        <v/>
      </c>
      <c r="K1200" s="131"/>
      <c r="L1200" s="132"/>
      <c r="M1200" s="131"/>
      <c r="N1200" s="134"/>
      <c r="O1200" s="95"/>
      <c r="P1200" s="131"/>
      <c r="Q1200" s="381"/>
      <c r="R1200" s="381"/>
      <c r="S1200" s="381"/>
    </row>
    <row r="1201" spans="1:19" ht="12.75" customHeight="1" x14ac:dyDescent="0.25">
      <c r="A1201" s="128" t="str">
        <f t="shared" si="25"/>
        <v/>
      </c>
      <c r="B1201" s="129"/>
      <c r="C1201" s="130"/>
      <c r="D1201" s="98"/>
      <c r="E1201" s="95"/>
      <c r="F1201" s="187"/>
      <c r="G1201" s="98"/>
      <c r="H1201" s="98"/>
      <c r="I1201" s="95"/>
      <c r="J1201" s="131" t="str">
        <f t="shared" si="24"/>
        <v/>
      </c>
      <c r="K1201" s="131"/>
      <c r="L1201" s="132"/>
      <c r="M1201" s="131"/>
      <c r="N1201" s="134"/>
      <c r="O1201" s="95"/>
      <c r="P1201" s="131"/>
      <c r="Q1201" s="381"/>
      <c r="R1201" s="381"/>
      <c r="S1201" s="381"/>
    </row>
    <row r="1202" spans="1:19" ht="12.75" customHeight="1" x14ac:dyDescent="0.25">
      <c r="A1202" s="128" t="str">
        <f t="shared" si="25"/>
        <v/>
      </c>
      <c r="B1202" s="129"/>
      <c r="C1202" s="130"/>
      <c r="D1202" s="98"/>
      <c r="E1202" s="95"/>
      <c r="F1202" s="187"/>
      <c r="G1202" s="98"/>
      <c r="H1202" s="98"/>
      <c r="I1202" s="95"/>
      <c r="J1202" s="131" t="str">
        <f t="shared" si="24"/>
        <v/>
      </c>
      <c r="K1202" s="131"/>
      <c r="L1202" s="132"/>
      <c r="M1202" s="131"/>
      <c r="N1202" s="134"/>
      <c r="O1202" s="95"/>
      <c r="P1202" s="131"/>
      <c r="Q1202" s="381"/>
      <c r="R1202" s="381"/>
      <c r="S1202" s="381"/>
    </row>
    <row r="1203" spans="1:19" ht="12.75" customHeight="1" x14ac:dyDescent="0.25">
      <c r="A1203" s="128" t="str">
        <f t="shared" si="25"/>
        <v/>
      </c>
      <c r="B1203" s="129"/>
      <c r="C1203" s="130"/>
      <c r="D1203" s="98"/>
      <c r="E1203" s="95"/>
      <c r="F1203" s="187"/>
      <c r="G1203" s="98"/>
      <c r="H1203" s="98"/>
      <c r="I1203" s="95"/>
      <c r="J1203" s="131" t="str">
        <f t="shared" si="24"/>
        <v/>
      </c>
      <c r="K1203" s="131"/>
      <c r="L1203" s="132"/>
      <c r="M1203" s="131"/>
      <c r="N1203" s="134"/>
      <c r="O1203" s="95"/>
      <c r="P1203" s="131"/>
      <c r="Q1203" s="381"/>
      <c r="R1203" s="381"/>
      <c r="S1203" s="381"/>
    </row>
    <row r="1204" spans="1:19" ht="12.75" customHeight="1" x14ac:dyDescent="0.25">
      <c r="A1204" s="128" t="str">
        <f t="shared" si="25"/>
        <v/>
      </c>
      <c r="B1204" s="129"/>
      <c r="C1204" s="130"/>
      <c r="D1204" s="98"/>
      <c r="E1204" s="95"/>
      <c r="F1204" s="187"/>
      <c r="G1204" s="98"/>
      <c r="H1204" s="98"/>
      <c r="I1204" s="95"/>
      <c r="J1204" s="131" t="str">
        <f t="shared" si="24"/>
        <v/>
      </c>
      <c r="K1204" s="131"/>
      <c r="L1204" s="132"/>
      <c r="M1204" s="131"/>
      <c r="N1204" s="134"/>
      <c r="O1204" s="95"/>
      <c r="P1204" s="131"/>
      <c r="Q1204" s="381"/>
      <c r="R1204" s="381"/>
      <c r="S1204" s="381"/>
    </row>
    <row r="1205" spans="1:19" ht="12.75" customHeight="1" x14ac:dyDescent="0.25">
      <c r="A1205" s="128" t="str">
        <f t="shared" si="25"/>
        <v/>
      </c>
      <c r="B1205" s="129"/>
      <c r="C1205" s="130"/>
      <c r="D1205" s="98"/>
      <c r="E1205" s="95"/>
      <c r="F1205" s="187"/>
      <c r="G1205" s="98"/>
      <c r="H1205" s="98"/>
      <c r="I1205" s="95"/>
      <c r="J1205" s="131" t="str">
        <f t="shared" si="24"/>
        <v/>
      </c>
      <c r="K1205" s="131"/>
      <c r="L1205" s="132"/>
      <c r="M1205" s="131"/>
      <c r="N1205" s="134"/>
      <c r="O1205" s="95"/>
      <c r="P1205" s="131"/>
      <c r="Q1205" s="381"/>
      <c r="R1205" s="381"/>
      <c r="S1205" s="381"/>
    </row>
    <row r="1206" spans="1:19" ht="12.75" customHeight="1" x14ac:dyDescent="0.25">
      <c r="A1206" s="128" t="str">
        <f t="shared" si="25"/>
        <v/>
      </c>
      <c r="B1206" s="129"/>
      <c r="C1206" s="130"/>
      <c r="D1206" s="98"/>
      <c r="E1206" s="95"/>
      <c r="F1206" s="187"/>
      <c r="G1206" s="98"/>
      <c r="H1206" s="98"/>
      <c r="I1206" s="95"/>
      <c r="J1206" s="131" t="str">
        <f t="shared" si="24"/>
        <v/>
      </c>
      <c r="K1206" s="131"/>
      <c r="L1206" s="132"/>
      <c r="M1206" s="131"/>
      <c r="N1206" s="134"/>
      <c r="O1206" s="95"/>
      <c r="P1206" s="131"/>
      <c r="Q1206" s="381"/>
      <c r="R1206" s="381"/>
      <c r="S1206" s="381"/>
    </row>
    <row r="1207" spans="1:19" ht="12.75" customHeight="1" x14ac:dyDescent="0.25">
      <c r="A1207" s="128" t="str">
        <f t="shared" si="25"/>
        <v/>
      </c>
      <c r="B1207" s="129"/>
      <c r="C1207" s="130"/>
      <c r="D1207" s="98"/>
      <c r="E1207" s="95"/>
      <c r="F1207" s="187"/>
      <c r="G1207" s="98"/>
      <c r="H1207" s="98"/>
      <c r="I1207" s="95"/>
      <c r="J1207" s="131" t="str">
        <f t="shared" si="24"/>
        <v/>
      </c>
      <c r="K1207" s="131"/>
      <c r="L1207" s="132"/>
      <c r="M1207" s="131"/>
      <c r="N1207" s="134"/>
      <c r="O1207" s="95"/>
      <c r="P1207" s="131"/>
      <c r="Q1207" s="381"/>
      <c r="R1207" s="381"/>
      <c r="S1207" s="381"/>
    </row>
    <row r="1208" spans="1:19" ht="12.75" customHeight="1" x14ac:dyDescent="0.25">
      <c r="A1208" s="128" t="str">
        <f t="shared" si="25"/>
        <v/>
      </c>
      <c r="B1208" s="129"/>
      <c r="C1208" s="130"/>
      <c r="D1208" s="98"/>
      <c r="E1208" s="95"/>
      <c r="F1208" s="187"/>
      <c r="G1208" s="98"/>
      <c r="H1208" s="98"/>
      <c r="I1208" s="95"/>
      <c r="J1208" s="131" t="str">
        <f t="shared" si="24"/>
        <v/>
      </c>
      <c r="K1208" s="131"/>
      <c r="L1208" s="132"/>
      <c r="M1208" s="131"/>
      <c r="N1208" s="134"/>
      <c r="O1208" s="95"/>
      <c r="P1208" s="131"/>
      <c r="Q1208" s="381"/>
      <c r="R1208" s="381"/>
      <c r="S1208" s="381"/>
    </row>
    <row r="1209" spans="1:19" ht="12.75" customHeight="1" x14ac:dyDescent="0.25">
      <c r="A1209" s="128" t="str">
        <f t="shared" si="25"/>
        <v/>
      </c>
      <c r="B1209" s="129"/>
      <c r="C1209" s="130"/>
      <c r="D1209" s="98"/>
      <c r="E1209" s="95"/>
      <c r="F1209" s="187"/>
      <c r="G1209" s="98"/>
      <c r="H1209" s="98"/>
      <c r="I1209" s="95"/>
      <c r="J1209" s="131" t="str">
        <f t="shared" si="24"/>
        <v/>
      </c>
      <c r="K1209" s="131"/>
      <c r="L1209" s="132"/>
      <c r="M1209" s="131"/>
      <c r="N1209" s="134"/>
      <c r="O1209" s="95"/>
      <c r="P1209" s="131"/>
      <c r="Q1209" s="381"/>
      <c r="R1209" s="381"/>
      <c r="S1209" s="381"/>
    </row>
    <row r="1210" spans="1:19" ht="12.75" customHeight="1" x14ac:dyDescent="0.25">
      <c r="A1210" s="128" t="str">
        <f t="shared" si="25"/>
        <v/>
      </c>
      <c r="B1210" s="129"/>
      <c r="C1210" s="130"/>
      <c r="D1210" s="98"/>
      <c r="E1210" s="95"/>
      <c r="F1210" s="187"/>
      <c r="G1210" s="98"/>
      <c r="H1210" s="98"/>
      <c r="I1210" s="95"/>
      <c r="J1210" s="131" t="str">
        <f t="shared" si="24"/>
        <v/>
      </c>
      <c r="K1210" s="131"/>
      <c r="L1210" s="132"/>
      <c r="M1210" s="131"/>
      <c r="N1210" s="134"/>
      <c r="O1210" s="95"/>
      <c r="P1210" s="131"/>
      <c r="Q1210" s="381"/>
      <c r="R1210" s="381"/>
      <c r="S1210" s="381"/>
    </row>
    <row r="1211" spans="1:19" ht="12.75" customHeight="1" x14ac:dyDescent="0.25">
      <c r="A1211" s="128" t="str">
        <f t="shared" si="25"/>
        <v/>
      </c>
      <c r="B1211" s="129"/>
      <c r="C1211" s="130"/>
      <c r="D1211" s="98"/>
      <c r="E1211" s="95"/>
      <c r="F1211" s="187"/>
      <c r="G1211" s="98"/>
      <c r="H1211" s="98"/>
      <c r="I1211" s="95"/>
      <c r="J1211" s="131" t="str">
        <f t="shared" si="24"/>
        <v/>
      </c>
      <c r="K1211" s="131"/>
      <c r="L1211" s="132"/>
      <c r="M1211" s="131"/>
      <c r="N1211" s="134"/>
      <c r="O1211" s="95"/>
      <c r="P1211" s="131"/>
      <c r="Q1211" s="381"/>
      <c r="R1211" s="381"/>
      <c r="S1211" s="381"/>
    </row>
    <row r="1212" spans="1:19" ht="12.75" customHeight="1" x14ac:dyDescent="0.25">
      <c r="A1212" s="128" t="str">
        <f t="shared" si="25"/>
        <v/>
      </c>
      <c r="B1212" s="129"/>
      <c r="C1212" s="130"/>
      <c r="D1212" s="98"/>
      <c r="E1212" s="95"/>
      <c r="F1212" s="187"/>
      <c r="G1212" s="98"/>
      <c r="H1212" s="98"/>
      <c r="I1212" s="95"/>
      <c r="J1212" s="131" t="str">
        <f t="shared" si="24"/>
        <v/>
      </c>
      <c r="K1212" s="131"/>
      <c r="L1212" s="132"/>
      <c r="M1212" s="131"/>
      <c r="N1212" s="134"/>
      <c r="O1212" s="95"/>
      <c r="P1212" s="131"/>
      <c r="Q1212" s="381"/>
      <c r="R1212" s="381"/>
      <c r="S1212" s="381"/>
    </row>
    <row r="1213" spans="1:19" ht="12.75" customHeight="1" x14ac:dyDescent="0.25">
      <c r="A1213" s="128" t="str">
        <f t="shared" si="25"/>
        <v/>
      </c>
      <c r="B1213" s="129"/>
      <c r="C1213" s="130"/>
      <c r="D1213" s="98"/>
      <c r="E1213" s="95"/>
      <c r="F1213" s="187"/>
      <c r="G1213" s="98"/>
      <c r="H1213" s="98"/>
      <c r="I1213" s="95"/>
      <c r="J1213" s="131" t="str">
        <f t="shared" si="24"/>
        <v/>
      </c>
      <c r="K1213" s="131"/>
      <c r="L1213" s="132"/>
      <c r="M1213" s="131"/>
      <c r="N1213" s="134"/>
      <c r="O1213" s="95"/>
      <c r="P1213" s="131"/>
      <c r="Q1213" s="381"/>
      <c r="R1213" s="381"/>
      <c r="S1213" s="381"/>
    </row>
    <row r="1214" spans="1:19" ht="12.75" customHeight="1" x14ac:dyDescent="0.25">
      <c r="A1214" s="128" t="str">
        <f t="shared" si="25"/>
        <v/>
      </c>
      <c r="B1214" s="129"/>
      <c r="C1214" s="130"/>
      <c r="D1214" s="98"/>
      <c r="E1214" s="95"/>
      <c r="F1214" s="187"/>
      <c r="G1214" s="98"/>
      <c r="H1214" s="98"/>
      <c r="I1214" s="95"/>
      <c r="J1214" s="131" t="str">
        <f t="shared" si="24"/>
        <v/>
      </c>
      <c r="K1214" s="131"/>
      <c r="L1214" s="132"/>
      <c r="M1214" s="131"/>
      <c r="N1214" s="134"/>
      <c r="O1214" s="95"/>
      <c r="P1214" s="131"/>
      <c r="Q1214" s="381"/>
      <c r="R1214" s="381"/>
      <c r="S1214" s="381"/>
    </row>
    <row r="1215" spans="1:19" ht="12.75" customHeight="1" x14ac:dyDescent="0.25">
      <c r="A1215" s="128" t="str">
        <f t="shared" si="25"/>
        <v/>
      </c>
      <c r="B1215" s="129"/>
      <c r="C1215" s="130"/>
      <c r="D1215" s="98"/>
      <c r="E1215" s="95"/>
      <c r="F1215" s="187"/>
      <c r="G1215" s="98"/>
      <c r="H1215" s="98"/>
      <c r="I1215" s="95"/>
      <c r="J1215" s="131" t="str">
        <f t="shared" si="24"/>
        <v/>
      </c>
      <c r="K1215" s="131"/>
      <c r="L1215" s="132"/>
      <c r="M1215" s="131"/>
      <c r="N1215" s="134"/>
      <c r="O1215" s="95"/>
      <c r="P1215" s="131"/>
      <c r="Q1215" s="381"/>
      <c r="R1215" s="381"/>
      <c r="S1215" s="381"/>
    </row>
    <row r="1216" spans="1:19" ht="12.75" customHeight="1" x14ac:dyDescent="0.25">
      <c r="A1216" s="128" t="str">
        <f t="shared" si="25"/>
        <v/>
      </c>
      <c r="B1216" s="129"/>
      <c r="C1216" s="130"/>
      <c r="D1216" s="98"/>
      <c r="E1216" s="95"/>
      <c r="F1216" s="187"/>
      <c r="G1216" s="98"/>
      <c r="H1216" s="98"/>
      <c r="I1216" s="95"/>
      <c r="J1216" s="131" t="str">
        <f t="shared" si="24"/>
        <v/>
      </c>
      <c r="K1216" s="131"/>
      <c r="L1216" s="132"/>
      <c r="M1216" s="131"/>
      <c r="N1216" s="134"/>
      <c r="O1216" s="95"/>
      <c r="P1216" s="131"/>
      <c r="Q1216" s="381"/>
      <c r="R1216" s="381"/>
      <c r="S1216" s="381"/>
    </row>
    <row r="1217" spans="1:19" ht="12.75" customHeight="1" x14ac:dyDescent="0.25">
      <c r="A1217" s="128" t="str">
        <f t="shared" si="25"/>
        <v/>
      </c>
      <c r="B1217" s="129"/>
      <c r="C1217" s="130"/>
      <c r="D1217" s="98"/>
      <c r="E1217" s="95"/>
      <c r="F1217" s="187"/>
      <c r="G1217" s="98"/>
      <c r="H1217" s="98"/>
      <c r="I1217" s="95"/>
      <c r="J1217" s="131" t="str">
        <f t="shared" si="24"/>
        <v/>
      </c>
      <c r="K1217" s="131"/>
      <c r="L1217" s="132"/>
      <c r="M1217" s="131"/>
      <c r="N1217" s="134"/>
      <c r="O1217" s="95"/>
      <c r="P1217" s="131"/>
      <c r="Q1217" s="381"/>
      <c r="R1217" s="381"/>
      <c r="S1217" s="381"/>
    </row>
    <row r="1218" spans="1:19" ht="12.75" customHeight="1" x14ac:dyDescent="0.25">
      <c r="A1218" s="128" t="str">
        <f t="shared" si="25"/>
        <v/>
      </c>
      <c r="B1218" s="129"/>
      <c r="C1218" s="130"/>
      <c r="D1218" s="98"/>
      <c r="E1218" s="95"/>
      <c r="F1218" s="187"/>
      <c r="G1218" s="98"/>
      <c r="H1218" s="98"/>
      <c r="I1218" s="95"/>
      <c r="J1218" s="131" t="str">
        <f t="shared" si="24"/>
        <v/>
      </c>
      <c r="K1218" s="131"/>
      <c r="L1218" s="132"/>
      <c r="M1218" s="131"/>
      <c r="N1218" s="134"/>
      <c r="O1218" s="95"/>
      <c r="P1218" s="131"/>
      <c r="Q1218" s="381"/>
      <c r="R1218" s="381"/>
      <c r="S1218" s="381"/>
    </row>
    <row r="1219" spans="1:19" ht="12.75" customHeight="1" x14ac:dyDescent="0.25">
      <c r="A1219" s="128" t="str">
        <f t="shared" si="25"/>
        <v/>
      </c>
      <c r="B1219" s="129"/>
      <c r="C1219" s="130"/>
      <c r="D1219" s="98"/>
      <c r="E1219" s="95"/>
      <c r="F1219" s="187"/>
      <c r="G1219" s="98"/>
      <c r="H1219" s="98"/>
      <c r="I1219" s="95"/>
      <c r="J1219" s="131" t="str">
        <f t="shared" si="24"/>
        <v/>
      </c>
      <c r="K1219" s="131"/>
      <c r="L1219" s="132"/>
      <c r="M1219" s="131"/>
      <c r="N1219" s="134"/>
      <c r="O1219" s="95"/>
      <c r="P1219" s="131"/>
      <c r="Q1219" s="381"/>
      <c r="R1219" s="381"/>
      <c r="S1219" s="381"/>
    </row>
    <row r="1220" spans="1:19" ht="12.75" customHeight="1" x14ac:dyDescent="0.25">
      <c r="A1220" s="128" t="str">
        <f t="shared" si="25"/>
        <v/>
      </c>
      <c r="B1220" s="129"/>
      <c r="C1220" s="130"/>
      <c r="D1220" s="98"/>
      <c r="E1220" s="95"/>
      <c r="F1220" s="187"/>
      <c r="G1220" s="98"/>
      <c r="H1220" s="98"/>
      <c r="I1220" s="95"/>
      <c r="J1220" s="131" t="str">
        <f t="shared" si="24"/>
        <v/>
      </c>
      <c r="K1220" s="131"/>
      <c r="L1220" s="132"/>
      <c r="M1220" s="131"/>
      <c r="N1220" s="134"/>
      <c r="O1220" s="95"/>
      <c r="P1220" s="131"/>
      <c r="Q1220" s="381"/>
      <c r="R1220" s="381"/>
      <c r="S1220" s="381"/>
    </row>
    <row r="1221" spans="1:19" ht="12.75" customHeight="1" x14ac:dyDescent="0.25">
      <c r="A1221" s="128" t="str">
        <f t="shared" si="25"/>
        <v/>
      </c>
      <c r="B1221" s="129"/>
      <c r="C1221" s="130"/>
      <c r="D1221" s="98"/>
      <c r="E1221" s="95"/>
      <c r="F1221" s="187"/>
      <c r="G1221" s="98"/>
      <c r="H1221" s="98"/>
      <c r="I1221" s="95"/>
      <c r="J1221" s="131" t="str">
        <f t="shared" si="24"/>
        <v/>
      </c>
      <c r="K1221" s="131"/>
      <c r="L1221" s="132"/>
      <c r="M1221" s="131"/>
      <c r="N1221" s="134"/>
      <c r="O1221" s="95"/>
      <c r="P1221" s="131"/>
      <c r="Q1221" s="381"/>
      <c r="R1221" s="381"/>
      <c r="S1221" s="381"/>
    </row>
    <row r="1222" spans="1:19" ht="12.75" customHeight="1" x14ac:dyDescent="0.25">
      <c r="A1222" s="128" t="str">
        <f t="shared" si="25"/>
        <v/>
      </c>
      <c r="B1222" s="129"/>
      <c r="C1222" s="130"/>
      <c r="D1222" s="98"/>
      <c r="E1222" s="95"/>
      <c r="F1222" s="187"/>
      <c r="G1222" s="98"/>
      <c r="H1222" s="98"/>
      <c r="I1222" s="95"/>
      <c r="J1222" s="131" t="str">
        <f t="shared" si="24"/>
        <v/>
      </c>
      <c r="K1222" s="131"/>
      <c r="L1222" s="132"/>
      <c r="M1222" s="131"/>
      <c r="N1222" s="134"/>
      <c r="O1222" s="95"/>
      <c r="P1222" s="131"/>
      <c r="Q1222" s="381"/>
      <c r="R1222" s="381"/>
      <c r="S1222" s="381"/>
    </row>
    <row r="1223" spans="1:19" ht="12.75" customHeight="1" x14ac:dyDescent="0.25">
      <c r="A1223" s="128" t="str">
        <f t="shared" si="25"/>
        <v/>
      </c>
      <c r="B1223" s="129"/>
      <c r="C1223" s="130"/>
      <c r="D1223" s="98"/>
      <c r="E1223" s="95"/>
      <c r="F1223" s="187"/>
      <c r="G1223" s="98"/>
      <c r="H1223" s="98"/>
      <c r="I1223" s="95"/>
      <c r="J1223" s="131" t="str">
        <f t="shared" si="24"/>
        <v/>
      </c>
      <c r="K1223" s="131"/>
      <c r="L1223" s="132"/>
      <c r="M1223" s="131"/>
      <c r="N1223" s="134"/>
      <c r="O1223" s="95"/>
      <c r="P1223" s="131"/>
      <c r="Q1223" s="381"/>
      <c r="R1223" s="381"/>
      <c r="S1223" s="381"/>
    </row>
    <row r="1224" spans="1:19" ht="12.75" customHeight="1" x14ac:dyDescent="0.25">
      <c r="A1224" s="128" t="str">
        <f t="shared" si="25"/>
        <v/>
      </c>
      <c r="B1224" s="129"/>
      <c r="C1224" s="130"/>
      <c r="D1224" s="98"/>
      <c r="E1224" s="95"/>
      <c r="F1224" s="187"/>
      <c r="G1224" s="98"/>
      <c r="H1224" s="98"/>
      <c r="I1224" s="95"/>
      <c r="J1224" s="131" t="str">
        <f t="shared" si="24"/>
        <v/>
      </c>
      <c r="K1224" s="131"/>
      <c r="L1224" s="132"/>
      <c r="M1224" s="131"/>
      <c r="N1224" s="134"/>
      <c r="O1224" s="95"/>
      <c r="P1224" s="131"/>
      <c r="Q1224" s="381"/>
      <c r="R1224" s="381"/>
      <c r="S1224" s="381"/>
    </row>
    <row r="1225" spans="1:19" ht="12.75" customHeight="1" x14ac:dyDescent="0.25">
      <c r="A1225" s="128" t="str">
        <f t="shared" si="25"/>
        <v/>
      </c>
      <c r="B1225" s="129"/>
      <c r="C1225" s="130"/>
      <c r="D1225" s="98"/>
      <c r="E1225" s="95"/>
      <c r="F1225" s="187"/>
      <c r="G1225" s="98"/>
      <c r="H1225" s="98"/>
      <c r="I1225" s="95"/>
      <c r="J1225" s="131" t="str">
        <f t="shared" si="24"/>
        <v/>
      </c>
      <c r="K1225" s="131"/>
      <c r="L1225" s="132"/>
      <c r="M1225" s="131"/>
      <c r="N1225" s="134"/>
      <c r="O1225" s="95"/>
      <c r="P1225" s="131"/>
      <c r="Q1225" s="381"/>
      <c r="R1225" s="381"/>
      <c r="S1225" s="381"/>
    </row>
    <row r="1226" spans="1:19" ht="12.75" customHeight="1" x14ac:dyDescent="0.25">
      <c r="A1226" s="128" t="str">
        <f t="shared" si="25"/>
        <v/>
      </c>
      <c r="B1226" s="129"/>
      <c r="C1226" s="130"/>
      <c r="D1226" s="98"/>
      <c r="E1226" s="95"/>
      <c r="F1226" s="187"/>
      <c r="G1226" s="98"/>
      <c r="H1226" s="98"/>
      <c r="I1226" s="95"/>
      <c r="J1226" s="131" t="str">
        <f t="shared" si="24"/>
        <v/>
      </c>
      <c r="K1226" s="131"/>
      <c r="L1226" s="132"/>
      <c r="M1226" s="131"/>
      <c r="N1226" s="134"/>
      <c r="O1226" s="95"/>
      <c r="P1226" s="131"/>
      <c r="Q1226" s="381"/>
      <c r="R1226" s="381"/>
      <c r="S1226" s="381"/>
    </row>
    <row r="1227" spans="1:19" ht="12.75" customHeight="1" x14ac:dyDescent="0.25">
      <c r="A1227" s="128" t="str">
        <f t="shared" si="25"/>
        <v/>
      </c>
      <c r="B1227" s="129"/>
      <c r="C1227" s="130"/>
      <c r="D1227" s="98"/>
      <c r="E1227" s="95"/>
      <c r="F1227" s="187"/>
      <c r="G1227" s="98"/>
      <c r="H1227" s="98"/>
      <c r="I1227" s="95"/>
      <c r="J1227" s="131" t="str">
        <f t="shared" si="24"/>
        <v/>
      </c>
      <c r="K1227" s="131"/>
      <c r="L1227" s="132"/>
      <c r="M1227" s="131"/>
      <c r="N1227" s="134"/>
      <c r="O1227" s="95"/>
      <c r="P1227" s="131"/>
      <c r="Q1227" s="381"/>
      <c r="R1227" s="381"/>
      <c r="S1227" s="381"/>
    </row>
    <row r="1228" spans="1:19" ht="12.75" customHeight="1" x14ac:dyDescent="0.25">
      <c r="A1228" s="128" t="str">
        <f t="shared" si="25"/>
        <v/>
      </c>
      <c r="B1228" s="129"/>
      <c r="C1228" s="130"/>
      <c r="D1228" s="98"/>
      <c r="E1228" s="95"/>
      <c r="F1228" s="187"/>
      <c r="G1228" s="98"/>
      <c r="H1228" s="98"/>
      <c r="I1228" s="95"/>
      <c r="J1228" s="131" t="str">
        <f t="shared" si="24"/>
        <v/>
      </c>
      <c r="K1228" s="131"/>
      <c r="L1228" s="132"/>
      <c r="M1228" s="131"/>
      <c r="N1228" s="134"/>
      <c r="O1228" s="95"/>
      <c r="P1228" s="131"/>
      <c r="Q1228" s="381"/>
      <c r="R1228" s="381"/>
      <c r="S1228" s="381"/>
    </row>
    <row r="1229" spans="1:19" ht="12.75" customHeight="1" x14ac:dyDescent="0.25">
      <c r="A1229" s="128" t="str">
        <f t="shared" si="25"/>
        <v/>
      </c>
      <c r="B1229" s="129"/>
      <c r="C1229" s="130"/>
      <c r="D1229" s="98"/>
      <c r="E1229" s="95"/>
      <c r="F1229" s="187"/>
      <c r="G1229" s="98"/>
      <c r="H1229" s="98"/>
      <c r="I1229" s="95"/>
      <c r="J1229" s="131" t="str">
        <f t="shared" si="24"/>
        <v/>
      </c>
      <c r="K1229" s="131"/>
      <c r="L1229" s="132"/>
      <c r="M1229" s="131"/>
      <c r="N1229" s="134"/>
      <c r="O1229" s="95"/>
      <c r="P1229" s="131"/>
      <c r="Q1229" s="381"/>
      <c r="R1229" s="381"/>
      <c r="S1229" s="381"/>
    </row>
    <row r="1230" spans="1:19" ht="12.75" customHeight="1" x14ac:dyDescent="0.25">
      <c r="A1230" s="128" t="str">
        <f t="shared" si="25"/>
        <v/>
      </c>
      <c r="B1230" s="129"/>
      <c r="C1230" s="130"/>
      <c r="D1230" s="98"/>
      <c r="E1230" s="95"/>
      <c r="F1230" s="187"/>
      <c r="G1230" s="98"/>
      <c r="H1230" s="98"/>
      <c r="I1230" s="95"/>
      <c r="J1230" s="131" t="str">
        <f t="shared" si="24"/>
        <v/>
      </c>
      <c r="K1230" s="131"/>
      <c r="L1230" s="132"/>
      <c r="M1230" s="131"/>
      <c r="N1230" s="134"/>
      <c r="O1230" s="95"/>
      <c r="P1230" s="131"/>
      <c r="Q1230" s="381"/>
      <c r="R1230" s="381"/>
      <c r="S1230" s="381"/>
    </row>
    <row r="1231" spans="1:19" ht="12.75" customHeight="1" x14ac:dyDescent="0.25">
      <c r="A1231" s="128" t="str">
        <f t="shared" si="25"/>
        <v/>
      </c>
      <c r="B1231" s="129"/>
      <c r="C1231" s="130"/>
      <c r="D1231" s="98"/>
      <c r="E1231" s="95"/>
      <c r="F1231" s="187"/>
      <c r="G1231" s="98"/>
      <c r="H1231" s="98"/>
      <c r="I1231" s="95"/>
      <c r="J1231" s="131" t="str">
        <f t="shared" si="24"/>
        <v/>
      </c>
      <c r="K1231" s="131"/>
      <c r="L1231" s="132"/>
      <c r="M1231" s="131"/>
      <c r="N1231" s="134"/>
      <c r="O1231" s="95"/>
      <c r="P1231" s="131"/>
      <c r="Q1231" s="381"/>
      <c r="R1231" s="381"/>
      <c r="S1231" s="381"/>
    </row>
    <row r="1232" spans="1:19" ht="12.75" customHeight="1" x14ac:dyDescent="0.25">
      <c r="A1232" s="128" t="str">
        <f t="shared" si="25"/>
        <v/>
      </c>
      <c r="B1232" s="129"/>
      <c r="C1232" s="130"/>
      <c r="D1232" s="98"/>
      <c r="E1232" s="95"/>
      <c r="F1232" s="187"/>
      <c r="G1232" s="98"/>
      <c r="H1232" s="98"/>
      <c r="I1232" s="95"/>
      <c r="J1232" s="131" t="str">
        <f t="shared" si="24"/>
        <v/>
      </c>
      <c r="K1232" s="131"/>
      <c r="L1232" s="132"/>
      <c r="M1232" s="131"/>
      <c r="N1232" s="134"/>
      <c r="O1232" s="95"/>
      <c r="P1232" s="131"/>
      <c r="Q1232" s="381"/>
      <c r="R1232" s="381"/>
      <c r="S1232" s="381"/>
    </row>
    <row r="1233" spans="1:19" ht="12.75" customHeight="1" x14ac:dyDescent="0.25">
      <c r="A1233" s="128" t="str">
        <f t="shared" si="25"/>
        <v/>
      </c>
      <c r="B1233" s="129"/>
      <c r="C1233" s="130"/>
      <c r="D1233" s="98"/>
      <c r="E1233" s="95"/>
      <c r="F1233" s="187"/>
      <c r="G1233" s="98"/>
      <c r="H1233" s="98"/>
      <c r="I1233" s="95"/>
      <c r="J1233" s="131" t="str">
        <f t="shared" si="24"/>
        <v/>
      </c>
      <c r="K1233" s="131"/>
      <c r="L1233" s="132"/>
      <c r="M1233" s="131"/>
      <c r="N1233" s="134"/>
      <c r="O1233" s="95"/>
      <c r="P1233" s="131"/>
      <c r="Q1233" s="381"/>
      <c r="R1233" s="381"/>
      <c r="S1233" s="381"/>
    </row>
    <row r="1234" spans="1:19" ht="12.75" customHeight="1" x14ac:dyDescent="0.25">
      <c r="A1234" s="128" t="str">
        <f t="shared" si="25"/>
        <v/>
      </c>
      <c r="B1234" s="129"/>
      <c r="C1234" s="130"/>
      <c r="D1234" s="98"/>
      <c r="E1234" s="95"/>
      <c r="F1234" s="187"/>
      <c r="G1234" s="98"/>
      <c r="H1234" s="98"/>
      <c r="I1234" s="95"/>
      <c r="J1234" s="131" t="str">
        <f t="shared" si="24"/>
        <v/>
      </c>
      <c r="K1234" s="131"/>
      <c r="L1234" s="132"/>
      <c r="M1234" s="131"/>
      <c r="N1234" s="134"/>
      <c r="O1234" s="95"/>
      <c r="P1234" s="131"/>
      <c r="Q1234" s="381"/>
      <c r="R1234" s="381"/>
      <c r="S1234" s="381"/>
    </row>
    <row r="1235" spans="1:19" ht="12.75" customHeight="1" x14ac:dyDescent="0.25">
      <c r="A1235" s="128" t="str">
        <f t="shared" si="25"/>
        <v/>
      </c>
      <c r="B1235" s="129"/>
      <c r="C1235" s="130"/>
      <c r="D1235" s="98"/>
      <c r="E1235" s="95"/>
      <c r="F1235" s="187"/>
      <c r="G1235" s="98"/>
      <c r="H1235" s="98"/>
      <c r="I1235" s="95"/>
      <c r="J1235" s="131" t="str">
        <f t="shared" si="24"/>
        <v/>
      </c>
      <c r="K1235" s="131"/>
      <c r="L1235" s="132"/>
      <c r="M1235" s="131"/>
      <c r="N1235" s="134"/>
      <c r="O1235" s="95"/>
      <c r="P1235" s="131"/>
      <c r="Q1235" s="381"/>
      <c r="R1235" s="381"/>
      <c r="S1235" s="381"/>
    </row>
    <row r="1236" spans="1:19" ht="12.75" customHeight="1" x14ac:dyDescent="0.25">
      <c r="A1236" s="128" t="str">
        <f t="shared" si="25"/>
        <v/>
      </c>
      <c r="B1236" s="129"/>
      <c r="C1236" s="130"/>
      <c r="D1236" s="98"/>
      <c r="E1236" s="95"/>
      <c r="F1236" s="187"/>
      <c r="G1236" s="98"/>
      <c r="H1236" s="98"/>
      <c r="I1236" s="95"/>
      <c r="J1236" s="131" t="str">
        <f t="shared" si="24"/>
        <v/>
      </c>
      <c r="K1236" s="131"/>
      <c r="L1236" s="132"/>
      <c r="M1236" s="131"/>
      <c r="N1236" s="134"/>
      <c r="O1236" s="95"/>
      <c r="P1236" s="131"/>
      <c r="Q1236" s="381"/>
      <c r="R1236" s="381"/>
      <c r="S1236" s="381"/>
    </row>
    <row r="1237" spans="1:19" ht="12.75" customHeight="1" x14ac:dyDescent="0.25">
      <c r="A1237" s="128" t="str">
        <f t="shared" si="25"/>
        <v/>
      </c>
      <c r="B1237" s="129"/>
      <c r="C1237" s="130"/>
      <c r="D1237" s="98"/>
      <c r="E1237" s="95"/>
      <c r="F1237" s="187"/>
      <c r="G1237" s="98"/>
      <c r="H1237" s="98"/>
      <c r="I1237" s="95"/>
      <c r="J1237" s="131" t="str">
        <f t="shared" si="24"/>
        <v/>
      </c>
      <c r="K1237" s="131"/>
      <c r="L1237" s="132"/>
      <c r="M1237" s="131"/>
      <c r="N1237" s="134"/>
      <c r="O1237" s="95"/>
      <c r="P1237" s="131"/>
      <c r="Q1237" s="381"/>
      <c r="R1237" s="381"/>
      <c r="S1237" s="381"/>
    </row>
    <row r="1238" spans="1:19" ht="12.75" customHeight="1" x14ac:dyDescent="0.25">
      <c r="A1238" s="128" t="str">
        <f t="shared" si="25"/>
        <v/>
      </c>
      <c r="B1238" s="129"/>
      <c r="C1238" s="130"/>
      <c r="D1238" s="98"/>
      <c r="E1238" s="95"/>
      <c r="F1238" s="187"/>
      <c r="G1238" s="98"/>
      <c r="H1238" s="98"/>
      <c r="I1238" s="95"/>
      <c r="J1238" s="131" t="str">
        <f t="shared" si="24"/>
        <v/>
      </c>
      <c r="K1238" s="131"/>
      <c r="L1238" s="132"/>
      <c r="M1238" s="131"/>
      <c r="N1238" s="134"/>
      <c r="O1238" s="95"/>
      <c r="P1238" s="131"/>
      <c r="Q1238" s="381"/>
      <c r="R1238" s="381"/>
      <c r="S1238" s="381"/>
    </row>
    <row r="1239" spans="1:19" ht="12.75" customHeight="1" x14ac:dyDescent="0.25">
      <c r="A1239" s="128" t="str">
        <f t="shared" si="25"/>
        <v/>
      </c>
      <c r="B1239" s="129"/>
      <c r="C1239" s="130"/>
      <c r="D1239" s="98"/>
      <c r="E1239" s="95"/>
      <c r="F1239" s="187"/>
      <c r="G1239" s="98"/>
      <c r="H1239" s="98"/>
      <c r="I1239" s="95"/>
      <c r="J1239" s="131" t="str">
        <f t="shared" si="24"/>
        <v/>
      </c>
      <c r="K1239" s="131"/>
      <c r="L1239" s="132"/>
      <c r="M1239" s="131"/>
      <c r="N1239" s="134"/>
      <c r="O1239" s="95"/>
      <c r="P1239" s="131"/>
      <c r="Q1239" s="381"/>
      <c r="R1239" s="381"/>
      <c r="S1239" s="381"/>
    </row>
    <row r="1240" spans="1:19" ht="12.75" customHeight="1" x14ac:dyDescent="0.25">
      <c r="A1240" s="128" t="str">
        <f t="shared" si="25"/>
        <v/>
      </c>
      <c r="B1240" s="129"/>
      <c r="C1240" s="130"/>
      <c r="D1240" s="98"/>
      <c r="E1240" s="95"/>
      <c r="F1240" s="187"/>
      <c r="G1240" s="98"/>
      <c r="H1240" s="98"/>
      <c r="I1240" s="95"/>
      <c r="J1240" s="131" t="str">
        <f t="shared" si="24"/>
        <v/>
      </c>
      <c r="K1240" s="131"/>
      <c r="L1240" s="132"/>
      <c r="M1240" s="131"/>
      <c r="N1240" s="134"/>
      <c r="O1240" s="95"/>
      <c r="P1240" s="131"/>
      <c r="Q1240" s="381"/>
      <c r="R1240" s="381"/>
      <c r="S1240" s="381"/>
    </row>
    <row r="1241" spans="1:19" ht="12.75" customHeight="1" x14ac:dyDescent="0.25">
      <c r="A1241" s="128" t="str">
        <f t="shared" si="25"/>
        <v/>
      </c>
      <c r="B1241" s="129"/>
      <c r="C1241" s="130"/>
      <c r="D1241" s="98"/>
      <c r="E1241" s="95"/>
      <c r="F1241" s="187"/>
      <c r="G1241" s="98"/>
      <c r="H1241" s="98"/>
      <c r="I1241" s="95"/>
      <c r="J1241" s="131" t="str">
        <f t="shared" si="24"/>
        <v/>
      </c>
      <c r="K1241" s="131"/>
      <c r="L1241" s="132"/>
      <c r="M1241" s="131"/>
      <c r="N1241" s="134"/>
      <c r="O1241" s="95"/>
      <c r="P1241" s="131"/>
      <c r="Q1241" s="381"/>
      <c r="R1241" s="381"/>
      <c r="S1241" s="381"/>
    </row>
    <row r="1242" spans="1:19" ht="12.75" customHeight="1" x14ac:dyDescent="0.25">
      <c r="A1242" s="128" t="str">
        <f t="shared" si="25"/>
        <v/>
      </c>
      <c r="B1242" s="129"/>
      <c r="C1242" s="130"/>
      <c r="D1242" s="98"/>
      <c r="E1242" s="95"/>
      <c r="F1242" s="187"/>
      <c r="G1242" s="98"/>
      <c r="H1242" s="98"/>
      <c r="I1242" s="95"/>
      <c r="J1242" s="131" t="str">
        <f t="shared" si="24"/>
        <v/>
      </c>
      <c r="K1242" s="131"/>
      <c r="L1242" s="132"/>
      <c r="M1242" s="131"/>
      <c r="N1242" s="134"/>
      <c r="O1242" s="95"/>
      <c r="P1242" s="131"/>
      <c r="Q1242" s="381"/>
      <c r="R1242" s="381"/>
      <c r="S1242" s="381"/>
    </row>
    <row r="1243" spans="1:19" ht="12.75" customHeight="1" x14ac:dyDescent="0.25">
      <c r="A1243" s="128" t="str">
        <f t="shared" si="25"/>
        <v/>
      </c>
      <c r="B1243" s="129"/>
      <c r="C1243" s="130"/>
      <c r="D1243" s="98"/>
      <c r="E1243" s="95"/>
      <c r="F1243" s="187"/>
      <c r="G1243" s="98"/>
      <c r="H1243" s="98"/>
      <c r="I1243" s="95"/>
      <c r="J1243" s="131" t="str">
        <f t="shared" si="24"/>
        <v/>
      </c>
      <c r="K1243" s="131"/>
      <c r="L1243" s="132"/>
      <c r="M1243" s="131"/>
      <c r="N1243" s="134"/>
      <c r="O1243" s="95"/>
      <c r="P1243" s="131"/>
      <c r="Q1243" s="381"/>
      <c r="R1243" s="381"/>
      <c r="S1243" s="381"/>
    </row>
    <row r="1244" spans="1:19" ht="12.75" customHeight="1" x14ac:dyDescent="0.25">
      <c r="A1244" s="128" t="str">
        <f t="shared" si="25"/>
        <v/>
      </c>
      <c r="B1244" s="129"/>
      <c r="C1244" s="130"/>
      <c r="D1244" s="98"/>
      <c r="E1244" s="95"/>
      <c r="F1244" s="187"/>
      <c r="G1244" s="98"/>
      <c r="H1244" s="98"/>
      <c r="I1244" s="95"/>
      <c r="J1244" s="131" t="str">
        <f t="shared" si="24"/>
        <v/>
      </c>
      <c r="K1244" s="131"/>
      <c r="L1244" s="132"/>
      <c r="M1244" s="131"/>
      <c r="N1244" s="134"/>
      <c r="O1244" s="95"/>
      <c r="P1244" s="131"/>
      <c r="Q1244" s="381"/>
      <c r="R1244" s="381"/>
      <c r="S1244" s="381"/>
    </row>
    <row r="1245" spans="1:19" ht="12.75" customHeight="1" x14ac:dyDescent="0.25">
      <c r="A1245" s="128" t="str">
        <f t="shared" si="25"/>
        <v/>
      </c>
      <c r="B1245" s="129"/>
      <c r="C1245" s="130"/>
      <c r="D1245" s="98"/>
      <c r="E1245" s="95"/>
      <c r="F1245" s="187"/>
      <c r="G1245" s="98"/>
      <c r="H1245" s="98"/>
      <c r="I1245" s="95"/>
      <c r="J1245" s="131" t="str">
        <f t="shared" si="24"/>
        <v/>
      </c>
      <c r="K1245" s="131"/>
      <c r="L1245" s="132"/>
      <c r="M1245" s="131"/>
      <c r="N1245" s="134"/>
      <c r="O1245" s="95"/>
      <c r="P1245" s="131"/>
      <c r="Q1245" s="381"/>
      <c r="R1245" s="381"/>
      <c r="S1245" s="381"/>
    </row>
    <row r="1246" spans="1:19" ht="12.75" customHeight="1" x14ac:dyDescent="0.25">
      <c r="A1246" s="128" t="str">
        <f t="shared" si="25"/>
        <v/>
      </c>
      <c r="B1246" s="129"/>
      <c r="C1246" s="130"/>
      <c r="D1246" s="98"/>
      <c r="E1246" s="95"/>
      <c r="F1246" s="187"/>
      <c r="G1246" s="98"/>
      <c r="H1246" s="98"/>
      <c r="I1246" s="95"/>
      <c r="J1246" s="131" t="str">
        <f t="shared" si="24"/>
        <v/>
      </c>
      <c r="K1246" s="131"/>
      <c r="L1246" s="132"/>
      <c r="M1246" s="131"/>
      <c r="N1246" s="134"/>
      <c r="O1246" s="95"/>
      <c r="P1246" s="131"/>
      <c r="Q1246" s="381"/>
      <c r="R1246" s="381"/>
      <c r="S1246" s="381"/>
    </row>
    <row r="1247" spans="1:19" ht="12.75" customHeight="1" x14ac:dyDescent="0.25">
      <c r="A1247" s="128" t="str">
        <f t="shared" si="25"/>
        <v/>
      </c>
      <c r="B1247" s="129"/>
      <c r="C1247" s="130"/>
      <c r="D1247" s="98"/>
      <c r="E1247" s="95"/>
      <c r="F1247" s="187"/>
      <c r="G1247" s="98"/>
      <c r="H1247" s="98"/>
      <c r="I1247" s="95"/>
      <c r="J1247" s="131" t="str">
        <f t="shared" si="24"/>
        <v/>
      </c>
      <c r="K1247" s="131"/>
      <c r="L1247" s="132"/>
      <c r="M1247" s="131"/>
      <c r="N1247" s="134"/>
      <c r="O1247" s="95"/>
      <c r="P1247" s="131"/>
      <c r="Q1247" s="381"/>
      <c r="R1247" s="381"/>
      <c r="S1247" s="381"/>
    </row>
    <row r="1248" spans="1:19" ht="12.75" customHeight="1" x14ac:dyDescent="0.25">
      <c r="A1248" s="128" t="str">
        <f t="shared" si="25"/>
        <v/>
      </c>
      <c r="B1248" s="129"/>
      <c r="C1248" s="130"/>
      <c r="D1248" s="98"/>
      <c r="E1248" s="95"/>
      <c r="F1248" s="187"/>
      <c r="G1248" s="98"/>
      <c r="H1248" s="98"/>
      <c r="I1248" s="95"/>
      <c r="J1248" s="131" t="str">
        <f t="shared" si="24"/>
        <v/>
      </c>
      <c r="K1248" s="131"/>
      <c r="L1248" s="132"/>
      <c r="M1248" s="131"/>
      <c r="N1248" s="134"/>
      <c r="O1248" s="95"/>
      <c r="P1248" s="131"/>
      <c r="Q1248" s="381"/>
      <c r="R1248" s="381"/>
      <c r="S1248" s="381"/>
    </row>
    <row r="1249" spans="1:19" ht="12.75" customHeight="1" x14ac:dyDescent="0.25">
      <c r="A1249" s="128" t="str">
        <f t="shared" si="25"/>
        <v/>
      </c>
      <c r="B1249" s="129"/>
      <c r="C1249" s="130"/>
      <c r="D1249" s="98"/>
      <c r="E1249" s="95"/>
      <c r="F1249" s="187"/>
      <c r="G1249" s="98"/>
      <c r="H1249" s="98"/>
      <c r="I1249" s="95"/>
      <c r="J1249" s="131" t="str">
        <f t="shared" si="24"/>
        <v/>
      </c>
      <c r="K1249" s="131"/>
      <c r="L1249" s="132"/>
      <c r="M1249" s="131"/>
      <c r="N1249" s="134"/>
      <c r="O1249" s="95"/>
      <c r="P1249" s="131"/>
      <c r="Q1249" s="381"/>
      <c r="R1249" s="381"/>
      <c r="S1249" s="381"/>
    </row>
    <row r="1250" spans="1:19" ht="12.75" customHeight="1" x14ac:dyDescent="0.25">
      <c r="A1250" s="128" t="str">
        <f t="shared" si="25"/>
        <v/>
      </c>
      <c r="B1250" s="129"/>
      <c r="C1250" s="130"/>
      <c r="D1250" s="98"/>
      <c r="E1250" s="95"/>
      <c r="F1250" s="187"/>
      <c r="G1250" s="98"/>
      <c r="H1250" s="98"/>
      <c r="I1250" s="95"/>
      <c r="J1250" s="131" t="str">
        <f t="shared" si="24"/>
        <v/>
      </c>
      <c r="K1250" s="131"/>
      <c r="L1250" s="132"/>
      <c r="M1250" s="131"/>
      <c r="N1250" s="134"/>
      <c r="O1250" s="95"/>
      <c r="P1250" s="131"/>
      <c r="Q1250" s="381"/>
      <c r="R1250" s="381"/>
      <c r="S1250" s="381"/>
    </row>
    <row r="1251" spans="1:19" ht="12.75" customHeight="1" x14ac:dyDescent="0.25">
      <c r="A1251" s="128" t="str">
        <f t="shared" si="25"/>
        <v/>
      </c>
      <c r="B1251" s="129"/>
      <c r="C1251" s="130"/>
      <c r="D1251" s="98"/>
      <c r="E1251" s="95"/>
      <c r="F1251" s="187"/>
      <c r="G1251" s="98"/>
      <c r="H1251" s="98"/>
      <c r="I1251" s="95"/>
      <c r="J1251" s="131" t="str">
        <f t="shared" si="24"/>
        <v/>
      </c>
      <c r="K1251" s="131"/>
      <c r="L1251" s="132"/>
      <c r="M1251" s="131"/>
      <c r="N1251" s="134"/>
      <c r="O1251" s="95"/>
      <c r="P1251" s="131"/>
      <c r="Q1251" s="381"/>
      <c r="R1251" s="381"/>
      <c r="S1251" s="381"/>
    </row>
    <row r="1252" spans="1:19" ht="12.75" customHeight="1" x14ac:dyDescent="0.25">
      <c r="A1252" s="128" t="str">
        <f t="shared" si="25"/>
        <v/>
      </c>
      <c r="B1252" s="129"/>
      <c r="C1252" s="130"/>
      <c r="D1252" s="98"/>
      <c r="E1252" s="95"/>
      <c r="F1252" s="187"/>
      <c r="G1252" s="98"/>
      <c r="H1252" s="98"/>
      <c r="I1252" s="95"/>
      <c r="J1252" s="131" t="str">
        <f t="shared" si="24"/>
        <v/>
      </c>
      <c r="K1252" s="131"/>
      <c r="L1252" s="132"/>
      <c r="M1252" s="131"/>
      <c r="N1252" s="134"/>
      <c r="O1252" s="95"/>
      <c r="P1252" s="131"/>
      <c r="Q1252" s="381"/>
      <c r="R1252" s="381"/>
      <c r="S1252" s="381"/>
    </row>
    <row r="1253" spans="1:19" ht="12.75" customHeight="1" x14ac:dyDescent="0.25">
      <c r="A1253" s="128" t="str">
        <f t="shared" si="25"/>
        <v/>
      </c>
      <c r="B1253" s="129"/>
      <c r="C1253" s="130"/>
      <c r="D1253" s="98"/>
      <c r="E1253" s="95"/>
      <c r="F1253" s="187"/>
      <c r="G1253" s="98"/>
      <c r="H1253" s="98"/>
      <c r="I1253" s="95"/>
      <c r="J1253" s="131" t="str">
        <f t="shared" si="24"/>
        <v/>
      </c>
      <c r="K1253" s="131"/>
      <c r="L1253" s="132"/>
      <c r="M1253" s="131"/>
      <c r="N1253" s="134"/>
      <c r="O1253" s="95"/>
      <c r="P1253" s="131"/>
      <c r="Q1253" s="381"/>
      <c r="R1253" s="381"/>
      <c r="S1253" s="381"/>
    </row>
    <row r="1254" spans="1:19" ht="12.75" customHeight="1" x14ac:dyDescent="0.25">
      <c r="A1254" s="128" t="str">
        <f t="shared" si="25"/>
        <v/>
      </c>
      <c r="B1254" s="129"/>
      <c r="C1254" s="130"/>
      <c r="D1254" s="98"/>
      <c r="E1254" s="95"/>
      <c r="F1254" s="187"/>
      <c r="G1254" s="98"/>
      <c r="H1254" s="98"/>
      <c r="I1254" s="95"/>
      <c r="J1254" s="131" t="str">
        <f t="shared" si="24"/>
        <v/>
      </c>
      <c r="K1254" s="131"/>
      <c r="L1254" s="132"/>
      <c r="M1254" s="131"/>
      <c r="N1254" s="134"/>
      <c r="O1254" s="95"/>
      <c r="P1254" s="131"/>
      <c r="Q1254" s="381"/>
      <c r="R1254" s="381"/>
      <c r="S1254" s="381"/>
    </row>
    <row r="1255" spans="1:19" ht="12.75" customHeight="1" x14ac:dyDescent="0.25">
      <c r="A1255" s="128" t="str">
        <f t="shared" si="25"/>
        <v/>
      </c>
      <c r="B1255" s="129"/>
      <c r="C1255" s="130"/>
      <c r="D1255" s="98"/>
      <c r="E1255" s="95"/>
      <c r="F1255" s="187"/>
      <c r="G1255" s="98"/>
      <c r="H1255" s="98"/>
      <c r="I1255" s="95"/>
      <c r="J1255" s="131" t="str">
        <f t="shared" si="24"/>
        <v/>
      </c>
      <c r="K1255" s="131"/>
      <c r="L1255" s="132"/>
      <c r="M1255" s="131"/>
      <c r="N1255" s="134"/>
      <c r="O1255" s="95"/>
      <c r="P1255" s="131"/>
      <c r="Q1255" s="381"/>
      <c r="R1255" s="381"/>
      <c r="S1255" s="381"/>
    </row>
    <row r="1256" spans="1:19" ht="12.75" customHeight="1" x14ac:dyDescent="0.25">
      <c r="A1256" s="128" t="str">
        <f t="shared" si="25"/>
        <v/>
      </c>
      <c r="B1256" s="129"/>
      <c r="C1256" s="130"/>
      <c r="D1256" s="98"/>
      <c r="E1256" s="95"/>
      <c r="F1256" s="187"/>
      <c r="G1256" s="98"/>
      <c r="H1256" s="98"/>
      <c r="I1256" s="95"/>
      <c r="J1256" s="131" t="str">
        <f t="shared" si="24"/>
        <v/>
      </c>
      <c r="K1256" s="131"/>
      <c r="L1256" s="132"/>
      <c r="M1256" s="131"/>
      <c r="N1256" s="134"/>
      <c r="O1256" s="95"/>
      <c r="P1256" s="131"/>
      <c r="Q1256" s="381"/>
      <c r="R1256" s="381"/>
      <c r="S1256" s="381"/>
    </row>
    <row r="1257" spans="1:19" ht="12.75" customHeight="1" x14ac:dyDescent="0.25">
      <c r="A1257" s="128" t="str">
        <f t="shared" si="25"/>
        <v/>
      </c>
      <c r="B1257" s="129"/>
      <c r="C1257" s="130"/>
      <c r="D1257" s="98"/>
      <c r="E1257" s="95"/>
      <c r="F1257" s="187"/>
      <c r="G1257" s="98"/>
      <c r="H1257" s="98"/>
      <c r="I1257" s="95"/>
      <c r="J1257" s="131" t="str">
        <f t="shared" si="24"/>
        <v/>
      </c>
      <c r="K1257" s="131"/>
      <c r="L1257" s="132"/>
      <c r="M1257" s="131"/>
      <c r="N1257" s="134"/>
      <c r="O1257" s="95"/>
      <c r="P1257" s="131"/>
      <c r="Q1257" s="381"/>
      <c r="R1257" s="381"/>
      <c r="S1257" s="381"/>
    </row>
    <row r="1258" spans="1:19" ht="12.75" customHeight="1" x14ac:dyDescent="0.25">
      <c r="A1258" s="128" t="str">
        <f t="shared" si="25"/>
        <v/>
      </c>
      <c r="B1258" s="129"/>
      <c r="C1258" s="130"/>
      <c r="D1258" s="98"/>
      <c r="E1258" s="95"/>
      <c r="F1258" s="187"/>
      <c r="G1258" s="98"/>
      <c r="H1258" s="98"/>
      <c r="I1258" s="95"/>
      <c r="J1258" s="131" t="str">
        <f t="shared" si="24"/>
        <v/>
      </c>
      <c r="K1258" s="131"/>
      <c r="L1258" s="132"/>
      <c r="M1258" s="131"/>
      <c r="N1258" s="134"/>
      <c r="O1258" s="95"/>
      <c r="P1258" s="131"/>
      <c r="Q1258" s="381"/>
      <c r="R1258" s="381"/>
      <c r="S1258" s="381"/>
    </row>
    <row r="1259" spans="1:19" ht="12.75" customHeight="1" x14ac:dyDescent="0.25">
      <c r="A1259" s="128" t="str">
        <f t="shared" si="25"/>
        <v/>
      </c>
      <c r="B1259" s="129"/>
      <c r="C1259" s="130"/>
      <c r="D1259" s="98"/>
      <c r="E1259" s="95"/>
      <c r="F1259" s="187"/>
      <c r="G1259" s="98"/>
      <c r="H1259" s="98"/>
      <c r="I1259" s="95"/>
      <c r="J1259" s="131" t="str">
        <f t="shared" si="24"/>
        <v/>
      </c>
      <c r="K1259" s="131"/>
      <c r="L1259" s="132"/>
      <c r="M1259" s="131"/>
      <c r="N1259" s="134"/>
      <c r="O1259" s="95"/>
      <c r="P1259" s="131"/>
      <c r="Q1259" s="381"/>
      <c r="R1259" s="381"/>
      <c r="S1259" s="381"/>
    </row>
    <row r="1260" spans="1:19" ht="12.75" customHeight="1" x14ac:dyDescent="0.25">
      <c r="A1260" s="128" t="str">
        <f t="shared" si="25"/>
        <v/>
      </c>
      <c r="B1260" s="129"/>
      <c r="C1260" s="130"/>
      <c r="D1260" s="98"/>
      <c r="E1260" s="95"/>
      <c r="F1260" s="187"/>
      <c r="G1260" s="98"/>
      <c r="H1260" s="98"/>
      <c r="I1260" s="95"/>
      <c r="J1260" s="131" t="str">
        <f t="shared" si="24"/>
        <v/>
      </c>
      <c r="K1260" s="131"/>
      <c r="L1260" s="132"/>
      <c r="M1260" s="131"/>
      <c r="N1260" s="134"/>
      <c r="O1260" s="95"/>
      <c r="P1260" s="131"/>
      <c r="Q1260" s="381"/>
      <c r="R1260" s="381"/>
      <c r="S1260" s="381"/>
    </row>
    <row r="1261" spans="1:19" ht="12.75" customHeight="1" x14ac:dyDescent="0.25">
      <c r="A1261" s="128" t="str">
        <f t="shared" si="25"/>
        <v/>
      </c>
      <c r="B1261" s="129"/>
      <c r="C1261" s="130"/>
      <c r="D1261" s="98"/>
      <c r="E1261" s="95"/>
      <c r="F1261" s="187"/>
      <c r="G1261" s="98"/>
      <c r="H1261" s="98"/>
      <c r="I1261" s="95"/>
      <c r="J1261" s="131" t="str">
        <f t="shared" si="24"/>
        <v/>
      </c>
      <c r="K1261" s="131"/>
      <c r="L1261" s="132"/>
      <c r="M1261" s="131"/>
      <c r="N1261" s="134"/>
      <c r="O1261" s="95"/>
      <c r="P1261" s="131"/>
      <c r="Q1261" s="381"/>
      <c r="R1261" s="381"/>
      <c r="S1261" s="381"/>
    </row>
    <row r="1262" spans="1:19" ht="12.75" customHeight="1" x14ac:dyDescent="0.25">
      <c r="A1262" s="128" t="str">
        <f t="shared" si="25"/>
        <v/>
      </c>
      <c r="B1262" s="129"/>
      <c r="C1262" s="130"/>
      <c r="D1262" s="98"/>
      <c r="E1262" s="95"/>
      <c r="F1262" s="187"/>
      <c r="G1262" s="98"/>
      <c r="H1262" s="98"/>
      <c r="I1262" s="95"/>
      <c r="J1262" s="131" t="str">
        <f t="shared" si="24"/>
        <v/>
      </c>
      <c r="K1262" s="131"/>
      <c r="L1262" s="132"/>
      <c r="M1262" s="131"/>
      <c r="N1262" s="134"/>
      <c r="O1262" s="95"/>
      <c r="P1262" s="131"/>
      <c r="Q1262" s="381"/>
      <c r="R1262" s="381"/>
      <c r="S1262" s="381"/>
    </row>
    <row r="1263" spans="1:19" ht="12.75" customHeight="1" x14ac:dyDescent="0.25">
      <c r="A1263" s="128" t="str">
        <f t="shared" si="25"/>
        <v/>
      </c>
      <c r="B1263" s="129"/>
      <c r="C1263" s="130"/>
      <c r="D1263" s="98"/>
      <c r="E1263" s="95"/>
      <c r="F1263" s="187"/>
      <c r="G1263" s="98"/>
      <c r="H1263" s="98"/>
      <c r="I1263" s="95"/>
      <c r="J1263" s="131" t="str">
        <f t="shared" si="24"/>
        <v/>
      </c>
      <c r="K1263" s="131"/>
      <c r="L1263" s="132"/>
      <c r="M1263" s="131"/>
      <c r="N1263" s="134"/>
      <c r="O1263" s="95"/>
      <c r="P1263" s="131"/>
      <c r="Q1263" s="381"/>
      <c r="R1263" s="381"/>
      <c r="S1263" s="381"/>
    </row>
    <row r="1264" spans="1:19" ht="12.75" customHeight="1" x14ac:dyDescent="0.25">
      <c r="A1264" s="128" t="str">
        <f t="shared" si="25"/>
        <v/>
      </c>
      <c r="B1264" s="129"/>
      <c r="C1264" s="130"/>
      <c r="D1264" s="98"/>
      <c r="E1264" s="95"/>
      <c r="F1264" s="187"/>
      <c r="G1264" s="98"/>
      <c r="H1264" s="98"/>
      <c r="I1264" s="95"/>
      <c r="J1264" s="131" t="str">
        <f t="shared" si="24"/>
        <v/>
      </c>
      <c r="K1264" s="131"/>
      <c r="L1264" s="132"/>
      <c r="M1264" s="131"/>
      <c r="N1264" s="134"/>
      <c r="O1264" s="95"/>
      <c r="P1264" s="131"/>
      <c r="Q1264" s="381"/>
      <c r="R1264" s="381"/>
      <c r="S1264" s="381"/>
    </row>
    <row r="1265" spans="1:19" ht="12.75" customHeight="1" x14ac:dyDescent="0.25">
      <c r="A1265" s="128" t="str">
        <f t="shared" si="25"/>
        <v/>
      </c>
      <c r="B1265" s="129"/>
      <c r="C1265" s="130"/>
      <c r="D1265" s="98"/>
      <c r="E1265" s="95"/>
      <c r="F1265" s="187"/>
      <c r="G1265" s="98"/>
      <c r="H1265" s="98"/>
      <c r="I1265" s="95"/>
      <c r="J1265" s="131" t="str">
        <f t="shared" si="24"/>
        <v/>
      </c>
      <c r="K1265" s="131"/>
      <c r="L1265" s="132"/>
      <c r="M1265" s="131"/>
      <c r="N1265" s="134"/>
      <c r="O1265" s="95"/>
      <c r="P1265" s="131"/>
      <c r="Q1265" s="381"/>
      <c r="R1265" s="381"/>
      <c r="S1265" s="381"/>
    </row>
    <row r="1266" spans="1:19" ht="12.75" customHeight="1" x14ac:dyDescent="0.25">
      <c r="A1266" s="128" t="str">
        <f t="shared" si="25"/>
        <v/>
      </c>
      <c r="B1266" s="129"/>
      <c r="C1266" s="130"/>
      <c r="D1266" s="98"/>
      <c r="E1266" s="95"/>
      <c r="F1266" s="187"/>
      <c r="G1266" s="98"/>
      <c r="H1266" s="98"/>
      <c r="I1266" s="95"/>
      <c r="J1266" s="131" t="str">
        <f t="shared" si="24"/>
        <v/>
      </c>
      <c r="K1266" s="131"/>
      <c r="L1266" s="132"/>
      <c r="M1266" s="131"/>
      <c r="N1266" s="134"/>
      <c r="O1266" s="95"/>
      <c r="P1266" s="131"/>
      <c r="Q1266" s="381"/>
      <c r="R1266" s="381"/>
      <c r="S1266" s="381"/>
    </row>
    <row r="1267" spans="1:19" ht="12.75" customHeight="1" x14ac:dyDescent="0.25">
      <c r="A1267" s="128" t="str">
        <f t="shared" si="25"/>
        <v/>
      </c>
      <c r="B1267" s="129"/>
      <c r="C1267" s="130"/>
      <c r="D1267" s="98"/>
      <c r="E1267" s="95"/>
      <c r="F1267" s="187"/>
      <c r="G1267" s="98"/>
      <c r="H1267" s="98"/>
      <c r="I1267" s="95"/>
      <c r="J1267" s="131" t="str">
        <f t="shared" si="24"/>
        <v/>
      </c>
      <c r="K1267" s="131"/>
      <c r="L1267" s="132"/>
      <c r="M1267" s="131"/>
      <c r="N1267" s="134"/>
      <c r="O1267" s="95"/>
      <c r="P1267" s="131"/>
      <c r="Q1267" s="381"/>
      <c r="R1267" s="381"/>
      <c r="S1267" s="381"/>
    </row>
    <row r="1268" spans="1:19" ht="12.75" customHeight="1" x14ac:dyDescent="0.25">
      <c r="A1268" s="128" t="str">
        <f t="shared" si="25"/>
        <v/>
      </c>
      <c r="B1268" s="129"/>
      <c r="C1268" s="130"/>
      <c r="D1268" s="98"/>
      <c r="E1268" s="95"/>
      <c r="F1268" s="187"/>
      <c r="G1268" s="98"/>
      <c r="H1268" s="98"/>
      <c r="I1268" s="95"/>
      <c r="J1268" s="131" t="str">
        <f t="shared" si="24"/>
        <v/>
      </c>
      <c r="K1268" s="131"/>
      <c r="L1268" s="132"/>
      <c r="M1268" s="131"/>
      <c r="N1268" s="134"/>
      <c r="O1268" s="95"/>
      <c r="P1268" s="131"/>
      <c r="Q1268" s="381"/>
      <c r="R1268" s="381"/>
      <c r="S1268" s="381"/>
    </row>
    <row r="1269" spans="1:19" ht="12.75" customHeight="1" x14ac:dyDescent="0.25">
      <c r="A1269" s="128" t="str">
        <f t="shared" si="25"/>
        <v/>
      </c>
      <c r="B1269" s="129"/>
      <c r="C1269" s="130"/>
      <c r="D1269" s="98"/>
      <c r="E1269" s="95"/>
      <c r="F1269" s="187"/>
      <c r="G1269" s="98"/>
      <c r="H1269" s="98"/>
      <c r="I1269" s="95"/>
      <c r="J1269" s="131" t="str">
        <f t="shared" si="24"/>
        <v/>
      </c>
      <c r="K1269" s="131"/>
      <c r="L1269" s="132"/>
      <c r="M1269" s="131"/>
      <c r="N1269" s="134"/>
      <c r="O1269" s="95"/>
      <c r="P1269" s="131"/>
      <c r="Q1269" s="381"/>
      <c r="R1269" s="381"/>
      <c r="S1269" s="381"/>
    </row>
    <row r="1270" spans="1:19" ht="12.75" customHeight="1" x14ac:dyDescent="0.25">
      <c r="A1270" s="128" t="str">
        <f t="shared" si="25"/>
        <v/>
      </c>
      <c r="B1270" s="129"/>
      <c r="C1270" s="130"/>
      <c r="D1270" s="98"/>
      <c r="E1270" s="95"/>
      <c r="F1270" s="187"/>
      <c r="G1270" s="98"/>
      <c r="H1270" s="98"/>
      <c r="I1270" s="95"/>
      <c r="J1270" s="131" t="str">
        <f t="shared" si="24"/>
        <v/>
      </c>
      <c r="K1270" s="131"/>
      <c r="L1270" s="132"/>
      <c r="M1270" s="131"/>
      <c r="N1270" s="134"/>
      <c r="O1270" s="95"/>
      <c r="P1270" s="131"/>
      <c r="Q1270" s="381"/>
      <c r="R1270" s="381"/>
      <c r="S1270" s="381"/>
    </row>
    <row r="1271" spans="1:19" ht="12.75" customHeight="1" x14ac:dyDescent="0.25">
      <c r="A1271" s="128" t="str">
        <f t="shared" si="25"/>
        <v/>
      </c>
      <c r="B1271" s="129"/>
      <c r="C1271" s="130"/>
      <c r="D1271" s="98"/>
      <c r="E1271" s="95"/>
      <c r="F1271" s="187"/>
      <c r="G1271" s="98"/>
      <c r="H1271" s="98"/>
      <c r="I1271" s="95"/>
      <c r="J1271" s="131" t="str">
        <f t="shared" si="24"/>
        <v/>
      </c>
      <c r="K1271" s="131"/>
      <c r="L1271" s="132"/>
      <c r="M1271" s="131"/>
      <c r="N1271" s="134"/>
      <c r="O1271" s="95"/>
      <c r="P1271" s="131"/>
      <c r="Q1271" s="381"/>
      <c r="R1271" s="381"/>
      <c r="S1271" s="381"/>
    </row>
    <row r="1272" spans="1:19" ht="12.75" customHeight="1" x14ac:dyDescent="0.25">
      <c r="A1272" s="128" t="str">
        <f t="shared" si="25"/>
        <v/>
      </c>
      <c r="B1272" s="129"/>
      <c r="C1272" s="130"/>
      <c r="D1272" s="98"/>
      <c r="E1272" s="95"/>
      <c r="F1272" s="187"/>
      <c r="G1272" s="98"/>
      <c r="H1272" s="98"/>
      <c r="I1272" s="95"/>
      <c r="J1272" s="131" t="str">
        <f t="shared" si="24"/>
        <v/>
      </c>
      <c r="K1272" s="131"/>
      <c r="L1272" s="132"/>
      <c r="M1272" s="131"/>
      <c r="N1272" s="134"/>
      <c r="O1272" s="95"/>
      <c r="P1272" s="131"/>
      <c r="Q1272" s="381"/>
      <c r="R1272" s="381"/>
      <c r="S1272" s="381"/>
    </row>
    <row r="1273" spans="1:19" ht="12.75" customHeight="1" x14ac:dyDescent="0.25">
      <c r="A1273" s="128" t="str">
        <f t="shared" si="25"/>
        <v/>
      </c>
      <c r="B1273" s="129"/>
      <c r="C1273" s="130"/>
      <c r="D1273" s="98"/>
      <c r="E1273" s="95"/>
      <c r="F1273" s="187"/>
      <c r="G1273" s="98"/>
      <c r="H1273" s="98"/>
      <c r="I1273" s="95"/>
      <c r="J1273" s="131" t="str">
        <f t="shared" si="24"/>
        <v/>
      </c>
      <c r="K1273" s="131"/>
      <c r="L1273" s="132"/>
      <c r="M1273" s="131"/>
      <c r="N1273" s="134"/>
      <c r="O1273" s="95"/>
      <c r="P1273" s="131"/>
      <c r="Q1273" s="381"/>
      <c r="R1273" s="381"/>
      <c r="S1273" s="381"/>
    </row>
    <row r="1274" spans="1:19" ht="12.75" customHeight="1" x14ac:dyDescent="0.25">
      <c r="A1274" s="128" t="str">
        <f t="shared" si="25"/>
        <v/>
      </c>
      <c r="B1274" s="129"/>
      <c r="C1274" s="130"/>
      <c r="D1274" s="98"/>
      <c r="E1274" s="95"/>
      <c r="F1274" s="187"/>
      <c r="G1274" s="98"/>
      <c r="H1274" s="98"/>
      <c r="I1274" s="95"/>
      <c r="J1274" s="131" t="str">
        <f t="shared" si="24"/>
        <v/>
      </c>
      <c r="K1274" s="131"/>
      <c r="L1274" s="132"/>
      <c r="M1274" s="131"/>
      <c r="N1274" s="134"/>
      <c r="O1274" s="95"/>
      <c r="P1274" s="131"/>
      <c r="Q1274" s="381"/>
      <c r="R1274" s="381"/>
      <c r="S1274" s="381"/>
    </row>
    <row r="1275" spans="1:19" ht="12.75" customHeight="1" x14ac:dyDescent="0.25">
      <c r="A1275" s="128" t="str">
        <f t="shared" si="25"/>
        <v/>
      </c>
      <c r="B1275" s="129"/>
      <c r="C1275" s="130"/>
      <c r="D1275" s="98"/>
      <c r="E1275" s="95"/>
      <c r="F1275" s="187"/>
      <c r="G1275" s="98"/>
      <c r="H1275" s="98"/>
      <c r="I1275" s="95"/>
      <c r="J1275" s="131" t="str">
        <f t="shared" si="24"/>
        <v/>
      </c>
      <c r="K1275" s="131"/>
      <c r="L1275" s="132"/>
      <c r="M1275" s="131"/>
      <c r="N1275" s="134"/>
      <c r="O1275" s="95"/>
      <c r="P1275" s="131"/>
      <c r="Q1275" s="381"/>
      <c r="R1275" s="381"/>
      <c r="S1275" s="381"/>
    </row>
    <row r="1276" spans="1:19" ht="12.75" customHeight="1" x14ac:dyDescent="0.25">
      <c r="A1276" s="128" t="str">
        <f t="shared" si="25"/>
        <v/>
      </c>
      <c r="B1276" s="129"/>
      <c r="C1276" s="130"/>
      <c r="D1276" s="98"/>
      <c r="E1276" s="95"/>
      <c r="F1276" s="187"/>
      <c r="G1276" s="98"/>
      <c r="H1276" s="98"/>
      <c r="I1276" s="95"/>
      <c r="J1276" s="131" t="str">
        <f t="shared" si="24"/>
        <v/>
      </c>
      <c r="K1276" s="131"/>
      <c r="L1276" s="132"/>
      <c r="M1276" s="131"/>
      <c r="N1276" s="134"/>
      <c r="O1276" s="95"/>
      <c r="P1276" s="131"/>
      <c r="Q1276" s="381"/>
      <c r="R1276" s="381"/>
      <c r="S1276" s="381"/>
    </row>
    <row r="1277" spans="1:19" ht="12.75" customHeight="1" x14ac:dyDescent="0.25">
      <c r="A1277" s="128" t="str">
        <f t="shared" si="25"/>
        <v/>
      </c>
      <c r="B1277" s="129"/>
      <c r="C1277" s="130"/>
      <c r="D1277" s="98"/>
      <c r="E1277" s="95"/>
      <c r="F1277" s="187"/>
      <c r="G1277" s="98"/>
      <c r="H1277" s="98"/>
      <c r="I1277" s="95"/>
      <c r="J1277" s="131" t="str">
        <f t="shared" si="24"/>
        <v/>
      </c>
      <c r="K1277" s="131"/>
      <c r="L1277" s="132"/>
      <c r="M1277" s="131"/>
      <c r="N1277" s="134"/>
      <c r="O1277" s="95"/>
      <c r="P1277" s="131"/>
      <c r="Q1277" s="381"/>
      <c r="R1277" s="381"/>
      <c r="S1277" s="381"/>
    </row>
    <row r="1278" spans="1:19" ht="12.75" customHeight="1" x14ac:dyDescent="0.25">
      <c r="A1278" s="128" t="str">
        <f t="shared" si="25"/>
        <v/>
      </c>
      <c r="B1278" s="129"/>
      <c r="C1278" s="130"/>
      <c r="D1278" s="98"/>
      <c r="E1278" s="95"/>
      <c r="F1278" s="187"/>
      <c r="G1278" s="98"/>
      <c r="H1278" s="98"/>
      <c r="I1278" s="95"/>
      <c r="J1278" s="131" t="str">
        <f t="shared" si="24"/>
        <v/>
      </c>
      <c r="K1278" s="131"/>
      <c r="L1278" s="132"/>
      <c r="M1278" s="131"/>
      <c r="N1278" s="134"/>
      <c r="O1278" s="95"/>
      <c r="P1278" s="131"/>
      <c r="Q1278" s="381"/>
      <c r="R1278" s="381"/>
      <c r="S1278" s="381"/>
    </row>
    <row r="1279" spans="1:19" ht="12.75" customHeight="1" x14ac:dyDescent="0.25">
      <c r="A1279" s="128" t="str">
        <f t="shared" si="25"/>
        <v/>
      </c>
      <c r="B1279" s="129"/>
      <c r="C1279" s="130"/>
      <c r="D1279" s="98"/>
      <c r="E1279" s="95"/>
      <c r="F1279" s="187"/>
      <c r="G1279" s="98"/>
      <c r="H1279" s="98"/>
      <c r="I1279" s="95"/>
      <c r="J1279" s="131" t="str">
        <f t="shared" si="24"/>
        <v/>
      </c>
      <c r="K1279" s="131"/>
      <c r="L1279" s="132"/>
      <c r="M1279" s="131"/>
      <c r="N1279" s="134"/>
      <c r="O1279" s="95"/>
      <c r="P1279" s="131"/>
      <c r="Q1279" s="381"/>
      <c r="R1279" s="381"/>
      <c r="S1279" s="381"/>
    </row>
    <row r="1280" spans="1:19" ht="12.75" customHeight="1" x14ac:dyDescent="0.25">
      <c r="A1280" s="128" t="str">
        <f t="shared" si="25"/>
        <v/>
      </c>
      <c r="B1280" s="129"/>
      <c r="C1280" s="130"/>
      <c r="D1280" s="98"/>
      <c r="E1280" s="95"/>
      <c r="F1280" s="187"/>
      <c r="G1280" s="98"/>
      <c r="H1280" s="98"/>
      <c r="I1280" s="95"/>
      <c r="J1280" s="131" t="str">
        <f t="shared" si="24"/>
        <v/>
      </c>
      <c r="K1280" s="131"/>
      <c r="L1280" s="132"/>
      <c r="M1280" s="131"/>
      <c r="N1280" s="134"/>
      <c r="O1280" s="95"/>
      <c r="P1280" s="131"/>
      <c r="Q1280" s="381"/>
      <c r="R1280" s="381"/>
      <c r="S1280" s="381"/>
    </row>
    <row r="1281" spans="1:19" ht="12.75" customHeight="1" x14ac:dyDescent="0.25">
      <c r="A1281" s="128" t="str">
        <f t="shared" si="25"/>
        <v/>
      </c>
      <c r="B1281" s="129"/>
      <c r="C1281" s="130"/>
      <c r="D1281" s="98"/>
      <c r="E1281" s="95"/>
      <c r="F1281" s="187"/>
      <c r="G1281" s="98"/>
      <c r="H1281" s="98"/>
      <c r="I1281" s="95"/>
      <c r="J1281" s="131" t="str">
        <f t="shared" si="24"/>
        <v/>
      </c>
      <c r="K1281" s="131"/>
      <c r="L1281" s="132"/>
      <c r="M1281" s="131"/>
      <c r="N1281" s="134"/>
      <c r="O1281" s="95"/>
      <c r="P1281" s="131"/>
      <c r="Q1281" s="381"/>
      <c r="R1281" s="381"/>
      <c r="S1281" s="381"/>
    </row>
    <row r="1282" spans="1:19" ht="12.75" customHeight="1" x14ac:dyDescent="0.25">
      <c r="A1282" s="128" t="str">
        <f t="shared" si="25"/>
        <v/>
      </c>
      <c r="B1282" s="129"/>
      <c r="C1282" s="130"/>
      <c r="D1282" s="98"/>
      <c r="E1282" s="95"/>
      <c r="F1282" s="187"/>
      <c r="G1282" s="98"/>
      <c r="H1282" s="98"/>
      <c r="I1282" s="95"/>
      <c r="J1282" s="131" t="str">
        <f t="shared" si="24"/>
        <v/>
      </c>
      <c r="K1282" s="131"/>
      <c r="L1282" s="132"/>
      <c r="M1282" s="131"/>
      <c r="N1282" s="134"/>
      <c r="O1282" s="95"/>
      <c r="P1282" s="131"/>
      <c r="Q1282" s="381"/>
      <c r="R1282" s="381"/>
      <c r="S1282" s="381"/>
    </row>
    <row r="1283" spans="1:19" ht="12.75" customHeight="1" x14ac:dyDescent="0.25">
      <c r="A1283" s="128" t="str">
        <f t="shared" si="25"/>
        <v/>
      </c>
      <c r="B1283" s="129"/>
      <c r="C1283" s="130"/>
      <c r="D1283" s="98"/>
      <c r="E1283" s="95"/>
      <c r="F1283" s="187"/>
      <c r="G1283" s="98"/>
      <c r="H1283" s="98"/>
      <c r="I1283" s="95"/>
      <c r="J1283" s="131" t="str">
        <f t="shared" si="24"/>
        <v/>
      </c>
      <c r="K1283" s="131"/>
      <c r="L1283" s="132"/>
      <c r="M1283" s="131"/>
      <c r="N1283" s="134"/>
      <c r="O1283" s="95"/>
      <c r="P1283" s="131"/>
      <c r="Q1283" s="381"/>
      <c r="R1283" s="381"/>
      <c r="S1283" s="381"/>
    </row>
    <row r="1284" spans="1:19" ht="12.75" customHeight="1" x14ac:dyDescent="0.25">
      <c r="A1284" s="128" t="str">
        <f t="shared" si="25"/>
        <v/>
      </c>
      <c r="B1284" s="129"/>
      <c r="C1284" s="130"/>
      <c r="D1284" s="98"/>
      <c r="E1284" s="95"/>
      <c r="F1284" s="187"/>
      <c r="G1284" s="98"/>
      <c r="H1284" s="98"/>
      <c r="I1284" s="95"/>
      <c r="J1284" s="131" t="str">
        <f t="shared" si="24"/>
        <v/>
      </c>
      <c r="K1284" s="131"/>
      <c r="L1284" s="132"/>
      <c r="M1284" s="131"/>
      <c r="N1284" s="134"/>
      <c r="O1284" s="95"/>
      <c r="P1284" s="131"/>
      <c r="Q1284" s="381"/>
      <c r="R1284" s="381"/>
      <c r="S1284" s="381"/>
    </row>
    <row r="1285" spans="1:19" ht="12.75" customHeight="1" x14ac:dyDescent="0.25">
      <c r="A1285" s="128" t="str">
        <f t="shared" si="25"/>
        <v/>
      </c>
      <c r="B1285" s="129"/>
      <c r="C1285" s="130"/>
      <c r="D1285" s="98"/>
      <c r="E1285" s="95"/>
      <c r="F1285" s="187"/>
      <c r="G1285" s="98"/>
      <c r="H1285" s="98"/>
      <c r="I1285" s="95"/>
      <c r="J1285" s="131" t="str">
        <f t="shared" si="24"/>
        <v/>
      </c>
      <c r="K1285" s="131"/>
      <c r="L1285" s="132"/>
      <c r="M1285" s="131"/>
      <c r="N1285" s="134"/>
      <c r="O1285" s="95"/>
      <c r="P1285" s="131"/>
      <c r="Q1285" s="381"/>
      <c r="R1285" s="381"/>
      <c r="S1285" s="381"/>
    </row>
    <row r="1286" spans="1:19" ht="12.75" customHeight="1" x14ac:dyDescent="0.25">
      <c r="A1286" s="128" t="str">
        <f t="shared" si="25"/>
        <v/>
      </c>
      <c r="B1286" s="129"/>
      <c r="C1286" s="130"/>
      <c r="D1286" s="98"/>
      <c r="E1286" s="95"/>
      <c r="F1286" s="187"/>
      <c r="G1286" s="98"/>
      <c r="H1286" s="98"/>
      <c r="I1286" s="95"/>
      <c r="J1286" s="131" t="str">
        <f t="shared" si="24"/>
        <v/>
      </c>
      <c r="K1286" s="131"/>
      <c r="L1286" s="132"/>
      <c r="M1286" s="131"/>
      <c r="N1286" s="134"/>
      <c r="O1286" s="95"/>
      <c r="P1286" s="131"/>
      <c r="Q1286" s="381"/>
      <c r="R1286" s="381"/>
      <c r="S1286" s="381"/>
    </row>
    <row r="1287" spans="1:19" ht="12.75" customHeight="1" x14ac:dyDescent="0.25">
      <c r="A1287" s="128" t="str">
        <f t="shared" si="25"/>
        <v/>
      </c>
      <c r="B1287" s="129"/>
      <c r="C1287" s="130"/>
      <c r="D1287" s="98"/>
      <c r="E1287" s="95"/>
      <c r="F1287" s="187"/>
      <c r="G1287" s="98"/>
      <c r="H1287" s="98"/>
      <c r="I1287" s="95"/>
      <c r="J1287" s="131" t="str">
        <f t="shared" si="24"/>
        <v/>
      </c>
      <c r="K1287" s="131"/>
      <c r="L1287" s="132"/>
      <c r="M1287" s="131"/>
      <c r="N1287" s="134"/>
      <c r="O1287" s="95"/>
      <c r="P1287" s="131"/>
      <c r="Q1287" s="381"/>
      <c r="R1287" s="381"/>
      <c r="S1287" s="381"/>
    </row>
    <row r="1288" spans="1:19" ht="12.75" customHeight="1" x14ac:dyDescent="0.25">
      <c r="A1288" s="128" t="str">
        <f t="shared" si="25"/>
        <v/>
      </c>
      <c r="B1288" s="129"/>
      <c r="C1288" s="130"/>
      <c r="D1288" s="98"/>
      <c r="E1288" s="95"/>
      <c r="F1288" s="187"/>
      <c r="G1288" s="98"/>
      <c r="H1288" s="98"/>
      <c r="I1288" s="95"/>
      <c r="J1288" s="131" t="str">
        <f t="shared" si="24"/>
        <v/>
      </c>
      <c r="K1288" s="131"/>
      <c r="L1288" s="132"/>
      <c r="M1288" s="131"/>
      <c r="N1288" s="134"/>
      <c r="O1288" s="95"/>
      <c r="P1288" s="131"/>
      <c r="Q1288" s="381"/>
      <c r="R1288" s="381"/>
      <c r="S1288" s="381"/>
    </row>
    <row r="1289" spans="1:19" ht="12.75" customHeight="1" x14ac:dyDescent="0.25">
      <c r="A1289" s="128" t="str">
        <f t="shared" si="25"/>
        <v/>
      </c>
      <c r="B1289" s="129"/>
      <c r="C1289" s="130"/>
      <c r="D1289" s="98"/>
      <c r="E1289" s="95"/>
      <c r="F1289" s="187"/>
      <c r="G1289" s="98"/>
      <c r="H1289" s="98"/>
      <c r="I1289" s="95"/>
      <c r="J1289" s="131" t="str">
        <f t="shared" si="24"/>
        <v/>
      </c>
      <c r="K1289" s="131"/>
      <c r="L1289" s="132"/>
      <c r="M1289" s="131"/>
      <c r="N1289" s="134"/>
      <c r="O1289" s="95"/>
      <c r="P1289" s="131"/>
      <c r="Q1289" s="381"/>
      <c r="R1289" s="381"/>
      <c r="S1289" s="381"/>
    </row>
    <row r="1290" spans="1:19" ht="12.75" customHeight="1" x14ac:dyDescent="0.25">
      <c r="A1290" s="128" t="str">
        <f t="shared" si="25"/>
        <v/>
      </c>
      <c r="B1290" s="129"/>
      <c r="C1290" s="130"/>
      <c r="D1290" s="98"/>
      <c r="E1290" s="95"/>
      <c r="F1290" s="187"/>
      <c r="G1290" s="98"/>
      <c r="H1290" s="98"/>
      <c r="I1290" s="95"/>
      <c r="J1290" s="131" t="str">
        <f t="shared" si="24"/>
        <v/>
      </c>
      <c r="K1290" s="131"/>
      <c r="L1290" s="132"/>
      <c r="M1290" s="131"/>
      <c r="N1290" s="134"/>
      <c r="O1290" s="95"/>
      <c r="P1290" s="131"/>
      <c r="Q1290" s="381"/>
      <c r="R1290" s="381"/>
      <c r="S1290" s="381"/>
    </row>
    <row r="1291" spans="1:19" ht="12.75" customHeight="1" x14ac:dyDescent="0.25">
      <c r="A1291" s="128" t="str">
        <f t="shared" si="25"/>
        <v/>
      </c>
      <c r="B1291" s="129"/>
      <c r="C1291" s="130"/>
      <c r="D1291" s="98"/>
      <c r="E1291" s="95"/>
      <c r="F1291" s="187"/>
      <c r="G1291" s="98"/>
      <c r="H1291" s="98"/>
      <c r="I1291" s="95"/>
      <c r="J1291" s="131" t="str">
        <f t="shared" si="24"/>
        <v/>
      </c>
      <c r="K1291" s="131"/>
      <c r="L1291" s="132"/>
      <c r="M1291" s="131"/>
      <c r="N1291" s="134"/>
      <c r="O1291" s="95"/>
      <c r="P1291" s="131"/>
      <c r="Q1291" s="381"/>
      <c r="R1291" s="381"/>
      <c r="S1291" s="381"/>
    </row>
    <row r="1292" spans="1:19" ht="12.75" customHeight="1" x14ac:dyDescent="0.25">
      <c r="A1292" s="128" t="str">
        <f t="shared" si="25"/>
        <v/>
      </c>
      <c r="B1292" s="129"/>
      <c r="C1292" s="130"/>
      <c r="D1292" s="98"/>
      <c r="E1292" s="95"/>
      <c r="F1292" s="187"/>
      <c r="G1292" s="98"/>
      <c r="H1292" s="98"/>
      <c r="I1292" s="95"/>
      <c r="J1292" s="131" t="str">
        <f t="shared" si="24"/>
        <v/>
      </c>
      <c r="K1292" s="131"/>
      <c r="L1292" s="132"/>
      <c r="M1292" s="131"/>
      <c r="N1292" s="134"/>
      <c r="O1292" s="95"/>
      <c r="P1292" s="131"/>
      <c r="Q1292" s="381"/>
      <c r="R1292" s="381"/>
      <c r="S1292" s="381"/>
    </row>
    <row r="1293" spans="1:19" ht="12.75" customHeight="1" x14ac:dyDescent="0.25">
      <c r="A1293" s="128" t="str">
        <f t="shared" si="25"/>
        <v/>
      </c>
      <c r="B1293" s="129"/>
      <c r="C1293" s="130"/>
      <c r="D1293" s="98"/>
      <c r="E1293" s="95"/>
      <c r="F1293" s="187"/>
      <c r="G1293" s="98"/>
      <c r="H1293" s="98"/>
      <c r="I1293" s="95"/>
      <c r="J1293" s="131" t="str">
        <f t="shared" si="24"/>
        <v/>
      </c>
      <c r="K1293" s="131"/>
      <c r="L1293" s="132"/>
      <c r="M1293" s="131"/>
      <c r="N1293" s="134"/>
      <c r="O1293" s="95"/>
      <c r="P1293" s="131"/>
      <c r="Q1293" s="381"/>
      <c r="R1293" s="381"/>
      <c r="S1293" s="381"/>
    </row>
    <row r="1294" spans="1:19" ht="12.75" customHeight="1" x14ac:dyDescent="0.25">
      <c r="A1294" s="128" t="str">
        <f t="shared" si="25"/>
        <v/>
      </c>
      <c r="B1294" s="129"/>
      <c r="C1294" s="130"/>
      <c r="D1294" s="98"/>
      <c r="E1294" s="95"/>
      <c r="F1294" s="187"/>
      <c r="G1294" s="98"/>
      <c r="H1294" s="98"/>
      <c r="I1294" s="95"/>
      <c r="J1294" s="131" t="str">
        <f t="shared" si="24"/>
        <v/>
      </c>
      <c r="K1294" s="131"/>
      <c r="L1294" s="132"/>
      <c r="M1294" s="131"/>
      <c r="N1294" s="134"/>
      <c r="O1294" s="95"/>
      <c r="P1294" s="131"/>
      <c r="Q1294" s="381"/>
      <c r="R1294" s="381"/>
      <c r="S1294" s="381"/>
    </row>
    <row r="1295" spans="1:19" ht="12.75" customHeight="1" x14ac:dyDescent="0.25">
      <c r="A1295" s="128" t="str">
        <f t="shared" si="25"/>
        <v/>
      </c>
      <c r="B1295" s="129"/>
      <c r="C1295" s="130"/>
      <c r="D1295" s="98"/>
      <c r="E1295" s="95"/>
      <c r="F1295" s="187"/>
      <c r="G1295" s="98"/>
      <c r="H1295" s="98"/>
      <c r="I1295" s="95"/>
      <c r="J1295" s="131" t="str">
        <f t="shared" si="24"/>
        <v/>
      </c>
      <c r="K1295" s="131"/>
      <c r="L1295" s="132"/>
      <c r="M1295" s="131"/>
      <c r="N1295" s="134"/>
      <c r="O1295" s="95"/>
      <c r="P1295" s="131"/>
      <c r="Q1295" s="381"/>
      <c r="R1295" s="381"/>
      <c r="S1295" s="381"/>
    </row>
    <row r="1296" spans="1:19" ht="12.75" customHeight="1" x14ac:dyDescent="0.25">
      <c r="A1296" s="128" t="str">
        <f t="shared" si="25"/>
        <v/>
      </c>
      <c r="B1296" s="129"/>
      <c r="C1296" s="130"/>
      <c r="D1296" s="98"/>
      <c r="E1296" s="95"/>
      <c r="F1296" s="187"/>
      <c r="G1296" s="98"/>
      <c r="H1296" s="98"/>
      <c r="I1296" s="95"/>
      <c r="J1296" s="131" t="str">
        <f t="shared" si="24"/>
        <v/>
      </c>
      <c r="K1296" s="131"/>
      <c r="L1296" s="132"/>
      <c r="M1296" s="131"/>
      <c r="N1296" s="134"/>
      <c r="O1296" s="95"/>
      <c r="P1296" s="131"/>
      <c r="Q1296" s="381"/>
      <c r="R1296" s="381"/>
      <c r="S1296" s="381"/>
    </row>
    <row r="1297" spans="1:19" ht="12.75" customHeight="1" x14ac:dyDescent="0.25">
      <c r="A1297" s="128" t="str">
        <f t="shared" si="25"/>
        <v/>
      </c>
      <c r="B1297" s="129"/>
      <c r="C1297" s="130"/>
      <c r="D1297" s="98"/>
      <c r="E1297" s="95"/>
      <c r="F1297" s="187"/>
      <c r="G1297" s="98"/>
      <c r="H1297" s="98"/>
      <c r="I1297" s="95"/>
      <c r="J1297" s="131" t="str">
        <f t="shared" ref="J1297:J1551" si="26">IF(P1297="","",IF(LEN(P1297)&gt;14,P1297,"CPF Protegido - LGPD"))</f>
        <v/>
      </c>
      <c r="K1297" s="131"/>
      <c r="L1297" s="132"/>
      <c r="M1297" s="131"/>
      <c r="N1297" s="134"/>
      <c r="O1297" s="95"/>
      <c r="P1297" s="131"/>
      <c r="Q1297" s="381"/>
      <c r="R1297" s="381"/>
      <c r="S1297" s="381"/>
    </row>
    <row r="1298" spans="1:19" ht="12.75" customHeight="1" x14ac:dyDescent="0.25">
      <c r="A1298" s="128" t="str">
        <f t="shared" si="25"/>
        <v/>
      </c>
      <c r="B1298" s="129"/>
      <c r="C1298" s="130"/>
      <c r="D1298" s="98"/>
      <c r="E1298" s="95"/>
      <c r="F1298" s="187"/>
      <c r="G1298" s="98"/>
      <c r="H1298" s="98"/>
      <c r="I1298" s="95"/>
      <c r="J1298" s="131" t="str">
        <f t="shared" si="26"/>
        <v/>
      </c>
      <c r="K1298" s="131"/>
      <c r="L1298" s="132"/>
      <c r="M1298" s="131"/>
      <c r="N1298" s="134"/>
      <c r="O1298" s="95"/>
      <c r="P1298" s="131"/>
      <c r="Q1298" s="381"/>
      <c r="R1298" s="381"/>
      <c r="S1298" s="381"/>
    </row>
    <row r="1299" spans="1:19" ht="12.75" customHeight="1" x14ac:dyDescent="0.25">
      <c r="A1299" s="128" t="str">
        <f t="shared" si="25"/>
        <v/>
      </c>
      <c r="B1299" s="129"/>
      <c r="C1299" s="130"/>
      <c r="D1299" s="98"/>
      <c r="E1299" s="95"/>
      <c r="F1299" s="187"/>
      <c r="G1299" s="98"/>
      <c r="H1299" s="98"/>
      <c r="I1299" s="95"/>
      <c r="J1299" s="131" t="str">
        <f t="shared" si="26"/>
        <v/>
      </c>
      <c r="K1299" s="131"/>
      <c r="L1299" s="132"/>
      <c r="M1299" s="131"/>
      <c r="N1299" s="134"/>
      <c r="O1299" s="95"/>
      <c r="P1299" s="131"/>
      <c r="Q1299" s="381"/>
      <c r="R1299" s="381"/>
      <c r="S1299" s="381"/>
    </row>
    <row r="1300" spans="1:19" ht="12.75" customHeight="1" x14ac:dyDescent="0.25">
      <c r="A1300" s="128" t="str">
        <f t="shared" si="25"/>
        <v/>
      </c>
      <c r="B1300" s="129"/>
      <c r="C1300" s="130"/>
      <c r="D1300" s="98"/>
      <c r="E1300" s="95"/>
      <c r="F1300" s="187"/>
      <c r="G1300" s="98"/>
      <c r="H1300" s="98"/>
      <c r="I1300" s="95"/>
      <c r="J1300" s="131" t="str">
        <f t="shared" si="26"/>
        <v/>
      </c>
      <c r="K1300" s="131"/>
      <c r="L1300" s="132"/>
      <c r="M1300" s="131"/>
      <c r="N1300" s="134"/>
      <c r="O1300" s="95"/>
      <c r="P1300" s="131"/>
      <c r="Q1300" s="381"/>
      <c r="R1300" s="381"/>
      <c r="S1300" s="381"/>
    </row>
    <row r="1301" spans="1:19" ht="12.75" customHeight="1" x14ac:dyDescent="0.25">
      <c r="A1301" s="128" t="str">
        <f t="shared" si="25"/>
        <v/>
      </c>
      <c r="B1301" s="129"/>
      <c r="C1301" s="130"/>
      <c r="D1301" s="98"/>
      <c r="E1301" s="95"/>
      <c r="F1301" s="187"/>
      <c r="G1301" s="98"/>
      <c r="H1301" s="98"/>
      <c r="I1301" s="95"/>
      <c r="J1301" s="131" t="str">
        <f t="shared" si="26"/>
        <v/>
      </c>
      <c r="K1301" s="131"/>
      <c r="L1301" s="132"/>
      <c r="M1301" s="131"/>
      <c r="N1301" s="134"/>
      <c r="O1301" s="95"/>
      <c r="P1301" s="131"/>
      <c r="Q1301" s="381"/>
      <c r="R1301" s="381"/>
      <c r="S1301" s="381"/>
    </row>
    <row r="1302" spans="1:19" ht="12.75" customHeight="1" x14ac:dyDescent="0.25">
      <c r="A1302" s="128" t="str">
        <f t="shared" si="25"/>
        <v/>
      </c>
      <c r="B1302" s="129"/>
      <c r="C1302" s="130"/>
      <c r="D1302" s="98"/>
      <c r="E1302" s="95"/>
      <c r="F1302" s="187"/>
      <c r="G1302" s="98"/>
      <c r="H1302" s="98"/>
      <c r="I1302" s="95"/>
      <c r="J1302" s="131" t="str">
        <f t="shared" si="26"/>
        <v/>
      </c>
      <c r="K1302" s="131"/>
      <c r="L1302" s="132"/>
      <c r="M1302" s="131"/>
      <c r="N1302" s="134"/>
      <c r="O1302" s="95"/>
      <c r="P1302" s="131"/>
      <c r="Q1302" s="381"/>
      <c r="R1302" s="381"/>
      <c r="S1302" s="381"/>
    </row>
    <row r="1303" spans="1:19" ht="12.75" customHeight="1" x14ac:dyDescent="0.25">
      <c r="A1303" s="128" t="str">
        <f t="shared" si="25"/>
        <v/>
      </c>
      <c r="B1303" s="129"/>
      <c r="C1303" s="130"/>
      <c r="D1303" s="98"/>
      <c r="E1303" s="95"/>
      <c r="F1303" s="187"/>
      <c r="G1303" s="98"/>
      <c r="H1303" s="98"/>
      <c r="I1303" s="95"/>
      <c r="J1303" s="131" t="str">
        <f t="shared" si="26"/>
        <v/>
      </c>
      <c r="K1303" s="131"/>
      <c r="L1303" s="132"/>
      <c r="M1303" s="131"/>
      <c r="N1303" s="134"/>
      <c r="O1303" s="95"/>
      <c r="P1303" s="131"/>
      <c r="Q1303" s="381"/>
      <c r="R1303" s="381"/>
      <c r="S1303" s="381"/>
    </row>
    <row r="1304" spans="1:19" ht="12.75" customHeight="1" x14ac:dyDescent="0.25">
      <c r="A1304" s="128" t="str">
        <f t="shared" si="25"/>
        <v/>
      </c>
      <c r="B1304" s="129"/>
      <c r="C1304" s="130"/>
      <c r="D1304" s="98"/>
      <c r="E1304" s="95"/>
      <c r="F1304" s="187"/>
      <c r="G1304" s="98"/>
      <c r="H1304" s="98"/>
      <c r="I1304" s="95"/>
      <c r="J1304" s="131" t="str">
        <f t="shared" si="26"/>
        <v/>
      </c>
      <c r="K1304" s="131"/>
      <c r="L1304" s="132"/>
      <c r="M1304" s="131"/>
      <c r="N1304" s="134"/>
      <c r="O1304" s="95"/>
      <c r="P1304" s="131"/>
      <c r="Q1304" s="381"/>
      <c r="R1304" s="381"/>
      <c r="S1304" s="381"/>
    </row>
    <row r="1305" spans="1:19" ht="12.75" customHeight="1" x14ac:dyDescent="0.25">
      <c r="A1305" s="128" t="str">
        <f t="shared" si="25"/>
        <v/>
      </c>
      <c r="B1305" s="129"/>
      <c r="C1305" s="130"/>
      <c r="D1305" s="98"/>
      <c r="E1305" s="95"/>
      <c r="F1305" s="187"/>
      <c r="G1305" s="98"/>
      <c r="H1305" s="98"/>
      <c r="I1305" s="95"/>
      <c r="J1305" s="131" t="str">
        <f t="shared" si="26"/>
        <v/>
      </c>
      <c r="K1305" s="131"/>
      <c r="L1305" s="132"/>
      <c r="M1305" s="131"/>
      <c r="N1305" s="134"/>
      <c r="O1305" s="95"/>
      <c r="P1305" s="131"/>
      <c r="Q1305" s="381"/>
      <c r="R1305" s="381"/>
      <c r="S1305" s="381"/>
    </row>
    <row r="1306" spans="1:19" ht="12.75" customHeight="1" x14ac:dyDescent="0.25">
      <c r="A1306" s="128" t="str">
        <f t="shared" si="25"/>
        <v/>
      </c>
      <c r="B1306" s="129"/>
      <c r="C1306" s="130"/>
      <c r="D1306" s="98"/>
      <c r="E1306" s="95"/>
      <c r="F1306" s="187"/>
      <c r="G1306" s="98"/>
      <c r="H1306" s="98"/>
      <c r="I1306" s="95"/>
      <c r="J1306" s="131" t="str">
        <f t="shared" si="26"/>
        <v/>
      </c>
      <c r="K1306" s="131"/>
      <c r="L1306" s="132"/>
      <c r="M1306" s="131"/>
      <c r="N1306" s="134"/>
      <c r="O1306" s="95"/>
      <c r="P1306" s="131"/>
      <c r="Q1306" s="381"/>
      <c r="R1306" s="381"/>
      <c r="S1306" s="381"/>
    </row>
    <row r="1307" spans="1:19" ht="12.75" customHeight="1" x14ac:dyDescent="0.25">
      <c r="A1307" s="128" t="str">
        <f t="shared" si="25"/>
        <v/>
      </c>
      <c r="B1307" s="129"/>
      <c r="C1307" s="130"/>
      <c r="D1307" s="98"/>
      <c r="E1307" s="95"/>
      <c r="F1307" s="187"/>
      <c r="G1307" s="98"/>
      <c r="H1307" s="98"/>
      <c r="I1307" s="95"/>
      <c r="J1307" s="131" t="str">
        <f t="shared" si="26"/>
        <v/>
      </c>
      <c r="K1307" s="131"/>
      <c r="L1307" s="132"/>
      <c r="M1307" s="131"/>
      <c r="N1307" s="134"/>
      <c r="O1307" s="95"/>
      <c r="P1307" s="131"/>
      <c r="Q1307" s="381"/>
      <c r="R1307" s="381"/>
      <c r="S1307" s="381"/>
    </row>
    <row r="1308" spans="1:19" ht="12.75" customHeight="1" x14ac:dyDescent="0.25">
      <c r="A1308" s="128" t="str">
        <f t="shared" si="25"/>
        <v/>
      </c>
      <c r="B1308" s="129"/>
      <c r="C1308" s="130"/>
      <c r="D1308" s="98"/>
      <c r="E1308" s="95"/>
      <c r="F1308" s="187"/>
      <c r="G1308" s="98"/>
      <c r="H1308" s="98"/>
      <c r="I1308" s="95"/>
      <c r="J1308" s="131" t="str">
        <f t="shared" si="26"/>
        <v/>
      </c>
      <c r="K1308" s="131"/>
      <c r="L1308" s="132"/>
      <c r="M1308" s="131"/>
      <c r="N1308" s="134"/>
      <c r="O1308" s="95"/>
      <c r="P1308" s="131"/>
      <c r="Q1308" s="381"/>
      <c r="R1308" s="381"/>
      <c r="S1308" s="381"/>
    </row>
    <row r="1309" spans="1:19" ht="12.75" customHeight="1" x14ac:dyDescent="0.25">
      <c r="A1309" s="128" t="str">
        <f t="shared" si="25"/>
        <v/>
      </c>
      <c r="B1309" s="129"/>
      <c r="C1309" s="130"/>
      <c r="D1309" s="98"/>
      <c r="E1309" s="95"/>
      <c r="F1309" s="187"/>
      <c r="G1309" s="98"/>
      <c r="H1309" s="98"/>
      <c r="I1309" s="95"/>
      <c r="J1309" s="131" t="str">
        <f t="shared" si="26"/>
        <v/>
      </c>
      <c r="K1309" s="131"/>
      <c r="L1309" s="132"/>
      <c r="M1309" s="131"/>
      <c r="N1309" s="134"/>
      <c r="O1309" s="95"/>
      <c r="P1309" s="131"/>
      <c r="Q1309" s="381"/>
      <c r="R1309" s="381"/>
      <c r="S1309" s="381"/>
    </row>
    <row r="1310" spans="1:19" ht="12.75" customHeight="1" x14ac:dyDescent="0.25">
      <c r="A1310" s="128" t="str">
        <f t="shared" si="25"/>
        <v/>
      </c>
      <c r="B1310" s="129"/>
      <c r="C1310" s="130"/>
      <c r="D1310" s="98"/>
      <c r="E1310" s="95"/>
      <c r="F1310" s="187"/>
      <c r="G1310" s="98"/>
      <c r="H1310" s="98"/>
      <c r="I1310" s="95"/>
      <c r="J1310" s="131" t="str">
        <f t="shared" si="26"/>
        <v/>
      </c>
      <c r="K1310" s="131"/>
      <c r="L1310" s="132"/>
      <c r="M1310" s="131"/>
      <c r="N1310" s="134"/>
      <c r="O1310" s="95"/>
      <c r="P1310" s="131"/>
      <c r="Q1310" s="381"/>
      <c r="R1310" s="381"/>
      <c r="S1310" s="381"/>
    </row>
    <row r="1311" spans="1:19" ht="12.75" customHeight="1" x14ac:dyDescent="0.25">
      <c r="A1311" s="128" t="str">
        <f t="shared" si="25"/>
        <v/>
      </c>
      <c r="B1311" s="129"/>
      <c r="C1311" s="130"/>
      <c r="D1311" s="98"/>
      <c r="E1311" s="95"/>
      <c r="F1311" s="187"/>
      <c r="G1311" s="98"/>
      <c r="H1311" s="98"/>
      <c r="I1311" s="95"/>
      <c r="J1311" s="131" t="str">
        <f t="shared" si="26"/>
        <v/>
      </c>
      <c r="K1311" s="131"/>
      <c r="L1311" s="132"/>
      <c r="M1311" s="131"/>
      <c r="N1311" s="134"/>
      <c r="O1311" s="95"/>
      <c r="P1311" s="131"/>
      <c r="Q1311" s="381"/>
      <c r="R1311" s="381"/>
      <c r="S1311" s="381"/>
    </row>
    <row r="1312" spans="1:19" ht="12.75" customHeight="1" x14ac:dyDescent="0.25">
      <c r="A1312" s="128" t="str">
        <f t="shared" si="25"/>
        <v/>
      </c>
      <c r="B1312" s="129"/>
      <c r="C1312" s="130"/>
      <c r="D1312" s="98"/>
      <c r="E1312" s="95"/>
      <c r="F1312" s="187"/>
      <c r="G1312" s="98"/>
      <c r="H1312" s="98"/>
      <c r="I1312" s="95"/>
      <c r="J1312" s="131" t="str">
        <f t="shared" si="26"/>
        <v/>
      </c>
      <c r="K1312" s="131"/>
      <c r="L1312" s="132"/>
      <c r="M1312" s="131"/>
      <c r="N1312" s="134"/>
      <c r="O1312" s="95"/>
      <c r="P1312" s="131"/>
      <c r="Q1312" s="381"/>
      <c r="R1312" s="381"/>
      <c r="S1312" s="381"/>
    </row>
    <row r="1313" spans="1:19" ht="12.75" customHeight="1" x14ac:dyDescent="0.25">
      <c r="A1313" s="128" t="str">
        <f t="shared" si="25"/>
        <v/>
      </c>
      <c r="B1313" s="129"/>
      <c r="C1313" s="130"/>
      <c r="D1313" s="98"/>
      <c r="E1313" s="95"/>
      <c r="F1313" s="187"/>
      <c r="G1313" s="98"/>
      <c r="H1313" s="98"/>
      <c r="I1313" s="95"/>
      <c r="J1313" s="131" t="str">
        <f t="shared" si="26"/>
        <v/>
      </c>
      <c r="K1313" s="131"/>
      <c r="L1313" s="132"/>
      <c r="M1313" s="131"/>
      <c r="N1313" s="134"/>
      <c r="O1313" s="95"/>
      <c r="P1313" s="131"/>
      <c r="Q1313" s="381"/>
      <c r="R1313" s="381"/>
      <c r="S1313" s="381"/>
    </row>
    <row r="1314" spans="1:19" ht="12.75" customHeight="1" x14ac:dyDescent="0.25">
      <c r="A1314" s="128" t="str">
        <f t="shared" si="25"/>
        <v/>
      </c>
      <c r="B1314" s="129"/>
      <c r="C1314" s="130"/>
      <c r="D1314" s="98"/>
      <c r="E1314" s="95"/>
      <c r="F1314" s="187"/>
      <c r="G1314" s="98"/>
      <c r="H1314" s="98"/>
      <c r="I1314" s="95"/>
      <c r="J1314" s="131" t="str">
        <f t="shared" si="26"/>
        <v/>
      </c>
      <c r="K1314" s="131"/>
      <c r="L1314" s="132"/>
      <c r="M1314" s="131"/>
      <c r="N1314" s="134"/>
      <c r="O1314" s="95"/>
      <c r="P1314" s="131"/>
      <c r="Q1314" s="381"/>
      <c r="R1314" s="381"/>
      <c r="S1314" s="381"/>
    </row>
    <row r="1315" spans="1:19" ht="12.75" customHeight="1" x14ac:dyDescent="0.25">
      <c r="A1315" s="128" t="str">
        <f t="shared" si="25"/>
        <v/>
      </c>
      <c r="B1315" s="129"/>
      <c r="C1315" s="130"/>
      <c r="D1315" s="98"/>
      <c r="E1315" s="95"/>
      <c r="F1315" s="187"/>
      <c r="G1315" s="98"/>
      <c r="H1315" s="98"/>
      <c r="I1315" s="95"/>
      <c r="J1315" s="131" t="str">
        <f t="shared" si="26"/>
        <v/>
      </c>
      <c r="K1315" s="131"/>
      <c r="L1315" s="132"/>
      <c r="M1315" s="131"/>
      <c r="N1315" s="134"/>
      <c r="O1315" s="95"/>
      <c r="P1315" s="131"/>
      <c r="Q1315" s="381"/>
      <c r="R1315" s="381"/>
      <c r="S1315" s="381"/>
    </row>
    <row r="1316" spans="1:19" ht="12.75" customHeight="1" x14ac:dyDescent="0.25">
      <c r="A1316" s="128" t="str">
        <f t="shared" si="25"/>
        <v/>
      </c>
      <c r="B1316" s="129"/>
      <c r="C1316" s="130"/>
      <c r="D1316" s="98"/>
      <c r="E1316" s="95"/>
      <c r="F1316" s="187"/>
      <c r="G1316" s="98"/>
      <c r="H1316" s="98"/>
      <c r="I1316" s="95"/>
      <c r="J1316" s="131" t="str">
        <f t="shared" si="26"/>
        <v/>
      </c>
      <c r="K1316" s="131"/>
      <c r="L1316" s="132"/>
      <c r="M1316" s="131"/>
      <c r="N1316" s="134"/>
      <c r="O1316" s="95"/>
      <c r="P1316" s="131"/>
      <c r="Q1316" s="381"/>
      <c r="R1316" s="381"/>
      <c r="S1316" s="381"/>
    </row>
    <row r="1317" spans="1:19" ht="12.75" customHeight="1" x14ac:dyDescent="0.25">
      <c r="A1317" s="128" t="str">
        <f t="shared" si="25"/>
        <v/>
      </c>
      <c r="B1317" s="129"/>
      <c r="C1317" s="130"/>
      <c r="D1317" s="98"/>
      <c r="E1317" s="95"/>
      <c r="F1317" s="187"/>
      <c r="G1317" s="98"/>
      <c r="H1317" s="98"/>
      <c r="I1317" s="95"/>
      <c r="J1317" s="131" t="str">
        <f t="shared" si="26"/>
        <v/>
      </c>
      <c r="K1317" s="131"/>
      <c r="L1317" s="132"/>
      <c r="M1317" s="131"/>
      <c r="N1317" s="134"/>
      <c r="O1317" s="95"/>
      <c r="P1317" s="131"/>
      <c r="Q1317" s="381"/>
      <c r="R1317" s="381"/>
      <c r="S1317" s="381"/>
    </row>
    <row r="1318" spans="1:19" ht="12.75" customHeight="1" x14ac:dyDescent="0.25">
      <c r="A1318" s="128" t="str">
        <f t="shared" si="25"/>
        <v/>
      </c>
      <c r="B1318" s="129"/>
      <c r="C1318" s="130"/>
      <c r="D1318" s="98"/>
      <c r="E1318" s="95"/>
      <c r="F1318" s="187"/>
      <c r="G1318" s="98"/>
      <c r="H1318" s="98"/>
      <c r="I1318" s="95"/>
      <c r="J1318" s="131" t="str">
        <f t="shared" si="26"/>
        <v/>
      </c>
      <c r="K1318" s="131"/>
      <c r="L1318" s="132"/>
      <c r="M1318" s="131"/>
      <c r="N1318" s="134"/>
      <c r="O1318" s="95"/>
      <c r="P1318" s="131"/>
      <c r="Q1318" s="381"/>
      <c r="R1318" s="381"/>
      <c r="S1318" s="381"/>
    </row>
    <row r="1319" spans="1:19" ht="12.75" customHeight="1" x14ac:dyDescent="0.25">
      <c r="A1319" s="128" t="str">
        <f t="shared" si="25"/>
        <v/>
      </c>
      <c r="B1319" s="129"/>
      <c r="C1319" s="130"/>
      <c r="D1319" s="98"/>
      <c r="E1319" s="95"/>
      <c r="F1319" s="187"/>
      <c r="G1319" s="98"/>
      <c r="H1319" s="98"/>
      <c r="I1319" s="95"/>
      <c r="J1319" s="131" t="str">
        <f t="shared" si="26"/>
        <v/>
      </c>
      <c r="K1319" s="131"/>
      <c r="L1319" s="132"/>
      <c r="M1319" s="131"/>
      <c r="N1319" s="134"/>
      <c r="O1319" s="95"/>
      <c r="P1319" s="131"/>
      <c r="Q1319" s="381"/>
      <c r="R1319" s="381"/>
      <c r="S1319" s="381"/>
    </row>
    <row r="1320" spans="1:19" ht="12.75" customHeight="1" x14ac:dyDescent="0.25">
      <c r="A1320" s="128" t="str">
        <f t="shared" si="25"/>
        <v/>
      </c>
      <c r="B1320" s="129"/>
      <c r="C1320" s="130"/>
      <c r="D1320" s="98"/>
      <c r="E1320" s="95"/>
      <c r="F1320" s="187"/>
      <c r="G1320" s="98"/>
      <c r="H1320" s="98"/>
      <c r="I1320" s="95"/>
      <c r="J1320" s="131" t="str">
        <f t="shared" si="26"/>
        <v/>
      </c>
      <c r="K1320" s="131"/>
      <c r="L1320" s="132"/>
      <c r="M1320" s="131"/>
      <c r="N1320" s="134"/>
      <c r="O1320" s="95"/>
      <c r="P1320" s="131"/>
      <c r="Q1320" s="381"/>
      <c r="R1320" s="381"/>
      <c r="S1320" s="381"/>
    </row>
    <row r="1321" spans="1:19" ht="12.75" customHeight="1" x14ac:dyDescent="0.25">
      <c r="A1321" s="128" t="str">
        <f t="shared" si="25"/>
        <v/>
      </c>
      <c r="B1321" s="129"/>
      <c r="C1321" s="130"/>
      <c r="D1321" s="98"/>
      <c r="E1321" s="95"/>
      <c r="F1321" s="187"/>
      <c r="G1321" s="98"/>
      <c r="H1321" s="98"/>
      <c r="I1321" s="95"/>
      <c r="J1321" s="131" t="str">
        <f t="shared" si="26"/>
        <v/>
      </c>
      <c r="K1321" s="131"/>
      <c r="L1321" s="132"/>
      <c r="M1321" s="131"/>
      <c r="N1321" s="134"/>
      <c r="O1321" s="95"/>
      <c r="P1321" s="131"/>
      <c r="Q1321" s="381"/>
      <c r="R1321" s="381"/>
      <c r="S1321" s="381"/>
    </row>
    <row r="1322" spans="1:19" ht="12.75" customHeight="1" x14ac:dyDescent="0.25">
      <c r="A1322" s="128" t="str">
        <f t="shared" si="25"/>
        <v/>
      </c>
      <c r="B1322" s="129"/>
      <c r="C1322" s="130"/>
      <c r="D1322" s="98"/>
      <c r="E1322" s="95"/>
      <c r="F1322" s="187"/>
      <c r="G1322" s="98"/>
      <c r="H1322" s="98"/>
      <c r="I1322" s="95"/>
      <c r="J1322" s="131" t="str">
        <f t="shared" si="26"/>
        <v/>
      </c>
      <c r="K1322" s="131"/>
      <c r="L1322" s="132"/>
      <c r="M1322" s="131"/>
      <c r="N1322" s="134"/>
      <c r="O1322" s="95"/>
      <c r="P1322" s="131"/>
      <c r="Q1322" s="381"/>
      <c r="R1322" s="381"/>
      <c r="S1322" s="381"/>
    </row>
    <row r="1323" spans="1:19" ht="12.75" customHeight="1" x14ac:dyDescent="0.25">
      <c r="A1323" s="128" t="str">
        <f t="shared" si="25"/>
        <v/>
      </c>
      <c r="B1323" s="129"/>
      <c r="C1323" s="130"/>
      <c r="D1323" s="98"/>
      <c r="E1323" s="95"/>
      <c r="F1323" s="187"/>
      <c r="G1323" s="98"/>
      <c r="H1323" s="98"/>
      <c r="I1323" s="95"/>
      <c r="J1323" s="131" t="str">
        <f t="shared" si="26"/>
        <v/>
      </c>
      <c r="K1323" s="131"/>
      <c r="L1323" s="132"/>
      <c r="M1323" s="131"/>
      <c r="N1323" s="134"/>
      <c r="O1323" s="95"/>
      <c r="P1323" s="131"/>
      <c r="Q1323" s="381"/>
      <c r="R1323" s="381"/>
      <c r="S1323" s="381"/>
    </row>
    <row r="1324" spans="1:19" ht="12.75" customHeight="1" x14ac:dyDescent="0.25">
      <c r="A1324" s="128" t="str">
        <f t="shared" si="25"/>
        <v/>
      </c>
      <c r="B1324" s="129"/>
      <c r="C1324" s="130"/>
      <c r="D1324" s="98"/>
      <c r="E1324" s="95"/>
      <c r="F1324" s="187"/>
      <c r="G1324" s="98"/>
      <c r="H1324" s="98"/>
      <c r="I1324" s="95"/>
      <c r="J1324" s="131" t="str">
        <f t="shared" si="26"/>
        <v/>
      </c>
      <c r="K1324" s="131"/>
      <c r="L1324" s="132"/>
      <c r="M1324" s="131"/>
      <c r="N1324" s="134"/>
      <c r="O1324" s="95"/>
      <c r="P1324" s="131"/>
      <c r="Q1324" s="381"/>
      <c r="R1324" s="381"/>
      <c r="S1324" s="381"/>
    </row>
    <row r="1325" spans="1:19" ht="12.75" customHeight="1" x14ac:dyDescent="0.25">
      <c r="A1325" s="128" t="str">
        <f t="shared" si="25"/>
        <v/>
      </c>
      <c r="B1325" s="129"/>
      <c r="C1325" s="130"/>
      <c r="D1325" s="98"/>
      <c r="E1325" s="95"/>
      <c r="F1325" s="187"/>
      <c r="G1325" s="98"/>
      <c r="H1325" s="98"/>
      <c r="I1325" s="95"/>
      <c r="J1325" s="131" t="str">
        <f t="shared" si="26"/>
        <v/>
      </c>
      <c r="K1325" s="131"/>
      <c r="L1325" s="132"/>
      <c r="M1325" s="131"/>
      <c r="N1325" s="134"/>
      <c r="O1325" s="95"/>
      <c r="P1325" s="131"/>
      <c r="Q1325" s="381"/>
      <c r="R1325" s="381"/>
      <c r="S1325" s="381"/>
    </row>
    <row r="1326" spans="1:19" ht="12.75" customHeight="1" x14ac:dyDescent="0.25">
      <c r="A1326" s="128" t="str">
        <f t="shared" si="25"/>
        <v/>
      </c>
      <c r="B1326" s="129"/>
      <c r="C1326" s="130"/>
      <c r="D1326" s="98"/>
      <c r="E1326" s="95"/>
      <c r="F1326" s="187"/>
      <c r="G1326" s="98"/>
      <c r="H1326" s="98"/>
      <c r="I1326" s="95"/>
      <c r="J1326" s="131" t="str">
        <f t="shared" si="26"/>
        <v/>
      </c>
      <c r="K1326" s="131"/>
      <c r="L1326" s="132"/>
      <c r="M1326" s="131"/>
      <c r="N1326" s="134"/>
      <c r="O1326" s="95"/>
      <c r="P1326" s="131"/>
      <c r="Q1326" s="381"/>
      <c r="R1326" s="381"/>
      <c r="S1326" s="381"/>
    </row>
    <row r="1327" spans="1:19" ht="12.75" customHeight="1" x14ac:dyDescent="0.25">
      <c r="A1327" s="128" t="str">
        <f t="shared" si="25"/>
        <v/>
      </c>
      <c r="B1327" s="129"/>
      <c r="C1327" s="130"/>
      <c r="D1327" s="98"/>
      <c r="E1327" s="95"/>
      <c r="F1327" s="187"/>
      <c r="G1327" s="98"/>
      <c r="H1327" s="98"/>
      <c r="I1327" s="95"/>
      <c r="J1327" s="131" t="str">
        <f t="shared" si="26"/>
        <v/>
      </c>
      <c r="K1327" s="131"/>
      <c r="L1327" s="132"/>
      <c r="M1327" s="131"/>
      <c r="N1327" s="134"/>
      <c r="O1327" s="95"/>
      <c r="P1327" s="131"/>
      <c r="Q1327" s="381"/>
      <c r="R1327" s="381"/>
      <c r="S1327" s="381"/>
    </row>
    <row r="1328" spans="1:19" ht="12.75" customHeight="1" x14ac:dyDescent="0.25">
      <c r="A1328" s="128" t="str">
        <f t="shared" si="25"/>
        <v/>
      </c>
      <c r="B1328" s="129"/>
      <c r="C1328" s="130"/>
      <c r="D1328" s="98"/>
      <c r="E1328" s="95"/>
      <c r="F1328" s="187"/>
      <c r="G1328" s="98"/>
      <c r="H1328" s="98"/>
      <c r="I1328" s="95"/>
      <c r="J1328" s="131" t="str">
        <f t="shared" si="26"/>
        <v/>
      </c>
      <c r="K1328" s="131"/>
      <c r="L1328" s="132"/>
      <c r="M1328" s="131"/>
      <c r="N1328" s="134"/>
      <c r="O1328" s="95"/>
      <c r="P1328" s="131"/>
      <c r="Q1328" s="381"/>
      <c r="R1328" s="381"/>
      <c r="S1328" s="381"/>
    </row>
    <row r="1329" spans="1:19" ht="12.75" customHeight="1" x14ac:dyDescent="0.25">
      <c r="A1329" s="128" t="str">
        <f t="shared" si="25"/>
        <v/>
      </c>
      <c r="B1329" s="129"/>
      <c r="C1329" s="130"/>
      <c r="D1329" s="98"/>
      <c r="E1329" s="95"/>
      <c r="F1329" s="187"/>
      <c r="G1329" s="98"/>
      <c r="H1329" s="98"/>
      <c r="I1329" s="95"/>
      <c r="J1329" s="131" t="str">
        <f t="shared" si="26"/>
        <v/>
      </c>
      <c r="K1329" s="131"/>
      <c r="L1329" s="132"/>
      <c r="M1329" s="131"/>
      <c r="N1329" s="134"/>
      <c r="O1329" s="95"/>
      <c r="P1329" s="131"/>
      <c r="Q1329" s="381"/>
      <c r="R1329" s="381"/>
      <c r="S1329" s="381"/>
    </row>
    <row r="1330" spans="1:19" ht="12.75" customHeight="1" x14ac:dyDescent="0.25">
      <c r="A1330" s="128" t="str">
        <f t="shared" si="25"/>
        <v/>
      </c>
      <c r="B1330" s="129"/>
      <c r="C1330" s="130"/>
      <c r="D1330" s="98"/>
      <c r="E1330" s="95"/>
      <c r="F1330" s="187"/>
      <c r="G1330" s="98"/>
      <c r="H1330" s="98"/>
      <c r="I1330" s="95"/>
      <c r="J1330" s="131" t="str">
        <f t="shared" si="26"/>
        <v/>
      </c>
      <c r="K1330" s="131"/>
      <c r="L1330" s="132"/>
      <c r="M1330" s="131"/>
      <c r="N1330" s="134"/>
      <c r="O1330" s="95"/>
      <c r="P1330" s="131"/>
      <c r="Q1330" s="381"/>
      <c r="R1330" s="381"/>
      <c r="S1330" s="381"/>
    </row>
    <row r="1331" spans="1:19" ht="12.75" customHeight="1" x14ac:dyDescent="0.25">
      <c r="A1331" s="128" t="str">
        <f t="shared" si="25"/>
        <v/>
      </c>
      <c r="B1331" s="129"/>
      <c r="C1331" s="130"/>
      <c r="D1331" s="98"/>
      <c r="E1331" s="95"/>
      <c r="F1331" s="187"/>
      <c r="G1331" s="98"/>
      <c r="H1331" s="98"/>
      <c r="I1331" s="95"/>
      <c r="J1331" s="131" t="str">
        <f t="shared" si="26"/>
        <v/>
      </c>
      <c r="K1331" s="131"/>
      <c r="L1331" s="132"/>
      <c r="M1331" s="131"/>
      <c r="N1331" s="134"/>
      <c r="O1331" s="95"/>
      <c r="P1331" s="131"/>
      <c r="Q1331" s="381"/>
      <c r="R1331" s="381"/>
      <c r="S1331" s="381"/>
    </row>
    <row r="1332" spans="1:19" ht="12.75" customHeight="1" x14ac:dyDescent="0.25">
      <c r="A1332" s="128" t="str">
        <f t="shared" si="25"/>
        <v/>
      </c>
      <c r="B1332" s="129"/>
      <c r="C1332" s="130"/>
      <c r="D1332" s="98"/>
      <c r="E1332" s="95"/>
      <c r="F1332" s="187"/>
      <c r="G1332" s="98"/>
      <c r="H1332" s="98"/>
      <c r="I1332" s="95"/>
      <c r="J1332" s="131" t="str">
        <f t="shared" si="26"/>
        <v/>
      </c>
      <c r="K1332" s="131"/>
      <c r="L1332" s="132"/>
      <c r="M1332" s="131"/>
      <c r="N1332" s="134"/>
      <c r="O1332" s="95"/>
      <c r="P1332" s="131"/>
      <c r="Q1332" s="381"/>
      <c r="R1332" s="381"/>
      <c r="S1332" s="381"/>
    </row>
    <row r="1333" spans="1:19" ht="12.75" customHeight="1" x14ac:dyDescent="0.25">
      <c r="A1333" s="128" t="str">
        <f t="shared" si="25"/>
        <v/>
      </c>
      <c r="B1333" s="129"/>
      <c r="C1333" s="130"/>
      <c r="D1333" s="98"/>
      <c r="E1333" s="95"/>
      <c r="F1333" s="187"/>
      <c r="G1333" s="98"/>
      <c r="H1333" s="98"/>
      <c r="I1333" s="95"/>
      <c r="J1333" s="131" t="str">
        <f t="shared" si="26"/>
        <v/>
      </c>
      <c r="K1333" s="131"/>
      <c r="L1333" s="132"/>
      <c r="M1333" s="131"/>
      <c r="N1333" s="134"/>
      <c r="O1333" s="95"/>
      <c r="P1333" s="131"/>
      <c r="Q1333" s="381"/>
      <c r="R1333" s="381"/>
      <c r="S1333" s="381"/>
    </row>
    <row r="1334" spans="1:19" ht="12.75" customHeight="1" x14ac:dyDescent="0.25">
      <c r="A1334" s="128" t="str">
        <f t="shared" si="25"/>
        <v/>
      </c>
      <c r="B1334" s="129"/>
      <c r="C1334" s="130"/>
      <c r="D1334" s="98"/>
      <c r="E1334" s="95"/>
      <c r="F1334" s="187"/>
      <c r="G1334" s="98"/>
      <c r="H1334" s="98"/>
      <c r="I1334" s="95"/>
      <c r="J1334" s="131" t="str">
        <f t="shared" si="26"/>
        <v/>
      </c>
      <c r="K1334" s="131"/>
      <c r="L1334" s="132"/>
      <c r="M1334" s="131"/>
      <c r="N1334" s="134"/>
      <c r="O1334" s="95"/>
      <c r="P1334" s="131"/>
      <c r="Q1334" s="381"/>
      <c r="R1334" s="381"/>
      <c r="S1334" s="381"/>
    </row>
    <row r="1335" spans="1:19" ht="12.75" customHeight="1" x14ac:dyDescent="0.25">
      <c r="A1335" s="128" t="str">
        <f t="shared" si="25"/>
        <v/>
      </c>
      <c r="B1335" s="129"/>
      <c r="C1335" s="130"/>
      <c r="D1335" s="98"/>
      <c r="E1335" s="95"/>
      <c r="F1335" s="187"/>
      <c r="G1335" s="98"/>
      <c r="H1335" s="98"/>
      <c r="I1335" s="95"/>
      <c r="J1335" s="131" t="str">
        <f t="shared" si="26"/>
        <v/>
      </c>
      <c r="K1335" s="131"/>
      <c r="L1335" s="132"/>
      <c r="M1335" s="131"/>
      <c r="N1335" s="134"/>
      <c r="O1335" s="95"/>
      <c r="P1335" s="131"/>
      <c r="Q1335" s="381"/>
      <c r="R1335" s="381"/>
      <c r="S1335" s="381"/>
    </row>
    <row r="1336" spans="1:19" ht="12.75" customHeight="1" x14ac:dyDescent="0.25">
      <c r="A1336" s="128" t="str">
        <f t="shared" si="25"/>
        <v/>
      </c>
      <c r="B1336" s="129"/>
      <c r="C1336" s="130"/>
      <c r="D1336" s="98"/>
      <c r="E1336" s="95"/>
      <c r="F1336" s="187"/>
      <c r="G1336" s="98"/>
      <c r="H1336" s="98"/>
      <c r="I1336" s="95"/>
      <c r="J1336" s="131" t="str">
        <f t="shared" si="26"/>
        <v/>
      </c>
      <c r="K1336" s="131"/>
      <c r="L1336" s="132"/>
      <c r="M1336" s="131"/>
      <c r="N1336" s="134"/>
      <c r="O1336" s="95"/>
      <c r="P1336" s="131"/>
      <c r="Q1336" s="381"/>
      <c r="R1336" s="381"/>
      <c r="S1336" s="381"/>
    </row>
    <row r="1337" spans="1:19" ht="12.75" customHeight="1" x14ac:dyDescent="0.25">
      <c r="A1337" s="128" t="str">
        <f t="shared" si="25"/>
        <v/>
      </c>
      <c r="B1337" s="129"/>
      <c r="C1337" s="130"/>
      <c r="D1337" s="98"/>
      <c r="E1337" s="95"/>
      <c r="F1337" s="187"/>
      <c r="G1337" s="98"/>
      <c r="H1337" s="98"/>
      <c r="I1337" s="95"/>
      <c r="J1337" s="131" t="str">
        <f t="shared" si="26"/>
        <v/>
      </c>
      <c r="K1337" s="131"/>
      <c r="L1337" s="132"/>
      <c r="M1337" s="131"/>
      <c r="N1337" s="134"/>
      <c r="O1337" s="95"/>
      <c r="P1337" s="131"/>
      <c r="Q1337" s="381"/>
      <c r="R1337" s="381"/>
      <c r="S1337" s="381"/>
    </row>
    <row r="1338" spans="1:19" ht="12.75" customHeight="1" x14ac:dyDescent="0.25">
      <c r="A1338" s="128" t="str">
        <f t="shared" si="25"/>
        <v/>
      </c>
      <c r="B1338" s="129"/>
      <c r="C1338" s="130"/>
      <c r="D1338" s="98"/>
      <c r="E1338" s="95"/>
      <c r="F1338" s="187"/>
      <c r="G1338" s="98"/>
      <c r="H1338" s="98"/>
      <c r="I1338" s="95"/>
      <c r="J1338" s="131" t="str">
        <f t="shared" si="26"/>
        <v/>
      </c>
      <c r="K1338" s="131"/>
      <c r="L1338" s="132"/>
      <c r="M1338" s="131"/>
      <c r="N1338" s="134"/>
      <c r="O1338" s="95"/>
      <c r="P1338" s="131"/>
      <c r="Q1338" s="381"/>
      <c r="R1338" s="381"/>
      <c r="S1338" s="381"/>
    </row>
    <row r="1339" spans="1:19" ht="12.75" customHeight="1" x14ac:dyDescent="0.25">
      <c r="A1339" s="128" t="str">
        <f t="shared" si="25"/>
        <v/>
      </c>
      <c r="B1339" s="129"/>
      <c r="C1339" s="130"/>
      <c r="D1339" s="98"/>
      <c r="E1339" s="95"/>
      <c r="F1339" s="187"/>
      <c r="G1339" s="98"/>
      <c r="H1339" s="98"/>
      <c r="I1339" s="95"/>
      <c r="J1339" s="131" t="str">
        <f t="shared" si="26"/>
        <v/>
      </c>
      <c r="K1339" s="131"/>
      <c r="L1339" s="132"/>
      <c r="M1339" s="131"/>
      <c r="N1339" s="134"/>
      <c r="O1339" s="95"/>
      <c r="P1339" s="131"/>
      <c r="Q1339" s="381"/>
      <c r="R1339" s="381"/>
      <c r="S1339" s="381"/>
    </row>
    <row r="1340" spans="1:19" ht="12.75" customHeight="1" x14ac:dyDescent="0.25">
      <c r="A1340" s="128" t="str">
        <f t="shared" si="25"/>
        <v/>
      </c>
      <c r="B1340" s="129"/>
      <c r="C1340" s="130"/>
      <c r="D1340" s="98"/>
      <c r="E1340" s="95"/>
      <c r="F1340" s="187"/>
      <c r="G1340" s="98"/>
      <c r="H1340" s="98"/>
      <c r="I1340" s="95"/>
      <c r="J1340" s="131" t="str">
        <f t="shared" si="26"/>
        <v/>
      </c>
      <c r="K1340" s="131"/>
      <c r="L1340" s="132"/>
      <c r="M1340" s="131"/>
      <c r="N1340" s="134"/>
      <c r="O1340" s="95"/>
      <c r="P1340" s="131"/>
      <c r="Q1340" s="381"/>
      <c r="R1340" s="381"/>
      <c r="S1340" s="381"/>
    </row>
    <row r="1341" spans="1:19" ht="12.75" customHeight="1" x14ac:dyDescent="0.25">
      <c r="A1341" s="128" t="str">
        <f t="shared" si="25"/>
        <v/>
      </c>
      <c r="B1341" s="129"/>
      <c r="C1341" s="130"/>
      <c r="D1341" s="98"/>
      <c r="E1341" s="95"/>
      <c r="F1341" s="187"/>
      <c r="G1341" s="98"/>
      <c r="H1341" s="98"/>
      <c r="I1341" s="95"/>
      <c r="J1341" s="131" t="str">
        <f t="shared" si="26"/>
        <v/>
      </c>
      <c r="K1341" s="131"/>
      <c r="L1341" s="132"/>
      <c r="M1341" s="131"/>
      <c r="N1341" s="134"/>
      <c r="O1341" s="95"/>
      <c r="P1341" s="131"/>
      <c r="Q1341" s="381"/>
      <c r="R1341" s="381"/>
      <c r="S1341" s="381"/>
    </row>
    <row r="1342" spans="1:19" ht="12.75" customHeight="1" x14ac:dyDescent="0.25">
      <c r="A1342" s="128" t="str">
        <f t="shared" si="25"/>
        <v/>
      </c>
      <c r="B1342" s="129"/>
      <c r="C1342" s="130"/>
      <c r="D1342" s="98"/>
      <c r="E1342" s="95"/>
      <c r="F1342" s="187"/>
      <c r="G1342" s="98"/>
      <c r="H1342" s="98"/>
      <c r="I1342" s="95"/>
      <c r="J1342" s="131" t="str">
        <f t="shared" si="26"/>
        <v/>
      </c>
      <c r="K1342" s="131"/>
      <c r="L1342" s="132"/>
      <c r="M1342" s="131"/>
      <c r="N1342" s="134"/>
      <c r="O1342" s="95"/>
      <c r="P1342" s="131"/>
      <c r="Q1342" s="381"/>
      <c r="R1342" s="381"/>
      <c r="S1342" s="381"/>
    </row>
    <row r="1343" spans="1:19" ht="12.75" customHeight="1" x14ac:dyDescent="0.25">
      <c r="A1343" s="128" t="str">
        <f t="shared" si="25"/>
        <v/>
      </c>
      <c r="B1343" s="129"/>
      <c r="C1343" s="130"/>
      <c r="D1343" s="98"/>
      <c r="E1343" s="95"/>
      <c r="F1343" s="187"/>
      <c r="G1343" s="98"/>
      <c r="H1343" s="98"/>
      <c r="I1343" s="95"/>
      <c r="J1343" s="131" t="str">
        <f t="shared" si="26"/>
        <v/>
      </c>
      <c r="K1343" s="131"/>
      <c r="L1343" s="132"/>
      <c r="M1343" s="131"/>
      <c r="N1343" s="134"/>
      <c r="O1343" s="95"/>
      <c r="P1343" s="131"/>
      <c r="Q1343" s="381"/>
      <c r="R1343" s="381"/>
      <c r="S1343" s="381"/>
    </row>
    <row r="1344" spans="1:19" ht="12.75" customHeight="1" x14ac:dyDescent="0.25">
      <c r="A1344" s="128" t="str">
        <f t="shared" si="25"/>
        <v/>
      </c>
      <c r="B1344" s="129"/>
      <c r="C1344" s="130"/>
      <c r="D1344" s="98"/>
      <c r="E1344" s="95"/>
      <c r="F1344" s="187"/>
      <c r="G1344" s="98"/>
      <c r="H1344" s="98"/>
      <c r="I1344" s="95"/>
      <c r="J1344" s="131" t="str">
        <f t="shared" si="26"/>
        <v/>
      </c>
      <c r="K1344" s="131"/>
      <c r="L1344" s="132"/>
      <c r="M1344" s="131"/>
      <c r="N1344" s="134"/>
      <c r="O1344" s="95"/>
      <c r="P1344" s="131"/>
      <c r="Q1344" s="381"/>
      <c r="R1344" s="381"/>
      <c r="S1344" s="381"/>
    </row>
    <row r="1345" spans="1:19" ht="12.75" customHeight="1" x14ac:dyDescent="0.25">
      <c r="A1345" s="128" t="str">
        <f t="shared" si="25"/>
        <v/>
      </c>
      <c r="B1345" s="129"/>
      <c r="C1345" s="130"/>
      <c r="D1345" s="98"/>
      <c r="E1345" s="95"/>
      <c r="F1345" s="187"/>
      <c r="G1345" s="98"/>
      <c r="H1345" s="98"/>
      <c r="I1345" s="95"/>
      <c r="J1345" s="131" t="str">
        <f t="shared" si="26"/>
        <v/>
      </c>
      <c r="K1345" s="131"/>
      <c r="L1345" s="132"/>
      <c r="M1345" s="131"/>
      <c r="N1345" s="134"/>
      <c r="O1345" s="95"/>
      <c r="P1345" s="131"/>
      <c r="Q1345" s="381"/>
      <c r="R1345" s="381"/>
      <c r="S1345" s="381"/>
    </row>
    <row r="1346" spans="1:19" ht="12.75" customHeight="1" x14ac:dyDescent="0.25">
      <c r="A1346" s="128" t="str">
        <f t="shared" si="25"/>
        <v/>
      </c>
      <c r="B1346" s="129"/>
      <c r="C1346" s="130"/>
      <c r="D1346" s="98"/>
      <c r="E1346" s="95"/>
      <c r="F1346" s="187"/>
      <c r="G1346" s="98"/>
      <c r="H1346" s="98"/>
      <c r="I1346" s="95"/>
      <c r="J1346" s="131" t="str">
        <f t="shared" si="26"/>
        <v/>
      </c>
      <c r="K1346" s="131"/>
      <c r="L1346" s="132"/>
      <c r="M1346" s="131"/>
      <c r="N1346" s="134"/>
      <c r="O1346" s="95"/>
      <c r="P1346" s="131"/>
      <c r="Q1346" s="381"/>
      <c r="R1346" s="381"/>
      <c r="S1346" s="381"/>
    </row>
    <row r="1347" spans="1:19" ht="12.75" customHeight="1" x14ac:dyDescent="0.25">
      <c r="A1347" s="128" t="str">
        <f t="shared" si="25"/>
        <v/>
      </c>
      <c r="B1347" s="129"/>
      <c r="C1347" s="130"/>
      <c r="D1347" s="98"/>
      <c r="E1347" s="95"/>
      <c r="F1347" s="187"/>
      <c r="G1347" s="98"/>
      <c r="H1347" s="98"/>
      <c r="I1347" s="95"/>
      <c r="J1347" s="131" t="str">
        <f t="shared" si="26"/>
        <v/>
      </c>
      <c r="K1347" s="131"/>
      <c r="L1347" s="132"/>
      <c r="M1347" s="131"/>
      <c r="N1347" s="134"/>
      <c r="O1347" s="95"/>
      <c r="P1347" s="131"/>
      <c r="Q1347" s="381"/>
      <c r="R1347" s="381"/>
      <c r="S1347" s="381"/>
    </row>
    <row r="1348" spans="1:19" ht="12.75" customHeight="1" x14ac:dyDescent="0.25">
      <c r="A1348" s="128" t="str">
        <f t="shared" si="25"/>
        <v/>
      </c>
      <c r="B1348" s="129"/>
      <c r="C1348" s="130"/>
      <c r="D1348" s="98"/>
      <c r="E1348" s="95"/>
      <c r="F1348" s="187"/>
      <c r="G1348" s="98"/>
      <c r="H1348" s="98"/>
      <c r="I1348" s="95"/>
      <c r="J1348" s="131" t="str">
        <f t="shared" si="26"/>
        <v/>
      </c>
      <c r="K1348" s="131"/>
      <c r="L1348" s="132"/>
      <c r="M1348" s="131"/>
      <c r="N1348" s="134"/>
      <c r="O1348" s="95"/>
      <c r="P1348" s="131"/>
      <c r="Q1348" s="381"/>
      <c r="R1348" s="381"/>
      <c r="S1348" s="381"/>
    </row>
    <row r="1349" spans="1:19" ht="12.75" customHeight="1" x14ac:dyDescent="0.25">
      <c r="A1349" s="128" t="str">
        <f t="shared" si="25"/>
        <v/>
      </c>
      <c r="B1349" s="129"/>
      <c r="C1349" s="130"/>
      <c r="D1349" s="98"/>
      <c r="E1349" s="95"/>
      <c r="F1349" s="187"/>
      <c r="G1349" s="98"/>
      <c r="H1349" s="98"/>
      <c r="I1349" s="95"/>
      <c r="J1349" s="131" t="str">
        <f t="shared" si="26"/>
        <v/>
      </c>
      <c r="K1349" s="131"/>
      <c r="L1349" s="132"/>
      <c r="M1349" s="131"/>
      <c r="N1349" s="134"/>
      <c r="O1349" s="95"/>
      <c r="P1349" s="131"/>
      <c r="Q1349" s="381"/>
      <c r="R1349" s="381"/>
      <c r="S1349" s="381"/>
    </row>
    <row r="1350" spans="1:19" ht="12.75" customHeight="1" x14ac:dyDescent="0.25">
      <c r="A1350" s="128" t="str">
        <f t="shared" si="25"/>
        <v/>
      </c>
      <c r="B1350" s="129"/>
      <c r="C1350" s="130"/>
      <c r="D1350" s="98"/>
      <c r="E1350" s="95"/>
      <c r="F1350" s="187"/>
      <c r="G1350" s="98"/>
      <c r="H1350" s="98"/>
      <c r="I1350" s="95"/>
      <c r="J1350" s="131" t="str">
        <f t="shared" si="26"/>
        <v/>
      </c>
      <c r="K1350" s="131"/>
      <c r="L1350" s="132"/>
      <c r="M1350" s="131"/>
      <c r="N1350" s="134"/>
      <c r="O1350" s="95"/>
      <c r="P1350" s="131"/>
      <c r="Q1350" s="381"/>
      <c r="R1350" s="381"/>
      <c r="S1350" s="381"/>
    </row>
    <row r="1351" spans="1:19" ht="12.75" customHeight="1" x14ac:dyDescent="0.25">
      <c r="A1351" s="128" t="str">
        <f t="shared" si="25"/>
        <v/>
      </c>
      <c r="B1351" s="129"/>
      <c r="C1351" s="130"/>
      <c r="D1351" s="98"/>
      <c r="E1351" s="95"/>
      <c r="F1351" s="187"/>
      <c r="G1351" s="98"/>
      <c r="H1351" s="98"/>
      <c r="I1351" s="95"/>
      <c r="J1351" s="131" t="str">
        <f t="shared" si="26"/>
        <v/>
      </c>
      <c r="K1351" s="131"/>
      <c r="L1351" s="132"/>
      <c r="M1351" s="131"/>
      <c r="N1351" s="134"/>
      <c r="O1351" s="95"/>
      <c r="P1351" s="131"/>
      <c r="Q1351" s="381"/>
      <c r="R1351" s="381"/>
      <c r="S1351" s="381"/>
    </row>
    <row r="1352" spans="1:19" ht="12.75" customHeight="1" x14ac:dyDescent="0.25">
      <c r="A1352" s="128" t="str">
        <f t="shared" si="25"/>
        <v/>
      </c>
      <c r="B1352" s="129"/>
      <c r="C1352" s="130"/>
      <c r="D1352" s="98"/>
      <c r="E1352" s="95"/>
      <c r="F1352" s="187"/>
      <c r="G1352" s="98"/>
      <c r="H1352" s="98"/>
      <c r="I1352" s="95"/>
      <c r="J1352" s="131" t="str">
        <f t="shared" si="26"/>
        <v/>
      </c>
      <c r="K1352" s="131"/>
      <c r="L1352" s="132"/>
      <c r="M1352" s="131"/>
      <c r="N1352" s="134"/>
      <c r="O1352" s="95"/>
      <c r="P1352" s="131"/>
      <c r="Q1352" s="381"/>
      <c r="R1352" s="381"/>
      <c r="S1352" s="381"/>
    </row>
    <row r="1353" spans="1:19" ht="12.75" customHeight="1" x14ac:dyDescent="0.25">
      <c r="A1353" s="128" t="str">
        <f t="shared" si="25"/>
        <v/>
      </c>
      <c r="B1353" s="129"/>
      <c r="C1353" s="130"/>
      <c r="D1353" s="98"/>
      <c r="E1353" s="95"/>
      <c r="F1353" s="187"/>
      <c r="G1353" s="98"/>
      <c r="H1353" s="98"/>
      <c r="I1353" s="95"/>
      <c r="J1353" s="131" t="str">
        <f t="shared" si="26"/>
        <v/>
      </c>
      <c r="K1353" s="131"/>
      <c r="L1353" s="132"/>
      <c r="M1353" s="131"/>
      <c r="N1353" s="134"/>
      <c r="O1353" s="95"/>
      <c r="P1353" s="131"/>
      <c r="Q1353" s="381"/>
      <c r="R1353" s="381"/>
      <c r="S1353" s="381"/>
    </row>
    <row r="1354" spans="1:19" ht="12.75" customHeight="1" x14ac:dyDescent="0.25">
      <c r="A1354" s="128" t="str">
        <f t="shared" si="25"/>
        <v/>
      </c>
      <c r="B1354" s="129"/>
      <c r="C1354" s="130"/>
      <c r="D1354" s="98"/>
      <c r="E1354" s="95"/>
      <c r="F1354" s="187"/>
      <c r="G1354" s="98"/>
      <c r="H1354" s="98"/>
      <c r="I1354" s="95"/>
      <c r="J1354" s="131" t="str">
        <f t="shared" si="26"/>
        <v/>
      </c>
      <c r="K1354" s="131"/>
      <c r="L1354" s="132"/>
      <c r="M1354" s="131"/>
      <c r="N1354" s="134"/>
      <c r="O1354" s="95"/>
      <c r="P1354" s="131"/>
      <c r="Q1354" s="381"/>
      <c r="R1354" s="381"/>
      <c r="S1354" s="381"/>
    </row>
    <row r="1355" spans="1:19" ht="12.75" customHeight="1" x14ac:dyDescent="0.25">
      <c r="A1355" s="128" t="str">
        <f t="shared" si="25"/>
        <v/>
      </c>
      <c r="B1355" s="129"/>
      <c r="C1355" s="130"/>
      <c r="D1355" s="98"/>
      <c r="E1355" s="95"/>
      <c r="F1355" s="187"/>
      <c r="G1355" s="98"/>
      <c r="H1355" s="98"/>
      <c r="I1355" s="95"/>
      <c r="J1355" s="131" t="str">
        <f t="shared" si="26"/>
        <v/>
      </c>
      <c r="K1355" s="131"/>
      <c r="L1355" s="132"/>
      <c r="M1355" s="131"/>
      <c r="N1355" s="134"/>
      <c r="O1355" s="95"/>
      <c r="P1355" s="131"/>
      <c r="Q1355" s="381"/>
      <c r="R1355" s="381"/>
      <c r="S1355" s="381"/>
    </row>
    <row r="1356" spans="1:19" ht="12.75" customHeight="1" x14ac:dyDescent="0.25">
      <c r="A1356" s="128" t="str">
        <f t="shared" si="25"/>
        <v/>
      </c>
      <c r="B1356" s="129"/>
      <c r="C1356" s="130"/>
      <c r="D1356" s="98"/>
      <c r="E1356" s="95"/>
      <c r="F1356" s="187"/>
      <c r="G1356" s="98"/>
      <c r="H1356" s="98"/>
      <c r="I1356" s="95"/>
      <c r="J1356" s="131" t="str">
        <f t="shared" si="26"/>
        <v/>
      </c>
      <c r="K1356" s="131"/>
      <c r="L1356" s="132"/>
      <c r="M1356" s="131"/>
      <c r="N1356" s="134"/>
      <c r="O1356" s="95"/>
      <c r="P1356" s="131"/>
      <c r="Q1356" s="381"/>
      <c r="R1356" s="381"/>
      <c r="S1356" s="381"/>
    </row>
    <row r="1357" spans="1:19" ht="12.75" customHeight="1" x14ac:dyDescent="0.25">
      <c r="A1357" s="128" t="str">
        <f t="shared" si="25"/>
        <v/>
      </c>
      <c r="B1357" s="129"/>
      <c r="C1357" s="130"/>
      <c r="D1357" s="98"/>
      <c r="E1357" s="95"/>
      <c r="F1357" s="187"/>
      <c r="G1357" s="98"/>
      <c r="H1357" s="98"/>
      <c r="I1357" s="95"/>
      <c r="J1357" s="131" t="str">
        <f t="shared" si="26"/>
        <v/>
      </c>
      <c r="K1357" s="131"/>
      <c r="L1357" s="132"/>
      <c r="M1357" s="131"/>
      <c r="N1357" s="134"/>
      <c r="O1357" s="95"/>
      <c r="P1357" s="131"/>
      <c r="Q1357" s="381"/>
      <c r="R1357" s="381"/>
      <c r="S1357" s="381"/>
    </row>
    <row r="1358" spans="1:19" ht="12.75" customHeight="1" x14ac:dyDescent="0.25">
      <c r="A1358" s="128" t="str">
        <f t="shared" si="25"/>
        <v/>
      </c>
      <c r="B1358" s="129"/>
      <c r="C1358" s="130"/>
      <c r="D1358" s="98"/>
      <c r="E1358" s="95"/>
      <c r="F1358" s="187"/>
      <c r="G1358" s="98"/>
      <c r="H1358" s="98"/>
      <c r="I1358" s="95"/>
      <c r="J1358" s="131" t="str">
        <f t="shared" si="26"/>
        <v/>
      </c>
      <c r="K1358" s="131"/>
      <c r="L1358" s="132"/>
      <c r="M1358" s="131"/>
      <c r="N1358" s="134"/>
      <c r="O1358" s="95"/>
      <c r="P1358" s="131"/>
      <c r="Q1358" s="381"/>
      <c r="R1358" s="381"/>
      <c r="S1358" s="381"/>
    </row>
    <row r="1359" spans="1:19" ht="12.75" customHeight="1" x14ac:dyDescent="0.25">
      <c r="A1359" s="128" t="str">
        <f t="shared" si="25"/>
        <v/>
      </c>
      <c r="B1359" s="129"/>
      <c r="C1359" s="130"/>
      <c r="D1359" s="98"/>
      <c r="E1359" s="95"/>
      <c r="F1359" s="187"/>
      <c r="G1359" s="98"/>
      <c r="H1359" s="98"/>
      <c r="I1359" s="95"/>
      <c r="J1359" s="131" t="str">
        <f t="shared" si="26"/>
        <v/>
      </c>
      <c r="K1359" s="131"/>
      <c r="L1359" s="132"/>
      <c r="M1359" s="131"/>
      <c r="N1359" s="134"/>
      <c r="O1359" s="95"/>
      <c r="P1359" s="131"/>
      <c r="Q1359" s="381"/>
      <c r="R1359" s="381"/>
      <c r="S1359" s="381"/>
    </row>
    <row r="1360" spans="1:19" ht="12.75" customHeight="1" x14ac:dyDescent="0.25">
      <c r="A1360" s="128" t="str">
        <f t="shared" si="25"/>
        <v/>
      </c>
      <c r="B1360" s="129"/>
      <c r="C1360" s="130"/>
      <c r="D1360" s="98"/>
      <c r="E1360" s="95"/>
      <c r="F1360" s="187"/>
      <c r="G1360" s="98"/>
      <c r="H1360" s="98"/>
      <c r="I1360" s="95"/>
      <c r="J1360" s="131" t="str">
        <f t="shared" si="26"/>
        <v/>
      </c>
      <c r="K1360" s="131"/>
      <c r="L1360" s="132"/>
      <c r="M1360" s="131"/>
      <c r="N1360" s="134"/>
      <c r="O1360" s="95"/>
      <c r="P1360" s="131"/>
      <c r="Q1360" s="381"/>
      <c r="R1360" s="381"/>
      <c r="S1360" s="381"/>
    </row>
    <row r="1361" spans="1:19" ht="12.75" customHeight="1" x14ac:dyDescent="0.25">
      <c r="A1361" s="128" t="str">
        <f t="shared" si="25"/>
        <v/>
      </c>
      <c r="B1361" s="129"/>
      <c r="C1361" s="130"/>
      <c r="D1361" s="98"/>
      <c r="E1361" s="95"/>
      <c r="F1361" s="187"/>
      <c r="G1361" s="98"/>
      <c r="H1361" s="98"/>
      <c r="I1361" s="95"/>
      <c r="J1361" s="131" t="str">
        <f t="shared" si="26"/>
        <v/>
      </c>
      <c r="K1361" s="131"/>
      <c r="L1361" s="132"/>
      <c r="M1361" s="131"/>
      <c r="N1361" s="134"/>
      <c r="O1361" s="95"/>
      <c r="P1361" s="131"/>
      <c r="Q1361" s="381"/>
      <c r="R1361" s="381"/>
      <c r="S1361" s="381"/>
    </row>
    <row r="1362" spans="1:19" ht="12.75" customHeight="1" x14ac:dyDescent="0.25">
      <c r="A1362" s="128" t="str">
        <f t="shared" si="25"/>
        <v/>
      </c>
      <c r="B1362" s="129"/>
      <c r="C1362" s="130"/>
      <c r="D1362" s="98"/>
      <c r="E1362" s="95"/>
      <c r="F1362" s="187"/>
      <c r="G1362" s="98"/>
      <c r="H1362" s="98"/>
      <c r="I1362" s="95"/>
      <c r="J1362" s="131" t="str">
        <f t="shared" si="26"/>
        <v/>
      </c>
      <c r="K1362" s="131"/>
      <c r="L1362" s="132"/>
      <c r="M1362" s="131"/>
      <c r="N1362" s="134"/>
      <c r="O1362" s="95"/>
      <c r="P1362" s="131"/>
      <c r="Q1362" s="381"/>
      <c r="R1362" s="381"/>
      <c r="S1362" s="381"/>
    </row>
    <row r="1363" spans="1:19" ht="12.75" customHeight="1" x14ac:dyDescent="0.25">
      <c r="A1363" s="128" t="str">
        <f t="shared" si="25"/>
        <v/>
      </c>
      <c r="B1363" s="129"/>
      <c r="C1363" s="130"/>
      <c r="D1363" s="98"/>
      <c r="E1363" s="95"/>
      <c r="F1363" s="187"/>
      <c r="G1363" s="98"/>
      <c r="H1363" s="98"/>
      <c r="I1363" s="95"/>
      <c r="J1363" s="131" t="str">
        <f t="shared" si="26"/>
        <v/>
      </c>
      <c r="K1363" s="131"/>
      <c r="L1363" s="132"/>
      <c r="M1363" s="131"/>
      <c r="N1363" s="134"/>
      <c r="O1363" s="95"/>
      <c r="P1363" s="131"/>
      <c r="Q1363" s="381"/>
      <c r="R1363" s="381"/>
      <c r="S1363" s="381"/>
    </row>
    <row r="1364" spans="1:19" ht="12.75" customHeight="1" x14ac:dyDescent="0.25">
      <c r="A1364" s="128" t="str">
        <f t="shared" si="25"/>
        <v/>
      </c>
      <c r="B1364" s="129"/>
      <c r="C1364" s="130"/>
      <c r="D1364" s="98"/>
      <c r="E1364" s="95"/>
      <c r="F1364" s="187"/>
      <c r="G1364" s="98"/>
      <c r="H1364" s="98"/>
      <c r="I1364" s="95"/>
      <c r="J1364" s="131" t="str">
        <f t="shared" si="26"/>
        <v/>
      </c>
      <c r="K1364" s="131"/>
      <c r="L1364" s="132"/>
      <c r="M1364" s="131"/>
      <c r="N1364" s="134"/>
      <c r="O1364" s="95"/>
      <c r="P1364" s="131"/>
      <c r="Q1364" s="381"/>
      <c r="R1364" s="381"/>
      <c r="S1364" s="381"/>
    </row>
    <row r="1365" spans="1:19" ht="12.75" customHeight="1" x14ac:dyDescent="0.25">
      <c r="A1365" s="128" t="str">
        <f t="shared" si="25"/>
        <v/>
      </c>
      <c r="B1365" s="129"/>
      <c r="C1365" s="130"/>
      <c r="D1365" s="98"/>
      <c r="E1365" s="95"/>
      <c r="F1365" s="187"/>
      <c r="G1365" s="98"/>
      <c r="H1365" s="98"/>
      <c r="I1365" s="95"/>
      <c r="J1365" s="131" t="str">
        <f t="shared" si="26"/>
        <v/>
      </c>
      <c r="K1365" s="131"/>
      <c r="L1365" s="132"/>
      <c r="M1365" s="131"/>
      <c r="N1365" s="134"/>
      <c r="O1365" s="95"/>
      <c r="P1365" s="131"/>
      <c r="Q1365" s="381"/>
      <c r="R1365" s="381"/>
      <c r="S1365" s="381"/>
    </row>
    <row r="1366" spans="1:19" ht="12.75" customHeight="1" x14ac:dyDescent="0.25">
      <c r="A1366" s="128" t="str">
        <f t="shared" si="25"/>
        <v/>
      </c>
      <c r="B1366" s="129"/>
      <c r="C1366" s="130"/>
      <c r="D1366" s="98"/>
      <c r="E1366" s="95"/>
      <c r="F1366" s="187"/>
      <c r="G1366" s="98"/>
      <c r="H1366" s="98"/>
      <c r="I1366" s="95"/>
      <c r="J1366" s="131" t="str">
        <f t="shared" si="26"/>
        <v/>
      </c>
      <c r="K1366" s="131"/>
      <c r="L1366" s="132"/>
      <c r="M1366" s="131"/>
      <c r="N1366" s="134"/>
      <c r="O1366" s="95"/>
      <c r="P1366" s="131"/>
      <c r="Q1366" s="381"/>
      <c r="R1366" s="381"/>
      <c r="S1366" s="381"/>
    </row>
    <row r="1367" spans="1:19" ht="12.75" customHeight="1" x14ac:dyDescent="0.25">
      <c r="A1367" s="128" t="str">
        <f t="shared" si="25"/>
        <v/>
      </c>
      <c r="B1367" s="129"/>
      <c r="C1367" s="130"/>
      <c r="D1367" s="98"/>
      <c r="E1367" s="95"/>
      <c r="F1367" s="187"/>
      <c r="G1367" s="98"/>
      <c r="H1367" s="98"/>
      <c r="I1367" s="95"/>
      <c r="J1367" s="131" t="str">
        <f t="shared" si="26"/>
        <v/>
      </c>
      <c r="K1367" s="131"/>
      <c r="L1367" s="132"/>
      <c r="M1367" s="131"/>
      <c r="N1367" s="134"/>
      <c r="O1367" s="95"/>
      <c r="P1367" s="131"/>
      <c r="Q1367" s="381"/>
      <c r="R1367" s="381"/>
      <c r="S1367" s="381"/>
    </row>
    <row r="1368" spans="1:19" ht="12.75" customHeight="1" x14ac:dyDescent="0.25">
      <c r="A1368" s="128" t="str">
        <f t="shared" si="25"/>
        <v/>
      </c>
      <c r="B1368" s="129"/>
      <c r="C1368" s="130"/>
      <c r="D1368" s="98"/>
      <c r="E1368" s="95"/>
      <c r="F1368" s="187"/>
      <c r="G1368" s="98"/>
      <c r="H1368" s="98"/>
      <c r="I1368" s="95"/>
      <c r="J1368" s="131" t="str">
        <f t="shared" si="26"/>
        <v/>
      </c>
      <c r="K1368" s="131"/>
      <c r="L1368" s="132"/>
      <c r="M1368" s="131"/>
      <c r="N1368" s="134"/>
      <c r="O1368" s="95"/>
      <c r="P1368" s="131"/>
      <c r="Q1368" s="381"/>
      <c r="R1368" s="381"/>
      <c r="S1368" s="381"/>
    </row>
    <row r="1369" spans="1:19" ht="12.75" customHeight="1" x14ac:dyDescent="0.25">
      <c r="A1369" s="128" t="str">
        <f t="shared" si="25"/>
        <v/>
      </c>
      <c r="B1369" s="129"/>
      <c r="C1369" s="130"/>
      <c r="D1369" s="98"/>
      <c r="E1369" s="95"/>
      <c r="F1369" s="187"/>
      <c r="G1369" s="98"/>
      <c r="H1369" s="98"/>
      <c r="I1369" s="95"/>
      <c r="J1369" s="131" t="str">
        <f t="shared" si="26"/>
        <v/>
      </c>
      <c r="K1369" s="131"/>
      <c r="L1369" s="132"/>
      <c r="M1369" s="131"/>
      <c r="N1369" s="134"/>
      <c r="O1369" s="95"/>
      <c r="P1369" s="131"/>
      <c r="Q1369" s="381"/>
      <c r="R1369" s="381"/>
      <c r="S1369" s="381"/>
    </row>
    <row r="1370" spans="1:19" ht="12.75" customHeight="1" x14ac:dyDescent="0.25">
      <c r="A1370" s="128" t="str">
        <f t="shared" si="25"/>
        <v/>
      </c>
      <c r="B1370" s="129"/>
      <c r="C1370" s="130"/>
      <c r="D1370" s="98"/>
      <c r="E1370" s="95"/>
      <c r="F1370" s="187"/>
      <c r="G1370" s="98"/>
      <c r="H1370" s="98"/>
      <c r="I1370" s="95"/>
      <c r="J1370" s="131" t="str">
        <f t="shared" si="26"/>
        <v/>
      </c>
      <c r="K1370" s="131"/>
      <c r="L1370" s="132"/>
      <c r="M1370" s="131"/>
      <c r="N1370" s="134"/>
      <c r="O1370" s="95"/>
      <c r="P1370" s="131"/>
      <c r="Q1370" s="381"/>
      <c r="R1370" s="381"/>
      <c r="S1370" s="381"/>
    </row>
    <row r="1371" spans="1:19" ht="12.75" customHeight="1" x14ac:dyDescent="0.25">
      <c r="A1371" s="128" t="str">
        <f t="shared" si="25"/>
        <v/>
      </c>
      <c r="B1371" s="129"/>
      <c r="C1371" s="130"/>
      <c r="D1371" s="98"/>
      <c r="E1371" s="95"/>
      <c r="F1371" s="187"/>
      <c r="G1371" s="98"/>
      <c r="H1371" s="98"/>
      <c r="I1371" s="95"/>
      <c r="J1371" s="131" t="str">
        <f t="shared" si="26"/>
        <v/>
      </c>
      <c r="K1371" s="131"/>
      <c r="L1371" s="132"/>
      <c r="M1371" s="131"/>
      <c r="N1371" s="134"/>
      <c r="O1371" s="95"/>
      <c r="P1371" s="131"/>
      <c r="Q1371" s="381"/>
      <c r="R1371" s="381"/>
      <c r="S1371" s="381"/>
    </row>
    <row r="1372" spans="1:19" ht="12.75" customHeight="1" x14ac:dyDescent="0.25">
      <c r="A1372" s="128" t="str">
        <f t="shared" si="25"/>
        <v/>
      </c>
      <c r="B1372" s="129"/>
      <c r="C1372" s="130"/>
      <c r="D1372" s="98"/>
      <c r="E1372" s="95"/>
      <c r="F1372" s="187"/>
      <c r="G1372" s="98"/>
      <c r="H1372" s="98"/>
      <c r="I1372" s="95"/>
      <c r="J1372" s="131" t="str">
        <f t="shared" si="26"/>
        <v/>
      </c>
      <c r="K1372" s="131"/>
      <c r="L1372" s="132"/>
      <c r="M1372" s="131"/>
      <c r="N1372" s="134"/>
      <c r="O1372" s="95"/>
      <c r="P1372" s="131"/>
      <c r="Q1372" s="381"/>
      <c r="R1372" s="381"/>
      <c r="S1372" s="381"/>
    </row>
    <row r="1373" spans="1:19" ht="12.75" customHeight="1" x14ac:dyDescent="0.25">
      <c r="A1373" s="128" t="str">
        <f t="shared" si="25"/>
        <v/>
      </c>
      <c r="B1373" s="129"/>
      <c r="C1373" s="130"/>
      <c r="D1373" s="98"/>
      <c r="E1373" s="95"/>
      <c r="F1373" s="187"/>
      <c r="G1373" s="98"/>
      <c r="H1373" s="98"/>
      <c r="I1373" s="95"/>
      <c r="J1373" s="131" t="str">
        <f t="shared" si="26"/>
        <v/>
      </c>
      <c r="K1373" s="131"/>
      <c r="L1373" s="132"/>
      <c r="M1373" s="131"/>
      <c r="N1373" s="134"/>
      <c r="O1373" s="95"/>
      <c r="P1373" s="131"/>
      <c r="Q1373" s="381"/>
      <c r="R1373" s="381"/>
      <c r="S1373" s="381"/>
    </row>
    <row r="1374" spans="1:19" ht="12.75" customHeight="1" x14ac:dyDescent="0.25">
      <c r="A1374" s="128" t="str">
        <f t="shared" si="25"/>
        <v/>
      </c>
      <c r="B1374" s="129"/>
      <c r="C1374" s="130"/>
      <c r="D1374" s="98"/>
      <c r="E1374" s="95"/>
      <c r="F1374" s="187"/>
      <c r="G1374" s="98"/>
      <c r="H1374" s="98"/>
      <c r="I1374" s="95"/>
      <c r="J1374" s="131" t="str">
        <f t="shared" si="26"/>
        <v/>
      </c>
      <c r="K1374" s="131"/>
      <c r="L1374" s="132"/>
      <c r="M1374" s="131"/>
      <c r="N1374" s="134"/>
      <c r="O1374" s="95"/>
      <c r="P1374" s="131"/>
      <c r="Q1374" s="381"/>
      <c r="R1374" s="381"/>
      <c r="S1374" s="381"/>
    </row>
    <row r="1375" spans="1:19" ht="12.75" customHeight="1" x14ac:dyDescent="0.25">
      <c r="A1375" s="128" t="str">
        <f t="shared" si="25"/>
        <v/>
      </c>
      <c r="B1375" s="129"/>
      <c r="C1375" s="130"/>
      <c r="D1375" s="98"/>
      <c r="E1375" s="95"/>
      <c r="F1375" s="187"/>
      <c r="G1375" s="98"/>
      <c r="H1375" s="98"/>
      <c r="I1375" s="95"/>
      <c r="J1375" s="131" t="str">
        <f t="shared" si="26"/>
        <v/>
      </c>
      <c r="K1375" s="131"/>
      <c r="L1375" s="132"/>
      <c r="M1375" s="131"/>
      <c r="N1375" s="134"/>
      <c r="O1375" s="95"/>
      <c r="P1375" s="131"/>
      <c r="Q1375" s="381"/>
      <c r="R1375" s="381"/>
      <c r="S1375" s="381"/>
    </row>
    <row r="1376" spans="1:19" ht="12.75" customHeight="1" x14ac:dyDescent="0.25">
      <c r="A1376" s="128" t="str">
        <f t="shared" si="25"/>
        <v/>
      </c>
      <c r="B1376" s="129"/>
      <c r="C1376" s="130"/>
      <c r="D1376" s="98"/>
      <c r="E1376" s="95"/>
      <c r="F1376" s="187"/>
      <c r="G1376" s="98"/>
      <c r="H1376" s="98"/>
      <c r="I1376" s="95"/>
      <c r="J1376" s="131" t="str">
        <f t="shared" si="26"/>
        <v/>
      </c>
      <c r="K1376" s="131"/>
      <c r="L1376" s="132"/>
      <c r="M1376" s="131"/>
      <c r="N1376" s="134"/>
      <c r="O1376" s="95"/>
      <c r="P1376" s="131"/>
      <c r="Q1376" s="381"/>
      <c r="R1376" s="381"/>
      <c r="S1376" s="381"/>
    </row>
    <row r="1377" spans="1:19" ht="12.75" customHeight="1" x14ac:dyDescent="0.25">
      <c r="A1377" s="128" t="str">
        <f t="shared" si="25"/>
        <v/>
      </c>
      <c r="B1377" s="129"/>
      <c r="C1377" s="130"/>
      <c r="D1377" s="98"/>
      <c r="E1377" s="95"/>
      <c r="F1377" s="187"/>
      <c r="G1377" s="98"/>
      <c r="H1377" s="98"/>
      <c r="I1377" s="95"/>
      <c r="J1377" s="131" t="str">
        <f t="shared" si="26"/>
        <v/>
      </c>
      <c r="K1377" s="131"/>
      <c r="L1377" s="132"/>
      <c r="M1377" s="131"/>
      <c r="N1377" s="134"/>
      <c r="O1377" s="95"/>
      <c r="P1377" s="131"/>
      <c r="Q1377" s="381"/>
      <c r="R1377" s="381"/>
      <c r="S1377" s="381"/>
    </row>
    <row r="1378" spans="1:19" ht="12.75" customHeight="1" x14ac:dyDescent="0.25">
      <c r="A1378" s="128" t="str">
        <f t="shared" si="25"/>
        <v/>
      </c>
      <c r="B1378" s="129"/>
      <c r="C1378" s="130"/>
      <c r="D1378" s="98"/>
      <c r="E1378" s="95"/>
      <c r="F1378" s="187"/>
      <c r="G1378" s="98"/>
      <c r="H1378" s="98"/>
      <c r="I1378" s="95"/>
      <c r="J1378" s="131" t="str">
        <f t="shared" si="26"/>
        <v/>
      </c>
      <c r="K1378" s="131"/>
      <c r="L1378" s="132"/>
      <c r="M1378" s="131"/>
      <c r="N1378" s="134"/>
      <c r="O1378" s="95"/>
      <c r="P1378" s="131"/>
      <c r="Q1378" s="381"/>
      <c r="R1378" s="381"/>
      <c r="S1378" s="381"/>
    </row>
    <row r="1379" spans="1:19" ht="12.75" customHeight="1" x14ac:dyDescent="0.25">
      <c r="A1379" s="128" t="str">
        <f t="shared" si="25"/>
        <v/>
      </c>
      <c r="B1379" s="129"/>
      <c r="C1379" s="130"/>
      <c r="D1379" s="98"/>
      <c r="E1379" s="95"/>
      <c r="F1379" s="187"/>
      <c r="G1379" s="98"/>
      <c r="H1379" s="98"/>
      <c r="I1379" s="95"/>
      <c r="J1379" s="131" t="str">
        <f t="shared" si="26"/>
        <v/>
      </c>
      <c r="K1379" s="131"/>
      <c r="L1379" s="132"/>
      <c r="M1379" s="131"/>
      <c r="N1379" s="134"/>
      <c r="O1379" s="95"/>
      <c r="P1379" s="131"/>
      <c r="Q1379" s="381"/>
      <c r="R1379" s="381"/>
      <c r="S1379" s="381"/>
    </row>
    <row r="1380" spans="1:19" ht="12.75" customHeight="1" x14ac:dyDescent="0.25">
      <c r="A1380" s="128" t="str">
        <f t="shared" si="25"/>
        <v/>
      </c>
      <c r="B1380" s="129"/>
      <c r="C1380" s="130"/>
      <c r="D1380" s="98"/>
      <c r="E1380" s="95"/>
      <c r="F1380" s="187"/>
      <c r="G1380" s="98"/>
      <c r="H1380" s="98"/>
      <c r="I1380" s="95"/>
      <c r="J1380" s="131" t="str">
        <f t="shared" si="26"/>
        <v/>
      </c>
      <c r="K1380" s="131"/>
      <c r="L1380" s="132"/>
      <c r="M1380" s="131"/>
      <c r="N1380" s="134"/>
      <c r="O1380" s="95"/>
      <c r="P1380" s="131"/>
      <c r="Q1380" s="381"/>
      <c r="R1380" s="381"/>
      <c r="S1380" s="381"/>
    </row>
    <row r="1381" spans="1:19" ht="12.75" customHeight="1" x14ac:dyDescent="0.25">
      <c r="A1381" s="128" t="str">
        <f t="shared" si="25"/>
        <v/>
      </c>
      <c r="B1381" s="129"/>
      <c r="C1381" s="130"/>
      <c r="D1381" s="98"/>
      <c r="E1381" s="95"/>
      <c r="F1381" s="187"/>
      <c r="G1381" s="98"/>
      <c r="H1381" s="98"/>
      <c r="I1381" s="95"/>
      <c r="J1381" s="131" t="str">
        <f t="shared" si="26"/>
        <v/>
      </c>
      <c r="K1381" s="131"/>
      <c r="L1381" s="132"/>
      <c r="M1381" s="131"/>
      <c r="N1381" s="134"/>
      <c r="O1381" s="95"/>
      <c r="P1381" s="131"/>
      <c r="Q1381" s="381"/>
      <c r="R1381" s="381"/>
      <c r="S1381" s="381"/>
    </row>
    <row r="1382" spans="1:19" ht="12.75" customHeight="1" x14ac:dyDescent="0.25">
      <c r="A1382" s="128" t="str">
        <f t="shared" ref="A1382:A1636" si="27">IF(B1382="","",ROW()-ROW($A$3))</f>
        <v/>
      </c>
      <c r="B1382" s="129"/>
      <c r="C1382" s="130"/>
      <c r="D1382" s="98"/>
      <c r="E1382" s="95"/>
      <c r="F1382" s="187"/>
      <c r="G1382" s="98"/>
      <c r="H1382" s="98"/>
      <c r="I1382" s="95"/>
      <c r="J1382" s="131" t="str">
        <f t="shared" si="26"/>
        <v/>
      </c>
      <c r="K1382" s="131"/>
      <c r="L1382" s="132"/>
      <c r="M1382" s="131"/>
      <c r="N1382" s="134"/>
      <c r="O1382" s="95"/>
      <c r="P1382" s="131"/>
      <c r="Q1382" s="381"/>
      <c r="R1382" s="381"/>
      <c r="S1382" s="381"/>
    </row>
    <row r="1383" spans="1:19" ht="12.75" customHeight="1" x14ac:dyDescent="0.25">
      <c r="A1383" s="128" t="str">
        <f t="shared" si="27"/>
        <v/>
      </c>
      <c r="B1383" s="129"/>
      <c r="C1383" s="130"/>
      <c r="D1383" s="98"/>
      <c r="E1383" s="95"/>
      <c r="F1383" s="187"/>
      <c r="G1383" s="98"/>
      <c r="H1383" s="98"/>
      <c r="I1383" s="95"/>
      <c r="J1383" s="131" t="str">
        <f t="shared" si="26"/>
        <v/>
      </c>
      <c r="K1383" s="131"/>
      <c r="L1383" s="132"/>
      <c r="M1383" s="131"/>
      <c r="N1383" s="134"/>
      <c r="O1383" s="95"/>
      <c r="P1383" s="131"/>
      <c r="Q1383" s="381"/>
      <c r="R1383" s="381"/>
      <c r="S1383" s="381"/>
    </row>
    <row r="1384" spans="1:19" ht="12.75" customHeight="1" x14ac:dyDescent="0.25">
      <c r="A1384" s="128" t="str">
        <f t="shared" si="27"/>
        <v/>
      </c>
      <c r="B1384" s="129"/>
      <c r="C1384" s="130"/>
      <c r="D1384" s="98"/>
      <c r="E1384" s="95"/>
      <c r="F1384" s="187"/>
      <c r="G1384" s="98"/>
      <c r="H1384" s="98"/>
      <c r="I1384" s="95"/>
      <c r="J1384" s="131" t="str">
        <f t="shared" si="26"/>
        <v/>
      </c>
      <c r="K1384" s="131"/>
      <c r="L1384" s="132"/>
      <c r="M1384" s="131"/>
      <c r="N1384" s="134"/>
      <c r="O1384" s="95"/>
      <c r="P1384" s="131"/>
      <c r="Q1384" s="381"/>
      <c r="R1384" s="381"/>
      <c r="S1384" s="381"/>
    </row>
    <row r="1385" spans="1:19" ht="12.75" customHeight="1" x14ac:dyDescent="0.25">
      <c r="A1385" s="128" t="str">
        <f t="shared" si="27"/>
        <v/>
      </c>
      <c r="B1385" s="129"/>
      <c r="C1385" s="130"/>
      <c r="D1385" s="98"/>
      <c r="E1385" s="95"/>
      <c r="F1385" s="187"/>
      <c r="G1385" s="98"/>
      <c r="H1385" s="98"/>
      <c r="I1385" s="95"/>
      <c r="J1385" s="131" t="str">
        <f t="shared" si="26"/>
        <v/>
      </c>
      <c r="K1385" s="131"/>
      <c r="L1385" s="132"/>
      <c r="M1385" s="131"/>
      <c r="N1385" s="134"/>
      <c r="O1385" s="95"/>
      <c r="P1385" s="131"/>
      <c r="Q1385" s="381"/>
      <c r="R1385" s="381"/>
      <c r="S1385" s="381"/>
    </row>
    <row r="1386" spans="1:19" ht="12.75" customHeight="1" x14ac:dyDescent="0.25">
      <c r="A1386" s="128" t="str">
        <f t="shared" si="27"/>
        <v/>
      </c>
      <c r="B1386" s="129"/>
      <c r="C1386" s="130"/>
      <c r="D1386" s="98"/>
      <c r="E1386" s="95"/>
      <c r="F1386" s="187"/>
      <c r="G1386" s="98"/>
      <c r="H1386" s="98"/>
      <c r="I1386" s="95"/>
      <c r="J1386" s="131" t="str">
        <f t="shared" si="26"/>
        <v/>
      </c>
      <c r="K1386" s="131"/>
      <c r="L1386" s="132"/>
      <c r="M1386" s="131"/>
      <c r="N1386" s="134"/>
      <c r="O1386" s="95"/>
      <c r="P1386" s="131"/>
      <c r="Q1386" s="381"/>
      <c r="R1386" s="381"/>
      <c r="S1386" s="381"/>
    </row>
    <row r="1387" spans="1:19" ht="12.75" customHeight="1" x14ac:dyDescent="0.25">
      <c r="A1387" s="128" t="str">
        <f t="shared" si="27"/>
        <v/>
      </c>
      <c r="B1387" s="129"/>
      <c r="C1387" s="130"/>
      <c r="D1387" s="98"/>
      <c r="E1387" s="95"/>
      <c r="F1387" s="187"/>
      <c r="G1387" s="98"/>
      <c r="H1387" s="98"/>
      <c r="I1387" s="95"/>
      <c r="J1387" s="131" t="str">
        <f t="shared" si="26"/>
        <v/>
      </c>
      <c r="K1387" s="131"/>
      <c r="L1387" s="132"/>
      <c r="M1387" s="131"/>
      <c r="N1387" s="134"/>
      <c r="O1387" s="95"/>
      <c r="P1387" s="131"/>
      <c r="Q1387" s="381"/>
      <c r="R1387" s="381"/>
      <c r="S1387" s="381"/>
    </row>
    <row r="1388" spans="1:19" ht="12.75" customHeight="1" x14ac:dyDescent="0.25">
      <c r="A1388" s="128" t="str">
        <f t="shared" si="27"/>
        <v/>
      </c>
      <c r="B1388" s="129"/>
      <c r="C1388" s="130"/>
      <c r="D1388" s="98"/>
      <c r="E1388" s="95"/>
      <c r="F1388" s="187"/>
      <c r="G1388" s="98"/>
      <c r="H1388" s="98"/>
      <c r="I1388" s="95"/>
      <c r="J1388" s="131" t="str">
        <f t="shared" si="26"/>
        <v/>
      </c>
      <c r="K1388" s="131"/>
      <c r="L1388" s="132"/>
      <c r="M1388" s="131"/>
      <c r="N1388" s="134"/>
      <c r="O1388" s="95"/>
      <c r="P1388" s="131"/>
      <c r="Q1388" s="381"/>
      <c r="R1388" s="381"/>
      <c r="S1388" s="381"/>
    </row>
    <row r="1389" spans="1:19" ht="12.75" customHeight="1" x14ac:dyDescent="0.25">
      <c r="A1389" s="128" t="str">
        <f t="shared" si="27"/>
        <v/>
      </c>
      <c r="B1389" s="129"/>
      <c r="C1389" s="130"/>
      <c r="D1389" s="98"/>
      <c r="E1389" s="95"/>
      <c r="F1389" s="187"/>
      <c r="G1389" s="98"/>
      <c r="H1389" s="98"/>
      <c r="I1389" s="95"/>
      <c r="J1389" s="131" t="str">
        <f t="shared" si="26"/>
        <v/>
      </c>
      <c r="K1389" s="131"/>
      <c r="L1389" s="132"/>
      <c r="M1389" s="131"/>
      <c r="N1389" s="134"/>
      <c r="O1389" s="95"/>
      <c r="P1389" s="131"/>
      <c r="Q1389" s="381"/>
      <c r="R1389" s="381"/>
      <c r="S1389" s="381"/>
    </row>
    <row r="1390" spans="1:19" ht="12.75" customHeight="1" x14ac:dyDescent="0.25">
      <c r="A1390" s="128" t="str">
        <f t="shared" si="27"/>
        <v/>
      </c>
      <c r="B1390" s="129"/>
      <c r="C1390" s="130"/>
      <c r="D1390" s="98"/>
      <c r="E1390" s="95"/>
      <c r="F1390" s="187"/>
      <c r="G1390" s="98"/>
      <c r="H1390" s="98"/>
      <c r="I1390" s="95"/>
      <c r="J1390" s="131" t="str">
        <f t="shared" si="26"/>
        <v/>
      </c>
      <c r="K1390" s="131"/>
      <c r="L1390" s="132"/>
      <c r="M1390" s="131"/>
      <c r="N1390" s="134"/>
      <c r="O1390" s="95"/>
      <c r="P1390" s="131"/>
      <c r="Q1390" s="381"/>
      <c r="R1390" s="381"/>
      <c r="S1390" s="381"/>
    </row>
    <row r="1391" spans="1:19" ht="12.75" customHeight="1" x14ac:dyDescent="0.25">
      <c r="A1391" s="128" t="str">
        <f t="shared" si="27"/>
        <v/>
      </c>
      <c r="B1391" s="129"/>
      <c r="C1391" s="130"/>
      <c r="D1391" s="98"/>
      <c r="E1391" s="95"/>
      <c r="F1391" s="187"/>
      <c r="G1391" s="98"/>
      <c r="H1391" s="98"/>
      <c r="I1391" s="95"/>
      <c r="J1391" s="131" t="str">
        <f t="shared" si="26"/>
        <v/>
      </c>
      <c r="K1391" s="131"/>
      <c r="L1391" s="132"/>
      <c r="M1391" s="131"/>
      <c r="N1391" s="134"/>
      <c r="O1391" s="95"/>
      <c r="P1391" s="131"/>
      <c r="Q1391" s="381"/>
      <c r="R1391" s="381"/>
      <c r="S1391" s="381"/>
    </row>
    <row r="1392" spans="1:19" ht="12.75" customHeight="1" x14ac:dyDescent="0.25">
      <c r="A1392" s="128" t="str">
        <f t="shared" si="27"/>
        <v/>
      </c>
      <c r="B1392" s="129"/>
      <c r="C1392" s="130"/>
      <c r="D1392" s="98"/>
      <c r="E1392" s="95"/>
      <c r="F1392" s="187"/>
      <c r="G1392" s="98"/>
      <c r="H1392" s="98"/>
      <c r="I1392" s="95"/>
      <c r="J1392" s="131" t="str">
        <f t="shared" si="26"/>
        <v/>
      </c>
      <c r="K1392" s="131"/>
      <c r="L1392" s="132"/>
      <c r="M1392" s="131"/>
      <c r="N1392" s="134"/>
      <c r="O1392" s="95"/>
      <c r="P1392" s="131"/>
      <c r="Q1392" s="381"/>
      <c r="R1392" s="381"/>
      <c r="S1392" s="381"/>
    </row>
    <row r="1393" spans="1:19" ht="12.75" customHeight="1" x14ac:dyDescent="0.25">
      <c r="A1393" s="128" t="str">
        <f t="shared" si="27"/>
        <v/>
      </c>
      <c r="B1393" s="129"/>
      <c r="C1393" s="130"/>
      <c r="D1393" s="98"/>
      <c r="E1393" s="95"/>
      <c r="F1393" s="187"/>
      <c r="G1393" s="98"/>
      <c r="H1393" s="98"/>
      <c r="I1393" s="95"/>
      <c r="J1393" s="131" t="str">
        <f t="shared" si="26"/>
        <v/>
      </c>
      <c r="K1393" s="131"/>
      <c r="L1393" s="132"/>
      <c r="M1393" s="131"/>
      <c r="N1393" s="134"/>
      <c r="O1393" s="95"/>
      <c r="P1393" s="131"/>
      <c r="Q1393" s="381"/>
      <c r="R1393" s="381"/>
      <c r="S1393" s="381"/>
    </row>
    <row r="1394" spans="1:19" ht="12.75" customHeight="1" x14ac:dyDescent="0.25">
      <c r="A1394" s="128" t="str">
        <f t="shared" si="27"/>
        <v/>
      </c>
      <c r="B1394" s="129"/>
      <c r="C1394" s="130"/>
      <c r="D1394" s="98"/>
      <c r="E1394" s="95"/>
      <c r="F1394" s="187"/>
      <c r="G1394" s="98"/>
      <c r="H1394" s="98"/>
      <c r="I1394" s="95"/>
      <c r="J1394" s="131" t="str">
        <f t="shared" si="26"/>
        <v/>
      </c>
      <c r="K1394" s="131"/>
      <c r="L1394" s="132"/>
      <c r="M1394" s="131"/>
      <c r="N1394" s="134"/>
      <c r="O1394" s="95"/>
      <c r="P1394" s="131"/>
      <c r="Q1394" s="381"/>
      <c r="R1394" s="381"/>
      <c r="S1394" s="381"/>
    </row>
    <row r="1395" spans="1:19" ht="12.75" customHeight="1" x14ac:dyDescent="0.25">
      <c r="A1395" s="128" t="str">
        <f t="shared" si="27"/>
        <v/>
      </c>
      <c r="B1395" s="129"/>
      <c r="C1395" s="130"/>
      <c r="D1395" s="98"/>
      <c r="E1395" s="95"/>
      <c r="F1395" s="187"/>
      <c r="G1395" s="98"/>
      <c r="H1395" s="98"/>
      <c r="I1395" s="95"/>
      <c r="J1395" s="131" t="str">
        <f t="shared" si="26"/>
        <v/>
      </c>
      <c r="K1395" s="131"/>
      <c r="L1395" s="132"/>
      <c r="M1395" s="131"/>
      <c r="N1395" s="134"/>
      <c r="O1395" s="95"/>
      <c r="P1395" s="131"/>
      <c r="Q1395" s="381"/>
      <c r="R1395" s="381"/>
      <c r="S1395" s="381"/>
    </row>
    <row r="1396" spans="1:19" ht="12.75" customHeight="1" x14ac:dyDescent="0.25">
      <c r="A1396" s="128" t="str">
        <f t="shared" si="27"/>
        <v/>
      </c>
      <c r="B1396" s="129"/>
      <c r="C1396" s="130"/>
      <c r="D1396" s="98"/>
      <c r="E1396" s="95"/>
      <c r="F1396" s="187"/>
      <c r="G1396" s="98"/>
      <c r="H1396" s="98"/>
      <c r="I1396" s="95"/>
      <c r="J1396" s="131" t="str">
        <f t="shared" si="26"/>
        <v/>
      </c>
      <c r="K1396" s="131"/>
      <c r="L1396" s="132"/>
      <c r="M1396" s="131"/>
      <c r="N1396" s="134"/>
      <c r="O1396" s="95"/>
      <c r="P1396" s="131"/>
      <c r="Q1396" s="381"/>
      <c r="R1396" s="381"/>
      <c r="S1396" s="381"/>
    </row>
    <row r="1397" spans="1:19" ht="12.75" customHeight="1" x14ac:dyDescent="0.25">
      <c r="A1397" s="128" t="str">
        <f t="shared" si="27"/>
        <v/>
      </c>
      <c r="B1397" s="129"/>
      <c r="C1397" s="130"/>
      <c r="D1397" s="98"/>
      <c r="E1397" s="95"/>
      <c r="F1397" s="187"/>
      <c r="G1397" s="98"/>
      <c r="H1397" s="98"/>
      <c r="I1397" s="95"/>
      <c r="J1397" s="131" t="str">
        <f t="shared" si="26"/>
        <v/>
      </c>
      <c r="K1397" s="131"/>
      <c r="L1397" s="132"/>
      <c r="M1397" s="131"/>
      <c r="N1397" s="134"/>
      <c r="O1397" s="95"/>
      <c r="P1397" s="131"/>
      <c r="Q1397" s="381"/>
      <c r="R1397" s="381"/>
      <c r="S1397" s="381"/>
    </row>
    <row r="1398" spans="1:19" ht="12.75" customHeight="1" x14ac:dyDescent="0.25">
      <c r="A1398" s="128" t="str">
        <f t="shared" si="27"/>
        <v/>
      </c>
      <c r="B1398" s="129"/>
      <c r="C1398" s="130"/>
      <c r="D1398" s="98"/>
      <c r="E1398" s="95"/>
      <c r="F1398" s="187"/>
      <c r="G1398" s="98"/>
      <c r="H1398" s="98"/>
      <c r="I1398" s="95"/>
      <c r="J1398" s="131" t="str">
        <f t="shared" si="26"/>
        <v/>
      </c>
      <c r="K1398" s="131"/>
      <c r="L1398" s="132"/>
      <c r="M1398" s="131"/>
      <c r="N1398" s="134"/>
      <c r="O1398" s="95"/>
      <c r="P1398" s="131"/>
      <c r="Q1398" s="381"/>
      <c r="R1398" s="381"/>
      <c r="S1398" s="381"/>
    </row>
    <row r="1399" spans="1:19" ht="12.75" customHeight="1" x14ac:dyDescent="0.25">
      <c r="A1399" s="128" t="str">
        <f t="shared" si="27"/>
        <v/>
      </c>
      <c r="B1399" s="129"/>
      <c r="C1399" s="130"/>
      <c r="D1399" s="98"/>
      <c r="E1399" s="95"/>
      <c r="F1399" s="187"/>
      <c r="G1399" s="98"/>
      <c r="H1399" s="98"/>
      <c r="I1399" s="95"/>
      <c r="J1399" s="131" t="str">
        <f t="shared" si="26"/>
        <v/>
      </c>
      <c r="K1399" s="131"/>
      <c r="L1399" s="132"/>
      <c r="M1399" s="131"/>
      <c r="N1399" s="134"/>
      <c r="O1399" s="95"/>
      <c r="P1399" s="131"/>
      <c r="Q1399" s="381"/>
      <c r="R1399" s="381"/>
      <c r="S1399" s="381"/>
    </row>
    <row r="1400" spans="1:19" ht="12.75" customHeight="1" x14ac:dyDescent="0.25">
      <c r="A1400" s="128" t="str">
        <f t="shared" si="27"/>
        <v/>
      </c>
      <c r="B1400" s="129"/>
      <c r="C1400" s="130"/>
      <c r="D1400" s="98"/>
      <c r="E1400" s="95"/>
      <c r="F1400" s="187"/>
      <c r="G1400" s="98"/>
      <c r="H1400" s="98"/>
      <c r="I1400" s="95"/>
      <c r="J1400" s="131" t="str">
        <f t="shared" si="26"/>
        <v/>
      </c>
      <c r="K1400" s="131"/>
      <c r="L1400" s="132"/>
      <c r="M1400" s="131"/>
      <c r="N1400" s="134"/>
      <c r="O1400" s="95"/>
      <c r="P1400" s="131"/>
      <c r="Q1400" s="381"/>
      <c r="R1400" s="381"/>
      <c r="S1400" s="381"/>
    </row>
    <row r="1401" spans="1:19" ht="12.75" customHeight="1" x14ac:dyDescent="0.25">
      <c r="A1401" s="128" t="str">
        <f t="shared" si="27"/>
        <v/>
      </c>
      <c r="B1401" s="129"/>
      <c r="C1401" s="130"/>
      <c r="D1401" s="98"/>
      <c r="E1401" s="95"/>
      <c r="F1401" s="187"/>
      <c r="G1401" s="98"/>
      <c r="H1401" s="98"/>
      <c r="I1401" s="95"/>
      <c r="J1401" s="131" t="str">
        <f t="shared" si="26"/>
        <v/>
      </c>
      <c r="K1401" s="131"/>
      <c r="L1401" s="132"/>
      <c r="M1401" s="131"/>
      <c r="N1401" s="134"/>
      <c r="O1401" s="95"/>
      <c r="P1401" s="131"/>
      <c r="Q1401" s="381"/>
      <c r="R1401" s="381"/>
      <c r="S1401" s="381"/>
    </row>
    <row r="1402" spans="1:19" ht="12.75" customHeight="1" x14ac:dyDescent="0.25">
      <c r="A1402" s="128" t="str">
        <f t="shared" si="27"/>
        <v/>
      </c>
      <c r="B1402" s="129"/>
      <c r="C1402" s="130"/>
      <c r="D1402" s="98"/>
      <c r="E1402" s="95"/>
      <c r="F1402" s="187"/>
      <c r="G1402" s="98"/>
      <c r="H1402" s="98"/>
      <c r="I1402" s="95"/>
      <c r="J1402" s="131" t="str">
        <f t="shared" si="26"/>
        <v/>
      </c>
      <c r="K1402" s="131"/>
      <c r="L1402" s="132"/>
      <c r="M1402" s="131"/>
      <c r="N1402" s="134"/>
      <c r="O1402" s="95"/>
      <c r="P1402" s="131"/>
      <c r="Q1402" s="381"/>
      <c r="R1402" s="381"/>
      <c r="S1402" s="381"/>
    </row>
    <row r="1403" spans="1:19" ht="12.75" customHeight="1" x14ac:dyDescent="0.25">
      <c r="A1403" s="128" t="str">
        <f t="shared" si="27"/>
        <v/>
      </c>
      <c r="B1403" s="129"/>
      <c r="C1403" s="130"/>
      <c r="D1403" s="98"/>
      <c r="E1403" s="95"/>
      <c r="F1403" s="187"/>
      <c r="G1403" s="98"/>
      <c r="H1403" s="98"/>
      <c r="I1403" s="95"/>
      <c r="J1403" s="131" t="str">
        <f t="shared" si="26"/>
        <v/>
      </c>
      <c r="K1403" s="131"/>
      <c r="L1403" s="132"/>
      <c r="M1403" s="131"/>
      <c r="N1403" s="134"/>
      <c r="O1403" s="95"/>
      <c r="P1403" s="131"/>
      <c r="Q1403" s="381"/>
      <c r="R1403" s="381"/>
      <c r="S1403" s="381"/>
    </row>
    <row r="1404" spans="1:19" ht="12.75" customHeight="1" x14ac:dyDescent="0.25">
      <c r="A1404" s="128" t="str">
        <f t="shared" si="27"/>
        <v/>
      </c>
      <c r="B1404" s="129"/>
      <c r="C1404" s="130"/>
      <c r="D1404" s="98"/>
      <c r="E1404" s="95"/>
      <c r="F1404" s="187"/>
      <c r="G1404" s="98"/>
      <c r="H1404" s="98"/>
      <c r="I1404" s="95"/>
      <c r="J1404" s="131" t="str">
        <f t="shared" si="26"/>
        <v/>
      </c>
      <c r="K1404" s="131"/>
      <c r="L1404" s="132"/>
      <c r="M1404" s="131"/>
      <c r="N1404" s="134"/>
      <c r="O1404" s="95"/>
      <c r="P1404" s="131"/>
      <c r="Q1404" s="381"/>
      <c r="R1404" s="381"/>
      <c r="S1404" s="381"/>
    </row>
    <row r="1405" spans="1:19" ht="12.75" customHeight="1" x14ac:dyDescent="0.25">
      <c r="A1405" s="128" t="str">
        <f t="shared" si="27"/>
        <v/>
      </c>
      <c r="B1405" s="129"/>
      <c r="C1405" s="130"/>
      <c r="D1405" s="98"/>
      <c r="E1405" s="95"/>
      <c r="F1405" s="187"/>
      <c r="G1405" s="98"/>
      <c r="H1405" s="98"/>
      <c r="I1405" s="95"/>
      <c r="J1405" s="131" t="str">
        <f t="shared" si="26"/>
        <v/>
      </c>
      <c r="K1405" s="131"/>
      <c r="L1405" s="132"/>
      <c r="M1405" s="131"/>
      <c r="N1405" s="134"/>
      <c r="O1405" s="95"/>
      <c r="P1405" s="131"/>
      <c r="Q1405" s="381"/>
      <c r="R1405" s="381"/>
      <c r="S1405" s="381"/>
    </row>
    <row r="1406" spans="1:19" ht="12.75" customHeight="1" x14ac:dyDescent="0.25">
      <c r="A1406" s="128" t="str">
        <f t="shared" si="27"/>
        <v/>
      </c>
      <c r="B1406" s="129"/>
      <c r="C1406" s="130"/>
      <c r="D1406" s="98"/>
      <c r="E1406" s="95"/>
      <c r="F1406" s="187"/>
      <c r="G1406" s="98"/>
      <c r="H1406" s="98"/>
      <c r="I1406" s="95"/>
      <c r="J1406" s="131" t="str">
        <f t="shared" si="26"/>
        <v/>
      </c>
      <c r="K1406" s="131"/>
      <c r="L1406" s="132"/>
      <c r="M1406" s="131"/>
      <c r="N1406" s="134"/>
      <c r="O1406" s="95"/>
      <c r="P1406" s="131"/>
      <c r="Q1406" s="381"/>
      <c r="R1406" s="381"/>
      <c r="S1406" s="381"/>
    </row>
    <row r="1407" spans="1:19" ht="12.75" customHeight="1" x14ac:dyDescent="0.25">
      <c r="A1407" s="128" t="str">
        <f t="shared" si="27"/>
        <v/>
      </c>
      <c r="B1407" s="129"/>
      <c r="C1407" s="130"/>
      <c r="D1407" s="98"/>
      <c r="E1407" s="95"/>
      <c r="F1407" s="187"/>
      <c r="G1407" s="98"/>
      <c r="H1407" s="98"/>
      <c r="I1407" s="95"/>
      <c r="J1407" s="131" t="str">
        <f t="shared" si="26"/>
        <v/>
      </c>
      <c r="K1407" s="131"/>
      <c r="L1407" s="132"/>
      <c r="M1407" s="131"/>
      <c r="N1407" s="134"/>
      <c r="O1407" s="95"/>
      <c r="P1407" s="131"/>
      <c r="Q1407" s="381"/>
      <c r="R1407" s="381"/>
      <c r="S1407" s="381"/>
    </row>
    <row r="1408" spans="1:19" ht="12.75" customHeight="1" x14ac:dyDescent="0.25">
      <c r="A1408" s="128" t="str">
        <f t="shared" si="27"/>
        <v/>
      </c>
      <c r="B1408" s="129"/>
      <c r="C1408" s="130"/>
      <c r="D1408" s="98"/>
      <c r="E1408" s="95"/>
      <c r="F1408" s="187"/>
      <c r="G1408" s="98"/>
      <c r="H1408" s="98"/>
      <c r="I1408" s="95"/>
      <c r="J1408" s="131" t="str">
        <f t="shared" si="26"/>
        <v/>
      </c>
      <c r="K1408" s="131"/>
      <c r="L1408" s="132"/>
      <c r="M1408" s="131"/>
      <c r="N1408" s="134"/>
      <c r="O1408" s="95"/>
      <c r="P1408" s="131"/>
      <c r="Q1408" s="381"/>
      <c r="R1408" s="381"/>
      <c r="S1408" s="381"/>
    </row>
    <row r="1409" spans="1:19" ht="12.75" customHeight="1" x14ac:dyDescent="0.25">
      <c r="A1409" s="128" t="str">
        <f t="shared" si="27"/>
        <v/>
      </c>
      <c r="B1409" s="129"/>
      <c r="C1409" s="130"/>
      <c r="D1409" s="98"/>
      <c r="E1409" s="95"/>
      <c r="F1409" s="187"/>
      <c r="G1409" s="98"/>
      <c r="H1409" s="98"/>
      <c r="I1409" s="95"/>
      <c r="J1409" s="131" t="str">
        <f t="shared" si="26"/>
        <v/>
      </c>
      <c r="K1409" s="131"/>
      <c r="L1409" s="132"/>
      <c r="M1409" s="131"/>
      <c r="N1409" s="134"/>
      <c r="O1409" s="95"/>
      <c r="P1409" s="131"/>
      <c r="Q1409" s="381"/>
      <c r="R1409" s="381"/>
      <c r="S1409" s="381"/>
    </row>
    <row r="1410" spans="1:19" ht="12.75" customHeight="1" x14ac:dyDescent="0.25">
      <c r="A1410" s="128" t="str">
        <f t="shared" si="27"/>
        <v/>
      </c>
      <c r="B1410" s="129"/>
      <c r="C1410" s="130"/>
      <c r="D1410" s="98"/>
      <c r="E1410" s="95"/>
      <c r="F1410" s="187"/>
      <c r="G1410" s="98"/>
      <c r="H1410" s="98"/>
      <c r="I1410" s="95"/>
      <c r="J1410" s="131" t="str">
        <f t="shared" si="26"/>
        <v/>
      </c>
      <c r="K1410" s="131"/>
      <c r="L1410" s="132"/>
      <c r="M1410" s="131"/>
      <c r="N1410" s="134"/>
      <c r="O1410" s="95"/>
      <c r="P1410" s="131"/>
      <c r="Q1410" s="381"/>
      <c r="R1410" s="381"/>
      <c r="S1410" s="381"/>
    </row>
    <row r="1411" spans="1:19" ht="12.75" customHeight="1" x14ac:dyDescent="0.25">
      <c r="A1411" s="128" t="str">
        <f t="shared" si="27"/>
        <v/>
      </c>
      <c r="B1411" s="129"/>
      <c r="C1411" s="130"/>
      <c r="D1411" s="98"/>
      <c r="E1411" s="95"/>
      <c r="F1411" s="187"/>
      <c r="G1411" s="98"/>
      <c r="H1411" s="98"/>
      <c r="I1411" s="95"/>
      <c r="J1411" s="131" t="str">
        <f t="shared" si="26"/>
        <v/>
      </c>
      <c r="K1411" s="131"/>
      <c r="L1411" s="132"/>
      <c r="M1411" s="131"/>
      <c r="N1411" s="134"/>
      <c r="O1411" s="95"/>
      <c r="P1411" s="131"/>
      <c r="Q1411" s="381"/>
      <c r="R1411" s="381"/>
      <c r="S1411" s="381"/>
    </row>
    <row r="1412" spans="1:19" ht="12.75" customHeight="1" x14ac:dyDescent="0.25">
      <c r="A1412" s="128" t="str">
        <f t="shared" si="27"/>
        <v/>
      </c>
      <c r="B1412" s="129"/>
      <c r="C1412" s="130"/>
      <c r="D1412" s="98"/>
      <c r="E1412" s="95"/>
      <c r="F1412" s="187"/>
      <c r="G1412" s="98"/>
      <c r="H1412" s="98"/>
      <c r="I1412" s="95"/>
      <c r="J1412" s="131" t="str">
        <f t="shared" si="26"/>
        <v/>
      </c>
      <c r="K1412" s="131"/>
      <c r="L1412" s="132"/>
      <c r="M1412" s="131"/>
      <c r="N1412" s="134"/>
      <c r="O1412" s="95"/>
      <c r="P1412" s="131"/>
      <c r="Q1412" s="381"/>
      <c r="R1412" s="381"/>
      <c r="S1412" s="381"/>
    </row>
    <row r="1413" spans="1:19" ht="12.75" customHeight="1" x14ac:dyDescent="0.25">
      <c r="A1413" s="128" t="str">
        <f t="shared" si="27"/>
        <v/>
      </c>
      <c r="B1413" s="129"/>
      <c r="C1413" s="130"/>
      <c r="D1413" s="98"/>
      <c r="E1413" s="95"/>
      <c r="F1413" s="187"/>
      <c r="G1413" s="98"/>
      <c r="H1413" s="98"/>
      <c r="I1413" s="95"/>
      <c r="J1413" s="131" t="str">
        <f t="shared" si="26"/>
        <v/>
      </c>
      <c r="K1413" s="131"/>
      <c r="L1413" s="132"/>
      <c r="M1413" s="131"/>
      <c r="N1413" s="134"/>
      <c r="O1413" s="95"/>
      <c r="P1413" s="131"/>
      <c r="Q1413" s="381"/>
      <c r="R1413" s="381"/>
      <c r="S1413" s="381"/>
    </row>
    <row r="1414" spans="1:19" ht="12.75" customHeight="1" x14ac:dyDescent="0.25">
      <c r="A1414" s="128" t="str">
        <f t="shared" si="27"/>
        <v/>
      </c>
      <c r="B1414" s="129"/>
      <c r="C1414" s="130"/>
      <c r="D1414" s="98"/>
      <c r="E1414" s="95"/>
      <c r="F1414" s="187"/>
      <c r="G1414" s="98"/>
      <c r="H1414" s="98"/>
      <c r="I1414" s="95"/>
      <c r="J1414" s="131" t="str">
        <f t="shared" si="26"/>
        <v/>
      </c>
      <c r="K1414" s="131"/>
      <c r="L1414" s="132"/>
      <c r="M1414" s="131"/>
      <c r="N1414" s="134"/>
      <c r="O1414" s="95"/>
      <c r="P1414" s="131"/>
      <c r="Q1414" s="381"/>
      <c r="R1414" s="381"/>
      <c r="S1414" s="381"/>
    </row>
    <row r="1415" spans="1:19" ht="12.75" customHeight="1" x14ac:dyDescent="0.25">
      <c r="A1415" s="128" t="str">
        <f t="shared" si="27"/>
        <v/>
      </c>
      <c r="B1415" s="129"/>
      <c r="C1415" s="130"/>
      <c r="D1415" s="98"/>
      <c r="E1415" s="95"/>
      <c r="F1415" s="187"/>
      <c r="G1415" s="98"/>
      <c r="H1415" s="98"/>
      <c r="I1415" s="95"/>
      <c r="J1415" s="131" t="str">
        <f t="shared" si="26"/>
        <v/>
      </c>
      <c r="K1415" s="131"/>
      <c r="L1415" s="132"/>
      <c r="M1415" s="131"/>
      <c r="N1415" s="134"/>
      <c r="O1415" s="95"/>
      <c r="P1415" s="131"/>
      <c r="Q1415" s="381"/>
      <c r="R1415" s="381"/>
      <c r="S1415" s="381"/>
    </row>
    <row r="1416" spans="1:19" ht="12.75" customHeight="1" x14ac:dyDescent="0.25">
      <c r="A1416" s="128" t="str">
        <f t="shared" si="27"/>
        <v/>
      </c>
      <c r="B1416" s="129"/>
      <c r="C1416" s="130"/>
      <c r="D1416" s="98"/>
      <c r="E1416" s="95"/>
      <c r="F1416" s="187"/>
      <c r="G1416" s="98"/>
      <c r="H1416" s="98"/>
      <c r="I1416" s="95"/>
      <c r="J1416" s="131" t="str">
        <f t="shared" si="26"/>
        <v/>
      </c>
      <c r="K1416" s="131"/>
      <c r="L1416" s="132"/>
      <c r="M1416" s="131"/>
      <c r="N1416" s="134"/>
      <c r="O1416" s="95"/>
      <c r="P1416" s="131"/>
      <c r="Q1416" s="381"/>
      <c r="R1416" s="381"/>
      <c r="S1416" s="381"/>
    </row>
    <row r="1417" spans="1:19" ht="12.75" customHeight="1" x14ac:dyDescent="0.25">
      <c r="A1417" s="128" t="str">
        <f t="shared" si="27"/>
        <v/>
      </c>
      <c r="B1417" s="129"/>
      <c r="C1417" s="130"/>
      <c r="D1417" s="98"/>
      <c r="E1417" s="95"/>
      <c r="F1417" s="187"/>
      <c r="G1417" s="98"/>
      <c r="H1417" s="98"/>
      <c r="I1417" s="95"/>
      <c r="J1417" s="131" t="str">
        <f t="shared" si="26"/>
        <v/>
      </c>
      <c r="K1417" s="131"/>
      <c r="L1417" s="132"/>
      <c r="M1417" s="131"/>
      <c r="N1417" s="134"/>
      <c r="O1417" s="95"/>
      <c r="P1417" s="131"/>
      <c r="Q1417" s="381"/>
      <c r="R1417" s="381"/>
      <c r="S1417" s="381"/>
    </row>
    <row r="1418" spans="1:19" ht="12.75" customHeight="1" x14ac:dyDescent="0.25">
      <c r="A1418" s="128" t="str">
        <f t="shared" si="27"/>
        <v/>
      </c>
      <c r="B1418" s="129"/>
      <c r="C1418" s="130"/>
      <c r="D1418" s="98"/>
      <c r="E1418" s="95"/>
      <c r="F1418" s="187"/>
      <c r="G1418" s="98"/>
      <c r="H1418" s="98"/>
      <c r="I1418" s="95"/>
      <c r="J1418" s="131" t="str">
        <f t="shared" si="26"/>
        <v/>
      </c>
      <c r="K1418" s="131"/>
      <c r="L1418" s="132"/>
      <c r="M1418" s="131"/>
      <c r="N1418" s="134"/>
      <c r="O1418" s="95"/>
      <c r="P1418" s="131"/>
      <c r="Q1418" s="381"/>
      <c r="R1418" s="381"/>
      <c r="S1418" s="381"/>
    </row>
    <row r="1419" spans="1:19" ht="12.75" customHeight="1" x14ac:dyDescent="0.25">
      <c r="A1419" s="128" t="str">
        <f t="shared" si="27"/>
        <v/>
      </c>
      <c r="B1419" s="129"/>
      <c r="C1419" s="130"/>
      <c r="D1419" s="98"/>
      <c r="E1419" s="95"/>
      <c r="F1419" s="187"/>
      <c r="G1419" s="98"/>
      <c r="H1419" s="98"/>
      <c r="I1419" s="95"/>
      <c r="J1419" s="131" t="str">
        <f t="shared" si="26"/>
        <v/>
      </c>
      <c r="K1419" s="131"/>
      <c r="L1419" s="132"/>
      <c r="M1419" s="131"/>
      <c r="N1419" s="134"/>
      <c r="O1419" s="95"/>
      <c r="P1419" s="131"/>
      <c r="Q1419" s="381"/>
      <c r="R1419" s="381"/>
      <c r="S1419" s="381"/>
    </row>
    <row r="1420" spans="1:19" ht="12.75" customHeight="1" x14ac:dyDescent="0.25">
      <c r="A1420" s="128" t="str">
        <f t="shared" si="27"/>
        <v/>
      </c>
      <c r="B1420" s="129"/>
      <c r="C1420" s="130"/>
      <c r="D1420" s="98"/>
      <c r="E1420" s="95"/>
      <c r="F1420" s="187"/>
      <c r="G1420" s="98"/>
      <c r="H1420" s="98"/>
      <c r="I1420" s="95"/>
      <c r="J1420" s="131" t="str">
        <f t="shared" si="26"/>
        <v/>
      </c>
      <c r="K1420" s="131"/>
      <c r="L1420" s="132"/>
      <c r="M1420" s="131"/>
      <c r="N1420" s="134"/>
      <c r="O1420" s="95"/>
      <c r="P1420" s="131"/>
      <c r="Q1420" s="381"/>
      <c r="R1420" s="381"/>
      <c r="S1420" s="381"/>
    </row>
    <row r="1421" spans="1:19" ht="12.75" customHeight="1" x14ac:dyDescent="0.25">
      <c r="A1421" s="128" t="str">
        <f t="shared" si="27"/>
        <v/>
      </c>
      <c r="B1421" s="129"/>
      <c r="C1421" s="130"/>
      <c r="D1421" s="98"/>
      <c r="E1421" s="95"/>
      <c r="F1421" s="187"/>
      <c r="G1421" s="98"/>
      <c r="H1421" s="98"/>
      <c r="I1421" s="95"/>
      <c r="J1421" s="131" t="str">
        <f t="shared" si="26"/>
        <v/>
      </c>
      <c r="K1421" s="131"/>
      <c r="L1421" s="132"/>
      <c r="M1421" s="131"/>
      <c r="N1421" s="134"/>
      <c r="O1421" s="95"/>
      <c r="P1421" s="131"/>
      <c r="Q1421" s="381"/>
      <c r="R1421" s="381"/>
      <c r="S1421" s="381"/>
    </row>
    <row r="1422" spans="1:19" ht="12.75" customHeight="1" x14ac:dyDescent="0.25">
      <c r="A1422" s="128" t="str">
        <f t="shared" si="27"/>
        <v/>
      </c>
      <c r="B1422" s="129"/>
      <c r="C1422" s="130"/>
      <c r="D1422" s="98"/>
      <c r="E1422" s="95"/>
      <c r="F1422" s="187"/>
      <c r="G1422" s="98"/>
      <c r="H1422" s="98"/>
      <c r="I1422" s="95"/>
      <c r="J1422" s="131" t="str">
        <f t="shared" si="26"/>
        <v/>
      </c>
      <c r="K1422" s="131"/>
      <c r="L1422" s="132"/>
      <c r="M1422" s="131"/>
      <c r="N1422" s="134"/>
      <c r="O1422" s="95"/>
      <c r="P1422" s="131"/>
      <c r="Q1422" s="381"/>
      <c r="R1422" s="381"/>
      <c r="S1422" s="381"/>
    </row>
    <row r="1423" spans="1:19" ht="12.75" customHeight="1" x14ac:dyDescent="0.25">
      <c r="A1423" s="128" t="str">
        <f t="shared" si="27"/>
        <v/>
      </c>
      <c r="B1423" s="129"/>
      <c r="C1423" s="130"/>
      <c r="D1423" s="98"/>
      <c r="E1423" s="95"/>
      <c r="F1423" s="187"/>
      <c r="G1423" s="98"/>
      <c r="H1423" s="98"/>
      <c r="I1423" s="95"/>
      <c r="J1423" s="131" t="str">
        <f t="shared" si="26"/>
        <v/>
      </c>
      <c r="K1423" s="131"/>
      <c r="L1423" s="132"/>
      <c r="M1423" s="131"/>
      <c r="N1423" s="134"/>
      <c r="O1423" s="95"/>
      <c r="P1423" s="131"/>
      <c r="Q1423" s="381"/>
      <c r="R1423" s="381"/>
      <c r="S1423" s="381"/>
    </row>
    <row r="1424" spans="1:19" ht="12.75" customHeight="1" x14ac:dyDescent="0.25">
      <c r="A1424" s="128" t="str">
        <f t="shared" si="27"/>
        <v/>
      </c>
      <c r="B1424" s="129"/>
      <c r="C1424" s="130"/>
      <c r="D1424" s="98"/>
      <c r="E1424" s="95"/>
      <c r="F1424" s="187"/>
      <c r="G1424" s="98"/>
      <c r="H1424" s="98"/>
      <c r="I1424" s="95"/>
      <c r="J1424" s="131" t="str">
        <f t="shared" si="26"/>
        <v/>
      </c>
      <c r="K1424" s="131"/>
      <c r="L1424" s="132"/>
      <c r="M1424" s="131"/>
      <c r="N1424" s="134"/>
      <c r="O1424" s="95"/>
      <c r="P1424" s="131"/>
      <c r="Q1424" s="381"/>
      <c r="R1424" s="381"/>
      <c r="S1424" s="381"/>
    </row>
    <row r="1425" spans="1:19" ht="12.75" customHeight="1" x14ac:dyDescent="0.25">
      <c r="A1425" s="128" t="str">
        <f t="shared" si="27"/>
        <v/>
      </c>
      <c r="B1425" s="129"/>
      <c r="C1425" s="130"/>
      <c r="D1425" s="98"/>
      <c r="E1425" s="95"/>
      <c r="F1425" s="187"/>
      <c r="G1425" s="98"/>
      <c r="H1425" s="98"/>
      <c r="I1425" s="95"/>
      <c r="J1425" s="131" t="str">
        <f t="shared" si="26"/>
        <v/>
      </c>
      <c r="K1425" s="131"/>
      <c r="L1425" s="132"/>
      <c r="M1425" s="131"/>
      <c r="N1425" s="134"/>
      <c r="O1425" s="95"/>
      <c r="P1425" s="131"/>
      <c r="Q1425" s="381"/>
      <c r="R1425" s="381"/>
      <c r="S1425" s="381"/>
    </row>
    <row r="1426" spans="1:19" ht="12.75" customHeight="1" x14ac:dyDescent="0.25">
      <c r="A1426" s="128" t="str">
        <f t="shared" si="27"/>
        <v/>
      </c>
      <c r="B1426" s="129"/>
      <c r="C1426" s="130"/>
      <c r="D1426" s="98"/>
      <c r="E1426" s="95"/>
      <c r="F1426" s="187"/>
      <c r="G1426" s="98"/>
      <c r="H1426" s="98"/>
      <c r="I1426" s="95"/>
      <c r="J1426" s="131" t="str">
        <f t="shared" si="26"/>
        <v/>
      </c>
      <c r="K1426" s="131"/>
      <c r="L1426" s="132"/>
      <c r="M1426" s="131"/>
      <c r="N1426" s="134"/>
      <c r="O1426" s="95"/>
      <c r="P1426" s="131"/>
      <c r="Q1426" s="381"/>
      <c r="R1426" s="381"/>
      <c r="S1426" s="381"/>
    </row>
    <row r="1427" spans="1:19" ht="12.75" customHeight="1" x14ac:dyDescent="0.25">
      <c r="A1427" s="128" t="str">
        <f t="shared" si="27"/>
        <v/>
      </c>
      <c r="B1427" s="129"/>
      <c r="C1427" s="130"/>
      <c r="D1427" s="98"/>
      <c r="E1427" s="95"/>
      <c r="F1427" s="187"/>
      <c r="G1427" s="98"/>
      <c r="H1427" s="98"/>
      <c r="I1427" s="95"/>
      <c r="J1427" s="131" t="str">
        <f t="shared" si="26"/>
        <v/>
      </c>
      <c r="K1427" s="131"/>
      <c r="L1427" s="132"/>
      <c r="M1427" s="131"/>
      <c r="N1427" s="134"/>
      <c r="O1427" s="95"/>
      <c r="P1427" s="131"/>
      <c r="Q1427" s="381"/>
      <c r="R1427" s="381"/>
      <c r="S1427" s="381"/>
    </row>
    <row r="1428" spans="1:19" ht="12.75" customHeight="1" x14ac:dyDescent="0.25">
      <c r="A1428" s="128" t="str">
        <f t="shared" si="27"/>
        <v/>
      </c>
      <c r="B1428" s="129"/>
      <c r="C1428" s="130"/>
      <c r="D1428" s="98"/>
      <c r="E1428" s="95"/>
      <c r="F1428" s="187"/>
      <c r="G1428" s="98"/>
      <c r="H1428" s="98"/>
      <c r="I1428" s="95"/>
      <c r="J1428" s="131" t="str">
        <f t="shared" si="26"/>
        <v/>
      </c>
      <c r="K1428" s="131"/>
      <c r="L1428" s="132"/>
      <c r="M1428" s="131"/>
      <c r="N1428" s="134"/>
      <c r="O1428" s="95"/>
      <c r="P1428" s="131"/>
      <c r="Q1428" s="381"/>
      <c r="R1428" s="381"/>
      <c r="S1428" s="381"/>
    </row>
    <row r="1429" spans="1:19" ht="12.75" customHeight="1" x14ac:dyDescent="0.25">
      <c r="A1429" s="128" t="str">
        <f t="shared" si="27"/>
        <v/>
      </c>
      <c r="B1429" s="129"/>
      <c r="C1429" s="130"/>
      <c r="D1429" s="98"/>
      <c r="E1429" s="95"/>
      <c r="F1429" s="187"/>
      <c r="G1429" s="98"/>
      <c r="H1429" s="98"/>
      <c r="I1429" s="95"/>
      <c r="J1429" s="131" t="str">
        <f t="shared" si="26"/>
        <v/>
      </c>
      <c r="K1429" s="131"/>
      <c r="L1429" s="132"/>
      <c r="M1429" s="131"/>
      <c r="N1429" s="134"/>
      <c r="O1429" s="95"/>
      <c r="P1429" s="131"/>
      <c r="Q1429" s="381"/>
      <c r="R1429" s="381"/>
      <c r="S1429" s="381"/>
    </row>
    <row r="1430" spans="1:19" ht="12.75" customHeight="1" x14ac:dyDescent="0.25">
      <c r="A1430" s="128" t="str">
        <f t="shared" si="27"/>
        <v/>
      </c>
      <c r="B1430" s="129"/>
      <c r="C1430" s="130"/>
      <c r="D1430" s="98"/>
      <c r="E1430" s="95"/>
      <c r="F1430" s="187"/>
      <c r="G1430" s="98"/>
      <c r="H1430" s="98"/>
      <c r="I1430" s="95"/>
      <c r="J1430" s="131" t="str">
        <f t="shared" si="26"/>
        <v/>
      </c>
      <c r="K1430" s="131"/>
      <c r="L1430" s="132"/>
      <c r="M1430" s="131"/>
      <c r="N1430" s="134"/>
      <c r="O1430" s="95"/>
      <c r="P1430" s="131"/>
      <c r="Q1430" s="381"/>
      <c r="R1430" s="381"/>
      <c r="S1430" s="381"/>
    </row>
    <row r="1431" spans="1:19" ht="12.75" customHeight="1" x14ac:dyDescent="0.25">
      <c r="A1431" s="128" t="str">
        <f t="shared" si="27"/>
        <v/>
      </c>
      <c r="B1431" s="129"/>
      <c r="C1431" s="130"/>
      <c r="D1431" s="98"/>
      <c r="E1431" s="95"/>
      <c r="F1431" s="187"/>
      <c r="G1431" s="98"/>
      <c r="H1431" s="98"/>
      <c r="I1431" s="95"/>
      <c r="J1431" s="131" t="str">
        <f t="shared" si="26"/>
        <v/>
      </c>
      <c r="K1431" s="131"/>
      <c r="L1431" s="132"/>
      <c r="M1431" s="131"/>
      <c r="N1431" s="134"/>
      <c r="O1431" s="95"/>
      <c r="P1431" s="131"/>
      <c r="Q1431" s="381"/>
      <c r="R1431" s="381"/>
      <c r="S1431" s="381"/>
    </row>
    <row r="1432" spans="1:19" ht="12.75" customHeight="1" x14ac:dyDescent="0.25">
      <c r="A1432" s="128" t="str">
        <f t="shared" si="27"/>
        <v/>
      </c>
      <c r="B1432" s="129"/>
      <c r="C1432" s="130"/>
      <c r="D1432" s="98"/>
      <c r="E1432" s="95"/>
      <c r="F1432" s="187"/>
      <c r="G1432" s="98"/>
      <c r="H1432" s="98"/>
      <c r="I1432" s="95"/>
      <c r="J1432" s="131" t="str">
        <f t="shared" si="26"/>
        <v/>
      </c>
      <c r="K1432" s="131"/>
      <c r="L1432" s="132"/>
      <c r="M1432" s="131"/>
      <c r="N1432" s="134"/>
      <c r="O1432" s="95"/>
      <c r="P1432" s="131"/>
      <c r="Q1432" s="381"/>
      <c r="R1432" s="381"/>
      <c r="S1432" s="381"/>
    </row>
    <row r="1433" spans="1:19" ht="12.75" customHeight="1" x14ac:dyDescent="0.25">
      <c r="A1433" s="128" t="str">
        <f t="shared" si="27"/>
        <v/>
      </c>
      <c r="B1433" s="129"/>
      <c r="C1433" s="130"/>
      <c r="D1433" s="98"/>
      <c r="E1433" s="95"/>
      <c r="F1433" s="187"/>
      <c r="G1433" s="98"/>
      <c r="H1433" s="98"/>
      <c r="I1433" s="95"/>
      <c r="J1433" s="131" t="str">
        <f t="shared" si="26"/>
        <v/>
      </c>
      <c r="K1433" s="131"/>
      <c r="L1433" s="132"/>
      <c r="M1433" s="131"/>
      <c r="N1433" s="134"/>
      <c r="O1433" s="95"/>
      <c r="P1433" s="131"/>
      <c r="Q1433" s="381"/>
      <c r="R1433" s="381"/>
      <c r="S1433" s="381"/>
    </row>
    <row r="1434" spans="1:19" ht="12.75" customHeight="1" x14ac:dyDescent="0.25">
      <c r="A1434" s="128" t="str">
        <f t="shared" si="27"/>
        <v/>
      </c>
      <c r="B1434" s="129"/>
      <c r="C1434" s="130"/>
      <c r="D1434" s="98"/>
      <c r="E1434" s="95"/>
      <c r="F1434" s="187"/>
      <c r="G1434" s="98"/>
      <c r="H1434" s="98"/>
      <c r="I1434" s="95"/>
      <c r="J1434" s="131" t="str">
        <f t="shared" si="26"/>
        <v/>
      </c>
      <c r="K1434" s="131"/>
      <c r="L1434" s="132"/>
      <c r="M1434" s="131"/>
      <c r="N1434" s="134"/>
      <c r="O1434" s="95"/>
      <c r="P1434" s="131"/>
      <c r="Q1434" s="381"/>
      <c r="R1434" s="381"/>
      <c r="S1434" s="381"/>
    </row>
    <row r="1435" spans="1:19" ht="12.75" customHeight="1" x14ac:dyDescent="0.25">
      <c r="A1435" s="128" t="str">
        <f t="shared" si="27"/>
        <v/>
      </c>
      <c r="B1435" s="129"/>
      <c r="C1435" s="130"/>
      <c r="D1435" s="98"/>
      <c r="E1435" s="95"/>
      <c r="F1435" s="187"/>
      <c r="G1435" s="98"/>
      <c r="H1435" s="98"/>
      <c r="I1435" s="95"/>
      <c r="J1435" s="131" t="str">
        <f t="shared" si="26"/>
        <v/>
      </c>
      <c r="K1435" s="131"/>
      <c r="L1435" s="132"/>
      <c r="M1435" s="131"/>
      <c r="N1435" s="134"/>
      <c r="O1435" s="95"/>
      <c r="P1435" s="131"/>
      <c r="Q1435" s="381"/>
      <c r="R1435" s="381"/>
      <c r="S1435" s="381"/>
    </row>
    <row r="1436" spans="1:19" ht="12.75" customHeight="1" x14ac:dyDescent="0.25">
      <c r="A1436" s="128" t="str">
        <f t="shared" si="27"/>
        <v/>
      </c>
      <c r="B1436" s="129"/>
      <c r="C1436" s="130"/>
      <c r="D1436" s="98"/>
      <c r="E1436" s="95"/>
      <c r="F1436" s="187"/>
      <c r="G1436" s="98"/>
      <c r="H1436" s="98"/>
      <c r="I1436" s="95"/>
      <c r="J1436" s="131" t="str">
        <f t="shared" si="26"/>
        <v/>
      </c>
      <c r="K1436" s="131"/>
      <c r="L1436" s="132"/>
      <c r="M1436" s="131"/>
      <c r="N1436" s="134"/>
      <c r="O1436" s="95"/>
      <c r="P1436" s="131"/>
      <c r="Q1436" s="381"/>
      <c r="R1436" s="381"/>
      <c r="S1436" s="381"/>
    </row>
    <row r="1437" spans="1:19" ht="12.75" customHeight="1" x14ac:dyDescent="0.25">
      <c r="A1437" s="128" t="str">
        <f t="shared" si="27"/>
        <v/>
      </c>
      <c r="B1437" s="129"/>
      <c r="C1437" s="130"/>
      <c r="D1437" s="98"/>
      <c r="E1437" s="95"/>
      <c r="F1437" s="187"/>
      <c r="G1437" s="98"/>
      <c r="H1437" s="98"/>
      <c r="I1437" s="95"/>
      <c r="J1437" s="131" t="str">
        <f t="shared" si="26"/>
        <v/>
      </c>
      <c r="K1437" s="131"/>
      <c r="L1437" s="132"/>
      <c r="M1437" s="131"/>
      <c r="N1437" s="134"/>
      <c r="O1437" s="95"/>
      <c r="P1437" s="131"/>
      <c r="Q1437" s="381"/>
      <c r="R1437" s="381"/>
      <c r="S1437" s="381"/>
    </row>
    <row r="1438" spans="1:19" ht="12.75" customHeight="1" x14ac:dyDescent="0.25">
      <c r="A1438" s="128" t="str">
        <f t="shared" si="27"/>
        <v/>
      </c>
      <c r="B1438" s="129"/>
      <c r="C1438" s="130"/>
      <c r="D1438" s="98"/>
      <c r="E1438" s="95"/>
      <c r="F1438" s="187"/>
      <c r="G1438" s="98"/>
      <c r="H1438" s="98"/>
      <c r="I1438" s="95"/>
      <c r="J1438" s="131" t="str">
        <f t="shared" si="26"/>
        <v/>
      </c>
      <c r="K1438" s="131"/>
      <c r="L1438" s="132"/>
      <c r="M1438" s="131"/>
      <c r="N1438" s="134"/>
      <c r="O1438" s="95"/>
      <c r="P1438" s="131"/>
      <c r="Q1438" s="381"/>
      <c r="R1438" s="381"/>
      <c r="S1438" s="381"/>
    </row>
    <row r="1439" spans="1:19" ht="12.75" customHeight="1" x14ac:dyDescent="0.25">
      <c r="A1439" s="128" t="str">
        <f t="shared" si="27"/>
        <v/>
      </c>
      <c r="B1439" s="129"/>
      <c r="C1439" s="130"/>
      <c r="D1439" s="98"/>
      <c r="E1439" s="95"/>
      <c r="F1439" s="187"/>
      <c r="G1439" s="98"/>
      <c r="H1439" s="98"/>
      <c r="I1439" s="95"/>
      <c r="J1439" s="131" t="str">
        <f t="shared" si="26"/>
        <v/>
      </c>
      <c r="K1439" s="131"/>
      <c r="L1439" s="132"/>
      <c r="M1439" s="131"/>
      <c r="N1439" s="134"/>
      <c r="O1439" s="95"/>
      <c r="P1439" s="131"/>
      <c r="Q1439" s="381"/>
      <c r="R1439" s="381"/>
      <c r="S1439" s="381"/>
    </row>
    <row r="1440" spans="1:19" ht="12.75" customHeight="1" x14ac:dyDescent="0.25">
      <c r="A1440" s="128" t="str">
        <f t="shared" si="27"/>
        <v/>
      </c>
      <c r="B1440" s="129"/>
      <c r="C1440" s="130"/>
      <c r="D1440" s="98"/>
      <c r="E1440" s="95"/>
      <c r="F1440" s="187"/>
      <c r="G1440" s="98"/>
      <c r="H1440" s="98"/>
      <c r="I1440" s="95"/>
      <c r="J1440" s="131" t="str">
        <f t="shared" si="26"/>
        <v/>
      </c>
      <c r="K1440" s="131"/>
      <c r="L1440" s="132"/>
      <c r="M1440" s="131"/>
      <c r="N1440" s="134"/>
      <c r="O1440" s="95"/>
      <c r="P1440" s="131"/>
      <c r="Q1440" s="381"/>
      <c r="R1440" s="381"/>
      <c r="S1440" s="381"/>
    </row>
    <row r="1441" spans="1:19" ht="12.75" customHeight="1" x14ac:dyDescent="0.25">
      <c r="A1441" s="128" t="str">
        <f t="shared" si="27"/>
        <v/>
      </c>
      <c r="B1441" s="129"/>
      <c r="C1441" s="130"/>
      <c r="D1441" s="98"/>
      <c r="E1441" s="95"/>
      <c r="F1441" s="187"/>
      <c r="G1441" s="98"/>
      <c r="H1441" s="98"/>
      <c r="I1441" s="95"/>
      <c r="J1441" s="131" t="str">
        <f t="shared" si="26"/>
        <v/>
      </c>
      <c r="K1441" s="131"/>
      <c r="L1441" s="132"/>
      <c r="M1441" s="131"/>
      <c r="N1441" s="134"/>
      <c r="O1441" s="95"/>
      <c r="P1441" s="131"/>
      <c r="Q1441" s="381"/>
      <c r="R1441" s="381"/>
      <c r="S1441" s="381"/>
    </row>
    <row r="1442" spans="1:19" ht="12.75" customHeight="1" x14ac:dyDescent="0.25">
      <c r="A1442" s="128" t="str">
        <f t="shared" si="27"/>
        <v/>
      </c>
      <c r="B1442" s="129"/>
      <c r="C1442" s="130"/>
      <c r="D1442" s="98"/>
      <c r="E1442" s="95"/>
      <c r="F1442" s="187"/>
      <c r="G1442" s="98"/>
      <c r="H1442" s="98"/>
      <c r="I1442" s="95"/>
      <c r="J1442" s="131" t="str">
        <f t="shared" si="26"/>
        <v/>
      </c>
      <c r="K1442" s="131"/>
      <c r="L1442" s="132"/>
      <c r="M1442" s="131"/>
      <c r="N1442" s="134"/>
      <c r="O1442" s="95"/>
      <c r="P1442" s="131"/>
      <c r="Q1442" s="381"/>
      <c r="R1442" s="381"/>
      <c r="S1442" s="381"/>
    </row>
    <row r="1443" spans="1:19" ht="12.75" customHeight="1" x14ac:dyDescent="0.25">
      <c r="A1443" s="128" t="str">
        <f t="shared" si="27"/>
        <v/>
      </c>
      <c r="B1443" s="129"/>
      <c r="C1443" s="130"/>
      <c r="D1443" s="98"/>
      <c r="E1443" s="95"/>
      <c r="F1443" s="187"/>
      <c r="G1443" s="98"/>
      <c r="H1443" s="98"/>
      <c r="I1443" s="95"/>
      <c r="J1443" s="131" t="str">
        <f t="shared" si="26"/>
        <v/>
      </c>
      <c r="K1443" s="131"/>
      <c r="L1443" s="132"/>
      <c r="M1443" s="131"/>
      <c r="N1443" s="134"/>
      <c r="O1443" s="95"/>
      <c r="P1443" s="131"/>
      <c r="Q1443" s="381"/>
      <c r="R1443" s="381"/>
      <c r="S1443" s="381"/>
    </row>
    <row r="1444" spans="1:19" ht="12.75" customHeight="1" x14ac:dyDescent="0.25">
      <c r="A1444" s="128" t="str">
        <f t="shared" si="27"/>
        <v/>
      </c>
      <c r="B1444" s="129"/>
      <c r="C1444" s="130"/>
      <c r="D1444" s="98"/>
      <c r="E1444" s="95"/>
      <c r="F1444" s="187"/>
      <c r="G1444" s="98"/>
      <c r="H1444" s="98"/>
      <c r="I1444" s="95"/>
      <c r="J1444" s="131" t="str">
        <f t="shared" si="26"/>
        <v/>
      </c>
      <c r="K1444" s="131"/>
      <c r="L1444" s="132"/>
      <c r="M1444" s="131"/>
      <c r="N1444" s="134"/>
      <c r="O1444" s="95"/>
      <c r="P1444" s="131"/>
      <c r="Q1444" s="381"/>
      <c r="R1444" s="381"/>
      <c r="S1444" s="381"/>
    </row>
    <row r="1445" spans="1:19" ht="12.75" customHeight="1" x14ac:dyDescent="0.25">
      <c r="A1445" s="128" t="str">
        <f t="shared" si="27"/>
        <v/>
      </c>
      <c r="B1445" s="129"/>
      <c r="C1445" s="130"/>
      <c r="D1445" s="98"/>
      <c r="E1445" s="95"/>
      <c r="F1445" s="187"/>
      <c r="G1445" s="98"/>
      <c r="H1445" s="98"/>
      <c r="I1445" s="95"/>
      <c r="J1445" s="131" t="str">
        <f t="shared" si="26"/>
        <v/>
      </c>
      <c r="K1445" s="131"/>
      <c r="L1445" s="132"/>
      <c r="M1445" s="131"/>
      <c r="N1445" s="134"/>
      <c r="O1445" s="95"/>
      <c r="P1445" s="131"/>
      <c r="Q1445" s="381"/>
      <c r="R1445" s="381"/>
      <c r="S1445" s="381"/>
    </row>
    <row r="1446" spans="1:19" ht="12.75" customHeight="1" x14ac:dyDescent="0.25">
      <c r="A1446" s="128" t="str">
        <f t="shared" si="27"/>
        <v/>
      </c>
      <c r="B1446" s="129"/>
      <c r="C1446" s="130"/>
      <c r="D1446" s="98"/>
      <c r="E1446" s="95"/>
      <c r="F1446" s="187"/>
      <c r="G1446" s="98"/>
      <c r="H1446" s="98"/>
      <c r="I1446" s="95"/>
      <c r="J1446" s="131" t="str">
        <f t="shared" si="26"/>
        <v/>
      </c>
      <c r="K1446" s="131"/>
      <c r="L1446" s="132"/>
      <c r="M1446" s="131"/>
      <c r="N1446" s="134"/>
      <c r="O1446" s="95"/>
      <c r="P1446" s="131"/>
      <c r="Q1446" s="381"/>
      <c r="R1446" s="381"/>
      <c r="S1446" s="381"/>
    </row>
    <row r="1447" spans="1:19" ht="12.75" customHeight="1" x14ac:dyDescent="0.25">
      <c r="A1447" s="128" t="str">
        <f t="shared" si="27"/>
        <v/>
      </c>
      <c r="B1447" s="129"/>
      <c r="C1447" s="130"/>
      <c r="D1447" s="98"/>
      <c r="E1447" s="95"/>
      <c r="F1447" s="187"/>
      <c r="G1447" s="98"/>
      <c r="H1447" s="98"/>
      <c r="I1447" s="95"/>
      <c r="J1447" s="131" t="str">
        <f t="shared" si="26"/>
        <v/>
      </c>
      <c r="K1447" s="131"/>
      <c r="L1447" s="132"/>
      <c r="M1447" s="131"/>
      <c r="N1447" s="134"/>
      <c r="O1447" s="95"/>
      <c r="P1447" s="131"/>
      <c r="Q1447" s="381"/>
      <c r="R1447" s="381"/>
      <c r="S1447" s="381"/>
    </row>
    <row r="1448" spans="1:19" ht="12.75" customHeight="1" x14ac:dyDescent="0.25">
      <c r="A1448" s="128" t="str">
        <f t="shared" si="27"/>
        <v/>
      </c>
      <c r="B1448" s="129"/>
      <c r="C1448" s="130"/>
      <c r="D1448" s="98"/>
      <c r="E1448" s="95"/>
      <c r="F1448" s="187"/>
      <c r="G1448" s="98"/>
      <c r="H1448" s="98"/>
      <c r="I1448" s="95"/>
      <c r="J1448" s="131" t="str">
        <f t="shared" si="26"/>
        <v/>
      </c>
      <c r="K1448" s="131"/>
      <c r="L1448" s="132"/>
      <c r="M1448" s="131"/>
      <c r="N1448" s="134"/>
      <c r="O1448" s="95"/>
      <c r="P1448" s="131"/>
      <c r="Q1448" s="381"/>
      <c r="R1448" s="381"/>
      <c r="S1448" s="381"/>
    </row>
    <row r="1449" spans="1:19" ht="12.75" customHeight="1" x14ac:dyDescent="0.25">
      <c r="A1449" s="128" t="str">
        <f t="shared" si="27"/>
        <v/>
      </c>
      <c r="B1449" s="129"/>
      <c r="C1449" s="130"/>
      <c r="D1449" s="98"/>
      <c r="E1449" s="95"/>
      <c r="F1449" s="187"/>
      <c r="G1449" s="98"/>
      <c r="H1449" s="98"/>
      <c r="I1449" s="95"/>
      <c r="J1449" s="131" t="str">
        <f t="shared" si="26"/>
        <v/>
      </c>
      <c r="K1449" s="131"/>
      <c r="L1449" s="132"/>
      <c r="M1449" s="131"/>
      <c r="N1449" s="134"/>
      <c r="O1449" s="95"/>
      <c r="P1449" s="131"/>
      <c r="Q1449" s="381"/>
      <c r="R1449" s="381"/>
      <c r="S1449" s="381"/>
    </row>
    <row r="1450" spans="1:19" ht="12.75" customHeight="1" x14ac:dyDescent="0.25">
      <c r="A1450" s="128" t="str">
        <f t="shared" si="27"/>
        <v/>
      </c>
      <c r="B1450" s="129"/>
      <c r="C1450" s="130"/>
      <c r="D1450" s="98"/>
      <c r="E1450" s="95"/>
      <c r="F1450" s="187"/>
      <c r="G1450" s="98"/>
      <c r="H1450" s="98"/>
      <c r="I1450" s="95"/>
      <c r="J1450" s="131" t="str">
        <f t="shared" si="26"/>
        <v/>
      </c>
      <c r="K1450" s="131"/>
      <c r="L1450" s="132"/>
      <c r="M1450" s="131"/>
      <c r="N1450" s="134"/>
      <c r="O1450" s="95"/>
      <c r="P1450" s="131"/>
      <c r="Q1450" s="381"/>
      <c r="R1450" s="381"/>
      <c r="S1450" s="381"/>
    </row>
    <row r="1451" spans="1:19" ht="12.75" customHeight="1" x14ac:dyDescent="0.25">
      <c r="A1451" s="128" t="str">
        <f t="shared" si="27"/>
        <v/>
      </c>
      <c r="B1451" s="129"/>
      <c r="C1451" s="130"/>
      <c r="D1451" s="98"/>
      <c r="E1451" s="95"/>
      <c r="F1451" s="187"/>
      <c r="G1451" s="98"/>
      <c r="H1451" s="98"/>
      <c r="I1451" s="95"/>
      <c r="J1451" s="131" t="str">
        <f t="shared" si="26"/>
        <v/>
      </c>
      <c r="K1451" s="131"/>
      <c r="L1451" s="132"/>
      <c r="M1451" s="131"/>
      <c r="N1451" s="134"/>
      <c r="O1451" s="95"/>
      <c r="P1451" s="131"/>
      <c r="Q1451" s="381"/>
      <c r="R1451" s="381"/>
      <c r="S1451" s="381"/>
    </row>
    <row r="1452" spans="1:19" ht="12.75" customHeight="1" x14ac:dyDescent="0.25">
      <c r="A1452" s="128" t="str">
        <f t="shared" si="27"/>
        <v/>
      </c>
      <c r="B1452" s="129"/>
      <c r="C1452" s="130"/>
      <c r="D1452" s="98"/>
      <c r="E1452" s="95"/>
      <c r="F1452" s="187"/>
      <c r="G1452" s="98"/>
      <c r="H1452" s="98"/>
      <c r="I1452" s="95"/>
      <c r="J1452" s="131" t="str">
        <f t="shared" si="26"/>
        <v/>
      </c>
      <c r="K1452" s="131"/>
      <c r="L1452" s="132"/>
      <c r="M1452" s="131"/>
      <c r="N1452" s="134"/>
      <c r="O1452" s="95"/>
      <c r="P1452" s="131"/>
      <c r="Q1452" s="381"/>
      <c r="R1452" s="381"/>
      <c r="S1452" s="381"/>
    </row>
    <row r="1453" spans="1:19" ht="12.75" customHeight="1" x14ac:dyDescent="0.25">
      <c r="A1453" s="128" t="str">
        <f t="shared" si="27"/>
        <v/>
      </c>
      <c r="B1453" s="129"/>
      <c r="C1453" s="130"/>
      <c r="D1453" s="98"/>
      <c r="E1453" s="95"/>
      <c r="F1453" s="187"/>
      <c r="G1453" s="98"/>
      <c r="H1453" s="98"/>
      <c r="I1453" s="95"/>
      <c r="J1453" s="131" t="str">
        <f t="shared" si="26"/>
        <v/>
      </c>
      <c r="K1453" s="131"/>
      <c r="L1453" s="132"/>
      <c r="M1453" s="131"/>
      <c r="N1453" s="134"/>
      <c r="O1453" s="95"/>
      <c r="P1453" s="131"/>
      <c r="Q1453" s="381"/>
      <c r="R1453" s="381"/>
      <c r="S1453" s="381"/>
    </row>
    <row r="1454" spans="1:19" ht="12.75" customHeight="1" x14ac:dyDescent="0.25">
      <c r="A1454" s="128" t="str">
        <f t="shared" si="27"/>
        <v/>
      </c>
      <c r="B1454" s="129"/>
      <c r="C1454" s="130"/>
      <c r="D1454" s="98"/>
      <c r="E1454" s="95"/>
      <c r="F1454" s="187"/>
      <c r="G1454" s="98"/>
      <c r="H1454" s="98"/>
      <c r="I1454" s="95"/>
      <c r="J1454" s="131" t="str">
        <f t="shared" si="26"/>
        <v/>
      </c>
      <c r="K1454" s="131"/>
      <c r="L1454" s="132"/>
      <c r="M1454" s="131"/>
      <c r="N1454" s="134"/>
      <c r="O1454" s="95"/>
      <c r="P1454" s="131"/>
      <c r="Q1454" s="381"/>
      <c r="R1454" s="381"/>
      <c r="S1454" s="381"/>
    </row>
    <row r="1455" spans="1:19" ht="12.75" customHeight="1" x14ac:dyDescent="0.25">
      <c r="A1455" s="128" t="str">
        <f t="shared" si="27"/>
        <v/>
      </c>
      <c r="B1455" s="129"/>
      <c r="C1455" s="130"/>
      <c r="D1455" s="98"/>
      <c r="E1455" s="95"/>
      <c r="F1455" s="187"/>
      <c r="G1455" s="98"/>
      <c r="H1455" s="98"/>
      <c r="I1455" s="95"/>
      <c r="J1455" s="131" t="str">
        <f t="shared" si="26"/>
        <v/>
      </c>
      <c r="K1455" s="131"/>
      <c r="L1455" s="132"/>
      <c r="M1455" s="131"/>
      <c r="N1455" s="134"/>
      <c r="O1455" s="95"/>
      <c r="P1455" s="131"/>
      <c r="Q1455" s="381"/>
      <c r="R1455" s="381"/>
      <c r="S1455" s="381"/>
    </row>
    <row r="1456" spans="1:19" ht="12.75" customHeight="1" x14ac:dyDescent="0.25">
      <c r="A1456" s="128" t="str">
        <f t="shared" si="27"/>
        <v/>
      </c>
      <c r="B1456" s="129"/>
      <c r="C1456" s="130"/>
      <c r="D1456" s="98"/>
      <c r="E1456" s="95"/>
      <c r="F1456" s="187"/>
      <c r="G1456" s="98"/>
      <c r="H1456" s="98"/>
      <c r="I1456" s="95"/>
      <c r="J1456" s="131" t="str">
        <f t="shared" si="26"/>
        <v/>
      </c>
      <c r="K1456" s="131"/>
      <c r="L1456" s="132"/>
      <c r="M1456" s="131"/>
      <c r="N1456" s="134"/>
      <c r="O1456" s="95"/>
      <c r="P1456" s="131"/>
      <c r="Q1456" s="381"/>
      <c r="R1456" s="381"/>
      <c r="S1456" s="381"/>
    </row>
    <row r="1457" spans="1:19" ht="12.75" customHeight="1" x14ac:dyDescent="0.25">
      <c r="A1457" s="128" t="str">
        <f t="shared" si="27"/>
        <v/>
      </c>
      <c r="B1457" s="129"/>
      <c r="C1457" s="130"/>
      <c r="D1457" s="98"/>
      <c r="E1457" s="95"/>
      <c r="F1457" s="187"/>
      <c r="G1457" s="98"/>
      <c r="H1457" s="98"/>
      <c r="I1457" s="95"/>
      <c r="J1457" s="131" t="str">
        <f t="shared" si="26"/>
        <v/>
      </c>
      <c r="K1457" s="131"/>
      <c r="L1457" s="132"/>
      <c r="M1457" s="131"/>
      <c r="N1457" s="134"/>
      <c r="O1457" s="95"/>
      <c r="P1457" s="131"/>
      <c r="Q1457" s="381"/>
      <c r="R1457" s="381"/>
      <c r="S1457" s="381"/>
    </row>
    <row r="1458" spans="1:19" ht="12.75" customHeight="1" x14ac:dyDescent="0.25">
      <c r="A1458" s="128" t="str">
        <f t="shared" si="27"/>
        <v/>
      </c>
      <c r="B1458" s="129"/>
      <c r="C1458" s="130"/>
      <c r="D1458" s="98"/>
      <c r="E1458" s="95"/>
      <c r="F1458" s="187"/>
      <c r="G1458" s="98"/>
      <c r="H1458" s="98"/>
      <c r="I1458" s="95"/>
      <c r="J1458" s="131" t="str">
        <f t="shared" si="26"/>
        <v/>
      </c>
      <c r="K1458" s="131"/>
      <c r="L1458" s="132"/>
      <c r="M1458" s="131"/>
      <c r="N1458" s="134"/>
      <c r="O1458" s="95"/>
      <c r="P1458" s="131"/>
      <c r="Q1458" s="381"/>
      <c r="R1458" s="381"/>
      <c r="S1458" s="381"/>
    </row>
    <row r="1459" spans="1:19" ht="12.75" customHeight="1" x14ac:dyDescent="0.25">
      <c r="A1459" s="128" t="str">
        <f t="shared" si="27"/>
        <v/>
      </c>
      <c r="B1459" s="129"/>
      <c r="C1459" s="130"/>
      <c r="D1459" s="98"/>
      <c r="E1459" s="95"/>
      <c r="F1459" s="187"/>
      <c r="G1459" s="98"/>
      <c r="H1459" s="98"/>
      <c r="I1459" s="95"/>
      <c r="J1459" s="131" t="str">
        <f t="shared" si="26"/>
        <v/>
      </c>
      <c r="K1459" s="131"/>
      <c r="L1459" s="132"/>
      <c r="M1459" s="131"/>
      <c r="N1459" s="134"/>
      <c r="O1459" s="95"/>
      <c r="P1459" s="131"/>
      <c r="Q1459" s="381"/>
      <c r="R1459" s="381"/>
      <c r="S1459" s="381"/>
    </row>
    <row r="1460" spans="1:19" ht="12.75" customHeight="1" x14ac:dyDescent="0.25">
      <c r="A1460" s="128" t="str">
        <f t="shared" si="27"/>
        <v/>
      </c>
      <c r="B1460" s="129"/>
      <c r="C1460" s="130"/>
      <c r="D1460" s="98"/>
      <c r="E1460" s="95"/>
      <c r="F1460" s="187"/>
      <c r="G1460" s="98"/>
      <c r="H1460" s="98"/>
      <c r="I1460" s="95"/>
      <c r="J1460" s="131" t="str">
        <f t="shared" si="26"/>
        <v/>
      </c>
      <c r="K1460" s="131"/>
      <c r="L1460" s="132"/>
      <c r="M1460" s="131"/>
      <c r="N1460" s="134"/>
      <c r="O1460" s="95"/>
      <c r="P1460" s="131"/>
      <c r="Q1460" s="381"/>
      <c r="R1460" s="381"/>
      <c r="S1460" s="381"/>
    </row>
    <row r="1461" spans="1:19" ht="12.75" customHeight="1" x14ac:dyDescent="0.25">
      <c r="A1461" s="128" t="str">
        <f t="shared" si="27"/>
        <v/>
      </c>
      <c r="B1461" s="129"/>
      <c r="C1461" s="130"/>
      <c r="D1461" s="98"/>
      <c r="E1461" s="95"/>
      <c r="F1461" s="187"/>
      <c r="G1461" s="98"/>
      <c r="H1461" s="98"/>
      <c r="I1461" s="95"/>
      <c r="J1461" s="131" t="str">
        <f t="shared" si="26"/>
        <v/>
      </c>
      <c r="K1461" s="131"/>
      <c r="L1461" s="132"/>
      <c r="M1461" s="131"/>
      <c r="N1461" s="134"/>
      <c r="O1461" s="95"/>
      <c r="P1461" s="131"/>
      <c r="Q1461" s="381"/>
      <c r="R1461" s="381"/>
      <c r="S1461" s="381"/>
    </row>
    <row r="1462" spans="1:19" ht="12.75" customHeight="1" x14ac:dyDescent="0.25">
      <c r="A1462" s="128" t="str">
        <f t="shared" si="27"/>
        <v/>
      </c>
      <c r="B1462" s="129"/>
      <c r="C1462" s="130"/>
      <c r="D1462" s="98"/>
      <c r="E1462" s="95"/>
      <c r="F1462" s="187"/>
      <c r="G1462" s="98"/>
      <c r="H1462" s="98"/>
      <c r="I1462" s="95"/>
      <c r="J1462" s="131" t="str">
        <f t="shared" si="26"/>
        <v/>
      </c>
      <c r="K1462" s="131"/>
      <c r="L1462" s="132"/>
      <c r="M1462" s="131"/>
      <c r="N1462" s="134"/>
      <c r="O1462" s="95"/>
      <c r="P1462" s="131"/>
      <c r="Q1462" s="381"/>
      <c r="R1462" s="381"/>
      <c r="S1462" s="381"/>
    </row>
    <row r="1463" spans="1:19" ht="12.75" customHeight="1" x14ac:dyDescent="0.25">
      <c r="A1463" s="128" t="str">
        <f t="shared" si="27"/>
        <v/>
      </c>
      <c r="B1463" s="129"/>
      <c r="C1463" s="130"/>
      <c r="D1463" s="98"/>
      <c r="E1463" s="95"/>
      <c r="F1463" s="187"/>
      <c r="G1463" s="98"/>
      <c r="H1463" s="98"/>
      <c r="I1463" s="95"/>
      <c r="J1463" s="131" t="str">
        <f t="shared" si="26"/>
        <v/>
      </c>
      <c r="K1463" s="131"/>
      <c r="L1463" s="132"/>
      <c r="M1463" s="131"/>
      <c r="N1463" s="134"/>
      <c r="O1463" s="95"/>
      <c r="P1463" s="131"/>
      <c r="Q1463" s="381"/>
      <c r="R1463" s="381"/>
      <c r="S1463" s="381"/>
    </row>
    <row r="1464" spans="1:19" ht="12.75" customHeight="1" x14ac:dyDescent="0.25">
      <c r="A1464" s="128" t="str">
        <f t="shared" si="27"/>
        <v/>
      </c>
      <c r="B1464" s="129"/>
      <c r="C1464" s="130"/>
      <c r="D1464" s="98"/>
      <c r="E1464" s="95"/>
      <c r="F1464" s="187"/>
      <c r="G1464" s="98"/>
      <c r="H1464" s="98"/>
      <c r="I1464" s="95"/>
      <c r="J1464" s="131" t="str">
        <f t="shared" si="26"/>
        <v/>
      </c>
      <c r="K1464" s="131"/>
      <c r="L1464" s="132"/>
      <c r="M1464" s="131"/>
      <c r="N1464" s="134"/>
      <c r="O1464" s="95"/>
      <c r="P1464" s="131"/>
      <c r="Q1464" s="381"/>
      <c r="R1464" s="381"/>
      <c r="S1464" s="381"/>
    </row>
    <row r="1465" spans="1:19" ht="12.75" customHeight="1" x14ac:dyDescent="0.25">
      <c r="A1465" s="128" t="str">
        <f t="shared" si="27"/>
        <v/>
      </c>
      <c r="B1465" s="129"/>
      <c r="C1465" s="130"/>
      <c r="D1465" s="98"/>
      <c r="E1465" s="95"/>
      <c r="F1465" s="187"/>
      <c r="G1465" s="98"/>
      <c r="H1465" s="98"/>
      <c r="I1465" s="95"/>
      <c r="J1465" s="131" t="str">
        <f t="shared" si="26"/>
        <v/>
      </c>
      <c r="K1465" s="131"/>
      <c r="L1465" s="132"/>
      <c r="M1465" s="131"/>
      <c r="N1465" s="134"/>
      <c r="O1465" s="95"/>
      <c r="P1465" s="131"/>
      <c r="Q1465" s="381"/>
      <c r="R1465" s="381"/>
      <c r="S1465" s="381"/>
    </row>
    <row r="1466" spans="1:19" ht="12.75" customHeight="1" x14ac:dyDescent="0.25">
      <c r="A1466" s="128" t="str">
        <f t="shared" si="27"/>
        <v/>
      </c>
      <c r="B1466" s="129"/>
      <c r="C1466" s="130"/>
      <c r="D1466" s="98"/>
      <c r="E1466" s="95"/>
      <c r="F1466" s="187"/>
      <c r="G1466" s="98"/>
      <c r="H1466" s="98"/>
      <c r="I1466" s="95"/>
      <c r="J1466" s="131" t="str">
        <f t="shared" si="26"/>
        <v/>
      </c>
      <c r="K1466" s="131"/>
      <c r="L1466" s="132"/>
      <c r="M1466" s="131"/>
      <c r="N1466" s="134"/>
      <c r="O1466" s="95"/>
      <c r="P1466" s="131"/>
      <c r="Q1466" s="381"/>
      <c r="R1466" s="381"/>
      <c r="S1466" s="381"/>
    </row>
    <row r="1467" spans="1:19" ht="12.75" customHeight="1" x14ac:dyDescent="0.25">
      <c r="A1467" s="128" t="str">
        <f t="shared" si="27"/>
        <v/>
      </c>
      <c r="B1467" s="129"/>
      <c r="C1467" s="130"/>
      <c r="D1467" s="98"/>
      <c r="E1467" s="95"/>
      <c r="F1467" s="187"/>
      <c r="G1467" s="98"/>
      <c r="H1467" s="98"/>
      <c r="I1467" s="95"/>
      <c r="J1467" s="131" t="str">
        <f t="shared" si="26"/>
        <v/>
      </c>
      <c r="K1467" s="131"/>
      <c r="L1467" s="132"/>
      <c r="M1467" s="131"/>
      <c r="N1467" s="134"/>
      <c r="O1467" s="95"/>
      <c r="P1467" s="131"/>
      <c r="Q1467" s="381"/>
      <c r="R1467" s="381"/>
      <c r="S1467" s="381"/>
    </row>
    <row r="1468" spans="1:19" ht="12.75" customHeight="1" x14ac:dyDescent="0.25">
      <c r="A1468" s="128" t="str">
        <f t="shared" si="27"/>
        <v/>
      </c>
      <c r="B1468" s="129"/>
      <c r="C1468" s="130"/>
      <c r="D1468" s="98"/>
      <c r="E1468" s="95"/>
      <c r="F1468" s="187"/>
      <c r="G1468" s="98"/>
      <c r="H1468" s="98"/>
      <c r="I1468" s="95"/>
      <c r="J1468" s="131" t="str">
        <f t="shared" si="26"/>
        <v/>
      </c>
      <c r="K1468" s="131"/>
      <c r="L1468" s="132"/>
      <c r="M1468" s="131"/>
      <c r="N1468" s="134"/>
      <c r="O1468" s="95"/>
      <c r="P1468" s="131"/>
      <c r="Q1468" s="381"/>
      <c r="R1468" s="381"/>
      <c r="S1468" s="381"/>
    </row>
    <row r="1469" spans="1:19" ht="12.75" customHeight="1" x14ac:dyDescent="0.25">
      <c r="A1469" s="128" t="str">
        <f t="shared" si="27"/>
        <v/>
      </c>
      <c r="B1469" s="129"/>
      <c r="C1469" s="130"/>
      <c r="D1469" s="98"/>
      <c r="E1469" s="95"/>
      <c r="F1469" s="187"/>
      <c r="G1469" s="98"/>
      <c r="H1469" s="98"/>
      <c r="I1469" s="95"/>
      <c r="J1469" s="131" t="str">
        <f t="shared" si="26"/>
        <v/>
      </c>
      <c r="K1469" s="131"/>
      <c r="L1469" s="132"/>
      <c r="M1469" s="131"/>
      <c r="N1469" s="134"/>
      <c r="O1469" s="95"/>
      <c r="P1469" s="131"/>
      <c r="Q1469" s="381"/>
      <c r="R1469" s="381"/>
      <c r="S1469" s="381"/>
    </row>
    <row r="1470" spans="1:19" ht="12.75" customHeight="1" x14ac:dyDescent="0.25">
      <c r="A1470" s="128" t="str">
        <f t="shared" si="27"/>
        <v/>
      </c>
      <c r="B1470" s="129"/>
      <c r="C1470" s="130"/>
      <c r="D1470" s="98"/>
      <c r="E1470" s="95"/>
      <c r="F1470" s="187"/>
      <c r="G1470" s="98"/>
      <c r="H1470" s="98"/>
      <c r="I1470" s="95"/>
      <c r="J1470" s="131" t="str">
        <f t="shared" si="26"/>
        <v/>
      </c>
      <c r="K1470" s="131"/>
      <c r="L1470" s="132"/>
      <c r="M1470" s="131"/>
      <c r="N1470" s="134"/>
      <c r="O1470" s="95"/>
      <c r="P1470" s="131"/>
      <c r="Q1470" s="381"/>
      <c r="R1470" s="381"/>
      <c r="S1470" s="381"/>
    </row>
    <row r="1471" spans="1:19" ht="12.75" customHeight="1" x14ac:dyDescent="0.25">
      <c r="A1471" s="128" t="str">
        <f t="shared" si="27"/>
        <v/>
      </c>
      <c r="B1471" s="129"/>
      <c r="C1471" s="130"/>
      <c r="D1471" s="98"/>
      <c r="E1471" s="95"/>
      <c r="F1471" s="187"/>
      <c r="G1471" s="98"/>
      <c r="H1471" s="98"/>
      <c r="I1471" s="95"/>
      <c r="J1471" s="131" t="str">
        <f t="shared" si="26"/>
        <v/>
      </c>
      <c r="K1471" s="131"/>
      <c r="L1471" s="132"/>
      <c r="M1471" s="131"/>
      <c r="N1471" s="134"/>
      <c r="O1471" s="95"/>
      <c r="P1471" s="131"/>
      <c r="Q1471" s="381"/>
      <c r="R1471" s="381"/>
      <c r="S1471" s="381"/>
    </row>
    <row r="1472" spans="1:19" ht="12.75" customHeight="1" x14ac:dyDescent="0.25">
      <c r="A1472" s="128" t="str">
        <f t="shared" si="27"/>
        <v/>
      </c>
      <c r="B1472" s="129"/>
      <c r="C1472" s="130"/>
      <c r="D1472" s="98"/>
      <c r="E1472" s="95"/>
      <c r="F1472" s="187"/>
      <c r="G1472" s="98"/>
      <c r="H1472" s="98"/>
      <c r="I1472" s="95"/>
      <c r="J1472" s="131" t="str">
        <f t="shared" si="26"/>
        <v/>
      </c>
      <c r="K1472" s="131"/>
      <c r="L1472" s="132"/>
      <c r="M1472" s="131"/>
      <c r="N1472" s="134"/>
      <c r="O1472" s="95"/>
      <c r="P1472" s="131"/>
      <c r="Q1472" s="381"/>
      <c r="R1472" s="381"/>
      <c r="S1472" s="381"/>
    </row>
    <row r="1473" spans="1:19" ht="12.75" customHeight="1" x14ac:dyDescent="0.25">
      <c r="A1473" s="128" t="str">
        <f t="shared" si="27"/>
        <v/>
      </c>
      <c r="B1473" s="129"/>
      <c r="C1473" s="130"/>
      <c r="D1473" s="98"/>
      <c r="E1473" s="95"/>
      <c r="F1473" s="187"/>
      <c r="G1473" s="98"/>
      <c r="H1473" s="98"/>
      <c r="I1473" s="95"/>
      <c r="J1473" s="131" t="str">
        <f t="shared" si="26"/>
        <v/>
      </c>
      <c r="K1473" s="131"/>
      <c r="L1473" s="132"/>
      <c r="M1473" s="131"/>
      <c r="N1473" s="134"/>
      <c r="O1473" s="95"/>
      <c r="P1473" s="131"/>
      <c r="Q1473" s="381"/>
      <c r="R1473" s="381"/>
      <c r="S1473" s="381"/>
    </row>
    <row r="1474" spans="1:19" ht="12.75" customHeight="1" x14ac:dyDescent="0.25">
      <c r="A1474" s="128" t="str">
        <f t="shared" si="27"/>
        <v/>
      </c>
      <c r="B1474" s="129"/>
      <c r="C1474" s="130"/>
      <c r="D1474" s="98"/>
      <c r="E1474" s="95"/>
      <c r="F1474" s="187"/>
      <c r="G1474" s="98"/>
      <c r="H1474" s="98"/>
      <c r="I1474" s="95"/>
      <c r="J1474" s="131" t="str">
        <f t="shared" si="26"/>
        <v/>
      </c>
      <c r="K1474" s="131"/>
      <c r="L1474" s="132"/>
      <c r="M1474" s="131"/>
      <c r="N1474" s="134"/>
      <c r="O1474" s="95"/>
      <c r="P1474" s="131"/>
      <c r="Q1474" s="381"/>
      <c r="R1474" s="381"/>
      <c r="S1474" s="381"/>
    </row>
    <row r="1475" spans="1:19" ht="12.75" customHeight="1" x14ac:dyDescent="0.25">
      <c r="A1475" s="128" t="str">
        <f t="shared" si="27"/>
        <v/>
      </c>
      <c r="B1475" s="129"/>
      <c r="C1475" s="130"/>
      <c r="D1475" s="98"/>
      <c r="E1475" s="95"/>
      <c r="F1475" s="187"/>
      <c r="G1475" s="98"/>
      <c r="H1475" s="98"/>
      <c r="I1475" s="95"/>
      <c r="J1475" s="131" t="str">
        <f t="shared" si="26"/>
        <v/>
      </c>
      <c r="K1475" s="131"/>
      <c r="L1475" s="132"/>
      <c r="M1475" s="131"/>
      <c r="N1475" s="134"/>
      <c r="O1475" s="95"/>
      <c r="P1475" s="131"/>
      <c r="Q1475" s="381"/>
      <c r="R1475" s="381"/>
      <c r="S1475" s="381"/>
    </row>
    <row r="1476" spans="1:19" ht="12.75" customHeight="1" x14ac:dyDescent="0.25">
      <c r="A1476" s="128" t="str">
        <f t="shared" si="27"/>
        <v/>
      </c>
      <c r="B1476" s="129"/>
      <c r="C1476" s="130"/>
      <c r="D1476" s="98"/>
      <c r="E1476" s="95"/>
      <c r="F1476" s="187"/>
      <c r="G1476" s="98"/>
      <c r="H1476" s="98"/>
      <c r="I1476" s="95"/>
      <c r="J1476" s="131" t="str">
        <f t="shared" si="26"/>
        <v/>
      </c>
      <c r="K1476" s="131"/>
      <c r="L1476" s="132"/>
      <c r="M1476" s="131"/>
      <c r="N1476" s="134"/>
      <c r="O1476" s="95"/>
      <c r="P1476" s="131"/>
      <c r="Q1476" s="381"/>
      <c r="R1476" s="381"/>
      <c r="S1476" s="381"/>
    </row>
    <row r="1477" spans="1:19" ht="12.75" customHeight="1" x14ac:dyDescent="0.25">
      <c r="A1477" s="128" t="str">
        <f t="shared" si="27"/>
        <v/>
      </c>
      <c r="B1477" s="129"/>
      <c r="C1477" s="130"/>
      <c r="D1477" s="98"/>
      <c r="E1477" s="95"/>
      <c r="F1477" s="187"/>
      <c r="G1477" s="98"/>
      <c r="H1477" s="98"/>
      <c r="I1477" s="95"/>
      <c r="J1477" s="131" t="str">
        <f t="shared" si="26"/>
        <v/>
      </c>
      <c r="K1477" s="131"/>
      <c r="L1477" s="132"/>
      <c r="M1477" s="131"/>
      <c r="N1477" s="134"/>
      <c r="O1477" s="95"/>
      <c r="P1477" s="131"/>
      <c r="Q1477" s="381"/>
      <c r="R1477" s="381"/>
      <c r="S1477" s="381"/>
    </row>
    <row r="1478" spans="1:19" ht="12.75" customHeight="1" x14ac:dyDescent="0.25">
      <c r="A1478" s="128" t="str">
        <f t="shared" si="27"/>
        <v/>
      </c>
      <c r="B1478" s="129"/>
      <c r="C1478" s="130"/>
      <c r="D1478" s="98"/>
      <c r="E1478" s="95"/>
      <c r="F1478" s="187"/>
      <c r="G1478" s="98"/>
      <c r="H1478" s="98"/>
      <c r="I1478" s="95"/>
      <c r="J1478" s="131" t="str">
        <f t="shared" si="26"/>
        <v/>
      </c>
      <c r="K1478" s="131"/>
      <c r="L1478" s="132"/>
      <c r="M1478" s="131"/>
      <c r="N1478" s="134"/>
      <c r="O1478" s="95"/>
      <c r="P1478" s="131"/>
      <c r="Q1478" s="381"/>
      <c r="R1478" s="381"/>
      <c r="S1478" s="381"/>
    </row>
    <row r="1479" spans="1:19" ht="12.75" customHeight="1" x14ac:dyDescent="0.25">
      <c r="A1479" s="128" t="str">
        <f t="shared" si="27"/>
        <v/>
      </c>
      <c r="B1479" s="129"/>
      <c r="C1479" s="130"/>
      <c r="D1479" s="98"/>
      <c r="E1479" s="95"/>
      <c r="F1479" s="187"/>
      <c r="G1479" s="98"/>
      <c r="H1479" s="98"/>
      <c r="I1479" s="95"/>
      <c r="J1479" s="131" t="str">
        <f t="shared" si="26"/>
        <v/>
      </c>
      <c r="K1479" s="131"/>
      <c r="L1479" s="132"/>
      <c r="M1479" s="131"/>
      <c r="N1479" s="134"/>
      <c r="O1479" s="95"/>
      <c r="P1479" s="131"/>
      <c r="Q1479" s="381"/>
      <c r="R1479" s="381"/>
      <c r="S1479" s="381"/>
    </row>
    <row r="1480" spans="1:19" ht="12.75" customHeight="1" x14ac:dyDescent="0.25">
      <c r="A1480" s="128" t="str">
        <f t="shared" si="27"/>
        <v/>
      </c>
      <c r="B1480" s="129"/>
      <c r="C1480" s="130"/>
      <c r="D1480" s="98"/>
      <c r="E1480" s="95"/>
      <c r="F1480" s="187"/>
      <c r="G1480" s="98"/>
      <c r="H1480" s="98"/>
      <c r="I1480" s="95"/>
      <c r="J1480" s="131" t="str">
        <f t="shared" si="26"/>
        <v/>
      </c>
      <c r="K1480" s="131"/>
      <c r="L1480" s="132"/>
      <c r="M1480" s="131"/>
      <c r="N1480" s="134"/>
      <c r="O1480" s="95"/>
      <c r="P1480" s="131"/>
      <c r="Q1480" s="381"/>
      <c r="R1480" s="381"/>
      <c r="S1480" s="381"/>
    </row>
    <row r="1481" spans="1:19" ht="12.75" customHeight="1" x14ac:dyDescent="0.25">
      <c r="A1481" s="128" t="str">
        <f t="shared" si="27"/>
        <v/>
      </c>
      <c r="B1481" s="129"/>
      <c r="C1481" s="130"/>
      <c r="D1481" s="98"/>
      <c r="E1481" s="95"/>
      <c r="F1481" s="187"/>
      <c r="G1481" s="98"/>
      <c r="H1481" s="98"/>
      <c r="I1481" s="95"/>
      <c r="J1481" s="131" t="str">
        <f t="shared" si="26"/>
        <v/>
      </c>
      <c r="K1481" s="131"/>
      <c r="L1481" s="132"/>
      <c r="M1481" s="131"/>
      <c r="N1481" s="134"/>
      <c r="O1481" s="95"/>
      <c r="P1481" s="131"/>
      <c r="Q1481" s="381"/>
      <c r="R1481" s="381"/>
      <c r="S1481" s="381"/>
    </row>
    <row r="1482" spans="1:19" ht="12.75" customHeight="1" x14ac:dyDescent="0.25">
      <c r="A1482" s="128" t="str">
        <f t="shared" si="27"/>
        <v/>
      </c>
      <c r="B1482" s="129"/>
      <c r="C1482" s="130"/>
      <c r="D1482" s="98"/>
      <c r="E1482" s="95"/>
      <c r="F1482" s="187"/>
      <c r="G1482" s="98"/>
      <c r="H1482" s="98"/>
      <c r="I1482" s="95"/>
      <c r="J1482" s="131" t="str">
        <f t="shared" si="26"/>
        <v/>
      </c>
      <c r="K1482" s="131"/>
      <c r="L1482" s="132"/>
      <c r="M1482" s="131"/>
      <c r="N1482" s="134"/>
      <c r="O1482" s="95"/>
      <c r="P1482" s="131"/>
      <c r="Q1482" s="381"/>
      <c r="R1482" s="381"/>
      <c r="S1482" s="381"/>
    </row>
    <row r="1483" spans="1:19" ht="12.75" customHeight="1" x14ac:dyDescent="0.25">
      <c r="A1483" s="128" t="str">
        <f t="shared" si="27"/>
        <v/>
      </c>
      <c r="B1483" s="129"/>
      <c r="C1483" s="130"/>
      <c r="D1483" s="98"/>
      <c r="E1483" s="95"/>
      <c r="F1483" s="187"/>
      <c r="G1483" s="98"/>
      <c r="H1483" s="98"/>
      <c r="I1483" s="95"/>
      <c r="J1483" s="131" t="str">
        <f t="shared" si="26"/>
        <v/>
      </c>
      <c r="K1483" s="131"/>
      <c r="L1483" s="132"/>
      <c r="M1483" s="131"/>
      <c r="N1483" s="134"/>
      <c r="O1483" s="95"/>
      <c r="P1483" s="131"/>
      <c r="Q1483" s="381"/>
      <c r="R1483" s="381"/>
      <c r="S1483" s="381"/>
    </row>
    <row r="1484" spans="1:19" ht="12.75" customHeight="1" x14ac:dyDescent="0.25">
      <c r="A1484" s="128" t="str">
        <f t="shared" si="27"/>
        <v/>
      </c>
      <c r="B1484" s="129"/>
      <c r="C1484" s="130"/>
      <c r="D1484" s="98"/>
      <c r="E1484" s="95"/>
      <c r="F1484" s="187"/>
      <c r="G1484" s="98"/>
      <c r="H1484" s="98"/>
      <c r="I1484" s="95"/>
      <c r="J1484" s="131" t="str">
        <f t="shared" si="26"/>
        <v/>
      </c>
      <c r="K1484" s="131"/>
      <c r="L1484" s="132"/>
      <c r="M1484" s="131"/>
      <c r="N1484" s="134"/>
      <c r="O1484" s="95"/>
      <c r="P1484" s="131"/>
      <c r="Q1484" s="381"/>
      <c r="R1484" s="381"/>
      <c r="S1484" s="381"/>
    </row>
    <row r="1485" spans="1:19" ht="12.75" customHeight="1" x14ac:dyDescent="0.25">
      <c r="A1485" s="128" t="str">
        <f t="shared" si="27"/>
        <v/>
      </c>
      <c r="B1485" s="129"/>
      <c r="C1485" s="130"/>
      <c r="D1485" s="98"/>
      <c r="E1485" s="95"/>
      <c r="F1485" s="187"/>
      <c r="G1485" s="98"/>
      <c r="H1485" s="98"/>
      <c r="I1485" s="95"/>
      <c r="J1485" s="131" t="str">
        <f t="shared" si="26"/>
        <v/>
      </c>
      <c r="K1485" s="131"/>
      <c r="L1485" s="132"/>
      <c r="M1485" s="131"/>
      <c r="N1485" s="134"/>
      <c r="O1485" s="95"/>
      <c r="P1485" s="131"/>
      <c r="Q1485" s="381"/>
      <c r="R1485" s="381"/>
      <c r="S1485" s="381"/>
    </row>
    <row r="1486" spans="1:19" ht="12.75" customHeight="1" x14ac:dyDescent="0.25">
      <c r="A1486" s="128" t="str">
        <f t="shared" si="27"/>
        <v/>
      </c>
      <c r="B1486" s="129"/>
      <c r="C1486" s="130"/>
      <c r="D1486" s="98"/>
      <c r="E1486" s="95"/>
      <c r="F1486" s="187"/>
      <c r="G1486" s="98"/>
      <c r="H1486" s="98"/>
      <c r="I1486" s="95"/>
      <c r="J1486" s="131" t="str">
        <f t="shared" si="26"/>
        <v/>
      </c>
      <c r="K1486" s="131"/>
      <c r="L1486" s="132"/>
      <c r="M1486" s="131"/>
      <c r="N1486" s="134"/>
      <c r="O1486" s="95"/>
      <c r="P1486" s="131"/>
      <c r="Q1486" s="381"/>
      <c r="R1486" s="381"/>
      <c r="S1486" s="381"/>
    </row>
    <row r="1487" spans="1:19" ht="12.75" customHeight="1" x14ac:dyDescent="0.25">
      <c r="A1487" s="128" t="str">
        <f t="shared" si="27"/>
        <v/>
      </c>
      <c r="B1487" s="129"/>
      <c r="C1487" s="130"/>
      <c r="D1487" s="98"/>
      <c r="E1487" s="95"/>
      <c r="F1487" s="187"/>
      <c r="G1487" s="98"/>
      <c r="H1487" s="98"/>
      <c r="I1487" s="95"/>
      <c r="J1487" s="131" t="str">
        <f t="shared" si="26"/>
        <v/>
      </c>
      <c r="K1487" s="131"/>
      <c r="L1487" s="132"/>
      <c r="M1487" s="131"/>
      <c r="N1487" s="134"/>
      <c r="O1487" s="95"/>
      <c r="P1487" s="131"/>
      <c r="Q1487" s="381"/>
      <c r="R1487" s="381"/>
      <c r="S1487" s="381"/>
    </row>
    <row r="1488" spans="1:19" ht="12.75" customHeight="1" x14ac:dyDescent="0.25">
      <c r="A1488" s="128" t="str">
        <f t="shared" si="27"/>
        <v/>
      </c>
      <c r="B1488" s="129"/>
      <c r="C1488" s="130"/>
      <c r="D1488" s="98"/>
      <c r="E1488" s="95"/>
      <c r="F1488" s="187"/>
      <c r="G1488" s="98"/>
      <c r="H1488" s="98"/>
      <c r="I1488" s="95"/>
      <c r="J1488" s="131" t="str">
        <f t="shared" si="26"/>
        <v/>
      </c>
      <c r="K1488" s="131"/>
      <c r="L1488" s="132"/>
      <c r="M1488" s="131"/>
      <c r="N1488" s="134"/>
      <c r="O1488" s="95"/>
      <c r="P1488" s="131"/>
      <c r="Q1488" s="381"/>
      <c r="R1488" s="381"/>
      <c r="S1488" s="381"/>
    </row>
    <row r="1489" spans="1:19" ht="12.75" customHeight="1" x14ac:dyDescent="0.25">
      <c r="A1489" s="128" t="str">
        <f t="shared" si="27"/>
        <v/>
      </c>
      <c r="B1489" s="129"/>
      <c r="C1489" s="130"/>
      <c r="D1489" s="98"/>
      <c r="E1489" s="95"/>
      <c r="F1489" s="187"/>
      <c r="G1489" s="98"/>
      <c r="H1489" s="98"/>
      <c r="I1489" s="95"/>
      <c r="J1489" s="131" t="str">
        <f t="shared" si="26"/>
        <v/>
      </c>
      <c r="K1489" s="131"/>
      <c r="L1489" s="132"/>
      <c r="M1489" s="131"/>
      <c r="N1489" s="134"/>
      <c r="O1489" s="95"/>
      <c r="P1489" s="131"/>
      <c r="Q1489" s="381"/>
      <c r="R1489" s="381"/>
      <c r="S1489" s="381"/>
    </row>
    <row r="1490" spans="1:19" ht="12.75" customHeight="1" x14ac:dyDescent="0.25">
      <c r="A1490" s="128" t="str">
        <f t="shared" si="27"/>
        <v/>
      </c>
      <c r="B1490" s="129"/>
      <c r="C1490" s="130"/>
      <c r="D1490" s="98"/>
      <c r="E1490" s="95"/>
      <c r="F1490" s="187"/>
      <c r="G1490" s="98"/>
      <c r="H1490" s="98"/>
      <c r="I1490" s="95"/>
      <c r="J1490" s="131" t="str">
        <f t="shared" si="26"/>
        <v/>
      </c>
      <c r="K1490" s="131"/>
      <c r="L1490" s="132"/>
      <c r="M1490" s="131"/>
      <c r="N1490" s="134"/>
      <c r="O1490" s="95"/>
      <c r="P1490" s="131"/>
      <c r="Q1490" s="381"/>
      <c r="R1490" s="381"/>
      <c r="S1490" s="381"/>
    </row>
    <row r="1491" spans="1:19" ht="12.75" customHeight="1" x14ac:dyDescent="0.25">
      <c r="A1491" s="128" t="str">
        <f t="shared" si="27"/>
        <v/>
      </c>
      <c r="B1491" s="129"/>
      <c r="C1491" s="130"/>
      <c r="D1491" s="98"/>
      <c r="E1491" s="95"/>
      <c r="F1491" s="187"/>
      <c r="G1491" s="98"/>
      <c r="H1491" s="98"/>
      <c r="I1491" s="95"/>
      <c r="J1491" s="131" t="str">
        <f t="shared" si="26"/>
        <v/>
      </c>
      <c r="K1491" s="131"/>
      <c r="L1491" s="132"/>
      <c r="M1491" s="131"/>
      <c r="N1491" s="134"/>
      <c r="O1491" s="95"/>
      <c r="P1491" s="131"/>
      <c r="Q1491" s="381"/>
      <c r="R1491" s="381"/>
      <c r="S1491" s="381"/>
    </row>
    <row r="1492" spans="1:19" ht="12.75" customHeight="1" x14ac:dyDescent="0.25">
      <c r="A1492" s="128" t="str">
        <f t="shared" si="27"/>
        <v/>
      </c>
      <c r="B1492" s="129"/>
      <c r="C1492" s="130"/>
      <c r="D1492" s="98"/>
      <c r="E1492" s="95"/>
      <c r="F1492" s="187"/>
      <c r="G1492" s="98"/>
      <c r="H1492" s="98"/>
      <c r="I1492" s="95"/>
      <c r="J1492" s="131" t="str">
        <f t="shared" si="26"/>
        <v/>
      </c>
      <c r="K1492" s="131"/>
      <c r="L1492" s="132"/>
      <c r="M1492" s="131"/>
      <c r="N1492" s="134"/>
      <c r="O1492" s="95"/>
      <c r="P1492" s="131"/>
      <c r="Q1492" s="381"/>
      <c r="R1492" s="381"/>
      <c r="S1492" s="381"/>
    </row>
    <row r="1493" spans="1:19" ht="12.75" customHeight="1" x14ac:dyDescent="0.25">
      <c r="A1493" s="128" t="str">
        <f t="shared" si="27"/>
        <v/>
      </c>
      <c r="B1493" s="129"/>
      <c r="C1493" s="130"/>
      <c r="D1493" s="98"/>
      <c r="E1493" s="95"/>
      <c r="F1493" s="187"/>
      <c r="G1493" s="98"/>
      <c r="H1493" s="98"/>
      <c r="I1493" s="95"/>
      <c r="J1493" s="131" t="str">
        <f t="shared" si="26"/>
        <v/>
      </c>
      <c r="K1493" s="131"/>
      <c r="L1493" s="132"/>
      <c r="M1493" s="131"/>
      <c r="N1493" s="134"/>
      <c r="O1493" s="95"/>
      <c r="P1493" s="131"/>
      <c r="Q1493" s="381"/>
      <c r="R1493" s="381"/>
      <c r="S1493" s="381"/>
    </row>
    <row r="1494" spans="1:19" ht="12.75" customHeight="1" x14ac:dyDescent="0.25">
      <c r="A1494" s="128" t="str">
        <f t="shared" si="27"/>
        <v/>
      </c>
      <c r="B1494" s="129"/>
      <c r="C1494" s="130"/>
      <c r="D1494" s="98"/>
      <c r="E1494" s="95"/>
      <c r="F1494" s="187"/>
      <c r="G1494" s="98"/>
      <c r="H1494" s="98"/>
      <c r="I1494" s="95"/>
      <c r="J1494" s="131" t="str">
        <f t="shared" si="26"/>
        <v/>
      </c>
      <c r="K1494" s="131"/>
      <c r="L1494" s="132"/>
      <c r="M1494" s="131"/>
      <c r="N1494" s="134"/>
      <c r="O1494" s="95"/>
      <c r="P1494" s="131"/>
      <c r="Q1494" s="381"/>
      <c r="R1494" s="381"/>
      <c r="S1494" s="381"/>
    </row>
    <row r="1495" spans="1:19" ht="12.75" customHeight="1" x14ac:dyDescent="0.25">
      <c r="A1495" s="128" t="str">
        <f t="shared" si="27"/>
        <v/>
      </c>
      <c r="B1495" s="129"/>
      <c r="C1495" s="130"/>
      <c r="D1495" s="98"/>
      <c r="E1495" s="95"/>
      <c r="F1495" s="187"/>
      <c r="G1495" s="98"/>
      <c r="H1495" s="98"/>
      <c r="I1495" s="95"/>
      <c r="J1495" s="131" t="str">
        <f t="shared" si="26"/>
        <v/>
      </c>
      <c r="K1495" s="131"/>
      <c r="L1495" s="132"/>
      <c r="M1495" s="131"/>
      <c r="N1495" s="134"/>
      <c r="O1495" s="95"/>
      <c r="P1495" s="131"/>
      <c r="Q1495" s="381"/>
      <c r="R1495" s="381"/>
      <c r="S1495" s="381"/>
    </row>
    <row r="1496" spans="1:19" ht="12.75" customHeight="1" x14ac:dyDescent="0.25">
      <c r="A1496" s="128" t="str">
        <f t="shared" si="27"/>
        <v/>
      </c>
      <c r="B1496" s="129"/>
      <c r="C1496" s="130"/>
      <c r="D1496" s="98"/>
      <c r="E1496" s="95"/>
      <c r="F1496" s="187"/>
      <c r="G1496" s="98"/>
      <c r="H1496" s="98"/>
      <c r="I1496" s="95"/>
      <c r="J1496" s="131" t="str">
        <f t="shared" si="26"/>
        <v/>
      </c>
      <c r="K1496" s="131"/>
      <c r="L1496" s="132"/>
      <c r="M1496" s="131"/>
      <c r="N1496" s="134"/>
      <c r="O1496" s="95"/>
      <c r="P1496" s="131"/>
      <c r="Q1496" s="381"/>
      <c r="R1496" s="381"/>
      <c r="S1496" s="381"/>
    </row>
    <row r="1497" spans="1:19" ht="12.75" customHeight="1" x14ac:dyDescent="0.25">
      <c r="A1497" s="128" t="str">
        <f t="shared" si="27"/>
        <v/>
      </c>
      <c r="B1497" s="129"/>
      <c r="C1497" s="130"/>
      <c r="D1497" s="98"/>
      <c r="E1497" s="95"/>
      <c r="F1497" s="187"/>
      <c r="G1497" s="98"/>
      <c r="H1497" s="98"/>
      <c r="I1497" s="95"/>
      <c r="J1497" s="131" t="str">
        <f t="shared" si="26"/>
        <v/>
      </c>
      <c r="K1497" s="131"/>
      <c r="L1497" s="132"/>
      <c r="M1497" s="131"/>
      <c r="N1497" s="134"/>
      <c r="O1497" s="95"/>
      <c r="P1497" s="131"/>
      <c r="Q1497" s="381"/>
      <c r="R1497" s="381"/>
      <c r="S1497" s="381"/>
    </row>
    <row r="1498" spans="1:19" ht="12.75" customHeight="1" x14ac:dyDescent="0.25">
      <c r="A1498" s="128" t="str">
        <f t="shared" si="27"/>
        <v/>
      </c>
      <c r="B1498" s="129"/>
      <c r="C1498" s="130"/>
      <c r="D1498" s="98"/>
      <c r="E1498" s="95"/>
      <c r="F1498" s="187"/>
      <c r="G1498" s="98"/>
      <c r="H1498" s="98"/>
      <c r="I1498" s="95"/>
      <c r="J1498" s="131" t="str">
        <f t="shared" si="26"/>
        <v/>
      </c>
      <c r="K1498" s="131"/>
      <c r="L1498" s="132"/>
      <c r="M1498" s="131"/>
      <c r="N1498" s="134"/>
      <c r="O1498" s="95"/>
      <c r="P1498" s="131"/>
      <c r="Q1498" s="381"/>
      <c r="R1498" s="381"/>
      <c r="S1498" s="381"/>
    </row>
    <row r="1499" spans="1:19" ht="12.75" customHeight="1" x14ac:dyDescent="0.25">
      <c r="A1499" s="128" t="str">
        <f t="shared" si="27"/>
        <v/>
      </c>
      <c r="B1499" s="129"/>
      <c r="C1499" s="130"/>
      <c r="D1499" s="98"/>
      <c r="E1499" s="95"/>
      <c r="F1499" s="187"/>
      <c r="G1499" s="98"/>
      <c r="H1499" s="98"/>
      <c r="I1499" s="95"/>
      <c r="J1499" s="131" t="str">
        <f t="shared" si="26"/>
        <v/>
      </c>
      <c r="K1499" s="131"/>
      <c r="L1499" s="132"/>
      <c r="M1499" s="131"/>
      <c r="N1499" s="134"/>
      <c r="O1499" s="95"/>
      <c r="P1499" s="131"/>
      <c r="Q1499" s="381"/>
      <c r="R1499" s="381"/>
      <c r="S1499" s="381"/>
    </row>
    <row r="1500" spans="1:19" ht="12.75" customHeight="1" x14ac:dyDescent="0.25">
      <c r="A1500" s="128" t="str">
        <f t="shared" si="27"/>
        <v/>
      </c>
      <c r="B1500" s="129"/>
      <c r="C1500" s="130"/>
      <c r="D1500" s="98"/>
      <c r="E1500" s="95"/>
      <c r="F1500" s="187"/>
      <c r="G1500" s="98"/>
      <c r="H1500" s="98"/>
      <c r="I1500" s="95"/>
      <c r="J1500" s="131" t="str">
        <f t="shared" si="26"/>
        <v/>
      </c>
      <c r="K1500" s="131"/>
      <c r="L1500" s="132"/>
      <c r="M1500" s="131"/>
      <c r="N1500" s="134"/>
      <c r="O1500" s="95"/>
      <c r="P1500" s="131"/>
      <c r="Q1500" s="381"/>
      <c r="R1500" s="381"/>
      <c r="S1500" s="381"/>
    </row>
    <row r="1501" spans="1:19" ht="12.75" customHeight="1" x14ac:dyDescent="0.25">
      <c r="A1501" s="128" t="str">
        <f t="shared" si="27"/>
        <v/>
      </c>
      <c r="B1501" s="129"/>
      <c r="C1501" s="130"/>
      <c r="D1501" s="98"/>
      <c r="E1501" s="95"/>
      <c r="F1501" s="187"/>
      <c r="G1501" s="98"/>
      <c r="H1501" s="98"/>
      <c r="I1501" s="95"/>
      <c r="J1501" s="131" t="str">
        <f t="shared" si="26"/>
        <v/>
      </c>
      <c r="K1501" s="131"/>
      <c r="L1501" s="132"/>
      <c r="M1501" s="131"/>
      <c r="N1501" s="134"/>
      <c r="O1501" s="95"/>
      <c r="P1501" s="131"/>
      <c r="Q1501" s="381"/>
      <c r="R1501" s="381"/>
      <c r="S1501" s="381"/>
    </row>
    <row r="1502" spans="1:19" ht="12.75" customHeight="1" x14ac:dyDescent="0.25">
      <c r="A1502" s="128" t="str">
        <f t="shared" si="27"/>
        <v/>
      </c>
      <c r="B1502" s="129"/>
      <c r="C1502" s="130"/>
      <c r="D1502" s="98"/>
      <c r="E1502" s="95"/>
      <c r="F1502" s="187"/>
      <c r="G1502" s="98"/>
      <c r="H1502" s="98"/>
      <c r="I1502" s="95"/>
      <c r="J1502" s="131" t="str">
        <f t="shared" si="26"/>
        <v/>
      </c>
      <c r="K1502" s="131"/>
      <c r="L1502" s="132"/>
      <c r="M1502" s="131"/>
      <c r="N1502" s="134"/>
      <c r="O1502" s="95"/>
      <c r="P1502" s="131"/>
      <c r="Q1502" s="381"/>
      <c r="R1502" s="381"/>
      <c r="S1502" s="381"/>
    </row>
    <row r="1503" spans="1:19" ht="12.75" customHeight="1" x14ac:dyDescent="0.25">
      <c r="A1503" s="128" t="str">
        <f t="shared" si="27"/>
        <v/>
      </c>
      <c r="B1503" s="129"/>
      <c r="C1503" s="130"/>
      <c r="D1503" s="98"/>
      <c r="E1503" s="95"/>
      <c r="F1503" s="187"/>
      <c r="G1503" s="98"/>
      <c r="H1503" s="98"/>
      <c r="I1503" s="95"/>
      <c r="J1503" s="131" t="str">
        <f t="shared" si="26"/>
        <v/>
      </c>
      <c r="K1503" s="131"/>
      <c r="L1503" s="132"/>
      <c r="M1503" s="131"/>
      <c r="N1503" s="134"/>
      <c r="O1503" s="95"/>
      <c r="P1503" s="131"/>
      <c r="Q1503" s="381"/>
      <c r="R1503" s="381"/>
      <c r="S1503" s="381"/>
    </row>
    <row r="1504" spans="1:19" ht="12.75" customHeight="1" x14ac:dyDescent="0.25">
      <c r="A1504" s="128" t="str">
        <f t="shared" si="27"/>
        <v/>
      </c>
      <c r="B1504" s="129"/>
      <c r="C1504" s="130"/>
      <c r="D1504" s="98"/>
      <c r="E1504" s="95"/>
      <c r="F1504" s="187"/>
      <c r="G1504" s="98"/>
      <c r="H1504" s="98"/>
      <c r="I1504" s="95"/>
      <c r="J1504" s="131" t="str">
        <f t="shared" si="26"/>
        <v/>
      </c>
      <c r="K1504" s="131"/>
      <c r="L1504" s="132"/>
      <c r="M1504" s="131"/>
      <c r="N1504" s="134"/>
      <c r="O1504" s="95"/>
      <c r="P1504" s="131"/>
      <c r="Q1504" s="381"/>
      <c r="R1504" s="381"/>
      <c r="S1504" s="381"/>
    </row>
    <row r="1505" spans="1:19" ht="12.75" customHeight="1" x14ac:dyDescent="0.25">
      <c r="A1505" s="128" t="str">
        <f t="shared" si="27"/>
        <v/>
      </c>
      <c r="B1505" s="129"/>
      <c r="C1505" s="130"/>
      <c r="D1505" s="98"/>
      <c r="E1505" s="95"/>
      <c r="F1505" s="187"/>
      <c r="G1505" s="98"/>
      <c r="H1505" s="98"/>
      <c r="I1505" s="95"/>
      <c r="J1505" s="131" t="str">
        <f t="shared" si="26"/>
        <v/>
      </c>
      <c r="K1505" s="131"/>
      <c r="L1505" s="132"/>
      <c r="M1505" s="131"/>
      <c r="N1505" s="134"/>
      <c r="O1505" s="95"/>
      <c r="P1505" s="131"/>
      <c r="Q1505" s="381"/>
      <c r="R1505" s="381"/>
      <c r="S1505" s="381"/>
    </row>
    <row r="1506" spans="1:19" ht="12.75" customHeight="1" x14ac:dyDescent="0.25">
      <c r="A1506" s="128" t="str">
        <f t="shared" si="27"/>
        <v/>
      </c>
      <c r="B1506" s="129"/>
      <c r="C1506" s="130"/>
      <c r="D1506" s="98"/>
      <c r="E1506" s="95"/>
      <c r="F1506" s="187"/>
      <c r="G1506" s="98"/>
      <c r="H1506" s="98"/>
      <c r="I1506" s="95"/>
      <c r="J1506" s="131" t="str">
        <f t="shared" si="26"/>
        <v/>
      </c>
      <c r="K1506" s="131"/>
      <c r="L1506" s="132"/>
      <c r="M1506" s="131"/>
      <c r="N1506" s="134"/>
      <c r="O1506" s="95"/>
      <c r="P1506" s="131"/>
      <c r="Q1506" s="381"/>
      <c r="R1506" s="381"/>
      <c r="S1506" s="381"/>
    </row>
    <row r="1507" spans="1:19" ht="12.75" customHeight="1" x14ac:dyDescent="0.25">
      <c r="A1507" s="128" t="str">
        <f t="shared" si="27"/>
        <v/>
      </c>
      <c r="B1507" s="129"/>
      <c r="C1507" s="130"/>
      <c r="D1507" s="98"/>
      <c r="E1507" s="95"/>
      <c r="F1507" s="187"/>
      <c r="G1507" s="98"/>
      <c r="H1507" s="98"/>
      <c r="I1507" s="95"/>
      <c r="J1507" s="131" t="str">
        <f t="shared" si="26"/>
        <v/>
      </c>
      <c r="K1507" s="131"/>
      <c r="L1507" s="132"/>
      <c r="M1507" s="131"/>
      <c r="N1507" s="134"/>
      <c r="O1507" s="95"/>
      <c r="P1507" s="131"/>
      <c r="Q1507" s="381"/>
      <c r="R1507" s="381"/>
      <c r="S1507" s="381"/>
    </row>
    <row r="1508" spans="1:19" ht="12.75" customHeight="1" x14ac:dyDescent="0.25">
      <c r="A1508" s="128" t="str">
        <f t="shared" si="27"/>
        <v/>
      </c>
      <c r="B1508" s="129"/>
      <c r="C1508" s="130"/>
      <c r="D1508" s="98"/>
      <c r="E1508" s="95"/>
      <c r="F1508" s="187"/>
      <c r="G1508" s="98"/>
      <c r="H1508" s="98"/>
      <c r="I1508" s="95"/>
      <c r="J1508" s="131" t="str">
        <f t="shared" si="26"/>
        <v/>
      </c>
      <c r="K1508" s="131"/>
      <c r="L1508" s="132"/>
      <c r="M1508" s="131"/>
      <c r="N1508" s="134"/>
      <c r="O1508" s="95"/>
      <c r="P1508" s="131"/>
      <c r="Q1508" s="381"/>
      <c r="R1508" s="381"/>
      <c r="S1508" s="381"/>
    </row>
    <row r="1509" spans="1:19" ht="12.75" customHeight="1" x14ac:dyDescent="0.25">
      <c r="A1509" s="128" t="str">
        <f t="shared" si="27"/>
        <v/>
      </c>
      <c r="B1509" s="129"/>
      <c r="C1509" s="130"/>
      <c r="D1509" s="98"/>
      <c r="E1509" s="95"/>
      <c r="F1509" s="187"/>
      <c r="G1509" s="98"/>
      <c r="H1509" s="98"/>
      <c r="I1509" s="95"/>
      <c r="J1509" s="131" t="str">
        <f t="shared" si="26"/>
        <v/>
      </c>
      <c r="K1509" s="131"/>
      <c r="L1509" s="132"/>
      <c r="M1509" s="131"/>
      <c r="N1509" s="134"/>
      <c r="O1509" s="95"/>
      <c r="P1509" s="131"/>
      <c r="Q1509" s="381"/>
      <c r="R1509" s="381"/>
      <c r="S1509" s="381"/>
    </row>
    <row r="1510" spans="1:19" ht="12.75" customHeight="1" x14ac:dyDescent="0.25">
      <c r="A1510" s="128" t="str">
        <f t="shared" si="27"/>
        <v/>
      </c>
      <c r="B1510" s="129"/>
      <c r="C1510" s="130"/>
      <c r="D1510" s="98"/>
      <c r="E1510" s="95"/>
      <c r="F1510" s="187"/>
      <c r="G1510" s="98"/>
      <c r="H1510" s="98"/>
      <c r="I1510" s="95"/>
      <c r="J1510" s="131" t="str">
        <f t="shared" si="26"/>
        <v/>
      </c>
      <c r="K1510" s="131"/>
      <c r="L1510" s="132"/>
      <c r="M1510" s="131"/>
      <c r="N1510" s="134"/>
      <c r="O1510" s="95"/>
      <c r="P1510" s="131"/>
      <c r="Q1510" s="381"/>
      <c r="R1510" s="381"/>
      <c r="S1510" s="381"/>
    </row>
    <row r="1511" spans="1:19" ht="12.75" customHeight="1" x14ac:dyDescent="0.25">
      <c r="A1511" s="128" t="str">
        <f t="shared" si="27"/>
        <v/>
      </c>
      <c r="B1511" s="129"/>
      <c r="C1511" s="130"/>
      <c r="D1511" s="98"/>
      <c r="E1511" s="95"/>
      <c r="F1511" s="187"/>
      <c r="G1511" s="98"/>
      <c r="H1511" s="98"/>
      <c r="I1511" s="95"/>
      <c r="J1511" s="131" t="str">
        <f t="shared" si="26"/>
        <v/>
      </c>
      <c r="K1511" s="131"/>
      <c r="L1511" s="132"/>
      <c r="M1511" s="131"/>
      <c r="N1511" s="134"/>
      <c r="O1511" s="95"/>
      <c r="P1511" s="131"/>
      <c r="Q1511" s="381"/>
      <c r="R1511" s="381"/>
      <c r="S1511" s="381"/>
    </row>
    <row r="1512" spans="1:19" ht="12.75" customHeight="1" x14ac:dyDescent="0.25">
      <c r="A1512" s="128" t="str">
        <f t="shared" si="27"/>
        <v/>
      </c>
      <c r="B1512" s="129"/>
      <c r="C1512" s="130"/>
      <c r="D1512" s="98"/>
      <c r="E1512" s="95"/>
      <c r="F1512" s="187"/>
      <c r="G1512" s="98"/>
      <c r="H1512" s="98"/>
      <c r="I1512" s="95"/>
      <c r="J1512" s="131" t="str">
        <f t="shared" si="26"/>
        <v/>
      </c>
      <c r="K1512" s="131"/>
      <c r="L1512" s="132"/>
      <c r="M1512" s="131"/>
      <c r="N1512" s="134"/>
      <c r="O1512" s="95"/>
      <c r="P1512" s="131"/>
      <c r="Q1512" s="381"/>
      <c r="R1512" s="381"/>
      <c r="S1512" s="381"/>
    </row>
    <row r="1513" spans="1:19" ht="12.75" customHeight="1" x14ac:dyDescent="0.25">
      <c r="A1513" s="128" t="str">
        <f t="shared" si="27"/>
        <v/>
      </c>
      <c r="B1513" s="129"/>
      <c r="C1513" s="130"/>
      <c r="D1513" s="98"/>
      <c r="E1513" s="95"/>
      <c r="F1513" s="187"/>
      <c r="G1513" s="98"/>
      <c r="H1513" s="98"/>
      <c r="I1513" s="95"/>
      <c r="J1513" s="131" t="str">
        <f t="shared" si="26"/>
        <v/>
      </c>
      <c r="K1513" s="131"/>
      <c r="L1513" s="132"/>
      <c r="M1513" s="131"/>
      <c r="N1513" s="134"/>
      <c r="O1513" s="95"/>
      <c r="P1513" s="131"/>
      <c r="Q1513" s="381"/>
      <c r="R1513" s="381"/>
      <c r="S1513" s="381"/>
    </row>
    <row r="1514" spans="1:19" ht="12.75" customHeight="1" x14ac:dyDescent="0.25">
      <c r="A1514" s="128" t="str">
        <f t="shared" si="27"/>
        <v/>
      </c>
      <c r="B1514" s="129"/>
      <c r="C1514" s="130"/>
      <c r="D1514" s="98"/>
      <c r="E1514" s="95"/>
      <c r="F1514" s="187"/>
      <c r="G1514" s="98"/>
      <c r="H1514" s="98"/>
      <c r="I1514" s="95"/>
      <c r="J1514" s="131" t="str">
        <f t="shared" si="26"/>
        <v/>
      </c>
      <c r="K1514" s="131"/>
      <c r="L1514" s="132"/>
      <c r="M1514" s="131"/>
      <c r="N1514" s="134"/>
      <c r="O1514" s="95"/>
      <c r="P1514" s="131"/>
      <c r="Q1514" s="381"/>
      <c r="R1514" s="381"/>
      <c r="S1514" s="381"/>
    </row>
    <row r="1515" spans="1:19" ht="12.75" customHeight="1" x14ac:dyDescent="0.25">
      <c r="A1515" s="128" t="str">
        <f t="shared" si="27"/>
        <v/>
      </c>
      <c r="B1515" s="129"/>
      <c r="C1515" s="130"/>
      <c r="D1515" s="98"/>
      <c r="E1515" s="95"/>
      <c r="F1515" s="187"/>
      <c r="G1515" s="98"/>
      <c r="H1515" s="98"/>
      <c r="I1515" s="95"/>
      <c r="J1515" s="131" t="str">
        <f t="shared" si="26"/>
        <v/>
      </c>
      <c r="K1515" s="131"/>
      <c r="L1515" s="132"/>
      <c r="M1515" s="131"/>
      <c r="N1515" s="134"/>
      <c r="O1515" s="95"/>
      <c r="P1515" s="131"/>
      <c r="Q1515" s="381"/>
      <c r="R1515" s="381"/>
      <c r="S1515" s="381"/>
    </row>
    <row r="1516" spans="1:19" ht="12.75" customHeight="1" x14ac:dyDescent="0.25">
      <c r="A1516" s="128" t="str">
        <f t="shared" si="27"/>
        <v/>
      </c>
      <c r="B1516" s="129"/>
      <c r="C1516" s="130"/>
      <c r="D1516" s="98"/>
      <c r="E1516" s="95"/>
      <c r="F1516" s="187"/>
      <c r="G1516" s="98"/>
      <c r="H1516" s="98"/>
      <c r="I1516" s="95"/>
      <c r="J1516" s="131" t="str">
        <f t="shared" si="26"/>
        <v/>
      </c>
      <c r="K1516" s="131"/>
      <c r="L1516" s="132"/>
      <c r="M1516" s="131"/>
      <c r="N1516" s="134"/>
      <c r="O1516" s="95"/>
      <c r="P1516" s="131"/>
      <c r="Q1516" s="381"/>
      <c r="R1516" s="381"/>
      <c r="S1516" s="381"/>
    </row>
    <row r="1517" spans="1:19" ht="12.75" customHeight="1" x14ac:dyDescent="0.25">
      <c r="A1517" s="128" t="str">
        <f t="shared" si="27"/>
        <v/>
      </c>
      <c r="B1517" s="129"/>
      <c r="C1517" s="130"/>
      <c r="D1517" s="98"/>
      <c r="E1517" s="95"/>
      <c r="F1517" s="187"/>
      <c r="G1517" s="98"/>
      <c r="H1517" s="98"/>
      <c r="I1517" s="95"/>
      <c r="J1517" s="131" t="str">
        <f t="shared" si="26"/>
        <v/>
      </c>
      <c r="K1517" s="131"/>
      <c r="L1517" s="132"/>
      <c r="M1517" s="131"/>
      <c r="N1517" s="134"/>
      <c r="O1517" s="95"/>
      <c r="P1517" s="131"/>
      <c r="Q1517" s="381"/>
      <c r="R1517" s="381"/>
      <c r="S1517" s="381"/>
    </row>
    <row r="1518" spans="1:19" ht="12.75" customHeight="1" x14ac:dyDescent="0.25">
      <c r="A1518" s="128" t="str">
        <f t="shared" si="27"/>
        <v/>
      </c>
      <c r="B1518" s="129"/>
      <c r="C1518" s="130"/>
      <c r="D1518" s="98"/>
      <c r="E1518" s="95"/>
      <c r="F1518" s="187"/>
      <c r="G1518" s="98"/>
      <c r="H1518" s="98"/>
      <c r="I1518" s="95"/>
      <c r="J1518" s="131" t="str">
        <f t="shared" si="26"/>
        <v/>
      </c>
      <c r="K1518" s="131"/>
      <c r="L1518" s="132"/>
      <c r="M1518" s="131"/>
      <c r="N1518" s="134"/>
      <c r="O1518" s="95"/>
      <c r="P1518" s="131"/>
      <c r="Q1518" s="381"/>
      <c r="R1518" s="381"/>
      <c r="S1518" s="381"/>
    </row>
    <row r="1519" spans="1:19" ht="12.75" customHeight="1" x14ac:dyDescent="0.25">
      <c r="A1519" s="128" t="str">
        <f t="shared" si="27"/>
        <v/>
      </c>
      <c r="B1519" s="129"/>
      <c r="C1519" s="130"/>
      <c r="D1519" s="98"/>
      <c r="E1519" s="95"/>
      <c r="F1519" s="187"/>
      <c r="G1519" s="98"/>
      <c r="H1519" s="98"/>
      <c r="I1519" s="95"/>
      <c r="J1519" s="131" t="str">
        <f t="shared" si="26"/>
        <v/>
      </c>
      <c r="K1519" s="131"/>
      <c r="L1519" s="132"/>
      <c r="M1519" s="131"/>
      <c r="N1519" s="134"/>
      <c r="O1519" s="95"/>
      <c r="P1519" s="131"/>
      <c r="Q1519" s="381"/>
      <c r="R1519" s="381"/>
      <c r="S1519" s="381"/>
    </row>
    <row r="1520" spans="1:19" ht="12.75" customHeight="1" x14ac:dyDescent="0.25">
      <c r="A1520" s="128" t="str">
        <f t="shared" si="27"/>
        <v/>
      </c>
      <c r="B1520" s="129"/>
      <c r="C1520" s="130"/>
      <c r="D1520" s="98"/>
      <c r="E1520" s="95"/>
      <c r="F1520" s="187"/>
      <c r="G1520" s="98"/>
      <c r="H1520" s="98"/>
      <c r="I1520" s="95"/>
      <c r="J1520" s="131" t="str">
        <f t="shared" si="26"/>
        <v/>
      </c>
      <c r="K1520" s="131"/>
      <c r="L1520" s="132"/>
      <c r="M1520" s="131"/>
      <c r="N1520" s="134"/>
      <c r="O1520" s="95"/>
      <c r="P1520" s="131"/>
      <c r="Q1520" s="381"/>
      <c r="R1520" s="381"/>
      <c r="S1520" s="381"/>
    </row>
    <row r="1521" spans="1:19" ht="12.75" customHeight="1" x14ac:dyDescent="0.25">
      <c r="A1521" s="128" t="str">
        <f t="shared" si="27"/>
        <v/>
      </c>
      <c r="B1521" s="129"/>
      <c r="C1521" s="130"/>
      <c r="D1521" s="98"/>
      <c r="E1521" s="95"/>
      <c r="F1521" s="187"/>
      <c r="G1521" s="98"/>
      <c r="H1521" s="98"/>
      <c r="I1521" s="95"/>
      <c r="J1521" s="131" t="str">
        <f t="shared" si="26"/>
        <v/>
      </c>
      <c r="K1521" s="131"/>
      <c r="L1521" s="132"/>
      <c r="M1521" s="131"/>
      <c r="N1521" s="134"/>
      <c r="O1521" s="95"/>
      <c r="P1521" s="131"/>
      <c r="Q1521" s="381"/>
      <c r="R1521" s="381"/>
      <c r="S1521" s="381"/>
    </row>
    <row r="1522" spans="1:19" ht="12.75" customHeight="1" x14ac:dyDescent="0.25">
      <c r="A1522" s="128" t="str">
        <f t="shared" si="27"/>
        <v/>
      </c>
      <c r="B1522" s="129"/>
      <c r="C1522" s="130"/>
      <c r="D1522" s="98"/>
      <c r="E1522" s="95"/>
      <c r="F1522" s="187"/>
      <c r="G1522" s="98"/>
      <c r="H1522" s="98"/>
      <c r="I1522" s="95"/>
      <c r="J1522" s="131" t="str">
        <f t="shared" si="26"/>
        <v/>
      </c>
      <c r="K1522" s="131"/>
      <c r="L1522" s="132"/>
      <c r="M1522" s="131"/>
      <c r="N1522" s="134"/>
      <c r="O1522" s="95"/>
      <c r="P1522" s="131"/>
      <c r="Q1522" s="381"/>
      <c r="R1522" s="381"/>
      <c r="S1522" s="381"/>
    </row>
    <row r="1523" spans="1:19" ht="12.75" customHeight="1" x14ac:dyDescent="0.25">
      <c r="A1523" s="128" t="str">
        <f t="shared" si="27"/>
        <v/>
      </c>
      <c r="B1523" s="129"/>
      <c r="C1523" s="130"/>
      <c r="D1523" s="98"/>
      <c r="E1523" s="95"/>
      <c r="F1523" s="187"/>
      <c r="G1523" s="98"/>
      <c r="H1523" s="98"/>
      <c r="I1523" s="95"/>
      <c r="J1523" s="131" t="str">
        <f t="shared" si="26"/>
        <v/>
      </c>
      <c r="K1523" s="131"/>
      <c r="L1523" s="132"/>
      <c r="M1523" s="131"/>
      <c r="N1523" s="134"/>
      <c r="O1523" s="95"/>
      <c r="P1523" s="131"/>
      <c r="Q1523" s="381"/>
      <c r="R1523" s="381"/>
      <c r="S1523" s="381"/>
    </row>
    <row r="1524" spans="1:19" ht="12.75" customHeight="1" x14ac:dyDescent="0.25">
      <c r="A1524" s="128" t="str">
        <f t="shared" si="27"/>
        <v/>
      </c>
      <c r="B1524" s="129"/>
      <c r="C1524" s="130"/>
      <c r="D1524" s="98"/>
      <c r="E1524" s="95"/>
      <c r="F1524" s="187"/>
      <c r="G1524" s="98"/>
      <c r="H1524" s="98"/>
      <c r="I1524" s="95"/>
      <c r="J1524" s="131" t="str">
        <f t="shared" si="26"/>
        <v/>
      </c>
      <c r="K1524" s="131"/>
      <c r="L1524" s="132"/>
      <c r="M1524" s="131"/>
      <c r="N1524" s="134"/>
      <c r="O1524" s="95"/>
      <c r="P1524" s="131"/>
      <c r="Q1524" s="381"/>
      <c r="R1524" s="381"/>
      <c r="S1524" s="381"/>
    </row>
    <row r="1525" spans="1:19" ht="12.75" customHeight="1" x14ac:dyDescent="0.25">
      <c r="A1525" s="128" t="str">
        <f t="shared" si="27"/>
        <v/>
      </c>
      <c r="B1525" s="129"/>
      <c r="C1525" s="130"/>
      <c r="D1525" s="98"/>
      <c r="E1525" s="95"/>
      <c r="F1525" s="187"/>
      <c r="G1525" s="98"/>
      <c r="H1525" s="98"/>
      <c r="I1525" s="95"/>
      <c r="J1525" s="131" t="str">
        <f t="shared" si="26"/>
        <v/>
      </c>
      <c r="K1525" s="131"/>
      <c r="L1525" s="132"/>
      <c r="M1525" s="131"/>
      <c r="N1525" s="134"/>
      <c r="O1525" s="95"/>
      <c r="P1525" s="131"/>
      <c r="Q1525" s="381"/>
      <c r="R1525" s="381"/>
      <c r="S1525" s="381"/>
    </row>
    <row r="1526" spans="1:19" ht="12.75" customHeight="1" x14ac:dyDescent="0.25">
      <c r="A1526" s="128" t="str">
        <f t="shared" si="27"/>
        <v/>
      </c>
      <c r="B1526" s="129"/>
      <c r="C1526" s="130"/>
      <c r="D1526" s="98"/>
      <c r="E1526" s="95"/>
      <c r="F1526" s="187"/>
      <c r="G1526" s="98"/>
      <c r="H1526" s="98"/>
      <c r="I1526" s="95"/>
      <c r="J1526" s="131" t="str">
        <f t="shared" si="26"/>
        <v/>
      </c>
      <c r="K1526" s="131"/>
      <c r="L1526" s="132"/>
      <c r="M1526" s="131"/>
      <c r="N1526" s="134"/>
      <c r="O1526" s="95"/>
      <c r="P1526" s="131"/>
      <c r="Q1526" s="381"/>
      <c r="R1526" s="381"/>
      <c r="S1526" s="381"/>
    </row>
    <row r="1527" spans="1:19" ht="12.75" customHeight="1" x14ac:dyDescent="0.25">
      <c r="A1527" s="128" t="str">
        <f t="shared" si="27"/>
        <v/>
      </c>
      <c r="B1527" s="129"/>
      <c r="C1527" s="130"/>
      <c r="D1527" s="98"/>
      <c r="E1527" s="95"/>
      <c r="F1527" s="187"/>
      <c r="G1527" s="98"/>
      <c r="H1527" s="98"/>
      <c r="I1527" s="95"/>
      <c r="J1527" s="131" t="str">
        <f t="shared" si="26"/>
        <v/>
      </c>
      <c r="K1527" s="131"/>
      <c r="L1527" s="132"/>
      <c r="M1527" s="131"/>
      <c r="N1527" s="134"/>
      <c r="O1527" s="95"/>
      <c r="P1527" s="131"/>
      <c r="Q1527" s="381"/>
      <c r="R1527" s="381"/>
      <c r="S1527" s="381"/>
    </row>
    <row r="1528" spans="1:19" ht="12.75" customHeight="1" x14ac:dyDescent="0.25">
      <c r="A1528" s="128" t="str">
        <f t="shared" si="27"/>
        <v/>
      </c>
      <c r="B1528" s="129"/>
      <c r="C1528" s="130"/>
      <c r="D1528" s="98"/>
      <c r="E1528" s="95"/>
      <c r="F1528" s="187"/>
      <c r="G1528" s="98"/>
      <c r="H1528" s="98"/>
      <c r="I1528" s="95"/>
      <c r="J1528" s="131" t="str">
        <f t="shared" si="26"/>
        <v/>
      </c>
      <c r="K1528" s="131"/>
      <c r="L1528" s="132"/>
      <c r="M1528" s="131"/>
      <c r="N1528" s="134"/>
      <c r="O1528" s="95"/>
      <c r="P1528" s="131"/>
      <c r="Q1528" s="381"/>
      <c r="R1528" s="381"/>
      <c r="S1528" s="381"/>
    </row>
    <row r="1529" spans="1:19" ht="12.75" customHeight="1" x14ac:dyDescent="0.25">
      <c r="A1529" s="128" t="str">
        <f t="shared" si="27"/>
        <v/>
      </c>
      <c r="B1529" s="129"/>
      <c r="C1529" s="130"/>
      <c r="D1529" s="98"/>
      <c r="E1529" s="95"/>
      <c r="F1529" s="187"/>
      <c r="G1529" s="98"/>
      <c r="H1529" s="98"/>
      <c r="I1529" s="95"/>
      <c r="J1529" s="131" t="str">
        <f t="shared" si="26"/>
        <v/>
      </c>
      <c r="K1529" s="131"/>
      <c r="L1529" s="132"/>
      <c r="M1529" s="131"/>
      <c r="N1529" s="134"/>
      <c r="O1529" s="95"/>
      <c r="P1529" s="131"/>
      <c r="Q1529" s="381"/>
      <c r="R1529" s="381"/>
      <c r="S1529" s="381"/>
    </row>
    <row r="1530" spans="1:19" ht="12.75" customHeight="1" x14ac:dyDescent="0.25">
      <c r="A1530" s="128" t="str">
        <f t="shared" si="27"/>
        <v/>
      </c>
      <c r="B1530" s="129"/>
      <c r="C1530" s="130"/>
      <c r="D1530" s="98"/>
      <c r="E1530" s="95"/>
      <c r="F1530" s="187"/>
      <c r="G1530" s="98"/>
      <c r="H1530" s="98"/>
      <c r="I1530" s="95"/>
      <c r="J1530" s="131" t="str">
        <f t="shared" si="26"/>
        <v/>
      </c>
      <c r="K1530" s="131"/>
      <c r="L1530" s="132"/>
      <c r="M1530" s="131"/>
      <c r="N1530" s="134"/>
      <c r="O1530" s="95"/>
      <c r="P1530" s="131"/>
      <c r="Q1530" s="381"/>
      <c r="R1530" s="381"/>
      <c r="S1530" s="381"/>
    </row>
    <row r="1531" spans="1:19" ht="12.75" customHeight="1" x14ac:dyDescent="0.25">
      <c r="A1531" s="128" t="str">
        <f t="shared" si="27"/>
        <v/>
      </c>
      <c r="B1531" s="129"/>
      <c r="C1531" s="130"/>
      <c r="D1531" s="98"/>
      <c r="E1531" s="95"/>
      <c r="F1531" s="187"/>
      <c r="G1531" s="98"/>
      <c r="H1531" s="98"/>
      <c r="I1531" s="95"/>
      <c r="J1531" s="131" t="str">
        <f t="shared" si="26"/>
        <v/>
      </c>
      <c r="K1531" s="131"/>
      <c r="L1531" s="132"/>
      <c r="M1531" s="131"/>
      <c r="N1531" s="134"/>
      <c r="O1531" s="95"/>
      <c r="P1531" s="131"/>
      <c r="Q1531" s="381"/>
      <c r="R1531" s="381"/>
      <c r="S1531" s="381"/>
    </row>
    <row r="1532" spans="1:19" ht="12.75" customHeight="1" x14ac:dyDescent="0.25">
      <c r="A1532" s="128" t="str">
        <f t="shared" si="27"/>
        <v/>
      </c>
      <c r="B1532" s="129"/>
      <c r="C1532" s="130"/>
      <c r="D1532" s="98"/>
      <c r="E1532" s="95"/>
      <c r="F1532" s="187"/>
      <c r="G1532" s="98"/>
      <c r="H1532" s="98"/>
      <c r="I1532" s="95"/>
      <c r="J1532" s="131" t="str">
        <f t="shared" si="26"/>
        <v/>
      </c>
      <c r="K1532" s="131"/>
      <c r="L1532" s="132"/>
      <c r="M1532" s="131"/>
      <c r="N1532" s="134"/>
      <c r="O1532" s="95"/>
      <c r="P1532" s="131"/>
      <c r="Q1532" s="381"/>
      <c r="R1532" s="381"/>
      <c r="S1532" s="381"/>
    </row>
    <row r="1533" spans="1:19" ht="12.75" customHeight="1" x14ac:dyDescent="0.25">
      <c r="A1533" s="128" t="str">
        <f t="shared" si="27"/>
        <v/>
      </c>
      <c r="B1533" s="129"/>
      <c r="C1533" s="130"/>
      <c r="D1533" s="98"/>
      <c r="E1533" s="95"/>
      <c r="F1533" s="187"/>
      <c r="G1533" s="98"/>
      <c r="H1533" s="98"/>
      <c r="I1533" s="95"/>
      <c r="J1533" s="131" t="str">
        <f t="shared" si="26"/>
        <v/>
      </c>
      <c r="K1533" s="131"/>
      <c r="L1533" s="132"/>
      <c r="M1533" s="131"/>
      <c r="N1533" s="134"/>
      <c r="O1533" s="95"/>
      <c r="P1533" s="131"/>
      <c r="Q1533" s="381"/>
      <c r="R1533" s="381"/>
      <c r="S1533" s="381"/>
    </row>
    <row r="1534" spans="1:19" ht="12.75" customHeight="1" x14ac:dyDescent="0.25">
      <c r="A1534" s="128" t="str">
        <f t="shared" si="27"/>
        <v/>
      </c>
      <c r="B1534" s="129"/>
      <c r="C1534" s="130"/>
      <c r="D1534" s="98"/>
      <c r="E1534" s="95"/>
      <c r="F1534" s="187"/>
      <c r="G1534" s="98"/>
      <c r="H1534" s="98"/>
      <c r="I1534" s="95"/>
      <c r="J1534" s="131" t="str">
        <f t="shared" si="26"/>
        <v/>
      </c>
      <c r="K1534" s="131"/>
      <c r="L1534" s="132"/>
      <c r="M1534" s="131"/>
      <c r="N1534" s="134"/>
      <c r="O1534" s="95"/>
      <c r="P1534" s="131"/>
      <c r="Q1534" s="381"/>
      <c r="R1534" s="381"/>
      <c r="S1534" s="381"/>
    </row>
    <row r="1535" spans="1:19" ht="12.75" customHeight="1" x14ac:dyDescent="0.25">
      <c r="A1535" s="128" t="str">
        <f t="shared" si="27"/>
        <v/>
      </c>
      <c r="B1535" s="129"/>
      <c r="C1535" s="130"/>
      <c r="D1535" s="98"/>
      <c r="E1535" s="95"/>
      <c r="F1535" s="187"/>
      <c r="G1535" s="98"/>
      <c r="H1535" s="98"/>
      <c r="I1535" s="95"/>
      <c r="J1535" s="131" t="str">
        <f t="shared" si="26"/>
        <v/>
      </c>
      <c r="K1535" s="131"/>
      <c r="L1535" s="132"/>
      <c r="M1535" s="131"/>
      <c r="N1535" s="134"/>
      <c r="O1535" s="95"/>
      <c r="P1535" s="131"/>
      <c r="Q1535" s="381"/>
      <c r="R1535" s="381"/>
      <c r="S1535" s="381"/>
    </row>
    <row r="1536" spans="1:19" ht="12.75" customHeight="1" x14ac:dyDescent="0.25">
      <c r="A1536" s="128" t="str">
        <f t="shared" si="27"/>
        <v/>
      </c>
      <c r="B1536" s="129"/>
      <c r="C1536" s="130"/>
      <c r="D1536" s="98"/>
      <c r="E1536" s="95"/>
      <c r="F1536" s="187"/>
      <c r="G1536" s="98"/>
      <c r="H1536" s="98"/>
      <c r="I1536" s="95"/>
      <c r="J1536" s="131" t="str">
        <f t="shared" si="26"/>
        <v/>
      </c>
      <c r="K1536" s="131"/>
      <c r="L1536" s="132"/>
      <c r="M1536" s="131"/>
      <c r="N1536" s="134"/>
      <c r="O1536" s="95"/>
      <c r="P1536" s="131"/>
      <c r="Q1536" s="381"/>
      <c r="R1536" s="381"/>
      <c r="S1536" s="381"/>
    </row>
    <row r="1537" spans="1:19" ht="12.75" customHeight="1" x14ac:dyDescent="0.25">
      <c r="A1537" s="128" t="str">
        <f t="shared" si="27"/>
        <v/>
      </c>
      <c r="B1537" s="129"/>
      <c r="C1537" s="130"/>
      <c r="D1537" s="98"/>
      <c r="E1537" s="95"/>
      <c r="F1537" s="187"/>
      <c r="G1537" s="98"/>
      <c r="H1537" s="98"/>
      <c r="I1537" s="95"/>
      <c r="J1537" s="131" t="str">
        <f t="shared" si="26"/>
        <v/>
      </c>
      <c r="K1537" s="131"/>
      <c r="L1537" s="132"/>
      <c r="M1537" s="131"/>
      <c r="N1537" s="134"/>
      <c r="O1537" s="95"/>
      <c r="P1537" s="131"/>
      <c r="Q1537" s="381"/>
      <c r="R1537" s="381"/>
      <c r="S1537" s="381"/>
    </row>
    <row r="1538" spans="1:19" ht="12.75" customHeight="1" x14ac:dyDescent="0.25">
      <c r="A1538" s="128" t="str">
        <f t="shared" si="27"/>
        <v/>
      </c>
      <c r="B1538" s="129"/>
      <c r="C1538" s="130"/>
      <c r="D1538" s="98"/>
      <c r="E1538" s="95"/>
      <c r="F1538" s="187"/>
      <c r="G1538" s="98"/>
      <c r="H1538" s="98"/>
      <c r="I1538" s="95"/>
      <c r="J1538" s="131" t="str">
        <f t="shared" si="26"/>
        <v/>
      </c>
      <c r="K1538" s="131"/>
      <c r="L1538" s="132"/>
      <c r="M1538" s="131"/>
      <c r="N1538" s="134"/>
      <c r="O1538" s="95"/>
      <c r="P1538" s="131"/>
      <c r="Q1538" s="381"/>
      <c r="R1538" s="381"/>
      <c r="S1538" s="381"/>
    </row>
    <row r="1539" spans="1:19" ht="12.75" customHeight="1" x14ac:dyDescent="0.25">
      <c r="A1539" s="128" t="str">
        <f t="shared" si="27"/>
        <v/>
      </c>
      <c r="B1539" s="129"/>
      <c r="C1539" s="130"/>
      <c r="D1539" s="98"/>
      <c r="E1539" s="95"/>
      <c r="F1539" s="187"/>
      <c r="G1539" s="98"/>
      <c r="H1539" s="98"/>
      <c r="I1539" s="95"/>
      <c r="J1539" s="131" t="str">
        <f t="shared" si="26"/>
        <v/>
      </c>
      <c r="K1539" s="131"/>
      <c r="L1539" s="132"/>
      <c r="M1539" s="131"/>
      <c r="N1539" s="134"/>
      <c r="O1539" s="95"/>
      <c r="P1539" s="131"/>
      <c r="Q1539" s="381"/>
      <c r="R1539" s="381"/>
      <c r="S1539" s="381"/>
    </row>
    <row r="1540" spans="1:19" ht="12.75" customHeight="1" x14ac:dyDescent="0.25">
      <c r="A1540" s="128" t="str">
        <f t="shared" si="27"/>
        <v/>
      </c>
      <c r="B1540" s="129"/>
      <c r="C1540" s="130"/>
      <c r="D1540" s="98"/>
      <c r="E1540" s="95"/>
      <c r="F1540" s="187"/>
      <c r="G1540" s="98"/>
      <c r="H1540" s="98"/>
      <c r="I1540" s="95"/>
      <c r="J1540" s="131" t="str">
        <f t="shared" si="26"/>
        <v/>
      </c>
      <c r="K1540" s="131"/>
      <c r="L1540" s="132"/>
      <c r="M1540" s="131"/>
      <c r="N1540" s="134"/>
      <c r="O1540" s="95"/>
      <c r="P1540" s="131"/>
      <c r="Q1540" s="381"/>
      <c r="R1540" s="381"/>
      <c r="S1540" s="381"/>
    </row>
    <row r="1541" spans="1:19" ht="12.75" customHeight="1" x14ac:dyDescent="0.25">
      <c r="A1541" s="128" t="str">
        <f t="shared" si="27"/>
        <v/>
      </c>
      <c r="B1541" s="129"/>
      <c r="C1541" s="130"/>
      <c r="D1541" s="98"/>
      <c r="E1541" s="95"/>
      <c r="F1541" s="187"/>
      <c r="G1541" s="98"/>
      <c r="H1541" s="98"/>
      <c r="I1541" s="95"/>
      <c r="J1541" s="131" t="str">
        <f t="shared" si="26"/>
        <v/>
      </c>
      <c r="K1541" s="131"/>
      <c r="L1541" s="132"/>
      <c r="M1541" s="131"/>
      <c r="N1541" s="134"/>
      <c r="O1541" s="95"/>
      <c r="P1541" s="131"/>
      <c r="Q1541" s="381"/>
      <c r="R1541" s="381"/>
      <c r="S1541" s="381"/>
    </row>
    <row r="1542" spans="1:19" ht="12.75" customHeight="1" x14ac:dyDescent="0.25">
      <c r="A1542" s="128" t="str">
        <f t="shared" si="27"/>
        <v/>
      </c>
      <c r="B1542" s="129"/>
      <c r="C1542" s="130"/>
      <c r="D1542" s="98"/>
      <c r="E1542" s="95"/>
      <c r="F1542" s="187"/>
      <c r="G1542" s="98"/>
      <c r="H1542" s="98"/>
      <c r="I1542" s="95"/>
      <c r="J1542" s="131" t="str">
        <f t="shared" si="26"/>
        <v/>
      </c>
      <c r="K1542" s="131"/>
      <c r="L1542" s="132"/>
      <c r="M1542" s="131"/>
      <c r="N1542" s="134"/>
      <c r="O1542" s="95"/>
      <c r="P1542" s="131"/>
      <c r="Q1542" s="381"/>
      <c r="R1542" s="381"/>
      <c r="S1542" s="381"/>
    </row>
    <row r="1543" spans="1:19" ht="12.75" customHeight="1" x14ac:dyDescent="0.25">
      <c r="A1543" s="128" t="str">
        <f t="shared" si="27"/>
        <v/>
      </c>
      <c r="B1543" s="129"/>
      <c r="C1543" s="130"/>
      <c r="D1543" s="98"/>
      <c r="E1543" s="95"/>
      <c r="F1543" s="187"/>
      <c r="G1543" s="98"/>
      <c r="H1543" s="98"/>
      <c r="I1543" s="95"/>
      <c r="J1543" s="131" t="str">
        <f t="shared" si="26"/>
        <v/>
      </c>
      <c r="K1543" s="131"/>
      <c r="L1543" s="132"/>
      <c r="M1543" s="131"/>
      <c r="N1543" s="134"/>
      <c r="O1543" s="95"/>
      <c r="P1543" s="131"/>
      <c r="Q1543" s="381"/>
      <c r="R1543" s="381"/>
      <c r="S1543" s="381"/>
    </row>
    <row r="1544" spans="1:19" ht="12.75" customHeight="1" x14ac:dyDescent="0.25">
      <c r="A1544" s="128" t="str">
        <f t="shared" si="27"/>
        <v/>
      </c>
      <c r="B1544" s="129"/>
      <c r="C1544" s="130"/>
      <c r="D1544" s="98"/>
      <c r="E1544" s="95"/>
      <c r="F1544" s="187"/>
      <c r="G1544" s="98"/>
      <c r="H1544" s="98"/>
      <c r="I1544" s="95"/>
      <c r="J1544" s="131" t="str">
        <f t="shared" si="26"/>
        <v/>
      </c>
      <c r="K1544" s="131"/>
      <c r="L1544" s="132"/>
      <c r="M1544" s="131"/>
      <c r="N1544" s="134"/>
      <c r="O1544" s="95"/>
      <c r="P1544" s="131"/>
      <c r="Q1544" s="381"/>
      <c r="R1544" s="381"/>
      <c r="S1544" s="381"/>
    </row>
    <row r="1545" spans="1:19" ht="12.75" customHeight="1" x14ac:dyDescent="0.25">
      <c r="A1545" s="128" t="str">
        <f t="shared" si="27"/>
        <v/>
      </c>
      <c r="B1545" s="129"/>
      <c r="C1545" s="130"/>
      <c r="D1545" s="98"/>
      <c r="E1545" s="95"/>
      <c r="F1545" s="187"/>
      <c r="G1545" s="98"/>
      <c r="H1545" s="98"/>
      <c r="I1545" s="95"/>
      <c r="J1545" s="131" t="str">
        <f t="shared" si="26"/>
        <v/>
      </c>
      <c r="K1545" s="131"/>
      <c r="L1545" s="132"/>
      <c r="M1545" s="131"/>
      <c r="N1545" s="134"/>
      <c r="O1545" s="95"/>
      <c r="P1545" s="131"/>
      <c r="Q1545" s="381"/>
      <c r="R1545" s="381"/>
      <c r="S1545" s="381"/>
    </row>
    <row r="1546" spans="1:19" ht="12.75" customHeight="1" x14ac:dyDescent="0.25">
      <c r="A1546" s="128" t="str">
        <f t="shared" si="27"/>
        <v/>
      </c>
      <c r="B1546" s="129"/>
      <c r="C1546" s="130"/>
      <c r="D1546" s="98"/>
      <c r="E1546" s="95"/>
      <c r="F1546" s="187"/>
      <c r="G1546" s="98"/>
      <c r="H1546" s="98"/>
      <c r="I1546" s="95"/>
      <c r="J1546" s="131" t="str">
        <f t="shared" si="26"/>
        <v/>
      </c>
      <c r="K1546" s="131"/>
      <c r="L1546" s="132"/>
      <c r="M1546" s="131"/>
      <c r="N1546" s="134"/>
      <c r="O1546" s="95"/>
      <c r="P1546" s="131"/>
      <c r="Q1546" s="381"/>
      <c r="R1546" s="381"/>
      <c r="S1546" s="381"/>
    </row>
    <row r="1547" spans="1:19" ht="12.75" customHeight="1" x14ac:dyDescent="0.25">
      <c r="A1547" s="128" t="str">
        <f t="shared" si="27"/>
        <v/>
      </c>
      <c r="B1547" s="129"/>
      <c r="C1547" s="130"/>
      <c r="D1547" s="98"/>
      <c r="E1547" s="95"/>
      <c r="F1547" s="187"/>
      <c r="G1547" s="98"/>
      <c r="H1547" s="98"/>
      <c r="I1547" s="95"/>
      <c r="J1547" s="131" t="str">
        <f t="shared" si="26"/>
        <v/>
      </c>
      <c r="K1547" s="131"/>
      <c r="L1547" s="132"/>
      <c r="M1547" s="131"/>
      <c r="N1547" s="134"/>
      <c r="O1547" s="95"/>
      <c r="P1547" s="131"/>
      <c r="Q1547" s="381"/>
      <c r="R1547" s="381"/>
      <c r="S1547" s="381"/>
    </row>
    <row r="1548" spans="1:19" ht="12.75" customHeight="1" x14ac:dyDescent="0.25">
      <c r="A1548" s="128" t="str">
        <f t="shared" si="27"/>
        <v/>
      </c>
      <c r="B1548" s="129"/>
      <c r="C1548" s="130"/>
      <c r="D1548" s="98"/>
      <c r="E1548" s="95"/>
      <c r="F1548" s="187"/>
      <c r="G1548" s="98"/>
      <c r="H1548" s="98"/>
      <c r="I1548" s="95"/>
      <c r="J1548" s="131" t="str">
        <f t="shared" si="26"/>
        <v/>
      </c>
      <c r="K1548" s="131"/>
      <c r="L1548" s="132"/>
      <c r="M1548" s="131"/>
      <c r="N1548" s="134"/>
      <c r="O1548" s="95"/>
      <c r="P1548" s="131"/>
      <c r="Q1548" s="381"/>
      <c r="R1548" s="381"/>
      <c r="S1548" s="381"/>
    </row>
    <row r="1549" spans="1:19" ht="12.75" customHeight="1" x14ac:dyDescent="0.25">
      <c r="A1549" s="128" t="str">
        <f t="shared" si="27"/>
        <v/>
      </c>
      <c r="B1549" s="129"/>
      <c r="C1549" s="130"/>
      <c r="D1549" s="98"/>
      <c r="E1549" s="95"/>
      <c r="F1549" s="187"/>
      <c r="G1549" s="98"/>
      <c r="H1549" s="98"/>
      <c r="I1549" s="95"/>
      <c r="J1549" s="131" t="str">
        <f t="shared" si="26"/>
        <v/>
      </c>
      <c r="K1549" s="131"/>
      <c r="L1549" s="132"/>
      <c r="M1549" s="131"/>
      <c r="N1549" s="134"/>
      <c r="O1549" s="95"/>
      <c r="P1549" s="131"/>
      <c r="Q1549" s="381"/>
      <c r="R1549" s="381"/>
      <c r="S1549" s="381"/>
    </row>
    <row r="1550" spans="1:19" ht="12.75" customHeight="1" x14ac:dyDescent="0.25">
      <c r="A1550" s="128" t="str">
        <f t="shared" si="27"/>
        <v/>
      </c>
      <c r="B1550" s="129"/>
      <c r="C1550" s="130"/>
      <c r="D1550" s="98"/>
      <c r="E1550" s="95"/>
      <c r="F1550" s="187"/>
      <c r="G1550" s="98"/>
      <c r="H1550" s="98"/>
      <c r="I1550" s="95"/>
      <c r="J1550" s="131" t="str">
        <f t="shared" si="26"/>
        <v/>
      </c>
      <c r="K1550" s="131"/>
      <c r="L1550" s="132"/>
      <c r="M1550" s="131"/>
      <c r="N1550" s="134"/>
      <c r="O1550" s="95"/>
      <c r="P1550" s="131"/>
      <c r="Q1550" s="381"/>
      <c r="R1550" s="381"/>
      <c r="S1550" s="381"/>
    </row>
    <row r="1551" spans="1:19" ht="12.75" customHeight="1" x14ac:dyDescent="0.25">
      <c r="A1551" s="128" t="str">
        <f t="shared" si="27"/>
        <v/>
      </c>
      <c r="B1551" s="129"/>
      <c r="C1551" s="130"/>
      <c r="D1551" s="98"/>
      <c r="E1551" s="95"/>
      <c r="F1551" s="187"/>
      <c r="G1551" s="98"/>
      <c r="H1551" s="98"/>
      <c r="I1551" s="95"/>
      <c r="J1551" s="131" t="str">
        <f t="shared" si="26"/>
        <v/>
      </c>
      <c r="K1551" s="131"/>
      <c r="L1551" s="132"/>
      <c r="M1551" s="131"/>
      <c r="N1551" s="134"/>
      <c r="O1551" s="95"/>
      <c r="P1551" s="131"/>
      <c r="Q1551" s="381"/>
      <c r="R1551" s="381"/>
      <c r="S1551" s="381"/>
    </row>
    <row r="1552" spans="1:19" ht="12.75" customHeight="1" x14ac:dyDescent="0.25">
      <c r="A1552" s="128" t="str">
        <f t="shared" si="27"/>
        <v/>
      </c>
      <c r="B1552" s="129"/>
      <c r="C1552" s="130"/>
      <c r="D1552" s="98"/>
      <c r="E1552" s="95"/>
      <c r="F1552" s="187"/>
      <c r="G1552" s="98"/>
      <c r="H1552" s="98"/>
      <c r="I1552" s="95"/>
      <c r="J1552" s="131" t="str">
        <f t="shared" ref="J1552:J1806" si="28">IF(P1552="","",IF(LEN(P1552)&gt;14,P1552,"CPF Protegido - LGPD"))</f>
        <v/>
      </c>
      <c r="K1552" s="131"/>
      <c r="L1552" s="132"/>
      <c r="M1552" s="131"/>
      <c r="N1552" s="134"/>
      <c r="O1552" s="95"/>
      <c r="P1552" s="131"/>
      <c r="Q1552" s="381"/>
      <c r="R1552" s="381"/>
      <c r="S1552" s="381"/>
    </row>
    <row r="1553" spans="1:19" ht="12.75" customHeight="1" x14ac:dyDescent="0.25">
      <c r="A1553" s="128" t="str">
        <f t="shared" si="27"/>
        <v/>
      </c>
      <c r="B1553" s="129"/>
      <c r="C1553" s="130"/>
      <c r="D1553" s="98"/>
      <c r="E1553" s="95"/>
      <c r="F1553" s="187"/>
      <c r="G1553" s="98"/>
      <c r="H1553" s="98"/>
      <c r="I1553" s="95"/>
      <c r="J1553" s="131" t="str">
        <f t="shared" si="28"/>
        <v/>
      </c>
      <c r="K1553" s="131"/>
      <c r="L1553" s="132"/>
      <c r="M1553" s="131"/>
      <c r="N1553" s="134"/>
      <c r="O1553" s="95"/>
      <c r="P1553" s="131"/>
      <c r="Q1553" s="381"/>
      <c r="R1553" s="381"/>
      <c r="S1553" s="381"/>
    </row>
    <row r="1554" spans="1:19" ht="12.75" customHeight="1" x14ac:dyDescent="0.25">
      <c r="A1554" s="128" t="str">
        <f t="shared" si="27"/>
        <v/>
      </c>
      <c r="B1554" s="129"/>
      <c r="C1554" s="130"/>
      <c r="D1554" s="98"/>
      <c r="E1554" s="95"/>
      <c r="F1554" s="187"/>
      <c r="G1554" s="98"/>
      <c r="H1554" s="98"/>
      <c r="I1554" s="95"/>
      <c r="J1554" s="131" t="str">
        <f t="shared" si="28"/>
        <v/>
      </c>
      <c r="K1554" s="131"/>
      <c r="L1554" s="132"/>
      <c r="M1554" s="131"/>
      <c r="N1554" s="134"/>
      <c r="O1554" s="95"/>
      <c r="P1554" s="131"/>
      <c r="Q1554" s="381"/>
      <c r="R1554" s="381"/>
      <c r="S1554" s="381"/>
    </row>
    <row r="1555" spans="1:19" ht="12.75" customHeight="1" x14ac:dyDescent="0.25">
      <c r="A1555" s="128" t="str">
        <f t="shared" si="27"/>
        <v/>
      </c>
      <c r="B1555" s="129"/>
      <c r="C1555" s="130"/>
      <c r="D1555" s="98"/>
      <c r="E1555" s="95"/>
      <c r="F1555" s="187"/>
      <c r="G1555" s="98"/>
      <c r="H1555" s="98"/>
      <c r="I1555" s="95"/>
      <c r="J1555" s="131" t="str">
        <f t="shared" si="28"/>
        <v/>
      </c>
      <c r="K1555" s="131"/>
      <c r="L1555" s="132"/>
      <c r="M1555" s="131"/>
      <c r="N1555" s="134"/>
      <c r="O1555" s="95"/>
      <c r="P1555" s="131"/>
      <c r="Q1555" s="381"/>
      <c r="R1555" s="381"/>
      <c r="S1555" s="381"/>
    </row>
    <row r="1556" spans="1:19" ht="12.75" customHeight="1" x14ac:dyDescent="0.25">
      <c r="A1556" s="128" t="str">
        <f t="shared" si="27"/>
        <v/>
      </c>
      <c r="B1556" s="129"/>
      <c r="C1556" s="130"/>
      <c r="D1556" s="98"/>
      <c r="E1556" s="95"/>
      <c r="F1556" s="187"/>
      <c r="G1556" s="98"/>
      <c r="H1556" s="98"/>
      <c r="I1556" s="95"/>
      <c r="J1556" s="131" t="str">
        <f t="shared" si="28"/>
        <v/>
      </c>
      <c r="K1556" s="131"/>
      <c r="L1556" s="132"/>
      <c r="M1556" s="131"/>
      <c r="N1556" s="134"/>
      <c r="O1556" s="95"/>
      <c r="P1556" s="131"/>
      <c r="Q1556" s="381"/>
      <c r="R1556" s="381"/>
      <c r="S1556" s="381"/>
    </row>
    <row r="1557" spans="1:19" ht="12.75" customHeight="1" x14ac:dyDescent="0.25">
      <c r="A1557" s="128" t="str">
        <f t="shared" si="27"/>
        <v/>
      </c>
      <c r="B1557" s="129"/>
      <c r="C1557" s="130"/>
      <c r="D1557" s="98"/>
      <c r="E1557" s="95"/>
      <c r="F1557" s="187"/>
      <c r="G1557" s="98"/>
      <c r="H1557" s="98"/>
      <c r="I1557" s="95"/>
      <c r="J1557" s="131" t="str">
        <f t="shared" si="28"/>
        <v/>
      </c>
      <c r="K1557" s="131"/>
      <c r="L1557" s="132"/>
      <c r="M1557" s="131"/>
      <c r="N1557" s="134"/>
      <c r="O1557" s="95"/>
      <c r="P1557" s="131"/>
      <c r="Q1557" s="381"/>
      <c r="R1557" s="381"/>
      <c r="S1557" s="381"/>
    </row>
    <row r="1558" spans="1:19" ht="12.75" customHeight="1" x14ac:dyDescent="0.25">
      <c r="A1558" s="128" t="str">
        <f t="shared" si="27"/>
        <v/>
      </c>
      <c r="B1558" s="129"/>
      <c r="C1558" s="130"/>
      <c r="D1558" s="98"/>
      <c r="E1558" s="95"/>
      <c r="F1558" s="187"/>
      <c r="G1558" s="98"/>
      <c r="H1558" s="98"/>
      <c r="I1558" s="95"/>
      <c r="J1558" s="131" t="str">
        <f t="shared" si="28"/>
        <v/>
      </c>
      <c r="K1558" s="131"/>
      <c r="L1558" s="132"/>
      <c r="M1558" s="131"/>
      <c r="N1558" s="134"/>
      <c r="O1558" s="95"/>
      <c r="P1558" s="131"/>
      <c r="Q1558" s="381"/>
      <c r="R1558" s="381"/>
      <c r="S1558" s="381"/>
    </row>
    <row r="1559" spans="1:19" ht="12.75" customHeight="1" x14ac:dyDescent="0.25">
      <c r="A1559" s="128" t="str">
        <f t="shared" si="27"/>
        <v/>
      </c>
      <c r="B1559" s="129"/>
      <c r="C1559" s="130"/>
      <c r="D1559" s="98"/>
      <c r="E1559" s="95"/>
      <c r="F1559" s="187"/>
      <c r="G1559" s="98"/>
      <c r="H1559" s="98"/>
      <c r="I1559" s="95"/>
      <c r="J1559" s="131" t="str">
        <f t="shared" si="28"/>
        <v/>
      </c>
      <c r="K1559" s="131"/>
      <c r="L1559" s="132"/>
      <c r="M1559" s="131"/>
      <c r="N1559" s="134"/>
      <c r="O1559" s="95"/>
      <c r="P1559" s="131"/>
      <c r="Q1559" s="381"/>
      <c r="R1559" s="381"/>
      <c r="S1559" s="381"/>
    </row>
    <row r="1560" spans="1:19" ht="12.75" customHeight="1" x14ac:dyDescent="0.25">
      <c r="A1560" s="128" t="str">
        <f t="shared" si="27"/>
        <v/>
      </c>
      <c r="B1560" s="129"/>
      <c r="C1560" s="130"/>
      <c r="D1560" s="98"/>
      <c r="E1560" s="95"/>
      <c r="F1560" s="187"/>
      <c r="G1560" s="98"/>
      <c r="H1560" s="98"/>
      <c r="I1560" s="95"/>
      <c r="J1560" s="131" t="str">
        <f t="shared" si="28"/>
        <v/>
      </c>
      <c r="K1560" s="131"/>
      <c r="L1560" s="132"/>
      <c r="M1560" s="131"/>
      <c r="N1560" s="134"/>
      <c r="O1560" s="95"/>
      <c r="P1560" s="131"/>
      <c r="Q1560" s="381"/>
      <c r="R1560" s="381"/>
      <c r="S1560" s="381"/>
    </row>
    <row r="1561" spans="1:19" ht="12.75" customHeight="1" x14ac:dyDescent="0.25">
      <c r="A1561" s="128" t="str">
        <f t="shared" si="27"/>
        <v/>
      </c>
      <c r="B1561" s="129"/>
      <c r="C1561" s="130"/>
      <c r="D1561" s="98"/>
      <c r="E1561" s="95"/>
      <c r="F1561" s="187"/>
      <c r="G1561" s="98"/>
      <c r="H1561" s="98"/>
      <c r="I1561" s="95"/>
      <c r="J1561" s="131" t="str">
        <f t="shared" si="28"/>
        <v/>
      </c>
      <c r="K1561" s="131"/>
      <c r="L1561" s="132"/>
      <c r="M1561" s="131"/>
      <c r="N1561" s="134"/>
      <c r="O1561" s="95"/>
      <c r="P1561" s="131"/>
      <c r="Q1561" s="381"/>
      <c r="R1561" s="381"/>
      <c r="S1561" s="381"/>
    </row>
    <row r="1562" spans="1:19" ht="12.75" customHeight="1" x14ac:dyDescent="0.25">
      <c r="A1562" s="128" t="str">
        <f t="shared" si="27"/>
        <v/>
      </c>
      <c r="B1562" s="129"/>
      <c r="C1562" s="130"/>
      <c r="D1562" s="98"/>
      <c r="E1562" s="95"/>
      <c r="F1562" s="187"/>
      <c r="G1562" s="98"/>
      <c r="H1562" s="98"/>
      <c r="I1562" s="95"/>
      <c r="J1562" s="131" t="str">
        <f t="shared" si="28"/>
        <v/>
      </c>
      <c r="K1562" s="131"/>
      <c r="L1562" s="132"/>
      <c r="M1562" s="131"/>
      <c r="N1562" s="134"/>
      <c r="O1562" s="95"/>
      <c r="P1562" s="131"/>
      <c r="Q1562" s="381"/>
      <c r="R1562" s="381"/>
      <c r="S1562" s="381"/>
    </row>
    <row r="1563" spans="1:19" ht="12.75" customHeight="1" x14ac:dyDescent="0.25">
      <c r="A1563" s="128" t="str">
        <f t="shared" si="27"/>
        <v/>
      </c>
      <c r="B1563" s="129"/>
      <c r="C1563" s="130"/>
      <c r="D1563" s="98"/>
      <c r="E1563" s="95"/>
      <c r="F1563" s="187"/>
      <c r="G1563" s="98"/>
      <c r="H1563" s="98"/>
      <c r="I1563" s="95"/>
      <c r="J1563" s="131" t="str">
        <f t="shared" si="28"/>
        <v/>
      </c>
      <c r="K1563" s="131"/>
      <c r="L1563" s="132"/>
      <c r="M1563" s="131"/>
      <c r="N1563" s="134"/>
      <c r="O1563" s="95"/>
      <c r="P1563" s="131"/>
      <c r="Q1563" s="381"/>
      <c r="R1563" s="381"/>
      <c r="S1563" s="381"/>
    </row>
    <row r="1564" spans="1:19" ht="12.75" customHeight="1" x14ac:dyDescent="0.25">
      <c r="A1564" s="128" t="str">
        <f t="shared" si="27"/>
        <v/>
      </c>
      <c r="B1564" s="129"/>
      <c r="C1564" s="130"/>
      <c r="D1564" s="98"/>
      <c r="E1564" s="95"/>
      <c r="F1564" s="187"/>
      <c r="G1564" s="98"/>
      <c r="H1564" s="98"/>
      <c r="I1564" s="95"/>
      <c r="J1564" s="131" t="str">
        <f t="shared" si="28"/>
        <v/>
      </c>
      <c r="K1564" s="131"/>
      <c r="L1564" s="132"/>
      <c r="M1564" s="131"/>
      <c r="N1564" s="134"/>
      <c r="O1564" s="95"/>
      <c r="P1564" s="131"/>
      <c r="Q1564" s="381"/>
      <c r="R1564" s="381"/>
      <c r="S1564" s="381"/>
    </row>
    <row r="1565" spans="1:19" ht="12.75" customHeight="1" x14ac:dyDescent="0.25">
      <c r="A1565" s="128" t="str">
        <f t="shared" si="27"/>
        <v/>
      </c>
      <c r="B1565" s="129"/>
      <c r="C1565" s="130"/>
      <c r="D1565" s="98"/>
      <c r="E1565" s="95"/>
      <c r="F1565" s="187"/>
      <c r="G1565" s="98"/>
      <c r="H1565" s="98"/>
      <c r="I1565" s="95"/>
      <c r="J1565" s="131" t="str">
        <f t="shared" si="28"/>
        <v/>
      </c>
      <c r="K1565" s="131"/>
      <c r="L1565" s="132"/>
      <c r="M1565" s="131"/>
      <c r="N1565" s="134"/>
      <c r="O1565" s="95"/>
      <c r="P1565" s="131"/>
      <c r="Q1565" s="381"/>
      <c r="R1565" s="381"/>
      <c r="S1565" s="381"/>
    </row>
    <row r="1566" spans="1:19" ht="12.75" customHeight="1" x14ac:dyDescent="0.25">
      <c r="A1566" s="128" t="str">
        <f t="shared" si="27"/>
        <v/>
      </c>
      <c r="B1566" s="129"/>
      <c r="C1566" s="130"/>
      <c r="D1566" s="98"/>
      <c r="E1566" s="95"/>
      <c r="F1566" s="187"/>
      <c r="G1566" s="98"/>
      <c r="H1566" s="98"/>
      <c r="I1566" s="95"/>
      <c r="J1566" s="131" t="str">
        <f t="shared" si="28"/>
        <v/>
      </c>
      <c r="K1566" s="131"/>
      <c r="L1566" s="132"/>
      <c r="M1566" s="131"/>
      <c r="N1566" s="134"/>
      <c r="O1566" s="95"/>
      <c r="P1566" s="131"/>
      <c r="Q1566" s="381"/>
      <c r="R1566" s="381"/>
      <c r="S1566" s="381"/>
    </row>
    <row r="1567" spans="1:19" ht="12.75" customHeight="1" x14ac:dyDescent="0.25">
      <c r="A1567" s="128" t="str">
        <f t="shared" si="27"/>
        <v/>
      </c>
      <c r="B1567" s="129"/>
      <c r="C1567" s="130"/>
      <c r="D1567" s="98"/>
      <c r="E1567" s="95"/>
      <c r="F1567" s="187"/>
      <c r="G1567" s="98"/>
      <c r="H1567" s="98"/>
      <c r="I1567" s="95"/>
      <c r="J1567" s="131" t="str">
        <f t="shared" si="28"/>
        <v/>
      </c>
      <c r="K1567" s="131"/>
      <c r="L1567" s="132"/>
      <c r="M1567" s="131"/>
      <c r="N1567" s="134"/>
      <c r="O1567" s="95"/>
      <c r="P1567" s="131"/>
      <c r="Q1567" s="381"/>
      <c r="R1567" s="381"/>
      <c r="S1567" s="381"/>
    </row>
    <row r="1568" spans="1:19" ht="12.75" customHeight="1" x14ac:dyDescent="0.25">
      <c r="A1568" s="128" t="str">
        <f t="shared" si="27"/>
        <v/>
      </c>
      <c r="B1568" s="129"/>
      <c r="C1568" s="130"/>
      <c r="D1568" s="98"/>
      <c r="E1568" s="95"/>
      <c r="F1568" s="187"/>
      <c r="G1568" s="98"/>
      <c r="H1568" s="98"/>
      <c r="I1568" s="95"/>
      <c r="J1568" s="131" t="str">
        <f t="shared" si="28"/>
        <v/>
      </c>
      <c r="K1568" s="131"/>
      <c r="L1568" s="132"/>
      <c r="M1568" s="131"/>
      <c r="N1568" s="134"/>
      <c r="O1568" s="95"/>
      <c r="P1568" s="131"/>
      <c r="Q1568" s="381"/>
      <c r="R1568" s="381"/>
      <c r="S1568" s="381"/>
    </row>
    <row r="1569" spans="1:19" ht="12.75" customHeight="1" x14ac:dyDescent="0.25">
      <c r="A1569" s="128" t="str">
        <f t="shared" si="27"/>
        <v/>
      </c>
      <c r="B1569" s="129"/>
      <c r="C1569" s="130"/>
      <c r="D1569" s="98"/>
      <c r="E1569" s="95"/>
      <c r="F1569" s="187"/>
      <c r="G1569" s="98"/>
      <c r="H1569" s="98"/>
      <c r="I1569" s="95"/>
      <c r="J1569" s="131" t="str">
        <f t="shared" si="28"/>
        <v/>
      </c>
      <c r="K1569" s="131"/>
      <c r="L1569" s="132"/>
      <c r="M1569" s="131"/>
      <c r="N1569" s="134"/>
      <c r="O1569" s="95"/>
      <c r="P1569" s="131"/>
      <c r="Q1569" s="381"/>
      <c r="R1569" s="381"/>
      <c r="S1569" s="381"/>
    </row>
    <row r="1570" spans="1:19" ht="12.75" customHeight="1" x14ac:dyDescent="0.25">
      <c r="A1570" s="128" t="str">
        <f t="shared" si="27"/>
        <v/>
      </c>
      <c r="B1570" s="129"/>
      <c r="C1570" s="130"/>
      <c r="D1570" s="98"/>
      <c r="E1570" s="95"/>
      <c r="F1570" s="187"/>
      <c r="G1570" s="98"/>
      <c r="H1570" s="98"/>
      <c r="I1570" s="95"/>
      <c r="J1570" s="131" t="str">
        <f t="shared" si="28"/>
        <v/>
      </c>
      <c r="K1570" s="131"/>
      <c r="L1570" s="132"/>
      <c r="M1570" s="131"/>
      <c r="N1570" s="134"/>
      <c r="O1570" s="95"/>
      <c r="P1570" s="131"/>
      <c r="Q1570" s="381"/>
      <c r="R1570" s="381"/>
      <c r="S1570" s="381"/>
    </row>
    <row r="1571" spans="1:19" ht="12.75" customHeight="1" x14ac:dyDescent="0.25">
      <c r="A1571" s="128" t="str">
        <f t="shared" si="27"/>
        <v/>
      </c>
      <c r="B1571" s="129"/>
      <c r="C1571" s="130"/>
      <c r="D1571" s="98"/>
      <c r="E1571" s="95"/>
      <c r="F1571" s="187"/>
      <c r="G1571" s="98"/>
      <c r="H1571" s="98"/>
      <c r="I1571" s="95"/>
      <c r="J1571" s="131" t="str">
        <f t="shared" si="28"/>
        <v/>
      </c>
      <c r="K1571" s="131"/>
      <c r="L1571" s="132"/>
      <c r="M1571" s="131"/>
      <c r="N1571" s="134"/>
      <c r="O1571" s="95"/>
      <c r="P1571" s="131"/>
      <c r="Q1571" s="381"/>
      <c r="R1571" s="381"/>
      <c r="S1571" s="381"/>
    </row>
    <row r="1572" spans="1:19" ht="12.75" customHeight="1" x14ac:dyDescent="0.25">
      <c r="A1572" s="128" t="str">
        <f t="shared" si="27"/>
        <v/>
      </c>
      <c r="B1572" s="129"/>
      <c r="C1572" s="130"/>
      <c r="D1572" s="98"/>
      <c r="E1572" s="95"/>
      <c r="F1572" s="187"/>
      <c r="G1572" s="98"/>
      <c r="H1572" s="98"/>
      <c r="I1572" s="95"/>
      <c r="J1572" s="131" t="str">
        <f t="shared" si="28"/>
        <v/>
      </c>
      <c r="K1572" s="131"/>
      <c r="L1572" s="132"/>
      <c r="M1572" s="131"/>
      <c r="N1572" s="134"/>
      <c r="O1572" s="95"/>
      <c r="P1572" s="131"/>
      <c r="Q1572" s="381"/>
      <c r="R1572" s="381"/>
      <c r="S1572" s="381"/>
    </row>
    <row r="1573" spans="1:19" ht="12.75" customHeight="1" x14ac:dyDescent="0.25">
      <c r="A1573" s="128" t="str">
        <f t="shared" si="27"/>
        <v/>
      </c>
      <c r="B1573" s="129"/>
      <c r="C1573" s="130"/>
      <c r="D1573" s="98"/>
      <c r="E1573" s="95"/>
      <c r="F1573" s="187"/>
      <c r="G1573" s="98"/>
      <c r="H1573" s="98"/>
      <c r="I1573" s="95"/>
      <c r="J1573" s="131" t="str">
        <f t="shared" si="28"/>
        <v/>
      </c>
      <c r="K1573" s="131"/>
      <c r="L1573" s="132"/>
      <c r="M1573" s="131"/>
      <c r="N1573" s="134"/>
      <c r="O1573" s="95"/>
      <c r="P1573" s="131"/>
      <c r="Q1573" s="381"/>
      <c r="R1573" s="381"/>
      <c r="S1573" s="381"/>
    </row>
    <row r="1574" spans="1:19" ht="12.75" customHeight="1" x14ac:dyDescent="0.25">
      <c r="A1574" s="128" t="str">
        <f t="shared" si="27"/>
        <v/>
      </c>
      <c r="B1574" s="129"/>
      <c r="C1574" s="130"/>
      <c r="D1574" s="98"/>
      <c r="E1574" s="95"/>
      <c r="F1574" s="187"/>
      <c r="G1574" s="98"/>
      <c r="H1574" s="98"/>
      <c r="I1574" s="95"/>
      <c r="J1574" s="131" t="str">
        <f t="shared" si="28"/>
        <v/>
      </c>
      <c r="K1574" s="131"/>
      <c r="L1574" s="132"/>
      <c r="M1574" s="131"/>
      <c r="N1574" s="134"/>
      <c r="O1574" s="95"/>
      <c r="P1574" s="131"/>
      <c r="Q1574" s="381"/>
      <c r="R1574" s="381"/>
      <c r="S1574" s="381"/>
    </row>
    <row r="1575" spans="1:19" ht="12.75" customHeight="1" x14ac:dyDescent="0.25">
      <c r="A1575" s="128" t="str">
        <f t="shared" si="27"/>
        <v/>
      </c>
      <c r="B1575" s="129"/>
      <c r="C1575" s="130"/>
      <c r="D1575" s="98"/>
      <c r="E1575" s="95"/>
      <c r="F1575" s="187"/>
      <c r="G1575" s="98"/>
      <c r="H1575" s="98"/>
      <c r="I1575" s="95"/>
      <c r="J1575" s="131" t="str">
        <f t="shared" si="28"/>
        <v/>
      </c>
      <c r="K1575" s="131"/>
      <c r="L1575" s="132"/>
      <c r="M1575" s="131"/>
      <c r="N1575" s="134"/>
      <c r="O1575" s="95"/>
      <c r="P1575" s="131"/>
      <c r="Q1575" s="381"/>
      <c r="R1575" s="381"/>
      <c r="S1575" s="381"/>
    </row>
    <row r="1576" spans="1:19" ht="12.75" customHeight="1" x14ac:dyDescent="0.25">
      <c r="A1576" s="128" t="str">
        <f t="shared" si="27"/>
        <v/>
      </c>
      <c r="B1576" s="129"/>
      <c r="C1576" s="130"/>
      <c r="D1576" s="98"/>
      <c r="E1576" s="95"/>
      <c r="F1576" s="187"/>
      <c r="G1576" s="98"/>
      <c r="H1576" s="98"/>
      <c r="I1576" s="95"/>
      <c r="J1576" s="131" t="str">
        <f t="shared" si="28"/>
        <v/>
      </c>
      <c r="K1576" s="131"/>
      <c r="L1576" s="132"/>
      <c r="M1576" s="131"/>
      <c r="N1576" s="134"/>
      <c r="O1576" s="95"/>
      <c r="P1576" s="131"/>
      <c r="Q1576" s="381"/>
      <c r="R1576" s="381"/>
      <c r="S1576" s="381"/>
    </row>
    <row r="1577" spans="1:19" ht="12.75" customHeight="1" x14ac:dyDescent="0.25">
      <c r="A1577" s="128" t="str">
        <f t="shared" si="27"/>
        <v/>
      </c>
      <c r="B1577" s="129"/>
      <c r="C1577" s="130"/>
      <c r="D1577" s="98"/>
      <c r="E1577" s="95"/>
      <c r="F1577" s="187"/>
      <c r="G1577" s="98"/>
      <c r="H1577" s="98"/>
      <c r="I1577" s="95"/>
      <c r="J1577" s="131" t="str">
        <f t="shared" si="28"/>
        <v/>
      </c>
      <c r="K1577" s="131"/>
      <c r="L1577" s="132"/>
      <c r="M1577" s="131"/>
      <c r="N1577" s="134"/>
      <c r="O1577" s="95"/>
      <c r="P1577" s="131"/>
      <c r="Q1577" s="381"/>
      <c r="R1577" s="381"/>
      <c r="S1577" s="381"/>
    </row>
    <row r="1578" spans="1:19" ht="12.75" customHeight="1" x14ac:dyDescent="0.25">
      <c r="A1578" s="128" t="str">
        <f t="shared" si="27"/>
        <v/>
      </c>
      <c r="B1578" s="129"/>
      <c r="C1578" s="130"/>
      <c r="D1578" s="98"/>
      <c r="E1578" s="95"/>
      <c r="F1578" s="187"/>
      <c r="G1578" s="98"/>
      <c r="H1578" s="98"/>
      <c r="I1578" s="95"/>
      <c r="J1578" s="131" t="str">
        <f t="shared" si="28"/>
        <v/>
      </c>
      <c r="K1578" s="131"/>
      <c r="L1578" s="132"/>
      <c r="M1578" s="131"/>
      <c r="N1578" s="134"/>
      <c r="O1578" s="95"/>
      <c r="P1578" s="131"/>
      <c r="Q1578" s="381"/>
      <c r="R1578" s="381"/>
      <c r="S1578" s="381"/>
    </row>
    <row r="1579" spans="1:19" ht="12.75" customHeight="1" x14ac:dyDescent="0.25">
      <c r="A1579" s="128" t="str">
        <f t="shared" si="27"/>
        <v/>
      </c>
      <c r="B1579" s="129"/>
      <c r="C1579" s="130"/>
      <c r="D1579" s="98"/>
      <c r="E1579" s="95"/>
      <c r="F1579" s="187"/>
      <c r="G1579" s="98"/>
      <c r="H1579" s="98"/>
      <c r="I1579" s="95"/>
      <c r="J1579" s="131" t="str">
        <f t="shared" si="28"/>
        <v/>
      </c>
      <c r="K1579" s="131"/>
      <c r="L1579" s="132"/>
      <c r="M1579" s="131"/>
      <c r="N1579" s="134"/>
      <c r="O1579" s="95"/>
      <c r="P1579" s="131"/>
      <c r="Q1579" s="381"/>
      <c r="R1579" s="381"/>
      <c r="S1579" s="381"/>
    </row>
    <row r="1580" spans="1:19" ht="12.75" customHeight="1" x14ac:dyDescent="0.25">
      <c r="A1580" s="128" t="str">
        <f t="shared" si="27"/>
        <v/>
      </c>
      <c r="B1580" s="129"/>
      <c r="C1580" s="130"/>
      <c r="D1580" s="98"/>
      <c r="E1580" s="95"/>
      <c r="F1580" s="187"/>
      <c r="G1580" s="98"/>
      <c r="H1580" s="98"/>
      <c r="I1580" s="95"/>
      <c r="J1580" s="131" t="str">
        <f t="shared" si="28"/>
        <v/>
      </c>
      <c r="K1580" s="131"/>
      <c r="L1580" s="132"/>
      <c r="M1580" s="131"/>
      <c r="N1580" s="134"/>
      <c r="O1580" s="95"/>
      <c r="P1580" s="131"/>
      <c r="Q1580" s="381"/>
      <c r="R1580" s="381"/>
      <c r="S1580" s="381"/>
    </row>
    <row r="1581" spans="1:19" ht="12.75" customHeight="1" x14ac:dyDescent="0.25">
      <c r="A1581" s="128" t="str">
        <f t="shared" si="27"/>
        <v/>
      </c>
      <c r="B1581" s="129"/>
      <c r="C1581" s="130"/>
      <c r="D1581" s="98"/>
      <c r="E1581" s="95"/>
      <c r="F1581" s="187"/>
      <c r="G1581" s="98"/>
      <c r="H1581" s="98"/>
      <c r="I1581" s="95"/>
      <c r="J1581" s="131" t="str">
        <f t="shared" si="28"/>
        <v/>
      </c>
      <c r="K1581" s="131"/>
      <c r="L1581" s="132"/>
      <c r="M1581" s="131"/>
      <c r="N1581" s="134"/>
      <c r="O1581" s="95"/>
      <c r="P1581" s="131"/>
      <c r="Q1581" s="381"/>
      <c r="R1581" s="381"/>
      <c r="S1581" s="381"/>
    </row>
    <row r="1582" spans="1:19" ht="12.75" customHeight="1" x14ac:dyDescent="0.25">
      <c r="A1582" s="128" t="str">
        <f t="shared" si="27"/>
        <v/>
      </c>
      <c r="B1582" s="129"/>
      <c r="C1582" s="130"/>
      <c r="D1582" s="98"/>
      <c r="E1582" s="95"/>
      <c r="F1582" s="187"/>
      <c r="G1582" s="98"/>
      <c r="H1582" s="98"/>
      <c r="I1582" s="95"/>
      <c r="J1582" s="131" t="str">
        <f t="shared" si="28"/>
        <v/>
      </c>
      <c r="K1582" s="131"/>
      <c r="L1582" s="132"/>
      <c r="M1582" s="131"/>
      <c r="N1582" s="134"/>
      <c r="O1582" s="95"/>
      <c r="P1582" s="131"/>
      <c r="Q1582" s="381"/>
      <c r="R1582" s="381"/>
      <c r="S1582" s="381"/>
    </row>
    <row r="1583" spans="1:19" ht="12.75" customHeight="1" x14ac:dyDescent="0.25">
      <c r="A1583" s="128" t="str">
        <f t="shared" si="27"/>
        <v/>
      </c>
      <c r="B1583" s="129"/>
      <c r="C1583" s="130"/>
      <c r="D1583" s="98"/>
      <c r="E1583" s="95"/>
      <c r="F1583" s="187"/>
      <c r="G1583" s="98"/>
      <c r="H1583" s="98"/>
      <c r="I1583" s="95"/>
      <c r="J1583" s="131" t="str">
        <f t="shared" si="28"/>
        <v/>
      </c>
      <c r="K1583" s="131"/>
      <c r="L1583" s="132"/>
      <c r="M1583" s="131"/>
      <c r="N1583" s="134"/>
      <c r="O1583" s="95"/>
      <c r="P1583" s="131"/>
      <c r="Q1583" s="381"/>
      <c r="R1583" s="381"/>
      <c r="S1583" s="381"/>
    </row>
    <row r="1584" spans="1:19" ht="12.75" customHeight="1" x14ac:dyDescent="0.25">
      <c r="A1584" s="128" t="str">
        <f t="shared" si="27"/>
        <v/>
      </c>
      <c r="B1584" s="129"/>
      <c r="C1584" s="130"/>
      <c r="D1584" s="98"/>
      <c r="E1584" s="95"/>
      <c r="F1584" s="187"/>
      <c r="G1584" s="98"/>
      <c r="H1584" s="98"/>
      <c r="I1584" s="95"/>
      <c r="J1584" s="131" t="str">
        <f t="shared" si="28"/>
        <v/>
      </c>
      <c r="K1584" s="131"/>
      <c r="L1584" s="132"/>
      <c r="M1584" s="131"/>
      <c r="N1584" s="134"/>
      <c r="O1584" s="95"/>
      <c r="P1584" s="131"/>
      <c r="Q1584" s="381"/>
      <c r="R1584" s="381"/>
      <c r="S1584" s="381"/>
    </row>
    <row r="1585" spans="1:19" ht="12.75" customHeight="1" x14ac:dyDescent="0.25">
      <c r="A1585" s="128" t="str">
        <f t="shared" si="27"/>
        <v/>
      </c>
      <c r="B1585" s="129"/>
      <c r="C1585" s="130"/>
      <c r="D1585" s="98"/>
      <c r="E1585" s="95"/>
      <c r="F1585" s="187"/>
      <c r="G1585" s="98"/>
      <c r="H1585" s="98"/>
      <c r="I1585" s="95"/>
      <c r="J1585" s="131" t="str">
        <f t="shared" si="28"/>
        <v/>
      </c>
      <c r="K1585" s="131"/>
      <c r="L1585" s="132"/>
      <c r="M1585" s="131"/>
      <c r="N1585" s="134"/>
      <c r="O1585" s="95"/>
      <c r="P1585" s="131"/>
      <c r="Q1585" s="381"/>
      <c r="R1585" s="381"/>
      <c r="S1585" s="381"/>
    </row>
    <row r="1586" spans="1:19" ht="12.75" customHeight="1" x14ac:dyDescent="0.25">
      <c r="A1586" s="128" t="str">
        <f t="shared" si="27"/>
        <v/>
      </c>
      <c r="B1586" s="129"/>
      <c r="C1586" s="130"/>
      <c r="D1586" s="98"/>
      <c r="E1586" s="95"/>
      <c r="F1586" s="187"/>
      <c r="G1586" s="98"/>
      <c r="H1586" s="98"/>
      <c r="I1586" s="95"/>
      <c r="J1586" s="131" t="str">
        <f t="shared" si="28"/>
        <v/>
      </c>
      <c r="K1586" s="131"/>
      <c r="L1586" s="132"/>
      <c r="M1586" s="131"/>
      <c r="N1586" s="134"/>
      <c r="O1586" s="95"/>
      <c r="P1586" s="131"/>
      <c r="Q1586" s="381"/>
      <c r="R1586" s="381"/>
      <c r="S1586" s="381"/>
    </row>
    <row r="1587" spans="1:19" ht="12.75" customHeight="1" x14ac:dyDescent="0.25">
      <c r="A1587" s="128" t="str">
        <f t="shared" si="27"/>
        <v/>
      </c>
      <c r="B1587" s="129"/>
      <c r="C1587" s="130"/>
      <c r="D1587" s="98"/>
      <c r="E1587" s="95"/>
      <c r="F1587" s="187"/>
      <c r="G1587" s="98"/>
      <c r="H1587" s="98"/>
      <c r="I1587" s="95"/>
      <c r="J1587" s="131" t="str">
        <f t="shared" si="28"/>
        <v/>
      </c>
      <c r="K1587" s="131"/>
      <c r="L1587" s="132"/>
      <c r="M1587" s="131"/>
      <c r="N1587" s="134"/>
      <c r="O1587" s="95"/>
      <c r="P1587" s="131"/>
      <c r="Q1587" s="381"/>
      <c r="R1587" s="381"/>
      <c r="S1587" s="381"/>
    </row>
    <row r="1588" spans="1:19" ht="12.75" customHeight="1" x14ac:dyDescent="0.25">
      <c r="A1588" s="128" t="str">
        <f t="shared" si="27"/>
        <v/>
      </c>
      <c r="B1588" s="129"/>
      <c r="C1588" s="130"/>
      <c r="D1588" s="98"/>
      <c r="E1588" s="95"/>
      <c r="F1588" s="187"/>
      <c r="G1588" s="98"/>
      <c r="H1588" s="98"/>
      <c r="I1588" s="95"/>
      <c r="J1588" s="131" t="str">
        <f t="shared" si="28"/>
        <v/>
      </c>
      <c r="K1588" s="131"/>
      <c r="L1588" s="132"/>
      <c r="M1588" s="131"/>
      <c r="N1588" s="134"/>
      <c r="O1588" s="95"/>
      <c r="P1588" s="131"/>
      <c r="Q1588" s="381"/>
      <c r="R1588" s="381"/>
      <c r="S1588" s="381"/>
    </row>
    <row r="1589" spans="1:19" ht="12.75" customHeight="1" x14ac:dyDescent="0.25">
      <c r="A1589" s="128" t="str">
        <f t="shared" si="27"/>
        <v/>
      </c>
      <c r="B1589" s="129"/>
      <c r="C1589" s="130"/>
      <c r="D1589" s="98"/>
      <c r="E1589" s="95"/>
      <c r="F1589" s="187"/>
      <c r="G1589" s="98"/>
      <c r="H1589" s="98"/>
      <c r="I1589" s="95"/>
      <c r="J1589" s="131" t="str">
        <f t="shared" si="28"/>
        <v/>
      </c>
      <c r="K1589" s="131"/>
      <c r="L1589" s="132"/>
      <c r="M1589" s="131"/>
      <c r="N1589" s="134"/>
      <c r="O1589" s="95"/>
      <c r="P1589" s="131"/>
      <c r="Q1589" s="381"/>
      <c r="R1589" s="381"/>
      <c r="S1589" s="381"/>
    </row>
    <row r="1590" spans="1:19" ht="12.75" customHeight="1" x14ac:dyDescent="0.25">
      <c r="A1590" s="128" t="str">
        <f t="shared" si="27"/>
        <v/>
      </c>
      <c r="B1590" s="129"/>
      <c r="C1590" s="130"/>
      <c r="D1590" s="98"/>
      <c r="E1590" s="95"/>
      <c r="F1590" s="187"/>
      <c r="G1590" s="98"/>
      <c r="H1590" s="98"/>
      <c r="I1590" s="95"/>
      <c r="J1590" s="131" t="str">
        <f t="shared" si="28"/>
        <v/>
      </c>
      <c r="K1590" s="131"/>
      <c r="L1590" s="132"/>
      <c r="M1590" s="131"/>
      <c r="N1590" s="134"/>
      <c r="O1590" s="95"/>
      <c r="P1590" s="131"/>
      <c r="Q1590" s="381"/>
      <c r="R1590" s="381"/>
      <c r="S1590" s="381"/>
    </row>
    <row r="1591" spans="1:19" ht="12.75" customHeight="1" x14ac:dyDescent="0.25">
      <c r="A1591" s="128" t="str">
        <f t="shared" si="27"/>
        <v/>
      </c>
      <c r="B1591" s="129"/>
      <c r="C1591" s="130"/>
      <c r="D1591" s="98"/>
      <c r="E1591" s="95"/>
      <c r="F1591" s="187"/>
      <c r="G1591" s="98"/>
      <c r="H1591" s="98"/>
      <c r="I1591" s="95"/>
      <c r="J1591" s="131" t="str">
        <f t="shared" si="28"/>
        <v/>
      </c>
      <c r="K1591" s="131"/>
      <c r="L1591" s="132"/>
      <c r="M1591" s="131"/>
      <c r="N1591" s="134"/>
      <c r="O1591" s="95"/>
      <c r="P1591" s="131"/>
      <c r="Q1591" s="381"/>
      <c r="R1591" s="381"/>
      <c r="S1591" s="381"/>
    </row>
    <row r="1592" spans="1:19" ht="12.75" customHeight="1" x14ac:dyDescent="0.25">
      <c r="A1592" s="128" t="str">
        <f t="shared" si="27"/>
        <v/>
      </c>
      <c r="B1592" s="129"/>
      <c r="C1592" s="130"/>
      <c r="D1592" s="98"/>
      <c r="E1592" s="95"/>
      <c r="F1592" s="187"/>
      <c r="G1592" s="98"/>
      <c r="H1592" s="98"/>
      <c r="I1592" s="95"/>
      <c r="J1592" s="131" t="str">
        <f t="shared" si="28"/>
        <v/>
      </c>
      <c r="K1592" s="131"/>
      <c r="L1592" s="132"/>
      <c r="M1592" s="131"/>
      <c r="N1592" s="134"/>
      <c r="O1592" s="95"/>
      <c r="P1592" s="131"/>
      <c r="Q1592" s="381"/>
      <c r="R1592" s="381"/>
      <c r="S1592" s="381"/>
    </row>
    <row r="1593" spans="1:19" ht="12.75" customHeight="1" x14ac:dyDescent="0.25">
      <c r="A1593" s="128" t="str">
        <f t="shared" si="27"/>
        <v/>
      </c>
      <c r="B1593" s="129"/>
      <c r="C1593" s="130"/>
      <c r="D1593" s="98"/>
      <c r="E1593" s="95"/>
      <c r="F1593" s="187"/>
      <c r="G1593" s="98"/>
      <c r="H1593" s="98"/>
      <c r="I1593" s="95"/>
      <c r="J1593" s="131" t="str">
        <f t="shared" si="28"/>
        <v/>
      </c>
      <c r="K1593" s="131"/>
      <c r="L1593" s="132"/>
      <c r="M1593" s="131"/>
      <c r="N1593" s="134"/>
      <c r="O1593" s="95"/>
      <c r="P1593" s="131"/>
      <c r="Q1593" s="381"/>
      <c r="R1593" s="381"/>
      <c r="S1593" s="381"/>
    </row>
    <row r="1594" spans="1:19" ht="12.75" customHeight="1" x14ac:dyDescent="0.25">
      <c r="A1594" s="128" t="str">
        <f t="shared" si="27"/>
        <v/>
      </c>
      <c r="B1594" s="129"/>
      <c r="C1594" s="130"/>
      <c r="D1594" s="98"/>
      <c r="E1594" s="95"/>
      <c r="F1594" s="187"/>
      <c r="G1594" s="98"/>
      <c r="H1594" s="98"/>
      <c r="I1594" s="95"/>
      <c r="J1594" s="131" t="str">
        <f t="shared" si="28"/>
        <v/>
      </c>
      <c r="K1594" s="131"/>
      <c r="L1594" s="132"/>
      <c r="M1594" s="131"/>
      <c r="N1594" s="134"/>
      <c r="O1594" s="95"/>
      <c r="P1594" s="131"/>
      <c r="Q1594" s="381"/>
      <c r="R1594" s="381"/>
      <c r="S1594" s="381"/>
    </row>
    <row r="1595" spans="1:19" ht="12.75" customHeight="1" x14ac:dyDescent="0.25">
      <c r="A1595" s="128" t="str">
        <f t="shared" si="27"/>
        <v/>
      </c>
      <c r="B1595" s="129"/>
      <c r="C1595" s="130"/>
      <c r="D1595" s="98"/>
      <c r="E1595" s="95"/>
      <c r="F1595" s="187"/>
      <c r="G1595" s="98"/>
      <c r="H1595" s="98"/>
      <c r="I1595" s="95"/>
      <c r="J1595" s="131" t="str">
        <f t="shared" si="28"/>
        <v/>
      </c>
      <c r="K1595" s="131"/>
      <c r="L1595" s="132"/>
      <c r="M1595" s="131"/>
      <c r="N1595" s="134"/>
      <c r="O1595" s="95"/>
      <c r="P1595" s="131"/>
      <c r="Q1595" s="381"/>
      <c r="R1595" s="381"/>
      <c r="S1595" s="381"/>
    </row>
    <row r="1596" spans="1:19" ht="12.75" customHeight="1" x14ac:dyDescent="0.25">
      <c r="A1596" s="128" t="str">
        <f t="shared" si="27"/>
        <v/>
      </c>
      <c r="B1596" s="129"/>
      <c r="C1596" s="130"/>
      <c r="D1596" s="98"/>
      <c r="E1596" s="95"/>
      <c r="F1596" s="187"/>
      <c r="G1596" s="98"/>
      <c r="H1596" s="98"/>
      <c r="I1596" s="95"/>
      <c r="J1596" s="131" t="str">
        <f t="shared" si="28"/>
        <v/>
      </c>
      <c r="K1596" s="131"/>
      <c r="L1596" s="132"/>
      <c r="M1596" s="131"/>
      <c r="N1596" s="134"/>
      <c r="O1596" s="95"/>
      <c r="P1596" s="131"/>
      <c r="Q1596" s="381"/>
      <c r="R1596" s="381"/>
      <c r="S1596" s="381"/>
    </row>
    <row r="1597" spans="1:19" ht="12.75" customHeight="1" x14ac:dyDescent="0.25">
      <c r="A1597" s="128" t="str">
        <f t="shared" si="27"/>
        <v/>
      </c>
      <c r="B1597" s="129"/>
      <c r="C1597" s="130"/>
      <c r="D1597" s="98"/>
      <c r="E1597" s="95"/>
      <c r="F1597" s="187"/>
      <c r="G1597" s="98"/>
      <c r="H1597" s="98"/>
      <c r="I1597" s="95"/>
      <c r="J1597" s="131" t="str">
        <f t="shared" si="28"/>
        <v/>
      </c>
      <c r="K1597" s="131"/>
      <c r="L1597" s="132"/>
      <c r="M1597" s="131"/>
      <c r="N1597" s="134"/>
      <c r="O1597" s="95"/>
      <c r="P1597" s="131"/>
      <c r="Q1597" s="381"/>
      <c r="R1597" s="381"/>
      <c r="S1597" s="381"/>
    </row>
    <row r="1598" spans="1:19" ht="12.75" customHeight="1" x14ac:dyDescent="0.25">
      <c r="A1598" s="128" t="str">
        <f t="shared" si="27"/>
        <v/>
      </c>
      <c r="B1598" s="129"/>
      <c r="C1598" s="130"/>
      <c r="D1598" s="98"/>
      <c r="E1598" s="95"/>
      <c r="F1598" s="187"/>
      <c r="G1598" s="98"/>
      <c r="H1598" s="98"/>
      <c r="I1598" s="95"/>
      <c r="J1598" s="131" t="str">
        <f t="shared" si="28"/>
        <v/>
      </c>
      <c r="K1598" s="131"/>
      <c r="L1598" s="132"/>
      <c r="M1598" s="131"/>
      <c r="N1598" s="134"/>
      <c r="O1598" s="95"/>
      <c r="P1598" s="131"/>
      <c r="Q1598" s="381"/>
      <c r="R1598" s="381"/>
      <c r="S1598" s="381"/>
    </row>
    <row r="1599" spans="1:19" ht="12.75" customHeight="1" x14ac:dyDescent="0.25">
      <c r="A1599" s="128" t="str">
        <f t="shared" si="27"/>
        <v/>
      </c>
      <c r="B1599" s="129"/>
      <c r="C1599" s="130"/>
      <c r="D1599" s="98"/>
      <c r="E1599" s="95"/>
      <c r="F1599" s="187"/>
      <c r="G1599" s="98"/>
      <c r="H1599" s="98"/>
      <c r="I1599" s="95"/>
      <c r="J1599" s="131" t="str">
        <f t="shared" si="28"/>
        <v/>
      </c>
      <c r="K1599" s="131"/>
      <c r="L1599" s="132"/>
      <c r="M1599" s="131"/>
      <c r="N1599" s="134"/>
      <c r="O1599" s="95"/>
      <c r="P1599" s="131"/>
      <c r="Q1599" s="381"/>
      <c r="R1599" s="381"/>
      <c r="S1599" s="381"/>
    </row>
    <row r="1600" spans="1:19" ht="12.75" customHeight="1" x14ac:dyDescent="0.25">
      <c r="A1600" s="128" t="str">
        <f t="shared" si="27"/>
        <v/>
      </c>
      <c r="B1600" s="129"/>
      <c r="C1600" s="130"/>
      <c r="D1600" s="98"/>
      <c r="E1600" s="95"/>
      <c r="F1600" s="187"/>
      <c r="G1600" s="98"/>
      <c r="H1600" s="98"/>
      <c r="I1600" s="95"/>
      <c r="J1600" s="131" t="str">
        <f t="shared" si="28"/>
        <v/>
      </c>
      <c r="K1600" s="131"/>
      <c r="L1600" s="132"/>
      <c r="M1600" s="131"/>
      <c r="N1600" s="134"/>
      <c r="O1600" s="95"/>
      <c r="P1600" s="131"/>
      <c r="Q1600" s="381"/>
      <c r="R1600" s="381"/>
      <c r="S1600" s="381"/>
    </row>
    <row r="1601" spans="1:19" ht="12.75" customHeight="1" x14ac:dyDescent="0.25">
      <c r="A1601" s="128" t="str">
        <f t="shared" si="27"/>
        <v/>
      </c>
      <c r="B1601" s="129"/>
      <c r="C1601" s="130"/>
      <c r="D1601" s="98"/>
      <c r="E1601" s="95"/>
      <c r="F1601" s="187"/>
      <c r="G1601" s="98"/>
      <c r="H1601" s="98"/>
      <c r="I1601" s="95"/>
      <c r="J1601" s="131" t="str">
        <f t="shared" si="28"/>
        <v/>
      </c>
      <c r="K1601" s="131"/>
      <c r="L1601" s="132"/>
      <c r="M1601" s="131"/>
      <c r="N1601" s="134"/>
      <c r="O1601" s="95"/>
      <c r="P1601" s="131"/>
      <c r="Q1601" s="381"/>
      <c r="R1601" s="381"/>
      <c r="S1601" s="381"/>
    </row>
    <row r="1602" spans="1:19" ht="12.75" customHeight="1" x14ac:dyDescent="0.25">
      <c r="A1602" s="128" t="str">
        <f t="shared" si="27"/>
        <v/>
      </c>
      <c r="B1602" s="129"/>
      <c r="C1602" s="130"/>
      <c r="D1602" s="98"/>
      <c r="E1602" s="95"/>
      <c r="F1602" s="187"/>
      <c r="G1602" s="98"/>
      <c r="H1602" s="98"/>
      <c r="I1602" s="95"/>
      <c r="J1602" s="131" t="str">
        <f t="shared" si="28"/>
        <v/>
      </c>
      <c r="K1602" s="131"/>
      <c r="L1602" s="132"/>
      <c r="M1602" s="131"/>
      <c r="N1602" s="134"/>
      <c r="O1602" s="95"/>
      <c r="P1602" s="131"/>
      <c r="Q1602" s="381"/>
      <c r="R1602" s="381"/>
      <c r="S1602" s="381"/>
    </row>
    <row r="1603" spans="1:19" ht="12.75" customHeight="1" x14ac:dyDescent="0.25">
      <c r="A1603" s="128" t="str">
        <f t="shared" si="27"/>
        <v/>
      </c>
      <c r="B1603" s="129"/>
      <c r="C1603" s="130"/>
      <c r="D1603" s="98"/>
      <c r="E1603" s="95"/>
      <c r="F1603" s="187"/>
      <c r="G1603" s="98"/>
      <c r="H1603" s="98"/>
      <c r="I1603" s="95"/>
      <c r="J1603" s="131" t="str">
        <f t="shared" si="28"/>
        <v/>
      </c>
      <c r="K1603" s="131"/>
      <c r="L1603" s="132"/>
      <c r="M1603" s="131"/>
      <c r="N1603" s="134"/>
      <c r="O1603" s="95"/>
      <c r="P1603" s="131"/>
      <c r="Q1603" s="381"/>
      <c r="R1603" s="381"/>
      <c r="S1603" s="381"/>
    </row>
    <row r="1604" spans="1:19" ht="12.75" customHeight="1" x14ac:dyDescent="0.25">
      <c r="A1604" s="128" t="str">
        <f t="shared" si="27"/>
        <v/>
      </c>
      <c r="B1604" s="129"/>
      <c r="C1604" s="130"/>
      <c r="D1604" s="98"/>
      <c r="E1604" s="95"/>
      <c r="F1604" s="187"/>
      <c r="G1604" s="98"/>
      <c r="H1604" s="98"/>
      <c r="I1604" s="95"/>
      <c r="J1604" s="131" t="str">
        <f t="shared" si="28"/>
        <v/>
      </c>
      <c r="K1604" s="131"/>
      <c r="L1604" s="132"/>
      <c r="M1604" s="131"/>
      <c r="N1604" s="134"/>
      <c r="O1604" s="95"/>
      <c r="P1604" s="131"/>
      <c r="Q1604" s="381"/>
      <c r="R1604" s="381"/>
      <c r="S1604" s="381"/>
    </row>
    <row r="1605" spans="1:19" ht="12.75" customHeight="1" x14ac:dyDescent="0.25">
      <c r="A1605" s="128" t="str">
        <f t="shared" si="27"/>
        <v/>
      </c>
      <c r="B1605" s="129"/>
      <c r="C1605" s="130"/>
      <c r="D1605" s="98"/>
      <c r="E1605" s="95"/>
      <c r="F1605" s="187"/>
      <c r="G1605" s="98"/>
      <c r="H1605" s="98"/>
      <c r="I1605" s="95"/>
      <c r="J1605" s="131" t="str">
        <f t="shared" si="28"/>
        <v/>
      </c>
      <c r="K1605" s="131"/>
      <c r="L1605" s="132"/>
      <c r="M1605" s="131"/>
      <c r="N1605" s="134"/>
      <c r="O1605" s="95"/>
      <c r="P1605" s="131"/>
      <c r="Q1605" s="381"/>
      <c r="R1605" s="381"/>
      <c r="S1605" s="381"/>
    </row>
    <row r="1606" spans="1:19" ht="12.75" customHeight="1" x14ac:dyDescent="0.25">
      <c r="A1606" s="128" t="str">
        <f t="shared" si="27"/>
        <v/>
      </c>
      <c r="B1606" s="129"/>
      <c r="C1606" s="130"/>
      <c r="D1606" s="98"/>
      <c r="E1606" s="95"/>
      <c r="F1606" s="187"/>
      <c r="G1606" s="98"/>
      <c r="H1606" s="98"/>
      <c r="I1606" s="95"/>
      <c r="J1606" s="131" t="str">
        <f t="shared" si="28"/>
        <v/>
      </c>
      <c r="K1606" s="131"/>
      <c r="L1606" s="132"/>
      <c r="M1606" s="131"/>
      <c r="N1606" s="134"/>
      <c r="O1606" s="95"/>
      <c r="P1606" s="131"/>
      <c r="Q1606" s="381"/>
      <c r="R1606" s="381"/>
      <c r="S1606" s="381"/>
    </row>
    <row r="1607" spans="1:19" ht="12.75" customHeight="1" x14ac:dyDescent="0.25">
      <c r="A1607" s="128" t="str">
        <f t="shared" si="27"/>
        <v/>
      </c>
      <c r="B1607" s="129"/>
      <c r="C1607" s="130"/>
      <c r="D1607" s="98"/>
      <c r="E1607" s="95"/>
      <c r="F1607" s="187"/>
      <c r="G1607" s="98"/>
      <c r="H1607" s="98"/>
      <c r="I1607" s="95"/>
      <c r="J1607" s="131" t="str">
        <f t="shared" si="28"/>
        <v/>
      </c>
      <c r="K1607" s="131"/>
      <c r="L1607" s="132"/>
      <c r="M1607" s="131"/>
      <c r="N1607" s="134"/>
      <c r="O1607" s="95"/>
      <c r="P1607" s="131"/>
      <c r="Q1607" s="381"/>
      <c r="R1607" s="381"/>
      <c r="S1607" s="381"/>
    </row>
    <row r="1608" spans="1:19" ht="12.75" customHeight="1" x14ac:dyDescent="0.25">
      <c r="A1608" s="128" t="str">
        <f t="shared" si="27"/>
        <v/>
      </c>
      <c r="B1608" s="129"/>
      <c r="C1608" s="130"/>
      <c r="D1608" s="98"/>
      <c r="E1608" s="95"/>
      <c r="F1608" s="187"/>
      <c r="G1608" s="98"/>
      <c r="H1608" s="98"/>
      <c r="I1608" s="95"/>
      <c r="J1608" s="131" t="str">
        <f t="shared" si="28"/>
        <v/>
      </c>
      <c r="K1608" s="131"/>
      <c r="L1608" s="132"/>
      <c r="M1608" s="131"/>
      <c r="N1608" s="134"/>
      <c r="O1608" s="95"/>
      <c r="P1608" s="131"/>
      <c r="Q1608" s="381"/>
      <c r="R1608" s="381"/>
      <c r="S1608" s="381"/>
    </row>
    <row r="1609" spans="1:19" ht="12.75" customHeight="1" x14ac:dyDescent="0.25">
      <c r="A1609" s="128" t="str">
        <f t="shared" si="27"/>
        <v/>
      </c>
      <c r="B1609" s="129"/>
      <c r="C1609" s="130"/>
      <c r="D1609" s="98"/>
      <c r="E1609" s="95"/>
      <c r="F1609" s="187"/>
      <c r="G1609" s="98"/>
      <c r="H1609" s="98"/>
      <c r="I1609" s="95"/>
      <c r="J1609" s="131" t="str">
        <f t="shared" si="28"/>
        <v/>
      </c>
      <c r="K1609" s="131"/>
      <c r="L1609" s="132"/>
      <c r="M1609" s="131"/>
      <c r="N1609" s="134"/>
      <c r="O1609" s="95"/>
      <c r="P1609" s="131"/>
      <c r="Q1609" s="381"/>
      <c r="R1609" s="381"/>
      <c r="S1609" s="381"/>
    </row>
    <row r="1610" spans="1:19" ht="12.75" customHeight="1" x14ac:dyDescent="0.25">
      <c r="A1610" s="128" t="str">
        <f t="shared" si="27"/>
        <v/>
      </c>
      <c r="B1610" s="129"/>
      <c r="C1610" s="130"/>
      <c r="D1610" s="98"/>
      <c r="E1610" s="95"/>
      <c r="F1610" s="187"/>
      <c r="G1610" s="98"/>
      <c r="H1610" s="98"/>
      <c r="I1610" s="95"/>
      <c r="J1610" s="131" t="str">
        <f t="shared" si="28"/>
        <v/>
      </c>
      <c r="K1610" s="131"/>
      <c r="L1610" s="132"/>
      <c r="M1610" s="131"/>
      <c r="N1610" s="134"/>
      <c r="O1610" s="95"/>
      <c r="P1610" s="131"/>
      <c r="Q1610" s="381"/>
      <c r="R1610" s="381"/>
      <c r="S1610" s="381"/>
    </row>
    <row r="1611" spans="1:19" ht="12.75" customHeight="1" x14ac:dyDescent="0.25">
      <c r="A1611" s="128" t="str">
        <f t="shared" si="27"/>
        <v/>
      </c>
      <c r="B1611" s="129"/>
      <c r="C1611" s="130"/>
      <c r="D1611" s="98"/>
      <c r="E1611" s="95"/>
      <c r="F1611" s="187"/>
      <c r="G1611" s="98"/>
      <c r="H1611" s="98"/>
      <c r="I1611" s="95"/>
      <c r="J1611" s="131" t="str">
        <f t="shared" si="28"/>
        <v/>
      </c>
      <c r="K1611" s="131"/>
      <c r="L1611" s="132"/>
      <c r="M1611" s="131"/>
      <c r="N1611" s="134"/>
      <c r="O1611" s="95"/>
      <c r="P1611" s="131"/>
      <c r="Q1611" s="381"/>
      <c r="R1611" s="381"/>
      <c r="S1611" s="381"/>
    </row>
    <row r="1612" spans="1:19" ht="12.75" customHeight="1" x14ac:dyDescent="0.25">
      <c r="A1612" s="128" t="str">
        <f t="shared" si="27"/>
        <v/>
      </c>
      <c r="B1612" s="129"/>
      <c r="C1612" s="130"/>
      <c r="D1612" s="98"/>
      <c r="E1612" s="95"/>
      <c r="F1612" s="187"/>
      <c r="G1612" s="98"/>
      <c r="H1612" s="98"/>
      <c r="I1612" s="95"/>
      <c r="J1612" s="131" t="str">
        <f t="shared" si="28"/>
        <v/>
      </c>
      <c r="K1612" s="131"/>
      <c r="L1612" s="132"/>
      <c r="M1612" s="131"/>
      <c r="N1612" s="134"/>
      <c r="O1612" s="95"/>
      <c r="P1612" s="131"/>
      <c r="Q1612" s="381"/>
      <c r="R1612" s="381"/>
      <c r="S1612" s="381"/>
    </row>
    <row r="1613" spans="1:19" ht="12.75" customHeight="1" x14ac:dyDescent="0.25">
      <c r="A1613" s="128" t="str">
        <f t="shared" si="27"/>
        <v/>
      </c>
      <c r="B1613" s="129"/>
      <c r="C1613" s="130"/>
      <c r="D1613" s="98"/>
      <c r="E1613" s="95"/>
      <c r="F1613" s="187"/>
      <c r="G1613" s="98"/>
      <c r="H1613" s="98"/>
      <c r="I1613" s="95"/>
      <c r="J1613" s="131" t="str">
        <f t="shared" si="28"/>
        <v/>
      </c>
      <c r="K1613" s="131"/>
      <c r="L1613" s="132"/>
      <c r="M1613" s="131"/>
      <c r="N1613" s="134"/>
      <c r="O1613" s="95"/>
      <c r="P1613" s="131"/>
      <c r="Q1613" s="381"/>
      <c r="R1613" s="381"/>
      <c r="S1613" s="381"/>
    </row>
    <row r="1614" spans="1:19" ht="12.75" customHeight="1" x14ac:dyDescent="0.25">
      <c r="A1614" s="128" t="str">
        <f t="shared" si="27"/>
        <v/>
      </c>
      <c r="B1614" s="129"/>
      <c r="C1614" s="130"/>
      <c r="D1614" s="98"/>
      <c r="E1614" s="95"/>
      <c r="F1614" s="187"/>
      <c r="G1614" s="98"/>
      <c r="H1614" s="98"/>
      <c r="I1614" s="95"/>
      <c r="J1614" s="131" t="str">
        <f t="shared" si="28"/>
        <v/>
      </c>
      <c r="K1614" s="131"/>
      <c r="L1614" s="132"/>
      <c r="M1614" s="131"/>
      <c r="N1614" s="134"/>
      <c r="O1614" s="95"/>
      <c r="P1614" s="131"/>
      <c r="Q1614" s="381"/>
      <c r="R1614" s="381"/>
      <c r="S1614" s="381"/>
    </row>
    <row r="1615" spans="1:19" ht="12.75" customHeight="1" x14ac:dyDescent="0.25">
      <c r="A1615" s="128" t="str">
        <f t="shared" si="27"/>
        <v/>
      </c>
      <c r="B1615" s="129"/>
      <c r="C1615" s="130"/>
      <c r="D1615" s="98"/>
      <c r="E1615" s="95"/>
      <c r="F1615" s="187"/>
      <c r="G1615" s="98"/>
      <c r="H1615" s="98"/>
      <c r="I1615" s="95"/>
      <c r="J1615" s="131" t="str">
        <f t="shared" si="28"/>
        <v/>
      </c>
      <c r="K1615" s="131"/>
      <c r="L1615" s="132"/>
      <c r="M1615" s="131"/>
      <c r="N1615" s="134"/>
      <c r="O1615" s="95"/>
      <c r="P1615" s="131"/>
      <c r="Q1615" s="381"/>
      <c r="R1615" s="381"/>
      <c r="S1615" s="381"/>
    </row>
    <row r="1616" spans="1:19" ht="12.75" customHeight="1" x14ac:dyDescent="0.25">
      <c r="A1616" s="128" t="str">
        <f t="shared" si="27"/>
        <v/>
      </c>
      <c r="B1616" s="129"/>
      <c r="C1616" s="130"/>
      <c r="D1616" s="98"/>
      <c r="E1616" s="95"/>
      <c r="F1616" s="187"/>
      <c r="G1616" s="98"/>
      <c r="H1616" s="98"/>
      <c r="I1616" s="95"/>
      <c r="J1616" s="131" t="str">
        <f t="shared" si="28"/>
        <v/>
      </c>
      <c r="K1616" s="131"/>
      <c r="L1616" s="132"/>
      <c r="M1616" s="131"/>
      <c r="N1616" s="134"/>
      <c r="O1616" s="95"/>
      <c r="P1616" s="131"/>
      <c r="Q1616" s="381"/>
      <c r="R1616" s="381"/>
      <c r="S1616" s="381"/>
    </row>
    <row r="1617" spans="1:19" ht="12.75" customHeight="1" x14ac:dyDescent="0.25">
      <c r="A1617" s="128" t="str">
        <f t="shared" si="27"/>
        <v/>
      </c>
      <c r="B1617" s="129"/>
      <c r="C1617" s="130"/>
      <c r="D1617" s="98"/>
      <c r="E1617" s="95"/>
      <c r="F1617" s="187"/>
      <c r="G1617" s="98"/>
      <c r="H1617" s="98"/>
      <c r="I1617" s="95"/>
      <c r="J1617" s="131" t="str">
        <f t="shared" si="28"/>
        <v/>
      </c>
      <c r="K1617" s="131"/>
      <c r="L1617" s="132"/>
      <c r="M1617" s="131"/>
      <c r="N1617" s="134"/>
      <c r="O1617" s="95"/>
      <c r="P1617" s="131"/>
      <c r="Q1617" s="381"/>
      <c r="R1617" s="381"/>
      <c r="S1617" s="381"/>
    </row>
    <row r="1618" spans="1:19" ht="12.75" customHeight="1" x14ac:dyDescent="0.25">
      <c r="A1618" s="128" t="str">
        <f t="shared" si="27"/>
        <v/>
      </c>
      <c r="B1618" s="129"/>
      <c r="C1618" s="130"/>
      <c r="D1618" s="98"/>
      <c r="E1618" s="95"/>
      <c r="F1618" s="187"/>
      <c r="G1618" s="98"/>
      <c r="H1618" s="98"/>
      <c r="I1618" s="95"/>
      <c r="J1618" s="131" t="str">
        <f t="shared" si="28"/>
        <v/>
      </c>
      <c r="K1618" s="131"/>
      <c r="L1618" s="132"/>
      <c r="M1618" s="131"/>
      <c r="N1618" s="134"/>
      <c r="O1618" s="95"/>
      <c r="P1618" s="131"/>
      <c r="Q1618" s="381"/>
      <c r="R1618" s="381"/>
      <c r="S1618" s="381"/>
    </row>
    <row r="1619" spans="1:19" ht="12.75" customHeight="1" x14ac:dyDescent="0.25">
      <c r="A1619" s="128" t="str">
        <f t="shared" si="27"/>
        <v/>
      </c>
      <c r="B1619" s="129"/>
      <c r="C1619" s="130"/>
      <c r="D1619" s="98"/>
      <c r="E1619" s="95"/>
      <c r="F1619" s="187"/>
      <c r="G1619" s="98"/>
      <c r="H1619" s="98"/>
      <c r="I1619" s="95"/>
      <c r="J1619" s="131" t="str">
        <f t="shared" si="28"/>
        <v/>
      </c>
      <c r="K1619" s="131"/>
      <c r="L1619" s="132"/>
      <c r="M1619" s="131"/>
      <c r="N1619" s="134"/>
      <c r="O1619" s="95"/>
      <c r="P1619" s="131"/>
      <c r="Q1619" s="381"/>
      <c r="R1619" s="381"/>
      <c r="S1619" s="381"/>
    </row>
    <row r="1620" spans="1:19" ht="12.75" customHeight="1" x14ac:dyDescent="0.25">
      <c r="A1620" s="128" t="str">
        <f t="shared" si="27"/>
        <v/>
      </c>
      <c r="B1620" s="129"/>
      <c r="C1620" s="130"/>
      <c r="D1620" s="98"/>
      <c r="E1620" s="95"/>
      <c r="F1620" s="187"/>
      <c r="G1620" s="98"/>
      <c r="H1620" s="98"/>
      <c r="I1620" s="95"/>
      <c r="J1620" s="131" t="str">
        <f t="shared" si="28"/>
        <v/>
      </c>
      <c r="K1620" s="131"/>
      <c r="L1620" s="132"/>
      <c r="M1620" s="131"/>
      <c r="N1620" s="134"/>
      <c r="O1620" s="95"/>
      <c r="P1620" s="131"/>
      <c r="Q1620" s="381"/>
      <c r="R1620" s="381"/>
      <c r="S1620" s="381"/>
    </row>
    <row r="1621" spans="1:19" ht="12.75" customHeight="1" x14ac:dyDescent="0.25">
      <c r="A1621" s="128" t="str">
        <f t="shared" si="27"/>
        <v/>
      </c>
      <c r="B1621" s="129"/>
      <c r="C1621" s="130"/>
      <c r="D1621" s="98"/>
      <c r="E1621" s="95"/>
      <c r="F1621" s="187"/>
      <c r="G1621" s="98"/>
      <c r="H1621" s="98"/>
      <c r="I1621" s="95"/>
      <c r="J1621" s="131" t="str">
        <f t="shared" si="28"/>
        <v/>
      </c>
      <c r="K1621" s="131"/>
      <c r="L1621" s="132"/>
      <c r="M1621" s="131"/>
      <c r="N1621" s="134"/>
      <c r="O1621" s="95"/>
      <c r="P1621" s="131"/>
      <c r="Q1621" s="381"/>
      <c r="R1621" s="381"/>
      <c r="S1621" s="381"/>
    </row>
    <row r="1622" spans="1:19" ht="12.75" customHeight="1" x14ac:dyDescent="0.25">
      <c r="A1622" s="128" t="str">
        <f t="shared" si="27"/>
        <v/>
      </c>
      <c r="B1622" s="129"/>
      <c r="C1622" s="130"/>
      <c r="D1622" s="98"/>
      <c r="E1622" s="95"/>
      <c r="F1622" s="187"/>
      <c r="G1622" s="98"/>
      <c r="H1622" s="98"/>
      <c r="I1622" s="95"/>
      <c r="J1622" s="131" t="str">
        <f t="shared" si="28"/>
        <v/>
      </c>
      <c r="K1622" s="131"/>
      <c r="L1622" s="132"/>
      <c r="M1622" s="131"/>
      <c r="N1622" s="134"/>
      <c r="O1622" s="95"/>
      <c r="P1622" s="131"/>
      <c r="Q1622" s="381"/>
      <c r="R1622" s="381"/>
      <c r="S1622" s="381"/>
    </row>
    <row r="1623" spans="1:19" ht="12.75" customHeight="1" x14ac:dyDescent="0.25">
      <c r="A1623" s="128" t="str">
        <f t="shared" si="27"/>
        <v/>
      </c>
      <c r="B1623" s="129"/>
      <c r="C1623" s="130"/>
      <c r="D1623" s="98"/>
      <c r="E1623" s="95"/>
      <c r="F1623" s="187"/>
      <c r="G1623" s="98"/>
      <c r="H1623" s="98"/>
      <c r="I1623" s="95"/>
      <c r="J1623" s="131" t="str">
        <f t="shared" si="28"/>
        <v/>
      </c>
      <c r="K1623" s="131"/>
      <c r="L1623" s="132"/>
      <c r="M1623" s="131"/>
      <c r="N1623" s="134"/>
      <c r="O1623" s="95"/>
      <c r="P1623" s="131"/>
      <c r="Q1623" s="381"/>
      <c r="R1623" s="381"/>
      <c r="S1623" s="381"/>
    </row>
    <row r="1624" spans="1:19" ht="12.75" customHeight="1" x14ac:dyDescent="0.25">
      <c r="A1624" s="128" t="str">
        <f t="shared" si="27"/>
        <v/>
      </c>
      <c r="B1624" s="129"/>
      <c r="C1624" s="130"/>
      <c r="D1624" s="98"/>
      <c r="E1624" s="95"/>
      <c r="F1624" s="187"/>
      <c r="G1624" s="98"/>
      <c r="H1624" s="98"/>
      <c r="I1624" s="95"/>
      <c r="J1624" s="131" t="str">
        <f t="shared" si="28"/>
        <v/>
      </c>
      <c r="K1624" s="131"/>
      <c r="L1624" s="132"/>
      <c r="M1624" s="131"/>
      <c r="N1624" s="134"/>
      <c r="O1624" s="95"/>
      <c r="P1624" s="131"/>
      <c r="Q1624" s="381"/>
      <c r="R1624" s="381"/>
      <c r="S1624" s="381"/>
    </row>
    <row r="1625" spans="1:19" ht="12.75" customHeight="1" x14ac:dyDescent="0.25">
      <c r="A1625" s="128" t="str">
        <f t="shared" si="27"/>
        <v/>
      </c>
      <c r="B1625" s="129"/>
      <c r="C1625" s="130"/>
      <c r="D1625" s="98"/>
      <c r="E1625" s="95"/>
      <c r="F1625" s="187"/>
      <c r="G1625" s="98"/>
      <c r="H1625" s="98"/>
      <c r="I1625" s="95"/>
      <c r="J1625" s="131" t="str">
        <f t="shared" si="28"/>
        <v/>
      </c>
      <c r="K1625" s="131"/>
      <c r="L1625" s="132"/>
      <c r="M1625" s="131"/>
      <c r="N1625" s="134"/>
      <c r="O1625" s="95"/>
      <c r="P1625" s="131"/>
      <c r="Q1625" s="381"/>
      <c r="R1625" s="381"/>
      <c r="S1625" s="381"/>
    </row>
    <row r="1626" spans="1:19" ht="12.75" customHeight="1" x14ac:dyDescent="0.25">
      <c r="A1626" s="128" t="str">
        <f t="shared" si="27"/>
        <v/>
      </c>
      <c r="B1626" s="129"/>
      <c r="C1626" s="130"/>
      <c r="D1626" s="98"/>
      <c r="E1626" s="95"/>
      <c r="F1626" s="187"/>
      <c r="G1626" s="98"/>
      <c r="H1626" s="98"/>
      <c r="I1626" s="95"/>
      <c r="J1626" s="131" t="str">
        <f t="shared" si="28"/>
        <v/>
      </c>
      <c r="K1626" s="131"/>
      <c r="L1626" s="132"/>
      <c r="M1626" s="131"/>
      <c r="N1626" s="134"/>
      <c r="O1626" s="95"/>
      <c r="P1626" s="131"/>
      <c r="Q1626" s="381"/>
      <c r="R1626" s="381"/>
      <c r="S1626" s="381"/>
    </row>
    <row r="1627" spans="1:19" ht="12.75" customHeight="1" x14ac:dyDescent="0.25">
      <c r="A1627" s="128" t="str">
        <f t="shared" si="27"/>
        <v/>
      </c>
      <c r="B1627" s="129"/>
      <c r="C1627" s="130"/>
      <c r="D1627" s="98"/>
      <c r="E1627" s="95"/>
      <c r="F1627" s="187"/>
      <c r="G1627" s="98"/>
      <c r="H1627" s="98"/>
      <c r="I1627" s="95"/>
      <c r="J1627" s="131" t="str">
        <f t="shared" si="28"/>
        <v/>
      </c>
      <c r="K1627" s="131"/>
      <c r="L1627" s="132"/>
      <c r="M1627" s="131"/>
      <c r="N1627" s="134"/>
      <c r="O1627" s="95"/>
      <c r="P1627" s="131"/>
      <c r="Q1627" s="381"/>
      <c r="R1627" s="381"/>
      <c r="S1627" s="381"/>
    </row>
    <row r="1628" spans="1:19" ht="12.75" customHeight="1" x14ac:dyDescent="0.25">
      <c r="A1628" s="128" t="str">
        <f t="shared" si="27"/>
        <v/>
      </c>
      <c r="B1628" s="129"/>
      <c r="C1628" s="130"/>
      <c r="D1628" s="98"/>
      <c r="E1628" s="95"/>
      <c r="F1628" s="187"/>
      <c r="G1628" s="98"/>
      <c r="H1628" s="98"/>
      <c r="I1628" s="95"/>
      <c r="J1628" s="131" t="str">
        <f t="shared" si="28"/>
        <v/>
      </c>
      <c r="K1628" s="131"/>
      <c r="L1628" s="132"/>
      <c r="M1628" s="131"/>
      <c r="N1628" s="134"/>
      <c r="O1628" s="95"/>
      <c r="P1628" s="131"/>
      <c r="Q1628" s="381"/>
      <c r="R1628" s="381"/>
      <c r="S1628" s="381"/>
    </row>
    <row r="1629" spans="1:19" ht="12.75" customHeight="1" x14ac:dyDescent="0.25">
      <c r="A1629" s="128" t="str">
        <f t="shared" si="27"/>
        <v/>
      </c>
      <c r="B1629" s="129"/>
      <c r="C1629" s="130"/>
      <c r="D1629" s="98"/>
      <c r="E1629" s="95"/>
      <c r="F1629" s="187"/>
      <c r="G1629" s="98"/>
      <c r="H1629" s="98"/>
      <c r="I1629" s="95"/>
      <c r="J1629" s="131" t="str">
        <f t="shared" si="28"/>
        <v/>
      </c>
      <c r="K1629" s="131"/>
      <c r="L1629" s="132"/>
      <c r="M1629" s="131"/>
      <c r="N1629" s="134"/>
      <c r="O1629" s="95"/>
      <c r="P1629" s="131"/>
      <c r="Q1629" s="381"/>
      <c r="R1629" s="381"/>
      <c r="S1629" s="381"/>
    </row>
    <row r="1630" spans="1:19" ht="12.75" customHeight="1" x14ac:dyDescent="0.25">
      <c r="A1630" s="128" t="str">
        <f t="shared" si="27"/>
        <v/>
      </c>
      <c r="B1630" s="129"/>
      <c r="C1630" s="130"/>
      <c r="D1630" s="98"/>
      <c r="E1630" s="95"/>
      <c r="F1630" s="187"/>
      <c r="G1630" s="98"/>
      <c r="H1630" s="98"/>
      <c r="I1630" s="95"/>
      <c r="J1630" s="131" t="str">
        <f t="shared" si="28"/>
        <v/>
      </c>
      <c r="K1630" s="131"/>
      <c r="L1630" s="132"/>
      <c r="M1630" s="131"/>
      <c r="N1630" s="134"/>
      <c r="O1630" s="95"/>
      <c r="P1630" s="131"/>
      <c r="Q1630" s="381"/>
      <c r="R1630" s="381"/>
      <c r="S1630" s="381"/>
    </row>
    <row r="1631" spans="1:19" ht="12.75" customHeight="1" x14ac:dyDescent="0.25">
      <c r="A1631" s="128" t="str">
        <f t="shared" si="27"/>
        <v/>
      </c>
      <c r="B1631" s="129"/>
      <c r="C1631" s="130"/>
      <c r="D1631" s="98"/>
      <c r="E1631" s="95"/>
      <c r="F1631" s="187"/>
      <c r="G1631" s="98"/>
      <c r="H1631" s="98"/>
      <c r="I1631" s="95"/>
      <c r="J1631" s="131" t="str">
        <f t="shared" si="28"/>
        <v/>
      </c>
      <c r="K1631" s="131"/>
      <c r="L1631" s="132"/>
      <c r="M1631" s="131"/>
      <c r="N1631" s="134"/>
      <c r="O1631" s="95"/>
      <c r="P1631" s="131"/>
      <c r="Q1631" s="381"/>
      <c r="R1631" s="381"/>
      <c r="S1631" s="381"/>
    </row>
    <row r="1632" spans="1:19" ht="12.75" customHeight="1" x14ac:dyDescent="0.25">
      <c r="A1632" s="128" t="str">
        <f t="shared" si="27"/>
        <v/>
      </c>
      <c r="B1632" s="129"/>
      <c r="C1632" s="130"/>
      <c r="D1632" s="98"/>
      <c r="E1632" s="95"/>
      <c r="F1632" s="187"/>
      <c r="G1632" s="98"/>
      <c r="H1632" s="98"/>
      <c r="I1632" s="95"/>
      <c r="J1632" s="131" t="str">
        <f t="shared" si="28"/>
        <v/>
      </c>
      <c r="K1632" s="131"/>
      <c r="L1632" s="132"/>
      <c r="M1632" s="131"/>
      <c r="N1632" s="134"/>
      <c r="O1632" s="95"/>
      <c r="P1632" s="131"/>
      <c r="Q1632" s="381"/>
      <c r="R1632" s="381"/>
      <c r="S1632" s="381"/>
    </row>
    <row r="1633" spans="1:19" ht="12.75" customHeight="1" x14ac:dyDescent="0.25">
      <c r="A1633" s="128" t="str">
        <f t="shared" si="27"/>
        <v/>
      </c>
      <c r="B1633" s="129"/>
      <c r="C1633" s="130"/>
      <c r="D1633" s="98"/>
      <c r="E1633" s="95"/>
      <c r="F1633" s="187"/>
      <c r="G1633" s="98"/>
      <c r="H1633" s="98"/>
      <c r="I1633" s="95"/>
      <c r="J1633" s="131" t="str">
        <f t="shared" si="28"/>
        <v/>
      </c>
      <c r="K1633" s="131"/>
      <c r="L1633" s="132"/>
      <c r="M1633" s="131"/>
      <c r="N1633" s="134"/>
      <c r="O1633" s="95"/>
      <c r="P1633" s="131"/>
      <c r="Q1633" s="381"/>
      <c r="R1633" s="381"/>
      <c r="S1633" s="381"/>
    </row>
    <row r="1634" spans="1:19" ht="12.75" customHeight="1" x14ac:dyDescent="0.25">
      <c r="A1634" s="128" t="str">
        <f t="shared" si="27"/>
        <v/>
      </c>
      <c r="B1634" s="129"/>
      <c r="C1634" s="130"/>
      <c r="D1634" s="98"/>
      <c r="E1634" s="95"/>
      <c r="F1634" s="187"/>
      <c r="G1634" s="98"/>
      <c r="H1634" s="98"/>
      <c r="I1634" s="95"/>
      <c r="J1634" s="131" t="str">
        <f t="shared" si="28"/>
        <v/>
      </c>
      <c r="K1634" s="131"/>
      <c r="L1634" s="132"/>
      <c r="M1634" s="131"/>
      <c r="N1634" s="134"/>
      <c r="O1634" s="95"/>
      <c r="P1634" s="131"/>
      <c r="Q1634" s="381"/>
      <c r="R1634" s="381"/>
      <c r="S1634" s="381"/>
    </row>
    <row r="1635" spans="1:19" ht="12.75" customHeight="1" x14ac:dyDescent="0.25">
      <c r="A1635" s="128" t="str">
        <f t="shared" si="27"/>
        <v/>
      </c>
      <c r="B1635" s="129"/>
      <c r="C1635" s="130"/>
      <c r="D1635" s="98"/>
      <c r="E1635" s="95"/>
      <c r="F1635" s="187"/>
      <c r="G1635" s="98"/>
      <c r="H1635" s="98"/>
      <c r="I1635" s="95"/>
      <c r="J1635" s="131" t="str">
        <f t="shared" si="28"/>
        <v/>
      </c>
      <c r="K1635" s="131"/>
      <c r="L1635" s="132"/>
      <c r="M1635" s="131"/>
      <c r="N1635" s="134"/>
      <c r="O1635" s="95"/>
      <c r="P1635" s="131"/>
      <c r="Q1635" s="381"/>
      <c r="R1635" s="381"/>
      <c r="S1635" s="381"/>
    </row>
    <row r="1636" spans="1:19" ht="12.75" customHeight="1" x14ac:dyDescent="0.25">
      <c r="A1636" s="128" t="str">
        <f t="shared" si="27"/>
        <v/>
      </c>
      <c r="B1636" s="129"/>
      <c r="C1636" s="130"/>
      <c r="D1636" s="98"/>
      <c r="E1636" s="95"/>
      <c r="F1636" s="187"/>
      <c r="G1636" s="98"/>
      <c r="H1636" s="98"/>
      <c r="I1636" s="95"/>
      <c r="J1636" s="131" t="str">
        <f t="shared" si="28"/>
        <v/>
      </c>
      <c r="K1636" s="131"/>
      <c r="L1636" s="132"/>
      <c r="M1636" s="131"/>
      <c r="N1636" s="134"/>
      <c r="O1636" s="95"/>
      <c r="P1636" s="131"/>
      <c r="Q1636" s="381"/>
      <c r="R1636" s="381"/>
      <c r="S1636" s="381"/>
    </row>
    <row r="1637" spans="1:19" ht="12.75" customHeight="1" x14ac:dyDescent="0.25">
      <c r="A1637" s="128" t="str">
        <f t="shared" ref="A1637:A1891" si="29">IF(B1637="","",ROW()-ROW($A$3))</f>
        <v/>
      </c>
      <c r="B1637" s="129"/>
      <c r="C1637" s="130"/>
      <c r="D1637" s="98"/>
      <c r="E1637" s="95"/>
      <c r="F1637" s="187"/>
      <c r="G1637" s="98"/>
      <c r="H1637" s="98"/>
      <c r="I1637" s="95"/>
      <c r="J1637" s="131" t="str">
        <f t="shared" si="28"/>
        <v/>
      </c>
      <c r="K1637" s="131"/>
      <c r="L1637" s="132"/>
      <c r="M1637" s="131"/>
      <c r="N1637" s="134"/>
      <c r="O1637" s="95"/>
      <c r="P1637" s="131"/>
      <c r="Q1637" s="381"/>
      <c r="R1637" s="381"/>
      <c r="S1637" s="381"/>
    </row>
    <row r="1638" spans="1:19" ht="12.75" customHeight="1" x14ac:dyDescent="0.25">
      <c r="A1638" s="128" t="str">
        <f t="shared" si="29"/>
        <v/>
      </c>
      <c r="B1638" s="129"/>
      <c r="C1638" s="130"/>
      <c r="D1638" s="98"/>
      <c r="E1638" s="95"/>
      <c r="F1638" s="187"/>
      <c r="G1638" s="98"/>
      <c r="H1638" s="98"/>
      <c r="I1638" s="95"/>
      <c r="J1638" s="131" t="str">
        <f t="shared" si="28"/>
        <v/>
      </c>
      <c r="K1638" s="131"/>
      <c r="L1638" s="132"/>
      <c r="M1638" s="131"/>
      <c r="N1638" s="134"/>
      <c r="O1638" s="95"/>
      <c r="P1638" s="131"/>
      <c r="Q1638" s="381"/>
      <c r="R1638" s="381"/>
      <c r="S1638" s="381"/>
    </row>
    <row r="1639" spans="1:19" ht="12.75" customHeight="1" x14ac:dyDescent="0.25">
      <c r="A1639" s="128" t="str">
        <f t="shared" si="29"/>
        <v/>
      </c>
      <c r="B1639" s="129"/>
      <c r="C1639" s="130"/>
      <c r="D1639" s="98"/>
      <c r="E1639" s="95"/>
      <c r="F1639" s="187"/>
      <c r="G1639" s="98"/>
      <c r="H1639" s="98"/>
      <c r="I1639" s="95"/>
      <c r="J1639" s="131" t="str">
        <f t="shared" si="28"/>
        <v/>
      </c>
      <c r="K1639" s="131"/>
      <c r="L1639" s="132"/>
      <c r="M1639" s="131"/>
      <c r="N1639" s="134"/>
      <c r="O1639" s="95"/>
      <c r="P1639" s="131"/>
      <c r="Q1639" s="381"/>
      <c r="R1639" s="381"/>
      <c r="S1639" s="381"/>
    </row>
    <row r="1640" spans="1:19" ht="12.75" customHeight="1" x14ac:dyDescent="0.25">
      <c r="A1640" s="128" t="str">
        <f t="shared" si="29"/>
        <v/>
      </c>
      <c r="B1640" s="129"/>
      <c r="C1640" s="130"/>
      <c r="D1640" s="98"/>
      <c r="E1640" s="95"/>
      <c r="F1640" s="187"/>
      <c r="G1640" s="98"/>
      <c r="H1640" s="98"/>
      <c r="I1640" s="95"/>
      <c r="J1640" s="131" t="str">
        <f t="shared" si="28"/>
        <v/>
      </c>
      <c r="K1640" s="131"/>
      <c r="L1640" s="132"/>
      <c r="M1640" s="131"/>
      <c r="N1640" s="134"/>
      <c r="O1640" s="95"/>
      <c r="P1640" s="131"/>
      <c r="Q1640" s="381"/>
      <c r="R1640" s="381"/>
      <c r="S1640" s="381"/>
    </row>
    <row r="1641" spans="1:19" ht="12.75" customHeight="1" x14ac:dyDescent="0.25">
      <c r="A1641" s="128" t="str">
        <f t="shared" si="29"/>
        <v/>
      </c>
      <c r="B1641" s="129"/>
      <c r="C1641" s="130"/>
      <c r="D1641" s="98"/>
      <c r="E1641" s="95"/>
      <c r="F1641" s="187"/>
      <c r="G1641" s="98"/>
      <c r="H1641" s="98"/>
      <c r="I1641" s="95"/>
      <c r="J1641" s="131" t="str">
        <f t="shared" si="28"/>
        <v/>
      </c>
      <c r="K1641" s="131"/>
      <c r="L1641" s="132"/>
      <c r="M1641" s="131"/>
      <c r="N1641" s="134"/>
      <c r="O1641" s="95"/>
      <c r="P1641" s="131"/>
      <c r="Q1641" s="381"/>
      <c r="R1641" s="381"/>
      <c r="S1641" s="381"/>
    </row>
    <row r="1642" spans="1:19" ht="12.75" customHeight="1" x14ac:dyDescent="0.25">
      <c r="A1642" s="128" t="str">
        <f t="shared" si="29"/>
        <v/>
      </c>
      <c r="B1642" s="129"/>
      <c r="C1642" s="130"/>
      <c r="D1642" s="98"/>
      <c r="E1642" s="95"/>
      <c r="F1642" s="187"/>
      <c r="G1642" s="98"/>
      <c r="H1642" s="98"/>
      <c r="I1642" s="95"/>
      <c r="J1642" s="131" t="str">
        <f t="shared" si="28"/>
        <v/>
      </c>
      <c r="K1642" s="131"/>
      <c r="L1642" s="132"/>
      <c r="M1642" s="131"/>
      <c r="N1642" s="134"/>
      <c r="O1642" s="95"/>
      <c r="P1642" s="131"/>
      <c r="Q1642" s="381"/>
      <c r="R1642" s="381"/>
      <c r="S1642" s="381"/>
    </row>
    <row r="1643" spans="1:19" ht="12.75" customHeight="1" x14ac:dyDescent="0.25">
      <c r="A1643" s="128" t="str">
        <f t="shared" si="29"/>
        <v/>
      </c>
      <c r="B1643" s="129"/>
      <c r="C1643" s="130"/>
      <c r="D1643" s="98"/>
      <c r="E1643" s="95"/>
      <c r="F1643" s="187"/>
      <c r="G1643" s="98"/>
      <c r="H1643" s="98"/>
      <c r="I1643" s="95"/>
      <c r="J1643" s="131" t="str">
        <f t="shared" si="28"/>
        <v/>
      </c>
      <c r="K1643" s="131"/>
      <c r="L1643" s="132"/>
      <c r="M1643" s="131"/>
      <c r="N1643" s="134"/>
      <c r="O1643" s="95"/>
      <c r="P1643" s="131"/>
      <c r="Q1643" s="381"/>
      <c r="R1643" s="381"/>
      <c r="S1643" s="381"/>
    </row>
    <row r="1644" spans="1:19" ht="12.75" customHeight="1" x14ac:dyDescent="0.25">
      <c r="A1644" s="128" t="str">
        <f t="shared" si="29"/>
        <v/>
      </c>
      <c r="B1644" s="129"/>
      <c r="C1644" s="130"/>
      <c r="D1644" s="98"/>
      <c r="E1644" s="95"/>
      <c r="F1644" s="187"/>
      <c r="G1644" s="98"/>
      <c r="H1644" s="98"/>
      <c r="I1644" s="95"/>
      <c r="J1644" s="131" t="str">
        <f t="shared" si="28"/>
        <v/>
      </c>
      <c r="K1644" s="131"/>
      <c r="L1644" s="132"/>
      <c r="M1644" s="131"/>
      <c r="N1644" s="134"/>
      <c r="O1644" s="95"/>
      <c r="P1644" s="131"/>
      <c r="Q1644" s="381"/>
      <c r="R1644" s="381"/>
      <c r="S1644" s="381"/>
    </row>
    <row r="1645" spans="1:19" ht="12.75" customHeight="1" x14ac:dyDescent="0.25">
      <c r="A1645" s="128" t="str">
        <f t="shared" si="29"/>
        <v/>
      </c>
      <c r="B1645" s="129"/>
      <c r="C1645" s="130"/>
      <c r="D1645" s="98"/>
      <c r="E1645" s="95"/>
      <c r="F1645" s="187"/>
      <c r="G1645" s="98"/>
      <c r="H1645" s="98"/>
      <c r="I1645" s="95"/>
      <c r="J1645" s="131" t="str">
        <f t="shared" si="28"/>
        <v/>
      </c>
      <c r="K1645" s="131"/>
      <c r="L1645" s="132"/>
      <c r="M1645" s="131"/>
      <c r="N1645" s="134"/>
      <c r="O1645" s="95"/>
      <c r="P1645" s="131"/>
      <c r="Q1645" s="381"/>
      <c r="R1645" s="381"/>
      <c r="S1645" s="381"/>
    </row>
    <row r="1646" spans="1:19" ht="12.75" customHeight="1" x14ac:dyDescent="0.25">
      <c r="A1646" s="128" t="str">
        <f t="shared" si="29"/>
        <v/>
      </c>
      <c r="B1646" s="129"/>
      <c r="C1646" s="130"/>
      <c r="D1646" s="98"/>
      <c r="E1646" s="95"/>
      <c r="F1646" s="187"/>
      <c r="G1646" s="98"/>
      <c r="H1646" s="98"/>
      <c r="I1646" s="95"/>
      <c r="J1646" s="131" t="str">
        <f t="shared" si="28"/>
        <v/>
      </c>
      <c r="K1646" s="131"/>
      <c r="L1646" s="132"/>
      <c r="M1646" s="131"/>
      <c r="N1646" s="134"/>
      <c r="O1646" s="95"/>
      <c r="P1646" s="131"/>
      <c r="Q1646" s="381"/>
      <c r="R1646" s="381"/>
      <c r="S1646" s="381"/>
    </row>
    <row r="1647" spans="1:19" ht="12.75" customHeight="1" x14ac:dyDescent="0.25">
      <c r="A1647" s="128" t="str">
        <f t="shared" si="29"/>
        <v/>
      </c>
      <c r="B1647" s="129"/>
      <c r="C1647" s="130"/>
      <c r="D1647" s="98"/>
      <c r="E1647" s="95"/>
      <c r="F1647" s="187"/>
      <c r="G1647" s="98"/>
      <c r="H1647" s="98"/>
      <c r="I1647" s="95"/>
      <c r="J1647" s="131" t="str">
        <f t="shared" si="28"/>
        <v/>
      </c>
      <c r="K1647" s="131"/>
      <c r="L1647" s="132"/>
      <c r="M1647" s="131"/>
      <c r="N1647" s="134"/>
      <c r="O1647" s="95"/>
      <c r="P1647" s="131"/>
      <c r="Q1647" s="381"/>
      <c r="R1647" s="381"/>
      <c r="S1647" s="381"/>
    </row>
    <row r="1648" spans="1:19" ht="12.75" customHeight="1" x14ac:dyDescent="0.25">
      <c r="A1648" s="128" t="str">
        <f t="shared" si="29"/>
        <v/>
      </c>
      <c r="B1648" s="129"/>
      <c r="C1648" s="130"/>
      <c r="D1648" s="98"/>
      <c r="E1648" s="95"/>
      <c r="F1648" s="187"/>
      <c r="G1648" s="98"/>
      <c r="H1648" s="98"/>
      <c r="I1648" s="95"/>
      <c r="J1648" s="131" t="str">
        <f t="shared" si="28"/>
        <v/>
      </c>
      <c r="K1648" s="131"/>
      <c r="L1648" s="132"/>
      <c r="M1648" s="131"/>
      <c r="N1648" s="134"/>
      <c r="O1648" s="95"/>
      <c r="P1648" s="131"/>
      <c r="Q1648" s="381"/>
      <c r="R1648" s="381"/>
      <c r="S1648" s="381"/>
    </row>
    <row r="1649" spans="1:19" ht="12.75" customHeight="1" x14ac:dyDescent="0.25">
      <c r="A1649" s="128" t="str">
        <f t="shared" si="29"/>
        <v/>
      </c>
      <c r="B1649" s="129"/>
      <c r="C1649" s="130"/>
      <c r="D1649" s="98"/>
      <c r="E1649" s="95"/>
      <c r="F1649" s="187"/>
      <c r="G1649" s="98"/>
      <c r="H1649" s="98"/>
      <c r="I1649" s="95"/>
      <c r="J1649" s="131" t="str">
        <f t="shared" si="28"/>
        <v/>
      </c>
      <c r="K1649" s="131"/>
      <c r="L1649" s="132"/>
      <c r="M1649" s="131"/>
      <c r="N1649" s="134"/>
      <c r="O1649" s="95"/>
      <c r="P1649" s="131"/>
      <c r="Q1649" s="381"/>
      <c r="R1649" s="381"/>
      <c r="S1649" s="381"/>
    </row>
    <row r="1650" spans="1:19" ht="12.75" customHeight="1" x14ac:dyDescent="0.25">
      <c r="A1650" s="128" t="str">
        <f t="shared" si="29"/>
        <v/>
      </c>
      <c r="B1650" s="129"/>
      <c r="C1650" s="130"/>
      <c r="D1650" s="98"/>
      <c r="E1650" s="95"/>
      <c r="F1650" s="187"/>
      <c r="G1650" s="98"/>
      <c r="H1650" s="98"/>
      <c r="I1650" s="95"/>
      <c r="J1650" s="131" t="str">
        <f t="shared" si="28"/>
        <v/>
      </c>
      <c r="K1650" s="131"/>
      <c r="L1650" s="132"/>
      <c r="M1650" s="131"/>
      <c r="N1650" s="134"/>
      <c r="O1650" s="95"/>
      <c r="P1650" s="131"/>
      <c r="Q1650" s="381"/>
      <c r="R1650" s="381"/>
      <c r="S1650" s="381"/>
    </row>
    <row r="1651" spans="1:19" ht="12.75" customHeight="1" x14ac:dyDescent="0.25">
      <c r="A1651" s="128" t="str">
        <f t="shared" si="29"/>
        <v/>
      </c>
      <c r="B1651" s="129"/>
      <c r="C1651" s="130"/>
      <c r="D1651" s="98"/>
      <c r="E1651" s="95"/>
      <c r="F1651" s="187"/>
      <c r="G1651" s="98"/>
      <c r="H1651" s="98"/>
      <c r="I1651" s="95"/>
      <c r="J1651" s="131" t="str">
        <f t="shared" si="28"/>
        <v/>
      </c>
      <c r="K1651" s="131"/>
      <c r="L1651" s="132"/>
      <c r="M1651" s="131"/>
      <c r="N1651" s="134"/>
      <c r="O1651" s="95"/>
      <c r="P1651" s="131"/>
      <c r="Q1651" s="381"/>
      <c r="R1651" s="381"/>
      <c r="S1651" s="381"/>
    </row>
    <row r="1652" spans="1:19" ht="12.75" customHeight="1" x14ac:dyDescent="0.25">
      <c r="A1652" s="128" t="str">
        <f t="shared" si="29"/>
        <v/>
      </c>
      <c r="B1652" s="129"/>
      <c r="C1652" s="130"/>
      <c r="D1652" s="98"/>
      <c r="E1652" s="95"/>
      <c r="F1652" s="187"/>
      <c r="G1652" s="98"/>
      <c r="H1652" s="98"/>
      <c r="I1652" s="95"/>
      <c r="J1652" s="131" t="str">
        <f t="shared" si="28"/>
        <v/>
      </c>
      <c r="K1652" s="131"/>
      <c r="L1652" s="132"/>
      <c r="M1652" s="131"/>
      <c r="N1652" s="134"/>
      <c r="O1652" s="95"/>
      <c r="P1652" s="131"/>
      <c r="Q1652" s="381"/>
      <c r="R1652" s="381"/>
      <c r="S1652" s="381"/>
    </row>
    <row r="1653" spans="1:19" ht="12.75" customHeight="1" x14ac:dyDescent="0.25">
      <c r="A1653" s="128" t="str">
        <f t="shared" si="29"/>
        <v/>
      </c>
      <c r="B1653" s="129"/>
      <c r="C1653" s="130"/>
      <c r="D1653" s="98"/>
      <c r="E1653" s="95"/>
      <c r="F1653" s="187"/>
      <c r="G1653" s="98"/>
      <c r="H1653" s="98"/>
      <c r="I1653" s="95"/>
      <c r="J1653" s="131" t="str">
        <f t="shared" si="28"/>
        <v/>
      </c>
      <c r="K1653" s="131"/>
      <c r="L1653" s="132"/>
      <c r="M1653" s="131"/>
      <c r="N1653" s="134"/>
      <c r="O1653" s="95"/>
      <c r="P1653" s="131"/>
      <c r="Q1653" s="381"/>
      <c r="R1653" s="381"/>
      <c r="S1653" s="381"/>
    </row>
    <row r="1654" spans="1:19" ht="12.75" customHeight="1" x14ac:dyDescent="0.25">
      <c r="A1654" s="128" t="str">
        <f t="shared" si="29"/>
        <v/>
      </c>
      <c r="B1654" s="129"/>
      <c r="C1654" s="130"/>
      <c r="D1654" s="98"/>
      <c r="E1654" s="95"/>
      <c r="F1654" s="187"/>
      <c r="G1654" s="98"/>
      <c r="H1654" s="98"/>
      <c r="I1654" s="95"/>
      <c r="J1654" s="131" t="str">
        <f t="shared" si="28"/>
        <v/>
      </c>
      <c r="K1654" s="131"/>
      <c r="L1654" s="132"/>
      <c r="M1654" s="131"/>
      <c r="N1654" s="134"/>
      <c r="O1654" s="95"/>
      <c r="P1654" s="131"/>
      <c r="Q1654" s="381"/>
      <c r="R1654" s="381"/>
      <c r="S1654" s="381"/>
    </row>
    <row r="1655" spans="1:19" ht="12.75" customHeight="1" x14ac:dyDescent="0.25">
      <c r="A1655" s="128" t="str">
        <f t="shared" si="29"/>
        <v/>
      </c>
      <c r="B1655" s="129"/>
      <c r="C1655" s="130"/>
      <c r="D1655" s="98"/>
      <c r="E1655" s="95"/>
      <c r="F1655" s="187"/>
      <c r="G1655" s="98"/>
      <c r="H1655" s="98"/>
      <c r="I1655" s="95"/>
      <c r="J1655" s="131" t="str">
        <f t="shared" si="28"/>
        <v/>
      </c>
      <c r="K1655" s="131"/>
      <c r="L1655" s="132"/>
      <c r="M1655" s="131"/>
      <c r="N1655" s="134"/>
      <c r="O1655" s="95"/>
      <c r="P1655" s="131"/>
      <c r="Q1655" s="381"/>
      <c r="R1655" s="381"/>
      <c r="S1655" s="381"/>
    </row>
    <row r="1656" spans="1:19" ht="12.75" customHeight="1" x14ac:dyDescent="0.25">
      <c r="A1656" s="128" t="str">
        <f t="shared" si="29"/>
        <v/>
      </c>
      <c r="B1656" s="129"/>
      <c r="C1656" s="130"/>
      <c r="D1656" s="98"/>
      <c r="E1656" s="95"/>
      <c r="F1656" s="187"/>
      <c r="G1656" s="98"/>
      <c r="H1656" s="98"/>
      <c r="I1656" s="95"/>
      <c r="J1656" s="131" t="str">
        <f t="shared" si="28"/>
        <v/>
      </c>
      <c r="K1656" s="131"/>
      <c r="L1656" s="132"/>
      <c r="M1656" s="131"/>
      <c r="N1656" s="134"/>
      <c r="O1656" s="95"/>
      <c r="P1656" s="131"/>
      <c r="Q1656" s="381"/>
      <c r="R1656" s="381"/>
      <c r="S1656" s="381"/>
    </row>
    <row r="1657" spans="1:19" ht="12.75" customHeight="1" x14ac:dyDescent="0.25">
      <c r="A1657" s="128" t="str">
        <f t="shared" si="29"/>
        <v/>
      </c>
      <c r="B1657" s="129"/>
      <c r="C1657" s="130"/>
      <c r="D1657" s="98"/>
      <c r="E1657" s="95"/>
      <c r="F1657" s="187"/>
      <c r="G1657" s="98"/>
      <c r="H1657" s="98"/>
      <c r="I1657" s="95"/>
      <c r="J1657" s="131" t="str">
        <f t="shared" si="28"/>
        <v/>
      </c>
      <c r="K1657" s="131"/>
      <c r="L1657" s="132"/>
      <c r="M1657" s="131"/>
      <c r="N1657" s="134"/>
      <c r="O1657" s="95"/>
      <c r="P1657" s="131"/>
      <c r="Q1657" s="381"/>
      <c r="R1657" s="381"/>
      <c r="S1657" s="381"/>
    </row>
    <row r="1658" spans="1:19" ht="12.75" customHeight="1" x14ac:dyDescent="0.25">
      <c r="A1658" s="128" t="str">
        <f t="shared" si="29"/>
        <v/>
      </c>
      <c r="B1658" s="129"/>
      <c r="C1658" s="130"/>
      <c r="D1658" s="98"/>
      <c r="E1658" s="95"/>
      <c r="F1658" s="187"/>
      <c r="G1658" s="98"/>
      <c r="H1658" s="98"/>
      <c r="I1658" s="95"/>
      <c r="J1658" s="131" t="str">
        <f t="shared" si="28"/>
        <v/>
      </c>
      <c r="K1658" s="131"/>
      <c r="L1658" s="132"/>
      <c r="M1658" s="131"/>
      <c r="N1658" s="134"/>
      <c r="O1658" s="95"/>
      <c r="P1658" s="131"/>
      <c r="Q1658" s="381"/>
      <c r="R1658" s="381"/>
      <c r="S1658" s="381"/>
    </row>
    <row r="1659" spans="1:19" ht="12.75" customHeight="1" x14ac:dyDescent="0.25">
      <c r="A1659" s="128" t="str">
        <f t="shared" si="29"/>
        <v/>
      </c>
      <c r="B1659" s="129"/>
      <c r="C1659" s="130"/>
      <c r="D1659" s="98"/>
      <c r="E1659" s="95"/>
      <c r="F1659" s="187"/>
      <c r="G1659" s="98"/>
      <c r="H1659" s="98"/>
      <c r="I1659" s="95"/>
      <c r="J1659" s="131" t="str">
        <f t="shared" si="28"/>
        <v/>
      </c>
      <c r="K1659" s="131"/>
      <c r="L1659" s="132"/>
      <c r="M1659" s="131"/>
      <c r="N1659" s="134"/>
      <c r="O1659" s="95"/>
      <c r="P1659" s="131"/>
      <c r="Q1659" s="381"/>
      <c r="R1659" s="381"/>
      <c r="S1659" s="381"/>
    </row>
    <row r="1660" spans="1:19" ht="12.75" customHeight="1" x14ac:dyDescent="0.25">
      <c r="A1660" s="128" t="str">
        <f t="shared" si="29"/>
        <v/>
      </c>
      <c r="B1660" s="129"/>
      <c r="C1660" s="130"/>
      <c r="D1660" s="98"/>
      <c r="E1660" s="95"/>
      <c r="F1660" s="187"/>
      <c r="G1660" s="98"/>
      <c r="H1660" s="98"/>
      <c r="I1660" s="95"/>
      <c r="J1660" s="131" t="str">
        <f t="shared" si="28"/>
        <v/>
      </c>
      <c r="K1660" s="131"/>
      <c r="L1660" s="132"/>
      <c r="M1660" s="131"/>
      <c r="N1660" s="134"/>
      <c r="O1660" s="95"/>
      <c r="P1660" s="131"/>
      <c r="Q1660" s="381"/>
      <c r="R1660" s="381"/>
      <c r="S1660" s="381"/>
    </row>
    <row r="1661" spans="1:19" ht="12.75" customHeight="1" x14ac:dyDescent="0.25">
      <c r="A1661" s="128" t="str">
        <f t="shared" si="29"/>
        <v/>
      </c>
      <c r="B1661" s="129"/>
      <c r="C1661" s="130"/>
      <c r="D1661" s="98"/>
      <c r="E1661" s="95"/>
      <c r="F1661" s="187"/>
      <c r="G1661" s="98"/>
      <c r="H1661" s="98"/>
      <c r="I1661" s="95"/>
      <c r="J1661" s="131" t="str">
        <f t="shared" si="28"/>
        <v/>
      </c>
      <c r="K1661" s="131"/>
      <c r="L1661" s="132"/>
      <c r="M1661" s="131"/>
      <c r="N1661" s="134"/>
      <c r="O1661" s="95"/>
      <c r="P1661" s="131"/>
      <c r="Q1661" s="381"/>
      <c r="R1661" s="381"/>
      <c r="S1661" s="381"/>
    </row>
    <row r="1662" spans="1:19" ht="12.75" customHeight="1" x14ac:dyDescent="0.25">
      <c r="A1662" s="128" t="str">
        <f t="shared" si="29"/>
        <v/>
      </c>
      <c r="B1662" s="129"/>
      <c r="C1662" s="130"/>
      <c r="D1662" s="98"/>
      <c r="E1662" s="95"/>
      <c r="F1662" s="187"/>
      <c r="G1662" s="98"/>
      <c r="H1662" s="98"/>
      <c r="I1662" s="95"/>
      <c r="J1662" s="131" t="str">
        <f t="shared" si="28"/>
        <v/>
      </c>
      <c r="K1662" s="131"/>
      <c r="L1662" s="132"/>
      <c r="M1662" s="131"/>
      <c r="N1662" s="134"/>
      <c r="O1662" s="95"/>
      <c r="P1662" s="131"/>
      <c r="Q1662" s="381"/>
      <c r="R1662" s="381"/>
      <c r="S1662" s="381"/>
    </row>
    <row r="1663" spans="1:19" ht="12.75" customHeight="1" x14ac:dyDescent="0.25">
      <c r="A1663" s="128" t="str">
        <f t="shared" si="29"/>
        <v/>
      </c>
      <c r="B1663" s="129"/>
      <c r="C1663" s="130"/>
      <c r="D1663" s="98"/>
      <c r="E1663" s="95"/>
      <c r="F1663" s="187"/>
      <c r="G1663" s="98"/>
      <c r="H1663" s="98"/>
      <c r="I1663" s="95"/>
      <c r="J1663" s="131" t="str">
        <f t="shared" si="28"/>
        <v/>
      </c>
      <c r="K1663" s="131"/>
      <c r="L1663" s="132"/>
      <c r="M1663" s="131"/>
      <c r="N1663" s="134"/>
      <c r="O1663" s="95"/>
      <c r="P1663" s="131"/>
      <c r="Q1663" s="381"/>
      <c r="R1663" s="381"/>
      <c r="S1663" s="381"/>
    </row>
    <row r="1664" spans="1:19" ht="12.75" customHeight="1" x14ac:dyDescent="0.25">
      <c r="A1664" s="128" t="str">
        <f t="shared" si="29"/>
        <v/>
      </c>
      <c r="B1664" s="129"/>
      <c r="C1664" s="130"/>
      <c r="D1664" s="98"/>
      <c r="E1664" s="95"/>
      <c r="F1664" s="187"/>
      <c r="G1664" s="98"/>
      <c r="H1664" s="98"/>
      <c r="I1664" s="95"/>
      <c r="J1664" s="131" t="str">
        <f t="shared" si="28"/>
        <v/>
      </c>
      <c r="K1664" s="131"/>
      <c r="L1664" s="132"/>
      <c r="M1664" s="131"/>
      <c r="N1664" s="134"/>
      <c r="O1664" s="95"/>
      <c r="P1664" s="131"/>
      <c r="Q1664" s="381"/>
      <c r="R1664" s="381"/>
      <c r="S1664" s="381"/>
    </row>
    <row r="1665" spans="1:19" ht="12.75" customHeight="1" x14ac:dyDescent="0.25">
      <c r="A1665" s="128" t="str">
        <f t="shared" si="29"/>
        <v/>
      </c>
      <c r="B1665" s="129"/>
      <c r="C1665" s="130"/>
      <c r="D1665" s="98"/>
      <c r="E1665" s="95"/>
      <c r="F1665" s="187"/>
      <c r="G1665" s="98"/>
      <c r="H1665" s="98"/>
      <c r="I1665" s="95"/>
      <c r="J1665" s="131" t="str">
        <f t="shared" si="28"/>
        <v/>
      </c>
      <c r="K1665" s="131"/>
      <c r="L1665" s="132"/>
      <c r="M1665" s="131"/>
      <c r="N1665" s="134"/>
      <c r="O1665" s="95"/>
      <c r="P1665" s="131"/>
      <c r="Q1665" s="381"/>
      <c r="R1665" s="381"/>
      <c r="S1665" s="381"/>
    </row>
    <row r="1666" spans="1:19" ht="12.75" customHeight="1" x14ac:dyDescent="0.25">
      <c r="A1666" s="128" t="str">
        <f t="shared" si="29"/>
        <v/>
      </c>
      <c r="B1666" s="129"/>
      <c r="C1666" s="130"/>
      <c r="D1666" s="98"/>
      <c r="E1666" s="95"/>
      <c r="F1666" s="187"/>
      <c r="G1666" s="98"/>
      <c r="H1666" s="98"/>
      <c r="I1666" s="95"/>
      <c r="J1666" s="131" t="str">
        <f t="shared" si="28"/>
        <v/>
      </c>
      <c r="K1666" s="131"/>
      <c r="L1666" s="132"/>
      <c r="M1666" s="131"/>
      <c r="N1666" s="134"/>
      <c r="O1666" s="95"/>
      <c r="P1666" s="131"/>
      <c r="Q1666" s="381"/>
      <c r="R1666" s="381"/>
      <c r="S1666" s="381"/>
    </row>
    <row r="1667" spans="1:19" ht="12.75" customHeight="1" x14ac:dyDescent="0.25">
      <c r="A1667" s="128" t="str">
        <f t="shared" si="29"/>
        <v/>
      </c>
      <c r="B1667" s="129"/>
      <c r="C1667" s="130"/>
      <c r="D1667" s="98"/>
      <c r="E1667" s="95"/>
      <c r="F1667" s="187"/>
      <c r="G1667" s="98"/>
      <c r="H1667" s="98"/>
      <c r="I1667" s="95"/>
      <c r="J1667" s="131" t="str">
        <f t="shared" si="28"/>
        <v/>
      </c>
      <c r="K1667" s="131"/>
      <c r="L1667" s="132"/>
      <c r="M1667" s="131"/>
      <c r="N1667" s="134"/>
      <c r="O1667" s="95"/>
      <c r="P1667" s="131"/>
      <c r="Q1667" s="381"/>
      <c r="R1667" s="381"/>
      <c r="S1667" s="381"/>
    </row>
    <row r="1668" spans="1:19" ht="12.75" customHeight="1" x14ac:dyDescent="0.25">
      <c r="A1668" s="128" t="str">
        <f t="shared" si="29"/>
        <v/>
      </c>
      <c r="B1668" s="129"/>
      <c r="C1668" s="130"/>
      <c r="D1668" s="98"/>
      <c r="E1668" s="95"/>
      <c r="F1668" s="187"/>
      <c r="G1668" s="98"/>
      <c r="H1668" s="98"/>
      <c r="I1668" s="95"/>
      <c r="J1668" s="131" t="str">
        <f t="shared" si="28"/>
        <v/>
      </c>
      <c r="K1668" s="131"/>
      <c r="L1668" s="132"/>
      <c r="M1668" s="131"/>
      <c r="N1668" s="134"/>
      <c r="O1668" s="95"/>
      <c r="P1668" s="131"/>
      <c r="Q1668" s="381"/>
      <c r="R1668" s="381"/>
      <c r="S1668" s="381"/>
    </row>
    <row r="1669" spans="1:19" ht="12.75" customHeight="1" x14ac:dyDescent="0.25">
      <c r="A1669" s="128" t="str">
        <f t="shared" si="29"/>
        <v/>
      </c>
      <c r="B1669" s="129"/>
      <c r="C1669" s="130"/>
      <c r="D1669" s="98"/>
      <c r="E1669" s="95"/>
      <c r="F1669" s="187"/>
      <c r="G1669" s="98"/>
      <c r="H1669" s="98"/>
      <c r="I1669" s="95"/>
      <c r="J1669" s="131" t="str">
        <f t="shared" si="28"/>
        <v/>
      </c>
      <c r="K1669" s="131"/>
      <c r="L1669" s="132"/>
      <c r="M1669" s="131"/>
      <c r="N1669" s="134"/>
      <c r="O1669" s="95"/>
      <c r="P1669" s="131"/>
      <c r="Q1669" s="381"/>
      <c r="R1669" s="381"/>
      <c r="S1669" s="381"/>
    </row>
    <row r="1670" spans="1:19" ht="12.75" customHeight="1" x14ac:dyDescent="0.25">
      <c r="A1670" s="128" t="str">
        <f t="shared" si="29"/>
        <v/>
      </c>
      <c r="B1670" s="129"/>
      <c r="C1670" s="130"/>
      <c r="D1670" s="98"/>
      <c r="E1670" s="95"/>
      <c r="F1670" s="187"/>
      <c r="G1670" s="98"/>
      <c r="H1670" s="98"/>
      <c r="I1670" s="95"/>
      <c r="J1670" s="131" t="str">
        <f t="shared" si="28"/>
        <v/>
      </c>
      <c r="K1670" s="131"/>
      <c r="L1670" s="132"/>
      <c r="M1670" s="131"/>
      <c r="N1670" s="134"/>
      <c r="O1670" s="95"/>
      <c r="P1670" s="131"/>
      <c r="Q1670" s="381"/>
      <c r="R1670" s="381"/>
      <c r="S1670" s="381"/>
    </row>
    <row r="1671" spans="1:19" ht="12.75" customHeight="1" x14ac:dyDescent="0.25">
      <c r="A1671" s="128" t="str">
        <f t="shared" si="29"/>
        <v/>
      </c>
      <c r="B1671" s="129"/>
      <c r="C1671" s="130"/>
      <c r="D1671" s="98"/>
      <c r="E1671" s="95"/>
      <c r="F1671" s="187"/>
      <c r="G1671" s="98"/>
      <c r="H1671" s="98"/>
      <c r="I1671" s="95"/>
      <c r="J1671" s="131" t="str">
        <f t="shared" si="28"/>
        <v/>
      </c>
      <c r="K1671" s="131"/>
      <c r="L1671" s="132"/>
      <c r="M1671" s="131"/>
      <c r="N1671" s="134"/>
      <c r="O1671" s="95"/>
      <c r="P1671" s="131"/>
      <c r="Q1671" s="381"/>
      <c r="R1671" s="381"/>
      <c r="S1671" s="381"/>
    </row>
    <row r="1672" spans="1:19" ht="12.75" customHeight="1" x14ac:dyDescent="0.25">
      <c r="A1672" s="128" t="str">
        <f t="shared" si="29"/>
        <v/>
      </c>
      <c r="B1672" s="129"/>
      <c r="C1672" s="130"/>
      <c r="D1672" s="98"/>
      <c r="E1672" s="95"/>
      <c r="F1672" s="187"/>
      <c r="G1672" s="98"/>
      <c r="H1672" s="98"/>
      <c r="I1672" s="95"/>
      <c r="J1672" s="131" t="str">
        <f t="shared" si="28"/>
        <v/>
      </c>
      <c r="K1672" s="131"/>
      <c r="L1672" s="132"/>
      <c r="M1672" s="131"/>
      <c r="N1672" s="134"/>
      <c r="O1672" s="95"/>
      <c r="P1672" s="131"/>
      <c r="Q1672" s="381"/>
      <c r="R1672" s="381"/>
      <c r="S1672" s="381"/>
    </row>
    <row r="1673" spans="1:19" ht="12.75" customHeight="1" x14ac:dyDescent="0.25">
      <c r="A1673" s="128" t="str">
        <f t="shared" si="29"/>
        <v/>
      </c>
      <c r="B1673" s="129"/>
      <c r="C1673" s="130"/>
      <c r="D1673" s="98"/>
      <c r="E1673" s="95"/>
      <c r="F1673" s="187"/>
      <c r="G1673" s="98"/>
      <c r="H1673" s="98"/>
      <c r="I1673" s="95"/>
      <c r="J1673" s="131" t="str">
        <f t="shared" si="28"/>
        <v/>
      </c>
      <c r="K1673" s="131"/>
      <c r="L1673" s="132"/>
      <c r="M1673" s="131"/>
      <c r="N1673" s="134"/>
      <c r="O1673" s="95"/>
      <c r="P1673" s="131"/>
      <c r="Q1673" s="381"/>
      <c r="R1673" s="381"/>
      <c r="S1673" s="381"/>
    </row>
    <row r="1674" spans="1:19" ht="12.75" customHeight="1" x14ac:dyDescent="0.25">
      <c r="A1674" s="128" t="str">
        <f t="shared" si="29"/>
        <v/>
      </c>
      <c r="B1674" s="129"/>
      <c r="C1674" s="130"/>
      <c r="D1674" s="98"/>
      <c r="E1674" s="95"/>
      <c r="F1674" s="187"/>
      <c r="G1674" s="98"/>
      <c r="H1674" s="98"/>
      <c r="I1674" s="95"/>
      <c r="J1674" s="131" t="str">
        <f t="shared" si="28"/>
        <v/>
      </c>
      <c r="K1674" s="131"/>
      <c r="L1674" s="132"/>
      <c r="M1674" s="131"/>
      <c r="N1674" s="134"/>
      <c r="O1674" s="95"/>
      <c r="P1674" s="131"/>
      <c r="Q1674" s="381"/>
      <c r="R1674" s="381"/>
      <c r="S1674" s="381"/>
    </row>
    <row r="1675" spans="1:19" ht="12.75" customHeight="1" x14ac:dyDescent="0.25">
      <c r="A1675" s="128" t="str">
        <f t="shared" si="29"/>
        <v/>
      </c>
      <c r="B1675" s="129"/>
      <c r="C1675" s="130"/>
      <c r="D1675" s="98"/>
      <c r="E1675" s="95"/>
      <c r="F1675" s="187"/>
      <c r="G1675" s="98"/>
      <c r="H1675" s="98"/>
      <c r="I1675" s="95"/>
      <c r="J1675" s="131" t="str">
        <f t="shared" si="28"/>
        <v/>
      </c>
      <c r="K1675" s="131"/>
      <c r="L1675" s="132"/>
      <c r="M1675" s="131"/>
      <c r="N1675" s="134"/>
      <c r="O1675" s="95"/>
      <c r="P1675" s="131"/>
      <c r="Q1675" s="381"/>
      <c r="R1675" s="381"/>
      <c r="S1675" s="381"/>
    </row>
    <row r="1676" spans="1:19" ht="12.75" customHeight="1" x14ac:dyDescent="0.25">
      <c r="A1676" s="128" t="str">
        <f t="shared" si="29"/>
        <v/>
      </c>
      <c r="B1676" s="129"/>
      <c r="C1676" s="130"/>
      <c r="D1676" s="98"/>
      <c r="E1676" s="95"/>
      <c r="F1676" s="187"/>
      <c r="G1676" s="98"/>
      <c r="H1676" s="98"/>
      <c r="I1676" s="95"/>
      <c r="J1676" s="131" t="str">
        <f t="shared" si="28"/>
        <v/>
      </c>
      <c r="K1676" s="131"/>
      <c r="L1676" s="132"/>
      <c r="M1676" s="131"/>
      <c r="N1676" s="134"/>
      <c r="O1676" s="95"/>
      <c r="P1676" s="131"/>
      <c r="Q1676" s="381"/>
      <c r="R1676" s="381"/>
      <c r="S1676" s="381"/>
    </row>
    <row r="1677" spans="1:19" ht="12.75" customHeight="1" x14ac:dyDescent="0.25">
      <c r="A1677" s="128" t="str">
        <f t="shared" si="29"/>
        <v/>
      </c>
      <c r="B1677" s="129"/>
      <c r="C1677" s="130"/>
      <c r="D1677" s="98"/>
      <c r="E1677" s="95"/>
      <c r="F1677" s="187"/>
      <c r="G1677" s="98"/>
      <c r="H1677" s="98"/>
      <c r="I1677" s="95"/>
      <c r="J1677" s="131" t="str">
        <f t="shared" si="28"/>
        <v/>
      </c>
      <c r="K1677" s="131"/>
      <c r="L1677" s="132"/>
      <c r="M1677" s="131"/>
      <c r="N1677" s="134"/>
      <c r="O1677" s="95"/>
      <c r="P1677" s="131"/>
      <c r="Q1677" s="381"/>
      <c r="R1677" s="381"/>
      <c r="S1677" s="381"/>
    </row>
    <row r="1678" spans="1:19" ht="12.75" customHeight="1" x14ac:dyDescent="0.25">
      <c r="A1678" s="128" t="str">
        <f t="shared" si="29"/>
        <v/>
      </c>
      <c r="B1678" s="129"/>
      <c r="C1678" s="130"/>
      <c r="D1678" s="98"/>
      <c r="E1678" s="95"/>
      <c r="F1678" s="187"/>
      <c r="G1678" s="98"/>
      <c r="H1678" s="98"/>
      <c r="I1678" s="95"/>
      <c r="J1678" s="131" t="str">
        <f t="shared" si="28"/>
        <v/>
      </c>
      <c r="K1678" s="131"/>
      <c r="L1678" s="132"/>
      <c r="M1678" s="131"/>
      <c r="N1678" s="134"/>
      <c r="O1678" s="95"/>
      <c r="P1678" s="131"/>
      <c r="Q1678" s="381"/>
      <c r="R1678" s="381"/>
      <c r="S1678" s="381"/>
    </row>
    <row r="1679" spans="1:19" ht="12.75" customHeight="1" x14ac:dyDescent="0.25">
      <c r="A1679" s="128" t="str">
        <f t="shared" si="29"/>
        <v/>
      </c>
      <c r="B1679" s="129"/>
      <c r="C1679" s="130"/>
      <c r="D1679" s="98"/>
      <c r="E1679" s="95"/>
      <c r="F1679" s="187"/>
      <c r="G1679" s="98"/>
      <c r="H1679" s="98"/>
      <c r="I1679" s="95"/>
      <c r="J1679" s="131" t="str">
        <f t="shared" si="28"/>
        <v/>
      </c>
      <c r="K1679" s="131"/>
      <c r="L1679" s="132"/>
      <c r="M1679" s="131"/>
      <c r="N1679" s="134"/>
      <c r="O1679" s="95"/>
      <c r="P1679" s="131"/>
      <c r="Q1679" s="381"/>
      <c r="R1679" s="381"/>
      <c r="S1679" s="381"/>
    </row>
    <row r="1680" spans="1:19" ht="12.75" customHeight="1" x14ac:dyDescent="0.25">
      <c r="A1680" s="128" t="str">
        <f t="shared" si="29"/>
        <v/>
      </c>
      <c r="B1680" s="129"/>
      <c r="C1680" s="130"/>
      <c r="D1680" s="98"/>
      <c r="E1680" s="95"/>
      <c r="F1680" s="187"/>
      <c r="G1680" s="98"/>
      <c r="H1680" s="98"/>
      <c r="I1680" s="95"/>
      <c r="J1680" s="131" t="str">
        <f t="shared" si="28"/>
        <v/>
      </c>
      <c r="K1680" s="131"/>
      <c r="L1680" s="132"/>
      <c r="M1680" s="131"/>
      <c r="N1680" s="134"/>
      <c r="O1680" s="95"/>
      <c r="P1680" s="131"/>
      <c r="Q1680" s="381"/>
      <c r="R1680" s="381"/>
      <c r="S1680" s="381"/>
    </row>
    <row r="1681" spans="1:19" ht="12.75" customHeight="1" x14ac:dyDescent="0.25">
      <c r="A1681" s="128" t="str">
        <f t="shared" si="29"/>
        <v/>
      </c>
      <c r="B1681" s="129"/>
      <c r="C1681" s="130"/>
      <c r="D1681" s="98"/>
      <c r="E1681" s="95"/>
      <c r="F1681" s="187"/>
      <c r="G1681" s="98"/>
      <c r="H1681" s="98"/>
      <c r="I1681" s="95"/>
      <c r="J1681" s="131" t="str">
        <f t="shared" si="28"/>
        <v/>
      </c>
      <c r="K1681" s="131"/>
      <c r="L1681" s="132"/>
      <c r="M1681" s="131"/>
      <c r="N1681" s="134"/>
      <c r="O1681" s="95"/>
      <c r="P1681" s="131"/>
      <c r="Q1681" s="381"/>
      <c r="R1681" s="381"/>
      <c r="S1681" s="381"/>
    </row>
    <row r="1682" spans="1:19" ht="12.75" customHeight="1" x14ac:dyDescent="0.25">
      <c r="A1682" s="128" t="str">
        <f t="shared" si="29"/>
        <v/>
      </c>
      <c r="B1682" s="129"/>
      <c r="C1682" s="130"/>
      <c r="D1682" s="98"/>
      <c r="E1682" s="95"/>
      <c r="F1682" s="187"/>
      <c r="G1682" s="98"/>
      <c r="H1682" s="98"/>
      <c r="I1682" s="95"/>
      <c r="J1682" s="131" t="str">
        <f t="shared" si="28"/>
        <v/>
      </c>
      <c r="K1682" s="131"/>
      <c r="L1682" s="132"/>
      <c r="M1682" s="131"/>
      <c r="N1682" s="134"/>
      <c r="O1682" s="95"/>
      <c r="P1682" s="131"/>
      <c r="Q1682" s="381"/>
      <c r="R1682" s="381"/>
      <c r="S1682" s="381"/>
    </row>
    <row r="1683" spans="1:19" ht="12.75" customHeight="1" x14ac:dyDescent="0.25">
      <c r="A1683" s="128" t="str">
        <f t="shared" si="29"/>
        <v/>
      </c>
      <c r="B1683" s="129"/>
      <c r="C1683" s="130"/>
      <c r="D1683" s="98"/>
      <c r="E1683" s="95"/>
      <c r="F1683" s="187"/>
      <c r="G1683" s="98"/>
      <c r="H1683" s="98"/>
      <c r="I1683" s="95"/>
      <c r="J1683" s="131" t="str">
        <f t="shared" si="28"/>
        <v/>
      </c>
      <c r="K1683" s="131"/>
      <c r="L1683" s="132"/>
      <c r="M1683" s="131"/>
      <c r="N1683" s="134"/>
      <c r="O1683" s="95"/>
      <c r="P1683" s="131"/>
      <c r="Q1683" s="381"/>
      <c r="R1683" s="381"/>
      <c r="S1683" s="381"/>
    </row>
    <row r="1684" spans="1:19" ht="12.75" customHeight="1" x14ac:dyDescent="0.25">
      <c r="A1684" s="128" t="str">
        <f t="shared" si="29"/>
        <v/>
      </c>
      <c r="B1684" s="129"/>
      <c r="C1684" s="130"/>
      <c r="D1684" s="98"/>
      <c r="E1684" s="95"/>
      <c r="F1684" s="187"/>
      <c r="G1684" s="98"/>
      <c r="H1684" s="98"/>
      <c r="I1684" s="95"/>
      <c r="J1684" s="131" t="str">
        <f t="shared" si="28"/>
        <v/>
      </c>
      <c r="K1684" s="131"/>
      <c r="L1684" s="132"/>
      <c r="M1684" s="131"/>
      <c r="N1684" s="134"/>
      <c r="O1684" s="95"/>
      <c r="P1684" s="131"/>
      <c r="Q1684" s="381"/>
      <c r="R1684" s="381"/>
      <c r="S1684" s="381"/>
    </row>
    <row r="1685" spans="1:19" ht="12.75" customHeight="1" x14ac:dyDescent="0.25">
      <c r="A1685" s="128" t="str">
        <f t="shared" si="29"/>
        <v/>
      </c>
      <c r="B1685" s="129"/>
      <c r="C1685" s="130"/>
      <c r="D1685" s="98"/>
      <c r="E1685" s="95"/>
      <c r="F1685" s="187"/>
      <c r="G1685" s="98"/>
      <c r="H1685" s="98"/>
      <c r="I1685" s="95"/>
      <c r="J1685" s="131" t="str">
        <f t="shared" si="28"/>
        <v/>
      </c>
      <c r="K1685" s="131"/>
      <c r="L1685" s="132"/>
      <c r="M1685" s="131"/>
      <c r="N1685" s="134"/>
      <c r="O1685" s="95"/>
      <c r="P1685" s="131"/>
      <c r="Q1685" s="381"/>
      <c r="R1685" s="381"/>
      <c r="S1685" s="381"/>
    </row>
    <row r="1686" spans="1:19" ht="12.75" customHeight="1" x14ac:dyDescent="0.25">
      <c r="A1686" s="128" t="str">
        <f t="shared" si="29"/>
        <v/>
      </c>
      <c r="B1686" s="129"/>
      <c r="C1686" s="130"/>
      <c r="D1686" s="98"/>
      <c r="E1686" s="95"/>
      <c r="F1686" s="187"/>
      <c r="G1686" s="98"/>
      <c r="H1686" s="98"/>
      <c r="I1686" s="95"/>
      <c r="J1686" s="131" t="str">
        <f t="shared" si="28"/>
        <v/>
      </c>
      <c r="K1686" s="131"/>
      <c r="L1686" s="132"/>
      <c r="M1686" s="131"/>
      <c r="N1686" s="134"/>
      <c r="O1686" s="95"/>
      <c r="P1686" s="131"/>
      <c r="Q1686" s="381"/>
      <c r="R1686" s="381"/>
      <c r="S1686" s="381"/>
    </row>
    <row r="1687" spans="1:19" ht="12.75" customHeight="1" x14ac:dyDescent="0.25">
      <c r="A1687" s="128" t="str">
        <f t="shared" si="29"/>
        <v/>
      </c>
      <c r="B1687" s="129"/>
      <c r="C1687" s="130"/>
      <c r="D1687" s="98"/>
      <c r="E1687" s="95"/>
      <c r="F1687" s="187"/>
      <c r="G1687" s="98"/>
      <c r="H1687" s="98"/>
      <c r="I1687" s="95"/>
      <c r="J1687" s="131" t="str">
        <f t="shared" si="28"/>
        <v/>
      </c>
      <c r="K1687" s="131"/>
      <c r="L1687" s="132"/>
      <c r="M1687" s="131"/>
      <c r="N1687" s="134"/>
      <c r="O1687" s="95"/>
      <c r="P1687" s="131"/>
      <c r="Q1687" s="381"/>
      <c r="R1687" s="381"/>
      <c r="S1687" s="381"/>
    </row>
    <row r="1688" spans="1:19" ht="12.75" customHeight="1" x14ac:dyDescent="0.25">
      <c r="A1688" s="128" t="str">
        <f t="shared" si="29"/>
        <v/>
      </c>
      <c r="B1688" s="129"/>
      <c r="C1688" s="130"/>
      <c r="D1688" s="98"/>
      <c r="E1688" s="95"/>
      <c r="F1688" s="187"/>
      <c r="G1688" s="98"/>
      <c r="H1688" s="98"/>
      <c r="I1688" s="95"/>
      <c r="J1688" s="131" t="str">
        <f t="shared" si="28"/>
        <v/>
      </c>
      <c r="K1688" s="131"/>
      <c r="L1688" s="132"/>
      <c r="M1688" s="131"/>
      <c r="N1688" s="134"/>
      <c r="O1688" s="95"/>
      <c r="P1688" s="131"/>
      <c r="Q1688" s="381"/>
      <c r="R1688" s="381"/>
      <c r="S1688" s="381"/>
    </row>
    <row r="1689" spans="1:19" ht="12.75" customHeight="1" x14ac:dyDescent="0.25">
      <c r="A1689" s="128" t="str">
        <f t="shared" si="29"/>
        <v/>
      </c>
      <c r="B1689" s="129"/>
      <c r="C1689" s="130"/>
      <c r="D1689" s="98"/>
      <c r="E1689" s="95"/>
      <c r="F1689" s="187"/>
      <c r="G1689" s="98"/>
      <c r="H1689" s="98"/>
      <c r="I1689" s="95"/>
      <c r="J1689" s="131" t="str">
        <f t="shared" si="28"/>
        <v/>
      </c>
      <c r="K1689" s="131"/>
      <c r="L1689" s="132"/>
      <c r="M1689" s="131"/>
      <c r="N1689" s="134"/>
      <c r="O1689" s="95"/>
      <c r="P1689" s="131"/>
      <c r="Q1689" s="381"/>
      <c r="R1689" s="381"/>
      <c r="S1689" s="381"/>
    </row>
    <row r="1690" spans="1:19" ht="12.75" customHeight="1" x14ac:dyDescent="0.25">
      <c r="A1690" s="128" t="str">
        <f t="shared" si="29"/>
        <v/>
      </c>
      <c r="B1690" s="129"/>
      <c r="C1690" s="130"/>
      <c r="D1690" s="98"/>
      <c r="E1690" s="95"/>
      <c r="F1690" s="187"/>
      <c r="G1690" s="98"/>
      <c r="H1690" s="98"/>
      <c r="I1690" s="95"/>
      <c r="J1690" s="131" t="str">
        <f t="shared" si="28"/>
        <v/>
      </c>
      <c r="K1690" s="131"/>
      <c r="L1690" s="132"/>
      <c r="M1690" s="131"/>
      <c r="N1690" s="134"/>
      <c r="O1690" s="95"/>
      <c r="P1690" s="131"/>
      <c r="Q1690" s="381"/>
      <c r="R1690" s="381"/>
      <c r="S1690" s="381"/>
    </row>
    <row r="1691" spans="1:19" ht="12.75" customHeight="1" x14ac:dyDescent="0.25">
      <c r="A1691" s="128" t="str">
        <f t="shared" si="29"/>
        <v/>
      </c>
      <c r="B1691" s="129"/>
      <c r="C1691" s="130"/>
      <c r="D1691" s="98"/>
      <c r="E1691" s="95"/>
      <c r="F1691" s="187"/>
      <c r="G1691" s="98"/>
      <c r="H1691" s="98"/>
      <c r="I1691" s="95"/>
      <c r="J1691" s="131" t="str">
        <f t="shared" si="28"/>
        <v/>
      </c>
      <c r="K1691" s="131"/>
      <c r="L1691" s="132"/>
      <c r="M1691" s="131"/>
      <c r="N1691" s="134"/>
      <c r="O1691" s="95"/>
      <c r="P1691" s="131"/>
      <c r="Q1691" s="381"/>
      <c r="R1691" s="381"/>
      <c r="S1691" s="381"/>
    </row>
    <row r="1692" spans="1:19" ht="12.75" customHeight="1" x14ac:dyDescent="0.25">
      <c r="A1692" s="128" t="str">
        <f t="shared" si="29"/>
        <v/>
      </c>
      <c r="B1692" s="129"/>
      <c r="C1692" s="130"/>
      <c r="D1692" s="98"/>
      <c r="E1692" s="95"/>
      <c r="F1692" s="187"/>
      <c r="G1692" s="98"/>
      <c r="H1692" s="98"/>
      <c r="I1692" s="95"/>
      <c r="J1692" s="131" t="str">
        <f t="shared" si="28"/>
        <v/>
      </c>
      <c r="K1692" s="131"/>
      <c r="L1692" s="132"/>
      <c r="M1692" s="131"/>
      <c r="N1692" s="134"/>
      <c r="O1692" s="95"/>
      <c r="P1692" s="131"/>
      <c r="Q1692" s="381"/>
      <c r="R1692" s="381"/>
      <c r="S1692" s="381"/>
    </row>
    <row r="1693" spans="1:19" ht="12.75" customHeight="1" x14ac:dyDescent="0.25">
      <c r="A1693" s="128" t="str">
        <f t="shared" si="29"/>
        <v/>
      </c>
      <c r="B1693" s="129"/>
      <c r="C1693" s="130"/>
      <c r="D1693" s="98"/>
      <c r="E1693" s="95"/>
      <c r="F1693" s="187"/>
      <c r="G1693" s="98"/>
      <c r="H1693" s="98"/>
      <c r="I1693" s="95"/>
      <c r="J1693" s="131" t="str">
        <f t="shared" si="28"/>
        <v/>
      </c>
      <c r="K1693" s="131"/>
      <c r="L1693" s="132"/>
      <c r="M1693" s="131"/>
      <c r="N1693" s="134"/>
      <c r="O1693" s="95"/>
      <c r="P1693" s="131"/>
      <c r="Q1693" s="381"/>
      <c r="R1693" s="381"/>
      <c r="S1693" s="381"/>
    </row>
    <row r="1694" spans="1:19" ht="12.75" customHeight="1" x14ac:dyDescent="0.25">
      <c r="A1694" s="128" t="str">
        <f t="shared" si="29"/>
        <v/>
      </c>
      <c r="B1694" s="129"/>
      <c r="C1694" s="130"/>
      <c r="D1694" s="98"/>
      <c r="E1694" s="95"/>
      <c r="F1694" s="187"/>
      <c r="G1694" s="98"/>
      <c r="H1694" s="98"/>
      <c r="I1694" s="95"/>
      <c r="J1694" s="131" t="str">
        <f t="shared" si="28"/>
        <v/>
      </c>
      <c r="K1694" s="131"/>
      <c r="L1694" s="132"/>
      <c r="M1694" s="131"/>
      <c r="N1694" s="134"/>
      <c r="O1694" s="95"/>
      <c r="P1694" s="131"/>
      <c r="Q1694" s="381"/>
      <c r="R1694" s="381"/>
      <c r="S1694" s="381"/>
    </row>
    <row r="1695" spans="1:19" ht="12.75" customHeight="1" x14ac:dyDescent="0.25">
      <c r="A1695" s="128" t="str">
        <f t="shared" si="29"/>
        <v/>
      </c>
      <c r="B1695" s="129"/>
      <c r="C1695" s="130"/>
      <c r="D1695" s="98"/>
      <c r="E1695" s="95"/>
      <c r="F1695" s="187"/>
      <c r="G1695" s="98"/>
      <c r="H1695" s="98"/>
      <c r="I1695" s="95"/>
      <c r="J1695" s="131" t="str">
        <f t="shared" si="28"/>
        <v/>
      </c>
      <c r="K1695" s="131"/>
      <c r="L1695" s="132"/>
      <c r="M1695" s="131"/>
      <c r="N1695" s="134"/>
      <c r="O1695" s="95"/>
      <c r="P1695" s="131"/>
      <c r="Q1695" s="381"/>
      <c r="R1695" s="381"/>
      <c r="S1695" s="381"/>
    </row>
    <row r="1696" spans="1:19" ht="12.75" customHeight="1" x14ac:dyDescent="0.25">
      <c r="A1696" s="128" t="str">
        <f t="shared" si="29"/>
        <v/>
      </c>
      <c r="B1696" s="129"/>
      <c r="C1696" s="130"/>
      <c r="D1696" s="98"/>
      <c r="E1696" s="95"/>
      <c r="F1696" s="187"/>
      <c r="G1696" s="98"/>
      <c r="H1696" s="98"/>
      <c r="I1696" s="95"/>
      <c r="J1696" s="131" t="str">
        <f t="shared" si="28"/>
        <v/>
      </c>
      <c r="K1696" s="131"/>
      <c r="L1696" s="132"/>
      <c r="M1696" s="131"/>
      <c r="N1696" s="134"/>
      <c r="O1696" s="95"/>
      <c r="P1696" s="131"/>
      <c r="Q1696" s="381"/>
      <c r="R1696" s="381"/>
      <c r="S1696" s="381"/>
    </row>
    <row r="1697" spans="1:19" ht="12.75" customHeight="1" x14ac:dyDescent="0.25">
      <c r="A1697" s="128" t="str">
        <f t="shared" si="29"/>
        <v/>
      </c>
      <c r="B1697" s="129"/>
      <c r="C1697" s="130"/>
      <c r="D1697" s="98"/>
      <c r="E1697" s="95"/>
      <c r="F1697" s="187"/>
      <c r="G1697" s="98"/>
      <c r="H1697" s="98"/>
      <c r="I1697" s="95"/>
      <c r="J1697" s="131" t="str">
        <f t="shared" si="28"/>
        <v/>
      </c>
      <c r="K1697" s="131"/>
      <c r="L1697" s="132"/>
      <c r="M1697" s="131"/>
      <c r="N1697" s="134"/>
      <c r="O1697" s="95"/>
      <c r="P1697" s="131"/>
      <c r="Q1697" s="381"/>
      <c r="R1697" s="381"/>
      <c r="S1697" s="381"/>
    </row>
    <row r="1698" spans="1:19" ht="12.75" customHeight="1" x14ac:dyDescent="0.25">
      <c r="A1698" s="128" t="str">
        <f t="shared" si="29"/>
        <v/>
      </c>
      <c r="B1698" s="129"/>
      <c r="C1698" s="130"/>
      <c r="D1698" s="98"/>
      <c r="E1698" s="95"/>
      <c r="F1698" s="187"/>
      <c r="G1698" s="98"/>
      <c r="H1698" s="98"/>
      <c r="I1698" s="95"/>
      <c r="J1698" s="131" t="str">
        <f t="shared" si="28"/>
        <v/>
      </c>
      <c r="K1698" s="131"/>
      <c r="L1698" s="132"/>
      <c r="M1698" s="131"/>
      <c r="N1698" s="134"/>
      <c r="O1698" s="95"/>
      <c r="P1698" s="131"/>
      <c r="Q1698" s="381"/>
      <c r="R1698" s="381"/>
      <c r="S1698" s="381"/>
    </row>
    <row r="1699" spans="1:19" ht="12.75" customHeight="1" x14ac:dyDescent="0.25">
      <c r="A1699" s="128" t="str">
        <f t="shared" si="29"/>
        <v/>
      </c>
      <c r="B1699" s="129"/>
      <c r="C1699" s="130"/>
      <c r="D1699" s="98"/>
      <c r="E1699" s="95"/>
      <c r="F1699" s="187"/>
      <c r="G1699" s="98"/>
      <c r="H1699" s="98"/>
      <c r="I1699" s="95"/>
      <c r="J1699" s="131" t="str">
        <f t="shared" si="28"/>
        <v/>
      </c>
      <c r="K1699" s="131"/>
      <c r="L1699" s="132"/>
      <c r="M1699" s="131"/>
      <c r="N1699" s="134"/>
      <c r="O1699" s="95"/>
      <c r="P1699" s="131"/>
      <c r="Q1699" s="381"/>
      <c r="R1699" s="381"/>
      <c r="S1699" s="381"/>
    </row>
    <row r="1700" spans="1:19" ht="12.75" customHeight="1" x14ac:dyDescent="0.25">
      <c r="A1700" s="128" t="str">
        <f t="shared" si="29"/>
        <v/>
      </c>
      <c r="B1700" s="129"/>
      <c r="C1700" s="130"/>
      <c r="D1700" s="98"/>
      <c r="E1700" s="95"/>
      <c r="F1700" s="187"/>
      <c r="G1700" s="98"/>
      <c r="H1700" s="98"/>
      <c r="I1700" s="95"/>
      <c r="J1700" s="131" t="str">
        <f t="shared" si="28"/>
        <v/>
      </c>
      <c r="K1700" s="131"/>
      <c r="L1700" s="132"/>
      <c r="M1700" s="131"/>
      <c r="N1700" s="134"/>
      <c r="O1700" s="95"/>
      <c r="P1700" s="131"/>
      <c r="Q1700" s="381"/>
      <c r="R1700" s="381"/>
      <c r="S1700" s="381"/>
    </row>
    <row r="1701" spans="1:19" ht="12.75" customHeight="1" x14ac:dyDescent="0.25">
      <c r="A1701" s="128" t="str">
        <f t="shared" si="29"/>
        <v/>
      </c>
      <c r="B1701" s="129"/>
      <c r="C1701" s="130"/>
      <c r="D1701" s="98"/>
      <c r="E1701" s="95"/>
      <c r="F1701" s="187"/>
      <c r="G1701" s="98"/>
      <c r="H1701" s="98"/>
      <c r="I1701" s="95"/>
      <c r="J1701" s="131" t="str">
        <f t="shared" si="28"/>
        <v/>
      </c>
      <c r="K1701" s="131"/>
      <c r="L1701" s="132"/>
      <c r="M1701" s="131"/>
      <c r="N1701" s="134"/>
      <c r="O1701" s="95"/>
      <c r="P1701" s="131"/>
      <c r="Q1701" s="381"/>
      <c r="R1701" s="381"/>
      <c r="S1701" s="381"/>
    </row>
    <row r="1702" spans="1:19" ht="12.75" customHeight="1" x14ac:dyDescent="0.25">
      <c r="A1702" s="128" t="str">
        <f t="shared" si="29"/>
        <v/>
      </c>
      <c r="B1702" s="129"/>
      <c r="C1702" s="130"/>
      <c r="D1702" s="98"/>
      <c r="E1702" s="95"/>
      <c r="F1702" s="187"/>
      <c r="G1702" s="98"/>
      <c r="H1702" s="98"/>
      <c r="I1702" s="95"/>
      <c r="J1702" s="131" t="str">
        <f t="shared" si="28"/>
        <v/>
      </c>
      <c r="K1702" s="131"/>
      <c r="L1702" s="132"/>
      <c r="M1702" s="131"/>
      <c r="N1702" s="134"/>
      <c r="O1702" s="95"/>
      <c r="P1702" s="131"/>
      <c r="Q1702" s="381"/>
      <c r="R1702" s="381"/>
      <c r="S1702" s="381"/>
    </row>
    <row r="1703" spans="1:19" ht="12.75" customHeight="1" x14ac:dyDescent="0.25">
      <c r="A1703" s="128" t="str">
        <f t="shared" si="29"/>
        <v/>
      </c>
      <c r="B1703" s="129"/>
      <c r="C1703" s="130"/>
      <c r="D1703" s="98"/>
      <c r="E1703" s="95"/>
      <c r="F1703" s="187"/>
      <c r="G1703" s="98"/>
      <c r="H1703" s="98"/>
      <c r="I1703" s="95"/>
      <c r="J1703" s="131" t="str">
        <f t="shared" si="28"/>
        <v/>
      </c>
      <c r="K1703" s="131"/>
      <c r="L1703" s="132"/>
      <c r="M1703" s="131"/>
      <c r="N1703" s="134"/>
      <c r="O1703" s="95"/>
      <c r="P1703" s="131"/>
      <c r="Q1703" s="381"/>
      <c r="R1703" s="381"/>
      <c r="S1703" s="381"/>
    </row>
    <row r="1704" spans="1:19" ht="12.75" customHeight="1" x14ac:dyDescent="0.25">
      <c r="A1704" s="128" t="str">
        <f t="shared" si="29"/>
        <v/>
      </c>
      <c r="B1704" s="129"/>
      <c r="C1704" s="130"/>
      <c r="D1704" s="98"/>
      <c r="E1704" s="95"/>
      <c r="F1704" s="187"/>
      <c r="G1704" s="98"/>
      <c r="H1704" s="98"/>
      <c r="I1704" s="95"/>
      <c r="J1704" s="131" t="str">
        <f t="shared" si="28"/>
        <v/>
      </c>
      <c r="K1704" s="131"/>
      <c r="L1704" s="132"/>
      <c r="M1704" s="131"/>
      <c r="N1704" s="134"/>
      <c r="O1704" s="95"/>
      <c r="P1704" s="131"/>
      <c r="Q1704" s="381"/>
      <c r="R1704" s="381"/>
      <c r="S1704" s="381"/>
    </row>
    <row r="1705" spans="1:19" ht="12.75" customHeight="1" x14ac:dyDescent="0.25">
      <c r="A1705" s="128" t="str">
        <f t="shared" si="29"/>
        <v/>
      </c>
      <c r="B1705" s="129"/>
      <c r="C1705" s="130"/>
      <c r="D1705" s="98"/>
      <c r="E1705" s="95"/>
      <c r="F1705" s="187"/>
      <c r="G1705" s="98"/>
      <c r="H1705" s="98"/>
      <c r="I1705" s="95"/>
      <c r="J1705" s="131" t="str">
        <f t="shared" si="28"/>
        <v/>
      </c>
      <c r="K1705" s="131"/>
      <c r="L1705" s="132"/>
      <c r="M1705" s="131"/>
      <c r="N1705" s="134"/>
      <c r="O1705" s="95"/>
      <c r="P1705" s="131"/>
      <c r="Q1705" s="381"/>
      <c r="R1705" s="381"/>
      <c r="S1705" s="381"/>
    </row>
    <row r="1706" spans="1:19" ht="12.75" customHeight="1" x14ac:dyDescent="0.25">
      <c r="A1706" s="128" t="str">
        <f t="shared" si="29"/>
        <v/>
      </c>
      <c r="B1706" s="129"/>
      <c r="C1706" s="130"/>
      <c r="D1706" s="98"/>
      <c r="E1706" s="95"/>
      <c r="F1706" s="187"/>
      <c r="G1706" s="98"/>
      <c r="H1706" s="98"/>
      <c r="I1706" s="95"/>
      <c r="J1706" s="131" t="str">
        <f t="shared" si="28"/>
        <v/>
      </c>
      <c r="K1706" s="131"/>
      <c r="L1706" s="132"/>
      <c r="M1706" s="131"/>
      <c r="N1706" s="134"/>
      <c r="O1706" s="95"/>
      <c r="P1706" s="131"/>
      <c r="Q1706" s="381"/>
      <c r="R1706" s="381"/>
      <c r="S1706" s="381"/>
    </row>
    <row r="1707" spans="1:19" ht="12.75" customHeight="1" x14ac:dyDescent="0.25">
      <c r="A1707" s="128" t="str">
        <f t="shared" si="29"/>
        <v/>
      </c>
      <c r="B1707" s="129"/>
      <c r="C1707" s="130"/>
      <c r="D1707" s="98"/>
      <c r="E1707" s="95"/>
      <c r="F1707" s="187"/>
      <c r="G1707" s="98"/>
      <c r="H1707" s="98"/>
      <c r="I1707" s="95"/>
      <c r="J1707" s="131" t="str">
        <f t="shared" si="28"/>
        <v/>
      </c>
      <c r="K1707" s="131"/>
      <c r="L1707" s="132"/>
      <c r="M1707" s="131"/>
      <c r="N1707" s="134"/>
      <c r="O1707" s="95"/>
      <c r="P1707" s="131"/>
      <c r="Q1707" s="381"/>
      <c r="R1707" s="381"/>
      <c r="S1707" s="381"/>
    </row>
    <row r="1708" spans="1:19" ht="12.75" customHeight="1" x14ac:dyDescent="0.25">
      <c r="A1708" s="128" t="str">
        <f t="shared" si="29"/>
        <v/>
      </c>
      <c r="B1708" s="129"/>
      <c r="C1708" s="130"/>
      <c r="D1708" s="98"/>
      <c r="E1708" s="95"/>
      <c r="F1708" s="187"/>
      <c r="G1708" s="98"/>
      <c r="H1708" s="98"/>
      <c r="I1708" s="95"/>
      <c r="J1708" s="131" t="str">
        <f t="shared" si="28"/>
        <v/>
      </c>
      <c r="K1708" s="131"/>
      <c r="L1708" s="132"/>
      <c r="M1708" s="131"/>
      <c r="N1708" s="134"/>
      <c r="O1708" s="95"/>
      <c r="P1708" s="131"/>
      <c r="Q1708" s="381"/>
      <c r="R1708" s="381"/>
      <c r="S1708" s="381"/>
    </row>
    <row r="1709" spans="1:19" ht="12.75" customHeight="1" x14ac:dyDescent="0.25">
      <c r="A1709" s="128" t="str">
        <f t="shared" si="29"/>
        <v/>
      </c>
      <c r="B1709" s="129"/>
      <c r="C1709" s="130"/>
      <c r="D1709" s="98"/>
      <c r="E1709" s="95"/>
      <c r="F1709" s="187"/>
      <c r="G1709" s="98"/>
      <c r="H1709" s="98"/>
      <c r="I1709" s="95"/>
      <c r="J1709" s="131" t="str">
        <f t="shared" si="28"/>
        <v/>
      </c>
      <c r="K1709" s="131"/>
      <c r="L1709" s="132"/>
      <c r="M1709" s="131"/>
      <c r="N1709" s="134"/>
      <c r="O1709" s="95"/>
      <c r="P1709" s="131"/>
      <c r="Q1709" s="381"/>
      <c r="R1709" s="381"/>
      <c r="S1709" s="381"/>
    </row>
    <row r="1710" spans="1:19" ht="12.75" customHeight="1" x14ac:dyDescent="0.25">
      <c r="A1710" s="128" t="str">
        <f t="shared" si="29"/>
        <v/>
      </c>
      <c r="B1710" s="129"/>
      <c r="C1710" s="130"/>
      <c r="D1710" s="98"/>
      <c r="E1710" s="95"/>
      <c r="F1710" s="187"/>
      <c r="G1710" s="98"/>
      <c r="H1710" s="98"/>
      <c r="I1710" s="95"/>
      <c r="J1710" s="131" t="str">
        <f t="shared" si="28"/>
        <v/>
      </c>
      <c r="K1710" s="131"/>
      <c r="L1710" s="132"/>
      <c r="M1710" s="131"/>
      <c r="N1710" s="134"/>
      <c r="O1710" s="95"/>
      <c r="P1710" s="131"/>
      <c r="Q1710" s="381"/>
      <c r="R1710" s="381"/>
      <c r="S1710" s="381"/>
    </row>
    <row r="1711" spans="1:19" ht="12.75" customHeight="1" x14ac:dyDescent="0.25">
      <c r="A1711" s="128" t="str">
        <f t="shared" si="29"/>
        <v/>
      </c>
      <c r="B1711" s="129"/>
      <c r="C1711" s="130"/>
      <c r="D1711" s="98"/>
      <c r="E1711" s="95"/>
      <c r="F1711" s="187"/>
      <c r="G1711" s="98"/>
      <c r="H1711" s="98"/>
      <c r="I1711" s="95"/>
      <c r="J1711" s="131" t="str">
        <f t="shared" si="28"/>
        <v/>
      </c>
      <c r="K1711" s="131"/>
      <c r="L1711" s="132"/>
      <c r="M1711" s="131"/>
      <c r="N1711" s="134"/>
      <c r="O1711" s="95"/>
      <c r="P1711" s="131"/>
      <c r="Q1711" s="381"/>
      <c r="R1711" s="381"/>
      <c r="S1711" s="381"/>
    </row>
    <row r="1712" spans="1:19" ht="12.75" customHeight="1" x14ac:dyDescent="0.25">
      <c r="A1712" s="128" t="str">
        <f t="shared" si="29"/>
        <v/>
      </c>
      <c r="B1712" s="129"/>
      <c r="C1712" s="130"/>
      <c r="D1712" s="98"/>
      <c r="E1712" s="95"/>
      <c r="F1712" s="187"/>
      <c r="G1712" s="98"/>
      <c r="H1712" s="98"/>
      <c r="I1712" s="95"/>
      <c r="J1712" s="131" t="str">
        <f t="shared" si="28"/>
        <v/>
      </c>
      <c r="K1712" s="131"/>
      <c r="L1712" s="132"/>
      <c r="M1712" s="131"/>
      <c r="N1712" s="134"/>
      <c r="O1712" s="95"/>
      <c r="P1712" s="131"/>
      <c r="Q1712" s="381"/>
      <c r="R1712" s="381"/>
      <c r="S1712" s="381"/>
    </row>
    <row r="1713" spans="1:19" ht="12.75" customHeight="1" x14ac:dyDescent="0.25">
      <c r="A1713" s="128" t="str">
        <f t="shared" si="29"/>
        <v/>
      </c>
      <c r="B1713" s="129"/>
      <c r="C1713" s="130"/>
      <c r="D1713" s="98"/>
      <c r="E1713" s="95"/>
      <c r="F1713" s="187"/>
      <c r="G1713" s="98"/>
      <c r="H1713" s="98"/>
      <c r="I1713" s="95"/>
      <c r="J1713" s="131" t="str">
        <f t="shared" si="28"/>
        <v/>
      </c>
      <c r="K1713" s="131"/>
      <c r="L1713" s="132"/>
      <c r="M1713" s="131"/>
      <c r="N1713" s="134"/>
      <c r="O1713" s="95"/>
      <c r="P1713" s="131"/>
      <c r="Q1713" s="381"/>
      <c r="R1713" s="381"/>
      <c r="S1713" s="381"/>
    </row>
    <row r="1714" spans="1:19" ht="12.75" customHeight="1" x14ac:dyDescent="0.25">
      <c r="A1714" s="128" t="str">
        <f t="shared" si="29"/>
        <v/>
      </c>
      <c r="B1714" s="129"/>
      <c r="C1714" s="130"/>
      <c r="D1714" s="98"/>
      <c r="E1714" s="95"/>
      <c r="F1714" s="187"/>
      <c r="G1714" s="98"/>
      <c r="H1714" s="98"/>
      <c r="I1714" s="95"/>
      <c r="J1714" s="131" t="str">
        <f t="shared" si="28"/>
        <v/>
      </c>
      <c r="K1714" s="131"/>
      <c r="L1714" s="132"/>
      <c r="M1714" s="131"/>
      <c r="N1714" s="134"/>
      <c r="O1714" s="95"/>
      <c r="P1714" s="131"/>
      <c r="Q1714" s="381"/>
      <c r="R1714" s="381"/>
      <c r="S1714" s="381"/>
    </row>
    <row r="1715" spans="1:19" ht="12.75" customHeight="1" x14ac:dyDescent="0.25">
      <c r="A1715" s="128" t="str">
        <f t="shared" si="29"/>
        <v/>
      </c>
      <c r="B1715" s="129"/>
      <c r="C1715" s="130"/>
      <c r="D1715" s="98"/>
      <c r="E1715" s="95"/>
      <c r="F1715" s="187"/>
      <c r="G1715" s="98"/>
      <c r="H1715" s="98"/>
      <c r="I1715" s="95"/>
      <c r="J1715" s="131" t="str">
        <f t="shared" si="28"/>
        <v/>
      </c>
      <c r="K1715" s="131"/>
      <c r="L1715" s="132"/>
      <c r="M1715" s="131"/>
      <c r="N1715" s="134"/>
      <c r="O1715" s="95"/>
      <c r="P1715" s="131"/>
      <c r="Q1715" s="381"/>
      <c r="R1715" s="381"/>
      <c r="S1715" s="381"/>
    </row>
    <row r="1716" spans="1:19" ht="12.75" customHeight="1" x14ac:dyDescent="0.25">
      <c r="A1716" s="128" t="str">
        <f t="shared" si="29"/>
        <v/>
      </c>
      <c r="B1716" s="129"/>
      <c r="C1716" s="130"/>
      <c r="D1716" s="98"/>
      <c r="E1716" s="95"/>
      <c r="F1716" s="187"/>
      <c r="G1716" s="98"/>
      <c r="H1716" s="98"/>
      <c r="I1716" s="95"/>
      <c r="J1716" s="131" t="str">
        <f t="shared" si="28"/>
        <v/>
      </c>
      <c r="K1716" s="131"/>
      <c r="L1716" s="132"/>
      <c r="M1716" s="131"/>
      <c r="N1716" s="134"/>
      <c r="O1716" s="95"/>
      <c r="P1716" s="131"/>
      <c r="Q1716" s="381"/>
      <c r="R1716" s="381"/>
      <c r="S1716" s="381"/>
    </row>
    <row r="1717" spans="1:19" ht="12.75" customHeight="1" x14ac:dyDescent="0.25">
      <c r="A1717" s="128" t="str">
        <f t="shared" si="29"/>
        <v/>
      </c>
      <c r="B1717" s="129"/>
      <c r="C1717" s="130"/>
      <c r="D1717" s="98"/>
      <c r="E1717" s="95"/>
      <c r="F1717" s="187"/>
      <c r="G1717" s="98"/>
      <c r="H1717" s="98"/>
      <c r="I1717" s="95"/>
      <c r="J1717" s="131" t="str">
        <f t="shared" si="28"/>
        <v/>
      </c>
      <c r="K1717" s="131"/>
      <c r="L1717" s="132"/>
      <c r="M1717" s="131"/>
      <c r="N1717" s="134"/>
      <c r="O1717" s="95"/>
      <c r="P1717" s="131"/>
      <c r="Q1717" s="381"/>
      <c r="R1717" s="381"/>
      <c r="S1717" s="381"/>
    </row>
    <row r="1718" spans="1:19" ht="12.75" customHeight="1" x14ac:dyDescent="0.25">
      <c r="A1718" s="128" t="str">
        <f t="shared" si="29"/>
        <v/>
      </c>
      <c r="B1718" s="129"/>
      <c r="C1718" s="130"/>
      <c r="D1718" s="98"/>
      <c r="E1718" s="95"/>
      <c r="F1718" s="187"/>
      <c r="G1718" s="98"/>
      <c r="H1718" s="98"/>
      <c r="I1718" s="95"/>
      <c r="J1718" s="131" t="str">
        <f t="shared" si="28"/>
        <v/>
      </c>
      <c r="K1718" s="131"/>
      <c r="L1718" s="132"/>
      <c r="M1718" s="131"/>
      <c r="N1718" s="134"/>
      <c r="O1718" s="95"/>
      <c r="P1718" s="131"/>
      <c r="Q1718" s="381"/>
      <c r="R1718" s="381"/>
      <c r="S1718" s="381"/>
    </row>
    <row r="1719" spans="1:19" ht="12.75" customHeight="1" x14ac:dyDescent="0.25">
      <c r="A1719" s="128" t="str">
        <f t="shared" si="29"/>
        <v/>
      </c>
      <c r="B1719" s="129"/>
      <c r="C1719" s="130"/>
      <c r="D1719" s="98"/>
      <c r="E1719" s="95"/>
      <c r="F1719" s="187"/>
      <c r="G1719" s="98"/>
      <c r="H1719" s="98"/>
      <c r="I1719" s="95"/>
      <c r="J1719" s="131" t="str">
        <f t="shared" si="28"/>
        <v/>
      </c>
      <c r="K1719" s="131"/>
      <c r="L1719" s="132"/>
      <c r="M1719" s="131"/>
      <c r="N1719" s="134"/>
      <c r="O1719" s="95"/>
      <c r="P1719" s="131"/>
      <c r="Q1719" s="381"/>
      <c r="R1719" s="381"/>
      <c r="S1719" s="381"/>
    </row>
    <row r="1720" spans="1:19" ht="12.75" customHeight="1" x14ac:dyDescent="0.25">
      <c r="A1720" s="128" t="str">
        <f t="shared" si="29"/>
        <v/>
      </c>
      <c r="B1720" s="129"/>
      <c r="C1720" s="130"/>
      <c r="D1720" s="98"/>
      <c r="E1720" s="95"/>
      <c r="F1720" s="187"/>
      <c r="G1720" s="98"/>
      <c r="H1720" s="98"/>
      <c r="I1720" s="95"/>
      <c r="J1720" s="131" t="str">
        <f t="shared" si="28"/>
        <v/>
      </c>
      <c r="K1720" s="131"/>
      <c r="L1720" s="132"/>
      <c r="M1720" s="131"/>
      <c r="N1720" s="134"/>
      <c r="O1720" s="95"/>
      <c r="P1720" s="131"/>
      <c r="Q1720" s="381"/>
      <c r="R1720" s="381"/>
      <c r="S1720" s="381"/>
    </row>
    <row r="1721" spans="1:19" ht="12.75" customHeight="1" x14ac:dyDescent="0.25">
      <c r="A1721" s="128" t="str">
        <f t="shared" si="29"/>
        <v/>
      </c>
      <c r="B1721" s="129"/>
      <c r="C1721" s="130"/>
      <c r="D1721" s="98"/>
      <c r="E1721" s="95"/>
      <c r="F1721" s="187"/>
      <c r="G1721" s="98"/>
      <c r="H1721" s="98"/>
      <c r="I1721" s="95"/>
      <c r="J1721" s="131" t="str">
        <f t="shared" si="28"/>
        <v/>
      </c>
      <c r="K1721" s="131"/>
      <c r="L1721" s="132"/>
      <c r="M1721" s="131"/>
      <c r="N1721" s="134"/>
      <c r="O1721" s="95"/>
      <c r="P1721" s="131"/>
      <c r="Q1721" s="381"/>
      <c r="R1721" s="381"/>
      <c r="S1721" s="381"/>
    </row>
    <row r="1722" spans="1:19" ht="12.75" customHeight="1" x14ac:dyDescent="0.25">
      <c r="A1722" s="128" t="str">
        <f t="shared" si="29"/>
        <v/>
      </c>
      <c r="B1722" s="129"/>
      <c r="C1722" s="130"/>
      <c r="D1722" s="98"/>
      <c r="E1722" s="95"/>
      <c r="F1722" s="187"/>
      <c r="G1722" s="98"/>
      <c r="H1722" s="98"/>
      <c r="I1722" s="95"/>
      <c r="J1722" s="131" t="str">
        <f t="shared" si="28"/>
        <v/>
      </c>
      <c r="K1722" s="131"/>
      <c r="L1722" s="132"/>
      <c r="M1722" s="131"/>
      <c r="N1722" s="134"/>
      <c r="O1722" s="95"/>
      <c r="P1722" s="131"/>
      <c r="Q1722" s="381"/>
      <c r="R1722" s="381"/>
      <c r="S1722" s="381"/>
    </row>
    <row r="1723" spans="1:19" ht="12.75" customHeight="1" x14ac:dyDescent="0.25">
      <c r="A1723" s="128" t="str">
        <f t="shared" si="29"/>
        <v/>
      </c>
      <c r="B1723" s="129"/>
      <c r="C1723" s="130"/>
      <c r="D1723" s="98"/>
      <c r="E1723" s="95"/>
      <c r="F1723" s="187"/>
      <c r="G1723" s="98"/>
      <c r="H1723" s="98"/>
      <c r="I1723" s="95"/>
      <c r="J1723" s="131" t="str">
        <f t="shared" si="28"/>
        <v/>
      </c>
      <c r="K1723" s="131"/>
      <c r="L1723" s="132"/>
      <c r="M1723" s="131"/>
      <c r="N1723" s="134"/>
      <c r="O1723" s="95"/>
      <c r="P1723" s="131"/>
      <c r="Q1723" s="381"/>
      <c r="R1723" s="381"/>
      <c r="S1723" s="381"/>
    </row>
    <row r="1724" spans="1:19" ht="12.75" customHeight="1" x14ac:dyDescent="0.25">
      <c r="A1724" s="128" t="str">
        <f t="shared" si="29"/>
        <v/>
      </c>
      <c r="B1724" s="129"/>
      <c r="C1724" s="130"/>
      <c r="D1724" s="98"/>
      <c r="E1724" s="95"/>
      <c r="F1724" s="187"/>
      <c r="G1724" s="98"/>
      <c r="H1724" s="98"/>
      <c r="I1724" s="95"/>
      <c r="J1724" s="131" t="str">
        <f t="shared" si="28"/>
        <v/>
      </c>
      <c r="K1724" s="131"/>
      <c r="L1724" s="132"/>
      <c r="M1724" s="131"/>
      <c r="N1724" s="134"/>
      <c r="O1724" s="95"/>
      <c r="P1724" s="131"/>
      <c r="Q1724" s="381"/>
      <c r="R1724" s="381"/>
      <c r="S1724" s="381"/>
    </row>
    <row r="1725" spans="1:19" ht="12.75" customHeight="1" x14ac:dyDescent="0.25">
      <c r="A1725" s="128" t="str">
        <f t="shared" si="29"/>
        <v/>
      </c>
      <c r="B1725" s="129"/>
      <c r="C1725" s="130"/>
      <c r="D1725" s="98"/>
      <c r="E1725" s="95"/>
      <c r="F1725" s="187"/>
      <c r="G1725" s="98"/>
      <c r="H1725" s="98"/>
      <c r="I1725" s="95"/>
      <c r="J1725" s="131" t="str">
        <f t="shared" si="28"/>
        <v/>
      </c>
      <c r="K1725" s="131"/>
      <c r="L1725" s="132"/>
      <c r="M1725" s="131"/>
      <c r="N1725" s="134"/>
      <c r="O1725" s="95"/>
      <c r="P1725" s="131"/>
      <c r="Q1725" s="381"/>
      <c r="R1725" s="381"/>
      <c r="S1725" s="381"/>
    </row>
    <row r="1726" spans="1:19" ht="12.75" customHeight="1" x14ac:dyDescent="0.25">
      <c r="A1726" s="128" t="str">
        <f t="shared" si="29"/>
        <v/>
      </c>
      <c r="B1726" s="129"/>
      <c r="C1726" s="130"/>
      <c r="D1726" s="98"/>
      <c r="E1726" s="95"/>
      <c r="F1726" s="187"/>
      <c r="G1726" s="98"/>
      <c r="H1726" s="98"/>
      <c r="I1726" s="95"/>
      <c r="J1726" s="131" t="str">
        <f t="shared" si="28"/>
        <v/>
      </c>
      <c r="K1726" s="131"/>
      <c r="L1726" s="132"/>
      <c r="M1726" s="131"/>
      <c r="N1726" s="134"/>
      <c r="O1726" s="95"/>
      <c r="P1726" s="131"/>
      <c r="Q1726" s="381"/>
      <c r="R1726" s="381"/>
      <c r="S1726" s="381"/>
    </row>
    <row r="1727" spans="1:19" ht="12.75" customHeight="1" x14ac:dyDescent="0.25">
      <c r="A1727" s="128" t="str">
        <f t="shared" si="29"/>
        <v/>
      </c>
      <c r="B1727" s="129"/>
      <c r="C1727" s="130"/>
      <c r="D1727" s="98"/>
      <c r="E1727" s="95"/>
      <c r="F1727" s="187"/>
      <c r="G1727" s="98"/>
      <c r="H1727" s="98"/>
      <c r="I1727" s="95"/>
      <c r="J1727" s="131" t="str">
        <f t="shared" si="28"/>
        <v/>
      </c>
      <c r="K1727" s="131"/>
      <c r="L1727" s="132"/>
      <c r="M1727" s="131"/>
      <c r="N1727" s="134"/>
      <c r="O1727" s="95"/>
      <c r="P1727" s="131"/>
      <c r="Q1727" s="381"/>
      <c r="R1727" s="381"/>
      <c r="S1727" s="381"/>
    </row>
    <row r="1728" spans="1:19" ht="12.75" customHeight="1" x14ac:dyDescent="0.25">
      <c r="A1728" s="128" t="str">
        <f t="shared" si="29"/>
        <v/>
      </c>
      <c r="B1728" s="129"/>
      <c r="C1728" s="130"/>
      <c r="D1728" s="98"/>
      <c r="E1728" s="95"/>
      <c r="F1728" s="187"/>
      <c r="G1728" s="98"/>
      <c r="H1728" s="98"/>
      <c r="I1728" s="95"/>
      <c r="J1728" s="131" t="str">
        <f t="shared" si="28"/>
        <v/>
      </c>
      <c r="K1728" s="131"/>
      <c r="L1728" s="132"/>
      <c r="M1728" s="131"/>
      <c r="N1728" s="134"/>
      <c r="O1728" s="95"/>
      <c r="P1728" s="131"/>
      <c r="Q1728" s="381"/>
      <c r="R1728" s="381"/>
      <c r="S1728" s="381"/>
    </row>
    <row r="1729" spans="1:19" ht="12.75" customHeight="1" x14ac:dyDescent="0.25">
      <c r="A1729" s="128" t="str">
        <f t="shared" si="29"/>
        <v/>
      </c>
      <c r="B1729" s="129"/>
      <c r="C1729" s="130"/>
      <c r="D1729" s="98"/>
      <c r="E1729" s="95"/>
      <c r="F1729" s="187"/>
      <c r="G1729" s="98"/>
      <c r="H1729" s="98"/>
      <c r="I1729" s="95"/>
      <c r="J1729" s="131" t="str">
        <f t="shared" si="28"/>
        <v/>
      </c>
      <c r="K1729" s="131"/>
      <c r="L1729" s="132"/>
      <c r="M1729" s="131"/>
      <c r="N1729" s="134"/>
      <c r="O1729" s="95"/>
      <c r="P1729" s="131"/>
      <c r="Q1729" s="381"/>
      <c r="R1729" s="381"/>
      <c r="S1729" s="381"/>
    </row>
    <row r="1730" spans="1:19" ht="12.75" customHeight="1" x14ac:dyDescent="0.25">
      <c r="A1730" s="128" t="str">
        <f t="shared" si="29"/>
        <v/>
      </c>
      <c r="B1730" s="129"/>
      <c r="C1730" s="130"/>
      <c r="D1730" s="98"/>
      <c r="E1730" s="95"/>
      <c r="F1730" s="187"/>
      <c r="G1730" s="98"/>
      <c r="H1730" s="98"/>
      <c r="I1730" s="95"/>
      <c r="J1730" s="131" t="str">
        <f t="shared" si="28"/>
        <v/>
      </c>
      <c r="K1730" s="131"/>
      <c r="L1730" s="132"/>
      <c r="M1730" s="131"/>
      <c r="N1730" s="134"/>
      <c r="O1730" s="95"/>
      <c r="P1730" s="131"/>
      <c r="Q1730" s="381"/>
      <c r="R1730" s="381"/>
      <c r="S1730" s="381"/>
    </row>
    <row r="1731" spans="1:19" ht="12.75" customHeight="1" x14ac:dyDescent="0.25">
      <c r="A1731" s="128" t="str">
        <f t="shared" si="29"/>
        <v/>
      </c>
      <c r="B1731" s="129"/>
      <c r="C1731" s="130"/>
      <c r="D1731" s="98"/>
      <c r="E1731" s="95"/>
      <c r="F1731" s="187"/>
      <c r="G1731" s="98"/>
      <c r="H1731" s="98"/>
      <c r="I1731" s="95"/>
      <c r="J1731" s="131" t="str">
        <f t="shared" si="28"/>
        <v/>
      </c>
      <c r="K1731" s="131"/>
      <c r="L1731" s="132"/>
      <c r="M1731" s="131"/>
      <c r="N1731" s="134"/>
      <c r="O1731" s="95"/>
      <c r="P1731" s="131"/>
      <c r="Q1731" s="381"/>
      <c r="R1731" s="381"/>
      <c r="S1731" s="381"/>
    </row>
    <row r="1732" spans="1:19" ht="12.75" customHeight="1" x14ac:dyDescent="0.25">
      <c r="A1732" s="128" t="str">
        <f t="shared" si="29"/>
        <v/>
      </c>
      <c r="B1732" s="129"/>
      <c r="C1732" s="130"/>
      <c r="D1732" s="98"/>
      <c r="E1732" s="95"/>
      <c r="F1732" s="187"/>
      <c r="G1732" s="98"/>
      <c r="H1732" s="98"/>
      <c r="I1732" s="95"/>
      <c r="J1732" s="131" t="str">
        <f t="shared" si="28"/>
        <v/>
      </c>
      <c r="K1732" s="131"/>
      <c r="L1732" s="132"/>
      <c r="M1732" s="131"/>
      <c r="N1732" s="134"/>
      <c r="O1732" s="95"/>
      <c r="P1732" s="131"/>
      <c r="Q1732" s="381"/>
      <c r="R1732" s="381"/>
      <c r="S1732" s="381"/>
    </row>
    <row r="1733" spans="1:19" ht="12.75" customHeight="1" x14ac:dyDescent="0.25">
      <c r="A1733" s="128" t="str">
        <f t="shared" si="29"/>
        <v/>
      </c>
      <c r="B1733" s="129"/>
      <c r="C1733" s="130"/>
      <c r="D1733" s="98"/>
      <c r="E1733" s="95"/>
      <c r="F1733" s="187"/>
      <c r="G1733" s="98"/>
      <c r="H1733" s="98"/>
      <c r="I1733" s="95"/>
      <c r="J1733" s="131" t="str">
        <f t="shared" si="28"/>
        <v/>
      </c>
      <c r="K1733" s="131"/>
      <c r="L1733" s="132"/>
      <c r="M1733" s="131"/>
      <c r="N1733" s="134"/>
      <c r="O1733" s="95"/>
      <c r="P1733" s="131"/>
      <c r="Q1733" s="381"/>
      <c r="R1733" s="381"/>
      <c r="S1733" s="381"/>
    </row>
    <row r="1734" spans="1:19" ht="12.75" customHeight="1" x14ac:dyDescent="0.25">
      <c r="A1734" s="128" t="str">
        <f t="shared" si="29"/>
        <v/>
      </c>
      <c r="B1734" s="129"/>
      <c r="C1734" s="130"/>
      <c r="D1734" s="98"/>
      <c r="E1734" s="95"/>
      <c r="F1734" s="187"/>
      <c r="G1734" s="98"/>
      <c r="H1734" s="98"/>
      <c r="I1734" s="95"/>
      <c r="J1734" s="131" t="str">
        <f t="shared" si="28"/>
        <v/>
      </c>
      <c r="K1734" s="131"/>
      <c r="L1734" s="132"/>
      <c r="M1734" s="131"/>
      <c r="N1734" s="134"/>
      <c r="O1734" s="95"/>
      <c r="P1734" s="131"/>
      <c r="Q1734" s="381"/>
      <c r="R1734" s="381"/>
      <c r="S1734" s="381"/>
    </row>
    <row r="1735" spans="1:19" ht="12.75" customHeight="1" x14ac:dyDescent="0.25">
      <c r="A1735" s="128" t="str">
        <f t="shared" si="29"/>
        <v/>
      </c>
      <c r="B1735" s="129"/>
      <c r="C1735" s="130"/>
      <c r="D1735" s="98"/>
      <c r="E1735" s="95"/>
      <c r="F1735" s="187"/>
      <c r="G1735" s="98"/>
      <c r="H1735" s="98"/>
      <c r="I1735" s="95"/>
      <c r="J1735" s="131" t="str">
        <f t="shared" si="28"/>
        <v/>
      </c>
      <c r="K1735" s="131"/>
      <c r="L1735" s="132"/>
      <c r="M1735" s="131"/>
      <c r="N1735" s="134"/>
      <c r="O1735" s="95"/>
      <c r="P1735" s="131"/>
      <c r="Q1735" s="381"/>
      <c r="R1735" s="381"/>
      <c r="S1735" s="381"/>
    </row>
    <row r="1736" spans="1:19" ht="12.75" customHeight="1" x14ac:dyDescent="0.25">
      <c r="A1736" s="128" t="str">
        <f t="shared" si="29"/>
        <v/>
      </c>
      <c r="B1736" s="129"/>
      <c r="C1736" s="130"/>
      <c r="D1736" s="98"/>
      <c r="E1736" s="95"/>
      <c r="F1736" s="187"/>
      <c r="G1736" s="98"/>
      <c r="H1736" s="98"/>
      <c r="I1736" s="95"/>
      <c r="J1736" s="131" t="str">
        <f t="shared" si="28"/>
        <v/>
      </c>
      <c r="K1736" s="131"/>
      <c r="L1736" s="132"/>
      <c r="M1736" s="131"/>
      <c r="N1736" s="134"/>
      <c r="O1736" s="95"/>
      <c r="P1736" s="131"/>
      <c r="Q1736" s="381"/>
      <c r="R1736" s="381"/>
      <c r="S1736" s="381"/>
    </row>
    <row r="1737" spans="1:19" ht="12.75" customHeight="1" x14ac:dyDescent="0.25">
      <c r="A1737" s="128" t="str">
        <f t="shared" si="29"/>
        <v/>
      </c>
      <c r="B1737" s="129"/>
      <c r="C1737" s="130"/>
      <c r="D1737" s="98"/>
      <c r="E1737" s="95"/>
      <c r="F1737" s="187"/>
      <c r="G1737" s="98"/>
      <c r="H1737" s="98"/>
      <c r="I1737" s="95"/>
      <c r="J1737" s="131" t="str">
        <f t="shared" si="28"/>
        <v/>
      </c>
      <c r="K1737" s="131"/>
      <c r="L1737" s="132"/>
      <c r="M1737" s="131"/>
      <c r="N1737" s="134"/>
      <c r="O1737" s="95"/>
      <c r="P1737" s="131"/>
      <c r="Q1737" s="381"/>
      <c r="R1737" s="381"/>
      <c r="S1737" s="381"/>
    </row>
    <row r="1738" spans="1:19" ht="12.75" customHeight="1" x14ac:dyDescent="0.25">
      <c r="A1738" s="128" t="str">
        <f t="shared" si="29"/>
        <v/>
      </c>
      <c r="B1738" s="129"/>
      <c r="C1738" s="130"/>
      <c r="D1738" s="98"/>
      <c r="E1738" s="95"/>
      <c r="F1738" s="187"/>
      <c r="G1738" s="98"/>
      <c r="H1738" s="98"/>
      <c r="I1738" s="95"/>
      <c r="J1738" s="131" t="str">
        <f t="shared" si="28"/>
        <v/>
      </c>
      <c r="K1738" s="131"/>
      <c r="L1738" s="132"/>
      <c r="M1738" s="131"/>
      <c r="N1738" s="134"/>
      <c r="O1738" s="95"/>
      <c r="P1738" s="131"/>
      <c r="Q1738" s="381"/>
      <c r="R1738" s="381"/>
      <c r="S1738" s="381"/>
    </row>
    <row r="1739" spans="1:19" ht="12.75" customHeight="1" x14ac:dyDescent="0.25">
      <c r="A1739" s="128" t="str">
        <f t="shared" si="29"/>
        <v/>
      </c>
      <c r="B1739" s="129"/>
      <c r="C1739" s="130"/>
      <c r="D1739" s="98"/>
      <c r="E1739" s="95"/>
      <c r="F1739" s="187"/>
      <c r="G1739" s="98"/>
      <c r="H1739" s="98"/>
      <c r="I1739" s="95"/>
      <c r="J1739" s="131" t="str">
        <f t="shared" si="28"/>
        <v/>
      </c>
      <c r="K1739" s="131"/>
      <c r="L1739" s="132"/>
      <c r="M1739" s="131"/>
      <c r="N1739" s="134"/>
      <c r="O1739" s="95"/>
      <c r="P1739" s="131"/>
      <c r="Q1739" s="381"/>
      <c r="R1739" s="381"/>
      <c r="S1739" s="381"/>
    </row>
    <row r="1740" spans="1:19" ht="12.75" customHeight="1" x14ac:dyDescent="0.25">
      <c r="A1740" s="128" t="str">
        <f t="shared" si="29"/>
        <v/>
      </c>
      <c r="B1740" s="129"/>
      <c r="C1740" s="130"/>
      <c r="D1740" s="98"/>
      <c r="E1740" s="95"/>
      <c r="F1740" s="187"/>
      <c r="G1740" s="98"/>
      <c r="H1740" s="98"/>
      <c r="I1740" s="95"/>
      <c r="J1740" s="131" t="str">
        <f t="shared" si="28"/>
        <v/>
      </c>
      <c r="K1740" s="131"/>
      <c r="L1740" s="132"/>
      <c r="M1740" s="131"/>
      <c r="N1740" s="134"/>
      <c r="O1740" s="95"/>
      <c r="P1740" s="131"/>
      <c r="Q1740" s="381"/>
      <c r="R1740" s="381"/>
      <c r="S1740" s="381"/>
    </row>
    <row r="1741" spans="1:19" ht="12.75" customHeight="1" x14ac:dyDescent="0.25">
      <c r="A1741" s="128" t="str">
        <f t="shared" si="29"/>
        <v/>
      </c>
      <c r="B1741" s="129"/>
      <c r="C1741" s="130"/>
      <c r="D1741" s="98"/>
      <c r="E1741" s="95"/>
      <c r="F1741" s="187"/>
      <c r="G1741" s="98"/>
      <c r="H1741" s="98"/>
      <c r="I1741" s="95"/>
      <c r="J1741" s="131" t="str">
        <f t="shared" si="28"/>
        <v/>
      </c>
      <c r="K1741" s="131"/>
      <c r="L1741" s="132"/>
      <c r="M1741" s="131"/>
      <c r="N1741" s="134"/>
      <c r="O1741" s="95"/>
      <c r="P1741" s="131"/>
      <c r="Q1741" s="381"/>
      <c r="R1741" s="381"/>
      <c r="S1741" s="381"/>
    </row>
    <row r="1742" spans="1:19" ht="12.75" customHeight="1" x14ac:dyDescent="0.25">
      <c r="A1742" s="128" t="str">
        <f t="shared" si="29"/>
        <v/>
      </c>
      <c r="B1742" s="129"/>
      <c r="C1742" s="130"/>
      <c r="D1742" s="98"/>
      <c r="E1742" s="95"/>
      <c r="F1742" s="187"/>
      <c r="G1742" s="98"/>
      <c r="H1742" s="98"/>
      <c r="I1742" s="95"/>
      <c r="J1742" s="131" t="str">
        <f t="shared" si="28"/>
        <v/>
      </c>
      <c r="K1742" s="131"/>
      <c r="L1742" s="132"/>
      <c r="M1742" s="131"/>
      <c r="N1742" s="134"/>
      <c r="O1742" s="95"/>
      <c r="P1742" s="131"/>
      <c r="Q1742" s="381"/>
      <c r="R1742" s="381"/>
      <c r="S1742" s="381"/>
    </row>
    <row r="1743" spans="1:19" ht="12.75" customHeight="1" x14ac:dyDescent="0.25">
      <c r="A1743" s="128" t="str">
        <f t="shared" si="29"/>
        <v/>
      </c>
      <c r="B1743" s="129"/>
      <c r="C1743" s="130"/>
      <c r="D1743" s="98"/>
      <c r="E1743" s="95"/>
      <c r="F1743" s="187"/>
      <c r="G1743" s="98"/>
      <c r="H1743" s="98"/>
      <c r="I1743" s="95"/>
      <c r="J1743" s="131" t="str">
        <f t="shared" si="28"/>
        <v/>
      </c>
      <c r="K1743" s="131"/>
      <c r="L1743" s="132"/>
      <c r="M1743" s="131"/>
      <c r="N1743" s="134"/>
      <c r="O1743" s="95"/>
      <c r="P1743" s="131"/>
      <c r="Q1743" s="381"/>
      <c r="R1743" s="381"/>
      <c r="S1743" s="381"/>
    </row>
    <row r="1744" spans="1:19" ht="12.75" customHeight="1" x14ac:dyDescent="0.25">
      <c r="A1744" s="128" t="str">
        <f t="shared" si="29"/>
        <v/>
      </c>
      <c r="B1744" s="129"/>
      <c r="C1744" s="130"/>
      <c r="D1744" s="98"/>
      <c r="E1744" s="95"/>
      <c r="F1744" s="187"/>
      <c r="G1744" s="98"/>
      <c r="H1744" s="98"/>
      <c r="I1744" s="95"/>
      <c r="J1744" s="131" t="str">
        <f t="shared" si="28"/>
        <v/>
      </c>
      <c r="K1744" s="131"/>
      <c r="L1744" s="132"/>
      <c r="M1744" s="131"/>
      <c r="N1744" s="134"/>
      <c r="O1744" s="95"/>
      <c r="P1744" s="131"/>
      <c r="Q1744" s="381"/>
      <c r="R1744" s="381"/>
      <c r="S1744" s="381"/>
    </row>
    <row r="1745" spans="1:19" ht="12.75" customHeight="1" x14ac:dyDescent="0.25">
      <c r="A1745" s="128" t="str">
        <f t="shared" si="29"/>
        <v/>
      </c>
      <c r="B1745" s="129"/>
      <c r="C1745" s="130"/>
      <c r="D1745" s="98"/>
      <c r="E1745" s="95"/>
      <c r="F1745" s="187"/>
      <c r="G1745" s="98"/>
      <c r="H1745" s="98"/>
      <c r="I1745" s="95"/>
      <c r="J1745" s="131" t="str">
        <f t="shared" si="28"/>
        <v/>
      </c>
      <c r="K1745" s="131"/>
      <c r="L1745" s="132"/>
      <c r="M1745" s="131"/>
      <c r="N1745" s="134"/>
      <c r="O1745" s="95"/>
      <c r="P1745" s="131"/>
      <c r="Q1745" s="381"/>
      <c r="R1745" s="381"/>
      <c r="S1745" s="381"/>
    </row>
    <row r="1746" spans="1:19" ht="12.75" customHeight="1" x14ac:dyDescent="0.25">
      <c r="A1746" s="128" t="str">
        <f t="shared" si="29"/>
        <v/>
      </c>
      <c r="B1746" s="129"/>
      <c r="C1746" s="130"/>
      <c r="D1746" s="98"/>
      <c r="E1746" s="95"/>
      <c r="F1746" s="187"/>
      <c r="G1746" s="98"/>
      <c r="H1746" s="98"/>
      <c r="I1746" s="95"/>
      <c r="J1746" s="131" t="str">
        <f t="shared" si="28"/>
        <v/>
      </c>
      <c r="K1746" s="131"/>
      <c r="L1746" s="132"/>
      <c r="M1746" s="131"/>
      <c r="N1746" s="134"/>
      <c r="O1746" s="95"/>
      <c r="P1746" s="131"/>
      <c r="Q1746" s="381"/>
      <c r="R1746" s="381"/>
      <c r="S1746" s="381"/>
    </row>
    <row r="1747" spans="1:19" ht="12.75" customHeight="1" x14ac:dyDescent="0.25">
      <c r="A1747" s="128" t="str">
        <f t="shared" si="29"/>
        <v/>
      </c>
      <c r="B1747" s="129"/>
      <c r="C1747" s="130"/>
      <c r="D1747" s="98"/>
      <c r="E1747" s="95"/>
      <c r="F1747" s="187"/>
      <c r="G1747" s="98"/>
      <c r="H1747" s="98"/>
      <c r="I1747" s="95"/>
      <c r="J1747" s="131" t="str">
        <f t="shared" si="28"/>
        <v/>
      </c>
      <c r="K1747" s="131"/>
      <c r="L1747" s="132"/>
      <c r="M1747" s="131"/>
      <c r="N1747" s="134"/>
      <c r="O1747" s="95"/>
      <c r="P1747" s="131"/>
      <c r="Q1747" s="381"/>
      <c r="R1747" s="381"/>
      <c r="S1747" s="381"/>
    </row>
    <row r="1748" spans="1:19" ht="12.75" customHeight="1" x14ac:dyDescent="0.25">
      <c r="A1748" s="128" t="str">
        <f t="shared" si="29"/>
        <v/>
      </c>
      <c r="B1748" s="129"/>
      <c r="C1748" s="130"/>
      <c r="D1748" s="98"/>
      <c r="E1748" s="95"/>
      <c r="F1748" s="187"/>
      <c r="G1748" s="98"/>
      <c r="H1748" s="98"/>
      <c r="I1748" s="95"/>
      <c r="J1748" s="131" t="str">
        <f t="shared" si="28"/>
        <v/>
      </c>
      <c r="K1748" s="131"/>
      <c r="L1748" s="132"/>
      <c r="M1748" s="131"/>
      <c r="N1748" s="134"/>
      <c r="O1748" s="95"/>
      <c r="P1748" s="131"/>
      <c r="Q1748" s="381"/>
      <c r="R1748" s="381"/>
      <c r="S1748" s="381"/>
    </row>
    <row r="1749" spans="1:19" ht="12.75" customHeight="1" x14ac:dyDescent="0.25">
      <c r="A1749" s="128" t="str">
        <f t="shared" si="29"/>
        <v/>
      </c>
      <c r="B1749" s="129"/>
      <c r="C1749" s="130"/>
      <c r="D1749" s="98"/>
      <c r="E1749" s="95"/>
      <c r="F1749" s="187"/>
      <c r="G1749" s="98"/>
      <c r="H1749" s="98"/>
      <c r="I1749" s="95"/>
      <c r="J1749" s="131" t="str">
        <f t="shared" si="28"/>
        <v/>
      </c>
      <c r="K1749" s="131"/>
      <c r="L1749" s="132"/>
      <c r="M1749" s="131"/>
      <c r="N1749" s="134"/>
      <c r="O1749" s="95"/>
      <c r="P1749" s="131"/>
      <c r="Q1749" s="381"/>
      <c r="R1749" s="381"/>
      <c r="S1749" s="381"/>
    </row>
    <row r="1750" spans="1:19" ht="12.75" customHeight="1" x14ac:dyDescent="0.25">
      <c r="A1750" s="128" t="str">
        <f t="shared" si="29"/>
        <v/>
      </c>
      <c r="B1750" s="129"/>
      <c r="C1750" s="130"/>
      <c r="D1750" s="98"/>
      <c r="E1750" s="95"/>
      <c r="F1750" s="187"/>
      <c r="G1750" s="98"/>
      <c r="H1750" s="98"/>
      <c r="I1750" s="95"/>
      <c r="J1750" s="131" t="str">
        <f t="shared" si="28"/>
        <v/>
      </c>
      <c r="K1750" s="131"/>
      <c r="L1750" s="132"/>
      <c r="M1750" s="131"/>
      <c r="N1750" s="134"/>
      <c r="O1750" s="95"/>
      <c r="P1750" s="131"/>
      <c r="Q1750" s="381"/>
      <c r="R1750" s="381"/>
      <c r="S1750" s="381"/>
    </row>
    <row r="1751" spans="1:19" ht="12.75" customHeight="1" x14ac:dyDescent="0.25">
      <c r="A1751" s="128" t="str">
        <f t="shared" si="29"/>
        <v/>
      </c>
      <c r="B1751" s="129"/>
      <c r="C1751" s="130"/>
      <c r="D1751" s="98"/>
      <c r="E1751" s="95"/>
      <c r="F1751" s="187"/>
      <c r="G1751" s="98"/>
      <c r="H1751" s="98"/>
      <c r="I1751" s="95"/>
      <c r="J1751" s="131" t="str">
        <f t="shared" si="28"/>
        <v/>
      </c>
      <c r="K1751" s="131"/>
      <c r="L1751" s="132"/>
      <c r="M1751" s="131"/>
      <c r="N1751" s="134"/>
      <c r="O1751" s="95"/>
      <c r="P1751" s="131"/>
      <c r="Q1751" s="381"/>
      <c r="R1751" s="381"/>
      <c r="S1751" s="381"/>
    </row>
    <row r="1752" spans="1:19" ht="12.75" customHeight="1" x14ac:dyDescent="0.25">
      <c r="A1752" s="128" t="str">
        <f t="shared" si="29"/>
        <v/>
      </c>
      <c r="B1752" s="129"/>
      <c r="C1752" s="130"/>
      <c r="D1752" s="98"/>
      <c r="E1752" s="95"/>
      <c r="F1752" s="187"/>
      <c r="G1752" s="98"/>
      <c r="H1752" s="98"/>
      <c r="I1752" s="95"/>
      <c r="J1752" s="131" t="str">
        <f t="shared" si="28"/>
        <v/>
      </c>
      <c r="K1752" s="131"/>
      <c r="L1752" s="132"/>
      <c r="M1752" s="131"/>
      <c r="N1752" s="134"/>
      <c r="O1752" s="95"/>
      <c r="P1752" s="131"/>
      <c r="Q1752" s="381"/>
      <c r="R1752" s="381"/>
      <c r="S1752" s="381"/>
    </row>
    <row r="1753" spans="1:19" ht="12.75" customHeight="1" x14ac:dyDescent="0.25">
      <c r="A1753" s="128" t="str">
        <f t="shared" si="29"/>
        <v/>
      </c>
      <c r="B1753" s="129"/>
      <c r="C1753" s="130"/>
      <c r="D1753" s="98"/>
      <c r="E1753" s="95"/>
      <c r="F1753" s="187"/>
      <c r="G1753" s="98"/>
      <c r="H1753" s="98"/>
      <c r="I1753" s="95"/>
      <c r="J1753" s="131" t="str">
        <f t="shared" si="28"/>
        <v/>
      </c>
      <c r="K1753" s="131"/>
      <c r="L1753" s="132"/>
      <c r="M1753" s="131"/>
      <c r="N1753" s="134"/>
      <c r="O1753" s="95"/>
      <c r="P1753" s="131"/>
      <c r="Q1753" s="381"/>
      <c r="R1753" s="381"/>
      <c r="S1753" s="381"/>
    </row>
    <row r="1754" spans="1:19" ht="12.75" customHeight="1" x14ac:dyDescent="0.25">
      <c r="A1754" s="128" t="str">
        <f t="shared" si="29"/>
        <v/>
      </c>
      <c r="B1754" s="129"/>
      <c r="C1754" s="130"/>
      <c r="D1754" s="98"/>
      <c r="E1754" s="95"/>
      <c r="F1754" s="187"/>
      <c r="G1754" s="98"/>
      <c r="H1754" s="98"/>
      <c r="I1754" s="95"/>
      <c r="J1754" s="131" t="str">
        <f t="shared" si="28"/>
        <v/>
      </c>
      <c r="K1754" s="131"/>
      <c r="L1754" s="132"/>
      <c r="M1754" s="131"/>
      <c r="N1754" s="134"/>
      <c r="O1754" s="95"/>
      <c r="P1754" s="131"/>
      <c r="Q1754" s="381"/>
      <c r="R1754" s="381"/>
      <c r="S1754" s="381"/>
    </row>
    <row r="1755" spans="1:19" ht="12.75" customHeight="1" x14ac:dyDescent="0.25">
      <c r="A1755" s="128" t="str">
        <f t="shared" si="29"/>
        <v/>
      </c>
      <c r="B1755" s="129"/>
      <c r="C1755" s="130"/>
      <c r="D1755" s="98"/>
      <c r="E1755" s="95"/>
      <c r="F1755" s="187"/>
      <c r="G1755" s="98"/>
      <c r="H1755" s="98"/>
      <c r="I1755" s="95"/>
      <c r="J1755" s="131" t="str">
        <f t="shared" si="28"/>
        <v/>
      </c>
      <c r="K1755" s="131"/>
      <c r="L1755" s="132"/>
      <c r="M1755" s="131"/>
      <c r="N1755" s="134"/>
      <c r="O1755" s="95"/>
      <c r="P1755" s="131"/>
      <c r="Q1755" s="381"/>
      <c r="R1755" s="381"/>
      <c r="S1755" s="381"/>
    </row>
    <row r="1756" spans="1:19" ht="12.75" customHeight="1" x14ac:dyDescent="0.25">
      <c r="A1756" s="128" t="str">
        <f t="shared" si="29"/>
        <v/>
      </c>
      <c r="B1756" s="129"/>
      <c r="C1756" s="130"/>
      <c r="D1756" s="98"/>
      <c r="E1756" s="95"/>
      <c r="F1756" s="187"/>
      <c r="G1756" s="98"/>
      <c r="H1756" s="98"/>
      <c r="I1756" s="95"/>
      <c r="J1756" s="131" t="str">
        <f t="shared" si="28"/>
        <v/>
      </c>
      <c r="K1756" s="131"/>
      <c r="L1756" s="132"/>
      <c r="M1756" s="131"/>
      <c r="N1756" s="134"/>
      <c r="O1756" s="95"/>
      <c r="P1756" s="131"/>
      <c r="Q1756" s="381"/>
      <c r="R1756" s="381"/>
      <c r="S1756" s="381"/>
    </row>
    <row r="1757" spans="1:19" ht="12.75" customHeight="1" x14ac:dyDescent="0.25">
      <c r="A1757" s="128" t="str">
        <f t="shared" si="29"/>
        <v/>
      </c>
      <c r="B1757" s="129"/>
      <c r="C1757" s="130"/>
      <c r="D1757" s="98"/>
      <c r="E1757" s="95"/>
      <c r="F1757" s="187"/>
      <c r="G1757" s="98"/>
      <c r="H1757" s="98"/>
      <c r="I1757" s="95"/>
      <c r="J1757" s="131" t="str">
        <f t="shared" si="28"/>
        <v/>
      </c>
      <c r="K1757" s="131"/>
      <c r="L1757" s="132"/>
      <c r="M1757" s="131"/>
      <c r="N1757" s="134"/>
      <c r="O1757" s="95"/>
      <c r="P1757" s="131"/>
      <c r="Q1757" s="381"/>
      <c r="R1757" s="381"/>
      <c r="S1757" s="381"/>
    </row>
    <row r="1758" spans="1:19" ht="12.75" customHeight="1" x14ac:dyDescent="0.25">
      <c r="A1758" s="128" t="str">
        <f t="shared" si="29"/>
        <v/>
      </c>
      <c r="B1758" s="129"/>
      <c r="C1758" s="130"/>
      <c r="D1758" s="98"/>
      <c r="E1758" s="95"/>
      <c r="F1758" s="187"/>
      <c r="G1758" s="98"/>
      <c r="H1758" s="98"/>
      <c r="I1758" s="95"/>
      <c r="J1758" s="131" t="str">
        <f t="shared" si="28"/>
        <v/>
      </c>
      <c r="K1758" s="131"/>
      <c r="L1758" s="132"/>
      <c r="M1758" s="131"/>
      <c r="N1758" s="134"/>
      <c r="O1758" s="95"/>
      <c r="P1758" s="131"/>
      <c r="Q1758" s="381"/>
      <c r="R1758" s="381"/>
      <c r="S1758" s="381"/>
    </row>
    <row r="1759" spans="1:19" ht="12.75" customHeight="1" x14ac:dyDescent="0.25">
      <c r="A1759" s="128" t="str">
        <f t="shared" si="29"/>
        <v/>
      </c>
      <c r="B1759" s="129"/>
      <c r="C1759" s="130"/>
      <c r="D1759" s="98"/>
      <c r="E1759" s="95"/>
      <c r="F1759" s="187"/>
      <c r="G1759" s="98"/>
      <c r="H1759" s="98"/>
      <c r="I1759" s="95"/>
      <c r="J1759" s="131" t="str">
        <f t="shared" si="28"/>
        <v/>
      </c>
      <c r="K1759" s="131"/>
      <c r="L1759" s="132"/>
      <c r="M1759" s="131"/>
      <c r="N1759" s="134"/>
      <c r="O1759" s="95"/>
      <c r="P1759" s="131"/>
      <c r="Q1759" s="381"/>
      <c r="R1759" s="381"/>
      <c r="S1759" s="381"/>
    </row>
    <row r="1760" spans="1:19" ht="12.75" customHeight="1" x14ac:dyDescent="0.25">
      <c r="A1760" s="128" t="str">
        <f t="shared" si="29"/>
        <v/>
      </c>
      <c r="B1760" s="129"/>
      <c r="C1760" s="130"/>
      <c r="D1760" s="98"/>
      <c r="E1760" s="95"/>
      <c r="F1760" s="187"/>
      <c r="G1760" s="98"/>
      <c r="H1760" s="98"/>
      <c r="I1760" s="95"/>
      <c r="J1760" s="131" t="str">
        <f t="shared" si="28"/>
        <v/>
      </c>
      <c r="K1760" s="131"/>
      <c r="L1760" s="132"/>
      <c r="M1760" s="131"/>
      <c r="N1760" s="134"/>
      <c r="O1760" s="95"/>
      <c r="P1760" s="131"/>
      <c r="Q1760" s="381"/>
      <c r="R1760" s="381"/>
      <c r="S1760" s="381"/>
    </row>
    <row r="1761" spans="1:19" ht="12.75" customHeight="1" x14ac:dyDescent="0.25">
      <c r="A1761" s="128" t="str">
        <f t="shared" si="29"/>
        <v/>
      </c>
      <c r="B1761" s="129"/>
      <c r="C1761" s="130"/>
      <c r="D1761" s="98"/>
      <c r="E1761" s="95"/>
      <c r="F1761" s="187"/>
      <c r="G1761" s="98"/>
      <c r="H1761" s="98"/>
      <c r="I1761" s="95"/>
      <c r="J1761" s="131" t="str">
        <f t="shared" si="28"/>
        <v/>
      </c>
      <c r="K1761" s="131"/>
      <c r="L1761" s="132"/>
      <c r="M1761" s="131"/>
      <c r="N1761" s="134"/>
      <c r="O1761" s="95"/>
      <c r="P1761" s="131"/>
      <c r="Q1761" s="381"/>
      <c r="R1761" s="381"/>
      <c r="S1761" s="381"/>
    </row>
    <row r="1762" spans="1:19" ht="12.75" customHeight="1" x14ac:dyDescent="0.25">
      <c r="A1762" s="128" t="str">
        <f t="shared" si="29"/>
        <v/>
      </c>
      <c r="B1762" s="129"/>
      <c r="C1762" s="130"/>
      <c r="D1762" s="98"/>
      <c r="E1762" s="95"/>
      <c r="F1762" s="187"/>
      <c r="G1762" s="98"/>
      <c r="H1762" s="98"/>
      <c r="I1762" s="95"/>
      <c r="J1762" s="131" t="str">
        <f t="shared" si="28"/>
        <v/>
      </c>
      <c r="K1762" s="131"/>
      <c r="L1762" s="132"/>
      <c r="M1762" s="131"/>
      <c r="N1762" s="134"/>
      <c r="O1762" s="95"/>
      <c r="P1762" s="131"/>
      <c r="Q1762" s="381"/>
      <c r="R1762" s="381"/>
      <c r="S1762" s="381"/>
    </row>
    <row r="1763" spans="1:19" ht="12.75" customHeight="1" x14ac:dyDescent="0.25">
      <c r="A1763" s="128" t="str">
        <f t="shared" si="29"/>
        <v/>
      </c>
      <c r="B1763" s="129"/>
      <c r="C1763" s="130"/>
      <c r="D1763" s="98"/>
      <c r="E1763" s="95"/>
      <c r="F1763" s="187"/>
      <c r="G1763" s="98"/>
      <c r="H1763" s="98"/>
      <c r="I1763" s="95"/>
      <c r="J1763" s="131" t="str">
        <f t="shared" si="28"/>
        <v/>
      </c>
      <c r="K1763" s="131"/>
      <c r="L1763" s="132"/>
      <c r="M1763" s="131"/>
      <c r="N1763" s="134"/>
      <c r="O1763" s="95"/>
      <c r="P1763" s="131"/>
      <c r="Q1763" s="381"/>
      <c r="R1763" s="381"/>
      <c r="S1763" s="381"/>
    </row>
    <row r="1764" spans="1:19" ht="12.75" customHeight="1" x14ac:dyDescent="0.25">
      <c r="A1764" s="128" t="str">
        <f t="shared" si="29"/>
        <v/>
      </c>
      <c r="B1764" s="129"/>
      <c r="C1764" s="130"/>
      <c r="D1764" s="98"/>
      <c r="E1764" s="95"/>
      <c r="F1764" s="187"/>
      <c r="G1764" s="98"/>
      <c r="H1764" s="98"/>
      <c r="I1764" s="95"/>
      <c r="J1764" s="131" t="str">
        <f t="shared" si="28"/>
        <v/>
      </c>
      <c r="K1764" s="131"/>
      <c r="L1764" s="132"/>
      <c r="M1764" s="131"/>
      <c r="N1764" s="134"/>
      <c r="O1764" s="95"/>
      <c r="P1764" s="131"/>
      <c r="Q1764" s="381"/>
      <c r="R1764" s="381"/>
      <c r="S1764" s="381"/>
    </row>
    <row r="1765" spans="1:19" ht="12.75" customHeight="1" x14ac:dyDescent="0.25">
      <c r="A1765" s="128" t="str">
        <f t="shared" si="29"/>
        <v/>
      </c>
      <c r="B1765" s="129"/>
      <c r="C1765" s="130"/>
      <c r="D1765" s="98"/>
      <c r="E1765" s="95"/>
      <c r="F1765" s="187"/>
      <c r="G1765" s="98"/>
      <c r="H1765" s="98"/>
      <c r="I1765" s="95"/>
      <c r="J1765" s="131" t="str">
        <f t="shared" si="28"/>
        <v/>
      </c>
      <c r="K1765" s="131"/>
      <c r="L1765" s="132"/>
      <c r="M1765" s="131"/>
      <c r="N1765" s="134"/>
      <c r="O1765" s="95"/>
      <c r="P1765" s="131"/>
      <c r="Q1765" s="381"/>
      <c r="R1765" s="381"/>
      <c r="S1765" s="381"/>
    </row>
    <row r="1766" spans="1:19" ht="12.75" customHeight="1" x14ac:dyDescent="0.25">
      <c r="A1766" s="128" t="str">
        <f t="shared" si="29"/>
        <v/>
      </c>
      <c r="B1766" s="129"/>
      <c r="C1766" s="130"/>
      <c r="D1766" s="98"/>
      <c r="E1766" s="95"/>
      <c r="F1766" s="187"/>
      <c r="G1766" s="98"/>
      <c r="H1766" s="98"/>
      <c r="I1766" s="95"/>
      <c r="J1766" s="131" t="str">
        <f t="shared" si="28"/>
        <v/>
      </c>
      <c r="K1766" s="131"/>
      <c r="L1766" s="132"/>
      <c r="M1766" s="131"/>
      <c r="N1766" s="134"/>
      <c r="O1766" s="95"/>
      <c r="P1766" s="131"/>
      <c r="Q1766" s="381"/>
      <c r="R1766" s="381"/>
      <c r="S1766" s="381"/>
    </row>
    <row r="1767" spans="1:19" ht="12.75" customHeight="1" x14ac:dyDescent="0.25">
      <c r="A1767" s="128" t="str">
        <f t="shared" si="29"/>
        <v/>
      </c>
      <c r="B1767" s="129"/>
      <c r="C1767" s="130"/>
      <c r="D1767" s="98"/>
      <c r="E1767" s="95"/>
      <c r="F1767" s="187"/>
      <c r="G1767" s="98"/>
      <c r="H1767" s="98"/>
      <c r="I1767" s="95"/>
      <c r="J1767" s="131" t="str">
        <f t="shared" si="28"/>
        <v/>
      </c>
      <c r="K1767" s="131"/>
      <c r="L1767" s="132"/>
      <c r="M1767" s="131"/>
      <c r="N1767" s="134"/>
      <c r="O1767" s="95"/>
      <c r="P1767" s="131"/>
      <c r="Q1767" s="381"/>
      <c r="R1767" s="381"/>
      <c r="S1767" s="381"/>
    </row>
    <row r="1768" spans="1:19" ht="12.75" customHeight="1" x14ac:dyDescent="0.25">
      <c r="A1768" s="128" t="str">
        <f t="shared" si="29"/>
        <v/>
      </c>
      <c r="B1768" s="129"/>
      <c r="C1768" s="130"/>
      <c r="D1768" s="98"/>
      <c r="E1768" s="95"/>
      <c r="F1768" s="187"/>
      <c r="G1768" s="98"/>
      <c r="H1768" s="98"/>
      <c r="I1768" s="95"/>
      <c r="J1768" s="131" t="str">
        <f t="shared" si="28"/>
        <v/>
      </c>
      <c r="K1768" s="131"/>
      <c r="L1768" s="132"/>
      <c r="M1768" s="131"/>
      <c r="N1768" s="134"/>
      <c r="O1768" s="95"/>
      <c r="P1768" s="131"/>
      <c r="Q1768" s="381"/>
      <c r="R1768" s="381"/>
      <c r="S1768" s="381"/>
    </row>
    <row r="1769" spans="1:19" ht="12.75" customHeight="1" x14ac:dyDescent="0.25">
      <c r="A1769" s="128" t="str">
        <f t="shared" si="29"/>
        <v/>
      </c>
      <c r="B1769" s="129"/>
      <c r="C1769" s="130"/>
      <c r="D1769" s="98"/>
      <c r="E1769" s="95"/>
      <c r="F1769" s="187"/>
      <c r="G1769" s="98"/>
      <c r="H1769" s="98"/>
      <c r="I1769" s="95"/>
      <c r="J1769" s="131" t="str">
        <f t="shared" si="28"/>
        <v/>
      </c>
      <c r="K1769" s="131"/>
      <c r="L1769" s="132"/>
      <c r="M1769" s="131"/>
      <c r="N1769" s="134"/>
      <c r="O1769" s="95"/>
      <c r="P1769" s="131"/>
      <c r="Q1769" s="381"/>
      <c r="R1769" s="381"/>
      <c r="S1769" s="381"/>
    </row>
    <row r="1770" spans="1:19" ht="12.75" customHeight="1" x14ac:dyDescent="0.25">
      <c r="A1770" s="128" t="str">
        <f t="shared" si="29"/>
        <v/>
      </c>
      <c r="B1770" s="129"/>
      <c r="C1770" s="130"/>
      <c r="D1770" s="98"/>
      <c r="E1770" s="95"/>
      <c r="F1770" s="187"/>
      <c r="G1770" s="98"/>
      <c r="H1770" s="98"/>
      <c r="I1770" s="95"/>
      <c r="J1770" s="131" t="str">
        <f t="shared" si="28"/>
        <v/>
      </c>
      <c r="K1770" s="131"/>
      <c r="L1770" s="132"/>
      <c r="M1770" s="131"/>
      <c r="N1770" s="134"/>
      <c r="O1770" s="95"/>
      <c r="P1770" s="131"/>
      <c r="Q1770" s="381"/>
      <c r="R1770" s="381"/>
      <c r="S1770" s="381"/>
    </row>
    <row r="1771" spans="1:19" ht="12.75" customHeight="1" x14ac:dyDescent="0.25">
      <c r="A1771" s="128" t="str">
        <f t="shared" si="29"/>
        <v/>
      </c>
      <c r="B1771" s="129"/>
      <c r="C1771" s="130"/>
      <c r="D1771" s="98"/>
      <c r="E1771" s="95"/>
      <c r="F1771" s="187"/>
      <c r="G1771" s="98"/>
      <c r="H1771" s="98"/>
      <c r="I1771" s="95"/>
      <c r="J1771" s="131" t="str">
        <f t="shared" si="28"/>
        <v/>
      </c>
      <c r="K1771" s="131"/>
      <c r="L1771" s="132"/>
      <c r="M1771" s="131"/>
      <c r="N1771" s="134"/>
      <c r="O1771" s="95"/>
      <c r="P1771" s="131"/>
      <c r="Q1771" s="381"/>
      <c r="R1771" s="381"/>
      <c r="S1771" s="381"/>
    </row>
    <row r="1772" spans="1:19" ht="12.75" customHeight="1" x14ac:dyDescent="0.25">
      <c r="A1772" s="128" t="str">
        <f t="shared" si="29"/>
        <v/>
      </c>
      <c r="B1772" s="129"/>
      <c r="C1772" s="130"/>
      <c r="D1772" s="98"/>
      <c r="E1772" s="95"/>
      <c r="F1772" s="187"/>
      <c r="G1772" s="98"/>
      <c r="H1772" s="98"/>
      <c r="I1772" s="95"/>
      <c r="J1772" s="131" t="str">
        <f t="shared" si="28"/>
        <v/>
      </c>
      <c r="K1772" s="131"/>
      <c r="L1772" s="132"/>
      <c r="M1772" s="131"/>
      <c r="N1772" s="134"/>
      <c r="O1772" s="95"/>
      <c r="P1772" s="131"/>
      <c r="Q1772" s="381"/>
      <c r="R1772" s="381"/>
      <c r="S1772" s="381"/>
    </row>
    <row r="1773" spans="1:19" ht="12.75" customHeight="1" x14ac:dyDescent="0.25">
      <c r="A1773" s="128" t="str">
        <f t="shared" si="29"/>
        <v/>
      </c>
      <c r="B1773" s="129"/>
      <c r="C1773" s="130"/>
      <c r="D1773" s="98"/>
      <c r="E1773" s="95"/>
      <c r="F1773" s="187"/>
      <c r="G1773" s="98"/>
      <c r="H1773" s="98"/>
      <c r="I1773" s="95"/>
      <c r="J1773" s="131" t="str">
        <f t="shared" si="28"/>
        <v/>
      </c>
      <c r="K1773" s="131"/>
      <c r="L1773" s="132"/>
      <c r="M1773" s="131"/>
      <c r="N1773" s="134"/>
      <c r="O1773" s="95"/>
      <c r="P1773" s="131"/>
      <c r="Q1773" s="381"/>
      <c r="R1773" s="381"/>
      <c r="S1773" s="381"/>
    </row>
    <row r="1774" spans="1:19" ht="12.75" customHeight="1" x14ac:dyDescent="0.25">
      <c r="A1774" s="128" t="str">
        <f t="shared" si="29"/>
        <v/>
      </c>
      <c r="B1774" s="129"/>
      <c r="C1774" s="130"/>
      <c r="D1774" s="98"/>
      <c r="E1774" s="95"/>
      <c r="F1774" s="187"/>
      <c r="G1774" s="98"/>
      <c r="H1774" s="98"/>
      <c r="I1774" s="95"/>
      <c r="J1774" s="131" t="str">
        <f t="shared" si="28"/>
        <v/>
      </c>
      <c r="K1774" s="131"/>
      <c r="L1774" s="132"/>
      <c r="M1774" s="131"/>
      <c r="N1774" s="134"/>
      <c r="O1774" s="95"/>
      <c r="P1774" s="131"/>
      <c r="Q1774" s="381"/>
      <c r="R1774" s="381"/>
      <c r="S1774" s="381"/>
    </row>
    <row r="1775" spans="1:19" ht="12.75" customHeight="1" x14ac:dyDescent="0.25">
      <c r="A1775" s="128" t="str">
        <f t="shared" si="29"/>
        <v/>
      </c>
      <c r="B1775" s="129"/>
      <c r="C1775" s="130"/>
      <c r="D1775" s="98"/>
      <c r="E1775" s="95"/>
      <c r="F1775" s="187"/>
      <c r="G1775" s="98"/>
      <c r="H1775" s="98"/>
      <c r="I1775" s="95"/>
      <c r="J1775" s="131" t="str">
        <f t="shared" si="28"/>
        <v/>
      </c>
      <c r="K1775" s="131"/>
      <c r="L1775" s="132"/>
      <c r="M1775" s="131"/>
      <c r="N1775" s="134"/>
      <c r="O1775" s="95"/>
      <c r="P1775" s="131"/>
      <c r="Q1775" s="381"/>
      <c r="R1775" s="381"/>
      <c r="S1775" s="381"/>
    </row>
    <row r="1776" spans="1:19" ht="12.75" customHeight="1" x14ac:dyDescent="0.25">
      <c r="A1776" s="128" t="str">
        <f t="shared" si="29"/>
        <v/>
      </c>
      <c r="B1776" s="129"/>
      <c r="C1776" s="130"/>
      <c r="D1776" s="98"/>
      <c r="E1776" s="95"/>
      <c r="F1776" s="187"/>
      <c r="G1776" s="98"/>
      <c r="H1776" s="98"/>
      <c r="I1776" s="95"/>
      <c r="J1776" s="131" t="str">
        <f t="shared" si="28"/>
        <v/>
      </c>
      <c r="K1776" s="131"/>
      <c r="L1776" s="132"/>
      <c r="M1776" s="131"/>
      <c r="N1776" s="134"/>
      <c r="O1776" s="95"/>
      <c r="P1776" s="131"/>
      <c r="Q1776" s="381"/>
      <c r="R1776" s="381"/>
      <c r="S1776" s="381"/>
    </row>
    <row r="1777" spans="1:19" ht="12.75" customHeight="1" x14ac:dyDescent="0.25">
      <c r="A1777" s="128" t="str">
        <f t="shared" si="29"/>
        <v/>
      </c>
      <c r="B1777" s="129"/>
      <c r="C1777" s="130"/>
      <c r="D1777" s="98"/>
      <c r="E1777" s="95"/>
      <c r="F1777" s="187"/>
      <c r="G1777" s="98"/>
      <c r="H1777" s="98"/>
      <c r="I1777" s="95"/>
      <c r="J1777" s="131" t="str">
        <f t="shared" si="28"/>
        <v/>
      </c>
      <c r="K1777" s="131"/>
      <c r="L1777" s="132"/>
      <c r="M1777" s="131"/>
      <c r="N1777" s="134"/>
      <c r="O1777" s="95"/>
      <c r="P1777" s="131"/>
      <c r="Q1777" s="381"/>
      <c r="R1777" s="381"/>
      <c r="S1777" s="381"/>
    </row>
    <row r="1778" spans="1:19" ht="12.75" customHeight="1" x14ac:dyDescent="0.25">
      <c r="A1778" s="128" t="str">
        <f t="shared" si="29"/>
        <v/>
      </c>
      <c r="B1778" s="129"/>
      <c r="C1778" s="130"/>
      <c r="D1778" s="98"/>
      <c r="E1778" s="95"/>
      <c r="F1778" s="187"/>
      <c r="G1778" s="98"/>
      <c r="H1778" s="98"/>
      <c r="I1778" s="95"/>
      <c r="J1778" s="131" t="str">
        <f t="shared" si="28"/>
        <v/>
      </c>
      <c r="K1778" s="131"/>
      <c r="L1778" s="132"/>
      <c r="M1778" s="131"/>
      <c r="N1778" s="134"/>
      <c r="O1778" s="95"/>
      <c r="P1778" s="131"/>
      <c r="Q1778" s="381"/>
      <c r="R1778" s="381"/>
      <c r="S1778" s="381"/>
    </row>
    <row r="1779" spans="1:19" ht="12.75" customHeight="1" x14ac:dyDescent="0.25">
      <c r="A1779" s="128" t="str">
        <f t="shared" si="29"/>
        <v/>
      </c>
      <c r="B1779" s="129"/>
      <c r="C1779" s="130"/>
      <c r="D1779" s="98"/>
      <c r="E1779" s="95"/>
      <c r="F1779" s="187"/>
      <c r="G1779" s="98"/>
      <c r="H1779" s="98"/>
      <c r="I1779" s="95"/>
      <c r="J1779" s="131" t="str">
        <f t="shared" si="28"/>
        <v/>
      </c>
      <c r="K1779" s="131"/>
      <c r="L1779" s="132"/>
      <c r="M1779" s="131"/>
      <c r="N1779" s="134"/>
      <c r="O1779" s="95"/>
      <c r="P1779" s="131"/>
      <c r="Q1779" s="381"/>
      <c r="R1779" s="381"/>
      <c r="S1779" s="381"/>
    </row>
    <row r="1780" spans="1:19" ht="12.75" customHeight="1" x14ac:dyDescent="0.25">
      <c r="A1780" s="128" t="str">
        <f t="shared" si="29"/>
        <v/>
      </c>
      <c r="B1780" s="129"/>
      <c r="C1780" s="130"/>
      <c r="D1780" s="98"/>
      <c r="E1780" s="95"/>
      <c r="F1780" s="187"/>
      <c r="G1780" s="98"/>
      <c r="H1780" s="98"/>
      <c r="I1780" s="95"/>
      <c r="J1780" s="131" t="str">
        <f t="shared" si="28"/>
        <v/>
      </c>
      <c r="K1780" s="131"/>
      <c r="L1780" s="132"/>
      <c r="M1780" s="131"/>
      <c r="N1780" s="134"/>
      <c r="O1780" s="95"/>
      <c r="P1780" s="131"/>
      <c r="Q1780" s="381"/>
      <c r="R1780" s="381"/>
      <c r="S1780" s="381"/>
    </row>
    <row r="1781" spans="1:19" ht="12.75" customHeight="1" x14ac:dyDescent="0.25">
      <c r="A1781" s="128" t="str">
        <f t="shared" si="29"/>
        <v/>
      </c>
      <c r="B1781" s="129"/>
      <c r="C1781" s="130"/>
      <c r="D1781" s="98"/>
      <c r="E1781" s="95"/>
      <c r="F1781" s="187"/>
      <c r="G1781" s="98"/>
      <c r="H1781" s="98"/>
      <c r="I1781" s="95"/>
      <c r="J1781" s="131" t="str">
        <f t="shared" si="28"/>
        <v/>
      </c>
      <c r="K1781" s="131"/>
      <c r="L1781" s="132"/>
      <c r="M1781" s="131"/>
      <c r="N1781" s="134"/>
      <c r="O1781" s="95"/>
      <c r="P1781" s="131"/>
      <c r="Q1781" s="381"/>
      <c r="R1781" s="381"/>
      <c r="S1781" s="381"/>
    </row>
    <row r="1782" spans="1:19" ht="12.75" customHeight="1" x14ac:dyDescent="0.25">
      <c r="A1782" s="128" t="str">
        <f t="shared" si="29"/>
        <v/>
      </c>
      <c r="B1782" s="129"/>
      <c r="C1782" s="130"/>
      <c r="D1782" s="98"/>
      <c r="E1782" s="95"/>
      <c r="F1782" s="187"/>
      <c r="G1782" s="98"/>
      <c r="H1782" s="98"/>
      <c r="I1782" s="95"/>
      <c r="J1782" s="131" t="str">
        <f t="shared" si="28"/>
        <v/>
      </c>
      <c r="K1782" s="131"/>
      <c r="L1782" s="132"/>
      <c r="M1782" s="131"/>
      <c r="N1782" s="134"/>
      <c r="O1782" s="95"/>
      <c r="P1782" s="131"/>
      <c r="Q1782" s="381"/>
      <c r="R1782" s="381"/>
      <c r="S1782" s="381"/>
    </row>
    <row r="1783" spans="1:19" ht="12.75" customHeight="1" x14ac:dyDescent="0.25">
      <c r="A1783" s="128" t="str">
        <f t="shared" si="29"/>
        <v/>
      </c>
      <c r="B1783" s="129"/>
      <c r="C1783" s="130"/>
      <c r="D1783" s="98"/>
      <c r="E1783" s="95"/>
      <c r="F1783" s="187"/>
      <c r="G1783" s="98"/>
      <c r="H1783" s="98"/>
      <c r="I1783" s="95"/>
      <c r="J1783" s="131" t="str">
        <f t="shared" si="28"/>
        <v/>
      </c>
      <c r="K1783" s="131"/>
      <c r="L1783" s="132"/>
      <c r="M1783" s="131"/>
      <c r="N1783" s="134"/>
      <c r="O1783" s="95"/>
      <c r="P1783" s="131"/>
      <c r="Q1783" s="381"/>
      <c r="R1783" s="381"/>
      <c r="S1783" s="381"/>
    </row>
    <row r="1784" spans="1:19" ht="12.75" customHeight="1" x14ac:dyDescent="0.25">
      <c r="A1784" s="128" t="str">
        <f t="shared" si="29"/>
        <v/>
      </c>
      <c r="B1784" s="129"/>
      <c r="C1784" s="130"/>
      <c r="D1784" s="98"/>
      <c r="E1784" s="95"/>
      <c r="F1784" s="187"/>
      <c r="G1784" s="98"/>
      <c r="H1784" s="98"/>
      <c r="I1784" s="95"/>
      <c r="J1784" s="131" t="str">
        <f t="shared" si="28"/>
        <v/>
      </c>
      <c r="K1784" s="131"/>
      <c r="L1784" s="132"/>
      <c r="M1784" s="131"/>
      <c r="N1784" s="134"/>
      <c r="O1784" s="95"/>
      <c r="P1784" s="131"/>
      <c r="Q1784" s="381"/>
      <c r="R1784" s="381"/>
      <c r="S1784" s="381"/>
    </row>
    <row r="1785" spans="1:19" ht="12.75" customHeight="1" x14ac:dyDescent="0.25">
      <c r="A1785" s="128" t="str">
        <f t="shared" si="29"/>
        <v/>
      </c>
      <c r="B1785" s="129"/>
      <c r="C1785" s="130"/>
      <c r="D1785" s="98"/>
      <c r="E1785" s="95"/>
      <c r="F1785" s="187"/>
      <c r="G1785" s="98"/>
      <c r="H1785" s="98"/>
      <c r="I1785" s="95"/>
      <c r="J1785" s="131" t="str">
        <f t="shared" si="28"/>
        <v/>
      </c>
      <c r="K1785" s="131"/>
      <c r="L1785" s="132"/>
      <c r="M1785" s="131"/>
      <c r="N1785" s="134"/>
      <c r="O1785" s="95"/>
      <c r="P1785" s="131"/>
      <c r="Q1785" s="381"/>
      <c r="R1785" s="381"/>
      <c r="S1785" s="381"/>
    </row>
    <row r="1786" spans="1:19" ht="12.75" customHeight="1" x14ac:dyDescent="0.25">
      <c r="A1786" s="128" t="str">
        <f t="shared" si="29"/>
        <v/>
      </c>
      <c r="B1786" s="129"/>
      <c r="C1786" s="130"/>
      <c r="D1786" s="98"/>
      <c r="E1786" s="95"/>
      <c r="F1786" s="187"/>
      <c r="G1786" s="98"/>
      <c r="H1786" s="98"/>
      <c r="I1786" s="95"/>
      <c r="J1786" s="131" t="str">
        <f t="shared" si="28"/>
        <v/>
      </c>
      <c r="K1786" s="131"/>
      <c r="L1786" s="132"/>
      <c r="M1786" s="131"/>
      <c r="N1786" s="134"/>
      <c r="O1786" s="95"/>
      <c r="P1786" s="131"/>
      <c r="Q1786" s="381"/>
      <c r="R1786" s="381"/>
      <c r="S1786" s="381"/>
    </row>
    <row r="1787" spans="1:19" ht="12.75" customHeight="1" x14ac:dyDescent="0.25">
      <c r="A1787" s="128" t="str">
        <f t="shared" si="29"/>
        <v/>
      </c>
      <c r="B1787" s="129"/>
      <c r="C1787" s="130"/>
      <c r="D1787" s="98"/>
      <c r="E1787" s="95"/>
      <c r="F1787" s="187"/>
      <c r="G1787" s="98"/>
      <c r="H1787" s="98"/>
      <c r="I1787" s="95"/>
      <c r="J1787" s="131" t="str">
        <f t="shared" si="28"/>
        <v/>
      </c>
      <c r="K1787" s="131"/>
      <c r="L1787" s="132"/>
      <c r="M1787" s="131"/>
      <c r="N1787" s="134"/>
      <c r="O1787" s="95"/>
      <c r="P1787" s="131"/>
      <c r="Q1787" s="381"/>
      <c r="R1787" s="381"/>
      <c r="S1787" s="381"/>
    </row>
    <row r="1788" spans="1:19" ht="12.75" customHeight="1" x14ac:dyDescent="0.25">
      <c r="A1788" s="128" t="str">
        <f t="shared" si="29"/>
        <v/>
      </c>
      <c r="B1788" s="129"/>
      <c r="C1788" s="130"/>
      <c r="D1788" s="98"/>
      <c r="E1788" s="95"/>
      <c r="F1788" s="187"/>
      <c r="G1788" s="98"/>
      <c r="H1788" s="98"/>
      <c r="I1788" s="95"/>
      <c r="J1788" s="131" t="str">
        <f t="shared" si="28"/>
        <v/>
      </c>
      <c r="K1788" s="131"/>
      <c r="L1788" s="132"/>
      <c r="M1788" s="131"/>
      <c r="N1788" s="134"/>
      <c r="O1788" s="95"/>
      <c r="P1788" s="131"/>
      <c r="Q1788" s="381"/>
      <c r="R1788" s="381"/>
      <c r="S1788" s="381"/>
    </row>
    <row r="1789" spans="1:19" ht="12.75" customHeight="1" x14ac:dyDescent="0.25">
      <c r="A1789" s="128" t="str">
        <f t="shared" si="29"/>
        <v/>
      </c>
      <c r="B1789" s="129"/>
      <c r="C1789" s="130"/>
      <c r="D1789" s="98"/>
      <c r="E1789" s="95"/>
      <c r="F1789" s="187"/>
      <c r="G1789" s="98"/>
      <c r="H1789" s="98"/>
      <c r="I1789" s="95"/>
      <c r="J1789" s="131" t="str">
        <f t="shared" si="28"/>
        <v/>
      </c>
      <c r="K1789" s="131"/>
      <c r="L1789" s="132"/>
      <c r="M1789" s="131"/>
      <c r="N1789" s="134"/>
      <c r="O1789" s="95"/>
      <c r="P1789" s="131"/>
      <c r="Q1789" s="381"/>
      <c r="R1789" s="381"/>
      <c r="S1789" s="381"/>
    </row>
    <row r="1790" spans="1:19" ht="12.75" customHeight="1" x14ac:dyDescent="0.25">
      <c r="A1790" s="128" t="str">
        <f t="shared" si="29"/>
        <v/>
      </c>
      <c r="B1790" s="129"/>
      <c r="C1790" s="130"/>
      <c r="D1790" s="98"/>
      <c r="E1790" s="95"/>
      <c r="F1790" s="187"/>
      <c r="G1790" s="98"/>
      <c r="H1790" s="98"/>
      <c r="I1790" s="95"/>
      <c r="J1790" s="131" t="str">
        <f t="shared" si="28"/>
        <v/>
      </c>
      <c r="K1790" s="131"/>
      <c r="L1790" s="132"/>
      <c r="M1790" s="131"/>
      <c r="N1790" s="134"/>
      <c r="O1790" s="95"/>
      <c r="P1790" s="131"/>
      <c r="Q1790" s="381"/>
      <c r="R1790" s="381"/>
      <c r="S1790" s="381"/>
    </row>
    <row r="1791" spans="1:19" ht="12.75" customHeight="1" x14ac:dyDescent="0.25">
      <c r="A1791" s="128" t="str">
        <f t="shared" si="29"/>
        <v/>
      </c>
      <c r="B1791" s="129"/>
      <c r="C1791" s="130"/>
      <c r="D1791" s="98"/>
      <c r="E1791" s="95"/>
      <c r="F1791" s="187"/>
      <c r="G1791" s="98"/>
      <c r="H1791" s="98"/>
      <c r="I1791" s="95"/>
      <c r="J1791" s="131" t="str">
        <f t="shared" si="28"/>
        <v/>
      </c>
      <c r="K1791" s="131"/>
      <c r="L1791" s="132"/>
      <c r="M1791" s="131"/>
      <c r="N1791" s="134"/>
      <c r="O1791" s="95"/>
      <c r="P1791" s="131"/>
      <c r="Q1791" s="381"/>
      <c r="R1791" s="381"/>
      <c r="S1791" s="381"/>
    </row>
    <row r="1792" spans="1:19" ht="12.75" customHeight="1" x14ac:dyDescent="0.25">
      <c r="A1792" s="128" t="str">
        <f t="shared" si="29"/>
        <v/>
      </c>
      <c r="B1792" s="129"/>
      <c r="C1792" s="130"/>
      <c r="D1792" s="98"/>
      <c r="E1792" s="95"/>
      <c r="F1792" s="187"/>
      <c r="G1792" s="98"/>
      <c r="H1792" s="98"/>
      <c r="I1792" s="95"/>
      <c r="J1792" s="131" t="str">
        <f t="shared" si="28"/>
        <v/>
      </c>
      <c r="K1792" s="131"/>
      <c r="L1792" s="132"/>
      <c r="M1792" s="131"/>
      <c r="N1792" s="134"/>
      <c r="O1792" s="95"/>
      <c r="P1792" s="131"/>
      <c r="Q1792" s="381"/>
      <c r="R1792" s="381"/>
      <c r="S1792" s="381"/>
    </row>
    <row r="1793" spans="1:19" ht="12.75" customHeight="1" x14ac:dyDescent="0.25">
      <c r="A1793" s="128" t="str">
        <f t="shared" si="29"/>
        <v/>
      </c>
      <c r="B1793" s="129"/>
      <c r="C1793" s="130"/>
      <c r="D1793" s="98"/>
      <c r="E1793" s="95"/>
      <c r="F1793" s="187"/>
      <c r="G1793" s="98"/>
      <c r="H1793" s="98"/>
      <c r="I1793" s="95"/>
      <c r="J1793" s="131" t="str">
        <f t="shared" si="28"/>
        <v/>
      </c>
      <c r="K1793" s="131"/>
      <c r="L1793" s="132"/>
      <c r="M1793" s="131"/>
      <c r="N1793" s="134"/>
      <c r="O1793" s="95"/>
      <c r="P1793" s="131"/>
      <c r="Q1793" s="381"/>
      <c r="R1793" s="381"/>
      <c r="S1793" s="381"/>
    </row>
    <row r="1794" spans="1:19" ht="12.75" customHeight="1" x14ac:dyDescent="0.25">
      <c r="A1794" s="128" t="str">
        <f t="shared" si="29"/>
        <v/>
      </c>
      <c r="B1794" s="129"/>
      <c r="C1794" s="130"/>
      <c r="D1794" s="98"/>
      <c r="E1794" s="95"/>
      <c r="F1794" s="187"/>
      <c r="G1794" s="98"/>
      <c r="H1794" s="98"/>
      <c r="I1794" s="95"/>
      <c r="J1794" s="131" t="str">
        <f t="shared" si="28"/>
        <v/>
      </c>
      <c r="K1794" s="131"/>
      <c r="L1794" s="132"/>
      <c r="M1794" s="131"/>
      <c r="N1794" s="134"/>
      <c r="O1794" s="95"/>
      <c r="P1794" s="131"/>
      <c r="Q1794" s="381"/>
      <c r="R1794" s="381"/>
      <c r="S1794" s="381"/>
    </row>
    <row r="1795" spans="1:19" ht="12.75" customHeight="1" x14ac:dyDescent="0.25">
      <c r="A1795" s="128" t="str">
        <f t="shared" si="29"/>
        <v/>
      </c>
      <c r="B1795" s="129"/>
      <c r="C1795" s="130"/>
      <c r="D1795" s="98"/>
      <c r="E1795" s="95"/>
      <c r="F1795" s="187"/>
      <c r="G1795" s="98"/>
      <c r="H1795" s="98"/>
      <c r="I1795" s="95"/>
      <c r="J1795" s="131" t="str">
        <f t="shared" si="28"/>
        <v/>
      </c>
      <c r="K1795" s="131"/>
      <c r="L1795" s="132"/>
      <c r="M1795" s="131"/>
      <c r="N1795" s="134"/>
      <c r="O1795" s="95"/>
      <c r="P1795" s="131"/>
      <c r="Q1795" s="381"/>
      <c r="R1795" s="381"/>
      <c r="S1795" s="381"/>
    </row>
    <row r="1796" spans="1:19" ht="12.75" customHeight="1" x14ac:dyDescent="0.25">
      <c r="A1796" s="128" t="str">
        <f t="shared" si="29"/>
        <v/>
      </c>
      <c r="B1796" s="129"/>
      <c r="C1796" s="130"/>
      <c r="D1796" s="98"/>
      <c r="E1796" s="95"/>
      <c r="F1796" s="187"/>
      <c r="G1796" s="98"/>
      <c r="H1796" s="98"/>
      <c r="I1796" s="95"/>
      <c r="J1796" s="131" t="str">
        <f t="shared" si="28"/>
        <v/>
      </c>
      <c r="K1796" s="131"/>
      <c r="L1796" s="132"/>
      <c r="M1796" s="131"/>
      <c r="N1796" s="134"/>
      <c r="O1796" s="95"/>
      <c r="P1796" s="131"/>
      <c r="Q1796" s="381"/>
      <c r="R1796" s="381"/>
      <c r="S1796" s="381"/>
    </row>
    <row r="1797" spans="1:19" ht="12.75" customHeight="1" x14ac:dyDescent="0.25">
      <c r="A1797" s="128" t="str">
        <f t="shared" si="29"/>
        <v/>
      </c>
      <c r="B1797" s="129"/>
      <c r="C1797" s="130"/>
      <c r="D1797" s="98"/>
      <c r="E1797" s="95"/>
      <c r="F1797" s="187"/>
      <c r="G1797" s="98"/>
      <c r="H1797" s="98"/>
      <c r="I1797" s="95"/>
      <c r="J1797" s="131" t="str">
        <f t="shared" si="28"/>
        <v/>
      </c>
      <c r="K1797" s="131"/>
      <c r="L1797" s="132"/>
      <c r="M1797" s="131"/>
      <c r="N1797" s="134"/>
      <c r="O1797" s="95"/>
      <c r="P1797" s="131"/>
      <c r="Q1797" s="381"/>
      <c r="R1797" s="381"/>
      <c r="S1797" s="381"/>
    </row>
    <row r="1798" spans="1:19" ht="12.75" customHeight="1" x14ac:dyDescent="0.25">
      <c r="A1798" s="128" t="str">
        <f t="shared" si="29"/>
        <v/>
      </c>
      <c r="B1798" s="129"/>
      <c r="C1798" s="130"/>
      <c r="D1798" s="98"/>
      <c r="E1798" s="95"/>
      <c r="F1798" s="187"/>
      <c r="G1798" s="98"/>
      <c r="H1798" s="98"/>
      <c r="I1798" s="95"/>
      <c r="J1798" s="131" t="str">
        <f t="shared" si="28"/>
        <v/>
      </c>
      <c r="K1798" s="131"/>
      <c r="L1798" s="132"/>
      <c r="M1798" s="131"/>
      <c r="N1798" s="134"/>
      <c r="O1798" s="95"/>
      <c r="P1798" s="131"/>
      <c r="Q1798" s="381"/>
      <c r="R1798" s="381"/>
      <c r="S1798" s="381"/>
    </row>
    <row r="1799" spans="1:19" ht="12.75" customHeight="1" x14ac:dyDescent="0.25">
      <c r="A1799" s="128" t="str">
        <f t="shared" si="29"/>
        <v/>
      </c>
      <c r="B1799" s="129"/>
      <c r="C1799" s="130"/>
      <c r="D1799" s="98"/>
      <c r="E1799" s="95"/>
      <c r="F1799" s="187"/>
      <c r="G1799" s="98"/>
      <c r="H1799" s="98"/>
      <c r="I1799" s="95"/>
      <c r="J1799" s="131" t="str">
        <f t="shared" si="28"/>
        <v/>
      </c>
      <c r="K1799" s="131"/>
      <c r="L1799" s="132"/>
      <c r="M1799" s="131"/>
      <c r="N1799" s="134"/>
      <c r="O1799" s="95"/>
      <c r="P1799" s="131"/>
      <c r="Q1799" s="381"/>
      <c r="R1799" s="381"/>
      <c r="S1799" s="381"/>
    </row>
    <row r="1800" spans="1:19" ht="12.75" customHeight="1" x14ac:dyDescent="0.25">
      <c r="A1800" s="128" t="str">
        <f t="shared" si="29"/>
        <v/>
      </c>
      <c r="B1800" s="129"/>
      <c r="C1800" s="130"/>
      <c r="D1800" s="98"/>
      <c r="E1800" s="95"/>
      <c r="F1800" s="187"/>
      <c r="G1800" s="98"/>
      <c r="H1800" s="98"/>
      <c r="I1800" s="95"/>
      <c r="J1800" s="131" t="str">
        <f t="shared" si="28"/>
        <v/>
      </c>
      <c r="K1800" s="131"/>
      <c r="L1800" s="132"/>
      <c r="M1800" s="131"/>
      <c r="N1800" s="134"/>
      <c r="O1800" s="95"/>
      <c r="P1800" s="131"/>
      <c r="Q1800" s="381"/>
      <c r="R1800" s="381"/>
      <c r="S1800" s="381"/>
    </row>
    <row r="1801" spans="1:19" ht="12.75" customHeight="1" x14ac:dyDescent="0.25">
      <c r="A1801" s="128" t="str">
        <f t="shared" si="29"/>
        <v/>
      </c>
      <c r="B1801" s="129"/>
      <c r="C1801" s="130"/>
      <c r="D1801" s="98"/>
      <c r="E1801" s="95"/>
      <c r="F1801" s="187"/>
      <c r="G1801" s="98"/>
      <c r="H1801" s="98"/>
      <c r="I1801" s="95"/>
      <c r="J1801" s="131" t="str">
        <f t="shared" si="28"/>
        <v/>
      </c>
      <c r="K1801" s="131"/>
      <c r="L1801" s="132"/>
      <c r="M1801" s="131"/>
      <c r="N1801" s="134"/>
      <c r="O1801" s="95"/>
      <c r="P1801" s="131"/>
      <c r="Q1801" s="381"/>
      <c r="R1801" s="381"/>
      <c r="S1801" s="381"/>
    </row>
    <row r="1802" spans="1:19" ht="12.75" customHeight="1" x14ac:dyDescent="0.25">
      <c r="A1802" s="128" t="str">
        <f t="shared" si="29"/>
        <v/>
      </c>
      <c r="B1802" s="129"/>
      <c r="C1802" s="130"/>
      <c r="D1802" s="98"/>
      <c r="E1802" s="95"/>
      <c r="F1802" s="187"/>
      <c r="G1802" s="98"/>
      <c r="H1802" s="98"/>
      <c r="I1802" s="95"/>
      <c r="J1802" s="131" t="str">
        <f t="shared" si="28"/>
        <v/>
      </c>
      <c r="K1802" s="131"/>
      <c r="L1802" s="132"/>
      <c r="M1802" s="131"/>
      <c r="N1802" s="134"/>
      <c r="O1802" s="95"/>
      <c r="P1802" s="131"/>
      <c r="Q1802" s="381"/>
      <c r="R1802" s="381"/>
      <c r="S1802" s="381"/>
    </row>
    <row r="1803" spans="1:19" ht="12.75" customHeight="1" x14ac:dyDescent="0.25">
      <c r="A1803" s="128" t="str">
        <f t="shared" si="29"/>
        <v/>
      </c>
      <c r="B1803" s="129"/>
      <c r="C1803" s="130"/>
      <c r="D1803" s="98"/>
      <c r="E1803" s="95"/>
      <c r="F1803" s="187"/>
      <c r="G1803" s="98"/>
      <c r="H1803" s="98"/>
      <c r="I1803" s="95"/>
      <c r="J1803" s="131" t="str">
        <f t="shared" si="28"/>
        <v/>
      </c>
      <c r="K1803" s="131"/>
      <c r="L1803" s="132"/>
      <c r="M1803" s="131"/>
      <c r="N1803" s="134"/>
      <c r="O1803" s="95"/>
      <c r="P1803" s="131"/>
      <c r="Q1803" s="381"/>
      <c r="R1803" s="381"/>
      <c r="S1803" s="381"/>
    </row>
    <row r="1804" spans="1:19" ht="12.75" customHeight="1" x14ac:dyDescent="0.25">
      <c r="A1804" s="128" t="str">
        <f t="shared" si="29"/>
        <v/>
      </c>
      <c r="B1804" s="129"/>
      <c r="C1804" s="130"/>
      <c r="D1804" s="98"/>
      <c r="E1804" s="95"/>
      <c r="F1804" s="187"/>
      <c r="G1804" s="98"/>
      <c r="H1804" s="98"/>
      <c r="I1804" s="95"/>
      <c r="J1804" s="131" t="str">
        <f t="shared" si="28"/>
        <v/>
      </c>
      <c r="K1804" s="131"/>
      <c r="L1804" s="132"/>
      <c r="M1804" s="131"/>
      <c r="N1804" s="134"/>
      <c r="O1804" s="95"/>
      <c r="P1804" s="131"/>
      <c r="Q1804" s="381"/>
      <c r="R1804" s="381"/>
      <c r="S1804" s="381"/>
    </row>
    <row r="1805" spans="1:19" ht="12.75" customHeight="1" x14ac:dyDescent="0.25">
      <c r="A1805" s="128" t="str">
        <f t="shared" si="29"/>
        <v/>
      </c>
      <c r="B1805" s="129"/>
      <c r="C1805" s="130"/>
      <c r="D1805" s="98"/>
      <c r="E1805" s="95"/>
      <c r="F1805" s="187"/>
      <c r="G1805" s="98"/>
      <c r="H1805" s="98"/>
      <c r="I1805" s="95"/>
      <c r="J1805" s="131" t="str">
        <f t="shared" si="28"/>
        <v/>
      </c>
      <c r="K1805" s="131"/>
      <c r="L1805" s="132"/>
      <c r="M1805" s="131"/>
      <c r="N1805" s="134"/>
      <c r="O1805" s="95"/>
      <c r="P1805" s="131"/>
      <c r="Q1805" s="381"/>
      <c r="R1805" s="381"/>
      <c r="S1805" s="381"/>
    </row>
    <row r="1806" spans="1:19" ht="12.75" customHeight="1" x14ac:dyDescent="0.25">
      <c r="A1806" s="128" t="str">
        <f t="shared" si="29"/>
        <v/>
      </c>
      <c r="B1806" s="129"/>
      <c r="C1806" s="130"/>
      <c r="D1806" s="98"/>
      <c r="E1806" s="95"/>
      <c r="F1806" s="187"/>
      <c r="G1806" s="98"/>
      <c r="H1806" s="98"/>
      <c r="I1806" s="95"/>
      <c r="J1806" s="131" t="str">
        <f t="shared" si="28"/>
        <v/>
      </c>
      <c r="K1806" s="131"/>
      <c r="L1806" s="132"/>
      <c r="M1806" s="131"/>
      <c r="N1806" s="134"/>
      <c r="O1806" s="95"/>
      <c r="P1806" s="131"/>
      <c r="Q1806" s="381"/>
      <c r="R1806" s="381"/>
      <c r="S1806" s="381"/>
    </row>
    <row r="1807" spans="1:19" ht="12.75" customHeight="1" x14ac:dyDescent="0.25">
      <c r="A1807" s="128" t="str">
        <f t="shared" si="29"/>
        <v/>
      </c>
      <c r="B1807" s="129"/>
      <c r="C1807" s="130"/>
      <c r="D1807" s="98"/>
      <c r="E1807" s="95"/>
      <c r="F1807" s="187"/>
      <c r="G1807" s="98"/>
      <c r="H1807" s="98"/>
      <c r="I1807" s="95"/>
      <c r="J1807" s="131" t="str">
        <f t="shared" ref="J1807:J2007" si="30">IF(P1807="","",IF(LEN(P1807)&gt;14,P1807,"CPF Protegido - LGPD"))</f>
        <v/>
      </c>
      <c r="K1807" s="131"/>
      <c r="L1807" s="132"/>
      <c r="M1807" s="131"/>
      <c r="N1807" s="134"/>
      <c r="O1807" s="95"/>
      <c r="P1807" s="131"/>
      <c r="Q1807" s="381"/>
      <c r="R1807" s="381"/>
      <c r="S1807" s="381"/>
    </row>
    <row r="1808" spans="1:19" ht="12.75" customHeight="1" x14ac:dyDescent="0.25">
      <c r="A1808" s="128" t="str">
        <f t="shared" si="29"/>
        <v/>
      </c>
      <c r="B1808" s="129"/>
      <c r="C1808" s="130"/>
      <c r="D1808" s="98"/>
      <c r="E1808" s="95"/>
      <c r="F1808" s="187"/>
      <c r="G1808" s="98"/>
      <c r="H1808" s="98"/>
      <c r="I1808" s="95"/>
      <c r="J1808" s="131" t="str">
        <f t="shared" si="30"/>
        <v/>
      </c>
      <c r="K1808" s="131"/>
      <c r="L1808" s="132"/>
      <c r="M1808" s="131"/>
      <c r="N1808" s="134"/>
      <c r="O1808" s="95"/>
      <c r="P1808" s="131"/>
      <c r="Q1808" s="381"/>
      <c r="R1808" s="381"/>
      <c r="S1808" s="381"/>
    </row>
    <row r="1809" spans="1:19" ht="12.75" customHeight="1" x14ac:dyDescent="0.25">
      <c r="A1809" s="128" t="str">
        <f t="shared" si="29"/>
        <v/>
      </c>
      <c r="B1809" s="129"/>
      <c r="C1809" s="130"/>
      <c r="D1809" s="98"/>
      <c r="E1809" s="95"/>
      <c r="F1809" s="187"/>
      <c r="G1809" s="98"/>
      <c r="H1809" s="98"/>
      <c r="I1809" s="95"/>
      <c r="J1809" s="131" t="str">
        <f t="shared" si="30"/>
        <v/>
      </c>
      <c r="K1809" s="131"/>
      <c r="L1809" s="132"/>
      <c r="M1809" s="131"/>
      <c r="N1809" s="134"/>
      <c r="O1809" s="95"/>
      <c r="P1809" s="131"/>
      <c r="Q1809" s="381"/>
      <c r="R1809" s="381"/>
      <c r="S1809" s="381"/>
    </row>
    <row r="1810" spans="1:19" ht="12.75" customHeight="1" x14ac:dyDescent="0.25">
      <c r="A1810" s="128" t="str">
        <f t="shared" si="29"/>
        <v/>
      </c>
      <c r="B1810" s="129"/>
      <c r="C1810" s="130"/>
      <c r="D1810" s="98"/>
      <c r="E1810" s="95"/>
      <c r="F1810" s="187"/>
      <c r="G1810" s="98"/>
      <c r="H1810" s="98"/>
      <c r="I1810" s="95"/>
      <c r="J1810" s="131" t="str">
        <f t="shared" si="30"/>
        <v/>
      </c>
      <c r="K1810" s="131"/>
      <c r="L1810" s="132"/>
      <c r="M1810" s="131"/>
      <c r="N1810" s="134"/>
      <c r="O1810" s="95"/>
      <c r="P1810" s="131"/>
      <c r="Q1810" s="381"/>
      <c r="R1810" s="381"/>
      <c r="S1810" s="381"/>
    </row>
    <row r="1811" spans="1:19" ht="12.75" customHeight="1" x14ac:dyDescent="0.25">
      <c r="A1811" s="128" t="str">
        <f t="shared" si="29"/>
        <v/>
      </c>
      <c r="B1811" s="129"/>
      <c r="C1811" s="130"/>
      <c r="D1811" s="98"/>
      <c r="E1811" s="95"/>
      <c r="F1811" s="187"/>
      <c r="G1811" s="98"/>
      <c r="H1811" s="98"/>
      <c r="I1811" s="95"/>
      <c r="J1811" s="131" t="str">
        <f t="shared" si="30"/>
        <v/>
      </c>
      <c r="K1811" s="131"/>
      <c r="L1811" s="132"/>
      <c r="M1811" s="131"/>
      <c r="N1811" s="134"/>
      <c r="O1811" s="95"/>
      <c r="P1811" s="131"/>
      <c r="Q1811" s="381"/>
      <c r="R1811" s="381"/>
      <c r="S1811" s="381"/>
    </row>
    <row r="1812" spans="1:19" ht="12.75" customHeight="1" x14ac:dyDescent="0.25">
      <c r="A1812" s="128" t="str">
        <f t="shared" si="29"/>
        <v/>
      </c>
      <c r="B1812" s="129"/>
      <c r="C1812" s="130"/>
      <c r="D1812" s="98"/>
      <c r="E1812" s="95"/>
      <c r="F1812" s="187"/>
      <c r="G1812" s="98"/>
      <c r="H1812" s="98"/>
      <c r="I1812" s="95"/>
      <c r="J1812" s="131" t="str">
        <f t="shared" si="30"/>
        <v/>
      </c>
      <c r="K1812" s="131"/>
      <c r="L1812" s="132"/>
      <c r="M1812" s="131"/>
      <c r="N1812" s="134"/>
      <c r="O1812" s="95"/>
      <c r="P1812" s="131"/>
      <c r="Q1812" s="381"/>
      <c r="R1812" s="381"/>
      <c r="S1812" s="381"/>
    </row>
    <row r="1813" spans="1:19" ht="12.75" customHeight="1" x14ac:dyDescent="0.25">
      <c r="A1813" s="128" t="str">
        <f t="shared" si="29"/>
        <v/>
      </c>
      <c r="B1813" s="129"/>
      <c r="C1813" s="130"/>
      <c r="D1813" s="98"/>
      <c r="E1813" s="95"/>
      <c r="F1813" s="187"/>
      <c r="G1813" s="98"/>
      <c r="H1813" s="98"/>
      <c r="I1813" s="95"/>
      <c r="J1813" s="131" t="str">
        <f t="shared" si="30"/>
        <v/>
      </c>
      <c r="K1813" s="131"/>
      <c r="L1813" s="132"/>
      <c r="M1813" s="131"/>
      <c r="N1813" s="134"/>
      <c r="O1813" s="95"/>
      <c r="P1813" s="131"/>
      <c r="Q1813" s="381"/>
      <c r="R1813" s="381"/>
      <c r="S1813" s="381"/>
    </row>
    <row r="1814" spans="1:19" ht="12.75" customHeight="1" x14ac:dyDescent="0.25">
      <c r="A1814" s="128" t="str">
        <f t="shared" si="29"/>
        <v/>
      </c>
      <c r="B1814" s="129"/>
      <c r="C1814" s="130"/>
      <c r="D1814" s="98"/>
      <c r="E1814" s="95"/>
      <c r="F1814" s="187"/>
      <c r="G1814" s="98"/>
      <c r="H1814" s="98"/>
      <c r="I1814" s="95"/>
      <c r="J1814" s="131" t="str">
        <f t="shared" si="30"/>
        <v/>
      </c>
      <c r="K1814" s="131"/>
      <c r="L1814" s="132"/>
      <c r="M1814" s="131"/>
      <c r="N1814" s="134"/>
      <c r="O1814" s="95"/>
      <c r="P1814" s="131"/>
      <c r="Q1814" s="381"/>
      <c r="R1814" s="381"/>
      <c r="S1814" s="381"/>
    </row>
    <row r="1815" spans="1:19" ht="12.75" customHeight="1" x14ac:dyDescent="0.25">
      <c r="A1815" s="128" t="str">
        <f t="shared" si="29"/>
        <v/>
      </c>
      <c r="B1815" s="129"/>
      <c r="C1815" s="130"/>
      <c r="D1815" s="98"/>
      <c r="E1815" s="95"/>
      <c r="F1815" s="187"/>
      <c r="G1815" s="98"/>
      <c r="H1815" s="98"/>
      <c r="I1815" s="95"/>
      <c r="J1815" s="131" t="str">
        <f t="shared" si="30"/>
        <v/>
      </c>
      <c r="K1815" s="131"/>
      <c r="L1815" s="132"/>
      <c r="M1815" s="131"/>
      <c r="N1815" s="134"/>
      <c r="O1815" s="95"/>
      <c r="P1815" s="131"/>
      <c r="Q1815" s="381"/>
      <c r="R1815" s="381"/>
      <c r="S1815" s="381"/>
    </row>
    <row r="1816" spans="1:19" ht="12.75" customHeight="1" x14ac:dyDescent="0.25">
      <c r="A1816" s="128" t="str">
        <f t="shared" si="29"/>
        <v/>
      </c>
      <c r="B1816" s="129"/>
      <c r="C1816" s="130"/>
      <c r="D1816" s="98"/>
      <c r="E1816" s="95"/>
      <c r="F1816" s="187"/>
      <c r="G1816" s="98"/>
      <c r="H1816" s="98"/>
      <c r="I1816" s="95"/>
      <c r="J1816" s="131" t="str">
        <f t="shared" si="30"/>
        <v/>
      </c>
      <c r="K1816" s="131"/>
      <c r="L1816" s="132"/>
      <c r="M1816" s="131"/>
      <c r="N1816" s="134"/>
      <c r="O1816" s="95"/>
      <c r="P1816" s="131"/>
      <c r="Q1816" s="381"/>
      <c r="R1816" s="381"/>
      <c r="S1816" s="381"/>
    </row>
    <row r="1817" spans="1:19" ht="12.75" customHeight="1" x14ac:dyDescent="0.25">
      <c r="A1817" s="128" t="str">
        <f t="shared" si="29"/>
        <v/>
      </c>
      <c r="B1817" s="129"/>
      <c r="C1817" s="130"/>
      <c r="D1817" s="98"/>
      <c r="E1817" s="95"/>
      <c r="F1817" s="187"/>
      <c r="G1817" s="98"/>
      <c r="H1817" s="98"/>
      <c r="I1817" s="95"/>
      <c r="J1817" s="131" t="str">
        <f t="shared" si="30"/>
        <v/>
      </c>
      <c r="K1817" s="131"/>
      <c r="L1817" s="132"/>
      <c r="M1817" s="131"/>
      <c r="N1817" s="134"/>
      <c r="O1817" s="95"/>
      <c r="P1817" s="131"/>
      <c r="Q1817" s="381"/>
      <c r="R1817" s="381"/>
      <c r="S1817" s="381"/>
    </row>
    <row r="1818" spans="1:19" ht="12.75" customHeight="1" x14ac:dyDescent="0.25">
      <c r="A1818" s="128" t="str">
        <f t="shared" si="29"/>
        <v/>
      </c>
      <c r="B1818" s="129"/>
      <c r="C1818" s="130"/>
      <c r="D1818" s="98"/>
      <c r="E1818" s="95"/>
      <c r="F1818" s="187"/>
      <c r="G1818" s="98"/>
      <c r="H1818" s="98"/>
      <c r="I1818" s="95"/>
      <c r="J1818" s="131" t="str">
        <f t="shared" si="30"/>
        <v/>
      </c>
      <c r="K1818" s="131"/>
      <c r="L1818" s="132"/>
      <c r="M1818" s="131"/>
      <c r="N1818" s="134"/>
      <c r="O1818" s="95"/>
      <c r="P1818" s="131"/>
      <c r="Q1818" s="381"/>
      <c r="R1818" s="381"/>
      <c r="S1818" s="381"/>
    </row>
    <row r="1819" spans="1:19" ht="12.75" customHeight="1" x14ac:dyDescent="0.25">
      <c r="A1819" s="128" t="str">
        <f t="shared" si="29"/>
        <v/>
      </c>
      <c r="B1819" s="129"/>
      <c r="C1819" s="130"/>
      <c r="D1819" s="98"/>
      <c r="E1819" s="95"/>
      <c r="F1819" s="187"/>
      <c r="G1819" s="98"/>
      <c r="H1819" s="98"/>
      <c r="I1819" s="95"/>
      <c r="J1819" s="131" t="str">
        <f t="shared" si="30"/>
        <v/>
      </c>
      <c r="K1819" s="131"/>
      <c r="L1819" s="132"/>
      <c r="M1819" s="131"/>
      <c r="N1819" s="134"/>
      <c r="O1819" s="95"/>
      <c r="P1819" s="131"/>
      <c r="Q1819" s="381"/>
      <c r="R1819" s="381"/>
      <c r="S1819" s="381"/>
    </row>
    <row r="1820" spans="1:19" ht="12.75" customHeight="1" x14ac:dyDescent="0.25">
      <c r="A1820" s="128" t="str">
        <f t="shared" si="29"/>
        <v/>
      </c>
      <c r="B1820" s="129"/>
      <c r="C1820" s="130"/>
      <c r="D1820" s="98"/>
      <c r="E1820" s="95"/>
      <c r="F1820" s="187"/>
      <c r="G1820" s="98"/>
      <c r="H1820" s="98"/>
      <c r="I1820" s="95"/>
      <c r="J1820" s="131" t="str">
        <f t="shared" si="30"/>
        <v/>
      </c>
      <c r="K1820" s="131"/>
      <c r="L1820" s="132"/>
      <c r="M1820" s="131"/>
      <c r="N1820" s="134"/>
      <c r="O1820" s="95"/>
      <c r="P1820" s="131"/>
      <c r="Q1820" s="381"/>
      <c r="R1820" s="381"/>
      <c r="S1820" s="381"/>
    </row>
    <row r="1821" spans="1:19" ht="12.75" customHeight="1" x14ac:dyDescent="0.25">
      <c r="A1821" s="128" t="str">
        <f t="shared" si="29"/>
        <v/>
      </c>
      <c r="B1821" s="129"/>
      <c r="C1821" s="130"/>
      <c r="D1821" s="98"/>
      <c r="E1821" s="95"/>
      <c r="F1821" s="187"/>
      <c r="G1821" s="98"/>
      <c r="H1821" s="98"/>
      <c r="I1821" s="95"/>
      <c r="J1821" s="131" t="str">
        <f t="shared" si="30"/>
        <v/>
      </c>
      <c r="K1821" s="131"/>
      <c r="L1821" s="132"/>
      <c r="M1821" s="131"/>
      <c r="N1821" s="134"/>
      <c r="O1821" s="95"/>
      <c r="P1821" s="131"/>
      <c r="Q1821" s="381"/>
      <c r="R1821" s="381"/>
      <c r="S1821" s="381"/>
    </row>
    <row r="1822" spans="1:19" ht="12.75" customHeight="1" x14ac:dyDescent="0.25">
      <c r="A1822" s="128" t="str">
        <f t="shared" si="29"/>
        <v/>
      </c>
      <c r="B1822" s="129"/>
      <c r="C1822" s="130"/>
      <c r="D1822" s="98"/>
      <c r="E1822" s="95"/>
      <c r="F1822" s="187"/>
      <c r="G1822" s="98"/>
      <c r="H1822" s="98"/>
      <c r="I1822" s="95"/>
      <c r="J1822" s="131" t="str">
        <f t="shared" si="30"/>
        <v/>
      </c>
      <c r="K1822" s="131"/>
      <c r="L1822" s="132"/>
      <c r="M1822" s="131"/>
      <c r="N1822" s="134"/>
      <c r="O1822" s="95"/>
      <c r="P1822" s="131"/>
      <c r="Q1822" s="381"/>
      <c r="R1822" s="381"/>
      <c r="S1822" s="381"/>
    </row>
    <row r="1823" spans="1:19" ht="12.75" customHeight="1" x14ac:dyDescent="0.25">
      <c r="A1823" s="128" t="str">
        <f t="shared" si="29"/>
        <v/>
      </c>
      <c r="B1823" s="129"/>
      <c r="C1823" s="130"/>
      <c r="D1823" s="98"/>
      <c r="E1823" s="95"/>
      <c r="F1823" s="187"/>
      <c r="G1823" s="98"/>
      <c r="H1823" s="98"/>
      <c r="I1823" s="95"/>
      <c r="J1823" s="131" t="str">
        <f t="shared" si="30"/>
        <v/>
      </c>
      <c r="K1823" s="131"/>
      <c r="L1823" s="132"/>
      <c r="M1823" s="131"/>
      <c r="N1823" s="134"/>
      <c r="O1823" s="95"/>
      <c r="P1823" s="131"/>
      <c r="Q1823" s="381"/>
      <c r="R1823" s="381"/>
      <c r="S1823" s="381"/>
    </row>
    <row r="1824" spans="1:19" ht="12.75" customHeight="1" x14ac:dyDescent="0.25">
      <c r="A1824" s="128" t="str">
        <f t="shared" si="29"/>
        <v/>
      </c>
      <c r="B1824" s="129"/>
      <c r="C1824" s="130"/>
      <c r="D1824" s="98"/>
      <c r="E1824" s="95"/>
      <c r="F1824" s="187"/>
      <c r="G1824" s="98"/>
      <c r="H1824" s="98"/>
      <c r="I1824" s="95"/>
      <c r="J1824" s="131" t="str">
        <f t="shared" si="30"/>
        <v/>
      </c>
      <c r="K1824" s="131"/>
      <c r="L1824" s="132"/>
      <c r="M1824" s="131"/>
      <c r="N1824" s="134"/>
      <c r="O1824" s="95"/>
      <c r="P1824" s="131"/>
      <c r="Q1824" s="381"/>
      <c r="R1824" s="381"/>
      <c r="S1824" s="381"/>
    </row>
    <row r="1825" spans="1:19" ht="12.75" customHeight="1" x14ac:dyDescent="0.25">
      <c r="A1825" s="128" t="str">
        <f t="shared" si="29"/>
        <v/>
      </c>
      <c r="B1825" s="129"/>
      <c r="C1825" s="130"/>
      <c r="D1825" s="98"/>
      <c r="E1825" s="95"/>
      <c r="F1825" s="187"/>
      <c r="G1825" s="98"/>
      <c r="H1825" s="98"/>
      <c r="I1825" s="95"/>
      <c r="J1825" s="131" t="str">
        <f t="shared" si="30"/>
        <v/>
      </c>
      <c r="K1825" s="131"/>
      <c r="L1825" s="132"/>
      <c r="M1825" s="131"/>
      <c r="N1825" s="134"/>
      <c r="O1825" s="95"/>
      <c r="P1825" s="131"/>
      <c r="Q1825" s="381"/>
      <c r="R1825" s="381"/>
      <c r="S1825" s="381"/>
    </row>
    <row r="1826" spans="1:19" ht="12.75" customHeight="1" x14ac:dyDescent="0.25">
      <c r="A1826" s="128" t="str">
        <f t="shared" si="29"/>
        <v/>
      </c>
      <c r="B1826" s="129"/>
      <c r="C1826" s="130"/>
      <c r="D1826" s="98"/>
      <c r="E1826" s="95"/>
      <c r="F1826" s="187"/>
      <c r="G1826" s="98"/>
      <c r="H1826" s="98"/>
      <c r="I1826" s="95"/>
      <c r="J1826" s="131" t="str">
        <f t="shared" si="30"/>
        <v/>
      </c>
      <c r="K1826" s="131"/>
      <c r="L1826" s="132"/>
      <c r="M1826" s="131"/>
      <c r="N1826" s="134"/>
      <c r="O1826" s="95"/>
      <c r="P1826" s="131"/>
      <c r="Q1826" s="381"/>
      <c r="R1826" s="381"/>
      <c r="S1826" s="381"/>
    </row>
    <row r="1827" spans="1:19" ht="12.75" customHeight="1" x14ac:dyDescent="0.25">
      <c r="A1827" s="128" t="str">
        <f t="shared" si="29"/>
        <v/>
      </c>
      <c r="B1827" s="129"/>
      <c r="C1827" s="130"/>
      <c r="D1827" s="98"/>
      <c r="E1827" s="95"/>
      <c r="F1827" s="187"/>
      <c r="G1827" s="98"/>
      <c r="H1827" s="98"/>
      <c r="I1827" s="95"/>
      <c r="J1827" s="131" t="str">
        <f t="shared" si="30"/>
        <v/>
      </c>
      <c r="K1827" s="131"/>
      <c r="L1827" s="132"/>
      <c r="M1827" s="131"/>
      <c r="N1827" s="134"/>
      <c r="O1827" s="95"/>
      <c r="P1827" s="131"/>
      <c r="Q1827" s="381"/>
      <c r="R1827" s="381"/>
      <c r="S1827" s="381"/>
    </row>
    <row r="1828" spans="1:19" ht="12.75" customHeight="1" x14ac:dyDescent="0.25">
      <c r="A1828" s="128" t="str">
        <f t="shared" si="29"/>
        <v/>
      </c>
      <c r="B1828" s="129"/>
      <c r="C1828" s="130"/>
      <c r="D1828" s="98"/>
      <c r="E1828" s="95"/>
      <c r="F1828" s="187"/>
      <c r="G1828" s="98"/>
      <c r="H1828" s="98"/>
      <c r="I1828" s="95"/>
      <c r="J1828" s="131" t="str">
        <f t="shared" si="30"/>
        <v/>
      </c>
      <c r="K1828" s="131"/>
      <c r="L1828" s="132"/>
      <c r="M1828" s="131"/>
      <c r="N1828" s="134"/>
      <c r="O1828" s="95"/>
      <c r="P1828" s="131"/>
      <c r="Q1828" s="381"/>
      <c r="R1828" s="381"/>
      <c r="S1828" s="381"/>
    </row>
    <row r="1829" spans="1:19" ht="12.75" customHeight="1" x14ac:dyDescent="0.25">
      <c r="A1829" s="128" t="str">
        <f t="shared" si="29"/>
        <v/>
      </c>
      <c r="B1829" s="129"/>
      <c r="C1829" s="130"/>
      <c r="D1829" s="98"/>
      <c r="E1829" s="95"/>
      <c r="F1829" s="187"/>
      <c r="G1829" s="98"/>
      <c r="H1829" s="98"/>
      <c r="I1829" s="95"/>
      <c r="J1829" s="131" t="str">
        <f t="shared" si="30"/>
        <v/>
      </c>
      <c r="K1829" s="131"/>
      <c r="L1829" s="132"/>
      <c r="M1829" s="131"/>
      <c r="N1829" s="134"/>
      <c r="O1829" s="95"/>
      <c r="P1829" s="131"/>
      <c r="Q1829" s="381"/>
      <c r="R1829" s="381"/>
      <c r="S1829" s="381"/>
    </row>
    <row r="1830" spans="1:19" ht="12.75" customHeight="1" x14ac:dyDescent="0.25">
      <c r="A1830" s="128" t="str">
        <f t="shared" si="29"/>
        <v/>
      </c>
      <c r="B1830" s="129"/>
      <c r="C1830" s="130"/>
      <c r="D1830" s="98"/>
      <c r="E1830" s="95"/>
      <c r="F1830" s="187"/>
      <c r="G1830" s="98"/>
      <c r="H1830" s="98"/>
      <c r="I1830" s="95"/>
      <c r="J1830" s="131" t="str">
        <f t="shared" si="30"/>
        <v/>
      </c>
      <c r="K1830" s="131"/>
      <c r="L1830" s="132"/>
      <c r="M1830" s="131"/>
      <c r="N1830" s="134"/>
      <c r="O1830" s="95"/>
      <c r="P1830" s="131"/>
      <c r="Q1830" s="381"/>
      <c r="R1830" s="381"/>
      <c r="S1830" s="381"/>
    </row>
    <row r="1831" spans="1:19" ht="12.75" customHeight="1" x14ac:dyDescent="0.25">
      <c r="A1831" s="128" t="str">
        <f t="shared" si="29"/>
        <v/>
      </c>
      <c r="B1831" s="129"/>
      <c r="C1831" s="130"/>
      <c r="D1831" s="98"/>
      <c r="E1831" s="95"/>
      <c r="F1831" s="187"/>
      <c r="G1831" s="98"/>
      <c r="H1831" s="98"/>
      <c r="I1831" s="95"/>
      <c r="J1831" s="131" t="str">
        <f t="shared" si="30"/>
        <v/>
      </c>
      <c r="K1831" s="131"/>
      <c r="L1831" s="132"/>
      <c r="M1831" s="131"/>
      <c r="N1831" s="134"/>
      <c r="O1831" s="95"/>
      <c r="P1831" s="131"/>
      <c r="Q1831" s="381"/>
      <c r="R1831" s="381"/>
      <c r="S1831" s="381"/>
    </row>
    <row r="1832" spans="1:19" ht="12.75" customHeight="1" x14ac:dyDescent="0.25">
      <c r="A1832" s="128" t="str">
        <f t="shared" si="29"/>
        <v/>
      </c>
      <c r="B1832" s="129"/>
      <c r="C1832" s="130"/>
      <c r="D1832" s="98"/>
      <c r="E1832" s="95"/>
      <c r="F1832" s="187"/>
      <c r="G1832" s="98"/>
      <c r="H1832" s="98"/>
      <c r="I1832" s="95"/>
      <c r="J1832" s="131" t="str">
        <f t="shared" si="30"/>
        <v/>
      </c>
      <c r="K1832" s="131"/>
      <c r="L1832" s="132"/>
      <c r="M1832" s="131"/>
      <c r="N1832" s="134"/>
      <c r="O1832" s="95"/>
      <c r="P1832" s="131"/>
      <c r="Q1832" s="381"/>
      <c r="R1832" s="381"/>
      <c r="S1832" s="381"/>
    </row>
    <row r="1833" spans="1:19" ht="12.75" customHeight="1" x14ac:dyDescent="0.25">
      <c r="A1833" s="128" t="str">
        <f t="shared" si="29"/>
        <v/>
      </c>
      <c r="B1833" s="129"/>
      <c r="C1833" s="130"/>
      <c r="D1833" s="98"/>
      <c r="E1833" s="95"/>
      <c r="F1833" s="187"/>
      <c r="G1833" s="98"/>
      <c r="H1833" s="98"/>
      <c r="I1833" s="95"/>
      <c r="J1833" s="131" t="str">
        <f t="shared" si="30"/>
        <v/>
      </c>
      <c r="K1833" s="131"/>
      <c r="L1833" s="132"/>
      <c r="M1833" s="131"/>
      <c r="N1833" s="134"/>
      <c r="O1833" s="95"/>
      <c r="P1833" s="131"/>
      <c r="Q1833" s="381"/>
      <c r="R1833" s="381"/>
      <c r="S1833" s="381"/>
    </row>
    <row r="1834" spans="1:19" ht="12.75" customHeight="1" x14ac:dyDescent="0.25">
      <c r="A1834" s="128" t="str">
        <f t="shared" si="29"/>
        <v/>
      </c>
      <c r="B1834" s="129"/>
      <c r="C1834" s="130"/>
      <c r="D1834" s="98"/>
      <c r="E1834" s="95"/>
      <c r="F1834" s="187"/>
      <c r="G1834" s="98"/>
      <c r="H1834" s="98"/>
      <c r="I1834" s="95"/>
      <c r="J1834" s="131" t="str">
        <f t="shared" si="30"/>
        <v/>
      </c>
      <c r="K1834" s="131"/>
      <c r="L1834" s="132"/>
      <c r="M1834" s="131"/>
      <c r="N1834" s="134"/>
      <c r="O1834" s="95"/>
      <c r="P1834" s="131"/>
      <c r="Q1834" s="381"/>
      <c r="R1834" s="381"/>
      <c r="S1834" s="381"/>
    </row>
    <row r="1835" spans="1:19" ht="12.75" customHeight="1" x14ac:dyDescent="0.25">
      <c r="A1835" s="128" t="str">
        <f t="shared" si="29"/>
        <v/>
      </c>
      <c r="B1835" s="129"/>
      <c r="C1835" s="130"/>
      <c r="D1835" s="98"/>
      <c r="E1835" s="95"/>
      <c r="F1835" s="187"/>
      <c r="G1835" s="98"/>
      <c r="H1835" s="98"/>
      <c r="I1835" s="95"/>
      <c r="J1835" s="131" t="str">
        <f t="shared" si="30"/>
        <v/>
      </c>
      <c r="K1835" s="131"/>
      <c r="L1835" s="132"/>
      <c r="M1835" s="131"/>
      <c r="N1835" s="134"/>
      <c r="O1835" s="95"/>
      <c r="P1835" s="131"/>
      <c r="Q1835" s="381"/>
      <c r="R1835" s="381"/>
      <c r="S1835" s="381"/>
    </row>
    <row r="1836" spans="1:19" ht="12.75" customHeight="1" x14ac:dyDescent="0.25">
      <c r="A1836" s="128" t="str">
        <f t="shared" si="29"/>
        <v/>
      </c>
      <c r="B1836" s="129"/>
      <c r="C1836" s="130"/>
      <c r="D1836" s="98"/>
      <c r="E1836" s="95"/>
      <c r="F1836" s="187"/>
      <c r="G1836" s="98"/>
      <c r="H1836" s="98"/>
      <c r="I1836" s="95"/>
      <c r="J1836" s="131" t="str">
        <f t="shared" si="30"/>
        <v/>
      </c>
      <c r="K1836" s="131"/>
      <c r="L1836" s="132"/>
      <c r="M1836" s="131"/>
      <c r="N1836" s="134"/>
      <c r="O1836" s="95"/>
      <c r="P1836" s="131"/>
      <c r="Q1836" s="381"/>
      <c r="R1836" s="381"/>
      <c r="S1836" s="381"/>
    </row>
    <row r="1837" spans="1:19" ht="12.75" customHeight="1" x14ac:dyDescent="0.25">
      <c r="A1837" s="128" t="str">
        <f t="shared" si="29"/>
        <v/>
      </c>
      <c r="B1837" s="129"/>
      <c r="C1837" s="130"/>
      <c r="D1837" s="98"/>
      <c r="E1837" s="95"/>
      <c r="F1837" s="187"/>
      <c r="G1837" s="98"/>
      <c r="H1837" s="98"/>
      <c r="I1837" s="95"/>
      <c r="J1837" s="131" t="str">
        <f t="shared" si="30"/>
        <v/>
      </c>
      <c r="K1837" s="131"/>
      <c r="L1837" s="132"/>
      <c r="M1837" s="131"/>
      <c r="N1837" s="134"/>
      <c r="O1837" s="95"/>
      <c r="P1837" s="131"/>
      <c r="Q1837" s="381"/>
      <c r="R1837" s="381"/>
      <c r="S1837" s="381"/>
    </row>
    <row r="1838" spans="1:19" ht="12.75" customHeight="1" x14ac:dyDescent="0.25">
      <c r="A1838" s="128" t="str">
        <f t="shared" si="29"/>
        <v/>
      </c>
      <c r="B1838" s="129"/>
      <c r="C1838" s="130"/>
      <c r="D1838" s="98"/>
      <c r="E1838" s="95"/>
      <c r="F1838" s="187"/>
      <c r="G1838" s="98"/>
      <c r="H1838" s="98"/>
      <c r="I1838" s="95"/>
      <c r="J1838" s="131" t="str">
        <f t="shared" si="30"/>
        <v/>
      </c>
      <c r="K1838" s="131"/>
      <c r="L1838" s="132"/>
      <c r="M1838" s="131"/>
      <c r="N1838" s="134"/>
      <c r="O1838" s="95"/>
      <c r="P1838" s="131"/>
      <c r="Q1838" s="381"/>
      <c r="R1838" s="381"/>
      <c r="S1838" s="381"/>
    </row>
    <row r="1839" spans="1:19" ht="12.75" customHeight="1" x14ac:dyDescent="0.25">
      <c r="A1839" s="128" t="str">
        <f t="shared" si="29"/>
        <v/>
      </c>
      <c r="B1839" s="129"/>
      <c r="C1839" s="130"/>
      <c r="D1839" s="98"/>
      <c r="E1839" s="95"/>
      <c r="F1839" s="187"/>
      <c r="G1839" s="98"/>
      <c r="H1839" s="98"/>
      <c r="I1839" s="95"/>
      <c r="J1839" s="131" t="str">
        <f t="shared" si="30"/>
        <v/>
      </c>
      <c r="K1839" s="131"/>
      <c r="L1839" s="132"/>
      <c r="M1839" s="131"/>
      <c r="N1839" s="134"/>
      <c r="O1839" s="95"/>
      <c r="P1839" s="131"/>
      <c r="Q1839" s="381"/>
      <c r="R1839" s="381"/>
      <c r="S1839" s="381"/>
    </row>
    <row r="1840" spans="1:19" ht="12.75" customHeight="1" x14ac:dyDescent="0.25">
      <c r="A1840" s="128" t="str">
        <f t="shared" si="29"/>
        <v/>
      </c>
      <c r="B1840" s="129"/>
      <c r="C1840" s="130"/>
      <c r="D1840" s="98"/>
      <c r="E1840" s="95"/>
      <c r="F1840" s="187"/>
      <c r="G1840" s="98"/>
      <c r="H1840" s="98"/>
      <c r="I1840" s="95"/>
      <c r="J1840" s="131" t="str">
        <f t="shared" si="30"/>
        <v/>
      </c>
      <c r="K1840" s="131"/>
      <c r="L1840" s="132"/>
      <c r="M1840" s="131"/>
      <c r="N1840" s="134"/>
      <c r="O1840" s="95"/>
      <c r="P1840" s="131"/>
      <c r="Q1840" s="381"/>
      <c r="R1840" s="381"/>
      <c r="S1840" s="381"/>
    </row>
    <row r="1841" spans="1:19" ht="12.75" customHeight="1" x14ac:dyDescent="0.25">
      <c r="A1841" s="128" t="str">
        <f t="shared" si="29"/>
        <v/>
      </c>
      <c r="B1841" s="129"/>
      <c r="C1841" s="130"/>
      <c r="D1841" s="98"/>
      <c r="E1841" s="95"/>
      <c r="F1841" s="187"/>
      <c r="G1841" s="98"/>
      <c r="H1841" s="98"/>
      <c r="I1841" s="95"/>
      <c r="J1841" s="131" t="str">
        <f t="shared" si="30"/>
        <v/>
      </c>
      <c r="K1841" s="131"/>
      <c r="L1841" s="132"/>
      <c r="M1841" s="131"/>
      <c r="N1841" s="134"/>
      <c r="O1841" s="95"/>
      <c r="P1841" s="131"/>
      <c r="Q1841" s="381"/>
      <c r="R1841" s="381"/>
      <c r="S1841" s="381"/>
    </row>
    <row r="1842" spans="1:19" ht="12.75" customHeight="1" x14ac:dyDescent="0.25">
      <c r="A1842" s="128" t="str">
        <f t="shared" si="29"/>
        <v/>
      </c>
      <c r="B1842" s="129"/>
      <c r="C1842" s="130"/>
      <c r="D1842" s="98"/>
      <c r="E1842" s="95"/>
      <c r="F1842" s="187"/>
      <c r="G1842" s="98"/>
      <c r="H1842" s="98"/>
      <c r="I1842" s="95"/>
      <c r="J1842" s="131" t="str">
        <f t="shared" si="30"/>
        <v/>
      </c>
      <c r="K1842" s="131"/>
      <c r="L1842" s="132"/>
      <c r="M1842" s="131"/>
      <c r="N1842" s="134"/>
      <c r="O1842" s="95"/>
      <c r="P1842" s="131"/>
      <c r="Q1842" s="381"/>
      <c r="R1842" s="381"/>
      <c r="S1842" s="381"/>
    </row>
    <row r="1843" spans="1:19" ht="12.75" customHeight="1" x14ac:dyDescent="0.25">
      <c r="A1843" s="128" t="str">
        <f t="shared" si="29"/>
        <v/>
      </c>
      <c r="B1843" s="129"/>
      <c r="C1843" s="130"/>
      <c r="D1843" s="98"/>
      <c r="E1843" s="95"/>
      <c r="F1843" s="187"/>
      <c r="G1843" s="98"/>
      <c r="H1843" s="98"/>
      <c r="I1843" s="95"/>
      <c r="J1843" s="131" t="str">
        <f t="shared" si="30"/>
        <v/>
      </c>
      <c r="K1843" s="131"/>
      <c r="L1843" s="132"/>
      <c r="M1843" s="131"/>
      <c r="N1843" s="134"/>
      <c r="O1843" s="95"/>
      <c r="P1843" s="131"/>
      <c r="Q1843" s="381"/>
      <c r="R1843" s="381"/>
      <c r="S1843" s="381"/>
    </row>
    <row r="1844" spans="1:19" ht="12.75" customHeight="1" x14ac:dyDescent="0.25">
      <c r="A1844" s="128" t="str">
        <f t="shared" si="29"/>
        <v/>
      </c>
      <c r="B1844" s="129"/>
      <c r="C1844" s="130"/>
      <c r="D1844" s="98"/>
      <c r="E1844" s="95"/>
      <c r="F1844" s="187"/>
      <c r="G1844" s="98"/>
      <c r="H1844" s="98"/>
      <c r="I1844" s="95"/>
      <c r="J1844" s="131" t="str">
        <f t="shared" si="30"/>
        <v/>
      </c>
      <c r="K1844" s="131"/>
      <c r="L1844" s="132"/>
      <c r="M1844" s="131"/>
      <c r="N1844" s="134"/>
      <c r="O1844" s="95"/>
      <c r="P1844" s="131"/>
      <c r="Q1844" s="381"/>
      <c r="R1844" s="381"/>
      <c r="S1844" s="381"/>
    </row>
    <row r="1845" spans="1:19" ht="12.75" customHeight="1" x14ac:dyDescent="0.25">
      <c r="A1845" s="128" t="str">
        <f t="shared" si="29"/>
        <v/>
      </c>
      <c r="B1845" s="129"/>
      <c r="C1845" s="130"/>
      <c r="D1845" s="98"/>
      <c r="E1845" s="95"/>
      <c r="F1845" s="187"/>
      <c r="G1845" s="98"/>
      <c r="H1845" s="98"/>
      <c r="I1845" s="95"/>
      <c r="J1845" s="131" t="str">
        <f t="shared" si="30"/>
        <v/>
      </c>
      <c r="K1845" s="131"/>
      <c r="L1845" s="132"/>
      <c r="M1845" s="131"/>
      <c r="N1845" s="134"/>
      <c r="O1845" s="95"/>
      <c r="P1845" s="131"/>
      <c r="Q1845" s="381"/>
      <c r="R1845" s="381"/>
      <c r="S1845" s="381"/>
    </row>
    <row r="1846" spans="1:19" ht="12.75" customHeight="1" x14ac:dyDescent="0.25">
      <c r="A1846" s="128" t="str">
        <f t="shared" si="29"/>
        <v/>
      </c>
      <c r="B1846" s="129"/>
      <c r="C1846" s="130"/>
      <c r="D1846" s="98"/>
      <c r="E1846" s="95"/>
      <c r="F1846" s="187"/>
      <c r="G1846" s="98"/>
      <c r="H1846" s="98"/>
      <c r="I1846" s="95"/>
      <c r="J1846" s="131" t="str">
        <f t="shared" si="30"/>
        <v/>
      </c>
      <c r="K1846" s="131"/>
      <c r="L1846" s="132"/>
      <c r="M1846" s="131"/>
      <c r="N1846" s="134"/>
      <c r="O1846" s="95"/>
      <c r="P1846" s="131"/>
      <c r="Q1846" s="381"/>
      <c r="R1846" s="381"/>
      <c r="S1846" s="381"/>
    </row>
    <row r="1847" spans="1:19" ht="12.75" customHeight="1" x14ac:dyDescent="0.25">
      <c r="A1847" s="128" t="str">
        <f t="shared" si="29"/>
        <v/>
      </c>
      <c r="B1847" s="129"/>
      <c r="C1847" s="130"/>
      <c r="D1847" s="98"/>
      <c r="E1847" s="95"/>
      <c r="F1847" s="187"/>
      <c r="G1847" s="98"/>
      <c r="H1847" s="98"/>
      <c r="I1847" s="95"/>
      <c r="J1847" s="131" t="str">
        <f t="shared" si="30"/>
        <v/>
      </c>
      <c r="K1847" s="131"/>
      <c r="L1847" s="132"/>
      <c r="M1847" s="131"/>
      <c r="N1847" s="134"/>
      <c r="O1847" s="95"/>
      <c r="P1847" s="131"/>
      <c r="Q1847" s="381"/>
      <c r="R1847" s="381"/>
      <c r="S1847" s="381"/>
    </row>
    <row r="1848" spans="1:19" ht="12.75" customHeight="1" x14ac:dyDescent="0.25">
      <c r="A1848" s="128" t="str">
        <f t="shared" si="29"/>
        <v/>
      </c>
      <c r="B1848" s="129"/>
      <c r="C1848" s="130"/>
      <c r="D1848" s="98"/>
      <c r="E1848" s="95"/>
      <c r="F1848" s="187"/>
      <c r="G1848" s="98"/>
      <c r="H1848" s="98"/>
      <c r="I1848" s="95"/>
      <c r="J1848" s="131" t="str">
        <f t="shared" si="30"/>
        <v/>
      </c>
      <c r="K1848" s="131"/>
      <c r="L1848" s="132"/>
      <c r="M1848" s="131"/>
      <c r="N1848" s="134"/>
      <c r="O1848" s="95"/>
      <c r="P1848" s="131"/>
      <c r="Q1848" s="381"/>
      <c r="R1848" s="381"/>
      <c r="S1848" s="381"/>
    </row>
    <row r="1849" spans="1:19" ht="12.75" customHeight="1" x14ac:dyDescent="0.25">
      <c r="A1849" s="128" t="str">
        <f t="shared" si="29"/>
        <v/>
      </c>
      <c r="B1849" s="129"/>
      <c r="C1849" s="130"/>
      <c r="D1849" s="98"/>
      <c r="E1849" s="95"/>
      <c r="F1849" s="187"/>
      <c r="G1849" s="98"/>
      <c r="H1849" s="98"/>
      <c r="I1849" s="95"/>
      <c r="J1849" s="131" t="str">
        <f t="shared" si="30"/>
        <v/>
      </c>
      <c r="K1849" s="131"/>
      <c r="L1849" s="132"/>
      <c r="M1849" s="131"/>
      <c r="N1849" s="134"/>
      <c r="O1849" s="95"/>
      <c r="P1849" s="131"/>
      <c r="Q1849" s="381"/>
      <c r="R1849" s="381"/>
      <c r="S1849" s="381"/>
    </row>
    <row r="1850" spans="1:19" ht="12.75" customHeight="1" x14ac:dyDescent="0.25">
      <c r="A1850" s="128" t="str">
        <f t="shared" si="29"/>
        <v/>
      </c>
      <c r="B1850" s="129"/>
      <c r="C1850" s="130"/>
      <c r="D1850" s="98"/>
      <c r="E1850" s="95"/>
      <c r="F1850" s="187"/>
      <c r="G1850" s="98"/>
      <c r="H1850" s="98"/>
      <c r="I1850" s="95"/>
      <c r="J1850" s="131" t="str">
        <f t="shared" si="30"/>
        <v/>
      </c>
      <c r="K1850" s="131"/>
      <c r="L1850" s="132"/>
      <c r="M1850" s="131"/>
      <c r="N1850" s="134"/>
      <c r="O1850" s="95"/>
      <c r="P1850" s="131"/>
      <c r="Q1850" s="381"/>
      <c r="R1850" s="381"/>
      <c r="S1850" s="381"/>
    </row>
    <row r="1851" spans="1:19" ht="12.75" customHeight="1" x14ac:dyDescent="0.25">
      <c r="A1851" s="128" t="str">
        <f t="shared" si="29"/>
        <v/>
      </c>
      <c r="B1851" s="129"/>
      <c r="C1851" s="130"/>
      <c r="D1851" s="98"/>
      <c r="E1851" s="95"/>
      <c r="F1851" s="187"/>
      <c r="G1851" s="98"/>
      <c r="H1851" s="98"/>
      <c r="I1851" s="95"/>
      <c r="J1851" s="131" t="str">
        <f t="shared" si="30"/>
        <v/>
      </c>
      <c r="K1851" s="131"/>
      <c r="L1851" s="132"/>
      <c r="M1851" s="131"/>
      <c r="N1851" s="134"/>
      <c r="O1851" s="95"/>
      <c r="P1851" s="131"/>
      <c r="Q1851" s="381"/>
      <c r="R1851" s="381"/>
      <c r="S1851" s="381"/>
    </row>
    <row r="1852" spans="1:19" ht="12.75" customHeight="1" x14ac:dyDescent="0.25">
      <c r="A1852" s="128" t="str">
        <f t="shared" si="29"/>
        <v/>
      </c>
      <c r="B1852" s="129"/>
      <c r="C1852" s="130"/>
      <c r="D1852" s="98"/>
      <c r="E1852" s="95"/>
      <c r="F1852" s="187"/>
      <c r="G1852" s="98"/>
      <c r="H1852" s="98"/>
      <c r="I1852" s="95"/>
      <c r="J1852" s="131" t="str">
        <f t="shared" si="30"/>
        <v/>
      </c>
      <c r="K1852" s="131"/>
      <c r="L1852" s="132"/>
      <c r="M1852" s="131"/>
      <c r="N1852" s="134"/>
      <c r="O1852" s="95"/>
      <c r="P1852" s="131"/>
      <c r="Q1852" s="381"/>
      <c r="R1852" s="381"/>
      <c r="S1852" s="381"/>
    </row>
    <row r="1853" spans="1:19" ht="12.75" customHeight="1" x14ac:dyDescent="0.25">
      <c r="A1853" s="128" t="str">
        <f t="shared" si="29"/>
        <v/>
      </c>
      <c r="B1853" s="129"/>
      <c r="C1853" s="130"/>
      <c r="D1853" s="98"/>
      <c r="E1853" s="95"/>
      <c r="F1853" s="187"/>
      <c r="G1853" s="98"/>
      <c r="H1853" s="98"/>
      <c r="I1853" s="95"/>
      <c r="J1853" s="131" t="str">
        <f t="shared" si="30"/>
        <v/>
      </c>
      <c r="K1853" s="131"/>
      <c r="L1853" s="132"/>
      <c r="M1853" s="131"/>
      <c r="N1853" s="134"/>
      <c r="O1853" s="95"/>
      <c r="P1853" s="131"/>
      <c r="Q1853" s="381"/>
      <c r="R1853" s="381"/>
      <c r="S1853" s="381"/>
    </row>
    <row r="1854" spans="1:19" ht="12.75" customHeight="1" x14ac:dyDescent="0.25">
      <c r="A1854" s="128" t="str">
        <f t="shared" si="29"/>
        <v/>
      </c>
      <c r="B1854" s="129"/>
      <c r="C1854" s="130"/>
      <c r="D1854" s="98"/>
      <c r="E1854" s="95"/>
      <c r="F1854" s="187"/>
      <c r="G1854" s="98"/>
      <c r="H1854" s="98"/>
      <c r="I1854" s="95"/>
      <c r="J1854" s="131" t="str">
        <f t="shared" si="30"/>
        <v/>
      </c>
      <c r="K1854" s="131"/>
      <c r="L1854" s="132"/>
      <c r="M1854" s="131"/>
      <c r="N1854" s="134"/>
      <c r="O1854" s="95"/>
      <c r="P1854" s="131"/>
      <c r="Q1854" s="381"/>
      <c r="R1854" s="381"/>
      <c r="S1854" s="381"/>
    </row>
    <row r="1855" spans="1:19" ht="12.75" customHeight="1" x14ac:dyDescent="0.25">
      <c r="A1855" s="128" t="str">
        <f t="shared" si="29"/>
        <v/>
      </c>
      <c r="B1855" s="129"/>
      <c r="C1855" s="130"/>
      <c r="D1855" s="98"/>
      <c r="E1855" s="95"/>
      <c r="F1855" s="187"/>
      <c r="G1855" s="98"/>
      <c r="H1855" s="98"/>
      <c r="I1855" s="95"/>
      <c r="J1855" s="131" t="str">
        <f t="shared" si="30"/>
        <v/>
      </c>
      <c r="K1855" s="131"/>
      <c r="L1855" s="132"/>
      <c r="M1855" s="131"/>
      <c r="N1855" s="134"/>
      <c r="O1855" s="95"/>
      <c r="P1855" s="131"/>
      <c r="Q1855" s="381"/>
      <c r="R1855" s="381"/>
      <c r="S1855" s="381"/>
    </row>
    <row r="1856" spans="1:19" ht="12.75" customHeight="1" x14ac:dyDescent="0.25">
      <c r="A1856" s="128" t="str">
        <f t="shared" si="29"/>
        <v/>
      </c>
      <c r="B1856" s="129"/>
      <c r="C1856" s="130"/>
      <c r="D1856" s="98"/>
      <c r="E1856" s="95"/>
      <c r="F1856" s="187"/>
      <c r="G1856" s="98"/>
      <c r="H1856" s="98"/>
      <c r="I1856" s="95"/>
      <c r="J1856" s="131" t="str">
        <f t="shared" si="30"/>
        <v/>
      </c>
      <c r="K1856" s="131"/>
      <c r="L1856" s="132"/>
      <c r="M1856" s="131"/>
      <c r="N1856" s="134"/>
      <c r="O1856" s="95"/>
      <c r="P1856" s="131"/>
      <c r="Q1856" s="381"/>
      <c r="R1856" s="381"/>
      <c r="S1856" s="381"/>
    </row>
    <row r="1857" spans="1:19" ht="12.75" customHeight="1" x14ac:dyDescent="0.25">
      <c r="A1857" s="128" t="str">
        <f t="shared" si="29"/>
        <v/>
      </c>
      <c r="B1857" s="129"/>
      <c r="C1857" s="130"/>
      <c r="D1857" s="98"/>
      <c r="E1857" s="95"/>
      <c r="F1857" s="187"/>
      <c r="G1857" s="98"/>
      <c r="H1857" s="98"/>
      <c r="I1857" s="95"/>
      <c r="J1857" s="131" t="str">
        <f t="shared" si="30"/>
        <v/>
      </c>
      <c r="K1857" s="131"/>
      <c r="L1857" s="132"/>
      <c r="M1857" s="131"/>
      <c r="N1857" s="134"/>
      <c r="O1857" s="95"/>
      <c r="P1857" s="131"/>
      <c r="Q1857" s="381"/>
      <c r="R1857" s="381"/>
      <c r="S1857" s="381"/>
    </row>
    <row r="1858" spans="1:19" ht="12.75" customHeight="1" x14ac:dyDescent="0.25">
      <c r="A1858" s="128" t="str">
        <f t="shared" si="29"/>
        <v/>
      </c>
      <c r="B1858" s="129"/>
      <c r="C1858" s="130"/>
      <c r="D1858" s="98"/>
      <c r="E1858" s="95"/>
      <c r="F1858" s="187"/>
      <c r="G1858" s="98"/>
      <c r="H1858" s="98"/>
      <c r="I1858" s="95"/>
      <c r="J1858" s="131" t="str">
        <f t="shared" si="30"/>
        <v/>
      </c>
      <c r="K1858" s="131"/>
      <c r="L1858" s="132"/>
      <c r="M1858" s="131"/>
      <c r="N1858" s="134"/>
      <c r="O1858" s="95"/>
      <c r="P1858" s="131"/>
      <c r="Q1858" s="381"/>
      <c r="R1858" s="381"/>
      <c r="S1858" s="381"/>
    </row>
    <row r="1859" spans="1:19" ht="12.75" customHeight="1" x14ac:dyDescent="0.25">
      <c r="A1859" s="128" t="str">
        <f t="shared" si="29"/>
        <v/>
      </c>
      <c r="B1859" s="129"/>
      <c r="C1859" s="130"/>
      <c r="D1859" s="98"/>
      <c r="E1859" s="95"/>
      <c r="F1859" s="187"/>
      <c r="G1859" s="98"/>
      <c r="H1859" s="98"/>
      <c r="I1859" s="95"/>
      <c r="J1859" s="131" t="str">
        <f t="shared" si="30"/>
        <v/>
      </c>
      <c r="K1859" s="131"/>
      <c r="L1859" s="132"/>
      <c r="M1859" s="131"/>
      <c r="N1859" s="134"/>
      <c r="O1859" s="95"/>
      <c r="P1859" s="131"/>
      <c r="Q1859" s="381"/>
      <c r="R1859" s="381"/>
      <c r="S1859" s="381"/>
    </row>
    <row r="1860" spans="1:19" ht="12.75" customHeight="1" x14ac:dyDescent="0.25">
      <c r="A1860" s="128" t="str">
        <f t="shared" si="29"/>
        <v/>
      </c>
      <c r="B1860" s="129"/>
      <c r="C1860" s="130"/>
      <c r="D1860" s="98"/>
      <c r="E1860" s="95"/>
      <c r="F1860" s="187"/>
      <c r="G1860" s="98"/>
      <c r="H1860" s="98"/>
      <c r="I1860" s="95"/>
      <c r="J1860" s="131" t="str">
        <f t="shared" si="30"/>
        <v/>
      </c>
      <c r="K1860" s="131"/>
      <c r="L1860" s="132"/>
      <c r="M1860" s="131"/>
      <c r="N1860" s="134"/>
      <c r="O1860" s="95"/>
      <c r="P1860" s="131"/>
      <c r="Q1860" s="381"/>
      <c r="R1860" s="381"/>
      <c r="S1860" s="381"/>
    </row>
    <row r="1861" spans="1:19" ht="12.75" customHeight="1" x14ac:dyDescent="0.25">
      <c r="A1861" s="128" t="str">
        <f t="shared" si="29"/>
        <v/>
      </c>
      <c r="B1861" s="129"/>
      <c r="C1861" s="130"/>
      <c r="D1861" s="98"/>
      <c r="E1861" s="95"/>
      <c r="F1861" s="187"/>
      <c r="G1861" s="98"/>
      <c r="H1861" s="98"/>
      <c r="I1861" s="95"/>
      <c r="J1861" s="131" t="str">
        <f t="shared" si="30"/>
        <v/>
      </c>
      <c r="K1861" s="131"/>
      <c r="L1861" s="132"/>
      <c r="M1861" s="131"/>
      <c r="N1861" s="134"/>
      <c r="O1861" s="95"/>
      <c r="P1861" s="131"/>
      <c r="Q1861" s="381"/>
      <c r="R1861" s="381"/>
      <c r="S1861" s="381"/>
    </row>
    <row r="1862" spans="1:19" ht="12.75" customHeight="1" x14ac:dyDescent="0.25">
      <c r="A1862" s="128" t="str">
        <f t="shared" si="29"/>
        <v/>
      </c>
      <c r="B1862" s="129"/>
      <c r="C1862" s="130"/>
      <c r="D1862" s="98"/>
      <c r="E1862" s="95"/>
      <c r="F1862" s="187"/>
      <c r="G1862" s="98"/>
      <c r="H1862" s="98"/>
      <c r="I1862" s="95"/>
      <c r="J1862" s="131" t="str">
        <f t="shared" si="30"/>
        <v/>
      </c>
      <c r="K1862" s="131"/>
      <c r="L1862" s="132"/>
      <c r="M1862" s="131"/>
      <c r="N1862" s="134"/>
      <c r="O1862" s="95"/>
      <c r="P1862" s="131"/>
      <c r="Q1862" s="381"/>
      <c r="R1862" s="381"/>
      <c r="S1862" s="381"/>
    </row>
    <row r="1863" spans="1:19" ht="12.75" customHeight="1" x14ac:dyDescent="0.25">
      <c r="A1863" s="128" t="str">
        <f t="shared" si="29"/>
        <v/>
      </c>
      <c r="B1863" s="129"/>
      <c r="C1863" s="130"/>
      <c r="D1863" s="98"/>
      <c r="E1863" s="95"/>
      <c r="F1863" s="187"/>
      <c r="G1863" s="98"/>
      <c r="H1863" s="98"/>
      <c r="I1863" s="95"/>
      <c r="J1863" s="131" t="str">
        <f t="shared" si="30"/>
        <v/>
      </c>
      <c r="K1863" s="131"/>
      <c r="L1863" s="132"/>
      <c r="M1863" s="131"/>
      <c r="N1863" s="134"/>
      <c r="O1863" s="95"/>
      <c r="P1863" s="131"/>
      <c r="Q1863" s="381"/>
      <c r="R1863" s="381"/>
      <c r="S1863" s="381"/>
    </row>
    <row r="1864" spans="1:19" ht="12.75" customHeight="1" x14ac:dyDescent="0.25">
      <c r="A1864" s="128" t="str">
        <f t="shared" si="29"/>
        <v/>
      </c>
      <c r="B1864" s="129"/>
      <c r="C1864" s="130"/>
      <c r="D1864" s="98"/>
      <c r="E1864" s="95"/>
      <c r="F1864" s="187"/>
      <c r="G1864" s="98"/>
      <c r="H1864" s="98"/>
      <c r="I1864" s="95"/>
      <c r="J1864" s="131" t="str">
        <f t="shared" si="30"/>
        <v/>
      </c>
      <c r="K1864" s="131"/>
      <c r="L1864" s="132"/>
      <c r="M1864" s="131"/>
      <c r="N1864" s="134"/>
      <c r="O1864" s="95"/>
      <c r="P1864" s="131"/>
      <c r="Q1864" s="381"/>
      <c r="R1864" s="381"/>
      <c r="S1864" s="381"/>
    </row>
    <row r="1865" spans="1:19" ht="12.75" customHeight="1" x14ac:dyDescent="0.25">
      <c r="A1865" s="128" t="str">
        <f t="shared" si="29"/>
        <v/>
      </c>
      <c r="B1865" s="129"/>
      <c r="C1865" s="130"/>
      <c r="D1865" s="98"/>
      <c r="E1865" s="95"/>
      <c r="F1865" s="187"/>
      <c r="G1865" s="98"/>
      <c r="H1865" s="98"/>
      <c r="I1865" s="95"/>
      <c r="J1865" s="131" t="str">
        <f t="shared" si="30"/>
        <v/>
      </c>
      <c r="K1865" s="131"/>
      <c r="L1865" s="132"/>
      <c r="M1865" s="131"/>
      <c r="N1865" s="134"/>
      <c r="O1865" s="95"/>
      <c r="P1865" s="131"/>
      <c r="Q1865" s="381"/>
      <c r="R1865" s="381"/>
      <c r="S1865" s="381"/>
    </row>
    <row r="1866" spans="1:19" ht="12.75" customHeight="1" x14ac:dyDescent="0.25">
      <c r="A1866" s="128" t="str">
        <f t="shared" si="29"/>
        <v/>
      </c>
      <c r="B1866" s="129"/>
      <c r="C1866" s="130"/>
      <c r="D1866" s="98"/>
      <c r="E1866" s="95"/>
      <c r="F1866" s="187"/>
      <c r="G1866" s="98"/>
      <c r="H1866" s="98"/>
      <c r="I1866" s="95"/>
      <c r="J1866" s="131" t="str">
        <f t="shared" si="30"/>
        <v/>
      </c>
      <c r="K1866" s="131"/>
      <c r="L1866" s="132"/>
      <c r="M1866" s="131"/>
      <c r="N1866" s="134"/>
      <c r="O1866" s="95"/>
      <c r="P1866" s="131"/>
      <c r="Q1866" s="381"/>
      <c r="R1866" s="381"/>
      <c r="S1866" s="381"/>
    </row>
    <row r="1867" spans="1:19" ht="12.75" customHeight="1" x14ac:dyDescent="0.25">
      <c r="A1867" s="128" t="str">
        <f t="shared" si="29"/>
        <v/>
      </c>
      <c r="B1867" s="129"/>
      <c r="C1867" s="130"/>
      <c r="D1867" s="98"/>
      <c r="E1867" s="95"/>
      <c r="F1867" s="187"/>
      <c r="G1867" s="98"/>
      <c r="H1867" s="98"/>
      <c r="I1867" s="95"/>
      <c r="J1867" s="131" t="str">
        <f t="shared" si="30"/>
        <v/>
      </c>
      <c r="K1867" s="131"/>
      <c r="L1867" s="132"/>
      <c r="M1867" s="131"/>
      <c r="N1867" s="134"/>
      <c r="O1867" s="95"/>
      <c r="P1867" s="131"/>
      <c r="Q1867" s="381"/>
      <c r="R1867" s="381"/>
      <c r="S1867" s="381"/>
    </row>
    <row r="1868" spans="1:19" ht="12.75" customHeight="1" x14ac:dyDescent="0.25">
      <c r="A1868" s="128" t="str">
        <f t="shared" si="29"/>
        <v/>
      </c>
      <c r="B1868" s="129"/>
      <c r="C1868" s="130"/>
      <c r="D1868" s="98"/>
      <c r="E1868" s="95"/>
      <c r="F1868" s="187"/>
      <c r="G1868" s="98"/>
      <c r="H1868" s="98"/>
      <c r="I1868" s="95"/>
      <c r="J1868" s="131" t="str">
        <f t="shared" si="30"/>
        <v/>
      </c>
      <c r="K1868" s="131"/>
      <c r="L1868" s="132"/>
      <c r="M1868" s="131"/>
      <c r="N1868" s="134"/>
      <c r="O1868" s="95"/>
      <c r="P1868" s="131"/>
      <c r="Q1868" s="381"/>
      <c r="R1868" s="381"/>
      <c r="S1868" s="381"/>
    </row>
    <row r="1869" spans="1:19" ht="12.75" customHeight="1" x14ac:dyDescent="0.25">
      <c r="A1869" s="128" t="str">
        <f t="shared" si="29"/>
        <v/>
      </c>
      <c r="B1869" s="129"/>
      <c r="C1869" s="130"/>
      <c r="D1869" s="98"/>
      <c r="E1869" s="95"/>
      <c r="F1869" s="187"/>
      <c r="G1869" s="98"/>
      <c r="H1869" s="98"/>
      <c r="I1869" s="95"/>
      <c r="J1869" s="131" t="str">
        <f t="shared" si="30"/>
        <v/>
      </c>
      <c r="K1869" s="131"/>
      <c r="L1869" s="132"/>
      <c r="M1869" s="131"/>
      <c r="N1869" s="134"/>
      <c r="O1869" s="95"/>
      <c r="P1869" s="131"/>
      <c r="Q1869" s="381"/>
      <c r="R1869" s="381"/>
      <c r="S1869" s="381"/>
    </row>
    <row r="1870" spans="1:19" ht="12.75" customHeight="1" x14ac:dyDescent="0.25">
      <c r="A1870" s="128" t="str">
        <f t="shared" si="29"/>
        <v/>
      </c>
      <c r="B1870" s="129"/>
      <c r="C1870" s="130"/>
      <c r="D1870" s="98"/>
      <c r="E1870" s="95"/>
      <c r="F1870" s="187"/>
      <c r="G1870" s="98"/>
      <c r="H1870" s="98"/>
      <c r="I1870" s="95"/>
      <c r="J1870" s="131" t="str">
        <f t="shared" si="30"/>
        <v/>
      </c>
      <c r="K1870" s="131"/>
      <c r="L1870" s="132"/>
      <c r="M1870" s="131"/>
      <c r="N1870" s="134"/>
      <c r="O1870" s="95"/>
      <c r="P1870" s="131"/>
      <c r="Q1870" s="381"/>
      <c r="R1870" s="381"/>
      <c r="S1870" s="381"/>
    </row>
    <row r="1871" spans="1:19" ht="12.75" customHeight="1" x14ac:dyDescent="0.25">
      <c r="A1871" s="128" t="str">
        <f t="shared" si="29"/>
        <v/>
      </c>
      <c r="B1871" s="129"/>
      <c r="C1871" s="130"/>
      <c r="D1871" s="98"/>
      <c r="E1871" s="95"/>
      <c r="F1871" s="187"/>
      <c r="G1871" s="98"/>
      <c r="H1871" s="98"/>
      <c r="I1871" s="95"/>
      <c r="J1871" s="131" t="str">
        <f t="shared" si="30"/>
        <v/>
      </c>
      <c r="K1871" s="131"/>
      <c r="L1871" s="132"/>
      <c r="M1871" s="131"/>
      <c r="N1871" s="134"/>
      <c r="O1871" s="95"/>
      <c r="P1871" s="131"/>
      <c r="Q1871" s="381"/>
      <c r="R1871" s="381"/>
      <c r="S1871" s="381"/>
    </row>
    <row r="1872" spans="1:19" ht="12.75" customHeight="1" x14ac:dyDescent="0.25">
      <c r="A1872" s="128" t="str">
        <f t="shared" si="29"/>
        <v/>
      </c>
      <c r="B1872" s="129"/>
      <c r="C1872" s="130"/>
      <c r="D1872" s="98"/>
      <c r="E1872" s="95"/>
      <c r="F1872" s="187"/>
      <c r="G1872" s="98"/>
      <c r="H1872" s="98"/>
      <c r="I1872" s="95"/>
      <c r="J1872" s="131" t="str">
        <f t="shared" si="30"/>
        <v/>
      </c>
      <c r="K1872" s="131"/>
      <c r="L1872" s="132"/>
      <c r="M1872" s="131"/>
      <c r="N1872" s="134"/>
      <c r="O1872" s="95"/>
      <c r="P1872" s="131"/>
      <c r="Q1872" s="381"/>
      <c r="R1872" s="381"/>
      <c r="S1872" s="381"/>
    </row>
    <row r="1873" spans="1:19" ht="12.75" customHeight="1" x14ac:dyDescent="0.25">
      <c r="A1873" s="128" t="str">
        <f t="shared" si="29"/>
        <v/>
      </c>
      <c r="B1873" s="129"/>
      <c r="C1873" s="130"/>
      <c r="D1873" s="98"/>
      <c r="E1873" s="95"/>
      <c r="F1873" s="187"/>
      <c r="G1873" s="98"/>
      <c r="H1873" s="98"/>
      <c r="I1873" s="95"/>
      <c r="J1873" s="131" t="str">
        <f t="shared" si="30"/>
        <v/>
      </c>
      <c r="K1873" s="131"/>
      <c r="L1873" s="132"/>
      <c r="M1873" s="131"/>
      <c r="N1873" s="134"/>
      <c r="O1873" s="95"/>
      <c r="P1873" s="131"/>
      <c r="Q1873" s="381"/>
      <c r="R1873" s="381"/>
      <c r="S1873" s="381"/>
    </row>
    <row r="1874" spans="1:19" ht="12.75" customHeight="1" x14ac:dyDescent="0.25">
      <c r="A1874" s="128" t="str">
        <f t="shared" si="29"/>
        <v/>
      </c>
      <c r="B1874" s="129"/>
      <c r="C1874" s="130"/>
      <c r="D1874" s="98"/>
      <c r="E1874" s="95"/>
      <c r="F1874" s="187"/>
      <c r="G1874" s="98"/>
      <c r="H1874" s="98"/>
      <c r="I1874" s="95"/>
      <c r="J1874" s="131" t="str">
        <f t="shared" si="30"/>
        <v/>
      </c>
      <c r="K1874" s="131"/>
      <c r="L1874" s="132"/>
      <c r="M1874" s="131"/>
      <c r="N1874" s="134"/>
      <c r="O1874" s="95"/>
      <c r="P1874" s="131"/>
      <c r="Q1874" s="381"/>
      <c r="R1874" s="381"/>
      <c r="S1874" s="381"/>
    </row>
    <row r="1875" spans="1:19" ht="12.75" customHeight="1" x14ac:dyDescent="0.25">
      <c r="A1875" s="128" t="str">
        <f t="shared" si="29"/>
        <v/>
      </c>
      <c r="B1875" s="129"/>
      <c r="C1875" s="130"/>
      <c r="D1875" s="98"/>
      <c r="E1875" s="95"/>
      <c r="F1875" s="187"/>
      <c r="G1875" s="98"/>
      <c r="H1875" s="98"/>
      <c r="I1875" s="95"/>
      <c r="J1875" s="131" t="str">
        <f t="shared" si="30"/>
        <v/>
      </c>
      <c r="K1875" s="131"/>
      <c r="L1875" s="132"/>
      <c r="M1875" s="131"/>
      <c r="N1875" s="134"/>
      <c r="O1875" s="95"/>
      <c r="P1875" s="131"/>
      <c r="Q1875" s="381"/>
      <c r="R1875" s="381"/>
      <c r="S1875" s="381"/>
    </row>
    <row r="1876" spans="1:19" ht="12.75" customHeight="1" x14ac:dyDescent="0.25">
      <c r="A1876" s="128" t="str">
        <f t="shared" si="29"/>
        <v/>
      </c>
      <c r="B1876" s="129"/>
      <c r="C1876" s="130"/>
      <c r="D1876" s="98"/>
      <c r="E1876" s="95"/>
      <c r="F1876" s="187"/>
      <c r="G1876" s="98"/>
      <c r="H1876" s="98"/>
      <c r="I1876" s="95"/>
      <c r="J1876" s="131" t="str">
        <f t="shared" si="30"/>
        <v/>
      </c>
      <c r="K1876" s="131"/>
      <c r="L1876" s="132"/>
      <c r="M1876" s="131"/>
      <c r="N1876" s="134"/>
      <c r="O1876" s="95"/>
      <c r="P1876" s="131"/>
      <c r="Q1876" s="381"/>
      <c r="R1876" s="381"/>
      <c r="S1876" s="381"/>
    </row>
    <row r="1877" spans="1:19" ht="12.75" customHeight="1" x14ac:dyDescent="0.25">
      <c r="A1877" s="128" t="str">
        <f t="shared" si="29"/>
        <v/>
      </c>
      <c r="B1877" s="129"/>
      <c r="C1877" s="130"/>
      <c r="D1877" s="98"/>
      <c r="E1877" s="95"/>
      <c r="F1877" s="187"/>
      <c r="G1877" s="98"/>
      <c r="H1877" s="98"/>
      <c r="I1877" s="95"/>
      <c r="J1877" s="131" t="str">
        <f t="shared" si="30"/>
        <v/>
      </c>
      <c r="K1877" s="131"/>
      <c r="L1877" s="132"/>
      <c r="M1877" s="131"/>
      <c r="N1877" s="134"/>
      <c r="O1877" s="95"/>
      <c r="P1877" s="131"/>
      <c r="Q1877" s="381"/>
      <c r="R1877" s="381"/>
      <c r="S1877" s="381"/>
    </row>
    <row r="1878" spans="1:19" ht="12.75" customHeight="1" x14ac:dyDescent="0.25">
      <c r="A1878" s="128" t="str">
        <f t="shared" si="29"/>
        <v/>
      </c>
      <c r="B1878" s="129"/>
      <c r="C1878" s="130"/>
      <c r="D1878" s="98"/>
      <c r="E1878" s="95"/>
      <c r="F1878" s="187"/>
      <c r="G1878" s="98"/>
      <c r="H1878" s="98"/>
      <c r="I1878" s="95"/>
      <c r="J1878" s="131" t="str">
        <f t="shared" si="30"/>
        <v/>
      </c>
      <c r="K1878" s="131"/>
      <c r="L1878" s="132"/>
      <c r="M1878" s="131"/>
      <c r="N1878" s="134"/>
      <c r="O1878" s="95"/>
      <c r="P1878" s="131"/>
      <c r="Q1878" s="381"/>
      <c r="R1878" s="381"/>
      <c r="S1878" s="381"/>
    </row>
    <row r="1879" spans="1:19" ht="12.75" customHeight="1" x14ac:dyDescent="0.25">
      <c r="A1879" s="128" t="str">
        <f t="shared" si="29"/>
        <v/>
      </c>
      <c r="B1879" s="129"/>
      <c r="C1879" s="130"/>
      <c r="D1879" s="98"/>
      <c r="E1879" s="95"/>
      <c r="F1879" s="187"/>
      <c r="G1879" s="98"/>
      <c r="H1879" s="98"/>
      <c r="I1879" s="95"/>
      <c r="J1879" s="131" t="str">
        <f t="shared" si="30"/>
        <v/>
      </c>
      <c r="K1879" s="131"/>
      <c r="L1879" s="132"/>
      <c r="M1879" s="131"/>
      <c r="N1879" s="134"/>
      <c r="O1879" s="95"/>
      <c r="P1879" s="131"/>
      <c r="Q1879" s="381"/>
      <c r="R1879" s="381"/>
      <c r="S1879" s="381"/>
    </row>
    <row r="1880" spans="1:19" ht="12.75" customHeight="1" x14ac:dyDescent="0.25">
      <c r="A1880" s="128" t="str">
        <f t="shared" si="29"/>
        <v/>
      </c>
      <c r="B1880" s="129"/>
      <c r="C1880" s="130"/>
      <c r="D1880" s="98"/>
      <c r="E1880" s="95"/>
      <c r="F1880" s="187"/>
      <c r="G1880" s="98"/>
      <c r="H1880" s="98"/>
      <c r="I1880" s="95"/>
      <c r="J1880" s="131" t="str">
        <f t="shared" si="30"/>
        <v/>
      </c>
      <c r="K1880" s="131"/>
      <c r="L1880" s="132"/>
      <c r="M1880" s="131"/>
      <c r="N1880" s="134"/>
      <c r="O1880" s="95"/>
      <c r="P1880" s="131"/>
      <c r="Q1880" s="381"/>
      <c r="R1880" s="381"/>
      <c r="S1880" s="381"/>
    </row>
    <row r="1881" spans="1:19" ht="12.75" customHeight="1" x14ac:dyDescent="0.25">
      <c r="A1881" s="128" t="str">
        <f t="shared" si="29"/>
        <v/>
      </c>
      <c r="B1881" s="129"/>
      <c r="C1881" s="130"/>
      <c r="D1881" s="98"/>
      <c r="E1881" s="95"/>
      <c r="F1881" s="187"/>
      <c r="G1881" s="98"/>
      <c r="H1881" s="98"/>
      <c r="I1881" s="95"/>
      <c r="J1881" s="131" t="str">
        <f t="shared" si="30"/>
        <v/>
      </c>
      <c r="K1881" s="131"/>
      <c r="L1881" s="132"/>
      <c r="M1881" s="131"/>
      <c r="N1881" s="134"/>
      <c r="O1881" s="95"/>
      <c r="P1881" s="131"/>
      <c r="Q1881" s="381"/>
      <c r="R1881" s="381"/>
      <c r="S1881" s="381"/>
    </row>
    <row r="1882" spans="1:19" ht="12.75" customHeight="1" x14ac:dyDescent="0.25">
      <c r="A1882" s="128" t="str">
        <f t="shared" si="29"/>
        <v/>
      </c>
      <c r="B1882" s="129"/>
      <c r="C1882" s="130"/>
      <c r="D1882" s="98"/>
      <c r="E1882" s="95"/>
      <c r="F1882" s="187"/>
      <c r="G1882" s="98"/>
      <c r="H1882" s="98"/>
      <c r="I1882" s="95"/>
      <c r="J1882" s="131" t="str">
        <f t="shared" si="30"/>
        <v/>
      </c>
      <c r="K1882" s="131"/>
      <c r="L1882" s="132"/>
      <c r="M1882" s="131"/>
      <c r="N1882" s="134"/>
      <c r="O1882" s="95"/>
      <c r="P1882" s="131"/>
      <c r="Q1882" s="381"/>
      <c r="R1882" s="381"/>
      <c r="S1882" s="381"/>
    </row>
    <row r="1883" spans="1:19" ht="12.75" customHeight="1" x14ac:dyDescent="0.25">
      <c r="A1883" s="128" t="str">
        <f t="shared" si="29"/>
        <v/>
      </c>
      <c r="B1883" s="129"/>
      <c r="C1883" s="130"/>
      <c r="D1883" s="98"/>
      <c r="E1883" s="95"/>
      <c r="F1883" s="187"/>
      <c r="G1883" s="98"/>
      <c r="H1883" s="98"/>
      <c r="I1883" s="95"/>
      <c r="J1883" s="131" t="str">
        <f t="shared" si="30"/>
        <v/>
      </c>
      <c r="K1883" s="131"/>
      <c r="L1883" s="132"/>
      <c r="M1883" s="131"/>
      <c r="N1883" s="134"/>
      <c r="O1883" s="95"/>
      <c r="P1883" s="131"/>
      <c r="Q1883" s="381"/>
      <c r="R1883" s="381"/>
      <c r="S1883" s="381"/>
    </row>
    <row r="1884" spans="1:19" ht="12.75" customHeight="1" x14ac:dyDescent="0.25">
      <c r="A1884" s="128" t="str">
        <f t="shared" si="29"/>
        <v/>
      </c>
      <c r="B1884" s="129"/>
      <c r="C1884" s="130"/>
      <c r="D1884" s="98"/>
      <c r="E1884" s="95"/>
      <c r="F1884" s="187"/>
      <c r="G1884" s="98"/>
      <c r="H1884" s="98"/>
      <c r="I1884" s="95"/>
      <c r="J1884" s="131" t="str">
        <f t="shared" si="30"/>
        <v/>
      </c>
      <c r="K1884" s="131"/>
      <c r="L1884" s="132"/>
      <c r="M1884" s="131"/>
      <c r="N1884" s="134"/>
      <c r="O1884" s="95"/>
      <c r="P1884" s="131"/>
      <c r="Q1884" s="381"/>
      <c r="R1884" s="381"/>
      <c r="S1884" s="381"/>
    </row>
    <row r="1885" spans="1:19" ht="12.75" customHeight="1" x14ac:dyDescent="0.25">
      <c r="A1885" s="128" t="str">
        <f t="shared" si="29"/>
        <v/>
      </c>
      <c r="B1885" s="129"/>
      <c r="C1885" s="130"/>
      <c r="D1885" s="98"/>
      <c r="E1885" s="95"/>
      <c r="F1885" s="187"/>
      <c r="G1885" s="98"/>
      <c r="H1885" s="98"/>
      <c r="I1885" s="95"/>
      <c r="J1885" s="131" t="str">
        <f t="shared" si="30"/>
        <v/>
      </c>
      <c r="K1885" s="131"/>
      <c r="L1885" s="132"/>
      <c r="M1885" s="131"/>
      <c r="N1885" s="134"/>
      <c r="O1885" s="95"/>
      <c r="P1885" s="131"/>
      <c r="Q1885" s="381"/>
      <c r="R1885" s="381"/>
      <c r="S1885" s="381"/>
    </row>
    <row r="1886" spans="1:19" ht="12.75" customHeight="1" x14ac:dyDescent="0.25">
      <c r="A1886" s="128" t="str">
        <f t="shared" si="29"/>
        <v/>
      </c>
      <c r="B1886" s="129"/>
      <c r="C1886" s="130"/>
      <c r="D1886" s="98"/>
      <c r="E1886" s="95"/>
      <c r="F1886" s="187"/>
      <c r="G1886" s="98"/>
      <c r="H1886" s="98"/>
      <c r="I1886" s="95"/>
      <c r="J1886" s="131" t="str">
        <f t="shared" si="30"/>
        <v/>
      </c>
      <c r="K1886" s="131"/>
      <c r="L1886" s="132"/>
      <c r="M1886" s="131"/>
      <c r="N1886" s="134"/>
      <c r="O1886" s="95"/>
      <c r="P1886" s="131"/>
      <c r="Q1886" s="381"/>
      <c r="R1886" s="381"/>
      <c r="S1886" s="381"/>
    </row>
    <row r="1887" spans="1:19" ht="12.75" customHeight="1" x14ac:dyDescent="0.25">
      <c r="A1887" s="128" t="str">
        <f t="shared" si="29"/>
        <v/>
      </c>
      <c r="B1887" s="129"/>
      <c r="C1887" s="130"/>
      <c r="D1887" s="98"/>
      <c r="E1887" s="95"/>
      <c r="F1887" s="187"/>
      <c r="G1887" s="98"/>
      <c r="H1887" s="98"/>
      <c r="I1887" s="95"/>
      <c r="J1887" s="131" t="str">
        <f t="shared" si="30"/>
        <v/>
      </c>
      <c r="K1887" s="131"/>
      <c r="L1887" s="132"/>
      <c r="M1887" s="131"/>
      <c r="N1887" s="134"/>
      <c r="O1887" s="95"/>
      <c r="P1887" s="131"/>
      <c r="Q1887" s="381"/>
      <c r="R1887" s="381"/>
      <c r="S1887" s="381"/>
    </row>
    <row r="1888" spans="1:19" ht="12.75" customHeight="1" x14ac:dyDescent="0.25">
      <c r="A1888" s="128" t="str">
        <f t="shared" si="29"/>
        <v/>
      </c>
      <c r="B1888" s="129"/>
      <c r="C1888" s="130"/>
      <c r="D1888" s="98"/>
      <c r="E1888" s="95"/>
      <c r="F1888" s="187"/>
      <c r="G1888" s="98"/>
      <c r="H1888" s="98"/>
      <c r="I1888" s="95"/>
      <c r="J1888" s="131" t="str">
        <f t="shared" si="30"/>
        <v/>
      </c>
      <c r="K1888" s="131"/>
      <c r="L1888" s="132"/>
      <c r="M1888" s="131"/>
      <c r="N1888" s="134"/>
      <c r="O1888" s="95"/>
      <c r="P1888" s="131"/>
      <c r="Q1888" s="381"/>
      <c r="R1888" s="381"/>
      <c r="S1888" s="381"/>
    </row>
    <row r="1889" spans="1:19" ht="12.75" customHeight="1" x14ac:dyDescent="0.25">
      <c r="A1889" s="128" t="str">
        <f t="shared" si="29"/>
        <v/>
      </c>
      <c r="B1889" s="129"/>
      <c r="C1889" s="130"/>
      <c r="D1889" s="98"/>
      <c r="E1889" s="95"/>
      <c r="F1889" s="187"/>
      <c r="G1889" s="98"/>
      <c r="H1889" s="98"/>
      <c r="I1889" s="95"/>
      <c r="J1889" s="131" t="str">
        <f t="shared" si="30"/>
        <v/>
      </c>
      <c r="K1889" s="131"/>
      <c r="L1889" s="132"/>
      <c r="M1889" s="131"/>
      <c r="N1889" s="134"/>
      <c r="O1889" s="95"/>
      <c r="P1889" s="131"/>
      <c r="Q1889" s="381"/>
      <c r="R1889" s="381"/>
      <c r="S1889" s="381"/>
    </row>
    <row r="1890" spans="1:19" ht="12.75" customHeight="1" x14ac:dyDescent="0.25">
      <c r="A1890" s="128" t="str">
        <f t="shared" si="29"/>
        <v/>
      </c>
      <c r="B1890" s="129"/>
      <c r="C1890" s="130"/>
      <c r="D1890" s="98"/>
      <c r="E1890" s="95"/>
      <c r="F1890" s="187"/>
      <c r="G1890" s="98"/>
      <c r="H1890" s="98"/>
      <c r="I1890" s="95"/>
      <c r="J1890" s="131" t="str">
        <f t="shared" si="30"/>
        <v/>
      </c>
      <c r="K1890" s="131"/>
      <c r="L1890" s="132"/>
      <c r="M1890" s="131"/>
      <c r="N1890" s="134"/>
      <c r="O1890" s="95"/>
      <c r="P1890" s="131"/>
      <c r="Q1890" s="381"/>
      <c r="R1890" s="381"/>
      <c r="S1890" s="381"/>
    </row>
    <row r="1891" spans="1:19" ht="12.75" customHeight="1" x14ac:dyDescent="0.25">
      <c r="A1891" s="128" t="str">
        <f t="shared" si="29"/>
        <v/>
      </c>
      <c r="B1891" s="129"/>
      <c r="C1891" s="130"/>
      <c r="D1891" s="98"/>
      <c r="E1891" s="95"/>
      <c r="F1891" s="187"/>
      <c r="G1891" s="98"/>
      <c r="H1891" s="98"/>
      <c r="I1891" s="95"/>
      <c r="J1891" s="131" t="str">
        <f t="shared" si="30"/>
        <v/>
      </c>
      <c r="K1891" s="131"/>
      <c r="L1891" s="132"/>
      <c r="M1891" s="131"/>
      <c r="N1891" s="134"/>
      <c r="O1891" s="95"/>
      <c r="P1891" s="131"/>
      <c r="Q1891" s="381"/>
      <c r="R1891" s="381"/>
      <c r="S1891" s="381"/>
    </row>
    <row r="1892" spans="1:19" ht="12.75" customHeight="1" x14ac:dyDescent="0.25">
      <c r="A1892" s="128" t="str">
        <f t="shared" ref="A1892:A2007" si="31">IF(B1892="","",ROW()-ROW($A$3))</f>
        <v/>
      </c>
      <c r="B1892" s="129"/>
      <c r="C1892" s="130"/>
      <c r="D1892" s="98"/>
      <c r="E1892" s="95"/>
      <c r="F1892" s="187"/>
      <c r="G1892" s="98"/>
      <c r="H1892" s="98"/>
      <c r="I1892" s="95"/>
      <c r="J1892" s="131" t="str">
        <f t="shared" si="30"/>
        <v/>
      </c>
      <c r="K1892" s="131"/>
      <c r="L1892" s="132"/>
      <c r="M1892" s="131"/>
      <c r="N1892" s="134"/>
      <c r="O1892" s="95"/>
      <c r="P1892" s="131"/>
      <c r="Q1892" s="381"/>
      <c r="R1892" s="381"/>
      <c r="S1892" s="381"/>
    </row>
    <row r="1893" spans="1:19" ht="12.75" customHeight="1" x14ac:dyDescent="0.25">
      <c r="A1893" s="128" t="str">
        <f t="shared" si="31"/>
        <v/>
      </c>
      <c r="B1893" s="129"/>
      <c r="C1893" s="130"/>
      <c r="D1893" s="98"/>
      <c r="E1893" s="95"/>
      <c r="F1893" s="187"/>
      <c r="G1893" s="98"/>
      <c r="H1893" s="98"/>
      <c r="I1893" s="95"/>
      <c r="J1893" s="131" t="str">
        <f t="shared" si="30"/>
        <v/>
      </c>
      <c r="K1893" s="131"/>
      <c r="L1893" s="132"/>
      <c r="M1893" s="131"/>
      <c r="N1893" s="134"/>
      <c r="O1893" s="95"/>
      <c r="P1893" s="131"/>
      <c r="Q1893" s="381"/>
      <c r="R1893" s="381"/>
      <c r="S1893" s="381"/>
    </row>
    <row r="1894" spans="1:19" ht="12.75" customHeight="1" x14ac:dyDescent="0.25">
      <c r="A1894" s="128" t="str">
        <f t="shared" si="31"/>
        <v/>
      </c>
      <c r="B1894" s="129"/>
      <c r="C1894" s="130"/>
      <c r="D1894" s="98"/>
      <c r="E1894" s="95"/>
      <c r="F1894" s="187"/>
      <c r="G1894" s="98"/>
      <c r="H1894" s="98"/>
      <c r="I1894" s="95"/>
      <c r="J1894" s="131" t="str">
        <f t="shared" si="30"/>
        <v/>
      </c>
      <c r="K1894" s="131"/>
      <c r="L1894" s="132"/>
      <c r="M1894" s="131"/>
      <c r="N1894" s="134"/>
      <c r="O1894" s="95"/>
      <c r="P1894" s="131"/>
      <c r="Q1894" s="381"/>
      <c r="R1894" s="381"/>
      <c r="S1894" s="381"/>
    </row>
    <row r="1895" spans="1:19" ht="12.75" customHeight="1" x14ac:dyDescent="0.25">
      <c r="A1895" s="128" t="str">
        <f t="shared" si="31"/>
        <v/>
      </c>
      <c r="B1895" s="129"/>
      <c r="C1895" s="130"/>
      <c r="D1895" s="98"/>
      <c r="E1895" s="95"/>
      <c r="F1895" s="187"/>
      <c r="G1895" s="98"/>
      <c r="H1895" s="98"/>
      <c r="I1895" s="95"/>
      <c r="J1895" s="131" t="str">
        <f t="shared" si="30"/>
        <v/>
      </c>
      <c r="K1895" s="131"/>
      <c r="L1895" s="132"/>
      <c r="M1895" s="131"/>
      <c r="N1895" s="134"/>
      <c r="O1895" s="95"/>
      <c r="P1895" s="131"/>
      <c r="Q1895" s="381"/>
      <c r="R1895" s="381"/>
      <c r="S1895" s="381"/>
    </row>
    <row r="1896" spans="1:19" ht="12.75" customHeight="1" x14ac:dyDescent="0.25">
      <c r="A1896" s="128" t="str">
        <f t="shared" si="31"/>
        <v/>
      </c>
      <c r="B1896" s="129"/>
      <c r="C1896" s="130"/>
      <c r="D1896" s="98"/>
      <c r="E1896" s="95"/>
      <c r="F1896" s="187"/>
      <c r="G1896" s="98"/>
      <c r="H1896" s="98"/>
      <c r="I1896" s="95"/>
      <c r="J1896" s="131" t="str">
        <f t="shared" si="30"/>
        <v/>
      </c>
      <c r="K1896" s="131"/>
      <c r="L1896" s="132"/>
      <c r="M1896" s="131"/>
      <c r="N1896" s="134"/>
      <c r="O1896" s="95"/>
      <c r="P1896" s="131"/>
      <c r="Q1896" s="381"/>
      <c r="R1896" s="381"/>
      <c r="S1896" s="381"/>
    </row>
    <row r="1897" spans="1:19" ht="12.75" customHeight="1" x14ac:dyDescent="0.25">
      <c r="A1897" s="128" t="str">
        <f t="shared" si="31"/>
        <v/>
      </c>
      <c r="B1897" s="129"/>
      <c r="C1897" s="130"/>
      <c r="D1897" s="98"/>
      <c r="E1897" s="95"/>
      <c r="F1897" s="187"/>
      <c r="G1897" s="98"/>
      <c r="H1897" s="98"/>
      <c r="I1897" s="95"/>
      <c r="J1897" s="131" t="str">
        <f t="shared" si="30"/>
        <v/>
      </c>
      <c r="K1897" s="131"/>
      <c r="L1897" s="132"/>
      <c r="M1897" s="131"/>
      <c r="N1897" s="134"/>
      <c r="O1897" s="95"/>
      <c r="P1897" s="131"/>
      <c r="Q1897" s="381"/>
      <c r="R1897" s="381"/>
      <c r="S1897" s="381"/>
    </row>
    <row r="1898" spans="1:19" ht="12.75" customHeight="1" x14ac:dyDescent="0.25">
      <c r="A1898" s="128" t="str">
        <f t="shared" si="31"/>
        <v/>
      </c>
      <c r="B1898" s="129"/>
      <c r="C1898" s="130"/>
      <c r="D1898" s="98"/>
      <c r="E1898" s="95"/>
      <c r="F1898" s="187"/>
      <c r="G1898" s="98"/>
      <c r="H1898" s="98"/>
      <c r="I1898" s="95"/>
      <c r="J1898" s="131" t="str">
        <f t="shared" si="30"/>
        <v/>
      </c>
      <c r="K1898" s="131"/>
      <c r="L1898" s="132"/>
      <c r="M1898" s="131"/>
      <c r="N1898" s="134"/>
      <c r="O1898" s="95"/>
      <c r="P1898" s="131"/>
      <c r="Q1898" s="381"/>
      <c r="R1898" s="381"/>
      <c r="S1898" s="381"/>
    </row>
    <row r="1899" spans="1:19" ht="12.75" customHeight="1" x14ac:dyDescent="0.25">
      <c r="A1899" s="128" t="str">
        <f t="shared" si="31"/>
        <v/>
      </c>
      <c r="B1899" s="129"/>
      <c r="C1899" s="130"/>
      <c r="D1899" s="98"/>
      <c r="E1899" s="95"/>
      <c r="F1899" s="187"/>
      <c r="G1899" s="98"/>
      <c r="H1899" s="98"/>
      <c r="I1899" s="95"/>
      <c r="J1899" s="131" t="str">
        <f t="shared" si="30"/>
        <v/>
      </c>
      <c r="K1899" s="131"/>
      <c r="L1899" s="132"/>
      <c r="M1899" s="131"/>
      <c r="N1899" s="134"/>
      <c r="O1899" s="95"/>
      <c r="P1899" s="131"/>
      <c r="Q1899" s="381"/>
      <c r="R1899" s="381"/>
      <c r="S1899" s="381"/>
    </row>
    <row r="1900" spans="1:19" ht="12.75" customHeight="1" x14ac:dyDescent="0.25">
      <c r="A1900" s="128" t="str">
        <f t="shared" si="31"/>
        <v/>
      </c>
      <c r="B1900" s="129"/>
      <c r="C1900" s="130"/>
      <c r="D1900" s="98"/>
      <c r="E1900" s="95"/>
      <c r="F1900" s="187"/>
      <c r="G1900" s="98"/>
      <c r="H1900" s="98"/>
      <c r="I1900" s="95"/>
      <c r="J1900" s="131" t="str">
        <f t="shared" si="30"/>
        <v/>
      </c>
      <c r="K1900" s="131"/>
      <c r="L1900" s="132"/>
      <c r="M1900" s="131"/>
      <c r="N1900" s="134"/>
      <c r="O1900" s="95"/>
      <c r="P1900" s="131"/>
      <c r="Q1900" s="381"/>
      <c r="R1900" s="381"/>
      <c r="S1900" s="381"/>
    </row>
    <row r="1901" spans="1:19" ht="12.75" customHeight="1" x14ac:dyDescent="0.25">
      <c r="A1901" s="128" t="str">
        <f t="shared" si="31"/>
        <v/>
      </c>
      <c r="B1901" s="129"/>
      <c r="C1901" s="130"/>
      <c r="D1901" s="98"/>
      <c r="E1901" s="95"/>
      <c r="F1901" s="187"/>
      <c r="G1901" s="98"/>
      <c r="H1901" s="98"/>
      <c r="I1901" s="95"/>
      <c r="J1901" s="131" t="str">
        <f t="shared" si="30"/>
        <v/>
      </c>
      <c r="K1901" s="131"/>
      <c r="L1901" s="132"/>
      <c r="M1901" s="131"/>
      <c r="N1901" s="134"/>
      <c r="O1901" s="95"/>
      <c r="P1901" s="131"/>
      <c r="Q1901" s="381"/>
      <c r="R1901" s="381"/>
      <c r="S1901" s="381"/>
    </row>
    <row r="1902" spans="1:19" ht="12.75" customHeight="1" x14ac:dyDescent="0.25">
      <c r="A1902" s="128" t="str">
        <f t="shared" si="31"/>
        <v/>
      </c>
      <c r="B1902" s="129"/>
      <c r="C1902" s="130"/>
      <c r="D1902" s="98"/>
      <c r="E1902" s="95"/>
      <c r="F1902" s="187"/>
      <c r="G1902" s="98"/>
      <c r="H1902" s="98"/>
      <c r="I1902" s="95"/>
      <c r="J1902" s="131" t="str">
        <f t="shared" si="30"/>
        <v/>
      </c>
      <c r="K1902" s="131"/>
      <c r="L1902" s="132"/>
      <c r="M1902" s="131"/>
      <c r="N1902" s="134"/>
      <c r="O1902" s="95"/>
      <c r="P1902" s="131"/>
      <c r="Q1902" s="381"/>
      <c r="R1902" s="381"/>
      <c r="S1902" s="381"/>
    </row>
    <row r="1903" spans="1:19" ht="12.75" customHeight="1" x14ac:dyDescent="0.25">
      <c r="A1903" s="128" t="str">
        <f t="shared" si="31"/>
        <v/>
      </c>
      <c r="B1903" s="129"/>
      <c r="C1903" s="130"/>
      <c r="D1903" s="98"/>
      <c r="E1903" s="95"/>
      <c r="F1903" s="187"/>
      <c r="G1903" s="98"/>
      <c r="H1903" s="98"/>
      <c r="I1903" s="95"/>
      <c r="J1903" s="131" t="str">
        <f t="shared" si="30"/>
        <v/>
      </c>
      <c r="K1903" s="131"/>
      <c r="L1903" s="132"/>
      <c r="M1903" s="131"/>
      <c r="N1903" s="134"/>
      <c r="O1903" s="95"/>
      <c r="P1903" s="131"/>
      <c r="Q1903" s="381"/>
      <c r="R1903" s="381"/>
      <c r="S1903" s="381"/>
    </row>
    <row r="1904" spans="1:19" ht="12.75" customHeight="1" x14ac:dyDescent="0.25">
      <c r="A1904" s="128" t="str">
        <f t="shared" si="31"/>
        <v/>
      </c>
      <c r="B1904" s="129"/>
      <c r="C1904" s="130"/>
      <c r="D1904" s="98"/>
      <c r="E1904" s="95"/>
      <c r="F1904" s="187"/>
      <c r="G1904" s="98"/>
      <c r="H1904" s="98"/>
      <c r="I1904" s="95"/>
      <c r="J1904" s="131" t="str">
        <f t="shared" si="30"/>
        <v/>
      </c>
      <c r="K1904" s="131"/>
      <c r="L1904" s="132"/>
      <c r="M1904" s="131"/>
      <c r="N1904" s="134"/>
      <c r="O1904" s="95"/>
      <c r="P1904" s="131"/>
      <c r="Q1904" s="381"/>
      <c r="R1904" s="381"/>
      <c r="S1904" s="381"/>
    </row>
    <row r="1905" spans="1:19" ht="12.75" customHeight="1" x14ac:dyDescent="0.25">
      <c r="A1905" s="128" t="str">
        <f t="shared" si="31"/>
        <v/>
      </c>
      <c r="B1905" s="129"/>
      <c r="C1905" s="130"/>
      <c r="D1905" s="98"/>
      <c r="E1905" s="95"/>
      <c r="F1905" s="187"/>
      <c r="G1905" s="98"/>
      <c r="H1905" s="98"/>
      <c r="I1905" s="95"/>
      <c r="J1905" s="131" t="str">
        <f t="shared" si="30"/>
        <v/>
      </c>
      <c r="K1905" s="131"/>
      <c r="L1905" s="132"/>
      <c r="M1905" s="131"/>
      <c r="N1905" s="134"/>
      <c r="O1905" s="95"/>
      <c r="P1905" s="131"/>
      <c r="Q1905" s="381"/>
      <c r="R1905" s="381"/>
      <c r="S1905" s="381"/>
    </row>
    <row r="1906" spans="1:19" ht="12.75" customHeight="1" x14ac:dyDescent="0.25">
      <c r="A1906" s="128" t="str">
        <f t="shared" si="31"/>
        <v/>
      </c>
      <c r="B1906" s="129"/>
      <c r="C1906" s="130"/>
      <c r="D1906" s="98"/>
      <c r="E1906" s="95"/>
      <c r="F1906" s="187"/>
      <c r="G1906" s="98"/>
      <c r="H1906" s="98"/>
      <c r="I1906" s="95"/>
      <c r="J1906" s="131" t="str">
        <f t="shared" si="30"/>
        <v/>
      </c>
      <c r="K1906" s="131"/>
      <c r="L1906" s="132"/>
      <c r="M1906" s="131"/>
      <c r="N1906" s="134"/>
      <c r="O1906" s="95"/>
      <c r="P1906" s="131"/>
      <c r="Q1906" s="381"/>
      <c r="R1906" s="381"/>
      <c r="S1906" s="381"/>
    </row>
    <row r="1907" spans="1:19" ht="12.75" customHeight="1" x14ac:dyDescent="0.25">
      <c r="A1907" s="128" t="str">
        <f t="shared" si="31"/>
        <v/>
      </c>
      <c r="B1907" s="129"/>
      <c r="C1907" s="130"/>
      <c r="D1907" s="98"/>
      <c r="E1907" s="95"/>
      <c r="F1907" s="187"/>
      <c r="G1907" s="98"/>
      <c r="H1907" s="98"/>
      <c r="I1907" s="95"/>
      <c r="J1907" s="131" t="str">
        <f t="shared" si="30"/>
        <v/>
      </c>
      <c r="K1907" s="131"/>
      <c r="L1907" s="132"/>
      <c r="M1907" s="131"/>
      <c r="N1907" s="134"/>
      <c r="O1907" s="95"/>
      <c r="P1907" s="131"/>
      <c r="Q1907" s="381"/>
      <c r="R1907" s="381"/>
      <c r="S1907" s="381"/>
    </row>
    <row r="1908" spans="1:19" ht="12.75" customHeight="1" x14ac:dyDescent="0.25">
      <c r="A1908" s="128" t="str">
        <f t="shared" si="31"/>
        <v/>
      </c>
      <c r="B1908" s="129"/>
      <c r="C1908" s="130"/>
      <c r="D1908" s="98"/>
      <c r="E1908" s="95"/>
      <c r="F1908" s="187"/>
      <c r="G1908" s="98"/>
      <c r="H1908" s="98"/>
      <c r="I1908" s="95"/>
      <c r="J1908" s="131" t="str">
        <f t="shared" si="30"/>
        <v/>
      </c>
      <c r="K1908" s="131"/>
      <c r="L1908" s="132"/>
      <c r="M1908" s="131"/>
      <c r="N1908" s="134"/>
      <c r="O1908" s="95"/>
      <c r="P1908" s="131"/>
      <c r="Q1908" s="381"/>
      <c r="R1908" s="381"/>
      <c r="S1908" s="381"/>
    </row>
    <row r="1909" spans="1:19" ht="12.75" customHeight="1" x14ac:dyDescent="0.25">
      <c r="A1909" s="128" t="str">
        <f t="shared" si="31"/>
        <v/>
      </c>
      <c r="B1909" s="129"/>
      <c r="C1909" s="130"/>
      <c r="D1909" s="98"/>
      <c r="E1909" s="95"/>
      <c r="F1909" s="187"/>
      <c r="G1909" s="98"/>
      <c r="H1909" s="98"/>
      <c r="I1909" s="95"/>
      <c r="J1909" s="131" t="str">
        <f t="shared" si="30"/>
        <v/>
      </c>
      <c r="K1909" s="131"/>
      <c r="L1909" s="132"/>
      <c r="M1909" s="131"/>
      <c r="N1909" s="134"/>
      <c r="O1909" s="95"/>
      <c r="P1909" s="131"/>
      <c r="Q1909" s="381"/>
      <c r="R1909" s="381"/>
      <c r="S1909" s="381"/>
    </row>
    <row r="1910" spans="1:19" ht="12.75" customHeight="1" x14ac:dyDescent="0.25">
      <c r="A1910" s="128" t="str">
        <f t="shared" si="31"/>
        <v/>
      </c>
      <c r="B1910" s="129"/>
      <c r="C1910" s="130"/>
      <c r="D1910" s="98"/>
      <c r="E1910" s="95"/>
      <c r="F1910" s="187"/>
      <c r="G1910" s="98"/>
      <c r="H1910" s="98"/>
      <c r="I1910" s="95"/>
      <c r="J1910" s="131" t="str">
        <f t="shared" si="30"/>
        <v/>
      </c>
      <c r="K1910" s="131"/>
      <c r="L1910" s="132"/>
      <c r="M1910" s="131"/>
      <c r="N1910" s="134"/>
      <c r="O1910" s="95"/>
      <c r="P1910" s="131"/>
      <c r="Q1910" s="381"/>
      <c r="R1910" s="381"/>
      <c r="S1910" s="381"/>
    </row>
    <row r="1911" spans="1:19" ht="12.75" customHeight="1" x14ac:dyDescent="0.25">
      <c r="A1911" s="128" t="str">
        <f t="shared" si="31"/>
        <v/>
      </c>
      <c r="B1911" s="129"/>
      <c r="C1911" s="130"/>
      <c r="D1911" s="98"/>
      <c r="E1911" s="95"/>
      <c r="F1911" s="187"/>
      <c r="G1911" s="98"/>
      <c r="H1911" s="98"/>
      <c r="I1911" s="95"/>
      <c r="J1911" s="131" t="str">
        <f t="shared" si="30"/>
        <v/>
      </c>
      <c r="K1911" s="131"/>
      <c r="L1911" s="132"/>
      <c r="M1911" s="131"/>
      <c r="N1911" s="134"/>
      <c r="O1911" s="95"/>
      <c r="P1911" s="131"/>
      <c r="Q1911" s="381"/>
      <c r="R1911" s="381"/>
      <c r="S1911" s="381"/>
    </row>
    <row r="1912" spans="1:19" ht="12.75" customHeight="1" x14ac:dyDescent="0.25">
      <c r="A1912" s="128" t="str">
        <f t="shared" si="31"/>
        <v/>
      </c>
      <c r="B1912" s="129"/>
      <c r="C1912" s="130"/>
      <c r="D1912" s="98"/>
      <c r="E1912" s="95"/>
      <c r="F1912" s="187"/>
      <c r="G1912" s="98"/>
      <c r="H1912" s="98"/>
      <c r="I1912" s="95"/>
      <c r="J1912" s="131" t="str">
        <f t="shared" si="30"/>
        <v/>
      </c>
      <c r="K1912" s="131"/>
      <c r="L1912" s="132"/>
      <c r="M1912" s="131"/>
      <c r="N1912" s="134"/>
      <c r="O1912" s="95"/>
      <c r="P1912" s="131"/>
      <c r="Q1912" s="381"/>
      <c r="R1912" s="381"/>
      <c r="S1912" s="381"/>
    </row>
    <row r="1913" spans="1:19" ht="12.75" customHeight="1" x14ac:dyDescent="0.25">
      <c r="A1913" s="128" t="str">
        <f t="shared" si="31"/>
        <v/>
      </c>
      <c r="B1913" s="129"/>
      <c r="C1913" s="130"/>
      <c r="D1913" s="98"/>
      <c r="E1913" s="95"/>
      <c r="F1913" s="187"/>
      <c r="G1913" s="98"/>
      <c r="H1913" s="98"/>
      <c r="I1913" s="95"/>
      <c r="J1913" s="131" t="str">
        <f t="shared" si="30"/>
        <v/>
      </c>
      <c r="K1913" s="131"/>
      <c r="L1913" s="132"/>
      <c r="M1913" s="131"/>
      <c r="N1913" s="134"/>
      <c r="O1913" s="95"/>
      <c r="P1913" s="131"/>
      <c r="Q1913" s="381"/>
      <c r="R1913" s="381"/>
      <c r="S1913" s="381"/>
    </row>
    <row r="1914" spans="1:19" ht="12.75" customHeight="1" x14ac:dyDescent="0.25">
      <c r="A1914" s="128" t="str">
        <f t="shared" si="31"/>
        <v/>
      </c>
      <c r="B1914" s="129"/>
      <c r="C1914" s="130"/>
      <c r="D1914" s="98"/>
      <c r="E1914" s="95"/>
      <c r="F1914" s="187"/>
      <c r="G1914" s="98"/>
      <c r="H1914" s="98"/>
      <c r="I1914" s="95"/>
      <c r="J1914" s="131" t="str">
        <f t="shared" si="30"/>
        <v/>
      </c>
      <c r="K1914" s="131"/>
      <c r="L1914" s="132"/>
      <c r="M1914" s="131"/>
      <c r="N1914" s="134"/>
      <c r="O1914" s="95"/>
      <c r="P1914" s="131"/>
      <c r="Q1914" s="381"/>
      <c r="R1914" s="381"/>
      <c r="S1914" s="381"/>
    </row>
    <row r="1915" spans="1:19" ht="12.75" customHeight="1" x14ac:dyDescent="0.25">
      <c r="A1915" s="128" t="str">
        <f t="shared" si="31"/>
        <v/>
      </c>
      <c r="B1915" s="129"/>
      <c r="C1915" s="130"/>
      <c r="D1915" s="98"/>
      <c r="E1915" s="95"/>
      <c r="F1915" s="187"/>
      <c r="G1915" s="98"/>
      <c r="H1915" s="98"/>
      <c r="I1915" s="95"/>
      <c r="J1915" s="131" t="str">
        <f t="shared" si="30"/>
        <v/>
      </c>
      <c r="K1915" s="131"/>
      <c r="L1915" s="132"/>
      <c r="M1915" s="131"/>
      <c r="N1915" s="134"/>
      <c r="O1915" s="95"/>
      <c r="P1915" s="131"/>
      <c r="Q1915" s="381"/>
      <c r="R1915" s="381"/>
      <c r="S1915" s="381"/>
    </row>
    <row r="1916" spans="1:19" ht="12.75" customHeight="1" x14ac:dyDescent="0.25">
      <c r="A1916" s="128" t="str">
        <f t="shared" si="31"/>
        <v/>
      </c>
      <c r="B1916" s="129"/>
      <c r="C1916" s="130"/>
      <c r="D1916" s="98"/>
      <c r="E1916" s="95"/>
      <c r="F1916" s="187"/>
      <c r="G1916" s="98"/>
      <c r="H1916" s="98"/>
      <c r="I1916" s="95"/>
      <c r="J1916" s="131" t="str">
        <f t="shared" si="30"/>
        <v/>
      </c>
      <c r="K1916" s="131"/>
      <c r="L1916" s="132"/>
      <c r="M1916" s="131"/>
      <c r="N1916" s="134"/>
      <c r="O1916" s="95"/>
      <c r="P1916" s="131"/>
      <c r="Q1916" s="381"/>
      <c r="R1916" s="381"/>
      <c r="S1916" s="381"/>
    </row>
    <row r="1917" spans="1:19" ht="12.75" customHeight="1" x14ac:dyDescent="0.25">
      <c r="A1917" s="128" t="str">
        <f t="shared" si="31"/>
        <v/>
      </c>
      <c r="B1917" s="129"/>
      <c r="C1917" s="130"/>
      <c r="D1917" s="98"/>
      <c r="E1917" s="95"/>
      <c r="F1917" s="187"/>
      <c r="G1917" s="98"/>
      <c r="H1917" s="98"/>
      <c r="I1917" s="95"/>
      <c r="J1917" s="131" t="str">
        <f t="shared" si="30"/>
        <v/>
      </c>
      <c r="K1917" s="131"/>
      <c r="L1917" s="132"/>
      <c r="M1917" s="131"/>
      <c r="N1917" s="134"/>
      <c r="O1917" s="95"/>
      <c r="P1917" s="131"/>
      <c r="Q1917" s="381"/>
      <c r="R1917" s="381"/>
      <c r="S1917" s="381"/>
    </row>
    <row r="1918" spans="1:19" ht="12.75" customHeight="1" x14ac:dyDescent="0.25">
      <c r="A1918" s="128" t="str">
        <f t="shared" si="31"/>
        <v/>
      </c>
      <c r="B1918" s="129"/>
      <c r="C1918" s="130"/>
      <c r="D1918" s="98"/>
      <c r="E1918" s="95"/>
      <c r="F1918" s="187"/>
      <c r="G1918" s="98"/>
      <c r="H1918" s="98"/>
      <c r="I1918" s="95"/>
      <c r="J1918" s="131" t="str">
        <f t="shared" si="30"/>
        <v/>
      </c>
      <c r="K1918" s="131"/>
      <c r="L1918" s="132"/>
      <c r="M1918" s="131"/>
      <c r="N1918" s="134"/>
      <c r="O1918" s="95"/>
      <c r="P1918" s="131"/>
      <c r="Q1918" s="381"/>
      <c r="R1918" s="381"/>
      <c r="S1918" s="381"/>
    </row>
    <row r="1919" spans="1:19" ht="12.75" customHeight="1" x14ac:dyDescent="0.25">
      <c r="A1919" s="128" t="str">
        <f t="shared" si="31"/>
        <v/>
      </c>
      <c r="B1919" s="129"/>
      <c r="C1919" s="130"/>
      <c r="D1919" s="98"/>
      <c r="E1919" s="95"/>
      <c r="F1919" s="187"/>
      <c r="G1919" s="98"/>
      <c r="H1919" s="98"/>
      <c r="I1919" s="95"/>
      <c r="J1919" s="131" t="str">
        <f t="shared" si="30"/>
        <v/>
      </c>
      <c r="K1919" s="131"/>
      <c r="L1919" s="132"/>
      <c r="M1919" s="131"/>
      <c r="N1919" s="134"/>
      <c r="O1919" s="95"/>
      <c r="P1919" s="131"/>
      <c r="Q1919" s="381"/>
      <c r="R1919" s="381"/>
      <c r="S1919" s="381"/>
    </row>
    <row r="1920" spans="1:19" ht="12.75" customHeight="1" x14ac:dyDescent="0.25">
      <c r="A1920" s="128" t="str">
        <f t="shared" si="31"/>
        <v/>
      </c>
      <c r="B1920" s="129"/>
      <c r="C1920" s="130"/>
      <c r="D1920" s="98"/>
      <c r="E1920" s="95"/>
      <c r="F1920" s="187"/>
      <c r="G1920" s="98"/>
      <c r="H1920" s="98"/>
      <c r="I1920" s="95"/>
      <c r="J1920" s="131" t="str">
        <f t="shared" si="30"/>
        <v/>
      </c>
      <c r="K1920" s="131"/>
      <c r="L1920" s="132"/>
      <c r="M1920" s="131"/>
      <c r="N1920" s="134"/>
      <c r="O1920" s="95"/>
      <c r="P1920" s="131"/>
      <c r="Q1920" s="381"/>
      <c r="R1920" s="381"/>
      <c r="S1920" s="381"/>
    </row>
    <row r="1921" spans="1:19" ht="12.75" customHeight="1" x14ac:dyDescent="0.25">
      <c r="A1921" s="128" t="str">
        <f t="shared" si="31"/>
        <v/>
      </c>
      <c r="B1921" s="129"/>
      <c r="C1921" s="130"/>
      <c r="D1921" s="98"/>
      <c r="E1921" s="95"/>
      <c r="F1921" s="187"/>
      <c r="G1921" s="98"/>
      <c r="H1921" s="98"/>
      <c r="I1921" s="95"/>
      <c r="J1921" s="131" t="str">
        <f t="shared" si="30"/>
        <v/>
      </c>
      <c r="K1921" s="131"/>
      <c r="L1921" s="132"/>
      <c r="M1921" s="131"/>
      <c r="N1921" s="134"/>
      <c r="O1921" s="95"/>
      <c r="P1921" s="131"/>
      <c r="Q1921" s="381"/>
      <c r="R1921" s="381"/>
      <c r="S1921" s="381"/>
    </row>
    <row r="1922" spans="1:19" ht="12.75" customHeight="1" x14ac:dyDescent="0.25">
      <c r="A1922" s="128" t="str">
        <f t="shared" si="31"/>
        <v/>
      </c>
      <c r="B1922" s="129"/>
      <c r="C1922" s="130"/>
      <c r="D1922" s="98"/>
      <c r="E1922" s="95"/>
      <c r="F1922" s="187"/>
      <c r="G1922" s="98"/>
      <c r="H1922" s="98"/>
      <c r="I1922" s="95"/>
      <c r="J1922" s="131" t="str">
        <f t="shared" si="30"/>
        <v/>
      </c>
      <c r="K1922" s="131"/>
      <c r="L1922" s="132"/>
      <c r="M1922" s="131"/>
      <c r="N1922" s="134"/>
      <c r="O1922" s="95"/>
      <c r="P1922" s="131"/>
      <c r="Q1922" s="381"/>
      <c r="R1922" s="381"/>
      <c r="S1922" s="381"/>
    </row>
    <row r="1923" spans="1:19" ht="12.75" customHeight="1" x14ac:dyDescent="0.25">
      <c r="A1923" s="128" t="str">
        <f t="shared" si="31"/>
        <v/>
      </c>
      <c r="B1923" s="129"/>
      <c r="C1923" s="130"/>
      <c r="D1923" s="98"/>
      <c r="E1923" s="95"/>
      <c r="F1923" s="187"/>
      <c r="G1923" s="98"/>
      <c r="H1923" s="98"/>
      <c r="I1923" s="95"/>
      <c r="J1923" s="131" t="str">
        <f t="shared" si="30"/>
        <v/>
      </c>
      <c r="K1923" s="131"/>
      <c r="L1923" s="132"/>
      <c r="M1923" s="131"/>
      <c r="N1923" s="134"/>
      <c r="O1923" s="95"/>
      <c r="P1923" s="131"/>
      <c r="Q1923" s="381"/>
      <c r="R1923" s="381"/>
      <c r="S1923" s="381"/>
    </row>
    <row r="1924" spans="1:19" ht="12.75" customHeight="1" x14ac:dyDescent="0.25">
      <c r="A1924" s="128" t="str">
        <f t="shared" si="31"/>
        <v/>
      </c>
      <c r="B1924" s="129"/>
      <c r="C1924" s="130"/>
      <c r="D1924" s="98"/>
      <c r="E1924" s="95"/>
      <c r="F1924" s="187"/>
      <c r="G1924" s="98"/>
      <c r="H1924" s="98"/>
      <c r="I1924" s="95"/>
      <c r="J1924" s="131" t="str">
        <f t="shared" si="30"/>
        <v/>
      </c>
      <c r="K1924" s="131"/>
      <c r="L1924" s="132"/>
      <c r="M1924" s="131"/>
      <c r="N1924" s="134"/>
      <c r="O1924" s="95"/>
      <c r="P1924" s="131"/>
      <c r="Q1924" s="381"/>
      <c r="R1924" s="381"/>
      <c r="S1924" s="381"/>
    </row>
    <row r="1925" spans="1:19" ht="12.75" customHeight="1" x14ac:dyDescent="0.25">
      <c r="A1925" s="128" t="str">
        <f t="shared" si="31"/>
        <v/>
      </c>
      <c r="B1925" s="129"/>
      <c r="C1925" s="130"/>
      <c r="D1925" s="98"/>
      <c r="E1925" s="95"/>
      <c r="F1925" s="187"/>
      <c r="G1925" s="98"/>
      <c r="H1925" s="98"/>
      <c r="I1925" s="95"/>
      <c r="J1925" s="131" t="str">
        <f t="shared" si="30"/>
        <v/>
      </c>
      <c r="K1925" s="131"/>
      <c r="L1925" s="132"/>
      <c r="M1925" s="131"/>
      <c r="N1925" s="134"/>
      <c r="O1925" s="95"/>
      <c r="P1925" s="131"/>
      <c r="Q1925" s="381"/>
      <c r="R1925" s="381"/>
      <c r="S1925" s="381"/>
    </row>
    <row r="1926" spans="1:19" ht="12.75" customHeight="1" x14ac:dyDescent="0.25">
      <c r="A1926" s="128" t="str">
        <f t="shared" si="31"/>
        <v/>
      </c>
      <c r="B1926" s="129"/>
      <c r="C1926" s="130"/>
      <c r="D1926" s="98"/>
      <c r="E1926" s="95"/>
      <c r="F1926" s="187"/>
      <c r="G1926" s="98"/>
      <c r="H1926" s="98"/>
      <c r="I1926" s="95"/>
      <c r="J1926" s="131" t="str">
        <f t="shared" si="30"/>
        <v/>
      </c>
      <c r="K1926" s="131"/>
      <c r="L1926" s="132"/>
      <c r="M1926" s="131"/>
      <c r="N1926" s="134"/>
      <c r="O1926" s="95"/>
      <c r="P1926" s="131"/>
      <c r="Q1926" s="381"/>
      <c r="R1926" s="381"/>
      <c r="S1926" s="381"/>
    </row>
    <row r="1927" spans="1:19" ht="12.75" customHeight="1" x14ac:dyDescent="0.25">
      <c r="A1927" s="128" t="str">
        <f t="shared" si="31"/>
        <v/>
      </c>
      <c r="B1927" s="129"/>
      <c r="C1927" s="130"/>
      <c r="D1927" s="98"/>
      <c r="E1927" s="95"/>
      <c r="F1927" s="187"/>
      <c r="G1927" s="98"/>
      <c r="H1927" s="98"/>
      <c r="I1927" s="95"/>
      <c r="J1927" s="131" t="str">
        <f t="shared" si="30"/>
        <v/>
      </c>
      <c r="K1927" s="131"/>
      <c r="L1927" s="132"/>
      <c r="M1927" s="131"/>
      <c r="N1927" s="134"/>
      <c r="O1927" s="95"/>
      <c r="P1927" s="131"/>
      <c r="Q1927" s="381"/>
      <c r="R1927" s="381"/>
      <c r="S1927" s="381"/>
    </row>
    <row r="1928" spans="1:19" ht="12.75" customHeight="1" x14ac:dyDescent="0.25">
      <c r="A1928" s="128" t="str">
        <f t="shared" si="31"/>
        <v/>
      </c>
      <c r="B1928" s="129"/>
      <c r="C1928" s="130"/>
      <c r="D1928" s="98"/>
      <c r="E1928" s="95"/>
      <c r="F1928" s="187"/>
      <c r="G1928" s="98"/>
      <c r="H1928" s="98"/>
      <c r="I1928" s="95"/>
      <c r="J1928" s="131" t="str">
        <f t="shared" si="30"/>
        <v/>
      </c>
      <c r="K1928" s="131"/>
      <c r="L1928" s="132"/>
      <c r="M1928" s="131"/>
      <c r="N1928" s="134"/>
      <c r="O1928" s="95"/>
      <c r="P1928" s="131"/>
      <c r="Q1928" s="381"/>
      <c r="R1928" s="381"/>
      <c r="S1928" s="381"/>
    </row>
    <row r="1929" spans="1:19" ht="12.75" customHeight="1" x14ac:dyDescent="0.25">
      <c r="A1929" s="128" t="str">
        <f t="shared" si="31"/>
        <v/>
      </c>
      <c r="B1929" s="129"/>
      <c r="C1929" s="130"/>
      <c r="D1929" s="98"/>
      <c r="E1929" s="95"/>
      <c r="F1929" s="187"/>
      <c r="G1929" s="98"/>
      <c r="H1929" s="98"/>
      <c r="I1929" s="95"/>
      <c r="J1929" s="131" t="str">
        <f t="shared" si="30"/>
        <v/>
      </c>
      <c r="K1929" s="131"/>
      <c r="L1929" s="132"/>
      <c r="M1929" s="131"/>
      <c r="N1929" s="134"/>
      <c r="O1929" s="95"/>
      <c r="P1929" s="131"/>
      <c r="Q1929" s="381"/>
      <c r="R1929" s="381"/>
      <c r="S1929" s="381"/>
    </row>
    <row r="1930" spans="1:19" ht="12.75" customHeight="1" x14ac:dyDescent="0.25">
      <c r="A1930" s="128" t="str">
        <f t="shared" si="31"/>
        <v/>
      </c>
      <c r="B1930" s="129"/>
      <c r="C1930" s="130"/>
      <c r="D1930" s="98"/>
      <c r="E1930" s="95"/>
      <c r="F1930" s="187"/>
      <c r="G1930" s="98"/>
      <c r="H1930" s="98"/>
      <c r="I1930" s="95"/>
      <c r="J1930" s="131" t="str">
        <f t="shared" si="30"/>
        <v/>
      </c>
      <c r="K1930" s="131"/>
      <c r="L1930" s="132"/>
      <c r="M1930" s="131"/>
      <c r="N1930" s="134"/>
      <c r="O1930" s="95"/>
      <c r="P1930" s="131"/>
      <c r="Q1930" s="381"/>
      <c r="R1930" s="381"/>
      <c r="S1930" s="381"/>
    </row>
    <row r="1931" spans="1:19" ht="12.75" customHeight="1" x14ac:dyDescent="0.25">
      <c r="A1931" s="128" t="str">
        <f t="shared" si="31"/>
        <v/>
      </c>
      <c r="B1931" s="129"/>
      <c r="C1931" s="130"/>
      <c r="D1931" s="98"/>
      <c r="E1931" s="95"/>
      <c r="F1931" s="187"/>
      <c r="G1931" s="98"/>
      <c r="H1931" s="98"/>
      <c r="I1931" s="95"/>
      <c r="J1931" s="131" t="str">
        <f t="shared" si="30"/>
        <v/>
      </c>
      <c r="K1931" s="131"/>
      <c r="L1931" s="132"/>
      <c r="M1931" s="131"/>
      <c r="N1931" s="134"/>
      <c r="O1931" s="95"/>
      <c r="P1931" s="131"/>
      <c r="Q1931" s="381"/>
      <c r="R1931" s="381"/>
      <c r="S1931" s="381"/>
    </row>
    <row r="1932" spans="1:19" ht="12.75" customHeight="1" x14ac:dyDescent="0.25">
      <c r="A1932" s="128" t="str">
        <f t="shared" si="31"/>
        <v/>
      </c>
      <c r="B1932" s="129"/>
      <c r="C1932" s="130"/>
      <c r="D1932" s="98"/>
      <c r="E1932" s="95"/>
      <c r="F1932" s="187"/>
      <c r="G1932" s="98"/>
      <c r="H1932" s="98"/>
      <c r="I1932" s="95"/>
      <c r="J1932" s="131" t="str">
        <f t="shared" si="30"/>
        <v/>
      </c>
      <c r="K1932" s="131"/>
      <c r="L1932" s="132"/>
      <c r="M1932" s="131"/>
      <c r="N1932" s="134"/>
      <c r="O1932" s="95"/>
      <c r="P1932" s="131"/>
      <c r="Q1932" s="381"/>
      <c r="R1932" s="381"/>
      <c r="S1932" s="381"/>
    </row>
    <row r="1933" spans="1:19" ht="12.75" customHeight="1" x14ac:dyDescent="0.25">
      <c r="A1933" s="128" t="str">
        <f t="shared" si="31"/>
        <v/>
      </c>
      <c r="B1933" s="129"/>
      <c r="C1933" s="130"/>
      <c r="D1933" s="98"/>
      <c r="E1933" s="95"/>
      <c r="F1933" s="187"/>
      <c r="G1933" s="98"/>
      <c r="H1933" s="98"/>
      <c r="I1933" s="95"/>
      <c r="J1933" s="131" t="str">
        <f t="shared" si="30"/>
        <v/>
      </c>
      <c r="K1933" s="131"/>
      <c r="L1933" s="132"/>
      <c r="M1933" s="131"/>
      <c r="N1933" s="134"/>
      <c r="O1933" s="95"/>
      <c r="P1933" s="131"/>
      <c r="Q1933" s="381"/>
      <c r="R1933" s="381"/>
      <c r="S1933" s="381"/>
    </row>
    <row r="1934" spans="1:19" ht="12.75" customHeight="1" x14ac:dyDescent="0.25">
      <c r="A1934" s="128" t="str">
        <f t="shared" si="31"/>
        <v/>
      </c>
      <c r="B1934" s="129"/>
      <c r="C1934" s="130"/>
      <c r="D1934" s="98"/>
      <c r="E1934" s="95"/>
      <c r="F1934" s="187"/>
      <c r="G1934" s="98"/>
      <c r="H1934" s="98"/>
      <c r="I1934" s="95"/>
      <c r="J1934" s="131" t="str">
        <f t="shared" si="30"/>
        <v/>
      </c>
      <c r="K1934" s="131"/>
      <c r="L1934" s="132"/>
      <c r="M1934" s="131"/>
      <c r="N1934" s="134"/>
      <c r="O1934" s="95"/>
      <c r="P1934" s="131"/>
      <c r="Q1934" s="381"/>
      <c r="R1934" s="381"/>
      <c r="S1934" s="381"/>
    </row>
    <row r="1935" spans="1:19" ht="12.75" customHeight="1" x14ac:dyDescent="0.25">
      <c r="A1935" s="128" t="str">
        <f t="shared" si="31"/>
        <v/>
      </c>
      <c r="B1935" s="129"/>
      <c r="C1935" s="130"/>
      <c r="D1935" s="98"/>
      <c r="E1935" s="95"/>
      <c r="F1935" s="187"/>
      <c r="G1935" s="98"/>
      <c r="H1935" s="98"/>
      <c r="I1935" s="95"/>
      <c r="J1935" s="131" t="str">
        <f t="shared" si="30"/>
        <v/>
      </c>
      <c r="K1935" s="131"/>
      <c r="L1935" s="132"/>
      <c r="M1935" s="131"/>
      <c r="N1935" s="134"/>
      <c r="O1935" s="95"/>
      <c r="P1935" s="131"/>
      <c r="Q1935" s="381"/>
      <c r="R1935" s="381"/>
      <c r="S1935" s="381"/>
    </row>
    <row r="1936" spans="1:19" ht="12.75" customHeight="1" x14ac:dyDescent="0.25">
      <c r="A1936" s="128" t="str">
        <f t="shared" si="31"/>
        <v/>
      </c>
      <c r="B1936" s="129"/>
      <c r="C1936" s="130"/>
      <c r="D1936" s="98"/>
      <c r="E1936" s="95"/>
      <c r="F1936" s="187"/>
      <c r="G1936" s="98"/>
      <c r="H1936" s="98"/>
      <c r="I1936" s="95"/>
      <c r="J1936" s="131" t="str">
        <f t="shared" si="30"/>
        <v/>
      </c>
      <c r="K1936" s="131"/>
      <c r="L1936" s="132"/>
      <c r="M1936" s="131"/>
      <c r="N1936" s="134"/>
      <c r="O1936" s="95"/>
      <c r="P1936" s="131"/>
      <c r="Q1936" s="381"/>
      <c r="R1936" s="381"/>
      <c r="S1936" s="381"/>
    </row>
    <row r="1937" spans="1:19" ht="12.75" customHeight="1" x14ac:dyDescent="0.25">
      <c r="A1937" s="128" t="str">
        <f t="shared" si="31"/>
        <v/>
      </c>
      <c r="B1937" s="129"/>
      <c r="C1937" s="130"/>
      <c r="D1937" s="98"/>
      <c r="E1937" s="95"/>
      <c r="F1937" s="187"/>
      <c r="G1937" s="98"/>
      <c r="H1937" s="98"/>
      <c r="I1937" s="95"/>
      <c r="J1937" s="131" t="str">
        <f t="shared" si="30"/>
        <v/>
      </c>
      <c r="K1937" s="131"/>
      <c r="L1937" s="132"/>
      <c r="M1937" s="131"/>
      <c r="N1937" s="134"/>
      <c r="O1937" s="95"/>
      <c r="P1937" s="131"/>
      <c r="Q1937" s="381"/>
      <c r="R1937" s="381"/>
      <c r="S1937" s="381"/>
    </row>
    <row r="1938" spans="1:19" ht="12.75" customHeight="1" x14ac:dyDescent="0.25">
      <c r="A1938" s="128" t="str">
        <f t="shared" si="31"/>
        <v/>
      </c>
      <c r="B1938" s="129"/>
      <c r="C1938" s="130"/>
      <c r="D1938" s="98"/>
      <c r="E1938" s="95"/>
      <c r="F1938" s="187"/>
      <c r="G1938" s="98"/>
      <c r="H1938" s="98"/>
      <c r="I1938" s="95"/>
      <c r="J1938" s="131" t="str">
        <f t="shared" si="30"/>
        <v/>
      </c>
      <c r="K1938" s="131"/>
      <c r="L1938" s="132"/>
      <c r="M1938" s="131"/>
      <c r="N1938" s="134"/>
      <c r="O1938" s="95"/>
      <c r="P1938" s="131"/>
      <c r="Q1938" s="381"/>
      <c r="R1938" s="381"/>
      <c r="S1938" s="381"/>
    </row>
    <row r="1939" spans="1:19" ht="12.75" customHeight="1" x14ac:dyDescent="0.25">
      <c r="A1939" s="128" t="str">
        <f t="shared" si="31"/>
        <v/>
      </c>
      <c r="B1939" s="129"/>
      <c r="C1939" s="130"/>
      <c r="D1939" s="98"/>
      <c r="E1939" s="95"/>
      <c r="F1939" s="187"/>
      <c r="G1939" s="98"/>
      <c r="H1939" s="98"/>
      <c r="I1939" s="95"/>
      <c r="J1939" s="131" t="str">
        <f t="shared" si="30"/>
        <v/>
      </c>
      <c r="K1939" s="131"/>
      <c r="L1939" s="132"/>
      <c r="M1939" s="131"/>
      <c r="N1939" s="134"/>
      <c r="O1939" s="95"/>
      <c r="P1939" s="131"/>
      <c r="Q1939" s="381"/>
      <c r="R1939" s="381"/>
      <c r="S1939" s="381"/>
    </row>
    <row r="1940" spans="1:19" ht="12.75" customHeight="1" x14ac:dyDescent="0.25">
      <c r="A1940" s="128" t="str">
        <f t="shared" si="31"/>
        <v/>
      </c>
      <c r="B1940" s="129"/>
      <c r="C1940" s="130"/>
      <c r="D1940" s="98"/>
      <c r="E1940" s="95"/>
      <c r="F1940" s="187"/>
      <c r="G1940" s="98"/>
      <c r="H1940" s="98"/>
      <c r="I1940" s="95"/>
      <c r="J1940" s="131" t="str">
        <f t="shared" si="30"/>
        <v/>
      </c>
      <c r="K1940" s="131"/>
      <c r="L1940" s="132"/>
      <c r="M1940" s="131"/>
      <c r="N1940" s="134"/>
      <c r="O1940" s="95"/>
      <c r="P1940" s="131"/>
      <c r="Q1940" s="381"/>
      <c r="R1940" s="381"/>
      <c r="S1940" s="381"/>
    </row>
    <row r="1941" spans="1:19" ht="12.75" customHeight="1" x14ac:dyDescent="0.25">
      <c r="A1941" s="128" t="str">
        <f t="shared" si="31"/>
        <v/>
      </c>
      <c r="B1941" s="129"/>
      <c r="C1941" s="130"/>
      <c r="D1941" s="98"/>
      <c r="E1941" s="95"/>
      <c r="F1941" s="187"/>
      <c r="G1941" s="98"/>
      <c r="H1941" s="98"/>
      <c r="I1941" s="95"/>
      <c r="J1941" s="131" t="str">
        <f t="shared" si="30"/>
        <v/>
      </c>
      <c r="K1941" s="131"/>
      <c r="L1941" s="132"/>
      <c r="M1941" s="131"/>
      <c r="N1941" s="134"/>
      <c r="O1941" s="95"/>
      <c r="P1941" s="131"/>
      <c r="Q1941" s="381"/>
      <c r="R1941" s="381"/>
      <c r="S1941" s="381"/>
    </row>
    <row r="1942" spans="1:19" ht="12.75" customHeight="1" x14ac:dyDescent="0.25">
      <c r="A1942" s="128" t="str">
        <f t="shared" si="31"/>
        <v/>
      </c>
      <c r="B1942" s="129"/>
      <c r="C1942" s="130"/>
      <c r="D1942" s="98"/>
      <c r="E1942" s="95"/>
      <c r="F1942" s="187"/>
      <c r="G1942" s="98"/>
      <c r="H1942" s="98"/>
      <c r="I1942" s="95"/>
      <c r="J1942" s="131" t="str">
        <f t="shared" si="30"/>
        <v/>
      </c>
      <c r="K1942" s="131"/>
      <c r="L1942" s="132"/>
      <c r="M1942" s="131"/>
      <c r="N1942" s="134"/>
      <c r="O1942" s="95"/>
      <c r="P1942" s="131"/>
      <c r="Q1942" s="381"/>
      <c r="R1942" s="381"/>
      <c r="S1942" s="381"/>
    </row>
    <row r="1943" spans="1:19" ht="12.75" customHeight="1" x14ac:dyDescent="0.25">
      <c r="A1943" s="128" t="str">
        <f t="shared" si="31"/>
        <v/>
      </c>
      <c r="B1943" s="129"/>
      <c r="C1943" s="130"/>
      <c r="D1943" s="98"/>
      <c r="E1943" s="95"/>
      <c r="F1943" s="187"/>
      <c r="G1943" s="98"/>
      <c r="H1943" s="98"/>
      <c r="I1943" s="95"/>
      <c r="J1943" s="131" t="str">
        <f t="shared" si="30"/>
        <v/>
      </c>
      <c r="K1943" s="131"/>
      <c r="L1943" s="132"/>
      <c r="M1943" s="131"/>
      <c r="N1943" s="134"/>
      <c r="O1943" s="95"/>
      <c r="P1943" s="131"/>
      <c r="Q1943" s="381"/>
      <c r="R1943" s="381"/>
      <c r="S1943" s="381"/>
    </row>
    <row r="1944" spans="1:19" ht="12.75" customHeight="1" x14ac:dyDescent="0.25">
      <c r="A1944" s="128" t="str">
        <f t="shared" si="31"/>
        <v/>
      </c>
      <c r="B1944" s="129"/>
      <c r="C1944" s="130"/>
      <c r="D1944" s="98"/>
      <c r="E1944" s="95"/>
      <c r="F1944" s="187"/>
      <c r="G1944" s="98"/>
      <c r="H1944" s="98"/>
      <c r="I1944" s="95"/>
      <c r="J1944" s="131" t="str">
        <f t="shared" si="30"/>
        <v/>
      </c>
      <c r="K1944" s="131"/>
      <c r="L1944" s="132"/>
      <c r="M1944" s="131"/>
      <c r="N1944" s="134"/>
      <c r="O1944" s="95"/>
      <c r="P1944" s="131"/>
      <c r="Q1944" s="381"/>
      <c r="R1944" s="381"/>
      <c r="S1944" s="381"/>
    </row>
    <row r="1945" spans="1:19" ht="12.75" customHeight="1" x14ac:dyDescent="0.25">
      <c r="A1945" s="128" t="str">
        <f t="shared" si="31"/>
        <v/>
      </c>
      <c r="B1945" s="129"/>
      <c r="C1945" s="130"/>
      <c r="D1945" s="98"/>
      <c r="E1945" s="95"/>
      <c r="F1945" s="187"/>
      <c r="G1945" s="98"/>
      <c r="H1945" s="98"/>
      <c r="I1945" s="95"/>
      <c r="J1945" s="131" t="str">
        <f t="shared" si="30"/>
        <v/>
      </c>
      <c r="K1945" s="131"/>
      <c r="L1945" s="132"/>
      <c r="M1945" s="131"/>
      <c r="N1945" s="134"/>
      <c r="O1945" s="95"/>
      <c r="P1945" s="131"/>
      <c r="Q1945" s="381"/>
      <c r="R1945" s="381"/>
      <c r="S1945" s="381"/>
    </row>
    <row r="1946" spans="1:19" ht="12.75" customHeight="1" x14ac:dyDescent="0.25">
      <c r="A1946" s="128" t="str">
        <f t="shared" si="31"/>
        <v/>
      </c>
      <c r="B1946" s="129"/>
      <c r="C1946" s="130"/>
      <c r="D1946" s="98"/>
      <c r="E1946" s="95"/>
      <c r="F1946" s="187"/>
      <c r="G1946" s="98"/>
      <c r="H1946" s="98"/>
      <c r="I1946" s="95"/>
      <c r="J1946" s="131" t="str">
        <f t="shared" si="30"/>
        <v/>
      </c>
      <c r="K1946" s="131"/>
      <c r="L1946" s="132"/>
      <c r="M1946" s="131"/>
      <c r="N1946" s="134"/>
      <c r="O1946" s="95"/>
      <c r="P1946" s="131"/>
      <c r="Q1946" s="381"/>
      <c r="R1946" s="381"/>
      <c r="S1946" s="381"/>
    </row>
    <row r="1947" spans="1:19" ht="12.75" customHeight="1" x14ac:dyDescent="0.25">
      <c r="A1947" s="128" t="str">
        <f t="shared" si="31"/>
        <v/>
      </c>
      <c r="B1947" s="129"/>
      <c r="C1947" s="130"/>
      <c r="D1947" s="98"/>
      <c r="E1947" s="95"/>
      <c r="F1947" s="187"/>
      <c r="G1947" s="98"/>
      <c r="H1947" s="98"/>
      <c r="I1947" s="95"/>
      <c r="J1947" s="131" t="str">
        <f t="shared" si="30"/>
        <v/>
      </c>
      <c r="K1947" s="131"/>
      <c r="L1947" s="132"/>
      <c r="M1947" s="131"/>
      <c r="N1947" s="134"/>
      <c r="O1947" s="95"/>
      <c r="P1947" s="131"/>
      <c r="Q1947" s="381"/>
      <c r="R1947" s="381"/>
      <c r="S1947" s="381"/>
    </row>
    <row r="1948" spans="1:19" ht="12.75" customHeight="1" x14ac:dyDescent="0.25">
      <c r="A1948" s="128" t="str">
        <f t="shared" si="31"/>
        <v/>
      </c>
      <c r="B1948" s="129"/>
      <c r="C1948" s="130"/>
      <c r="D1948" s="98"/>
      <c r="E1948" s="95"/>
      <c r="F1948" s="187"/>
      <c r="G1948" s="98"/>
      <c r="H1948" s="98"/>
      <c r="I1948" s="95"/>
      <c r="J1948" s="131" t="str">
        <f t="shared" si="30"/>
        <v/>
      </c>
      <c r="K1948" s="131"/>
      <c r="L1948" s="132"/>
      <c r="M1948" s="131"/>
      <c r="N1948" s="134"/>
      <c r="O1948" s="95"/>
      <c r="P1948" s="131"/>
      <c r="Q1948" s="381"/>
      <c r="R1948" s="381"/>
      <c r="S1948" s="381"/>
    </row>
    <row r="1949" spans="1:19" ht="12.75" customHeight="1" x14ac:dyDescent="0.25">
      <c r="A1949" s="128" t="str">
        <f t="shared" si="31"/>
        <v/>
      </c>
      <c r="B1949" s="129"/>
      <c r="C1949" s="130"/>
      <c r="D1949" s="98"/>
      <c r="E1949" s="95"/>
      <c r="F1949" s="187"/>
      <c r="G1949" s="98"/>
      <c r="H1949" s="98"/>
      <c r="I1949" s="95"/>
      <c r="J1949" s="131" t="str">
        <f t="shared" si="30"/>
        <v/>
      </c>
      <c r="K1949" s="131"/>
      <c r="L1949" s="132"/>
      <c r="M1949" s="131"/>
      <c r="N1949" s="134"/>
      <c r="O1949" s="95"/>
      <c r="P1949" s="131"/>
      <c r="Q1949" s="381"/>
      <c r="R1949" s="381"/>
      <c r="S1949" s="381"/>
    </row>
    <row r="1950" spans="1:19" ht="12.75" customHeight="1" x14ac:dyDescent="0.25">
      <c r="A1950" s="128" t="str">
        <f t="shared" si="31"/>
        <v/>
      </c>
      <c r="B1950" s="129"/>
      <c r="C1950" s="130"/>
      <c r="D1950" s="98"/>
      <c r="E1950" s="95"/>
      <c r="F1950" s="187"/>
      <c r="G1950" s="98"/>
      <c r="H1950" s="98"/>
      <c r="I1950" s="95"/>
      <c r="J1950" s="131" t="str">
        <f t="shared" si="30"/>
        <v/>
      </c>
      <c r="K1950" s="131"/>
      <c r="L1950" s="132"/>
      <c r="M1950" s="131"/>
      <c r="N1950" s="134"/>
      <c r="O1950" s="95"/>
      <c r="P1950" s="131"/>
      <c r="Q1950" s="381"/>
      <c r="R1950" s="381"/>
      <c r="S1950" s="381"/>
    </row>
    <row r="1951" spans="1:19" ht="12.75" customHeight="1" x14ac:dyDescent="0.25">
      <c r="A1951" s="128" t="str">
        <f t="shared" si="31"/>
        <v/>
      </c>
      <c r="B1951" s="129"/>
      <c r="C1951" s="130"/>
      <c r="D1951" s="98"/>
      <c r="E1951" s="95"/>
      <c r="F1951" s="187"/>
      <c r="G1951" s="98"/>
      <c r="H1951" s="98"/>
      <c r="I1951" s="95"/>
      <c r="J1951" s="131" t="str">
        <f t="shared" si="30"/>
        <v/>
      </c>
      <c r="K1951" s="131"/>
      <c r="L1951" s="132"/>
      <c r="M1951" s="131"/>
      <c r="N1951" s="134"/>
      <c r="O1951" s="95"/>
      <c r="P1951" s="131"/>
      <c r="Q1951" s="381"/>
      <c r="R1951" s="381"/>
      <c r="S1951" s="381"/>
    </row>
    <row r="1952" spans="1:19" ht="12.75" customHeight="1" x14ac:dyDescent="0.25">
      <c r="A1952" s="128" t="str">
        <f t="shared" si="31"/>
        <v/>
      </c>
      <c r="B1952" s="129"/>
      <c r="C1952" s="130"/>
      <c r="D1952" s="98"/>
      <c r="E1952" s="95"/>
      <c r="F1952" s="187"/>
      <c r="G1952" s="98"/>
      <c r="H1952" s="98"/>
      <c r="I1952" s="95"/>
      <c r="J1952" s="131" t="str">
        <f t="shared" si="30"/>
        <v/>
      </c>
      <c r="K1952" s="131"/>
      <c r="L1952" s="132"/>
      <c r="M1952" s="131"/>
      <c r="N1952" s="134"/>
      <c r="O1952" s="95"/>
      <c r="P1952" s="131"/>
      <c r="Q1952" s="381"/>
      <c r="R1952" s="381"/>
      <c r="S1952" s="381"/>
    </row>
    <row r="1953" spans="1:19" ht="12.75" customHeight="1" x14ac:dyDescent="0.25">
      <c r="A1953" s="128" t="str">
        <f t="shared" si="31"/>
        <v/>
      </c>
      <c r="B1953" s="129"/>
      <c r="C1953" s="130"/>
      <c r="D1953" s="98"/>
      <c r="E1953" s="95"/>
      <c r="F1953" s="187"/>
      <c r="G1953" s="98"/>
      <c r="H1953" s="98"/>
      <c r="I1953" s="95"/>
      <c r="J1953" s="131" t="str">
        <f t="shared" si="30"/>
        <v/>
      </c>
      <c r="K1953" s="131"/>
      <c r="L1953" s="132"/>
      <c r="M1953" s="131"/>
      <c r="N1953" s="134"/>
      <c r="O1953" s="95"/>
      <c r="P1953" s="131"/>
      <c r="Q1953" s="381"/>
      <c r="R1953" s="381"/>
      <c r="S1953" s="381"/>
    </row>
    <row r="1954" spans="1:19" ht="12.75" customHeight="1" x14ac:dyDescent="0.25">
      <c r="A1954" s="128" t="str">
        <f t="shared" si="31"/>
        <v/>
      </c>
      <c r="B1954" s="129"/>
      <c r="C1954" s="130"/>
      <c r="D1954" s="98"/>
      <c r="E1954" s="95"/>
      <c r="F1954" s="187"/>
      <c r="G1954" s="98"/>
      <c r="H1954" s="98"/>
      <c r="I1954" s="95"/>
      <c r="J1954" s="131" t="str">
        <f t="shared" si="30"/>
        <v/>
      </c>
      <c r="K1954" s="131"/>
      <c r="L1954" s="132"/>
      <c r="M1954" s="131"/>
      <c r="N1954" s="134"/>
      <c r="O1954" s="95"/>
      <c r="P1954" s="131"/>
      <c r="Q1954" s="381"/>
      <c r="R1954" s="381"/>
      <c r="S1954" s="381"/>
    </row>
    <row r="1955" spans="1:19" ht="12.75" customHeight="1" x14ac:dyDescent="0.25">
      <c r="A1955" s="128" t="str">
        <f t="shared" si="31"/>
        <v/>
      </c>
      <c r="B1955" s="129"/>
      <c r="C1955" s="130"/>
      <c r="D1955" s="98"/>
      <c r="E1955" s="95"/>
      <c r="F1955" s="187"/>
      <c r="G1955" s="98"/>
      <c r="H1955" s="98"/>
      <c r="I1955" s="95"/>
      <c r="J1955" s="131" t="str">
        <f t="shared" si="30"/>
        <v/>
      </c>
      <c r="K1955" s="131"/>
      <c r="L1955" s="132"/>
      <c r="M1955" s="131"/>
      <c r="N1955" s="134"/>
      <c r="O1955" s="95"/>
      <c r="P1955" s="131"/>
      <c r="Q1955" s="381"/>
      <c r="R1955" s="381"/>
      <c r="S1955" s="381"/>
    </row>
    <row r="1956" spans="1:19" ht="12.75" customHeight="1" x14ac:dyDescent="0.25">
      <c r="A1956" s="128" t="str">
        <f t="shared" si="31"/>
        <v/>
      </c>
      <c r="B1956" s="129"/>
      <c r="C1956" s="130"/>
      <c r="D1956" s="98"/>
      <c r="E1956" s="95"/>
      <c r="F1956" s="187"/>
      <c r="G1956" s="98"/>
      <c r="H1956" s="98"/>
      <c r="I1956" s="95"/>
      <c r="J1956" s="131" t="str">
        <f t="shared" si="30"/>
        <v/>
      </c>
      <c r="K1956" s="131"/>
      <c r="L1956" s="132"/>
      <c r="M1956" s="131"/>
      <c r="N1956" s="134"/>
      <c r="O1956" s="95"/>
      <c r="P1956" s="131"/>
      <c r="Q1956" s="381"/>
      <c r="R1956" s="381"/>
      <c r="S1956" s="381"/>
    </row>
    <row r="1957" spans="1:19" ht="12.75" customHeight="1" x14ac:dyDescent="0.25">
      <c r="A1957" s="128" t="str">
        <f t="shared" si="31"/>
        <v/>
      </c>
      <c r="B1957" s="129"/>
      <c r="C1957" s="130"/>
      <c r="D1957" s="98"/>
      <c r="E1957" s="95"/>
      <c r="F1957" s="187"/>
      <c r="G1957" s="98"/>
      <c r="H1957" s="98"/>
      <c r="I1957" s="95"/>
      <c r="J1957" s="131" t="str">
        <f t="shared" si="30"/>
        <v/>
      </c>
      <c r="K1957" s="131"/>
      <c r="L1957" s="132"/>
      <c r="M1957" s="131"/>
      <c r="N1957" s="134"/>
      <c r="O1957" s="95"/>
      <c r="P1957" s="131"/>
      <c r="Q1957" s="381"/>
      <c r="R1957" s="381"/>
      <c r="S1957" s="381"/>
    </row>
    <row r="1958" spans="1:19" ht="12.75" customHeight="1" x14ac:dyDescent="0.25">
      <c r="A1958" s="128" t="str">
        <f t="shared" si="31"/>
        <v/>
      </c>
      <c r="B1958" s="129"/>
      <c r="C1958" s="130"/>
      <c r="D1958" s="98"/>
      <c r="E1958" s="95"/>
      <c r="F1958" s="187"/>
      <c r="G1958" s="98"/>
      <c r="H1958" s="98"/>
      <c r="I1958" s="95"/>
      <c r="J1958" s="131" t="str">
        <f t="shared" si="30"/>
        <v/>
      </c>
      <c r="K1958" s="131"/>
      <c r="L1958" s="132"/>
      <c r="M1958" s="131"/>
      <c r="N1958" s="134"/>
      <c r="O1958" s="95"/>
      <c r="P1958" s="131"/>
      <c r="Q1958" s="381"/>
      <c r="R1958" s="381"/>
      <c r="S1958" s="381"/>
    </row>
    <row r="1959" spans="1:19" ht="12.75" customHeight="1" x14ac:dyDescent="0.25">
      <c r="A1959" s="128" t="str">
        <f t="shared" si="31"/>
        <v/>
      </c>
      <c r="B1959" s="129"/>
      <c r="C1959" s="130"/>
      <c r="D1959" s="98"/>
      <c r="E1959" s="95"/>
      <c r="F1959" s="187"/>
      <c r="G1959" s="98"/>
      <c r="H1959" s="98"/>
      <c r="I1959" s="95"/>
      <c r="J1959" s="131" t="str">
        <f t="shared" si="30"/>
        <v/>
      </c>
      <c r="K1959" s="131"/>
      <c r="L1959" s="132"/>
      <c r="M1959" s="131"/>
      <c r="N1959" s="134"/>
      <c r="O1959" s="95"/>
      <c r="P1959" s="131"/>
      <c r="Q1959" s="381"/>
      <c r="R1959" s="381"/>
      <c r="S1959" s="381"/>
    </row>
    <row r="1960" spans="1:19" ht="12.75" customHeight="1" x14ac:dyDescent="0.25">
      <c r="A1960" s="128" t="str">
        <f t="shared" si="31"/>
        <v/>
      </c>
      <c r="B1960" s="129"/>
      <c r="C1960" s="130"/>
      <c r="D1960" s="98"/>
      <c r="E1960" s="95"/>
      <c r="F1960" s="187"/>
      <c r="G1960" s="98"/>
      <c r="H1960" s="98"/>
      <c r="I1960" s="95"/>
      <c r="J1960" s="131" t="str">
        <f t="shared" si="30"/>
        <v/>
      </c>
      <c r="K1960" s="131"/>
      <c r="L1960" s="132"/>
      <c r="M1960" s="131"/>
      <c r="N1960" s="134"/>
      <c r="O1960" s="95"/>
      <c r="P1960" s="131"/>
      <c r="Q1960" s="381"/>
      <c r="R1960" s="381"/>
      <c r="S1960" s="381"/>
    </row>
    <row r="1961" spans="1:19" ht="12.75" customHeight="1" x14ac:dyDescent="0.25">
      <c r="A1961" s="128" t="str">
        <f t="shared" si="31"/>
        <v/>
      </c>
      <c r="B1961" s="129"/>
      <c r="C1961" s="130"/>
      <c r="D1961" s="98"/>
      <c r="E1961" s="95"/>
      <c r="F1961" s="187"/>
      <c r="G1961" s="98"/>
      <c r="H1961" s="98"/>
      <c r="I1961" s="95"/>
      <c r="J1961" s="131" t="str">
        <f t="shared" si="30"/>
        <v/>
      </c>
      <c r="K1961" s="131"/>
      <c r="L1961" s="132"/>
      <c r="M1961" s="131"/>
      <c r="N1961" s="134"/>
      <c r="O1961" s="95"/>
      <c r="P1961" s="131"/>
      <c r="Q1961" s="381"/>
      <c r="R1961" s="381"/>
      <c r="S1961" s="381"/>
    </row>
    <row r="1962" spans="1:19" ht="12.75" customHeight="1" x14ac:dyDescent="0.25">
      <c r="A1962" s="128" t="str">
        <f t="shared" si="31"/>
        <v/>
      </c>
      <c r="B1962" s="129"/>
      <c r="C1962" s="130"/>
      <c r="D1962" s="98"/>
      <c r="E1962" s="95"/>
      <c r="F1962" s="187"/>
      <c r="G1962" s="98"/>
      <c r="H1962" s="98"/>
      <c r="I1962" s="95"/>
      <c r="J1962" s="131" t="str">
        <f t="shared" si="30"/>
        <v/>
      </c>
      <c r="K1962" s="131"/>
      <c r="L1962" s="132"/>
      <c r="M1962" s="131"/>
      <c r="N1962" s="134"/>
      <c r="O1962" s="95"/>
      <c r="P1962" s="131"/>
      <c r="Q1962" s="381"/>
      <c r="R1962" s="381"/>
      <c r="S1962" s="381"/>
    </row>
    <row r="1963" spans="1:19" ht="12.75" customHeight="1" x14ac:dyDescent="0.25">
      <c r="A1963" s="128" t="str">
        <f t="shared" si="31"/>
        <v/>
      </c>
      <c r="B1963" s="129"/>
      <c r="C1963" s="130"/>
      <c r="D1963" s="98"/>
      <c r="E1963" s="95"/>
      <c r="F1963" s="187"/>
      <c r="G1963" s="98"/>
      <c r="H1963" s="98"/>
      <c r="I1963" s="95"/>
      <c r="J1963" s="131" t="str">
        <f t="shared" si="30"/>
        <v/>
      </c>
      <c r="K1963" s="131"/>
      <c r="L1963" s="132"/>
      <c r="M1963" s="131"/>
      <c r="N1963" s="134"/>
      <c r="O1963" s="95"/>
      <c r="P1963" s="131"/>
      <c r="Q1963" s="381"/>
      <c r="R1963" s="381"/>
      <c r="S1963" s="381"/>
    </row>
    <row r="1964" spans="1:19" ht="12.75" customHeight="1" x14ac:dyDescent="0.25">
      <c r="A1964" s="128" t="str">
        <f t="shared" si="31"/>
        <v/>
      </c>
      <c r="B1964" s="129"/>
      <c r="C1964" s="130"/>
      <c r="D1964" s="98"/>
      <c r="E1964" s="95"/>
      <c r="F1964" s="187"/>
      <c r="G1964" s="98"/>
      <c r="H1964" s="98"/>
      <c r="I1964" s="95"/>
      <c r="J1964" s="131" t="str">
        <f t="shared" si="30"/>
        <v/>
      </c>
      <c r="K1964" s="131"/>
      <c r="L1964" s="132"/>
      <c r="M1964" s="131"/>
      <c r="N1964" s="134"/>
      <c r="O1964" s="95"/>
      <c r="P1964" s="131"/>
      <c r="Q1964" s="381"/>
      <c r="R1964" s="381"/>
      <c r="S1964" s="381"/>
    </row>
    <row r="1965" spans="1:19" ht="12.75" customHeight="1" x14ac:dyDescent="0.25">
      <c r="A1965" s="128" t="str">
        <f t="shared" si="31"/>
        <v/>
      </c>
      <c r="B1965" s="129"/>
      <c r="C1965" s="130"/>
      <c r="D1965" s="98"/>
      <c r="E1965" s="95"/>
      <c r="F1965" s="187"/>
      <c r="G1965" s="98"/>
      <c r="H1965" s="98"/>
      <c r="I1965" s="95"/>
      <c r="J1965" s="131" t="str">
        <f t="shared" si="30"/>
        <v/>
      </c>
      <c r="K1965" s="131"/>
      <c r="L1965" s="132"/>
      <c r="M1965" s="131"/>
      <c r="N1965" s="134"/>
      <c r="O1965" s="95"/>
      <c r="P1965" s="131"/>
      <c r="Q1965" s="381"/>
      <c r="R1965" s="381"/>
      <c r="S1965" s="381"/>
    </row>
    <row r="1966" spans="1:19" ht="12.75" customHeight="1" x14ac:dyDescent="0.25">
      <c r="A1966" s="128" t="str">
        <f t="shared" si="31"/>
        <v/>
      </c>
      <c r="B1966" s="129"/>
      <c r="C1966" s="130"/>
      <c r="D1966" s="98"/>
      <c r="E1966" s="95"/>
      <c r="F1966" s="187"/>
      <c r="G1966" s="98"/>
      <c r="H1966" s="98"/>
      <c r="I1966" s="95"/>
      <c r="J1966" s="131" t="str">
        <f t="shared" si="30"/>
        <v/>
      </c>
      <c r="K1966" s="131"/>
      <c r="L1966" s="132"/>
      <c r="M1966" s="131"/>
      <c r="N1966" s="134"/>
      <c r="O1966" s="95"/>
      <c r="P1966" s="131"/>
      <c r="Q1966" s="381"/>
      <c r="R1966" s="381"/>
      <c r="S1966" s="381"/>
    </row>
    <row r="1967" spans="1:19" ht="12.75" customHeight="1" x14ac:dyDescent="0.25">
      <c r="A1967" s="128" t="str">
        <f t="shared" si="31"/>
        <v/>
      </c>
      <c r="B1967" s="129"/>
      <c r="C1967" s="130"/>
      <c r="D1967" s="98"/>
      <c r="E1967" s="95"/>
      <c r="F1967" s="187"/>
      <c r="G1967" s="98"/>
      <c r="H1967" s="98"/>
      <c r="I1967" s="95"/>
      <c r="J1967" s="131" t="str">
        <f t="shared" si="30"/>
        <v/>
      </c>
      <c r="K1967" s="131"/>
      <c r="L1967" s="132"/>
      <c r="M1967" s="131"/>
      <c r="N1967" s="134"/>
      <c r="O1967" s="95"/>
      <c r="P1967" s="131"/>
      <c r="Q1967" s="381"/>
      <c r="R1967" s="381"/>
      <c r="S1967" s="381"/>
    </row>
    <row r="1968" spans="1:19" ht="12.75" customHeight="1" x14ac:dyDescent="0.25">
      <c r="A1968" s="128" t="str">
        <f t="shared" si="31"/>
        <v/>
      </c>
      <c r="B1968" s="129"/>
      <c r="C1968" s="130"/>
      <c r="D1968" s="98"/>
      <c r="E1968" s="95"/>
      <c r="F1968" s="187"/>
      <c r="G1968" s="98"/>
      <c r="H1968" s="98"/>
      <c r="I1968" s="95"/>
      <c r="J1968" s="131" t="str">
        <f t="shared" si="30"/>
        <v/>
      </c>
      <c r="K1968" s="131"/>
      <c r="L1968" s="132"/>
      <c r="M1968" s="131"/>
      <c r="N1968" s="134"/>
      <c r="O1968" s="95"/>
      <c r="P1968" s="131"/>
      <c r="Q1968" s="381"/>
      <c r="R1968" s="381"/>
      <c r="S1968" s="381"/>
    </row>
    <row r="1969" spans="1:19" ht="12.75" customHeight="1" x14ac:dyDescent="0.25">
      <c r="A1969" s="128" t="str">
        <f t="shared" si="31"/>
        <v/>
      </c>
      <c r="B1969" s="129"/>
      <c r="C1969" s="130"/>
      <c r="D1969" s="98"/>
      <c r="E1969" s="95"/>
      <c r="F1969" s="187"/>
      <c r="G1969" s="98"/>
      <c r="H1969" s="98"/>
      <c r="I1969" s="95"/>
      <c r="J1969" s="131" t="str">
        <f t="shared" si="30"/>
        <v/>
      </c>
      <c r="K1969" s="131"/>
      <c r="L1969" s="132"/>
      <c r="M1969" s="131"/>
      <c r="N1969" s="134"/>
      <c r="O1969" s="95"/>
      <c r="P1969" s="131"/>
      <c r="Q1969" s="381"/>
      <c r="R1969" s="381"/>
      <c r="S1969" s="381"/>
    </row>
    <row r="1970" spans="1:19" ht="12.75" customHeight="1" x14ac:dyDescent="0.25">
      <c r="A1970" s="128" t="str">
        <f t="shared" si="31"/>
        <v/>
      </c>
      <c r="B1970" s="129"/>
      <c r="C1970" s="130"/>
      <c r="D1970" s="98"/>
      <c r="E1970" s="95"/>
      <c r="F1970" s="187"/>
      <c r="G1970" s="98"/>
      <c r="H1970" s="98"/>
      <c r="I1970" s="95"/>
      <c r="J1970" s="131" t="str">
        <f t="shared" si="30"/>
        <v/>
      </c>
      <c r="K1970" s="131"/>
      <c r="L1970" s="132"/>
      <c r="M1970" s="131"/>
      <c r="N1970" s="134"/>
      <c r="O1970" s="95"/>
      <c r="P1970" s="131"/>
      <c r="Q1970" s="381"/>
      <c r="R1970" s="381"/>
      <c r="S1970" s="381"/>
    </row>
    <row r="1971" spans="1:19" ht="12.75" customHeight="1" x14ac:dyDescent="0.25">
      <c r="A1971" s="128" t="str">
        <f t="shared" si="31"/>
        <v/>
      </c>
      <c r="B1971" s="129"/>
      <c r="C1971" s="130"/>
      <c r="D1971" s="98"/>
      <c r="E1971" s="95"/>
      <c r="F1971" s="187"/>
      <c r="G1971" s="98"/>
      <c r="H1971" s="98"/>
      <c r="I1971" s="95"/>
      <c r="J1971" s="131" t="str">
        <f t="shared" si="30"/>
        <v/>
      </c>
      <c r="K1971" s="131"/>
      <c r="L1971" s="132"/>
      <c r="M1971" s="131"/>
      <c r="N1971" s="134"/>
      <c r="O1971" s="95"/>
      <c r="P1971" s="131"/>
      <c r="Q1971" s="381"/>
      <c r="R1971" s="381"/>
      <c r="S1971" s="381"/>
    </row>
    <row r="1972" spans="1:19" ht="12.75" customHeight="1" x14ac:dyDescent="0.25">
      <c r="A1972" s="128" t="str">
        <f t="shared" si="31"/>
        <v/>
      </c>
      <c r="B1972" s="129"/>
      <c r="C1972" s="130"/>
      <c r="D1972" s="98"/>
      <c r="E1972" s="95"/>
      <c r="F1972" s="187"/>
      <c r="G1972" s="98"/>
      <c r="H1972" s="98"/>
      <c r="I1972" s="95"/>
      <c r="J1972" s="131" t="str">
        <f t="shared" si="30"/>
        <v/>
      </c>
      <c r="K1972" s="131"/>
      <c r="L1972" s="132"/>
      <c r="M1972" s="131"/>
      <c r="N1972" s="134"/>
      <c r="O1972" s="95"/>
      <c r="P1972" s="131"/>
      <c r="Q1972" s="381"/>
      <c r="R1972" s="381"/>
      <c r="S1972" s="381"/>
    </row>
    <row r="1973" spans="1:19" ht="12.75" customHeight="1" x14ac:dyDescent="0.25">
      <c r="A1973" s="128" t="str">
        <f t="shared" si="31"/>
        <v/>
      </c>
      <c r="B1973" s="129"/>
      <c r="C1973" s="130"/>
      <c r="D1973" s="98"/>
      <c r="E1973" s="95"/>
      <c r="F1973" s="187"/>
      <c r="G1973" s="98"/>
      <c r="H1973" s="98"/>
      <c r="I1973" s="95"/>
      <c r="J1973" s="131" t="str">
        <f t="shared" si="30"/>
        <v/>
      </c>
      <c r="K1973" s="131"/>
      <c r="L1973" s="132"/>
      <c r="M1973" s="131"/>
      <c r="N1973" s="134"/>
      <c r="O1973" s="95"/>
      <c r="P1973" s="131"/>
      <c r="Q1973" s="381"/>
      <c r="R1973" s="381"/>
      <c r="S1973" s="381"/>
    </row>
    <row r="1974" spans="1:19" ht="12.75" customHeight="1" x14ac:dyDescent="0.25">
      <c r="A1974" s="128" t="str">
        <f t="shared" si="31"/>
        <v/>
      </c>
      <c r="B1974" s="129"/>
      <c r="C1974" s="130"/>
      <c r="D1974" s="98"/>
      <c r="E1974" s="95"/>
      <c r="F1974" s="187"/>
      <c r="G1974" s="98"/>
      <c r="H1974" s="98"/>
      <c r="I1974" s="95"/>
      <c r="J1974" s="131" t="str">
        <f t="shared" si="30"/>
        <v/>
      </c>
      <c r="K1974" s="131"/>
      <c r="L1974" s="132"/>
      <c r="M1974" s="131"/>
      <c r="N1974" s="134"/>
      <c r="O1974" s="95"/>
      <c r="P1974" s="131"/>
      <c r="Q1974" s="381"/>
      <c r="R1974" s="381"/>
      <c r="S1974" s="381"/>
    </row>
    <row r="1975" spans="1:19" ht="12.75" customHeight="1" x14ac:dyDescent="0.25">
      <c r="A1975" s="128" t="str">
        <f t="shared" si="31"/>
        <v/>
      </c>
      <c r="B1975" s="129"/>
      <c r="C1975" s="130"/>
      <c r="D1975" s="98"/>
      <c r="E1975" s="95"/>
      <c r="F1975" s="187"/>
      <c r="G1975" s="98"/>
      <c r="H1975" s="98"/>
      <c r="I1975" s="95"/>
      <c r="J1975" s="131" t="str">
        <f t="shared" si="30"/>
        <v/>
      </c>
      <c r="K1975" s="131"/>
      <c r="L1975" s="132"/>
      <c r="M1975" s="131"/>
      <c r="N1975" s="134"/>
      <c r="O1975" s="95"/>
      <c r="P1975" s="131"/>
      <c r="Q1975" s="381"/>
      <c r="R1975" s="381"/>
      <c r="S1975" s="381"/>
    </row>
    <row r="1976" spans="1:19" ht="12.75" customHeight="1" x14ac:dyDescent="0.25">
      <c r="A1976" s="128" t="str">
        <f t="shared" si="31"/>
        <v/>
      </c>
      <c r="B1976" s="129"/>
      <c r="C1976" s="130"/>
      <c r="D1976" s="98"/>
      <c r="E1976" s="95"/>
      <c r="F1976" s="187"/>
      <c r="G1976" s="98"/>
      <c r="H1976" s="98"/>
      <c r="I1976" s="95"/>
      <c r="J1976" s="131" t="str">
        <f t="shared" si="30"/>
        <v/>
      </c>
      <c r="K1976" s="131"/>
      <c r="L1976" s="132"/>
      <c r="M1976" s="131"/>
      <c r="N1976" s="134"/>
      <c r="O1976" s="95"/>
      <c r="P1976" s="131"/>
      <c r="Q1976" s="381"/>
      <c r="R1976" s="381"/>
      <c r="S1976" s="381"/>
    </row>
    <row r="1977" spans="1:19" ht="12.75" customHeight="1" x14ac:dyDescent="0.25">
      <c r="A1977" s="128" t="str">
        <f t="shared" si="31"/>
        <v/>
      </c>
      <c r="B1977" s="129"/>
      <c r="C1977" s="130"/>
      <c r="D1977" s="98"/>
      <c r="E1977" s="95"/>
      <c r="F1977" s="187"/>
      <c r="G1977" s="98"/>
      <c r="H1977" s="98"/>
      <c r="I1977" s="95"/>
      <c r="J1977" s="131" t="str">
        <f t="shared" si="30"/>
        <v/>
      </c>
      <c r="K1977" s="131"/>
      <c r="L1977" s="132"/>
      <c r="M1977" s="131"/>
      <c r="N1977" s="134"/>
      <c r="O1977" s="95"/>
      <c r="P1977" s="131"/>
      <c r="Q1977" s="381"/>
      <c r="R1977" s="381"/>
      <c r="S1977" s="381"/>
    </row>
    <row r="1978" spans="1:19" ht="12.75" customHeight="1" x14ac:dyDescent="0.25">
      <c r="A1978" s="128" t="str">
        <f t="shared" si="31"/>
        <v/>
      </c>
      <c r="B1978" s="129"/>
      <c r="C1978" s="130"/>
      <c r="D1978" s="98"/>
      <c r="E1978" s="95"/>
      <c r="F1978" s="187"/>
      <c r="G1978" s="98"/>
      <c r="H1978" s="98"/>
      <c r="I1978" s="95"/>
      <c r="J1978" s="131" t="str">
        <f t="shared" si="30"/>
        <v/>
      </c>
      <c r="K1978" s="131"/>
      <c r="L1978" s="132"/>
      <c r="M1978" s="131"/>
      <c r="N1978" s="134"/>
      <c r="O1978" s="95"/>
      <c r="P1978" s="131"/>
      <c r="Q1978" s="381"/>
      <c r="R1978" s="381"/>
      <c r="S1978" s="381"/>
    </row>
    <row r="1979" spans="1:19" ht="12.75" customHeight="1" x14ac:dyDescent="0.25">
      <c r="A1979" s="128" t="str">
        <f t="shared" si="31"/>
        <v/>
      </c>
      <c r="B1979" s="129"/>
      <c r="C1979" s="130"/>
      <c r="D1979" s="98"/>
      <c r="E1979" s="95"/>
      <c r="F1979" s="187"/>
      <c r="G1979" s="98"/>
      <c r="H1979" s="98"/>
      <c r="I1979" s="95"/>
      <c r="J1979" s="131" t="str">
        <f t="shared" si="30"/>
        <v/>
      </c>
      <c r="K1979" s="131"/>
      <c r="L1979" s="132"/>
      <c r="M1979" s="131"/>
      <c r="N1979" s="134"/>
      <c r="O1979" s="95"/>
      <c r="P1979" s="131"/>
      <c r="Q1979" s="381"/>
      <c r="R1979" s="381"/>
      <c r="S1979" s="381"/>
    </row>
    <row r="1980" spans="1:19" ht="12.75" customHeight="1" x14ac:dyDescent="0.25">
      <c r="A1980" s="128" t="str">
        <f t="shared" si="31"/>
        <v/>
      </c>
      <c r="B1980" s="129"/>
      <c r="C1980" s="130"/>
      <c r="D1980" s="98"/>
      <c r="E1980" s="95"/>
      <c r="F1980" s="187"/>
      <c r="G1980" s="98"/>
      <c r="H1980" s="98"/>
      <c r="I1980" s="95"/>
      <c r="J1980" s="131" t="str">
        <f t="shared" si="30"/>
        <v/>
      </c>
      <c r="K1980" s="131"/>
      <c r="L1980" s="132"/>
      <c r="M1980" s="131"/>
      <c r="N1980" s="134"/>
      <c r="O1980" s="95"/>
      <c r="P1980" s="131"/>
      <c r="Q1980" s="381"/>
      <c r="R1980" s="381"/>
      <c r="S1980" s="381"/>
    </row>
    <row r="1981" spans="1:19" ht="12.75" customHeight="1" x14ac:dyDescent="0.25">
      <c r="A1981" s="128" t="str">
        <f t="shared" si="31"/>
        <v/>
      </c>
      <c r="B1981" s="129"/>
      <c r="C1981" s="130"/>
      <c r="D1981" s="98"/>
      <c r="E1981" s="95"/>
      <c r="F1981" s="187"/>
      <c r="G1981" s="98"/>
      <c r="H1981" s="98"/>
      <c r="I1981" s="95"/>
      <c r="J1981" s="131" t="str">
        <f t="shared" si="30"/>
        <v/>
      </c>
      <c r="K1981" s="131"/>
      <c r="L1981" s="132"/>
      <c r="M1981" s="131"/>
      <c r="N1981" s="134"/>
      <c r="O1981" s="95"/>
      <c r="P1981" s="131"/>
      <c r="Q1981" s="381"/>
      <c r="R1981" s="381"/>
      <c r="S1981" s="381"/>
    </row>
    <row r="1982" spans="1:19" ht="12.75" customHeight="1" x14ac:dyDescent="0.25">
      <c r="A1982" s="128" t="str">
        <f t="shared" si="31"/>
        <v/>
      </c>
      <c r="B1982" s="129"/>
      <c r="C1982" s="130"/>
      <c r="D1982" s="98"/>
      <c r="E1982" s="95"/>
      <c r="F1982" s="187"/>
      <c r="G1982" s="98"/>
      <c r="H1982" s="98"/>
      <c r="I1982" s="95"/>
      <c r="J1982" s="131" t="str">
        <f t="shared" si="30"/>
        <v/>
      </c>
      <c r="K1982" s="131"/>
      <c r="L1982" s="132"/>
      <c r="M1982" s="131"/>
      <c r="N1982" s="134"/>
      <c r="O1982" s="95"/>
      <c r="P1982" s="131"/>
      <c r="Q1982" s="381"/>
      <c r="R1982" s="381"/>
      <c r="S1982" s="381"/>
    </row>
    <row r="1983" spans="1:19" ht="12.75" customHeight="1" x14ac:dyDescent="0.25">
      <c r="A1983" s="128" t="str">
        <f t="shared" si="31"/>
        <v/>
      </c>
      <c r="B1983" s="129"/>
      <c r="C1983" s="130"/>
      <c r="D1983" s="98"/>
      <c r="E1983" s="95"/>
      <c r="F1983" s="187"/>
      <c r="G1983" s="98"/>
      <c r="H1983" s="98"/>
      <c r="I1983" s="95"/>
      <c r="J1983" s="131" t="str">
        <f t="shared" si="30"/>
        <v/>
      </c>
      <c r="K1983" s="131"/>
      <c r="L1983" s="132"/>
      <c r="M1983" s="131"/>
      <c r="N1983" s="134"/>
      <c r="O1983" s="95"/>
      <c r="P1983" s="131"/>
      <c r="Q1983" s="381"/>
      <c r="R1983" s="381"/>
      <c r="S1983" s="381"/>
    </row>
    <row r="1984" spans="1:19" ht="12.75" customHeight="1" x14ac:dyDescent="0.25">
      <c r="A1984" s="128" t="str">
        <f t="shared" si="31"/>
        <v/>
      </c>
      <c r="B1984" s="129"/>
      <c r="C1984" s="130"/>
      <c r="D1984" s="98"/>
      <c r="E1984" s="95"/>
      <c r="F1984" s="187"/>
      <c r="G1984" s="98"/>
      <c r="H1984" s="98"/>
      <c r="I1984" s="95"/>
      <c r="J1984" s="131" t="str">
        <f t="shared" si="30"/>
        <v/>
      </c>
      <c r="K1984" s="131"/>
      <c r="L1984" s="132"/>
      <c r="M1984" s="131"/>
      <c r="N1984" s="134"/>
      <c r="O1984" s="95"/>
      <c r="P1984" s="131"/>
      <c r="Q1984" s="381"/>
      <c r="R1984" s="381"/>
      <c r="S1984" s="381"/>
    </row>
    <row r="1985" spans="1:19" ht="12.75" customHeight="1" x14ac:dyDescent="0.25">
      <c r="A1985" s="128" t="str">
        <f t="shared" si="31"/>
        <v/>
      </c>
      <c r="B1985" s="129"/>
      <c r="C1985" s="130"/>
      <c r="D1985" s="98"/>
      <c r="E1985" s="95"/>
      <c r="F1985" s="187"/>
      <c r="G1985" s="98"/>
      <c r="H1985" s="98"/>
      <c r="I1985" s="95"/>
      <c r="J1985" s="131" t="str">
        <f t="shared" si="30"/>
        <v/>
      </c>
      <c r="K1985" s="131"/>
      <c r="L1985" s="132"/>
      <c r="M1985" s="131"/>
      <c r="N1985" s="134"/>
      <c r="O1985" s="95"/>
      <c r="P1985" s="131"/>
      <c r="Q1985" s="381"/>
      <c r="R1985" s="381"/>
      <c r="S1985" s="381"/>
    </row>
    <row r="1986" spans="1:19" ht="12.75" customHeight="1" x14ac:dyDescent="0.25">
      <c r="A1986" s="128" t="str">
        <f t="shared" si="31"/>
        <v/>
      </c>
      <c r="B1986" s="129"/>
      <c r="C1986" s="130"/>
      <c r="D1986" s="98"/>
      <c r="E1986" s="95"/>
      <c r="F1986" s="187"/>
      <c r="G1986" s="98"/>
      <c r="H1986" s="98"/>
      <c r="I1986" s="95"/>
      <c r="J1986" s="131" t="str">
        <f t="shared" si="30"/>
        <v/>
      </c>
      <c r="K1986" s="131"/>
      <c r="L1986" s="132"/>
      <c r="M1986" s="131"/>
      <c r="N1986" s="134"/>
      <c r="O1986" s="95"/>
      <c r="P1986" s="131"/>
      <c r="Q1986" s="381"/>
      <c r="R1986" s="381"/>
      <c r="S1986" s="381"/>
    </row>
    <row r="1987" spans="1:19" ht="12.75" customHeight="1" x14ac:dyDescent="0.25">
      <c r="A1987" s="128" t="str">
        <f t="shared" si="31"/>
        <v/>
      </c>
      <c r="B1987" s="129"/>
      <c r="C1987" s="130"/>
      <c r="D1987" s="98"/>
      <c r="E1987" s="95"/>
      <c r="F1987" s="187"/>
      <c r="G1987" s="98"/>
      <c r="H1987" s="98"/>
      <c r="I1987" s="95"/>
      <c r="J1987" s="131" t="str">
        <f t="shared" si="30"/>
        <v/>
      </c>
      <c r="K1987" s="131"/>
      <c r="L1987" s="132"/>
      <c r="M1987" s="131"/>
      <c r="N1987" s="134"/>
      <c r="O1987" s="95"/>
      <c r="P1987" s="131"/>
      <c r="Q1987" s="381"/>
      <c r="R1987" s="381"/>
      <c r="S1987" s="381"/>
    </row>
    <row r="1988" spans="1:19" ht="12.75" customHeight="1" x14ac:dyDescent="0.25">
      <c r="A1988" s="128" t="str">
        <f t="shared" si="31"/>
        <v/>
      </c>
      <c r="B1988" s="129"/>
      <c r="C1988" s="130"/>
      <c r="D1988" s="98"/>
      <c r="E1988" s="95"/>
      <c r="F1988" s="187"/>
      <c r="G1988" s="98"/>
      <c r="H1988" s="98"/>
      <c r="I1988" s="95"/>
      <c r="J1988" s="131" t="str">
        <f t="shared" si="30"/>
        <v/>
      </c>
      <c r="K1988" s="131"/>
      <c r="L1988" s="132"/>
      <c r="M1988" s="131"/>
      <c r="N1988" s="134"/>
      <c r="O1988" s="95"/>
      <c r="P1988" s="131"/>
      <c r="Q1988" s="381"/>
      <c r="R1988" s="381"/>
      <c r="S1988" s="381"/>
    </row>
    <row r="1989" spans="1:19" ht="12.75" customHeight="1" x14ac:dyDescent="0.25">
      <c r="A1989" s="128" t="str">
        <f t="shared" si="31"/>
        <v/>
      </c>
      <c r="B1989" s="129"/>
      <c r="C1989" s="130"/>
      <c r="D1989" s="98"/>
      <c r="E1989" s="95"/>
      <c r="F1989" s="187"/>
      <c r="G1989" s="98"/>
      <c r="H1989" s="98"/>
      <c r="I1989" s="95"/>
      <c r="J1989" s="131" t="str">
        <f t="shared" si="30"/>
        <v/>
      </c>
      <c r="K1989" s="131"/>
      <c r="L1989" s="132"/>
      <c r="M1989" s="131"/>
      <c r="N1989" s="134"/>
      <c r="O1989" s="95"/>
      <c r="P1989" s="131"/>
      <c r="Q1989" s="381"/>
      <c r="R1989" s="381"/>
      <c r="S1989" s="381"/>
    </row>
    <row r="1990" spans="1:19" ht="12.75" customHeight="1" x14ac:dyDescent="0.25">
      <c r="A1990" s="128" t="str">
        <f t="shared" si="31"/>
        <v/>
      </c>
      <c r="B1990" s="129"/>
      <c r="C1990" s="130"/>
      <c r="D1990" s="98"/>
      <c r="E1990" s="95"/>
      <c r="F1990" s="187"/>
      <c r="G1990" s="98"/>
      <c r="H1990" s="98"/>
      <c r="I1990" s="95"/>
      <c r="J1990" s="131" t="str">
        <f t="shared" si="30"/>
        <v/>
      </c>
      <c r="K1990" s="131"/>
      <c r="L1990" s="132"/>
      <c r="M1990" s="131"/>
      <c r="N1990" s="134"/>
      <c r="O1990" s="95"/>
      <c r="P1990" s="131"/>
      <c r="Q1990" s="381"/>
      <c r="R1990" s="381"/>
      <c r="S1990" s="381"/>
    </row>
    <row r="1991" spans="1:19" ht="12.75" customHeight="1" x14ac:dyDescent="0.25">
      <c r="A1991" s="128" t="str">
        <f t="shared" si="31"/>
        <v/>
      </c>
      <c r="B1991" s="129"/>
      <c r="C1991" s="130"/>
      <c r="D1991" s="98"/>
      <c r="E1991" s="95"/>
      <c r="F1991" s="187"/>
      <c r="G1991" s="98"/>
      <c r="H1991" s="98"/>
      <c r="I1991" s="95"/>
      <c r="J1991" s="131" t="str">
        <f t="shared" si="30"/>
        <v/>
      </c>
      <c r="K1991" s="131"/>
      <c r="L1991" s="132"/>
      <c r="M1991" s="131"/>
      <c r="N1991" s="134"/>
      <c r="O1991" s="95"/>
      <c r="P1991" s="131"/>
      <c r="Q1991" s="381"/>
      <c r="R1991" s="381"/>
      <c r="S1991" s="381"/>
    </row>
    <row r="1992" spans="1:19" ht="12.75" customHeight="1" x14ac:dyDescent="0.25">
      <c r="A1992" s="128" t="str">
        <f t="shared" si="31"/>
        <v/>
      </c>
      <c r="B1992" s="129"/>
      <c r="C1992" s="130"/>
      <c r="D1992" s="98"/>
      <c r="E1992" s="95"/>
      <c r="F1992" s="187"/>
      <c r="G1992" s="98"/>
      <c r="H1992" s="98"/>
      <c r="I1992" s="95"/>
      <c r="J1992" s="131" t="str">
        <f t="shared" si="30"/>
        <v/>
      </c>
      <c r="K1992" s="131"/>
      <c r="L1992" s="132"/>
      <c r="M1992" s="131"/>
      <c r="N1992" s="134"/>
      <c r="O1992" s="95"/>
      <c r="P1992" s="131"/>
      <c r="Q1992" s="381"/>
      <c r="R1992" s="381"/>
      <c r="S1992" s="381"/>
    </row>
    <row r="1993" spans="1:19" ht="12.75" customHeight="1" x14ac:dyDescent="0.25">
      <c r="A1993" s="128" t="str">
        <f t="shared" si="31"/>
        <v/>
      </c>
      <c r="B1993" s="129"/>
      <c r="C1993" s="130"/>
      <c r="D1993" s="98"/>
      <c r="E1993" s="95"/>
      <c r="F1993" s="187"/>
      <c r="G1993" s="98"/>
      <c r="H1993" s="98"/>
      <c r="I1993" s="95"/>
      <c r="J1993" s="131" t="str">
        <f t="shared" si="30"/>
        <v/>
      </c>
      <c r="K1993" s="131"/>
      <c r="L1993" s="132"/>
      <c r="M1993" s="131"/>
      <c r="N1993" s="134"/>
      <c r="O1993" s="95"/>
      <c r="P1993" s="131"/>
      <c r="Q1993" s="381"/>
      <c r="R1993" s="381"/>
      <c r="S1993" s="381"/>
    </row>
    <row r="1994" spans="1:19" ht="12.75" customHeight="1" x14ac:dyDescent="0.25">
      <c r="A1994" s="128" t="str">
        <f t="shared" si="31"/>
        <v/>
      </c>
      <c r="B1994" s="129"/>
      <c r="C1994" s="130"/>
      <c r="D1994" s="98"/>
      <c r="E1994" s="95"/>
      <c r="F1994" s="187"/>
      <c r="G1994" s="98"/>
      <c r="H1994" s="98"/>
      <c r="I1994" s="95"/>
      <c r="J1994" s="131" t="str">
        <f t="shared" si="30"/>
        <v/>
      </c>
      <c r="K1994" s="131"/>
      <c r="L1994" s="132"/>
      <c r="M1994" s="131"/>
      <c r="N1994" s="134"/>
      <c r="O1994" s="95"/>
      <c r="P1994" s="131"/>
      <c r="Q1994" s="381"/>
      <c r="R1994" s="381"/>
      <c r="S1994" s="381"/>
    </row>
    <row r="1995" spans="1:19" ht="12.75" customHeight="1" x14ac:dyDescent="0.25">
      <c r="A1995" s="128" t="str">
        <f t="shared" si="31"/>
        <v/>
      </c>
      <c r="B1995" s="129"/>
      <c r="C1995" s="130"/>
      <c r="D1995" s="98"/>
      <c r="E1995" s="95"/>
      <c r="F1995" s="187"/>
      <c r="G1995" s="98"/>
      <c r="H1995" s="98"/>
      <c r="I1995" s="95"/>
      <c r="J1995" s="131" t="str">
        <f t="shared" si="30"/>
        <v/>
      </c>
      <c r="K1995" s="131"/>
      <c r="L1995" s="132"/>
      <c r="M1995" s="131"/>
      <c r="N1995" s="134"/>
      <c r="O1995" s="95"/>
      <c r="P1995" s="131"/>
      <c r="Q1995" s="381"/>
      <c r="R1995" s="381"/>
      <c r="S1995" s="381"/>
    </row>
    <row r="1996" spans="1:19" ht="12.75" customHeight="1" x14ac:dyDescent="0.25">
      <c r="A1996" s="128" t="str">
        <f t="shared" si="31"/>
        <v/>
      </c>
      <c r="B1996" s="129"/>
      <c r="C1996" s="130"/>
      <c r="D1996" s="98"/>
      <c r="E1996" s="95"/>
      <c r="F1996" s="187"/>
      <c r="G1996" s="98"/>
      <c r="H1996" s="98"/>
      <c r="I1996" s="95"/>
      <c r="J1996" s="131" t="str">
        <f t="shared" si="30"/>
        <v/>
      </c>
      <c r="K1996" s="131"/>
      <c r="L1996" s="132"/>
      <c r="M1996" s="131"/>
      <c r="N1996" s="134"/>
      <c r="O1996" s="95"/>
      <c r="P1996" s="131"/>
      <c r="Q1996" s="381"/>
      <c r="R1996" s="381"/>
      <c r="S1996" s="381"/>
    </row>
    <row r="1997" spans="1:19" ht="12.75" customHeight="1" x14ac:dyDescent="0.25">
      <c r="A1997" s="128" t="str">
        <f t="shared" si="31"/>
        <v/>
      </c>
      <c r="B1997" s="129"/>
      <c r="C1997" s="130"/>
      <c r="D1997" s="98"/>
      <c r="E1997" s="95"/>
      <c r="F1997" s="187"/>
      <c r="G1997" s="98"/>
      <c r="H1997" s="98"/>
      <c r="I1997" s="95"/>
      <c r="J1997" s="131" t="str">
        <f t="shared" si="30"/>
        <v/>
      </c>
      <c r="K1997" s="131"/>
      <c r="L1997" s="132"/>
      <c r="M1997" s="131"/>
      <c r="N1997" s="134"/>
      <c r="O1997" s="95"/>
      <c r="P1997" s="131"/>
      <c r="Q1997" s="381"/>
      <c r="R1997" s="381"/>
      <c r="S1997" s="381"/>
    </row>
    <row r="1998" spans="1:19" ht="12.75" customHeight="1" x14ac:dyDescent="0.25">
      <c r="A1998" s="128" t="str">
        <f t="shared" si="31"/>
        <v/>
      </c>
      <c r="B1998" s="129"/>
      <c r="C1998" s="130"/>
      <c r="D1998" s="98"/>
      <c r="E1998" s="95"/>
      <c r="F1998" s="187"/>
      <c r="G1998" s="98"/>
      <c r="H1998" s="98"/>
      <c r="I1998" s="95"/>
      <c r="J1998" s="131" t="str">
        <f t="shared" si="30"/>
        <v/>
      </c>
      <c r="K1998" s="131"/>
      <c r="L1998" s="132"/>
      <c r="M1998" s="131"/>
      <c r="N1998" s="134"/>
      <c r="O1998" s="95"/>
      <c r="P1998" s="131"/>
      <c r="Q1998" s="381"/>
      <c r="R1998" s="381"/>
      <c r="S1998" s="381"/>
    </row>
    <row r="1999" spans="1:19" ht="12.75" customHeight="1" x14ac:dyDescent="0.25">
      <c r="A1999" s="128" t="str">
        <f t="shared" si="31"/>
        <v/>
      </c>
      <c r="B1999" s="129"/>
      <c r="C1999" s="130"/>
      <c r="D1999" s="98"/>
      <c r="E1999" s="95"/>
      <c r="F1999" s="187"/>
      <c r="G1999" s="98"/>
      <c r="H1999" s="98"/>
      <c r="I1999" s="95"/>
      <c r="J1999" s="131" t="str">
        <f t="shared" si="30"/>
        <v/>
      </c>
      <c r="K1999" s="131"/>
      <c r="L1999" s="132"/>
      <c r="M1999" s="131"/>
      <c r="N1999" s="134"/>
      <c r="O1999" s="95"/>
      <c r="P1999" s="131"/>
      <c r="Q1999" s="381"/>
      <c r="R1999" s="381"/>
      <c r="S1999" s="381"/>
    </row>
    <row r="2000" spans="1:19" ht="12.75" customHeight="1" x14ac:dyDescent="0.25">
      <c r="A2000" s="128" t="str">
        <f t="shared" si="31"/>
        <v/>
      </c>
      <c r="B2000" s="129"/>
      <c r="C2000" s="130"/>
      <c r="D2000" s="98"/>
      <c r="E2000" s="95"/>
      <c r="F2000" s="187"/>
      <c r="G2000" s="98"/>
      <c r="H2000" s="98"/>
      <c r="I2000" s="95"/>
      <c r="J2000" s="131" t="str">
        <f t="shared" si="30"/>
        <v/>
      </c>
      <c r="K2000" s="131"/>
      <c r="L2000" s="132"/>
      <c r="M2000" s="131"/>
      <c r="N2000" s="134"/>
      <c r="O2000" s="95"/>
      <c r="P2000" s="131"/>
      <c r="Q2000" s="381"/>
      <c r="R2000" s="381"/>
      <c r="S2000" s="381"/>
    </row>
    <row r="2001" spans="1:19" ht="12.75" customHeight="1" x14ac:dyDescent="0.25">
      <c r="A2001" s="128" t="str">
        <f t="shared" si="31"/>
        <v/>
      </c>
      <c r="B2001" s="129"/>
      <c r="C2001" s="130"/>
      <c r="D2001" s="98"/>
      <c r="E2001" s="95"/>
      <c r="F2001" s="187"/>
      <c r="G2001" s="98"/>
      <c r="H2001" s="98"/>
      <c r="I2001" s="95"/>
      <c r="J2001" s="131" t="str">
        <f t="shared" si="30"/>
        <v/>
      </c>
      <c r="K2001" s="131"/>
      <c r="L2001" s="132"/>
      <c r="M2001" s="131"/>
      <c r="N2001" s="134"/>
      <c r="O2001" s="95"/>
      <c r="P2001" s="131"/>
      <c r="Q2001" s="381"/>
      <c r="R2001" s="381"/>
      <c r="S2001" s="381"/>
    </row>
    <row r="2002" spans="1:19" ht="12.75" customHeight="1" x14ac:dyDescent="0.25">
      <c r="A2002" s="128" t="str">
        <f t="shared" si="31"/>
        <v/>
      </c>
      <c r="B2002" s="129"/>
      <c r="C2002" s="130"/>
      <c r="D2002" s="98"/>
      <c r="E2002" s="95"/>
      <c r="F2002" s="187"/>
      <c r="G2002" s="98"/>
      <c r="H2002" s="98"/>
      <c r="I2002" s="95"/>
      <c r="J2002" s="131" t="str">
        <f t="shared" si="30"/>
        <v/>
      </c>
      <c r="K2002" s="131"/>
      <c r="L2002" s="132"/>
      <c r="M2002" s="131"/>
      <c r="N2002" s="134"/>
      <c r="O2002" s="95"/>
      <c r="P2002" s="131"/>
      <c r="Q2002" s="381"/>
      <c r="R2002" s="381"/>
      <c r="S2002" s="381"/>
    </row>
    <row r="2003" spans="1:19" ht="12.75" customHeight="1" x14ac:dyDescent="0.25">
      <c r="A2003" s="128" t="str">
        <f t="shared" si="31"/>
        <v/>
      </c>
      <c r="B2003" s="129"/>
      <c r="C2003" s="130"/>
      <c r="D2003" s="98"/>
      <c r="E2003" s="95"/>
      <c r="F2003" s="187"/>
      <c r="G2003" s="98"/>
      <c r="H2003" s="98"/>
      <c r="I2003" s="95"/>
      <c r="J2003" s="131" t="str">
        <f t="shared" si="30"/>
        <v/>
      </c>
      <c r="K2003" s="131"/>
      <c r="L2003" s="132"/>
      <c r="M2003" s="131"/>
      <c r="N2003" s="134"/>
      <c r="O2003" s="95"/>
      <c r="P2003" s="131"/>
      <c r="Q2003" s="381"/>
      <c r="R2003" s="381"/>
      <c r="S2003" s="381"/>
    </row>
    <row r="2004" spans="1:19" ht="12.75" customHeight="1" x14ac:dyDescent="0.25">
      <c r="A2004" s="128" t="str">
        <f t="shared" si="31"/>
        <v/>
      </c>
      <c r="B2004" s="129"/>
      <c r="C2004" s="130"/>
      <c r="D2004" s="98"/>
      <c r="E2004" s="95"/>
      <c r="F2004" s="187"/>
      <c r="G2004" s="98"/>
      <c r="H2004" s="98"/>
      <c r="I2004" s="95"/>
      <c r="J2004" s="131" t="str">
        <f t="shared" si="30"/>
        <v/>
      </c>
      <c r="K2004" s="131"/>
      <c r="L2004" s="132"/>
      <c r="M2004" s="131"/>
      <c r="N2004" s="134"/>
      <c r="O2004" s="95"/>
      <c r="P2004" s="131"/>
      <c r="Q2004" s="381"/>
      <c r="R2004" s="381"/>
      <c r="S2004" s="381"/>
    </row>
    <row r="2005" spans="1:19" ht="12.75" customHeight="1" x14ac:dyDescent="0.25">
      <c r="A2005" s="128" t="str">
        <f t="shared" si="31"/>
        <v/>
      </c>
      <c r="B2005" s="129"/>
      <c r="C2005" s="130"/>
      <c r="D2005" s="98"/>
      <c r="E2005" s="95"/>
      <c r="F2005" s="187"/>
      <c r="G2005" s="98"/>
      <c r="H2005" s="98"/>
      <c r="I2005" s="95"/>
      <c r="J2005" s="131" t="str">
        <f t="shared" si="30"/>
        <v/>
      </c>
      <c r="K2005" s="131"/>
      <c r="L2005" s="132"/>
      <c r="M2005" s="131"/>
      <c r="N2005" s="134"/>
      <c r="O2005" s="95"/>
      <c r="P2005" s="131"/>
      <c r="Q2005" s="381"/>
      <c r="R2005" s="381"/>
      <c r="S2005" s="381"/>
    </row>
    <row r="2006" spans="1:19" ht="12.75" customHeight="1" x14ac:dyDescent="0.25">
      <c r="A2006" s="128" t="str">
        <f t="shared" si="31"/>
        <v/>
      </c>
      <c r="B2006" s="129"/>
      <c r="C2006" s="130"/>
      <c r="D2006" s="98"/>
      <c r="E2006" s="95"/>
      <c r="F2006" s="187"/>
      <c r="G2006" s="98"/>
      <c r="H2006" s="98"/>
      <c r="I2006" s="95"/>
      <c r="J2006" s="131" t="str">
        <f t="shared" si="30"/>
        <v/>
      </c>
      <c r="K2006" s="131"/>
      <c r="L2006" s="132"/>
      <c r="M2006" s="131"/>
      <c r="N2006" s="134"/>
      <c r="O2006" s="95"/>
      <c r="P2006" s="131"/>
      <c r="Q2006" s="381"/>
      <c r="R2006" s="381"/>
      <c r="S2006" s="381"/>
    </row>
    <row r="2007" spans="1:19" ht="12.75" customHeight="1" x14ac:dyDescent="0.25">
      <c r="A2007" s="128" t="str">
        <f t="shared" si="31"/>
        <v/>
      </c>
      <c r="B2007" s="129"/>
      <c r="C2007" s="130"/>
      <c r="D2007" s="98"/>
      <c r="E2007" s="95"/>
      <c r="F2007" s="187"/>
      <c r="G2007" s="98"/>
      <c r="H2007" s="98"/>
      <c r="I2007" s="95"/>
      <c r="J2007" s="131" t="str">
        <f t="shared" si="30"/>
        <v/>
      </c>
      <c r="K2007" s="131"/>
      <c r="L2007" s="132"/>
      <c r="M2007" s="131"/>
      <c r="N2007" s="134"/>
      <c r="O2007" s="95"/>
      <c r="P2007" s="131"/>
      <c r="Q2007" s="381"/>
      <c r="R2007" s="381"/>
      <c r="S2007" s="381"/>
    </row>
  </sheetData>
  <autoFilter ref="A3:N2007" xr:uid="{00000000-0009-0000-0000-00000A000000}">
    <sortState xmlns:xlrd2="http://schemas.microsoft.com/office/spreadsheetml/2017/richdata2" ref="A3:N2007">
      <sortCondition ref="A3:A2007"/>
    </sortState>
  </autoFilter>
  <mergeCells count="2">
    <mergeCell ref="A1:N1"/>
    <mergeCell ref="A2:N2"/>
  </mergeCells>
  <dataValidations count="3">
    <dataValidation type="list" allowBlank="1" showErrorMessage="1" sqref="E4:E2007" xr:uid="{00000000-0002-0000-0A00-000000000000}">
      <formula1>OFFSET(Repasses,1,MATCH(D4,Categorias,0)-1,OFFSET(Repasses,-1,MATCH(D4,Categorias,0)-1),1)</formula1>
    </dataValidation>
    <dataValidation type="list" allowBlank="1" showErrorMessage="1" sqref="H4:H448 H450:H650 H651:I651 O651 H652:H2007" xr:uid="{00000000-0002-0000-0A00-000001000000}">
      <formula1>VinculoPT</formula1>
    </dataValidation>
    <dataValidation type="list" allowBlank="1" showErrorMessage="1" sqref="D4:D2007" xr:uid="{00000000-0002-0000-0A00-000002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C0C0C"/>
    <pageSetUpPr fitToPage="1"/>
  </sheetPr>
  <dimension ref="A1:S1978"/>
  <sheetViews>
    <sheetView showGridLines="0" workbookViewId="0">
      <pane xSplit="6" ySplit="3" topLeftCell="G508" activePane="bottomRight" state="frozen"/>
      <selection pane="topRight" activeCell="G1" sqref="G1"/>
      <selection pane="bottomLeft" activeCell="A4" sqref="A4"/>
      <selection pane="bottomRight" activeCell="G416" sqref="G416"/>
    </sheetView>
  </sheetViews>
  <sheetFormatPr defaultColWidth="12.54296875" defaultRowHeight="15" customHeight="1" x14ac:dyDescent="0.25"/>
  <cols>
    <col min="1" max="1" width="10" customWidth="1"/>
    <col min="2" max="3" width="10.54296875" customWidth="1"/>
    <col min="4" max="4" width="15.453125" customWidth="1"/>
    <col min="5" max="5" width="32.1796875" customWidth="1"/>
    <col min="6" max="6" width="14.54296875" style="177" customWidth="1"/>
    <col min="7" max="7" width="44.1796875" customWidth="1"/>
    <col min="8" max="8" width="25.453125" customWidth="1"/>
    <col min="9" max="9" width="23.81640625" customWidth="1"/>
    <col min="10" max="10" width="19.54296875" customWidth="1"/>
    <col min="11" max="11" width="17.453125" customWidth="1"/>
    <col min="12" max="12" width="14.54296875" customWidth="1"/>
    <col min="13" max="13" width="20.1796875" customWidth="1"/>
    <col min="14" max="14" width="12.453125" customWidth="1"/>
    <col min="15" max="15" width="15.1796875" customWidth="1"/>
    <col min="16" max="16" width="19.54296875" customWidth="1"/>
    <col min="17" max="19" width="9.1796875" customWidth="1"/>
  </cols>
  <sheetData>
    <row r="1" spans="1:19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379"/>
      <c r="P1" s="380">
        <f>COUNT('Diário 2º PA'!$A$4:$A$1978)+'Diário 1º PA'!$P$1</f>
        <v>1950</v>
      </c>
      <c r="Q1" s="381"/>
      <c r="R1" s="382"/>
      <c r="S1" s="381"/>
    </row>
    <row r="2" spans="1:19" ht="12.75" customHeight="1" x14ac:dyDescent="0.25">
      <c r="A2" s="434" t="str">
        <f>"Tabela 9 - Diário de Entradas e Saídas do Contrato de Gestão - "&amp;LEFT(Capa!$A$13,1)+1&amp;"º Período Avaliatório"</f>
        <v>Tabela 9 - Diário de Entradas e Saídas do Contrato de Gestão - 2º Período Avaliatório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384"/>
      <c r="P2" s="385"/>
      <c r="Q2" s="381"/>
      <c r="R2" s="381"/>
      <c r="S2" s="381"/>
    </row>
    <row r="3" spans="1:19" ht="12.75" customHeight="1" x14ac:dyDescent="0.25">
      <c r="A3" s="144" t="s">
        <v>1061</v>
      </c>
      <c r="B3" s="145" t="s">
        <v>1062</v>
      </c>
      <c r="C3" s="146" t="s">
        <v>1063</v>
      </c>
      <c r="D3" s="126" t="s">
        <v>445</v>
      </c>
      <c r="E3" s="147" t="s">
        <v>446</v>
      </c>
      <c r="F3" s="175" t="s">
        <v>1064</v>
      </c>
      <c r="G3" s="148" t="s">
        <v>447</v>
      </c>
      <c r="H3" s="81" t="s">
        <v>448</v>
      </c>
      <c r="I3" s="81" t="s">
        <v>449</v>
      </c>
      <c r="J3" s="81" t="s">
        <v>1065</v>
      </c>
      <c r="K3" s="81" t="s">
        <v>1066</v>
      </c>
      <c r="L3" s="81" t="s">
        <v>1067</v>
      </c>
      <c r="M3" s="81" t="s">
        <v>1068</v>
      </c>
      <c r="N3" s="81" t="s">
        <v>1069</v>
      </c>
      <c r="O3" s="81" t="s">
        <v>450</v>
      </c>
      <c r="P3" s="127" t="s">
        <v>1065</v>
      </c>
      <c r="Q3" s="381"/>
      <c r="R3" s="381"/>
      <c r="S3" s="381"/>
    </row>
    <row r="4" spans="1:19" ht="35.15" customHeight="1" x14ac:dyDescent="0.25">
      <c r="A4" s="389">
        <f>IF(B4="","",ROW()-ROW($A$3)+'Diário 1º PA'!$P$1)</f>
        <v>274</v>
      </c>
      <c r="B4" s="149">
        <v>45323</v>
      </c>
      <c r="C4" s="390">
        <v>45323</v>
      </c>
      <c r="D4" s="95" t="s">
        <v>105</v>
      </c>
      <c r="E4" s="391" t="s">
        <v>337</v>
      </c>
      <c r="F4" s="174">
        <v>168.74</v>
      </c>
      <c r="G4" s="95" t="s">
        <v>1185</v>
      </c>
      <c r="H4" s="98" t="s">
        <v>123</v>
      </c>
      <c r="I4" s="95" t="s">
        <v>1529</v>
      </c>
      <c r="J4" s="131" t="s">
        <v>1189</v>
      </c>
      <c r="K4" s="131" t="s">
        <v>1072</v>
      </c>
      <c r="L4" s="132" t="s">
        <v>1530</v>
      </c>
      <c r="M4" s="131" t="s">
        <v>1531</v>
      </c>
      <c r="N4" s="134">
        <v>45327</v>
      </c>
      <c r="O4" s="95" t="s">
        <v>452</v>
      </c>
      <c r="P4" s="131" t="s">
        <v>1189</v>
      </c>
      <c r="Q4" s="381"/>
      <c r="R4" s="381"/>
      <c r="S4" s="381"/>
    </row>
    <row r="5" spans="1:19" ht="35.15" customHeight="1" x14ac:dyDescent="0.25">
      <c r="A5" s="389">
        <f>IF(B5="","",ROW()-ROW($A$3)+'Diário 1º PA'!$P$1)</f>
        <v>275</v>
      </c>
      <c r="B5" s="149">
        <v>45323</v>
      </c>
      <c r="C5" s="390">
        <v>45292</v>
      </c>
      <c r="D5" s="95" t="s">
        <v>105</v>
      </c>
      <c r="E5" s="391" t="s">
        <v>299</v>
      </c>
      <c r="F5" s="174">
        <v>85137.5</v>
      </c>
      <c r="G5" s="95" t="s">
        <v>1532</v>
      </c>
      <c r="H5" s="95" t="s">
        <v>117</v>
      </c>
      <c r="I5" s="95" t="s">
        <v>1533</v>
      </c>
      <c r="J5" s="131" t="s">
        <v>1131</v>
      </c>
      <c r="K5" s="131" t="s">
        <v>1072</v>
      </c>
      <c r="L5" s="132" t="s">
        <v>1534</v>
      </c>
      <c r="M5" s="131">
        <v>100</v>
      </c>
      <c r="N5" s="134">
        <v>45323</v>
      </c>
      <c r="O5" s="95" t="s">
        <v>452</v>
      </c>
      <c r="P5" s="131" t="s">
        <v>1131</v>
      </c>
      <c r="Q5" s="381"/>
      <c r="R5" s="381"/>
      <c r="S5" s="381"/>
    </row>
    <row r="6" spans="1:19" ht="35.15" customHeight="1" x14ac:dyDescent="0.25">
      <c r="A6" s="389">
        <f>IF(B6="","",ROW()-ROW($A$3)+'Diário 1º PA'!$P$1)</f>
        <v>276</v>
      </c>
      <c r="B6" s="149">
        <v>45323</v>
      </c>
      <c r="C6" s="390">
        <v>45323</v>
      </c>
      <c r="D6" s="95" t="s">
        <v>105</v>
      </c>
      <c r="E6" s="391" t="s">
        <v>337</v>
      </c>
      <c r="F6" s="174">
        <v>168.58</v>
      </c>
      <c r="G6" s="95" t="s">
        <v>1185</v>
      </c>
      <c r="H6" s="98" t="s">
        <v>123</v>
      </c>
      <c r="I6" s="95" t="s">
        <v>1535</v>
      </c>
      <c r="J6" s="131" t="s">
        <v>1202</v>
      </c>
      <c r="K6" s="131" t="s">
        <v>1072</v>
      </c>
      <c r="L6" s="132" t="s">
        <v>1534</v>
      </c>
      <c r="M6" s="131" t="s">
        <v>1536</v>
      </c>
      <c r="N6" s="134">
        <v>45323</v>
      </c>
      <c r="O6" s="95" t="s">
        <v>452</v>
      </c>
      <c r="P6" s="131" t="s">
        <v>1202</v>
      </c>
      <c r="Q6" s="381"/>
      <c r="R6" s="381"/>
      <c r="S6" s="381"/>
    </row>
    <row r="7" spans="1:19" ht="35.15" customHeight="1" x14ac:dyDescent="0.25">
      <c r="A7" s="389">
        <f>IF(B7="","",ROW()-ROW($A$3)+'Diário 1º PA'!$P$1)</f>
        <v>277</v>
      </c>
      <c r="B7" s="149">
        <v>45323</v>
      </c>
      <c r="C7" s="390">
        <v>45323</v>
      </c>
      <c r="D7" s="95" t="s">
        <v>105</v>
      </c>
      <c r="E7" s="391" t="s">
        <v>337</v>
      </c>
      <c r="F7" s="174">
        <v>89.97</v>
      </c>
      <c r="G7" s="95" t="s">
        <v>1185</v>
      </c>
      <c r="H7" s="98" t="s">
        <v>123</v>
      </c>
      <c r="I7" s="95" t="s">
        <v>1535</v>
      </c>
      <c r="J7" s="131" t="s">
        <v>1202</v>
      </c>
      <c r="K7" s="131" t="s">
        <v>1072</v>
      </c>
      <c r="L7" s="132" t="s">
        <v>1534</v>
      </c>
      <c r="M7" s="131" t="s">
        <v>1537</v>
      </c>
      <c r="N7" s="134">
        <v>45323</v>
      </c>
      <c r="O7" s="95" t="s">
        <v>452</v>
      </c>
      <c r="P7" s="131" t="s">
        <v>1202</v>
      </c>
      <c r="Q7" s="381"/>
      <c r="R7" s="381"/>
      <c r="S7" s="381"/>
    </row>
    <row r="8" spans="1:19" ht="35.15" customHeight="1" x14ac:dyDescent="0.25">
      <c r="A8" s="389">
        <f>IF(B8="","",ROW()-ROW($A$3)+'Diário 1º PA'!$P$1)</f>
        <v>278</v>
      </c>
      <c r="B8" s="149">
        <v>45323</v>
      </c>
      <c r="C8" s="390">
        <v>45323</v>
      </c>
      <c r="D8" s="95" t="s">
        <v>105</v>
      </c>
      <c r="E8" s="391" t="s">
        <v>337</v>
      </c>
      <c r="F8" s="174">
        <v>88.95</v>
      </c>
      <c r="G8" s="95" t="s">
        <v>1185</v>
      </c>
      <c r="H8" s="98" t="s">
        <v>123</v>
      </c>
      <c r="I8" s="95" t="s">
        <v>1535</v>
      </c>
      <c r="J8" s="131" t="s">
        <v>1202</v>
      </c>
      <c r="K8" s="131" t="s">
        <v>1072</v>
      </c>
      <c r="L8" s="132" t="s">
        <v>1534</v>
      </c>
      <c r="M8" s="131" t="s">
        <v>1538</v>
      </c>
      <c r="N8" s="134">
        <v>45323</v>
      </c>
      <c r="O8" s="95" t="s">
        <v>452</v>
      </c>
      <c r="P8" s="131" t="s">
        <v>1202</v>
      </c>
      <c r="Q8" s="381"/>
      <c r="R8" s="381"/>
      <c r="S8" s="381"/>
    </row>
    <row r="9" spans="1:19" ht="35.15" customHeight="1" x14ac:dyDescent="0.25">
      <c r="A9" s="389">
        <f>IF(B9="","",ROW()-ROW($A$3)+'Diário 1º PA'!$P$1)</f>
        <v>279</v>
      </c>
      <c r="B9" s="149">
        <v>45323</v>
      </c>
      <c r="C9" s="390">
        <v>45292</v>
      </c>
      <c r="D9" s="95" t="s">
        <v>105</v>
      </c>
      <c r="E9" s="391" t="s">
        <v>299</v>
      </c>
      <c r="F9" s="174">
        <v>27323.8</v>
      </c>
      <c r="G9" s="95" t="s">
        <v>1092</v>
      </c>
      <c r="H9" s="98" t="s">
        <v>135</v>
      </c>
      <c r="I9" s="95" t="s">
        <v>1539</v>
      </c>
      <c r="J9" s="131" t="s">
        <v>1094</v>
      </c>
      <c r="K9" s="131" t="s">
        <v>1540</v>
      </c>
      <c r="L9" s="132" t="s">
        <v>1081</v>
      </c>
      <c r="M9" s="131">
        <v>120</v>
      </c>
      <c r="N9" s="134">
        <v>45320</v>
      </c>
      <c r="O9" s="95" t="s">
        <v>452</v>
      </c>
      <c r="P9" s="131" t="s">
        <v>1094</v>
      </c>
      <c r="Q9" s="381"/>
      <c r="R9" s="381"/>
      <c r="S9" s="381"/>
    </row>
    <row r="10" spans="1:19" ht="35.15" customHeight="1" x14ac:dyDescent="0.25">
      <c r="A10" s="389">
        <f>IF(B10="","",ROW()-ROW($A$3)+'Diário 1º PA'!$P$1)</f>
        <v>280</v>
      </c>
      <c r="B10" s="149">
        <v>45323</v>
      </c>
      <c r="C10" s="390">
        <v>45292</v>
      </c>
      <c r="D10" s="95" t="s">
        <v>105</v>
      </c>
      <c r="E10" s="391" t="s">
        <v>325</v>
      </c>
      <c r="F10" s="174">
        <v>477.66</v>
      </c>
      <c r="G10" s="98" t="s">
        <v>1119</v>
      </c>
      <c r="H10" s="98" t="s">
        <v>134</v>
      </c>
      <c r="I10" s="95" t="s">
        <v>1541</v>
      </c>
      <c r="J10" s="131" t="s">
        <v>1384</v>
      </c>
      <c r="K10" s="131" t="s">
        <v>1540</v>
      </c>
      <c r="L10" s="132" t="s">
        <v>1081</v>
      </c>
      <c r="M10" s="131">
        <v>7000</v>
      </c>
      <c r="N10" s="134">
        <v>45316</v>
      </c>
      <c r="O10" s="95" t="s">
        <v>452</v>
      </c>
      <c r="P10" s="131" t="s">
        <v>1384</v>
      </c>
      <c r="Q10" s="381"/>
      <c r="R10" s="381"/>
      <c r="S10" s="381"/>
    </row>
    <row r="11" spans="1:19" ht="35.15" customHeight="1" x14ac:dyDescent="0.25">
      <c r="A11" s="389">
        <f>IF(B11="","",ROW()-ROW($A$3)+'Diário 1º PA'!$P$1)</f>
        <v>281</v>
      </c>
      <c r="B11" s="149">
        <v>45323</v>
      </c>
      <c r="C11" s="390">
        <v>45292</v>
      </c>
      <c r="D11" s="95" t="s">
        <v>105</v>
      </c>
      <c r="E11" s="391" t="s">
        <v>325</v>
      </c>
      <c r="F11" s="174">
        <v>118.16</v>
      </c>
      <c r="G11" s="98" t="s">
        <v>1542</v>
      </c>
      <c r="H11" s="98" t="s">
        <v>136</v>
      </c>
      <c r="I11" s="95" t="s">
        <v>1543</v>
      </c>
      <c r="J11" s="131" t="s">
        <v>1224</v>
      </c>
      <c r="K11" s="131" t="s">
        <v>1540</v>
      </c>
      <c r="L11" s="132" t="s">
        <v>1081</v>
      </c>
      <c r="M11" s="131">
        <v>4811</v>
      </c>
      <c r="N11" s="134">
        <v>45316</v>
      </c>
      <c r="O11" s="95" t="s">
        <v>452</v>
      </c>
      <c r="P11" s="131" t="s">
        <v>1224</v>
      </c>
      <c r="Q11" s="381"/>
      <c r="R11" s="381"/>
      <c r="S11" s="381"/>
    </row>
    <row r="12" spans="1:19" ht="35.15" customHeight="1" x14ac:dyDescent="0.25">
      <c r="A12" s="389">
        <f>IF(B12="","",ROW()-ROW($A$3)+'Diário 1º PA'!$P$1)</f>
        <v>282</v>
      </c>
      <c r="B12" s="149">
        <v>45323</v>
      </c>
      <c r="C12" s="390">
        <v>45292</v>
      </c>
      <c r="D12" s="95" t="s">
        <v>105</v>
      </c>
      <c r="E12" s="391" t="s">
        <v>219</v>
      </c>
      <c r="F12" s="174">
        <v>7336.9</v>
      </c>
      <c r="G12" s="98" t="s">
        <v>1544</v>
      </c>
      <c r="H12" s="98" t="s">
        <v>120</v>
      </c>
      <c r="I12" s="95" t="s">
        <v>1545</v>
      </c>
      <c r="J12" s="131" t="s">
        <v>1546</v>
      </c>
      <c r="K12" s="131" t="s">
        <v>1540</v>
      </c>
      <c r="L12" s="132" t="s">
        <v>1081</v>
      </c>
      <c r="M12" s="131">
        <v>137981</v>
      </c>
      <c r="N12" s="134">
        <v>45323</v>
      </c>
      <c r="O12" s="95" t="s">
        <v>452</v>
      </c>
      <c r="P12" s="131" t="s">
        <v>1546</v>
      </c>
      <c r="Q12" s="381"/>
      <c r="R12" s="381"/>
      <c r="S12" s="381"/>
    </row>
    <row r="13" spans="1:19" ht="35.15" customHeight="1" x14ac:dyDescent="0.25">
      <c r="A13" s="389">
        <f>IF(B13="","",ROW()-ROW($A$3)+'Diário 1º PA'!$P$1)</f>
        <v>283</v>
      </c>
      <c r="B13" s="149">
        <v>45323</v>
      </c>
      <c r="C13" s="390">
        <v>45292</v>
      </c>
      <c r="D13" s="95" t="s">
        <v>105</v>
      </c>
      <c r="E13" s="391" t="s">
        <v>229</v>
      </c>
      <c r="F13" s="174">
        <v>465.69</v>
      </c>
      <c r="G13" s="98" t="s">
        <v>1256</v>
      </c>
      <c r="H13" s="98" t="s">
        <v>120</v>
      </c>
      <c r="I13" s="95" t="s">
        <v>1547</v>
      </c>
      <c r="J13" s="131" t="s">
        <v>1548</v>
      </c>
      <c r="K13" s="131" t="s">
        <v>1540</v>
      </c>
      <c r="L13" s="132" t="s">
        <v>1081</v>
      </c>
      <c r="M13" s="131" t="s">
        <v>1549</v>
      </c>
      <c r="N13" s="134">
        <v>45323</v>
      </c>
      <c r="O13" s="95" t="s">
        <v>452</v>
      </c>
      <c r="P13" s="131" t="s">
        <v>1548</v>
      </c>
      <c r="Q13" s="381"/>
      <c r="R13" s="381"/>
      <c r="S13" s="381"/>
    </row>
    <row r="14" spans="1:19" ht="35.15" customHeight="1" x14ac:dyDescent="0.25">
      <c r="A14" s="389">
        <f>IF(B14="","",ROW()-ROW($A$3)+'Diário 1º PA'!$P$1)</f>
        <v>284</v>
      </c>
      <c r="B14" s="149">
        <v>45323</v>
      </c>
      <c r="C14" s="390">
        <v>45292</v>
      </c>
      <c r="D14" s="95" t="s">
        <v>105</v>
      </c>
      <c r="E14" s="391" t="s">
        <v>225</v>
      </c>
      <c r="F14" s="174">
        <v>700.15</v>
      </c>
      <c r="G14" s="98" t="s">
        <v>1550</v>
      </c>
      <c r="H14" s="98" t="s">
        <v>124</v>
      </c>
      <c r="I14" s="95" t="s">
        <v>1450</v>
      </c>
      <c r="J14" s="131" t="s">
        <v>1091</v>
      </c>
      <c r="K14" s="131" t="s">
        <v>1540</v>
      </c>
      <c r="L14" s="132" t="s">
        <v>1081</v>
      </c>
      <c r="M14" s="131">
        <v>96814038</v>
      </c>
      <c r="N14" s="134">
        <v>45323</v>
      </c>
      <c r="O14" s="95" t="s">
        <v>452</v>
      </c>
      <c r="P14" s="131" t="s">
        <v>1091</v>
      </c>
      <c r="Q14" s="381"/>
      <c r="R14" s="381"/>
      <c r="S14" s="381"/>
    </row>
    <row r="15" spans="1:19" ht="35.15" customHeight="1" x14ac:dyDescent="0.25">
      <c r="A15" s="389">
        <f>IF(B15="","",ROW()-ROW($A$3)+'Diário 1º PA'!$P$1)</f>
        <v>285</v>
      </c>
      <c r="B15" s="149">
        <v>45323</v>
      </c>
      <c r="C15" s="390">
        <v>45292</v>
      </c>
      <c r="D15" s="95" t="s">
        <v>105</v>
      </c>
      <c r="E15" s="391" t="s">
        <v>343</v>
      </c>
      <c r="F15" s="174">
        <v>250</v>
      </c>
      <c r="G15" s="392" t="s">
        <v>1551</v>
      </c>
      <c r="H15" s="98" t="s">
        <v>121</v>
      </c>
      <c r="I15" s="95" t="s">
        <v>1552</v>
      </c>
      <c r="J15" s="131" t="s">
        <v>1553</v>
      </c>
      <c r="K15" s="131" t="s">
        <v>1114</v>
      </c>
      <c r="L15" s="132" t="s">
        <v>1534</v>
      </c>
      <c r="M15" s="131">
        <v>6</v>
      </c>
      <c r="N15" s="134">
        <v>45314</v>
      </c>
      <c r="O15" s="95" t="s">
        <v>452</v>
      </c>
      <c r="P15" s="131" t="s">
        <v>1553</v>
      </c>
      <c r="Q15" s="381"/>
      <c r="R15" s="381"/>
      <c r="S15" s="381"/>
    </row>
    <row r="16" spans="1:19" ht="35.15" customHeight="1" x14ac:dyDescent="0.25">
      <c r="A16" s="389">
        <f>IF(B16="","",ROW()-ROW($A$3)+'Diário 1º PA'!$P$1)</f>
        <v>286</v>
      </c>
      <c r="B16" s="149">
        <v>45323</v>
      </c>
      <c r="C16" s="393">
        <v>45323</v>
      </c>
      <c r="D16" s="95" t="s">
        <v>105</v>
      </c>
      <c r="E16" s="391" t="s">
        <v>337</v>
      </c>
      <c r="F16" s="174">
        <v>69.599999999999994</v>
      </c>
      <c r="G16" s="95" t="s">
        <v>1323</v>
      </c>
      <c r="H16" s="98" t="s">
        <v>129</v>
      </c>
      <c r="I16" s="95" t="s">
        <v>1079</v>
      </c>
      <c r="J16" s="131" t="s">
        <v>1082</v>
      </c>
      <c r="K16" s="131" t="s">
        <v>1114</v>
      </c>
      <c r="L16" s="132" t="s">
        <v>117</v>
      </c>
      <c r="M16" s="131" t="s">
        <v>117</v>
      </c>
      <c r="N16" s="134" t="s">
        <v>117</v>
      </c>
      <c r="O16" s="95" t="s">
        <v>452</v>
      </c>
      <c r="P16" s="131" t="s">
        <v>1082</v>
      </c>
      <c r="Q16" s="381"/>
      <c r="R16" s="381"/>
      <c r="S16" s="381"/>
    </row>
    <row r="17" spans="1:19" ht="35.15" customHeight="1" x14ac:dyDescent="0.25">
      <c r="A17" s="389">
        <f>IF(B17="","",ROW()-ROW($A$3)+'Diário 1º PA'!$P$1)</f>
        <v>287</v>
      </c>
      <c r="B17" s="149">
        <v>45323</v>
      </c>
      <c r="C17" s="390">
        <v>45323</v>
      </c>
      <c r="D17" s="95" t="s">
        <v>105</v>
      </c>
      <c r="E17" s="391" t="s">
        <v>303</v>
      </c>
      <c r="F17" s="174">
        <v>234</v>
      </c>
      <c r="G17" s="392" t="s">
        <v>1554</v>
      </c>
      <c r="H17" s="98" t="s">
        <v>117</v>
      </c>
      <c r="I17" s="95" t="s">
        <v>1555</v>
      </c>
      <c r="J17" s="131" t="s">
        <v>1556</v>
      </c>
      <c r="K17" s="131" t="s">
        <v>1114</v>
      </c>
      <c r="L17" s="132" t="s">
        <v>1534</v>
      </c>
      <c r="M17" s="131">
        <v>8140</v>
      </c>
      <c r="N17" s="134">
        <v>45324</v>
      </c>
      <c r="O17" s="95" t="s">
        <v>452</v>
      </c>
      <c r="P17" s="131" t="s">
        <v>1556</v>
      </c>
      <c r="Q17" s="381"/>
      <c r="R17" s="381"/>
      <c r="S17" s="381"/>
    </row>
    <row r="18" spans="1:19" ht="35.15" customHeight="1" x14ac:dyDescent="0.25">
      <c r="A18" s="389">
        <f>IF(B18="","",ROW()-ROW($A$3)+'Diário 1º PA'!$P$1)</f>
        <v>288</v>
      </c>
      <c r="B18" s="149">
        <v>45323</v>
      </c>
      <c r="C18" s="390">
        <v>45323</v>
      </c>
      <c r="D18" s="95" t="s">
        <v>105</v>
      </c>
      <c r="E18" s="391" t="s">
        <v>283</v>
      </c>
      <c r="F18" s="174">
        <v>2</v>
      </c>
      <c r="G18" s="95" t="s">
        <v>1557</v>
      </c>
      <c r="H18" s="98" t="s">
        <v>118</v>
      </c>
      <c r="I18" s="95" t="s">
        <v>117</v>
      </c>
      <c r="J18" s="131" t="s">
        <v>79</v>
      </c>
      <c r="K18" s="131" t="s">
        <v>1558</v>
      </c>
      <c r="L18" s="132" t="s">
        <v>117</v>
      </c>
      <c r="M18" s="131" t="s">
        <v>117</v>
      </c>
      <c r="N18" s="134" t="s">
        <v>117</v>
      </c>
      <c r="O18" s="95" t="s">
        <v>452</v>
      </c>
      <c r="P18" s="131" t="s">
        <v>79</v>
      </c>
      <c r="Q18" s="381"/>
      <c r="R18" s="381"/>
      <c r="S18" s="381"/>
    </row>
    <row r="19" spans="1:19" ht="35.15" customHeight="1" x14ac:dyDescent="0.25">
      <c r="A19" s="389">
        <f>IF(B19="","",ROW()-ROW($A$3)+'Diário 1º PA'!$P$1)</f>
        <v>289</v>
      </c>
      <c r="B19" s="149">
        <v>45324</v>
      </c>
      <c r="C19" s="390">
        <v>45323</v>
      </c>
      <c r="D19" s="95" t="s">
        <v>105</v>
      </c>
      <c r="E19" s="391" t="s">
        <v>337</v>
      </c>
      <c r="F19" s="174">
        <v>85.4</v>
      </c>
      <c r="G19" s="95" t="s">
        <v>1185</v>
      </c>
      <c r="H19" s="98" t="s">
        <v>119</v>
      </c>
      <c r="I19" s="95" t="s">
        <v>1559</v>
      </c>
      <c r="J19" s="131" t="s">
        <v>1295</v>
      </c>
      <c r="K19" s="131" t="s">
        <v>1072</v>
      </c>
      <c r="L19" s="132" t="s">
        <v>1530</v>
      </c>
      <c r="M19" s="131" t="s">
        <v>1560</v>
      </c>
      <c r="N19" s="134">
        <v>45324</v>
      </c>
      <c r="O19" s="95" t="s">
        <v>452</v>
      </c>
      <c r="P19" s="131" t="s">
        <v>1295</v>
      </c>
      <c r="Q19" s="381"/>
      <c r="R19" s="381"/>
      <c r="S19" s="381"/>
    </row>
    <row r="20" spans="1:19" ht="35.15" customHeight="1" x14ac:dyDescent="0.25">
      <c r="A20" s="389">
        <f>IF(B20="","",ROW()-ROW($A$3)+'Diário 1º PA'!$P$1)</f>
        <v>290</v>
      </c>
      <c r="B20" s="149">
        <v>45324</v>
      </c>
      <c r="C20" s="390">
        <v>45292</v>
      </c>
      <c r="D20" s="95" t="s">
        <v>105</v>
      </c>
      <c r="E20" s="391" t="s">
        <v>219</v>
      </c>
      <c r="F20" s="174">
        <v>7084.6</v>
      </c>
      <c r="G20" s="98" t="s">
        <v>1561</v>
      </c>
      <c r="H20" s="98" t="s">
        <v>124</v>
      </c>
      <c r="I20" s="95" t="s">
        <v>1562</v>
      </c>
      <c r="J20" s="131" t="s">
        <v>1563</v>
      </c>
      <c r="K20" s="131" t="s">
        <v>1072</v>
      </c>
      <c r="L20" s="132" t="s">
        <v>117</v>
      </c>
      <c r="M20" s="132" t="s">
        <v>117</v>
      </c>
      <c r="N20" s="132" t="s">
        <v>117</v>
      </c>
      <c r="O20" s="95" t="s">
        <v>452</v>
      </c>
      <c r="P20" s="131" t="s">
        <v>1563</v>
      </c>
      <c r="Q20" s="381"/>
      <c r="R20" s="381"/>
      <c r="S20" s="381"/>
    </row>
    <row r="21" spans="1:19" ht="35.15" customHeight="1" x14ac:dyDescent="0.25">
      <c r="A21" s="389">
        <f>IF(B21="","",ROW()-ROW($A$3)+'Diário 1º PA'!$P$1)</f>
        <v>291</v>
      </c>
      <c r="B21" s="149">
        <v>45324</v>
      </c>
      <c r="C21" s="390">
        <v>45292</v>
      </c>
      <c r="D21" s="95" t="s">
        <v>105</v>
      </c>
      <c r="E21" s="391" t="s">
        <v>219</v>
      </c>
      <c r="F21" s="174">
        <v>3700.13</v>
      </c>
      <c r="G21" s="98" t="s">
        <v>1561</v>
      </c>
      <c r="H21" s="98" t="s">
        <v>122</v>
      </c>
      <c r="I21" s="95" t="s">
        <v>1564</v>
      </c>
      <c r="J21" s="131" t="s">
        <v>1565</v>
      </c>
      <c r="K21" s="131" t="s">
        <v>1072</v>
      </c>
      <c r="L21" s="132" t="s">
        <v>117</v>
      </c>
      <c r="M21" s="132" t="s">
        <v>117</v>
      </c>
      <c r="N21" s="132" t="s">
        <v>117</v>
      </c>
      <c r="O21" s="95" t="s">
        <v>452</v>
      </c>
      <c r="P21" s="131" t="s">
        <v>1566</v>
      </c>
      <c r="Q21" s="381"/>
      <c r="R21" s="381"/>
      <c r="S21" s="381"/>
    </row>
    <row r="22" spans="1:19" ht="35.15" customHeight="1" x14ac:dyDescent="0.25">
      <c r="A22" s="389">
        <f>IF(B22="","",ROW()-ROW($A$3)+'Diário 1º PA'!$P$1)</f>
        <v>292</v>
      </c>
      <c r="B22" s="149">
        <v>45324</v>
      </c>
      <c r="C22" s="390">
        <v>45292</v>
      </c>
      <c r="D22" s="95" t="s">
        <v>105</v>
      </c>
      <c r="E22" s="391" t="s">
        <v>219</v>
      </c>
      <c r="F22" s="174">
        <v>3715.78</v>
      </c>
      <c r="G22" s="98" t="s">
        <v>1561</v>
      </c>
      <c r="H22" s="98" t="s">
        <v>123</v>
      </c>
      <c r="I22" s="95" t="s">
        <v>1567</v>
      </c>
      <c r="J22" s="131" t="s">
        <v>1565</v>
      </c>
      <c r="K22" s="131" t="s">
        <v>1072</v>
      </c>
      <c r="L22" s="132" t="s">
        <v>117</v>
      </c>
      <c r="M22" s="132" t="s">
        <v>117</v>
      </c>
      <c r="N22" s="132" t="s">
        <v>117</v>
      </c>
      <c r="O22" s="95" t="s">
        <v>452</v>
      </c>
      <c r="P22" s="131" t="s">
        <v>1568</v>
      </c>
      <c r="Q22" s="381"/>
      <c r="R22" s="381"/>
      <c r="S22" s="381"/>
    </row>
    <row r="23" spans="1:19" ht="35.15" customHeight="1" x14ac:dyDescent="0.25">
      <c r="A23" s="389">
        <f>IF(B23="","",ROW()-ROW($A$3)+'Diário 1º PA'!$P$1)</f>
        <v>293</v>
      </c>
      <c r="B23" s="149">
        <v>45324</v>
      </c>
      <c r="C23" s="390">
        <v>45323</v>
      </c>
      <c r="D23" s="95" t="s">
        <v>105</v>
      </c>
      <c r="E23" s="391" t="s">
        <v>337</v>
      </c>
      <c r="F23" s="174">
        <v>303.39999999999998</v>
      </c>
      <c r="G23" s="95" t="s">
        <v>1185</v>
      </c>
      <c r="H23" s="98" t="s">
        <v>120</v>
      </c>
      <c r="I23" s="95" t="s">
        <v>1529</v>
      </c>
      <c r="J23" s="131" t="s">
        <v>1189</v>
      </c>
      <c r="K23" s="131" t="s">
        <v>1072</v>
      </c>
      <c r="L23" s="132" t="s">
        <v>1530</v>
      </c>
      <c r="M23" s="131">
        <v>5810368</v>
      </c>
      <c r="N23" s="134">
        <v>45328</v>
      </c>
      <c r="O23" s="95" t="s">
        <v>452</v>
      </c>
      <c r="P23" s="131" t="s">
        <v>1189</v>
      </c>
      <c r="Q23" s="381"/>
      <c r="R23" s="381"/>
      <c r="S23" s="381"/>
    </row>
    <row r="24" spans="1:19" ht="35.15" customHeight="1" x14ac:dyDescent="0.25">
      <c r="A24" s="389">
        <f>IF(B24="","",ROW()-ROW($A$3)+'Diário 1º PA'!$P$1)</f>
        <v>294</v>
      </c>
      <c r="B24" s="149">
        <v>45324</v>
      </c>
      <c r="C24" s="390">
        <v>45292</v>
      </c>
      <c r="D24" s="95" t="s">
        <v>105</v>
      </c>
      <c r="E24" s="391" t="s">
        <v>299</v>
      </c>
      <c r="F24" s="174">
        <v>2140</v>
      </c>
      <c r="G24" s="95" t="s">
        <v>1569</v>
      </c>
      <c r="H24" s="98" t="s">
        <v>117</v>
      </c>
      <c r="I24" s="95" t="s">
        <v>1570</v>
      </c>
      <c r="J24" s="131" t="s">
        <v>1571</v>
      </c>
      <c r="K24" s="131" t="s">
        <v>1072</v>
      </c>
      <c r="L24" s="132" t="s">
        <v>1534</v>
      </c>
      <c r="M24" s="131">
        <v>14</v>
      </c>
      <c r="N24" s="134">
        <v>45315</v>
      </c>
      <c r="O24" s="95" t="s">
        <v>452</v>
      </c>
      <c r="P24" s="131" t="s">
        <v>1571</v>
      </c>
      <c r="Q24" s="381"/>
      <c r="R24" s="381"/>
      <c r="S24" s="381"/>
    </row>
    <row r="25" spans="1:19" ht="35.15" customHeight="1" x14ac:dyDescent="0.25">
      <c r="A25" s="389">
        <f>IF(B25="","",ROW()-ROW($A$3)+'Diário 1º PA'!$P$1)</f>
        <v>295</v>
      </c>
      <c r="B25" s="149">
        <v>45324</v>
      </c>
      <c r="C25" s="390">
        <v>45292</v>
      </c>
      <c r="D25" s="95" t="s">
        <v>105</v>
      </c>
      <c r="E25" s="391" t="s">
        <v>319</v>
      </c>
      <c r="F25" s="174">
        <v>36600</v>
      </c>
      <c r="G25" s="98" t="s">
        <v>1220</v>
      </c>
      <c r="H25" s="98" t="s">
        <v>117</v>
      </c>
      <c r="I25" s="95" t="s">
        <v>1572</v>
      </c>
      <c r="J25" s="131" t="s">
        <v>1222</v>
      </c>
      <c r="K25" s="131" t="s">
        <v>1072</v>
      </c>
      <c r="L25" s="132" t="s">
        <v>1534</v>
      </c>
      <c r="M25" s="131">
        <v>294</v>
      </c>
      <c r="N25" s="134">
        <v>45322</v>
      </c>
      <c r="O25" s="95" t="s">
        <v>452</v>
      </c>
      <c r="P25" s="131" t="s">
        <v>1222</v>
      </c>
      <c r="Q25" s="381"/>
      <c r="R25" s="381"/>
      <c r="S25" s="381"/>
    </row>
    <row r="26" spans="1:19" ht="35.15" customHeight="1" x14ac:dyDescent="0.25">
      <c r="A26" s="389">
        <f>IF(B26="","",ROW()-ROW($A$3)+'Diário 1º PA'!$P$1)</f>
        <v>296</v>
      </c>
      <c r="B26" s="149">
        <v>45324</v>
      </c>
      <c r="C26" s="390">
        <v>45292</v>
      </c>
      <c r="D26" s="98" t="s">
        <v>94</v>
      </c>
      <c r="E26" s="391" t="s">
        <v>96</v>
      </c>
      <c r="F26" s="174">
        <v>883386.89</v>
      </c>
      <c r="G26" s="95" t="s">
        <v>1573</v>
      </c>
      <c r="H26" s="98" t="s">
        <v>117</v>
      </c>
      <c r="I26" s="95" t="s">
        <v>117</v>
      </c>
      <c r="J26" s="131" t="s">
        <v>79</v>
      </c>
      <c r="K26" s="131" t="s">
        <v>1574</v>
      </c>
      <c r="L26" s="131" t="s">
        <v>1574</v>
      </c>
      <c r="M26" s="131" t="s">
        <v>117</v>
      </c>
      <c r="N26" s="134" t="s">
        <v>79</v>
      </c>
      <c r="O26" s="95" t="s">
        <v>452</v>
      </c>
      <c r="P26" s="131" t="s">
        <v>79</v>
      </c>
      <c r="Q26" s="381"/>
      <c r="R26" s="381"/>
      <c r="S26" s="381"/>
    </row>
    <row r="27" spans="1:19" ht="35.15" customHeight="1" x14ac:dyDescent="0.25">
      <c r="A27" s="389">
        <f>IF(B27="","",ROW()-ROW($A$3)+'Diário 1º PA'!$P$1)</f>
        <v>297</v>
      </c>
      <c r="B27" s="149">
        <v>45324</v>
      </c>
      <c r="C27" s="390">
        <v>45323</v>
      </c>
      <c r="D27" s="98" t="s">
        <v>105</v>
      </c>
      <c r="E27" s="391" t="s">
        <v>337</v>
      </c>
      <c r="F27" s="174">
        <v>2665.79</v>
      </c>
      <c r="G27" s="98" t="s">
        <v>1323</v>
      </c>
      <c r="H27" s="98" t="s">
        <v>117</v>
      </c>
      <c r="I27" s="95" t="s">
        <v>1575</v>
      </c>
      <c r="J27" s="131" t="s">
        <v>1085</v>
      </c>
      <c r="K27" s="131" t="s">
        <v>1540</v>
      </c>
      <c r="L27" s="132" t="s">
        <v>1081</v>
      </c>
      <c r="M27" s="131">
        <v>5816898</v>
      </c>
      <c r="N27" s="134">
        <v>45339</v>
      </c>
      <c r="O27" s="95" t="s">
        <v>452</v>
      </c>
      <c r="P27" s="131" t="s">
        <v>1085</v>
      </c>
      <c r="Q27" s="381"/>
      <c r="R27" s="381"/>
      <c r="S27" s="381"/>
    </row>
    <row r="28" spans="1:19" ht="35.15" customHeight="1" x14ac:dyDescent="0.25">
      <c r="A28" s="389">
        <f>IF(B28="","",ROW()-ROW($A$3)+'Diário 1º PA'!$P$1)</f>
        <v>298</v>
      </c>
      <c r="B28" s="149">
        <v>45324</v>
      </c>
      <c r="C28" s="390">
        <v>45323</v>
      </c>
      <c r="D28" s="98" t="s">
        <v>105</v>
      </c>
      <c r="E28" s="391" t="s">
        <v>337</v>
      </c>
      <c r="F28" s="174">
        <v>1626.85</v>
      </c>
      <c r="G28" s="98" t="s">
        <v>1323</v>
      </c>
      <c r="H28" s="98" t="s">
        <v>117</v>
      </c>
      <c r="I28" s="95" t="s">
        <v>1576</v>
      </c>
      <c r="J28" s="131" t="s">
        <v>1082</v>
      </c>
      <c r="K28" s="131" t="s">
        <v>1540</v>
      </c>
      <c r="L28" s="132" t="s">
        <v>1081</v>
      </c>
      <c r="M28" s="131">
        <v>3937707</v>
      </c>
      <c r="N28" s="134">
        <v>45339</v>
      </c>
      <c r="O28" s="95" t="s">
        <v>452</v>
      </c>
      <c r="P28" s="131" t="s">
        <v>1082</v>
      </c>
      <c r="Q28" s="381"/>
      <c r="R28" s="381"/>
      <c r="S28" s="381"/>
    </row>
    <row r="29" spans="1:19" ht="35.15" customHeight="1" x14ac:dyDescent="0.25">
      <c r="A29" s="389">
        <f>IF(B29="","",ROW()-ROW($A$3)+'Diário 1º PA'!$P$1)</f>
        <v>299</v>
      </c>
      <c r="B29" s="149">
        <v>45324</v>
      </c>
      <c r="C29" s="390">
        <v>45261</v>
      </c>
      <c r="D29" s="98" t="s">
        <v>105</v>
      </c>
      <c r="E29" s="391" t="s">
        <v>233</v>
      </c>
      <c r="F29" s="174">
        <v>1078.82</v>
      </c>
      <c r="G29" s="363" t="s">
        <v>1577</v>
      </c>
      <c r="H29" s="98" t="s">
        <v>117</v>
      </c>
      <c r="I29" s="95" t="s">
        <v>1578</v>
      </c>
      <c r="J29" s="131" t="s">
        <v>1579</v>
      </c>
      <c r="K29" s="131" t="s">
        <v>1540</v>
      </c>
      <c r="L29" s="132" t="s">
        <v>1081</v>
      </c>
      <c r="M29" s="131" t="s">
        <v>1580</v>
      </c>
      <c r="N29" s="134">
        <v>45322</v>
      </c>
      <c r="O29" s="95" t="s">
        <v>452</v>
      </c>
      <c r="P29" s="131" t="s">
        <v>1579</v>
      </c>
      <c r="Q29" s="381"/>
      <c r="R29" s="381"/>
      <c r="S29" s="381"/>
    </row>
    <row r="30" spans="1:19" ht="35.15" customHeight="1" x14ac:dyDescent="0.25">
      <c r="A30" s="389">
        <f>IF(B30="","",ROW()-ROW($A$3)+'Diário 1º PA'!$P$1)</f>
        <v>300</v>
      </c>
      <c r="B30" s="149">
        <v>45324</v>
      </c>
      <c r="C30" s="390">
        <v>45261</v>
      </c>
      <c r="D30" s="98" t="s">
        <v>105</v>
      </c>
      <c r="E30" s="391" t="s">
        <v>233</v>
      </c>
      <c r="F30" s="174">
        <v>1142.28</v>
      </c>
      <c r="G30" s="363" t="s">
        <v>1577</v>
      </c>
      <c r="H30" s="98" t="s">
        <v>117</v>
      </c>
      <c r="I30" s="95" t="s">
        <v>1578</v>
      </c>
      <c r="J30" s="131" t="s">
        <v>1579</v>
      </c>
      <c r="K30" s="131" t="s">
        <v>1540</v>
      </c>
      <c r="L30" s="132" t="s">
        <v>1081</v>
      </c>
      <c r="M30" s="131" t="s">
        <v>1581</v>
      </c>
      <c r="N30" s="134">
        <v>45322</v>
      </c>
      <c r="O30" s="95" t="s">
        <v>452</v>
      </c>
      <c r="P30" s="131" t="s">
        <v>1579</v>
      </c>
      <c r="Q30" s="381"/>
      <c r="R30" s="381"/>
      <c r="S30" s="381"/>
    </row>
    <row r="31" spans="1:19" ht="35.15" customHeight="1" x14ac:dyDescent="0.25">
      <c r="A31" s="389">
        <f>IF(B31="","",ROW()-ROW($A$3)+'Diário 1º PA'!$P$1)</f>
        <v>301</v>
      </c>
      <c r="B31" s="149">
        <v>45324</v>
      </c>
      <c r="C31" s="390">
        <v>45261</v>
      </c>
      <c r="D31" s="98" t="s">
        <v>105</v>
      </c>
      <c r="E31" s="391" t="s">
        <v>233</v>
      </c>
      <c r="F31" s="174">
        <v>888.44</v>
      </c>
      <c r="G31" s="363" t="s">
        <v>1577</v>
      </c>
      <c r="H31" s="98" t="s">
        <v>117</v>
      </c>
      <c r="I31" s="95" t="s">
        <v>1578</v>
      </c>
      <c r="J31" s="131" t="s">
        <v>1579</v>
      </c>
      <c r="K31" s="131" t="s">
        <v>1540</v>
      </c>
      <c r="L31" s="132" t="s">
        <v>1081</v>
      </c>
      <c r="M31" s="131" t="s">
        <v>1582</v>
      </c>
      <c r="N31" s="134">
        <v>45322</v>
      </c>
      <c r="O31" s="95" t="s">
        <v>452</v>
      </c>
      <c r="P31" s="131" t="s">
        <v>1579</v>
      </c>
      <c r="Q31" s="381"/>
      <c r="R31" s="381"/>
      <c r="S31" s="381"/>
    </row>
    <row r="32" spans="1:19" ht="35.15" customHeight="1" x14ac:dyDescent="0.25">
      <c r="A32" s="389">
        <f>IF(B32="","",ROW()-ROW($A$3)+'Diário 1º PA'!$P$1)</f>
        <v>302</v>
      </c>
      <c r="B32" s="149">
        <v>45324</v>
      </c>
      <c r="C32" s="390">
        <v>45261</v>
      </c>
      <c r="D32" s="98" t="s">
        <v>105</v>
      </c>
      <c r="E32" s="391" t="s">
        <v>233</v>
      </c>
      <c r="F32" s="174">
        <v>824.98</v>
      </c>
      <c r="G32" s="363" t="s">
        <v>1577</v>
      </c>
      <c r="H32" s="98" t="s">
        <v>117</v>
      </c>
      <c r="I32" s="95" t="s">
        <v>1578</v>
      </c>
      <c r="J32" s="131" t="s">
        <v>1579</v>
      </c>
      <c r="K32" s="131" t="s">
        <v>1540</v>
      </c>
      <c r="L32" s="132" t="s">
        <v>1081</v>
      </c>
      <c r="M32" s="131" t="s">
        <v>1583</v>
      </c>
      <c r="N32" s="134">
        <v>45322</v>
      </c>
      <c r="O32" s="95" t="s">
        <v>452</v>
      </c>
      <c r="P32" s="131" t="s">
        <v>1579</v>
      </c>
      <c r="Q32" s="381"/>
      <c r="R32" s="381"/>
      <c r="S32" s="381"/>
    </row>
    <row r="33" spans="1:19" ht="35.15" customHeight="1" x14ac:dyDescent="0.25">
      <c r="A33" s="389">
        <f>IF(B33="","",ROW()-ROW($A$3)+'Diário 1º PA'!$P$1)</f>
        <v>303</v>
      </c>
      <c r="B33" s="149">
        <v>45324</v>
      </c>
      <c r="C33" s="390">
        <v>45292</v>
      </c>
      <c r="D33" s="95" t="s">
        <v>105</v>
      </c>
      <c r="E33" s="391" t="s">
        <v>273</v>
      </c>
      <c r="F33" s="174">
        <v>11900</v>
      </c>
      <c r="G33" s="363" t="s">
        <v>1584</v>
      </c>
      <c r="H33" s="98" t="s">
        <v>118</v>
      </c>
      <c r="I33" s="95" t="s">
        <v>1585</v>
      </c>
      <c r="J33" s="131" t="s">
        <v>1586</v>
      </c>
      <c r="K33" s="131" t="s">
        <v>1114</v>
      </c>
      <c r="L33" s="132" t="s">
        <v>1534</v>
      </c>
      <c r="M33" s="150" t="s">
        <v>1587</v>
      </c>
      <c r="N33" s="134">
        <v>45322</v>
      </c>
      <c r="O33" s="95" t="s">
        <v>452</v>
      </c>
      <c r="P33" s="131" t="s">
        <v>1586</v>
      </c>
      <c r="Q33" s="381"/>
      <c r="R33" s="381"/>
      <c r="S33" s="381"/>
    </row>
    <row r="34" spans="1:19" ht="35.15" customHeight="1" x14ac:dyDescent="0.25">
      <c r="A34" s="389">
        <f>IF(B34="","",ROW()-ROW($A$3)+'Diário 1º PA'!$P$1)</f>
        <v>304</v>
      </c>
      <c r="B34" s="149">
        <v>45324</v>
      </c>
      <c r="C34" s="390">
        <v>45292</v>
      </c>
      <c r="D34" s="95" t="s">
        <v>105</v>
      </c>
      <c r="E34" s="391" t="s">
        <v>341</v>
      </c>
      <c r="F34" s="174">
        <v>450</v>
      </c>
      <c r="G34" s="95" t="s">
        <v>1588</v>
      </c>
      <c r="H34" s="98" t="s">
        <v>126</v>
      </c>
      <c r="I34" s="95" t="s">
        <v>1589</v>
      </c>
      <c r="J34" s="131" t="s">
        <v>1590</v>
      </c>
      <c r="K34" s="131" t="s">
        <v>1114</v>
      </c>
      <c r="L34" s="132" t="s">
        <v>1534</v>
      </c>
      <c r="M34" s="131">
        <v>29</v>
      </c>
      <c r="N34" s="134">
        <v>45317</v>
      </c>
      <c r="O34" s="95" t="s">
        <v>452</v>
      </c>
      <c r="P34" s="131" t="s">
        <v>1590</v>
      </c>
      <c r="Q34" s="381"/>
      <c r="R34" s="381"/>
      <c r="S34" s="381"/>
    </row>
    <row r="35" spans="1:19" ht="35.15" customHeight="1" x14ac:dyDescent="0.25">
      <c r="A35" s="389">
        <f>IF(B35="","",ROW()-ROW($A$3)+'Diário 1º PA'!$P$1)</f>
        <v>305</v>
      </c>
      <c r="B35" s="149">
        <v>45324</v>
      </c>
      <c r="C35" s="390">
        <v>45292</v>
      </c>
      <c r="D35" s="95" t="s">
        <v>105</v>
      </c>
      <c r="E35" s="391" t="s">
        <v>219</v>
      </c>
      <c r="F35" s="174">
        <v>2659.3</v>
      </c>
      <c r="G35" s="98" t="s">
        <v>1591</v>
      </c>
      <c r="H35" s="98" t="s">
        <v>135</v>
      </c>
      <c r="I35" s="95" t="s">
        <v>1592</v>
      </c>
      <c r="J35" s="131" t="s">
        <v>1565</v>
      </c>
      <c r="K35" s="131" t="s">
        <v>1114</v>
      </c>
      <c r="L35" s="132" t="s">
        <v>117</v>
      </c>
      <c r="M35" s="131" t="s">
        <v>117</v>
      </c>
      <c r="N35" s="132" t="s">
        <v>117</v>
      </c>
      <c r="O35" s="95" t="s">
        <v>452</v>
      </c>
      <c r="P35" s="132" t="s">
        <v>1593</v>
      </c>
      <c r="Q35" s="381"/>
      <c r="R35" s="381"/>
      <c r="S35" s="381"/>
    </row>
    <row r="36" spans="1:19" ht="35.15" customHeight="1" x14ac:dyDescent="0.25">
      <c r="A36" s="389">
        <f>IF(B36="","",ROW()-ROW($A$3)+'Diário 1º PA'!$P$1)</f>
        <v>306</v>
      </c>
      <c r="B36" s="149">
        <v>45324</v>
      </c>
      <c r="C36" s="390">
        <v>45292</v>
      </c>
      <c r="D36" s="95" t="s">
        <v>105</v>
      </c>
      <c r="E36" s="391" t="s">
        <v>219</v>
      </c>
      <c r="F36" s="174">
        <v>2659.3</v>
      </c>
      <c r="G36" s="98" t="s">
        <v>1591</v>
      </c>
      <c r="H36" s="98" t="s">
        <v>135</v>
      </c>
      <c r="I36" s="95" t="s">
        <v>1594</v>
      </c>
      <c r="J36" s="131" t="s">
        <v>1565</v>
      </c>
      <c r="K36" s="131" t="s">
        <v>1114</v>
      </c>
      <c r="L36" s="132" t="s">
        <v>117</v>
      </c>
      <c r="M36" s="131" t="s">
        <v>117</v>
      </c>
      <c r="N36" s="132" t="s">
        <v>117</v>
      </c>
      <c r="O36" s="95" t="s">
        <v>452</v>
      </c>
      <c r="P36" s="132" t="s">
        <v>1595</v>
      </c>
      <c r="Q36" s="381"/>
      <c r="R36" s="381"/>
      <c r="S36" s="381"/>
    </row>
    <row r="37" spans="1:19" ht="35.15" customHeight="1" x14ac:dyDescent="0.25">
      <c r="A37" s="389">
        <f>IF(B37="","",ROW()-ROW($A$3)+'Diário 1º PA'!$P$1)</f>
        <v>307</v>
      </c>
      <c r="B37" s="149">
        <v>45324</v>
      </c>
      <c r="C37" s="390">
        <v>45292</v>
      </c>
      <c r="D37" s="95" t="s">
        <v>105</v>
      </c>
      <c r="E37" s="391" t="s">
        <v>219</v>
      </c>
      <c r="F37" s="174">
        <v>4730.71</v>
      </c>
      <c r="G37" s="98" t="s">
        <v>1596</v>
      </c>
      <c r="H37" s="98" t="s">
        <v>137</v>
      </c>
      <c r="I37" s="95" t="s">
        <v>1597</v>
      </c>
      <c r="J37" s="131" t="s">
        <v>1565</v>
      </c>
      <c r="K37" s="131" t="s">
        <v>1114</v>
      </c>
      <c r="L37" s="132" t="s">
        <v>117</v>
      </c>
      <c r="M37" s="132" t="s">
        <v>117</v>
      </c>
      <c r="N37" s="132" t="s">
        <v>117</v>
      </c>
      <c r="O37" s="95" t="s">
        <v>452</v>
      </c>
      <c r="P37" s="132" t="s">
        <v>1598</v>
      </c>
      <c r="Q37" s="381"/>
      <c r="R37" s="381"/>
      <c r="S37" s="381"/>
    </row>
    <row r="38" spans="1:19" ht="35.15" customHeight="1" x14ac:dyDescent="0.25">
      <c r="A38" s="389">
        <f>IF(B38="","",ROW()-ROW($A$3)+'Diário 1º PA'!$P$1)</f>
        <v>308</v>
      </c>
      <c r="B38" s="149">
        <v>45324</v>
      </c>
      <c r="C38" s="390">
        <v>45292</v>
      </c>
      <c r="D38" s="95" t="s">
        <v>105</v>
      </c>
      <c r="E38" s="391" t="s">
        <v>219</v>
      </c>
      <c r="F38" s="174">
        <v>4805.75</v>
      </c>
      <c r="G38" s="98" t="s">
        <v>1596</v>
      </c>
      <c r="H38" s="98" t="s">
        <v>136</v>
      </c>
      <c r="I38" s="95" t="s">
        <v>1599</v>
      </c>
      <c r="J38" s="131" t="s">
        <v>1565</v>
      </c>
      <c r="K38" s="131" t="s">
        <v>1114</v>
      </c>
      <c r="L38" s="132" t="s">
        <v>117</v>
      </c>
      <c r="M38" s="132" t="s">
        <v>117</v>
      </c>
      <c r="N38" s="132" t="s">
        <v>117</v>
      </c>
      <c r="O38" s="95" t="s">
        <v>452</v>
      </c>
      <c r="P38" s="131" t="s">
        <v>1600</v>
      </c>
      <c r="Q38" s="381"/>
      <c r="R38" s="381"/>
      <c r="S38" s="381"/>
    </row>
    <row r="39" spans="1:19" ht="35.15" customHeight="1" x14ac:dyDescent="0.25">
      <c r="A39" s="389">
        <f>IF(B39="","",ROW()-ROW($A$3)+'Diário 1º PA'!$P$1)</f>
        <v>309</v>
      </c>
      <c r="B39" s="149">
        <v>45324</v>
      </c>
      <c r="C39" s="390">
        <v>45292</v>
      </c>
      <c r="D39" s="95" t="s">
        <v>105</v>
      </c>
      <c r="E39" s="391" t="s">
        <v>219</v>
      </c>
      <c r="F39" s="174">
        <v>2226.85</v>
      </c>
      <c r="G39" s="98" t="s">
        <v>1596</v>
      </c>
      <c r="H39" s="98" t="s">
        <v>118</v>
      </c>
      <c r="I39" s="95" t="s">
        <v>1601</v>
      </c>
      <c r="J39" s="131" t="s">
        <v>1565</v>
      </c>
      <c r="K39" s="131" t="s">
        <v>1114</v>
      </c>
      <c r="L39" s="132" t="s">
        <v>117</v>
      </c>
      <c r="M39" s="131" t="s">
        <v>117</v>
      </c>
      <c r="N39" s="132" t="s">
        <v>117</v>
      </c>
      <c r="O39" s="95" t="s">
        <v>452</v>
      </c>
      <c r="P39" s="131" t="s">
        <v>1602</v>
      </c>
      <c r="Q39" s="381"/>
      <c r="R39" s="381"/>
      <c r="S39" s="381"/>
    </row>
    <row r="40" spans="1:19" ht="35.15" customHeight="1" x14ac:dyDescent="0.25">
      <c r="A40" s="389">
        <f>IF(B40="","",ROW()-ROW($A$3)+'Diário 1º PA'!$P$1)</f>
        <v>310</v>
      </c>
      <c r="B40" s="149">
        <v>45324</v>
      </c>
      <c r="C40" s="390">
        <v>45292</v>
      </c>
      <c r="D40" s="95" t="s">
        <v>105</v>
      </c>
      <c r="E40" s="391" t="s">
        <v>219</v>
      </c>
      <c r="F40" s="174">
        <v>5268.66</v>
      </c>
      <c r="G40" s="98" t="s">
        <v>1596</v>
      </c>
      <c r="H40" s="98" t="s">
        <v>121</v>
      </c>
      <c r="I40" s="95" t="s">
        <v>1603</v>
      </c>
      <c r="J40" s="131" t="s">
        <v>1565</v>
      </c>
      <c r="K40" s="131" t="s">
        <v>1114</v>
      </c>
      <c r="L40" s="132" t="s">
        <v>117</v>
      </c>
      <c r="M40" s="131" t="s">
        <v>117</v>
      </c>
      <c r="N40" s="132" t="s">
        <v>117</v>
      </c>
      <c r="O40" s="95" t="s">
        <v>452</v>
      </c>
      <c r="P40" s="131" t="s">
        <v>1604</v>
      </c>
      <c r="Q40" s="381"/>
      <c r="R40" s="381"/>
      <c r="S40" s="381"/>
    </row>
    <row r="41" spans="1:19" ht="35.15" customHeight="1" x14ac:dyDescent="0.25">
      <c r="A41" s="389">
        <f>IF(B41="","",ROW()-ROW($A$3)+'Diário 1º PA'!$P$1)</f>
        <v>311</v>
      </c>
      <c r="B41" s="149">
        <v>45324</v>
      </c>
      <c r="C41" s="390">
        <v>45323</v>
      </c>
      <c r="D41" s="95" t="s">
        <v>105</v>
      </c>
      <c r="E41" s="391" t="s">
        <v>325</v>
      </c>
      <c r="F41" s="174">
        <v>154.6</v>
      </c>
      <c r="G41" s="98" t="s">
        <v>1605</v>
      </c>
      <c r="H41" s="98" t="s">
        <v>127</v>
      </c>
      <c r="I41" s="95" t="s">
        <v>1606</v>
      </c>
      <c r="J41" s="131" t="s">
        <v>1607</v>
      </c>
      <c r="K41" s="131" t="s">
        <v>1114</v>
      </c>
      <c r="L41" s="132" t="s">
        <v>1534</v>
      </c>
      <c r="M41" s="131">
        <v>1554</v>
      </c>
      <c r="N41" s="134">
        <v>45324</v>
      </c>
      <c r="O41" s="95" t="s">
        <v>452</v>
      </c>
      <c r="P41" s="131" t="s">
        <v>1607</v>
      </c>
      <c r="Q41" s="381"/>
      <c r="R41" s="381"/>
      <c r="S41" s="381"/>
    </row>
    <row r="42" spans="1:19" ht="35.15" customHeight="1" x14ac:dyDescent="0.25">
      <c r="A42" s="389">
        <f>IF(B42="","",ROW()-ROW($A$3)+'Diário 1º PA'!$P$1)</f>
        <v>312</v>
      </c>
      <c r="B42" s="149">
        <v>45324</v>
      </c>
      <c r="C42" s="390">
        <v>45323</v>
      </c>
      <c r="D42" s="98" t="s">
        <v>94</v>
      </c>
      <c r="E42" s="391" t="s">
        <v>199</v>
      </c>
      <c r="F42" s="174">
        <v>740.13</v>
      </c>
      <c r="G42" s="392" t="s">
        <v>1608</v>
      </c>
      <c r="H42" s="98" t="s">
        <v>127</v>
      </c>
      <c r="I42" s="95" t="s">
        <v>1609</v>
      </c>
      <c r="J42" s="131" t="s">
        <v>1085</v>
      </c>
      <c r="K42" s="131" t="s">
        <v>1540</v>
      </c>
      <c r="L42" s="132" t="s">
        <v>1081</v>
      </c>
      <c r="M42" s="131">
        <v>5817270</v>
      </c>
      <c r="N42" s="134">
        <v>45324</v>
      </c>
      <c r="O42" s="95" t="s">
        <v>452</v>
      </c>
      <c r="P42" s="131" t="s">
        <v>1085</v>
      </c>
      <c r="Q42" s="381"/>
      <c r="R42" s="381"/>
      <c r="S42" s="381"/>
    </row>
    <row r="43" spans="1:19" ht="35.15" customHeight="1" x14ac:dyDescent="0.25">
      <c r="A43" s="389">
        <f>IF(B43="","",ROW()-ROW($A$3)+'Diário 1º PA'!$P$1)</f>
        <v>313</v>
      </c>
      <c r="B43" s="149">
        <v>45324</v>
      </c>
      <c r="C43" s="390">
        <v>45323</v>
      </c>
      <c r="D43" s="98" t="s">
        <v>94</v>
      </c>
      <c r="E43" s="391" t="s">
        <v>199</v>
      </c>
      <c r="F43" s="174">
        <v>574.71</v>
      </c>
      <c r="G43" s="392" t="s">
        <v>1608</v>
      </c>
      <c r="H43" s="98" t="s">
        <v>127</v>
      </c>
      <c r="I43" s="95" t="s">
        <v>1079</v>
      </c>
      <c r="J43" s="131" t="s">
        <v>1082</v>
      </c>
      <c r="K43" s="131" t="s">
        <v>1540</v>
      </c>
      <c r="L43" s="132" t="s">
        <v>1081</v>
      </c>
      <c r="M43" s="131">
        <v>3938216</v>
      </c>
      <c r="N43" s="134">
        <v>45339</v>
      </c>
      <c r="O43" s="95" t="s">
        <v>452</v>
      </c>
      <c r="P43" s="131" t="s">
        <v>1082</v>
      </c>
      <c r="Q43" s="381"/>
      <c r="R43" s="381"/>
      <c r="S43" s="381"/>
    </row>
    <row r="44" spans="1:19" ht="35.15" customHeight="1" x14ac:dyDescent="0.25">
      <c r="A44" s="389">
        <f>IF(B44="","",ROW()-ROW($A$3)+'Diário 1º PA'!$P$1)</f>
        <v>314</v>
      </c>
      <c r="B44" s="149">
        <v>45327</v>
      </c>
      <c r="C44" s="390">
        <v>45292</v>
      </c>
      <c r="D44" s="98" t="s">
        <v>105</v>
      </c>
      <c r="E44" s="391" t="s">
        <v>325</v>
      </c>
      <c r="F44" s="174">
        <v>971.83</v>
      </c>
      <c r="G44" s="98" t="s">
        <v>1119</v>
      </c>
      <c r="H44" s="98" t="s">
        <v>123</v>
      </c>
      <c r="I44" s="95" t="s">
        <v>1610</v>
      </c>
      <c r="J44" s="131" t="s">
        <v>1121</v>
      </c>
      <c r="K44" s="131" t="s">
        <v>1072</v>
      </c>
      <c r="L44" s="132" t="s">
        <v>1534</v>
      </c>
      <c r="M44" s="131">
        <v>4088</v>
      </c>
      <c r="N44" s="134">
        <v>45323</v>
      </c>
      <c r="O44" s="95" t="s">
        <v>452</v>
      </c>
      <c r="P44" s="131" t="s">
        <v>1121</v>
      </c>
      <c r="Q44" s="381"/>
      <c r="R44" s="381"/>
      <c r="S44" s="381"/>
    </row>
    <row r="45" spans="1:19" ht="35.15" customHeight="1" x14ac:dyDescent="0.25">
      <c r="A45" s="389">
        <f>IF(B45="","",ROW()-ROW($A$3)+'Diário 1º PA'!$P$1)</f>
        <v>315</v>
      </c>
      <c r="B45" s="149">
        <v>45327</v>
      </c>
      <c r="C45" s="393">
        <v>45292</v>
      </c>
      <c r="D45" s="95" t="s">
        <v>94</v>
      </c>
      <c r="E45" s="391" t="s">
        <v>166</v>
      </c>
      <c r="F45" s="174">
        <v>706</v>
      </c>
      <c r="G45" s="392" t="s">
        <v>1611</v>
      </c>
      <c r="H45" s="98" t="s">
        <v>126</v>
      </c>
      <c r="I45" s="95" t="s">
        <v>1612</v>
      </c>
      <c r="J45" s="131" t="s">
        <v>1565</v>
      </c>
      <c r="K45" s="131" t="s">
        <v>1072</v>
      </c>
      <c r="L45" s="132" t="s">
        <v>1613</v>
      </c>
      <c r="M45" s="131" t="s">
        <v>117</v>
      </c>
      <c r="N45" s="134" t="s">
        <v>117</v>
      </c>
      <c r="O45" s="95" t="s">
        <v>452</v>
      </c>
      <c r="P45" s="131" t="s">
        <v>1614</v>
      </c>
      <c r="Q45" s="381"/>
      <c r="R45" s="381"/>
      <c r="S45" s="381"/>
    </row>
    <row r="46" spans="1:19" ht="35.15" customHeight="1" x14ac:dyDescent="0.25">
      <c r="A46" s="389">
        <f>IF(B46="","",ROW()-ROW($A$3)+'Diário 1º PA'!$P$1)</f>
        <v>316</v>
      </c>
      <c r="B46" s="149">
        <v>45327</v>
      </c>
      <c r="C46" s="390">
        <v>45292</v>
      </c>
      <c r="D46" s="98" t="s">
        <v>105</v>
      </c>
      <c r="E46" s="391" t="s">
        <v>341</v>
      </c>
      <c r="F46" s="174">
        <v>1600</v>
      </c>
      <c r="G46" s="95" t="s">
        <v>1615</v>
      </c>
      <c r="H46" s="98" t="s">
        <v>123</v>
      </c>
      <c r="I46" s="95" t="s">
        <v>1616</v>
      </c>
      <c r="J46" s="131" t="s">
        <v>1617</v>
      </c>
      <c r="K46" s="131" t="s">
        <v>1072</v>
      </c>
      <c r="L46" s="132" t="s">
        <v>1534</v>
      </c>
      <c r="M46" s="131">
        <v>6</v>
      </c>
      <c r="N46" s="134">
        <v>45348</v>
      </c>
      <c r="O46" s="95" t="s">
        <v>452</v>
      </c>
      <c r="P46" s="131" t="s">
        <v>1617</v>
      </c>
      <c r="Q46" s="381"/>
      <c r="R46" s="381"/>
      <c r="S46" s="381"/>
    </row>
    <row r="47" spans="1:19" ht="35.15" customHeight="1" x14ac:dyDescent="0.25">
      <c r="A47" s="389">
        <f>IF(B47="","",ROW()-ROW($A$3)+'Diário 1º PA'!$P$1)</f>
        <v>317</v>
      </c>
      <c r="B47" s="149">
        <v>45327</v>
      </c>
      <c r="C47" s="393">
        <v>45292</v>
      </c>
      <c r="D47" s="95" t="s">
        <v>94</v>
      </c>
      <c r="E47" s="391" t="s">
        <v>96</v>
      </c>
      <c r="F47" s="174">
        <v>1797.94</v>
      </c>
      <c r="G47" s="392" t="s">
        <v>1618</v>
      </c>
      <c r="H47" s="98" t="s">
        <v>134</v>
      </c>
      <c r="I47" s="95" t="s">
        <v>1619</v>
      </c>
      <c r="J47" s="131" t="s">
        <v>1565</v>
      </c>
      <c r="K47" s="131" t="s">
        <v>1574</v>
      </c>
      <c r="L47" s="131" t="s">
        <v>1574</v>
      </c>
      <c r="M47" s="131" t="s">
        <v>117</v>
      </c>
      <c r="N47" s="134" t="s">
        <v>117</v>
      </c>
      <c r="O47" s="95" t="s">
        <v>452</v>
      </c>
      <c r="P47" s="131" t="s">
        <v>1620</v>
      </c>
      <c r="Q47" s="381"/>
      <c r="R47" s="381"/>
      <c r="S47" s="381"/>
    </row>
    <row r="48" spans="1:19" ht="35.15" customHeight="1" x14ac:dyDescent="0.25">
      <c r="A48" s="389">
        <f>IF(B48="","",ROW()-ROW($A$3)+'Diário 1º PA'!$P$1)</f>
        <v>318</v>
      </c>
      <c r="B48" s="149">
        <v>45327</v>
      </c>
      <c r="C48" s="393">
        <v>45323</v>
      </c>
      <c r="D48" s="95" t="s">
        <v>94</v>
      </c>
      <c r="E48" s="391" t="s">
        <v>188</v>
      </c>
      <c r="F48" s="174">
        <v>1599.5</v>
      </c>
      <c r="G48" s="392" t="s">
        <v>1621</v>
      </c>
      <c r="H48" s="98" t="s">
        <v>136</v>
      </c>
      <c r="I48" s="95" t="s">
        <v>1622</v>
      </c>
      <c r="J48" s="131" t="s">
        <v>1565</v>
      </c>
      <c r="K48" s="131" t="s">
        <v>1574</v>
      </c>
      <c r="L48" s="132" t="s">
        <v>1623</v>
      </c>
      <c r="M48" s="131" t="s">
        <v>117</v>
      </c>
      <c r="N48" s="134" t="s">
        <v>1624</v>
      </c>
      <c r="O48" s="95" t="s">
        <v>452</v>
      </c>
      <c r="P48" s="131" t="s">
        <v>1625</v>
      </c>
      <c r="Q48" s="381"/>
      <c r="R48" s="381"/>
      <c r="S48" s="381"/>
    </row>
    <row r="49" spans="1:19" ht="35.15" customHeight="1" x14ac:dyDescent="0.25">
      <c r="A49" s="389">
        <f>IF(B49="","",ROW()-ROW($A$3)+'Diário 1º PA'!$P$1)</f>
        <v>319</v>
      </c>
      <c r="B49" s="149">
        <v>45327</v>
      </c>
      <c r="C49" s="390">
        <v>45292</v>
      </c>
      <c r="D49" s="98" t="s">
        <v>105</v>
      </c>
      <c r="E49" s="391" t="s">
        <v>219</v>
      </c>
      <c r="F49" s="174">
        <v>4853.34</v>
      </c>
      <c r="G49" s="98" t="s">
        <v>1596</v>
      </c>
      <c r="H49" s="98" t="s">
        <v>129</v>
      </c>
      <c r="I49" s="95" t="s">
        <v>1626</v>
      </c>
      <c r="J49" s="131" t="s">
        <v>1627</v>
      </c>
      <c r="K49" s="131" t="s">
        <v>1540</v>
      </c>
      <c r="L49" s="132" t="s">
        <v>1081</v>
      </c>
      <c r="M49" s="131">
        <v>14737</v>
      </c>
      <c r="N49" s="134">
        <v>45327</v>
      </c>
      <c r="O49" s="95" t="s">
        <v>452</v>
      </c>
      <c r="P49" s="131" t="s">
        <v>1627</v>
      </c>
      <c r="Q49" s="381"/>
      <c r="R49" s="381"/>
      <c r="S49" s="381"/>
    </row>
    <row r="50" spans="1:19" ht="35.15" customHeight="1" x14ac:dyDescent="0.25">
      <c r="A50" s="389">
        <f>IF(B50="","",ROW()-ROW($A$3)+'Diário 1º PA'!$P$1)</f>
        <v>320</v>
      </c>
      <c r="B50" s="149">
        <v>45327</v>
      </c>
      <c r="C50" s="390">
        <v>45292</v>
      </c>
      <c r="D50" s="98" t="s">
        <v>105</v>
      </c>
      <c r="E50" s="391" t="s">
        <v>235</v>
      </c>
      <c r="F50" s="174">
        <v>208.99</v>
      </c>
      <c r="G50" s="95" t="s">
        <v>1215</v>
      </c>
      <c r="H50" s="98" t="s">
        <v>126</v>
      </c>
      <c r="I50" s="95" t="s">
        <v>1628</v>
      </c>
      <c r="J50" s="131" t="s">
        <v>1197</v>
      </c>
      <c r="K50" s="131" t="s">
        <v>1540</v>
      </c>
      <c r="L50" s="132" t="s">
        <v>1081</v>
      </c>
      <c r="M50" s="131" t="s">
        <v>1629</v>
      </c>
      <c r="N50" s="134">
        <v>45325</v>
      </c>
      <c r="O50" s="95" t="s">
        <v>452</v>
      </c>
      <c r="P50" s="131" t="s">
        <v>1197</v>
      </c>
      <c r="Q50" s="381"/>
      <c r="R50" s="381"/>
      <c r="S50" s="381"/>
    </row>
    <row r="51" spans="1:19" ht="35.15" customHeight="1" x14ac:dyDescent="0.25">
      <c r="A51" s="389">
        <f>IF(B51="","",ROW()-ROW($A$3)+'Diário 1º PA'!$P$1)</f>
        <v>321</v>
      </c>
      <c r="B51" s="149">
        <v>45327</v>
      </c>
      <c r="C51" s="390">
        <v>45292</v>
      </c>
      <c r="D51" s="98" t="s">
        <v>105</v>
      </c>
      <c r="E51" s="391" t="s">
        <v>235</v>
      </c>
      <c r="F51" s="174">
        <v>158.47999999999999</v>
      </c>
      <c r="G51" s="95" t="s">
        <v>1215</v>
      </c>
      <c r="H51" s="98" t="s">
        <v>119</v>
      </c>
      <c r="I51" s="95" t="s">
        <v>1628</v>
      </c>
      <c r="J51" s="131" t="s">
        <v>1197</v>
      </c>
      <c r="K51" s="131" t="s">
        <v>1540</v>
      </c>
      <c r="L51" s="132" t="s">
        <v>1081</v>
      </c>
      <c r="M51" s="131" t="s">
        <v>1630</v>
      </c>
      <c r="N51" s="134">
        <v>45325</v>
      </c>
      <c r="O51" s="95" t="s">
        <v>452</v>
      </c>
      <c r="P51" s="131" t="s">
        <v>1197</v>
      </c>
      <c r="Q51" s="381"/>
      <c r="R51" s="381"/>
      <c r="S51" s="381"/>
    </row>
    <row r="52" spans="1:19" ht="35.15" customHeight="1" x14ac:dyDescent="0.25">
      <c r="A52" s="389">
        <f>IF(B52="","",ROW()-ROW($A$3)+'Diário 1º PA'!$P$1)</f>
        <v>322</v>
      </c>
      <c r="B52" s="149">
        <v>45327</v>
      </c>
      <c r="C52" s="390">
        <v>45292</v>
      </c>
      <c r="D52" s="98" t="s">
        <v>105</v>
      </c>
      <c r="E52" s="391" t="s">
        <v>235</v>
      </c>
      <c r="F52" s="174">
        <v>119.99</v>
      </c>
      <c r="G52" s="95" t="s">
        <v>1215</v>
      </c>
      <c r="H52" s="98" t="s">
        <v>118</v>
      </c>
      <c r="I52" s="95" t="s">
        <v>1628</v>
      </c>
      <c r="J52" s="131" t="s">
        <v>1197</v>
      </c>
      <c r="K52" s="131" t="s">
        <v>1540</v>
      </c>
      <c r="L52" s="132" t="s">
        <v>1081</v>
      </c>
      <c r="M52" s="131" t="s">
        <v>1631</v>
      </c>
      <c r="N52" s="134">
        <v>45325</v>
      </c>
      <c r="O52" s="95" t="s">
        <v>452</v>
      </c>
      <c r="P52" s="131" t="s">
        <v>1197</v>
      </c>
      <c r="Q52" s="381"/>
      <c r="R52" s="381"/>
      <c r="S52" s="381"/>
    </row>
    <row r="53" spans="1:19" ht="35.15" customHeight="1" x14ac:dyDescent="0.25">
      <c r="A53" s="389">
        <f>IF(B53="","",ROW()-ROW($A$3)+'Diário 1º PA'!$P$1)</f>
        <v>323</v>
      </c>
      <c r="B53" s="149">
        <v>45327</v>
      </c>
      <c r="C53" s="390">
        <v>45292</v>
      </c>
      <c r="D53" s="98" t="s">
        <v>105</v>
      </c>
      <c r="E53" s="391" t="s">
        <v>235</v>
      </c>
      <c r="F53" s="174">
        <v>149.47</v>
      </c>
      <c r="G53" s="95" t="s">
        <v>1215</v>
      </c>
      <c r="H53" s="98" t="s">
        <v>135</v>
      </c>
      <c r="I53" s="95" t="s">
        <v>1628</v>
      </c>
      <c r="J53" s="131" t="s">
        <v>1197</v>
      </c>
      <c r="K53" s="131" t="s">
        <v>1540</v>
      </c>
      <c r="L53" s="132" t="s">
        <v>1081</v>
      </c>
      <c r="M53" s="131" t="s">
        <v>1632</v>
      </c>
      <c r="N53" s="134">
        <v>45325</v>
      </c>
      <c r="O53" s="95" t="s">
        <v>452</v>
      </c>
      <c r="P53" s="131" t="s">
        <v>1197</v>
      </c>
      <c r="Q53" s="381"/>
      <c r="R53" s="381"/>
      <c r="S53" s="381"/>
    </row>
    <row r="54" spans="1:19" ht="35.15" customHeight="1" x14ac:dyDescent="0.25">
      <c r="A54" s="389">
        <f>IF(B54="","",ROW()-ROW($A$3)+'Diário 1º PA'!$P$1)</f>
        <v>324</v>
      </c>
      <c r="B54" s="149">
        <v>45327</v>
      </c>
      <c r="C54" s="390">
        <v>45292</v>
      </c>
      <c r="D54" s="98" t="s">
        <v>105</v>
      </c>
      <c r="E54" s="391" t="s">
        <v>235</v>
      </c>
      <c r="F54" s="174">
        <v>142.13</v>
      </c>
      <c r="G54" s="95" t="s">
        <v>1215</v>
      </c>
      <c r="H54" s="98" t="s">
        <v>121</v>
      </c>
      <c r="I54" s="95" t="s">
        <v>1628</v>
      </c>
      <c r="J54" s="131" t="s">
        <v>1197</v>
      </c>
      <c r="K54" s="131" t="s">
        <v>1540</v>
      </c>
      <c r="L54" s="132" t="s">
        <v>1081</v>
      </c>
      <c r="M54" s="131" t="s">
        <v>1633</v>
      </c>
      <c r="N54" s="134">
        <v>45325</v>
      </c>
      <c r="O54" s="95" t="s">
        <v>452</v>
      </c>
      <c r="P54" s="131" t="s">
        <v>1197</v>
      </c>
      <c r="Q54" s="381"/>
      <c r="R54" s="381"/>
      <c r="S54" s="381"/>
    </row>
    <row r="55" spans="1:19" ht="35.15" customHeight="1" x14ac:dyDescent="0.25">
      <c r="A55" s="389">
        <f>IF(B55="","",ROW()-ROW($A$3)+'Diário 1º PA'!$P$1)</f>
        <v>325</v>
      </c>
      <c r="B55" s="149">
        <v>45327</v>
      </c>
      <c r="C55" s="390">
        <v>45292</v>
      </c>
      <c r="D55" s="98" t="s">
        <v>105</v>
      </c>
      <c r="E55" s="391" t="s">
        <v>235</v>
      </c>
      <c r="F55" s="174">
        <v>119.99</v>
      </c>
      <c r="G55" s="95" t="s">
        <v>1215</v>
      </c>
      <c r="H55" s="98" t="s">
        <v>122</v>
      </c>
      <c r="I55" s="95" t="s">
        <v>1628</v>
      </c>
      <c r="J55" s="131" t="s">
        <v>1197</v>
      </c>
      <c r="K55" s="131" t="s">
        <v>1540</v>
      </c>
      <c r="L55" s="132" t="s">
        <v>1081</v>
      </c>
      <c r="M55" s="131" t="s">
        <v>1634</v>
      </c>
      <c r="N55" s="134">
        <v>45325</v>
      </c>
      <c r="O55" s="95" t="s">
        <v>452</v>
      </c>
      <c r="P55" s="131" t="s">
        <v>1197</v>
      </c>
      <c r="Q55" s="381"/>
      <c r="R55" s="381"/>
      <c r="S55" s="381"/>
    </row>
    <row r="56" spans="1:19" ht="35.15" customHeight="1" x14ac:dyDescent="0.25">
      <c r="A56" s="389">
        <f>IF(B56="","",ROW()-ROW($A$3)+'Diário 1º PA'!$P$1)</f>
        <v>326</v>
      </c>
      <c r="B56" s="149">
        <v>45327</v>
      </c>
      <c r="C56" s="390">
        <v>45292</v>
      </c>
      <c r="D56" s="98" t="s">
        <v>105</v>
      </c>
      <c r="E56" s="391" t="s">
        <v>227</v>
      </c>
      <c r="F56" s="174">
        <v>1813.49</v>
      </c>
      <c r="G56" s="98" t="s">
        <v>1270</v>
      </c>
      <c r="H56" s="98" t="s">
        <v>122</v>
      </c>
      <c r="I56" s="95" t="s">
        <v>1635</v>
      </c>
      <c r="J56" s="131" t="s">
        <v>1414</v>
      </c>
      <c r="K56" s="131" t="s">
        <v>1540</v>
      </c>
      <c r="L56" s="132" t="s">
        <v>1081</v>
      </c>
      <c r="M56" s="131">
        <v>110573476</v>
      </c>
      <c r="N56" s="134">
        <v>45327</v>
      </c>
      <c r="O56" s="95" t="s">
        <v>452</v>
      </c>
      <c r="P56" s="131" t="s">
        <v>1414</v>
      </c>
      <c r="Q56" s="381"/>
      <c r="R56" s="381"/>
      <c r="S56" s="381"/>
    </row>
    <row r="57" spans="1:19" ht="35.15" customHeight="1" x14ac:dyDescent="0.25">
      <c r="A57" s="389">
        <f>IF(B57="","",ROW()-ROW($A$3)+'Diário 1º PA'!$P$1)</f>
        <v>327</v>
      </c>
      <c r="B57" s="149">
        <v>45327</v>
      </c>
      <c r="C57" s="390">
        <v>45323</v>
      </c>
      <c r="D57" s="98" t="s">
        <v>107</v>
      </c>
      <c r="E57" s="391" t="s">
        <v>378</v>
      </c>
      <c r="F57" s="174">
        <v>20209</v>
      </c>
      <c r="G57" s="363" t="s">
        <v>1636</v>
      </c>
      <c r="H57" s="98" t="s">
        <v>130</v>
      </c>
      <c r="I57" s="95" t="s">
        <v>1637</v>
      </c>
      <c r="J57" s="131" t="s">
        <v>1638</v>
      </c>
      <c r="K57" s="131" t="s">
        <v>1540</v>
      </c>
      <c r="L57" s="132" t="s">
        <v>1081</v>
      </c>
      <c r="M57" s="131">
        <v>3515</v>
      </c>
      <c r="N57" s="134">
        <v>45327</v>
      </c>
      <c r="O57" s="95" t="s">
        <v>452</v>
      </c>
      <c r="P57" s="131" t="s">
        <v>1638</v>
      </c>
      <c r="Q57" s="381"/>
      <c r="R57" s="381"/>
      <c r="S57" s="381"/>
    </row>
    <row r="58" spans="1:19" ht="35.15" customHeight="1" x14ac:dyDescent="0.25">
      <c r="A58" s="389">
        <f>IF(B58="","",ROW()-ROW($A$3)+'Diário 1º PA'!$P$1)</f>
        <v>328</v>
      </c>
      <c r="B58" s="149">
        <v>45327</v>
      </c>
      <c r="C58" s="390">
        <v>45323</v>
      </c>
      <c r="D58" s="98" t="s">
        <v>105</v>
      </c>
      <c r="E58" s="391" t="s">
        <v>307</v>
      </c>
      <c r="F58" s="174">
        <v>2800</v>
      </c>
      <c r="G58" s="363" t="s">
        <v>1639</v>
      </c>
      <c r="H58" s="98" t="s">
        <v>130</v>
      </c>
      <c r="I58" s="95" t="s">
        <v>1640</v>
      </c>
      <c r="J58" s="131" t="s">
        <v>1641</v>
      </c>
      <c r="K58" s="131" t="s">
        <v>1540</v>
      </c>
      <c r="L58" s="132" t="s">
        <v>1081</v>
      </c>
      <c r="M58" s="131">
        <v>10977</v>
      </c>
      <c r="N58" s="134">
        <v>45327</v>
      </c>
      <c r="O58" s="95" t="s">
        <v>452</v>
      </c>
      <c r="P58" s="131" t="s">
        <v>1641</v>
      </c>
      <c r="Q58" s="381"/>
      <c r="R58" s="381"/>
      <c r="S58" s="381"/>
    </row>
    <row r="59" spans="1:19" ht="35.15" customHeight="1" x14ac:dyDescent="0.25">
      <c r="A59" s="389">
        <f>IF(B59="","",ROW()-ROW($A$3)+'Diário 1º PA'!$P$1)</f>
        <v>329</v>
      </c>
      <c r="B59" s="149">
        <v>45327</v>
      </c>
      <c r="C59" s="390">
        <v>45292</v>
      </c>
      <c r="D59" s="98" t="s">
        <v>105</v>
      </c>
      <c r="E59" s="391" t="s">
        <v>299</v>
      </c>
      <c r="F59" s="174">
        <v>13702.8</v>
      </c>
      <c r="G59" s="95" t="s">
        <v>1642</v>
      </c>
      <c r="H59" s="98" t="s">
        <v>117</v>
      </c>
      <c r="I59" s="95" t="s">
        <v>1643</v>
      </c>
      <c r="J59" s="131" t="s">
        <v>1115</v>
      </c>
      <c r="K59" s="131" t="s">
        <v>1114</v>
      </c>
      <c r="L59" s="132" t="s">
        <v>1534</v>
      </c>
      <c r="M59" s="131">
        <v>17</v>
      </c>
      <c r="N59" s="134">
        <v>45323</v>
      </c>
      <c r="O59" s="95" t="s">
        <v>452</v>
      </c>
      <c r="P59" s="131" t="s">
        <v>1115</v>
      </c>
      <c r="Q59" s="381"/>
      <c r="R59" s="381"/>
      <c r="S59" s="381"/>
    </row>
    <row r="60" spans="1:19" ht="35.15" customHeight="1" x14ac:dyDescent="0.25">
      <c r="A60" s="389">
        <f>IF(B60="","",ROW()-ROW($A$3)+'Diário 1º PA'!$P$1)</f>
        <v>330</v>
      </c>
      <c r="B60" s="149">
        <v>45327</v>
      </c>
      <c r="C60" s="390">
        <v>45292</v>
      </c>
      <c r="D60" s="98" t="s">
        <v>105</v>
      </c>
      <c r="E60" s="391" t="s">
        <v>341</v>
      </c>
      <c r="F60" s="174">
        <v>1469.85</v>
      </c>
      <c r="G60" s="95" t="s">
        <v>1644</v>
      </c>
      <c r="H60" s="98" t="s">
        <v>123</v>
      </c>
      <c r="I60" s="95" t="s">
        <v>1645</v>
      </c>
      <c r="J60" s="131" t="s">
        <v>1646</v>
      </c>
      <c r="K60" s="131" t="s">
        <v>1114</v>
      </c>
      <c r="L60" s="132" t="s">
        <v>1534</v>
      </c>
      <c r="M60" s="133" t="s">
        <v>1647</v>
      </c>
      <c r="N60" s="134">
        <v>45322</v>
      </c>
      <c r="O60" s="95" t="s">
        <v>452</v>
      </c>
      <c r="P60" s="131" t="s">
        <v>1646</v>
      </c>
      <c r="Q60" s="381"/>
      <c r="R60" s="381"/>
      <c r="S60" s="381"/>
    </row>
    <row r="61" spans="1:19" ht="35.15" customHeight="1" x14ac:dyDescent="0.25">
      <c r="A61" s="389">
        <f>IF(B61="","",ROW()-ROW($A$3)+'Diário 1º PA'!$P$1)</f>
        <v>331</v>
      </c>
      <c r="B61" s="149">
        <v>45327</v>
      </c>
      <c r="C61" s="393">
        <v>45292</v>
      </c>
      <c r="D61" s="95" t="s">
        <v>94</v>
      </c>
      <c r="E61" s="391" t="s">
        <v>166</v>
      </c>
      <c r="F61" s="174">
        <v>739.64</v>
      </c>
      <c r="G61" s="392" t="s">
        <v>1611</v>
      </c>
      <c r="H61" s="98" t="s">
        <v>126</v>
      </c>
      <c r="I61" s="95" t="s">
        <v>1169</v>
      </c>
      <c r="J61" s="131" t="s">
        <v>1565</v>
      </c>
      <c r="K61" s="131" t="s">
        <v>1114</v>
      </c>
      <c r="L61" s="132" t="s">
        <v>1613</v>
      </c>
      <c r="M61" s="131" t="s">
        <v>117</v>
      </c>
      <c r="N61" s="134" t="s">
        <v>117</v>
      </c>
      <c r="O61" s="95" t="s">
        <v>452</v>
      </c>
      <c r="P61" s="131" t="s">
        <v>1170</v>
      </c>
      <c r="Q61" s="381"/>
      <c r="R61" s="381"/>
      <c r="S61" s="381"/>
    </row>
    <row r="62" spans="1:19" ht="35.15" customHeight="1" x14ac:dyDescent="0.25">
      <c r="A62" s="389">
        <f>IF(B62="","",ROW()-ROW($A$3)+'Diário 1º PA'!$P$1)</f>
        <v>332</v>
      </c>
      <c r="B62" s="149">
        <v>45327</v>
      </c>
      <c r="C62" s="393">
        <v>45292</v>
      </c>
      <c r="D62" s="95" t="s">
        <v>94</v>
      </c>
      <c r="E62" s="391" t="s">
        <v>166</v>
      </c>
      <c r="F62" s="174">
        <v>423.6</v>
      </c>
      <c r="G62" s="392" t="s">
        <v>1611</v>
      </c>
      <c r="H62" s="98" t="s">
        <v>121</v>
      </c>
      <c r="I62" s="95" t="s">
        <v>1648</v>
      </c>
      <c r="J62" s="131" t="s">
        <v>1565</v>
      </c>
      <c r="K62" s="131" t="s">
        <v>1114</v>
      </c>
      <c r="L62" s="132" t="s">
        <v>1613</v>
      </c>
      <c r="M62" s="131" t="s">
        <v>117</v>
      </c>
      <c r="N62" s="134" t="s">
        <v>117</v>
      </c>
      <c r="O62" s="95" t="s">
        <v>452</v>
      </c>
      <c r="P62" s="131" t="s">
        <v>1649</v>
      </c>
      <c r="Q62" s="381"/>
      <c r="R62" s="381"/>
      <c r="S62" s="381"/>
    </row>
    <row r="63" spans="1:19" ht="35.15" customHeight="1" x14ac:dyDescent="0.25">
      <c r="A63" s="389">
        <f>IF(B63="","",ROW()-ROW($A$3)+'Diário 1º PA'!$P$1)</f>
        <v>333</v>
      </c>
      <c r="B63" s="149">
        <v>45327</v>
      </c>
      <c r="C63" s="393">
        <v>45292</v>
      </c>
      <c r="D63" s="95" t="s">
        <v>94</v>
      </c>
      <c r="E63" s="391" t="s">
        <v>166</v>
      </c>
      <c r="F63" s="174">
        <v>481.36</v>
      </c>
      <c r="G63" s="392" t="s">
        <v>1611</v>
      </c>
      <c r="H63" s="98" t="s">
        <v>121</v>
      </c>
      <c r="I63" s="95" t="s">
        <v>1650</v>
      </c>
      <c r="J63" s="131" t="s">
        <v>1565</v>
      </c>
      <c r="K63" s="131" t="s">
        <v>1114</v>
      </c>
      <c r="L63" s="132" t="s">
        <v>1613</v>
      </c>
      <c r="M63" s="131" t="s">
        <v>117</v>
      </c>
      <c r="N63" s="134" t="s">
        <v>117</v>
      </c>
      <c r="O63" s="95" t="s">
        <v>452</v>
      </c>
      <c r="P63" s="131" t="s">
        <v>1651</v>
      </c>
      <c r="Q63" s="381"/>
      <c r="R63" s="381"/>
      <c r="S63" s="381"/>
    </row>
    <row r="64" spans="1:19" ht="35.15" customHeight="1" x14ac:dyDescent="0.25">
      <c r="A64" s="389">
        <f>IF(B64="","",ROW()-ROW($A$3)+'Diário 1º PA'!$P$1)</f>
        <v>334</v>
      </c>
      <c r="B64" s="149">
        <v>45327</v>
      </c>
      <c r="C64" s="390">
        <v>45292</v>
      </c>
      <c r="D64" s="98" t="s">
        <v>105</v>
      </c>
      <c r="E64" s="391" t="s">
        <v>229</v>
      </c>
      <c r="F64" s="174">
        <v>1086.44</v>
      </c>
      <c r="G64" s="98" t="s">
        <v>1256</v>
      </c>
      <c r="H64" s="98" t="s">
        <v>136</v>
      </c>
      <c r="I64" s="95" t="s">
        <v>1652</v>
      </c>
      <c r="J64" s="131" t="s">
        <v>1653</v>
      </c>
      <c r="K64" s="131" t="s">
        <v>1540</v>
      </c>
      <c r="L64" s="132" t="s">
        <v>1081</v>
      </c>
      <c r="M64" s="131">
        <v>3903</v>
      </c>
      <c r="N64" s="134">
        <v>45327</v>
      </c>
      <c r="O64" s="95" t="s">
        <v>452</v>
      </c>
      <c r="P64" s="131" t="s">
        <v>1653</v>
      </c>
      <c r="Q64" s="381"/>
      <c r="R64" s="381"/>
      <c r="S64" s="381"/>
    </row>
    <row r="65" spans="1:19" ht="35.15" customHeight="1" x14ac:dyDescent="0.25">
      <c r="A65" s="389">
        <f>IF(B65="","",ROW()-ROW($A$3)+'Diário 1º PA'!$P$1)</f>
        <v>335</v>
      </c>
      <c r="B65" s="149">
        <v>45327</v>
      </c>
      <c r="C65" s="390">
        <v>45323</v>
      </c>
      <c r="D65" s="95" t="s">
        <v>105</v>
      </c>
      <c r="E65" s="391" t="s">
        <v>283</v>
      </c>
      <c r="F65" s="174">
        <v>7</v>
      </c>
      <c r="G65" s="95" t="s">
        <v>1654</v>
      </c>
      <c r="H65" s="98" t="s">
        <v>118</v>
      </c>
      <c r="I65" s="95" t="s">
        <v>117</v>
      </c>
      <c r="J65" s="131" t="s">
        <v>79</v>
      </c>
      <c r="K65" s="131" t="s">
        <v>1558</v>
      </c>
      <c r="L65" s="132" t="s">
        <v>117</v>
      </c>
      <c r="M65" s="131" t="s">
        <v>117</v>
      </c>
      <c r="N65" s="134" t="s">
        <v>117</v>
      </c>
      <c r="O65" s="95" t="s">
        <v>452</v>
      </c>
      <c r="P65" s="131" t="s">
        <v>79</v>
      </c>
      <c r="Q65" s="381"/>
      <c r="R65" s="381"/>
      <c r="S65" s="381"/>
    </row>
    <row r="66" spans="1:19" ht="35.15" customHeight="1" x14ac:dyDescent="0.25">
      <c r="A66" s="389">
        <f>IF(B66="","",ROW()-ROW($A$3)+'Diário 1º PA'!$P$1)</f>
        <v>336</v>
      </c>
      <c r="B66" s="149">
        <v>45328</v>
      </c>
      <c r="C66" s="390">
        <v>45292</v>
      </c>
      <c r="D66" s="95" t="s">
        <v>105</v>
      </c>
      <c r="E66" s="391" t="s">
        <v>343</v>
      </c>
      <c r="F66" s="174">
        <v>250</v>
      </c>
      <c r="G66" s="392" t="s">
        <v>1551</v>
      </c>
      <c r="H66" s="98" t="s">
        <v>124</v>
      </c>
      <c r="I66" s="95" t="s">
        <v>1655</v>
      </c>
      <c r="J66" s="131" t="s">
        <v>1565</v>
      </c>
      <c r="K66" s="131" t="s">
        <v>1072</v>
      </c>
      <c r="L66" s="132" t="s">
        <v>1534</v>
      </c>
      <c r="M66" s="131">
        <v>305</v>
      </c>
      <c r="N66" s="134">
        <v>45322</v>
      </c>
      <c r="O66" s="95" t="s">
        <v>452</v>
      </c>
      <c r="P66" s="131" t="s">
        <v>1656</v>
      </c>
      <c r="Q66" s="381"/>
      <c r="R66" s="381"/>
      <c r="S66" s="381"/>
    </row>
    <row r="67" spans="1:19" ht="35.15" customHeight="1" x14ac:dyDescent="0.25">
      <c r="A67" s="389">
        <f>IF(B67="","",ROW()-ROW($A$3)+'Diário 1º PA'!$P$1)</f>
        <v>337</v>
      </c>
      <c r="B67" s="149">
        <v>45328</v>
      </c>
      <c r="C67" s="390">
        <v>45292</v>
      </c>
      <c r="D67" s="98" t="s">
        <v>105</v>
      </c>
      <c r="E67" s="391" t="s">
        <v>299</v>
      </c>
      <c r="F67" s="174">
        <v>24481.15</v>
      </c>
      <c r="G67" s="95" t="s">
        <v>1092</v>
      </c>
      <c r="H67" s="98" t="s">
        <v>124</v>
      </c>
      <c r="I67" s="95" t="s">
        <v>1657</v>
      </c>
      <c r="J67" s="131" t="s">
        <v>1128</v>
      </c>
      <c r="K67" s="131" t="s">
        <v>1072</v>
      </c>
      <c r="L67" s="132" t="s">
        <v>1534</v>
      </c>
      <c r="M67" s="131">
        <v>42</v>
      </c>
      <c r="N67" s="134">
        <v>45323</v>
      </c>
      <c r="O67" s="95" t="s">
        <v>452</v>
      </c>
      <c r="P67" s="131" t="s">
        <v>1128</v>
      </c>
      <c r="Q67" s="381"/>
      <c r="R67" s="381"/>
      <c r="S67" s="381"/>
    </row>
    <row r="68" spans="1:19" ht="35.15" customHeight="1" x14ac:dyDescent="0.25">
      <c r="A68" s="389">
        <f>IF(B68="","",ROW()-ROW($A$3)+'Diário 1º PA'!$P$1)</f>
        <v>338</v>
      </c>
      <c r="B68" s="149">
        <v>45328</v>
      </c>
      <c r="C68" s="390">
        <v>45292</v>
      </c>
      <c r="D68" s="98" t="s">
        <v>105</v>
      </c>
      <c r="E68" s="391" t="s">
        <v>299</v>
      </c>
      <c r="F68" s="174">
        <v>19470.490000000002</v>
      </c>
      <c r="G68" s="95" t="s">
        <v>1092</v>
      </c>
      <c r="H68" s="98" t="s">
        <v>122</v>
      </c>
      <c r="I68" s="95" t="s">
        <v>1657</v>
      </c>
      <c r="J68" s="131" t="s">
        <v>1128</v>
      </c>
      <c r="K68" s="131" t="s">
        <v>1072</v>
      </c>
      <c r="L68" s="132" t="s">
        <v>1534</v>
      </c>
      <c r="M68" s="131">
        <v>3543</v>
      </c>
      <c r="N68" s="134">
        <v>45323</v>
      </c>
      <c r="O68" s="95" t="s">
        <v>452</v>
      </c>
      <c r="P68" s="131" t="s">
        <v>1128</v>
      </c>
      <c r="Q68" s="381"/>
      <c r="R68" s="381"/>
      <c r="S68" s="381"/>
    </row>
    <row r="69" spans="1:19" ht="35.15" customHeight="1" x14ac:dyDescent="0.25">
      <c r="A69" s="389">
        <f>IF(B69="","",ROW()-ROW($A$3)+'Diário 1º PA'!$P$1)</f>
        <v>339</v>
      </c>
      <c r="B69" s="149">
        <v>45328</v>
      </c>
      <c r="C69" s="390">
        <v>45292</v>
      </c>
      <c r="D69" s="98" t="s">
        <v>105</v>
      </c>
      <c r="E69" s="391" t="s">
        <v>341</v>
      </c>
      <c r="F69" s="174">
        <v>1188</v>
      </c>
      <c r="G69" s="95" t="s">
        <v>1615</v>
      </c>
      <c r="H69" s="98" t="s">
        <v>121</v>
      </c>
      <c r="I69" s="95" t="s">
        <v>1658</v>
      </c>
      <c r="J69" s="131" t="s">
        <v>1659</v>
      </c>
      <c r="K69" s="131" t="s">
        <v>1072</v>
      </c>
      <c r="L69" s="132" t="s">
        <v>1534</v>
      </c>
      <c r="M69" s="131">
        <v>13</v>
      </c>
      <c r="N69" s="134">
        <v>45321</v>
      </c>
      <c r="O69" s="95" t="s">
        <v>452</v>
      </c>
      <c r="P69" s="131" t="s">
        <v>1659</v>
      </c>
      <c r="Q69" s="381"/>
      <c r="R69" s="381"/>
      <c r="S69" s="381"/>
    </row>
    <row r="70" spans="1:19" ht="35.15" customHeight="1" x14ac:dyDescent="0.25">
      <c r="A70" s="389">
        <f>IF(B70="","",ROW()-ROW($A$3)+'Diário 1º PA'!$P$1)</f>
        <v>340</v>
      </c>
      <c r="B70" s="149">
        <v>45328</v>
      </c>
      <c r="C70" s="390">
        <v>45323</v>
      </c>
      <c r="D70" s="98" t="s">
        <v>105</v>
      </c>
      <c r="E70" s="391" t="s">
        <v>337</v>
      </c>
      <c r="F70" s="174">
        <v>303.39999999999998</v>
      </c>
      <c r="G70" s="95" t="s">
        <v>1185</v>
      </c>
      <c r="H70" s="98" t="s">
        <v>127</v>
      </c>
      <c r="I70" s="95" t="s">
        <v>1529</v>
      </c>
      <c r="J70" s="131" t="s">
        <v>1189</v>
      </c>
      <c r="K70" s="131" t="s">
        <v>1072</v>
      </c>
      <c r="L70" s="132" t="s">
        <v>1530</v>
      </c>
      <c r="M70" s="131" t="s">
        <v>1660</v>
      </c>
      <c r="N70" s="134">
        <v>45336</v>
      </c>
      <c r="O70" s="95" t="s">
        <v>452</v>
      </c>
      <c r="P70" s="131" t="s">
        <v>1189</v>
      </c>
      <c r="Q70" s="381"/>
      <c r="R70" s="381"/>
      <c r="S70" s="381"/>
    </row>
    <row r="71" spans="1:19" ht="35.15" customHeight="1" x14ac:dyDescent="0.25">
      <c r="A71" s="389">
        <f>IF(B71="","",ROW()-ROW($A$3)+'Diário 1º PA'!$P$1)</f>
        <v>341</v>
      </c>
      <c r="B71" s="149">
        <v>45328</v>
      </c>
      <c r="C71" s="390">
        <v>45323</v>
      </c>
      <c r="D71" s="98" t="s">
        <v>105</v>
      </c>
      <c r="E71" s="391" t="s">
        <v>337</v>
      </c>
      <c r="F71" s="174">
        <v>165.18</v>
      </c>
      <c r="G71" s="95" t="s">
        <v>1185</v>
      </c>
      <c r="H71" s="98" t="s">
        <v>122</v>
      </c>
      <c r="I71" s="95" t="s">
        <v>1529</v>
      </c>
      <c r="J71" s="131" t="s">
        <v>1189</v>
      </c>
      <c r="K71" s="131" t="s">
        <v>1072</v>
      </c>
      <c r="L71" s="132" t="s">
        <v>1530</v>
      </c>
      <c r="M71" s="131" t="s">
        <v>1661</v>
      </c>
      <c r="N71" s="134">
        <v>45336</v>
      </c>
      <c r="O71" s="95" t="s">
        <v>452</v>
      </c>
      <c r="P71" s="131" t="s">
        <v>1189</v>
      </c>
      <c r="Q71" s="381"/>
      <c r="R71" s="381"/>
      <c r="S71" s="381"/>
    </row>
    <row r="72" spans="1:19" ht="35.15" customHeight="1" x14ac:dyDescent="0.25">
      <c r="A72" s="389">
        <f>IF(B72="","",ROW()-ROW($A$3)+'Diário 1º PA'!$P$1)</f>
        <v>342</v>
      </c>
      <c r="B72" s="149">
        <v>45328</v>
      </c>
      <c r="C72" s="393">
        <v>45323</v>
      </c>
      <c r="D72" s="95" t="s">
        <v>105</v>
      </c>
      <c r="E72" s="391" t="s">
        <v>337</v>
      </c>
      <c r="F72" s="174">
        <v>257.44</v>
      </c>
      <c r="G72" s="95" t="s">
        <v>1662</v>
      </c>
      <c r="H72" s="98" t="s">
        <v>123</v>
      </c>
      <c r="I72" s="95" t="s">
        <v>1529</v>
      </c>
      <c r="J72" s="131" t="s">
        <v>1189</v>
      </c>
      <c r="K72" s="131" t="s">
        <v>1072</v>
      </c>
      <c r="L72" s="132" t="s">
        <v>1530</v>
      </c>
      <c r="M72" s="131">
        <v>29153942</v>
      </c>
      <c r="N72" s="134" t="s">
        <v>117</v>
      </c>
      <c r="O72" s="95" t="s">
        <v>452</v>
      </c>
      <c r="P72" s="131" t="s">
        <v>1189</v>
      </c>
      <c r="Q72" s="381"/>
      <c r="R72" s="381"/>
      <c r="S72" s="381"/>
    </row>
    <row r="73" spans="1:19" ht="35.15" customHeight="1" x14ac:dyDescent="0.25">
      <c r="A73" s="389">
        <f>IF(B73="","",ROW()-ROW($A$3)+'Diário 1º PA'!$P$1)</f>
        <v>343</v>
      </c>
      <c r="B73" s="149">
        <v>45328</v>
      </c>
      <c r="C73" s="390">
        <v>45323</v>
      </c>
      <c r="D73" s="98" t="s">
        <v>105</v>
      </c>
      <c r="E73" s="391" t="s">
        <v>337</v>
      </c>
      <c r="F73" s="174">
        <v>118.48</v>
      </c>
      <c r="G73" s="95" t="s">
        <v>1185</v>
      </c>
      <c r="H73" s="98" t="s">
        <v>121</v>
      </c>
      <c r="I73" s="95" t="s">
        <v>1529</v>
      </c>
      <c r="J73" s="131" t="s">
        <v>1189</v>
      </c>
      <c r="K73" s="131" t="s">
        <v>1072</v>
      </c>
      <c r="L73" s="132" t="s">
        <v>1530</v>
      </c>
      <c r="M73" s="131" t="s">
        <v>1663</v>
      </c>
      <c r="N73" s="134">
        <v>45334</v>
      </c>
      <c r="O73" s="95" t="s">
        <v>452</v>
      </c>
      <c r="P73" s="131" t="s">
        <v>1189</v>
      </c>
      <c r="Q73" s="381"/>
      <c r="R73" s="381"/>
      <c r="S73" s="381"/>
    </row>
    <row r="74" spans="1:19" ht="35.15" customHeight="1" x14ac:dyDescent="0.25">
      <c r="A74" s="389">
        <f>IF(B74="","",ROW()-ROW($A$3)+'Diário 1º PA'!$P$1)</f>
        <v>344</v>
      </c>
      <c r="B74" s="149">
        <v>45328</v>
      </c>
      <c r="C74" s="390">
        <v>45323</v>
      </c>
      <c r="D74" s="98" t="s">
        <v>105</v>
      </c>
      <c r="E74" s="391" t="s">
        <v>337</v>
      </c>
      <c r="F74" s="174">
        <v>118.48</v>
      </c>
      <c r="G74" s="95" t="s">
        <v>1185</v>
      </c>
      <c r="H74" s="98" t="s">
        <v>121</v>
      </c>
      <c r="I74" s="95" t="s">
        <v>1529</v>
      </c>
      <c r="J74" s="131" t="s">
        <v>1189</v>
      </c>
      <c r="K74" s="131" t="s">
        <v>1072</v>
      </c>
      <c r="L74" s="132" t="s">
        <v>1530</v>
      </c>
      <c r="M74" s="131" t="s">
        <v>1664</v>
      </c>
      <c r="N74" s="134">
        <v>45334</v>
      </c>
      <c r="O74" s="95" t="s">
        <v>452</v>
      </c>
      <c r="P74" s="131" t="s">
        <v>1189</v>
      </c>
      <c r="Q74" s="381"/>
      <c r="R74" s="381"/>
      <c r="S74" s="381"/>
    </row>
    <row r="75" spans="1:19" ht="35.15" customHeight="1" x14ac:dyDescent="0.25">
      <c r="A75" s="389">
        <f>IF(B75="","",ROW()-ROW($A$3)+'Diário 1º PA'!$P$1)</f>
        <v>345</v>
      </c>
      <c r="B75" s="149">
        <v>45328</v>
      </c>
      <c r="C75" s="390">
        <v>45292</v>
      </c>
      <c r="D75" s="98" t="s">
        <v>105</v>
      </c>
      <c r="E75" s="391" t="s">
        <v>299</v>
      </c>
      <c r="F75" s="174">
        <v>33991.440000000002</v>
      </c>
      <c r="G75" s="95" t="s">
        <v>1092</v>
      </c>
      <c r="H75" s="98" t="s">
        <v>123</v>
      </c>
      <c r="I75" s="95" t="s">
        <v>1665</v>
      </c>
      <c r="J75" s="131" t="s">
        <v>1123</v>
      </c>
      <c r="K75" s="131" t="s">
        <v>1072</v>
      </c>
      <c r="L75" s="132" t="s">
        <v>1534</v>
      </c>
      <c r="M75" s="131">
        <v>120</v>
      </c>
      <c r="N75" s="134">
        <v>45323</v>
      </c>
      <c r="O75" s="95" t="s">
        <v>452</v>
      </c>
      <c r="P75" s="131" t="s">
        <v>1123</v>
      </c>
      <c r="Q75" s="381"/>
      <c r="R75" s="381"/>
      <c r="S75" s="381"/>
    </row>
    <row r="76" spans="1:19" ht="35.15" customHeight="1" x14ac:dyDescent="0.25">
      <c r="A76" s="389">
        <f>IF(B76="","",ROW()-ROW($A$3)+'Diário 1º PA'!$P$1)</f>
        <v>346</v>
      </c>
      <c r="B76" s="149">
        <v>45328</v>
      </c>
      <c r="C76" s="390">
        <v>45292</v>
      </c>
      <c r="D76" s="95" t="s">
        <v>105</v>
      </c>
      <c r="E76" s="391" t="s">
        <v>341</v>
      </c>
      <c r="F76" s="174">
        <v>1750</v>
      </c>
      <c r="G76" s="392" t="s">
        <v>1615</v>
      </c>
      <c r="H76" s="98" t="s">
        <v>120</v>
      </c>
      <c r="I76" s="95" t="s">
        <v>1666</v>
      </c>
      <c r="J76" s="131" t="s">
        <v>1667</v>
      </c>
      <c r="K76" s="131" t="s">
        <v>1072</v>
      </c>
      <c r="L76" s="132" t="s">
        <v>1534</v>
      </c>
      <c r="M76" s="131">
        <v>5</v>
      </c>
      <c r="N76" s="134">
        <v>45323</v>
      </c>
      <c r="O76" s="95" t="s">
        <v>452</v>
      </c>
      <c r="P76" s="131" t="s">
        <v>1667</v>
      </c>
      <c r="Q76" s="381"/>
      <c r="R76" s="381"/>
      <c r="S76" s="381"/>
    </row>
    <row r="77" spans="1:19" ht="35.15" customHeight="1" x14ac:dyDescent="0.25">
      <c r="A77" s="389">
        <f>IF(B77="","",ROW()-ROW($A$3)+'Diário 1º PA'!$P$1)</f>
        <v>347</v>
      </c>
      <c r="B77" s="149">
        <v>45328</v>
      </c>
      <c r="C77" s="390">
        <v>45292</v>
      </c>
      <c r="D77" s="95" t="s">
        <v>105</v>
      </c>
      <c r="E77" s="391" t="s">
        <v>341</v>
      </c>
      <c r="F77" s="174">
        <v>1350</v>
      </c>
      <c r="G77" s="392" t="s">
        <v>1615</v>
      </c>
      <c r="H77" s="98" t="s">
        <v>119</v>
      </c>
      <c r="I77" s="95" t="s">
        <v>1666</v>
      </c>
      <c r="J77" s="131" t="s">
        <v>1667</v>
      </c>
      <c r="K77" s="131" t="s">
        <v>1072</v>
      </c>
      <c r="L77" s="132" t="s">
        <v>1534</v>
      </c>
      <c r="M77" s="131">
        <v>6</v>
      </c>
      <c r="N77" s="134">
        <v>45323</v>
      </c>
      <c r="O77" s="95" t="s">
        <v>452</v>
      </c>
      <c r="P77" s="131" t="s">
        <v>1667</v>
      </c>
      <c r="Q77" s="381"/>
      <c r="R77" s="381"/>
      <c r="S77" s="381"/>
    </row>
    <row r="78" spans="1:19" ht="35.15" customHeight="1" x14ac:dyDescent="0.25">
      <c r="A78" s="389">
        <f>IF(B78="","",ROW()-ROW($A$3)+'Diário 1º PA'!$P$1)</f>
        <v>348</v>
      </c>
      <c r="B78" s="149">
        <v>45328</v>
      </c>
      <c r="C78" s="390">
        <v>45323</v>
      </c>
      <c r="D78" s="95" t="s">
        <v>105</v>
      </c>
      <c r="E78" s="391" t="s">
        <v>337</v>
      </c>
      <c r="F78" s="174">
        <v>229.39</v>
      </c>
      <c r="G78" s="95" t="s">
        <v>1185</v>
      </c>
      <c r="H78" s="98" t="s">
        <v>124</v>
      </c>
      <c r="I78" s="95" t="s">
        <v>1535</v>
      </c>
      <c r="J78" s="131" t="s">
        <v>1202</v>
      </c>
      <c r="K78" s="131" t="s">
        <v>1072</v>
      </c>
      <c r="L78" s="132" t="s">
        <v>1534</v>
      </c>
      <c r="M78" s="131" t="s">
        <v>1668</v>
      </c>
      <c r="N78" s="134">
        <v>45328</v>
      </c>
      <c r="O78" s="95" t="s">
        <v>452</v>
      </c>
      <c r="P78" s="131" t="s">
        <v>1202</v>
      </c>
      <c r="Q78" s="381"/>
      <c r="R78" s="381"/>
      <c r="S78" s="381"/>
    </row>
    <row r="79" spans="1:19" ht="35.15" customHeight="1" x14ac:dyDescent="0.25">
      <c r="A79" s="389">
        <f>IF(B79="","",ROW()-ROW($A$3)+'Diário 1º PA'!$P$1)</f>
        <v>349</v>
      </c>
      <c r="B79" s="149">
        <v>45328</v>
      </c>
      <c r="C79" s="390">
        <v>45323</v>
      </c>
      <c r="D79" s="95" t="s">
        <v>105</v>
      </c>
      <c r="E79" s="391" t="s">
        <v>337</v>
      </c>
      <c r="F79" s="174">
        <v>117.03</v>
      </c>
      <c r="G79" s="95" t="s">
        <v>1185</v>
      </c>
      <c r="H79" s="98" t="s">
        <v>124</v>
      </c>
      <c r="I79" s="95" t="s">
        <v>1535</v>
      </c>
      <c r="J79" s="131" t="s">
        <v>1202</v>
      </c>
      <c r="K79" s="131" t="s">
        <v>1072</v>
      </c>
      <c r="L79" s="132" t="s">
        <v>1534</v>
      </c>
      <c r="M79" s="131" t="s">
        <v>1669</v>
      </c>
      <c r="N79" s="134">
        <v>45328</v>
      </c>
      <c r="O79" s="95" t="s">
        <v>452</v>
      </c>
      <c r="P79" s="131" t="s">
        <v>1202</v>
      </c>
      <c r="Q79" s="381"/>
      <c r="R79" s="381"/>
      <c r="S79" s="381"/>
    </row>
    <row r="80" spans="1:19" ht="35.15" customHeight="1" x14ac:dyDescent="0.25">
      <c r="A80" s="389">
        <f>IF(B80="","",ROW()-ROW($A$3)+'Diário 1º PA'!$P$1)</f>
        <v>350</v>
      </c>
      <c r="B80" s="149">
        <v>45328</v>
      </c>
      <c r="C80" s="390">
        <v>45323</v>
      </c>
      <c r="D80" s="95" t="s">
        <v>105</v>
      </c>
      <c r="E80" s="391" t="s">
        <v>337</v>
      </c>
      <c r="F80" s="174">
        <v>32.630000000000003</v>
      </c>
      <c r="G80" s="95" t="s">
        <v>1185</v>
      </c>
      <c r="H80" s="98" t="s">
        <v>122</v>
      </c>
      <c r="I80" s="95" t="s">
        <v>1535</v>
      </c>
      <c r="J80" s="131" t="s">
        <v>1202</v>
      </c>
      <c r="K80" s="131" t="s">
        <v>1072</v>
      </c>
      <c r="L80" s="132" t="s">
        <v>1534</v>
      </c>
      <c r="M80" s="131" t="s">
        <v>1670</v>
      </c>
      <c r="N80" s="134">
        <v>45328</v>
      </c>
      <c r="O80" s="95" t="s">
        <v>452</v>
      </c>
      <c r="P80" s="131" t="s">
        <v>1202</v>
      </c>
      <c r="Q80" s="381"/>
      <c r="R80" s="381"/>
      <c r="S80" s="381"/>
    </row>
    <row r="81" spans="1:19" ht="35.15" customHeight="1" x14ac:dyDescent="0.25">
      <c r="A81" s="389">
        <f>IF(B81="","",ROW()-ROW($A$3)+'Diário 1º PA'!$P$1)</f>
        <v>351</v>
      </c>
      <c r="B81" s="149">
        <v>45328</v>
      </c>
      <c r="C81" s="393">
        <v>45323</v>
      </c>
      <c r="D81" s="95" t="s">
        <v>105</v>
      </c>
      <c r="E81" s="391" t="s">
        <v>345</v>
      </c>
      <c r="F81" s="174">
        <v>1040</v>
      </c>
      <c r="G81" s="363" t="s">
        <v>1671</v>
      </c>
      <c r="H81" s="98" t="s">
        <v>126</v>
      </c>
      <c r="I81" s="95" t="s">
        <v>1672</v>
      </c>
      <c r="J81" s="131" t="s">
        <v>1407</v>
      </c>
      <c r="K81" s="131" t="s">
        <v>1114</v>
      </c>
      <c r="L81" s="132" t="s">
        <v>1534</v>
      </c>
      <c r="M81" s="131" t="s">
        <v>1673</v>
      </c>
      <c r="N81" s="134">
        <v>45327</v>
      </c>
      <c r="O81" s="95" t="s">
        <v>452</v>
      </c>
      <c r="P81" s="131" t="s">
        <v>1407</v>
      </c>
      <c r="Q81" s="381"/>
      <c r="R81" s="381"/>
      <c r="S81" s="381"/>
    </row>
    <row r="82" spans="1:19" ht="35.15" customHeight="1" x14ac:dyDescent="0.25">
      <c r="A82" s="389">
        <f>IF(B82="","",ROW()-ROW($A$3)+'Diário 1º PA'!$P$1)</f>
        <v>352</v>
      </c>
      <c r="B82" s="149">
        <v>45328</v>
      </c>
      <c r="C82" s="390">
        <v>45292</v>
      </c>
      <c r="D82" s="95" t="s">
        <v>105</v>
      </c>
      <c r="E82" s="391" t="s">
        <v>341</v>
      </c>
      <c r="F82" s="174">
        <v>2400</v>
      </c>
      <c r="G82" s="363" t="s">
        <v>1674</v>
      </c>
      <c r="H82" s="98" t="s">
        <v>117</v>
      </c>
      <c r="I82" s="95" t="s">
        <v>1675</v>
      </c>
      <c r="J82" s="131" t="s">
        <v>1676</v>
      </c>
      <c r="K82" s="131" t="s">
        <v>1114</v>
      </c>
      <c r="L82" s="132" t="s">
        <v>1534</v>
      </c>
      <c r="M82" s="131">
        <v>9</v>
      </c>
      <c r="N82" s="134">
        <v>45323</v>
      </c>
      <c r="O82" s="95" t="s">
        <v>452</v>
      </c>
      <c r="P82" s="131" t="s">
        <v>1676</v>
      </c>
      <c r="Q82" s="381"/>
      <c r="R82" s="381"/>
      <c r="S82" s="381"/>
    </row>
    <row r="83" spans="1:19" ht="35.15" customHeight="1" x14ac:dyDescent="0.25">
      <c r="A83" s="389">
        <f>IF(B83="","",ROW()-ROW($A$3)+'Diário 1º PA'!$P$1)</f>
        <v>353</v>
      </c>
      <c r="B83" s="149">
        <v>45328</v>
      </c>
      <c r="C83" s="390">
        <v>45292</v>
      </c>
      <c r="D83" s="95" t="s">
        <v>105</v>
      </c>
      <c r="E83" s="391" t="s">
        <v>343</v>
      </c>
      <c r="F83" s="174">
        <v>445</v>
      </c>
      <c r="G83" s="392" t="s">
        <v>1551</v>
      </c>
      <c r="H83" s="98" t="s">
        <v>120</v>
      </c>
      <c r="I83" s="95" t="s">
        <v>1677</v>
      </c>
      <c r="J83" s="131" t="s">
        <v>1678</v>
      </c>
      <c r="K83" s="131" t="s">
        <v>1114</v>
      </c>
      <c r="L83" s="132" t="s">
        <v>1534</v>
      </c>
      <c r="M83" s="133">
        <v>2024000000005970</v>
      </c>
      <c r="N83" s="134">
        <v>45321</v>
      </c>
      <c r="O83" s="95" t="s">
        <v>452</v>
      </c>
      <c r="P83" s="131" t="s">
        <v>1678</v>
      </c>
      <c r="Q83" s="381"/>
      <c r="R83" s="381"/>
      <c r="S83" s="381"/>
    </row>
    <row r="84" spans="1:19" ht="35.15" customHeight="1" x14ac:dyDescent="0.25">
      <c r="A84" s="389">
        <f>IF(B84="","",ROW()-ROW($A$3)+'Diário 1º PA'!$P$1)</f>
        <v>354</v>
      </c>
      <c r="B84" s="149">
        <v>45328</v>
      </c>
      <c r="C84" s="390">
        <v>45292</v>
      </c>
      <c r="D84" s="98" t="s">
        <v>105</v>
      </c>
      <c r="E84" s="391" t="s">
        <v>227</v>
      </c>
      <c r="F84" s="174">
        <v>1394.05</v>
      </c>
      <c r="G84" s="98" t="s">
        <v>1270</v>
      </c>
      <c r="H84" s="98" t="s">
        <v>135</v>
      </c>
      <c r="I84" s="95" t="s">
        <v>1635</v>
      </c>
      <c r="J84" s="131" t="s">
        <v>1414</v>
      </c>
      <c r="K84" s="131" t="s">
        <v>1540</v>
      </c>
      <c r="L84" s="132" t="s">
        <v>1081</v>
      </c>
      <c r="M84" s="131">
        <v>106918475</v>
      </c>
      <c r="N84" s="134">
        <v>45328</v>
      </c>
      <c r="O84" s="95" t="s">
        <v>452</v>
      </c>
      <c r="P84" s="131" t="s">
        <v>1414</v>
      </c>
      <c r="Q84" s="381"/>
      <c r="R84" s="381"/>
      <c r="S84" s="381"/>
    </row>
    <row r="85" spans="1:19" ht="35.15" customHeight="1" x14ac:dyDescent="0.25">
      <c r="A85" s="389">
        <f>IF(B85="","",ROW()-ROW($A$3)+'Diário 1º PA'!$P$1)</f>
        <v>355</v>
      </c>
      <c r="B85" s="149">
        <v>45328</v>
      </c>
      <c r="C85" s="390">
        <v>45292</v>
      </c>
      <c r="D85" s="98" t="s">
        <v>105</v>
      </c>
      <c r="E85" s="391" t="s">
        <v>325</v>
      </c>
      <c r="F85" s="174">
        <v>2629.69</v>
      </c>
      <c r="G85" s="98" t="s">
        <v>1119</v>
      </c>
      <c r="H85" s="98" t="s">
        <v>117</v>
      </c>
      <c r="I85" s="95" t="s">
        <v>1679</v>
      </c>
      <c r="J85" s="131" t="s">
        <v>1343</v>
      </c>
      <c r="K85" s="131" t="s">
        <v>1540</v>
      </c>
      <c r="L85" s="132" t="s">
        <v>1081</v>
      </c>
      <c r="M85" s="131">
        <v>8447</v>
      </c>
      <c r="N85" s="134">
        <v>45322</v>
      </c>
      <c r="O85" s="95" t="s">
        <v>452</v>
      </c>
      <c r="P85" s="131" t="s">
        <v>1343</v>
      </c>
      <c r="Q85" s="381"/>
      <c r="R85" s="381"/>
      <c r="S85" s="381"/>
    </row>
    <row r="86" spans="1:19" ht="35.15" customHeight="1" x14ac:dyDescent="0.25">
      <c r="A86" s="389">
        <f>IF(B86="","",ROW()-ROW($A$3)+'Diário 1º PA'!$P$1)</f>
        <v>356</v>
      </c>
      <c r="B86" s="149">
        <v>45328</v>
      </c>
      <c r="C86" s="390">
        <v>45323</v>
      </c>
      <c r="D86" s="95" t="s">
        <v>105</v>
      </c>
      <c r="E86" s="391" t="s">
        <v>283</v>
      </c>
      <c r="F86" s="174">
        <v>5</v>
      </c>
      <c r="G86" s="95" t="s">
        <v>1680</v>
      </c>
      <c r="H86" s="98" t="s">
        <v>118</v>
      </c>
      <c r="I86" s="95" t="s">
        <v>117</v>
      </c>
      <c r="J86" s="131" t="s">
        <v>79</v>
      </c>
      <c r="K86" s="131" t="s">
        <v>1558</v>
      </c>
      <c r="L86" s="132" t="s">
        <v>117</v>
      </c>
      <c r="M86" s="131" t="s">
        <v>117</v>
      </c>
      <c r="N86" s="134" t="s">
        <v>117</v>
      </c>
      <c r="O86" s="95" t="s">
        <v>452</v>
      </c>
      <c r="P86" s="131" t="s">
        <v>79</v>
      </c>
      <c r="Q86" s="381"/>
      <c r="R86" s="381"/>
      <c r="S86" s="381"/>
    </row>
    <row r="87" spans="1:19" ht="35.15" customHeight="1" x14ac:dyDescent="0.25">
      <c r="A87" s="389">
        <f>IF(B87="","",ROW()-ROW($A$3)+'Diário 1º PA'!$P$1)</f>
        <v>357</v>
      </c>
      <c r="B87" s="149">
        <v>45329</v>
      </c>
      <c r="C87" s="390">
        <v>45292</v>
      </c>
      <c r="D87" s="95" t="s">
        <v>105</v>
      </c>
      <c r="E87" s="391" t="s">
        <v>341</v>
      </c>
      <c r="F87" s="174">
        <v>1980</v>
      </c>
      <c r="G87" s="392" t="s">
        <v>1681</v>
      </c>
      <c r="H87" s="98" t="s">
        <v>136</v>
      </c>
      <c r="I87" s="95" t="s">
        <v>1682</v>
      </c>
      <c r="J87" s="131" t="s">
        <v>1118</v>
      </c>
      <c r="K87" s="131" t="s">
        <v>1072</v>
      </c>
      <c r="L87" s="132" t="s">
        <v>1534</v>
      </c>
      <c r="M87" s="131">
        <v>10</v>
      </c>
      <c r="N87" s="134">
        <v>45328</v>
      </c>
      <c r="O87" s="95" t="s">
        <v>452</v>
      </c>
      <c r="P87" s="131" t="s">
        <v>1118</v>
      </c>
      <c r="Q87" s="381"/>
      <c r="R87" s="381"/>
      <c r="S87" s="381"/>
    </row>
    <row r="88" spans="1:19" ht="35.15" customHeight="1" x14ac:dyDescent="0.25">
      <c r="A88" s="389">
        <f>IF(B88="","",ROW()-ROW($A$3)+'Diário 1º PA'!$P$1)</f>
        <v>358</v>
      </c>
      <c r="B88" s="149">
        <v>45329</v>
      </c>
      <c r="C88" s="390">
        <v>45292</v>
      </c>
      <c r="D88" s="95" t="s">
        <v>105</v>
      </c>
      <c r="E88" s="391" t="s">
        <v>341</v>
      </c>
      <c r="F88" s="174">
        <v>1716</v>
      </c>
      <c r="G88" s="392" t="s">
        <v>1683</v>
      </c>
      <c r="H88" s="98" t="s">
        <v>136</v>
      </c>
      <c r="I88" s="95" t="s">
        <v>1684</v>
      </c>
      <c r="J88" s="131" t="s">
        <v>1685</v>
      </c>
      <c r="K88" s="131" t="s">
        <v>1072</v>
      </c>
      <c r="L88" s="132" t="s">
        <v>1534</v>
      </c>
      <c r="M88" s="131">
        <v>7</v>
      </c>
      <c r="N88" s="134">
        <v>45322</v>
      </c>
      <c r="O88" s="95" t="s">
        <v>452</v>
      </c>
      <c r="P88" s="131" t="s">
        <v>1685</v>
      </c>
      <c r="Q88" s="381"/>
      <c r="R88" s="381"/>
      <c r="S88" s="381"/>
    </row>
    <row r="89" spans="1:19" ht="35.15" customHeight="1" x14ac:dyDescent="0.25">
      <c r="A89" s="389">
        <f>IF(B89="","",ROW()-ROW($A$3)+'Diário 1º PA'!$P$1)</f>
        <v>359</v>
      </c>
      <c r="B89" s="149">
        <v>45329</v>
      </c>
      <c r="C89" s="390">
        <v>45292</v>
      </c>
      <c r="D89" s="95" t="s">
        <v>105</v>
      </c>
      <c r="E89" s="391" t="s">
        <v>341</v>
      </c>
      <c r="F89" s="174">
        <v>1648</v>
      </c>
      <c r="G89" s="363" t="s">
        <v>1686</v>
      </c>
      <c r="H89" s="98" t="s">
        <v>136</v>
      </c>
      <c r="I89" s="95" t="s">
        <v>1687</v>
      </c>
      <c r="J89" s="131" t="s">
        <v>1077</v>
      </c>
      <c r="K89" s="131" t="s">
        <v>1072</v>
      </c>
      <c r="L89" s="132" t="s">
        <v>1534</v>
      </c>
      <c r="M89" s="131">
        <v>6</v>
      </c>
      <c r="N89" s="134">
        <v>45317</v>
      </c>
      <c r="O89" s="95" t="s">
        <v>452</v>
      </c>
      <c r="P89" s="131" t="s">
        <v>1077</v>
      </c>
      <c r="Q89" s="381"/>
      <c r="R89" s="381"/>
      <c r="S89" s="381"/>
    </row>
    <row r="90" spans="1:19" ht="35.15" customHeight="1" x14ac:dyDescent="0.25">
      <c r="A90" s="389">
        <f>IF(B90="","",ROW()-ROW($A$3)+'Diário 1º PA'!$P$1)</f>
        <v>360</v>
      </c>
      <c r="B90" s="149">
        <v>45329</v>
      </c>
      <c r="C90" s="390">
        <v>45292</v>
      </c>
      <c r="D90" s="95" t="s">
        <v>105</v>
      </c>
      <c r="E90" s="391" t="s">
        <v>341</v>
      </c>
      <c r="F90" s="174">
        <v>2420</v>
      </c>
      <c r="G90" s="363" t="s">
        <v>1688</v>
      </c>
      <c r="H90" s="98" t="s">
        <v>122</v>
      </c>
      <c r="I90" s="95" t="s">
        <v>1689</v>
      </c>
      <c r="J90" s="131" t="s">
        <v>1690</v>
      </c>
      <c r="K90" s="131" t="s">
        <v>1072</v>
      </c>
      <c r="L90" s="132" t="s">
        <v>1534</v>
      </c>
      <c r="M90" s="131">
        <v>5</v>
      </c>
      <c r="N90" s="134">
        <v>45322</v>
      </c>
      <c r="O90" s="95" t="s">
        <v>452</v>
      </c>
      <c r="P90" s="131" t="s">
        <v>1690</v>
      </c>
      <c r="Q90" s="381"/>
      <c r="R90" s="381"/>
      <c r="S90" s="381"/>
    </row>
    <row r="91" spans="1:19" ht="35.15" customHeight="1" x14ac:dyDescent="0.25">
      <c r="A91" s="389">
        <f>IF(B91="","",ROW()-ROW($A$3)+'Diário 1º PA'!$P$1)</f>
        <v>361</v>
      </c>
      <c r="B91" s="149">
        <v>45329</v>
      </c>
      <c r="C91" s="393">
        <v>45323</v>
      </c>
      <c r="D91" s="95" t="s">
        <v>94</v>
      </c>
      <c r="E91" s="391" t="s">
        <v>188</v>
      </c>
      <c r="F91" s="174">
        <v>1180.46</v>
      </c>
      <c r="G91" s="363" t="s">
        <v>1691</v>
      </c>
      <c r="H91" s="98" t="s">
        <v>137</v>
      </c>
      <c r="I91" s="95" t="s">
        <v>1692</v>
      </c>
      <c r="J91" s="131" t="s">
        <v>1565</v>
      </c>
      <c r="K91" s="131" t="s">
        <v>1072</v>
      </c>
      <c r="L91" s="132" t="s">
        <v>1623</v>
      </c>
      <c r="M91" s="131" t="s">
        <v>117</v>
      </c>
      <c r="N91" s="134">
        <v>45328</v>
      </c>
      <c r="O91" s="95" t="s">
        <v>452</v>
      </c>
      <c r="P91" s="131" t="s">
        <v>1693</v>
      </c>
      <c r="Q91" s="381"/>
      <c r="R91" s="381"/>
      <c r="S91" s="381"/>
    </row>
    <row r="92" spans="1:19" ht="35.15" customHeight="1" x14ac:dyDescent="0.25">
      <c r="A92" s="389">
        <f>IF(B92="","",ROW()-ROW($A$3)+'Diário 1º PA'!$P$1)</f>
        <v>362</v>
      </c>
      <c r="B92" s="149">
        <v>45329</v>
      </c>
      <c r="C92" s="393">
        <v>45323</v>
      </c>
      <c r="D92" s="95" t="s">
        <v>94</v>
      </c>
      <c r="E92" s="391" t="s">
        <v>188</v>
      </c>
      <c r="F92" s="174">
        <v>144.47999999999999</v>
      </c>
      <c r="G92" s="363" t="s">
        <v>1691</v>
      </c>
      <c r="H92" s="98" t="s">
        <v>137</v>
      </c>
      <c r="I92" s="95" t="s">
        <v>1694</v>
      </c>
      <c r="J92" s="131" t="s">
        <v>1565</v>
      </c>
      <c r="K92" s="131" t="s">
        <v>1114</v>
      </c>
      <c r="L92" s="132" t="s">
        <v>1623</v>
      </c>
      <c r="M92" s="131" t="s">
        <v>117</v>
      </c>
      <c r="N92" s="134">
        <v>45328</v>
      </c>
      <c r="O92" s="95" t="s">
        <v>452</v>
      </c>
      <c r="P92" s="131" t="s">
        <v>1695</v>
      </c>
      <c r="Q92" s="381"/>
      <c r="R92" s="381"/>
      <c r="S92" s="381"/>
    </row>
    <row r="93" spans="1:19" ht="35.15" customHeight="1" x14ac:dyDescent="0.25">
      <c r="A93" s="389">
        <f>IF(B93="","",ROW()-ROW($A$3)+'Diário 1º PA'!$P$1)</f>
        <v>363</v>
      </c>
      <c r="B93" s="149">
        <v>45329</v>
      </c>
      <c r="C93" s="390">
        <v>45292</v>
      </c>
      <c r="D93" s="95" t="s">
        <v>105</v>
      </c>
      <c r="E93" s="391" t="s">
        <v>341</v>
      </c>
      <c r="F93" s="174">
        <v>2160</v>
      </c>
      <c r="G93" s="363" t="s">
        <v>1696</v>
      </c>
      <c r="H93" s="98" t="s">
        <v>134</v>
      </c>
      <c r="I93" s="95" t="s">
        <v>1697</v>
      </c>
      <c r="J93" s="131" t="s">
        <v>1179</v>
      </c>
      <c r="K93" s="131" t="s">
        <v>1540</v>
      </c>
      <c r="L93" s="132" t="s">
        <v>1081</v>
      </c>
      <c r="M93" s="131">
        <v>8</v>
      </c>
      <c r="N93" s="134">
        <v>45324</v>
      </c>
      <c r="O93" s="95" t="s">
        <v>452</v>
      </c>
      <c r="P93" s="131" t="s">
        <v>1179</v>
      </c>
      <c r="Q93" s="381"/>
      <c r="R93" s="381"/>
      <c r="S93" s="381"/>
    </row>
    <row r="94" spans="1:19" ht="35.15" customHeight="1" x14ac:dyDescent="0.25">
      <c r="A94" s="389">
        <f>IF(B94="","",ROW()-ROW($A$3)+'Diário 1º PA'!$P$1)</f>
        <v>364</v>
      </c>
      <c r="B94" s="149">
        <v>45329</v>
      </c>
      <c r="C94" s="390">
        <v>45292</v>
      </c>
      <c r="D94" s="95" t="s">
        <v>105</v>
      </c>
      <c r="E94" s="391" t="s">
        <v>257</v>
      </c>
      <c r="F94" s="174">
        <v>300</v>
      </c>
      <c r="G94" s="392" t="s">
        <v>1698</v>
      </c>
      <c r="H94" s="98" t="s">
        <v>134</v>
      </c>
      <c r="I94" s="95" t="s">
        <v>1699</v>
      </c>
      <c r="J94" s="131" t="s">
        <v>1700</v>
      </c>
      <c r="K94" s="131" t="s">
        <v>1540</v>
      </c>
      <c r="L94" s="132" t="s">
        <v>1081</v>
      </c>
      <c r="M94" s="131">
        <v>42</v>
      </c>
      <c r="N94" s="134">
        <v>45327</v>
      </c>
      <c r="O94" s="95" t="s">
        <v>452</v>
      </c>
      <c r="P94" s="131" t="s">
        <v>1700</v>
      </c>
      <c r="Q94" s="381"/>
      <c r="R94" s="381"/>
      <c r="S94" s="381"/>
    </row>
    <row r="95" spans="1:19" ht="35.15" customHeight="1" x14ac:dyDescent="0.25">
      <c r="A95" s="389">
        <f>IF(B95="","",ROW()-ROW($A$3)+'Diário 1º PA'!$P$1)</f>
        <v>365</v>
      </c>
      <c r="B95" s="149">
        <v>45329</v>
      </c>
      <c r="C95" s="390">
        <v>45292</v>
      </c>
      <c r="D95" s="95" t="s">
        <v>105</v>
      </c>
      <c r="E95" s="391" t="s">
        <v>299</v>
      </c>
      <c r="F95" s="174">
        <v>25131.79</v>
      </c>
      <c r="G95" s="95" t="s">
        <v>1092</v>
      </c>
      <c r="H95" s="98" t="s">
        <v>134</v>
      </c>
      <c r="I95" s="95" t="s">
        <v>1701</v>
      </c>
      <c r="J95" s="131" t="s">
        <v>1194</v>
      </c>
      <c r="K95" s="131" t="s">
        <v>1540</v>
      </c>
      <c r="L95" s="132" t="s">
        <v>1081</v>
      </c>
      <c r="M95" s="131">
        <v>1679</v>
      </c>
      <c r="N95" s="134">
        <v>45324</v>
      </c>
      <c r="O95" s="95" t="s">
        <v>452</v>
      </c>
      <c r="P95" s="131" t="s">
        <v>1194</v>
      </c>
      <c r="Q95" s="381"/>
      <c r="R95" s="381"/>
      <c r="S95" s="381"/>
    </row>
    <row r="96" spans="1:19" ht="35.15" customHeight="1" x14ac:dyDescent="0.25">
      <c r="A96" s="389">
        <f>IF(B96="","",ROW()-ROW($A$3)+'Diário 1º PA'!$P$1)</f>
        <v>366</v>
      </c>
      <c r="B96" s="149">
        <v>45329</v>
      </c>
      <c r="C96" s="390">
        <v>45292</v>
      </c>
      <c r="D96" s="98" t="s">
        <v>94</v>
      </c>
      <c r="E96" s="391" t="s">
        <v>178</v>
      </c>
      <c r="F96" s="174">
        <v>5019.5200000000004</v>
      </c>
      <c r="G96" s="98" t="s">
        <v>1702</v>
      </c>
      <c r="H96" s="98" t="s">
        <v>134</v>
      </c>
      <c r="I96" s="95" t="s">
        <v>1152</v>
      </c>
      <c r="J96" s="131" t="s">
        <v>79</v>
      </c>
      <c r="K96" s="131" t="s">
        <v>1153</v>
      </c>
      <c r="L96" s="131" t="s">
        <v>1153</v>
      </c>
      <c r="M96" s="131" t="s">
        <v>117</v>
      </c>
      <c r="N96" s="134">
        <v>45329</v>
      </c>
      <c r="O96" s="95" t="s">
        <v>452</v>
      </c>
      <c r="P96" s="131" t="s">
        <v>79</v>
      </c>
      <c r="Q96" s="381"/>
      <c r="R96" s="381"/>
      <c r="S96" s="381"/>
    </row>
    <row r="97" spans="1:19" ht="35.15" customHeight="1" x14ac:dyDescent="0.25">
      <c r="A97" s="389">
        <f>IF(B97="","",ROW()-ROW($A$3)+'Diário 1º PA'!$P$1)</f>
        <v>367</v>
      </c>
      <c r="B97" s="149">
        <v>45329</v>
      </c>
      <c r="C97" s="390">
        <v>45292</v>
      </c>
      <c r="D97" s="98" t="s">
        <v>94</v>
      </c>
      <c r="E97" s="391" t="s">
        <v>178</v>
      </c>
      <c r="F97" s="174">
        <v>5053.25</v>
      </c>
      <c r="G97" s="98" t="s">
        <v>1702</v>
      </c>
      <c r="H97" s="98" t="s">
        <v>136</v>
      </c>
      <c r="I97" s="95" t="s">
        <v>1152</v>
      </c>
      <c r="J97" s="131" t="s">
        <v>79</v>
      </c>
      <c r="K97" s="131" t="s">
        <v>1153</v>
      </c>
      <c r="L97" s="131" t="s">
        <v>1153</v>
      </c>
      <c r="M97" s="131" t="s">
        <v>117</v>
      </c>
      <c r="N97" s="134">
        <v>45329</v>
      </c>
      <c r="O97" s="95" t="s">
        <v>452</v>
      </c>
      <c r="P97" s="131" t="s">
        <v>79</v>
      </c>
      <c r="Q97" s="381"/>
      <c r="R97" s="381"/>
      <c r="S97" s="381"/>
    </row>
    <row r="98" spans="1:19" ht="35.15" customHeight="1" x14ac:dyDescent="0.25">
      <c r="A98" s="389">
        <f>IF(B98="","",ROW()-ROW($A$3)+'Diário 1º PA'!$P$1)</f>
        <v>368</v>
      </c>
      <c r="B98" s="149">
        <v>45329</v>
      </c>
      <c r="C98" s="390">
        <v>45292</v>
      </c>
      <c r="D98" s="98" t="s">
        <v>94</v>
      </c>
      <c r="E98" s="391" t="s">
        <v>178</v>
      </c>
      <c r="F98" s="174">
        <v>4729.6099999999997</v>
      </c>
      <c r="G98" s="98" t="s">
        <v>1702</v>
      </c>
      <c r="H98" s="98" t="s">
        <v>135</v>
      </c>
      <c r="I98" s="95" t="s">
        <v>1152</v>
      </c>
      <c r="J98" s="131" t="s">
        <v>79</v>
      </c>
      <c r="K98" s="131" t="s">
        <v>1153</v>
      </c>
      <c r="L98" s="131" t="s">
        <v>1153</v>
      </c>
      <c r="M98" s="131" t="s">
        <v>117</v>
      </c>
      <c r="N98" s="134">
        <v>45329</v>
      </c>
      <c r="O98" s="95" t="s">
        <v>452</v>
      </c>
      <c r="P98" s="131" t="s">
        <v>79</v>
      </c>
      <c r="Q98" s="381"/>
      <c r="R98" s="381"/>
      <c r="S98" s="381"/>
    </row>
    <row r="99" spans="1:19" ht="35.15" customHeight="1" x14ac:dyDescent="0.25">
      <c r="A99" s="389">
        <f>IF(B99="","",ROW()-ROW($A$3)+'Diário 1º PA'!$P$1)</f>
        <v>369</v>
      </c>
      <c r="B99" s="149">
        <v>45329</v>
      </c>
      <c r="C99" s="390">
        <v>45292</v>
      </c>
      <c r="D99" s="98" t="s">
        <v>94</v>
      </c>
      <c r="E99" s="391" t="s">
        <v>178</v>
      </c>
      <c r="F99" s="174">
        <v>4889.07</v>
      </c>
      <c r="G99" s="98" t="s">
        <v>1702</v>
      </c>
      <c r="H99" s="98" t="s">
        <v>137</v>
      </c>
      <c r="I99" s="95" t="s">
        <v>1152</v>
      </c>
      <c r="J99" s="131" t="s">
        <v>79</v>
      </c>
      <c r="K99" s="131" t="s">
        <v>1153</v>
      </c>
      <c r="L99" s="131" t="s">
        <v>1153</v>
      </c>
      <c r="M99" s="131" t="s">
        <v>117</v>
      </c>
      <c r="N99" s="134">
        <v>45329</v>
      </c>
      <c r="O99" s="95" t="s">
        <v>452</v>
      </c>
      <c r="P99" s="131" t="s">
        <v>79</v>
      </c>
      <c r="Q99" s="381"/>
      <c r="R99" s="381"/>
      <c r="S99" s="381"/>
    </row>
    <row r="100" spans="1:19" ht="35.15" customHeight="1" x14ac:dyDescent="0.25">
      <c r="A100" s="389">
        <f>IF(B100="","",ROW()-ROW($A$3)+'Diário 1º PA'!$P$1)</f>
        <v>370</v>
      </c>
      <c r="B100" s="149">
        <v>45329</v>
      </c>
      <c r="C100" s="390">
        <v>45292</v>
      </c>
      <c r="D100" s="98" t="s">
        <v>94</v>
      </c>
      <c r="E100" s="391" t="s">
        <v>178</v>
      </c>
      <c r="F100" s="174">
        <v>3040</v>
      </c>
      <c r="G100" s="98" t="s">
        <v>1702</v>
      </c>
      <c r="H100" s="98" t="s">
        <v>118</v>
      </c>
      <c r="I100" s="95" t="s">
        <v>1152</v>
      </c>
      <c r="J100" s="131" t="s">
        <v>79</v>
      </c>
      <c r="K100" s="131" t="s">
        <v>1153</v>
      </c>
      <c r="L100" s="131" t="s">
        <v>1153</v>
      </c>
      <c r="M100" s="131" t="s">
        <v>117</v>
      </c>
      <c r="N100" s="134">
        <v>45329</v>
      </c>
      <c r="O100" s="95" t="s">
        <v>452</v>
      </c>
      <c r="P100" s="131" t="s">
        <v>79</v>
      </c>
      <c r="Q100" s="381"/>
      <c r="R100" s="381"/>
      <c r="S100" s="381"/>
    </row>
    <row r="101" spans="1:19" ht="35.15" customHeight="1" x14ac:dyDescent="0.25">
      <c r="A101" s="389">
        <f>IF(B101="","",ROW()-ROW($A$3)+'Diário 1º PA'!$P$1)</f>
        <v>371</v>
      </c>
      <c r="B101" s="149">
        <v>45329</v>
      </c>
      <c r="C101" s="390">
        <v>45292</v>
      </c>
      <c r="D101" s="98" t="s">
        <v>94</v>
      </c>
      <c r="E101" s="391" t="s">
        <v>178</v>
      </c>
      <c r="F101" s="174">
        <v>6206.25</v>
      </c>
      <c r="G101" s="98" t="s">
        <v>1702</v>
      </c>
      <c r="H101" s="98" t="s">
        <v>121</v>
      </c>
      <c r="I101" s="95" t="s">
        <v>1152</v>
      </c>
      <c r="J101" s="131" t="s">
        <v>79</v>
      </c>
      <c r="K101" s="131" t="s">
        <v>1153</v>
      </c>
      <c r="L101" s="131" t="s">
        <v>1153</v>
      </c>
      <c r="M101" s="131" t="s">
        <v>117</v>
      </c>
      <c r="N101" s="134">
        <v>45329</v>
      </c>
      <c r="O101" s="95" t="s">
        <v>452</v>
      </c>
      <c r="P101" s="131" t="s">
        <v>79</v>
      </c>
      <c r="Q101" s="381"/>
      <c r="R101" s="381"/>
      <c r="S101" s="381"/>
    </row>
    <row r="102" spans="1:19" ht="35.15" customHeight="1" x14ac:dyDescent="0.25">
      <c r="A102" s="389">
        <f>IF(B102="","",ROW()-ROW($A$3)+'Diário 1º PA'!$P$1)</f>
        <v>372</v>
      </c>
      <c r="B102" s="149">
        <v>45329</v>
      </c>
      <c r="C102" s="390">
        <v>45292</v>
      </c>
      <c r="D102" s="98" t="s">
        <v>94</v>
      </c>
      <c r="E102" s="391" t="s">
        <v>178</v>
      </c>
      <c r="F102" s="174">
        <v>5634.52</v>
      </c>
      <c r="G102" s="98" t="s">
        <v>1702</v>
      </c>
      <c r="H102" s="98" t="s">
        <v>120</v>
      </c>
      <c r="I102" s="95" t="s">
        <v>1152</v>
      </c>
      <c r="J102" s="131" t="s">
        <v>79</v>
      </c>
      <c r="K102" s="131" t="s">
        <v>1153</v>
      </c>
      <c r="L102" s="131" t="s">
        <v>1153</v>
      </c>
      <c r="M102" s="131" t="s">
        <v>117</v>
      </c>
      <c r="N102" s="134">
        <v>45329</v>
      </c>
      <c r="O102" s="95" t="s">
        <v>452</v>
      </c>
      <c r="P102" s="131" t="s">
        <v>79</v>
      </c>
      <c r="Q102" s="381"/>
      <c r="R102" s="381"/>
      <c r="S102" s="381"/>
    </row>
    <row r="103" spans="1:19" ht="35.15" customHeight="1" x14ac:dyDescent="0.25">
      <c r="A103" s="389">
        <f>IF(B103="","",ROW()-ROW($A$3)+'Diário 1º PA'!$P$1)</f>
        <v>373</v>
      </c>
      <c r="B103" s="149">
        <v>45329</v>
      </c>
      <c r="C103" s="390">
        <v>45292</v>
      </c>
      <c r="D103" s="98" t="s">
        <v>94</v>
      </c>
      <c r="E103" s="391" t="s">
        <v>178</v>
      </c>
      <c r="F103" s="174">
        <v>6217.86</v>
      </c>
      <c r="G103" s="98" t="s">
        <v>1702</v>
      </c>
      <c r="H103" s="95" t="s">
        <v>119</v>
      </c>
      <c r="I103" s="95" t="s">
        <v>1152</v>
      </c>
      <c r="J103" s="131" t="s">
        <v>79</v>
      </c>
      <c r="K103" s="131" t="s">
        <v>1153</v>
      </c>
      <c r="L103" s="131" t="s">
        <v>1153</v>
      </c>
      <c r="M103" s="131" t="s">
        <v>117</v>
      </c>
      <c r="N103" s="134">
        <v>45329</v>
      </c>
      <c r="O103" s="95" t="s">
        <v>452</v>
      </c>
      <c r="P103" s="131" t="s">
        <v>79</v>
      </c>
      <c r="Q103" s="381"/>
      <c r="R103" s="381"/>
      <c r="S103" s="381"/>
    </row>
    <row r="104" spans="1:19" ht="35.15" customHeight="1" x14ac:dyDescent="0.25">
      <c r="A104" s="389">
        <f>IF(B104="","",ROW()-ROW($A$3)+'Diário 1º PA'!$P$1)</f>
        <v>374</v>
      </c>
      <c r="B104" s="149">
        <v>45329</v>
      </c>
      <c r="C104" s="390">
        <v>45292</v>
      </c>
      <c r="D104" s="98" t="s">
        <v>105</v>
      </c>
      <c r="E104" s="391" t="s">
        <v>265</v>
      </c>
      <c r="F104" s="174">
        <v>186.8</v>
      </c>
      <c r="G104" s="95" t="s">
        <v>1515</v>
      </c>
      <c r="H104" s="98" t="s">
        <v>119</v>
      </c>
      <c r="I104" s="95" t="s">
        <v>1703</v>
      </c>
      <c r="J104" s="131" t="s">
        <v>1704</v>
      </c>
      <c r="K104" s="131" t="s">
        <v>1540</v>
      </c>
      <c r="L104" s="132" t="s">
        <v>1081</v>
      </c>
      <c r="M104" s="131">
        <v>20622</v>
      </c>
      <c r="N104" s="134">
        <v>45314</v>
      </c>
      <c r="O104" s="95" t="s">
        <v>452</v>
      </c>
      <c r="P104" s="131" t="s">
        <v>1704</v>
      </c>
      <c r="Q104" s="381"/>
      <c r="R104" s="381"/>
      <c r="S104" s="381"/>
    </row>
    <row r="105" spans="1:19" ht="35.15" customHeight="1" x14ac:dyDescent="0.25">
      <c r="A105" s="389">
        <f>IF(B105="","",ROW()-ROW($A$3)+'Diário 1º PA'!$P$1)</f>
        <v>375</v>
      </c>
      <c r="B105" s="149">
        <v>45329</v>
      </c>
      <c r="C105" s="390">
        <v>45323</v>
      </c>
      <c r="D105" s="98" t="s">
        <v>107</v>
      </c>
      <c r="E105" s="391" t="s">
        <v>374</v>
      </c>
      <c r="F105" s="174">
        <v>7242.9</v>
      </c>
      <c r="G105" s="392" t="s">
        <v>1705</v>
      </c>
      <c r="H105" s="98" t="s">
        <v>130</v>
      </c>
      <c r="I105" s="95" t="s">
        <v>1555</v>
      </c>
      <c r="J105" s="131" t="s">
        <v>1706</v>
      </c>
      <c r="K105" s="131" t="s">
        <v>1114</v>
      </c>
      <c r="L105" s="132" t="s">
        <v>1534</v>
      </c>
      <c r="M105" s="131">
        <v>343938</v>
      </c>
      <c r="N105" s="134">
        <v>45330</v>
      </c>
      <c r="O105" s="95" t="s">
        <v>452</v>
      </c>
      <c r="P105" s="131" t="s">
        <v>1706</v>
      </c>
      <c r="Q105" s="381"/>
      <c r="R105" s="381"/>
      <c r="S105" s="381"/>
    </row>
    <row r="106" spans="1:19" ht="35.15" customHeight="1" x14ac:dyDescent="0.25">
      <c r="A106" s="389">
        <f>IF(B106="","",ROW()-ROW($A$3)+'Diário 1º PA'!$P$1)</f>
        <v>376</v>
      </c>
      <c r="B106" s="149">
        <v>45329</v>
      </c>
      <c r="C106" s="390">
        <v>45292</v>
      </c>
      <c r="D106" s="98" t="s">
        <v>105</v>
      </c>
      <c r="E106" s="391" t="s">
        <v>265</v>
      </c>
      <c r="F106" s="174">
        <v>186.8</v>
      </c>
      <c r="G106" s="95" t="s">
        <v>1515</v>
      </c>
      <c r="H106" s="98" t="s">
        <v>121</v>
      </c>
      <c r="I106" s="95" t="s">
        <v>1703</v>
      </c>
      <c r="J106" s="131" t="s">
        <v>1704</v>
      </c>
      <c r="K106" s="131" t="s">
        <v>1540</v>
      </c>
      <c r="L106" s="132" t="s">
        <v>1081</v>
      </c>
      <c r="M106" s="131">
        <v>20621</v>
      </c>
      <c r="N106" s="134">
        <v>45314</v>
      </c>
      <c r="O106" s="95" t="s">
        <v>452</v>
      </c>
      <c r="P106" s="131" t="s">
        <v>1704</v>
      </c>
      <c r="Q106" s="381"/>
      <c r="R106" s="381"/>
      <c r="S106" s="381"/>
    </row>
    <row r="107" spans="1:19" ht="35.15" customHeight="1" x14ac:dyDescent="0.25">
      <c r="A107" s="389">
        <f>IF(B107="","",ROW()-ROW($A$3)+'Diário 1º PA'!$P$1)</f>
        <v>377</v>
      </c>
      <c r="B107" s="149">
        <v>45329</v>
      </c>
      <c r="C107" s="390">
        <v>45292</v>
      </c>
      <c r="D107" s="98" t="s">
        <v>105</v>
      </c>
      <c r="E107" s="391" t="s">
        <v>265</v>
      </c>
      <c r="F107" s="174">
        <v>186.8</v>
      </c>
      <c r="G107" s="95" t="s">
        <v>1515</v>
      </c>
      <c r="H107" s="98" t="s">
        <v>120</v>
      </c>
      <c r="I107" s="95" t="s">
        <v>1703</v>
      </c>
      <c r="J107" s="131" t="s">
        <v>1704</v>
      </c>
      <c r="K107" s="131" t="s">
        <v>1540</v>
      </c>
      <c r="L107" s="132" t="s">
        <v>1081</v>
      </c>
      <c r="M107" s="131">
        <v>20624</v>
      </c>
      <c r="N107" s="134">
        <v>45314</v>
      </c>
      <c r="O107" s="95" t="s">
        <v>452</v>
      </c>
      <c r="P107" s="131" t="s">
        <v>1704</v>
      </c>
      <c r="Q107" s="381"/>
      <c r="R107" s="381"/>
      <c r="S107" s="381"/>
    </row>
    <row r="108" spans="1:19" ht="35.15" customHeight="1" x14ac:dyDescent="0.25">
      <c r="A108" s="389">
        <f>IF(B108="","",ROW()-ROW($A$3)+'Diário 1º PA'!$P$1)</f>
        <v>378</v>
      </c>
      <c r="B108" s="149">
        <v>45329</v>
      </c>
      <c r="C108" s="390">
        <v>45323</v>
      </c>
      <c r="D108" s="98" t="s">
        <v>105</v>
      </c>
      <c r="E108" s="391" t="s">
        <v>295</v>
      </c>
      <c r="F108" s="174">
        <v>2104.0300000000002</v>
      </c>
      <c r="G108" s="363" t="s">
        <v>1707</v>
      </c>
      <c r="H108" s="98" t="s">
        <v>117</v>
      </c>
      <c r="I108" s="95" t="s">
        <v>1708</v>
      </c>
      <c r="J108" s="131" t="s">
        <v>1362</v>
      </c>
      <c r="K108" s="131" t="s">
        <v>1540</v>
      </c>
      <c r="L108" s="132" t="s">
        <v>1081</v>
      </c>
      <c r="M108" s="131">
        <v>135726</v>
      </c>
      <c r="N108" s="134">
        <v>45322</v>
      </c>
      <c r="O108" s="95" t="s">
        <v>452</v>
      </c>
      <c r="P108" s="131" t="s">
        <v>1362</v>
      </c>
      <c r="Q108" s="381"/>
      <c r="R108" s="381"/>
      <c r="S108" s="381"/>
    </row>
    <row r="109" spans="1:19" ht="35.15" customHeight="1" x14ac:dyDescent="0.25">
      <c r="A109" s="389">
        <f>IF(B109="","",ROW()-ROW($A$3)+'Diário 1º PA'!$P$1)</f>
        <v>379</v>
      </c>
      <c r="B109" s="149">
        <v>45329</v>
      </c>
      <c r="C109" s="390">
        <v>45323</v>
      </c>
      <c r="D109" s="98" t="s">
        <v>105</v>
      </c>
      <c r="E109" s="391" t="s">
        <v>355</v>
      </c>
      <c r="F109" s="174">
        <v>335.35</v>
      </c>
      <c r="G109" s="363" t="s">
        <v>1709</v>
      </c>
      <c r="H109" s="98" t="s">
        <v>121</v>
      </c>
      <c r="I109" s="95" t="s">
        <v>1708</v>
      </c>
      <c r="J109" s="131" t="s">
        <v>1362</v>
      </c>
      <c r="K109" s="131" t="s">
        <v>1540</v>
      </c>
      <c r="L109" s="132" t="s">
        <v>1081</v>
      </c>
      <c r="M109" s="131">
        <v>135728</v>
      </c>
      <c r="N109" s="134">
        <v>45329</v>
      </c>
      <c r="O109" s="95" t="s">
        <v>452</v>
      </c>
      <c r="P109" s="131" t="s">
        <v>1362</v>
      </c>
      <c r="Q109" s="381"/>
      <c r="R109" s="381"/>
      <c r="S109" s="381"/>
    </row>
    <row r="110" spans="1:19" ht="35.15" customHeight="1" x14ac:dyDescent="0.25">
      <c r="A110" s="389">
        <f>IF(B110="","",ROW()-ROW($A$3)+'Diário 1º PA'!$P$1)</f>
        <v>380</v>
      </c>
      <c r="B110" s="149">
        <v>45329</v>
      </c>
      <c r="C110" s="390">
        <v>45323</v>
      </c>
      <c r="D110" s="98" t="s">
        <v>105</v>
      </c>
      <c r="E110" s="391" t="s">
        <v>295</v>
      </c>
      <c r="F110" s="174">
        <v>1393.79</v>
      </c>
      <c r="G110" s="363" t="s">
        <v>1710</v>
      </c>
      <c r="H110" s="98" t="s">
        <v>121</v>
      </c>
      <c r="I110" s="95" t="s">
        <v>1708</v>
      </c>
      <c r="J110" s="131" t="s">
        <v>1362</v>
      </c>
      <c r="K110" s="131" t="s">
        <v>1540</v>
      </c>
      <c r="L110" s="132" t="s">
        <v>1081</v>
      </c>
      <c r="M110" s="131">
        <v>135727</v>
      </c>
      <c r="N110" s="134">
        <v>45329</v>
      </c>
      <c r="O110" s="95" t="s">
        <v>452</v>
      </c>
      <c r="P110" s="131" t="s">
        <v>1362</v>
      </c>
      <c r="Q110" s="381"/>
      <c r="R110" s="381"/>
      <c r="S110" s="381"/>
    </row>
    <row r="111" spans="1:19" ht="35.15" customHeight="1" x14ac:dyDescent="0.25">
      <c r="A111" s="389">
        <f>IF(B111="","",ROW()-ROW($A$3)+'Diário 1º PA'!$P$1)</f>
        <v>381</v>
      </c>
      <c r="B111" s="149">
        <v>45329</v>
      </c>
      <c r="C111" s="390">
        <v>45323</v>
      </c>
      <c r="D111" s="98" t="s">
        <v>105</v>
      </c>
      <c r="E111" s="391" t="s">
        <v>295</v>
      </c>
      <c r="F111" s="174">
        <v>2977.8</v>
      </c>
      <c r="G111" s="363" t="s">
        <v>1710</v>
      </c>
      <c r="H111" s="98" t="s">
        <v>119</v>
      </c>
      <c r="I111" s="95" t="s">
        <v>1708</v>
      </c>
      <c r="J111" s="131" t="s">
        <v>1362</v>
      </c>
      <c r="K111" s="131" t="s">
        <v>1540</v>
      </c>
      <c r="L111" s="132" t="s">
        <v>1081</v>
      </c>
      <c r="M111" s="131">
        <v>135690</v>
      </c>
      <c r="N111" s="134">
        <v>45329</v>
      </c>
      <c r="O111" s="95" t="s">
        <v>452</v>
      </c>
      <c r="P111" s="131" t="s">
        <v>1362</v>
      </c>
      <c r="Q111" s="381"/>
      <c r="R111" s="381"/>
      <c r="S111" s="381"/>
    </row>
    <row r="112" spans="1:19" ht="35.15" customHeight="1" x14ac:dyDescent="0.25">
      <c r="A112" s="389">
        <f>IF(B112="","",ROW()-ROW($A$3)+'Diário 1º PA'!$P$1)</f>
        <v>382</v>
      </c>
      <c r="B112" s="149">
        <v>45329</v>
      </c>
      <c r="C112" s="390">
        <v>45323</v>
      </c>
      <c r="D112" s="98" t="s">
        <v>105</v>
      </c>
      <c r="E112" s="391" t="s">
        <v>355</v>
      </c>
      <c r="F112" s="174">
        <v>1060.56</v>
      </c>
      <c r="G112" s="363" t="s">
        <v>1709</v>
      </c>
      <c r="H112" s="98" t="s">
        <v>120</v>
      </c>
      <c r="I112" s="95" t="s">
        <v>1708</v>
      </c>
      <c r="J112" s="131" t="s">
        <v>1362</v>
      </c>
      <c r="K112" s="131" t="s">
        <v>1540</v>
      </c>
      <c r="L112" s="132" t="s">
        <v>1081</v>
      </c>
      <c r="M112" s="131">
        <v>135691</v>
      </c>
      <c r="N112" s="134">
        <v>45329</v>
      </c>
      <c r="O112" s="95" t="s">
        <v>452</v>
      </c>
      <c r="P112" s="131" t="s">
        <v>1362</v>
      </c>
      <c r="Q112" s="381"/>
      <c r="R112" s="381"/>
      <c r="S112" s="381"/>
    </row>
    <row r="113" spans="1:19" ht="35.15" customHeight="1" x14ac:dyDescent="0.25">
      <c r="A113" s="389">
        <f>IF(B113="","",ROW()-ROW($A$3)+'Diário 1º PA'!$P$1)</f>
        <v>383</v>
      </c>
      <c r="B113" s="149">
        <v>45329</v>
      </c>
      <c r="C113" s="390">
        <v>45323</v>
      </c>
      <c r="D113" s="98" t="s">
        <v>105</v>
      </c>
      <c r="E113" s="391" t="s">
        <v>355</v>
      </c>
      <c r="F113" s="174">
        <v>4559.1499999999996</v>
      </c>
      <c r="G113" s="363" t="s">
        <v>1711</v>
      </c>
      <c r="H113" s="98" t="s">
        <v>117</v>
      </c>
      <c r="I113" s="95" t="s">
        <v>1708</v>
      </c>
      <c r="J113" s="131" t="s">
        <v>1362</v>
      </c>
      <c r="K113" s="131" t="s">
        <v>1540</v>
      </c>
      <c r="L113" s="132" t="s">
        <v>1081</v>
      </c>
      <c r="M113" s="131">
        <v>135725</v>
      </c>
      <c r="N113" s="134">
        <v>45329</v>
      </c>
      <c r="O113" s="95" t="s">
        <v>452</v>
      </c>
      <c r="P113" s="131" t="s">
        <v>1362</v>
      </c>
      <c r="Q113" s="381"/>
      <c r="R113" s="381"/>
      <c r="S113" s="381"/>
    </row>
    <row r="114" spans="1:19" ht="35.15" customHeight="1" x14ac:dyDescent="0.25">
      <c r="A114" s="389">
        <f>IF(B114="","",ROW()-ROW($A$3)+'Diário 1º PA'!$P$1)</f>
        <v>384</v>
      </c>
      <c r="B114" s="149">
        <v>45329</v>
      </c>
      <c r="C114" s="393">
        <v>45292</v>
      </c>
      <c r="D114" s="95" t="s">
        <v>94</v>
      </c>
      <c r="E114" s="391" t="s">
        <v>190</v>
      </c>
      <c r="F114" s="174">
        <v>240</v>
      </c>
      <c r="G114" s="392" t="s">
        <v>1712</v>
      </c>
      <c r="H114" s="98" t="s">
        <v>117</v>
      </c>
      <c r="I114" s="95" t="s">
        <v>1713</v>
      </c>
      <c r="J114" s="131" t="s">
        <v>1714</v>
      </c>
      <c r="K114" s="131" t="s">
        <v>1540</v>
      </c>
      <c r="L114" s="132" t="s">
        <v>1081</v>
      </c>
      <c r="M114" s="131" t="s">
        <v>1715</v>
      </c>
      <c r="N114" s="134">
        <v>45329</v>
      </c>
      <c r="O114" s="95" t="s">
        <v>452</v>
      </c>
      <c r="P114" s="131" t="s">
        <v>1714</v>
      </c>
      <c r="Q114" s="381"/>
      <c r="R114" s="381"/>
      <c r="S114" s="381"/>
    </row>
    <row r="115" spans="1:19" ht="35.15" customHeight="1" x14ac:dyDescent="0.25">
      <c r="A115" s="389">
        <f>IF(B115="","",ROW()-ROW($A$3)+'Diário 1º PA'!$P$1)</f>
        <v>385</v>
      </c>
      <c r="B115" s="149">
        <v>45329</v>
      </c>
      <c r="C115" s="390">
        <v>45292</v>
      </c>
      <c r="D115" s="98" t="s">
        <v>94</v>
      </c>
      <c r="E115" s="391" t="s">
        <v>178</v>
      </c>
      <c r="F115" s="174">
        <v>5388.64</v>
      </c>
      <c r="G115" s="98" t="s">
        <v>1702</v>
      </c>
      <c r="H115" s="98" t="s">
        <v>126</v>
      </c>
      <c r="I115" s="95" t="s">
        <v>1152</v>
      </c>
      <c r="J115" s="131" t="s">
        <v>79</v>
      </c>
      <c r="K115" s="131" t="s">
        <v>1153</v>
      </c>
      <c r="L115" s="131" t="s">
        <v>1153</v>
      </c>
      <c r="M115" s="131" t="s">
        <v>117</v>
      </c>
      <c r="N115" s="134">
        <v>45329</v>
      </c>
      <c r="O115" s="95" t="s">
        <v>452</v>
      </c>
      <c r="P115" s="131" t="s">
        <v>79</v>
      </c>
      <c r="Q115" s="381"/>
      <c r="R115" s="381"/>
      <c r="S115" s="381"/>
    </row>
    <row r="116" spans="1:19" ht="35.15" customHeight="1" x14ac:dyDescent="0.25">
      <c r="A116" s="389">
        <f>IF(B116="","",ROW()-ROW($A$3)+'Diário 1º PA'!$P$1)</f>
        <v>386</v>
      </c>
      <c r="B116" s="149">
        <v>45329</v>
      </c>
      <c r="C116" s="390">
        <v>45292</v>
      </c>
      <c r="D116" s="98" t="s">
        <v>94</v>
      </c>
      <c r="E116" s="391" t="s">
        <v>178</v>
      </c>
      <c r="F116" s="174">
        <v>6119.53</v>
      </c>
      <c r="G116" s="98" t="s">
        <v>1702</v>
      </c>
      <c r="H116" s="98" t="s">
        <v>127</v>
      </c>
      <c r="I116" s="95" t="s">
        <v>1152</v>
      </c>
      <c r="J116" s="131" t="s">
        <v>79</v>
      </c>
      <c r="K116" s="131" t="s">
        <v>1153</v>
      </c>
      <c r="L116" s="131" t="s">
        <v>1153</v>
      </c>
      <c r="M116" s="131" t="s">
        <v>117</v>
      </c>
      <c r="N116" s="134">
        <v>45329</v>
      </c>
      <c r="O116" s="95" t="s">
        <v>452</v>
      </c>
      <c r="P116" s="131" t="s">
        <v>79</v>
      </c>
      <c r="Q116" s="381"/>
      <c r="R116" s="381"/>
      <c r="S116" s="381"/>
    </row>
    <row r="117" spans="1:19" ht="35.15" customHeight="1" x14ac:dyDescent="0.25">
      <c r="A117" s="389">
        <f>IF(B117="","",ROW()-ROW($A$3)+'Diário 1º PA'!$P$1)</f>
        <v>387</v>
      </c>
      <c r="B117" s="149">
        <v>45329</v>
      </c>
      <c r="C117" s="390">
        <v>45292</v>
      </c>
      <c r="D117" s="98" t="s">
        <v>94</v>
      </c>
      <c r="E117" s="391" t="s">
        <v>178</v>
      </c>
      <c r="F117" s="174">
        <v>3693.96</v>
      </c>
      <c r="G117" s="98" t="s">
        <v>1702</v>
      </c>
      <c r="H117" s="98" t="s">
        <v>125</v>
      </c>
      <c r="I117" s="95" t="s">
        <v>1152</v>
      </c>
      <c r="J117" s="131" t="s">
        <v>79</v>
      </c>
      <c r="K117" s="131" t="s">
        <v>1153</v>
      </c>
      <c r="L117" s="131" t="s">
        <v>1153</v>
      </c>
      <c r="M117" s="131" t="s">
        <v>117</v>
      </c>
      <c r="N117" s="134">
        <v>45329</v>
      </c>
      <c r="O117" s="95" t="s">
        <v>452</v>
      </c>
      <c r="P117" s="131" t="s">
        <v>79</v>
      </c>
      <c r="Q117" s="381"/>
      <c r="R117" s="381"/>
      <c r="S117" s="381"/>
    </row>
    <row r="118" spans="1:19" ht="35.15" customHeight="1" x14ac:dyDescent="0.25">
      <c r="A118" s="389">
        <f>IF(B118="","",ROW()-ROW($A$3)+'Diário 1º PA'!$P$1)</f>
        <v>388</v>
      </c>
      <c r="B118" s="149">
        <v>45329</v>
      </c>
      <c r="C118" s="390">
        <v>45292</v>
      </c>
      <c r="D118" s="98" t="s">
        <v>94</v>
      </c>
      <c r="E118" s="391" t="s">
        <v>178</v>
      </c>
      <c r="F118" s="174">
        <v>6228.78</v>
      </c>
      <c r="G118" s="98" t="s">
        <v>1702</v>
      </c>
      <c r="H118" s="98" t="s">
        <v>129</v>
      </c>
      <c r="I118" s="95" t="s">
        <v>1152</v>
      </c>
      <c r="J118" s="131" t="s">
        <v>79</v>
      </c>
      <c r="K118" s="131" t="s">
        <v>1153</v>
      </c>
      <c r="L118" s="131" t="s">
        <v>1153</v>
      </c>
      <c r="M118" s="131" t="s">
        <v>117</v>
      </c>
      <c r="N118" s="134">
        <v>45329</v>
      </c>
      <c r="O118" s="95" t="s">
        <v>452</v>
      </c>
      <c r="P118" s="131" t="s">
        <v>79</v>
      </c>
      <c r="Q118" s="381"/>
      <c r="R118" s="381"/>
      <c r="S118" s="381"/>
    </row>
    <row r="119" spans="1:19" ht="35.15" customHeight="1" x14ac:dyDescent="0.25">
      <c r="A119" s="389">
        <f>IF(B119="","",ROW()-ROW($A$3)+'Diário 1º PA'!$P$1)</f>
        <v>389</v>
      </c>
      <c r="B119" s="149">
        <v>45329</v>
      </c>
      <c r="C119" s="390">
        <v>45292</v>
      </c>
      <c r="D119" s="98" t="s">
        <v>94</v>
      </c>
      <c r="E119" s="391" t="s">
        <v>178</v>
      </c>
      <c r="F119" s="174">
        <v>2079.37</v>
      </c>
      <c r="G119" s="98" t="s">
        <v>1702</v>
      </c>
      <c r="H119" s="98" t="s">
        <v>118</v>
      </c>
      <c r="I119" s="95" t="s">
        <v>1152</v>
      </c>
      <c r="J119" s="131" t="s">
        <v>79</v>
      </c>
      <c r="K119" s="131" t="s">
        <v>1153</v>
      </c>
      <c r="L119" s="131" t="s">
        <v>1153</v>
      </c>
      <c r="M119" s="131" t="s">
        <v>117</v>
      </c>
      <c r="N119" s="134">
        <v>45329</v>
      </c>
      <c r="O119" s="95" t="s">
        <v>452</v>
      </c>
      <c r="P119" s="131" t="s">
        <v>79</v>
      </c>
      <c r="Q119" s="381"/>
      <c r="R119" s="381"/>
      <c r="S119" s="381"/>
    </row>
    <row r="120" spans="1:19" ht="35.15" customHeight="1" x14ac:dyDescent="0.25">
      <c r="A120" s="389">
        <f>IF(B120="","",ROW()-ROW($A$3)+'Diário 1º PA'!$P$1)</f>
        <v>390</v>
      </c>
      <c r="B120" s="149">
        <v>45329</v>
      </c>
      <c r="C120" s="390">
        <v>45323</v>
      </c>
      <c r="D120" s="98" t="s">
        <v>107</v>
      </c>
      <c r="E120" s="391" t="s">
        <v>366</v>
      </c>
      <c r="F120" s="174">
        <v>6028</v>
      </c>
      <c r="G120" s="363" t="s">
        <v>1716</v>
      </c>
      <c r="H120" s="98" t="s">
        <v>130</v>
      </c>
      <c r="I120" s="95" t="s">
        <v>1717</v>
      </c>
      <c r="J120" s="131" t="s">
        <v>1718</v>
      </c>
      <c r="K120" s="131" t="s">
        <v>1540</v>
      </c>
      <c r="L120" s="132" t="s">
        <v>1081</v>
      </c>
      <c r="M120" s="131">
        <v>15171</v>
      </c>
      <c r="N120" s="134">
        <v>45329</v>
      </c>
      <c r="O120" s="95" t="s">
        <v>452</v>
      </c>
      <c r="P120" s="131" t="s">
        <v>1718</v>
      </c>
      <c r="Q120" s="381"/>
      <c r="R120" s="381"/>
      <c r="S120" s="381"/>
    </row>
    <row r="121" spans="1:19" ht="35.15" customHeight="1" x14ac:dyDescent="0.25">
      <c r="A121" s="389">
        <f>IF(B121="","",ROW()-ROW($A$3)+'Diário 1º PA'!$P$1)</f>
        <v>391</v>
      </c>
      <c r="B121" s="149">
        <v>45329</v>
      </c>
      <c r="C121" s="390">
        <v>45292</v>
      </c>
      <c r="D121" s="98" t="s">
        <v>94</v>
      </c>
      <c r="E121" s="391" t="s">
        <v>178</v>
      </c>
      <c r="F121" s="174">
        <v>5582.21</v>
      </c>
      <c r="G121" s="98" t="s">
        <v>1702</v>
      </c>
      <c r="H121" s="98" t="s">
        <v>122</v>
      </c>
      <c r="I121" s="95" t="s">
        <v>1152</v>
      </c>
      <c r="J121" s="131" t="s">
        <v>79</v>
      </c>
      <c r="K121" s="131" t="s">
        <v>1153</v>
      </c>
      <c r="L121" s="131" t="s">
        <v>1153</v>
      </c>
      <c r="M121" s="131" t="s">
        <v>117</v>
      </c>
      <c r="N121" s="134">
        <v>45329</v>
      </c>
      <c r="O121" s="95" t="s">
        <v>452</v>
      </c>
      <c r="P121" s="131" t="s">
        <v>79</v>
      </c>
      <c r="Q121" s="381"/>
      <c r="R121" s="381"/>
      <c r="S121" s="381"/>
    </row>
    <row r="122" spans="1:19" ht="35.15" customHeight="1" x14ac:dyDescent="0.25">
      <c r="A122" s="389">
        <f>IF(B122="","",ROW()-ROW($A$3)+'Diário 1º PA'!$P$1)</f>
        <v>392</v>
      </c>
      <c r="B122" s="149">
        <v>45329</v>
      </c>
      <c r="C122" s="390">
        <v>45292</v>
      </c>
      <c r="D122" s="98" t="s">
        <v>94</v>
      </c>
      <c r="E122" s="391" t="s">
        <v>178</v>
      </c>
      <c r="F122" s="174">
        <v>6040.87</v>
      </c>
      <c r="G122" s="98" t="s">
        <v>1702</v>
      </c>
      <c r="H122" s="98" t="s">
        <v>123</v>
      </c>
      <c r="I122" s="95" t="s">
        <v>1152</v>
      </c>
      <c r="J122" s="131" t="s">
        <v>79</v>
      </c>
      <c r="K122" s="131" t="s">
        <v>1153</v>
      </c>
      <c r="L122" s="131" t="s">
        <v>1153</v>
      </c>
      <c r="M122" s="131" t="s">
        <v>117</v>
      </c>
      <c r="N122" s="134">
        <v>45329</v>
      </c>
      <c r="O122" s="95" t="s">
        <v>452</v>
      </c>
      <c r="P122" s="131" t="s">
        <v>79</v>
      </c>
      <c r="Q122" s="381"/>
      <c r="R122" s="381"/>
      <c r="S122" s="381"/>
    </row>
    <row r="123" spans="1:19" ht="35.15" customHeight="1" x14ac:dyDescent="0.25">
      <c r="A123" s="389">
        <f>IF(B123="","",ROW()-ROW($A$3)+'Diário 1º PA'!$P$1)</f>
        <v>393</v>
      </c>
      <c r="B123" s="149">
        <v>45329</v>
      </c>
      <c r="C123" s="390">
        <v>45292</v>
      </c>
      <c r="D123" s="98" t="s">
        <v>94</v>
      </c>
      <c r="E123" s="391" t="s">
        <v>178</v>
      </c>
      <c r="F123" s="174">
        <v>4969.3599999999997</v>
      </c>
      <c r="G123" s="98" t="s">
        <v>1702</v>
      </c>
      <c r="H123" s="95" t="s">
        <v>124</v>
      </c>
      <c r="I123" s="95" t="s">
        <v>1152</v>
      </c>
      <c r="J123" s="131" t="s">
        <v>79</v>
      </c>
      <c r="K123" s="131" t="s">
        <v>1153</v>
      </c>
      <c r="L123" s="131" t="s">
        <v>1153</v>
      </c>
      <c r="M123" s="131" t="s">
        <v>117</v>
      </c>
      <c r="N123" s="134">
        <v>45329</v>
      </c>
      <c r="O123" s="95" t="s">
        <v>452</v>
      </c>
      <c r="P123" s="131" t="s">
        <v>79</v>
      </c>
      <c r="Q123" s="381"/>
      <c r="R123" s="381"/>
      <c r="S123" s="381"/>
    </row>
    <row r="124" spans="1:19" ht="35.15" customHeight="1" x14ac:dyDescent="0.25">
      <c r="A124" s="389">
        <f>IF(B124="","",ROW()-ROW($A$3)+'Diário 1º PA'!$P$1)</f>
        <v>394</v>
      </c>
      <c r="B124" s="149">
        <v>45329</v>
      </c>
      <c r="C124" s="393">
        <v>45323</v>
      </c>
      <c r="D124" s="95" t="s">
        <v>105</v>
      </c>
      <c r="E124" s="391" t="s">
        <v>307</v>
      </c>
      <c r="F124" s="174">
        <v>56.29</v>
      </c>
      <c r="G124" s="363" t="s">
        <v>1719</v>
      </c>
      <c r="H124" s="98" t="s">
        <v>126</v>
      </c>
      <c r="I124" s="95" t="s">
        <v>1720</v>
      </c>
      <c r="J124" s="131" t="s">
        <v>1721</v>
      </c>
      <c r="K124" s="131" t="s">
        <v>1114</v>
      </c>
      <c r="L124" s="132" t="s">
        <v>1534</v>
      </c>
      <c r="M124" s="131">
        <v>687</v>
      </c>
      <c r="N124" s="134">
        <v>45327</v>
      </c>
      <c r="O124" s="95" t="s">
        <v>452</v>
      </c>
      <c r="P124" s="131" t="s">
        <v>1721</v>
      </c>
      <c r="Q124" s="381"/>
      <c r="R124" s="381"/>
      <c r="S124" s="381"/>
    </row>
    <row r="125" spans="1:19" ht="35.15" customHeight="1" x14ac:dyDescent="0.25">
      <c r="A125" s="389">
        <f>IF(B125="","",ROW()-ROW($A$3)+'Diário 1º PA'!$P$1)</f>
        <v>395</v>
      </c>
      <c r="B125" s="149">
        <v>45329</v>
      </c>
      <c r="C125" s="393">
        <v>45292</v>
      </c>
      <c r="D125" s="95" t="s">
        <v>105</v>
      </c>
      <c r="E125" s="391" t="s">
        <v>341</v>
      </c>
      <c r="F125" s="174">
        <v>1404</v>
      </c>
      <c r="G125" s="363" t="s">
        <v>1722</v>
      </c>
      <c r="H125" s="98" t="s">
        <v>134</v>
      </c>
      <c r="I125" s="95" t="s">
        <v>1723</v>
      </c>
      <c r="J125" s="131" t="s">
        <v>1145</v>
      </c>
      <c r="K125" s="131" t="s">
        <v>1114</v>
      </c>
      <c r="L125" s="132" t="s">
        <v>1534</v>
      </c>
      <c r="M125" s="131">
        <v>8</v>
      </c>
      <c r="N125" s="134">
        <v>45324</v>
      </c>
      <c r="O125" s="95" t="s">
        <v>452</v>
      </c>
      <c r="P125" s="131" t="s">
        <v>1145</v>
      </c>
      <c r="Q125" s="381"/>
      <c r="R125" s="381"/>
      <c r="S125" s="381"/>
    </row>
    <row r="126" spans="1:19" ht="35.15" customHeight="1" x14ac:dyDescent="0.25">
      <c r="A126" s="389">
        <f>IF(B126="","",ROW()-ROW($A$3)+'Diário 1º PA'!$P$1)</f>
        <v>396</v>
      </c>
      <c r="B126" s="149">
        <v>45329</v>
      </c>
      <c r="C126" s="393">
        <v>45292</v>
      </c>
      <c r="D126" s="95" t="s">
        <v>105</v>
      </c>
      <c r="E126" s="391" t="s">
        <v>343</v>
      </c>
      <c r="F126" s="174">
        <v>350</v>
      </c>
      <c r="G126" s="363" t="s">
        <v>1724</v>
      </c>
      <c r="H126" s="98" t="s">
        <v>120</v>
      </c>
      <c r="I126" s="95" t="s">
        <v>1677</v>
      </c>
      <c r="J126" s="131" t="s">
        <v>1678</v>
      </c>
      <c r="K126" s="131" t="s">
        <v>1114</v>
      </c>
      <c r="L126" s="132" t="s">
        <v>1534</v>
      </c>
      <c r="M126" s="131">
        <v>5970</v>
      </c>
      <c r="N126" s="134">
        <v>45321</v>
      </c>
      <c r="O126" s="95" t="s">
        <v>452</v>
      </c>
      <c r="P126" s="131" t="s">
        <v>1678</v>
      </c>
      <c r="Q126" s="381"/>
      <c r="R126" s="381"/>
      <c r="S126" s="381"/>
    </row>
    <row r="127" spans="1:19" ht="35.15" customHeight="1" x14ac:dyDescent="0.25">
      <c r="A127" s="389">
        <f>IF(B127="","",ROW()-ROW($A$3)+'Diário 1º PA'!$P$1)</f>
        <v>397</v>
      </c>
      <c r="B127" s="149">
        <v>45329</v>
      </c>
      <c r="C127" s="390">
        <v>45323</v>
      </c>
      <c r="D127" s="95" t="s">
        <v>105</v>
      </c>
      <c r="E127" s="391" t="s">
        <v>283</v>
      </c>
      <c r="F127" s="174">
        <v>3</v>
      </c>
      <c r="G127" s="95" t="s">
        <v>1725</v>
      </c>
      <c r="H127" s="98" t="s">
        <v>118</v>
      </c>
      <c r="I127" s="95" t="s">
        <v>117</v>
      </c>
      <c r="J127" s="131" t="s">
        <v>79</v>
      </c>
      <c r="K127" s="131" t="s">
        <v>1558</v>
      </c>
      <c r="L127" s="132" t="s">
        <v>117</v>
      </c>
      <c r="M127" s="131" t="s">
        <v>117</v>
      </c>
      <c r="N127" s="134" t="s">
        <v>117</v>
      </c>
      <c r="O127" s="95" t="s">
        <v>452</v>
      </c>
      <c r="P127" s="131" t="s">
        <v>79</v>
      </c>
      <c r="Q127" s="381"/>
      <c r="R127" s="381"/>
      <c r="S127" s="381"/>
    </row>
    <row r="128" spans="1:19" ht="35.15" customHeight="1" x14ac:dyDescent="0.25">
      <c r="A128" s="389">
        <f>IF(B128="","",ROW()-ROW($A$3)+'Diário 1º PA'!$P$1)</f>
        <v>398</v>
      </c>
      <c r="B128" s="149">
        <v>45330</v>
      </c>
      <c r="C128" s="390">
        <v>45292</v>
      </c>
      <c r="D128" s="95" t="s">
        <v>105</v>
      </c>
      <c r="E128" s="391" t="s">
        <v>325</v>
      </c>
      <c r="F128" s="174">
        <v>2034.94</v>
      </c>
      <c r="G128" s="98" t="s">
        <v>1119</v>
      </c>
      <c r="H128" s="98" t="s">
        <v>117</v>
      </c>
      <c r="I128" s="95" t="s">
        <v>1726</v>
      </c>
      <c r="J128" s="131" t="s">
        <v>1135</v>
      </c>
      <c r="K128" s="131" t="s">
        <v>1540</v>
      </c>
      <c r="L128" s="132" t="s">
        <v>1081</v>
      </c>
      <c r="M128" s="131">
        <v>1376</v>
      </c>
      <c r="N128" s="134">
        <v>45323</v>
      </c>
      <c r="O128" s="95" t="s">
        <v>452</v>
      </c>
      <c r="P128" s="131" t="s">
        <v>1135</v>
      </c>
      <c r="Q128" s="381"/>
      <c r="R128" s="381"/>
      <c r="S128" s="381"/>
    </row>
    <row r="129" spans="1:19" ht="35.15" customHeight="1" x14ac:dyDescent="0.25">
      <c r="A129" s="389">
        <f>IF(B129="","",ROW()-ROW($A$3)+'Diário 1º PA'!$P$1)</f>
        <v>399</v>
      </c>
      <c r="B129" s="149">
        <v>45330</v>
      </c>
      <c r="C129" s="390">
        <v>45323</v>
      </c>
      <c r="D129" s="98" t="s">
        <v>105</v>
      </c>
      <c r="E129" s="391" t="s">
        <v>295</v>
      </c>
      <c r="F129" s="174">
        <v>410.28</v>
      </c>
      <c r="G129" s="392" t="s">
        <v>1727</v>
      </c>
      <c r="H129" s="98" t="s">
        <v>124</v>
      </c>
      <c r="I129" s="95" t="s">
        <v>1728</v>
      </c>
      <c r="J129" s="131" t="s">
        <v>1729</v>
      </c>
      <c r="K129" s="131" t="s">
        <v>1540</v>
      </c>
      <c r="L129" s="132" t="s">
        <v>1081</v>
      </c>
      <c r="M129" s="131">
        <v>2061</v>
      </c>
      <c r="N129" s="134">
        <v>45327</v>
      </c>
      <c r="O129" s="95" t="s">
        <v>452</v>
      </c>
      <c r="P129" s="131" t="s">
        <v>1729</v>
      </c>
      <c r="Q129" s="381"/>
      <c r="R129" s="381"/>
      <c r="S129" s="381"/>
    </row>
    <row r="130" spans="1:19" ht="35.15" customHeight="1" x14ac:dyDescent="0.25">
      <c r="A130" s="389">
        <f>IF(B130="","",ROW()-ROW($A$3)+'Diário 1º PA'!$P$1)</f>
        <v>400</v>
      </c>
      <c r="B130" s="149">
        <v>45330</v>
      </c>
      <c r="C130" s="393">
        <v>45323</v>
      </c>
      <c r="D130" s="95" t="s">
        <v>105</v>
      </c>
      <c r="E130" s="391" t="s">
        <v>337</v>
      </c>
      <c r="F130" s="174">
        <v>58.05</v>
      </c>
      <c r="G130" s="392" t="s">
        <v>1730</v>
      </c>
      <c r="H130" s="98" t="s">
        <v>127</v>
      </c>
      <c r="I130" s="95" t="s">
        <v>1576</v>
      </c>
      <c r="J130" s="131" t="s">
        <v>1082</v>
      </c>
      <c r="K130" s="131" t="s">
        <v>1540</v>
      </c>
      <c r="L130" s="132" t="s">
        <v>1081</v>
      </c>
      <c r="M130" s="131">
        <v>3946528</v>
      </c>
      <c r="N130" s="134">
        <v>45342</v>
      </c>
      <c r="O130" s="95" t="s">
        <v>452</v>
      </c>
      <c r="P130" s="131" t="s">
        <v>1082</v>
      </c>
      <c r="Q130" s="381"/>
      <c r="R130" s="381"/>
      <c r="S130" s="381"/>
    </row>
    <row r="131" spans="1:19" ht="35.15" customHeight="1" x14ac:dyDescent="0.25">
      <c r="A131" s="389">
        <f>IF(B131="","",ROW()-ROW($A$3)+'Diário 1º PA'!$P$1)</f>
        <v>401</v>
      </c>
      <c r="B131" s="149">
        <v>45330</v>
      </c>
      <c r="C131" s="390">
        <v>45323</v>
      </c>
      <c r="D131" s="98" t="s">
        <v>107</v>
      </c>
      <c r="E131" s="391" t="s">
        <v>386</v>
      </c>
      <c r="F131" s="174">
        <v>6308.52</v>
      </c>
      <c r="G131" s="363" t="s">
        <v>1731</v>
      </c>
      <c r="H131" s="98" t="s">
        <v>130</v>
      </c>
      <c r="I131" s="95" t="s">
        <v>1732</v>
      </c>
      <c r="J131" s="131" t="s">
        <v>1242</v>
      </c>
      <c r="K131" s="131" t="s">
        <v>1540</v>
      </c>
      <c r="L131" s="132" t="s">
        <v>1081</v>
      </c>
      <c r="M131" s="131">
        <v>11310</v>
      </c>
      <c r="N131" s="134">
        <v>45323</v>
      </c>
      <c r="O131" s="95" t="s">
        <v>452</v>
      </c>
      <c r="P131" s="131" t="s">
        <v>1242</v>
      </c>
      <c r="Q131" s="381"/>
      <c r="R131" s="381"/>
      <c r="S131" s="381"/>
    </row>
    <row r="132" spans="1:19" ht="35.15" customHeight="1" x14ac:dyDescent="0.25">
      <c r="A132" s="389">
        <f>IF(B132="","",ROW()-ROW($A$3)+'Diário 1º PA'!$P$1)</f>
        <v>402</v>
      </c>
      <c r="B132" s="149">
        <v>45330</v>
      </c>
      <c r="C132" s="390">
        <v>45323</v>
      </c>
      <c r="D132" s="98" t="s">
        <v>105</v>
      </c>
      <c r="E132" s="391" t="s">
        <v>259</v>
      </c>
      <c r="F132" s="174">
        <v>15727.83</v>
      </c>
      <c r="G132" s="392" t="s">
        <v>1733</v>
      </c>
      <c r="H132" s="98" t="s">
        <v>130</v>
      </c>
      <c r="I132" s="95" t="s">
        <v>1734</v>
      </c>
      <c r="J132" s="131" t="s">
        <v>1735</v>
      </c>
      <c r="K132" s="131" t="s">
        <v>1114</v>
      </c>
      <c r="L132" s="132" t="s">
        <v>1534</v>
      </c>
      <c r="M132" s="131">
        <v>350660</v>
      </c>
      <c r="N132" s="134">
        <v>45331</v>
      </c>
      <c r="O132" s="95" t="s">
        <v>452</v>
      </c>
      <c r="P132" s="131" t="s">
        <v>1735</v>
      </c>
      <c r="Q132" s="381"/>
      <c r="R132" s="381"/>
      <c r="S132" s="381"/>
    </row>
    <row r="133" spans="1:19" ht="35.15" customHeight="1" x14ac:dyDescent="0.25">
      <c r="A133" s="389">
        <f>IF(B133="","",ROW()-ROW($A$3)+'Diário 1º PA'!$P$1)</f>
        <v>403</v>
      </c>
      <c r="B133" s="149">
        <v>45330</v>
      </c>
      <c r="C133" s="393">
        <v>45323</v>
      </c>
      <c r="D133" s="95" t="s">
        <v>105</v>
      </c>
      <c r="E133" s="391" t="s">
        <v>337</v>
      </c>
      <c r="F133" s="174">
        <v>109.89</v>
      </c>
      <c r="G133" s="392" t="s">
        <v>1730</v>
      </c>
      <c r="H133" s="98" t="s">
        <v>127</v>
      </c>
      <c r="I133" s="95" t="s">
        <v>1576</v>
      </c>
      <c r="J133" s="131" t="s">
        <v>1082</v>
      </c>
      <c r="K133" s="131" t="s">
        <v>1540</v>
      </c>
      <c r="L133" s="132" t="s">
        <v>1081</v>
      </c>
      <c r="M133" s="131">
        <v>3941418</v>
      </c>
      <c r="N133" s="134">
        <v>45330</v>
      </c>
      <c r="O133" s="95" t="s">
        <v>452</v>
      </c>
      <c r="P133" s="131" t="s">
        <v>1082</v>
      </c>
      <c r="Q133" s="381"/>
      <c r="R133" s="381"/>
      <c r="S133" s="381"/>
    </row>
    <row r="134" spans="1:19" ht="35.15" customHeight="1" x14ac:dyDescent="0.25">
      <c r="A134" s="389">
        <f>IF(B134="","",ROW()-ROW($A$3)+'Diário 1º PA'!$P$1)</f>
        <v>404</v>
      </c>
      <c r="B134" s="149">
        <v>45330</v>
      </c>
      <c r="C134" s="393">
        <v>45323</v>
      </c>
      <c r="D134" s="95" t="s">
        <v>105</v>
      </c>
      <c r="E134" s="391" t="s">
        <v>225</v>
      </c>
      <c r="F134" s="174">
        <v>140000</v>
      </c>
      <c r="G134" s="392" t="s">
        <v>1736</v>
      </c>
      <c r="H134" s="98" t="s">
        <v>130</v>
      </c>
      <c r="I134" s="95" t="s">
        <v>1737</v>
      </c>
      <c r="J134" s="131" t="s">
        <v>1738</v>
      </c>
      <c r="K134" s="131" t="s">
        <v>1540</v>
      </c>
      <c r="L134" s="132" t="s">
        <v>1081</v>
      </c>
      <c r="M134" s="131">
        <v>321145</v>
      </c>
      <c r="N134" s="134">
        <v>45345</v>
      </c>
      <c r="O134" s="95" t="s">
        <v>452</v>
      </c>
      <c r="P134" s="131" t="s">
        <v>1738</v>
      </c>
      <c r="Q134" s="381"/>
      <c r="R134" s="381"/>
      <c r="S134" s="381"/>
    </row>
    <row r="135" spans="1:19" ht="35.15" customHeight="1" x14ac:dyDescent="0.25">
      <c r="A135" s="389">
        <f>IF(B135="","",ROW()-ROW($A$3)+'Diário 1º PA'!$P$1)</f>
        <v>405</v>
      </c>
      <c r="B135" s="149">
        <v>45330</v>
      </c>
      <c r="C135" s="393">
        <v>45323</v>
      </c>
      <c r="D135" s="95" t="s">
        <v>105</v>
      </c>
      <c r="E135" s="391" t="s">
        <v>337</v>
      </c>
      <c r="F135" s="174">
        <v>99.4</v>
      </c>
      <c r="G135" s="392" t="s">
        <v>1730</v>
      </c>
      <c r="H135" s="98" t="s">
        <v>129</v>
      </c>
      <c r="I135" s="95" t="s">
        <v>1739</v>
      </c>
      <c r="J135" s="131" t="s">
        <v>1082</v>
      </c>
      <c r="K135" s="131" t="s">
        <v>1114</v>
      </c>
      <c r="L135" s="132" t="s">
        <v>1534</v>
      </c>
      <c r="M135" s="131" t="s">
        <v>1740</v>
      </c>
      <c r="N135" s="134">
        <v>45331</v>
      </c>
      <c r="O135" s="95" t="s">
        <v>452</v>
      </c>
      <c r="P135" s="131" t="s">
        <v>1082</v>
      </c>
      <c r="Q135" s="381"/>
      <c r="R135" s="381"/>
      <c r="S135" s="381"/>
    </row>
    <row r="136" spans="1:19" ht="35.15" customHeight="1" x14ac:dyDescent="0.25">
      <c r="A136" s="389">
        <f>IF(B136="","",ROW()-ROW($A$3)+'Diário 1º PA'!$P$1)</f>
        <v>406</v>
      </c>
      <c r="B136" s="149">
        <v>45330</v>
      </c>
      <c r="C136" s="390">
        <v>45292</v>
      </c>
      <c r="D136" s="98" t="s">
        <v>105</v>
      </c>
      <c r="E136" s="391" t="s">
        <v>325</v>
      </c>
      <c r="F136" s="174">
        <v>339.82</v>
      </c>
      <c r="G136" s="98" t="s">
        <v>1741</v>
      </c>
      <c r="H136" s="98" t="s">
        <v>118</v>
      </c>
      <c r="I136" s="95" t="s">
        <v>1742</v>
      </c>
      <c r="J136" s="131" t="s">
        <v>1743</v>
      </c>
      <c r="K136" s="131" t="s">
        <v>1540</v>
      </c>
      <c r="L136" s="132" t="s">
        <v>1081</v>
      </c>
      <c r="M136" s="131">
        <v>9497</v>
      </c>
      <c r="N136" s="134">
        <v>45323</v>
      </c>
      <c r="O136" s="95" t="s">
        <v>452</v>
      </c>
      <c r="P136" s="131" t="s">
        <v>1743</v>
      </c>
      <c r="Q136" s="381"/>
      <c r="R136" s="381"/>
      <c r="S136" s="381"/>
    </row>
    <row r="137" spans="1:19" ht="35.15" customHeight="1" x14ac:dyDescent="0.25">
      <c r="A137" s="389">
        <f>IF(B137="","",ROW()-ROW($A$3)+'Diário 1º PA'!$P$1)</f>
        <v>407</v>
      </c>
      <c r="B137" s="149">
        <v>45330</v>
      </c>
      <c r="C137" s="390">
        <v>45323</v>
      </c>
      <c r="D137" s="95" t="s">
        <v>105</v>
      </c>
      <c r="E137" s="391" t="s">
        <v>283</v>
      </c>
      <c r="F137" s="174">
        <v>3</v>
      </c>
      <c r="G137" s="95" t="s">
        <v>1744</v>
      </c>
      <c r="H137" s="98" t="s">
        <v>118</v>
      </c>
      <c r="I137" s="95" t="s">
        <v>117</v>
      </c>
      <c r="J137" s="131" t="s">
        <v>79</v>
      </c>
      <c r="K137" s="131" t="s">
        <v>1558</v>
      </c>
      <c r="L137" s="132" t="s">
        <v>117</v>
      </c>
      <c r="M137" s="131" t="s">
        <v>117</v>
      </c>
      <c r="N137" s="134" t="s">
        <v>117</v>
      </c>
      <c r="O137" s="95" t="s">
        <v>452</v>
      </c>
      <c r="P137" s="131" t="s">
        <v>79</v>
      </c>
      <c r="Q137" s="381"/>
      <c r="R137" s="381"/>
      <c r="S137" s="381"/>
    </row>
    <row r="138" spans="1:19" ht="35.15" customHeight="1" x14ac:dyDescent="0.25">
      <c r="A138" s="389">
        <f>IF(B138="","",ROW()-ROW($A$3)+'Diário 1º PA'!$P$1)</f>
        <v>408</v>
      </c>
      <c r="B138" s="149">
        <v>45331</v>
      </c>
      <c r="C138" s="390">
        <v>45323</v>
      </c>
      <c r="D138" s="98" t="s">
        <v>105</v>
      </c>
      <c r="E138" s="391" t="s">
        <v>337</v>
      </c>
      <c r="F138" s="174">
        <v>741.98</v>
      </c>
      <c r="G138" s="95" t="s">
        <v>1185</v>
      </c>
      <c r="H138" s="98" t="s">
        <v>119</v>
      </c>
      <c r="I138" s="95" t="s">
        <v>1529</v>
      </c>
      <c r="J138" s="131" t="s">
        <v>1189</v>
      </c>
      <c r="K138" s="131" t="s">
        <v>1072</v>
      </c>
      <c r="L138" s="132" t="s">
        <v>1530</v>
      </c>
      <c r="M138" s="131">
        <v>5863332</v>
      </c>
      <c r="N138" s="134">
        <v>45338</v>
      </c>
      <c r="O138" s="95" t="s">
        <v>452</v>
      </c>
      <c r="P138" s="131" t="s">
        <v>1189</v>
      </c>
      <c r="Q138" s="381"/>
      <c r="R138" s="381"/>
      <c r="S138" s="381"/>
    </row>
    <row r="139" spans="1:19" ht="35.15" customHeight="1" x14ac:dyDescent="0.25">
      <c r="A139" s="389">
        <f>IF(B139="","",ROW()-ROW($A$3)+'Diário 1º PA'!$P$1)</f>
        <v>409</v>
      </c>
      <c r="B139" s="149">
        <v>45331</v>
      </c>
      <c r="C139" s="390">
        <v>45323</v>
      </c>
      <c r="D139" s="98" t="s">
        <v>105</v>
      </c>
      <c r="E139" s="391" t="s">
        <v>337</v>
      </c>
      <c r="F139" s="174">
        <v>90.52</v>
      </c>
      <c r="G139" s="95" t="s">
        <v>1185</v>
      </c>
      <c r="H139" s="98" t="s">
        <v>126</v>
      </c>
      <c r="I139" s="95" t="s">
        <v>1529</v>
      </c>
      <c r="J139" s="131" t="s">
        <v>1189</v>
      </c>
      <c r="K139" s="131" t="s">
        <v>1072</v>
      </c>
      <c r="L139" s="132" t="s">
        <v>1530</v>
      </c>
      <c r="M139" s="131">
        <v>5867459</v>
      </c>
      <c r="N139" s="134">
        <v>45340</v>
      </c>
      <c r="O139" s="95" t="s">
        <v>452</v>
      </c>
      <c r="P139" s="131" t="s">
        <v>1189</v>
      </c>
      <c r="Q139" s="381"/>
      <c r="R139" s="381"/>
      <c r="S139" s="381"/>
    </row>
    <row r="140" spans="1:19" ht="35.15" customHeight="1" x14ac:dyDescent="0.25">
      <c r="A140" s="389">
        <f>IF(B140="","",ROW()-ROW($A$3)+'Diário 1º PA'!$P$1)</f>
        <v>410</v>
      </c>
      <c r="B140" s="149">
        <v>45331</v>
      </c>
      <c r="C140" s="390">
        <v>45323</v>
      </c>
      <c r="D140" s="98" t="s">
        <v>105</v>
      </c>
      <c r="E140" s="391" t="s">
        <v>337</v>
      </c>
      <c r="F140" s="174">
        <v>168.72</v>
      </c>
      <c r="G140" s="95" t="s">
        <v>1185</v>
      </c>
      <c r="H140" s="98" t="s">
        <v>136</v>
      </c>
      <c r="I140" s="95" t="s">
        <v>1529</v>
      </c>
      <c r="J140" s="131" t="s">
        <v>1189</v>
      </c>
      <c r="K140" s="131" t="s">
        <v>1072</v>
      </c>
      <c r="L140" s="132" t="s">
        <v>1530</v>
      </c>
      <c r="M140" s="131">
        <v>5860136</v>
      </c>
      <c r="N140" s="134">
        <v>45337</v>
      </c>
      <c r="O140" s="95" t="s">
        <v>452</v>
      </c>
      <c r="P140" s="131" t="s">
        <v>1189</v>
      </c>
      <c r="Q140" s="381"/>
      <c r="R140" s="381"/>
      <c r="S140" s="381"/>
    </row>
    <row r="141" spans="1:19" ht="35.15" customHeight="1" x14ac:dyDescent="0.25">
      <c r="A141" s="389">
        <f>IF(B141="","",ROW()-ROW($A$3)+'Diário 1º PA'!$P$1)</f>
        <v>411</v>
      </c>
      <c r="B141" s="149">
        <v>45331</v>
      </c>
      <c r="C141" s="390">
        <v>45323</v>
      </c>
      <c r="D141" s="98" t="s">
        <v>105</v>
      </c>
      <c r="E141" s="391" t="s">
        <v>337</v>
      </c>
      <c r="F141" s="174">
        <v>93.46</v>
      </c>
      <c r="G141" s="95" t="s">
        <v>1185</v>
      </c>
      <c r="H141" s="98" t="s">
        <v>123</v>
      </c>
      <c r="I141" s="95" t="s">
        <v>1529</v>
      </c>
      <c r="J141" s="131" t="s">
        <v>1189</v>
      </c>
      <c r="K141" s="131" t="s">
        <v>1072</v>
      </c>
      <c r="L141" s="132" t="s">
        <v>1530</v>
      </c>
      <c r="M141" s="131">
        <v>5854470</v>
      </c>
      <c r="N141" s="134">
        <v>45336</v>
      </c>
      <c r="O141" s="95" t="s">
        <v>452</v>
      </c>
      <c r="P141" s="131" t="s">
        <v>1189</v>
      </c>
      <c r="Q141" s="381"/>
      <c r="R141" s="381"/>
      <c r="S141" s="381"/>
    </row>
    <row r="142" spans="1:19" ht="35.15" customHeight="1" x14ac:dyDescent="0.25">
      <c r="A142" s="389">
        <f>IF(B142="","",ROW()-ROW($A$3)+'Diário 1º PA'!$P$1)</f>
        <v>412</v>
      </c>
      <c r="B142" s="149">
        <v>45331</v>
      </c>
      <c r="C142" s="390">
        <v>45292</v>
      </c>
      <c r="D142" s="98" t="s">
        <v>105</v>
      </c>
      <c r="E142" s="391" t="s">
        <v>325</v>
      </c>
      <c r="F142" s="174">
        <v>447.97</v>
      </c>
      <c r="G142" s="98" t="s">
        <v>1119</v>
      </c>
      <c r="H142" s="98" t="s">
        <v>122</v>
      </c>
      <c r="I142" s="95" t="s">
        <v>1469</v>
      </c>
      <c r="J142" s="131" t="s">
        <v>1471</v>
      </c>
      <c r="K142" s="131" t="s">
        <v>1072</v>
      </c>
      <c r="L142" s="132" t="s">
        <v>1534</v>
      </c>
      <c r="M142" s="131">
        <v>14250</v>
      </c>
      <c r="N142" s="134">
        <v>45324</v>
      </c>
      <c r="O142" s="95" t="s">
        <v>452</v>
      </c>
      <c r="P142" s="131" t="s">
        <v>1471</v>
      </c>
      <c r="Q142" s="381"/>
      <c r="R142" s="381"/>
      <c r="S142" s="381"/>
    </row>
    <row r="143" spans="1:19" ht="35.15" customHeight="1" x14ac:dyDescent="0.25">
      <c r="A143" s="389">
        <f>IF(B143="","",ROW()-ROW($A$3)+'Diário 1º PA'!$P$1)</f>
        <v>413</v>
      </c>
      <c r="B143" s="149">
        <v>45331</v>
      </c>
      <c r="C143" s="390">
        <v>45323</v>
      </c>
      <c r="D143" s="98" t="s">
        <v>94</v>
      </c>
      <c r="E143" s="391" t="s">
        <v>188</v>
      </c>
      <c r="F143" s="174">
        <v>957.25</v>
      </c>
      <c r="G143" s="363" t="s">
        <v>1745</v>
      </c>
      <c r="H143" s="98" t="s">
        <v>129</v>
      </c>
      <c r="I143" s="95" t="s">
        <v>1746</v>
      </c>
      <c r="J143" s="131" t="s">
        <v>1565</v>
      </c>
      <c r="K143" s="131" t="s">
        <v>1574</v>
      </c>
      <c r="L143" s="132" t="s">
        <v>1623</v>
      </c>
      <c r="M143" s="131" t="s">
        <v>117</v>
      </c>
      <c r="N143" s="134">
        <v>45331</v>
      </c>
      <c r="O143" s="95" t="s">
        <v>452</v>
      </c>
      <c r="P143" s="131" t="s">
        <v>1747</v>
      </c>
      <c r="Q143" s="381"/>
      <c r="R143" s="381"/>
      <c r="S143" s="381"/>
    </row>
    <row r="144" spans="1:19" ht="35.15" customHeight="1" x14ac:dyDescent="0.25">
      <c r="A144" s="389">
        <f>IF(B144="","",ROW()-ROW($A$3)+'Diário 1º PA'!$P$1)</f>
        <v>414</v>
      </c>
      <c r="B144" s="149">
        <v>45331</v>
      </c>
      <c r="C144" s="390">
        <v>45323</v>
      </c>
      <c r="D144" s="98" t="s">
        <v>105</v>
      </c>
      <c r="E144" s="391" t="s">
        <v>295</v>
      </c>
      <c r="F144" s="174">
        <v>1388.05</v>
      </c>
      <c r="G144" s="363" t="s">
        <v>1748</v>
      </c>
      <c r="H144" s="98" t="s">
        <v>136</v>
      </c>
      <c r="I144" s="95" t="s">
        <v>1749</v>
      </c>
      <c r="J144" s="131" t="s">
        <v>1750</v>
      </c>
      <c r="K144" s="131" t="s">
        <v>1540</v>
      </c>
      <c r="L144" s="132" t="s">
        <v>1081</v>
      </c>
      <c r="M144" s="131">
        <v>20284339</v>
      </c>
      <c r="N144" s="134">
        <v>45322</v>
      </c>
      <c r="O144" s="95" t="s">
        <v>452</v>
      </c>
      <c r="P144" s="131" t="s">
        <v>1750</v>
      </c>
      <c r="Q144" s="381"/>
      <c r="R144" s="381"/>
      <c r="S144" s="381"/>
    </row>
    <row r="145" spans="1:19" ht="35.15" customHeight="1" x14ac:dyDescent="0.25">
      <c r="A145" s="389">
        <f>IF(B145="","",ROW()-ROW($A$3)+'Diário 1º PA'!$P$1)</f>
        <v>415</v>
      </c>
      <c r="B145" s="149">
        <v>45331</v>
      </c>
      <c r="C145" s="390">
        <v>45323</v>
      </c>
      <c r="D145" s="98" t="s">
        <v>105</v>
      </c>
      <c r="E145" s="391" t="s">
        <v>355</v>
      </c>
      <c r="F145" s="174">
        <v>694.61</v>
      </c>
      <c r="G145" s="363" t="s">
        <v>1751</v>
      </c>
      <c r="H145" s="98" t="s">
        <v>136</v>
      </c>
      <c r="I145" s="95" t="s">
        <v>1749</v>
      </c>
      <c r="J145" s="131" t="s">
        <v>1750</v>
      </c>
      <c r="K145" s="131" t="s">
        <v>1540</v>
      </c>
      <c r="L145" s="132" t="s">
        <v>1081</v>
      </c>
      <c r="M145" s="131">
        <v>20284340</v>
      </c>
      <c r="N145" s="134">
        <v>45322</v>
      </c>
      <c r="O145" s="95" t="s">
        <v>452</v>
      </c>
      <c r="P145" s="131" t="s">
        <v>1750</v>
      </c>
      <c r="Q145" s="381"/>
      <c r="R145" s="381"/>
      <c r="S145" s="381"/>
    </row>
    <row r="146" spans="1:19" ht="35.15" customHeight="1" x14ac:dyDescent="0.25">
      <c r="A146" s="389">
        <f>IF(B146="","",ROW()-ROW($A$3)+'Diário 1º PA'!$P$1)</f>
        <v>416</v>
      </c>
      <c r="B146" s="149">
        <v>45331</v>
      </c>
      <c r="C146" s="390">
        <v>45323</v>
      </c>
      <c r="D146" s="98" t="s">
        <v>105</v>
      </c>
      <c r="E146" s="391" t="s">
        <v>295</v>
      </c>
      <c r="F146" s="174">
        <v>593.04</v>
      </c>
      <c r="G146" s="363" t="s">
        <v>1748</v>
      </c>
      <c r="H146" s="98" t="s">
        <v>135</v>
      </c>
      <c r="I146" s="95" t="s">
        <v>1749</v>
      </c>
      <c r="J146" s="131" t="s">
        <v>1750</v>
      </c>
      <c r="K146" s="131" t="s">
        <v>1540</v>
      </c>
      <c r="L146" s="132" t="s">
        <v>1081</v>
      </c>
      <c r="M146" s="131">
        <v>20284393</v>
      </c>
      <c r="N146" s="134">
        <v>45322</v>
      </c>
      <c r="O146" s="95" t="s">
        <v>452</v>
      </c>
      <c r="P146" s="131" t="s">
        <v>1750</v>
      </c>
      <c r="Q146" s="381"/>
      <c r="R146" s="381"/>
      <c r="S146" s="381"/>
    </row>
    <row r="147" spans="1:19" ht="35.15" customHeight="1" x14ac:dyDescent="0.25">
      <c r="A147" s="389">
        <f>IF(B147="","",ROW()-ROW($A$3)+'Diário 1º PA'!$P$1)</f>
        <v>417</v>
      </c>
      <c r="B147" s="149">
        <v>45331</v>
      </c>
      <c r="C147" s="390">
        <v>45323</v>
      </c>
      <c r="D147" s="98" t="s">
        <v>105</v>
      </c>
      <c r="E147" s="391" t="s">
        <v>325</v>
      </c>
      <c r="F147" s="174">
        <v>208.57</v>
      </c>
      <c r="G147" s="98" t="s">
        <v>1542</v>
      </c>
      <c r="H147" s="98" t="s">
        <v>134</v>
      </c>
      <c r="I147" s="95" t="s">
        <v>1543</v>
      </c>
      <c r="J147" s="131" t="s">
        <v>1384</v>
      </c>
      <c r="K147" s="131" t="s">
        <v>1540</v>
      </c>
      <c r="L147" s="132" t="s">
        <v>1081</v>
      </c>
      <c r="M147" s="131">
        <v>7010</v>
      </c>
      <c r="N147" s="134">
        <v>45324</v>
      </c>
      <c r="O147" s="95" t="s">
        <v>452</v>
      </c>
      <c r="P147" s="131" t="s">
        <v>1384</v>
      </c>
      <c r="Q147" s="381"/>
      <c r="R147" s="381"/>
      <c r="S147" s="381"/>
    </row>
    <row r="148" spans="1:19" ht="35.15" customHeight="1" x14ac:dyDescent="0.25">
      <c r="A148" s="389">
        <f>IF(B148="","",ROW()-ROW($A$3)+'Diário 1º PA'!$P$1)</f>
        <v>418</v>
      </c>
      <c r="B148" s="149">
        <v>45331</v>
      </c>
      <c r="C148" s="393">
        <v>45323</v>
      </c>
      <c r="D148" s="95" t="s">
        <v>105</v>
      </c>
      <c r="E148" s="391" t="s">
        <v>325</v>
      </c>
      <c r="F148" s="174">
        <v>224.28</v>
      </c>
      <c r="G148" s="98" t="s">
        <v>1119</v>
      </c>
      <c r="H148" s="98" t="s">
        <v>134</v>
      </c>
      <c r="I148" s="95" t="s">
        <v>1541</v>
      </c>
      <c r="J148" s="131" t="s">
        <v>1384</v>
      </c>
      <c r="K148" s="131" t="s">
        <v>1540</v>
      </c>
      <c r="L148" s="132" t="s">
        <v>1081</v>
      </c>
      <c r="M148" s="131">
        <v>7010</v>
      </c>
      <c r="N148" s="134">
        <v>45331</v>
      </c>
      <c r="O148" s="95" t="s">
        <v>452</v>
      </c>
      <c r="P148" s="131" t="s">
        <v>1384</v>
      </c>
      <c r="Q148" s="381"/>
      <c r="R148" s="381"/>
      <c r="S148" s="381"/>
    </row>
    <row r="149" spans="1:19" ht="35.15" customHeight="1" x14ac:dyDescent="0.25">
      <c r="A149" s="389">
        <f>IF(B149="","",ROW()-ROW($A$3)+'Diário 1º PA'!$P$1)</f>
        <v>419</v>
      </c>
      <c r="B149" s="149">
        <v>45331</v>
      </c>
      <c r="C149" s="390">
        <v>45323</v>
      </c>
      <c r="D149" s="98" t="s">
        <v>107</v>
      </c>
      <c r="E149" s="391" t="s">
        <v>374</v>
      </c>
      <c r="F149" s="174">
        <v>1481.79</v>
      </c>
      <c r="G149" s="363" t="s">
        <v>1752</v>
      </c>
      <c r="H149" s="98" t="s">
        <v>134</v>
      </c>
      <c r="I149" s="95" t="s">
        <v>1749</v>
      </c>
      <c r="J149" s="131" t="s">
        <v>1750</v>
      </c>
      <c r="K149" s="131" t="s">
        <v>1540</v>
      </c>
      <c r="L149" s="132" t="s">
        <v>1081</v>
      </c>
      <c r="M149" s="131">
        <v>20284158</v>
      </c>
      <c r="N149" s="134">
        <v>45322</v>
      </c>
      <c r="O149" s="95" t="s">
        <v>452</v>
      </c>
      <c r="P149" s="131" t="s">
        <v>1750</v>
      </c>
      <c r="Q149" s="381"/>
      <c r="R149" s="381"/>
      <c r="S149" s="381"/>
    </row>
    <row r="150" spans="1:19" ht="35.15" customHeight="1" x14ac:dyDescent="0.25">
      <c r="A150" s="389">
        <f>IF(B150="","",ROW()-ROW($A$3)+'Diário 1º PA'!$P$1)</f>
        <v>420</v>
      </c>
      <c r="B150" s="149">
        <v>45331</v>
      </c>
      <c r="C150" s="390">
        <v>45323</v>
      </c>
      <c r="D150" s="98" t="s">
        <v>105</v>
      </c>
      <c r="E150" s="391" t="s">
        <v>299</v>
      </c>
      <c r="F150" s="174">
        <v>17497.900000000001</v>
      </c>
      <c r="G150" s="95" t="s">
        <v>1092</v>
      </c>
      <c r="H150" s="98" t="s">
        <v>137</v>
      </c>
      <c r="I150" s="95" t="s">
        <v>1753</v>
      </c>
      <c r="J150" s="131" t="s">
        <v>1176</v>
      </c>
      <c r="K150" s="131" t="s">
        <v>1540</v>
      </c>
      <c r="L150" s="132" t="s">
        <v>1081</v>
      </c>
      <c r="M150" s="131">
        <v>69</v>
      </c>
      <c r="N150" s="134">
        <v>45328</v>
      </c>
      <c r="O150" s="95" t="s">
        <v>452</v>
      </c>
      <c r="P150" s="131" t="s">
        <v>1176</v>
      </c>
      <c r="Q150" s="381"/>
      <c r="R150" s="381"/>
      <c r="S150" s="381"/>
    </row>
    <row r="151" spans="1:19" ht="35.15" customHeight="1" x14ac:dyDescent="0.25">
      <c r="A151" s="389">
        <f>IF(B151="","",ROW()-ROW($A$3)+'Diário 1º PA'!$P$1)</f>
        <v>421</v>
      </c>
      <c r="B151" s="149">
        <v>45331</v>
      </c>
      <c r="C151" s="390">
        <v>45292</v>
      </c>
      <c r="D151" s="98" t="s">
        <v>105</v>
      </c>
      <c r="E151" s="391" t="s">
        <v>235</v>
      </c>
      <c r="F151" s="174">
        <v>142.77000000000001</v>
      </c>
      <c r="G151" s="95" t="s">
        <v>1215</v>
      </c>
      <c r="H151" s="98" t="s">
        <v>137</v>
      </c>
      <c r="I151" s="95" t="s">
        <v>1754</v>
      </c>
      <c r="J151" s="131" t="s">
        <v>1755</v>
      </c>
      <c r="K151" s="131" t="s">
        <v>1540</v>
      </c>
      <c r="L151" s="132" t="s">
        <v>1081</v>
      </c>
      <c r="M151" s="131">
        <v>48852861</v>
      </c>
      <c r="N151" s="134">
        <v>45312</v>
      </c>
      <c r="O151" s="95" t="s">
        <v>452</v>
      </c>
      <c r="P151" s="131" t="s">
        <v>1755</v>
      </c>
      <c r="Q151" s="381"/>
      <c r="R151" s="381"/>
      <c r="S151" s="381"/>
    </row>
    <row r="152" spans="1:19" ht="35.15" customHeight="1" x14ac:dyDescent="0.25">
      <c r="A152" s="389">
        <f>IF(B152="","",ROW()-ROW($A$3)+'Diário 1º PA'!$P$1)</f>
        <v>422</v>
      </c>
      <c r="B152" s="149">
        <v>45331</v>
      </c>
      <c r="C152" s="390">
        <v>45323</v>
      </c>
      <c r="D152" s="98" t="s">
        <v>105</v>
      </c>
      <c r="E152" s="391" t="s">
        <v>269</v>
      </c>
      <c r="F152" s="174">
        <v>12366</v>
      </c>
      <c r="G152" s="363" t="s">
        <v>1756</v>
      </c>
      <c r="H152" s="98" t="s">
        <v>117</v>
      </c>
      <c r="I152" s="95" t="s">
        <v>1757</v>
      </c>
      <c r="J152" s="131" t="s">
        <v>1758</v>
      </c>
      <c r="K152" s="131" t="s">
        <v>1540</v>
      </c>
      <c r="L152" s="132" t="s">
        <v>1081</v>
      </c>
      <c r="M152" s="131">
        <v>7786</v>
      </c>
      <c r="N152" s="134">
        <v>45323</v>
      </c>
      <c r="O152" s="95" t="s">
        <v>452</v>
      </c>
      <c r="P152" s="131" t="s">
        <v>1758</v>
      </c>
      <c r="Q152" s="381"/>
      <c r="R152" s="381"/>
      <c r="S152" s="381"/>
    </row>
    <row r="153" spans="1:19" ht="35.15" customHeight="1" x14ac:dyDescent="0.25">
      <c r="A153" s="389">
        <f>IF(B153="","",ROW()-ROW($A$3)+'Diário 1º PA'!$P$1)</f>
        <v>423</v>
      </c>
      <c r="B153" s="149">
        <v>45331</v>
      </c>
      <c r="C153" s="390">
        <v>45323</v>
      </c>
      <c r="D153" s="98" t="s">
        <v>105</v>
      </c>
      <c r="E153" s="391" t="s">
        <v>269</v>
      </c>
      <c r="F153" s="174">
        <v>12566.4</v>
      </c>
      <c r="G153" s="363" t="s">
        <v>1759</v>
      </c>
      <c r="H153" s="98" t="s">
        <v>117</v>
      </c>
      <c r="I153" s="95" t="s">
        <v>1757</v>
      </c>
      <c r="J153" s="131" t="s">
        <v>1758</v>
      </c>
      <c r="K153" s="131" t="s">
        <v>1540</v>
      </c>
      <c r="L153" s="132" t="s">
        <v>1081</v>
      </c>
      <c r="M153" s="131">
        <v>7787</v>
      </c>
      <c r="N153" s="134">
        <v>45323</v>
      </c>
      <c r="O153" s="95" t="s">
        <v>452</v>
      </c>
      <c r="P153" s="131" t="s">
        <v>1758</v>
      </c>
      <c r="Q153" s="381"/>
      <c r="R153" s="381"/>
      <c r="S153" s="381"/>
    </row>
    <row r="154" spans="1:19" ht="35.15" customHeight="1" x14ac:dyDescent="0.25">
      <c r="A154" s="389">
        <f>IF(B154="","",ROW()-ROW($A$3)+'Diário 1º PA'!$P$1)</f>
        <v>424</v>
      </c>
      <c r="B154" s="149">
        <v>45331</v>
      </c>
      <c r="C154" s="390">
        <v>45323</v>
      </c>
      <c r="D154" s="98" t="s">
        <v>107</v>
      </c>
      <c r="E154" s="391" t="s">
        <v>374</v>
      </c>
      <c r="F154" s="174">
        <v>1212.3900000000001</v>
      </c>
      <c r="G154" s="363" t="s">
        <v>1752</v>
      </c>
      <c r="H154" s="98" t="s">
        <v>121</v>
      </c>
      <c r="I154" s="95" t="s">
        <v>1749</v>
      </c>
      <c r="J154" s="131" t="s">
        <v>1750</v>
      </c>
      <c r="K154" s="131" t="s">
        <v>1540</v>
      </c>
      <c r="L154" s="132" t="s">
        <v>1081</v>
      </c>
      <c r="M154" s="131">
        <v>20285227</v>
      </c>
      <c r="N154" s="134">
        <v>45322</v>
      </c>
      <c r="O154" s="95" t="s">
        <v>452</v>
      </c>
      <c r="P154" s="131" t="s">
        <v>1750</v>
      </c>
      <c r="Q154" s="381"/>
      <c r="R154" s="381"/>
      <c r="S154" s="381"/>
    </row>
    <row r="155" spans="1:19" ht="35.15" customHeight="1" x14ac:dyDescent="0.25">
      <c r="A155" s="389">
        <f>IF(B155="","",ROW()-ROW($A$3)+'Diário 1º PA'!$P$1)</f>
        <v>425</v>
      </c>
      <c r="B155" s="149">
        <v>45331</v>
      </c>
      <c r="C155" s="390">
        <v>45292</v>
      </c>
      <c r="D155" s="98" t="s">
        <v>105</v>
      </c>
      <c r="E155" s="391" t="s">
        <v>227</v>
      </c>
      <c r="F155" s="174">
        <v>1482.18</v>
      </c>
      <c r="G155" s="98" t="s">
        <v>1270</v>
      </c>
      <c r="H155" s="98" t="s">
        <v>120</v>
      </c>
      <c r="I155" s="95" t="s">
        <v>1635</v>
      </c>
      <c r="J155" s="131" t="s">
        <v>1414</v>
      </c>
      <c r="K155" s="131" t="s">
        <v>1540</v>
      </c>
      <c r="L155" s="132" t="s">
        <v>1081</v>
      </c>
      <c r="M155" s="131">
        <v>112561130</v>
      </c>
      <c r="N155" s="134">
        <v>45332</v>
      </c>
      <c r="O155" s="95" t="s">
        <v>452</v>
      </c>
      <c r="P155" s="131" t="s">
        <v>1414</v>
      </c>
      <c r="Q155" s="381"/>
      <c r="R155" s="381"/>
      <c r="S155" s="381"/>
    </row>
    <row r="156" spans="1:19" ht="35.15" customHeight="1" x14ac:dyDescent="0.25">
      <c r="A156" s="389">
        <f>IF(B156="","",ROW()-ROW($A$3)+'Diário 1º PA'!$P$1)</f>
        <v>426</v>
      </c>
      <c r="B156" s="149">
        <v>45331</v>
      </c>
      <c r="C156" s="390">
        <v>45292</v>
      </c>
      <c r="D156" s="98" t="s">
        <v>105</v>
      </c>
      <c r="E156" s="391" t="s">
        <v>229</v>
      </c>
      <c r="F156" s="174">
        <v>2037.34</v>
      </c>
      <c r="G156" s="98" t="s">
        <v>1256</v>
      </c>
      <c r="H156" s="98" t="s">
        <v>121</v>
      </c>
      <c r="I156" s="95" t="s">
        <v>1760</v>
      </c>
      <c r="J156" s="131" t="s">
        <v>1761</v>
      </c>
      <c r="K156" s="131" t="s">
        <v>1540</v>
      </c>
      <c r="L156" s="132" t="s">
        <v>1081</v>
      </c>
      <c r="M156" s="131" t="s">
        <v>1762</v>
      </c>
      <c r="N156" s="134">
        <v>45334</v>
      </c>
      <c r="O156" s="95" t="s">
        <v>452</v>
      </c>
      <c r="P156" s="131" t="s">
        <v>1761</v>
      </c>
      <c r="Q156" s="381"/>
      <c r="R156" s="381"/>
      <c r="S156" s="381"/>
    </row>
    <row r="157" spans="1:19" ht="35.15" customHeight="1" x14ac:dyDescent="0.25">
      <c r="A157" s="389">
        <f>IF(B157="","",ROW()-ROW($A$3)+'Diário 1º PA'!$P$1)</f>
        <v>427</v>
      </c>
      <c r="B157" s="149">
        <v>45331</v>
      </c>
      <c r="C157" s="390">
        <v>45323</v>
      </c>
      <c r="D157" s="98" t="s">
        <v>105</v>
      </c>
      <c r="E157" s="391" t="s">
        <v>295</v>
      </c>
      <c r="F157" s="174">
        <v>974.63</v>
      </c>
      <c r="G157" s="363" t="s">
        <v>1748</v>
      </c>
      <c r="H157" s="98" t="s">
        <v>122</v>
      </c>
      <c r="I157" s="95" t="s">
        <v>1749</v>
      </c>
      <c r="J157" s="131" t="s">
        <v>1750</v>
      </c>
      <c r="K157" s="131" t="s">
        <v>1540</v>
      </c>
      <c r="L157" s="132" t="s">
        <v>1081</v>
      </c>
      <c r="M157" s="131">
        <v>20285605</v>
      </c>
      <c r="N157" s="134">
        <v>45322</v>
      </c>
      <c r="O157" s="95" t="s">
        <v>452</v>
      </c>
      <c r="P157" s="131" t="s">
        <v>1750</v>
      </c>
      <c r="Q157" s="381"/>
      <c r="R157" s="381"/>
      <c r="S157" s="381"/>
    </row>
    <row r="158" spans="1:19" ht="35.15" customHeight="1" x14ac:dyDescent="0.25">
      <c r="A158" s="389">
        <f>IF(B158="","",ROW()-ROW($A$3)+'Diário 1º PA'!$P$1)</f>
        <v>428</v>
      </c>
      <c r="B158" s="149">
        <v>45331</v>
      </c>
      <c r="C158" s="390">
        <v>45323</v>
      </c>
      <c r="D158" s="98" t="s">
        <v>105</v>
      </c>
      <c r="E158" s="391" t="s">
        <v>355</v>
      </c>
      <c r="F158" s="174">
        <v>897.41</v>
      </c>
      <c r="G158" s="363" t="s">
        <v>1751</v>
      </c>
      <c r="H158" s="98" t="s">
        <v>123</v>
      </c>
      <c r="I158" s="95" t="s">
        <v>1749</v>
      </c>
      <c r="J158" s="131" t="s">
        <v>1750</v>
      </c>
      <c r="K158" s="131" t="s">
        <v>1540</v>
      </c>
      <c r="L158" s="132" t="s">
        <v>1081</v>
      </c>
      <c r="M158" s="131">
        <v>20287150</v>
      </c>
      <c r="N158" s="134">
        <v>45322</v>
      </c>
      <c r="O158" s="95" t="s">
        <v>452</v>
      </c>
      <c r="P158" s="131" t="s">
        <v>1750</v>
      </c>
      <c r="Q158" s="381"/>
      <c r="R158" s="381"/>
      <c r="S158" s="381"/>
    </row>
    <row r="159" spans="1:19" ht="35.15" customHeight="1" x14ac:dyDescent="0.25">
      <c r="A159" s="389">
        <f>IF(B159="","",ROW()-ROW($A$3)+'Diário 1º PA'!$P$1)</f>
        <v>429</v>
      </c>
      <c r="B159" s="149">
        <v>45331</v>
      </c>
      <c r="C159" s="390">
        <v>45323</v>
      </c>
      <c r="D159" s="98" t="s">
        <v>107</v>
      </c>
      <c r="E159" s="391" t="s">
        <v>374</v>
      </c>
      <c r="F159" s="174">
        <v>1481.79</v>
      </c>
      <c r="G159" s="363" t="s">
        <v>1752</v>
      </c>
      <c r="H159" s="98" t="s">
        <v>123</v>
      </c>
      <c r="I159" s="95" t="s">
        <v>1749</v>
      </c>
      <c r="J159" s="131" t="s">
        <v>1750</v>
      </c>
      <c r="K159" s="131" t="s">
        <v>1540</v>
      </c>
      <c r="L159" s="132" t="s">
        <v>1081</v>
      </c>
      <c r="M159" s="131">
        <v>20287149</v>
      </c>
      <c r="N159" s="134">
        <v>45322</v>
      </c>
      <c r="O159" s="95" t="s">
        <v>452</v>
      </c>
      <c r="P159" s="131" t="s">
        <v>1750</v>
      </c>
      <c r="Q159" s="381"/>
      <c r="R159" s="381"/>
      <c r="S159" s="381"/>
    </row>
    <row r="160" spans="1:19" ht="35.15" customHeight="1" x14ac:dyDescent="0.25">
      <c r="A160" s="389">
        <f>IF(B160="","",ROW()-ROW($A$3)+'Diário 1º PA'!$P$1)</f>
        <v>430</v>
      </c>
      <c r="B160" s="149">
        <v>45331</v>
      </c>
      <c r="C160" s="390">
        <v>45323</v>
      </c>
      <c r="D160" s="98" t="s">
        <v>107</v>
      </c>
      <c r="E160" s="391" t="s">
        <v>374</v>
      </c>
      <c r="F160" s="174">
        <v>1481.79</v>
      </c>
      <c r="G160" s="363" t="s">
        <v>1752</v>
      </c>
      <c r="H160" s="98" t="s">
        <v>122</v>
      </c>
      <c r="I160" s="95" t="s">
        <v>1749</v>
      </c>
      <c r="J160" s="131" t="s">
        <v>1750</v>
      </c>
      <c r="K160" s="131" t="s">
        <v>1540</v>
      </c>
      <c r="L160" s="132" t="s">
        <v>1081</v>
      </c>
      <c r="M160" s="131">
        <v>20285604</v>
      </c>
      <c r="N160" s="134">
        <v>45322</v>
      </c>
      <c r="O160" s="95" t="s">
        <v>452</v>
      </c>
      <c r="P160" s="131" t="s">
        <v>1750</v>
      </c>
      <c r="Q160" s="381"/>
      <c r="R160" s="381"/>
      <c r="S160" s="381"/>
    </row>
    <row r="161" spans="1:19" ht="35.15" customHeight="1" x14ac:dyDescent="0.25">
      <c r="A161" s="389">
        <f>IF(B161="","",ROW()-ROW($A$3)+'Diário 1º PA'!$P$1)</f>
        <v>431</v>
      </c>
      <c r="B161" s="149">
        <v>45331</v>
      </c>
      <c r="C161" s="390">
        <v>45292</v>
      </c>
      <c r="D161" s="98" t="s">
        <v>105</v>
      </c>
      <c r="E161" s="391" t="s">
        <v>229</v>
      </c>
      <c r="F161" s="174">
        <v>405.19</v>
      </c>
      <c r="G161" s="98" t="s">
        <v>1256</v>
      </c>
      <c r="H161" s="98" t="s">
        <v>122</v>
      </c>
      <c r="I161" s="95" t="s">
        <v>1763</v>
      </c>
      <c r="J161" s="131" t="s">
        <v>1764</v>
      </c>
      <c r="K161" s="131" t="s">
        <v>1540</v>
      </c>
      <c r="L161" s="132" t="s">
        <v>1081</v>
      </c>
      <c r="M161" s="131">
        <v>104957</v>
      </c>
      <c r="N161" s="134">
        <v>45304</v>
      </c>
      <c r="O161" s="95" t="s">
        <v>452</v>
      </c>
      <c r="P161" s="131" t="s">
        <v>1764</v>
      </c>
      <c r="Q161" s="381"/>
      <c r="R161" s="381"/>
      <c r="S161" s="381"/>
    </row>
    <row r="162" spans="1:19" ht="35.15" customHeight="1" x14ac:dyDescent="0.25">
      <c r="A162" s="389">
        <f>IF(B162="","",ROW()-ROW($A$3)+'Diário 1º PA'!$P$1)</f>
        <v>432</v>
      </c>
      <c r="B162" s="149">
        <v>45331</v>
      </c>
      <c r="C162" s="390">
        <v>45323</v>
      </c>
      <c r="D162" s="98" t="s">
        <v>105</v>
      </c>
      <c r="E162" s="391" t="s">
        <v>287</v>
      </c>
      <c r="F162" s="174">
        <v>262.07</v>
      </c>
      <c r="G162" s="363" t="s">
        <v>1765</v>
      </c>
      <c r="H162" s="98" t="s">
        <v>122</v>
      </c>
      <c r="I162" s="95" t="s">
        <v>1766</v>
      </c>
      <c r="J162" s="131" t="s">
        <v>1214</v>
      </c>
      <c r="K162" s="131" t="s">
        <v>1540</v>
      </c>
      <c r="L162" s="132" t="s">
        <v>1081</v>
      </c>
      <c r="M162" s="131">
        <v>202362</v>
      </c>
      <c r="N162" s="134">
        <v>45274</v>
      </c>
      <c r="O162" s="95" t="s">
        <v>452</v>
      </c>
      <c r="P162" s="131" t="s">
        <v>1214</v>
      </c>
      <c r="Q162" s="381"/>
      <c r="R162" s="381"/>
      <c r="S162" s="381"/>
    </row>
    <row r="163" spans="1:19" ht="35.15" customHeight="1" x14ac:dyDescent="0.25">
      <c r="A163" s="389">
        <f>IF(B163="","",ROW()-ROW($A$3)+'Diário 1º PA'!$P$1)</f>
        <v>433</v>
      </c>
      <c r="B163" s="149">
        <v>45331</v>
      </c>
      <c r="C163" s="390">
        <v>45292</v>
      </c>
      <c r="D163" s="98" t="s">
        <v>105</v>
      </c>
      <c r="E163" s="391" t="s">
        <v>227</v>
      </c>
      <c r="F163" s="174">
        <v>2185.1</v>
      </c>
      <c r="G163" s="98" t="s">
        <v>1270</v>
      </c>
      <c r="H163" s="98" t="s">
        <v>123</v>
      </c>
      <c r="I163" s="95" t="s">
        <v>1635</v>
      </c>
      <c r="J163" s="131" t="s">
        <v>1414</v>
      </c>
      <c r="K163" s="131" t="s">
        <v>1540</v>
      </c>
      <c r="L163" s="132" t="s">
        <v>1081</v>
      </c>
      <c r="M163" s="131">
        <v>108459015</v>
      </c>
      <c r="N163" s="134">
        <v>45333</v>
      </c>
      <c r="O163" s="95" t="s">
        <v>452</v>
      </c>
      <c r="P163" s="131" t="s">
        <v>1414</v>
      </c>
      <c r="Q163" s="381"/>
      <c r="R163" s="381"/>
      <c r="S163" s="381"/>
    </row>
    <row r="164" spans="1:19" ht="35.15" customHeight="1" x14ac:dyDescent="0.25">
      <c r="A164" s="389">
        <f>IF(B164="","",ROW()-ROW($A$3)+'Diário 1º PA'!$P$1)</f>
        <v>434</v>
      </c>
      <c r="B164" s="149">
        <v>45331</v>
      </c>
      <c r="C164" s="390">
        <v>45323</v>
      </c>
      <c r="D164" s="98" t="s">
        <v>105</v>
      </c>
      <c r="E164" s="391" t="s">
        <v>295</v>
      </c>
      <c r="F164" s="174">
        <v>543.69000000000005</v>
      </c>
      <c r="G164" s="363" t="s">
        <v>1748</v>
      </c>
      <c r="H164" s="98" t="s">
        <v>134</v>
      </c>
      <c r="I164" s="95" t="s">
        <v>1749</v>
      </c>
      <c r="J164" s="131" t="s">
        <v>1750</v>
      </c>
      <c r="K164" s="131" t="s">
        <v>1540</v>
      </c>
      <c r="L164" s="132" t="s">
        <v>1081</v>
      </c>
      <c r="M164" s="131">
        <v>20284159</v>
      </c>
      <c r="N164" s="134">
        <v>45322</v>
      </c>
      <c r="O164" s="95" t="s">
        <v>452</v>
      </c>
      <c r="P164" s="131" t="s">
        <v>1750</v>
      </c>
      <c r="Q164" s="381"/>
      <c r="R164" s="381"/>
      <c r="S164" s="381"/>
    </row>
    <row r="165" spans="1:19" ht="35.15" customHeight="1" x14ac:dyDescent="0.25">
      <c r="A165" s="389">
        <f>IF(B165="","",ROW()-ROW($A$3)+'Diário 1º PA'!$P$1)</f>
        <v>435</v>
      </c>
      <c r="B165" s="149">
        <v>45331</v>
      </c>
      <c r="C165" s="390">
        <v>45292</v>
      </c>
      <c r="D165" s="98" t="s">
        <v>105</v>
      </c>
      <c r="E165" s="391" t="s">
        <v>227</v>
      </c>
      <c r="F165" s="174">
        <v>1675.28</v>
      </c>
      <c r="G165" s="98" t="s">
        <v>1270</v>
      </c>
      <c r="H165" s="98" t="s">
        <v>136</v>
      </c>
      <c r="I165" s="95" t="s">
        <v>1635</v>
      </c>
      <c r="J165" s="131" t="s">
        <v>1414</v>
      </c>
      <c r="K165" s="131" t="s">
        <v>1540</v>
      </c>
      <c r="L165" s="132" t="s">
        <v>1081</v>
      </c>
      <c r="M165" s="131">
        <v>114558912</v>
      </c>
      <c r="N165" s="134">
        <v>45333</v>
      </c>
      <c r="O165" s="95" t="s">
        <v>452</v>
      </c>
      <c r="P165" s="131" t="s">
        <v>1414</v>
      </c>
      <c r="Q165" s="381"/>
      <c r="R165" s="381"/>
      <c r="S165" s="381"/>
    </row>
    <row r="166" spans="1:19" ht="35.15" customHeight="1" x14ac:dyDescent="0.25">
      <c r="A166" s="389">
        <f>IF(B166="","",ROW()-ROW($A$3)+'Diário 1º PA'!$P$1)</f>
        <v>436</v>
      </c>
      <c r="B166" s="149">
        <v>45331</v>
      </c>
      <c r="C166" s="390">
        <v>45292</v>
      </c>
      <c r="D166" s="98" t="s">
        <v>105</v>
      </c>
      <c r="E166" s="391" t="s">
        <v>315</v>
      </c>
      <c r="F166" s="174">
        <v>2100</v>
      </c>
      <c r="G166" s="363" t="s">
        <v>1767</v>
      </c>
      <c r="H166" s="98" t="s">
        <v>135</v>
      </c>
      <c r="I166" s="95" t="s">
        <v>1768</v>
      </c>
      <c r="J166" s="131" t="s">
        <v>1111</v>
      </c>
      <c r="K166" s="131" t="s">
        <v>1540</v>
      </c>
      <c r="L166" s="132" t="s">
        <v>1081</v>
      </c>
      <c r="M166" s="131">
        <v>8</v>
      </c>
      <c r="N166" s="134">
        <v>45321</v>
      </c>
      <c r="O166" s="95" t="s">
        <v>452</v>
      </c>
      <c r="P166" s="131" t="s">
        <v>1111</v>
      </c>
      <c r="Q166" s="381"/>
      <c r="R166" s="381"/>
      <c r="S166" s="381"/>
    </row>
    <row r="167" spans="1:19" ht="35.15" customHeight="1" x14ac:dyDescent="0.25">
      <c r="A167" s="389">
        <f>IF(B167="","",ROW()-ROW($A$3)+'Diário 1º PA'!$P$1)</f>
        <v>437</v>
      </c>
      <c r="B167" s="149">
        <v>45331</v>
      </c>
      <c r="C167" s="390">
        <v>45292</v>
      </c>
      <c r="D167" s="98" t="s">
        <v>105</v>
      </c>
      <c r="E167" s="391" t="s">
        <v>229</v>
      </c>
      <c r="F167" s="174">
        <v>1905.48</v>
      </c>
      <c r="G167" s="98" t="s">
        <v>1256</v>
      </c>
      <c r="H167" s="98" t="s">
        <v>129</v>
      </c>
      <c r="I167" s="95" t="s">
        <v>1769</v>
      </c>
      <c r="J167" s="131" t="s">
        <v>1259</v>
      </c>
      <c r="K167" s="131" t="s">
        <v>1540</v>
      </c>
      <c r="L167" s="132" t="s">
        <v>1081</v>
      </c>
      <c r="M167" s="131" t="s">
        <v>1770</v>
      </c>
      <c r="N167" s="134">
        <v>45322</v>
      </c>
      <c r="O167" s="95" t="s">
        <v>452</v>
      </c>
      <c r="P167" s="131" t="s">
        <v>1259</v>
      </c>
      <c r="Q167" s="381"/>
      <c r="R167" s="381"/>
      <c r="S167" s="381"/>
    </row>
    <row r="168" spans="1:19" ht="35.15" customHeight="1" x14ac:dyDescent="0.25">
      <c r="A168" s="389">
        <f>IF(B168="","",ROW()-ROW($A$3)+'Diário 1º PA'!$P$1)</f>
        <v>438</v>
      </c>
      <c r="B168" s="149">
        <v>45331</v>
      </c>
      <c r="C168" s="390">
        <v>45323</v>
      </c>
      <c r="D168" s="98" t="s">
        <v>94</v>
      </c>
      <c r="E168" s="391" t="s">
        <v>190</v>
      </c>
      <c r="F168" s="174">
        <v>90</v>
      </c>
      <c r="G168" s="392" t="s">
        <v>1771</v>
      </c>
      <c r="H168" s="98" t="s">
        <v>118</v>
      </c>
      <c r="I168" s="95" t="s">
        <v>1772</v>
      </c>
      <c r="J168" s="131" t="s">
        <v>1446</v>
      </c>
      <c r="K168" s="131" t="s">
        <v>1114</v>
      </c>
      <c r="L168" s="132" t="s">
        <v>1534</v>
      </c>
      <c r="M168" s="131" t="s">
        <v>1773</v>
      </c>
      <c r="N168" s="134">
        <v>45336</v>
      </c>
      <c r="O168" s="95" t="s">
        <v>452</v>
      </c>
      <c r="P168" s="131" t="s">
        <v>1446</v>
      </c>
      <c r="Q168" s="381"/>
      <c r="R168" s="381"/>
      <c r="S168" s="381"/>
    </row>
    <row r="169" spans="1:19" ht="35.15" customHeight="1" x14ac:dyDescent="0.25">
      <c r="A169" s="389">
        <f>IF(B169="","",ROW()-ROW($A$3)+'Diário 1º PA'!$P$1)</f>
        <v>439</v>
      </c>
      <c r="B169" s="149">
        <v>45331</v>
      </c>
      <c r="C169" s="390">
        <v>45323</v>
      </c>
      <c r="D169" s="95" t="s">
        <v>105</v>
      </c>
      <c r="E169" s="391" t="s">
        <v>283</v>
      </c>
      <c r="F169" s="174">
        <v>2</v>
      </c>
      <c r="G169" s="95" t="s">
        <v>1774</v>
      </c>
      <c r="H169" s="98" t="s">
        <v>118</v>
      </c>
      <c r="I169" s="95" t="s">
        <v>117</v>
      </c>
      <c r="J169" s="131" t="s">
        <v>79</v>
      </c>
      <c r="K169" s="131" t="s">
        <v>1558</v>
      </c>
      <c r="L169" s="132" t="s">
        <v>117</v>
      </c>
      <c r="M169" s="131" t="s">
        <v>117</v>
      </c>
      <c r="N169" s="134" t="s">
        <v>117</v>
      </c>
      <c r="O169" s="95" t="s">
        <v>452</v>
      </c>
      <c r="P169" s="131" t="s">
        <v>79</v>
      </c>
      <c r="Q169" s="381"/>
      <c r="R169" s="381"/>
      <c r="S169" s="381"/>
    </row>
    <row r="170" spans="1:19" ht="35.15" customHeight="1" x14ac:dyDescent="0.25">
      <c r="A170" s="389">
        <f>IF(B170="","",ROW()-ROW($A$3)+'Diário 1º PA'!$P$1)</f>
        <v>440</v>
      </c>
      <c r="B170" s="149">
        <v>45336</v>
      </c>
      <c r="C170" s="390">
        <v>45323</v>
      </c>
      <c r="D170" s="98" t="s">
        <v>105</v>
      </c>
      <c r="E170" s="391" t="s">
        <v>337</v>
      </c>
      <c r="F170" s="174">
        <v>209.86</v>
      </c>
      <c r="G170" s="95" t="s">
        <v>1185</v>
      </c>
      <c r="H170" s="98" t="s">
        <v>120</v>
      </c>
      <c r="I170" s="95" t="s">
        <v>1529</v>
      </c>
      <c r="J170" s="131" t="s">
        <v>1189</v>
      </c>
      <c r="K170" s="131" t="s">
        <v>1072</v>
      </c>
      <c r="L170" s="132" t="s">
        <v>1530</v>
      </c>
      <c r="M170" s="131">
        <v>5868190</v>
      </c>
      <c r="N170" s="134">
        <v>45340</v>
      </c>
      <c r="O170" s="95" t="s">
        <v>452</v>
      </c>
      <c r="P170" s="131" t="s">
        <v>1189</v>
      </c>
      <c r="Q170" s="381"/>
      <c r="R170" s="381"/>
      <c r="S170" s="381"/>
    </row>
    <row r="171" spans="1:19" ht="35.15" customHeight="1" x14ac:dyDescent="0.25">
      <c r="A171" s="389">
        <f>IF(B171="","",ROW()-ROW($A$3)+'Diário 1º PA'!$P$1)</f>
        <v>441</v>
      </c>
      <c r="B171" s="149">
        <v>45336</v>
      </c>
      <c r="C171" s="390">
        <v>45323</v>
      </c>
      <c r="D171" s="98" t="s">
        <v>105</v>
      </c>
      <c r="E171" s="391" t="s">
        <v>337</v>
      </c>
      <c r="F171" s="174">
        <v>285.08999999999997</v>
      </c>
      <c r="G171" s="95" t="s">
        <v>1185</v>
      </c>
      <c r="H171" s="98" t="s">
        <v>120</v>
      </c>
      <c r="I171" s="95" t="s">
        <v>1529</v>
      </c>
      <c r="J171" s="131" t="s">
        <v>1189</v>
      </c>
      <c r="K171" s="131" t="s">
        <v>1072</v>
      </c>
      <c r="L171" s="132" t="s">
        <v>1530</v>
      </c>
      <c r="M171" s="131">
        <v>5868251</v>
      </c>
      <c r="N171" s="134">
        <v>45340</v>
      </c>
      <c r="O171" s="95" t="s">
        <v>452</v>
      </c>
      <c r="P171" s="131" t="s">
        <v>1189</v>
      </c>
      <c r="Q171" s="381"/>
      <c r="R171" s="381"/>
      <c r="S171" s="381"/>
    </row>
    <row r="172" spans="1:19" ht="35.15" customHeight="1" x14ac:dyDescent="0.25">
      <c r="A172" s="389">
        <f>IF(B172="","",ROW()-ROW($A$3)+'Diário 1º PA'!$P$1)</f>
        <v>442</v>
      </c>
      <c r="B172" s="149">
        <v>45336</v>
      </c>
      <c r="C172" s="390">
        <v>45323</v>
      </c>
      <c r="D172" s="95" t="s">
        <v>105</v>
      </c>
      <c r="E172" s="391" t="s">
        <v>337</v>
      </c>
      <c r="F172" s="174">
        <v>88.95</v>
      </c>
      <c r="G172" s="95" t="s">
        <v>1185</v>
      </c>
      <c r="H172" s="98" t="s">
        <v>123</v>
      </c>
      <c r="I172" s="95" t="s">
        <v>1535</v>
      </c>
      <c r="J172" s="131" t="s">
        <v>1202</v>
      </c>
      <c r="K172" s="131" t="s">
        <v>1072</v>
      </c>
      <c r="L172" s="132" t="s">
        <v>1534</v>
      </c>
      <c r="M172" s="131" t="s">
        <v>1775</v>
      </c>
      <c r="N172" s="134">
        <v>45336</v>
      </c>
      <c r="O172" s="95" t="s">
        <v>452</v>
      </c>
      <c r="P172" s="131" t="s">
        <v>1202</v>
      </c>
      <c r="Q172" s="381"/>
      <c r="R172" s="381"/>
      <c r="S172" s="381"/>
    </row>
    <row r="173" spans="1:19" ht="35.15" customHeight="1" x14ac:dyDescent="0.25">
      <c r="A173" s="389">
        <f>IF(B173="","",ROW()-ROW($A$3)+'Diário 1º PA'!$P$1)</f>
        <v>443</v>
      </c>
      <c r="B173" s="149">
        <v>45336</v>
      </c>
      <c r="C173" s="390">
        <v>45292</v>
      </c>
      <c r="D173" s="98" t="s">
        <v>105</v>
      </c>
      <c r="E173" s="391" t="s">
        <v>235</v>
      </c>
      <c r="F173" s="174">
        <v>129.9</v>
      </c>
      <c r="G173" s="363" t="s">
        <v>1776</v>
      </c>
      <c r="H173" s="98" t="s">
        <v>124</v>
      </c>
      <c r="I173" s="95" t="s">
        <v>1777</v>
      </c>
      <c r="J173" s="131" t="s">
        <v>1217</v>
      </c>
      <c r="K173" s="131" t="s">
        <v>1540</v>
      </c>
      <c r="L173" s="132" t="s">
        <v>1081</v>
      </c>
      <c r="M173" s="131">
        <v>1034395</v>
      </c>
      <c r="N173" s="134">
        <v>45332</v>
      </c>
      <c r="O173" s="95" t="s">
        <v>452</v>
      </c>
      <c r="P173" s="131" t="s">
        <v>1217</v>
      </c>
      <c r="Q173" s="381"/>
      <c r="R173" s="381"/>
      <c r="S173" s="381"/>
    </row>
    <row r="174" spans="1:19" ht="35.15" customHeight="1" x14ac:dyDescent="0.25">
      <c r="A174" s="389">
        <f>IF(B174="","",ROW()-ROW($A$3)+'Diário 1º PA'!$P$1)</f>
        <v>444</v>
      </c>
      <c r="B174" s="149">
        <v>45336</v>
      </c>
      <c r="C174" s="393">
        <v>45323</v>
      </c>
      <c r="D174" s="95" t="s">
        <v>94</v>
      </c>
      <c r="E174" s="391" t="s">
        <v>211</v>
      </c>
      <c r="F174" s="174">
        <v>598.79999999999995</v>
      </c>
      <c r="G174" s="363" t="s">
        <v>1778</v>
      </c>
      <c r="H174" s="98" t="s">
        <v>134</v>
      </c>
      <c r="I174" s="95" t="s">
        <v>1779</v>
      </c>
      <c r="J174" s="131" t="s">
        <v>1780</v>
      </c>
      <c r="K174" s="131" t="s">
        <v>1540</v>
      </c>
      <c r="L174" s="132" t="s">
        <v>1081</v>
      </c>
      <c r="M174" s="131">
        <v>807462</v>
      </c>
      <c r="N174" s="134">
        <v>45332</v>
      </c>
      <c r="O174" s="95" t="s">
        <v>452</v>
      </c>
      <c r="P174" s="131" t="s">
        <v>1780</v>
      </c>
      <c r="Q174" s="381"/>
      <c r="R174" s="381"/>
      <c r="S174" s="381"/>
    </row>
    <row r="175" spans="1:19" ht="35.15" customHeight="1" x14ac:dyDescent="0.25">
      <c r="A175" s="389">
        <f>IF(B175="","",ROW()-ROW($A$3)+'Diário 1º PA'!$P$1)</f>
        <v>445</v>
      </c>
      <c r="B175" s="149">
        <v>45336</v>
      </c>
      <c r="C175" s="390">
        <v>45292</v>
      </c>
      <c r="D175" s="95" t="s">
        <v>105</v>
      </c>
      <c r="E175" s="391" t="s">
        <v>219</v>
      </c>
      <c r="F175" s="174">
        <v>4643.03</v>
      </c>
      <c r="G175" s="98" t="s">
        <v>1561</v>
      </c>
      <c r="H175" s="98" t="s">
        <v>125</v>
      </c>
      <c r="I175" s="95" t="s">
        <v>1781</v>
      </c>
      <c r="J175" s="131" t="s">
        <v>1210</v>
      </c>
      <c r="K175" s="131" t="s">
        <v>1540</v>
      </c>
      <c r="L175" s="132" t="s">
        <v>1081</v>
      </c>
      <c r="M175" s="131">
        <v>24157</v>
      </c>
      <c r="N175" s="134">
        <v>45332</v>
      </c>
      <c r="O175" s="95" t="s">
        <v>452</v>
      </c>
      <c r="P175" s="131" t="s">
        <v>1210</v>
      </c>
      <c r="Q175" s="381"/>
      <c r="R175" s="381"/>
      <c r="S175" s="381"/>
    </row>
    <row r="176" spans="1:19" ht="35.15" customHeight="1" x14ac:dyDescent="0.25">
      <c r="A176" s="389">
        <f>IF(B176="","",ROW()-ROW($A$3)+'Diário 1º PA'!$P$1)</f>
        <v>446</v>
      </c>
      <c r="B176" s="149">
        <v>45336</v>
      </c>
      <c r="C176" s="393">
        <v>45323</v>
      </c>
      <c r="D176" s="95" t="s">
        <v>94</v>
      </c>
      <c r="E176" s="391" t="s">
        <v>211</v>
      </c>
      <c r="F176" s="174">
        <v>623.75</v>
      </c>
      <c r="G176" s="363" t="s">
        <v>1778</v>
      </c>
      <c r="H176" s="98" t="s">
        <v>136</v>
      </c>
      <c r="I176" s="95" t="s">
        <v>1779</v>
      </c>
      <c r="J176" s="131" t="s">
        <v>1780</v>
      </c>
      <c r="K176" s="131" t="s">
        <v>1540</v>
      </c>
      <c r="L176" s="132" t="s">
        <v>1081</v>
      </c>
      <c r="M176" s="131">
        <v>807492</v>
      </c>
      <c r="N176" s="134">
        <v>45332</v>
      </c>
      <c r="O176" s="95" t="s">
        <v>452</v>
      </c>
      <c r="P176" s="131" t="s">
        <v>1780</v>
      </c>
      <c r="Q176" s="381"/>
      <c r="R176" s="381"/>
      <c r="S176" s="381"/>
    </row>
    <row r="177" spans="1:19" ht="35.15" customHeight="1" x14ac:dyDescent="0.25">
      <c r="A177" s="389">
        <f>IF(B177="","",ROW()-ROW($A$3)+'Diário 1º PA'!$P$1)</f>
        <v>447</v>
      </c>
      <c r="B177" s="149">
        <v>45336</v>
      </c>
      <c r="C177" s="390">
        <v>45323</v>
      </c>
      <c r="D177" s="98" t="s">
        <v>105</v>
      </c>
      <c r="E177" s="391" t="s">
        <v>295</v>
      </c>
      <c r="F177" s="174">
        <v>1552.82</v>
      </c>
      <c r="G177" s="363" t="s">
        <v>1748</v>
      </c>
      <c r="H177" s="98" t="s">
        <v>137</v>
      </c>
      <c r="I177" s="95" t="s">
        <v>1749</v>
      </c>
      <c r="J177" s="131" t="s">
        <v>1750</v>
      </c>
      <c r="K177" s="131" t="s">
        <v>1540</v>
      </c>
      <c r="L177" s="132" t="s">
        <v>1081</v>
      </c>
      <c r="M177" s="131">
        <v>20314919</v>
      </c>
      <c r="N177" s="134">
        <v>45327</v>
      </c>
      <c r="O177" s="95" t="s">
        <v>452</v>
      </c>
      <c r="P177" s="131" t="s">
        <v>1750</v>
      </c>
      <c r="Q177" s="381"/>
      <c r="R177" s="381"/>
      <c r="S177" s="381"/>
    </row>
    <row r="178" spans="1:19" ht="35.15" customHeight="1" x14ac:dyDescent="0.25">
      <c r="A178" s="389">
        <f>IF(B178="","",ROW()-ROW($A$3)+'Diário 1º PA'!$P$1)</f>
        <v>448</v>
      </c>
      <c r="B178" s="149">
        <v>45336</v>
      </c>
      <c r="C178" s="393">
        <v>45323</v>
      </c>
      <c r="D178" s="95" t="s">
        <v>94</v>
      </c>
      <c r="E178" s="391" t="s">
        <v>211</v>
      </c>
      <c r="F178" s="174">
        <v>474.05</v>
      </c>
      <c r="G178" s="363" t="s">
        <v>1778</v>
      </c>
      <c r="H178" s="98" t="s">
        <v>135</v>
      </c>
      <c r="I178" s="95" t="s">
        <v>1779</v>
      </c>
      <c r="J178" s="131" t="s">
        <v>1780</v>
      </c>
      <c r="K178" s="131" t="s">
        <v>1540</v>
      </c>
      <c r="L178" s="132" t="s">
        <v>1081</v>
      </c>
      <c r="M178" s="131">
        <v>807528</v>
      </c>
      <c r="N178" s="134">
        <v>45332</v>
      </c>
      <c r="O178" s="95" t="s">
        <v>452</v>
      </c>
      <c r="P178" s="131" t="s">
        <v>1780</v>
      </c>
      <c r="Q178" s="381"/>
      <c r="R178" s="381"/>
      <c r="S178" s="381"/>
    </row>
    <row r="179" spans="1:19" ht="35.15" customHeight="1" x14ac:dyDescent="0.25">
      <c r="A179" s="389">
        <f>IF(B179="","",ROW()-ROW($A$3)+'Diário 1º PA'!$P$1)</f>
        <v>449</v>
      </c>
      <c r="B179" s="149">
        <v>45336</v>
      </c>
      <c r="C179" s="390">
        <v>45323</v>
      </c>
      <c r="D179" s="98" t="s">
        <v>105</v>
      </c>
      <c r="E179" s="391" t="s">
        <v>355</v>
      </c>
      <c r="F179" s="174">
        <v>582.75</v>
      </c>
      <c r="G179" s="392" t="s">
        <v>1751</v>
      </c>
      <c r="H179" s="98" t="s">
        <v>137</v>
      </c>
      <c r="I179" s="95" t="s">
        <v>1749</v>
      </c>
      <c r="J179" s="131" t="s">
        <v>1750</v>
      </c>
      <c r="K179" s="131" t="s">
        <v>1540</v>
      </c>
      <c r="L179" s="132" t="s">
        <v>1081</v>
      </c>
      <c r="M179" s="131">
        <v>20314920</v>
      </c>
      <c r="N179" s="134">
        <v>45327</v>
      </c>
      <c r="O179" s="95" t="s">
        <v>452</v>
      </c>
      <c r="P179" s="131" t="s">
        <v>1750</v>
      </c>
      <c r="Q179" s="381"/>
      <c r="R179" s="381"/>
      <c r="S179" s="381"/>
    </row>
    <row r="180" spans="1:19" ht="35.15" customHeight="1" x14ac:dyDescent="0.25">
      <c r="A180" s="389">
        <f>IF(B180="","",ROW()-ROW($A$3)+'Diário 1º PA'!$P$1)</f>
        <v>450</v>
      </c>
      <c r="B180" s="149">
        <v>45336</v>
      </c>
      <c r="C180" s="390">
        <v>45292</v>
      </c>
      <c r="D180" s="98" t="s">
        <v>105</v>
      </c>
      <c r="E180" s="391" t="s">
        <v>279</v>
      </c>
      <c r="F180" s="174">
        <v>222.4</v>
      </c>
      <c r="G180" s="363" t="s">
        <v>1782</v>
      </c>
      <c r="H180" s="98" t="s">
        <v>117</v>
      </c>
      <c r="I180" s="95" t="s">
        <v>1783</v>
      </c>
      <c r="J180" s="131" t="s">
        <v>1784</v>
      </c>
      <c r="K180" s="131" t="s">
        <v>1540</v>
      </c>
      <c r="L180" s="132" t="s">
        <v>1081</v>
      </c>
      <c r="M180" s="131">
        <v>1950339</v>
      </c>
      <c r="N180" s="134">
        <v>45336</v>
      </c>
      <c r="O180" s="95" t="s">
        <v>452</v>
      </c>
      <c r="P180" s="131" t="s">
        <v>1784</v>
      </c>
      <c r="Q180" s="381"/>
      <c r="R180" s="381"/>
      <c r="S180" s="381"/>
    </row>
    <row r="181" spans="1:19" ht="35.15" customHeight="1" x14ac:dyDescent="0.25">
      <c r="A181" s="389">
        <f>IF(B181="","",ROW()-ROW($A$3)+'Diário 1º PA'!$P$1)</f>
        <v>451</v>
      </c>
      <c r="B181" s="149">
        <v>45336</v>
      </c>
      <c r="C181" s="393">
        <v>45323</v>
      </c>
      <c r="D181" s="95" t="s">
        <v>94</v>
      </c>
      <c r="E181" s="391" t="s">
        <v>211</v>
      </c>
      <c r="F181" s="174">
        <v>548.9</v>
      </c>
      <c r="G181" s="363" t="s">
        <v>1778</v>
      </c>
      <c r="H181" s="98" t="s">
        <v>137</v>
      </c>
      <c r="I181" s="95" t="s">
        <v>1779</v>
      </c>
      <c r="J181" s="131" t="s">
        <v>1780</v>
      </c>
      <c r="K181" s="131" t="s">
        <v>1540</v>
      </c>
      <c r="L181" s="132" t="s">
        <v>1081</v>
      </c>
      <c r="M181" s="131">
        <v>807534</v>
      </c>
      <c r="N181" s="134">
        <v>45332</v>
      </c>
      <c r="O181" s="95" t="s">
        <v>452</v>
      </c>
      <c r="P181" s="131" t="s">
        <v>1780</v>
      </c>
      <c r="Q181" s="381"/>
      <c r="R181" s="381"/>
      <c r="S181" s="381"/>
    </row>
    <row r="182" spans="1:19" ht="35.15" customHeight="1" x14ac:dyDescent="0.25">
      <c r="A182" s="389">
        <f>IF(B182="","",ROW()-ROW($A$3)+'Diário 1º PA'!$P$1)</f>
        <v>452</v>
      </c>
      <c r="B182" s="149">
        <v>45336</v>
      </c>
      <c r="C182" s="390">
        <v>45292</v>
      </c>
      <c r="D182" s="98" t="s">
        <v>105</v>
      </c>
      <c r="E182" s="391" t="s">
        <v>279</v>
      </c>
      <c r="F182" s="174">
        <v>2017.14</v>
      </c>
      <c r="G182" s="363" t="s">
        <v>1782</v>
      </c>
      <c r="H182" s="98" t="s">
        <v>117</v>
      </c>
      <c r="I182" s="95" t="s">
        <v>1783</v>
      </c>
      <c r="J182" s="131" t="s">
        <v>1784</v>
      </c>
      <c r="K182" s="131" t="s">
        <v>1540</v>
      </c>
      <c r="L182" s="132" t="s">
        <v>1081</v>
      </c>
      <c r="M182" s="131">
        <v>1949633</v>
      </c>
      <c r="N182" s="134">
        <v>45336</v>
      </c>
      <c r="O182" s="95" t="s">
        <v>452</v>
      </c>
      <c r="P182" s="131" t="s">
        <v>1784</v>
      </c>
      <c r="Q182" s="381"/>
      <c r="R182" s="381"/>
      <c r="S182" s="381"/>
    </row>
    <row r="183" spans="1:19" ht="35.15" customHeight="1" x14ac:dyDescent="0.25">
      <c r="A183" s="389"/>
      <c r="B183" s="149">
        <v>45336</v>
      </c>
      <c r="C183" s="393">
        <v>45323</v>
      </c>
      <c r="D183" s="95" t="s">
        <v>94</v>
      </c>
      <c r="E183" s="391" t="s">
        <v>203</v>
      </c>
      <c r="F183" s="174">
        <v>168</v>
      </c>
      <c r="G183" s="363" t="s">
        <v>1778</v>
      </c>
      <c r="H183" s="98" t="s">
        <v>134</v>
      </c>
      <c r="I183" s="95" t="s">
        <v>1785</v>
      </c>
      <c r="J183" s="131" t="s">
        <v>1786</v>
      </c>
      <c r="K183" s="131" t="s">
        <v>1540</v>
      </c>
      <c r="L183" s="132" t="s">
        <v>1081</v>
      </c>
      <c r="M183" s="131">
        <v>8285</v>
      </c>
      <c r="N183" s="134">
        <v>45332</v>
      </c>
      <c r="O183" s="95" t="s">
        <v>452</v>
      </c>
      <c r="P183" s="131" t="s">
        <v>1786</v>
      </c>
      <c r="Q183" s="381"/>
      <c r="R183" s="381"/>
      <c r="S183" s="381"/>
    </row>
    <row r="184" spans="1:19" ht="35.15" customHeight="1" x14ac:dyDescent="0.25">
      <c r="A184" s="389"/>
      <c r="B184" s="149">
        <v>45336</v>
      </c>
      <c r="C184" s="393">
        <v>45323</v>
      </c>
      <c r="D184" s="95" t="s">
        <v>94</v>
      </c>
      <c r="E184" s="391" t="s">
        <v>203</v>
      </c>
      <c r="F184" s="174">
        <v>82</v>
      </c>
      <c r="G184" s="363" t="s">
        <v>1778</v>
      </c>
      <c r="H184" s="98" t="s">
        <v>134</v>
      </c>
      <c r="I184" s="95" t="s">
        <v>1787</v>
      </c>
      <c r="J184" s="131" t="s">
        <v>1786</v>
      </c>
      <c r="K184" s="131" t="s">
        <v>1540</v>
      </c>
      <c r="L184" s="132" t="s">
        <v>1081</v>
      </c>
      <c r="M184" s="131">
        <v>8340</v>
      </c>
      <c r="N184" s="134">
        <v>45332</v>
      </c>
      <c r="O184" s="95" t="s">
        <v>452</v>
      </c>
      <c r="P184" s="131" t="s">
        <v>1786</v>
      </c>
      <c r="Q184" s="381"/>
      <c r="R184" s="381"/>
      <c r="S184" s="381"/>
    </row>
    <row r="185" spans="1:19" ht="35.15" customHeight="1" x14ac:dyDescent="0.25">
      <c r="A185" s="389">
        <f>IF(B185="","",ROW()-ROW($A$3)+'Diário 1º PA'!$P$1)</f>
        <v>455</v>
      </c>
      <c r="B185" s="149">
        <v>45336</v>
      </c>
      <c r="C185" s="390">
        <v>45292</v>
      </c>
      <c r="D185" s="98" t="s">
        <v>105</v>
      </c>
      <c r="E185" s="391" t="s">
        <v>219</v>
      </c>
      <c r="F185" s="174">
        <v>11733.12</v>
      </c>
      <c r="G185" s="392" t="s">
        <v>1788</v>
      </c>
      <c r="H185" s="98" t="s">
        <v>119</v>
      </c>
      <c r="I185" s="95" t="s">
        <v>1207</v>
      </c>
      <c r="J185" s="131" t="s">
        <v>1208</v>
      </c>
      <c r="K185" s="131" t="s">
        <v>1540</v>
      </c>
      <c r="L185" s="132" t="s">
        <v>1081</v>
      </c>
      <c r="M185" s="131">
        <v>21540</v>
      </c>
      <c r="N185" s="134">
        <v>45336</v>
      </c>
      <c r="O185" s="95" t="s">
        <v>452</v>
      </c>
      <c r="P185" s="131" t="s">
        <v>1208</v>
      </c>
      <c r="Q185" s="381"/>
      <c r="R185" s="381"/>
      <c r="S185" s="381"/>
    </row>
    <row r="186" spans="1:19" ht="35.15" customHeight="1" x14ac:dyDescent="0.25">
      <c r="A186" s="389">
        <f>IF(B186="","",ROW()-ROW($A$3)+'Diário 1º PA'!$P$1)</f>
        <v>456</v>
      </c>
      <c r="B186" s="149">
        <v>45336</v>
      </c>
      <c r="C186" s="393">
        <v>45323</v>
      </c>
      <c r="D186" s="95" t="s">
        <v>94</v>
      </c>
      <c r="E186" s="391" t="s">
        <v>203</v>
      </c>
      <c r="F186" s="174">
        <v>29</v>
      </c>
      <c r="G186" s="363" t="s">
        <v>1778</v>
      </c>
      <c r="H186" s="98" t="s">
        <v>134</v>
      </c>
      <c r="I186" s="95" t="s">
        <v>1789</v>
      </c>
      <c r="J186" s="131" t="s">
        <v>1786</v>
      </c>
      <c r="K186" s="131" t="s">
        <v>1540</v>
      </c>
      <c r="L186" s="132" t="s">
        <v>1081</v>
      </c>
      <c r="M186" s="131">
        <v>11706</v>
      </c>
      <c r="N186" s="134">
        <v>45332</v>
      </c>
      <c r="O186" s="95" t="s">
        <v>452</v>
      </c>
      <c r="P186" s="131" t="s">
        <v>1786</v>
      </c>
      <c r="Q186" s="381"/>
      <c r="R186" s="381"/>
      <c r="S186" s="381"/>
    </row>
    <row r="187" spans="1:19" ht="35.15" customHeight="1" x14ac:dyDescent="0.25">
      <c r="A187" s="389">
        <f>IF(B187="","",ROW()-ROW($A$3)+'Diário 1º PA'!$P$1)</f>
        <v>457</v>
      </c>
      <c r="B187" s="149">
        <v>45336</v>
      </c>
      <c r="C187" s="390">
        <v>45292</v>
      </c>
      <c r="D187" s="98" t="s">
        <v>105</v>
      </c>
      <c r="E187" s="391" t="s">
        <v>229</v>
      </c>
      <c r="F187" s="174">
        <v>296.37</v>
      </c>
      <c r="G187" s="98" t="s">
        <v>1256</v>
      </c>
      <c r="H187" s="98" t="s">
        <v>125</v>
      </c>
      <c r="I187" s="95" t="s">
        <v>1769</v>
      </c>
      <c r="J187" s="131" t="s">
        <v>1259</v>
      </c>
      <c r="K187" s="131" t="s">
        <v>1540</v>
      </c>
      <c r="L187" s="132" t="s">
        <v>1081</v>
      </c>
      <c r="M187" s="131" t="s">
        <v>1790</v>
      </c>
      <c r="N187" s="134">
        <v>45336</v>
      </c>
      <c r="O187" s="95" t="s">
        <v>452</v>
      </c>
      <c r="P187" s="131" t="s">
        <v>1259</v>
      </c>
      <c r="Q187" s="381"/>
      <c r="R187" s="381"/>
      <c r="S187" s="381"/>
    </row>
    <row r="188" spans="1:19" ht="35.15" customHeight="1" x14ac:dyDescent="0.25">
      <c r="A188" s="389">
        <f>IF(B188="","",ROW()-ROW($A$3)+'Diário 1º PA'!$P$1)</f>
        <v>458</v>
      </c>
      <c r="B188" s="149">
        <v>45336</v>
      </c>
      <c r="C188" s="390">
        <v>45323</v>
      </c>
      <c r="D188" s="98" t="s">
        <v>105</v>
      </c>
      <c r="E188" s="391" t="s">
        <v>257</v>
      </c>
      <c r="F188" s="174">
        <v>1000</v>
      </c>
      <c r="G188" s="363" t="s">
        <v>1698</v>
      </c>
      <c r="H188" s="98" t="s">
        <v>117</v>
      </c>
      <c r="I188" s="95" t="s">
        <v>1791</v>
      </c>
      <c r="J188" s="131" t="s">
        <v>1255</v>
      </c>
      <c r="K188" s="131" t="s">
        <v>1540</v>
      </c>
      <c r="L188" s="132" t="s">
        <v>1081</v>
      </c>
      <c r="M188" s="131">
        <v>340742691</v>
      </c>
      <c r="N188" s="134">
        <v>45336</v>
      </c>
      <c r="O188" s="95" t="s">
        <v>452</v>
      </c>
      <c r="P188" s="131" t="s">
        <v>1255</v>
      </c>
      <c r="Q188" s="381"/>
      <c r="R188" s="381"/>
      <c r="S188" s="381"/>
    </row>
    <row r="189" spans="1:19" ht="35.15" customHeight="1" x14ac:dyDescent="0.25">
      <c r="A189" s="389">
        <f>IF(B189="","",ROW()-ROW($A$3)+'Diário 1º PA'!$P$1)</f>
        <v>459</v>
      </c>
      <c r="B189" s="149">
        <v>45336</v>
      </c>
      <c r="C189" s="393">
        <v>45323</v>
      </c>
      <c r="D189" s="95" t="s">
        <v>94</v>
      </c>
      <c r="E189" s="391" t="s">
        <v>203</v>
      </c>
      <c r="F189" s="174">
        <v>1400</v>
      </c>
      <c r="G189" s="363" t="s">
        <v>1778</v>
      </c>
      <c r="H189" s="98" t="s">
        <v>134</v>
      </c>
      <c r="I189" s="95" t="s">
        <v>1789</v>
      </c>
      <c r="J189" s="131" t="s">
        <v>1786</v>
      </c>
      <c r="K189" s="131" t="s">
        <v>1540</v>
      </c>
      <c r="L189" s="132" t="s">
        <v>1081</v>
      </c>
      <c r="M189" s="131">
        <v>12175</v>
      </c>
      <c r="N189" s="134">
        <v>45332</v>
      </c>
      <c r="O189" s="95" t="s">
        <v>452</v>
      </c>
      <c r="P189" s="131" t="s">
        <v>1786</v>
      </c>
      <c r="Q189" s="381"/>
      <c r="R189" s="381"/>
      <c r="S189" s="381"/>
    </row>
    <row r="190" spans="1:19" ht="35.15" customHeight="1" x14ac:dyDescent="0.25">
      <c r="A190" s="389">
        <f>IF(B190="","",ROW()-ROW($A$3)+'Diário 1º PA'!$P$1)</f>
        <v>460</v>
      </c>
      <c r="B190" s="149">
        <v>45336</v>
      </c>
      <c r="C190" s="393">
        <v>45323</v>
      </c>
      <c r="D190" s="95" t="s">
        <v>94</v>
      </c>
      <c r="E190" s="391" t="s">
        <v>203</v>
      </c>
      <c r="F190" s="174">
        <v>812</v>
      </c>
      <c r="G190" s="363" t="s">
        <v>1778</v>
      </c>
      <c r="H190" s="98" t="s">
        <v>136</v>
      </c>
      <c r="I190" s="95" t="s">
        <v>1789</v>
      </c>
      <c r="J190" s="131" t="s">
        <v>1786</v>
      </c>
      <c r="K190" s="131" t="s">
        <v>1540</v>
      </c>
      <c r="L190" s="132" t="s">
        <v>1081</v>
      </c>
      <c r="M190" s="131">
        <v>11703</v>
      </c>
      <c r="N190" s="134">
        <v>45332</v>
      </c>
      <c r="O190" s="95" t="s">
        <v>452</v>
      </c>
      <c r="P190" s="131" t="s">
        <v>1786</v>
      </c>
      <c r="Q190" s="381"/>
      <c r="R190" s="381"/>
      <c r="S190" s="381"/>
    </row>
    <row r="191" spans="1:19" ht="35.15" customHeight="1" x14ac:dyDescent="0.25">
      <c r="A191" s="389">
        <f>IF(B191="","",ROW()-ROW($A$3)+'Diário 1º PA'!$P$1)</f>
        <v>461</v>
      </c>
      <c r="B191" s="149">
        <v>45336</v>
      </c>
      <c r="C191" s="390">
        <v>45292</v>
      </c>
      <c r="D191" s="98" t="s">
        <v>105</v>
      </c>
      <c r="E191" s="391" t="s">
        <v>229</v>
      </c>
      <c r="F191" s="174">
        <v>1043.18</v>
      </c>
      <c r="G191" s="98" t="s">
        <v>1256</v>
      </c>
      <c r="H191" s="98" t="s">
        <v>127</v>
      </c>
      <c r="I191" s="95" t="s">
        <v>1769</v>
      </c>
      <c r="J191" s="131" t="s">
        <v>1259</v>
      </c>
      <c r="K191" s="131" t="s">
        <v>1540</v>
      </c>
      <c r="L191" s="132" t="s">
        <v>1081</v>
      </c>
      <c r="M191" s="131" t="s">
        <v>1792</v>
      </c>
      <c r="N191" s="134">
        <v>45336</v>
      </c>
      <c r="O191" s="95" t="s">
        <v>452</v>
      </c>
      <c r="P191" s="131" t="s">
        <v>1259</v>
      </c>
      <c r="Q191" s="381"/>
      <c r="R191" s="381"/>
      <c r="S191" s="381"/>
    </row>
    <row r="192" spans="1:19" ht="35.15" customHeight="1" x14ac:dyDescent="0.25">
      <c r="A192" s="389">
        <f>IF(B192="","",ROW()-ROW($A$3)+'Diário 1º PA'!$P$1)</f>
        <v>462</v>
      </c>
      <c r="B192" s="149">
        <v>45336</v>
      </c>
      <c r="C192" s="393">
        <v>45323</v>
      </c>
      <c r="D192" s="95" t="s">
        <v>94</v>
      </c>
      <c r="E192" s="391" t="s">
        <v>203</v>
      </c>
      <c r="F192" s="174">
        <v>609</v>
      </c>
      <c r="G192" s="363" t="s">
        <v>1778</v>
      </c>
      <c r="H192" s="98" t="s">
        <v>135</v>
      </c>
      <c r="I192" s="95" t="s">
        <v>1789</v>
      </c>
      <c r="J192" s="131" t="s">
        <v>1786</v>
      </c>
      <c r="K192" s="131" t="s">
        <v>1540</v>
      </c>
      <c r="L192" s="132" t="s">
        <v>1081</v>
      </c>
      <c r="M192" s="131">
        <v>11705</v>
      </c>
      <c r="N192" s="134">
        <v>45332</v>
      </c>
      <c r="O192" s="95" t="s">
        <v>452</v>
      </c>
      <c r="P192" s="131" t="s">
        <v>1786</v>
      </c>
      <c r="Q192" s="381"/>
      <c r="R192" s="381"/>
      <c r="S192" s="381"/>
    </row>
    <row r="193" spans="1:19" ht="35.15" customHeight="1" x14ac:dyDescent="0.25">
      <c r="A193" s="389">
        <f>IF(B193="","",ROW()-ROW($A$3)+'Diário 1º PA'!$P$1)</f>
        <v>463</v>
      </c>
      <c r="B193" s="149">
        <v>45336</v>
      </c>
      <c r="C193" s="393">
        <v>45323</v>
      </c>
      <c r="D193" s="95" t="s">
        <v>94</v>
      </c>
      <c r="E193" s="391" t="s">
        <v>203</v>
      </c>
      <c r="F193" s="174">
        <v>667</v>
      </c>
      <c r="G193" s="363" t="s">
        <v>1778</v>
      </c>
      <c r="H193" s="98" t="s">
        <v>137</v>
      </c>
      <c r="I193" s="95" t="s">
        <v>1789</v>
      </c>
      <c r="J193" s="131" t="s">
        <v>1786</v>
      </c>
      <c r="K193" s="131" t="s">
        <v>1540</v>
      </c>
      <c r="L193" s="132" t="s">
        <v>1081</v>
      </c>
      <c r="M193" s="131">
        <v>11704</v>
      </c>
      <c r="N193" s="134">
        <v>45332</v>
      </c>
      <c r="O193" s="95" t="s">
        <v>452</v>
      </c>
      <c r="P193" s="131" t="s">
        <v>1786</v>
      </c>
      <c r="Q193" s="381"/>
      <c r="R193" s="381"/>
      <c r="S193" s="381"/>
    </row>
    <row r="194" spans="1:19" ht="35.15" customHeight="1" x14ac:dyDescent="0.25">
      <c r="A194" s="389">
        <f>IF(B194="","",ROW()-ROW($A$3)+'Diário 1º PA'!$P$1)</f>
        <v>464</v>
      </c>
      <c r="B194" s="149">
        <v>45336</v>
      </c>
      <c r="C194" s="393">
        <v>45323</v>
      </c>
      <c r="D194" s="95" t="s">
        <v>94</v>
      </c>
      <c r="E194" s="391" t="s">
        <v>215</v>
      </c>
      <c r="F194" s="174">
        <v>551</v>
      </c>
      <c r="G194" s="363" t="s">
        <v>1793</v>
      </c>
      <c r="H194" s="98" t="s">
        <v>134</v>
      </c>
      <c r="I194" s="95" t="s">
        <v>1789</v>
      </c>
      <c r="J194" s="131" t="s">
        <v>1786</v>
      </c>
      <c r="K194" s="131" t="s">
        <v>1540</v>
      </c>
      <c r="L194" s="132" t="s">
        <v>1081</v>
      </c>
      <c r="M194" s="131">
        <v>7989</v>
      </c>
      <c r="N194" s="134">
        <v>45332</v>
      </c>
      <c r="O194" s="95" t="s">
        <v>452</v>
      </c>
      <c r="P194" s="131" t="s">
        <v>1786</v>
      </c>
      <c r="Q194" s="381"/>
      <c r="R194" s="381"/>
      <c r="S194" s="381"/>
    </row>
    <row r="195" spans="1:19" ht="35.15" customHeight="1" x14ac:dyDescent="0.25">
      <c r="A195" s="389">
        <f>IF(B195="","",ROW()-ROW($A$3)+'Diário 1º PA'!$P$1)</f>
        <v>465</v>
      </c>
      <c r="B195" s="149">
        <v>45336</v>
      </c>
      <c r="C195" s="393">
        <v>45323</v>
      </c>
      <c r="D195" s="95" t="s">
        <v>94</v>
      </c>
      <c r="E195" s="391" t="s">
        <v>215</v>
      </c>
      <c r="F195" s="174">
        <v>532</v>
      </c>
      <c r="G195" s="363" t="s">
        <v>1793</v>
      </c>
      <c r="H195" s="98" t="s">
        <v>136</v>
      </c>
      <c r="I195" s="95" t="s">
        <v>1789</v>
      </c>
      <c r="J195" s="131" t="s">
        <v>1786</v>
      </c>
      <c r="K195" s="131" t="s">
        <v>1540</v>
      </c>
      <c r="L195" s="132" t="s">
        <v>1081</v>
      </c>
      <c r="M195" s="131">
        <v>7985</v>
      </c>
      <c r="N195" s="134">
        <v>45332</v>
      </c>
      <c r="O195" s="95" t="s">
        <v>452</v>
      </c>
      <c r="P195" s="131" t="s">
        <v>1786</v>
      </c>
      <c r="Q195" s="381"/>
      <c r="R195" s="381"/>
      <c r="S195" s="381"/>
    </row>
    <row r="196" spans="1:19" ht="35.15" customHeight="1" x14ac:dyDescent="0.25">
      <c r="A196" s="389">
        <f>IF(B196="","",ROW()-ROW($A$3)+'Diário 1º PA'!$P$1)</f>
        <v>466</v>
      </c>
      <c r="B196" s="149">
        <v>45336</v>
      </c>
      <c r="C196" s="393">
        <v>45323</v>
      </c>
      <c r="D196" s="95" t="s">
        <v>94</v>
      </c>
      <c r="E196" s="391" t="s">
        <v>215</v>
      </c>
      <c r="F196" s="174">
        <v>399</v>
      </c>
      <c r="G196" s="363" t="s">
        <v>1793</v>
      </c>
      <c r="H196" s="98" t="s">
        <v>135</v>
      </c>
      <c r="I196" s="95" t="s">
        <v>1789</v>
      </c>
      <c r="J196" s="131" t="s">
        <v>1786</v>
      </c>
      <c r="K196" s="131" t="s">
        <v>1540</v>
      </c>
      <c r="L196" s="132" t="s">
        <v>1081</v>
      </c>
      <c r="M196" s="131">
        <v>7987</v>
      </c>
      <c r="N196" s="134">
        <v>45332</v>
      </c>
      <c r="O196" s="95" t="s">
        <v>452</v>
      </c>
      <c r="P196" s="131" t="s">
        <v>1786</v>
      </c>
      <c r="Q196" s="381"/>
      <c r="R196" s="381"/>
      <c r="S196" s="381"/>
    </row>
    <row r="197" spans="1:19" ht="35.15" customHeight="1" x14ac:dyDescent="0.25">
      <c r="A197" s="389">
        <f>IF(B197="","",ROW()-ROW($A$3)+'Diário 1º PA'!$P$1)</f>
        <v>467</v>
      </c>
      <c r="B197" s="149">
        <v>45336</v>
      </c>
      <c r="C197" s="393">
        <v>45323</v>
      </c>
      <c r="D197" s="95" t="s">
        <v>94</v>
      </c>
      <c r="E197" s="391" t="s">
        <v>215</v>
      </c>
      <c r="F197" s="174">
        <v>437</v>
      </c>
      <c r="G197" s="363" t="s">
        <v>1793</v>
      </c>
      <c r="H197" s="98" t="s">
        <v>137</v>
      </c>
      <c r="I197" s="95" t="s">
        <v>1789</v>
      </c>
      <c r="J197" s="131" t="s">
        <v>1786</v>
      </c>
      <c r="K197" s="131" t="s">
        <v>1540</v>
      </c>
      <c r="L197" s="132" t="s">
        <v>1081</v>
      </c>
      <c r="M197" s="131">
        <v>7986</v>
      </c>
      <c r="N197" s="134">
        <v>45332</v>
      </c>
      <c r="O197" s="95" t="s">
        <v>452</v>
      </c>
      <c r="P197" s="131" t="s">
        <v>1786</v>
      </c>
      <c r="Q197" s="381"/>
      <c r="R197" s="381"/>
      <c r="S197" s="381"/>
    </row>
    <row r="198" spans="1:19" ht="35.15" customHeight="1" x14ac:dyDescent="0.25">
      <c r="A198" s="389">
        <f>IF(B198="","",ROW()-ROW($A$3)+'Diário 1º PA'!$P$1)</f>
        <v>468</v>
      </c>
      <c r="B198" s="149">
        <v>45336</v>
      </c>
      <c r="C198" s="393">
        <v>45323</v>
      </c>
      <c r="D198" s="95" t="s">
        <v>94</v>
      </c>
      <c r="E198" s="391" t="s">
        <v>205</v>
      </c>
      <c r="F198" s="174">
        <v>242.88</v>
      </c>
      <c r="G198" s="363" t="s">
        <v>1778</v>
      </c>
      <c r="H198" s="98" t="s">
        <v>134</v>
      </c>
      <c r="I198" s="95" t="s">
        <v>1779</v>
      </c>
      <c r="J198" s="131" t="s">
        <v>1780</v>
      </c>
      <c r="K198" s="131" t="s">
        <v>1540</v>
      </c>
      <c r="L198" s="132" t="s">
        <v>1081</v>
      </c>
      <c r="M198" s="131">
        <v>803910</v>
      </c>
      <c r="N198" s="134">
        <v>45332</v>
      </c>
      <c r="O198" s="95" t="s">
        <v>452</v>
      </c>
      <c r="P198" s="131" t="s">
        <v>1780</v>
      </c>
      <c r="Q198" s="381"/>
      <c r="R198" s="381"/>
      <c r="S198" s="381"/>
    </row>
    <row r="199" spans="1:19" ht="35.15" customHeight="1" x14ac:dyDescent="0.25">
      <c r="A199" s="389">
        <f>IF(B199="","",ROW()-ROW($A$3)+'Diário 1º PA'!$P$1)</f>
        <v>469</v>
      </c>
      <c r="B199" s="149">
        <v>45336</v>
      </c>
      <c r="C199" s="393">
        <v>45323</v>
      </c>
      <c r="D199" s="95" t="s">
        <v>94</v>
      </c>
      <c r="E199" s="391" t="s">
        <v>205</v>
      </c>
      <c r="F199" s="174">
        <v>253</v>
      </c>
      <c r="G199" s="363" t="s">
        <v>1778</v>
      </c>
      <c r="H199" s="98" t="s">
        <v>136</v>
      </c>
      <c r="I199" s="95" t="s">
        <v>1779</v>
      </c>
      <c r="J199" s="131" t="s">
        <v>1780</v>
      </c>
      <c r="K199" s="131" t="s">
        <v>1540</v>
      </c>
      <c r="L199" s="132" t="s">
        <v>1081</v>
      </c>
      <c r="M199" s="131">
        <v>803959</v>
      </c>
      <c r="N199" s="134">
        <v>45332</v>
      </c>
      <c r="O199" s="95" t="s">
        <v>452</v>
      </c>
      <c r="P199" s="131" t="s">
        <v>1780</v>
      </c>
      <c r="Q199" s="381"/>
      <c r="R199" s="381"/>
      <c r="S199" s="381"/>
    </row>
    <row r="200" spans="1:19" ht="35.15" customHeight="1" x14ac:dyDescent="0.25">
      <c r="A200" s="389">
        <f>IF(B200="","",ROW()-ROW($A$3)+'Diário 1º PA'!$P$1)</f>
        <v>470</v>
      </c>
      <c r="B200" s="149">
        <v>45336</v>
      </c>
      <c r="C200" s="393">
        <v>45323</v>
      </c>
      <c r="D200" s="95" t="s">
        <v>94</v>
      </c>
      <c r="E200" s="391" t="s">
        <v>205</v>
      </c>
      <c r="F200" s="174">
        <v>192.28</v>
      </c>
      <c r="G200" s="363" t="s">
        <v>1778</v>
      </c>
      <c r="H200" s="98" t="s">
        <v>135</v>
      </c>
      <c r="I200" s="95" t="s">
        <v>1779</v>
      </c>
      <c r="J200" s="131" t="s">
        <v>1780</v>
      </c>
      <c r="K200" s="131" t="s">
        <v>1540</v>
      </c>
      <c r="L200" s="132" t="s">
        <v>1081</v>
      </c>
      <c r="M200" s="131">
        <v>804037</v>
      </c>
      <c r="N200" s="134">
        <v>45332</v>
      </c>
      <c r="O200" s="95" t="s">
        <v>452</v>
      </c>
      <c r="P200" s="131" t="s">
        <v>1780</v>
      </c>
      <c r="Q200" s="381"/>
      <c r="R200" s="381"/>
      <c r="S200" s="381"/>
    </row>
    <row r="201" spans="1:19" ht="35.15" customHeight="1" x14ac:dyDescent="0.25">
      <c r="A201" s="389">
        <f>IF(B201="","",ROW()-ROW($A$3)+'Diário 1º PA'!$P$1)</f>
        <v>471</v>
      </c>
      <c r="B201" s="149">
        <v>45336</v>
      </c>
      <c r="C201" s="393">
        <v>45323</v>
      </c>
      <c r="D201" s="95" t="s">
        <v>94</v>
      </c>
      <c r="E201" s="391" t="s">
        <v>205</v>
      </c>
      <c r="F201" s="174">
        <v>222.64</v>
      </c>
      <c r="G201" s="363" t="s">
        <v>1778</v>
      </c>
      <c r="H201" s="98" t="s">
        <v>137</v>
      </c>
      <c r="I201" s="95" t="s">
        <v>1779</v>
      </c>
      <c r="J201" s="131" t="s">
        <v>1780</v>
      </c>
      <c r="K201" s="131" t="s">
        <v>1540</v>
      </c>
      <c r="L201" s="132" t="s">
        <v>1081</v>
      </c>
      <c r="M201" s="131">
        <v>804047</v>
      </c>
      <c r="N201" s="134">
        <v>45332</v>
      </c>
      <c r="O201" s="95" t="s">
        <v>452</v>
      </c>
      <c r="P201" s="131" t="s">
        <v>1780</v>
      </c>
      <c r="Q201" s="381"/>
      <c r="R201" s="381"/>
      <c r="S201" s="381"/>
    </row>
    <row r="202" spans="1:19" ht="35.15" customHeight="1" x14ac:dyDescent="0.25">
      <c r="A202" s="389">
        <f>IF(B202="","",ROW()-ROW($A$3)+'Diário 1º PA'!$P$1)</f>
        <v>472</v>
      </c>
      <c r="B202" s="149">
        <v>45336</v>
      </c>
      <c r="C202" s="393">
        <v>45323</v>
      </c>
      <c r="D202" s="95" t="s">
        <v>94</v>
      </c>
      <c r="E202" s="391" t="s">
        <v>207</v>
      </c>
      <c r="F202" s="174">
        <v>437.5</v>
      </c>
      <c r="G202" s="363" t="s">
        <v>1794</v>
      </c>
      <c r="H202" s="98" t="s">
        <v>134</v>
      </c>
      <c r="I202" s="95" t="s">
        <v>1795</v>
      </c>
      <c r="J202" s="131" t="s">
        <v>1796</v>
      </c>
      <c r="K202" s="131" t="s">
        <v>1540</v>
      </c>
      <c r="L202" s="132" t="s">
        <v>1081</v>
      </c>
      <c r="M202" s="131">
        <v>607423</v>
      </c>
      <c r="N202" s="134">
        <v>45332</v>
      </c>
      <c r="O202" s="95" t="s">
        <v>452</v>
      </c>
      <c r="P202" s="131" t="s">
        <v>1796</v>
      </c>
      <c r="Q202" s="381"/>
      <c r="R202" s="381"/>
      <c r="S202" s="381"/>
    </row>
    <row r="203" spans="1:19" ht="35.15" customHeight="1" x14ac:dyDescent="0.25">
      <c r="A203" s="389">
        <f>IF(B203="","",ROW()-ROW($A$3)+'Diário 1º PA'!$P$1)</f>
        <v>473</v>
      </c>
      <c r="B203" s="149">
        <v>45336</v>
      </c>
      <c r="C203" s="393">
        <v>45323</v>
      </c>
      <c r="D203" s="95" t="s">
        <v>94</v>
      </c>
      <c r="E203" s="391" t="s">
        <v>207</v>
      </c>
      <c r="F203" s="174">
        <v>444.97</v>
      </c>
      <c r="G203" s="363" t="s">
        <v>1794</v>
      </c>
      <c r="H203" s="98" t="s">
        <v>136</v>
      </c>
      <c r="I203" s="95" t="s">
        <v>1795</v>
      </c>
      <c r="J203" s="131" t="s">
        <v>1796</v>
      </c>
      <c r="K203" s="131" t="s">
        <v>1540</v>
      </c>
      <c r="L203" s="132" t="s">
        <v>1081</v>
      </c>
      <c r="M203" s="131">
        <v>607461</v>
      </c>
      <c r="N203" s="134">
        <v>45332</v>
      </c>
      <c r="O203" s="95" t="s">
        <v>452</v>
      </c>
      <c r="P203" s="131" t="s">
        <v>1796</v>
      </c>
      <c r="Q203" s="381"/>
      <c r="R203" s="381"/>
      <c r="S203" s="381"/>
    </row>
    <row r="204" spans="1:19" ht="35.15" customHeight="1" x14ac:dyDescent="0.25">
      <c r="A204" s="389">
        <f>IF(B204="","",ROW()-ROW($A$3)+'Diário 1º PA'!$P$1)</f>
        <v>474</v>
      </c>
      <c r="B204" s="149">
        <v>45336</v>
      </c>
      <c r="C204" s="393">
        <v>45323</v>
      </c>
      <c r="D204" s="95" t="s">
        <v>94</v>
      </c>
      <c r="E204" s="391" t="s">
        <v>207</v>
      </c>
      <c r="F204" s="174">
        <v>332.5</v>
      </c>
      <c r="G204" s="363" t="s">
        <v>1794</v>
      </c>
      <c r="H204" s="98" t="s">
        <v>135</v>
      </c>
      <c r="I204" s="95" t="s">
        <v>1795</v>
      </c>
      <c r="J204" s="131" t="s">
        <v>1796</v>
      </c>
      <c r="K204" s="131" t="s">
        <v>1540</v>
      </c>
      <c r="L204" s="132" t="s">
        <v>1081</v>
      </c>
      <c r="M204" s="131">
        <v>607612</v>
      </c>
      <c r="N204" s="134">
        <v>45332</v>
      </c>
      <c r="O204" s="95" t="s">
        <v>452</v>
      </c>
      <c r="P204" s="131" t="s">
        <v>1796</v>
      </c>
      <c r="Q204" s="381"/>
      <c r="R204" s="381"/>
      <c r="S204" s="381"/>
    </row>
    <row r="205" spans="1:19" ht="35.15" customHeight="1" x14ac:dyDescent="0.25">
      <c r="A205" s="389">
        <f>IF(B205="","",ROW()-ROW($A$3)+'Diário 1º PA'!$P$1)</f>
        <v>475</v>
      </c>
      <c r="B205" s="149">
        <v>45336</v>
      </c>
      <c r="C205" s="393">
        <v>45323</v>
      </c>
      <c r="D205" s="95" t="s">
        <v>94</v>
      </c>
      <c r="E205" s="391" t="s">
        <v>207</v>
      </c>
      <c r="F205" s="174">
        <v>650.34</v>
      </c>
      <c r="G205" s="363" t="s">
        <v>1794</v>
      </c>
      <c r="H205" s="98" t="s">
        <v>137</v>
      </c>
      <c r="I205" s="95" t="s">
        <v>1795</v>
      </c>
      <c r="J205" s="131" t="s">
        <v>1796</v>
      </c>
      <c r="K205" s="131" t="s">
        <v>1540</v>
      </c>
      <c r="L205" s="132" t="s">
        <v>1081</v>
      </c>
      <c r="M205" s="131">
        <v>607638</v>
      </c>
      <c r="N205" s="134">
        <v>45332</v>
      </c>
      <c r="O205" s="95" t="s">
        <v>452</v>
      </c>
      <c r="P205" s="131" t="s">
        <v>1796</v>
      </c>
      <c r="Q205" s="381"/>
      <c r="R205" s="381"/>
      <c r="S205" s="381"/>
    </row>
    <row r="206" spans="1:19" ht="35.15" customHeight="1" x14ac:dyDescent="0.25">
      <c r="A206" s="389">
        <f>IF(B206="","",ROW()-ROW($A$3)+'Diário 1º PA'!$P$1)</f>
        <v>476</v>
      </c>
      <c r="B206" s="149">
        <v>45336</v>
      </c>
      <c r="C206" s="393">
        <v>45323</v>
      </c>
      <c r="D206" s="95" t="s">
        <v>94</v>
      </c>
      <c r="E206" s="391" t="s">
        <v>211</v>
      </c>
      <c r="F206" s="174">
        <v>299.39999999999998</v>
      </c>
      <c r="G206" s="363" t="s">
        <v>1778</v>
      </c>
      <c r="H206" s="98" t="s">
        <v>134</v>
      </c>
      <c r="I206" s="95" t="s">
        <v>1779</v>
      </c>
      <c r="J206" s="131" t="s">
        <v>1780</v>
      </c>
      <c r="K206" s="131" t="s">
        <v>1540</v>
      </c>
      <c r="L206" s="132" t="s">
        <v>1081</v>
      </c>
      <c r="M206" s="131">
        <v>806486</v>
      </c>
      <c r="N206" s="134">
        <v>45332</v>
      </c>
      <c r="O206" s="95" t="s">
        <v>452</v>
      </c>
      <c r="P206" s="131" t="s">
        <v>1780</v>
      </c>
      <c r="Q206" s="381"/>
      <c r="R206" s="381"/>
      <c r="S206" s="381"/>
    </row>
    <row r="207" spans="1:19" ht="35.15" customHeight="1" x14ac:dyDescent="0.25">
      <c r="A207" s="389">
        <f>IF(B207="","",ROW()-ROW($A$3)+'Diário 1º PA'!$P$1)</f>
        <v>477</v>
      </c>
      <c r="B207" s="149">
        <v>45336</v>
      </c>
      <c r="C207" s="393">
        <v>45323</v>
      </c>
      <c r="D207" s="95" t="s">
        <v>94</v>
      </c>
      <c r="E207" s="391" t="s">
        <v>211</v>
      </c>
      <c r="F207" s="174">
        <v>698.6</v>
      </c>
      <c r="G207" s="363" t="s">
        <v>1778</v>
      </c>
      <c r="H207" s="98" t="s">
        <v>121</v>
      </c>
      <c r="I207" s="95" t="s">
        <v>1779</v>
      </c>
      <c r="J207" s="131" t="s">
        <v>1780</v>
      </c>
      <c r="K207" s="131" t="s">
        <v>1540</v>
      </c>
      <c r="L207" s="132" t="s">
        <v>1081</v>
      </c>
      <c r="M207" s="131">
        <v>806790</v>
      </c>
      <c r="N207" s="134">
        <v>45332</v>
      </c>
      <c r="O207" s="95" t="s">
        <v>452</v>
      </c>
      <c r="P207" s="131" t="s">
        <v>1780</v>
      </c>
      <c r="Q207" s="381"/>
      <c r="R207" s="381"/>
      <c r="S207" s="381"/>
    </row>
    <row r="208" spans="1:19" ht="35.15" customHeight="1" x14ac:dyDescent="0.25">
      <c r="A208" s="389">
        <f>IF(B208="","",ROW()-ROW($A$3)+'Diário 1º PA'!$P$1)</f>
        <v>478</v>
      </c>
      <c r="B208" s="149">
        <v>45336</v>
      </c>
      <c r="C208" s="393">
        <v>45323</v>
      </c>
      <c r="D208" s="95" t="s">
        <v>94</v>
      </c>
      <c r="E208" s="391" t="s">
        <v>211</v>
      </c>
      <c r="F208" s="174">
        <v>723.55</v>
      </c>
      <c r="G208" s="363" t="s">
        <v>1778</v>
      </c>
      <c r="H208" s="98" t="s">
        <v>120</v>
      </c>
      <c r="I208" s="95" t="s">
        <v>1779</v>
      </c>
      <c r="J208" s="131" t="s">
        <v>1780</v>
      </c>
      <c r="K208" s="131" t="s">
        <v>1540</v>
      </c>
      <c r="L208" s="132" t="s">
        <v>1081</v>
      </c>
      <c r="M208" s="131">
        <v>806900</v>
      </c>
      <c r="N208" s="134">
        <v>45332</v>
      </c>
      <c r="O208" s="95" t="s">
        <v>452</v>
      </c>
      <c r="P208" s="131" t="s">
        <v>1780</v>
      </c>
      <c r="Q208" s="381"/>
      <c r="R208" s="381"/>
      <c r="S208" s="381"/>
    </row>
    <row r="209" spans="1:19" ht="35.15" customHeight="1" x14ac:dyDescent="0.25">
      <c r="A209" s="389">
        <f>IF(B209="","",ROW()-ROW($A$3)+'Diário 1º PA'!$P$1)</f>
        <v>479</v>
      </c>
      <c r="B209" s="149">
        <v>45336</v>
      </c>
      <c r="C209" s="393">
        <v>45323</v>
      </c>
      <c r="D209" s="95" t="s">
        <v>94</v>
      </c>
      <c r="E209" s="391" t="s">
        <v>211</v>
      </c>
      <c r="F209" s="174">
        <v>748.5</v>
      </c>
      <c r="G209" s="363" t="s">
        <v>1778</v>
      </c>
      <c r="H209" s="98" t="s">
        <v>119</v>
      </c>
      <c r="I209" s="95" t="s">
        <v>1779</v>
      </c>
      <c r="J209" s="131" t="s">
        <v>1780</v>
      </c>
      <c r="K209" s="131" t="s">
        <v>1540</v>
      </c>
      <c r="L209" s="132" t="s">
        <v>1081</v>
      </c>
      <c r="M209" s="131">
        <v>807361</v>
      </c>
      <c r="N209" s="134">
        <v>45332</v>
      </c>
      <c r="O209" s="95" t="s">
        <v>452</v>
      </c>
      <c r="P209" s="131" t="s">
        <v>1780</v>
      </c>
      <c r="Q209" s="381"/>
      <c r="R209" s="381"/>
      <c r="S209" s="381"/>
    </row>
    <row r="210" spans="1:19" ht="35.15" customHeight="1" x14ac:dyDescent="0.25">
      <c r="A210" s="389">
        <f>IF(B210="","",ROW()-ROW($A$3)+'Diário 1º PA'!$P$1)</f>
        <v>480</v>
      </c>
      <c r="B210" s="149">
        <v>45336</v>
      </c>
      <c r="C210" s="393">
        <v>45323</v>
      </c>
      <c r="D210" s="95" t="s">
        <v>94</v>
      </c>
      <c r="E210" s="391" t="s">
        <v>203</v>
      </c>
      <c r="F210" s="174">
        <v>448</v>
      </c>
      <c r="G210" s="363" t="s">
        <v>1778</v>
      </c>
      <c r="H210" s="98" t="s">
        <v>118</v>
      </c>
      <c r="I210" s="95" t="s">
        <v>1785</v>
      </c>
      <c r="J210" s="131" t="s">
        <v>1786</v>
      </c>
      <c r="K210" s="131" t="s">
        <v>1540</v>
      </c>
      <c r="L210" s="132" t="s">
        <v>1081</v>
      </c>
      <c r="M210" s="131">
        <v>8756</v>
      </c>
      <c r="N210" s="134">
        <v>45332</v>
      </c>
      <c r="O210" s="95" t="s">
        <v>452</v>
      </c>
      <c r="P210" s="131" t="s">
        <v>1786</v>
      </c>
      <c r="Q210" s="381"/>
      <c r="R210" s="381"/>
      <c r="S210" s="381"/>
    </row>
    <row r="211" spans="1:19" ht="35.15" customHeight="1" x14ac:dyDescent="0.25">
      <c r="A211" s="389">
        <f>IF(B211="","",ROW()-ROW($A$3)+'Diário 1º PA'!$P$1)</f>
        <v>481</v>
      </c>
      <c r="B211" s="149">
        <v>45336</v>
      </c>
      <c r="C211" s="393">
        <v>45323</v>
      </c>
      <c r="D211" s="95" t="s">
        <v>94</v>
      </c>
      <c r="E211" s="391" t="s">
        <v>203</v>
      </c>
      <c r="F211" s="174">
        <v>123</v>
      </c>
      <c r="G211" s="363" t="s">
        <v>1778</v>
      </c>
      <c r="H211" s="98" t="s">
        <v>118</v>
      </c>
      <c r="I211" s="95" t="s">
        <v>1785</v>
      </c>
      <c r="J211" s="131" t="s">
        <v>1786</v>
      </c>
      <c r="K211" s="131" t="s">
        <v>1540</v>
      </c>
      <c r="L211" s="132" t="s">
        <v>1081</v>
      </c>
      <c r="M211" s="131">
        <v>8883</v>
      </c>
      <c r="N211" s="134">
        <v>45332</v>
      </c>
      <c r="O211" s="95" t="s">
        <v>452</v>
      </c>
      <c r="P211" s="131" t="s">
        <v>1786</v>
      </c>
      <c r="Q211" s="381"/>
      <c r="R211" s="381"/>
      <c r="S211" s="381"/>
    </row>
    <row r="212" spans="1:19" ht="35.15" customHeight="1" x14ac:dyDescent="0.25">
      <c r="A212" s="389">
        <f>IF(B212="","",ROW()-ROW($A$3)+'Diário 1º PA'!$P$1)</f>
        <v>482</v>
      </c>
      <c r="B212" s="149">
        <v>45336</v>
      </c>
      <c r="C212" s="393">
        <v>45323</v>
      </c>
      <c r="D212" s="95" t="s">
        <v>94</v>
      </c>
      <c r="E212" s="391" t="s">
        <v>203</v>
      </c>
      <c r="F212" s="174">
        <v>812</v>
      </c>
      <c r="G212" s="363" t="s">
        <v>1778</v>
      </c>
      <c r="H212" s="98" t="s">
        <v>121</v>
      </c>
      <c r="I212" s="95" t="s">
        <v>1789</v>
      </c>
      <c r="J212" s="131" t="s">
        <v>1786</v>
      </c>
      <c r="K212" s="131" t="s">
        <v>1540</v>
      </c>
      <c r="L212" s="132" t="s">
        <v>1081</v>
      </c>
      <c r="M212" s="131">
        <v>11708</v>
      </c>
      <c r="N212" s="134">
        <v>45332</v>
      </c>
      <c r="O212" s="95" t="s">
        <v>452</v>
      </c>
      <c r="P212" s="131" t="s">
        <v>1786</v>
      </c>
      <c r="Q212" s="381"/>
      <c r="R212" s="381"/>
      <c r="S212" s="381"/>
    </row>
    <row r="213" spans="1:19" ht="35.15" customHeight="1" x14ac:dyDescent="0.25">
      <c r="A213" s="389">
        <f>IF(B213="","",ROW()-ROW($A$3)+'Diário 1º PA'!$P$1)</f>
        <v>483</v>
      </c>
      <c r="B213" s="149">
        <v>45336</v>
      </c>
      <c r="C213" s="393">
        <v>45323</v>
      </c>
      <c r="D213" s="95" t="s">
        <v>94</v>
      </c>
      <c r="E213" s="391" t="s">
        <v>203</v>
      </c>
      <c r="F213" s="174">
        <v>1680</v>
      </c>
      <c r="G213" s="363" t="s">
        <v>1778</v>
      </c>
      <c r="H213" s="98" t="s">
        <v>120</v>
      </c>
      <c r="I213" s="95" t="s">
        <v>1785</v>
      </c>
      <c r="J213" s="131" t="s">
        <v>1786</v>
      </c>
      <c r="K213" s="131" t="s">
        <v>1540</v>
      </c>
      <c r="L213" s="132" t="s">
        <v>1081</v>
      </c>
      <c r="M213" s="131">
        <v>8758</v>
      </c>
      <c r="N213" s="134">
        <v>45332</v>
      </c>
      <c r="O213" s="95" t="s">
        <v>452</v>
      </c>
      <c r="P213" s="131" t="s">
        <v>1786</v>
      </c>
      <c r="Q213" s="381"/>
      <c r="R213" s="381"/>
      <c r="S213" s="381"/>
    </row>
    <row r="214" spans="1:19" ht="35.15" customHeight="1" x14ac:dyDescent="0.25">
      <c r="A214" s="389">
        <f>IF(B214="","",ROW()-ROW($A$3)+'Diário 1º PA'!$P$1)</f>
        <v>484</v>
      </c>
      <c r="B214" s="149">
        <v>45336</v>
      </c>
      <c r="C214" s="393">
        <v>45323</v>
      </c>
      <c r="D214" s="95" t="s">
        <v>94</v>
      </c>
      <c r="E214" s="391" t="s">
        <v>203</v>
      </c>
      <c r="F214" s="174">
        <v>1100</v>
      </c>
      <c r="G214" s="363" t="s">
        <v>1778</v>
      </c>
      <c r="H214" s="98" t="s">
        <v>120</v>
      </c>
      <c r="I214" s="95" t="s">
        <v>1785</v>
      </c>
      <c r="J214" s="131" t="s">
        <v>1786</v>
      </c>
      <c r="K214" s="131" t="s">
        <v>1540</v>
      </c>
      <c r="L214" s="132" t="s">
        <v>1081</v>
      </c>
      <c r="M214" s="131">
        <v>8885</v>
      </c>
      <c r="N214" s="134">
        <v>45332</v>
      </c>
      <c r="O214" s="95" t="s">
        <v>452</v>
      </c>
      <c r="P214" s="131" t="s">
        <v>1786</v>
      </c>
      <c r="Q214" s="381"/>
      <c r="R214" s="381"/>
      <c r="S214" s="381"/>
    </row>
    <row r="215" spans="1:19" ht="35.15" customHeight="1" x14ac:dyDescent="0.25">
      <c r="A215" s="389">
        <f>IF(B215="","",ROW()-ROW($A$3)+'Diário 1º PA'!$P$1)</f>
        <v>485</v>
      </c>
      <c r="B215" s="149">
        <v>45336</v>
      </c>
      <c r="C215" s="393">
        <v>45323</v>
      </c>
      <c r="D215" s="95" t="s">
        <v>94</v>
      </c>
      <c r="E215" s="391" t="s">
        <v>203</v>
      </c>
      <c r="F215" s="174">
        <v>1680</v>
      </c>
      <c r="G215" s="363" t="s">
        <v>1778</v>
      </c>
      <c r="H215" s="98" t="s">
        <v>119</v>
      </c>
      <c r="I215" s="95" t="s">
        <v>1785</v>
      </c>
      <c r="J215" s="131" t="s">
        <v>1786</v>
      </c>
      <c r="K215" s="131" t="s">
        <v>1540</v>
      </c>
      <c r="L215" s="132" t="s">
        <v>1081</v>
      </c>
      <c r="M215" s="131">
        <v>8757</v>
      </c>
      <c r="N215" s="134">
        <v>45332</v>
      </c>
      <c r="O215" s="95" t="s">
        <v>452</v>
      </c>
      <c r="P215" s="131" t="s">
        <v>1786</v>
      </c>
      <c r="Q215" s="381"/>
      <c r="R215" s="381"/>
      <c r="S215" s="381"/>
    </row>
    <row r="216" spans="1:19" ht="35.15" customHeight="1" x14ac:dyDescent="0.25">
      <c r="A216" s="389">
        <f>IF(B216="","",ROW()-ROW($A$3)+'Diário 1º PA'!$P$1)</f>
        <v>486</v>
      </c>
      <c r="B216" s="149">
        <v>45336</v>
      </c>
      <c r="C216" s="393">
        <v>45323</v>
      </c>
      <c r="D216" s="95" t="s">
        <v>94</v>
      </c>
      <c r="E216" s="391" t="s">
        <v>203</v>
      </c>
      <c r="F216" s="174">
        <v>954</v>
      </c>
      <c r="G216" s="363" t="s">
        <v>1778</v>
      </c>
      <c r="H216" s="98" t="s">
        <v>119</v>
      </c>
      <c r="I216" s="95" t="s">
        <v>1785</v>
      </c>
      <c r="J216" s="131" t="s">
        <v>1786</v>
      </c>
      <c r="K216" s="131" t="s">
        <v>1540</v>
      </c>
      <c r="L216" s="132" t="s">
        <v>1081</v>
      </c>
      <c r="M216" s="131">
        <v>8884</v>
      </c>
      <c r="N216" s="134">
        <v>45332</v>
      </c>
      <c r="O216" s="95" t="s">
        <v>452</v>
      </c>
      <c r="P216" s="131" t="s">
        <v>1786</v>
      </c>
      <c r="Q216" s="381"/>
      <c r="R216" s="381"/>
      <c r="S216" s="381"/>
    </row>
    <row r="217" spans="1:19" ht="35.15" customHeight="1" x14ac:dyDescent="0.25">
      <c r="A217" s="389">
        <f>IF(B217="","",ROW()-ROW($A$3)+'Diário 1º PA'!$P$1)</f>
        <v>487</v>
      </c>
      <c r="B217" s="149">
        <v>45336</v>
      </c>
      <c r="C217" s="393">
        <v>45323</v>
      </c>
      <c r="D217" s="95" t="s">
        <v>94</v>
      </c>
      <c r="E217" s="391" t="s">
        <v>215</v>
      </c>
      <c r="F217" s="174">
        <v>152</v>
      </c>
      <c r="G217" s="363" t="s">
        <v>1793</v>
      </c>
      <c r="H217" s="98" t="s">
        <v>118</v>
      </c>
      <c r="I217" s="95" t="s">
        <v>1789</v>
      </c>
      <c r="J217" s="131" t="s">
        <v>1786</v>
      </c>
      <c r="K217" s="131" t="s">
        <v>1540</v>
      </c>
      <c r="L217" s="132" t="s">
        <v>1081</v>
      </c>
      <c r="M217" s="131">
        <v>7983</v>
      </c>
      <c r="N217" s="134">
        <v>45332</v>
      </c>
      <c r="O217" s="95" t="s">
        <v>452</v>
      </c>
      <c r="P217" s="131" t="s">
        <v>1786</v>
      </c>
      <c r="Q217" s="381"/>
      <c r="R217" s="381"/>
      <c r="S217" s="381"/>
    </row>
    <row r="218" spans="1:19" ht="35.15" customHeight="1" x14ac:dyDescent="0.25">
      <c r="A218" s="389">
        <f>IF(B218="","",ROW()-ROW($A$3)+'Diário 1º PA'!$P$1)</f>
        <v>488</v>
      </c>
      <c r="B218" s="149">
        <v>45336</v>
      </c>
      <c r="C218" s="393">
        <v>45323</v>
      </c>
      <c r="D218" s="95" t="s">
        <v>94</v>
      </c>
      <c r="E218" s="391" t="s">
        <v>215</v>
      </c>
      <c r="F218" s="174">
        <v>532</v>
      </c>
      <c r="G218" s="363" t="s">
        <v>1793</v>
      </c>
      <c r="H218" s="98" t="s">
        <v>121</v>
      </c>
      <c r="I218" s="95" t="s">
        <v>1789</v>
      </c>
      <c r="J218" s="131" t="s">
        <v>1786</v>
      </c>
      <c r="K218" s="131" t="s">
        <v>1540</v>
      </c>
      <c r="L218" s="132" t="s">
        <v>1081</v>
      </c>
      <c r="M218" s="131">
        <v>7991</v>
      </c>
      <c r="N218" s="134">
        <v>45332</v>
      </c>
      <c r="O218" s="95" t="s">
        <v>452</v>
      </c>
      <c r="P218" s="131" t="s">
        <v>1786</v>
      </c>
      <c r="Q218" s="381"/>
      <c r="R218" s="381"/>
      <c r="S218" s="381"/>
    </row>
    <row r="219" spans="1:19" ht="35.15" customHeight="1" x14ac:dyDescent="0.25">
      <c r="A219" s="389">
        <f>IF(B219="","",ROW()-ROW($A$3)+'Diário 1º PA'!$P$1)</f>
        <v>489</v>
      </c>
      <c r="B219" s="149">
        <v>45336</v>
      </c>
      <c r="C219" s="393">
        <v>45323</v>
      </c>
      <c r="D219" s="95" t="s">
        <v>94</v>
      </c>
      <c r="E219" s="391" t="s">
        <v>215</v>
      </c>
      <c r="F219" s="174">
        <v>570</v>
      </c>
      <c r="G219" s="363" t="s">
        <v>1793</v>
      </c>
      <c r="H219" s="98" t="s">
        <v>120</v>
      </c>
      <c r="I219" s="95" t="s">
        <v>1789</v>
      </c>
      <c r="J219" s="131" t="s">
        <v>1786</v>
      </c>
      <c r="K219" s="131" t="s">
        <v>1540</v>
      </c>
      <c r="L219" s="132" t="s">
        <v>1081</v>
      </c>
      <c r="M219" s="131">
        <v>7999</v>
      </c>
      <c r="N219" s="134">
        <v>45332</v>
      </c>
      <c r="O219" s="95" t="s">
        <v>452</v>
      </c>
      <c r="P219" s="131" t="s">
        <v>1786</v>
      </c>
      <c r="Q219" s="381"/>
      <c r="R219" s="381"/>
      <c r="S219" s="381"/>
    </row>
    <row r="220" spans="1:19" ht="35.15" customHeight="1" x14ac:dyDescent="0.25">
      <c r="A220" s="389">
        <f>IF(B220="","",ROW()-ROW($A$3)+'Diário 1º PA'!$P$1)</f>
        <v>490</v>
      </c>
      <c r="B220" s="149">
        <v>45336</v>
      </c>
      <c r="C220" s="393">
        <v>45323</v>
      </c>
      <c r="D220" s="95" t="s">
        <v>94</v>
      </c>
      <c r="E220" s="391" t="s">
        <v>215</v>
      </c>
      <c r="F220" s="174">
        <v>38</v>
      </c>
      <c r="G220" s="363" t="s">
        <v>1793</v>
      </c>
      <c r="H220" s="98" t="s">
        <v>120</v>
      </c>
      <c r="I220" s="95" t="s">
        <v>1789</v>
      </c>
      <c r="J220" s="131" t="s">
        <v>1786</v>
      </c>
      <c r="K220" s="131" t="s">
        <v>1540</v>
      </c>
      <c r="L220" s="132" t="s">
        <v>1081</v>
      </c>
      <c r="M220" s="131">
        <v>8213</v>
      </c>
      <c r="N220" s="134">
        <v>45332</v>
      </c>
      <c r="O220" s="95" t="s">
        <v>452</v>
      </c>
      <c r="P220" s="131" t="s">
        <v>1786</v>
      </c>
      <c r="Q220" s="381"/>
      <c r="R220" s="381"/>
      <c r="S220" s="381"/>
    </row>
    <row r="221" spans="1:19" ht="35.15" customHeight="1" x14ac:dyDescent="0.25">
      <c r="A221" s="389">
        <f>IF(B221="","",ROW()-ROW($A$3)+'Diário 1º PA'!$P$1)</f>
        <v>491</v>
      </c>
      <c r="B221" s="149">
        <v>45336</v>
      </c>
      <c r="C221" s="393">
        <v>45323</v>
      </c>
      <c r="D221" s="95" t="s">
        <v>94</v>
      </c>
      <c r="E221" s="391" t="s">
        <v>215</v>
      </c>
      <c r="F221" s="174">
        <v>570</v>
      </c>
      <c r="G221" s="363" t="s">
        <v>1793</v>
      </c>
      <c r="H221" s="98" t="s">
        <v>119</v>
      </c>
      <c r="I221" s="95" t="s">
        <v>1789</v>
      </c>
      <c r="J221" s="131" t="s">
        <v>1786</v>
      </c>
      <c r="K221" s="131" t="s">
        <v>1540</v>
      </c>
      <c r="L221" s="132" t="s">
        <v>1081</v>
      </c>
      <c r="M221" s="131">
        <v>7988</v>
      </c>
      <c r="N221" s="134">
        <v>45332</v>
      </c>
      <c r="O221" s="95" t="s">
        <v>452</v>
      </c>
      <c r="P221" s="131" t="s">
        <v>1786</v>
      </c>
      <c r="Q221" s="381"/>
      <c r="R221" s="381"/>
      <c r="S221" s="381"/>
    </row>
    <row r="222" spans="1:19" ht="35.15" customHeight="1" x14ac:dyDescent="0.25">
      <c r="A222" s="389">
        <f>IF(B222="","",ROW()-ROW($A$3)+'Diário 1º PA'!$P$1)</f>
        <v>492</v>
      </c>
      <c r="B222" s="149">
        <v>45336</v>
      </c>
      <c r="C222" s="393">
        <v>45323</v>
      </c>
      <c r="D222" s="95" t="s">
        <v>94</v>
      </c>
      <c r="E222" s="391" t="s">
        <v>205</v>
      </c>
      <c r="F222" s="174">
        <v>121.44</v>
      </c>
      <c r="G222" s="363" t="s">
        <v>1778</v>
      </c>
      <c r="H222" s="98" t="s">
        <v>118</v>
      </c>
      <c r="I222" s="95" t="s">
        <v>1779</v>
      </c>
      <c r="J222" s="131" t="s">
        <v>1780</v>
      </c>
      <c r="K222" s="131" t="s">
        <v>1540</v>
      </c>
      <c r="L222" s="132" t="s">
        <v>1081</v>
      </c>
      <c r="M222" s="131">
        <v>801380</v>
      </c>
      <c r="N222" s="134">
        <v>45332</v>
      </c>
      <c r="O222" s="95" t="s">
        <v>452</v>
      </c>
      <c r="P222" s="131" t="s">
        <v>1780</v>
      </c>
      <c r="Q222" s="381"/>
      <c r="R222" s="381"/>
      <c r="S222" s="381"/>
    </row>
    <row r="223" spans="1:19" ht="35.15" customHeight="1" x14ac:dyDescent="0.25">
      <c r="A223" s="389">
        <f>IF(B223="","",ROW()-ROW($A$3)+'Diário 1º PA'!$P$1)</f>
        <v>493</v>
      </c>
      <c r="B223" s="149">
        <v>45336</v>
      </c>
      <c r="C223" s="393">
        <v>45323</v>
      </c>
      <c r="D223" s="95" t="s">
        <v>94</v>
      </c>
      <c r="E223" s="391" t="s">
        <v>205</v>
      </c>
      <c r="F223" s="174">
        <v>283.36</v>
      </c>
      <c r="G223" s="363" t="s">
        <v>1778</v>
      </c>
      <c r="H223" s="98" t="s">
        <v>121</v>
      </c>
      <c r="I223" s="95" t="s">
        <v>1779</v>
      </c>
      <c r="J223" s="131" t="s">
        <v>1780</v>
      </c>
      <c r="K223" s="131" t="s">
        <v>1540</v>
      </c>
      <c r="L223" s="132" t="s">
        <v>1081</v>
      </c>
      <c r="M223" s="131">
        <v>801756</v>
      </c>
      <c r="N223" s="134">
        <v>45332</v>
      </c>
      <c r="O223" s="95" t="s">
        <v>452</v>
      </c>
      <c r="P223" s="131" t="s">
        <v>1780</v>
      </c>
      <c r="Q223" s="381"/>
      <c r="R223" s="381"/>
      <c r="S223" s="381"/>
    </row>
    <row r="224" spans="1:19" ht="35.15" customHeight="1" x14ac:dyDescent="0.25">
      <c r="A224" s="389">
        <f>IF(B224="","",ROW()-ROW($A$3)+'Diário 1º PA'!$P$1)</f>
        <v>494</v>
      </c>
      <c r="B224" s="149">
        <v>45336</v>
      </c>
      <c r="C224" s="393">
        <v>45323</v>
      </c>
      <c r="D224" s="95" t="s">
        <v>94</v>
      </c>
      <c r="E224" s="391" t="s">
        <v>205</v>
      </c>
      <c r="F224" s="174">
        <v>293.48</v>
      </c>
      <c r="G224" s="363" t="s">
        <v>1778</v>
      </c>
      <c r="H224" s="98" t="s">
        <v>120</v>
      </c>
      <c r="I224" s="95" t="s">
        <v>1779</v>
      </c>
      <c r="J224" s="131" t="s">
        <v>1780</v>
      </c>
      <c r="K224" s="131" t="s">
        <v>1540</v>
      </c>
      <c r="L224" s="132" t="s">
        <v>1081</v>
      </c>
      <c r="M224" s="131">
        <v>801880</v>
      </c>
      <c r="N224" s="134">
        <v>45332</v>
      </c>
      <c r="O224" s="95" t="s">
        <v>452</v>
      </c>
      <c r="P224" s="131" t="s">
        <v>1780</v>
      </c>
      <c r="Q224" s="381"/>
      <c r="R224" s="381"/>
      <c r="S224" s="381"/>
    </row>
    <row r="225" spans="1:19" ht="35.15" customHeight="1" x14ac:dyDescent="0.25">
      <c r="A225" s="389">
        <f>IF(B225="","",ROW()-ROW($A$3)+'Diário 1º PA'!$P$1)</f>
        <v>495</v>
      </c>
      <c r="B225" s="149">
        <v>45336</v>
      </c>
      <c r="C225" s="393">
        <v>45323</v>
      </c>
      <c r="D225" s="95" t="s">
        <v>94</v>
      </c>
      <c r="E225" s="391" t="s">
        <v>205</v>
      </c>
      <c r="F225" s="174">
        <v>303.60000000000002</v>
      </c>
      <c r="G225" s="363" t="s">
        <v>1778</v>
      </c>
      <c r="H225" s="98" t="s">
        <v>119</v>
      </c>
      <c r="I225" s="95" t="s">
        <v>1779</v>
      </c>
      <c r="J225" s="131" t="s">
        <v>1780</v>
      </c>
      <c r="K225" s="131" t="s">
        <v>1540</v>
      </c>
      <c r="L225" s="132" t="s">
        <v>1081</v>
      </c>
      <c r="M225" s="131">
        <v>803641</v>
      </c>
      <c r="N225" s="134">
        <v>45332</v>
      </c>
      <c r="O225" s="95" t="s">
        <v>452</v>
      </c>
      <c r="P225" s="131" t="s">
        <v>1780</v>
      </c>
      <c r="Q225" s="381"/>
      <c r="R225" s="381"/>
      <c r="S225" s="381"/>
    </row>
    <row r="226" spans="1:19" ht="35.15" customHeight="1" x14ac:dyDescent="0.25">
      <c r="A226" s="389">
        <f>IF(B226="","",ROW()-ROW($A$3)+'Diário 1º PA'!$P$1)</f>
        <v>496</v>
      </c>
      <c r="B226" s="149">
        <v>45336</v>
      </c>
      <c r="C226" s="393">
        <v>45323</v>
      </c>
      <c r="D226" s="95" t="s">
        <v>94</v>
      </c>
      <c r="E226" s="391" t="s">
        <v>207</v>
      </c>
      <c r="F226" s="174">
        <v>262.5</v>
      </c>
      <c r="G226" s="363" t="s">
        <v>1794</v>
      </c>
      <c r="H226" s="98" t="s">
        <v>118</v>
      </c>
      <c r="I226" s="95" t="s">
        <v>1795</v>
      </c>
      <c r="J226" s="131" t="s">
        <v>1796</v>
      </c>
      <c r="K226" s="131" t="s">
        <v>1540</v>
      </c>
      <c r="L226" s="132" t="s">
        <v>1081</v>
      </c>
      <c r="M226" s="131">
        <v>605485</v>
      </c>
      <c r="N226" s="134">
        <v>45332</v>
      </c>
      <c r="O226" s="95" t="s">
        <v>452</v>
      </c>
      <c r="P226" s="131" t="s">
        <v>1796</v>
      </c>
      <c r="Q226" s="381"/>
      <c r="R226" s="381"/>
      <c r="S226" s="381"/>
    </row>
    <row r="227" spans="1:19" ht="35.15" customHeight="1" x14ac:dyDescent="0.25">
      <c r="A227" s="389">
        <f>IF(B227="","",ROW()-ROW($A$3)+'Diário 1º PA'!$P$1)</f>
        <v>497</v>
      </c>
      <c r="B227" s="149">
        <v>45336</v>
      </c>
      <c r="C227" s="393">
        <v>45323</v>
      </c>
      <c r="D227" s="95" t="s">
        <v>94</v>
      </c>
      <c r="E227" s="391" t="s">
        <v>207</v>
      </c>
      <c r="F227" s="174">
        <v>598.99</v>
      </c>
      <c r="G227" s="363" t="s">
        <v>1794</v>
      </c>
      <c r="H227" s="98" t="s">
        <v>121</v>
      </c>
      <c r="I227" s="95" t="s">
        <v>1795</v>
      </c>
      <c r="J227" s="131" t="s">
        <v>1796</v>
      </c>
      <c r="K227" s="131" t="s">
        <v>1540</v>
      </c>
      <c r="L227" s="132" t="s">
        <v>1081</v>
      </c>
      <c r="M227" s="131">
        <v>605853</v>
      </c>
      <c r="N227" s="134">
        <v>45332</v>
      </c>
      <c r="O227" s="95" t="s">
        <v>452</v>
      </c>
      <c r="P227" s="131" t="s">
        <v>1796</v>
      </c>
      <c r="Q227" s="381"/>
      <c r="R227" s="381"/>
      <c r="S227" s="381"/>
    </row>
    <row r="228" spans="1:19" ht="35.15" customHeight="1" x14ac:dyDescent="0.25">
      <c r="A228" s="389">
        <f>IF(B228="","",ROW()-ROW($A$3)+'Diário 1º PA'!$P$1)</f>
        <v>498</v>
      </c>
      <c r="B228" s="149">
        <v>45336</v>
      </c>
      <c r="C228" s="393">
        <v>45323</v>
      </c>
      <c r="D228" s="95" t="s">
        <v>94</v>
      </c>
      <c r="E228" s="391" t="s">
        <v>207</v>
      </c>
      <c r="F228" s="174">
        <v>941.26</v>
      </c>
      <c r="G228" s="363" t="s">
        <v>1794</v>
      </c>
      <c r="H228" s="98" t="s">
        <v>120</v>
      </c>
      <c r="I228" s="95" t="s">
        <v>1795</v>
      </c>
      <c r="J228" s="131" t="s">
        <v>1796</v>
      </c>
      <c r="K228" s="131" t="s">
        <v>1540</v>
      </c>
      <c r="L228" s="132" t="s">
        <v>1081</v>
      </c>
      <c r="M228" s="131">
        <v>605914</v>
      </c>
      <c r="N228" s="134">
        <v>45332</v>
      </c>
      <c r="O228" s="95" t="s">
        <v>452</v>
      </c>
      <c r="P228" s="131" t="s">
        <v>1796</v>
      </c>
      <c r="Q228" s="381"/>
      <c r="R228" s="381"/>
      <c r="S228" s="381"/>
    </row>
    <row r="229" spans="1:19" ht="35.15" customHeight="1" x14ac:dyDescent="0.25">
      <c r="A229" s="389">
        <f>IF(B229="","",ROW()-ROW($A$3)+'Diário 1º PA'!$P$1)</f>
        <v>499</v>
      </c>
      <c r="B229" s="149">
        <v>45336</v>
      </c>
      <c r="C229" s="393">
        <v>45323</v>
      </c>
      <c r="D229" s="95" t="s">
        <v>94</v>
      </c>
      <c r="E229" s="391" t="s">
        <v>207</v>
      </c>
      <c r="F229" s="174">
        <v>855.7</v>
      </c>
      <c r="G229" s="363" t="s">
        <v>1794</v>
      </c>
      <c r="H229" s="98" t="s">
        <v>119</v>
      </c>
      <c r="I229" s="95" t="s">
        <v>1795</v>
      </c>
      <c r="J229" s="131" t="s">
        <v>1796</v>
      </c>
      <c r="K229" s="131" t="s">
        <v>1540</v>
      </c>
      <c r="L229" s="132" t="s">
        <v>1081</v>
      </c>
      <c r="M229" s="131">
        <v>607230</v>
      </c>
      <c r="N229" s="134">
        <v>45332</v>
      </c>
      <c r="O229" s="95" t="s">
        <v>452</v>
      </c>
      <c r="P229" s="131" t="s">
        <v>1796</v>
      </c>
      <c r="Q229" s="381"/>
      <c r="R229" s="381"/>
      <c r="S229" s="381"/>
    </row>
    <row r="230" spans="1:19" ht="35.15" customHeight="1" x14ac:dyDescent="0.25">
      <c r="A230" s="389">
        <f>IF(B230="","",ROW()-ROW($A$3)+'Diário 1º PA'!$P$1)</f>
        <v>500</v>
      </c>
      <c r="B230" s="149">
        <v>45336</v>
      </c>
      <c r="C230" s="390">
        <v>45323</v>
      </c>
      <c r="D230" s="98" t="s">
        <v>107</v>
      </c>
      <c r="E230" s="391" t="s">
        <v>374</v>
      </c>
      <c r="F230" s="174">
        <v>1481.79</v>
      </c>
      <c r="G230" s="363" t="s">
        <v>1752</v>
      </c>
      <c r="H230" s="98" t="s">
        <v>124</v>
      </c>
      <c r="I230" s="95" t="s">
        <v>1797</v>
      </c>
      <c r="J230" s="131" t="s">
        <v>1750</v>
      </c>
      <c r="K230" s="131" t="s">
        <v>1540</v>
      </c>
      <c r="L230" s="132" t="s">
        <v>1081</v>
      </c>
      <c r="M230" s="131">
        <v>20308765</v>
      </c>
      <c r="N230" s="134">
        <v>45326</v>
      </c>
      <c r="O230" s="95" t="s">
        <v>452</v>
      </c>
      <c r="P230" s="131" t="s">
        <v>1750</v>
      </c>
      <c r="Q230" s="381"/>
      <c r="R230" s="381"/>
      <c r="S230" s="381"/>
    </row>
    <row r="231" spans="1:19" ht="35.15" customHeight="1" x14ac:dyDescent="0.25">
      <c r="A231" s="389">
        <f>IF(B231="","",ROW()-ROW($A$3)+'Diário 1º PA'!$P$1)</f>
        <v>501</v>
      </c>
      <c r="B231" s="149">
        <v>45336</v>
      </c>
      <c r="C231" s="390">
        <v>45323</v>
      </c>
      <c r="D231" s="98" t="s">
        <v>105</v>
      </c>
      <c r="E231" s="391" t="s">
        <v>355</v>
      </c>
      <c r="F231" s="174">
        <v>832</v>
      </c>
      <c r="G231" s="392" t="s">
        <v>1751</v>
      </c>
      <c r="H231" s="98" t="s">
        <v>124</v>
      </c>
      <c r="I231" s="95" t="s">
        <v>1797</v>
      </c>
      <c r="J231" s="131" t="s">
        <v>1750</v>
      </c>
      <c r="K231" s="131" t="s">
        <v>1540</v>
      </c>
      <c r="L231" s="132" t="s">
        <v>1081</v>
      </c>
      <c r="M231" s="131">
        <v>20308764</v>
      </c>
      <c r="N231" s="134" t="s">
        <v>1798</v>
      </c>
      <c r="O231" s="95" t="s">
        <v>452</v>
      </c>
      <c r="P231" s="131" t="s">
        <v>1750</v>
      </c>
      <c r="Q231" s="381"/>
      <c r="R231" s="381"/>
      <c r="S231" s="381"/>
    </row>
    <row r="232" spans="1:19" ht="35.15" customHeight="1" x14ac:dyDescent="0.25">
      <c r="A232" s="389">
        <f>IF(B232="","",ROW()-ROW($A$3)+'Diário 1º PA'!$P$1)</f>
        <v>502</v>
      </c>
      <c r="B232" s="149">
        <v>45336</v>
      </c>
      <c r="C232" s="390">
        <v>45323</v>
      </c>
      <c r="D232" s="98" t="s">
        <v>105</v>
      </c>
      <c r="E232" s="391" t="s">
        <v>325</v>
      </c>
      <c r="F232" s="174">
        <v>411.8</v>
      </c>
      <c r="G232" s="98" t="s">
        <v>1119</v>
      </c>
      <c r="H232" s="98" t="s">
        <v>121</v>
      </c>
      <c r="I232" s="95" t="s">
        <v>1799</v>
      </c>
      <c r="J232" s="131" t="s">
        <v>1236</v>
      </c>
      <c r="K232" s="131" t="s">
        <v>1540</v>
      </c>
      <c r="L232" s="132" t="s">
        <v>1081</v>
      </c>
      <c r="M232" s="131">
        <v>28460</v>
      </c>
      <c r="N232" s="134">
        <v>45332</v>
      </c>
      <c r="O232" s="95" t="s">
        <v>452</v>
      </c>
      <c r="P232" s="131" t="s">
        <v>1236</v>
      </c>
      <c r="Q232" s="381"/>
      <c r="R232" s="381"/>
      <c r="S232" s="381"/>
    </row>
    <row r="233" spans="1:19" ht="35.15" customHeight="1" x14ac:dyDescent="0.25">
      <c r="A233" s="389">
        <f>IF(B233="","",ROW()-ROW($A$3)+'Diário 1º PA'!$P$1)</f>
        <v>503</v>
      </c>
      <c r="B233" s="149">
        <v>45336</v>
      </c>
      <c r="C233" s="390">
        <v>45292</v>
      </c>
      <c r="D233" s="98" t="s">
        <v>94</v>
      </c>
      <c r="E233" s="391" t="s">
        <v>211</v>
      </c>
      <c r="F233" s="174">
        <v>474.05</v>
      </c>
      <c r="G233" s="392" t="s">
        <v>1778</v>
      </c>
      <c r="H233" s="98" t="s">
        <v>126</v>
      </c>
      <c r="I233" s="95" t="s">
        <v>1779</v>
      </c>
      <c r="J233" s="131" t="s">
        <v>1780</v>
      </c>
      <c r="K233" s="131" t="s">
        <v>1540</v>
      </c>
      <c r="L233" s="132" t="s">
        <v>1081</v>
      </c>
      <c r="M233" s="131">
        <v>806791</v>
      </c>
      <c r="N233" s="134">
        <v>45332</v>
      </c>
      <c r="O233" s="95" t="s">
        <v>452</v>
      </c>
      <c r="P233" s="131" t="s">
        <v>1780</v>
      </c>
      <c r="Q233" s="381"/>
      <c r="R233" s="381"/>
      <c r="S233" s="381"/>
    </row>
    <row r="234" spans="1:19" ht="35.15" customHeight="1" x14ac:dyDescent="0.25">
      <c r="A234" s="389">
        <f>IF(B234="","",ROW()-ROW($A$3)+'Diário 1º PA'!$P$1)</f>
        <v>504</v>
      </c>
      <c r="B234" s="149">
        <v>45336</v>
      </c>
      <c r="C234" s="390">
        <v>45292</v>
      </c>
      <c r="D234" s="98" t="s">
        <v>94</v>
      </c>
      <c r="E234" s="391" t="s">
        <v>211</v>
      </c>
      <c r="F234" s="174">
        <v>499</v>
      </c>
      <c r="G234" s="392" t="s">
        <v>1778</v>
      </c>
      <c r="H234" s="98" t="s">
        <v>127</v>
      </c>
      <c r="I234" s="95" t="s">
        <v>1779</v>
      </c>
      <c r="J234" s="131" t="s">
        <v>1780</v>
      </c>
      <c r="K234" s="131" t="s">
        <v>1540</v>
      </c>
      <c r="L234" s="132" t="s">
        <v>1081</v>
      </c>
      <c r="M234" s="131">
        <v>806792</v>
      </c>
      <c r="N234" s="134">
        <v>45332</v>
      </c>
      <c r="O234" s="95" t="s">
        <v>452</v>
      </c>
      <c r="P234" s="131" t="s">
        <v>1780</v>
      </c>
      <c r="Q234" s="381"/>
      <c r="R234" s="381"/>
      <c r="S234" s="381"/>
    </row>
    <row r="235" spans="1:19" ht="35.15" customHeight="1" x14ac:dyDescent="0.25">
      <c r="A235" s="389">
        <f>IF(B235="","",ROW()-ROW($A$3)+'Diário 1º PA'!$P$1)</f>
        <v>505</v>
      </c>
      <c r="B235" s="149">
        <v>45336</v>
      </c>
      <c r="C235" s="390">
        <v>45292</v>
      </c>
      <c r="D235" s="98" t="s">
        <v>94</v>
      </c>
      <c r="E235" s="391" t="s">
        <v>211</v>
      </c>
      <c r="F235" s="174">
        <v>324.35000000000002</v>
      </c>
      <c r="G235" s="392" t="s">
        <v>1778</v>
      </c>
      <c r="H235" s="98" t="s">
        <v>125</v>
      </c>
      <c r="I235" s="95" t="s">
        <v>1779</v>
      </c>
      <c r="J235" s="131" t="s">
        <v>1780</v>
      </c>
      <c r="K235" s="131" t="s">
        <v>1540</v>
      </c>
      <c r="L235" s="132" t="s">
        <v>1081</v>
      </c>
      <c r="M235" s="131">
        <v>806793</v>
      </c>
      <c r="N235" s="134">
        <v>45332</v>
      </c>
      <c r="O235" s="95" t="s">
        <v>452</v>
      </c>
      <c r="P235" s="131" t="s">
        <v>1780</v>
      </c>
      <c r="Q235" s="381"/>
      <c r="R235" s="381"/>
      <c r="S235" s="381"/>
    </row>
    <row r="236" spans="1:19" ht="35.15" customHeight="1" x14ac:dyDescent="0.25">
      <c r="A236" s="389">
        <f>IF(B236="","",ROW()-ROW($A$3)+'Diário 1º PA'!$P$1)</f>
        <v>506</v>
      </c>
      <c r="B236" s="149">
        <v>45336</v>
      </c>
      <c r="C236" s="390">
        <v>45292</v>
      </c>
      <c r="D236" s="98" t="s">
        <v>94</v>
      </c>
      <c r="E236" s="391" t="s">
        <v>211</v>
      </c>
      <c r="F236" s="174">
        <v>474.05</v>
      </c>
      <c r="G236" s="392" t="s">
        <v>1778</v>
      </c>
      <c r="H236" s="98" t="s">
        <v>129</v>
      </c>
      <c r="I236" s="95" t="s">
        <v>1779</v>
      </c>
      <c r="J236" s="131" t="s">
        <v>1780</v>
      </c>
      <c r="K236" s="131" t="s">
        <v>1540</v>
      </c>
      <c r="L236" s="132" t="s">
        <v>1081</v>
      </c>
      <c r="M236" s="131">
        <v>806924</v>
      </c>
      <c r="N236" s="134">
        <v>45332</v>
      </c>
      <c r="O236" s="95" t="s">
        <v>452</v>
      </c>
      <c r="P236" s="131" t="s">
        <v>1780</v>
      </c>
      <c r="Q236" s="381"/>
      <c r="R236" s="381"/>
      <c r="S236" s="381"/>
    </row>
    <row r="237" spans="1:19" ht="35.15" customHeight="1" x14ac:dyDescent="0.25">
      <c r="A237" s="389">
        <f>IF(B237="","",ROW()-ROW($A$3)+'Diário 1º PA'!$P$1)</f>
        <v>507</v>
      </c>
      <c r="B237" s="149">
        <v>45336</v>
      </c>
      <c r="C237" s="390">
        <v>45292</v>
      </c>
      <c r="D237" s="98" t="s">
        <v>94</v>
      </c>
      <c r="E237" s="391" t="s">
        <v>211</v>
      </c>
      <c r="F237" s="174">
        <v>141.9</v>
      </c>
      <c r="G237" s="392" t="s">
        <v>1778</v>
      </c>
      <c r="H237" s="98" t="s">
        <v>118</v>
      </c>
      <c r="I237" s="95" t="s">
        <v>1779</v>
      </c>
      <c r="J237" s="131" t="s">
        <v>1780</v>
      </c>
      <c r="K237" s="131" t="s">
        <v>1540</v>
      </c>
      <c r="L237" s="132" t="s">
        <v>1081</v>
      </c>
      <c r="M237" s="131">
        <v>805464</v>
      </c>
      <c r="N237" s="134">
        <v>45332</v>
      </c>
      <c r="O237" s="95" t="s">
        <v>452</v>
      </c>
      <c r="P237" s="131" t="s">
        <v>1780</v>
      </c>
      <c r="Q237" s="381"/>
      <c r="R237" s="381"/>
      <c r="S237" s="381"/>
    </row>
    <row r="238" spans="1:19" ht="35.15" customHeight="1" x14ac:dyDescent="0.25">
      <c r="A238" s="389">
        <f>IF(B238="","",ROW()-ROW($A$3)+'Diário 1º PA'!$P$1)</f>
        <v>508</v>
      </c>
      <c r="B238" s="149">
        <v>45336</v>
      </c>
      <c r="C238" s="393">
        <v>45323</v>
      </c>
      <c r="D238" s="95" t="s">
        <v>94</v>
      </c>
      <c r="E238" s="391" t="s">
        <v>203</v>
      </c>
      <c r="F238" s="174">
        <v>784</v>
      </c>
      <c r="G238" s="363" t="s">
        <v>1778</v>
      </c>
      <c r="H238" s="98" t="s">
        <v>126</v>
      </c>
      <c r="I238" s="95" t="s">
        <v>1789</v>
      </c>
      <c r="J238" s="131" t="s">
        <v>1786</v>
      </c>
      <c r="K238" s="131" t="s">
        <v>1540</v>
      </c>
      <c r="L238" s="132" t="s">
        <v>1081</v>
      </c>
      <c r="M238" s="131">
        <v>9565</v>
      </c>
      <c r="N238" s="134">
        <v>45332</v>
      </c>
      <c r="O238" s="95" t="s">
        <v>452</v>
      </c>
      <c r="P238" s="131" t="s">
        <v>1786</v>
      </c>
      <c r="Q238" s="381"/>
      <c r="R238" s="381"/>
      <c r="S238" s="381"/>
    </row>
    <row r="239" spans="1:19" ht="35.15" customHeight="1" x14ac:dyDescent="0.25">
      <c r="A239" s="389">
        <f>IF(B239="","",ROW()-ROW($A$3)+'Diário 1º PA'!$P$1)</f>
        <v>509</v>
      </c>
      <c r="B239" s="149">
        <v>45336</v>
      </c>
      <c r="C239" s="390">
        <v>45292</v>
      </c>
      <c r="D239" s="98" t="s">
        <v>94</v>
      </c>
      <c r="E239" s="391" t="s">
        <v>203</v>
      </c>
      <c r="F239" s="174">
        <v>82</v>
      </c>
      <c r="G239" s="392" t="s">
        <v>1800</v>
      </c>
      <c r="H239" s="98" t="s">
        <v>126</v>
      </c>
      <c r="I239" s="95" t="s">
        <v>1789</v>
      </c>
      <c r="J239" s="131" t="s">
        <v>1786</v>
      </c>
      <c r="K239" s="131" t="s">
        <v>1540</v>
      </c>
      <c r="L239" s="132" t="s">
        <v>1081</v>
      </c>
      <c r="M239" s="131">
        <v>9904</v>
      </c>
      <c r="N239" s="134">
        <v>45332</v>
      </c>
      <c r="O239" s="95" t="s">
        <v>452</v>
      </c>
      <c r="P239" s="131" t="s">
        <v>1786</v>
      </c>
      <c r="Q239" s="381"/>
      <c r="R239" s="381"/>
      <c r="S239" s="381"/>
    </row>
    <row r="240" spans="1:19" ht="35.15" customHeight="1" x14ac:dyDescent="0.25">
      <c r="A240" s="389">
        <f>IF(B240="","",ROW()-ROW($A$3)+'Diário 1º PA'!$P$1)</f>
        <v>510</v>
      </c>
      <c r="B240" s="149">
        <v>45336</v>
      </c>
      <c r="C240" s="390">
        <v>45292</v>
      </c>
      <c r="D240" s="98" t="s">
        <v>94</v>
      </c>
      <c r="E240" s="391" t="s">
        <v>203</v>
      </c>
      <c r="F240" s="174">
        <v>1826</v>
      </c>
      <c r="G240" s="392" t="s">
        <v>1778</v>
      </c>
      <c r="H240" s="98" t="s">
        <v>127</v>
      </c>
      <c r="I240" s="95" t="s">
        <v>1789</v>
      </c>
      <c r="J240" s="131" t="s">
        <v>1786</v>
      </c>
      <c r="K240" s="131" t="s">
        <v>1540</v>
      </c>
      <c r="L240" s="132" t="s">
        <v>1081</v>
      </c>
      <c r="M240" s="131">
        <v>9563</v>
      </c>
      <c r="N240" s="134">
        <v>45332</v>
      </c>
      <c r="O240" s="95" t="s">
        <v>452</v>
      </c>
      <c r="P240" s="131" t="s">
        <v>1786</v>
      </c>
      <c r="Q240" s="381"/>
      <c r="R240" s="381"/>
      <c r="S240" s="381"/>
    </row>
    <row r="241" spans="1:19" ht="35.15" customHeight="1" x14ac:dyDescent="0.25">
      <c r="A241" s="389">
        <f>IF(B241="","",ROW()-ROW($A$3)+'Diário 1º PA'!$P$1)</f>
        <v>511</v>
      </c>
      <c r="B241" s="149">
        <v>45336</v>
      </c>
      <c r="C241" s="390">
        <v>45292</v>
      </c>
      <c r="D241" s="98" t="s">
        <v>94</v>
      </c>
      <c r="E241" s="391" t="s">
        <v>203</v>
      </c>
      <c r="F241" s="174">
        <v>91</v>
      </c>
      <c r="G241" s="392" t="s">
        <v>1800</v>
      </c>
      <c r="H241" s="98" t="s">
        <v>127</v>
      </c>
      <c r="I241" s="95" t="s">
        <v>1789</v>
      </c>
      <c r="J241" s="131" t="s">
        <v>1786</v>
      </c>
      <c r="K241" s="131" t="s">
        <v>1540</v>
      </c>
      <c r="L241" s="132" t="s">
        <v>1081</v>
      </c>
      <c r="M241" s="131">
        <v>9902</v>
      </c>
      <c r="N241" s="134">
        <v>45332</v>
      </c>
      <c r="O241" s="95" t="s">
        <v>452</v>
      </c>
      <c r="P241" s="131" t="s">
        <v>1786</v>
      </c>
      <c r="Q241" s="381"/>
      <c r="R241" s="381"/>
      <c r="S241" s="381"/>
    </row>
    <row r="242" spans="1:19" ht="35.15" customHeight="1" x14ac:dyDescent="0.25">
      <c r="A242" s="389">
        <f>IF(B242="","",ROW()-ROW($A$3)+'Diário 1º PA'!$P$1)</f>
        <v>512</v>
      </c>
      <c r="B242" s="149">
        <v>45336</v>
      </c>
      <c r="C242" s="390">
        <v>45292</v>
      </c>
      <c r="D242" s="98" t="s">
        <v>94</v>
      </c>
      <c r="E242" s="391" t="s">
        <v>203</v>
      </c>
      <c r="F242" s="174">
        <v>1550</v>
      </c>
      <c r="G242" s="392" t="s">
        <v>1778</v>
      </c>
      <c r="H242" s="98" t="s">
        <v>125</v>
      </c>
      <c r="I242" s="95" t="s">
        <v>1789</v>
      </c>
      <c r="J242" s="131" t="s">
        <v>1786</v>
      </c>
      <c r="K242" s="131" t="s">
        <v>1540</v>
      </c>
      <c r="L242" s="132" t="s">
        <v>1081</v>
      </c>
      <c r="M242" s="131">
        <v>9564</v>
      </c>
      <c r="N242" s="134">
        <v>45332</v>
      </c>
      <c r="O242" s="95" t="s">
        <v>452</v>
      </c>
      <c r="P242" s="131" t="s">
        <v>1786</v>
      </c>
      <c r="Q242" s="381"/>
      <c r="R242" s="381"/>
      <c r="S242" s="381"/>
    </row>
    <row r="243" spans="1:19" ht="35.15" customHeight="1" x14ac:dyDescent="0.25">
      <c r="A243" s="389">
        <f>IF(B243="","",ROW()-ROW($A$3)+'Diário 1º PA'!$P$1)</f>
        <v>513</v>
      </c>
      <c r="B243" s="149">
        <v>45336</v>
      </c>
      <c r="C243" s="393">
        <v>45323</v>
      </c>
      <c r="D243" s="95" t="s">
        <v>94</v>
      </c>
      <c r="E243" s="391" t="s">
        <v>203</v>
      </c>
      <c r="F243" s="174">
        <v>254</v>
      </c>
      <c r="G243" s="363" t="s">
        <v>1778</v>
      </c>
      <c r="H243" s="98" t="s">
        <v>125</v>
      </c>
      <c r="I243" s="95" t="s">
        <v>1789</v>
      </c>
      <c r="J243" s="131" t="s">
        <v>1786</v>
      </c>
      <c r="K243" s="131" t="s">
        <v>1540</v>
      </c>
      <c r="L243" s="132" t="s">
        <v>1081</v>
      </c>
      <c r="M243" s="131">
        <v>11933</v>
      </c>
      <c r="N243" s="134">
        <v>45332</v>
      </c>
      <c r="O243" s="95" t="s">
        <v>452</v>
      </c>
      <c r="P243" s="131" t="s">
        <v>1786</v>
      </c>
      <c r="Q243" s="381"/>
      <c r="R243" s="381"/>
      <c r="S243" s="381"/>
    </row>
    <row r="244" spans="1:19" ht="35.15" customHeight="1" x14ac:dyDescent="0.25">
      <c r="A244" s="389">
        <f>IF(B244="","",ROW()-ROW($A$3)+'Diário 1º PA'!$P$1)</f>
        <v>514</v>
      </c>
      <c r="B244" s="149">
        <v>45336</v>
      </c>
      <c r="C244" s="393">
        <v>45323</v>
      </c>
      <c r="D244" s="95" t="s">
        <v>94</v>
      </c>
      <c r="E244" s="391" t="s">
        <v>203</v>
      </c>
      <c r="F244" s="174">
        <v>2170</v>
      </c>
      <c r="G244" s="363" t="s">
        <v>1778</v>
      </c>
      <c r="H244" s="98" t="s">
        <v>129</v>
      </c>
      <c r="I244" s="95" t="s">
        <v>1789</v>
      </c>
      <c r="J244" s="131" t="s">
        <v>1786</v>
      </c>
      <c r="K244" s="131" t="s">
        <v>1540</v>
      </c>
      <c r="L244" s="132" t="s">
        <v>1081</v>
      </c>
      <c r="M244" s="131">
        <v>9566</v>
      </c>
      <c r="N244" s="134">
        <v>45332</v>
      </c>
      <c r="O244" s="95" t="s">
        <v>452</v>
      </c>
      <c r="P244" s="131" t="s">
        <v>1786</v>
      </c>
      <c r="Q244" s="381"/>
      <c r="R244" s="381"/>
      <c r="S244" s="381"/>
    </row>
    <row r="245" spans="1:19" ht="35.15" customHeight="1" x14ac:dyDescent="0.25">
      <c r="A245" s="389">
        <f>IF(B245="","",ROW()-ROW($A$3)+'Diário 1º PA'!$P$1)</f>
        <v>515</v>
      </c>
      <c r="B245" s="149">
        <v>45336</v>
      </c>
      <c r="C245" s="393">
        <v>45323</v>
      </c>
      <c r="D245" s="95" t="s">
        <v>94</v>
      </c>
      <c r="E245" s="391" t="s">
        <v>203</v>
      </c>
      <c r="F245" s="174">
        <v>209</v>
      </c>
      <c r="G245" s="363" t="s">
        <v>1778</v>
      </c>
      <c r="H245" s="98" t="s">
        <v>129</v>
      </c>
      <c r="I245" s="95" t="s">
        <v>1789</v>
      </c>
      <c r="J245" s="131" t="s">
        <v>1786</v>
      </c>
      <c r="K245" s="131" t="s">
        <v>1540</v>
      </c>
      <c r="L245" s="132" t="s">
        <v>1081</v>
      </c>
      <c r="M245" s="131">
        <v>11934</v>
      </c>
      <c r="N245" s="134">
        <v>45332</v>
      </c>
      <c r="O245" s="95" t="s">
        <v>452</v>
      </c>
      <c r="P245" s="131" t="s">
        <v>1786</v>
      </c>
      <c r="Q245" s="381"/>
      <c r="R245" s="381"/>
      <c r="S245" s="381"/>
    </row>
    <row r="246" spans="1:19" ht="35.15" customHeight="1" x14ac:dyDescent="0.25">
      <c r="A246" s="389">
        <f>IF(B246="","",ROW()-ROW($A$3)+'Diário 1º PA'!$P$1)</f>
        <v>516</v>
      </c>
      <c r="B246" s="149">
        <v>45336</v>
      </c>
      <c r="C246" s="390">
        <v>45292</v>
      </c>
      <c r="D246" s="98" t="s">
        <v>94</v>
      </c>
      <c r="E246" s="391" t="s">
        <v>215</v>
      </c>
      <c r="F246" s="174">
        <v>266</v>
      </c>
      <c r="G246" s="392" t="s">
        <v>1793</v>
      </c>
      <c r="H246" s="98" t="s">
        <v>126</v>
      </c>
      <c r="I246" s="95" t="s">
        <v>1789</v>
      </c>
      <c r="J246" s="131" t="s">
        <v>1786</v>
      </c>
      <c r="K246" s="131" t="s">
        <v>1540</v>
      </c>
      <c r="L246" s="132" t="s">
        <v>1081</v>
      </c>
      <c r="M246" s="131">
        <v>8003</v>
      </c>
      <c r="N246" s="134">
        <v>45332</v>
      </c>
      <c r="O246" s="95" t="s">
        <v>452</v>
      </c>
      <c r="P246" s="131" t="s">
        <v>1786</v>
      </c>
      <c r="Q246" s="381"/>
      <c r="R246" s="381"/>
      <c r="S246" s="381"/>
    </row>
    <row r="247" spans="1:19" ht="35.15" customHeight="1" x14ac:dyDescent="0.25">
      <c r="A247" s="389">
        <f>IF(B247="","",ROW()-ROW($A$3)+'Diário 1º PA'!$P$1)</f>
        <v>517</v>
      </c>
      <c r="B247" s="149">
        <v>45336</v>
      </c>
      <c r="C247" s="390">
        <v>45292</v>
      </c>
      <c r="D247" s="98" t="s">
        <v>94</v>
      </c>
      <c r="E247" s="391" t="s">
        <v>215</v>
      </c>
      <c r="F247" s="174">
        <v>589</v>
      </c>
      <c r="G247" s="392" t="s">
        <v>1793</v>
      </c>
      <c r="H247" s="98" t="s">
        <v>127</v>
      </c>
      <c r="I247" s="95" t="s">
        <v>1789</v>
      </c>
      <c r="J247" s="131" t="s">
        <v>1786</v>
      </c>
      <c r="K247" s="131" t="s">
        <v>1540</v>
      </c>
      <c r="L247" s="132" t="s">
        <v>1081</v>
      </c>
      <c r="M247" s="131">
        <v>8001</v>
      </c>
      <c r="N247" s="134">
        <v>45332</v>
      </c>
      <c r="O247" s="95" t="s">
        <v>452</v>
      </c>
      <c r="P247" s="131" t="s">
        <v>1786</v>
      </c>
      <c r="Q247" s="381"/>
      <c r="R247" s="381"/>
      <c r="S247" s="381"/>
    </row>
    <row r="248" spans="1:19" ht="35.15" customHeight="1" x14ac:dyDescent="0.25">
      <c r="A248" s="389">
        <f>IF(B248="","",ROW()-ROW($A$3)+'Diário 1º PA'!$P$1)</f>
        <v>518</v>
      </c>
      <c r="B248" s="149">
        <v>45336</v>
      </c>
      <c r="C248" s="390">
        <v>45292</v>
      </c>
      <c r="D248" s="98" t="s">
        <v>94</v>
      </c>
      <c r="E248" s="391" t="s">
        <v>215</v>
      </c>
      <c r="F248" s="174">
        <v>475</v>
      </c>
      <c r="G248" s="392" t="s">
        <v>1793</v>
      </c>
      <c r="H248" s="98" t="s">
        <v>125</v>
      </c>
      <c r="I248" s="95" t="s">
        <v>1789</v>
      </c>
      <c r="J248" s="131" t="s">
        <v>1786</v>
      </c>
      <c r="K248" s="131" t="s">
        <v>1540</v>
      </c>
      <c r="L248" s="132" t="s">
        <v>1081</v>
      </c>
      <c r="M248" s="131">
        <v>8002</v>
      </c>
      <c r="N248" s="134">
        <v>45332</v>
      </c>
      <c r="O248" s="95" t="s">
        <v>452</v>
      </c>
      <c r="P248" s="131" t="s">
        <v>1786</v>
      </c>
      <c r="Q248" s="381"/>
      <c r="R248" s="381"/>
      <c r="S248" s="381"/>
    </row>
    <row r="249" spans="1:19" ht="35.15" customHeight="1" x14ac:dyDescent="0.25">
      <c r="A249" s="389">
        <f>IF(B249="","",ROW()-ROW($A$3)+'Diário 1º PA'!$P$1)</f>
        <v>519</v>
      </c>
      <c r="B249" s="149">
        <v>45336</v>
      </c>
      <c r="C249" s="390">
        <v>45292</v>
      </c>
      <c r="D249" s="98" t="s">
        <v>94</v>
      </c>
      <c r="E249" s="391" t="s">
        <v>215</v>
      </c>
      <c r="F249" s="174">
        <v>665</v>
      </c>
      <c r="G249" s="392" t="s">
        <v>1793</v>
      </c>
      <c r="H249" s="98" t="s">
        <v>129</v>
      </c>
      <c r="I249" s="95" t="s">
        <v>1789</v>
      </c>
      <c r="J249" s="131" t="s">
        <v>1786</v>
      </c>
      <c r="K249" s="131" t="s">
        <v>1540</v>
      </c>
      <c r="L249" s="132" t="s">
        <v>1081</v>
      </c>
      <c r="M249" s="131">
        <v>8004</v>
      </c>
      <c r="N249" s="134">
        <v>45332</v>
      </c>
      <c r="O249" s="95" t="s">
        <v>452</v>
      </c>
      <c r="P249" s="131" t="s">
        <v>1786</v>
      </c>
      <c r="Q249" s="381"/>
      <c r="R249" s="381"/>
      <c r="S249" s="381"/>
    </row>
    <row r="250" spans="1:19" ht="35.15" customHeight="1" x14ac:dyDescent="0.25">
      <c r="A250" s="389">
        <f>IF(B250="","",ROW()-ROW($A$3)+'Diário 1º PA'!$P$1)</f>
        <v>520</v>
      </c>
      <c r="B250" s="149">
        <v>45336</v>
      </c>
      <c r="C250" s="390">
        <v>45292</v>
      </c>
      <c r="D250" s="98" t="s">
        <v>94</v>
      </c>
      <c r="E250" s="391" t="s">
        <v>205</v>
      </c>
      <c r="F250" s="174">
        <v>192.28</v>
      </c>
      <c r="G250" s="392" t="s">
        <v>1801</v>
      </c>
      <c r="H250" s="98" t="s">
        <v>126</v>
      </c>
      <c r="I250" s="95" t="s">
        <v>1779</v>
      </c>
      <c r="J250" s="131" t="s">
        <v>1780</v>
      </c>
      <c r="K250" s="131" t="s">
        <v>1540</v>
      </c>
      <c r="L250" s="132" t="s">
        <v>1081</v>
      </c>
      <c r="M250" s="131">
        <v>801757</v>
      </c>
      <c r="N250" s="134">
        <v>45332</v>
      </c>
      <c r="O250" s="95" t="s">
        <v>452</v>
      </c>
      <c r="P250" s="131" t="s">
        <v>1780</v>
      </c>
      <c r="Q250" s="381"/>
      <c r="R250" s="381"/>
      <c r="S250" s="381"/>
    </row>
    <row r="251" spans="1:19" ht="35.15" customHeight="1" x14ac:dyDescent="0.25">
      <c r="A251" s="389">
        <f>IF(B251="","",ROW()-ROW($A$3)+'Diário 1º PA'!$P$1)</f>
        <v>521</v>
      </c>
      <c r="B251" s="149">
        <v>45336</v>
      </c>
      <c r="C251" s="390">
        <v>45292</v>
      </c>
      <c r="D251" s="98" t="s">
        <v>94</v>
      </c>
      <c r="E251" s="391" t="s">
        <v>205</v>
      </c>
      <c r="F251" s="174">
        <v>202.4</v>
      </c>
      <c r="G251" s="392" t="s">
        <v>1801</v>
      </c>
      <c r="H251" s="98" t="s">
        <v>127</v>
      </c>
      <c r="I251" s="95" t="s">
        <v>1779</v>
      </c>
      <c r="J251" s="131" t="s">
        <v>1780</v>
      </c>
      <c r="K251" s="131" t="s">
        <v>1540</v>
      </c>
      <c r="L251" s="132" t="s">
        <v>1081</v>
      </c>
      <c r="M251" s="131">
        <v>801758</v>
      </c>
      <c r="N251" s="134">
        <v>45332</v>
      </c>
      <c r="O251" s="95" t="s">
        <v>452</v>
      </c>
      <c r="P251" s="131" t="s">
        <v>1780</v>
      </c>
      <c r="Q251" s="381"/>
      <c r="R251" s="381"/>
      <c r="S251" s="381"/>
    </row>
    <row r="252" spans="1:19" ht="35.15" customHeight="1" x14ac:dyDescent="0.25">
      <c r="A252" s="389">
        <f>IF(B252="","",ROW()-ROW($A$3)+'Diário 1º PA'!$P$1)</f>
        <v>522</v>
      </c>
      <c r="B252" s="149">
        <v>45336</v>
      </c>
      <c r="C252" s="390">
        <v>45292</v>
      </c>
      <c r="D252" s="98" t="s">
        <v>94</v>
      </c>
      <c r="E252" s="391" t="s">
        <v>205</v>
      </c>
      <c r="F252" s="174">
        <v>131.56</v>
      </c>
      <c r="G252" s="392" t="s">
        <v>1801</v>
      </c>
      <c r="H252" s="98" t="s">
        <v>125</v>
      </c>
      <c r="I252" s="95" t="s">
        <v>1779</v>
      </c>
      <c r="J252" s="131" t="s">
        <v>1780</v>
      </c>
      <c r="K252" s="131" t="s">
        <v>1540</v>
      </c>
      <c r="L252" s="132" t="s">
        <v>1081</v>
      </c>
      <c r="M252" s="131">
        <v>801759</v>
      </c>
      <c r="N252" s="134">
        <v>45332</v>
      </c>
      <c r="O252" s="95" t="s">
        <v>452</v>
      </c>
      <c r="P252" s="131" t="s">
        <v>1780</v>
      </c>
      <c r="Q252" s="381"/>
      <c r="R252" s="381"/>
      <c r="S252" s="381"/>
    </row>
    <row r="253" spans="1:19" ht="35.15" customHeight="1" x14ac:dyDescent="0.25">
      <c r="A253" s="389">
        <f>IF(B253="","",ROW()-ROW($A$3)+'Diário 1º PA'!$P$1)</f>
        <v>523</v>
      </c>
      <c r="B253" s="149">
        <v>45336</v>
      </c>
      <c r="C253" s="390">
        <v>45292</v>
      </c>
      <c r="D253" s="98" t="s">
        <v>94</v>
      </c>
      <c r="E253" s="391" t="s">
        <v>205</v>
      </c>
      <c r="F253" s="174">
        <v>192.28</v>
      </c>
      <c r="G253" s="392" t="s">
        <v>1801</v>
      </c>
      <c r="H253" s="98" t="s">
        <v>129</v>
      </c>
      <c r="I253" s="95" t="s">
        <v>1779</v>
      </c>
      <c r="J253" s="131" t="s">
        <v>1780</v>
      </c>
      <c r="K253" s="131" t="s">
        <v>1540</v>
      </c>
      <c r="L253" s="132" t="s">
        <v>1081</v>
      </c>
      <c r="M253" s="131">
        <v>801906</v>
      </c>
      <c r="N253" s="134">
        <v>45332</v>
      </c>
      <c r="O253" s="95" t="s">
        <v>452</v>
      </c>
      <c r="P253" s="131" t="s">
        <v>1780</v>
      </c>
      <c r="Q253" s="381"/>
      <c r="R253" s="381"/>
      <c r="S253" s="381"/>
    </row>
    <row r="254" spans="1:19" ht="35.15" customHeight="1" x14ac:dyDescent="0.25">
      <c r="A254" s="389">
        <f>IF(B254="","",ROW()-ROW($A$3)+'Diário 1º PA'!$P$1)</f>
        <v>524</v>
      </c>
      <c r="B254" s="149">
        <v>45336</v>
      </c>
      <c r="C254" s="390">
        <v>45292</v>
      </c>
      <c r="D254" s="98" t="s">
        <v>94</v>
      </c>
      <c r="E254" s="391" t="s">
        <v>205</v>
      </c>
      <c r="F254" s="174">
        <v>60.72</v>
      </c>
      <c r="G254" s="392" t="s">
        <v>1801</v>
      </c>
      <c r="H254" s="98" t="s">
        <v>118</v>
      </c>
      <c r="I254" s="95" t="s">
        <v>1779</v>
      </c>
      <c r="J254" s="131" t="s">
        <v>1780</v>
      </c>
      <c r="K254" s="131" t="s">
        <v>1540</v>
      </c>
      <c r="L254" s="132" t="s">
        <v>1081</v>
      </c>
      <c r="M254" s="131">
        <v>805383</v>
      </c>
      <c r="N254" s="134">
        <v>45332</v>
      </c>
      <c r="O254" s="95" t="s">
        <v>452</v>
      </c>
      <c r="P254" s="131" t="s">
        <v>1780</v>
      </c>
      <c r="Q254" s="381"/>
      <c r="R254" s="381"/>
      <c r="S254" s="381"/>
    </row>
    <row r="255" spans="1:19" ht="35.15" customHeight="1" x14ac:dyDescent="0.25">
      <c r="A255" s="389">
        <f>IF(B255="","",ROW()-ROW($A$3)+'Diário 1º PA'!$P$1)</f>
        <v>525</v>
      </c>
      <c r="B255" s="149">
        <v>45336</v>
      </c>
      <c r="C255" s="390">
        <v>45292</v>
      </c>
      <c r="D255" s="98" t="s">
        <v>94</v>
      </c>
      <c r="E255" s="391" t="s">
        <v>207</v>
      </c>
      <c r="F255" s="174">
        <v>547.64</v>
      </c>
      <c r="G255" s="363" t="s">
        <v>1794</v>
      </c>
      <c r="H255" s="98" t="s">
        <v>126</v>
      </c>
      <c r="I255" s="95" t="s">
        <v>1795</v>
      </c>
      <c r="J255" s="131" t="s">
        <v>1796</v>
      </c>
      <c r="K255" s="131" t="s">
        <v>1540</v>
      </c>
      <c r="L255" s="132" t="s">
        <v>1081</v>
      </c>
      <c r="M255" s="131">
        <v>399779</v>
      </c>
      <c r="N255" s="134">
        <v>45332</v>
      </c>
      <c r="O255" s="95" t="s">
        <v>452</v>
      </c>
      <c r="P255" s="131" t="s">
        <v>1796</v>
      </c>
      <c r="Q255" s="381"/>
      <c r="R255" s="381"/>
      <c r="S255" s="381"/>
    </row>
    <row r="256" spans="1:19" ht="35.15" customHeight="1" x14ac:dyDescent="0.25">
      <c r="A256" s="389">
        <f>IF(B256="","",ROW()-ROW($A$3)+'Diário 1º PA'!$P$1)</f>
        <v>526</v>
      </c>
      <c r="B256" s="149">
        <v>45336</v>
      </c>
      <c r="C256" s="390">
        <v>45292</v>
      </c>
      <c r="D256" s="98" t="s">
        <v>94</v>
      </c>
      <c r="E256" s="391" t="s">
        <v>207</v>
      </c>
      <c r="F256" s="174">
        <v>530.54</v>
      </c>
      <c r="G256" s="363" t="s">
        <v>1794</v>
      </c>
      <c r="H256" s="98" t="s">
        <v>127</v>
      </c>
      <c r="I256" s="95" t="s">
        <v>1795</v>
      </c>
      <c r="J256" s="131" t="s">
        <v>1796</v>
      </c>
      <c r="K256" s="131" t="s">
        <v>1540</v>
      </c>
      <c r="L256" s="132" t="s">
        <v>1081</v>
      </c>
      <c r="M256" s="131">
        <v>605835</v>
      </c>
      <c r="N256" s="134">
        <v>45332</v>
      </c>
      <c r="O256" s="95" t="s">
        <v>452</v>
      </c>
      <c r="P256" s="131" t="s">
        <v>1796</v>
      </c>
      <c r="Q256" s="381"/>
      <c r="R256" s="381"/>
      <c r="S256" s="381"/>
    </row>
    <row r="257" spans="1:19" ht="35.15" customHeight="1" x14ac:dyDescent="0.25">
      <c r="A257" s="389">
        <f>IF(B257="","",ROW()-ROW($A$3)+'Diário 1º PA'!$P$1)</f>
        <v>527</v>
      </c>
      <c r="B257" s="149">
        <v>45336</v>
      </c>
      <c r="C257" s="390">
        <v>45292</v>
      </c>
      <c r="D257" s="98" t="s">
        <v>94</v>
      </c>
      <c r="E257" s="391" t="s">
        <v>207</v>
      </c>
      <c r="F257" s="174">
        <v>280</v>
      </c>
      <c r="G257" s="363" t="s">
        <v>1794</v>
      </c>
      <c r="H257" s="98" t="s">
        <v>125</v>
      </c>
      <c r="I257" s="95" t="s">
        <v>1795</v>
      </c>
      <c r="J257" s="131" t="s">
        <v>1796</v>
      </c>
      <c r="K257" s="131" t="s">
        <v>1540</v>
      </c>
      <c r="L257" s="132" t="s">
        <v>1081</v>
      </c>
      <c r="M257" s="131">
        <v>605836</v>
      </c>
      <c r="N257" s="134">
        <v>45332</v>
      </c>
      <c r="O257" s="95" t="s">
        <v>452</v>
      </c>
      <c r="P257" s="131" t="s">
        <v>1796</v>
      </c>
      <c r="Q257" s="381"/>
      <c r="R257" s="381"/>
      <c r="S257" s="381"/>
    </row>
    <row r="258" spans="1:19" ht="35.15" customHeight="1" x14ac:dyDescent="0.25">
      <c r="A258" s="389">
        <f>IF(B258="","",ROW()-ROW($A$3)+'Diário 1º PA'!$P$1)</f>
        <v>528</v>
      </c>
      <c r="B258" s="149">
        <v>45336</v>
      </c>
      <c r="C258" s="390">
        <v>45292</v>
      </c>
      <c r="D258" s="98" t="s">
        <v>94</v>
      </c>
      <c r="E258" s="391" t="s">
        <v>207</v>
      </c>
      <c r="F258" s="174">
        <v>444.97</v>
      </c>
      <c r="G258" s="363" t="s">
        <v>1794</v>
      </c>
      <c r="H258" s="98" t="s">
        <v>129</v>
      </c>
      <c r="I258" s="95" t="s">
        <v>1795</v>
      </c>
      <c r="J258" s="131" t="s">
        <v>1796</v>
      </c>
      <c r="K258" s="131" t="s">
        <v>1540</v>
      </c>
      <c r="L258" s="132" t="s">
        <v>1081</v>
      </c>
      <c r="M258" s="131">
        <v>605945</v>
      </c>
      <c r="N258" s="134">
        <v>45332</v>
      </c>
      <c r="O258" s="95" t="s">
        <v>452</v>
      </c>
      <c r="P258" s="131" t="s">
        <v>1796</v>
      </c>
      <c r="Q258" s="381"/>
      <c r="R258" s="381"/>
      <c r="S258" s="381"/>
    </row>
    <row r="259" spans="1:19" ht="35.15" customHeight="1" x14ac:dyDescent="0.25">
      <c r="A259" s="389">
        <f>IF(B259="","",ROW()-ROW($A$3)+'Diário 1º PA'!$P$1)</f>
        <v>529</v>
      </c>
      <c r="B259" s="149">
        <v>45336</v>
      </c>
      <c r="C259" s="390">
        <v>45292</v>
      </c>
      <c r="D259" s="98" t="s">
        <v>94</v>
      </c>
      <c r="E259" s="391" t="s">
        <v>207</v>
      </c>
      <c r="F259" s="174">
        <v>157.5</v>
      </c>
      <c r="G259" s="363" t="s">
        <v>1794</v>
      </c>
      <c r="H259" s="98" t="s">
        <v>118</v>
      </c>
      <c r="I259" s="95" t="s">
        <v>1795</v>
      </c>
      <c r="J259" s="131" t="s">
        <v>1796</v>
      </c>
      <c r="K259" s="131" t="s">
        <v>1540</v>
      </c>
      <c r="L259" s="132" t="s">
        <v>1081</v>
      </c>
      <c r="M259" s="131">
        <v>609007</v>
      </c>
      <c r="N259" s="134">
        <v>45332</v>
      </c>
      <c r="O259" s="95" t="s">
        <v>452</v>
      </c>
      <c r="P259" s="131" t="s">
        <v>1796</v>
      </c>
      <c r="Q259" s="381"/>
      <c r="R259" s="381"/>
      <c r="S259" s="381"/>
    </row>
    <row r="260" spans="1:19" ht="35.15" customHeight="1" x14ac:dyDescent="0.25">
      <c r="A260" s="389">
        <f>IF(B260="","",ROW()-ROW($A$3)+'Diário 1º PA'!$P$1)</f>
        <v>530</v>
      </c>
      <c r="B260" s="149">
        <v>45336</v>
      </c>
      <c r="C260" s="390">
        <v>45323</v>
      </c>
      <c r="D260" s="98" t="s">
        <v>105</v>
      </c>
      <c r="E260" s="391" t="s">
        <v>297</v>
      </c>
      <c r="F260" s="174">
        <v>1691.24</v>
      </c>
      <c r="G260" s="363" t="s">
        <v>1802</v>
      </c>
      <c r="H260" s="98" t="s">
        <v>130</v>
      </c>
      <c r="I260" s="95" t="s">
        <v>1797</v>
      </c>
      <c r="J260" s="131" t="s">
        <v>1750</v>
      </c>
      <c r="K260" s="131" t="s">
        <v>1540</v>
      </c>
      <c r="L260" s="132" t="s">
        <v>1081</v>
      </c>
      <c r="M260" s="131" t="s">
        <v>1803</v>
      </c>
      <c r="N260" s="134">
        <v>45332</v>
      </c>
      <c r="O260" s="95" t="s">
        <v>452</v>
      </c>
      <c r="P260" s="131" t="s">
        <v>1750</v>
      </c>
      <c r="Q260" s="381"/>
      <c r="R260" s="381"/>
      <c r="S260" s="381"/>
    </row>
    <row r="261" spans="1:19" ht="35.15" customHeight="1" x14ac:dyDescent="0.25">
      <c r="A261" s="389">
        <f>IF(B261="","",ROW()-ROW($A$3)+'Diário 1º PA'!$P$1)</f>
        <v>531</v>
      </c>
      <c r="B261" s="149">
        <v>45336</v>
      </c>
      <c r="C261" s="390">
        <v>45323</v>
      </c>
      <c r="D261" s="98" t="s">
        <v>105</v>
      </c>
      <c r="E261" s="391" t="s">
        <v>225</v>
      </c>
      <c r="F261" s="174">
        <v>524.57000000000005</v>
      </c>
      <c r="G261" s="363" t="s">
        <v>1550</v>
      </c>
      <c r="H261" s="98" t="s">
        <v>125</v>
      </c>
      <c r="I261" s="95" t="s">
        <v>1450</v>
      </c>
      <c r="J261" s="131" t="s">
        <v>1091</v>
      </c>
      <c r="K261" s="131" t="s">
        <v>1540</v>
      </c>
      <c r="L261" s="132" t="s">
        <v>1081</v>
      </c>
      <c r="M261" s="131">
        <v>82947033</v>
      </c>
      <c r="N261" s="134">
        <v>45333</v>
      </c>
      <c r="O261" s="95" t="s">
        <v>452</v>
      </c>
      <c r="P261" s="131" t="s">
        <v>1091</v>
      </c>
      <c r="Q261" s="381"/>
      <c r="R261" s="381"/>
      <c r="S261" s="381"/>
    </row>
    <row r="262" spans="1:19" ht="35.15" customHeight="1" x14ac:dyDescent="0.25">
      <c r="A262" s="389">
        <f>IF(B262="","",ROW()-ROW($A$3)+'Diário 1º PA'!$P$1)</f>
        <v>532</v>
      </c>
      <c r="B262" s="149">
        <v>45336</v>
      </c>
      <c r="C262" s="390">
        <v>45323</v>
      </c>
      <c r="D262" s="98" t="s">
        <v>107</v>
      </c>
      <c r="E262" s="391" t="s">
        <v>374</v>
      </c>
      <c r="F262" s="174">
        <v>656.26</v>
      </c>
      <c r="G262" s="392" t="s">
        <v>1804</v>
      </c>
      <c r="H262" s="98" t="s">
        <v>117</v>
      </c>
      <c r="I262" s="95" t="s">
        <v>1797</v>
      </c>
      <c r="J262" s="131" t="s">
        <v>1750</v>
      </c>
      <c r="K262" s="131" t="s">
        <v>1540</v>
      </c>
      <c r="L262" s="132" t="s">
        <v>1081</v>
      </c>
      <c r="M262" s="131" t="s">
        <v>1805</v>
      </c>
      <c r="N262" s="134">
        <v>45333</v>
      </c>
      <c r="O262" s="95" t="s">
        <v>452</v>
      </c>
      <c r="P262" s="131" t="s">
        <v>1750</v>
      </c>
      <c r="Q262" s="381"/>
      <c r="R262" s="381"/>
      <c r="S262" s="381"/>
    </row>
    <row r="263" spans="1:19" ht="35.15" customHeight="1" x14ac:dyDescent="0.25">
      <c r="A263" s="389">
        <f>IF(B263="","",ROW()-ROW($A$3)+'Diário 1º PA'!$P$1)</f>
        <v>533</v>
      </c>
      <c r="B263" s="149">
        <v>45336</v>
      </c>
      <c r="C263" s="390">
        <v>45323</v>
      </c>
      <c r="D263" s="98" t="s">
        <v>107</v>
      </c>
      <c r="E263" s="391" t="s">
        <v>374</v>
      </c>
      <c r="F263" s="174">
        <v>12804.59</v>
      </c>
      <c r="G263" s="392" t="s">
        <v>1806</v>
      </c>
      <c r="H263" s="98" t="s">
        <v>117</v>
      </c>
      <c r="I263" s="95" t="s">
        <v>1807</v>
      </c>
      <c r="J263" s="131" t="s">
        <v>1750</v>
      </c>
      <c r="K263" s="131" t="s">
        <v>1540</v>
      </c>
      <c r="L263" s="132" t="s">
        <v>1081</v>
      </c>
      <c r="M263" s="131" t="s">
        <v>1808</v>
      </c>
      <c r="N263" s="134">
        <v>45333</v>
      </c>
      <c r="O263" s="95" t="s">
        <v>452</v>
      </c>
      <c r="P263" s="131" t="s">
        <v>1750</v>
      </c>
      <c r="Q263" s="381"/>
      <c r="R263" s="381"/>
      <c r="S263" s="381"/>
    </row>
    <row r="264" spans="1:19" ht="35.15" customHeight="1" x14ac:dyDescent="0.25">
      <c r="A264" s="389">
        <f>IF(B264="","",ROW()-ROW($A$3)+'Diário 1º PA'!$P$1)</f>
        <v>534</v>
      </c>
      <c r="B264" s="149">
        <v>45336</v>
      </c>
      <c r="C264" s="390">
        <v>45323</v>
      </c>
      <c r="D264" s="98" t="s">
        <v>105</v>
      </c>
      <c r="E264" s="391" t="s">
        <v>295</v>
      </c>
      <c r="F264" s="174">
        <v>2343.0300000000002</v>
      </c>
      <c r="G264" s="392" t="s">
        <v>1809</v>
      </c>
      <c r="H264" s="98" t="s">
        <v>117</v>
      </c>
      <c r="I264" s="95" t="s">
        <v>1797</v>
      </c>
      <c r="J264" s="131" t="s">
        <v>1750</v>
      </c>
      <c r="K264" s="131" t="s">
        <v>1540</v>
      </c>
      <c r="L264" s="132" t="s">
        <v>1081</v>
      </c>
      <c r="M264" s="131" t="s">
        <v>1810</v>
      </c>
      <c r="N264" s="134">
        <v>45335</v>
      </c>
      <c r="O264" s="95" t="s">
        <v>452</v>
      </c>
      <c r="P264" s="131" t="s">
        <v>1750</v>
      </c>
      <c r="Q264" s="381"/>
      <c r="R264" s="381"/>
      <c r="S264" s="381"/>
    </row>
    <row r="265" spans="1:19" ht="35.15" customHeight="1" x14ac:dyDescent="0.25">
      <c r="A265" s="389">
        <f>IF(B265="","",ROW()-ROW($A$3)+'Diário 1º PA'!$P$1)</f>
        <v>535</v>
      </c>
      <c r="B265" s="149">
        <v>45336</v>
      </c>
      <c r="C265" s="390">
        <v>45292</v>
      </c>
      <c r="D265" s="98" t="s">
        <v>94</v>
      </c>
      <c r="E265" s="391" t="s">
        <v>211</v>
      </c>
      <c r="F265" s="174">
        <v>698.6</v>
      </c>
      <c r="G265" s="392" t="s">
        <v>1778</v>
      </c>
      <c r="H265" s="98" t="s">
        <v>122</v>
      </c>
      <c r="I265" s="95" t="s">
        <v>1779</v>
      </c>
      <c r="J265" s="131" t="s">
        <v>1780</v>
      </c>
      <c r="K265" s="131" t="s">
        <v>1540</v>
      </c>
      <c r="L265" s="132" t="s">
        <v>1081</v>
      </c>
      <c r="M265" s="131">
        <v>806922</v>
      </c>
      <c r="N265" s="134">
        <v>45332</v>
      </c>
      <c r="O265" s="95" t="s">
        <v>452</v>
      </c>
      <c r="P265" s="131" t="s">
        <v>1780</v>
      </c>
      <c r="Q265" s="381"/>
      <c r="R265" s="381"/>
      <c r="S265" s="381"/>
    </row>
    <row r="266" spans="1:19" ht="35.15" customHeight="1" x14ac:dyDescent="0.25">
      <c r="A266" s="389">
        <f>IF(B266="","",ROW()-ROW($A$3)+'Diário 1º PA'!$P$1)</f>
        <v>536</v>
      </c>
      <c r="B266" s="149">
        <v>45336</v>
      </c>
      <c r="C266" s="390">
        <v>45292</v>
      </c>
      <c r="D266" s="98" t="s">
        <v>94</v>
      </c>
      <c r="E266" s="391" t="s">
        <v>211</v>
      </c>
      <c r="F266" s="174">
        <v>698.6</v>
      </c>
      <c r="G266" s="392" t="s">
        <v>1778</v>
      </c>
      <c r="H266" s="98" t="s">
        <v>123</v>
      </c>
      <c r="I266" s="95" t="s">
        <v>1779</v>
      </c>
      <c r="J266" s="131" t="s">
        <v>1780</v>
      </c>
      <c r="K266" s="131" t="s">
        <v>1540</v>
      </c>
      <c r="L266" s="132" t="s">
        <v>1081</v>
      </c>
      <c r="M266" s="131">
        <v>807190</v>
      </c>
      <c r="N266" s="134">
        <v>45332</v>
      </c>
      <c r="O266" s="95" t="s">
        <v>452</v>
      </c>
      <c r="P266" s="131" t="s">
        <v>1780</v>
      </c>
      <c r="Q266" s="381"/>
      <c r="R266" s="381"/>
      <c r="S266" s="381"/>
    </row>
    <row r="267" spans="1:19" ht="35.15" customHeight="1" x14ac:dyDescent="0.25">
      <c r="A267" s="389">
        <f>IF(B267="","",ROW()-ROW($A$3)+'Diário 1º PA'!$P$1)</f>
        <v>537</v>
      </c>
      <c r="B267" s="149">
        <v>45336</v>
      </c>
      <c r="C267" s="390">
        <v>45292</v>
      </c>
      <c r="D267" s="98" t="s">
        <v>94</v>
      </c>
      <c r="E267" s="391" t="s">
        <v>211</v>
      </c>
      <c r="F267" s="174">
        <v>548.9</v>
      </c>
      <c r="G267" s="392" t="s">
        <v>1778</v>
      </c>
      <c r="H267" s="98" t="s">
        <v>124</v>
      </c>
      <c r="I267" s="95" t="s">
        <v>1779</v>
      </c>
      <c r="J267" s="131" t="s">
        <v>1780</v>
      </c>
      <c r="K267" s="131" t="s">
        <v>1540</v>
      </c>
      <c r="L267" s="132" t="s">
        <v>1081</v>
      </c>
      <c r="M267" s="131">
        <v>807202</v>
      </c>
      <c r="N267" s="134">
        <v>45332</v>
      </c>
      <c r="O267" s="95" t="s">
        <v>452</v>
      </c>
      <c r="P267" s="131" t="s">
        <v>1780</v>
      </c>
      <c r="Q267" s="381"/>
      <c r="R267" s="381"/>
      <c r="S267" s="381"/>
    </row>
    <row r="268" spans="1:19" ht="35.15" customHeight="1" x14ac:dyDescent="0.25">
      <c r="A268" s="389">
        <f>IF(B268="","",ROW()-ROW($A$3)+'Diário 1º PA'!$P$1)</f>
        <v>538</v>
      </c>
      <c r="B268" s="149">
        <v>45336</v>
      </c>
      <c r="C268" s="390">
        <v>45292</v>
      </c>
      <c r="D268" s="98" t="s">
        <v>94</v>
      </c>
      <c r="E268" s="391" t="s">
        <v>203</v>
      </c>
      <c r="F268" s="174">
        <v>1360.36</v>
      </c>
      <c r="G268" s="392" t="s">
        <v>1778</v>
      </c>
      <c r="H268" s="98" t="s">
        <v>122</v>
      </c>
      <c r="I268" s="95" t="s">
        <v>1785</v>
      </c>
      <c r="J268" s="131" t="s">
        <v>1786</v>
      </c>
      <c r="K268" s="131" t="s">
        <v>1540</v>
      </c>
      <c r="L268" s="132" t="s">
        <v>1081</v>
      </c>
      <c r="M268" s="131">
        <v>10014</v>
      </c>
      <c r="N268" s="134">
        <v>45332</v>
      </c>
      <c r="O268" s="95" t="s">
        <v>452</v>
      </c>
      <c r="P268" s="131" t="s">
        <v>1786</v>
      </c>
      <c r="Q268" s="381"/>
      <c r="R268" s="381"/>
      <c r="S268" s="381"/>
    </row>
    <row r="269" spans="1:19" ht="35.15" customHeight="1" x14ac:dyDescent="0.25">
      <c r="A269" s="389">
        <f>IF(B269="","",ROW()-ROW($A$3)+'Diário 1º PA'!$P$1)</f>
        <v>539</v>
      </c>
      <c r="B269" s="149">
        <v>45336</v>
      </c>
      <c r="C269" s="390">
        <v>45292</v>
      </c>
      <c r="D269" s="98" t="s">
        <v>94</v>
      </c>
      <c r="E269" s="391" t="s">
        <v>203</v>
      </c>
      <c r="F269" s="174">
        <v>55.14</v>
      </c>
      <c r="G269" s="392" t="s">
        <v>1778</v>
      </c>
      <c r="H269" s="98" t="s">
        <v>122</v>
      </c>
      <c r="I269" s="95" t="s">
        <v>1785</v>
      </c>
      <c r="J269" s="131" t="s">
        <v>1786</v>
      </c>
      <c r="K269" s="131" t="s">
        <v>1540</v>
      </c>
      <c r="L269" s="132" t="s">
        <v>1081</v>
      </c>
      <c r="M269" s="131">
        <v>10030</v>
      </c>
      <c r="N269" s="134">
        <v>45332</v>
      </c>
      <c r="O269" s="95" t="s">
        <v>452</v>
      </c>
      <c r="P269" s="131" t="s">
        <v>1786</v>
      </c>
      <c r="Q269" s="381"/>
      <c r="R269" s="381"/>
      <c r="S269" s="381"/>
    </row>
    <row r="270" spans="1:19" ht="35.15" customHeight="1" x14ac:dyDescent="0.25">
      <c r="A270" s="389">
        <f>IF(B270="","",ROW()-ROW($A$3)+'Diário 1º PA'!$P$1)</f>
        <v>540</v>
      </c>
      <c r="B270" s="149">
        <v>45336</v>
      </c>
      <c r="C270" s="390">
        <v>45292</v>
      </c>
      <c r="D270" s="98" t="s">
        <v>94</v>
      </c>
      <c r="E270" s="391" t="s">
        <v>203</v>
      </c>
      <c r="F270" s="174">
        <v>812</v>
      </c>
      <c r="G270" s="392" t="s">
        <v>1778</v>
      </c>
      <c r="H270" s="98" t="s">
        <v>123</v>
      </c>
      <c r="I270" s="95" t="s">
        <v>1789</v>
      </c>
      <c r="J270" s="131" t="s">
        <v>1786</v>
      </c>
      <c r="K270" s="131" t="s">
        <v>1540</v>
      </c>
      <c r="L270" s="132" t="s">
        <v>1081</v>
      </c>
      <c r="M270" s="131">
        <v>11707</v>
      </c>
      <c r="N270" s="134">
        <v>45332</v>
      </c>
      <c r="O270" s="95" t="s">
        <v>452</v>
      </c>
      <c r="P270" s="131" t="s">
        <v>1786</v>
      </c>
      <c r="Q270" s="381"/>
      <c r="R270" s="381"/>
      <c r="S270" s="381"/>
    </row>
    <row r="271" spans="1:19" ht="35.15" customHeight="1" x14ac:dyDescent="0.25">
      <c r="A271" s="389">
        <f>IF(B271="","",ROW()-ROW($A$3)+'Diário 1º PA'!$P$1)</f>
        <v>541</v>
      </c>
      <c r="B271" s="149">
        <v>45336</v>
      </c>
      <c r="C271" s="390">
        <v>45292</v>
      </c>
      <c r="D271" s="98" t="s">
        <v>94</v>
      </c>
      <c r="E271" s="391" t="s">
        <v>203</v>
      </c>
      <c r="F271" s="174">
        <v>638</v>
      </c>
      <c r="G271" s="392" t="s">
        <v>1778</v>
      </c>
      <c r="H271" s="98" t="s">
        <v>124</v>
      </c>
      <c r="I271" s="95" t="s">
        <v>1789</v>
      </c>
      <c r="J271" s="131" t="s">
        <v>1786</v>
      </c>
      <c r="K271" s="131" t="s">
        <v>1540</v>
      </c>
      <c r="L271" s="132" t="s">
        <v>1081</v>
      </c>
      <c r="M271" s="131">
        <v>11702</v>
      </c>
      <c r="N271" s="134">
        <v>45332</v>
      </c>
      <c r="O271" s="95" t="s">
        <v>452</v>
      </c>
      <c r="P271" s="131" t="s">
        <v>1786</v>
      </c>
      <c r="Q271" s="381"/>
      <c r="R271" s="381"/>
      <c r="S271" s="381"/>
    </row>
    <row r="272" spans="1:19" ht="35.15" customHeight="1" x14ac:dyDescent="0.25">
      <c r="A272" s="389">
        <f>IF(B272="","",ROW()-ROW($A$3)+'Diário 1º PA'!$P$1)</f>
        <v>542</v>
      </c>
      <c r="B272" s="149">
        <v>45336</v>
      </c>
      <c r="C272" s="390">
        <v>45292</v>
      </c>
      <c r="D272" s="98" t="s">
        <v>94</v>
      </c>
      <c r="E272" s="391" t="s">
        <v>215</v>
      </c>
      <c r="F272" s="174">
        <v>513</v>
      </c>
      <c r="G272" s="392" t="s">
        <v>1793</v>
      </c>
      <c r="H272" s="98" t="s">
        <v>122</v>
      </c>
      <c r="I272" s="95" t="s">
        <v>1789</v>
      </c>
      <c r="J272" s="131" t="s">
        <v>1786</v>
      </c>
      <c r="K272" s="131" t="s">
        <v>1540</v>
      </c>
      <c r="L272" s="132" t="s">
        <v>1081</v>
      </c>
      <c r="M272" s="131">
        <v>8000</v>
      </c>
      <c r="N272" s="134">
        <v>45332</v>
      </c>
      <c r="O272" s="95" t="s">
        <v>452</v>
      </c>
      <c r="P272" s="131" t="s">
        <v>1786</v>
      </c>
      <c r="Q272" s="381"/>
      <c r="R272" s="381"/>
      <c r="S272" s="381"/>
    </row>
    <row r="273" spans="1:19" ht="35.15" customHeight="1" x14ac:dyDescent="0.25">
      <c r="A273" s="389">
        <f>IF(B273="","",ROW()-ROW($A$3)+'Diário 1º PA'!$P$1)</f>
        <v>543</v>
      </c>
      <c r="B273" s="149">
        <v>45336</v>
      </c>
      <c r="C273" s="390">
        <v>45292</v>
      </c>
      <c r="D273" s="98" t="s">
        <v>94</v>
      </c>
      <c r="E273" s="391" t="s">
        <v>215</v>
      </c>
      <c r="F273" s="174">
        <v>532</v>
      </c>
      <c r="G273" s="392" t="s">
        <v>1793</v>
      </c>
      <c r="H273" s="98" t="s">
        <v>123</v>
      </c>
      <c r="I273" s="95" t="s">
        <v>1789</v>
      </c>
      <c r="J273" s="131" t="s">
        <v>1786</v>
      </c>
      <c r="K273" s="131" t="s">
        <v>1540</v>
      </c>
      <c r="L273" s="132" t="s">
        <v>1081</v>
      </c>
      <c r="M273" s="131">
        <v>7990</v>
      </c>
      <c r="N273" s="134">
        <v>45332</v>
      </c>
      <c r="O273" s="95" t="s">
        <v>452</v>
      </c>
      <c r="P273" s="131" t="s">
        <v>1786</v>
      </c>
      <c r="Q273" s="381"/>
      <c r="R273" s="381"/>
      <c r="S273" s="381"/>
    </row>
    <row r="274" spans="1:19" ht="35.15" customHeight="1" x14ac:dyDescent="0.25">
      <c r="A274" s="389">
        <f>IF(B274="","",ROW()-ROW($A$3)+'Diário 1º PA'!$P$1)</f>
        <v>544</v>
      </c>
      <c r="B274" s="149">
        <v>45336</v>
      </c>
      <c r="C274" s="390">
        <v>45292</v>
      </c>
      <c r="D274" s="98" t="s">
        <v>94</v>
      </c>
      <c r="E274" s="391" t="s">
        <v>215</v>
      </c>
      <c r="F274" s="174">
        <v>418</v>
      </c>
      <c r="G274" s="392" t="s">
        <v>1793</v>
      </c>
      <c r="H274" s="98" t="s">
        <v>124</v>
      </c>
      <c r="I274" s="95" t="s">
        <v>1789</v>
      </c>
      <c r="J274" s="131" t="s">
        <v>1786</v>
      </c>
      <c r="K274" s="131" t="s">
        <v>1540</v>
      </c>
      <c r="L274" s="132" t="s">
        <v>1081</v>
      </c>
      <c r="M274" s="131">
        <v>7984</v>
      </c>
      <c r="N274" s="134">
        <v>45332</v>
      </c>
      <c r="O274" s="95" t="s">
        <v>452</v>
      </c>
      <c r="P274" s="131" t="s">
        <v>1786</v>
      </c>
      <c r="Q274" s="381"/>
      <c r="R274" s="381"/>
      <c r="S274" s="381"/>
    </row>
    <row r="275" spans="1:19" ht="35.15" customHeight="1" x14ac:dyDescent="0.25">
      <c r="A275" s="389">
        <f>IF(B275="","",ROW()-ROW($A$3)+'Diário 1º PA'!$P$1)</f>
        <v>545</v>
      </c>
      <c r="B275" s="149">
        <v>45336</v>
      </c>
      <c r="C275" s="390">
        <v>45292</v>
      </c>
      <c r="D275" s="98" t="s">
        <v>94</v>
      </c>
      <c r="E275" s="391" t="s">
        <v>205</v>
      </c>
      <c r="F275" s="174">
        <v>283.36</v>
      </c>
      <c r="G275" s="392" t="s">
        <v>1778</v>
      </c>
      <c r="H275" s="98" t="s">
        <v>122</v>
      </c>
      <c r="I275" s="95" t="s">
        <v>1779</v>
      </c>
      <c r="J275" s="131" t="s">
        <v>1780</v>
      </c>
      <c r="K275" s="131" t="s">
        <v>1540</v>
      </c>
      <c r="L275" s="132" t="s">
        <v>1081</v>
      </c>
      <c r="M275" s="131">
        <v>801903</v>
      </c>
      <c r="N275" s="134">
        <v>45332</v>
      </c>
      <c r="O275" s="95" t="s">
        <v>452</v>
      </c>
      <c r="P275" s="131" t="s">
        <v>1780</v>
      </c>
      <c r="Q275" s="381"/>
      <c r="R275" s="381"/>
      <c r="S275" s="381"/>
    </row>
    <row r="276" spans="1:19" ht="35.15" customHeight="1" x14ac:dyDescent="0.25">
      <c r="A276" s="389">
        <f>IF(B276="","",ROW()-ROW($A$3)+'Diário 1º PA'!$P$1)</f>
        <v>546</v>
      </c>
      <c r="B276" s="149">
        <v>45336</v>
      </c>
      <c r="C276" s="390">
        <v>45292</v>
      </c>
      <c r="D276" s="98" t="s">
        <v>94</v>
      </c>
      <c r="E276" s="391" t="s">
        <v>205</v>
      </c>
      <c r="F276" s="174">
        <v>283.36</v>
      </c>
      <c r="G276" s="392" t="s">
        <v>1778</v>
      </c>
      <c r="H276" s="98" t="s">
        <v>123</v>
      </c>
      <c r="I276" s="95" t="s">
        <v>1779</v>
      </c>
      <c r="J276" s="131" t="s">
        <v>1780</v>
      </c>
      <c r="K276" s="131" t="s">
        <v>1540</v>
      </c>
      <c r="L276" s="132" t="s">
        <v>1081</v>
      </c>
      <c r="M276" s="131">
        <v>803105</v>
      </c>
      <c r="N276" s="134">
        <v>45332</v>
      </c>
      <c r="O276" s="95" t="s">
        <v>452</v>
      </c>
      <c r="P276" s="131" t="s">
        <v>1780</v>
      </c>
      <c r="Q276" s="381"/>
      <c r="R276" s="381"/>
      <c r="S276" s="381"/>
    </row>
    <row r="277" spans="1:19" ht="35.15" customHeight="1" x14ac:dyDescent="0.25">
      <c r="A277" s="389">
        <f>IF(B277="","",ROW()-ROW($A$3)+'Diário 1º PA'!$P$1)</f>
        <v>547</v>
      </c>
      <c r="B277" s="149">
        <v>45336</v>
      </c>
      <c r="C277" s="390">
        <v>45292</v>
      </c>
      <c r="D277" s="98" t="s">
        <v>94</v>
      </c>
      <c r="E277" s="391" t="s">
        <v>205</v>
      </c>
      <c r="F277" s="174">
        <v>222.64</v>
      </c>
      <c r="G277" s="392" t="s">
        <v>1778</v>
      </c>
      <c r="H277" s="98" t="s">
        <v>124</v>
      </c>
      <c r="I277" s="95" t="s">
        <v>1779</v>
      </c>
      <c r="J277" s="131" t="s">
        <v>1780</v>
      </c>
      <c r="K277" s="131" t="s">
        <v>1540</v>
      </c>
      <c r="L277" s="132" t="s">
        <v>1081</v>
      </c>
      <c r="M277" s="131">
        <v>803120</v>
      </c>
      <c r="N277" s="134">
        <v>45332</v>
      </c>
      <c r="O277" s="95" t="s">
        <v>452</v>
      </c>
      <c r="P277" s="131" t="s">
        <v>1780</v>
      </c>
      <c r="Q277" s="381"/>
      <c r="R277" s="381"/>
      <c r="S277" s="381"/>
    </row>
    <row r="278" spans="1:19" ht="35.15" customHeight="1" x14ac:dyDescent="0.25">
      <c r="A278" s="389">
        <f>IF(B278="","",ROW()-ROW($A$3)+'Diário 1º PA'!$P$1)</f>
        <v>548</v>
      </c>
      <c r="B278" s="149">
        <v>45336</v>
      </c>
      <c r="C278" s="390">
        <v>45292</v>
      </c>
      <c r="D278" s="98" t="s">
        <v>94</v>
      </c>
      <c r="E278" s="391" t="s">
        <v>207</v>
      </c>
      <c r="F278" s="174">
        <v>547.64</v>
      </c>
      <c r="G278" s="363" t="s">
        <v>1794</v>
      </c>
      <c r="H278" s="98" t="s">
        <v>123</v>
      </c>
      <c r="I278" s="95" t="s">
        <v>1795</v>
      </c>
      <c r="J278" s="131" t="s">
        <v>1796</v>
      </c>
      <c r="K278" s="131" t="s">
        <v>1540</v>
      </c>
      <c r="L278" s="132" t="s">
        <v>1081</v>
      </c>
      <c r="M278" s="131">
        <v>606937</v>
      </c>
      <c r="N278" s="134">
        <v>45332</v>
      </c>
      <c r="O278" s="95" t="s">
        <v>452</v>
      </c>
      <c r="P278" s="131" t="s">
        <v>1796</v>
      </c>
      <c r="Q278" s="381"/>
      <c r="R278" s="381"/>
      <c r="S278" s="381"/>
    </row>
    <row r="279" spans="1:19" ht="35.15" customHeight="1" x14ac:dyDescent="0.25">
      <c r="A279" s="389">
        <f>IF(B279="","",ROW()-ROW($A$3)+'Diário 1º PA'!$P$1)</f>
        <v>549</v>
      </c>
      <c r="B279" s="149">
        <v>45336</v>
      </c>
      <c r="C279" s="390">
        <v>45292</v>
      </c>
      <c r="D279" s="98" t="s">
        <v>94</v>
      </c>
      <c r="E279" s="391" t="s">
        <v>207</v>
      </c>
      <c r="F279" s="174">
        <v>633.22</v>
      </c>
      <c r="G279" s="363" t="s">
        <v>1794</v>
      </c>
      <c r="H279" s="98" t="s">
        <v>124</v>
      </c>
      <c r="I279" s="95" t="s">
        <v>1795</v>
      </c>
      <c r="J279" s="131" t="s">
        <v>1796</v>
      </c>
      <c r="K279" s="131" t="s">
        <v>1540</v>
      </c>
      <c r="L279" s="132" t="s">
        <v>1081</v>
      </c>
      <c r="M279" s="131">
        <v>606948</v>
      </c>
      <c r="N279" s="134">
        <v>45332</v>
      </c>
      <c r="O279" s="95" t="s">
        <v>452</v>
      </c>
      <c r="P279" s="131" t="s">
        <v>1796</v>
      </c>
      <c r="Q279" s="381"/>
      <c r="R279" s="381"/>
      <c r="S279" s="381"/>
    </row>
    <row r="280" spans="1:19" ht="35.15" customHeight="1" x14ac:dyDescent="0.25">
      <c r="A280" s="389">
        <f>IF(B280="","",ROW()-ROW($A$3)+'Diário 1º PA'!$P$1)</f>
        <v>550</v>
      </c>
      <c r="B280" s="149">
        <v>45336</v>
      </c>
      <c r="C280" s="390">
        <v>45292</v>
      </c>
      <c r="D280" s="98" t="s">
        <v>105</v>
      </c>
      <c r="E280" s="391" t="s">
        <v>265</v>
      </c>
      <c r="F280" s="174">
        <v>275</v>
      </c>
      <c r="G280" s="363" t="s">
        <v>1811</v>
      </c>
      <c r="H280" s="98" t="s">
        <v>122</v>
      </c>
      <c r="I280" s="95" t="s">
        <v>1812</v>
      </c>
      <c r="J280" s="131" t="s">
        <v>1517</v>
      </c>
      <c r="K280" s="131" t="s">
        <v>1540</v>
      </c>
      <c r="L280" s="132" t="s">
        <v>1081</v>
      </c>
      <c r="M280" s="131">
        <v>49</v>
      </c>
      <c r="N280" s="134">
        <v>45334</v>
      </c>
      <c r="O280" s="95" t="s">
        <v>452</v>
      </c>
      <c r="P280" s="131" t="s">
        <v>1517</v>
      </c>
      <c r="Q280" s="381"/>
      <c r="R280" s="381"/>
      <c r="S280" s="381"/>
    </row>
    <row r="281" spans="1:19" ht="35.15" customHeight="1" x14ac:dyDescent="0.25">
      <c r="A281" s="389">
        <f>IF(B281="","",ROW()-ROW($A$3)+'Diário 1º PA'!$P$1)</f>
        <v>551</v>
      </c>
      <c r="B281" s="149">
        <v>45336</v>
      </c>
      <c r="C281" s="390">
        <v>45292</v>
      </c>
      <c r="D281" s="98" t="s">
        <v>105</v>
      </c>
      <c r="E281" s="391" t="s">
        <v>325</v>
      </c>
      <c r="F281" s="174">
        <v>465.81</v>
      </c>
      <c r="G281" s="363" t="s">
        <v>1813</v>
      </c>
      <c r="H281" s="98" t="s">
        <v>137</v>
      </c>
      <c r="I281" s="95" t="s">
        <v>1385</v>
      </c>
      <c r="J281" s="131" t="s">
        <v>1814</v>
      </c>
      <c r="K281" s="131" t="s">
        <v>1540</v>
      </c>
      <c r="L281" s="132" t="s">
        <v>1081</v>
      </c>
      <c r="M281" s="150" t="s">
        <v>1815</v>
      </c>
      <c r="N281" s="134">
        <v>45332</v>
      </c>
      <c r="O281" s="95" t="s">
        <v>452</v>
      </c>
      <c r="P281" s="131" t="s">
        <v>1814</v>
      </c>
      <c r="Q281" s="381"/>
      <c r="R281" s="381"/>
      <c r="S281" s="381"/>
    </row>
    <row r="282" spans="1:19" ht="35.15" customHeight="1" x14ac:dyDescent="0.25">
      <c r="A282" s="389">
        <f>IF(B282="","",ROW()-ROW($A$3)+'Diário 1º PA'!$P$1)</f>
        <v>552</v>
      </c>
      <c r="B282" s="149">
        <v>45336</v>
      </c>
      <c r="C282" s="390">
        <v>45323</v>
      </c>
      <c r="D282" s="95" t="s">
        <v>105</v>
      </c>
      <c r="E282" s="391" t="s">
        <v>283</v>
      </c>
      <c r="F282" s="174">
        <v>1</v>
      </c>
      <c r="G282" s="95" t="s">
        <v>1816</v>
      </c>
      <c r="H282" s="98" t="s">
        <v>118</v>
      </c>
      <c r="I282" s="95" t="s">
        <v>117</v>
      </c>
      <c r="J282" s="131" t="s">
        <v>79</v>
      </c>
      <c r="K282" s="131" t="s">
        <v>1558</v>
      </c>
      <c r="L282" s="132" t="s">
        <v>117</v>
      </c>
      <c r="M282" s="131" t="s">
        <v>117</v>
      </c>
      <c r="N282" s="134" t="s">
        <v>117</v>
      </c>
      <c r="O282" s="95" t="s">
        <v>452</v>
      </c>
      <c r="P282" s="131" t="s">
        <v>79</v>
      </c>
      <c r="Q282" s="381"/>
      <c r="R282" s="381"/>
      <c r="S282" s="381"/>
    </row>
    <row r="283" spans="1:19" ht="35.15" customHeight="1" x14ac:dyDescent="0.25">
      <c r="A283" s="389">
        <f>IF(B283="","",ROW()-ROW($A$3)+'Diário 1º PA'!$P$1)</f>
        <v>553</v>
      </c>
      <c r="B283" s="149">
        <v>45336</v>
      </c>
      <c r="C283" s="390">
        <v>45323</v>
      </c>
      <c r="D283" s="95" t="s">
        <v>105</v>
      </c>
      <c r="E283" s="391" t="s">
        <v>341</v>
      </c>
      <c r="F283" s="174">
        <v>189.3</v>
      </c>
      <c r="G283" s="392" t="s">
        <v>1817</v>
      </c>
      <c r="H283" s="98" t="s">
        <v>118</v>
      </c>
      <c r="I283" s="95" t="s">
        <v>1818</v>
      </c>
      <c r="J283" s="131" t="s">
        <v>1819</v>
      </c>
      <c r="K283" s="131" t="s">
        <v>1558</v>
      </c>
      <c r="L283" s="132" t="s">
        <v>117</v>
      </c>
      <c r="M283" s="131">
        <v>575799773</v>
      </c>
      <c r="N283" s="134">
        <v>45334</v>
      </c>
      <c r="O283" s="95" t="s">
        <v>452</v>
      </c>
      <c r="P283" s="131" t="s">
        <v>1819</v>
      </c>
      <c r="Q283" s="381"/>
      <c r="R283" s="381"/>
      <c r="S283" s="381"/>
    </row>
    <row r="284" spans="1:19" ht="35.15" customHeight="1" x14ac:dyDescent="0.25">
      <c r="A284" s="389">
        <f>IF(B284="","",ROW()-ROW($A$3)+'Diário 1º PA'!$P$1)</f>
        <v>554</v>
      </c>
      <c r="B284" s="149">
        <v>45337</v>
      </c>
      <c r="C284" s="390">
        <v>45292</v>
      </c>
      <c r="D284" s="95" t="s">
        <v>105</v>
      </c>
      <c r="E284" s="391" t="s">
        <v>341</v>
      </c>
      <c r="F284" s="174">
        <v>1404</v>
      </c>
      <c r="G284" s="392" t="s">
        <v>1820</v>
      </c>
      <c r="H284" s="98" t="s">
        <v>135</v>
      </c>
      <c r="I284" s="95" t="s">
        <v>1821</v>
      </c>
      <c r="J284" s="131" t="s">
        <v>1075</v>
      </c>
      <c r="K284" s="131" t="s">
        <v>1072</v>
      </c>
      <c r="L284" s="132" t="s">
        <v>1534</v>
      </c>
      <c r="M284" s="131">
        <v>152</v>
      </c>
      <c r="N284" s="134">
        <v>45321</v>
      </c>
      <c r="O284" s="95" t="s">
        <v>452</v>
      </c>
      <c r="P284" s="131" t="s">
        <v>1075</v>
      </c>
      <c r="Q284" s="381"/>
      <c r="R284" s="381"/>
      <c r="S284" s="381"/>
    </row>
    <row r="285" spans="1:19" ht="35.15" customHeight="1" x14ac:dyDescent="0.25">
      <c r="A285" s="389">
        <f>IF(B285="","",ROW()-ROW($A$3)+'Diário 1º PA'!$P$1)</f>
        <v>555</v>
      </c>
      <c r="B285" s="149">
        <v>45337</v>
      </c>
      <c r="C285" s="390">
        <v>45292</v>
      </c>
      <c r="D285" s="95" t="s">
        <v>105</v>
      </c>
      <c r="E285" s="391" t="s">
        <v>341</v>
      </c>
      <c r="F285" s="174">
        <v>3300</v>
      </c>
      <c r="G285" s="363" t="s">
        <v>1822</v>
      </c>
      <c r="H285" s="98" t="s">
        <v>135</v>
      </c>
      <c r="I285" s="95" t="s">
        <v>1823</v>
      </c>
      <c r="J285" s="131" t="s">
        <v>1097</v>
      </c>
      <c r="K285" s="131" t="s">
        <v>1072</v>
      </c>
      <c r="L285" s="132" t="s">
        <v>1534</v>
      </c>
      <c r="M285" s="131">
        <v>8</v>
      </c>
      <c r="N285" s="134">
        <v>45323</v>
      </c>
      <c r="O285" s="95" t="s">
        <v>452</v>
      </c>
      <c r="P285" s="131" t="s">
        <v>1097</v>
      </c>
      <c r="Q285" s="381"/>
      <c r="R285" s="381"/>
      <c r="S285" s="381"/>
    </row>
    <row r="286" spans="1:19" ht="35.15" customHeight="1" x14ac:dyDescent="0.25">
      <c r="A286" s="389">
        <f>IF(B286="","",ROW()-ROW($A$3)+'Diário 1º PA'!$P$1)</f>
        <v>556</v>
      </c>
      <c r="B286" s="149">
        <v>45337</v>
      </c>
      <c r="C286" s="390">
        <v>45292</v>
      </c>
      <c r="D286" s="98" t="s">
        <v>105</v>
      </c>
      <c r="E286" s="391" t="s">
        <v>299</v>
      </c>
      <c r="F286" s="174">
        <v>27992</v>
      </c>
      <c r="G286" s="95" t="s">
        <v>1092</v>
      </c>
      <c r="H286" s="98" t="s">
        <v>126</v>
      </c>
      <c r="I286" s="95" t="s">
        <v>1570</v>
      </c>
      <c r="J286" s="131" t="s">
        <v>1571</v>
      </c>
      <c r="K286" s="131" t="s">
        <v>1072</v>
      </c>
      <c r="L286" s="132" t="s">
        <v>1534</v>
      </c>
      <c r="M286" s="131">
        <v>19</v>
      </c>
      <c r="N286" s="134">
        <v>45336</v>
      </c>
      <c r="O286" s="95" t="s">
        <v>452</v>
      </c>
      <c r="P286" s="131" t="s">
        <v>1571</v>
      </c>
      <c r="Q286" s="381"/>
      <c r="R286" s="381"/>
      <c r="S286" s="381"/>
    </row>
    <row r="287" spans="1:19" ht="35.15" customHeight="1" x14ac:dyDescent="0.25">
      <c r="A287" s="389">
        <f>IF(B287="","",ROW()-ROW($A$3)+'Diário 1º PA'!$P$1)</f>
        <v>557</v>
      </c>
      <c r="B287" s="149">
        <v>45337</v>
      </c>
      <c r="C287" s="390">
        <v>45292</v>
      </c>
      <c r="D287" s="98" t="s">
        <v>105</v>
      </c>
      <c r="E287" s="391" t="s">
        <v>299</v>
      </c>
      <c r="F287" s="174">
        <v>11923.3</v>
      </c>
      <c r="G287" s="95" t="s">
        <v>1092</v>
      </c>
      <c r="H287" s="98" t="s">
        <v>125</v>
      </c>
      <c r="I287" s="95" t="s">
        <v>1570</v>
      </c>
      <c r="J287" s="131" t="s">
        <v>1571</v>
      </c>
      <c r="K287" s="131" t="s">
        <v>1072</v>
      </c>
      <c r="L287" s="132" t="s">
        <v>1534</v>
      </c>
      <c r="M287" s="131">
        <v>18</v>
      </c>
      <c r="N287" s="134">
        <v>45336</v>
      </c>
      <c r="O287" s="95" t="s">
        <v>452</v>
      </c>
      <c r="P287" s="131" t="s">
        <v>1571</v>
      </c>
      <c r="Q287" s="381"/>
      <c r="R287" s="381"/>
      <c r="S287" s="381"/>
    </row>
    <row r="288" spans="1:19" ht="35.15" customHeight="1" x14ac:dyDescent="0.25">
      <c r="A288" s="389">
        <f>IF(B288="","",ROW()-ROW($A$3)+'Diário 1º PA'!$P$1)</f>
        <v>558</v>
      </c>
      <c r="B288" s="149">
        <v>45337</v>
      </c>
      <c r="C288" s="390">
        <v>45292</v>
      </c>
      <c r="D288" s="98" t="s">
        <v>105</v>
      </c>
      <c r="E288" s="391" t="s">
        <v>299</v>
      </c>
      <c r="F288" s="174">
        <v>42872.6</v>
      </c>
      <c r="G288" s="95" t="s">
        <v>1092</v>
      </c>
      <c r="H288" s="98" t="s">
        <v>129</v>
      </c>
      <c r="I288" s="95" t="s">
        <v>1570</v>
      </c>
      <c r="J288" s="131" t="s">
        <v>1571</v>
      </c>
      <c r="K288" s="131" t="s">
        <v>1072</v>
      </c>
      <c r="L288" s="132" t="s">
        <v>1534</v>
      </c>
      <c r="M288" s="131">
        <v>16</v>
      </c>
      <c r="N288" s="134">
        <v>45336</v>
      </c>
      <c r="O288" s="95" t="s">
        <v>452</v>
      </c>
      <c r="P288" s="131" t="s">
        <v>1571</v>
      </c>
      <c r="Q288" s="381"/>
      <c r="R288" s="381"/>
      <c r="S288" s="381"/>
    </row>
    <row r="289" spans="1:19" ht="35.15" customHeight="1" x14ac:dyDescent="0.25">
      <c r="A289" s="389">
        <f>IF(B289="","",ROW()-ROW($A$3)+'Diário 1º PA'!$P$1)</f>
        <v>559</v>
      </c>
      <c r="B289" s="149">
        <v>45337</v>
      </c>
      <c r="C289" s="390">
        <v>45292</v>
      </c>
      <c r="D289" s="98" t="s">
        <v>105</v>
      </c>
      <c r="E289" s="391" t="s">
        <v>299</v>
      </c>
      <c r="F289" s="174">
        <v>39478.300000000003</v>
      </c>
      <c r="G289" s="95" t="s">
        <v>1092</v>
      </c>
      <c r="H289" s="98" t="s">
        <v>127</v>
      </c>
      <c r="I289" s="95" t="s">
        <v>1570</v>
      </c>
      <c r="J289" s="131" t="s">
        <v>1571</v>
      </c>
      <c r="K289" s="131" t="s">
        <v>1072</v>
      </c>
      <c r="L289" s="132" t="s">
        <v>1534</v>
      </c>
      <c r="M289" s="131">
        <v>17</v>
      </c>
      <c r="N289" s="134">
        <v>45336</v>
      </c>
      <c r="O289" s="95" t="s">
        <v>452</v>
      </c>
      <c r="P289" s="131" t="s">
        <v>1571</v>
      </c>
      <c r="Q289" s="381"/>
      <c r="R289" s="381"/>
      <c r="S289" s="381"/>
    </row>
    <row r="290" spans="1:19" ht="35.15" customHeight="1" x14ac:dyDescent="0.25">
      <c r="A290" s="389">
        <f>IF(B290="","",ROW()-ROW($A$3)+'Diário 1º PA'!$P$1)</f>
        <v>560</v>
      </c>
      <c r="B290" s="149">
        <v>45337</v>
      </c>
      <c r="C290" s="390">
        <v>45292</v>
      </c>
      <c r="D290" s="98" t="s">
        <v>105</v>
      </c>
      <c r="E290" s="391" t="s">
        <v>341</v>
      </c>
      <c r="F290" s="174">
        <v>2650</v>
      </c>
      <c r="G290" s="363" t="s">
        <v>1824</v>
      </c>
      <c r="H290" s="98" t="s">
        <v>129</v>
      </c>
      <c r="I290" s="95" t="s">
        <v>1825</v>
      </c>
      <c r="J290" s="131" t="s">
        <v>1103</v>
      </c>
      <c r="K290" s="131" t="s">
        <v>1072</v>
      </c>
      <c r="L290" s="132" t="s">
        <v>1534</v>
      </c>
      <c r="M290" s="131">
        <v>10</v>
      </c>
      <c r="N290" s="134">
        <v>45324</v>
      </c>
      <c r="O290" s="95" t="s">
        <v>452</v>
      </c>
      <c r="P290" s="131" t="s">
        <v>1103</v>
      </c>
      <c r="Q290" s="381"/>
      <c r="R290" s="381"/>
      <c r="S290" s="381"/>
    </row>
    <row r="291" spans="1:19" ht="35.15" customHeight="1" x14ac:dyDescent="0.25">
      <c r="A291" s="389">
        <f>IF(B291="","",ROW()-ROW($A$3)+'Diário 1º PA'!$P$1)</f>
        <v>561</v>
      </c>
      <c r="B291" s="149">
        <v>45337</v>
      </c>
      <c r="C291" s="390">
        <v>45323</v>
      </c>
      <c r="D291" s="98" t="s">
        <v>105</v>
      </c>
      <c r="E291" s="391" t="s">
        <v>355</v>
      </c>
      <c r="F291" s="174">
        <v>556.59</v>
      </c>
      <c r="G291" s="363" t="s">
        <v>1751</v>
      </c>
      <c r="H291" s="98" t="s">
        <v>134</v>
      </c>
      <c r="I291" s="95" t="s">
        <v>1749</v>
      </c>
      <c r="J291" s="131" t="s">
        <v>1750</v>
      </c>
      <c r="K291" s="131" t="s">
        <v>1540</v>
      </c>
      <c r="L291" s="132" t="s">
        <v>1081</v>
      </c>
      <c r="M291" s="131">
        <v>20318048</v>
      </c>
      <c r="N291" s="134">
        <v>45328</v>
      </c>
      <c r="O291" s="95" t="s">
        <v>452</v>
      </c>
      <c r="P291" s="131" t="s">
        <v>1750</v>
      </c>
      <c r="Q291" s="381"/>
      <c r="R291" s="381"/>
      <c r="S291" s="381"/>
    </row>
    <row r="292" spans="1:19" ht="35.15" customHeight="1" x14ac:dyDescent="0.25">
      <c r="A292" s="389">
        <f>IF(B292="","",ROW()-ROW($A$3)+'Diário 1º PA'!$P$1)</f>
        <v>562</v>
      </c>
      <c r="B292" s="149">
        <v>45337</v>
      </c>
      <c r="C292" s="390">
        <v>45292</v>
      </c>
      <c r="D292" s="98" t="s">
        <v>105</v>
      </c>
      <c r="E292" s="391" t="s">
        <v>227</v>
      </c>
      <c r="F292" s="174">
        <v>1119.9000000000001</v>
      </c>
      <c r="G292" s="98" t="s">
        <v>1270</v>
      </c>
      <c r="H292" s="98" t="s">
        <v>137</v>
      </c>
      <c r="I292" s="95" t="s">
        <v>1635</v>
      </c>
      <c r="J292" s="131" t="s">
        <v>1414</v>
      </c>
      <c r="K292" s="131" t="s">
        <v>1540</v>
      </c>
      <c r="L292" s="132" t="s">
        <v>1081</v>
      </c>
      <c r="M292" s="131">
        <v>112735602</v>
      </c>
      <c r="N292" s="134">
        <v>45339</v>
      </c>
      <c r="O292" s="95" t="s">
        <v>452</v>
      </c>
      <c r="P292" s="131" t="s">
        <v>1414</v>
      </c>
      <c r="Q292" s="381"/>
      <c r="R292" s="381"/>
      <c r="S292" s="381"/>
    </row>
    <row r="293" spans="1:19" ht="35.15" customHeight="1" x14ac:dyDescent="0.25">
      <c r="A293" s="389">
        <f>IF(B293="","",ROW()-ROW($A$3)+'Diário 1º PA'!$P$1)</f>
        <v>563</v>
      </c>
      <c r="B293" s="149">
        <v>45337</v>
      </c>
      <c r="C293" s="390">
        <v>45292</v>
      </c>
      <c r="D293" s="98" t="s">
        <v>105</v>
      </c>
      <c r="E293" s="391" t="s">
        <v>227</v>
      </c>
      <c r="F293" s="174">
        <v>430.5</v>
      </c>
      <c r="G293" s="98" t="s">
        <v>1270</v>
      </c>
      <c r="H293" s="98" t="s">
        <v>134</v>
      </c>
      <c r="I293" s="95" t="s">
        <v>1635</v>
      </c>
      <c r="J293" s="131" t="s">
        <v>1414</v>
      </c>
      <c r="K293" s="131" t="s">
        <v>1540</v>
      </c>
      <c r="L293" s="132" t="s">
        <v>1081</v>
      </c>
      <c r="M293" s="131">
        <v>115066337</v>
      </c>
      <c r="N293" s="134">
        <v>45339</v>
      </c>
      <c r="O293" s="95" t="s">
        <v>452</v>
      </c>
      <c r="P293" s="131" t="s">
        <v>1414</v>
      </c>
      <c r="Q293" s="381"/>
      <c r="R293" s="381"/>
      <c r="S293" s="381"/>
    </row>
    <row r="294" spans="1:19" ht="35.15" customHeight="1" x14ac:dyDescent="0.25">
      <c r="A294" s="389">
        <f>IF(B294="","",ROW()-ROW($A$3)+'Diário 1º PA'!$P$1)</f>
        <v>564</v>
      </c>
      <c r="B294" s="149">
        <v>45337</v>
      </c>
      <c r="C294" s="393">
        <v>45292</v>
      </c>
      <c r="D294" s="95" t="s">
        <v>94</v>
      </c>
      <c r="E294" s="391" t="s">
        <v>190</v>
      </c>
      <c r="F294" s="174">
        <v>64.900000000000006</v>
      </c>
      <c r="G294" s="363" t="s">
        <v>1712</v>
      </c>
      <c r="H294" s="98" t="s">
        <v>118</v>
      </c>
      <c r="I294" s="95" t="s">
        <v>1826</v>
      </c>
      <c r="J294" s="131" t="s">
        <v>1827</v>
      </c>
      <c r="K294" s="131" t="s">
        <v>1540</v>
      </c>
      <c r="L294" s="132" t="s">
        <v>1081</v>
      </c>
      <c r="M294" s="131">
        <v>38380</v>
      </c>
      <c r="N294" s="134">
        <v>45337</v>
      </c>
      <c r="O294" s="95" t="s">
        <v>452</v>
      </c>
      <c r="P294" s="131" t="s">
        <v>1827</v>
      </c>
      <c r="Q294" s="381"/>
      <c r="R294" s="381"/>
      <c r="S294" s="381"/>
    </row>
    <row r="295" spans="1:19" ht="35.15" customHeight="1" x14ac:dyDescent="0.25">
      <c r="A295" s="389">
        <f>IF(B295="","",ROW()-ROW($A$3)+'Diário 1º PA'!$P$1)</f>
        <v>565</v>
      </c>
      <c r="B295" s="149">
        <v>45337</v>
      </c>
      <c r="C295" s="393">
        <v>45292</v>
      </c>
      <c r="D295" s="95" t="s">
        <v>94</v>
      </c>
      <c r="E295" s="391" t="s">
        <v>190</v>
      </c>
      <c r="F295" s="174">
        <v>64.900000000000006</v>
      </c>
      <c r="G295" s="363" t="s">
        <v>1712</v>
      </c>
      <c r="H295" s="98" t="s">
        <v>121</v>
      </c>
      <c r="I295" s="95" t="s">
        <v>1826</v>
      </c>
      <c r="J295" s="131" t="s">
        <v>1827</v>
      </c>
      <c r="K295" s="131" t="s">
        <v>1540</v>
      </c>
      <c r="L295" s="132" t="s">
        <v>1081</v>
      </c>
      <c r="M295" s="131">
        <v>38378</v>
      </c>
      <c r="N295" s="134">
        <v>45337</v>
      </c>
      <c r="O295" s="95" t="s">
        <v>452</v>
      </c>
      <c r="P295" s="131" t="s">
        <v>1827</v>
      </c>
      <c r="Q295" s="381"/>
      <c r="R295" s="381"/>
      <c r="S295" s="381"/>
    </row>
    <row r="296" spans="1:19" ht="35.15" customHeight="1" x14ac:dyDescent="0.25">
      <c r="A296" s="389">
        <f>IF(B296="","",ROW()-ROW($A$3)+'Diário 1º PA'!$P$1)</f>
        <v>566</v>
      </c>
      <c r="B296" s="149">
        <v>45337</v>
      </c>
      <c r="C296" s="393">
        <v>45292</v>
      </c>
      <c r="D296" s="95" t="s">
        <v>94</v>
      </c>
      <c r="E296" s="391" t="s">
        <v>190</v>
      </c>
      <c r="F296" s="174">
        <v>64.900000000000006</v>
      </c>
      <c r="G296" s="363" t="s">
        <v>1712</v>
      </c>
      <c r="H296" s="98" t="s">
        <v>120</v>
      </c>
      <c r="I296" s="95" t="s">
        <v>1826</v>
      </c>
      <c r="J296" s="131" t="s">
        <v>1827</v>
      </c>
      <c r="K296" s="131" t="s">
        <v>1540</v>
      </c>
      <c r="L296" s="132" t="s">
        <v>1081</v>
      </c>
      <c r="M296" s="131">
        <v>38379</v>
      </c>
      <c r="N296" s="134">
        <v>45337</v>
      </c>
      <c r="O296" s="95" t="s">
        <v>452</v>
      </c>
      <c r="P296" s="131" t="s">
        <v>1827</v>
      </c>
      <c r="Q296" s="381"/>
      <c r="R296" s="381"/>
      <c r="S296" s="381"/>
    </row>
    <row r="297" spans="1:19" ht="35.15" customHeight="1" x14ac:dyDescent="0.25">
      <c r="A297" s="389">
        <f>IF(B297="","",ROW()-ROW($A$3)+'Diário 1º PA'!$P$1)</f>
        <v>567</v>
      </c>
      <c r="B297" s="149">
        <v>45337</v>
      </c>
      <c r="C297" s="393">
        <v>45292</v>
      </c>
      <c r="D297" s="95" t="s">
        <v>94</v>
      </c>
      <c r="E297" s="391" t="s">
        <v>190</v>
      </c>
      <c r="F297" s="174">
        <v>64.900000000000006</v>
      </c>
      <c r="G297" s="363" t="s">
        <v>1712</v>
      </c>
      <c r="H297" s="98" t="s">
        <v>119</v>
      </c>
      <c r="I297" s="95" t="s">
        <v>1826</v>
      </c>
      <c r="J297" s="131" t="s">
        <v>1827</v>
      </c>
      <c r="K297" s="131" t="s">
        <v>1540</v>
      </c>
      <c r="L297" s="132" t="s">
        <v>1081</v>
      </c>
      <c r="M297" s="131">
        <v>38427</v>
      </c>
      <c r="N297" s="134">
        <v>45337</v>
      </c>
      <c r="O297" s="95" t="s">
        <v>452</v>
      </c>
      <c r="P297" s="131" t="s">
        <v>1827</v>
      </c>
      <c r="Q297" s="381"/>
      <c r="R297" s="381"/>
      <c r="S297" s="381"/>
    </row>
    <row r="298" spans="1:19" ht="35.15" customHeight="1" x14ac:dyDescent="0.25">
      <c r="A298" s="389">
        <f>IF(B298="","",ROW()-ROW($A$3)+'Diário 1º PA'!$P$1)</f>
        <v>568</v>
      </c>
      <c r="B298" s="149">
        <v>45337</v>
      </c>
      <c r="C298" s="393">
        <v>45323</v>
      </c>
      <c r="D298" s="95" t="s">
        <v>105</v>
      </c>
      <c r="E298" s="391" t="s">
        <v>257</v>
      </c>
      <c r="F298" s="174">
        <v>178.25</v>
      </c>
      <c r="G298" s="363" t="s">
        <v>1828</v>
      </c>
      <c r="H298" s="98" t="s">
        <v>118</v>
      </c>
      <c r="I298" s="95" t="s">
        <v>1829</v>
      </c>
      <c r="J298" s="131" t="s">
        <v>1239</v>
      </c>
      <c r="K298" s="131" t="s">
        <v>1540</v>
      </c>
      <c r="L298" s="132" t="s">
        <v>1081</v>
      </c>
      <c r="M298" s="131">
        <v>15757</v>
      </c>
      <c r="N298" s="134">
        <v>45337</v>
      </c>
      <c r="O298" s="95" t="s">
        <v>452</v>
      </c>
      <c r="P298" s="131" t="s">
        <v>1239</v>
      </c>
      <c r="Q298" s="381"/>
      <c r="R298" s="381"/>
      <c r="S298" s="381"/>
    </row>
    <row r="299" spans="1:19" ht="35.15" customHeight="1" x14ac:dyDescent="0.25">
      <c r="A299" s="389">
        <f>IF(B299="","",ROW()-ROW($A$3)+'Diário 1º PA'!$P$1)</f>
        <v>569</v>
      </c>
      <c r="B299" s="149">
        <v>45337</v>
      </c>
      <c r="C299" s="393">
        <v>45292</v>
      </c>
      <c r="D299" s="95" t="s">
        <v>94</v>
      </c>
      <c r="E299" s="391" t="s">
        <v>174</v>
      </c>
      <c r="F299" s="174">
        <v>402574.11</v>
      </c>
      <c r="G299" s="95" t="s">
        <v>1830</v>
      </c>
      <c r="H299" s="98" t="s">
        <v>117</v>
      </c>
      <c r="I299" s="95" t="s">
        <v>1152</v>
      </c>
      <c r="J299" s="131" t="s">
        <v>79</v>
      </c>
      <c r="K299" s="131" t="s">
        <v>1279</v>
      </c>
      <c r="L299" s="132" t="s">
        <v>1279</v>
      </c>
      <c r="M299" s="131" t="s">
        <v>79</v>
      </c>
      <c r="N299" s="134">
        <v>45342</v>
      </c>
      <c r="O299" s="95" t="s">
        <v>452</v>
      </c>
      <c r="P299" s="131" t="s">
        <v>79</v>
      </c>
      <c r="Q299" s="381"/>
      <c r="R299" s="381"/>
      <c r="S299" s="381"/>
    </row>
    <row r="300" spans="1:19" ht="35.15" customHeight="1" x14ac:dyDescent="0.25">
      <c r="A300" s="389">
        <f>IF(B300="","",ROW()-ROW($A$3)+'Diário 1º PA'!$P$1)</f>
        <v>570</v>
      </c>
      <c r="B300" s="149">
        <v>45337</v>
      </c>
      <c r="C300" s="393">
        <v>45323</v>
      </c>
      <c r="D300" s="95" t="s">
        <v>105</v>
      </c>
      <c r="E300" s="391" t="s">
        <v>257</v>
      </c>
      <c r="F300" s="174">
        <v>237.67</v>
      </c>
      <c r="G300" s="363" t="s">
        <v>1828</v>
      </c>
      <c r="H300" s="98" t="s">
        <v>118</v>
      </c>
      <c r="I300" s="95" t="s">
        <v>1829</v>
      </c>
      <c r="J300" s="131" t="s">
        <v>1239</v>
      </c>
      <c r="K300" s="131" t="s">
        <v>1540</v>
      </c>
      <c r="L300" s="132" t="s">
        <v>1081</v>
      </c>
      <c r="M300" s="131">
        <v>15758</v>
      </c>
      <c r="N300" s="134">
        <v>45337</v>
      </c>
      <c r="O300" s="95" t="s">
        <v>452</v>
      </c>
      <c r="P300" s="131" t="s">
        <v>1239</v>
      </c>
      <c r="Q300" s="381"/>
      <c r="R300" s="381"/>
      <c r="S300" s="381"/>
    </row>
    <row r="301" spans="1:19" ht="35.15" customHeight="1" x14ac:dyDescent="0.25">
      <c r="A301" s="389">
        <f>IF(B301="","",ROW()-ROW($A$3)+'Diário 1º PA'!$P$1)</f>
        <v>571</v>
      </c>
      <c r="B301" s="149">
        <v>45337</v>
      </c>
      <c r="C301" s="393">
        <v>45323</v>
      </c>
      <c r="D301" s="95" t="s">
        <v>105</v>
      </c>
      <c r="E301" s="391" t="s">
        <v>257</v>
      </c>
      <c r="F301" s="174">
        <v>178.25</v>
      </c>
      <c r="G301" s="363" t="s">
        <v>1828</v>
      </c>
      <c r="H301" s="98" t="s">
        <v>118</v>
      </c>
      <c r="I301" s="95" t="s">
        <v>1829</v>
      </c>
      <c r="J301" s="131" t="s">
        <v>1239</v>
      </c>
      <c r="K301" s="131" t="s">
        <v>1540</v>
      </c>
      <c r="L301" s="132" t="s">
        <v>1081</v>
      </c>
      <c r="M301" s="131">
        <v>15759</v>
      </c>
      <c r="N301" s="134">
        <v>45337</v>
      </c>
      <c r="O301" s="95" t="s">
        <v>452</v>
      </c>
      <c r="P301" s="131" t="s">
        <v>1239</v>
      </c>
      <c r="Q301" s="381"/>
      <c r="R301" s="381"/>
      <c r="S301" s="381"/>
    </row>
    <row r="302" spans="1:19" ht="35.15" customHeight="1" x14ac:dyDescent="0.25">
      <c r="A302" s="389">
        <f>IF(B302="","",ROW()-ROW($A$3)+'Diário 1º PA'!$P$1)</f>
        <v>572</v>
      </c>
      <c r="B302" s="149">
        <v>45337</v>
      </c>
      <c r="C302" s="390">
        <v>45323</v>
      </c>
      <c r="D302" s="98" t="s">
        <v>105</v>
      </c>
      <c r="E302" s="391" t="s">
        <v>295</v>
      </c>
      <c r="F302" s="174">
        <v>2082.83</v>
      </c>
      <c r="G302" s="363" t="s">
        <v>1748</v>
      </c>
      <c r="H302" s="98" t="s">
        <v>123</v>
      </c>
      <c r="I302" s="95" t="s">
        <v>1749</v>
      </c>
      <c r="J302" s="131" t="s">
        <v>1750</v>
      </c>
      <c r="K302" s="131" t="s">
        <v>1540</v>
      </c>
      <c r="L302" s="132" t="s">
        <v>1081</v>
      </c>
      <c r="M302" s="131">
        <v>20317315</v>
      </c>
      <c r="N302" s="134">
        <v>45328</v>
      </c>
      <c r="O302" s="95" t="s">
        <v>452</v>
      </c>
      <c r="P302" s="131" t="s">
        <v>1750</v>
      </c>
      <c r="Q302" s="381"/>
      <c r="R302" s="381"/>
      <c r="S302" s="381"/>
    </row>
    <row r="303" spans="1:19" ht="35.15" customHeight="1" x14ac:dyDescent="0.25">
      <c r="A303" s="389">
        <f>IF(B303="","",ROW()-ROW($A$3)+'Diário 1º PA'!$P$1)</f>
        <v>573</v>
      </c>
      <c r="B303" s="149">
        <v>45337</v>
      </c>
      <c r="C303" s="390">
        <v>45323</v>
      </c>
      <c r="D303" s="98" t="s">
        <v>105</v>
      </c>
      <c r="E303" s="391" t="s">
        <v>345</v>
      </c>
      <c r="F303" s="174">
        <v>2575</v>
      </c>
      <c r="G303" s="363" t="s">
        <v>1831</v>
      </c>
      <c r="H303" s="98" t="s">
        <v>130</v>
      </c>
      <c r="I303" s="95" t="s">
        <v>1832</v>
      </c>
      <c r="J303" s="131" t="s">
        <v>1833</v>
      </c>
      <c r="K303" s="131" t="s">
        <v>1540</v>
      </c>
      <c r="L303" s="132" t="s">
        <v>1081</v>
      </c>
      <c r="M303" s="131">
        <v>3</v>
      </c>
      <c r="N303" s="134">
        <v>45336</v>
      </c>
      <c r="O303" s="95" t="s">
        <v>452</v>
      </c>
      <c r="P303" s="131" t="s">
        <v>1833</v>
      </c>
      <c r="Q303" s="381"/>
      <c r="R303" s="381"/>
      <c r="S303" s="381"/>
    </row>
    <row r="304" spans="1:19" ht="35.15" customHeight="1" x14ac:dyDescent="0.25">
      <c r="A304" s="389">
        <f>IF(B304="","",ROW()-ROW($A$3)+'Diário 1º PA'!$P$1)</f>
        <v>574</v>
      </c>
      <c r="B304" s="149">
        <v>45338</v>
      </c>
      <c r="C304" s="390">
        <v>45323</v>
      </c>
      <c r="D304" s="98" t="s">
        <v>105</v>
      </c>
      <c r="E304" s="391" t="s">
        <v>337</v>
      </c>
      <c r="F304" s="174">
        <v>111.7</v>
      </c>
      <c r="G304" s="95" t="s">
        <v>1185</v>
      </c>
      <c r="H304" s="98" t="s">
        <v>119</v>
      </c>
      <c r="I304" s="95" t="s">
        <v>1559</v>
      </c>
      <c r="J304" s="131" t="s">
        <v>1295</v>
      </c>
      <c r="K304" s="131" t="s">
        <v>1072</v>
      </c>
      <c r="L304" s="132" t="s">
        <v>1534</v>
      </c>
      <c r="M304" s="131">
        <v>61926</v>
      </c>
      <c r="N304" s="134">
        <v>45338</v>
      </c>
      <c r="O304" s="95" t="s">
        <v>452</v>
      </c>
      <c r="P304" s="131" t="s">
        <v>1295</v>
      </c>
      <c r="Q304" s="381"/>
      <c r="R304" s="381"/>
      <c r="S304" s="381"/>
    </row>
    <row r="305" spans="1:19" ht="35.15" customHeight="1" x14ac:dyDescent="0.25">
      <c r="A305" s="389">
        <f>IF(B305="","",ROW()-ROW($A$3)+'Diário 1º PA'!$P$1)</f>
        <v>575</v>
      </c>
      <c r="B305" s="149">
        <v>45338</v>
      </c>
      <c r="C305" s="390">
        <v>45323</v>
      </c>
      <c r="D305" s="98" t="s">
        <v>105</v>
      </c>
      <c r="E305" s="391" t="s">
        <v>337</v>
      </c>
      <c r="F305" s="174">
        <v>49.56</v>
      </c>
      <c r="G305" s="95" t="s">
        <v>1185</v>
      </c>
      <c r="H305" s="98" t="s">
        <v>134</v>
      </c>
      <c r="I305" s="95" t="s">
        <v>1529</v>
      </c>
      <c r="J305" s="131" t="s">
        <v>1189</v>
      </c>
      <c r="K305" s="131" t="s">
        <v>1072</v>
      </c>
      <c r="L305" s="132" t="s">
        <v>1530</v>
      </c>
      <c r="M305" s="131">
        <v>5869962</v>
      </c>
      <c r="N305" s="134">
        <v>45340</v>
      </c>
      <c r="O305" s="95" t="s">
        <v>452</v>
      </c>
      <c r="P305" s="131" t="s">
        <v>1189</v>
      </c>
      <c r="Q305" s="381"/>
      <c r="R305" s="381"/>
      <c r="S305" s="381"/>
    </row>
    <row r="306" spans="1:19" ht="35.15" customHeight="1" x14ac:dyDescent="0.25">
      <c r="A306" s="389">
        <f>IF(B306="","",ROW()-ROW($A$3)+'Diário 1º PA'!$P$1)</f>
        <v>576</v>
      </c>
      <c r="B306" s="149">
        <v>45338</v>
      </c>
      <c r="C306" s="390">
        <v>45323</v>
      </c>
      <c r="D306" s="98" t="s">
        <v>105</v>
      </c>
      <c r="E306" s="391" t="s">
        <v>337</v>
      </c>
      <c r="F306" s="174">
        <v>496.66</v>
      </c>
      <c r="G306" s="95" t="s">
        <v>1185</v>
      </c>
      <c r="H306" s="98" t="s">
        <v>119</v>
      </c>
      <c r="I306" s="95" t="s">
        <v>1529</v>
      </c>
      <c r="J306" s="131" t="s">
        <v>1189</v>
      </c>
      <c r="K306" s="131" t="s">
        <v>1072</v>
      </c>
      <c r="L306" s="132" t="s">
        <v>1530</v>
      </c>
      <c r="M306" s="131">
        <v>5889582</v>
      </c>
      <c r="N306" s="134">
        <v>45347</v>
      </c>
      <c r="O306" s="95" t="s">
        <v>452</v>
      </c>
      <c r="P306" s="131" t="s">
        <v>1189</v>
      </c>
      <c r="Q306" s="381"/>
      <c r="R306" s="381"/>
      <c r="S306" s="381"/>
    </row>
    <row r="307" spans="1:19" ht="35.15" customHeight="1" x14ac:dyDescent="0.25">
      <c r="A307" s="389">
        <f>IF(B307="","",ROW()-ROW($A$3)+'Diário 1º PA'!$P$1)</f>
        <v>577</v>
      </c>
      <c r="B307" s="149">
        <v>45338</v>
      </c>
      <c r="C307" s="390">
        <v>45323</v>
      </c>
      <c r="D307" s="98" t="s">
        <v>105</v>
      </c>
      <c r="E307" s="391" t="s">
        <v>337</v>
      </c>
      <c r="F307" s="174">
        <v>165.18</v>
      </c>
      <c r="G307" s="95" t="s">
        <v>1185</v>
      </c>
      <c r="H307" s="98" t="s">
        <v>122</v>
      </c>
      <c r="I307" s="95" t="s">
        <v>1529</v>
      </c>
      <c r="J307" s="131" t="s">
        <v>1189</v>
      </c>
      <c r="K307" s="131" t="s">
        <v>1072</v>
      </c>
      <c r="L307" s="132" t="s">
        <v>1530</v>
      </c>
      <c r="M307" s="131">
        <v>5853920</v>
      </c>
      <c r="N307" s="134">
        <v>45336</v>
      </c>
      <c r="O307" s="95" t="s">
        <v>452</v>
      </c>
      <c r="P307" s="131" t="s">
        <v>1189</v>
      </c>
      <c r="Q307" s="381"/>
      <c r="R307" s="381"/>
      <c r="S307" s="381"/>
    </row>
    <row r="308" spans="1:19" ht="35.15" customHeight="1" x14ac:dyDescent="0.25">
      <c r="A308" s="389">
        <f>IF(B308="","",ROW()-ROW($A$3)+'Diário 1º PA'!$P$1)</f>
        <v>578</v>
      </c>
      <c r="B308" s="149">
        <v>45338</v>
      </c>
      <c r="C308" s="390">
        <v>45323</v>
      </c>
      <c r="D308" s="98" t="s">
        <v>105</v>
      </c>
      <c r="E308" s="391" t="s">
        <v>337</v>
      </c>
      <c r="F308" s="174">
        <v>133.94</v>
      </c>
      <c r="G308" s="95" t="s">
        <v>1834</v>
      </c>
      <c r="H308" s="98" t="s">
        <v>119</v>
      </c>
      <c r="I308" s="95" t="s">
        <v>1529</v>
      </c>
      <c r="J308" s="131" t="s">
        <v>1189</v>
      </c>
      <c r="K308" s="131" t="s">
        <v>1072</v>
      </c>
      <c r="L308" s="132" t="s">
        <v>117</v>
      </c>
      <c r="M308" s="131" t="s">
        <v>117</v>
      </c>
      <c r="N308" s="134" t="s">
        <v>117</v>
      </c>
      <c r="O308" s="95" t="s">
        <v>452</v>
      </c>
      <c r="P308" s="131" t="s">
        <v>1189</v>
      </c>
      <c r="Q308" s="381"/>
      <c r="R308" s="381"/>
      <c r="S308" s="381"/>
    </row>
    <row r="309" spans="1:19" ht="35.15" customHeight="1" x14ac:dyDescent="0.25">
      <c r="A309" s="389">
        <f>IF(B309="","",ROW()-ROW($A$3)+'Diário 1º PA'!$P$1)</f>
        <v>579</v>
      </c>
      <c r="B309" s="149">
        <v>45338</v>
      </c>
      <c r="C309" s="390">
        <v>45323</v>
      </c>
      <c r="D309" s="98" t="s">
        <v>105</v>
      </c>
      <c r="E309" s="391" t="s">
        <v>337</v>
      </c>
      <c r="F309" s="174">
        <v>126.54</v>
      </c>
      <c r="G309" s="95" t="s">
        <v>1185</v>
      </c>
      <c r="H309" s="98" t="s">
        <v>119</v>
      </c>
      <c r="I309" s="95" t="s">
        <v>1835</v>
      </c>
      <c r="J309" s="131" t="s">
        <v>1246</v>
      </c>
      <c r="K309" s="131" t="s">
        <v>1072</v>
      </c>
      <c r="L309" s="132" t="s">
        <v>1530</v>
      </c>
      <c r="M309" s="131">
        <v>1989</v>
      </c>
      <c r="N309" s="134">
        <v>45345</v>
      </c>
      <c r="O309" s="95" t="s">
        <v>452</v>
      </c>
      <c r="P309" s="131" t="s">
        <v>1246</v>
      </c>
      <c r="Q309" s="381"/>
      <c r="R309" s="381"/>
      <c r="S309" s="381"/>
    </row>
    <row r="310" spans="1:19" ht="35.15" customHeight="1" x14ac:dyDescent="0.25">
      <c r="A310" s="389">
        <f>IF(B310="","",ROW()-ROW($A$3)+'Diário 1º PA'!$P$1)</f>
        <v>580</v>
      </c>
      <c r="B310" s="149">
        <v>45338</v>
      </c>
      <c r="C310" s="390">
        <v>45323</v>
      </c>
      <c r="D310" s="98" t="s">
        <v>105</v>
      </c>
      <c r="E310" s="391" t="s">
        <v>337</v>
      </c>
      <c r="F310" s="174">
        <v>209.98</v>
      </c>
      <c r="G310" s="95" t="s">
        <v>1836</v>
      </c>
      <c r="H310" s="98" t="s">
        <v>120</v>
      </c>
      <c r="I310" s="95" t="s">
        <v>1529</v>
      </c>
      <c r="J310" s="131" t="s">
        <v>1189</v>
      </c>
      <c r="K310" s="131" t="s">
        <v>1072</v>
      </c>
      <c r="L310" s="132" t="s">
        <v>1530</v>
      </c>
      <c r="M310" s="131">
        <v>5882872</v>
      </c>
      <c r="N310" s="134">
        <v>45344</v>
      </c>
      <c r="O310" s="95" t="s">
        <v>452</v>
      </c>
      <c r="P310" s="131" t="s">
        <v>1189</v>
      </c>
      <c r="Q310" s="381"/>
      <c r="R310" s="381"/>
      <c r="S310" s="381"/>
    </row>
    <row r="311" spans="1:19" ht="35.15" customHeight="1" x14ac:dyDescent="0.25">
      <c r="A311" s="389">
        <f>IF(B311="","",ROW()-ROW($A$3)+'Diário 1º PA'!$P$1)</f>
        <v>581</v>
      </c>
      <c r="B311" s="149">
        <v>45338</v>
      </c>
      <c r="C311" s="390">
        <v>45323</v>
      </c>
      <c r="D311" s="98" t="s">
        <v>105</v>
      </c>
      <c r="E311" s="391" t="s">
        <v>337</v>
      </c>
      <c r="F311" s="174">
        <v>168.74</v>
      </c>
      <c r="G311" s="95" t="s">
        <v>1834</v>
      </c>
      <c r="H311" s="98" t="s">
        <v>123</v>
      </c>
      <c r="I311" s="95" t="s">
        <v>1529</v>
      </c>
      <c r="J311" s="131" t="s">
        <v>1189</v>
      </c>
      <c r="K311" s="131" t="s">
        <v>1072</v>
      </c>
      <c r="L311" s="132" t="s">
        <v>117</v>
      </c>
      <c r="M311" s="131" t="s">
        <v>117</v>
      </c>
      <c r="N311" s="134" t="s">
        <v>117</v>
      </c>
      <c r="O311" s="95" t="s">
        <v>452</v>
      </c>
      <c r="P311" s="131" t="s">
        <v>1189</v>
      </c>
      <c r="Q311" s="381"/>
      <c r="R311" s="381"/>
      <c r="S311" s="381"/>
    </row>
    <row r="312" spans="1:19" ht="35.15" customHeight="1" x14ac:dyDescent="0.25">
      <c r="A312" s="389">
        <f>IF(B312="","",ROW()-ROW($A$3)+'Diário 1º PA'!$P$1)</f>
        <v>582</v>
      </c>
      <c r="B312" s="149">
        <v>45338</v>
      </c>
      <c r="C312" s="390">
        <v>45323</v>
      </c>
      <c r="D312" s="98" t="s">
        <v>105</v>
      </c>
      <c r="E312" s="391" t="s">
        <v>341</v>
      </c>
      <c r="F312" s="174">
        <v>47.4</v>
      </c>
      <c r="G312" s="95" t="s">
        <v>1837</v>
      </c>
      <c r="H312" s="98" t="s">
        <v>134</v>
      </c>
      <c r="I312" s="95" t="s">
        <v>1838</v>
      </c>
      <c r="J312" s="131" t="s">
        <v>1565</v>
      </c>
      <c r="K312" s="131" t="s">
        <v>1072</v>
      </c>
      <c r="L312" s="132" t="s">
        <v>1839</v>
      </c>
      <c r="M312" s="131" t="s">
        <v>117</v>
      </c>
      <c r="N312" s="134">
        <v>45336</v>
      </c>
      <c r="O312" s="95" t="s">
        <v>452</v>
      </c>
      <c r="P312" s="131" t="s">
        <v>1840</v>
      </c>
      <c r="Q312" s="381"/>
      <c r="R312" s="381"/>
      <c r="S312" s="381"/>
    </row>
    <row r="313" spans="1:19" ht="35.15" customHeight="1" x14ac:dyDescent="0.25">
      <c r="A313" s="389">
        <f>IF(B313="","",ROW()-ROW($A$3)+'Diário 1º PA'!$P$1)</f>
        <v>583</v>
      </c>
      <c r="B313" s="149">
        <v>45338</v>
      </c>
      <c r="C313" s="390">
        <v>45292</v>
      </c>
      <c r="D313" s="98" t="s">
        <v>105</v>
      </c>
      <c r="E313" s="391" t="s">
        <v>341</v>
      </c>
      <c r="F313" s="174">
        <v>1350</v>
      </c>
      <c r="G313" s="363" t="s">
        <v>1841</v>
      </c>
      <c r="H313" s="98" t="s">
        <v>137</v>
      </c>
      <c r="I313" s="95" t="s">
        <v>1842</v>
      </c>
      <c r="J313" s="131" t="s">
        <v>1843</v>
      </c>
      <c r="K313" s="131" t="s">
        <v>1072</v>
      </c>
      <c r="L313" s="132" t="s">
        <v>1534</v>
      </c>
      <c r="M313" s="131">
        <v>1</v>
      </c>
      <c r="N313" s="134">
        <v>45338</v>
      </c>
      <c r="O313" s="95" t="s">
        <v>452</v>
      </c>
      <c r="P313" s="131" t="s">
        <v>1843</v>
      </c>
      <c r="Q313" s="381"/>
      <c r="R313" s="381"/>
      <c r="S313" s="381"/>
    </row>
    <row r="314" spans="1:19" ht="35.15" customHeight="1" x14ac:dyDescent="0.25">
      <c r="A314" s="389">
        <f>IF(B314="","",ROW()-ROW($A$3)+'Diário 1º PA'!$P$1)</f>
        <v>584</v>
      </c>
      <c r="B314" s="149">
        <v>45338</v>
      </c>
      <c r="C314" s="390">
        <v>45323</v>
      </c>
      <c r="D314" s="95" t="s">
        <v>105</v>
      </c>
      <c r="E314" s="391" t="s">
        <v>337</v>
      </c>
      <c r="F314" s="174">
        <v>32.630000000000003</v>
      </c>
      <c r="G314" s="95" t="s">
        <v>1185</v>
      </c>
      <c r="H314" s="98" t="s">
        <v>122</v>
      </c>
      <c r="I314" s="95" t="s">
        <v>1535</v>
      </c>
      <c r="J314" s="131" t="s">
        <v>1202</v>
      </c>
      <c r="K314" s="131" t="s">
        <v>1072</v>
      </c>
      <c r="L314" s="132" t="s">
        <v>1534</v>
      </c>
      <c r="M314" s="131">
        <v>23186</v>
      </c>
      <c r="N314" s="134">
        <v>45338</v>
      </c>
      <c r="O314" s="95" t="s">
        <v>452</v>
      </c>
      <c r="P314" s="131" t="s">
        <v>1202</v>
      </c>
      <c r="Q314" s="381"/>
      <c r="R314" s="381"/>
      <c r="S314" s="381"/>
    </row>
    <row r="315" spans="1:19" ht="35.15" customHeight="1" x14ac:dyDescent="0.25">
      <c r="A315" s="389">
        <f>IF(B315="","",ROW()-ROW($A$3)+'Diário 1º PA'!$P$1)</f>
        <v>585</v>
      </c>
      <c r="B315" s="149">
        <v>45338</v>
      </c>
      <c r="C315" s="390">
        <v>45323</v>
      </c>
      <c r="D315" s="95" t="s">
        <v>105</v>
      </c>
      <c r="E315" s="391" t="s">
        <v>337</v>
      </c>
      <c r="F315" s="174">
        <v>84.8</v>
      </c>
      <c r="G315" s="95" t="s">
        <v>1185</v>
      </c>
      <c r="H315" s="98" t="s">
        <v>123</v>
      </c>
      <c r="I315" s="95" t="s">
        <v>1535</v>
      </c>
      <c r="J315" s="131" t="s">
        <v>1202</v>
      </c>
      <c r="K315" s="131" t="s">
        <v>1072</v>
      </c>
      <c r="L315" s="132" t="s">
        <v>1534</v>
      </c>
      <c r="M315" s="131">
        <v>23187</v>
      </c>
      <c r="N315" s="134">
        <v>45338</v>
      </c>
      <c r="O315" s="95" t="s">
        <v>452</v>
      </c>
      <c r="P315" s="131" t="s">
        <v>1202</v>
      </c>
      <c r="Q315" s="381"/>
      <c r="R315" s="381"/>
      <c r="S315" s="381"/>
    </row>
    <row r="316" spans="1:19" ht="35.15" customHeight="1" x14ac:dyDescent="0.25">
      <c r="A316" s="389">
        <f>IF(B316="","",ROW()-ROW($A$3)+'Diário 1º PA'!$P$1)</f>
        <v>586</v>
      </c>
      <c r="B316" s="149">
        <v>45338</v>
      </c>
      <c r="C316" s="390">
        <v>45323</v>
      </c>
      <c r="D316" s="95" t="s">
        <v>105</v>
      </c>
      <c r="E316" s="391" t="s">
        <v>337</v>
      </c>
      <c r="F316" s="174">
        <v>117.03</v>
      </c>
      <c r="G316" s="95" t="s">
        <v>1185</v>
      </c>
      <c r="H316" s="98" t="s">
        <v>124</v>
      </c>
      <c r="I316" s="95" t="s">
        <v>1535</v>
      </c>
      <c r="J316" s="131" t="s">
        <v>1202</v>
      </c>
      <c r="K316" s="131" t="s">
        <v>1072</v>
      </c>
      <c r="L316" s="132" t="s">
        <v>1534</v>
      </c>
      <c r="M316" s="131">
        <v>23190</v>
      </c>
      <c r="N316" s="134">
        <v>45338</v>
      </c>
      <c r="O316" s="95" t="s">
        <v>452</v>
      </c>
      <c r="P316" s="131" t="s">
        <v>1202</v>
      </c>
      <c r="Q316" s="381"/>
      <c r="R316" s="381"/>
      <c r="S316" s="381"/>
    </row>
    <row r="317" spans="1:19" ht="35.15" customHeight="1" x14ac:dyDescent="0.25">
      <c r="A317" s="389">
        <f>IF(B317="","",ROW()-ROW($A$3)+'Diário 1º PA'!$P$1)</f>
        <v>587</v>
      </c>
      <c r="B317" s="149">
        <v>45338</v>
      </c>
      <c r="C317" s="390">
        <v>45323</v>
      </c>
      <c r="D317" s="95" t="s">
        <v>105</v>
      </c>
      <c r="E317" s="391" t="s">
        <v>337</v>
      </c>
      <c r="F317" s="174">
        <v>46</v>
      </c>
      <c r="G317" s="95" t="s">
        <v>1185</v>
      </c>
      <c r="H317" s="98" t="s">
        <v>124</v>
      </c>
      <c r="I317" s="95" t="s">
        <v>1535</v>
      </c>
      <c r="J317" s="131" t="s">
        <v>1202</v>
      </c>
      <c r="K317" s="131" t="s">
        <v>1072</v>
      </c>
      <c r="L317" s="132" t="s">
        <v>1534</v>
      </c>
      <c r="M317" s="131">
        <v>23188</v>
      </c>
      <c r="N317" s="134">
        <v>45338</v>
      </c>
      <c r="O317" s="95" t="s">
        <v>452</v>
      </c>
      <c r="P317" s="131" t="s">
        <v>1202</v>
      </c>
      <c r="Q317" s="381"/>
      <c r="R317" s="381"/>
      <c r="S317" s="381"/>
    </row>
    <row r="318" spans="1:19" ht="35.15" customHeight="1" x14ac:dyDescent="0.25">
      <c r="A318" s="389">
        <f>IF(B318="","",ROW()-ROW($A$3)+'Diário 1º PA'!$P$1)</f>
        <v>588</v>
      </c>
      <c r="B318" s="149">
        <v>45338</v>
      </c>
      <c r="C318" s="390">
        <v>45323</v>
      </c>
      <c r="D318" s="95" t="s">
        <v>105</v>
      </c>
      <c r="E318" s="391" t="s">
        <v>337</v>
      </c>
      <c r="F318" s="174">
        <v>140.38999999999999</v>
      </c>
      <c r="G318" s="95" t="s">
        <v>1185</v>
      </c>
      <c r="H318" s="98" t="s">
        <v>124</v>
      </c>
      <c r="I318" s="95" t="s">
        <v>1535</v>
      </c>
      <c r="J318" s="131" t="s">
        <v>1202</v>
      </c>
      <c r="K318" s="131" t="s">
        <v>1072</v>
      </c>
      <c r="L318" s="132" t="s">
        <v>1534</v>
      </c>
      <c r="M318" s="131">
        <v>23189</v>
      </c>
      <c r="N318" s="134">
        <v>45338</v>
      </c>
      <c r="O318" s="95" t="s">
        <v>452</v>
      </c>
      <c r="P318" s="131" t="s">
        <v>1202</v>
      </c>
      <c r="Q318" s="381"/>
      <c r="R318" s="381"/>
      <c r="S318" s="381"/>
    </row>
    <row r="319" spans="1:19" ht="35.15" customHeight="1" x14ac:dyDescent="0.25">
      <c r="A319" s="389">
        <f>IF(B319="","",ROW()-ROW($A$3)+'Diário 1º PA'!$P$1)</f>
        <v>589</v>
      </c>
      <c r="B319" s="149">
        <v>45338</v>
      </c>
      <c r="C319" s="390">
        <v>45323</v>
      </c>
      <c r="D319" s="95" t="s">
        <v>105</v>
      </c>
      <c r="E319" s="391" t="s">
        <v>339</v>
      </c>
      <c r="F319" s="174">
        <v>600</v>
      </c>
      <c r="G319" s="363" t="s">
        <v>1844</v>
      </c>
      <c r="H319" s="98" t="s">
        <v>118</v>
      </c>
      <c r="I319" s="95" t="s">
        <v>1845</v>
      </c>
      <c r="J319" s="131" t="s">
        <v>1565</v>
      </c>
      <c r="K319" s="131" t="s">
        <v>1072</v>
      </c>
      <c r="L319" s="132" t="s">
        <v>1846</v>
      </c>
      <c r="M319" s="131" t="s">
        <v>117</v>
      </c>
      <c r="N319" s="134">
        <v>45338</v>
      </c>
      <c r="O319" s="95" t="s">
        <v>452</v>
      </c>
      <c r="P319" s="131" t="s">
        <v>1183</v>
      </c>
      <c r="Q319" s="381"/>
      <c r="R319" s="381"/>
      <c r="S319" s="381"/>
    </row>
    <row r="320" spans="1:19" ht="35.15" customHeight="1" x14ac:dyDescent="0.25">
      <c r="A320" s="389">
        <f>IF(B320="","",ROW()-ROW($A$3)+'Diário 1º PA'!$P$1)</f>
        <v>590</v>
      </c>
      <c r="B320" s="149">
        <v>45338</v>
      </c>
      <c r="C320" s="390">
        <v>45292</v>
      </c>
      <c r="D320" s="95" t="s">
        <v>105</v>
      </c>
      <c r="E320" s="391" t="s">
        <v>341</v>
      </c>
      <c r="F320" s="174">
        <v>1400</v>
      </c>
      <c r="G320" s="392" t="s">
        <v>1847</v>
      </c>
      <c r="H320" s="98" t="s">
        <v>137</v>
      </c>
      <c r="I320" s="95" t="s">
        <v>1848</v>
      </c>
      <c r="J320" s="131" t="s">
        <v>1849</v>
      </c>
      <c r="K320" s="131" t="s">
        <v>1072</v>
      </c>
      <c r="L320" s="132" t="s">
        <v>1534</v>
      </c>
      <c r="M320" s="131">
        <v>1</v>
      </c>
      <c r="N320" s="134">
        <v>45324</v>
      </c>
      <c r="O320" s="95" t="s">
        <v>452</v>
      </c>
      <c r="P320" s="131" t="s">
        <v>1849</v>
      </c>
      <c r="Q320" s="381"/>
      <c r="R320" s="381"/>
      <c r="S320" s="381"/>
    </row>
    <row r="321" spans="1:19" ht="35.15" customHeight="1" x14ac:dyDescent="0.25">
      <c r="A321" s="389">
        <f>IF(B321="","",ROW()-ROW($A$3)+'Diário 1º PA'!$P$1)</f>
        <v>591</v>
      </c>
      <c r="B321" s="149">
        <v>45338</v>
      </c>
      <c r="C321" s="390">
        <v>45292</v>
      </c>
      <c r="D321" s="95" t="s">
        <v>105</v>
      </c>
      <c r="E321" s="391" t="s">
        <v>341</v>
      </c>
      <c r="F321" s="174">
        <v>1200</v>
      </c>
      <c r="G321" s="392" t="s">
        <v>1850</v>
      </c>
      <c r="H321" s="98" t="s">
        <v>137</v>
      </c>
      <c r="I321" s="95" t="s">
        <v>1851</v>
      </c>
      <c r="J321" s="131" t="s">
        <v>1852</v>
      </c>
      <c r="K321" s="131" t="s">
        <v>1072</v>
      </c>
      <c r="L321" s="132" t="s">
        <v>1534</v>
      </c>
      <c r="M321" s="131">
        <v>1</v>
      </c>
      <c r="N321" s="134">
        <v>45328</v>
      </c>
      <c r="O321" s="95" t="s">
        <v>452</v>
      </c>
      <c r="P321" s="131" t="s">
        <v>1852</v>
      </c>
      <c r="Q321" s="381"/>
      <c r="R321" s="381"/>
      <c r="S321" s="381"/>
    </row>
    <row r="322" spans="1:19" ht="35.15" customHeight="1" x14ac:dyDescent="0.25">
      <c r="A322" s="389">
        <f>IF(B322="","",ROW()-ROW($A$3)+'Diário 1º PA'!$P$1)</f>
        <v>592</v>
      </c>
      <c r="B322" s="149">
        <v>45338</v>
      </c>
      <c r="C322" s="390">
        <v>45292</v>
      </c>
      <c r="D322" s="95" t="s">
        <v>105</v>
      </c>
      <c r="E322" s="391" t="s">
        <v>259</v>
      </c>
      <c r="F322" s="174">
        <v>5400</v>
      </c>
      <c r="G322" s="363" t="s">
        <v>1853</v>
      </c>
      <c r="H322" s="98" t="s">
        <v>130</v>
      </c>
      <c r="I322" s="95" t="s">
        <v>1854</v>
      </c>
      <c r="J322" s="131" t="s">
        <v>1855</v>
      </c>
      <c r="K322" s="131" t="s">
        <v>1540</v>
      </c>
      <c r="L322" s="132" t="s">
        <v>1081</v>
      </c>
      <c r="M322" s="131">
        <v>5</v>
      </c>
      <c r="N322" s="134">
        <v>45336</v>
      </c>
      <c r="O322" s="95" t="s">
        <v>452</v>
      </c>
      <c r="P322" s="131" t="s">
        <v>1855</v>
      </c>
      <c r="Q322" s="381"/>
      <c r="R322" s="381"/>
      <c r="S322" s="381"/>
    </row>
    <row r="323" spans="1:19" ht="35.15" customHeight="1" x14ac:dyDescent="0.25">
      <c r="A323" s="389">
        <f>IF(B323="","",ROW()-ROW($A$3)+'Diário 1º PA'!$P$1)</f>
        <v>593</v>
      </c>
      <c r="B323" s="149">
        <v>45338</v>
      </c>
      <c r="C323" s="393">
        <v>45323</v>
      </c>
      <c r="D323" s="95" t="s">
        <v>94</v>
      </c>
      <c r="E323" s="391" t="s">
        <v>188</v>
      </c>
      <c r="F323" s="174">
        <v>2462.33</v>
      </c>
      <c r="G323" s="392" t="s">
        <v>1691</v>
      </c>
      <c r="H323" s="98" t="s">
        <v>119</v>
      </c>
      <c r="I323" s="95" t="s">
        <v>1856</v>
      </c>
      <c r="J323" s="131" t="s">
        <v>1565</v>
      </c>
      <c r="K323" s="131" t="s">
        <v>1114</v>
      </c>
      <c r="L323" s="132" t="s">
        <v>1623</v>
      </c>
      <c r="M323" s="131" t="s">
        <v>117</v>
      </c>
      <c r="N323" s="134">
        <v>45338</v>
      </c>
      <c r="O323" s="95" t="s">
        <v>452</v>
      </c>
      <c r="P323" s="131" t="s">
        <v>1857</v>
      </c>
      <c r="Q323" s="381"/>
      <c r="R323" s="381"/>
      <c r="S323" s="381"/>
    </row>
    <row r="324" spans="1:19" ht="35.15" customHeight="1" x14ac:dyDescent="0.25">
      <c r="A324" s="389">
        <f>IF(B324="","",ROW()-ROW($A$3)+'Diário 1º PA'!$P$1)</f>
        <v>594</v>
      </c>
      <c r="B324" s="149">
        <v>45338</v>
      </c>
      <c r="C324" s="390">
        <v>45323</v>
      </c>
      <c r="D324" s="98" t="s">
        <v>105</v>
      </c>
      <c r="E324" s="391" t="s">
        <v>223</v>
      </c>
      <c r="F324" s="174">
        <v>8449.69</v>
      </c>
      <c r="G324" s="392" t="s">
        <v>1858</v>
      </c>
      <c r="H324" s="98" t="s">
        <v>119</v>
      </c>
      <c r="I324" s="95" t="s">
        <v>1859</v>
      </c>
      <c r="J324" s="131" t="s">
        <v>1860</v>
      </c>
      <c r="K324" s="131" t="s">
        <v>1540</v>
      </c>
      <c r="L324" s="132" t="s">
        <v>1213</v>
      </c>
      <c r="M324" s="131">
        <v>2431975</v>
      </c>
      <c r="N324" s="134">
        <v>45351</v>
      </c>
      <c r="O324" s="95" t="s">
        <v>452</v>
      </c>
      <c r="P324" s="131" t="s">
        <v>1860</v>
      </c>
      <c r="Q324" s="381"/>
      <c r="R324" s="381"/>
      <c r="S324" s="381"/>
    </row>
    <row r="325" spans="1:19" ht="35.15" customHeight="1" x14ac:dyDescent="0.25">
      <c r="A325" s="389">
        <f>IF(B325="","",ROW()-ROW($A$3)+'Diário 1º PA'!$P$1)</f>
        <v>595</v>
      </c>
      <c r="B325" s="149">
        <v>45338</v>
      </c>
      <c r="C325" s="390">
        <v>45292</v>
      </c>
      <c r="D325" s="98" t="s">
        <v>105</v>
      </c>
      <c r="E325" s="391" t="s">
        <v>227</v>
      </c>
      <c r="F325" s="174">
        <v>1855.75</v>
      </c>
      <c r="G325" s="98" t="s">
        <v>1270</v>
      </c>
      <c r="H325" s="98" t="s">
        <v>119</v>
      </c>
      <c r="I325" s="95" t="s">
        <v>1635</v>
      </c>
      <c r="J325" s="131" t="s">
        <v>1414</v>
      </c>
      <c r="K325" s="131" t="s">
        <v>1540</v>
      </c>
      <c r="L325" s="132" t="s">
        <v>1081</v>
      </c>
      <c r="M325" s="131">
        <v>113631338</v>
      </c>
      <c r="N325" s="134">
        <v>45344</v>
      </c>
      <c r="O325" s="95" t="s">
        <v>452</v>
      </c>
      <c r="P325" s="131" t="s">
        <v>1414</v>
      </c>
      <c r="Q325" s="381"/>
      <c r="R325" s="381"/>
      <c r="S325" s="381"/>
    </row>
    <row r="326" spans="1:19" ht="35.15" customHeight="1" x14ac:dyDescent="0.25">
      <c r="A326" s="389">
        <f>IF(B326="","",ROW()-ROW($A$3)+'Diário 1º PA'!$P$1)</f>
        <v>596</v>
      </c>
      <c r="B326" s="149">
        <v>45338</v>
      </c>
      <c r="C326" s="390">
        <v>45323</v>
      </c>
      <c r="D326" s="98" t="s">
        <v>107</v>
      </c>
      <c r="E326" s="391" t="s">
        <v>372</v>
      </c>
      <c r="F326" s="174">
        <v>930.05</v>
      </c>
      <c r="G326" s="363" t="s">
        <v>1861</v>
      </c>
      <c r="H326" s="98" t="s">
        <v>130</v>
      </c>
      <c r="I326" s="95" t="s">
        <v>1862</v>
      </c>
      <c r="J326" s="131" t="s">
        <v>1863</v>
      </c>
      <c r="K326" s="131" t="s">
        <v>1540</v>
      </c>
      <c r="L326" s="132" t="s">
        <v>1081</v>
      </c>
      <c r="M326" s="131">
        <v>40460001119</v>
      </c>
      <c r="N326" s="134">
        <v>45338</v>
      </c>
      <c r="O326" s="95" t="s">
        <v>452</v>
      </c>
      <c r="P326" s="131" t="s">
        <v>1863</v>
      </c>
      <c r="Q326" s="381"/>
      <c r="R326" s="381"/>
      <c r="S326" s="381"/>
    </row>
    <row r="327" spans="1:19" ht="35.15" customHeight="1" x14ac:dyDescent="0.25">
      <c r="A327" s="389">
        <f>IF(B327="","",ROW()-ROW($A$3)+'Diário 1º PA'!$P$1)</f>
        <v>597</v>
      </c>
      <c r="B327" s="149">
        <v>45338</v>
      </c>
      <c r="C327" s="390">
        <v>45323</v>
      </c>
      <c r="D327" s="98" t="s">
        <v>105</v>
      </c>
      <c r="E327" s="391" t="s">
        <v>337</v>
      </c>
      <c r="F327" s="174">
        <v>99.4</v>
      </c>
      <c r="G327" s="363" t="s">
        <v>1730</v>
      </c>
      <c r="H327" s="98" t="s">
        <v>129</v>
      </c>
      <c r="I327" s="95" t="s">
        <v>1739</v>
      </c>
      <c r="J327" s="131" t="s">
        <v>1082</v>
      </c>
      <c r="K327" s="131" t="s">
        <v>1114</v>
      </c>
      <c r="L327" s="132" t="s">
        <v>1534</v>
      </c>
      <c r="M327" s="131" t="s">
        <v>1864</v>
      </c>
      <c r="N327" s="134">
        <v>45343</v>
      </c>
      <c r="O327" s="95" t="s">
        <v>452</v>
      </c>
      <c r="P327" s="131" t="s">
        <v>1082</v>
      </c>
      <c r="Q327" s="381"/>
      <c r="R327" s="381"/>
      <c r="S327" s="381"/>
    </row>
    <row r="328" spans="1:19" ht="35.15" customHeight="1" x14ac:dyDescent="0.25">
      <c r="A328" s="389">
        <f>IF(B328="","",ROW()-ROW($A$3)+'Diário 1º PA'!$P$1)</f>
        <v>598</v>
      </c>
      <c r="B328" s="149">
        <v>45338</v>
      </c>
      <c r="C328" s="390">
        <v>45323</v>
      </c>
      <c r="D328" s="98" t="s">
        <v>107</v>
      </c>
      <c r="E328" s="391" t="s">
        <v>370</v>
      </c>
      <c r="F328" s="174">
        <v>44882.85</v>
      </c>
      <c r="G328" s="363" t="s">
        <v>1865</v>
      </c>
      <c r="H328" s="98" t="s">
        <v>130</v>
      </c>
      <c r="I328" s="95" t="s">
        <v>1866</v>
      </c>
      <c r="J328" s="131" t="s">
        <v>1867</v>
      </c>
      <c r="K328" s="131" t="s">
        <v>1114</v>
      </c>
      <c r="L328" s="132" t="s">
        <v>1534</v>
      </c>
      <c r="M328" s="131">
        <v>442</v>
      </c>
      <c r="N328" s="134">
        <v>45338</v>
      </c>
      <c r="O328" s="95" t="s">
        <v>452</v>
      </c>
      <c r="P328" s="131" t="s">
        <v>1867</v>
      </c>
      <c r="Q328" s="381"/>
      <c r="R328" s="381"/>
      <c r="S328" s="381"/>
    </row>
    <row r="329" spans="1:19" ht="35.15" customHeight="1" x14ac:dyDescent="0.25">
      <c r="A329" s="389">
        <f>IF(B329="","",ROW()-ROW($A$3)+'Diário 1º PA'!$P$1)</f>
        <v>599</v>
      </c>
      <c r="B329" s="149">
        <v>45338</v>
      </c>
      <c r="C329" s="390">
        <v>45323</v>
      </c>
      <c r="D329" s="98" t="s">
        <v>105</v>
      </c>
      <c r="E329" s="391" t="s">
        <v>345</v>
      </c>
      <c r="F329" s="174">
        <v>1000</v>
      </c>
      <c r="G329" s="363" t="s">
        <v>1868</v>
      </c>
      <c r="H329" s="98" t="s">
        <v>130</v>
      </c>
      <c r="I329" s="95" t="s">
        <v>1869</v>
      </c>
      <c r="J329" s="131" t="s">
        <v>1870</v>
      </c>
      <c r="K329" s="131" t="s">
        <v>1114</v>
      </c>
      <c r="L329" s="132" t="s">
        <v>1534</v>
      </c>
      <c r="M329" s="131">
        <v>12357</v>
      </c>
      <c r="N329" s="134">
        <v>45341</v>
      </c>
      <c r="O329" s="95" t="s">
        <v>452</v>
      </c>
      <c r="P329" s="131" t="s">
        <v>1870</v>
      </c>
      <c r="Q329" s="381"/>
      <c r="R329" s="381"/>
      <c r="S329" s="381"/>
    </row>
    <row r="330" spans="1:19" ht="35.15" customHeight="1" x14ac:dyDescent="0.25">
      <c r="A330" s="389">
        <f>IF(B330="","",ROW()-ROW($A$3)+'Diário 1º PA'!$P$1)</f>
        <v>600</v>
      </c>
      <c r="B330" s="149">
        <v>45338</v>
      </c>
      <c r="C330" s="390">
        <v>45292</v>
      </c>
      <c r="D330" s="98" t="s">
        <v>105</v>
      </c>
      <c r="E330" s="391" t="s">
        <v>229</v>
      </c>
      <c r="F330" s="174">
        <v>710.13</v>
      </c>
      <c r="G330" s="98" t="s">
        <v>1256</v>
      </c>
      <c r="H330" s="98" t="s">
        <v>127</v>
      </c>
      <c r="I330" s="95" t="s">
        <v>1769</v>
      </c>
      <c r="J330" s="131" t="s">
        <v>1259</v>
      </c>
      <c r="K330" s="131" t="s">
        <v>1540</v>
      </c>
      <c r="L330" s="132" t="s">
        <v>1081</v>
      </c>
      <c r="M330" s="131" t="s">
        <v>1871</v>
      </c>
      <c r="N330" s="134">
        <v>45340</v>
      </c>
      <c r="O330" s="95" t="s">
        <v>452</v>
      </c>
      <c r="P330" s="131" t="s">
        <v>1259</v>
      </c>
      <c r="Q330" s="381"/>
      <c r="R330" s="381"/>
      <c r="S330" s="381"/>
    </row>
    <row r="331" spans="1:19" ht="35.15" customHeight="1" x14ac:dyDescent="0.25">
      <c r="A331" s="389">
        <f>IF(B331="","",ROW()-ROW($A$3)+'Diário 1º PA'!$P$1)</f>
        <v>601</v>
      </c>
      <c r="B331" s="149">
        <v>45338</v>
      </c>
      <c r="C331" s="390">
        <v>45292</v>
      </c>
      <c r="D331" s="98" t="s">
        <v>105</v>
      </c>
      <c r="E331" s="391" t="s">
        <v>229</v>
      </c>
      <c r="F331" s="174">
        <v>2333.46</v>
      </c>
      <c r="G331" s="98" t="s">
        <v>1256</v>
      </c>
      <c r="H331" s="98" t="s">
        <v>123</v>
      </c>
      <c r="I331" s="95" t="s">
        <v>1769</v>
      </c>
      <c r="J331" s="131" t="s">
        <v>1259</v>
      </c>
      <c r="K331" s="131" t="s">
        <v>1540</v>
      </c>
      <c r="L331" s="132" t="s">
        <v>1081</v>
      </c>
      <c r="M331" s="131" t="s">
        <v>1872</v>
      </c>
      <c r="N331" s="134">
        <v>45341</v>
      </c>
      <c r="O331" s="95" t="s">
        <v>452</v>
      </c>
      <c r="P331" s="131" t="s">
        <v>1259</v>
      </c>
      <c r="Q331" s="381"/>
      <c r="R331" s="381"/>
      <c r="S331" s="381"/>
    </row>
    <row r="332" spans="1:19" ht="35.15" customHeight="1" x14ac:dyDescent="0.25">
      <c r="A332" s="389">
        <f>IF(B332="","",ROW()-ROW($A$3)+'Diário 1º PA'!$P$1)</f>
        <v>602</v>
      </c>
      <c r="B332" s="149">
        <v>45338</v>
      </c>
      <c r="C332" s="390">
        <v>45292</v>
      </c>
      <c r="D332" s="98" t="s">
        <v>105</v>
      </c>
      <c r="E332" s="391" t="s">
        <v>229</v>
      </c>
      <c r="F332" s="174">
        <v>895.56</v>
      </c>
      <c r="G332" s="98" t="s">
        <v>1256</v>
      </c>
      <c r="H332" s="98" t="s">
        <v>135</v>
      </c>
      <c r="I332" s="95" t="s">
        <v>1873</v>
      </c>
      <c r="J332" s="131" t="s">
        <v>1874</v>
      </c>
      <c r="K332" s="131" t="s">
        <v>1540</v>
      </c>
      <c r="L332" s="132" t="s">
        <v>1081</v>
      </c>
      <c r="M332" s="131">
        <v>369859006</v>
      </c>
      <c r="N332" s="134">
        <v>45344</v>
      </c>
      <c r="O332" s="95" t="s">
        <v>452</v>
      </c>
      <c r="P332" s="131" t="s">
        <v>1874</v>
      </c>
      <c r="Q332" s="381"/>
      <c r="R332" s="381"/>
      <c r="S332" s="381"/>
    </row>
    <row r="333" spans="1:19" ht="35.15" customHeight="1" x14ac:dyDescent="0.25">
      <c r="A333" s="389">
        <f>IF(B333="","",ROW()-ROW($A$3)+'Diário 1º PA'!$P$1)</f>
        <v>603</v>
      </c>
      <c r="B333" s="149">
        <v>45338</v>
      </c>
      <c r="C333" s="390">
        <v>45323</v>
      </c>
      <c r="D333" s="98" t="s">
        <v>105</v>
      </c>
      <c r="E333" s="391" t="s">
        <v>257</v>
      </c>
      <c r="F333" s="174">
        <v>1383.93</v>
      </c>
      <c r="G333" s="363" t="s">
        <v>1875</v>
      </c>
      <c r="H333" s="98" t="s">
        <v>130</v>
      </c>
      <c r="I333" s="95" t="s">
        <v>1732</v>
      </c>
      <c r="J333" s="131" t="s">
        <v>1242</v>
      </c>
      <c r="K333" s="131" t="s">
        <v>1540</v>
      </c>
      <c r="L333" s="132" t="s">
        <v>1081</v>
      </c>
      <c r="M333" s="131">
        <v>11447</v>
      </c>
      <c r="N333" s="134">
        <v>45338</v>
      </c>
      <c r="O333" s="95" t="s">
        <v>452</v>
      </c>
      <c r="P333" s="131" t="s">
        <v>1242</v>
      </c>
      <c r="Q333" s="381"/>
      <c r="R333" s="381"/>
      <c r="S333" s="381"/>
    </row>
    <row r="334" spans="1:19" ht="35.15" customHeight="1" x14ac:dyDescent="0.25">
      <c r="A334" s="389">
        <f>IF(B334="","",ROW()-ROW($A$3)+'Diário 1º PA'!$P$1)</f>
        <v>604</v>
      </c>
      <c r="B334" s="149">
        <v>45338</v>
      </c>
      <c r="C334" s="390">
        <v>45323</v>
      </c>
      <c r="D334" s="98" t="s">
        <v>107</v>
      </c>
      <c r="E334" s="391" t="s">
        <v>370</v>
      </c>
      <c r="F334" s="174">
        <v>1291.0899999999999</v>
      </c>
      <c r="G334" s="363" t="s">
        <v>1875</v>
      </c>
      <c r="H334" s="98" t="s">
        <v>130</v>
      </c>
      <c r="I334" s="95" t="s">
        <v>1732</v>
      </c>
      <c r="J334" s="131" t="s">
        <v>1242</v>
      </c>
      <c r="K334" s="131" t="s">
        <v>1540</v>
      </c>
      <c r="L334" s="132" t="s">
        <v>1081</v>
      </c>
      <c r="M334" s="131">
        <v>11448</v>
      </c>
      <c r="N334" s="134">
        <v>45338</v>
      </c>
      <c r="O334" s="95" t="s">
        <v>452</v>
      </c>
      <c r="P334" s="131" t="s">
        <v>1242</v>
      </c>
      <c r="Q334" s="381"/>
      <c r="R334" s="381"/>
      <c r="S334" s="381"/>
    </row>
    <row r="335" spans="1:19" ht="35.15" customHeight="1" x14ac:dyDescent="0.25">
      <c r="A335" s="389">
        <f>IF(B335="","",ROW()-ROW($A$3)+'Diário 1º PA'!$P$1)</f>
        <v>605</v>
      </c>
      <c r="B335" s="149">
        <v>45338</v>
      </c>
      <c r="C335" s="390">
        <v>45292</v>
      </c>
      <c r="D335" s="98" t="s">
        <v>105</v>
      </c>
      <c r="E335" s="391" t="s">
        <v>341</v>
      </c>
      <c r="F335" s="174">
        <v>300</v>
      </c>
      <c r="G335" s="392" t="s">
        <v>1876</v>
      </c>
      <c r="H335" s="98" t="s">
        <v>126</v>
      </c>
      <c r="I335" s="95" t="s">
        <v>1877</v>
      </c>
      <c r="J335" s="131" t="s">
        <v>1878</v>
      </c>
      <c r="K335" s="131" t="s">
        <v>1114</v>
      </c>
      <c r="L335" s="132" t="s">
        <v>1534</v>
      </c>
      <c r="M335" s="131">
        <v>7</v>
      </c>
      <c r="N335" s="134">
        <v>45321</v>
      </c>
      <c r="O335" s="95" t="s">
        <v>452</v>
      </c>
      <c r="P335" s="131" t="s">
        <v>1878</v>
      </c>
      <c r="Q335" s="381"/>
      <c r="R335" s="381"/>
      <c r="S335" s="381"/>
    </row>
    <row r="336" spans="1:19" ht="35.15" customHeight="1" x14ac:dyDescent="0.25">
      <c r="A336" s="389">
        <f>IF(B336="","",ROW()-ROW($A$3)+'Diário 1º PA'!$P$1)</f>
        <v>606</v>
      </c>
      <c r="B336" s="149">
        <v>45338</v>
      </c>
      <c r="C336" s="390">
        <v>45292</v>
      </c>
      <c r="D336" s="98" t="s">
        <v>105</v>
      </c>
      <c r="E336" s="391" t="s">
        <v>341</v>
      </c>
      <c r="F336" s="174">
        <v>375</v>
      </c>
      <c r="G336" s="392" t="s">
        <v>1879</v>
      </c>
      <c r="H336" s="98" t="s">
        <v>126</v>
      </c>
      <c r="I336" s="95" t="s">
        <v>1880</v>
      </c>
      <c r="J336" s="131" t="s">
        <v>1881</v>
      </c>
      <c r="K336" s="131" t="s">
        <v>1114</v>
      </c>
      <c r="L336" s="132" t="s">
        <v>1534</v>
      </c>
      <c r="M336" s="131">
        <v>35</v>
      </c>
      <c r="N336" s="134">
        <v>45317</v>
      </c>
      <c r="O336" s="95" t="s">
        <v>452</v>
      </c>
      <c r="P336" s="131" t="s">
        <v>1881</v>
      </c>
      <c r="Q336" s="381"/>
      <c r="R336" s="381"/>
      <c r="S336" s="381"/>
    </row>
    <row r="337" spans="1:19" ht="35.15" customHeight="1" x14ac:dyDescent="0.25">
      <c r="A337" s="389">
        <f>IF(B337="","",ROW()-ROW($A$3)+'Diário 1º PA'!$P$1)</f>
        <v>607</v>
      </c>
      <c r="B337" s="149">
        <v>45338</v>
      </c>
      <c r="C337" s="390">
        <v>45292</v>
      </c>
      <c r="D337" s="98" t="s">
        <v>105</v>
      </c>
      <c r="E337" s="391" t="s">
        <v>227</v>
      </c>
      <c r="F337" s="174">
        <v>2015.29</v>
      </c>
      <c r="G337" s="363" t="s">
        <v>1270</v>
      </c>
      <c r="H337" s="98" t="s">
        <v>121</v>
      </c>
      <c r="I337" s="95" t="s">
        <v>1882</v>
      </c>
      <c r="J337" s="131" t="s">
        <v>1883</v>
      </c>
      <c r="K337" s="131" t="s">
        <v>1540</v>
      </c>
      <c r="L337" s="132" t="s">
        <v>1081</v>
      </c>
      <c r="M337" s="131">
        <v>6014891</v>
      </c>
      <c r="N337" s="134">
        <v>45338</v>
      </c>
      <c r="O337" s="95" t="s">
        <v>452</v>
      </c>
      <c r="P337" s="131" t="s">
        <v>1883</v>
      </c>
      <c r="Q337" s="381"/>
      <c r="R337" s="381"/>
      <c r="S337" s="381"/>
    </row>
    <row r="338" spans="1:19" ht="35.15" customHeight="1" x14ac:dyDescent="0.25">
      <c r="A338" s="389">
        <f>IF(B338="","",ROW()-ROW($A$3)+'Diário 1º PA'!$P$1)</f>
        <v>608</v>
      </c>
      <c r="B338" s="149">
        <v>45338</v>
      </c>
      <c r="C338" s="390">
        <v>45292</v>
      </c>
      <c r="D338" s="98" t="s">
        <v>105</v>
      </c>
      <c r="E338" s="391" t="s">
        <v>235</v>
      </c>
      <c r="F338" s="174">
        <v>132.63999999999999</v>
      </c>
      <c r="G338" s="95" t="s">
        <v>1215</v>
      </c>
      <c r="H338" s="98" t="s">
        <v>120</v>
      </c>
      <c r="I338" s="95" t="s">
        <v>1884</v>
      </c>
      <c r="J338" s="131" t="s">
        <v>1885</v>
      </c>
      <c r="K338" s="131" t="s">
        <v>1540</v>
      </c>
      <c r="L338" s="132" t="s">
        <v>1081</v>
      </c>
      <c r="M338" s="131">
        <v>10060190</v>
      </c>
      <c r="N338" s="134">
        <v>45337</v>
      </c>
      <c r="O338" s="95" t="s">
        <v>452</v>
      </c>
      <c r="P338" s="131" t="s">
        <v>1885</v>
      </c>
      <c r="Q338" s="381"/>
      <c r="R338" s="381"/>
      <c r="S338" s="381"/>
    </row>
    <row r="339" spans="1:19" ht="35.15" customHeight="1" x14ac:dyDescent="0.25">
      <c r="A339" s="389">
        <f>IF(B339="","",ROW()-ROW($A$3)+'Diário 1º PA'!$P$1)</f>
        <v>609</v>
      </c>
      <c r="B339" s="149">
        <v>45338</v>
      </c>
      <c r="C339" s="390">
        <v>45323</v>
      </c>
      <c r="D339" s="98" t="s">
        <v>94</v>
      </c>
      <c r="E339" s="391" t="s">
        <v>199</v>
      </c>
      <c r="F339" s="174">
        <v>385.41</v>
      </c>
      <c r="G339" s="363" t="s">
        <v>1608</v>
      </c>
      <c r="H339" s="98" t="s">
        <v>117</v>
      </c>
      <c r="I339" s="95" t="s">
        <v>1575</v>
      </c>
      <c r="J339" s="131" t="s">
        <v>1085</v>
      </c>
      <c r="K339" s="131" t="s">
        <v>1540</v>
      </c>
      <c r="L339" s="132" t="s">
        <v>1081</v>
      </c>
      <c r="M339" s="131">
        <v>4076490</v>
      </c>
      <c r="N339" s="134">
        <v>45346</v>
      </c>
      <c r="O339" s="95" t="s">
        <v>452</v>
      </c>
      <c r="P339" s="131" t="s">
        <v>1085</v>
      </c>
      <c r="Q339" s="381"/>
      <c r="R339" s="381"/>
      <c r="S339" s="381"/>
    </row>
    <row r="340" spans="1:19" ht="35.15" customHeight="1" x14ac:dyDescent="0.25">
      <c r="A340" s="389">
        <f>IF(B340="","",ROW()-ROW($A$3)+'Diário 1º PA'!$P$1)</f>
        <v>610</v>
      </c>
      <c r="B340" s="149">
        <v>45338</v>
      </c>
      <c r="C340" s="390">
        <v>45323</v>
      </c>
      <c r="D340" s="98" t="s">
        <v>105</v>
      </c>
      <c r="E340" s="391" t="s">
        <v>223</v>
      </c>
      <c r="F340" s="174">
        <v>9.0299999999999994</v>
      </c>
      <c r="G340" s="363" t="s">
        <v>1858</v>
      </c>
      <c r="H340" s="98" t="s">
        <v>118</v>
      </c>
      <c r="I340" s="95" t="s">
        <v>1438</v>
      </c>
      <c r="J340" s="131" t="s">
        <v>1441</v>
      </c>
      <c r="K340" s="131" t="s">
        <v>1540</v>
      </c>
      <c r="L340" s="132" t="s">
        <v>1439</v>
      </c>
      <c r="M340" s="131" t="s">
        <v>1886</v>
      </c>
      <c r="N340" s="134">
        <v>45338</v>
      </c>
      <c r="O340" s="95" t="s">
        <v>452</v>
      </c>
      <c r="P340" s="131" t="s">
        <v>1441</v>
      </c>
      <c r="Q340" s="381"/>
      <c r="R340" s="381"/>
      <c r="S340" s="381"/>
    </row>
    <row r="341" spans="1:19" ht="35.15" customHeight="1" x14ac:dyDescent="0.25">
      <c r="A341" s="389">
        <f>IF(B341="","",ROW()-ROW($A$3)+'Diário 1º PA'!$P$1)</f>
        <v>611</v>
      </c>
      <c r="B341" s="149">
        <v>45338</v>
      </c>
      <c r="C341" s="390">
        <v>45323</v>
      </c>
      <c r="D341" s="98" t="s">
        <v>105</v>
      </c>
      <c r="E341" s="391" t="s">
        <v>223</v>
      </c>
      <c r="F341" s="174">
        <v>9.0299999999999994</v>
      </c>
      <c r="G341" s="363" t="s">
        <v>1858</v>
      </c>
      <c r="H341" s="98" t="s">
        <v>118</v>
      </c>
      <c r="I341" s="95" t="s">
        <v>1438</v>
      </c>
      <c r="J341" s="131" t="s">
        <v>1441</v>
      </c>
      <c r="K341" s="131" t="s">
        <v>1540</v>
      </c>
      <c r="L341" s="132" t="s">
        <v>1439</v>
      </c>
      <c r="M341" s="131" t="s">
        <v>1887</v>
      </c>
      <c r="N341" s="134">
        <v>45338</v>
      </c>
      <c r="O341" s="95" t="s">
        <v>452</v>
      </c>
      <c r="P341" s="131" t="s">
        <v>1441</v>
      </c>
      <c r="Q341" s="381"/>
      <c r="R341" s="381"/>
      <c r="S341" s="381"/>
    </row>
    <row r="342" spans="1:19" ht="35.15" customHeight="1" x14ac:dyDescent="0.25">
      <c r="A342" s="389">
        <f>IF(B342="","",ROW()-ROW($A$3)+'Diário 1º PA'!$P$1)</f>
        <v>612</v>
      </c>
      <c r="B342" s="149">
        <v>45338</v>
      </c>
      <c r="C342" s="390">
        <v>45323</v>
      </c>
      <c r="D342" s="98" t="s">
        <v>105</v>
      </c>
      <c r="E342" s="391" t="s">
        <v>223</v>
      </c>
      <c r="F342" s="174">
        <v>9.0299999999999994</v>
      </c>
      <c r="G342" s="363" t="s">
        <v>1858</v>
      </c>
      <c r="H342" s="98" t="s">
        <v>118</v>
      </c>
      <c r="I342" s="95" t="s">
        <v>1438</v>
      </c>
      <c r="J342" s="131" t="s">
        <v>1441</v>
      </c>
      <c r="K342" s="131" t="s">
        <v>1540</v>
      </c>
      <c r="L342" s="132" t="s">
        <v>1439</v>
      </c>
      <c r="M342" s="131" t="s">
        <v>1888</v>
      </c>
      <c r="N342" s="134">
        <v>45338</v>
      </c>
      <c r="O342" s="95" t="s">
        <v>452</v>
      </c>
      <c r="P342" s="131" t="s">
        <v>1441</v>
      </c>
      <c r="Q342" s="381"/>
      <c r="R342" s="381"/>
      <c r="S342" s="381"/>
    </row>
    <row r="343" spans="1:19" ht="35.15" customHeight="1" x14ac:dyDescent="0.25">
      <c r="A343" s="389">
        <f>IF(B343="","",ROW()-ROW($A$3)+'Diário 1º PA'!$P$1)</f>
        <v>613</v>
      </c>
      <c r="B343" s="149">
        <v>45338</v>
      </c>
      <c r="C343" s="390">
        <v>45323</v>
      </c>
      <c r="D343" s="98" t="s">
        <v>105</v>
      </c>
      <c r="E343" s="391" t="s">
        <v>223</v>
      </c>
      <c r="F343" s="174">
        <v>9.0299999999999994</v>
      </c>
      <c r="G343" s="363" t="s">
        <v>1858</v>
      </c>
      <c r="H343" s="98" t="s">
        <v>118</v>
      </c>
      <c r="I343" s="95" t="s">
        <v>1438</v>
      </c>
      <c r="J343" s="131" t="s">
        <v>1441</v>
      </c>
      <c r="K343" s="131" t="s">
        <v>1540</v>
      </c>
      <c r="L343" s="132" t="s">
        <v>1439</v>
      </c>
      <c r="M343" s="131" t="s">
        <v>1889</v>
      </c>
      <c r="N343" s="134">
        <v>45338</v>
      </c>
      <c r="O343" s="95" t="s">
        <v>452</v>
      </c>
      <c r="P343" s="131" t="s">
        <v>1441</v>
      </c>
      <c r="Q343" s="381"/>
      <c r="R343" s="381"/>
      <c r="S343" s="381"/>
    </row>
    <row r="344" spans="1:19" ht="35.15" customHeight="1" x14ac:dyDescent="0.25">
      <c r="A344" s="389">
        <f>IF(B344="","",ROW()-ROW($A$3)+'Diário 1º PA'!$P$1)</f>
        <v>614</v>
      </c>
      <c r="B344" s="151">
        <v>45341</v>
      </c>
      <c r="C344" s="390">
        <v>45323</v>
      </c>
      <c r="D344" s="98" t="s">
        <v>105</v>
      </c>
      <c r="E344" s="391" t="s">
        <v>337</v>
      </c>
      <c r="F344" s="174">
        <v>-165.18</v>
      </c>
      <c r="G344" s="392" t="s">
        <v>1890</v>
      </c>
      <c r="H344" s="98" t="s">
        <v>122</v>
      </c>
      <c r="I344" s="95" t="s">
        <v>117</v>
      </c>
      <c r="J344" s="131" t="s">
        <v>79</v>
      </c>
      <c r="K344" s="131" t="s">
        <v>117</v>
      </c>
      <c r="L344" s="132" t="s">
        <v>117</v>
      </c>
      <c r="M344" s="131" t="s">
        <v>117</v>
      </c>
      <c r="N344" s="134" t="s">
        <v>117</v>
      </c>
      <c r="O344" s="95" t="s">
        <v>452</v>
      </c>
      <c r="P344" s="131" t="s">
        <v>79</v>
      </c>
      <c r="Q344" s="381"/>
      <c r="R344" s="381"/>
      <c r="S344" s="381"/>
    </row>
    <row r="345" spans="1:19" ht="35.15" customHeight="1" x14ac:dyDescent="0.25">
      <c r="A345" s="389">
        <f>IF(B345="","",ROW()-ROW($A$3)+'Diário 1º PA'!$P$1)</f>
        <v>615</v>
      </c>
      <c r="B345" s="151">
        <v>45341</v>
      </c>
      <c r="C345" s="390">
        <v>45323</v>
      </c>
      <c r="D345" s="98" t="s">
        <v>94</v>
      </c>
      <c r="E345" s="391" t="s">
        <v>192</v>
      </c>
      <c r="F345" s="174">
        <v>1460.37</v>
      </c>
      <c r="G345" s="363" t="s">
        <v>1891</v>
      </c>
      <c r="H345" s="98" t="s">
        <v>117</v>
      </c>
      <c r="I345" s="95" t="s">
        <v>117</v>
      </c>
      <c r="J345" s="131" t="s">
        <v>79</v>
      </c>
      <c r="K345" s="131" t="s">
        <v>1892</v>
      </c>
      <c r="L345" s="132" t="s">
        <v>1893</v>
      </c>
      <c r="M345" s="131" t="s">
        <v>117</v>
      </c>
      <c r="N345" s="134" t="s">
        <v>117</v>
      </c>
      <c r="O345" s="95" t="s">
        <v>452</v>
      </c>
      <c r="P345" s="131" t="s">
        <v>79</v>
      </c>
      <c r="Q345" s="381"/>
      <c r="R345" s="381"/>
      <c r="S345" s="381"/>
    </row>
    <row r="346" spans="1:19" ht="35.15" customHeight="1" x14ac:dyDescent="0.25">
      <c r="A346" s="389">
        <f>IF(B346="","",ROW()-ROW($A$3)+'Diário 1º PA'!$P$1)</f>
        <v>616</v>
      </c>
      <c r="B346" s="151">
        <v>45341</v>
      </c>
      <c r="C346" s="390">
        <v>45292</v>
      </c>
      <c r="D346" s="98" t="s">
        <v>105</v>
      </c>
      <c r="E346" s="391" t="s">
        <v>265</v>
      </c>
      <c r="F346" s="174">
        <v>757.94</v>
      </c>
      <c r="G346" s="363" t="s">
        <v>1811</v>
      </c>
      <c r="H346" s="98" t="s">
        <v>134</v>
      </c>
      <c r="I346" s="95" t="s">
        <v>1894</v>
      </c>
      <c r="J346" s="131" t="s">
        <v>1263</v>
      </c>
      <c r="K346" s="131" t="s">
        <v>1540</v>
      </c>
      <c r="L346" s="132" t="s">
        <v>1081</v>
      </c>
      <c r="M346" s="131" t="s">
        <v>1895</v>
      </c>
      <c r="N346" s="134">
        <v>45339</v>
      </c>
      <c r="O346" s="95" t="s">
        <v>452</v>
      </c>
      <c r="P346" s="131" t="s">
        <v>1263</v>
      </c>
      <c r="Q346" s="381"/>
      <c r="R346" s="381"/>
      <c r="S346" s="381"/>
    </row>
    <row r="347" spans="1:19" ht="35.15" customHeight="1" x14ac:dyDescent="0.25">
      <c r="A347" s="389">
        <f>IF(B347="","",ROW()-ROW($A$3)+'Diário 1º PA'!$P$1)</f>
        <v>617</v>
      </c>
      <c r="B347" s="151">
        <v>45341</v>
      </c>
      <c r="C347" s="390">
        <v>45292</v>
      </c>
      <c r="D347" s="98" t="s">
        <v>105</v>
      </c>
      <c r="E347" s="391" t="s">
        <v>233</v>
      </c>
      <c r="F347" s="174">
        <v>1205.74</v>
      </c>
      <c r="G347" s="363" t="s">
        <v>1577</v>
      </c>
      <c r="H347" s="98" t="s">
        <v>117</v>
      </c>
      <c r="I347" s="95" t="s">
        <v>1578</v>
      </c>
      <c r="J347" s="131" t="s">
        <v>1579</v>
      </c>
      <c r="K347" s="131" t="s">
        <v>1540</v>
      </c>
      <c r="L347" s="132" t="s">
        <v>1081</v>
      </c>
      <c r="M347" s="131">
        <v>28</v>
      </c>
      <c r="N347" s="134">
        <v>45337</v>
      </c>
      <c r="O347" s="95" t="s">
        <v>452</v>
      </c>
      <c r="P347" s="131" t="s">
        <v>1579</v>
      </c>
      <c r="Q347" s="381"/>
      <c r="R347" s="381"/>
      <c r="S347" s="381"/>
    </row>
    <row r="348" spans="1:19" ht="35.15" customHeight="1" x14ac:dyDescent="0.25">
      <c r="A348" s="389">
        <f>IF(B348="","",ROW()-ROW($A$3)+'Diário 1º PA'!$P$1)</f>
        <v>618</v>
      </c>
      <c r="B348" s="151">
        <v>45341</v>
      </c>
      <c r="C348" s="390">
        <v>45292</v>
      </c>
      <c r="D348" s="98" t="s">
        <v>105</v>
      </c>
      <c r="E348" s="391" t="s">
        <v>233</v>
      </c>
      <c r="F348" s="174">
        <v>1142.28</v>
      </c>
      <c r="G348" s="363" t="s">
        <v>1577</v>
      </c>
      <c r="H348" s="98" t="s">
        <v>117</v>
      </c>
      <c r="I348" s="95" t="s">
        <v>1578</v>
      </c>
      <c r="J348" s="131" t="s">
        <v>1579</v>
      </c>
      <c r="K348" s="131" t="s">
        <v>1540</v>
      </c>
      <c r="L348" s="132" t="s">
        <v>1081</v>
      </c>
      <c r="M348" s="131">
        <v>31</v>
      </c>
      <c r="N348" s="134">
        <v>45337</v>
      </c>
      <c r="O348" s="95" t="s">
        <v>452</v>
      </c>
      <c r="P348" s="131" t="s">
        <v>1579</v>
      </c>
      <c r="Q348" s="381"/>
      <c r="R348" s="381"/>
      <c r="S348" s="381"/>
    </row>
    <row r="349" spans="1:19" ht="35.15" customHeight="1" x14ac:dyDescent="0.25">
      <c r="A349" s="389">
        <f>IF(B349="","",ROW()-ROW($A$3)+'Diário 1º PA'!$P$1)</f>
        <v>619</v>
      </c>
      <c r="B349" s="151">
        <v>45341</v>
      </c>
      <c r="C349" s="390">
        <v>45292</v>
      </c>
      <c r="D349" s="98" t="s">
        <v>105</v>
      </c>
      <c r="E349" s="391" t="s">
        <v>233</v>
      </c>
      <c r="F349" s="174">
        <v>824.98</v>
      </c>
      <c r="G349" s="363" t="s">
        <v>1577</v>
      </c>
      <c r="H349" s="98" t="s">
        <v>117</v>
      </c>
      <c r="I349" s="95" t="s">
        <v>1578</v>
      </c>
      <c r="J349" s="131" t="s">
        <v>1579</v>
      </c>
      <c r="K349" s="131" t="s">
        <v>1540</v>
      </c>
      <c r="L349" s="132" t="s">
        <v>1081</v>
      </c>
      <c r="M349" s="131">
        <v>30</v>
      </c>
      <c r="N349" s="134">
        <v>45337</v>
      </c>
      <c r="O349" s="95" t="s">
        <v>452</v>
      </c>
      <c r="P349" s="131" t="s">
        <v>1579</v>
      </c>
      <c r="Q349" s="381"/>
      <c r="R349" s="381"/>
      <c r="S349" s="381"/>
    </row>
    <row r="350" spans="1:19" ht="35.15" customHeight="1" x14ac:dyDescent="0.25">
      <c r="A350" s="389">
        <f>IF(B350="","",ROW()-ROW($A$3)+'Diário 1º PA'!$P$1)</f>
        <v>620</v>
      </c>
      <c r="B350" s="151">
        <v>45341</v>
      </c>
      <c r="C350" s="390">
        <v>45292</v>
      </c>
      <c r="D350" s="98" t="s">
        <v>105</v>
      </c>
      <c r="E350" s="391" t="s">
        <v>233</v>
      </c>
      <c r="F350" s="174">
        <v>888.44</v>
      </c>
      <c r="G350" s="98" t="s">
        <v>1577</v>
      </c>
      <c r="H350" s="98" t="s">
        <v>117</v>
      </c>
      <c r="I350" s="95" t="s">
        <v>1578</v>
      </c>
      <c r="J350" s="131" t="s">
        <v>1579</v>
      </c>
      <c r="K350" s="131" t="s">
        <v>1540</v>
      </c>
      <c r="L350" s="132" t="s">
        <v>1081</v>
      </c>
      <c r="M350" s="131">
        <v>29</v>
      </c>
      <c r="N350" s="134">
        <v>45337</v>
      </c>
      <c r="O350" s="95" t="s">
        <v>452</v>
      </c>
      <c r="P350" s="131" t="s">
        <v>1579</v>
      </c>
      <c r="Q350" s="381"/>
      <c r="R350" s="381"/>
      <c r="S350" s="381"/>
    </row>
    <row r="351" spans="1:19" ht="35.15" customHeight="1" x14ac:dyDescent="0.25">
      <c r="A351" s="389">
        <f>IF(B351="","",ROW()-ROW($A$3)+'Diário 1º PA'!$P$1)</f>
        <v>621</v>
      </c>
      <c r="B351" s="151">
        <v>45341</v>
      </c>
      <c r="C351" s="390">
        <v>45292</v>
      </c>
      <c r="D351" s="98" t="s">
        <v>105</v>
      </c>
      <c r="E351" s="391" t="s">
        <v>227</v>
      </c>
      <c r="F351" s="174">
        <v>2625.72</v>
      </c>
      <c r="G351" s="363" t="s">
        <v>1270</v>
      </c>
      <c r="H351" s="98" t="s">
        <v>124</v>
      </c>
      <c r="I351" s="95" t="s">
        <v>1635</v>
      </c>
      <c r="J351" s="131" t="s">
        <v>1414</v>
      </c>
      <c r="K351" s="131" t="s">
        <v>1540</v>
      </c>
      <c r="L351" s="132" t="s">
        <v>1081</v>
      </c>
      <c r="M351" s="131">
        <v>115004589</v>
      </c>
      <c r="N351" s="134">
        <v>45344</v>
      </c>
      <c r="O351" s="95" t="s">
        <v>452</v>
      </c>
      <c r="P351" s="131" t="s">
        <v>1414</v>
      </c>
      <c r="Q351" s="381"/>
      <c r="R351" s="381"/>
      <c r="S351" s="381"/>
    </row>
    <row r="352" spans="1:19" ht="35.15" customHeight="1" x14ac:dyDescent="0.25">
      <c r="A352" s="389">
        <f>IF(B352="","",ROW()-ROW($A$3)+'Diário 1º PA'!$P$1)</f>
        <v>622</v>
      </c>
      <c r="B352" s="151">
        <v>45341</v>
      </c>
      <c r="C352" s="393">
        <v>45323</v>
      </c>
      <c r="D352" s="95" t="s">
        <v>105</v>
      </c>
      <c r="E352" s="391" t="s">
        <v>281</v>
      </c>
      <c r="F352" s="174">
        <v>1440.54</v>
      </c>
      <c r="G352" s="363" t="s">
        <v>1896</v>
      </c>
      <c r="H352" s="98" t="s">
        <v>118</v>
      </c>
      <c r="I352" s="95" t="s">
        <v>1897</v>
      </c>
      <c r="J352" s="131" t="s">
        <v>1898</v>
      </c>
      <c r="K352" s="131" t="s">
        <v>1540</v>
      </c>
      <c r="L352" s="132" t="s">
        <v>1081</v>
      </c>
      <c r="M352" s="131" t="s">
        <v>1899</v>
      </c>
      <c r="N352" s="134">
        <v>45342</v>
      </c>
      <c r="O352" s="95" t="s">
        <v>452</v>
      </c>
      <c r="P352" s="131" t="s">
        <v>1898</v>
      </c>
      <c r="Q352" s="381"/>
      <c r="R352" s="381"/>
      <c r="S352" s="381"/>
    </row>
    <row r="353" spans="1:19" ht="35.15" customHeight="1" x14ac:dyDescent="0.25">
      <c r="A353" s="389">
        <f>IF(B353="","",ROW()-ROW($A$3)+'Diário 1º PA'!$P$1)</f>
        <v>623</v>
      </c>
      <c r="B353" s="151">
        <v>45341</v>
      </c>
      <c r="C353" s="390">
        <v>45323</v>
      </c>
      <c r="D353" s="98" t="s">
        <v>105</v>
      </c>
      <c r="E353" s="391" t="s">
        <v>345</v>
      </c>
      <c r="F353" s="174">
        <v>328</v>
      </c>
      <c r="G353" s="363" t="s">
        <v>1900</v>
      </c>
      <c r="H353" s="98" t="s">
        <v>130</v>
      </c>
      <c r="I353" s="95" t="s">
        <v>1901</v>
      </c>
      <c r="J353" s="131" t="s">
        <v>1902</v>
      </c>
      <c r="K353" s="131" t="s">
        <v>1114</v>
      </c>
      <c r="L353" s="132" t="s">
        <v>1534</v>
      </c>
      <c r="M353" s="131">
        <v>5</v>
      </c>
      <c r="N353" s="134">
        <v>45386</v>
      </c>
      <c r="O353" s="95" t="s">
        <v>452</v>
      </c>
      <c r="P353" s="131" t="s">
        <v>1902</v>
      </c>
      <c r="Q353" s="381"/>
      <c r="R353" s="381"/>
      <c r="S353" s="381"/>
    </row>
    <row r="354" spans="1:19" ht="35.15" customHeight="1" x14ac:dyDescent="0.25">
      <c r="A354" s="389">
        <f>IF(B354="","",ROW()-ROW($A$3)+'Diário 1º PA'!$P$1)</f>
        <v>624</v>
      </c>
      <c r="B354" s="151">
        <v>45341</v>
      </c>
      <c r="C354" s="390">
        <v>45323</v>
      </c>
      <c r="D354" s="95" t="s">
        <v>105</v>
      </c>
      <c r="E354" s="391" t="s">
        <v>345</v>
      </c>
      <c r="F354" s="174">
        <v>1297.05</v>
      </c>
      <c r="G354" s="95" t="s">
        <v>1903</v>
      </c>
      <c r="H354" s="98" t="s">
        <v>130</v>
      </c>
      <c r="I354" s="95" t="s">
        <v>1869</v>
      </c>
      <c r="J354" s="131" t="s">
        <v>1870</v>
      </c>
      <c r="K354" s="131" t="s">
        <v>1114</v>
      </c>
      <c r="L354" s="132" t="s">
        <v>1534</v>
      </c>
      <c r="M354" s="131">
        <v>12357</v>
      </c>
      <c r="N354" s="134">
        <v>45341</v>
      </c>
      <c r="O354" s="95" t="s">
        <v>452</v>
      </c>
      <c r="P354" s="131" t="s">
        <v>1870</v>
      </c>
      <c r="Q354" s="381"/>
      <c r="R354" s="381"/>
      <c r="S354" s="381"/>
    </row>
    <row r="355" spans="1:19" ht="35.15" customHeight="1" x14ac:dyDescent="0.25">
      <c r="A355" s="389">
        <f>IF(B355="","",ROW()-ROW($A$3)+'Diário 1º PA'!$P$1)</f>
        <v>625</v>
      </c>
      <c r="B355" s="151">
        <v>45341</v>
      </c>
      <c r="C355" s="390">
        <v>45323</v>
      </c>
      <c r="D355" s="98" t="s">
        <v>105</v>
      </c>
      <c r="E355" s="391" t="s">
        <v>283</v>
      </c>
      <c r="F355" s="174">
        <v>6</v>
      </c>
      <c r="G355" s="392" t="s">
        <v>1904</v>
      </c>
      <c r="H355" s="98" t="s">
        <v>118</v>
      </c>
      <c r="I355" s="95" t="s">
        <v>117</v>
      </c>
      <c r="J355" s="131" t="s">
        <v>79</v>
      </c>
      <c r="K355" s="131" t="s">
        <v>1558</v>
      </c>
      <c r="L355" s="132" t="s">
        <v>117</v>
      </c>
      <c r="M355" s="131" t="s">
        <v>117</v>
      </c>
      <c r="N355" s="134" t="s">
        <v>117</v>
      </c>
      <c r="O355" s="95" t="s">
        <v>452</v>
      </c>
      <c r="P355" s="131" t="s">
        <v>79</v>
      </c>
      <c r="Q355" s="381"/>
      <c r="R355" s="381"/>
      <c r="S355" s="381"/>
    </row>
    <row r="356" spans="1:19" ht="35.15" customHeight="1" x14ac:dyDescent="0.25">
      <c r="A356" s="389">
        <f>IF(B356="","",ROW()-ROW($A$3)+'Diário 1º PA'!$P$1)</f>
        <v>626</v>
      </c>
      <c r="B356" s="151">
        <v>45342</v>
      </c>
      <c r="C356" s="390">
        <v>45323</v>
      </c>
      <c r="D356" s="98" t="s">
        <v>105</v>
      </c>
      <c r="E356" s="391" t="s">
        <v>337</v>
      </c>
      <c r="F356" s="174">
        <v>-8925</v>
      </c>
      <c r="G356" s="392" t="s">
        <v>1905</v>
      </c>
      <c r="H356" s="98" t="s">
        <v>117</v>
      </c>
      <c r="I356" s="95" t="s">
        <v>117</v>
      </c>
      <c r="J356" s="131" t="s">
        <v>79</v>
      </c>
      <c r="K356" s="131" t="s">
        <v>117</v>
      </c>
      <c r="L356" s="132" t="s">
        <v>117</v>
      </c>
      <c r="M356" s="131" t="s">
        <v>117</v>
      </c>
      <c r="N356" s="134" t="s">
        <v>117</v>
      </c>
      <c r="O356" s="95" t="s">
        <v>452</v>
      </c>
      <c r="P356" s="131" t="s">
        <v>79</v>
      </c>
      <c r="Q356" s="381"/>
      <c r="R356" s="381"/>
      <c r="S356" s="381"/>
    </row>
    <row r="357" spans="1:19" ht="35.15" customHeight="1" x14ac:dyDescent="0.25">
      <c r="A357" s="389">
        <f>IF(B357="","",ROW()-ROW($A$3)+'Diário 1º PA'!$P$1)</f>
        <v>627</v>
      </c>
      <c r="B357" s="151">
        <v>45342</v>
      </c>
      <c r="C357" s="390">
        <v>45323</v>
      </c>
      <c r="D357" s="98" t="s">
        <v>105</v>
      </c>
      <c r="E357" s="391" t="s">
        <v>337</v>
      </c>
      <c r="F357" s="174">
        <v>-3950</v>
      </c>
      <c r="G357" s="392" t="s">
        <v>1905</v>
      </c>
      <c r="H357" s="98" t="s">
        <v>117</v>
      </c>
      <c r="I357" s="95" t="s">
        <v>117</v>
      </c>
      <c r="J357" s="131" t="s">
        <v>79</v>
      </c>
      <c r="K357" s="131" t="s">
        <v>117</v>
      </c>
      <c r="L357" s="132" t="s">
        <v>117</v>
      </c>
      <c r="M357" s="131" t="s">
        <v>117</v>
      </c>
      <c r="N357" s="134" t="s">
        <v>117</v>
      </c>
      <c r="O357" s="95" t="s">
        <v>452</v>
      </c>
      <c r="P357" s="131" t="s">
        <v>79</v>
      </c>
      <c r="Q357" s="381"/>
      <c r="R357" s="381"/>
      <c r="S357" s="381"/>
    </row>
    <row r="358" spans="1:19" ht="35.15" customHeight="1" x14ac:dyDescent="0.25">
      <c r="A358" s="389">
        <f>IF(B358="","",ROW()-ROW($A$3)+'Diário 1º PA'!$P$1)</f>
        <v>628</v>
      </c>
      <c r="B358" s="151">
        <v>45342</v>
      </c>
      <c r="C358" s="390">
        <v>45323</v>
      </c>
      <c r="D358" s="98" t="s">
        <v>105</v>
      </c>
      <c r="E358" s="391" t="s">
        <v>337</v>
      </c>
      <c r="F358" s="174">
        <v>-168.74</v>
      </c>
      <c r="G358" s="392" t="s">
        <v>1906</v>
      </c>
      <c r="H358" s="98" t="s">
        <v>117</v>
      </c>
      <c r="I358" s="95" t="s">
        <v>117</v>
      </c>
      <c r="J358" s="131" t="s">
        <v>79</v>
      </c>
      <c r="K358" s="131" t="s">
        <v>117</v>
      </c>
      <c r="L358" s="132" t="s">
        <v>117</v>
      </c>
      <c r="M358" s="131" t="s">
        <v>117</v>
      </c>
      <c r="N358" s="134" t="s">
        <v>117</v>
      </c>
      <c r="O358" s="95" t="s">
        <v>452</v>
      </c>
      <c r="P358" s="131" t="s">
        <v>79</v>
      </c>
      <c r="Q358" s="381"/>
      <c r="R358" s="381"/>
      <c r="S358" s="381"/>
    </row>
    <row r="359" spans="1:19" ht="35.15" customHeight="1" x14ac:dyDescent="0.25">
      <c r="A359" s="389">
        <f>IF(B359="","",ROW()-ROW($A$3)+'Diário 1º PA'!$P$1)</f>
        <v>629</v>
      </c>
      <c r="B359" s="151">
        <v>45342</v>
      </c>
      <c r="C359" s="390">
        <v>45323</v>
      </c>
      <c r="D359" s="98" t="s">
        <v>105</v>
      </c>
      <c r="E359" s="391" t="s">
        <v>337</v>
      </c>
      <c r="F359" s="174">
        <v>-141.01</v>
      </c>
      <c r="G359" s="363" t="s">
        <v>1907</v>
      </c>
      <c r="H359" s="98" t="s">
        <v>120</v>
      </c>
      <c r="I359" s="95" t="s">
        <v>117</v>
      </c>
      <c r="J359" s="131" t="s">
        <v>79</v>
      </c>
      <c r="K359" s="131" t="s">
        <v>117</v>
      </c>
      <c r="L359" s="132" t="s">
        <v>117</v>
      </c>
      <c r="M359" s="131" t="s">
        <v>117</v>
      </c>
      <c r="N359" s="134" t="s">
        <v>117</v>
      </c>
      <c r="O359" s="95" t="s">
        <v>452</v>
      </c>
      <c r="P359" s="131" t="s">
        <v>79</v>
      </c>
      <c r="Q359" s="381"/>
      <c r="R359" s="381"/>
      <c r="S359" s="381"/>
    </row>
    <row r="360" spans="1:19" ht="35.15" customHeight="1" x14ac:dyDescent="0.25">
      <c r="A360" s="389">
        <f>IF(B360="","",ROW()-ROW($A$3)+'Diário 1º PA'!$P$1)</f>
        <v>630</v>
      </c>
      <c r="B360" s="151">
        <v>45342</v>
      </c>
      <c r="C360" s="390">
        <v>45323</v>
      </c>
      <c r="D360" s="98" t="s">
        <v>105</v>
      </c>
      <c r="E360" s="391" t="s">
        <v>339</v>
      </c>
      <c r="F360" s="174">
        <v>75</v>
      </c>
      <c r="G360" s="95" t="s">
        <v>1908</v>
      </c>
      <c r="H360" s="98" t="s">
        <v>123</v>
      </c>
      <c r="I360" s="95" t="s">
        <v>1909</v>
      </c>
      <c r="J360" s="131" t="s">
        <v>1565</v>
      </c>
      <c r="K360" s="131" t="s">
        <v>1072</v>
      </c>
      <c r="L360" s="132" t="s">
        <v>1846</v>
      </c>
      <c r="M360" s="131" t="s">
        <v>117</v>
      </c>
      <c r="N360" s="134">
        <v>45341</v>
      </c>
      <c r="O360" s="95" t="s">
        <v>452</v>
      </c>
      <c r="P360" s="131" t="s">
        <v>1910</v>
      </c>
      <c r="Q360" s="381"/>
      <c r="R360" s="381"/>
      <c r="S360" s="381"/>
    </row>
    <row r="361" spans="1:19" ht="35.15" customHeight="1" x14ac:dyDescent="0.25">
      <c r="A361" s="389">
        <f>IF(B361="","",ROW()-ROW($A$3)+'Diário 1º PA'!$P$1)</f>
        <v>631</v>
      </c>
      <c r="B361" s="151">
        <v>45342</v>
      </c>
      <c r="C361" s="390">
        <v>45323</v>
      </c>
      <c r="D361" s="98" t="s">
        <v>105</v>
      </c>
      <c r="E361" s="391" t="s">
        <v>337</v>
      </c>
      <c r="F361" s="174">
        <v>378.25</v>
      </c>
      <c r="G361" s="363" t="s">
        <v>1185</v>
      </c>
      <c r="H361" s="98" t="s">
        <v>119</v>
      </c>
      <c r="I361" s="95" t="s">
        <v>1529</v>
      </c>
      <c r="J361" s="131" t="s">
        <v>1189</v>
      </c>
      <c r="K361" s="131" t="s">
        <v>1072</v>
      </c>
      <c r="L361" s="132" t="s">
        <v>1530</v>
      </c>
      <c r="M361" s="131">
        <v>5889993</v>
      </c>
      <c r="N361" s="134">
        <v>45347</v>
      </c>
      <c r="O361" s="95" t="s">
        <v>452</v>
      </c>
      <c r="P361" s="131" t="s">
        <v>1189</v>
      </c>
      <c r="Q361" s="381"/>
      <c r="R361" s="381"/>
      <c r="S361" s="381"/>
    </row>
    <row r="362" spans="1:19" ht="35.15" customHeight="1" x14ac:dyDescent="0.25">
      <c r="A362" s="389">
        <f>IF(B362="","",ROW()-ROW($A$3)+'Diário 1º PA'!$P$1)</f>
        <v>632</v>
      </c>
      <c r="B362" s="151">
        <v>45342</v>
      </c>
      <c r="C362" s="390">
        <v>45323</v>
      </c>
      <c r="D362" s="98" t="s">
        <v>105</v>
      </c>
      <c r="E362" s="391" t="s">
        <v>339</v>
      </c>
      <c r="F362" s="174">
        <v>600</v>
      </c>
      <c r="G362" s="363" t="s">
        <v>1911</v>
      </c>
      <c r="H362" s="98" t="s">
        <v>118</v>
      </c>
      <c r="I362" s="95" t="s">
        <v>1912</v>
      </c>
      <c r="J362" s="131" t="s">
        <v>1565</v>
      </c>
      <c r="K362" s="131" t="s">
        <v>1072</v>
      </c>
      <c r="L362" s="132" t="s">
        <v>1846</v>
      </c>
      <c r="M362" s="131" t="s">
        <v>117</v>
      </c>
      <c r="N362" s="134">
        <v>45338</v>
      </c>
      <c r="O362" s="95" t="s">
        <v>452</v>
      </c>
      <c r="P362" s="131" t="s">
        <v>1192</v>
      </c>
      <c r="Q362" s="381"/>
      <c r="R362" s="381"/>
      <c r="S362" s="381"/>
    </row>
    <row r="363" spans="1:19" ht="35.15" customHeight="1" x14ac:dyDescent="0.25">
      <c r="A363" s="389">
        <f>IF(B363="","",ROW()-ROW($A$3)+'Diário 1º PA'!$P$1)</f>
        <v>633</v>
      </c>
      <c r="B363" s="151">
        <v>45342</v>
      </c>
      <c r="C363" s="390">
        <v>45323</v>
      </c>
      <c r="D363" s="98" t="s">
        <v>105</v>
      </c>
      <c r="E363" s="391" t="s">
        <v>339</v>
      </c>
      <c r="F363" s="174">
        <v>600</v>
      </c>
      <c r="G363" s="363" t="s">
        <v>1913</v>
      </c>
      <c r="H363" s="98" t="s">
        <v>118</v>
      </c>
      <c r="I363" s="95" t="s">
        <v>1914</v>
      </c>
      <c r="J363" s="131" t="s">
        <v>1565</v>
      </c>
      <c r="K363" s="131" t="s">
        <v>1072</v>
      </c>
      <c r="L363" s="132" t="s">
        <v>1846</v>
      </c>
      <c r="M363" s="131" t="s">
        <v>117</v>
      </c>
      <c r="N363" s="134">
        <v>45338</v>
      </c>
      <c r="O363" s="95" t="s">
        <v>452</v>
      </c>
      <c r="P363" s="131" t="s">
        <v>1915</v>
      </c>
      <c r="Q363" s="381"/>
      <c r="R363" s="381"/>
      <c r="S363" s="381"/>
    </row>
    <row r="364" spans="1:19" ht="35.15" customHeight="1" x14ac:dyDescent="0.25">
      <c r="A364" s="389">
        <f>IF(B364="","",ROW()-ROW($A$3)+'Diário 1º PA'!$P$1)</f>
        <v>634</v>
      </c>
      <c r="B364" s="151">
        <v>45342</v>
      </c>
      <c r="C364" s="390">
        <v>45323</v>
      </c>
      <c r="D364" s="98" t="s">
        <v>105</v>
      </c>
      <c r="E364" s="391" t="s">
        <v>339</v>
      </c>
      <c r="F364" s="174">
        <v>75</v>
      </c>
      <c r="G364" s="363" t="s">
        <v>1908</v>
      </c>
      <c r="H364" s="98" t="s">
        <v>123</v>
      </c>
      <c r="I364" s="95" t="s">
        <v>1916</v>
      </c>
      <c r="J364" s="131" t="s">
        <v>1565</v>
      </c>
      <c r="K364" s="131" t="s">
        <v>1072</v>
      </c>
      <c r="L364" s="132" t="s">
        <v>1846</v>
      </c>
      <c r="M364" s="131" t="s">
        <v>117</v>
      </c>
      <c r="N364" s="134">
        <v>45341</v>
      </c>
      <c r="O364" s="95" t="s">
        <v>452</v>
      </c>
      <c r="P364" s="131" t="s">
        <v>1917</v>
      </c>
      <c r="Q364" s="381"/>
      <c r="R364" s="381"/>
      <c r="S364" s="381"/>
    </row>
    <row r="365" spans="1:19" ht="35.15" customHeight="1" x14ac:dyDescent="0.25">
      <c r="A365" s="389">
        <f>IF(B365="","",ROW()-ROW($A$3)+'Diário 1º PA'!$P$1)</f>
        <v>635</v>
      </c>
      <c r="B365" s="151">
        <v>45342</v>
      </c>
      <c r="C365" s="390">
        <v>45323</v>
      </c>
      <c r="D365" s="98" t="s">
        <v>105</v>
      </c>
      <c r="E365" s="391" t="s">
        <v>219</v>
      </c>
      <c r="F365" s="174">
        <v>7754.6</v>
      </c>
      <c r="G365" s="363" t="s">
        <v>1918</v>
      </c>
      <c r="H365" s="98" t="s">
        <v>126</v>
      </c>
      <c r="I365" s="95" t="s">
        <v>1919</v>
      </c>
      <c r="J365" s="131" t="s">
        <v>1340</v>
      </c>
      <c r="K365" s="131" t="s">
        <v>1540</v>
      </c>
      <c r="L365" s="132" t="s">
        <v>1081</v>
      </c>
      <c r="M365" s="131">
        <v>260023</v>
      </c>
      <c r="N365" s="134">
        <v>45342</v>
      </c>
      <c r="O365" s="95" t="s">
        <v>452</v>
      </c>
      <c r="P365" s="131" t="s">
        <v>1340</v>
      </c>
      <c r="Q365" s="381"/>
      <c r="R365" s="381"/>
      <c r="S365" s="381"/>
    </row>
    <row r="366" spans="1:19" ht="35.15" customHeight="1" x14ac:dyDescent="0.25">
      <c r="A366" s="389">
        <f>IF(B366="","",ROW()-ROW($A$3)+'Diário 1º PA'!$P$1)</f>
        <v>636</v>
      </c>
      <c r="B366" s="151">
        <v>45342</v>
      </c>
      <c r="C366" s="390">
        <v>45323</v>
      </c>
      <c r="D366" s="98" t="s">
        <v>105</v>
      </c>
      <c r="E366" s="391" t="s">
        <v>325</v>
      </c>
      <c r="F366" s="174">
        <v>1247.1199999999999</v>
      </c>
      <c r="G366" s="363" t="s">
        <v>1920</v>
      </c>
      <c r="H366" s="98" t="s">
        <v>117</v>
      </c>
      <c r="I366" s="95" t="s">
        <v>1342</v>
      </c>
      <c r="J366" s="131" t="s">
        <v>1343</v>
      </c>
      <c r="K366" s="131" t="s">
        <v>1540</v>
      </c>
      <c r="L366" s="132" t="s">
        <v>1081</v>
      </c>
      <c r="M366" s="131">
        <v>20307056</v>
      </c>
      <c r="N366" s="134">
        <v>45342</v>
      </c>
      <c r="O366" s="95" t="s">
        <v>452</v>
      </c>
      <c r="P366" s="131" t="s">
        <v>1343</v>
      </c>
      <c r="Q366" s="381"/>
      <c r="R366" s="381"/>
      <c r="S366" s="381"/>
    </row>
    <row r="367" spans="1:19" ht="35.15" customHeight="1" x14ac:dyDescent="0.25">
      <c r="A367" s="389">
        <f>IF(B367="","",ROW()-ROW($A$3)+'Diário 1º PA'!$P$1)</f>
        <v>637</v>
      </c>
      <c r="B367" s="151">
        <v>45342</v>
      </c>
      <c r="C367" s="390">
        <v>45323</v>
      </c>
      <c r="D367" s="98" t="s">
        <v>105</v>
      </c>
      <c r="E367" s="391" t="s">
        <v>339</v>
      </c>
      <c r="F367" s="174">
        <v>300</v>
      </c>
      <c r="G367" s="363" t="s">
        <v>1921</v>
      </c>
      <c r="H367" s="98" t="s">
        <v>123</v>
      </c>
      <c r="I367" s="95" t="s">
        <v>1922</v>
      </c>
      <c r="J367" s="131" t="s">
        <v>1565</v>
      </c>
      <c r="K367" s="131" t="s">
        <v>1114</v>
      </c>
      <c r="L367" s="132" t="s">
        <v>1846</v>
      </c>
      <c r="M367" s="131" t="s">
        <v>117</v>
      </c>
      <c r="N367" s="134">
        <v>45341</v>
      </c>
      <c r="O367" s="95" t="s">
        <v>452</v>
      </c>
      <c r="P367" s="131" t="s">
        <v>1923</v>
      </c>
      <c r="Q367" s="381"/>
      <c r="R367" s="381"/>
      <c r="S367" s="381"/>
    </row>
    <row r="368" spans="1:19" ht="35.15" customHeight="1" x14ac:dyDescent="0.25">
      <c r="A368" s="389">
        <f>IF(B368="","",ROW()-ROW($A$3)+'Diário 1º PA'!$P$1)</f>
        <v>638</v>
      </c>
      <c r="B368" s="151">
        <v>45342</v>
      </c>
      <c r="C368" s="390">
        <v>45323</v>
      </c>
      <c r="D368" s="98" t="s">
        <v>105</v>
      </c>
      <c r="E368" s="391" t="s">
        <v>339</v>
      </c>
      <c r="F368" s="174">
        <v>140</v>
      </c>
      <c r="G368" s="363" t="s">
        <v>1924</v>
      </c>
      <c r="H368" s="98" t="s">
        <v>123</v>
      </c>
      <c r="I368" s="95" t="s">
        <v>1925</v>
      </c>
      <c r="J368" s="131" t="s">
        <v>1926</v>
      </c>
      <c r="K368" s="131" t="s">
        <v>1114</v>
      </c>
      <c r="L368" s="132" t="s">
        <v>1534</v>
      </c>
      <c r="M368" s="131" t="s">
        <v>1927</v>
      </c>
      <c r="N368" s="134">
        <v>45343</v>
      </c>
      <c r="O368" s="95" t="s">
        <v>452</v>
      </c>
      <c r="P368" s="131" t="s">
        <v>1926</v>
      </c>
      <c r="Q368" s="381"/>
      <c r="R368" s="381"/>
      <c r="S368" s="381"/>
    </row>
    <row r="369" spans="1:19" ht="35.15" customHeight="1" x14ac:dyDescent="0.25">
      <c r="A369" s="389">
        <f>IF(B369="","",ROW()-ROW($A$3)+'Diário 1º PA'!$P$1)</f>
        <v>639</v>
      </c>
      <c r="B369" s="151">
        <v>45342</v>
      </c>
      <c r="C369" s="390">
        <v>45323</v>
      </c>
      <c r="D369" s="98" t="s">
        <v>105</v>
      </c>
      <c r="E369" s="391" t="s">
        <v>337</v>
      </c>
      <c r="F369" s="174">
        <v>8925</v>
      </c>
      <c r="G369" s="363" t="s">
        <v>1928</v>
      </c>
      <c r="H369" s="98" t="s">
        <v>117</v>
      </c>
      <c r="I369" s="95" t="s">
        <v>1609</v>
      </c>
      <c r="J369" s="131" t="s">
        <v>1085</v>
      </c>
      <c r="K369" s="131" t="s">
        <v>1114</v>
      </c>
      <c r="L369" s="132" t="s">
        <v>117</v>
      </c>
      <c r="M369" s="131" t="s">
        <v>117</v>
      </c>
      <c r="N369" s="134" t="s">
        <v>117</v>
      </c>
      <c r="O369" s="95" t="s">
        <v>452</v>
      </c>
      <c r="P369" s="131" t="s">
        <v>1085</v>
      </c>
      <c r="Q369" s="381"/>
      <c r="R369" s="381"/>
      <c r="S369" s="381"/>
    </row>
    <row r="370" spans="1:19" ht="35.15" customHeight="1" x14ac:dyDescent="0.25">
      <c r="A370" s="389">
        <f>IF(B370="","",ROW()-ROW($A$3)+'Diário 1º PA'!$P$1)</f>
        <v>640</v>
      </c>
      <c r="B370" s="151">
        <v>45342</v>
      </c>
      <c r="C370" s="390">
        <v>45323</v>
      </c>
      <c r="D370" s="98" t="s">
        <v>105</v>
      </c>
      <c r="E370" s="391" t="s">
        <v>337</v>
      </c>
      <c r="F370" s="174">
        <v>3950</v>
      </c>
      <c r="G370" s="98" t="s">
        <v>1929</v>
      </c>
      <c r="H370" s="98" t="s">
        <v>117</v>
      </c>
      <c r="I370" s="95" t="s">
        <v>1609</v>
      </c>
      <c r="J370" s="131" t="s">
        <v>1085</v>
      </c>
      <c r="K370" s="131" t="s">
        <v>1114</v>
      </c>
      <c r="L370" s="132" t="s">
        <v>1534</v>
      </c>
      <c r="M370" s="131">
        <v>89920</v>
      </c>
      <c r="N370" s="134">
        <v>45343</v>
      </c>
      <c r="O370" s="95" t="s">
        <v>452</v>
      </c>
      <c r="P370" s="131" t="s">
        <v>1085</v>
      </c>
      <c r="Q370" s="381"/>
      <c r="R370" s="381"/>
      <c r="S370" s="381"/>
    </row>
    <row r="371" spans="1:19" ht="35.15" customHeight="1" x14ac:dyDescent="0.25">
      <c r="A371" s="389">
        <f>IF(B371="","",ROW()-ROW($A$3)+'Diário 1º PA'!$P$1)</f>
        <v>641</v>
      </c>
      <c r="B371" s="151">
        <v>45342</v>
      </c>
      <c r="C371" s="390">
        <v>45323</v>
      </c>
      <c r="D371" s="95" t="s">
        <v>105</v>
      </c>
      <c r="E371" s="391" t="s">
        <v>325</v>
      </c>
      <c r="F371" s="174">
        <v>191.26</v>
      </c>
      <c r="G371" s="95" t="s">
        <v>1542</v>
      </c>
      <c r="H371" s="98" t="s">
        <v>136</v>
      </c>
      <c r="I371" s="95" t="s">
        <v>1543</v>
      </c>
      <c r="J371" s="131" t="s">
        <v>1224</v>
      </c>
      <c r="K371" s="131" t="s">
        <v>1540</v>
      </c>
      <c r="L371" s="132" t="s">
        <v>1081</v>
      </c>
      <c r="M371" s="131">
        <v>4838</v>
      </c>
      <c r="N371" s="134">
        <v>45341</v>
      </c>
      <c r="O371" s="95" t="s">
        <v>452</v>
      </c>
      <c r="P371" s="131" t="s">
        <v>1224</v>
      </c>
      <c r="Q371" s="381"/>
      <c r="R371" s="381"/>
      <c r="S371" s="381"/>
    </row>
    <row r="372" spans="1:19" ht="35.15" customHeight="1" x14ac:dyDescent="0.25">
      <c r="A372" s="389">
        <f>IF(B372="","",ROW()-ROW($A$3)+'Diário 1º PA'!$P$1)</f>
        <v>642</v>
      </c>
      <c r="B372" s="151">
        <v>45342</v>
      </c>
      <c r="C372" s="390">
        <v>45323</v>
      </c>
      <c r="D372" s="98" t="s">
        <v>105</v>
      </c>
      <c r="E372" s="391" t="s">
        <v>283</v>
      </c>
      <c r="F372" s="174">
        <v>3</v>
      </c>
      <c r="G372" s="363" t="s">
        <v>1930</v>
      </c>
      <c r="H372" s="98" t="s">
        <v>118</v>
      </c>
      <c r="I372" s="95" t="s">
        <v>117</v>
      </c>
      <c r="J372" s="131" t="s">
        <v>79</v>
      </c>
      <c r="K372" s="131" t="s">
        <v>1558</v>
      </c>
      <c r="L372" s="132" t="s">
        <v>117</v>
      </c>
      <c r="M372" s="131" t="s">
        <v>117</v>
      </c>
      <c r="N372" s="134" t="s">
        <v>117</v>
      </c>
      <c r="O372" s="95" t="s">
        <v>452</v>
      </c>
      <c r="P372" s="131" t="s">
        <v>79</v>
      </c>
      <c r="Q372" s="381"/>
      <c r="R372" s="381"/>
      <c r="S372" s="381"/>
    </row>
    <row r="373" spans="1:19" ht="35.15" customHeight="1" x14ac:dyDescent="0.25">
      <c r="A373" s="389">
        <f>IF(B373="","",ROW()-ROW($A$3)+'Diário 1º PA'!$P$1)</f>
        <v>643</v>
      </c>
      <c r="B373" s="151">
        <v>45343</v>
      </c>
      <c r="C373" s="390">
        <v>45323</v>
      </c>
      <c r="D373" s="98" t="s">
        <v>105</v>
      </c>
      <c r="E373" s="391" t="s">
        <v>337</v>
      </c>
      <c r="F373" s="174">
        <v>-8925</v>
      </c>
      <c r="G373" s="392" t="s">
        <v>1931</v>
      </c>
      <c r="H373" s="98" t="s">
        <v>117</v>
      </c>
      <c r="I373" s="95" t="s">
        <v>117</v>
      </c>
      <c r="J373" s="131" t="s">
        <v>79</v>
      </c>
      <c r="K373" s="131" t="s">
        <v>117</v>
      </c>
      <c r="L373" s="132" t="s">
        <v>117</v>
      </c>
      <c r="M373" s="131" t="s">
        <v>117</v>
      </c>
      <c r="N373" s="134" t="s">
        <v>117</v>
      </c>
      <c r="O373" s="95" t="s">
        <v>452</v>
      </c>
      <c r="P373" s="131" t="s">
        <v>79</v>
      </c>
      <c r="Q373" s="381"/>
      <c r="R373" s="381"/>
      <c r="S373" s="381"/>
    </row>
    <row r="374" spans="1:19" ht="35.15" customHeight="1" x14ac:dyDescent="0.25">
      <c r="A374" s="389">
        <f>IF(B374="","",ROW()-ROW($A$3)+'Diário 1º PA'!$P$1)</f>
        <v>644</v>
      </c>
      <c r="B374" s="151">
        <v>45343</v>
      </c>
      <c r="C374" s="390">
        <v>45323</v>
      </c>
      <c r="D374" s="98" t="s">
        <v>105</v>
      </c>
      <c r="E374" s="391" t="s">
        <v>337</v>
      </c>
      <c r="F374" s="174">
        <v>-133.94</v>
      </c>
      <c r="G374" s="363" t="s">
        <v>1932</v>
      </c>
      <c r="H374" s="98" t="s">
        <v>119</v>
      </c>
      <c r="I374" s="95" t="s">
        <v>117</v>
      </c>
      <c r="J374" s="131" t="s">
        <v>79</v>
      </c>
      <c r="K374" s="131" t="s">
        <v>117</v>
      </c>
      <c r="L374" s="132" t="s">
        <v>117</v>
      </c>
      <c r="M374" s="131" t="s">
        <v>117</v>
      </c>
      <c r="N374" s="134" t="s">
        <v>117</v>
      </c>
      <c r="O374" s="95" t="s">
        <v>452</v>
      </c>
      <c r="P374" s="131" t="s">
        <v>79</v>
      </c>
      <c r="Q374" s="381"/>
      <c r="R374" s="381"/>
      <c r="S374" s="381"/>
    </row>
    <row r="375" spans="1:19" ht="35.15" customHeight="1" x14ac:dyDescent="0.25">
      <c r="A375" s="389">
        <f>IF(B375="","",ROW()-ROW($A$3)+'Diário 1º PA'!$P$1)</f>
        <v>645</v>
      </c>
      <c r="B375" s="151">
        <v>45343</v>
      </c>
      <c r="C375" s="390">
        <v>45323</v>
      </c>
      <c r="D375" s="98" t="s">
        <v>105</v>
      </c>
      <c r="E375" s="391" t="s">
        <v>337</v>
      </c>
      <c r="F375" s="174">
        <v>8925</v>
      </c>
      <c r="G375" s="363" t="s">
        <v>1928</v>
      </c>
      <c r="H375" s="98" t="s">
        <v>117</v>
      </c>
      <c r="I375" s="95" t="s">
        <v>1609</v>
      </c>
      <c r="J375" s="131" t="s">
        <v>1085</v>
      </c>
      <c r="K375" s="131" t="s">
        <v>1933</v>
      </c>
      <c r="L375" s="132" t="s">
        <v>117</v>
      </c>
      <c r="M375" s="131" t="s">
        <v>117</v>
      </c>
      <c r="N375" s="134" t="s">
        <v>117</v>
      </c>
      <c r="O375" s="95" t="s">
        <v>452</v>
      </c>
      <c r="P375" s="131" t="s">
        <v>1085</v>
      </c>
      <c r="Q375" s="381"/>
      <c r="R375" s="381"/>
      <c r="S375" s="381"/>
    </row>
    <row r="376" spans="1:19" ht="35.15" customHeight="1" x14ac:dyDescent="0.25">
      <c r="A376" s="389">
        <f>IF(B376="","",ROW()-ROW($A$3)+'Diário 1º PA'!$P$1)</f>
        <v>646</v>
      </c>
      <c r="B376" s="151">
        <v>45343</v>
      </c>
      <c r="C376" s="390">
        <v>45323</v>
      </c>
      <c r="D376" s="98" t="s">
        <v>105</v>
      </c>
      <c r="E376" s="391" t="s">
        <v>337</v>
      </c>
      <c r="F376" s="174">
        <v>8925</v>
      </c>
      <c r="G376" s="363" t="s">
        <v>1928</v>
      </c>
      <c r="H376" s="98" t="s">
        <v>117</v>
      </c>
      <c r="I376" s="95" t="s">
        <v>1609</v>
      </c>
      <c r="J376" s="131" t="s">
        <v>1085</v>
      </c>
      <c r="K376" s="131" t="s">
        <v>1933</v>
      </c>
      <c r="L376" s="132" t="s">
        <v>117</v>
      </c>
      <c r="M376" s="131" t="s">
        <v>117</v>
      </c>
      <c r="N376" s="134" t="s">
        <v>117</v>
      </c>
      <c r="O376" s="95" t="s">
        <v>452</v>
      </c>
      <c r="P376" s="131" t="s">
        <v>1085</v>
      </c>
      <c r="Q376" s="381"/>
      <c r="R376" s="381"/>
      <c r="S376" s="381"/>
    </row>
    <row r="377" spans="1:19" ht="35.15" customHeight="1" x14ac:dyDescent="0.25">
      <c r="A377" s="389">
        <f>IF(B377="","",ROW()-ROW($A$3)+'Diário 1º PA'!$P$1)</f>
        <v>647</v>
      </c>
      <c r="B377" s="151">
        <v>45343</v>
      </c>
      <c r="C377" s="390">
        <v>45323</v>
      </c>
      <c r="D377" s="95" t="s">
        <v>105</v>
      </c>
      <c r="E377" s="391" t="s">
        <v>313</v>
      </c>
      <c r="F377" s="174">
        <v>825</v>
      </c>
      <c r="G377" s="363" t="s">
        <v>1934</v>
      </c>
      <c r="H377" s="98" t="s">
        <v>130</v>
      </c>
      <c r="I377" s="95" t="s">
        <v>1935</v>
      </c>
      <c r="J377" s="131" t="s">
        <v>1936</v>
      </c>
      <c r="K377" s="131" t="s">
        <v>1114</v>
      </c>
      <c r="L377" s="132" t="s">
        <v>1534</v>
      </c>
      <c r="M377" s="131" t="s">
        <v>1937</v>
      </c>
      <c r="N377" s="134">
        <v>45342</v>
      </c>
      <c r="O377" s="95" t="s">
        <v>452</v>
      </c>
      <c r="P377" s="131" t="s">
        <v>1936</v>
      </c>
      <c r="Q377" s="381"/>
      <c r="R377" s="381"/>
      <c r="S377" s="381"/>
    </row>
    <row r="378" spans="1:19" ht="35.15" customHeight="1" x14ac:dyDescent="0.25">
      <c r="A378" s="389">
        <f>IF(B378="","",ROW()-ROW($A$3)+'Diário 1º PA'!$P$1)</f>
        <v>648</v>
      </c>
      <c r="B378" s="151">
        <v>45343</v>
      </c>
      <c r="C378" s="390">
        <v>45323</v>
      </c>
      <c r="D378" s="95" t="s">
        <v>105</v>
      </c>
      <c r="E378" s="391" t="s">
        <v>283</v>
      </c>
      <c r="F378" s="174">
        <v>12</v>
      </c>
      <c r="G378" s="363" t="s">
        <v>1938</v>
      </c>
      <c r="H378" s="98" t="s">
        <v>118</v>
      </c>
      <c r="I378" s="95" t="s">
        <v>117</v>
      </c>
      <c r="J378" s="131" t="s">
        <v>79</v>
      </c>
      <c r="K378" s="131" t="s">
        <v>1558</v>
      </c>
      <c r="L378" s="132" t="s">
        <v>117</v>
      </c>
      <c r="M378" s="131" t="s">
        <v>117</v>
      </c>
      <c r="N378" s="134" t="s">
        <v>117</v>
      </c>
      <c r="O378" s="95" t="s">
        <v>452</v>
      </c>
      <c r="P378" s="131" t="s">
        <v>79</v>
      </c>
      <c r="Q378" s="381"/>
      <c r="R378" s="381"/>
      <c r="S378" s="381"/>
    </row>
    <row r="379" spans="1:19" ht="35.15" customHeight="1" x14ac:dyDescent="0.25">
      <c r="A379" s="389">
        <f>IF(B379="","",ROW()-ROW($A$3)+'Diário 1º PA'!$P$1)</f>
        <v>649</v>
      </c>
      <c r="B379" s="151">
        <v>45343</v>
      </c>
      <c r="C379" s="390">
        <v>45323</v>
      </c>
      <c r="D379" s="95" t="s">
        <v>105</v>
      </c>
      <c r="E379" s="391" t="s">
        <v>283</v>
      </c>
      <c r="F379" s="174">
        <v>12</v>
      </c>
      <c r="G379" s="95" t="s">
        <v>1938</v>
      </c>
      <c r="H379" s="98" t="s">
        <v>118</v>
      </c>
      <c r="I379" s="95" t="s">
        <v>117</v>
      </c>
      <c r="J379" s="131" t="s">
        <v>79</v>
      </c>
      <c r="K379" s="131" t="s">
        <v>1558</v>
      </c>
      <c r="L379" s="132" t="s">
        <v>117</v>
      </c>
      <c r="M379" s="131" t="s">
        <v>117</v>
      </c>
      <c r="N379" s="134" t="s">
        <v>117</v>
      </c>
      <c r="O379" s="95" t="s">
        <v>452</v>
      </c>
      <c r="P379" s="131" t="s">
        <v>79</v>
      </c>
      <c r="Q379" s="381"/>
      <c r="R379" s="381"/>
      <c r="S379" s="381"/>
    </row>
    <row r="380" spans="1:19" ht="35.15" customHeight="1" x14ac:dyDescent="0.25">
      <c r="A380" s="389">
        <f>IF(B380="","",ROW()-ROW($A$3)+'Diário 1º PA'!$P$1)</f>
        <v>650</v>
      </c>
      <c r="B380" s="151">
        <v>45343</v>
      </c>
      <c r="C380" s="393">
        <v>45323</v>
      </c>
      <c r="D380" s="95" t="s">
        <v>105</v>
      </c>
      <c r="E380" s="391" t="s">
        <v>283</v>
      </c>
      <c r="F380" s="174">
        <v>2</v>
      </c>
      <c r="G380" s="363" t="s">
        <v>1939</v>
      </c>
      <c r="H380" s="98" t="s">
        <v>118</v>
      </c>
      <c r="I380" s="95" t="s">
        <v>117</v>
      </c>
      <c r="J380" s="131" t="s">
        <v>79</v>
      </c>
      <c r="K380" s="131" t="s">
        <v>1558</v>
      </c>
      <c r="L380" s="132" t="s">
        <v>117</v>
      </c>
      <c r="M380" s="131" t="s">
        <v>117</v>
      </c>
      <c r="N380" s="134" t="s">
        <v>117</v>
      </c>
      <c r="O380" s="95" t="s">
        <v>452</v>
      </c>
      <c r="P380" s="131" t="s">
        <v>79</v>
      </c>
      <c r="Q380" s="381"/>
      <c r="R380" s="381"/>
      <c r="S380" s="381"/>
    </row>
    <row r="381" spans="1:19" ht="35.15" customHeight="1" x14ac:dyDescent="0.25">
      <c r="A381" s="389">
        <f>IF(B381="","",ROW()-ROW($A$3)+'Diário 1º PA'!$P$1)</f>
        <v>651</v>
      </c>
      <c r="B381" s="151">
        <v>45344</v>
      </c>
      <c r="C381" s="393">
        <v>45292</v>
      </c>
      <c r="D381" s="95" t="s">
        <v>94</v>
      </c>
      <c r="E381" s="391" t="s">
        <v>190</v>
      </c>
      <c r="F381" s="174">
        <v>524.41999999999996</v>
      </c>
      <c r="G381" s="363" t="s">
        <v>1712</v>
      </c>
      <c r="H381" s="98" t="s">
        <v>134</v>
      </c>
      <c r="I381" s="95" t="s">
        <v>1940</v>
      </c>
      <c r="J381" s="131" t="s">
        <v>1941</v>
      </c>
      <c r="K381" s="131" t="s">
        <v>1540</v>
      </c>
      <c r="L381" s="132" t="s">
        <v>1081</v>
      </c>
      <c r="M381" s="131">
        <v>26053</v>
      </c>
      <c r="N381" s="134">
        <v>45327</v>
      </c>
      <c r="O381" s="95" t="s">
        <v>452</v>
      </c>
      <c r="P381" s="131" t="s">
        <v>1941</v>
      </c>
      <c r="Q381" s="381"/>
      <c r="R381" s="381"/>
      <c r="S381" s="381"/>
    </row>
    <row r="382" spans="1:19" ht="35.15" customHeight="1" x14ac:dyDescent="0.25">
      <c r="A382" s="389">
        <f>IF(B382="","",ROW()-ROW($A$3)+'Diário 1º PA'!$P$1)</f>
        <v>652</v>
      </c>
      <c r="B382" s="151">
        <v>45344</v>
      </c>
      <c r="C382" s="390">
        <v>45292</v>
      </c>
      <c r="D382" s="95" t="s">
        <v>94</v>
      </c>
      <c r="E382" s="391" t="s">
        <v>190</v>
      </c>
      <c r="F382" s="174">
        <v>381.4</v>
      </c>
      <c r="G382" s="98" t="s">
        <v>1712</v>
      </c>
      <c r="H382" s="98" t="s">
        <v>135</v>
      </c>
      <c r="I382" s="95" t="s">
        <v>1940</v>
      </c>
      <c r="J382" s="131" t="s">
        <v>1941</v>
      </c>
      <c r="K382" s="131" t="s">
        <v>1540</v>
      </c>
      <c r="L382" s="132" t="s">
        <v>1081</v>
      </c>
      <c r="M382" s="131">
        <v>26052</v>
      </c>
      <c r="N382" s="134">
        <v>45327</v>
      </c>
      <c r="O382" s="95" t="s">
        <v>452</v>
      </c>
      <c r="P382" s="131" t="s">
        <v>1941</v>
      </c>
      <c r="Q382" s="381"/>
      <c r="R382" s="381"/>
      <c r="S382" s="381"/>
    </row>
    <row r="383" spans="1:19" ht="35.15" customHeight="1" x14ac:dyDescent="0.25">
      <c r="A383" s="389">
        <f>IF(B383="","",ROW()-ROW($A$3)+'Diário 1º PA'!$P$1)</f>
        <v>653</v>
      </c>
      <c r="B383" s="151">
        <v>45344</v>
      </c>
      <c r="C383" s="390">
        <v>45323</v>
      </c>
      <c r="D383" s="95" t="s">
        <v>105</v>
      </c>
      <c r="E383" s="391" t="s">
        <v>325</v>
      </c>
      <c r="F383" s="174">
        <v>155.35</v>
      </c>
      <c r="G383" s="98" t="s">
        <v>1542</v>
      </c>
      <c r="H383" s="98" t="s">
        <v>136</v>
      </c>
      <c r="I383" s="95" t="s">
        <v>1543</v>
      </c>
      <c r="J383" s="131" t="s">
        <v>1224</v>
      </c>
      <c r="K383" s="131" t="s">
        <v>1540</v>
      </c>
      <c r="L383" s="132" t="s">
        <v>1081</v>
      </c>
      <c r="M383" s="131">
        <v>4848</v>
      </c>
      <c r="N383" s="134">
        <v>45344</v>
      </c>
      <c r="O383" s="95" t="s">
        <v>452</v>
      </c>
      <c r="P383" s="131" t="s">
        <v>1224</v>
      </c>
      <c r="Q383" s="381"/>
      <c r="R383" s="381"/>
      <c r="S383" s="381"/>
    </row>
    <row r="384" spans="1:19" ht="35.15" customHeight="1" x14ac:dyDescent="0.25">
      <c r="A384" s="389">
        <f>IF(B384="","",ROW()-ROW($A$3)+'Diário 1º PA'!$P$1)</f>
        <v>654</v>
      </c>
      <c r="B384" s="151">
        <v>45344</v>
      </c>
      <c r="C384" s="393">
        <v>45323</v>
      </c>
      <c r="D384" s="95" t="s">
        <v>105</v>
      </c>
      <c r="E384" s="391" t="s">
        <v>325</v>
      </c>
      <c r="F384" s="174">
        <v>296.33</v>
      </c>
      <c r="G384" s="363" t="s">
        <v>1542</v>
      </c>
      <c r="H384" s="98" t="s">
        <v>134</v>
      </c>
      <c r="I384" s="95" t="s">
        <v>1942</v>
      </c>
      <c r="J384" s="131" t="s">
        <v>1384</v>
      </c>
      <c r="K384" s="131" t="s">
        <v>1540</v>
      </c>
      <c r="L384" s="132" t="s">
        <v>1081</v>
      </c>
      <c r="M384" s="131">
        <v>7046</v>
      </c>
      <c r="N384" s="134">
        <v>45344</v>
      </c>
      <c r="O384" s="95" t="s">
        <v>452</v>
      </c>
      <c r="P384" s="131" t="s">
        <v>1384</v>
      </c>
      <c r="Q384" s="381"/>
      <c r="R384" s="381"/>
      <c r="S384" s="381"/>
    </row>
    <row r="385" spans="1:19" ht="35.15" customHeight="1" x14ac:dyDescent="0.25">
      <c r="A385" s="389">
        <f>IF(B385="","",ROW()-ROW($A$3)+'Diário 1º PA'!$P$1)</f>
        <v>655</v>
      </c>
      <c r="B385" s="151">
        <v>45344</v>
      </c>
      <c r="C385" s="390">
        <v>45292</v>
      </c>
      <c r="D385" s="98" t="s">
        <v>94</v>
      </c>
      <c r="E385" s="391" t="s">
        <v>203</v>
      </c>
      <c r="F385" s="174">
        <v>269</v>
      </c>
      <c r="G385" s="363" t="s">
        <v>1778</v>
      </c>
      <c r="H385" s="98" t="s">
        <v>134</v>
      </c>
      <c r="I385" s="95" t="s">
        <v>1789</v>
      </c>
      <c r="J385" s="131" t="s">
        <v>1786</v>
      </c>
      <c r="K385" s="131" t="s">
        <v>1540</v>
      </c>
      <c r="L385" s="132" t="s">
        <v>1081</v>
      </c>
      <c r="M385" s="131">
        <v>12032</v>
      </c>
      <c r="N385" s="134">
        <v>45332</v>
      </c>
      <c r="O385" s="95" t="s">
        <v>452</v>
      </c>
      <c r="P385" s="131" t="s">
        <v>1786</v>
      </c>
      <c r="Q385" s="381"/>
      <c r="R385" s="381"/>
      <c r="S385" s="381"/>
    </row>
    <row r="386" spans="1:19" ht="35.15" customHeight="1" x14ac:dyDescent="0.25">
      <c r="A386" s="389">
        <f>IF(B386="","",ROW()-ROW($A$3)+'Diário 1º PA'!$P$1)</f>
        <v>656</v>
      </c>
      <c r="B386" s="151">
        <v>45344</v>
      </c>
      <c r="C386" s="390">
        <v>45323</v>
      </c>
      <c r="D386" s="98" t="s">
        <v>105</v>
      </c>
      <c r="E386" s="391" t="s">
        <v>341</v>
      </c>
      <c r="F386" s="174">
        <v>144.80000000000001</v>
      </c>
      <c r="G386" s="95" t="s">
        <v>1943</v>
      </c>
      <c r="H386" s="98" t="s">
        <v>129</v>
      </c>
      <c r="I386" s="95" t="s">
        <v>1944</v>
      </c>
      <c r="J386" s="131" t="s">
        <v>1945</v>
      </c>
      <c r="K386" s="131" t="s">
        <v>1540</v>
      </c>
      <c r="L386" s="132" t="s">
        <v>1081</v>
      </c>
      <c r="M386" s="131" t="s">
        <v>1946</v>
      </c>
      <c r="N386" s="134">
        <v>45344</v>
      </c>
      <c r="O386" s="95" t="s">
        <v>452</v>
      </c>
      <c r="P386" s="131" t="s">
        <v>1945</v>
      </c>
      <c r="Q386" s="381"/>
      <c r="R386" s="381"/>
      <c r="S386" s="381"/>
    </row>
    <row r="387" spans="1:19" ht="35.15" customHeight="1" x14ac:dyDescent="0.25">
      <c r="A387" s="389">
        <f>IF(B387="","",ROW()-ROW($A$3)+'Diário 1º PA'!$P$1)</f>
        <v>657</v>
      </c>
      <c r="B387" s="151">
        <v>45344</v>
      </c>
      <c r="C387" s="390">
        <v>45323</v>
      </c>
      <c r="D387" s="98" t="s">
        <v>105</v>
      </c>
      <c r="E387" s="391" t="s">
        <v>283</v>
      </c>
      <c r="F387" s="174">
        <v>1</v>
      </c>
      <c r="G387" s="363" t="s">
        <v>1947</v>
      </c>
      <c r="H387" s="98" t="s">
        <v>118</v>
      </c>
      <c r="I387" s="95" t="s">
        <v>117</v>
      </c>
      <c r="J387" s="131" t="s">
        <v>79</v>
      </c>
      <c r="K387" s="131" t="s">
        <v>1558</v>
      </c>
      <c r="L387" s="132" t="s">
        <v>117</v>
      </c>
      <c r="M387" s="131" t="s">
        <v>117</v>
      </c>
      <c r="N387" s="134" t="s">
        <v>117</v>
      </c>
      <c r="O387" s="95" t="s">
        <v>452</v>
      </c>
      <c r="P387" s="131" t="s">
        <v>79</v>
      </c>
      <c r="Q387" s="381"/>
      <c r="R387" s="381"/>
      <c r="S387" s="381"/>
    </row>
    <row r="388" spans="1:19" ht="35.15" customHeight="1" x14ac:dyDescent="0.25">
      <c r="A388" s="389">
        <f>IF(B388="","",ROW()-ROW($A$3)+'Diário 1º PA'!$P$1)</f>
        <v>658</v>
      </c>
      <c r="B388" s="151">
        <v>45345</v>
      </c>
      <c r="C388" s="390">
        <v>45292</v>
      </c>
      <c r="D388" s="98" t="s">
        <v>94</v>
      </c>
      <c r="E388" s="391" t="s">
        <v>188</v>
      </c>
      <c r="F388" s="174">
        <v>-754.42</v>
      </c>
      <c r="G388" s="363" t="s">
        <v>1948</v>
      </c>
      <c r="H388" s="98" t="s">
        <v>117</v>
      </c>
      <c r="I388" s="95" t="s">
        <v>117</v>
      </c>
      <c r="J388" s="131" t="s">
        <v>79</v>
      </c>
      <c r="K388" s="131" t="s">
        <v>117</v>
      </c>
      <c r="L388" s="132" t="s">
        <v>117</v>
      </c>
      <c r="M388" s="131" t="s">
        <v>117</v>
      </c>
      <c r="N388" s="134" t="s">
        <v>117</v>
      </c>
      <c r="O388" s="95" t="s">
        <v>452</v>
      </c>
      <c r="P388" s="131" t="s">
        <v>79</v>
      </c>
      <c r="Q388" s="381"/>
      <c r="R388" s="381"/>
      <c r="S388" s="381"/>
    </row>
    <row r="389" spans="1:19" ht="35.15" customHeight="1" x14ac:dyDescent="0.25">
      <c r="A389" s="389">
        <f>IF(B389="","",ROW()-ROW($A$3)+'Diário 1º PA'!$P$1)</f>
        <v>659</v>
      </c>
      <c r="B389" s="151">
        <v>45345</v>
      </c>
      <c r="C389" s="390">
        <v>45292</v>
      </c>
      <c r="D389" s="98" t="s">
        <v>94</v>
      </c>
      <c r="E389" s="391" t="s">
        <v>188</v>
      </c>
      <c r="F389" s="174">
        <v>-115.24</v>
      </c>
      <c r="G389" s="363" t="s">
        <v>1948</v>
      </c>
      <c r="H389" s="98" t="s">
        <v>117</v>
      </c>
      <c r="I389" s="95" t="s">
        <v>117</v>
      </c>
      <c r="J389" s="131" t="s">
        <v>79</v>
      </c>
      <c r="K389" s="131" t="s">
        <v>117</v>
      </c>
      <c r="L389" s="132" t="s">
        <v>117</v>
      </c>
      <c r="M389" s="131" t="s">
        <v>117</v>
      </c>
      <c r="N389" s="134" t="s">
        <v>117</v>
      </c>
      <c r="O389" s="95" t="s">
        <v>452</v>
      </c>
      <c r="P389" s="131" t="s">
        <v>79</v>
      </c>
      <c r="Q389" s="381"/>
      <c r="R389" s="381"/>
      <c r="S389" s="381"/>
    </row>
    <row r="390" spans="1:19" ht="35.15" customHeight="1" x14ac:dyDescent="0.25">
      <c r="A390" s="389">
        <f>IF(B390="","",ROW()-ROW($A$3)+'Diário 1º PA'!$P$1)</f>
        <v>660</v>
      </c>
      <c r="B390" s="151">
        <v>45345</v>
      </c>
      <c r="C390" s="390">
        <v>45292</v>
      </c>
      <c r="D390" s="98" t="s">
        <v>94</v>
      </c>
      <c r="E390" s="391" t="s">
        <v>188</v>
      </c>
      <c r="F390" s="174">
        <v>-1246.17</v>
      </c>
      <c r="G390" s="363" t="s">
        <v>1948</v>
      </c>
      <c r="H390" s="98" t="s">
        <v>117</v>
      </c>
      <c r="I390" s="95" t="s">
        <v>117</v>
      </c>
      <c r="J390" s="131" t="s">
        <v>79</v>
      </c>
      <c r="K390" s="131" t="s">
        <v>117</v>
      </c>
      <c r="L390" s="132" t="s">
        <v>117</v>
      </c>
      <c r="M390" s="131" t="s">
        <v>117</v>
      </c>
      <c r="N390" s="134" t="s">
        <v>117</v>
      </c>
      <c r="O390" s="95" t="s">
        <v>452</v>
      </c>
      <c r="P390" s="131" t="s">
        <v>79</v>
      </c>
      <c r="Q390" s="381"/>
      <c r="R390" s="381"/>
      <c r="S390" s="381"/>
    </row>
    <row r="391" spans="1:19" ht="35.15" customHeight="1" x14ac:dyDescent="0.25">
      <c r="A391" s="389">
        <f>IF(B391="","",ROW()-ROW($A$3)+'Diário 1º PA'!$P$1)</f>
        <v>661</v>
      </c>
      <c r="B391" s="151">
        <v>45345</v>
      </c>
      <c r="C391" s="390">
        <v>45292</v>
      </c>
      <c r="D391" s="98" t="s">
        <v>94</v>
      </c>
      <c r="E391" s="391" t="s">
        <v>188</v>
      </c>
      <c r="F391" s="174">
        <v>-127.82</v>
      </c>
      <c r="G391" s="363" t="s">
        <v>1948</v>
      </c>
      <c r="H391" s="98" t="s">
        <v>117</v>
      </c>
      <c r="I391" s="95" t="s">
        <v>117</v>
      </c>
      <c r="J391" s="131" t="s">
        <v>79</v>
      </c>
      <c r="K391" s="131" t="s">
        <v>117</v>
      </c>
      <c r="L391" s="132" t="s">
        <v>117</v>
      </c>
      <c r="M391" s="131" t="s">
        <v>117</v>
      </c>
      <c r="N391" s="134" t="s">
        <v>117</v>
      </c>
      <c r="O391" s="95" t="s">
        <v>452</v>
      </c>
      <c r="P391" s="131" t="s">
        <v>79</v>
      </c>
      <c r="Q391" s="381"/>
      <c r="R391" s="381"/>
      <c r="S391" s="381"/>
    </row>
    <row r="392" spans="1:19" ht="35.15" customHeight="1" x14ac:dyDescent="0.25">
      <c r="A392" s="389">
        <f>IF(B392="","",ROW()-ROW($A$3)+'Diário 1º PA'!$P$1)</f>
        <v>662</v>
      </c>
      <c r="B392" s="151">
        <v>45345</v>
      </c>
      <c r="C392" s="390">
        <v>45292</v>
      </c>
      <c r="D392" s="98" t="s">
        <v>94</v>
      </c>
      <c r="E392" s="391" t="s">
        <v>188</v>
      </c>
      <c r="F392" s="174">
        <v>-61.35</v>
      </c>
      <c r="G392" s="363" t="s">
        <v>1948</v>
      </c>
      <c r="H392" s="98" t="s">
        <v>117</v>
      </c>
      <c r="I392" s="95" t="s">
        <v>117</v>
      </c>
      <c r="J392" s="131" t="s">
        <v>79</v>
      </c>
      <c r="K392" s="131" t="s">
        <v>117</v>
      </c>
      <c r="L392" s="132" t="s">
        <v>117</v>
      </c>
      <c r="M392" s="131" t="s">
        <v>117</v>
      </c>
      <c r="N392" s="134" t="s">
        <v>117</v>
      </c>
      <c r="O392" s="95" t="s">
        <v>452</v>
      </c>
      <c r="P392" s="131" t="s">
        <v>79</v>
      </c>
      <c r="Q392" s="381"/>
      <c r="R392" s="381"/>
      <c r="S392" s="381"/>
    </row>
    <row r="393" spans="1:19" ht="35.15" customHeight="1" x14ac:dyDescent="0.25">
      <c r="A393" s="389">
        <f>IF(B393="","",ROW()-ROW($A$3)+'Diário 1º PA'!$P$1)</f>
        <v>663</v>
      </c>
      <c r="B393" s="151">
        <v>45345</v>
      </c>
      <c r="C393" s="390">
        <v>45292</v>
      </c>
      <c r="D393" s="98" t="s">
        <v>94</v>
      </c>
      <c r="E393" s="391" t="s">
        <v>188</v>
      </c>
      <c r="F393" s="174">
        <v>-249.17</v>
      </c>
      <c r="G393" s="363" t="s">
        <v>1948</v>
      </c>
      <c r="H393" s="98" t="s">
        <v>117</v>
      </c>
      <c r="I393" s="95" t="s">
        <v>117</v>
      </c>
      <c r="J393" s="131" t="s">
        <v>79</v>
      </c>
      <c r="K393" s="131" t="s">
        <v>117</v>
      </c>
      <c r="L393" s="132" t="s">
        <v>117</v>
      </c>
      <c r="M393" s="131" t="s">
        <v>117</v>
      </c>
      <c r="N393" s="134" t="s">
        <v>117</v>
      </c>
      <c r="O393" s="95" t="s">
        <v>452</v>
      </c>
      <c r="P393" s="131" t="s">
        <v>79</v>
      </c>
      <c r="Q393" s="381"/>
      <c r="R393" s="381"/>
      <c r="S393" s="381"/>
    </row>
    <row r="394" spans="1:19" ht="35.15" customHeight="1" x14ac:dyDescent="0.25">
      <c r="A394" s="389">
        <f>IF(B394="","",ROW()-ROW($A$3)+'Diário 1º PA'!$P$1)</f>
        <v>664</v>
      </c>
      <c r="B394" s="151">
        <v>45345</v>
      </c>
      <c r="C394" s="390">
        <v>45292</v>
      </c>
      <c r="D394" s="98" t="s">
        <v>94</v>
      </c>
      <c r="E394" s="391" t="s">
        <v>188</v>
      </c>
      <c r="F394" s="174">
        <v>-371.01</v>
      </c>
      <c r="G394" s="363" t="s">
        <v>1948</v>
      </c>
      <c r="H394" s="98" t="s">
        <v>137</v>
      </c>
      <c r="I394" s="95" t="s">
        <v>117</v>
      </c>
      <c r="J394" s="131" t="s">
        <v>79</v>
      </c>
      <c r="K394" s="131" t="s">
        <v>117</v>
      </c>
      <c r="L394" s="132" t="s">
        <v>117</v>
      </c>
      <c r="M394" s="131" t="s">
        <v>117</v>
      </c>
      <c r="N394" s="134" t="s">
        <v>117</v>
      </c>
      <c r="O394" s="95" t="s">
        <v>452</v>
      </c>
      <c r="P394" s="131" t="s">
        <v>79</v>
      </c>
      <c r="Q394" s="381"/>
      <c r="R394" s="381"/>
      <c r="S394" s="381"/>
    </row>
    <row r="395" spans="1:19" ht="35.15" customHeight="1" x14ac:dyDescent="0.25">
      <c r="A395" s="389">
        <f>IF(B395="","",ROW()-ROW($A$3)+'Diário 1º PA'!$P$1)</f>
        <v>665</v>
      </c>
      <c r="B395" s="151">
        <v>45345</v>
      </c>
      <c r="C395" s="390">
        <v>45261</v>
      </c>
      <c r="D395" s="98" t="s">
        <v>59</v>
      </c>
      <c r="E395" s="391" t="s">
        <v>59</v>
      </c>
      <c r="F395" s="174">
        <v>19320</v>
      </c>
      <c r="G395" s="363" t="s">
        <v>1949</v>
      </c>
      <c r="H395" s="98" t="s">
        <v>117</v>
      </c>
      <c r="I395" s="95" t="s">
        <v>117</v>
      </c>
      <c r="J395" s="131" t="s">
        <v>79</v>
      </c>
      <c r="K395" s="131" t="s">
        <v>1072</v>
      </c>
      <c r="L395" s="132" t="s">
        <v>117</v>
      </c>
      <c r="M395" s="131" t="s">
        <v>117</v>
      </c>
      <c r="N395" s="134" t="s">
        <v>117</v>
      </c>
      <c r="O395" s="95" t="s">
        <v>452</v>
      </c>
      <c r="P395" s="131" t="s">
        <v>79</v>
      </c>
      <c r="Q395" s="381"/>
      <c r="R395" s="381"/>
      <c r="S395" s="381"/>
    </row>
    <row r="396" spans="1:19" ht="35.15" customHeight="1" x14ac:dyDescent="0.25">
      <c r="A396" s="389">
        <f>IF(B396="","",ROW()-ROW($A$3)+'Diário 1º PA'!$P$1)</f>
        <v>666</v>
      </c>
      <c r="B396" s="151">
        <v>45345</v>
      </c>
      <c r="C396" s="390">
        <v>45292</v>
      </c>
      <c r="D396" s="98" t="s">
        <v>59</v>
      </c>
      <c r="E396" s="391" t="s">
        <v>59</v>
      </c>
      <c r="F396" s="174">
        <v>100288.96000000001</v>
      </c>
      <c r="G396" s="363" t="s">
        <v>1950</v>
      </c>
      <c r="H396" s="98" t="s">
        <v>117</v>
      </c>
      <c r="I396" s="95" t="s">
        <v>117</v>
      </c>
      <c r="J396" s="131" t="s">
        <v>79</v>
      </c>
      <c r="K396" s="131" t="s">
        <v>1072</v>
      </c>
      <c r="L396" s="132" t="s">
        <v>117</v>
      </c>
      <c r="M396" s="131" t="s">
        <v>117</v>
      </c>
      <c r="N396" s="134" t="s">
        <v>117</v>
      </c>
      <c r="O396" s="95" t="s">
        <v>452</v>
      </c>
      <c r="P396" s="131" t="s">
        <v>79</v>
      </c>
      <c r="Q396" s="381"/>
      <c r="R396" s="381"/>
      <c r="S396" s="381"/>
    </row>
    <row r="397" spans="1:19" ht="35.15" customHeight="1" x14ac:dyDescent="0.25">
      <c r="A397" s="389">
        <f>IF(B397="","",ROW()-ROW($A$3)+'Diário 1º PA'!$P$1)</f>
        <v>667</v>
      </c>
      <c r="B397" s="151">
        <v>45345</v>
      </c>
      <c r="C397" s="390">
        <v>45323</v>
      </c>
      <c r="D397" s="98" t="s">
        <v>105</v>
      </c>
      <c r="E397" s="391" t="s">
        <v>345</v>
      </c>
      <c r="F397" s="174">
        <v>4469</v>
      </c>
      <c r="G397" s="95" t="s">
        <v>1951</v>
      </c>
      <c r="H397" s="98" t="s">
        <v>130</v>
      </c>
      <c r="I397" s="95" t="s">
        <v>1952</v>
      </c>
      <c r="J397" s="131" t="s">
        <v>1953</v>
      </c>
      <c r="K397" s="131" t="s">
        <v>1072</v>
      </c>
      <c r="L397" s="132" t="s">
        <v>1534</v>
      </c>
      <c r="M397" s="131">
        <v>11</v>
      </c>
      <c r="N397" s="134">
        <v>45344</v>
      </c>
      <c r="O397" s="95" t="s">
        <v>452</v>
      </c>
      <c r="P397" s="131" t="s">
        <v>1953</v>
      </c>
      <c r="Q397" s="381"/>
      <c r="R397" s="381"/>
      <c r="S397" s="381"/>
    </row>
    <row r="398" spans="1:19" ht="35.15" customHeight="1" x14ac:dyDescent="0.25">
      <c r="A398" s="389">
        <f>IF(B398="","",ROW()-ROW($A$3)+'Diário 1º PA'!$P$1)</f>
        <v>668</v>
      </c>
      <c r="B398" s="151">
        <v>45345</v>
      </c>
      <c r="C398" s="390">
        <v>45323</v>
      </c>
      <c r="D398" s="98" t="s">
        <v>105</v>
      </c>
      <c r="E398" s="391" t="s">
        <v>337</v>
      </c>
      <c r="F398" s="174">
        <v>141.58000000000001</v>
      </c>
      <c r="G398" s="95" t="s">
        <v>1185</v>
      </c>
      <c r="H398" s="98" t="s">
        <v>134</v>
      </c>
      <c r="I398" s="95" t="s">
        <v>1529</v>
      </c>
      <c r="J398" s="131" t="s">
        <v>1189</v>
      </c>
      <c r="K398" s="131" t="s">
        <v>1072</v>
      </c>
      <c r="L398" s="132" t="s">
        <v>1530</v>
      </c>
      <c r="M398" s="131">
        <v>5899845</v>
      </c>
      <c r="N398" s="134">
        <v>45349</v>
      </c>
      <c r="O398" s="95" t="s">
        <v>452</v>
      </c>
      <c r="P398" s="131" t="s">
        <v>1189</v>
      </c>
      <c r="Q398" s="381"/>
      <c r="R398" s="381"/>
      <c r="S398" s="381"/>
    </row>
    <row r="399" spans="1:19" ht="35.15" customHeight="1" x14ac:dyDescent="0.25">
      <c r="A399" s="389">
        <f>IF(B399="","",ROW()-ROW($A$3)+'Diário 1º PA'!$P$1)</f>
        <v>669</v>
      </c>
      <c r="B399" s="151">
        <v>45345</v>
      </c>
      <c r="C399" s="390">
        <v>45323</v>
      </c>
      <c r="D399" s="98" t="s">
        <v>105</v>
      </c>
      <c r="E399" s="391" t="s">
        <v>337</v>
      </c>
      <c r="F399" s="174">
        <v>209.98</v>
      </c>
      <c r="G399" s="95" t="s">
        <v>1185</v>
      </c>
      <c r="H399" s="98" t="s">
        <v>121</v>
      </c>
      <c r="I399" s="95" t="s">
        <v>1529</v>
      </c>
      <c r="J399" s="131" t="s">
        <v>1189</v>
      </c>
      <c r="K399" s="131" t="s">
        <v>1072</v>
      </c>
      <c r="L399" s="132" t="s">
        <v>1530</v>
      </c>
      <c r="M399" s="131">
        <v>5891602</v>
      </c>
      <c r="N399" s="134">
        <v>45348</v>
      </c>
      <c r="O399" s="95" t="s">
        <v>452</v>
      </c>
      <c r="P399" s="131" t="s">
        <v>1189</v>
      </c>
      <c r="Q399" s="381"/>
      <c r="R399" s="381"/>
      <c r="S399" s="381"/>
    </row>
    <row r="400" spans="1:19" ht="61.5" customHeight="1" x14ac:dyDescent="0.25">
      <c r="A400" s="389">
        <f>IF(B400="","",ROW()-ROW($A$3)+'Diário 1º PA'!$P$1)</f>
        <v>670</v>
      </c>
      <c r="B400" s="151">
        <v>45345</v>
      </c>
      <c r="C400" s="390">
        <v>45323</v>
      </c>
      <c r="D400" s="98" t="s">
        <v>105</v>
      </c>
      <c r="E400" s="391" t="s">
        <v>299</v>
      </c>
      <c r="F400" s="174">
        <v>40000</v>
      </c>
      <c r="G400" s="392" t="s">
        <v>1954</v>
      </c>
      <c r="H400" s="98" t="s">
        <v>117</v>
      </c>
      <c r="I400" s="95" t="s">
        <v>1570</v>
      </c>
      <c r="J400" s="131" t="s">
        <v>1571</v>
      </c>
      <c r="K400" s="131" t="s">
        <v>1072</v>
      </c>
      <c r="L400" s="132" t="s">
        <v>1534</v>
      </c>
      <c r="M400" s="131">
        <v>14</v>
      </c>
      <c r="N400" s="134">
        <v>45315</v>
      </c>
      <c r="O400" s="95" t="s">
        <v>452</v>
      </c>
      <c r="P400" s="131" t="s">
        <v>1571</v>
      </c>
      <c r="Q400" s="381"/>
      <c r="R400" s="381"/>
      <c r="S400" s="381"/>
    </row>
    <row r="401" spans="1:19" ht="35.15" customHeight="1" x14ac:dyDescent="0.25">
      <c r="A401" s="389">
        <f>IF(B401="","",ROW()-ROW($A$3)+'Diário 1º PA'!$P$1)</f>
        <v>671</v>
      </c>
      <c r="B401" s="151">
        <v>45345</v>
      </c>
      <c r="C401" s="390">
        <v>45323</v>
      </c>
      <c r="D401" s="98" t="s">
        <v>105</v>
      </c>
      <c r="E401" s="391" t="s">
        <v>313</v>
      </c>
      <c r="F401" s="174">
        <v>220</v>
      </c>
      <c r="G401" s="392" t="s">
        <v>1955</v>
      </c>
      <c r="H401" s="98" t="s">
        <v>129</v>
      </c>
      <c r="I401" s="95" t="s">
        <v>1956</v>
      </c>
      <c r="J401" s="131" t="s">
        <v>1300</v>
      </c>
      <c r="K401" s="131" t="s">
        <v>1072</v>
      </c>
      <c r="L401" s="132"/>
      <c r="M401" s="131">
        <v>2132</v>
      </c>
      <c r="N401" s="134">
        <v>45348</v>
      </c>
      <c r="O401" s="95" t="s">
        <v>452</v>
      </c>
      <c r="P401" s="131" t="s">
        <v>1300</v>
      </c>
      <c r="Q401" s="381"/>
      <c r="R401" s="381"/>
      <c r="S401" s="381"/>
    </row>
    <row r="402" spans="1:19" ht="35.15" customHeight="1" x14ac:dyDescent="0.25">
      <c r="A402" s="389">
        <f>IF(B402="","",ROW()-ROW($A$3)+'Diário 1º PA'!$P$1)</f>
        <v>672</v>
      </c>
      <c r="B402" s="151">
        <v>45345</v>
      </c>
      <c r="C402" s="390">
        <v>45323</v>
      </c>
      <c r="D402" s="98" t="s">
        <v>105</v>
      </c>
      <c r="E402" s="391" t="s">
        <v>325</v>
      </c>
      <c r="F402" s="174">
        <v>1667.97</v>
      </c>
      <c r="G402" s="392" t="s">
        <v>1957</v>
      </c>
      <c r="H402" s="98" t="s">
        <v>119</v>
      </c>
      <c r="I402" s="95" t="s">
        <v>1726</v>
      </c>
      <c r="J402" s="131" t="s">
        <v>1135</v>
      </c>
      <c r="K402" s="131" t="s">
        <v>1540</v>
      </c>
      <c r="L402" s="132" t="s">
        <v>1081</v>
      </c>
      <c r="M402" s="131">
        <v>1389</v>
      </c>
      <c r="N402" s="134">
        <v>45338</v>
      </c>
      <c r="O402" s="95" t="s">
        <v>452</v>
      </c>
      <c r="P402" s="131" t="s">
        <v>1135</v>
      </c>
      <c r="Q402" s="381"/>
      <c r="R402" s="381"/>
      <c r="S402" s="381"/>
    </row>
    <row r="403" spans="1:19" ht="35.15" customHeight="1" x14ac:dyDescent="0.25">
      <c r="A403" s="389">
        <f>IF(B403="","",ROW()-ROW($A$3)+'Diário 1º PA'!$P$1)</f>
        <v>673</v>
      </c>
      <c r="B403" s="151">
        <v>45345</v>
      </c>
      <c r="C403" s="390">
        <v>45323</v>
      </c>
      <c r="D403" s="98" t="s">
        <v>105</v>
      </c>
      <c r="E403" s="391" t="s">
        <v>343</v>
      </c>
      <c r="F403" s="174">
        <v>1619.8</v>
      </c>
      <c r="G403" s="363" t="s">
        <v>1958</v>
      </c>
      <c r="H403" s="98" t="s">
        <v>126</v>
      </c>
      <c r="I403" s="95" t="s">
        <v>1959</v>
      </c>
      <c r="J403" s="131" t="s">
        <v>1960</v>
      </c>
      <c r="K403" s="131" t="s">
        <v>1540</v>
      </c>
      <c r="L403" s="132" t="s">
        <v>1081</v>
      </c>
      <c r="M403" s="131">
        <v>342</v>
      </c>
      <c r="N403" s="134">
        <v>45337</v>
      </c>
      <c r="O403" s="95" t="s">
        <v>452</v>
      </c>
      <c r="P403" s="131" t="s">
        <v>1960</v>
      </c>
      <c r="Q403" s="381"/>
      <c r="R403" s="381"/>
      <c r="S403" s="381"/>
    </row>
    <row r="404" spans="1:19" ht="35.15" customHeight="1" x14ac:dyDescent="0.25">
      <c r="A404" s="389">
        <f>IF(B404="","",ROW()-ROW($A$3)+'Diário 1º PA'!$P$1)</f>
        <v>674</v>
      </c>
      <c r="B404" s="151">
        <v>45345</v>
      </c>
      <c r="C404" s="390">
        <v>45292</v>
      </c>
      <c r="D404" s="98" t="s">
        <v>105</v>
      </c>
      <c r="E404" s="391" t="s">
        <v>235</v>
      </c>
      <c r="F404" s="174">
        <v>109.88</v>
      </c>
      <c r="G404" s="98" t="s">
        <v>1961</v>
      </c>
      <c r="H404" s="98" t="s">
        <v>126</v>
      </c>
      <c r="I404" s="95" t="s">
        <v>1962</v>
      </c>
      <c r="J404" s="131" t="s">
        <v>1963</v>
      </c>
      <c r="K404" s="131" t="s">
        <v>1540</v>
      </c>
      <c r="L404" s="132" t="s">
        <v>1081</v>
      </c>
      <c r="M404" s="131">
        <v>354428487</v>
      </c>
      <c r="N404" s="134">
        <v>45344</v>
      </c>
      <c r="O404" s="95" t="s">
        <v>452</v>
      </c>
      <c r="P404" s="131" t="s">
        <v>1963</v>
      </c>
      <c r="Q404" s="381"/>
      <c r="R404" s="381"/>
      <c r="S404" s="381"/>
    </row>
    <row r="405" spans="1:19" ht="35.15" customHeight="1" x14ac:dyDescent="0.25">
      <c r="A405" s="389">
        <f>IF(B405="","",ROW()-ROW($A$3)+'Diário 1º PA'!$P$1)</f>
        <v>675</v>
      </c>
      <c r="B405" s="151">
        <v>45345</v>
      </c>
      <c r="C405" s="390">
        <v>45292</v>
      </c>
      <c r="D405" s="98" t="s">
        <v>105</v>
      </c>
      <c r="E405" s="391" t="s">
        <v>227</v>
      </c>
      <c r="F405" s="174">
        <v>909.62</v>
      </c>
      <c r="G405" s="98" t="s">
        <v>1270</v>
      </c>
      <c r="H405" s="98" t="s">
        <v>118</v>
      </c>
      <c r="I405" s="95" t="s">
        <v>1635</v>
      </c>
      <c r="J405" s="131" t="s">
        <v>1414</v>
      </c>
      <c r="K405" s="131" t="s">
        <v>1540</v>
      </c>
      <c r="L405" s="132" t="s">
        <v>1081</v>
      </c>
      <c r="M405" s="131">
        <v>116989241</v>
      </c>
      <c r="N405" s="134">
        <v>45347</v>
      </c>
      <c r="O405" s="95" t="s">
        <v>452</v>
      </c>
      <c r="P405" s="131" t="s">
        <v>1414</v>
      </c>
      <c r="Q405" s="381"/>
      <c r="R405" s="381"/>
      <c r="S405" s="381"/>
    </row>
    <row r="406" spans="1:19" ht="35.15" customHeight="1" x14ac:dyDescent="0.25">
      <c r="A406" s="389">
        <f>IF(B406="","",ROW()-ROW($A$3)+'Diário 1º PA'!$P$1)</f>
        <v>676</v>
      </c>
      <c r="B406" s="151">
        <v>45345</v>
      </c>
      <c r="C406" s="390">
        <v>45292</v>
      </c>
      <c r="D406" s="98" t="s">
        <v>105</v>
      </c>
      <c r="E406" s="391" t="s">
        <v>227</v>
      </c>
      <c r="F406" s="174">
        <v>92.4</v>
      </c>
      <c r="G406" s="363" t="s">
        <v>1270</v>
      </c>
      <c r="H406" s="98" t="s">
        <v>118</v>
      </c>
      <c r="I406" s="95" t="s">
        <v>1635</v>
      </c>
      <c r="J406" s="131" t="s">
        <v>1414</v>
      </c>
      <c r="K406" s="131" t="s">
        <v>1540</v>
      </c>
      <c r="L406" s="132" t="s">
        <v>1081</v>
      </c>
      <c r="M406" s="131">
        <v>116989238</v>
      </c>
      <c r="N406" s="134">
        <v>45347</v>
      </c>
      <c r="O406" s="95" t="s">
        <v>452</v>
      </c>
      <c r="P406" s="131" t="s">
        <v>1414</v>
      </c>
      <c r="Q406" s="381"/>
      <c r="R406" s="381"/>
      <c r="S406" s="381"/>
    </row>
    <row r="407" spans="1:19" ht="35.15" customHeight="1" x14ac:dyDescent="0.25">
      <c r="A407" s="389">
        <f>IF(B407="","",ROW()-ROW($A$3)+'Diário 1º PA'!$P$1)</f>
        <v>677</v>
      </c>
      <c r="B407" s="151">
        <v>45345</v>
      </c>
      <c r="C407" s="390">
        <v>45323</v>
      </c>
      <c r="D407" s="98" t="s">
        <v>107</v>
      </c>
      <c r="E407" s="391" t="s">
        <v>376</v>
      </c>
      <c r="F407" s="174">
        <v>7420</v>
      </c>
      <c r="G407" s="363" t="s">
        <v>1964</v>
      </c>
      <c r="H407" s="98" t="s">
        <v>130</v>
      </c>
      <c r="I407" s="95" t="s">
        <v>1965</v>
      </c>
      <c r="J407" s="131" t="s">
        <v>1966</v>
      </c>
      <c r="K407" s="131" t="s">
        <v>1114</v>
      </c>
      <c r="L407" s="132" t="s">
        <v>1534</v>
      </c>
      <c r="M407" s="131">
        <v>471</v>
      </c>
      <c r="N407" s="134">
        <v>45321</v>
      </c>
      <c r="O407" s="95" t="s">
        <v>452</v>
      </c>
      <c r="P407" s="131" t="s">
        <v>1966</v>
      </c>
      <c r="Q407" s="381"/>
      <c r="R407" s="381"/>
      <c r="S407" s="381"/>
    </row>
    <row r="408" spans="1:19" ht="35.15" customHeight="1" x14ac:dyDescent="0.25">
      <c r="A408" s="389">
        <f>IF(B408="","",ROW()-ROW($A$3)+'Diário 1º PA'!$P$1)</f>
        <v>678</v>
      </c>
      <c r="B408" s="151">
        <v>45345</v>
      </c>
      <c r="C408" s="390">
        <v>45323</v>
      </c>
      <c r="D408" s="98" t="s">
        <v>105</v>
      </c>
      <c r="E408" s="391" t="s">
        <v>259</v>
      </c>
      <c r="F408" s="174">
        <v>37.700000000000003</v>
      </c>
      <c r="G408" s="363" t="s">
        <v>1967</v>
      </c>
      <c r="H408" s="98" t="s">
        <v>136</v>
      </c>
      <c r="I408" s="95" t="s">
        <v>1968</v>
      </c>
      <c r="J408" s="131" t="s">
        <v>1969</v>
      </c>
      <c r="K408" s="131" t="s">
        <v>1114</v>
      </c>
      <c r="L408" s="132" t="s">
        <v>1534</v>
      </c>
      <c r="M408" s="131">
        <v>251166</v>
      </c>
      <c r="N408" s="134">
        <v>45338</v>
      </c>
      <c r="O408" s="95" t="s">
        <v>452</v>
      </c>
      <c r="P408" s="131" t="s">
        <v>1969</v>
      </c>
      <c r="Q408" s="381"/>
      <c r="R408" s="381"/>
      <c r="S408" s="381"/>
    </row>
    <row r="409" spans="1:19" ht="35.15" customHeight="1" x14ac:dyDescent="0.25">
      <c r="A409" s="389">
        <f>IF(B409="","",ROW()-ROW($A$3)+'Diário 1º PA'!$P$1)</f>
        <v>679</v>
      </c>
      <c r="B409" s="151">
        <v>45345</v>
      </c>
      <c r="C409" s="390">
        <v>45323</v>
      </c>
      <c r="D409" s="98" t="s">
        <v>105</v>
      </c>
      <c r="E409" s="391" t="s">
        <v>307</v>
      </c>
      <c r="F409" s="174">
        <v>648.5</v>
      </c>
      <c r="G409" s="363" t="s">
        <v>1970</v>
      </c>
      <c r="H409" s="98" t="s">
        <v>129</v>
      </c>
      <c r="I409" s="95" t="s">
        <v>1971</v>
      </c>
      <c r="J409" s="131" t="s">
        <v>1972</v>
      </c>
      <c r="K409" s="131" t="s">
        <v>1114</v>
      </c>
      <c r="L409" s="132" t="s">
        <v>1534</v>
      </c>
      <c r="M409" s="131">
        <v>2</v>
      </c>
      <c r="N409" s="134">
        <v>45345</v>
      </c>
      <c r="O409" s="95" t="s">
        <v>452</v>
      </c>
      <c r="P409" s="131" t="s">
        <v>1972</v>
      </c>
      <c r="Q409" s="381"/>
      <c r="R409" s="381"/>
      <c r="S409" s="381"/>
    </row>
    <row r="410" spans="1:19" ht="35.15" customHeight="1" x14ac:dyDescent="0.25">
      <c r="A410" s="389">
        <f>IF(B410="","",ROW()-ROW($A$3)+'Diário 1º PA'!$P$1)</f>
        <v>680</v>
      </c>
      <c r="B410" s="151">
        <v>45345</v>
      </c>
      <c r="C410" s="390">
        <v>45323</v>
      </c>
      <c r="D410" s="98" t="s">
        <v>105</v>
      </c>
      <c r="E410" s="391" t="s">
        <v>341</v>
      </c>
      <c r="F410" s="174">
        <v>1560</v>
      </c>
      <c r="G410" s="363" t="s">
        <v>1973</v>
      </c>
      <c r="H410" s="98" t="s">
        <v>126</v>
      </c>
      <c r="I410" s="95" t="s">
        <v>1880</v>
      </c>
      <c r="J410" s="131" t="s">
        <v>1881</v>
      </c>
      <c r="K410" s="131" t="s">
        <v>1114</v>
      </c>
      <c r="L410" s="132" t="s">
        <v>1534</v>
      </c>
      <c r="M410" s="131">
        <v>39</v>
      </c>
      <c r="N410" s="134">
        <v>45340</v>
      </c>
      <c r="O410" s="95" t="s">
        <v>452</v>
      </c>
      <c r="P410" s="131" t="s">
        <v>1881</v>
      </c>
      <c r="Q410" s="381"/>
      <c r="R410" s="381"/>
      <c r="S410" s="381"/>
    </row>
    <row r="411" spans="1:19" ht="35.15" customHeight="1" x14ac:dyDescent="0.25">
      <c r="A411" s="389">
        <f>IF(B411="","",ROW()-ROW($A$3)+'Diário 1º PA'!$P$1)</f>
        <v>681</v>
      </c>
      <c r="B411" s="151">
        <v>45345</v>
      </c>
      <c r="C411" s="393">
        <v>45323</v>
      </c>
      <c r="D411" s="95" t="s">
        <v>105</v>
      </c>
      <c r="E411" s="391" t="s">
        <v>341</v>
      </c>
      <c r="F411" s="174">
        <v>1440</v>
      </c>
      <c r="G411" s="392" t="s">
        <v>1974</v>
      </c>
      <c r="H411" s="95" t="s">
        <v>126</v>
      </c>
      <c r="I411" s="95" t="s">
        <v>1975</v>
      </c>
      <c r="J411" s="132" t="s">
        <v>1590</v>
      </c>
      <c r="K411" s="132" t="s">
        <v>1114</v>
      </c>
      <c r="L411" s="132" t="s">
        <v>1534</v>
      </c>
      <c r="M411" s="132">
        <v>36</v>
      </c>
      <c r="N411" s="134">
        <v>45345</v>
      </c>
      <c r="O411" s="95" t="s">
        <v>452</v>
      </c>
      <c r="P411" s="131" t="s">
        <v>1590</v>
      </c>
      <c r="Q411" s="381"/>
      <c r="R411" s="381"/>
      <c r="S411" s="381"/>
    </row>
    <row r="412" spans="1:19" ht="35.15" customHeight="1" x14ac:dyDescent="0.25">
      <c r="A412" s="389">
        <f>IF(B412="","",ROW()-ROW($A$3)+'Diário 1º PA'!$P$1)</f>
        <v>682</v>
      </c>
      <c r="B412" s="151">
        <v>45345</v>
      </c>
      <c r="C412" s="390">
        <v>45323</v>
      </c>
      <c r="D412" s="98" t="s">
        <v>107</v>
      </c>
      <c r="E412" s="391" t="s">
        <v>392</v>
      </c>
      <c r="F412" s="174">
        <v>390</v>
      </c>
      <c r="G412" s="363" t="s">
        <v>1976</v>
      </c>
      <c r="H412" s="98" t="s">
        <v>129</v>
      </c>
      <c r="I412" s="95" t="s">
        <v>1977</v>
      </c>
      <c r="J412" s="131" t="s">
        <v>1978</v>
      </c>
      <c r="K412" s="131" t="s">
        <v>1114</v>
      </c>
      <c r="L412" s="132" t="s">
        <v>1534</v>
      </c>
      <c r="M412" s="131" t="s">
        <v>1979</v>
      </c>
      <c r="N412" s="134">
        <v>45342</v>
      </c>
      <c r="O412" s="95" t="s">
        <v>452</v>
      </c>
      <c r="P412" s="131" t="s">
        <v>1978</v>
      </c>
      <c r="Q412" s="381"/>
      <c r="R412" s="381"/>
      <c r="S412" s="381"/>
    </row>
    <row r="413" spans="1:19" ht="35.15" customHeight="1" x14ac:dyDescent="0.25">
      <c r="A413" s="389">
        <f>IF(B413="","",ROW()-ROW($A$3)+'Diário 1º PA'!$P$1)</f>
        <v>683</v>
      </c>
      <c r="B413" s="151">
        <v>45345</v>
      </c>
      <c r="C413" s="390">
        <v>45292</v>
      </c>
      <c r="D413" s="98" t="s">
        <v>105</v>
      </c>
      <c r="E413" s="391" t="s">
        <v>343</v>
      </c>
      <c r="F413" s="174">
        <v>934.5</v>
      </c>
      <c r="G413" s="363" t="s">
        <v>1980</v>
      </c>
      <c r="H413" s="98" t="s">
        <v>126</v>
      </c>
      <c r="I413" s="95" t="s">
        <v>1981</v>
      </c>
      <c r="J413" s="131" t="s">
        <v>1982</v>
      </c>
      <c r="K413" s="131" t="s">
        <v>1540</v>
      </c>
      <c r="L413" s="132" t="s">
        <v>1081</v>
      </c>
      <c r="M413" s="131">
        <v>14</v>
      </c>
      <c r="N413" s="134">
        <v>45336</v>
      </c>
      <c r="O413" s="95" t="s">
        <v>452</v>
      </c>
      <c r="P413" s="131" t="s">
        <v>1982</v>
      </c>
      <c r="Q413" s="381"/>
      <c r="R413" s="381"/>
      <c r="S413" s="381"/>
    </row>
    <row r="414" spans="1:19" ht="35.15" customHeight="1" x14ac:dyDescent="0.25">
      <c r="A414" s="389">
        <f>IF(B414="","",ROW()-ROW($A$3)+'Diário 1º PA'!$P$1)</f>
        <v>684</v>
      </c>
      <c r="B414" s="151">
        <v>45345</v>
      </c>
      <c r="C414" s="390">
        <v>45292</v>
      </c>
      <c r="D414" s="98" t="s">
        <v>105</v>
      </c>
      <c r="E414" s="391" t="s">
        <v>345</v>
      </c>
      <c r="F414" s="174">
        <v>2575</v>
      </c>
      <c r="G414" s="392" t="s">
        <v>1983</v>
      </c>
      <c r="H414" s="98" t="s">
        <v>130</v>
      </c>
      <c r="I414" s="95" t="s">
        <v>1832</v>
      </c>
      <c r="J414" s="131" t="s">
        <v>1984</v>
      </c>
      <c r="K414" s="131" t="s">
        <v>1540</v>
      </c>
      <c r="L414" s="132" t="s">
        <v>1081</v>
      </c>
      <c r="M414" s="131">
        <v>883564732</v>
      </c>
      <c r="N414" s="134">
        <v>45345</v>
      </c>
      <c r="O414" s="95" t="s">
        <v>452</v>
      </c>
      <c r="P414" s="131" t="s">
        <v>1984</v>
      </c>
      <c r="Q414" s="381"/>
      <c r="R414" s="381"/>
      <c r="S414" s="381"/>
    </row>
    <row r="415" spans="1:19" ht="35.15" customHeight="1" x14ac:dyDescent="0.25">
      <c r="A415" s="389">
        <f>IF(B415="","",ROW()-ROW($A$3)+'Diário 1º PA'!$P$1)</f>
        <v>685</v>
      </c>
      <c r="B415" s="151">
        <v>45345</v>
      </c>
      <c r="C415" s="390">
        <v>45292</v>
      </c>
      <c r="D415" s="98" t="s">
        <v>105</v>
      </c>
      <c r="E415" s="391" t="s">
        <v>321</v>
      </c>
      <c r="F415" s="174">
        <v>1980</v>
      </c>
      <c r="G415" s="392" t="s">
        <v>1985</v>
      </c>
      <c r="H415" s="98" t="s">
        <v>130</v>
      </c>
      <c r="I415" s="95" t="s">
        <v>1986</v>
      </c>
      <c r="J415" s="131" t="s">
        <v>1987</v>
      </c>
      <c r="K415" s="131" t="s">
        <v>1114</v>
      </c>
      <c r="L415" s="132" t="s">
        <v>1534</v>
      </c>
      <c r="M415" s="131">
        <v>5</v>
      </c>
      <c r="N415" s="134">
        <v>45337</v>
      </c>
      <c r="O415" s="95" t="s">
        <v>452</v>
      </c>
      <c r="P415" s="131" t="s">
        <v>1987</v>
      </c>
      <c r="Q415" s="381"/>
      <c r="R415" s="381"/>
      <c r="S415" s="381"/>
    </row>
    <row r="416" spans="1:19" ht="40.5" customHeight="1" x14ac:dyDescent="0.25">
      <c r="A416" s="389">
        <f>IF(B416="","",ROW()-ROW($A$3)+'Diário 1º PA'!$P$1)</f>
        <v>686</v>
      </c>
      <c r="B416" s="151">
        <v>45345</v>
      </c>
      <c r="C416" s="390">
        <v>45323</v>
      </c>
      <c r="D416" s="98" t="s">
        <v>105</v>
      </c>
      <c r="E416" s="391" t="s">
        <v>325</v>
      </c>
      <c r="F416" s="174">
        <v>539.16</v>
      </c>
      <c r="G416" s="392" t="s">
        <v>1988</v>
      </c>
      <c r="H416" s="98" t="s">
        <v>134</v>
      </c>
      <c r="I416" s="95" t="s">
        <v>1541</v>
      </c>
      <c r="J416" s="131" t="s">
        <v>1384</v>
      </c>
      <c r="K416" s="131" t="s">
        <v>1540</v>
      </c>
      <c r="L416" s="132" t="s">
        <v>1081</v>
      </c>
      <c r="M416" s="131">
        <v>7035</v>
      </c>
      <c r="N416" s="134">
        <v>45341</v>
      </c>
      <c r="O416" s="95" t="s">
        <v>452</v>
      </c>
      <c r="P416" s="131" t="s">
        <v>1384</v>
      </c>
      <c r="Q416" s="381"/>
      <c r="R416" s="381"/>
      <c r="S416" s="381"/>
    </row>
    <row r="417" spans="1:19" ht="35.15" customHeight="1" x14ac:dyDescent="0.25">
      <c r="A417" s="389">
        <f>IF(B417="","",ROW()-ROW($A$3)+'Diário 1º PA'!$P$1)</f>
        <v>687</v>
      </c>
      <c r="B417" s="151">
        <v>45348</v>
      </c>
      <c r="C417" s="390">
        <v>45323</v>
      </c>
      <c r="D417" s="98" t="s">
        <v>94</v>
      </c>
      <c r="E417" s="391" t="s">
        <v>188</v>
      </c>
      <c r="F417" s="174">
        <v>-1048.26</v>
      </c>
      <c r="G417" s="363" t="s">
        <v>1989</v>
      </c>
      <c r="H417" s="98" t="s">
        <v>126</v>
      </c>
      <c r="I417" s="95" t="s">
        <v>117</v>
      </c>
      <c r="J417" s="131" t="s">
        <v>79</v>
      </c>
      <c r="K417" s="131" t="s">
        <v>1072</v>
      </c>
      <c r="L417" s="132" t="s">
        <v>117</v>
      </c>
      <c r="M417" s="131" t="s">
        <v>117</v>
      </c>
      <c r="N417" s="134" t="s">
        <v>117</v>
      </c>
      <c r="O417" s="95" t="s">
        <v>452</v>
      </c>
      <c r="P417" s="131" t="s">
        <v>79</v>
      </c>
      <c r="Q417" s="381"/>
      <c r="R417" s="381"/>
      <c r="S417" s="381"/>
    </row>
    <row r="418" spans="1:19" ht="35.15" customHeight="1" x14ac:dyDescent="0.25">
      <c r="A418" s="389">
        <f>IF(B418="","",ROW()-ROW($A$3)+'Diário 1º PA'!$P$1)</f>
        <v>688</v>
      </c>
      <c r="B418" s="151">
        <v>45348</v>
      </c>
      <c r="C418" s="390">
        <v>45323</v>
      </c>
      <c r="D418" s="98" t="s">
        <v>105</v>
      </c>
      <c r="E418" s="391" t="s">
        <v>345</v>
      </c>
      <c r="F418" s="174">
        <v>18970</v>
      </c>
      <c r="G418" s="392" t="s">
        <v>1990</v>
      </c>
      <c r="H418" s="98" t="s">
        <v>130</v>
      </c>
      <c r="I418" s="95" t="s">
        <v>1952</v>
      </c>
      <c r="J418" s="131" t="s">
        <v>1953</v>
      </c>
      <c r="K418" s="131" t="s">
        <v>1072</v>
      </c>
      <c r="L418" s="132" t="s">
        <v>1534</v>
      </c>
      <c r="M418" s="131">
        <v>9</v>
      </c>
      <c r="N418" s="134">
        <v>45344</v>
      </c>
      <c r="O418" s="95" t="s">
        <v>452</v>
      </c>
      <c r="P418" s="131" t="s">
        <v>1953</v>
      </c>
      <c r="Q418" s="381"/>
      <c r="R418" s="381"/>
      <c r="S418" s="381"/>
    </row>
    <row r="419" spans="1:19" ht="35.15" customHeight="1" x14ac:dyDescent="0.25">
      <c r="A419" s="389">
        <f>IF(B419="","",ROW()-ROW($A$3)+'Diário 1º PA'!$P$1)</f>
        <v>689</v>
      </c>
      <c r="B419" s="151">
        <v>45348</v>
      </c>
      <c r="C419" s="390">
        <v>45323</v>
      </c>
      <c r="D419" s="98" t="s">
        <v>105</v>
      </c>
      <c r="E419" s="391" t="s">
        <v>313</v>
      </c>
      <c r="F419" s="174">
        <v>252.02</v>
      </c>
      <c r="G419" s="392" t="s">
        <v>1991</v>
      </c>
      <c r="H419" s="98" t="s">
        <v>134</v>
      </c>
      <c r="I419" s="95" t="s">
        <v>1838</v>
      </c>
      <c r="J419" s="131" t="s">
        <v>1565</v>
      </c>
      <c r="K419" s="131" t="s">
        <v>1072</v>
      </c>
      <c r="L419" s="132" t="s">
        <v>1839</v>
      </c>
      <c r="M419" s="131" t="s">
        <v>117</v>
      </c>
      <c r="N419" s="134">
        <v>45336</v>
      </c>
      <c r="O419" s="95" t="s">
        <v>452</v>
      </c>
      <c r="P419" s="131" t="s">
        <v>1840</v>
      </c>
      <c r="Q419" s="381"/>
      <c r="R419" s="381"/>
      <c r="S419" s="381"/>
    </row>
    <row r="420" spans="1:19" ht="35.15" customHeight="1" x14ac:dyDescent="0.25">
      <c r="A420" s="389">
        <f>IF(B420="","",ROW()-ROW($A$3)+'Diário 1º PA'!$P$1)</f>
        <v>690</v>
      </c>
      <c r="B420" s="151">
        <v>45348</v>
      </c>
      <c r="C420" s="390">
        <v>45323</v>
      </c>
      <c r="D420" s="98" t="s">
        <v>94</v>
      </c>
      <c r="E420" s="391" t="s">
        <v>188</v>
      </c>
      <c r="F420" s="174">
        <v>1048.26</v>
      </c>
      <c r="G420" s="392" t="s">
        <v>1992</v>
      </c>
      <c r="H420" s="98" t="s">
        <v>126</v>
      </c>
      <c r="I420" s="95" t="s">
        <v>1993</v>
      </c>
      <c r="J420" s="131" t="s">
        <v>1565</v>
      </c>
      <c r="K420" s="131" t="s">
        <v>1072</v>
      </c>
      <c r="L420" s="132" t="s">
        <v>1417</v>
      </c>
      <c r="M420" s="131" t="s">
        <v>117</v>
      </c>
      <c r="N420" s="134">
        <v>45348</v>
      </c>
      <c r="O420" s="95" t="s">
        <v>452</v>
      </c>
      <c r="P420" s="131" t="s">
        <v>1994</v>
      </c>
      <c r="Q420" s="381"/>
      <c r="R420" s="381"/>
      <c r="S420" s="381"/>
    </row>
    <row r="421" spans="1:19" ht="35.15" customHeight="1" x14ac:dyDescent="0.25">
      <c r="A421" s="389">
        <f>IF(B421="","",ROW()-ROW($A$3)+'Diário 1º PA'!$P$1)</f>
        <v>691</v>
      </c>
      <c r="B421" s="151">
        <v>45348</v>
      </c>
      <c r="C421" s="390">
        <v>45261</v>
      </c>
      <c r="D421" s="98" t="s">
        <v>105</v>
      </c>
      <c r="E421" s="391" t="s">
        <v>341</v>
      </c>
      <c r="F421" s="174">
        <v>1800</v>
      </c>
      <c r="G421" s="392" t="s">
        <v>1995</v>
      </c>
      <c r="H421" s="98" t="s">
        <v>117</v>
      </c>
      <c r="I421" s="95" t="s">
        <v>1996</v>
      </c>
      <c r="J421" s="131" t="s">
        <v>1997</v>
      </c>
      <c r="K421" s="131" t="s">
        <v>1072</v>
      </c>
      <c r="L421" s="132" t="s">
        <v>1534</v>
      </c>
      <c r="M421" s="131">
        <v>5</v>
      </c>
      <c r="N421" s="134">
        <v>45300</v>
      </c>
      <c r="O421" s="95" t="s">
        <v>452</v>
      </c>
      <c r="P421" s="131" t="s">
        <v>1997</v>
      </c>
      <c r="Q421" s="381"/>
      <c r="R421" s="381"/>
      <c r="S421" s="381"/>
    </row>
    <row r="422" spans="1:19" ht="35.15" customHeight="1" x14ac:dyDescent="0.25">
      <c r="A422" s="389">
        <f>IF(B422="","",ROW()-ROW($A$3)+'Diário 1º PA'!$P$1)</f>
        <v>692</v>
      </c>
      <c r="B422" s="151">
        <v>45348</v>
      </c>
      <c r="C422" s="390">
        <v>45323</v>
      </c>
      <c r="D422" s="98" t="s">
        <v>105</v>
      </c>
      <c r="E422" s="391" t="s">
        <v>297</v>
      </c>
      <c r="F422" s="174">
        <v>685.52</v>
      </c>
      <c r="G422" s="392" t="s">
        <v>1998</v>
      </c>
      <c r="H422" s="98" t="s">
        <v>134</v>
      </c>
      <c r="I422" s="95" t="s">
        <v>1797</v>
      </c>
      <c r="J422" s="131" t="s">
        <v>1750</v>
      </c>
      <c r="K422" s="131" t="s">
        <v>1540</v>
      </c>
      <c r="L422" s="132" t="s">
        <v>1081</v>
      </c>
      <c r="M422" s="131">
        <v>20353684</v>
      </c>
      <c r="N422" s="134">
        <v>45346</v>
      </c>
      <c r="O422" s="95" t="s">
        <v>452</v>
      </c>
      <c r="P422" s="131" t="s">
        <v>1750</v>
      </c>
      <c r="Q422" s="381"/>
      <c r="R422" s="381"/>
      <c r="S422" s="381"/>
    </row>
    <row r="423" spans="1:19" ht="35.15" customHeight="1" x14ac:dyDescent="0.25">
      <c r="A423" s="389">
        <f>IF(B423="","",ROW()-ROW($A$3)+'Diário 1º PA'!$P$1)</f>
        <v>693</v>
      </c>
      <c r="B423" s="151">
        <v>45348</v>
      </c>
      <c r="C423" s="390">
        <v>45323</v>
      </c>
      <c r="D423" s="98" t="s">
        <v>105</v>
      </c>
      <c r="E423" s="391" t="s">
        <v>359</v>
      </c>
      <c r="F423" s="174">
        <v>35.700000000000003</v>
      </c>
      <c r="G423" s="392" t="s">
        <v>1999</v>
      </c>
      <c r="H423" s="98" t="s">
        <v>122</v>
      </c>
      <c r="I423" s="95" t="s">
        <v>1768</v>
      </c>
      <c r="J423" s="131" t="s">
        <v>2000</v>
      </c>
      <c r="K423" s="131" t="s">
        <v>1540</v>
      </c>
      <c r="L423" s="132" t="s">
        <v>1081</v>
      </c>
      <c r="M423" s="131">
        <v>186</v>
      </c>
      <c r="N423" s="134">
        <v>45341</v>
      </c>
      <c r="O423" s="95" t="s">
        <v>452</v>
      </c>
      <c r="P423" s="131" t="s">
        <v>2000</v>
      </c>
      <c r="Q423" s="381"/>
      <c r="R423" s="381"/>
      <c r="S423" s="381"/>
    </row>
    <row r="424" spans="1:19" ht="35.15" customHeight="1" x14ac:dyDescent="0.25">
      <c r="A424" s="389">
        <f>IF(B424="","",ROW()-ROW($A$3)+'Diário 1º PA'!$P$1)</f>
        <v>694</v>
      </c>
      <c r="B424" s="151">
        <v>45348</v>
      </c>
      <c r="C424" s="390">
        <v>45323</v>
      </c>
      <c r="D424" s="98" t="s">
        <v>105</v>
      </c>
      <c r="E424" s="391" t="s">
        <v>307</v>
      </c>
      <c r="F424" s="174">
        <v>749</v>
      </c>
      <c r="G424" s="392" t="s">
        <v>2001</v>
      </c>
      <c r="H424" s="98" t="s">
        <v>129</v>
      </c>
      <c r="I424" s="95" t="s">
        <v>2002</v>
      </c>
      <c r="J424" s="131" t="s">
        <v>2003</v>
      </c>
      <c r="K424" s="131" t="s">
        <v>1540</v>
      </c>
      <c r="L424" s="132" t="s">
        <v>1081</v>
      </c>
      <c r="M424" s="131">
        <v>2922</v>
      </c>
      <c r="N424" s="134">
        <v>45343</v>
      </c>
      <c r="O424" s="95" t="s">
        <v>452</v>
      </c>
      <c r="P424" s="131" t="s">
        <v>2003</v>
      </c>
      <c r="Q424" s="381"/>
      <c r="R424" s="381"/>
      <c r="S424" s="381"/>
    </row>
    <row r="425" spans="1:19" ht="35.15" customHeight="1" x14ac:dyDescent="0.25">
      <c r="A425" s="389">
        <f>IF(B425="","",ROW()-ROW($A$3)+'Diário 1º PA'!$P$1)</f>
        <v>695</v>
      </c>
      <c r="B425" s="151">
        <v>45348</v>
      </c>
      <c r="C425" s="390">
        <v>45292</v>
      </c>
      <c r="D425" s="98" t="s">
        <v>105</v>
      </c>
      <c r="E425" s="391" t="s">
        <v>229</v>
      </c>
      <c r="F425" s="174">
        <v>1628.79</v>
      </c>
      <c r="G425" s="392" t="s">
        <v>2004</v>
      </c>
      <c r="H425" s="98" t="s">
        <v>134</v>
      </c>
      <c r="I425" s="95" t="s">
        <v>2005</v>
      </c>
      <c r="J425" s="131" t="s">
        <v>2006</v>
      </c>
      <c r="K425" s="131" t="s">
        <v>1540</v>
      </c>
      <c r="L425" s="132" t="s">
        <v>1081</v>
      </c>
      <c r="M425" s="131">
        <v>210754</v>
      </c>
      <c r="N425" s="134">
        <v>45346</v>
      </c>
      <c r="O425" s="95" t="s">
        <v>452</v>
      </c>
      <c r="P425" s="131" t="s">
        <v>2006</v>
      </c>
      <c r="Q425" s="381"/>
      <c r="R425" s="381"/>
      <c r="S425" s="381"/>
    </row>
    <row r="426" spans="1:19" ht="35.15" customHeight="1" x14ac:dyDescent="0.25">
      <c r="A426" s="389">
        <f>IF(B426="","",ROW()-ROW($A$3)+'Diário 1º PA'!$P$1)</f>
        <v>696</v>
      </c>
      <c r="B426" s="151">
        <v>45348</v>
      </c>
      <c r="C426" s="390">
        <v>45323</v>
      </c>
      <c r="D426" s="98" t="s">
        <v>105</v>
      </c>
      <c r="E426" s="391" t="s">
        <v>325</v>
      </c>
      <c r="F426" s="174">
        <v>495.72</v>
      </c>
      <c r="G426" s="363" t="s">
        <v>2007</v>
      </c>
      <c r="H426" s="98" t="s">
        <v>137</v>
      </c>
      <c r="I426" s="95" t="s">
        <v>2008</v>
      </c>
      <c r="J426" s="131" t="s">
        <v>1205</v>
      </c>
      <c r="K426" s="131" t="s">
        <v>1540</v>
      </c>
      <c r="L426" s="132" t="s">
        <v>1081</v>
      </c>
      <c r="M426" s="131">
        <v>15824</v>
      </c>
      <c r="N426" s="134">
        <v>45338</v>
      </c>
      <c r="O426" s="95" t="s">
        <v>452</v>
      </c>
      <c r="P426" s="131" t="s">
        <v>1205</v>
      </c>
      <c r="Q426" s="381"/>
      <c r="R426" s="381"/>
      <c r="S426" s="381"/>
    </row>
    <row r="427" spans="1:19" ht="35.15" customHeight="1" x14ac:dyDescent="0.25">
      <c r="A427" s="389">
        <f>IF(B427="","",ROW()-ROW($A$3)+'Diário 1º PA'!$P$1)</f>
        <v>697</v>
      </c>
      <c r="B427" s="151">
        <v>45348</v>
      </c>
      <c r="C427" s="390">
        <v>45323</v>
      </c>
      <c r="D427" s="98" t="s">
        <v>105</v>
      </c>
      <c r="E427" s="391" t="s">
        <v>235</v>
      </c>
      <c r="F427" s="174">
        <v>168.38</v>
      </c>
      <c r="G427" s="363" t="s">
        <v>2009</v>
      </c>
      <c r="H427" s="98" t="s">
        <v>134</v>
      </c>
      <c r="I427" s="95" t="s">
        <v>2010</v>
      </c>
      <c r="J427" s="131" t="s">
        <v>2011</v>
      </c>
      <c r="K427" s="131" t="s">
        <v>1540</v>
      </c>
      <c r="L427" s="132" t="s">
        <v>1081</v>
      </c>
      <c r="M427" s="131" t="s">
        <v>2012</v>
      </c>
      <c r="N427" s="134">
        <v>45347</v>
      </c>
      <c r="O427" s="95" t="s">
        <v>452</v>
      </c>
      <c r="P427" s="131" t="s">
        <v>2011</v>
      </c>
      <c r="Q427" s="381"/>
      <c r="R427" s="381"/>
      <c r="S427" s="381"/>
    </row>
    <row r="428" spans="1:19" ht="35.15" customHeight="1" x14ac:dyDescent="0.25">
      <c r="A428" s="389">
        <f>IF(B428="","",ROW()-ROW($A$3)+'Diário 1º PA'!$P$1)</f>
        <v>698</v>
      </c>
      <c r="B428" s="151">
        <v>45348</v>
      </c>
      <c r="C428" s="390">
        <v>45323</v>
      </c>
      <c r="D428" s="98" t="s">
        <v>105</v>
      </c>
      <c r="E428" s="391" t="s">
        <v>235</v>
      </c>
      <c r="F428" s="174">
        <v>132.56</v>
      </c>
      <c r="G428" s="392" t="s">
        <v>2009</v>
      </c>
      <c r="H428" s="98" t="s">
        <v>136</v>
      </c>
      <c r="I428" s="95" t="s">
        <v>2010</v>
      </c>
      <c r="J428" s="131" t="s">
        <v>2013</v>
      </c>
      <c r="K428" s="131" t="s">
        <v>1540</v>
      </c>
      <c r="L428" s="132" t="s">
        <v>1081</v>
      </c>
      <c r="M428" s="131" t="s">
        <v>2014</v>
      </c>
      <c r="N428" s="134">
        <v>45347</v>
      </c>
      <c r="O428" s="95" t="s">
        <v>452</v>
      </c>
      <c r="P428" s="131" t="s">
        <v>2013</v>
      </c>
      <c r="Q428" s="381"/>
      <c r="R428" s="381"/>
      <c r="S428" s="381"/>
    </row>
    <row r="429" spans="1:19" ht="35.15" customHeight="1" x14ac:dyDescent="0.25">
      <c r="A429" s="389">
        <f>IF(B429="","",ROW()-ROW($A$3)+'Diário 1º PA'!$P$1)</f>
        <v>699</v>
      </c>
      <c r="B429" s="151">
        <v>45348</v>
      </c>
      <c r="C429" s="393">
        <v>45292</v>
      </c>
      <c r="D429" s="95" t="s">
        <v>105</v>
      </c>
      <c r="E429" s="391" t="s">
        <v>239</v>
      </c>
      <c r="F429" s="174">
        <v>10568</v>
      </c>
      <c r="G429" s="363" t="s">
        <v>2015</v>
      </c>
      <c r="H429" s="98" t="s">
        <v>118</v>
      </c>
      <c r="I429" s="95" t="s">
        <v>2016</v>
      </c>
      <c r="J429" s="131" t="s">
        <v>1234</v>
      </c>
      <c r="K429" s="131" t="s">
        <v>1540</v>
      </c>
      <c r="L429" s="132" t="s">
        <v>1081</v>
      </c>
      <c r="M429" s="131">
        <v>13892</v>
      </c>
      <c r="N429" s="134">
        <v>45322</v>
      </c>
      <c r="O429" s="95" t="s">
        <v>452</v>
      </c>
      <c r="P429" s="131" t="s">
        <v>1234</v>
      </c>
      <c r="Q429" s="381"/>
      <c r="R429" s="381"/>
      <c r="S429" s="381"/>
    </row>
    <row r="430" spans="1:19" ht="35.15" customHeight="1" x14ac:dyDescent="0.25">
      <c r="A430" s="389">
        <f>IF(B430="","",ROW()-ROW($A$3)+'Diário 1º PA'!$P$1)</f>
        <v>700</v>
      </c>
      <c r="B430" s="151">
        <v>45348</v>
      </c>
      <c r="C430" s="393">
        <v>45323</v>
      </c>
      <c r="D430" s="95" t="s">
        <v>94</v>
      </c>
      <c r="E430" s="391" t="s">
        <v>190</v>
      </c>
      <c r="F430" s="174">
        <v>80</v>
      </c>
      <c r="G430" s="363" t="s">
        <v>1712</v>
      </c>
      <c r="H430" s="98" t="s">
        <v>121</v>
      </c>
      <c r="I430" s="95" t="s">
        <v>1713</v>
      </c>
      <c r="J430" s="131" t="s">
        <v>1714</v>
      </c>
      <c r="K430" s="131" t="s">
        <v>1540</v>
      </c>
      <c r="L430" s="132" t="s">
        <v>1081</v>
      </c>
      <c r="M430" s="131" t="s">
        <v>2017</v>
      </c>
      <c r="N430" s="134">
        <v>45348</v>
      </c>
      <c r="O430" s="95" t="s">
        <v>452</v>
      </c>
      <c r="P430" s="131" t="s">
        <v>1714</v>
      </c>
      <c r="Q430" s="381"/>
      <c r="R430" s="381"/>
      <c r="S430" s="381"/>
    </row>
    <row r="431" spans="1:19" ht="35.15" customHeight="1" x14ac:dyDescent="0.25">
      <c r="A431" s="389">
        <f>IF(B431="","",ROW()-ROW($A$3)+'Diário 1º PA'!$P$1)</f>
        <v>701</v>
      </c>
      <c r="B431" s="151">
        <v>45348</v>
      </c>
      <c r="C431" s="393">
        <v>45292</v>
      </c>
      <c r="D431" s="95" t="s">
        <v>94</v>
      </c>
      <c r="E431" s="391" t="s">
        <v>166</v>
      </c>
      <c r="F431" s="174">
        <v>1377.88</v>
      </c>
      <c r="G431" s="363" t="s">
        <v>2018</v>
      </c>
      <c r="H431" s="98" t="s">
        <v>118</v>
      </c>
      <c r="I431" s="95" t="s">
        <v>2019</v>
      </c>
      <c r="J431" s="131" t="s">
        <v>1389</v>
      </c>
      <c r="K431" s="131" t="s">
        <v>1540</v>
      </c>
      <c r="L431" s="132" t="s">
        <v>1081</v>
      </c>
      <c r="M431" s="131">
        <v>99691</v>
      </c>
      <c r="N431" s="134">
        <v>45348</v>
      </c>
      <c r="O431" s="95" t="s">
        <v>452</v>
      </c>
      <c r="P431" s="131" t="s">
        <v>1389</v>
      </c>
      <c r="Q431" s="381"/>
      <c r="R431" s="381"/>
      <c r="S431" s="381"/>
    </row>
    <row r="432" spans="1:19" ht="35.15" customHeight="1" x14ac:dyDescent="0.25">
      <c r="A432" s="389">
        <f>IF(B432="","",ROW()-ROW($A$3)+'Diário 1º PA'!$P$1)</f>
        <v>702</v>
      </c>
      <c r="B432" s="151">
        <v>45348</v>
      </c>
      <c r="C432" s="390">
        <v>45292</v>
      </c>
      <c r="D432" s="98" t="s">
        <v>94</v>
      </c>
      <c r="E432" s="391" t="s">
        <v>166</v>
      </c>
      <c r="F432" s="174">
        <v>1431.54</v>
      </c>
      <c r="G432" s="363" t="s">
        <v>2018</v>
      </c>
      <c r="H432" s="98" t="s">
        <v>118</v>
      </c>
      <c r="I432" s="95" t="s">
        <v>2019</v>
      </c>
      <c r="J432" s="131" t="s">
        <v>1389</v>
      </c>
      <c r="K432" s="131" t="s">
        <v>1540</v>
      </c>
      <c r="L432" s="132" t="s">
        <v>1081</v>
      </c>
      <c r="M432" s="131">
        <v>99707</v>
      </c>
      <c r="N432" s="134">
        <v>45348</v>
      </c>
      <c r="O432" s="95" t="s">
        <v>452</v>
      </c>
      <c r="P432" s="131" t="s">
        <v>1389</v>
      </c>
      <c r="Q432" s="381"/>
      <c r="R432" s="381"/>
      <c r="S432" s="381"/>
    </row>
    <row r="433" spans="1:19" ht="35.15" customHeight="1" x14ac:dyDescent="0.25">
      <c r="A433" s="389">
        <f>IF(B433="","",ROW()-ROW($A$3)+'Diário 1º PA'!$P$1)</f>
        <v>703</v>
      </c>
      <c r="B433" s="151">
        <v>45348</v>
      </c>
      <c r="C433" s="390">
        <v>45323</v>
      </c>
      <c r="D433" s="98" t="s">
        <v>105</v>
      </c>
      <c r="E433" s="391" t="s">
        <v>221</v>
      </c>
      <c r="F433" s="174">
        <v>533.38</v>
      </c>
      <c r="G433" s="363" t="s">
        <v>2020</v>
      </c>
      <c r="H433" s="98" t="s">
        <v>118</v>
      </c>
      <c r="I433" s="95" t="s">
        <v>2021</v>
      </c>
      <c r="J433" s="131" t="s">
        <v>1393</v>
      </c>
      <c r="K433" s="131" t="s">
        <v>1540</v>
      </c>
      <c r="L433" s="132" t="s">
        <v>1081</v>
      </c>
      <c r="M433" s="131">
        <v>516094</v>
      </c>
      <c r="N433" s="134">
        <v>45347</v>
      </c>
      <c r="O433" s="95" t="s">
        <v>452</v>
      </c>
      <c r="P433" s="131" t="s">
        <v>1393</v>
      </c>
      <c r="Q433" s="381"/>
      <c r="R433" s="381"/>
      <c r="S433" s="381"/>
    </row>
    <row r="434" spans="1:19" ht="35.15" customHeight="1" x14ac:dyDescent="0.25">
      <c r="A434" s="389">
        <f>IF(B434="","",ROW()-ROW($A$3)+'Diário 1º PA'!$P$1)</f>
        <v>704</v>
      </c>
      <c r="B434" s="151">
        <v>45348</v>
      </c>
      <c r="C434" s="390">
        <v>45323</v>
      </c>
      <c r="D434" s="98" t="s">
        <v>105</v>
      </c>
      <c r="E434" s="391" t="s">
        <v>221</v>
      </c>
      <c r="F434" s="174">
        <v>512.09</v>
      </c>
      <c r="G434" s="363" t="s">
        <v>2020</v>
      </c>
      <c r="H434" s="98" t="s">
        <v>118</v>
      </c>
      <c r="I434" s="95" t="s">
        <v>2021</v>
      </c>
      <c r="J434" s="131" t="s">
        <v>1393</v>
      </c>
      <c r="K434" s="131" t="s">
        <v>1540</v>
      </c>
      <c r="L434" s="132" t="s">
        <v>1081</v>
      </c>
      <c r="M434" s="131">
        <v>516093</v>
      </c>
      <c r="N434" s="134">
        <v>45347</v>
      </c>
      <c r="O434" s="95" t="s">
        <v>452</v>
      </c>
      <c r="P434" s="131" t="s">
        <v>1393</v>
      </c>
      <c r="Q434" s="381"/>
      <c r="R434" s="381"/>
      <c r="S434" s="381"/>
    </row>
    <row r="435" spans="1:19" ht="35.15" customHeight="1" x14ac:dyDescent="0.25">
      <c r="A435" s="389">
        <f>IF(B435="","",ROW()-ROW($A$3)+'Diário 1º PA'!$P$1)</f>
        <v>705</v>
      </c>
      <c r="B435" s="151">
        <v>45348</v>
      </c>
      <c r="C435" s="390">
        <v>45323</v>
      </c>
      <c r="D435" s="98" t="s">
        <v>105</v>
      </c>
      <c r="E435" s="391" t="s">
        <v>221</v>
      </c>
      <c r="F435" s="174">
        <v>512.09</v>
      </c>
      <c r="G435" s="363" t="s">
        <v>2020</v>
      </c>
      <c r="H435" s="98" t="s">
        <v>118</v>
      </c>
      <c r="I435" s="95" t="s">
        <v>2021</v>
      </c>
      <c r="J435" s="131" t="s">
        <v>1393</v>
      </c>
      <c r="K435" s="131" t="s">
        <v>1540</v>
      </c>
      <c r="L435" s="132" t="s">
        <v>1081</v>
      </c>
      <c r="M435" s="131">
        <v>516092</v>
      </c>
      <c r="N435" s="134">
        <v>45347</v>
      </c>
      <c r="O435" s="95" t="s">
        <v>452</v>
      </c>
      <c r="P435" s="131" t="s">
        <v>1393</v>
      </c>
      <c r="Q435" s="381"/>
      <c r="R435" s="381"/>
      <c r="S435" s="381"/>
    </row>
    <row r="436" spans="1:19" ht="35.15" customHeight="1" x14ac:dyDescent="0.25">
      <c r="A436" s="389">
        <f>IF(B436="","",ROW()-ROW($A$3)+'Diário 1º PA'!$P$1)</f>
        <v>706</v>
      </c>
      <c r="B436" s="151">
        <v>45348</v>
      </c>
      <c r="C436" s="390">
        <v>45323</v>
      </c>
      <c r="D436" s="98" t="s">
        <v>105</v>
      </c>
      <c r="E436" s="391" t="s">
        <v>221</v>
      </c>
      <c r="F436" s="174">
        <v>512.09</v>
      </c>
      <c r="G436" s="98" t="s">
        <v>2020</v>
      </c>
      <c r="H436" s="98" t="s">
        <v>118</v>
      </c>
      <c r="I436" s="95" t="s">
        <v>2021</v>
      </c>
      <c r="J436" s="131" t="s">
        <v>1393</v>
      </c>
      <c r="K436" s="131" t="s">
        <v>1540</v>
      </c>
      <c r="L436" s="132" t="s">
        <v>1081</v>
      </c>
      <c r="M436" s="131">
        <v>516091</v>
      </c>
      <c r="N436" s="134">
        <v>45347</v>
      </c>
      <c r="O436" s="95" t="s">
        <v>452</v>
      </c>
      <c r="P436" s="131" t="s">
        <v>1393</v>
      </c>
      <c r="Q436" s="381"/>
      <c r="R436" s="381"/>
      <c r="S436" s="381"/>
    </row>
    <row r="437" spans="1:19" ht="35.15" customHeight="1" x14ac:dyDescent="0.25">
      <c r="A437" s="389">
        <f>IF(B437="","",ROW()-ROW($A$3)+'Diário 1º PA'!$P$1)</f>
        <v>707</v>
      </c>
      <c r="B437" s="151">
        <v>45348</v>
      </c>
      <c r="C437" s="390">
        <v>45292</v>
      </c>
      <c r="D437" s="98" t="s">
        <v>105</v>
      </c>
      <c r="E437" s="391" t="s">
        <v>227</v>
      </c>
      <c r="F437" s="174">
        <v>1640.14</v>
      </c>
      <c r="G437" s="363" t="s">
        <v>1270</v>
      </c>
      <c r="H437" s="98" t="s">
        <v>129</v>
      </c>
      <c r="I437" s="95" t="s">
        <v>1635</v>
      </c>
      <c r="J437" s="131" t="s">
        <v>1414</v>
      </c>
      <c r="K437" s="131" t="s">
        <v>1540</v>
      </c>
      <c r="L437" s="132" t="s">
        <v>1081</v>
      </c>
      <c r="M437" s="131">
        <v>117266662</v>
      </c>
      <c r="N437" s="134">
        <v>45347</v>
      </c>
      <c r="O437" s="95" t="s">
        <v>452</v>
      </c>
      <c r="P437" s="131" t="s">
        <v>1414</v>
      </c>
      <c r="Q437" s="381"/>
      <c r="R437" s="381"/>
      <c r="S437" s="381"/>
    </row>
    <row r="438" spans="1:19" ht="35.15" customHeight="1" x14ac:dyDescent="0.25">
      <c r="A438" s="389">
        <f>IF(B438="","",ROW()-ROW($A$3)+'Diário 1º PA'!$P$1)</f>
        <v>708</v>
      </c>
      <c r="B438" s="151">
        <v>45348</v>
      </c>
      <c r="C438" s="390">
        <v>45323</v>
      </c>
      <c r="D438" s="98" t="s">
        <v>105</v>
      </c>
      <c r="E438" s="391" t="s">
        <v>355</v>
      </c>
      <c r="F438" s="174">
        <v>1031.77</v>
      </c>
      <c r="G438" s="392" t="s">
        <v>1751</v>
      </c>
      <c r="H438" s="98" t="s">
        <v>130</v>
      </c>
      <c r="I438" s="95" t="s">
        <v>1749</v>
      </c>
      <c r="J438" s="131" t="s">
        <v>1750</v>
      </c>
      <c r="K438" s="131" t="s">
        <v>1540</v>
      </c>
      <c r="L438" s="132" t="s">
        <v>1081</v>
      </c>
      <c r="M438" s="131">
        <v>20358098</v>
      </c>
      <c r="N438" s="134">
        <v>45347</v>
      </c>
      <c r="O438" s="95" t="s">
        <v>452</v>
      </c>
      <c r="P438" s="131" t="s">
        <v>1750</v>
      </c>
      <c r="Q438" s="381"/>
      <c r="R438" s="381"/>
      <c r="S438" s="381"/>
    </row>
    <row r="439" spans="1:19" ht="35.15" customHeight="1" x14ac:dyDescent="0.25">
      <c r="A439" s="389">
        <f>IF(B439="","",ROW()-ROW($A$3)+'Diário 1º PA'!$P$1)</f>
        <v>709</v>
      </c>
      <c r="B439" s="151">
        <v>45348</v>
      </c>
      <c r="C439" s="390">
        <v>45323</v>
      </c>
      <c r="D439" s="98" t="s">
        <v>107</v>
      </c>
      <c r="E439" s="391" t="s">
        <v>392</v>
      </c>
      <c r="F439" s="174">
        <v>784.2</v>
      </c>
      <c r="G439" s="95" t="s">
        <v>2022</v>
      </c>
      <c r="H439" s="98" t="s">
        <v>130</v>
      </c>
      <c r="I439" s="95" t="s">
        <v>1749</v>
      </c>
      <c r="J439" s="131" t="s">
        <v>1750</v>
      </c>
      <c r="K439" s="131" t="s">
        <v>1540</v>
      </c>
      <c r="L439" s="132" t="s">
        <v>1081</v>
      </c>
      <c r="M439" s="131">
        <v>202358097</v>
      </c>
      <c r="N439" s="134">
        <v>45347</v>
      </c>
      <c r="O439" s="95" t="s">
        <v>452</v>
      </c>
      <c r="P439" s="131" t="s">
        <v>1750</v>
      </c>
      <c r="Q439" s="381"/>
      <c r="R439" s="381"/>
      <c r="S439" s="381"/>
    </row>
    <row r="440" spans="1:19" ht="35.15" customHeight="1" x14ac:dyDescent="0.25">
      <c r="A440" s="389">
        <f>IF(B440="","",ROW()-ROW($A$3)+'Diário 1º PA'!$P$1)</f>
        <v>710</v>
      </c>
      <c r="B440" s="151">
        <v>45348</v>
      </c>
      <c r="C440" s="390">
        <v>45292</v>
      </c>
      <c r="D440" s="98" t="s">
        <v>105</v>
      </c>
      <c r="E440" s="391" t="s">
        <v>235</v>
      </c>
      <c r="F440" s="174">
        <v>393.85</v>
      </c>
      <c r="G440" s="95" t="s">
        <v>2023</v>
      </c>
      <c r="H440" s="98" t="s">
        <v>129</v>
      </c>
      <c r="I440" s="95" t="s">
        <v>2010</v>
      </c>
      <c r="J440" s="131" t="s">
        <v>2024</v>
      </c>
      <c r="K440" s="131" t="s">
        <v>1540</v>
      </c>
      <c r="L440" s="132" t="s">
        <v>1081</v>
      </c>
      <c r="M440" s="131" t="s">
        <v>2025</v>
      </c>
      <c r="N440" s="134">
        <v>45347</v>
      </c>
      <c r="O440" s="95" t="s">
        <v>452</v>
      </c>
      <c r="P440" s="131" t="s">
        <v>2024</v>
      </c>
      <c r="Q440" s="381"/>
      <c r="R440" s="381"/>
      <c r="S440" s="381"/>
    </row>
    <row r="441" spans="1:19" ht="35.15" customHeight="1" x14ac:dyDescent="0.25">
      <c r="A441" s="389">
        <f>IF(B441="","",ROW()-ROW($A$3)+'Diário 1º PA'!$P$1)</f>
        <v>711</v>
      </c>
      <c r="B441" s="151">
        <v>45348</v>
      </c>
      <c r="C441" s="393">
        <v>45292</v>
      </c>
      <c r="D441" s="95" t="s">
        <v>105</v>
      </c>
      <c r="E441" s="391" t="s">
        <v>235</v>
      </c>
      <c r="F441" s="174">
        <v>145.16999999999999</v>
      </c>
      <c r="G441" s="363" t="s">
        <v>1215</v>
      </c>
      <c r="H441" s="98" t="s">
        <v>118</v>
      </c>
      <c r="I441" s="95" t="s">
        <v>2010</v>
      </c>
      <c r="J441" s="131" t="s">
        <v>2011</v>
      </c>
      <c r="K441" s="131" t="s">
        <v>1540</v>
      </c>
      <c r="L441" s="132" t="s">
        <v>1081</v>
      </c>
      <c r="M441" s="131" t="s">
        <v>2026</v>
      </c>
      <c r="N441" s="134">
        <v>45347</v>
      </c>
      <c r="O441" s="95" t="s">
        <v>452</v>
      </c>
      <c r="P441" s="131" t="s">
        <v>2011</v>
      </c>
      <c r="Q441" s="381"/>
      <c r="R441" s="381"/>
      <c r="S441" s="381"/>
    </row>
    <row r="442" spans="1:19" ht="35.15" customHeight="1" x14ac:dyDescent="0.25">
      <c r="A442" s="389">
        <f>IF(B442="","",ROW()-ROW($A$3)+'Diário 1º PA'!$P$1)</f>
        <v>712</v>
      </c>
      <c r="B442" s="151">
        <v>45348</v>
      </c>
      <c r="C442" s="393">
        <v>45292</v>
      </c>
      <c r="D442" s="95" t="s">
        <v>94</v>
      </c>
      <c r="E442" s="391" t="s">
        <v>166</v>
      </c>
      <c r="F442" s="174">
        <v>1528.74</v>
      </c>
      <c r="G442" s="363" t="s">
        <v>2018</v>
      </c>
      <c r="H442" s="98" t="s">
        <v>118</v>
      </c>
      <c r="I442" s="95" t="s">
        <v>2019</v>
      </c>
      <c r="J442" s="131" t="s">
        <v>1389</v>
      </c>
      <c r="K442" s="131" t="s">
        <v>1540</v>
      </c>
      <c r="L442" s="132" t="s">
        <v>1081</v>
      </c>
      <c r="M442" s="131">
        <v>99806</v>
      </c>
      <c r="N442" s="134">
        <v>45348</v>
      </c>
      <c r="O442" s="95" t="s">
        <v>452</v>
      </c>
      <c r="P442" s="131" t="s">
        <v>1389</v>
      </c>
      <c r="Q442" s="381"/>
      <c r="R442" s="381"/>
      <c r="S442" s="381"/>
    </row>
    <row r="443" spans="1:19" ht="35.15" customHeight="1" x14ac:dyDescent="0.25">
      <c r="A443" s="389">
        <f>IF(B443="","",ROW()-ROW($A$3)+'Diário 1º PA'!$P$1)</f>
        <v>713</v>
      </c>
      <c r="B443" s="151">
        <v>45348</v>
      </c>
      <c r="C443" s="390">
        <v>45292</v>
      </c>
      <c r="D443" s="98" t="s">
        <v>94</v>
      </c>
      <c r="E443" s="391" t="s">
        <v>166</v>
      </c>
      <c r="F443" s="174">
        <v>299.07</v>
      </c>
      <c r="G443" s="98" t="s">
        <v>2018</v>
      </c>
      <c r="H443" s="98" t="s">
        <v>118</v>
      </c>
      <c r="I443" s="95" t="s">
        <v>2019</v>
      </c>
      <c r="J443" s="131" t="s">
        <v>1389</v>
      </c>
      <c r="K443" s="131" t="s">
        <v>1540</v>
      </c>
      <c r="L443" s="132" t="s">
        <v>1081</v>
      </c>
      <c r="M443" s="131">
        <v>99722</v>
      </c>
      <c r="N443" s="134">
        <v>45348</v>
      </c>
      <c r="O443" s="95" t="s">
        <v>452</v>
      </c>
      <c r="P443" s="131" t="s">
        <v>1389</v>
      </c>
      <c r="Q443" s="381"/>
      <c r="R443" s="381"/>
      <c r="S443" s="381"/>
    </row>
    <row r="444" spans="1:19" ht="35.15" customHeight="1" x14ac:dyDescent="0.25">
      <c r="A444" s="389">
        <f>IF(B444="","",ROW()-ROW($A$3)+'Diário 1º PA'!$P$1)</f>
        <v>714</v>
      </c>
      <c r="B444" s="151">
        <v>45348</v>
      </c>
      <c r="C444" s="390">
        <v>45292</v>
      </c>
      <c r="D444" s="98" t="s">
        <v>105</v>
      </c>
      <c r="E444" s="391" t="s">
        <v>229</v>
      </c>
      <c r="F444" s="174">
        <v>1675.12</v>
      </c>
      <c r="G444" s="95" t="s">
        <v>1256</v>
      </c>
      <c r="H444" s="98" t="s">
        <v>126</v>
      </c>
      <c r="I444" s="95" t="s">
        <v>1769</v>
      </c>
      <c r="J444" s="131" t="s">
        <v>1259</v>
      </c>
      <c r="K444" s="131" t="s">
        <v>1540</v>
      </c>
      <c r="L444" s="132" t="s">
        <v>1081</v>
      </c>
      <c r="M444" s="131" t="s">
        <v>2027</v>
      </c>
      <c r="N444" s="134">
        <v>45348</v>
      </c>
      <c r="O444" s="95" t="s">
        <v>452</v>
      </c>
      <c r="P444" s="131" t="s">
        <v>1259</v>
      </c>
      <c r="Q444" s="381"/>
      <c r="R444" s="381"/>
      <c r="S444" s="381"/>
    </row>
    <row r="445" spans="1:19" ht="35.15" customHeight="1" x14ac:dyDescent="0.25">
      <c r="A445" s="389">
        <f>IF(B445="","",ROW()-ROW($A$3)+'Diário 1º PA'!$P$1)</f>
        <v>715</v>
      </c>
      <c r="B445" s="151">
        <v>45348</v>
      </c>
      <c r="C445" s="390">
        <v>45292</v>
      </c>
      <c r="D445" s="98" t="s">
        <v>105</v>
      </c>
      <c r="E445" s="391" t="s">
        <v>235</v>
      </c>
      <c r="F445" s="174">
        <v>39.619999999999997</v>
      </c>
      <c r="G445" s="95" t="s">
        <v>2023</v>
      </c>
      <c r="H445" s="98" t="s">
        <v>124</v>
      </c>
      <c r="I445" s="95" t="s">
        <v>2010</v>
      </c>
      <c r="J445" s="131" t="s">
        <v>2013</v>
      </c>
      <c r="K445" s="131" t="s">
        <v>1540</v>
      </c>
      <c r="L445" s="132" t="s">
        <v>1081</v>
      </c>
      <c r="M445" s="131" t="s">
        <v>2028</v>
      </c>
      <c r="N445" s="134">
        <v>45348</v>
      </c>
      <c r="O445" s="95" t="s">
        <v>452</v>
      </c>
      <c r="P445" s="131" t="s">
        <v>2013</v>
      </c>
      <c r="Q445" s="381"/>
      <c r="R445" s="381"/>
      <c r="S445" s="381"/>
    </row>
    <row r="446" spans="1:19" ht="35.15" customHeight="1" x14ac:dyDescent="0.25">
      <c r="A446" s="389">
        <f>IF(B446="","",ROW()-ROW($A$3)+'Diário 1º PA'!$P$1)</f>
        <v>716</v>
      </c>
      <c r="B446" s="151">
        <v>45348</v>
      </c>
      <c r="C446" s="390">
        <v>45292</v>
      </c>
      <c r="D446" s="98" t="s">
        <v>105</v>
      </c>
      <c r="E446" s="391" t="s">
        <v>235</v>
      </c>
      <c r="F446" s="174">
        <v>243.58</v>
      </c>
      <c r="G446" s="363" t="s">
        <v>1215</v>
      </c>
      <c r="H446" s="98" t="s">
        <v>123</v>
      </c>
      <c r="I446" s="95" t="s">
        <v>2010</v>
      </c>
      <c r="J446" s="131" t="s">
        <v>2011</v>
      </c>
      <c r="K446" s="131" t="s">
        <v>1540</v>
      </c>
      <c r="L446" s="132" t="s">
        <v>1081</v>
      </c>
      <c r="M446" s="131" t="s">
        <v>2029</v>
      </c>
      <c r="N446" s="134">
        <v>45347</v>
      </c>
      <c r="O446" s="95" t="s">
        <v>452</v>
      </c>
      <c r="P446" s="131" t="s">
        <v>2011</v>
      </c>
      <c r="Q446" s="381"/>
      <c r="R446" s="381"/>
      <c r="S446" s="381"/>
    </row>
    <row r="447" spans="1:19" ht="35.15" customHeight="1" x14ac:dyDescent="0.25">
      <c r="A447" s="389">
        <f>IF(B447="","",ROW()-ROW($A$3)+'Diário 1º PA'!$P$1)</f>
        <v>717</v>
      </c>
      <c r="B447" s="151">
        <v>45348</v>
      </c>
      <c r="C447" s="390">
        <v>45323</v>
      </c>
      <c r="D447" s="98" t="s">
        <v>94</v>
      </c>
      <c r="E447" s="391" t="s">
        <v>199</v>
      </c>
      <c r="F447" s="174">
        <v>881.55</v>
      </c>
      <c r="G447" s="363" t="s">
        <v>2030</v>
      </c>
      <c r="H447" s="98" t="s">
        <v>126</v>
      </c>
      <c r="I447" s="95" t="s">
        <v>1575</v>
      </c>
      <c r="J447" s="131" t="s">
        <v>1085</v>
      </c>
      <c r="K447" s="131" t="s">
        <v>1540</v>
      </c>
      <c r="L447" s="132" t="s">
        <v>1081</v>
      </c>
      <c r="M447" s="131" t="s">
        <v>2031</v>
      </c>
      <c r="N447" s="134">
        <v>45359</v>
      </c>
      <c r="O447" s="95" t="s">
        <v>452</v>
      </c>
      <c r="P447" s="131" t="s">
        <v>1085</v>
      </c>
      <c r="Q447" s="381"/>
      <c r="R447" s="381"/>
      <c r="S447" s="381"/>
    </row>
    <row r="448" spans="1:19" ht="35.15" customHeight="1" x14ac:dyDescent="0.25">
      <c r="A448" s="389">
        <f>IF(B448="","",ROW()-ROW($A$3)+'Diário 1º PA'!$P$1)</f>
        <v>718</v>
      </c>
      <c r="B448" s="151">
        <v>45348</v>
      </c>
      <c r="C448" s="390">
        <v>45323</v>
      </c>
      <c r="D448" s="98" t="s">
        <v>94</v>
      </c>
      <c r="E448" s="391" t="s">
        <v>199</v>
      </c>
      <c r="F448" s="174">
        <v>159.08000000000001</v>
      </c>
      <c r="G448" s="363" t="s">
        <v>2030</v>
      </c>
      <c r="H448" s="98" t="s">
        <v>126</v>
      </c>
      <c r="I448" s="95" t="s">
        <v>1576</v>
      </c>
      <c r="J448" s="131" t="s">
        <v>1082</v>
      </c>
      <c r="K448" s="131" t="s">
        <v>1540</v>
      </c>
      <c r="L448" s="132" t="s">
        <v>1081</v>
      </c>
      <c r="M448" s="131">
        <v>3949376</v>
      </c>
      <c r="N448" s="134">
        <v>45359</v>
      </c>
      <c r="O448" s="95" t="s">
        <v>452</v>
      </c>
      <c r="P448" s="131" t="s">
        <v>1082</v>
      </c>
      <c r="Q448" s="381"/>
      <c r="R448" s="381"/>
      <c r="S448" s="381"/>
    </row>
    <row r="449" spans="1:19" ht="35.15" customHeight="1" x14ac:dyDescent="0.25">
      <c r="A449" s="389">
        <f>IF(B449="","",ROW()-ROW($A$3)+'Diário 1º PA'!$P$1)</f>
        <v>719</v>
      </c>
      <c r="B449" s="151">
        <v>45348</v>
      </c>
      <c r="C449" s="390">
        <v>45323</v>
      </c>
      <c r="D449" s="98" t="s">
        <v>94</v>
      </c>
      <c r="E449" s="391" t="s">
        <v>199</v>
      </c>
      <c r="F449" s="174">
        <v>425.97</v>
      </c>
      <c r="G449" s="363" t="s">
        <v>2030</v>
      </c>
      <c r="H449" s="98" t="s">
        <v>125</v>
      </c>
      <c r="I449" s="95" t="s">
        <v>1575</v>
      </c>
      <c r="J449" s="131" t="s">
        <v>1085</v>
      </c>
      <c r="K449" s="131" t="s">
        <v>1540</v>
      </c>
      <c r="L449" s="132" t="s">
        <v>1081</v>
      </c>
      <c r="M449" s="131" t="s">
        <v>2032</v>
      </c>
      <c r="N449" s="134">
        <v>45359</v>
      </c>
      <c r="O449" s="95" t="s">
        <v>452</v>
      </c>
      <c r="P449" s="131" t="s">
        <v>1085</v>
      </c>
      <c r="Q449" s="381"/>
      <c r="R449" s="381"/>
      <c r="S449" s="381"/>
    </row>
    <row r="450" spans="1:19" ht="35.15" customHeight="1" x14ac:dyDescent="0.25">
      <c r="A450" s="389">
        <f>IF(B450="","",ROW()-ROW($A$3)+'Diário 1º PA'!$P$1)</f>
        <v>720</v>
      </c>
      <c r="B450" s="151">
        <v>45348</v>
      </c>
      <c r="C450" s="390">
        <v>45323</v>
      </c>
      <c r="D450" s="98" t="s">
        <v>94</v>
      </c>
      <c r="E450" s="391" t="s">
        <v>199</v>
      </c>
      <c r="F450" s="174">
        <v>2506.0500000000002</v>
      </c>
      <c r="G450" s="363" t="s">
        <v>2030</v>
      </c>
      <c r="H450" s="98" t="s">
        <v>129</v>
      </c>
      <c r="I450" s="95" t="s">
        <v>1575</v>
      </c>
      <c r="J450" s="131" t="s">
        <v>1085</v>
      </c>
      <c r="K450" s="131" t="s">
        <v>1540</v>
      </c>
      <c r="L450" s="132" t="s">
        <v>1081</v>
      </c>
      <c r="M450" s="131" t="s">
        <v>2033</v>
      </c>
      <c r="N450" s="134">
        <v>45359</v>
      </c>
      <c r="O450" s="95" t="s">
        <v>452</v>
      </c>
      <c r="P450" s="131" t="s">
        <v>1085</v>
      </c>
      <c r="Q450" s="381"/>
      <c r="R450" s="381"/>
      <c r="S450" s="381"/>
    </row>
    <row r="451" spans="1:19" ht="35.15" customHeight="1" x14ac:dyDescent="0.25">
      <c r="A451" s="389">
        <f>IF(B451="","",ROW()-ROW($A$3)+'Diário 1º PA'!$P$1)</f>
        <v>721</v>
      </c>
      <c r="B451" s="151">
        <v>45348</v>
      </c>
      <c r="C451" s="390">
        <v>45323</v>
      </c>
      <c r="D451" s="98" t="s">
        <v>94</v>
      </c>
      <c r="E451" s="391" t="s">
        <v>199</v>
      </c>
      <c r="F451" s="174">
        <v>598.76</v>
      </c>
      <c r="G451" s="363" t="s">
        <v>2030</v>
      </c>
      <c r="H451" s="98" t="s">
        <v>129</v>
      </c>
      <c r="I451" s="95" t="s">
        <v>1576</v>
      </c>
      <c r="J451" s="131" t="s">
        <v>1082</v>
      </c>
      <c r="K451" s="131" t="s">
        <v>1540</v>
      </c>
      <c r="L451" s="132" t="s">
        <v>1081</v>
      </c>
      <c r="M451" s="131">
        <v>3949393</v>
      </c>
      <c r="N451" s="134">
        <v>45359</v>
      </c>
      <c r="O451" s="95" t="s">
        <v>452</v>
      </c>
      <c r="P451" s="131" t="s">
        <v>1082</v>
      </c>
      <c r="Q451" s="381"/>
      <c r="R451" s="381"/>
      <c r="S451" s="381"/>
    </row>
    <row r="452" spans="1:19" ht="35.15" customHeight="1" x14ac:dyDescent="0.25">
      <c r="A452" s="389">
        <f>IF(B452="","",ROW()-ROW($A$3)+'Diário 1º PA'!$P$1)</f>
        <v>722</v>
      </c>
      <c r="B452" s="151">
        <v>45348</v>
      </c>
      <c r="C452" s="390">
        <v>45323</v>
      </c>
      <c r="D452" s="98" t="s">
        <v>94</v>
      </c>
      <c r="E452" s="391" t="s">
        <v>199</v>
      </c>
      <c r="F452" s="174">
        <v>404.5</v>
      </c>
      <c r="G452" s="363" t="s">
        <v>2030</v>
      </c>
      <c r="H452" s="98" t="s">
        <v>129</v>
      </c>
      <c r="I452" s="95" t="s">
        <v>1576</v>
      </c>
      <c r="J452" s="131" t="s">
        <v>1082</v>
      </c>
      <c r="K452" s="131" t="s">
        <v>1540</v>
      </c>
      <c r="L452" s="132" t="s">
        <v>1081</v>
      </c>
      <c r="M452" s="131">
        <v>3949565</v>
      </c>
      <c r="N452" s="134">
        <v>45359</v>
      </c>
      <c r="O452" s="95" t="s">
        <v>452</v>
      </c>
      <c r="P452" s="131" t="s">
        <v>1082</v>
      </c>
      <c r="Q452" s="381"/>
      <c r="R452" s="381"/>
      <c r="S452" s="381"/>
    </row>
    <row r="453" spans="1:19" ht="35.15" customHeight="1" x14ac:dyDescent="0.25">
      <c r="A453" s="389">
        <f>IF(B453="","",ROW()-ROW($A$3)+'Diário 1º PA'!$P$1)</f>
        <v>723</v>
      </c>
      <c r="B453" s="151">
        <v>45348</v>
      </c>
      <c r="C453" s="390">
        <v>45323</v>
      </c>
      <c r="D453" s="98" t="s">
        <v>94</v>
      </c>
      <c r="E453" s="391" t="s">
        <v>199</v>
      </c>
      <c r="F453" s="174">
        <v>757.5</v>
      </c>
      <c r="G453" s="363" t="s">
        <v>2030</v>
      </c>
      <c r="H453" s="98" t="s">
        <v>130</v>
      </c>
      <c r="I453" s="95" t="s">
        <v>1576</v>
      </c>
      <c r="J453" s="131" t="s">
        <v>1082</v>
      </c>
      <c r="K453" s="131" t="s">
        <v>1540</v>
      </c>
      <c r="L453" s="132" t="s">
        <v>1081</v>
      </c>
      <c r="M453" s="131">
        <v>3949630</v>
      </c>
      <c r="N453" s="134">
        <v>45359</v>
      </c>
      <c r="O453" s="95" t="s">
        <v>452</v>
      </c>
      <c r="P453" s="131" t="s">
        <v>1082</v>
      </c>
      <c r="Q453" s="381"/>
      <c r="R453" s="381"/>
      <c r="S453" s="381"/>
    </row>
    <row r="454" spans="1:19" ht="35.15" customHeight="1" x14ac:dyDescent="0.25">
      <c r="A454" s="389">
        <f>IF(B454="","",ROW()-ROW($A$3)+'Diário 1º PA'!$P$1)</f>
        <v>724</v>
      </c>
      <c r="B454" s="151">
        <v>45348</v>
      </c>
      <c r="C454" s="390">
        <v>45323</v>
      </c>
      <c r="D454" s="98" t="s">
        <v>94</v>
      </c>
      <c r="E454" s="391" t="s">
        <v>199</v>
      </c>
      <c r="F454" s="174">
        <v>213.15</v>
      </c>
      <c r="G454" s="363" t="s">
        <v>2030</v>
      </c>
      <c r="H454" s="98" t="s">
        <v>125</v>
      </c>
      <c r="I454" s="95" t="s">
        <v>1576</v>
      </c>
      <c r="J454" s="131" t="s">
        <v>1082</v>
      </c>
      <c r="K454" s="131" t="s">
        <v>1540</v>
      </c>
      <c r="L454" s="132" t="s">
        <v>1081</v>
      </c>
      <c r="M454" s="131">
        <v>3949646</v>
      </c>
      <c r="N454" s="134">
        <v>45359</v>
      </c>
      <c r="O454" s="95" t="s">
        <v>452</v>
      </c>
      <c r="P454" s="131" t="s">
        <v>1082</v>
      </c>
      <c r="Q454" s="381"/>
      <c r="R454" s="381"/>
      <c r="S454" s="381"/>
    </row>
    <row r="455" spans="1:19" ht="35.15" customHeight="1" x14ac:dyDescent="0.25">
      <c r="A455" s="389">
        <f>IF(B455="","",ROW()-ROW($A$3)+'Diário 1º PA'!$P$1)</f>
        <v>725</v>
      </c>
      <c r="B455" s="151">
        <v>45348</v>
      </c>
      <c r="C455" s="390">
        <v>45323</v>
      </c>
      <c r="D455" s="98" t="s">
        <v>94</v>
      </c>
      <c r="E455" s="391" t="s">
        <v>199</v>
      </c>
      <c r="F455" s="174">
        <v>316.8</v>
      </c>
      <c r="G455" s="363" t="s">
        <v>2030</v>
      </c>
      <c r="H455" s="98" t="s">
        <v>123</v>
      </c>
      <c r="I455" s="95" t="s">
        <v>2034</v>
      </c>
      <c r="J455" s="131" t="s">
        <v>1108</v>
      </c>
      <c r="K455" s="131" t="s">
        <v>1540</v>
      </c>
      <c r="L455" s="132" t="s">
        <v>1081</v>
      </c>
      <c r="M455" s="131">
        <v>1000205401</v>
      </c>
      <c r="N455" s="134">
        <v>45359</v>
      </c>
      <c r="O455" s="95" t="s">
        <v>452</v>
      </c>
      <c r="P455" s="131" t="s">
        <v>1108</v>
      </c>
      <c r="Q455" s="381"/>
      <c r="R455" s="381"/>
      <c r="S455" s="381"/>
    </row>
    <row r="456" spans="1:19" ht="35.15" customHeight="1" x14ac:dyDescent="0.25">
      <c r="A456" s="389">
        <f>IF(B456="","",ROW()-ROW($A$3)+'Diário 1º PA'!$P$1)</f>
        <v>726</v>
      </c>
      <c r="B456" s="151">
        <v>45348</v>
      </c>
      <c r="C456" s="390">
        <v>45323</v>
      </c>
      <c r="D456" s="98" t="s">
        <v>94</v>
      </c>
      <c r="E456" s="391" t="s">
        <v>199</v>
      </c>
      <c r="F456" s="174">
        <v>404.5</v>
      </c>
      <c r="G456" s="363" t="s">
        <v>2030</v>
      </c>
      <c r="H456" s="98" t="s">
        <v>127</v>
      </c>
      <c r="I456" s="95" t="s">
        <v>1576</v>
      </c>
      <c r="J456" s="131" t="s">
        <v>1082</v>
      </c>
      <c r="K456" s="131" t="s">
        <v>1540</v>
      </c>
      <c r="L456" s="132" t="s">
        <v>1081</v>
      </c>
      <c r="M456" s="131">
        <v>3949548</v>
      </c>
      <c r="N456" s="134">
        <v>45359</v>
      </c>
      <c r="O456" s="95" t="s">
        <v>452</v>
      </c>
      <c r="P456" s="131" t="s">
        <v>1082</v>
      </c>
      <c r="Q456" s="381"/>
      <c r="R456" s="381"/>
      <c r="S456" s="381"/>
    </row>
    <row r="457" spans="1:19" ht="35.15" customHeight="1" x14ac:dyDescent="0.25">
      <c r="A457" s="389">
        <f>IF(B457="","",ROW()-ROW($A$3)+'Diário 1º PA'!$P$1)</f>
        <v>727</v>
      </c>
      <c r="B457" s="151">
        <v>45348</v>
      </c>
      <c r="C457" s="390">
        <v>45323</v>
      </c>
      <c r="D457" s="98" t="s">
        <v>94</v>
      </c>
      <c r="E457" s="391" t="s">
        <v>199</v>
      </c>
      <c r="F457" s="174">
        <v>872.89</v>
      </c>
      <c r="G457" s="363" t="s">
        <v>2030</v>
      </c>
      <c r="H457" s="98" t="s">
        <v>127</v>
      </c>
      <c r="I457" s="95" t="s">
        <v>1576</v>
      </c>
      <c r="J457" s="131" t="s">
        <v>1082</v>
      </c>
      <c r="K457" s="131" t="s">
        <v>1540</v>
      </c>
      <c r="L457" s="132" t="s">
        <v>1081</v>
      </c>
      <c r="M457" s="131">
        <v>3949382</v>
      </c>
      <c r="N457" s="134">
        <v>45359</v>
      </c>
      <c r="O457" s="95" t="s">
        <v>452</v>
      </c>
      <c r="P457" s="131" t="s">
        <v>1082</v>
      </c>
      <c r="Q457" s="381"/>
      <c r="R457" s="381"/>
      <c r="S457" s="381"/>
    </row>
    <row r="458" spans="1:19" ht="35.15" customHeight="1" x14ac:dyDescent="0.25">
      <c r="A458" s="389">
        <f>IF(B458="","",ROW()-ROW($A$3)+'Diário 1º PA'!$P$1)</f>
        <v>728</v>
      </c>
      <c r="B458" s="151">
        <v>45348</v>
      </c>
      <c r="C458" s="390">
        <v>45323</v>
      </c>
      <c r="D458" s="98" t="s">
        <v>94</v>
      </c>
      <c r="E458" s="391" t="s">
        <v>199</v>
      </c>
      <c r="F458" s="174">
        <v>146.44999999999999</v>
      </c>
      <c r="G458" s="363" t="s">
        <v>2030</v>
      </c>
      <c r="H458" s="98" t="s">
        <v>118</v>
      </c>
      <c r="I458" s="95" t="s">
        <v>1576</v>
      </c>
      <c r="J458" s="131" t="s">
        <v>1082</v>
      </c>
      <c r="K458" s="131" t="s">
        <v>1540</v>
      </c>
      <c r="L458" s="132" t="s">
        <v>1081</v>
      </c>
      <c r="M458" s="131">
        <v>3949362</v>
      </c>
      <c r="N458" s="134">
        <v>45359</v>
      </c>
      <c r="O458" s="95" t="s">
        <v>452</v>
      </c>
      <c r="P458" s="131" t="s">
        <v>1082</v>
      </c>
      <c r="Q458" s="381"/>
      <c r="R458" s="381"/>
      <c r="S458" s="381"/>
    </row>
    <row r="459" spans="1:19" ht="35.15" customHeight="1" x14ac:dyDescent="0.25">
      <c r="A459" s="389">
        <f>IF(B459="","",ROW()-ROW($A$3)+'Diário 1º PA'!$P$1)</f>
        <v>729</v>
      </c>
      <c r="B459" s="151">
        <v>45348</v>
      </c>
      <c r="C459" s="390">
        <v>45323</v>
      </c>
      <c r="D459" s="98" t="s">
        <v>94</v>
      </c>
      <c r="E459" s="391" t="s">
        <v>199</v>
      </c>
      <c r="F459" s="174">
        <v>524.14</v>
      </c>
      <c r="G459" s="363" t="s">
        <v>2030</v>
      </c>
      <c r="H459" s="98" t="s">
        <v>118</v>
      </c>
      <c r="I459" s="95" t="s">
        <v>1575</v>
      </c>
      <c r="J459" s="131" t="s">
        <v>1085</v>
      </c>
      <c r="K459" s="131" t="s">
        <v>1540</v>
      </c>
      <c r="L459" s="132" t="s">
        <v>1081</v>
      </c>
      <c r="M459" s="131" t="s">
        <v>2035</v>
      </c>
      <c r="N459" s="134">
        <v>45359</v>
      </c>
      <c r="O459" s="95" t="s">
        <v>452</v>
      </c>
      <c r="P459" s="131" t="s">
        <v>1085</v>
      </c>
      <c r="Q459" s="381"/>
      <c r="R459" s="381"/>
      <c r="S459" s="381"/>
    </row>
    <row r="460" spans="1:19" ht="35.15" customHeight="1" x14ac:dyDescent="0.25">
      <c r="A460" s="389">
        <f>IF(B460="","",ROW()-ROW($A$3)+'Diário 1º PA'!$P$1)</f>
        <v>730</v>
      </c>
      <c r="B460" s="151">
        <v>45348</v>
      </c>
      <c r="C460" s="390">
        <v>45323</v>
      </c>
      <c r="D460" s="98" t="s">
        <v>94</v>
      </c>
      <c r="E460" s="391" t="s">
        <v>199</v>
      </c>
      <c r="F460" s="174">
        <v>808</v>
      </c>
      <c r="G460" s="363" t="s">
        <v>2030</v>
      </c>
      <c r="H460" s="98" t="s">
        <v>118</v>
      </c>
      <c r="I460" s="95" t="s">
        <v>1576</v>
      </c>
      <c r="J460" s="131" t="s">
        <v>1082</v>
      </c>
      <c r="K460" s="131" t="s">
        <v>1540</v>
      </c>
      <c r="L460" s="132" t="s">
        <v>1081</v>
      </c>
      <c r="M460" s="131">
        <v>3949430</v>
      </c>
      <c r="N460" s="134">
        <v>45359</v>
      </c>
      <c r="O460" s="95" t="s">
        <v>452</v>
      </c>
      <c r="P460" s="131" t="s">
        <v>1082</v>
      </c>
      <c r="Q460" s="381"/>
      <c r="R460" s="381"/>
      <c r="S460" s="381"/>
    </row>
    <row r="461" spans="1:19" ht="35.15" customHeight="1" x14ac:dyDescent="0.25">
      <c r="A461" s="389">
        <f>IF(B461="","",ROW()-ROW($A$3)+'Diário 1º PA'!$P$1)</f>
        <v>731</v>
      </c>
      <c r="B461" s="151">
        <v>45348</v>
      </c>
      <c r="C461" s="390">
        <v>45323</v>
      </c>
      <c r="D461" s="98" t="s">
        <v>94</v>
      </c>
      <c r="E461" s="391" t="s">
        <v>199</v>
      </c>
      <c r="F461" s="174">
        <v>303</v>
      </c>
      <c r="G461" s="363" t="s">
        <v>2030</v>
      </c>
      <c r="H461" s="98" t="s">
        <v>118</v>
      </c>
      <c r="I461" s="95" t="s">
        <v>1575</v>
      </c>
      <c r="J461" s="131" t="s">
        <v>1085</v>
      </c>
      <c r="K461" s="131" t="s">
        <v>1540</v>
      </c>
      <c r="L461" s="132" t="s">
        <v>1081</v>
      </c>
      <c r="M461" s="131" t="s">
        <v>2036</v>
      </c>
      <c r="N461" s="134">
        <v>45359</v>
      </c>
      <c r="O461" s="95" t="s">
        <v>452</v>
      </c>
      <c r="P461" s="131" t="s">
        <v>1085</v>
      </c>
      <c r="Q461" s="381"/>
      <c r="R461" s="381"/>
      <c r="S461" s="381"/>
    </row>
    <row r="462" spans="1:19" ht="35.15" customHeight="1" x14ac:dyDescent="0.25">
      <c r="A462" s="389">
        <f>IF(B462="","",ROW()-ROW($A$3)+'Diário 1º PA'!$P$1)</f>
        <v>732</v>
      </c>
      <c r="B462" s="151">
        <v>45348</v>
      </c>
      <c r="C462" s="390">
        <v>45323</v>
      </c>
      <c r="D462" s="98" t="s">
        <v>94</v>
      </c>
      <c r="E462" s="391" t="s">
        <v>199</v>
      </c>
      <c r="F462" s="174">
        <v>304.5</v>
      </c>
      <c r="G462" s="363" t="s">
        <v>2030</v>
      </c>
      <c r="H462" s="98" t="s">
        <v>126</v>
      </c>
      <c r="I462" s="95" t="s">
        <v>1576</v>
      </c>
      <c r="J462" s="131" t="s">
        <v>1082</v>
      </c>
      <c r="K462" s="131" t="s">
        <v>1540</v>
      </c>
      <c r="L462" s="132" t="s">
        <v>1081</v>
      </c>
      <c r="M462" s="131">
        <v>3949621</v>
      </c>
      <c r="N462" s="134">
        <v>45359</v>
      </c>
      <c r="O462" s="95" t="s">
        <v>452</v>
      </c>
      <c r="P462" s="131" t="s">
        <v>1082</v>
      </c>
      <c r="Q462" s="381"/>
      <c r="R462" s="381"/>
      <c r="S462" s="381"/>
    </row>
    <row r="463" spans="1:19" ht="35.15" customHeight="1" x14ac:dyDescent="0.25">
      <c r="A463" s="389">
        <f>IF(B463="","",ROW()-ROW($A$3)+'Diário 1º PA'!$P$1)</f>
        <v>733</v>
      </c>
      <c r="B463" s="151">
        <v>45348</v>
      </c>
      <c r="C463" s="390">
        <v>45323</v>
      </c>
      <c r="D463" s="98" t="s">
        <v>94</v>
      </c>
      <c r="E463" s="391" t="s">
        <v>199</v>
      </c>
      <c r="F463" s="174">
        <v>180</v>
      </c>
      <c r="G463" s="363" t="s">
        <v>2030</v>
      </c>
      <c r="H463" s="98" t="s">
        <v>134</v>
      </c>
      <c r="I463" s="95" t="s">
        <v>2037</v>
      </c>
      <c r="J463" s="131" t="s">
        <v>1226</v>
      </c>
      <c r="K463" s="131" t="s">
        <v>1540</v>
      </c>
      <c r="L463" s="132" t="s">
        <v>1081</v>
      </c>
      <c r="M463" s="131">
        <v>1000403796</v>
      </c>
      <c r="N463" s="134">
        <v>45371</v>
      </c>
      <c r="O463" s="95" t="s">
        <v>452</v>
      </c>
      <c r="P463" s="131" t="s">
        <v>1226</v>
      </c>
      <c r="Q463" s="381"/>
      <c r="R463" s="381"/>
      <c r="S463" s="381"/>
    </row>
    <row r="464" spans="1:19" ht="35.15" customHeight="1" x14ac:dyDescent="0.25">
      <c r="A464" s="389">
        <f>IF(B464="","",ROW()-ROW($A$3)+'Diário 1º PA'!$P$1)</f>
        <v>734</v>
      </c>
      <c r="B464" s="151">
        <v>45348</v>
      </c>
      <c r="C464" s="390">
        <v>45323</v>
      </c>
      <c r="D464" s="98" t="s">
        <v>94</v>
      </c>
      <c r="E464" s="391" t="s">
        <v>199</v>
      </c>
      <c r="F464" s="174">
        <v>1755</v>
      </c>
      <c r="G464" s="363" t="s">
        <v>2030</v>
      </c>
      <c r="H464" s="98" t="s">
        <v>134</v>
      </c>
      <c r="I464" s="95" t="s">
        <v>2037</v>
      </c>
      <c r="J464" s="131" t="s">
        <v>1226</v>
      </c>
      <c r="K464" s="131" t="s">
        <v>1540</v>
      </c>
      <c r="L464" s="132" t="s">
        <v>1081</v>
      </c>
      <c r="M464" s="131">
        <v>1000403842</v>
      </c>
      <c r="N464" s="134">
        <v>45371</v>
      </c>
      <c r="O464" s="95" t="s">
        <v>452</v>
      </c>
      <c r="P464" s="131" t="s">
        <v>1226</v>
      </c>
      <c r="Q464" s="381"/>
      <c r="R464" s="381"/>
      <c r="S464" s="381"/>
    </row>
    <row r="465" spans="1:19" ht="35.15" customHeight="1" x14ac:dyDescent="0.25">
      <c r="A465" s="389">
        <f>IF(B465="","",ROW()-ROW($A$3)+'Diário 1º PA'!$P$1)</f>
        <v>735</v>
      </c>
      <c r="B465" s="151">
        <v>45348</v>
      </c>
      <c r="C465" s="390">
        <v>45323</v>
      </c>
      <c r="D465" s="98" t="s">
        <v>94</v>
      </c>
      <c r="E465" s="391" t="s">
        <v>199</v>
      </c>
      <c r="F465" s="174">
        <v>217.6</v>
      </c>
      <c r="G465" s="95" t="s">
        <v>2030</v>
      </c>
      <c r="H465" s="98" t="s">
        <v>123</v>
      </c>
      <c r="I465" s="95" t="s">
        <v>2038</v>
      </c>
      <c r="J465" s="131" t="s">
        <v>1106</v>
      </c>
      <c r="K465" s="131" t="s">
        <v>1540</v>
      </c>
      <c r="L465" s="132" t="s">
        <v>1081</v>
      </c>
      <c r="M465" s="131">
        <v>1000131039</v>
      </c>
      <c r="N465" s="134">
        <v>45357</v>
      </c>
      <c r="O465" s="95" t="s">
        <v>452</v>
      </c>
      <c r="P465" s="131" t="s">
        <v>1106</v>
      </c>
      <c r="Q465" s="381"/>
      <c r="R465" s="381"/>
      <c r="S465" s="381"/>
    </row>
    <row r="466" spans="1:19" ht="35.15" customHeight="1" x14ac:dyDescent="0.25">
      <c r="A466" s="389">
        <f>IF(B466="","",ROW()-ROW($A$3)+'Diário 1º PA'!$P$1)</f>
        <v>736</v>
      </c>
      <c r="B466" s="151">
        <v>45348</v>
      </c>
      <c r="C466" s="390">
        <v>45292</v>
      </c>
      <c r="D466" s="98" t="s">
        <v>105</v>
      </c>
      <c r="E466" s="391" t="s">
        <v>235</v>
      </c>
      <c r="F466" s="174">
        <v>175.24</v>
      </c>
      <c r="G466" s="95" t="s">
        <v>2023</v>
      </c>
      <c r="H466" s="98" t="s">
        <v>125</v>
      </c>
      <c r="I466" s="95" t="s">
        <v>2010</v>
      </c>
      <c r="J466" s="131" t="s">
        <v>2011</v>
      </c>
      <c r="K466" s="131" t="s">
        <v>1540</v>
      </c>
      <c r="L466" s="132" t="s">
        <v>1081</v>
      </c>
      <c r="M466" s="131" t="s">
        <v>2039</v>
      </c>
      <c r="N466" s="134">
        <v>45347</v>
      </c>
      <c r="O466" s="95" t="s">
        <v>452</v>
      </c>
      <c r="P466" s="131" t="s">
        <v>2011</v>
      </c>
      <c r="Q466" s="381"/>
      <c r="R466" s="381"/>
      <c r="S466" s="381"/>
    </row>
    <row r="467" spans="1:19" ht="35.15" customHeight="1" x14ac:dyDescent="0.25">
      <c r="A467" s="389">
        <f>IF(B467="","",ROW()-ROW($A$3)+'Diário 1º PA'!$P$1)</f>
        <v>737</v>
      </c>
      <c r="B467" s="151">
        <v>45348</v>
      </c>
      <c r="C467" s="390">
        <v>45292</v>
      </c>
      <c r="D467" s="98" t="s">
        <v>105</v>
      </c>
      <c r="E467" s="391" t="s">
        <v>235</v>
      </c>
      <c r="F467" s="174">
        <v>153.52000000000001</v>
      </c>
      <c r="G467" s="98" t="s">
        <v>1215</v>
      </c>
      <c r="H467" s="98" t="s">
        <v>127</v>
      </c>
      <c r="I467" s="95" t="s">
        <v>2010</v>
      </c>
      <c r="J467" s="131" t="s">
        <v>2011</v>
      </c>
      <c r="K467" s="131" t="s">
        <v>1540</v>
      </c>
      <c r="L467" s="132" t="s">
        <v>1081</v>
      </c>
      <c r="M467" s="129" t="s">
        <v>2040</v>
      </c>
      <c r="N467" s="134">
        <v>45347</v>
      </c>
      <c r="O467" s="95" t="s">
        <v>452</v>
      </c>
      <c r="P467" s="131" t="s">
        <v>2011</v>
      </c>
      <c r="Q467" s="381"/>
      <c r="R467" s="381"/>
      <c r="S467" s="381"/>
    </row>
    <row r="468" spans="1:19" ht="35.15" customHeight="1" x14ac:dyDescent="0.25">
      <c r="A468" s="389">
        <f>IF(B468="","",ROW()-ROW($A$3)+'Diário 1º PA'!$P$1)</f>
        <v>738</v>
      </c>
      <c r="B468" s="151">
        <v>45348</v>
      </c>
      <c r="C468" s="390">
        <v>45292</v>
      </c>
      <c r="D468" s="98" t="s">
        <v>105</v>
      </c>
      <c r="E468" s="391" t="s">
        <v>229</v>
      </c>
      <c r="F468" s="174">
        <v>1333.95</v>
      </c>
      <c r="G468" s="363" t="s">
        <v>1256</v>
      </c>
      <c r="H468" s="98" t="s">
        <v>137</v>
      </c>
      <c r="I468" s="95" t="s">
        <v>1769</v>
      </c>
      <c r="J468" s="131" t="s">
        <v>1259</v>
      </c>
      <c r="K468" s="131" t="s">
        <v>1540</v>
      </c>
      <c r="L468" s="132" t="s">
        <v>1081</v>
      </c>
      <c r="M468" s="131" t="s">
        <v>2041</v>
      </c>
      <c r="N468" s="134">
        <v>45348</v>
      </c>
      <c r="O468" s="95" t="s">
        <v>452</v>
      </c>
      <c r="P468" s="131" t="s">
        <v>1259</v>
      </c>
      <c r="Q468" s="381"/>
      <c r="R468" s="381"/>
      <c r="S468" s="381"/>
    </row>
    <row r="469" spans="1:19" ht="35.15" customHeight="1" x14ac:dyDescent="0.25">
      <c r="A469" s="389">
        <f>IF(B469="","",ROW()-ROW($A$3)+'Diário 1º PA'!$P$1)</f>
        <v>739</v>
      </c>
      <c r="B469" s="151">
        <v>45348</v>
      </c>
      <c r="C469" s="390">
        <v>45323</v>
      </c>
      <c r="D469" s="98" t="s">
        <v>105</v>
      </c>
      <c r="E469" s="391" t="s">
        <v>345</v>
      </c>
      <c r="F469" s="174">
        <v>12600</v>
      </c>
      <c r="G469" s="363" t="s">
        <v>2042</v>
      </c>
      <c r="H469" s="98" t="s">
        <v>130</v>
      </c>
      <c r="I469" s="95" t="s">
        <v>2043</v>
      </c>
      <c r="J469" s="131" t="s">
        <v>1855</v>
      </c>
      <c r="K469" s="131" t="s">
        <v>1540</v>
      </c>
      <c r="L469" s="132" t="s">
        <v>1081</v>
      </c>
      <c r="M469" s="131">
        <v>883582204</v>
      </c>
      <c r="N469" s="134">
        <v>45348</v>
      </c>
      <c r="O469" s="95" t="s">
        <v>452</v>
      </c>
      <c r="P469" s="131" t="s">
        <v>1855</v>
      </c>
      <c r="Q469" s="381"/>
      <c r="R469" s="381"/>
      <c r="S469" s="381"/>
    </row>
    <row r="470" spans="1:19" ht="35.15" customHeight="1" x14ac:dyDescent="0.25">
      <c r="A470" s="389">
        <f>IF(B470="","",ROW()-ROW($A$3)+'Diário 1º PA'!$P$1)</f>
        <v>740</v>
      </c>
      <c r="B470" s="151">
        <v>45348</v>
      </c>
      <c r="C470" s="390">
        <v>45323</v>
      </c>
      <c r="D470" s="98" t="s">
        <v>94</v>
      </c>
      <c r="E470" s="391" t="s">
        <v>199</v>
      </c>
      <c r="F470" s="174">
        <v>540.48</v>
      </c>
      <c r="G470" s="363" t="s">
        <v>2030</v>
      </c>
      <c r="H470" s="98" t="s">
        <v>127</v>
      </c>
      <c r="I470" s="95" t="s">
        <v>1575</v>
      </c>
      <c r="J470" s="131" t="s">
        <v>1085</v>
      </c>
      <c r="K470" s="131" t="s">
        <v>1540</v>
      </c>
      <c r="L470" s="132" t="s">
        <v>1081</v>
      </c>
      <c r="M470" s="131" t="s">
        <v>2044</v>
      </c>
      <c r="N470" s="134">
        <v>45348</v>
      </c>
      <c r="O470" s="95" t="s">
        <v>452</v>
      </c>
      <c r="P470" s="131" t="s">
        <v>1085</v>
      </c>
      <c r="Q470" s="381"/>
      <c r="R470" s="381"/>
      <c r="S470" s="381"/>
    </row>
    <row r="471" spans="1:19" ht="35.15" customHeight="1" x14ac:dyDescent="0.25">
      <c r="A471" s="389">
        <f>IF(B471="","",ROW()-ROW($A$3)+'Diário 1º PA'!$P$1)</f>
        <v>741</v>
      </c>
      <c r="B471" s="151">
        <v>45348</v>
      </c>
      <c r="C471" s="390">
        <v>45323</v>
      </c>
      <c r="D471" s="98" t="s">
        <v>105</v>
      </c>
      <c r="E471" s="391" t="s">
        <v>359</v>
      </c>
      <c r="F471" s="174">
        <v>84.9</v>
      </c>
      <c r="G471" s="98" t="s">
        <v>1999</v>
      </c>
      <c r="H471" s="98" t="s">
        <v>122</v>
      </c>
      <c r="I471" s="95" t="s">
        <v>1768</v>
      </c>
      <c r="J471" s="131" t="s">
        <v>2000</v>
      </c>
      <c r="K471" s="131" t="s">
        <v>1540</v>
      </c>
      <c r="L471" s="132" t="s">
        <v>1081</v>
      </c>
      <c r="M471" s="131">
        <v>76828774</v>
      </c>
      <c r="N471" s="134">
        <v>45348</v>
      </c>
      <c r="O471" s="95" t="s">
        <v>452</v>
      </c>
      <c r="P471" s="131" t="s">
        <v>2000</v>
      </c>
      <c r="Q471" s="381"/>
      <c r="R471" s="381"/>
      <c r="S471" s="381"/>
    </row>
    <row r="472" spans="1:19" ht="35.15" customHeight="1" x14ac:dyDescent="0.25">
      <c r="A472" s="389">
        <f>IF(B472="","",ROW()-ROW($A$3)+'Diário 1º PA'!$P$1)</f>
        <v>742</v>
      </c>
      <c r="B472" s="151">
        <v>45348</v>
      </c>
      <c r="C472" s="390">
        <v>45323</v>
      </c>
      <c r="D472" s="95" t="s">
        <v>105</v>
      </c>
      <c r="E472" s="391" t="s">
        <v>325</v>
      </c>
      <c r="F472" s="174">
        <v>542.41</v>
      </c>
      <c r="G472" s="95" t="s">
        <v>1119</v>
      </c>
      <c r="H472" s="98" t="s">
        <v>124</v>
      </c>
      <c r="I472" s="95" t="s">
        <v>2045</v>
      </c>
      <c r="J472" s="131" t="s">
        <v>1514</v>
      </c>
      <c r="K472" s="131" t="s">
        <v>1114</v>
      </c>
      <c r="L472" s="132" t="s">
        <v>1534</v>
      </c>
      <c r="M472" s="131">
        <v>2455</v>
      </c>
      <c r="N472" s="134">
        <v>45323</v>
      </c>
      <c r="O472" s="95" t="s">
        <v>452</v>
      </c>
      <c r="P472" s="131" t="s">
        <v>1514</v>
      </c>
      <c r="Q472" s="381"/>
      <c r="R472" s="381"/>
      <c r="S472" s="381"/>
    </row>
    <row r="473" spans="1:19" ht="35.15" customHeight="1" x14ac:dyDescent="0.25">
      <c r="A473" s="389">
        <f>IF(B473="","",ROW()-ROW($A$3)+'Diário 1º PA'!$P$1)</f>
        <v>743</v>
      </c>
      <c r="B473" s="151">
        <v>45348</v>
      </c>
      <c r="C473" s="390">
        <v>45323</v>
      </c>
      <c r="D473" s="95" t="s">
        <v>105</v>
      </c>
      <c r="E473" s="391" t="s">
        <v>283</v>
      </c>
      <c r="F473" s="174">
        <v>7</v>
      </c>
      <c r="G473" s="363" t="s">
        <v>2046</v>
      </c>
      <c r="H473" s="98" t="s">
        <v>118</v>
      </c>
      <c r="I473" s="95" t="s">
        <v>117</v>
      </c>
      <c r="J473" s="131" t="s">
        <v>79</v>
      </c>
      <c r="K473" s="131" t="s">
        <v>1558</v>
      </c>
      <c r="L473" s="132" t="s">
        <v>117</v>
      </c>
      <c r="M473" s="131" t="s">
        <v>117</v>
      </c>
      <c r="N473" s="134" t="s">
        <v>117</v>
      </c>
      <c r="O473" s="95" t="s">
        <v>452</v>
      </c>
      <c r="P473" s="131" t="s">
        <v>79</v>
      </c>
      <c r="Q473" s="381"/>
      <c r="R473" s="381"/>
      <c r="S473" s="381"/>
    </row>
    <row r="474" spans="1:19" ht="35.15" customHeight="1" x14ac:dyDescent="0.25">
      <c r="A474" s="389">
        <f>IF(B474="","",ROW()-ROW($A$3)+'Diário 1º PA'!$P$1)</f>
        <v>744</v>
      </c>
      <c r="B474" s="151">
        <v>45349</v>
      </c>
      <c r="C474" s="390">
        <v>45323</v>
      </c>
      <c r="D474" s="98" t="s">
        <v>105</v>
      </c>
      <c r="E474" s="391" t="s">
        <v>257</v>
      </c>
      <c r="F474" s="174">
        <v>8000</v>
      </c>
      <c r="G474" s="98" t="s">
        <v>2047</v>
      </c>
      <c r="H474" s="98" t="s">
        <v>130</v>
      </c>
      <c r="I474" s="95" t="s">
        <v>1854</v>
      </c>
      <c r="J474" s="131" t="s">
        <v>1855</v>
      </c>
      <c r="K474" s="131" t="s">
        <v>1540</v>
      </c>
      <c r="L474" s="132" t="s">
        <v>1081</v>
      </c>
      <c r="M474" s="131">
        <v>883582170</v>
      </c>
      <c r="N474" s="134">
        <v>45349</v>
      </c>
      <c r="O474" s="95" t="s">
        <v>452</v>
      </c>
      <c r="P474" s="131" t="s">
        <v>1855</v>
      </c>
      <c r="Q474" s="381"/>
      <c r="R474" s="381"/>
      <c r="S474" s="381"/>
    </row>
    <row r="475" spans="1:19" ht="35.15" customHeight="1" x14ac:dyDescent="0.25">
      <c r="A475" s="389">
        <f>IF(B475="","",ROW()-ROW($A$3)+'Diário 1º PA'!$P$1)</f>
        <v>745</v>
      </c>
      <c r="B475" s="151">
        <v>45349</v>
      </c>
      <c r="C475" s="390">
        <v>45292</v>
      </c>
      <c r="D475" s="98" t="s">
        <v>105</v>
      </c>
      <c r="E475" s="391" t="s">
        <v>227</v>
      </c>
      <c r="F475" s="174">
        <v>773.96</v>
      </c>
      <c r="G475" s="98" t="s">
        <v>1270</v>
      </c>
      <c r="H475" s="98" t="s">
        <v>125</v>
      </c>
      <c r="I475" s="95" t="s">
        <v>1635</v>
      </c>
      <c r="J475" s="131" t="s">
        <v>1414</v>
      </c>
      <c r="K475" s="131" t="s">
        <v>1540</v>
      </c>
      <c r="L475" s="132" t="s">
        <v>1081</v>
      </c>
      <c r="M475" s="131">
        <v>119956277</v>
      </c>
      <c r="N475" s="134">
        <v>45349</v>
      </c>
      <c r="O475" s="95" t="s">
        <v>452</v>
      </c>
      <c r="P475" s="131" t="s">
        <v>1414</v>
      </c>
      <c r="Q475" s="381"/>
      <c r="R475" s="381"/>
      <c r="S475" s="381"/>
    </row>
    <row r="476" spans="1:19" ht="35.15" customHeight="1" x14ac:dyDescent="0.25">
      <c r="A476" s="389">
        <f>IF(B476="","",ROW()-ROW($A$3)+'Diário 1º PA'!$P$1)</f>
        <v>746</v>
      </c>
      <c r="B476" s="151">
        <v>45349</v>
      </c>
      <c r="C476" s="390">
        <v>45292</v>
      </c>
      <c r="D476" s="98" t="s">
        <v>105</v>
      </c>
      <c r="E476" s="391" t="s">
        <v>229</v>
      </c>
      <c r="F476" s="174">
        <v>2894.63</v>
      </c>
      <c r="G476" s="363" t="s">
        <v>1256</v>
      </c>
      <c r="H476" s="98" t="s">
        <v>124</v>
      </c>
      <c r="I476" s="95" t="s">
        <v>1769</v>
      </c>
      <c r="J476" s="131" t="s">
        <v>1259</v>
      </c>
      <c r="K476" s="131" t="s">
        <v>1540</v>
      </c>
      <c r="L476" s="132" t="s">
        <v>1081</v>
      </c>
      <c r="M476" s="131" t="s">
        <v>2048</v>
      </c>
      <c r="N476" s="134">
        <v>45349</v>
      </c>
      <c r="O476" s="95" t="s">
        <v>452</v>
      </c>
      <c r="P476" s="131" t="s">
        <v>1259</v>
      </c>
      <c r="Q476" s="381"/>
      <c r="R476" s="381"/>
      <c r="S476" s="381"/>
    </row>
    <row r="477" spans="1:19" ht="35.15" customHeight="1" x14ac:dyDescent="0.25">
      <c r="A477" s="389">
        <f>IF(B477="","",ROW()-ROW($A$3)+'Diário 1º PA'!$P$1)</f>
        <v>747</v>
      </c>
      <c r="B477" s="151">
        <v>45349</v>
      </c>
      <c r="C477" s="390">
        <v>45323</v>
      </c>
      <c r="D477" s="98" t="s">
        <v>94</v>
      </c>
      <c r="E477" s="391" t="s">
        <v>199</v>
      </c>
      <c r="F477" s="174">
        <v>427.5</v>
      </c>
      <c r="G477" s="363" t="s">
        <v>2030</v>
      </c>
      <c r="H477" s="98" t="s">
        <v>118</v>
      </c>
      <c r="I477" s="95" t="s">
        <v>2049</v>
      </c>
      <c r="J477" s="131" t="s">
        <v>1088</v>
      </c>
      <c r="K477" s="131" t="s">
        <v>1540</v>
      </c>
      <c r="L477" s="132" t="s">
        <v>1081</v>
      </c>
      <c r="M477" s="131">
        <v>2545128</v>
      </c>
      <c r="N477" s="134">
        <v>45368</v>
      </c>
      <c r="O477" s="95" t="s">
        <v>452</v>
      </c>
      <c r="P477" s="131" t="s">
        <v>1088</v>
      </c>
      <c r="Q477" s="381"/>
      <c r="R477" s="381"/>
      <c r="S477" s="381"/>
    </row>
    <row r="478" spans="1:19" ht="35.15" customHeight="1" x14ac:dyDescent="0.25">
      <c r="A478" s="389">
        <f>IF(B478="","",ROW()-ROW($A$3)+'Diário 1º PA'!$P$1)</f>
        <v>748</v>
      </c>
      <c r="B478" s="151">
        <v>45349</v>
      </c>
      <c r="C478" s="390">
        <v>45323</v>
      </c>
      <c r="D478" s="98" t="s">
        <v>105</v>
      </c>
      <c r="E478" s="391" t="s">
        <v>341</v>
      </c>
      <c r="F478" s="174">
        <v>350</v>
      </c>
      <c r="G478" s="363" t="s">
        <v>2050</v>
      </c>
      <c r="H478" s="98" t="s">
        <v>126</v>
      </c>
      <c r="I478" s="95" t="s">
        <v>2051</v>
      </c>
      <c r="J478" s="131" t="s">
        <v>2052</v>
      </c>
      <c r="K478" s="131" t="s">
        <v>1114</v>
      </c>
      <c r="L478" s="132" t="s">
        <v>1534</v>
      </c>
      <c r="M478" s="131">
        <v>47</v>
      </c>
      <c r="N478" s="134">
        <v>45327</v>
      </c>
      <c r="O478" s="95" t="s">
        <v>452</v>
      </c>
      <c r="P478" s="131" t="s">
        <v>2052</v>
      </c>
      <c r="Q478" s="381"/>
      <c r="R478" s="381"/>
      <c r="S478" s="381"/>
    </row>
    <row r="479" spans="1:19" ht="35.15" customHeight="1" x14ac:dyDescent="0.25">
      <c r="A479" s="389">
        <f>IF(B479="","",ROW()-ROW($A$3)+'Diário 1º PA'!$P$1)</f>
        <v>749</v>
      </c>
      <c r="B479" s="151">
        <v>45349</v>
      </c>
      <c r="C479" s="390">
        <v>45323</v>
      </c>
      <c r="D479" s="98" t="s">
        <v>105</v>
      </c>
      <c r="E479" s="391" t="s">
        <v>341</v>
      </c>
      <c r="F479" s="174">
        <v>500</v>
      </c>
      <c r="G479" s="363" t="s">
        <v>2053</v>
      </c>
      <c r="H479" s="98" t="s">
        <v>126</v>
      </c>
      <c r="I479" s="95" t="s">
        <v>2051</v>
      </c>
      <c r="J479" s="131" t="s">
        <v>2052</v>
      </c>
      <c r="K479" s="131" t="s">
        <v>1114</v>
      </c>
      <c r="L479" s="132" t="s">
        <v>1534</v>
      </c>
      <c r="M479" s="131">
        <v>46</v>
      </c>
      <c r="N479" s="134">
        <v>45327</v>
      </c>
      <c r="O479" s="95" t="s">
        <v>452</v>
      </c>
      <c r="P479" s="131" t="s">
        <v>2052</v>
      </c>
      <c r="Q479" s="381"/>
      <c r="R479" s="381"/>
      <c r="S479" s="381"/>
    </row>
    <row r="480" spans="1:19" ht="35.15" customHeight="1" x14ac:dyDescent="0.25">
      <c r="A480" s="389">
        <f>IF(B480="","",ROW()-ROW($A$3)+'Diário 1º PA'!$P$1)</f>
        <v>750</v>
      </c>
      <c r="B480" s="151">
        <v>45349</v>
      </c>
      <c r="C480" s="390">
        <v>45323</v>
      </c>
      <c r="D480" s="98" t="s">
        <v>94</v>
      </c>
      <c r="E480" s="391" t="s">
        <v>199</v>
      </c>
      <c r="F480" s="174">
        <v>414.2</v>
      </c>
      <c r="G480" s="98" t="s">
        <v>2030</v>
      </c>
      <c r="H480" s="98" t="s">
        <v>118</v>
      </c>
      <c r="I480" s="95" t="s">
        <v>2054</v>
      </c>
      <c r="J480" s="131" t="s">
        <v>1494</v>
      </c>
      <c r="K480" s="131" t="s">
        <v>1114</v>
      </c>
      <c r="L480" s="132" t="s">
        <v>1534</v>
      </c>
      <c r="M480" s="131">
        <v>30</v>
      </c>
      <c r="N480" s="134">
        <v>45348</v>
      </c>
      <c r="O480" s="95" t="s">
        <v>452</v>
      </c>
      <c r="P480" s="131" t="s">
        <v>1494</v>
      </c>
      <c r="Q480" s="381"/>
      <c r="R480" s="381"/>
      <c r="S480" s="381"/>
    </row>
    <row r="481" spans="1:19" ht="35.15" customHeight="1" x14ac:dyDescent="0.25">
      <c r="A481" s="389">
        <f>IF(B481="","",ROW()-ROW($A$3)+'Diário 1º PA'!$P$1)</f>
        <v>751</v>
      </c>
      <c r="B481" s="151">
        <v>45349</v>
      </c>
      <c r="C481" s="393">
        <v>45292</v>
      </c>
      <c r="D481" s="95" t="s">
        <v>105</v>
      </c>
      <c r="E481" s="391" t="s">
        <v>227</v>
      </c>
      <c r="F481" s="174">
        <v>1482.48</v>
      </c>
      <c r="G481" s="363" t="s">
        <v>1270</v>
      </c>
      <c r="H481" s="98" t="s">
        <v>127</v>
      </c>
      <c r="I481" s="95" t="s">
        <v>1635</v>
      </c>
      <c r="J481" s="131" t="s">
        <v>1414</v>
      </c>
      <c r="K481" s="131" t="s">
        <v>1540</v>
      </c>
      <c r="L481" s="132" t="s">
        <v>1081</v>
      </c>
      <c r="M481" s="133">
        <v>117790149</v>
      </c>
      <c r="N481" s="134">
        <v>45349</v>
      </c>
      <c r="O481" s="95" t="s">
        <v>452</v>
      </c>
      <c r="P481" s="131" t="s">
        <v>1414</v>
      </c>
      <c r="Q481" s="381"/>
      <c r="R481" s="381"/>
      <c r="S481" s="381"/>
    </row>
    <row r="482" spans="1:19" ht="35.15" customHeight="1" x14ac:dyDescent="0.25">
      <c r="A482" s="389">
        <f>IF(B482="","",ROW()-ROW($A$3)+'Diário 1º PA'!$P$1)</f>
        <v>752</v>
      </c>
      <c r="B482" s="151">
        <v>45349</v>
      </c>
      <c r="C482" s="390">
        <v>45323</v>
      </c>
      <c r="D482" s="98" t="s">
        <v>94</v>
      </c>
      <c r="E482" s="391" t="s">
        <v>188</v>
      </c>
      <c r="F482" s="174">
        <v>184.42</v>
      </c>
      <c r="G482" s="363" t="s">
        <v>2055</v>
      </c>
      <c r="H482" s="98" t="s">
        <v>137</v>
      </c>
      <c r="I482" s="95" t="s">
        <v>1152</v>
      </c>
      <c r="J482" s="131" t="s">
        <v>79</v>
      </c>
      <c r="K482" s="131" t="s">
        <v>1540</v>
      </c>
      <c r="L482" s="132" t="s">
        <v>2056</v>
      </c>
      <c r="M482" s="131" t="s">
        <v>2057</v>
      </c>
      <c r="N482" s="134">
        <v>45352</v>
      </c>
      <c r="O482" s="95" t="s">
        <v>452</v>
      </c>
      <c r="P482" s="131" t="s">
        <v>79</v>
      </c>
      <c r="Q482" s="381"/>
      <c r="R482" s="381"/>
      <c r="S482" s="381"/>
    </row>
    <row r="483" spans="1:19" ht="35.15" customHeight="1" x14ac:dyDescent="0.25">
      <c r="A483" s="389">
        <f>IF(B483="","",ROW()-ROW($A$3)+'Diário 1º PA'!$P$1)</f>
        <v>753</v>
      </c>
      <c r="B483" s="151">
        <v>45349</v>
      </c>
      <c r="C483" s="390">
        <v>45323</v>
      </c>
      <c r="D483" s="98" t="s">
        <v>94</v>
      </c>
      <c r="E483" s="391" t="s">
        <v>199</v>
      </c>
      <c r="F483" s="174">
        <v>285</v>
      </c>
      <c r="G483" s="363" t="s">
        <v>2030</v>
      </c>
      <c r="H483" s="98" t="s">
        <v>119</v>
      </c>
      <c r="I483" s="95" t="s">
        <v>2049</v>
      </c>
      <c r="J483" s="131" t="s">
        <v>1088</v>
      </c>
      <c r="K483" s="131" t="s">
        <v>1540</v>
      </c>
      <c r="L483" s="132" t="s">
        <v>1081</v>
      </c>
      <c r="M483" s="131">
        <v>2545180</v>
      </c>
      <c r="N483" s="134">
        <v>45368</v>
      </c>
      <c r="O483" s="95" t="s">
        <v>452</v>
      </c>
      <c r="P483" s="131" t="s">
        <v>1088</v>
      </c>
      <c r="Q483" s="381"/>
      <c r="R483" s="381"/>
      <c r="S483" s="381"/>
    </row>
    <row r="484" spans="1:19" ht="35.15" customHeight="1" x14ac:dyDescent="0.25">
      <c r="A484" s="389">
        <f>IF(B484="","",ROW()-ROW($A$3)+'Diário 1º PA'!$P$1)</f>
        <v>754</v>
      </c>
      <c r="B484" s="151">
        <v>45349</v>
      </c>
      <c r="C484" s="390">
        <v>45323</v>
      </c>
      <c r="D484" s="98" t="s">
        <v>94</v>
      </c>
      <c r="E484" s="391" t="s">
        <v>199</v>
      </c>
      <c r="F484" s="174">
        <v>1080</v>
      </c>
      <c r="G484" s="363" t="s">
        <v>2030</v>
      </c>
      <c r="H484" s="98" t="s">
        <v>119</v>
      </c>
      <c r="I484" s="95" t="s">
        <v>2049</v>
      </c>
      <c r="J484" s="131" t="s">
        <v>1088</v>
      </c>
      <c r="K484" s="131" t="s">
        <v>1540</v>
      </c>
      <c r="L484" s="132" t="s">
        <v>1081</v>
      </c>
      <c r="M484" s="131">
        <v>2545170</v>
      </c>
      <c r="N484" s="134">
        <v>45368</v>
      </c>
      <c r="O484" s="95" t="s">
        <v>452</v>
      </c>
      <c r="P484" s="131" t="s">
        <v>1088</v>
      </c>
      <c r="Q484" s="381"/>
      <c r="R484" s="381"/>
      <c r="S484" s="381"/>
    </row>
    <row r="485" spans="1:19" ht="35.15" customHeight="1" x14ac:dyDescent="0.25">
      <c r="A485" s="389">
        <f>IF(B485="","",ROW()-ROW($A$3)+'Diário 1º PA'!$P$1)</f>
        <v>755</v>
      </c>
      <c r="B485" s="151">
        <v>45349</v>
      </c>
      <c r="C485" s="390">
        <v>45323</v>
      </c>
      <c r="D485" s="98" t="s">
        <v>94</v>
      </c>
      <c r="E485" s="391" t="s">
        <v>199</v>
      </c>
      <c r="F485" s="174">
        <v>142.5</v>
      </c>
      <c r="G485" s="98" t="s">
        <v>2030</v>
      </c>
      <c r="H485" s="98" t="s">
        <v>120</v>
      </c>
      <c r="I485" s="95" t="s">
        <v>2049</v>
      </c>
      <c r="J485" s="131" t="s">
        <v>1088</v>
      </c>
      <c r="K485" s="131" t="s">
        <v>1540</v>
      </c>
      <c r="L485" s="132" t="s">
        <v>1081</v>
      </c>
      <c r="M485" s="131">
        <v>2545157</v>
      </c>
      <c r="N485" s="134">
        <v>45368</v>
      </c>
      <c r="O485" s="95" t="s">
        <v>452</v>
      </c>
      <c r="P485" s="131" t="s">
        <v>1088</v>
      </c>
      <c r="Q485" s="381"/>
      <c r="R485" s="381"/>
      <c r="S485" s="381"/>
    </row>
    <row r="486" spans="1:19" ht="35.15" customHeight="1" x14ac:dyDescent="0.25">
      <c r="A486" s="389">
        <f>IF(B486="","",ROW()-ROW($A$3)+'Diário 1º PA'!$P$1)</f>
        <v>756</v>
      </c>
      <c r="B486" s="151">
        <v>45349</v>
      </c>
      <c r="C486" s="390">
        <v>45292</v>
      </c>
      <c r="D486" s="98" t="s">
        <v>105</v>
      </c>
      <c r="E486" s="391" t="s">
        <v>227</v>
      </c>
      <c r="F486" s="174">
        <v>434.56</v>
      </c>
      <c r="G486" s="363" t="s">
        <v>1270</v>
      </c>
      <c r="H486" s="98" t="s">
        <v>118</v>
      </c>
      <c r="I486" s="95" t="s">
        <v>1635</v>
      </c>
      <c r="J486" s="131" t="s">
        <v>1414</v>
      </c>
      <c r="K486" s="131" t="s">
        <v>1540</v>
      </c>
      <c r="L486" s="132" t="s">
        <v>1081</v>
      </c>
      <c r="M486" s="131">
        <v>110721852</v>
      </c>
      <c r="N486" s="134">
        <v>45349</v>
      </c>
      <c r="O486" s="95" t="s">
        <v>452</v>
      </c>
      <c r="P486" s="131" t="s">
        <v>1414</v>
      </c>
      <c r="Q486" s="381"/>
      <c r="R486" s="381"/>
      <c r="S486" s="381"/>
    </row>
    <row r="487" spans="1:19" ht="35.15" customHeight="1" x14ac:dyDescent="0.25">
      <c r="A487" s="389">
        <f>IF(B487="","",ROW()-ROW($A$3)+'Diário 1º PA'!$P$1)</f>
        <v>757</v>
      </c>
      <c r="B487" s="151">
        <v>45349</v>
      </c>
      <c r="C487" s="390">
        <v>45323</v>
      </c>
      <c r="D487" s="95" t="s">
        <v>105</v>
      </c>
      <c r="E487" s="391" t="s">
        <v>337</v>
      </c>
      <c r="F487" s="174">
        <v>25305</v>
      </c>
      <c r="G487" s="95" t="s">
        <v>2058</v>
      </c>
      <c r="H487" s="98" t="s">
        <v>117</v>
      </c>
      <c r="I487" s="95" t="s">
        <v>1609</v>
      </c>
      <c r="J487" s="131" t="s">
        <v>1085</v>
      </c>
      <c r="K487" s="131" t="s">
        <v>1933</v>
      </c>
      <c r="L487" s="132" t="s">
        <v>1534</v>
      </c>
      <c r="M487" s="131">
        <v>89937</v>
      </c>
      <c r="N487" s="134">
        <v>45350</v>
      </c>
      <c r="O487" s="95" t="s">
        <v>452</v>
      </c>
      <c r="P487" s="131" t="s">
        <v>1085</v>
      </c>
      <c r="Q487" s="381"/>
      <c r="R487" s="381"/>
      <c r="S487" s="381"/>
    </row>
    <row r="488" spans="1:19" ht="35.15" customHeight="1" x14ac:dyDescent="0.25">
      <c r="A488" s="389">
        <f>IF(B488="","",ROW()-ROW($A$3)+'Diário 1º PA'!$P$1)</f>
        <v>758</v>
      </c>
      <c r="B488" s="151">
        <v>45349</v>
      </c>
      <c r="C488" s="390">
        <v>45323</v>
      </c>
      <c r="D488" s="95" t="s">
        <v>105</v>
      </c>
      <c r="E488" s="391" t="s">
        <v>283</v>
      </c>
      <c r="F488" s="174">
        <v>12</v>
      </c>
      <c r="G488" s="95" t="s">
        <v>2059</v>
      </c>
      <c r="H488" s="98" t="s">
        <v>118</v>
      </c>
      <c r="I488" s="95" t="s">
        <v>117</v>
      </c>
      <c r="J488" s="131" t="s">
        <v>79</v>
      </c>
      <c r="K488" s="131" t="s">
        <v>1558</v>
      </c>
      <c r="L488" s="132" t="s">
        <v>117</v>
      </c>
      <c r="M488" s="131" t="s">
        <v>117</v>
      </c>
      <c r="N488" s="134" t="s">
        <v>117</v>
      </c>
      <c r="O488" s="95" t="s">
        <v>452</v>
      </c>
      <c r="P488" s="131" t="s">
        <v>79</v>
      </c>
      <c r="Q488" s="381"/>
      <c r="R488" s="381"/>
      <c r="S488" s="381"/>
    </row>
    <row r="489" spans="1:19" ht="35.15" customHeight="1" x14ac:dyDescent="0.25">
      <c r="A489" s="389">
        <f>IF(B489="","",ROW()-ROW($A$3)+'Diário 1º PA'!$P$1)</f>
        <v>759</v>
      </c>
      <c r="B489" s="151">
        <v>45349</v>
      </c>
      <c r="C489" s="393">
        <v>45323</v>
      </c>
      <c r="D489" s="95" t="s">
        <v>105</v>
      </c>
      <c r="E489" s="391" t="s">
        <v>283</v>
      </c>
      <c r="F489" s="174">
        <v>1</v>
      </c>
      <c r="G489" s="363" t="s">
        <v>2060</v>
      </c>
      <c r="H489" s="98" t="s">
        <v>118</v>
      </c>
      <c r="I489" s="95" t="s">
        <v>117</v>
      </c>
      <c r="J489" s="131" t="s">
        <v>79</v>
      </c>
      <c r="K489" s="131" t="s">
        <v>1558</v>
      </c>
      <c r="L489" s="132" t="s">
        <v>117</v>
      </c>
      <c r="M489" s="131" t="s">
        <v>117</v>
      </c>
      <c r="N489" s="134" t="s">
        <v>117</v>
      </c>
      <c r="O489" s="95" t="s">
        <v>452</v>
      </c>
      <c r="P489" s="131" t="s">
        <v>79</v>
      </c>
      <c r="Q489" s="381"/>
      <c r="R489" s="381"/>
      <c r="S489" s="381"/>
    </row>
    <row r="490" spans="1:19" ht="35.15" customHeight="1" x14ac:dyDescent="0.25">
      <c r="A490" s="389">
        <f>IF(B490="","",ROW()-ROW($A$3)+'Diário 1º PA'!$P$1)</f>
        <v>760</v>
      </c>
      <c r="B490" s="151">
        <v>45350</v>
      </c>
      <c r="C490" s="390">
        <v>45323</v>
      </c>
      <c r="D490" s="98" t="s">
        <v>94</v>
      </c>
      <c r="E490" s="391" t="s">
        <v>190</v>
      </c>
      <c r="F490" s="174">
        <v>342</v>
      </c>
      <c r="G490" s="392" t="s">
        <v>2061</v>
      </c>
      <c r="H490" s="98" t="s">
        <v>118</v>
      </c>
      <c r="I490" s="95" t="s">
        <v>1713</v>
      </c>
      <c r="J490" s="131" t="s">
        <v>1714</v>
      </c>
      <c r="K490" s="131" t="s">
        <v>1540</v>
      </c>
      <c r="L490" s="132" t="s">
        <v>1081</v>
      </c>
      <c r="M490" s="131" t="s">
        <v>2062</v>
      </c>
      <c r="N490" s="134">
        <v>45350</v>
      </c>
      <c r="O490" s="95" t="s">
        <v>452</v>
      </c>
      <c r="P490" s="131" t="s">
        <v>1714</v>
      </c>
      <c r="Q490" s="381"/>
      <c r="R490" s="381"/>
      <c r="S490" s="381"/>
    </row>
    <row r="491" spans="1:19" ht="35.15" customHeight="1" x14ac:dyDescent="0.25">
      <c r="A491" s="389">
        <f>IF(B491="","",ROW()-ROW($A$3)+'Diário 1º PA'!$P$1)</f>
        <v>761</v>
      </c>
      <c r="B491" s="151">
        <v>45350</v>
      </c>
      <c r="C491" s="390">
        <v>45323</v>
      </c>
      <c r="D491" s="98" t="s">
        <v>94</v>
      </c>
      <c r="E491" s="391" t="s">
        <v>190</v>
      </c>
      <c r="F491" s="174">
        <v>462.93</v>
      </c>
      <c r="G491" s="392" t="s">
        <v>1771</v>
      </c>
      <c r="H491" s="98" t="s">
        <v>126</v>
      </c>
      <c r="I491" s="95" t="s">
        <v>1444</v>
      </c>
      <c r="J491" s="131" t="s">
        <v>1446</v>
      </c>
      <c r="K491" s="131" t="s">
        <v>1540</v>
      </c>
      <c r="L491" s="132" t="s">
        <v>1081</v>
      </c>
      <c r="M491" s="131" t="s">
        <v>2063</v>
      </c>
      <c r="N491" s="134">
        <v>45350</v>
      </c>
      <c r="O491" s="95" t="s">
        <v>452</v>
      </c>
      <c r="P491" s="131" t="s">
        <v>1446</v>
      </c>
      <c r="Q491" s="381"/>
      <c r="R491" s="381"/>
      <c r="S491" s="381"/>
    </row>
    <row r="492" spans="1:19" ht="35.15" customHeight="1" x14ac:dyDescent="0.25">
      <c r="A492" s="389">
        <f>IF(B492="","",ROW()-ROW($A$3)+'Diário 1º PA'!$P$1)</f>
        <v>762</v>
      </c>
      <c r="B492" s="151">
        <v>45350</v>
      </c>
      <c r="C492" s="390">
        <v>45323</v>
      </c>
      <c r="D492" s="98" t="s">
        <v>94</v>
      </c>
      <c r="E492" s="391" t="s">
        <v>190</v>
      </c>
      <c r="F492" s="174">
        <v>462.93</v>
      </c>
      <c r="G492" s="392" t="s">
        <v>1771</v>
      </c>
      <c r="H492" s="98" t="s">
        <v>127</v>
      </c>
      <c r="I492" s="95" t="s">
        <v>1444</v>
      </c>
      <c r="J492" s="131" t="s">
        <v>1446</v>
      </c>
      <c r="K492" s="131" t="s">
        <v>1540</v>
      </c>
      <c r="L492" s="132" t="s">
        <v>1081</v>
      </c>
      <c r="M492" s="131" t="s">
        <v>2064</v>
      </c>
      <c r="N492" s="134">
        <v>45350</v>
      </c>
      <c r="O492" s="95" t="s">
        <v>452</v>
      </c>
      <c r="P492" s="131" t="s">
        <v>1446</v>
      </c>
      <c r="Q492" s="381"/>
      <c r="R492" s="381"/>
      <c r="S492" s="381"/>
    </row>
    <row r="493" spans="1:19" ht="35.15" customHeight="1" x14ac:dyDescent="0.25">
      <c r="A493" s="389">
        <f>IF(B493="","",ROW()-ROW($A$3)+'Diário 1º PA'!$P$1)</f>
        <v>763</v>
      </c>
      <c r="B493" s="151">
        <v>45350</v>
      </c>
      <c r="C493" s="390">
        <v>45323</v>
      </c>
      <c r="D493" s="98" t="s">
        <v>94</v>
      </c>
      <c r="E493" s="391" t="s">
        <v>190</v>
      </c>
      <c r="F493" s="174">
        <v>326.77999999999997</v>
      </c>
      <c r="G493" s="392" t="s">
        <v>1771</v>
      </c>
      <c r="H493" s="98" t="s">
        <v>125</v>
      </c>
      <c r="I493" s="95" t="s">
        <v>1444</v>
      </c>
      <c r="J493" s="131" t="s">
        <v>1446</v>
      </c>
      <c r="K493" s="131" t="s">
        <v>1540</v>
      </c>
      <c r="L493" s="132" t="s">
        <v>1081</v>
      </c>
      <c r="M493" s="131" t="s">
        <v>2065</v>
      </c>
      <c r="N493" s="134">
        <v>45350</v>
      </c>
      <c r="O493" s="95" t="s">
        <v>452</v>
      </c>
      <c r="P493" s="131" t="s">
        <v>1446</v>
      </c>
      <c r="Q493" s="381"/>
      <c r="R493" s="381"/>
      <c r="S493" s="381"/>
    </row>
    <row r="494" spans="1:19" ht="35.15" customHeight="1" x14ac:dyDescent="0.25">
      <c r="A494" s="389">
        <f>IF(B494="","",ROW()-ROW($A$3)+'Diário 1º PA'!$P$1)</f>
        <v>764</v>
      </c>
      <c r="B494" s="151">
        <v>45350</v>
      </c>
      <c r="C494" s="390">
        <v>45323</v>
      </c>
      <c r="D494" s="98" t="s">
        <v>94</v>
      </c>
      <c r="E494" s="391" t="s">
        <v>190</v>
      </c>
      <c r="F494" s="174">
        <v>490.18</v>
      </c>
      <c r="G494" s="363" t="s">
        <v>1771</v>
      </c>
      <c r="H494" s="98" t="s">
        <v>129</v>
      </c>
      <c r="I494" s="95" t="s">
        <v>1444</v>
      </c>
      <c r="J494" s="131" t="s">
        <v>1446</v>
      </c>
      <c r="K494" s="131" t="s">
        <v>1540</v>
      </c>
      <c r="L494" s="132" t="s">
        <v>1081</v>
      </c>
      <c r="M494" s="131" t="s">
        <v>2066</v>
      </c>
      <c r="N494" s="134">
        <v>45350</v>
      </c>
      <c r="O494" s="95" t="s">
        <v>452</v>
      </c>
      <c r="P494" s="131" t="s">
        <v>1446</v>
      </c>
      <c r="Q494" s="381"/>
      <c r="R494" s="381"/>
      <c r="S494" s="381"/>
    </row>
    <row r="495" spans="1:19" ht="35.15" customHeight="1" x14ac:dyDescent="0.25">
      <c r="A495" s="389">
        <f>IF(B495="","",ROW()-ROW($A$3)+'Diário 1º PA'!$P$1)</f>
        <v>765</v>
      </c>
      <c r="B495" s="151">
        <v>45350</v>
      </c>
      <c r="C495" s="390">
        <v>45323</v>
      </c>
      <c r="D495" s="98" t="s">
        <v>105</v>
      </c>
      <c r="E495" s="391" t="s">
        <v>225</v>
      </c>
      <c r="F495" s="174">
        <v>507.98</v>
      </c>
      <c r="G495" s="392" t="s">
        <v>2067</v>
      </c>
      <c r="H495" s="98" t="s">
        <v>123</v>
      </c>
      <c r="I495" s="95" t="s">
        <v>1450</v>
      </c>
      <c r="J495" s="131" t="s">
        <v>1091</v>
      </c>
      <c r="K495" s="131" t="s">
        <v>1540</v>
      </c>
      <c r="L495" s="132" t="s">
        <v>1081</v>
      </c>
      <c r="M495" s="131">
        <v>75293018</v>
      </c>
      <c r="N495" s="134">
        <v>45350</v>
      </c>
      <c r="O495" s="95" t="s">
        <v>452</v>
      </c>
      <c r="P495" s="131" t="s">
        <v>1091</v>
      </c>
      <c r="Q495" s="381"/>
      <c r="R495" s="381"/>
      <c r="S495" s="381"/>
    </row>
    <row r="496" spans="1:19" ht="35.15" customHeight="1" x14ac:dyDescent="0.25">
      <c r="A496" s="389">
        <f>IF(B496="","",ROW()-ROW($A$3)+'Diário 1º PA'!$P$1)</f>
        <v>766</v>
      </c>
      <c r="B496" s="151">
        <v>45350</v>
      </c>
      <c r="C496" s="390">
        <v>45323</v>
      </c>
      <c r="D496" s="98" t="s">
        <v>94</v>
      </c>
      <c r="E496" s="391" t="s">
        <v>190</v>
      </c>
      <c r="F496" s="174">
        <v>429.3</v>
      </c>
      <c r="G496" s="392" t="s">
        <v>1771</v>
      </c>
      <c r="H496" s="98" t="s">
        <v>122</v>
      </c>
      <c r="I496" s="95" t="s">
        <v>1444</v>
      </c>
      <c r="J496" s="131" t="s">
        <v>1446</v>
      </c>
      <c r="K496" s="131" t="s">
        <v>1540</v>
      </c>
      <c r="L496" s="132" t="s">
        <v>1081</v>
      </c>
      <c r="M496" s="131" t="s">
        <v>2068</v>
      </c>
      <c r="N496" s="134">
        <v>45350</v>
      </c>
      <c r="O496" s="95" t="s">
        <v>452</v>
      </c>
      <c r="P496" s="131" t="s">
        <v>1446</v>
      </c>
      <c r="Q496" s="381"/>
      <c r="R496" s="381"/>
      <c r="S496" s="381"/>
    </row>
    <row r="497" spans="1:19" ht="35.15" customHeight="1" x14ac:dyDescent="0.25">
      <c r="A497" s="389">
        <f>IF(B497="","",ROW()-ROW($A$3)+'Diário 1º PA'!$P$1)</f>
        <v>767</v>
      </c>
      <c r="B497" s="151">
        <v>45350</v>
      </c>
      <c r="C497" s="390">
        <v>45323</v>
      </c>
      <c r="D497" s="98" t="s">
        <v>94</v>
      </c>
      <c r="E497" s="391" t="s">
        <v>190</v>
      </c>
      <c r="F497" s="174">
        <v>360.61</v>
      </c>
      <c r="G497" s="392" t="s">
        <v>1771</v>
      </c>
      <c r="H497" s="98" t="s">
        <v>123</v>
      </c>
      <c r="I497" s="95" t="s">
        <v>1444</v>
      </c>
      <c r="J497" s="131" t="s">
        <v>1446</v>
      </c>
      <c r="K497" s="131" t="s">
        <v>1540</v>
      </c>
      <c r="L497" s="132" t="s">
        <v>1081</v>
      </c>
      <c r="M497" s="131" t="s">
        <v>2069</v>
      </c>
      <c r="N497" s="134">
        <v>45350</v>
      </c>
      <c r="O497" s="95" t="s">
        <v>452</v>
      </c>
      <c r="P497" s="131" t="s">
        <v>1446</v>
      </c>
      <c r="Q497" s="381"/>
      <c r="R497" s="381"/>
      <c r="S497" s="381"/>
    </row>
    <row r="498" spans="1:19" ht="35.15" customHeight="1" x14ac:dyDescent="0.25">
      <c r="A498" s="389">
        <f>IF(B498="","",ROW()-ROW($A$3)+'Diário 1º PA'!$P$1)</f>
        <v>768</v>
      </c>
      <c r="B498" s="151">
        <v>45350</v>
      </c>
      <c r="C498" s="390">
        <v>45323</v>
      </c>
      <c r="D498" s="98" t="s">
        <v>94</v>
      </c>
      <c r="E498" s="391" t="s">
        <v>190</v>
      </c>
      <c r="F498" s="174">
        <v>286.58</v>
      </c>
      <c r="G498" s="363" t="s">
        <v>1771</v>
      </c>
      <c r="H498" s="98" t="s">
        <v>124</v>
      </c>
      <c r="I498" s="95" t="s">
        <v>1444</v>
      </c>
      <c r="J498" s="131" t="s">
        <v>1446</v>
      </c>
      <c r="K498" s="131" t="s">
        <v>1540</v>
      </c>
      <c r="L498" s="132" t="s">
        <v>1081</v>
      </c>
      <c r="M498" s="131" t="s">
        <v>2070</v>
      </c>
      <c r="N498" s="134">
        <v>45350</v>
      </c>
      <c r="O498" s="95" t="s">
        <v>452</v>
      </c>
      <c r="P498" s="131" t="s">
        <v>1446</v>
      </c>
      <c r="Q498" s="381"/>
      <c r="R498" s="381"/>
      <c r="S498" s="381"/>
    </row>
    <row r="499" spans="1:19" ht="35.15" customHeight="1" x14ac:dyDescent="0.25">
      <c r="A499" s="389">
        <f>IF(B499="","",ROW()-ROW($A$3)+'Diário 1º PA'!$P$1)</f>
        <v>769</v>
      </c>
      <c r="B499" s="151">
        <v>45350</v>
      </c>
      <c r="C499" s="390">
        <v>45323</v>
      </c>
      <c r="D499" s="98" t="s">
        <v>94</v>
      </c>
      <c r="E499" s="391" t="s">
        <v>199</v>
      </c>
      <c r="F499" s="174">
        <v>953.89</v>
      </c>
      <c r="G499" s="363" t="s">
        <v>2030</v>
      </c>
      <c r="H499" s="98" t="s">
        <v>130</v>
      </c>
      <c r="I499" s="95" t="s">
        <v>1576</v>
      </c>
      <c r="J499" s="131" t="s">
        <v>1082</v>
      </c>
      <c r="K499" s="131" t="s">
        <v>1540</v>
      </c>
      <c r="L499" s="132" t="s">
        <v>1081</v>
      </c>
      <c r="M499" s="131">
        <v>3954558</v>
      </c>
      <c r="N499" s="134">
        <v>45363</v>
      </c>
      <c r="O499" s="95" t="s">
        <v>452</v>
      </c>
      <c r="P499" s="131" t="s">
        <v>1082</v>
      </c>
      <c r="Q499" s="381"/>
      <c r="R499" s="381"/>
      <c r="S499" s="381"/>
    </row>
    <row r="500" spans="1:19" ht="35.15" customHeight="1" x14ac:dyDescent="0.25">
      <c r="A500" s="389">
        <f>IF(B500="","",ROW()-ROW($A$3)+'Diário 1º PA'!$P$1)</f>
        <v>770</v>
      </c>
      <c r="B500" s="151">
        <v>45350</v>
      </c>
      <c r="C500" s="390">
        <v>45323</v>
      </c>
      <c r="D500" s="98" t="s">
        <v>105</v>
      </c>
      <c r="E500" s="391" t="s">
        <v>287</v>
      </c>
      <c r="F500" s="174">
        <v>642.51</v>
      </c>
      <c r="G500" s="98" t="s">
        <v>2071</v>
      </c>
      <c r="H500" s="98" t="s">
        <v>135</v>
      </c>
      <c r="I500" s="95" t="s">
        <v>2072</v>
      </c>
      <c r="J500" s="131" t="s">
        <v>2073</v>
      </c>
      <c r="K500" s="131" t="s">
        <v>1540</v>
      </c>
      <c r="L500" s="132" t="s">
        <v>1439</v>
      </c>
      <c r="M500" s="131">
        <v>509296</v>
      </c>
      <c r="N500" s="134">
        <v>45382</v>
      </c>
      <c r="O500" s="95" t="s">
        <v>452</v>
      </c>
      <c r="P500" s="131" t="s">
        <v>2073</v>
      </c>
      <c r="Q500" s="381"/>
      <c r="R500" s="381"/>
      <c r="S500" s="381"/>
    </row>
    <row r="501" spans="1:19" ht="35.15" customHeight="1" x14ac:dyDescent="0.25">
      <c r="A501" s="389">
        <f>IF(B501="","",ROW()-ROW($A$3)+'Diário 1º PA'!$P$1)</f>
        <v>771</v>
      </c>
      <c r="B501" s="151">
        <v>45350</v>
      </c>
      <c r="C501" s="390">
        <v>45292</v>
      </c>
      <c r="D501" s="98" t="s">
        <v>105</v>
      </c>
      <c r="E501" s="391" t="s">
        <v>219</v>
      </c>
      <c r="F501" s="174">
        <v>7954.16</v>
      </c>
      <c r="G501" s="363" t="s">
        <v>2074</v>
      </c>
      <c r="H501" s="98" t="s">
        <v>127</v>
      </c>
      <c r="I501" s="95" t="s">
        <v>1479</v>
      </c>
      <c r="J501" s="131" t="s">
        <v>1480</v>
      </c>
      <c r="K501" s="131" t="s">
        <v>1540</v>
      </c>
      <c r="L501" s="132" t="s">
        <v>1081</v>
      </c>
      <c r="M501" s="131">
        <v>52898</v>
      </c>
      <c r="N501" s="134">
        <v>45351</v>
      </c>
      <c r="O501" s="95" t="s">
        <v>452</v>
      </c>
      <c r="P501" s="131" t="s">
        <v>1480</v>
      </c>
      <c r="Q501" s="381"/>
      <c r="R501" s="381"/>
      <c r="S501" s="381"/>
    </row>
    <row r="502" spans="1:19" ht="35.15" customHeight="1" x14ac:dyDescent="0.25">
      <c r="A502" s="389">
        <f>IF(B502="","",ROW()-ROW($A$3)+'Diário 1º PA'!$P$1)</f>
        <v>772</v>
      </c>
      <c r="B502" s="151">
        <v>45350</v>
      </c>
      <c r="C502" s="390">
        <v>45323</v>
      </c>
      <c r="D502" s="98" t="s">
        <v>105</v>
      </c>
      <c r="E502" s="391" t="s">
        <v>339</v>
      </c>
      <c r="F502" s="174">
        <v>2370.87</v>
      </c>
      <c r="G502" s="363" t="s">
        <v>2075</v>
      </c>
      <c r="H502" s="98" t="s">
        <v>118</v>
      </c>
      <c r="I502" s="95" t="s">
        <v>2076</v>
      </c>
      <c r="J502" s="131" t="s">
        <v>2077</v>
      </c>
      <c r="K502" s="131" t="s">
        <v>1540</v>
      </c>
      <c r="L502" s="132" t="s">
        <v>1081</v>
      </c>
      <c r="M502" s="131">
        <v>25700</v>
      </c>
      <c r="N502" s="134">
        <v>45348</v>
      </c>
      <c r="O502" s="95" t="s">
        <v>452</v>
      </c>
      <c r="P502" s="131" t="s">
        <v>2077</v>
      </c>
      <c r="Q502" s="381"/>
      <c r="R502" s="381"/>
      <c r="S502" s="381"/>
    </row>
    <row r="503" spans="1:19" ht="35.15" customHeight="1" x14ac:dyDescent="0.25">
      <c r="A503" s="389">
        <f>IF(B503="","",ROW()-ROW($A$3)+'Diário 1º PA'!$P$1)</f>
        <v>773</v>
      </c>
      <c r="B503" s="151">
        <v>45350</v>
      </c>
      <c r="C503" s="390">
        <v>45323</v>
      </c>
      <c r="D503" s="98" t="s">
        <v>94</v>
      </c>
      <c r="E503" s="391" t="s">
        <v>199</v>
      </c>
      <c r="F503" s="174">
        <v>606</v>
      </c>
      <c r="G503" s="363" t="s">
        <v>2030</v>
      </c>
      <c r="H503" s="98" t="s">
        <v>130</v>
      </c>
      <c r="I503" s="95" t="s">
        <v>1609</v>
      </c>
      <c r="J503" s="131" t="s">
        <v>1085</v>
      </c>
      <c r="K503" s="131" t="s">
        <v>1540</v>
      </c>
      <c r="L503" s="132" t="s">
        <v>1081</v>
      </c>
      <c r="M503" s="131" t="s">
        <v>2078</v>
      </c>
      <c r="N503" s="134">
        <v>45363</v>
      </c>
      <c r="O503" s="95" t="s">
        <v>452</v>
      </c>
      <c r="P503" s="131" t="s">
        <v>1085</v>
      </c>
      <c r="Q503" s="381"/>
      <c r="R503" s="381"/>
      <c r="S503" s="381"/>
    </row>
    <row r="504" spans="1:19" ht="35.15" customHeight="1" x14ac:dyDescent="0.25">
      <c r="A504" s="389">
        <f>IF(B504="","",ROW()-ROW($A$3)+'Diário 1º PA'!$P$1)</f>
        <v>774</v>
      </c>
      <c r="B504" s="151">
        <v>45350</v>
      </c>
      <c r="C504" s="390">
        <v>45323</v>
      </c>
      <c r="D504" s="98" t="s">
        <v>94</v>
      </c>
      <c r="E504" s="391" t="s">
        <v>199</v>
      </c>
      <c r="F504" s="174">
        <v>794.26</v>
      </c>
      <c r="G504" s="363" t="s">
        <v>2030</v>
      </c>
      <c r="H504" s="98" t="s">
        <v>130</v>
      </c>
      <c r="I504" s="95" t="s">
        <v>1576</v>
      </c>
      <c r="J504" s="131" t="s">
        <v>1082</v>
      </c>
      <c r="K504" s="131" t="s">
        <v>1540</v>
      </c>
      <c r="L504" s="132" t="s">
        <v>1081</v>
      </c>
      <c r="M504" s="131">
        <v>3954020</v>
      </c>
      <c r="N504" s="134">
        <v>45363</v>
      </c>
      <c r="O504" s="95" t="s">
        <v>452</v>
      </c>
      <c r="P504" s="131" t="s">
        <v>1082</v>
      </c>
      <c r="Q504" s="381"/>
      <c r="R504" s="381"/>
      <c r="S504" s="381"/>
    </row>
    <row r="505" spans="1:19" ht="35.15" customHeight="1" x14ac:dyDescent="0.25">
      <c r="A505" s="389">
        <f>IF(B505="","",ROW()-ROW($A$3)+'Diário 1º PA'!$P$1)</f>
        <v>775</v>
      </c>
      <c r="B505" s="151">
        <v>45350</v>
      </c>
      <c r="C505" s="390">
        <v>45323</v>
      </c>
      <c r="D505" s="98" t="s">
        <v>105</v>
      </c>
      <c r="E505" s="391" t="s">
        <v>359</v>
      </c>
      <c r="F505" s="174">
        <v>25.9</v>
      </c>
      <c r="G505" s="94" t="s">
        <v>1999</v>
      </c>
      <c r="H505" s="98" t="s">
        <v>122</v>
      </c>
      <c r="I505" s="95" t="s">
        <v>1768</v>
      </c>
      <c r="J505" s="131" t="s">
        <v>2000</v>
      </c>
      <c r="K505" s="131" t="s">
        <v>1540</v>
      </c>
      <c r="L505" s="132" t="s">
        <v>1081</v>
      </c>
      <c r="M505" s="131">
        <v>77452153</v>
      </c>
      <c r="N505" s="134">
        <v>45351</v>
      </c>
      <c r="O505" s="95" t="s">
        <v>452</v>
      </c>
      <c r="P505" s="131" t="s">
        <v>2000</v>
      </c>
      <c r="Q505" s="381"/>
      <c r="R505" s="381"/>
      <c r="S505" s="381"/>
    </row>
    <row r="506" spans="1:19" ht="35.15" customHeight="1" x14ac:dyDescent="0.25">
      <c r="A506" s="389">
        <f>IF(B506="","",ROW()-ROW($A$3)+'Diário 1º PA'!$P$1)</f>
        <v>776</v>
      </c>
      <c r="B506" s="151">
        <v>45350</v>
      </c>
      <c r="C506" s="390">
        <v>45323</v>
      </c>
      <c r="D506" s="98" t="s">
        <v>105</v>
      </c>
      <c r="E506" s="391" t="s">
        <v>301</v>
      </c>
      <c r="F506" s="174">
        <v>72.400000000000006</v>
      </c>
      <c r="G506" s="363" t="s">
        <v>2079</v>
      </c>
      <c r="H506" s="98" t="s">
        <v>130</v>
      </c>
      <c r="I506" s="95" t="s">
        <v>2080</v>
      </c>
      <c r="J506" s="131" t="s">
        <v>2081</v>
      </c>
      <c r="K506" s="131" t="s">
        <v>1114</v>
      </c>
      <c r="L506" s="132" t="s">
        <v>1534</v>
      </c>
      <c r="M506" s="131">
        <v>52</v>
      </c>
      <c r="N506" s="134">
        <v>45346</v>
      </c>
      <c r="O506" s="95" t="s">
        <v>452</v>
      </c>
      <c r="P506" s="131" t="s">
        <v>2081</v>
      </c>
      <c r="Q506" s="381"/>
      <c r="R506" s="381"/>
      <c r="S506" s="381"/>
    </row>
    <row r="507" spans="1:19" ht="35.15" customHeight="1" x14ac:dyDescent="0.25">
      <c r="A507" s="389">
        <f>IF(B507="","",ROW()-ROW($A$3)+'Diário 1º PA'!$P$1)</f>
        <v>777</v>
      </c>
      <c r="B507" s="151">
        <v>45350</v>
      </c>
      <c r="C507" s="390">
        <v>45323</v>
      </c>
      <c r="D507" s="95" t="s">
        <v>105</v>
      </c>
      <c r="E507" s="391" t="s">
        <v>295</v>
      </c>
      <c r="F507" s="174">
        <v>591.5</v>
      </c>
      <c r="G507" s="95" t="s">
        <v>1748</v>
      </c>
      <c r="H507" s="98" t="s">
        <v>119</v>
      </c>
      <c r="I507" s="95" t="s">
        <v>2082</v>
      </c>
      <c r="J507" s="131" t="s">
        <v>2083</v>
      </c>
      <c r="K507" s="131" t="s">
        <v>1114</v>
      </c>
      <c r="L507" s="132" t="s">
        <v>1534</v>
      </c>
      <c r="M507" s="131">
        <v>2055</v>
      </c>
      <c r="N507" s="134">
        <v>45349</v>
      </c>
      <c r="O507" s="95" t="s">
        <v>452</v>
      </c>
      <c r="P507" s="131" t="s">
        <v>2083</v>
      </c>
      <c r="Q507" s="381"/>
      <c r="R507" s="381"/>
      <c r="S507" s="381"/>
    </row>
    <row r="508" spans="1:19" ht="35.15" customHeight="1" x14ac:dyDescent="0.25">
      <c r="A508" s="389">
        <f>IF(B508="","",ROW()-ROW($A$3)+'Diário 1º PA'!$P$1)</f>
        <v>778</v>
      </c>
      <c r="B508" s="151">
        <v>45350</v>
      </c>
      <c r="C508" s="390">
        <v>45323</v>
      </c>
      <c r="D508" s="98" t="s">
        <v>105</v>
      </c>
      <c r="E508" s="391" t="s">
        <v>283</v>
      </c>
      <c r="F508" s="174">
        <v>3</v>
      </c>
      <c r="G508" s="95" t="s">
        <v>2059</v>
      </c>
      <c r="H508" s="98" t="s">
        <v>118</v>
      </c>
      <c r="I508" s="95" t="s">
        <v>117</v>
      </c>
      <c r="J508" s="131" t="s">
        <v>79</v>
      </c>
      <c r="K508" s="131" t="s">
        <v>1558</v>
      </c>
      <c r="L508" s="132" t="s">
        <v>117</v>
      </c>
      <c r="M508" s="131" t="s">
        <v>117</v>
      </c>
      <c r="N508" s="134" t="s">
        <v>117</v>
      </c>
      <c r="O508" s="95" t="s">
        <v>452</v>
      </c>
      <c r="P508" s="131" t="s">
        <v>79</v>
      </c>
      <c r="Q508" s="381"/>
      <c r="R508" s="381"/>
      <c r="S508" s="381"/>
    </row>
    <row r="509" spans="1:19" ht="35.15" customHeight="1" x14ac:dyDescent="0.25">
      <c r="A509" s="389">
        <f>IF(B509="","",ROW()-ROW($A$3)+'Diário 1º PA'!$P$1)</f>
        <v>779</v>
      </c>
      <c r="B509" s="151">
        <v>45351</v>
      </c>
      <c r="C509" s="390">
        <v>45323</v>
      </c>
      <c r="D509" s="98" t="s">
        <v>105</v>
      </c>
      <c r="E509" s="391" t="s">
        <v>337</v>
      </c>
      <c r="F509" s="174">
        <v>110.65</v>
      </c>
      <c r="G509" s="95" t="s">
        <v>1185</v>
      </c>
      <c r="H509" s="98" t="s">
        <v>126</v>
      </c>
      <c r="I509" s="95" t="s">
        <v>1529</v>
      </c>
      <c r="J509" s="131" t="s">
        <v>1189</v>
      </c>
      <c r="K509" s="131" t="s">
        <v>1072</v>
      </c>
      <c r="L509" s="132" t="s">
        <v>1530</v>
      </c>
      <c r="M509" s="131">
        <v>5915015</v>
      </c>
      <c r="N509" s="134">
        <v>45355</v>
      </c>
      <c r="O509" s="95" t="s">
        <v>452</v>
      </c>
      <c r="P509" s="131" t="s">
        <v>1189</v>
      </c>
      <c r="Q509" s="381"/>
      <c r="R509" s="381"/>
      <c r="S509" s="381"/>
    </row>
    <row r="510" spans="1:19" ht="35.15" customHeight="1" x14ac:dyDescent="0.25">
      <c r="A510" s="389">
        <f>IF(B510="","",ROW()-ROW($A$3)+'Diário 1º PA'!$P$1)</f>
        <v>780</v>
      </c>
      <c r="B510" s="151">
        <v>45351</v>
      </c>
      <c r="C510" s="390">
        <v>45323</v>
      </c>
      <c r="D510" s="98" t="s">
        <v>105</v>
      </c>
      <c r="E510" s="391" t="s">
        <v>337</v>
      </c>
      <c r="F510" s="174">
        <v>110.65</v>
      </c>
      <c r="G510" s="95" t="s">
        <v>1185</v>
      </c>
      <c r="H510" s="98" t="s">
        <v>126</v>
      </c>
      <c r="I510" s="95" t="s">
        <v>1529</v>
      </c>
      <c r="J510" s="131" t="s">
        <v>1189</v>
      </c>
      <c r="K510" s="131" t="s">
        <v>1072</v>
      </c>
      <c r="L510" s="132" t="s">
        <v>1530</v>
      </c>
      <c r="M510" s="131">
        <v>5915068</v>
      </c>
      <c r="N510" s="134">
        <v>45355</v>
      </c>
      <c r="O510" s="95" t="s">
        <v>452</v>
      </c>
      <c r="P510" s="131" t="s">
        <v>1189</v>
      </c>
      <c r="Q510" s="381"/>
      <c r="R510" s="381"/>
      <c r="S510" s="381"/>
    </row>
    <row r="511" spans="1:19" ht="35.15" customHeight="1" x14ac:dyDescent="0.25">
      <c r="A511" s="389">
        <f>IF(B511="","",ROW()-ROW($A$3)+'Diário 1º PA'!$P$1)</f>
        <v>781</v>
      </c>
      <c r="B511" s="151">
        <v>45351</v>
      </c>
      <c r="C511" s="390">
        <v>45323</v>
      </c>
      <c r="D511" s="98" t="s">
        <v>105</v>
      </c>
      <c r="E511" s="391" t="s">
        <v>337</v>
      </c>
      <c r="F511" s="174">
        <v>118.48</v>
      </c>
      <c r="G511" s="95" t="s">
        <v>1185</v>
      </c>
      <c r="H511" s="98" t="s">
        <v>121</v>
      </c>
      <c r="I511" s="95" t="s">
        <v>1529</v>
      </c>
      <c r="J511" s="131" t="s">
        <v>1189</v>
      </c>
      <c r="K511" s="131" t="s">
        <v>1072</v>
      </c>
      <c r="L511" s="132" t="s">
        <v>1530</v>
      </c>
      <c r="M511" s="131">
        <v>5915039</v>
      </c>
      <c r="N511" s="134">
        <v>45355</v>
      </c>
      <c r="O511" s="95" t="s">
        <v>452</v>
      </c>
      <c r="P511" s="131" t="s">
        <v>1189</v>
      </c>
      <c r="Q511" s="381"/>
      <c r="R511" s="381"/>
      <c r="S511" s="381"/>
    </row>
    <row r="512" spans="1:19" ht="35.15" customHeight="1" x14ac:dyDescent="0.25">
      <c r="A512" s="389">
        <f>IF(B512="","",ROW()-ROW($A$3)+'Diário 1º PA'!$P$1)</f>
        <v>782</v>
      </c>
      <c r="B512" s="151">
        <v>45351</v>
      </c>
      <c r="C512" s="390">
        <v>45323</v>
      </c>
      <c r="D512" s="98" t="s">
        <v>105</v>
      </c>
      <c r="E512" s="391" t="s">
        <v>337</v>
      </c>
      <c r="F512" s="174">
        <v>118.48</v>
      </c>
      <c r="G512" s="363" t="s">
        <v>1185</v>
      </c>
      <c r="H512" s="98" t="s">
        <v>121</v>
      </c>
      <c r="I512" s="95" t="s">
        <v>1529</v>
      </c>
      <c r="J512" s="131" t="s">
        <v>1189</v>
      </c>
      <c r="K512" s="131" t="s">
        <v>1072</v>
      </c>
      <c r="L512" s="132" t="s">
        <v>1530</v>
      </c>
      <c r="M512" s="131">
        <v>5915049</v>
      </c>
      <c r="N512" s="134">
        <v>45355</v>
      </c>
      <c r="O512" s="95" t="s">
        <v>452</v>
      </c>
      <c r="P512" s="131" t="s">
        <v>1189</v>
      </c>
      <c r="Q512" s="381"/>
      <c r="R512" s="381"/>
      <c r="S512" s="381"/>
    </row>
    <row r="513" spans="1:19" ht="35.15" customHeight="1" x14ac:dyDescent="0.25">
      <c r="A513" s="389">
        <f>IF(B513="","",ROW()-ROW($A$3)+'Diário 1º PA'!$P$1)</f>
        <v>783</v>
      </c>
      <c r="B513" s="151">
        <v>45351</v>
      </c>
      <c r="C513" s="390">
        <v>45323</v>
      </c>
      <c r="D513" s="98" t="s">
        <v>105</v>
      </c>
      <c r="E513" s="391" t="s">
        <v>341</v>
      </c>
      <c r="F513" s="174">
        <v>2400</v>
      </c>
      <c r="G513" s="98" t="s">
        <v>2084</v>
      </c>
      <c r="H513" s="98" t="s">
        <v>117</v>
      </c>
      <c r="I513" s="95" t="s">
        <v>1504</v>
      </c>
      <c r="J513" s="131" t="s">
        <v>1505</v>
      </c>
      <c r="K513" s="131" t="s">
        <v>1072</v>
      </c>
      <c r="L513" s="132" t="s">
        <v>1534</v>
      </c>
      <c r="M513" s="131">
        <v>6</v>
      </c>
      <c r="N513" s="134">
        <v>45330</v>
      </c>
      <c r="O513" s="95" t="s">
        <v>452</v>
      </c>
      <c r="P513" s="131" t="s">
        <v>1505</v>
      </c>
      <c r="Q513" s="381"/>
      <c r="R513" s="381"/>
      <c r="S513" s="381"/>
    </row>
    <row r="514" spans="1:19" ht="35.15" customHeight="1" x14ac:dyDescent="0.25">
      <c r="A514" s="389">
        <f>IF(B514="","",ROW()-ROW($A$3)+'Diário 1º PA'!$P$1)</f>
        <v>784</v>
      </c>
      <c r="B514" s="151">
        <v>45351</v>
      </c>
      <c r="C514" s="390">
        <v>45323</v>
      </c>
      <c r="D514" s="98" t="s">
        <v>105</v>
      </c>
      <c r="E514" s="391" t="s">
        <v>219</v>
      </c>
      <c r="F514" s="174">
        <v>1920</v>
      </c>
      <c r="G514" s="98" t="s">
        <v>1596</v>
      </c>
      <c r="H514" s="98" t="s">
        <v>118</v>
      </c>
      <c r="I514" s="95" t="s">
        <v>2085</v>
      </c>
      <c r="J514" s="131" t="s">
        <v>1565</v>
      </c>
      <c r="K514" s="131" t="s">
        <v>1072</v>
      </c>
      <c r="L514" s="132" t="s">
        <v>117</v>
      </c>
      <c r="M514" s="131" t="s">
        <v>117</v>
      </c>
      <c r="N514" s="134" t="s">
        <v>117</v>
      </c>
      <c r="O514" s="95" t="s">
        <v>452</v>
      </c>
      <c r="P514" s="131" t="s">
        <v>2086</v>
      </c>
      <c r="Q514" s="381"/>
      <c r="R514" s="381"/>
      <c r="S514" s="381"/>
    </row>
    <row r="515" spans="1:19" ht="35.15" customHeight="1" x14ac:dyDescent="0.25">
      <c r="A515" s="389">
        <f>IF(B515="","",ROW()-ROW($A$3)+'Diário 1º PA'!$P$1)</f>
        <v>785</v>
      </c>
      <c r="B515" s="151">
        <v>45351</v>
      </c>
      <c r="C515" s="393">
        <v>45323</v>
      </c>
      <c r="D515" s="95" t="s">
        <v>105</v>
      </c>
      <c r="E515" s="391" t="s">
        <v>219</v>
      </c>
      <c r="F515" s="174">
        <v>1920</v>
      </c>
      <c r="G515" s="363" t="s">
        <v>1596</v>
      </c>
      <c r="H515" s="98" t="s">
        <v>118</v>
      </c>
      <c r="I515" s="95" t="s">
        <v>2085</v>
      </c>
      <c r="J515" s="131" t="s">
        <v>1565</v>
      </c>
      <c r="K515" s="131" t="s">
        <v>1072</v>
      </c>
      <c r="L515" s="132" t="s">
        <v>117</v>
      </c>
      <c r="M515" s="131" t="s">
        <v>117</v>
      </c>
      <c r="N515" s="134" t="s">
        <v>117</v>
      </c>
      <c r="O515" s="95" t="s">
        <v>452</v>
      </c>
      <c r="P515" s="131" t="s">
        <v>2086</v>
      </c>
      <c r="Q515" s="381"/>
      <c r="R515" s="381"/>
      <c r="S515" s="381"/>
    </row>
    <row r="516" spans="1:19" ht="35.15" customHeight="1" x14ac:dyDescent="0.25">
      <c r="A516" s="389">
        <f>IF(B516="","",ROW()-ROW($A$3)+'Diário 1º PA'!$P$1)</f>
        <v>786</v>
      </c>
      <c r="B516" s="151">
        <v>45351</v>
      </c>
      <c r="C516" s="390">
        <v>45323</v>
      </c>
      <c r="D516" s="98" t="s">
        <v>94</v>
      </c>
      <c r="E516" s="391" t="s">
        <v>188</v>
      </c>
      <c r="F516" s="174">
        <v>7604.13</v>
      </c>
      <c r="G516" s="98" t="s">
        <v>2087</v>
      </c>
      <c r="H516" s="98" t="s">
        <v>117</v>
      </c>
      <c r="I516" s="95" t="s">
        <v>117</v>
      </c>
      <c r="J516" s="131" t="s">
        <v>79</v>
      </c>
      <c r="K516" s="131" t="s">
        <v>1574</v>
      </c>
      <c r="L516" s="132" t="s">
        <v>1623</v>
      </c>
      <c r="M516" s="131" t="s">
        <v>117</v>
      </c>
      <c r="N516" s="134" t="s">
        <v>117</v>
      </c>
      <c r="O516" s="95" t="s">
        <v>452</v>
      </c>
      <c r="P516" s="131" t="s">
        <v>79</v>
      </c>
      <c r="Q516" s="381"/>
      <c r="R516" s="381"/>
      <c r="S516" s="381"/>
    </row>
    <row r="517" spans="1:19" ht="35.15" customHeight="1" x14ac:dyDescent="0.25">
      <c r="A517" s="389">
        <f>IF(B517="","",ROW()-ROW($A$3)+'Diário 1º PA'!$P$1)</f>
        <v>787</v>
      </c>
      <c r="B517" s="151">
        <v>45351</v>
      </c>
      <c r="C517" s="390">
        <v>45323</v>
      </c>
      <c r="D517" s="98" t="s">
        <v>105</v>
      </c>
      <c r="E517" s="391" t="s">
        <v>219</v>
      </c>
      <c r="F517" s="174">
        <v>8924.57</v>
      </c>
      <c r="G517" s="363" t="s">
        <v>2088</v>
      </c>
      <c r="H517" s="98" t="s">
        <v>134</v>
      </c>
      <c r="I517" s="95" t="s">
        <v>1475</v>
      </c>
      <c r="J517" s="131" t="s">
        <v>1477</v>
      </c>
      <c r="K517" s="131" t="s">
        <v>1540</v>
      </c>
      <c r="L517" s="132" t="s">
        <v>1081</v>
      </c>
      <c r="M517" s="131" t="s">
        <v>2089</v>
      </c>
      <c r="N517" s="134">
        <v>45351</v>
      </c>
      <c r="O517" s="95" t="s">
        <v>452</v>
      </c>
      <c r="P517" s="131" t="s">
        <v>1477</v>
      </c>
      <c r="Q517" s="381"/>
      <c r="R517" s="381"/>
      <c r="S517" s="381"/>
    </row>
    <row r="518" spans="1:19" ht="35.15" customHeight="1" x14ac:dyDescent="0.25">
      <c r="A518" s="389">
        <f>IF(B518="","",ROW()-ROW($A$3)+'Diário 1º PA'!$P$1)</f>
        <v>788</v>
      </c>
      <c r="B518" s="151">
        <v>45351</v>
      </c>
      <c r="C518" s="390">
        <v>45323</v>
      </c>
      <c r="D518" s="98" t="s">
        <v>105</v>
      </c>
      <c r="E518" s="391" t="s">
        <v>345</v>
      </c>
      <c r="F518" s="174">
        <v>16774</v>
      </c>
      <c r="G518" s="363" t="s">
        <v>2090</v>
      </c>
      <c r="H518" s="98" t="s">
        <v>130</v>
      </c>
      <c r="I518" s="95" t="s">
        <v>2091</v>
      </c>
      <c r="J518" s="131" t="s">
        <v>2092</v>
      </c>
      <c r="K518" s="131" t="s">
        <v>1114</v>
      </c>
      <c r="L518" s="132" t="s">
        <v>1534</v>
      </c>
      <c r="M518" s="131">
        <v>13</v>
      </c>
      <c r="N518" s="134">
        <v>45345</v>
      </c>
      <c r="O518" s="95" t="s">
        <v>452</v>
      </c>
      <c r="P518" s="131" t="s">
        <v>2092</v>
      </c>
      <c r="Q518" s="381"/>
      <c r="R518" s="381"/>
      <c r="S518" s="381"/>
    </row>
    <row r="519" spans="1:19" ht="35.15" customHeight="1" x14ac:dyDescent="0.25">
      <c r="A519" s="389">
        <f>IF(B519="","",ROW()-ROW($A$3)+'Diário 1º PA'!$P$1)</f>
        <v>789</v>
      </c>
      <c r="B519" s="151">
        <v>45351</v>
      </c>
      <c r="C519" s="390">
        <v>45323</v>
      </c>
      <c r="D519" s="98" t="s">
        <v>105</v>
      </c>
      <c r="E519" s="391" t="s">
        <v>307</v>
      </c>
      <c r="F519" s="174">
        <v>196.32</v>
      </c>
      <c r="G519" s="98" t="s">
        <v>2093</v>
      </c>
      <c r="H519" s="98" t="s">
        <v>125</v>
      </c>
      <c r="I519" s="95" t="s">
        <v>2094</v>
      </c>
      <c r="J519" s="131" t="s">
        <v>2095</v>
      </c>
      <c r="K519" s="131" t="s">
        <v>1114</v>
      </c>
      <c r="L519" s="132" t="s">
        <v>1534</v>
      </c>
      <c r="M519" s="131">
        <v>268419</v>
      </c>
      <c r="N519" s="134">
        <v>45351</v>
      </c>
      <c r="O519" s="95" t="s">
        <v>452</v>
      </c>
      <c r="P519" s="131" t="s">
        <v>2095</v>
      </c>
      <c r="Q519" s="381"/>
      <c r="R519" s="381"/>
      <c r="S519" s="381"/>
    </row>
    <row r="520" spans="1:19" ht="35.15" customHeight="1" x14ac:dyDescent="0.25">
      <c r="A520" s="389">
        <f>IF(B520="","",ROW()-ROW($A$3)+'Diário 1º PA'!$P$1)</f>
        <v>790</v>
      </c>
      <c r="B520" s="151">
        <v>45351</v>
      </c>
      <c r="C520" s="390">
        <v>45323</v>
      </c>
      <c r="D520" s="98" t="s">
        <v>105</v>
      </c>
      <c r="E520" s="391" t="s">
        <v>325</v>
      </c>
      <c r="F520" s="174">
        <v>393.76</v>
      </c>
      <c r="G520" s="363" t="s">
        <v>1119</v>
      </c>
      <c r="H520" s="98" t="s">
        <v>135</v>
      </c>
      <c r="I520" s="95" t="s">
        <v>2096</v>
      </c>
      <c r="J520" s="131" t="s">
        <v>2097</v>
      </c>
      <c r="K520" s="131" t="s">
        <v>1540</v>
      </c>
      <c r="L520" s="132" t="s">
        <v>1081</v>
      </c>
      <c r="M520" s="131">
        <v>20324</v>
      </c>
      <c r="N520" s="134">
        <v>45351</v>
      </c>
      <c r="O520" s="95" t="s">
        <v>452</v>
      </c>
      <c r="P520" s="131" t="s">
        <v>2097</v>
      </c>
      <c r="Q520" s="381"/>
      <c r="R520" s="381"/>
      <c r="S520" s="381"/>
    </row>
    <row r="521" spans="1:19" ht="35.15" customHeight="1" x14ac:dyDescent="0.25">
      <c r="A521" s="389">
        <f>IF(B521="","",ROW()-ROW($A$3)+'Diário 1º PA'!$P$1)</f>
        <v>791</v>
      </c>
      <c r="B521" s="151">
        <v>45351</v>
      </c>
      <c r="C521" s="390">
        <v>45323</v>
      </c>
      <c r="D521" s="98" t="s">
        <v>105</v>
      </c>
      <c r="E521" s="391" t="s">
        <v>223</v>
      </c>
      <c r="F521" s="174">
        <v>1369.35</v>
      </c>
      <c r="G521" s="363" t="s">
        <v>2098</v>
      </c>
      <c r="H521" s="98" t="s">
        <v>136</v>
      </c>
      <c r="I521" s="95" t="s">
        <v>2099</v>
      </c>
      <c r="J521" s="131" t="s">
        <v>2100</v>
      </c>
      <c r="K521" s="131" t="s">
        <v>1540</v>
      </c>
      <c r="L521" s="132" t="s">
        <v>1081</v>
      </c>
      <c r="M521" s="131" t="s">
        <v>2101</v>
      </c>
      <c r="N521" s="134">
        <v>45351</v>
      </c>
      <c r="O521" s="95" t="s">
        <v>452</v>
      </c>
      <c r="P521" s="131" t="s">
        <v>2100</v>
      </c>
      <c r="Q521" s="381"/>
      <c r="R521" s="381"/>
      <c r="S521" s="381"/>
    </row>
    <row r="522" spans="1:19" ht="35.15" customHeight="1" x14ac:dyDescent="0.25">
      <c r="A522" s="389">
        <f>IF(B522="","",ROW()-ROW($A$3)+'Diário 1º PA'!$P$1)</f>
        <v>792</v>
      </c>
      <c r="B522" s="151">
        <v>45351</v>
      </c>
      <c r="C522" s="390">
        <v>45323</v>
      </c>
      <c r="D522" s="98" t="s">
        <v>105</v>
      </c>
      <c r="E522" s="391" t="s">
        <v>257</v>
      </c>
      <c r="F522" s="174">
        <v>975</v>
      </c>
      <c r="G522" s="363" t="s">
        <v>2102</v>
      </c>
      <c r="H522" s="98" t="s">
        <v>117</v>
      </c>
      <c r="I522" s="95" t="s">
        <v>1510</v>
      </c>
      <c r="J522" s="131" t="s">
        <v>1511</v>
      </c>
      <c r="K522" s="131" t="s">
        <v>1540</v>
      </c>
      <c r="L522" s="132" t="s">
        <v>1081</v>
      </c>
      <c r="M522" s="131">
        <v>342</v>
      </c>
      <c r="N522" s="134">
        <v>45351</v>
      </c>
      <c r="O522" s="95" t="s">
        <v>452</v>
      </c>
      <c r="P522" s="131" t="s">
        <v>1511</v>
      </c>
      <c r="Q522" s="381"/>
      <c r="R522" s="381"/>
      <c r="S522" s="381"/>
    </row>
    <row r="523" spans="1:19" ht="35.15" customHeight="1" x14ac:dyDescent="0.25">
      <c r="A523" s="389">
        <f>IF(B523="","",ROW()-ROW($A$3)+'Diário 1º PA'!$P$1)</f>
        <v>793</v>
      </c>
      <c r="B523" s="151">
        <v>45351</v>
      </c>
      <c r="C523" s="390">
        <v>45323</v>
      </c>
      <c r="D523" s="98" t="s">
        <v>105</v>
      </c>
      <c r="E523" s="391" t="s">
        <v>265</v>
      </c>
      <c r="F523" s="174">
        <v>885.82</v>
      </c>
      <c r="G523" s="363" t="s">
        <v>2103</v>
      </c>
      <c r="H523" s="98" t="s">
        <v>117</v>
      </c>
      <c r="I523" s="95" t="s">
        <v>2104</v>
      </c>
      <c r="J523" s="131" t="s">
        <v>1412</v>
      </c>
      <c r="K523" s="131" t="s">
        <v>1540</v>
      </c>
      <c r="L523" s="132" t="s">
        <v>1081</v>
      </c>
      <c r="M523" s="131">
        <v>78032243</v>
      </c>
      <c r="N523" s="134">
        <v>45348</v>
      </c>
      <c r="O523" s="95" t="s">
        <v>452</v>
      </c>
      <c r="P523" s="131" t="s">
        <v>1412</v>
      </c>
      <c r="Q523" s="381"/>
      <c r="R523" s="381"/>
      <c r="S523" s="381"/>
    </row>
    <row r="524" spans="1:19" ht="35.15" customHeight="1" x14ac:dyDescent="0.25">
      <c r="A524" s="389">
        <f>IF(B524="","",ROW()-ROW($A$3)+'Diário 1º PA'!$P$1)</f>
        <v>794</v>
      </c>
      <c r="B524" s="151">
        <v>45351</v>
      </c>
      <c r="C524" s="390">
        <v>45323</v>
      </c>
      <c r="D524" s="98" t="s">
        <v>105</v>
      </c>
      <c r="E524" s="391" t="s">
        <v>265</v>
      </c>
      <c r="F524" s="174">
        <v>200</v>
      </c>
      <c r="G524" s="363" t="s">
        <v>2105</v>
      </c>
      <c r="H524" s="98" t="s">
        <v>118</v>
      </c>
      <c r="I524" s="95" t="s">
        <v>2104</v>
      </c>
      <c r="J524" s="131" t="s">
        <v>1412</v>
      </c>
      <c r="K524" s="131" t="s">
        <v>1540</v>
      </c>
      <c r="L524" s="132" t="s">
        <v>1081</v>
      </c>
      <c r="M524" s="131">
        <v>48335972</v>
      </c>
      <c r="N524" s="134">
        <v>45348</v>
      </c>
      <c r="O524" s="95" t="s">
        <v>452</v>
      </c>
      <c r="P524" s="131" t="s">
        <v>1412</v>
      </c>
      <c r="Q524" s="381"/>
      <c r="R524" s="381"/>
      <c r="S524" s="381"/>
    </row>
    <row r="525" spans="1:19" ht="35.15" customHeight="1" x14ac:dyDescent="0.25">
      <c r="A525" s="389">
        <f>IF(B525="","",ROW()-ROW($A$3)+'Diário 1º PA'!$P$1)</f>
        <v>795</v>
      </c>
      <c r="B525" s="151">
        <v>45351</v>
      </c>
      <c r="C525" s="390">
        <v>45323</v>
      </c>
      <c r="D525" s="98" t="s">
        <v>105</v>
      </c>
      <c r="E525" s="391" t="s">
        <v>307</v>
      </c>
      <c r="F525" s="174">
        <v>450</v>
      </c>
      <c r="G525" s="363" t="s">
        <v>2106</v>
      </c>
      <c r="H525" s="98" t="s">
        <v>127</v>
      </c>
      <c r="I525" s="95" t="s">
        <v>1640</v>
      </c>
      <c r="J525" s="131" t="s">
        <v>1641</v>
      </c>
      <c r="K525" s="131" t="s">
        <v>1540</v>
      </c>
      <c r="L525" s="132" t="s">
        <v>1081</v>
      </c>
      <c r="M525" s="131" t="s">
        <v>2107</v>
      </c>
      <c r="N525" s="134">
        <v>45351</v>
      </c>
      <c r="O525" s="95" t="s">
        <v>452</v>
      </c>
      <c r="P525" s="131" t="s">
        <v>1641</v>
      </c>
      <c r="Q525" s="381"/>
      <c r="R525" s="381"/>
      <c r="S525" s="381"/>
    </row>
    <row r="526" spans="1:19" ht="35.15" customHeight="1" x14ac:dyDescent="0.25">
      <c r="A526" s="389">
        <f>IF(B526="","",ROW()-ROW($A$3)+'Diário 1º PA'!$P$1)</f>
        <v>796</v>
      </c>
      <c r="B526" s="151">
        <v>45351</v>
      </c>
      <c r="C526" s="390">
        <v>45323</v>
      </c>
      <c r="D526" s="98" t="s">
        <v>105</v>
      </c>
      <c r="E526" s="391" t="s">
        <v>307</v>
      </c>
      <c r="F526" s="174">
        <v>150</v>
      </c>
      <c r="G526" s="363" t="s">
        <v>2106</v>
      </c>
      <c r="H526" s="98" t="s">
        <v>126</v>
      </c>
      <c r="I526" s="95" t="s">
        <v>1640</v>
      </c>
      <c r="J526" s="131" t="s">
        <v>1641</v>
      </c>
      <c r="K526" s="131" t="s">
        <v>1540</v>
      </c>
      <c r="L526" s="132" t="s">
        <v>1081</v>
      </c>
      <c r="M526" s="131" t="s">
        <v>2108</v>
      </c>
      <c r="N526" s="134">
        <v>45351</v>
      </c>
      <c r="O526" s="95" t="s">
        <v>452</v>
      </c>
      <c r="P526" s="131" t="s">
        <v>1641</v>
      </c>
      <c r="Q526" s="381"/>
      <c r="R526" s="381"/>
      <c r="S526" s="381"/>
    </row>
    <row r="527" spans="1:19" ht="35.15" customHeight="1" x14ac:dyDescent="0.25">
      <c r="A527" s="389">
        <f>IF(B527="","",ROW()-ROW($A$3)+'Diário 1º PA'!$P$1)</f>
        <v>797</v>
      </c>
      <c r="B527" s="151">
        <v>45351</v>
      </c>
      <c r="C527" s="390">
        <v>45323</v>
      </c>
      <c r="D527" s="98" t="s">
        <v>105</v>
      </c>
      <c r="E527" s="391" t="s">
        <v>257</v>
      </c>
      <c r="F527" s="174">
        <v>975</v>
      </c>
      <c r="G527" s="363" t="s">
        <v>2109</v>
      </c>
      <c r="H527" s="98" t="s">
        <v>117</v>
      </c>
      <c r="I527" s="95" t="s">
        <v>1510</v>
      </c>
      <c r="J527" s="131" t="s">
        <v>1511</v>
      </c>
      <c r="K527" s="131" t="s">
        <v>1540</v>
      </c>
      <c r="L527" s="132" t="s">
        <v>1081</v>
      </c>
      <c r="M527" s="131">
        <v>341</v>
      </c>
      <c r="N527" s="134">
        <v>45351</v>
      </c>
      <c r="O527" s="95" t="s">
        <v>452</v>
      </c>
      <c r="P527" s="131" t="s">
        <v>1511</v>
      </c>
      <c r="Q527" s="381"/>
      <c r="R527" s="381"/>
      <c r="S527" s="381"/>
    </row>
    <row r="528" spans="1:19" ht="35.15" customHeight="1" x14ac:dyDescent="0.25">
      <c r="A528" s="389">
        <f>IF(B528="","",ROW()-ROW($A$3)+'Diário 1º PA'!$P$1)</f>
        <v>798</v>
      </c>
      <c r="B528" s="151">
        <v>45351</v>
      </c>
      <c r="C528" s="390">
        <v>45323</v>
      </c>
      <c r="D528" s="98" t="s">
        <v>105</v>
      </c>
      <c r="E528" s="391" t="s">
        <v>315</v>
      </c>
      <c r="F528" s="174">
        <v>3240</v>
      </c>
      <c r="G528" s="363" t="s">
        <v>2110</v>
      </c>
      <c r="H528" s="98" t="s">
        <v>122</v>
      </c>
      <c r="I528" s="95" t="s">
        <v>2111</v>
      </c>
      <c r="J528" s="131" t="s">
        <v>2112</v>
      </c>
      <c r="K528" s="131" t="s">
        <v>1540</v>
      </c>
      <c r="L528" s="132" t="s">
        <v>1081</v>
      </c>
      <c r="M528" s="131">
        <v>111</v>
      </c>
      <c r="N528" s="134">
        <v>45351</v>
      </c>
      <c r="O528" s="95" t="s">
        <v>452</v>
      </c>
      <c r="P528" s="131" t="s">
        <v>2112</v>
      </c>
      <c r="Q528" s="381"/>
      <c r="R528" s="381"/>
      <c r="S528" s="381"/>
    </row>
    <row r="529" spans="1:19" ht="35.15" customHeight="1" x14ac:dyDescent="0.25">
      <c r="A529" s="389">
        <f>IF(B529="","",ROW()-ROW($A$3)+'Diário 1º PA'!$P$1)</f>
        <v>799</v>
      </c>
      <c r="B529" s="151">
        <v>45351</v>
      </c>
      <c r="C529" s="390">
        <v>45323</v>
      </c>
      <c r="D529" s="98" t="s">
        <v>94</v>
      </c>
      <c r="E529" s="391" t="s">
        <v>199</v>
      </c>
      <c r="F529" s="174">
        <v>1248.1600000000001</v>
      </c>
      <c r="G529" s="363" t="s">
        <v>2030</v>
      </c>
      <c r="H529" s="98" t="s">
        <v>125</v>
      </c>
      <c r="I529" s="95" t="s">
        <v>1576</v>
      </c>
      <c r="J529" s="131" t="s">
        <v>1082</v>
      </c>
      <c r="K529" s="131" t="s">
        <v>1540</v>
      </c>
      <c r="L529" s="132" t="s">
        <v>1081</v>
      </c>
      <c r="M529" s="131">
        <v>3949388</v>
      </c>
      <c r="N529" s="134">
        <v>45359</v>
      </c>
      <c r="O529" s="95" t="s">
        <v>452</v>
      </c>
      <c r="P529" s="131" t="s">
        <v>1082</v>
      </c>
      <c r="Q529" s="381"/>
      <c r="R529" s="381"/>
      <c r="S529" s="381"/>
    </row>
    <row r="530" spans="1:19" ht="35.15" customHeight="1" x14ac:dyDescent="0.25">
      <c r="A530" s="389">
        <f>IF(B530="","",ROW()-ROW($A$3)+'Diário 1º PA'!$P$1)</f>
        <v>800</v>
      </c>
      <c r="B530" s="151">
        <v>45351</v>
      </c>
      <c r="C530" s="390">
        <v>45323</v>
      </c>
      <c r="D530" s="98" t="s">
        <v>105</v>
      </c>
      <c r="E530" s="391" t="s">
        <v>265</v>
      </c>
      <c r="F530" s="174">
        <v>250</v>
      </c>
      <c r="G530" s="392" t="s">
        <v>1515</v>
      </c>
      <c r="H530" s="98" t="s">
        <v>123</v>
      </c>
      <c r="I530" s="95" t="s">
        <v>1485</v>
      </c>
      <c r="J530" s="131" t="s">
        <v>1517</v>
      </c>
      <c r="K530" s="131" t="s">
        <v>1540</v>
      </c>
      <c r="L530" s="132" t="s">
        <v>1081</v>
      </c>
      <c r="M530" s="131">
        <v>83</v>
      </c>
      <c r="N530" s="134">
        <v>45351</v>
      </c>
      <c r="O530" s="95" t="s">
        <v>452</v>
      </c>
      <c r="P530" s="131" t="s">
        <v>1517</v>
      </c>
      <c r="Q530" s="381"/>
      <c r="R530" s="381"/>
      <c r="S530" s="381"/>
    </row>
    <row r="531" spans="1:19" ht="35.15" customHeight="1" x14ac:dyDescent="0.25">
      <c r="A531" s="389">
        <f>IF(B531="","",ROW()-ROW($A$3)+'Diário 1º PA'!$P$1)</f>
        <v>801</v>
      </c>
      <c r="B531" s="151">
        <v>45351</v>
      </c>
      <c r="C531" s="390">
        <v>45323</v>
      </c>
      <c r="D531" s="98" t="s">
        <v>105</v>
      </c>
      <c r="E531" s="391" t="s">
        <v>343</v>
      </c>
      <c r="F531" s="174">
        <v>660</v>
      </c>
      <c r="G531" s="392" t="s">
        <v>2113</v>
      </c>
      <c r="H531" s="98" t="s">
        <v>119</v>
      </c>
      <c r="I531" s="95" t="s">
        <v>2114</v>
      </c>
      <c r="J531" s="131" t="s">
        <v>2115</v>
      </c>
      <c r="K531" s="131" t="s">
        <v>1114</v>
      </c>
      <c r="L531" s="132" t="s">
        <v>1534</v>
      </c>
      <c r="M531" s="131">
        <v>33</v>
      </c>
      <c r="N531" s="134">
        <v>45350</v>
      </c>
      <c r="O531" s="95" t="s">
        <v>452</v>
      </c>
      <c r="P531" s="131" t="s">
        <v>2115</v>
      </c>
      <c r="Q531" s="381"/>
      <c r="R531" s="381"/>
      <c r="S531" s="381"/>
    </row>
    <row r="532" spans="1:19" ht="35.15" customHeight="1" x14ac:dyDescent="0.25">
      <c r="A532" s="389">
        <f>IF(B532="","",ROW()-ROW($A$3)+'Diário 1º PA'!$P$1)</f>
        <v>802</v>
      </c>
      <c r="B532" s="151">
        <v>45351</v>
      </c>
      <c r="C532" s="390">
        <v>45323</v>
      </c>
      <c r="D532" s="95" t="s">
        <v>105</v>
      </c>
      <c r="E532" s="391" t="s">
        <v>341</v>
      </c>
      <c r="F532" s="174">
        <v>800</v>
      </c>
      <c r="G532" s="95" t="s">
        <v>2116</v>
      </c>
      <c r="H532" s="98" t="s">
        <v>127</v>
      </c>
      <c r="I532" s="95" t="s">
        <v>2117</v>
      </c>
      <c r="J532" s="131" t="s">
        <v>2118</v>
      </c>
      <c r="K532" s="131" t="s">
        <v>1114</v>
      </c>
      <c r="L532" s="132" t="s">
        <v>1534</v>
      </c>
      <c r="M532" s="131">
        <v>5</v>
      </c>
      <c r="N532" s="134">
        <v>45335</v>
      </c>
      <c r="O532" s="95" t="s">
        <v>452</v>
      </c>
      <c r="P532" s="131" t="s">
        <v>2118</v>
      </c>
      <c r="Q532" s="381"/>
      <c r="R532" s="381"/>
      <c r="S532" s="381"/>
    </row>
    <row r="533" spans="1:19" ht="35.15" customHeight="1" x14ac:dyDescent="0.25">
      <c r="A533" s="389">
        <f>IF(B533="","",ROW()-ROW($A$3)+'Diário 1º PA'!$P$1)</f>
        <v>803</v>
      </c>
      <c r="B533" s="151">
        <v>45351</v>
      </c>
      <c r="C533" s="390">
        <v>45323</v>
      </c>
      <c r="D533" s="95" t="s">
        <v>105</v>
      </c>
      <c r="E533" s="391" t="s">
        <v>283</v>
      </c>
      <c r="F533" s="174">
        <v>2</v>
      </c>
      <c r="G533" s="98" t="s">
        <v>2119</v>
      </c>
      <c r="H533" s="98" t="s">
        <v>118</v>
      </c>
      <c r="I533" s="95" t="s">
        <v>117</v>
      </c>
      <c r="J533" s="131" t="s">
        <v>79</v>
      </c>
      <c r="K533" s="131" t="s">
        <v>1558</v>
      </c>
      <c r="L533" s="132" t="s">
        <v>117</v>
      </c>
      <c r="M533" s="131" t="s">
        <v>117</v>
      </c>
      <c r="N533" s="132" t="s">
        <v>117</v>
      </c>
      <c r="O533" s="95" t="s">
        <v>452</v>
      </c>
      <c r="P533" s="131" t="s">
        <v>79</v>
      </c>
      <c r="Q533" s="381"/>
      <c r="R533" s="381"/>
      <c r="S533" s="381"/>
    </row>
    <row r="534" spans="1:19" ht="35.15" customHeight="1" x14ac:dyDescent="0.25">
      <c r="A534" s="389">
        <f>IF(B534="","",ROW()-ROW($A$3)+'Diário 1º PA'!$P$1)</f>
        <v>804</v>
      </c>
      <c r="B534" s="151">
        <v>45352</v>
      </c>
      <c r="C534" s="390">
        <v>45323</v>
      </c>
      <c r="D534" s="95" t="s">
        <v>105</v>
      </c>
      <c r="E534" s="391" t="s">
        <v>219</v>
      </c>
      <c r="F534" s="174">
        <v>7084.6</v>
      </c>
      <c r="G534" s="98" t="s">
        <v>1596</v>
      </c>
      <c r="H534" s="98" t="s">
        <v>124</v>
      </c>
      <c r="I534" s="95" t="s">
        <v>1562</v>
      </c>
      <c r="J534" s="131" t="s">
        <v>1563</v>
      </c>
      <c r="K534" s="131" t="s">
        <v>1072</v>
      </c>
      <c r="L534" s="132" t="s">
        <v>117</v>
      </c>
      <c r="M534" s="131" t="s">
        <v>117</v>
      </c>
      <c r="N534" s="134" t="s">
        <v>117</v>
      </c>
      <c r="O534" s="95" t="s">
        <v>452</v>
      </c>
      <c r="P534" s="131" t="s">
        <v>1563</v>
      </c>
      <c r="Q534" s="381"/>
      <c r="R534" s="381"/>
      <c r="S534" s="381"/>
    </row>
    <row r="535" spans="1:19" ht="35.15" customHeight="1" x14ac:dyDescent="0.25">
      <c r="A535" s="389">
        <f>IF(B535="","",ROW()-ROW($A$3)+'Diário 1º PA'!$P$1)</f>
        <v>805</v>
      </c>
      <c r="B535" s="151">
        <v>45352</v>
      </c>
      <c r="C535" s="390">
        <v>45323</v>
      </c>
      <c r="D535" s="95" t="s">
        <v>105</v>
      </c>
      <c r="E535" s="391" t="s">
        <v>343</v>
      </c>
      <c r="F535" s="174">
        <v>250</v>
      </c>
      <c r="G535" s="98" t="s">
        <v>1980</v>
      </c>
      <c r="H535" s="98" t="s">
        <v>124</v>
      </c>
      <c r="I535" s="95" t="s">
        <v>1655</v>
      </c>
      <c r="J535" s="131" t="s">
        <v>1565</v>
      </c>
      <c r="K535" s="131" t="s">
        <v>1072</v>
      </c>
      <c r="L535" s="132" t="s">
        <v>1534</v>
      </c>
      <c r="M535" s="131">
        <v>639</v>
      </c>
      <c r="N535" s="134">
        <v>45350</v>
      </c>
      <c r="O535" s="95" t="s">
        <v>452</v>
      </c>
      <c r="P535" s="131" t="s">
        <v>1656</v>
      </c>
      <c r="Q535" s="381"/>
      <c r="R535" s="381"/>
      <c r="S535" s="381"/>
    </row>
    <row r="536" spans="1:19" ht="35.15" customHeight="1" x14ac:dyDescent="0.25">
      <c r="A536" s="389">
        <f>IF(B536="","",ROW()-ROW($A$3)+'Diário 1º PA'!$P$1)</f>
        <v>806</v>
      </c>
      <c r="B536" s="151">
        <v>45352</v>
      </c>
      <c r="C536" s="390">
        <v>45323</v>
      </c>
      <c r="D536" s="95" t="s">
        <v>105</v>
      </c>
      <c r="E536" s="391" t="s">
        <v>219</v>
      </c>
      <c r="F536" s="174">
        <v>3700.13</v>
      </c>
      <c r="G536" s="98" t="s">
        <v>1596</v>
      </c>
      <c r="H536" s="98" t="s">
        <v>122</v>
      </c>
      <c r="I536" s="95" t="s">
        <v>1564</v>
      </c>
      <c r="J536" s="131" t="s">
        <v>1565</v>
      </c>
      <c r="K536" s="131" t="s">
        <v>1072</v>
      </c>
      <c r="L536" s="132" t="s">
        <v>117</v>
      </c>
      <c r="M536" s="131" t="s">
        <v>117</v>
      </c>
      <c r="N536" s="132" t="s">
        <v>117</v>
      </c>
      <c r="O536" s="95" t="s">
        <v>452</v>
      </c>
      <c r="P536" s="131" t="s">
        <v>1566</v>
      </c>
      <c r="Q536" s="381"/>
      <c r="R536" s="381"/>
      <c r="S536" s="381"/>
    </row>
    <row r="537" spans="1:19" ht="35.15" customHeight="1" x14ac:dyDescent="0.25">
      <c r="A537" s="389">
        <f>IF(B537="","",ROW()-ROW($A$3)+'Diário 1º PA'!$P$1)</f>
        <v>807</v>
      </c>
      <c r="B537" s="151">
        <v>45352</v>
      </c>
      <c r="C537" s="390">
        <v>45323</v>
      </c>
      <c r="D537" s="95" t="s">
        <v>105</v>
      </c>
      <c r="E537" s="391" t="s">
        <v>219</v>
      </c>
      <c r="F537" s="174">
        <v>3715.78</v>
      </c>
      <c r="G537" s="98" t="s">
        <v>1596</v>
      </c>
      <c r="H537" s="98" t="s">
        <v>123</v>
      </c>
      <c r="I537" s="95" t="s">
        <v>1567</v>
      </c>
      <c r="J537" s="131" t="s">
        <v>1565</v>
      </c>
      <c r="K537" s="131" t="s">
        <v>1072</v>
      </c>
      <c r="L537" s="132" t="s">
        <v>117</v>
      </c>
      <c r="M537" s="131" t="s">
        <v>117</v>
      </c>
      <c r="N537" s="134" t="s">
        <v>117</v>
      </c>
      <c r="O537" s="95" t="s">
        <v>452</v>
      </c>
      <c r="P537" s="131" t="s">
        <v>1568</v>
      </c>
      <c r="Q537" s="381"/>
      <c r="R537" s="381"/>
      <c r="S537" s="381"/>
    </row>
    <row r="538" spans="1:19" ht="35.15" customHeight="1" x14ac:dyDescent="0.25">
      <c r="A538" s="389">
        <f>IF(B538="","",ROW()-ROW($A$3)+'Diário 1º PA'!$P$1)</f>
        <v>808</v>
      </c>
      <c r="B538" s="151">
        <v>45352</v>
      </c>
      <c r="C538" s="390">
        <v>45323</v>
      </c>
      <c r="D538" s="95" t="s">
        <v>105</v>
      </c>
      <c r="E538" s="391" t="s">
        <v>325</v>
      </c>
      <c r="F538" s="174">
        <v>328.37</v>
      </c>
      <c r="G538" s="95" t="s">
        <v>1119</v>
      </c>
      <c r="H538" s="98" t="s">
        <v>122</v>
      </c>
      <c r="I538" s="95" t="s">
        <v>1469</v>
      </c>
      <c r="J538" s="131" t="s">
        <v>1471</v>
      </c>
      <c r="K538" s="131" t="s">
        <v>1072</v>
      </c>
      <c r="L538" s="132" t="s">
        <v>1534</v>
      </c>
      <c r="M538" s="131">
        <v>14306</v>
      </c>
      <c r="N538" s="134">
        <v>45338</v>
      </c>
      <c r="O538" s="95" t="s">
        <v>452</v>
      </c>
      <c r="P538" s="131" t="s">
        <v>1471</v>
      </c>
      <c r="Q538" s="381"/>
      <c r="R538" s="381"/>
      <c r="S538" s="381"/>
    </row>
    <row r="539" spans="1:19" ht="35.15" customHeight="1" x14ac:dyDescent="0.25">
      <c r="A539" s="389">
        <f>IF(B539="","",ROW()-ROW($A$3)+'Diário 1º PA'!$P$1)</f>
        <v>809</v>
      </c>
      <c r="B539" s="151">
        <v>45352</v>
      </c>
      <c r="C539" s="390">
        <v>45323</v>
      </c>
      <c r="D539" s="98" t="s">
        <v>105</v>
      </c>
      <c r="E539" s="391" t="s">
        <v>299</v>
      </c>
      <c r="F539" s="174">
        <v>78157.2</v>
      </c>
      <c r="G539" s="363" t="s">
        <v>1092</v>
      </c>
      <c r="H539" s="98" t="s">
        <v>117</v>
      </c>
      <c r="I539" s="95" t="s">
        <v>1533</v>
      </c>
      <c r="J539" s="131" t="s">
        <v>2120</v>
      </c>
      <c r="K539" s="131" t="s">
        <v>1072</v>
      </c>
      <c r="L539" s="131" t="s">
        <v>1534</v>
      </c>
      <c r="M539" s="131">
        <v>107</v>
      </c>
      <c r="N539" s="134">
        <v>45352</v>
      </c>
      <c r="O539" s="95" t="s">
        <v>452</v>
      </c>
      <c r="P539" s="131" t="s">
        <v>2120</v>
      </c>
      <c r="Q539" s="381"/>
      <c r="R539" s="381"/>
      <c r="S539" s="381"/>
    </row>
    <row r="540" spans="1:19" ht="35.15" customHeight="1" x14ac:dyDescent="0.25">
      <c r="A540" s="389">
        <f>IF(B540="","",ROW()-ROW($A$3)+'Diário 1º PA'!$P$1)</f>
        <v>810</v>
      </c>
      <c r="B540" s="151">
        <v>45352</v>
      </c>
      <c r="C540" s="393">
        <v>45323</v>
      </c>
      <c r="D540" s="95" t="s">
        <v>94</v>
      </c>
      <c r="E540" s="391" t="s">
        <v>96</v>
      </c>
      <c r="F540" s="174">
        <v>936340.67</v>
      </c>
      <c r="G540" s="363" t="s">
        <v>2121</v>
      </c>
      <c r="H540" s="98" t="s">
        <v>117</v>
      </c>
      <c r="I540" s="95" t="s">
        <v>117</v>
      </c>
      <c r="J540" s="131" t="s">
        <v>79</v>
      </c>
      <c r="K540" s="131" t="s">
        <v>1574</v>
      </c>
      <c r="L540" s="132" t="s">
        <v>1574</v>
      </c>
      <c r="M540" s="131" t="s">
        <v>117</v>
      </c>
      <c r="N540" s="134" t="s">
        <v>117</v>
      </c>
      <c r="O540" s="95" t="s">
        <v>452</v>
      </c>
      <c r="P540" s="131" t="s">
        <v>79</v>
      </c>
      <c r="Q540" s="381"/>
      <c r="R540" s="381"/>
      <c r="S540" s="381"/>
    </row>
    <row r="541" spans="1:19" ht="35.15" customHeight="1" x14ac:dyDescent="0.25">
      <c r="A541" s="389">
        <f>IF(B541="","",ROW()-ROW($A$3)+'Diário 1º PA'!$P$1)</f>
        <v>811</v>
      </c>
      <c r="B541" s="151">
        <v>45352</v>
      </c>
      <c r="C541" s="393">
        <v>45323</v>
      </c>
      <c r="D541" s="95" t="s">
        <v>94</v>
      </c>
      <c r="E541" s="391" t="s">
        <v>188</v>
      </c>
      <c r="F541" s="174">
        <v>3430.37</v>
      </c>
      <c r="G541" s="363" t="s">
        <v>2122</v>
      </c>
      <c r="H541" s="98" t="s">
        <v>117</v>
      </c>
      <c r="I541" s="95" t="s">
        <v>117</v>
      </c>
      <c r="J541" s="131" t="s">
        <v>79</v>
      </c>
      <c r="K541" s="131" t="s">
        <v>1574</v>
      </c>
      <c r="L541" s="132" t="s">
        <v>1623</v>
      </c>
      <c r="M541" s="131" t="s">
        <v>117</v>
      </c>
      <c r="N541" s="134" t="s">
        <v>117</v>
      </c>
      <c r="O541" s="95" t="s">
        <v>452</v>
      </c>
      <c r="P541" s="131" t="s">
        <v>79</v>
      </c>
      <c r="Q541" s="381"/>
      <c r="R541" s="381"/>
      <c r="S541" s="381"/>
    </row>
    <row r="542" spans="1:19" ht="35.15" customHeight="1" x14ac:dyDescent="0.25">
      <c r="A542" s="389">
        <f>IF(B542="","",ROW()-ROW($A$3)+'Diário 1º PA'!$P$1)</f>
        <v>812</v>
      </c>
      <c r="B542" s="151">
        <v>45352</v>
      </c>
      <c r="C542" s="390">
        <v>45323</v>
      </c>
      <c r="D542" s="95" t="s">
        <v>105</v>
      </c>
      <c r="E542" s="391" t="s">
        <v>245</v>
      </c>
      <c r="F542" s="174">
        <v>3000</v>
      </c>
      <c r="G542" s="98" t="s">
        <v>2123</v>
      </c>
      <c r="H542" s="98" t="s">
        <v>118</v>
      </c>
      <c r="I542" s="95" t="s">
        <v>2124</v>
      </c>
      <c r="J542" s="131" t="s">
        <v>2125</v>
      </c>
      <c r="K542" s="131" t="s">
        <v>1114</v>
      </c>
      <c r="L542" s="132" t="s">
        <v>1534</v>
      </c>
      <c r="M542" s="131">
        <v>813</v>
      </c>
      <c r="N542" s="134">
        <v>45323</v>
      </c>
      <c r="O542" s="95" t="s">
        <v>452</v>
      </c>
      <c r="P542" s="131" t="s">
        <v>2125</v>
      </c>
      <c r="Q542" s="381"/>
      <c r="R542" s="381"/>
      <c r="S542" s="381"/>
    </row>
    <row r="543" spans="1:19" ht="35.15" customHeight="1" x14ac:dyDescent="0.25">
      <c r="A543" s="389">
        <f>IF(B543="","",ROW()-ROW($A$3)+'Diário 1º PA'!$P$1)</f>
        <v>813</v>
      </c>
      <c r="B543" s="151">
        <v>45352</v>
      </c>
      <c r="C543" s="390">
        <v>45323</v>
      </c>
      <c r="D543" s="95" t="s">
        <v>105</v>
      </c>
      <c r="E543" s="391" t="s">
        <v>325</v>
      </c>
      <c r="F543" s="174">
        <v>189</v>
      </c>
      <c r="G543" s="98" t="s">
        <v>1542</v>
      </c>
      <c r="H543" s="98" t="s">
        <v>136</v>
      </c>
      <c r="I543" s="95" t="s">
        <v>1543</v>
      </c>
      <c r="J543" s="131" t="s">
        <v>1224</v>
      </c>
      <c r="K543" s="131" t="s">
        <v>1540</v>
      </c>
      <c r="L543" s="132" t="s">
        <v>1081</v>
      </c>
      <c r="M543" s="131">
        <v>4864</v>
      </c>
      <c r="N543" s="134">
        <v>45352</v>
      </c>
      <c r="O543" s="95" t="s">
        <v>452</v>
      </c>
      <c r="P543" s="131" t="s">
        <v>1224</v>
      </c>
      <c r="Q543" s="381"/>
      <c r="R543" s="381"/>
      <c r="S543" s="381"/>
    </row>
    <row r="544" spans="1:19" ht="35.15" customHeight="1" x14ac:dyDescent="0.25">
      <c r="A544" s="389">
        <f>IF(B544="","",ROW()-ROW($A$3)+'Diário 1º PA'!$P$1)</f>
        <v>814</v>
      </c>
      <c r="B544" s="151">
        <v>45352</v>
      </c>
      <c r="C544" s="390">
        <v>45323</v>
      </c>
      <c r="D544" s="95" t="s">
        <v>105</v>
      </c>
      <c r="E544" s="391" t="s">
        <v>325</v>
      </c>
      <c r="F544" s="174">
        <v>237.67</v>
      </c>
      <c r="G544" s="95" t="s">
        <v>1542</v>
      </c>
      <c r="H544" s="98" t="s">
        <v>134</v>
      </c>
      <c r="I544" s="95" t="s">
        <v>1541</v>
      </c>
      <c r="J544" s="131" t="s">
        <v>1384</v>
      </c>
      <c r="K544" s="131" t="s">
        <v>1540</v>
      </c>
      <c r="L544" s="132" t="s">
        <v>1081</v>
      </c>
      <c r="M544" s="131">
        <v>7060</v>
      </c>
      <c r="N544" s="134">
        <v>45352</v>
      </c>
      <c r="O544" s="95" t="s">
        <v>452</v>
      </c>
      <c r="P544" s="131" t="s">
        <v>1384</v>
      </c>
      <c r="Q544" s="381"/>
      <c r="R544" s="381"/>
      <c r="S544" s="381"/>
    </row>
    <row r="545" spans="1:19" ht="35.15" customHeight="1" x14ac:dyDescent="0.25">
      <c r="A545" s="389">
        <f>IF(B545="","",ROW()-ROW($A$3)+'Diário 1º PA'!$P$1)</f>
        <v>815</v>
      </c>
      <c r="B545" s="151">
        <v>45352</v>
      </c>
      <c r="C545" s="390">
        <v>45323</v>
      </c>
      <c r="D545" s="95" t="s">
        <v>105</v>
      </c>
      <c r="E545" s="391" t="s">
        <v>299</v>
      </c>
      <c r="F545" s="174">
        <v>27975.1</v>
      </c>
      <c r="G545" s="98" t="s">
        <v>1092</v>
      </c>
      <c r="H545" s="98" t="s">
        <v>135</v>
      </c>
      <c r="I545" s="95" t="s">
        <v>1539</v>
      </c>
      <c r="J545" s="131" t="s">
        <v>1094</v>
      </c>
      <c r="K545" s="131" t="s">
        <v>1540</v>
      </c>
      <c r="L545" s="132" t="s">
        <v>1081</v>
      </c>
      <c r="M545" s="131">
        <v>125</v>
      </c>
      <c r="N545" s="134">
        <v>45352</v>
      </c>
      <c r="O545" s="95" t="s">
        <v>452</v>
      </c>
      <c r="P545" s="131" t="s">
        <v>1094</v>
      </c>
      <c r="Q545" s="381"/>
      <c r="R545" s="381"/>
      <c r="S545" s="381"/>
    </row>
    <row r="546" spans="1:19" ht="35.15" customHeight="1" x14ac:dyDescent="0.25">
      <c r="A546" s="389">
        <f>IF(B546="","",ROW()-ROW($A$3)+'Diário 1º PA'!$P$1)</f>
        <v>816</v>
      </c>
      <c r="B546" s="151">
        <v>45352</v>
      </c>
      <c r="C546" s="390">
        <v>45323</v>
      </c>
      <c r="D546" s="95" t="s">
        <v>105</v>
      </c>
      <c r="E546" s="391" t="s">
        <v>229</v>
      </c>
      <c r="F546" s="174">
        <v>526.29</v>
      </c>
      <c r="G546" s="98" t="s">
        <v>1256</v>
      </c>
      <c r="H546" s="98" t="s">
        <v>119</v>
      </c>
      <c r="I546" s="95" t="s">
        <v>1547</v>
      </c>
      <c r="J546" s="131" t="s">
        <v>1548</v>
      </c>
      <c r="K546" s="131" t="s">
        <v>1540</v>
      </c>
      <c r="L546" s="132" t="s">
        <v>1081</v>
      </c>
      <c r="M546" s="131" t="s">
        <v>1549</v>
      </c>
      <c r="N546" s="134">
        <v>45352</v>
      </c>
      <c r="O546" s="95" t="s">
        <v>452</v>
      </c>
      <c r="P546" s="131" t="s">
        <v>1548</v>
      </c>
      <c r="Q546" s="381"/>
      <c r="R546" s="381"/>
      <c r="S546" s="381"/>
    </row>
    <row r="547" spans="1:19" ht="35.15" customHeight="1" x14ac:dyDescent="0.25">
      <c r="A547" s="389">
        <f>IF(B547="","",ROW()-ROW($A$3)+'Diário 1º PA'!$P$1)</f>
        <v>817</v>
      </c>
      <c r="B547" s="151">
        <v>45352</v>
      </c>
      <c r="C547" s="390">
        <v>45323</v>
      </c>
      <c r="D547" s="95" t="s">
        <v>105</v>
      </c>
      <c r="E547" s="391" t="s">
        <v>219</v>
      </c>
      <c r="F547" s="174">
        <v>7347.94</v>
      </c>
      <c r="G547" s="98" t="s">
        <v>1596</v>
      </c>
      <c r="H547" s="98" t="s">
        <v>120</v>
      </c>
      <c r="I547" s="95" t="s">
        <v>1545</v>
      </c>
      <c r="J547" s="131" t="s">
        <v>1546</v>
      </c>
      <c r="K547" s="131" t="s">
        <v>1540</v>
      </c>
      <c r="L547" s="132" t="s">
        <v>1081</v>
      </c>
      <c r="M547" s="134">
        <v>139911</v>
      </c>
      <c r="N547" s="134">
        <v>45352</v>
      </c>
      <c r="O547" s="95" t="s">
        <v>452</v>
      </c>
      <c r="P547" s="131" t="s">
        <v>1546</v>
      </c>
      <c r="Q547" s="381"/>
      <c r="R547" s="381"/>
      <c r="S547" s="381"/>
    </row>
    <row r="548" spans="1:19" ht="35.15" customHeight="1" x14ac:dyDescent="0.25">
      <c r="A548" s="389">
        <f>IF(B548="","",ROW()-ROW($A$3)+'Diário 1º PA'!$P$1)</f>
        <v>818</v>
      </c>
      <c r="B548" s="151">
        <v>45352</v>
      </c>
      <c r="C548" s="390">
        <v>45323</v>
      </c>
      <c r="D548" s="95" t="s">
        <v>105</v>
      </c>
      <c r="E548" s="391" t="s">
        <v>325</v>
      </c>
      <c r="F548" s="174">
        <v>195.01</v>
      </c>
      <c r="G548" s="392" t="s">
        <v>1542</v>
      </c>
      <c r="H548" s="98" t="s">
        <v>124</v>
      </c>
      <c r="I548" s="95" t="s">
        <v>1513</v>
      </c>
      <c r="J548" s="131" t="s">
        <v>1514</v>
      </c>
      <c r="K548" s="131" t="s">
        <v>1540</v>
      </c>
      <c r="L548" s="132" t="s">
        <v>1081</v>
      </c>
      <c r="M548" s="131" t="s">
        <v>2126</v>
      </c>
      <c r="N548" s="134">
        <v>45352</v>
      </c>
      <c r="O548" s="95" t="s">
        <v>452</v>
      </c>
      <c r="P548" s="131" t="s">
        <v>1514</v>
      </c>
      <c r="Q548" s="381"/>
      <c r="R548" s="381"/>
      <c r="S548" s="381"/>
    </row>
    <row r="549" spans="1:19" ht="35.15" customHeight="1" x14ac:dyDescent="0.25">
      <c r="A549" s="389">
        <f>IF(B549="","",ROW()-ROW($A$3)+'Diário 1º PA'!$P$1)</f>
        <v>819</v>
      </c>
      <c r="B549" s="151">
        <v>45352</v>
      </c>
      <c r="C549" s="390">
        <v>45352</v>
      </c>
      <c r="D549" s="98" t="s">
        <v>105</v>
      </c>
      <c r="E549" s="391" t="s">
        <v>225</v>
      </c>
      <c r="F549" s="174">
        <v>700.15</v>
      </c>
      <c r="G549" s="363" t="s">
        <v>1550</v>
      </c>
      <c r="H549" s="98" t="s">
        <v>124</v>
      </c>
      <c r="I549" s="95" t="s">
        <v>1450</v>
      </c>
      <c r="J549" s="131" t="s">
        <v>1091</v>
      </c>
      <c r="K549" s="131" t="s">
        <v>1540</v>
      </c>
      <c r="L549" s="132" t="s">
        <v>1081</v>
      </c>
      <c r="M549" s="131">
        <v>96814039</v>
      </c>
      <c r="N549" s="134">
        <v>45352</v>
      </c>
      <c r="O549" s="95" t="s">
        <v>452</v>
      </c>
      <c r="P549" s="131" t="s">
        <v>1091</v>
      </c>
      <c r="Q549" s="381"/>
      <c r="R549" s="381"/>
      <c r="S549" s="381"/>
    </row>
    <row r="550" spans="1:19" ht="35.15" customHeight="1" x14ac:dyDescent="0.25">
      <c r="A550" s="389">
        <f>IF(B550="","",ROW()-ROW($A$3)+'Diário 1º PA'!$P$1)</f>
        <v>820</v>
      </c>
      <c r="B550" s="151">
        <v>45352</v>
      </c>
      <c r="C550" s="390">
        <v>45352</v>
      </c>
      <c r="D550" s="98" t="s">
        <v>105</v>
      </c>
      <c r="E550" s="391" t="s">
        <v>345</v>
      </c>
      <c r="F550" s="174">
        <v>180</v>
      </c>
      <c r="G550" s="98" t="s">
        <v>2127</v>
      </c>
      <c r="H550" s="98" t="s">
        <v>134</v>
      </c>
      <c r="I550" s="95" t="s">
        <v>2128</v>
      </c>
      <c r="J550" s="131" t="s">
        <v>2129</v>
      </c>
      <c r="K550" s="131" t="s">
        <v>1540</v>
      </c>
      <c r="L550" s="132" t="s">
        <v>1081</v>
      </c>
      <c r="M550" s="131">
        <v>2255</v>
      </c>
      <c r="N550" s="134">
        <v>45353</v>
      </c>
      <c r="O550" s="95" t="s">
        <v>452</v>
      </c>
      <c r="P550" s="132" t="s">
        <v>2129</v>
      </c>
      <c r="Q550" s="381"/>
      <c r="R550" s="381"/>
      <c r="S550" s="381"/>
    </row>
    <row r="551" spans="1:19" ht="35.15" customHeight="1" x14ac:dyDescent="0.25">
      <c r="A551" s="389">
        <f>IF(B551="","",ROW()-ROW($A$3)+'Diário 1º PA'!$P$1)</f>
        <v>821</v>
      </c>
      <c r="B551" s="151">
        <v>45352</v>
      </c>
      <c r="C551" s="390">
        <v>45323</v>
      </c>
      <c r="D551" s="98" t="s">
        <v>105</v>
      </c>
      <c r="E551" s="391" t="s">
        <v>219</v>
      </c>
      <c r="F551" s="174">
        <v>2659.3</v>
      </c>
      <c r="G551" s="98" t="s">
        <v>1596</v>
      </c>
      <c r="H551" s="98" t="s">
        <v>135</v>
      </c>
      <c r="I551" s="95" t="s">
        <v>1594</v>
      </c>
      <c r="J551" s="131" t="s">
        <v>1565</v>
      </c>
      <c r="K551" s="131" t="s">
        <v>1114</v>
      </c>
      <c r="L551" s="132" t="s">
        <v>117</v>
      </c>
      <c r="M551" s="131" t="s">
        <v>117</v>
      </c>
      <c r="N551" s="134" t="s">
        <v>117</v>
      </c>
      <c r="O551" s="95" t="s">
        <v>452</v>
      </c>
      <c r="P551" s="132" t="s">
        <v>1595</v>
      </c>
      <c r="Q551" s="381"/>
      <c r="R551" s="381"/>
      <c r="S551" s="381"/>
    </row>
    <row r="552" spans="1:19" ht="35.15" customHeight="1" x14ac:dyDescent="0.25">
      <c r="A552" s="389">
        <f>IF(B552="","",ROW()-ROW($A$3)+'Diário 1º PA'!$P$1)</f>
        <v>822</v>
      </c>
      <c r="B552" s="151">
        <v>45352</v>
      </c>
      <c r="C552" s="390">
        <v>45323</v>
      </c>
      <c r="D552" s="98" t="s">
        <v>105</v>
      </c>
      <c r="E552" s="391" t="s">
        <v>219</v>
      </c>
      <c r="F552" s="174">
        <v>2659.3</v>
      </c>
      <c r="G552" s="98" t="s">
        <v>1596</v>
      </c>
      <c r="H552" s="98" t="s">
        <v>135</v>
      </c>
      <c r="I552" s="95" t="s">
        <v>1592</v>
      </c>
      <c r="J552" s="131" t="s">
        <v>1565</v>
      </c>
      <c r="K552" s="131" t="s">
        <v>1114</v>
      </c>
      <c r="L552" s="132" t="s">
        <v>117</v>
      </c>
      <c r="M552" s="132" t="s">
        <v>117</v>
      </c>
      <c r="N552" s="132" t="s">
        <v>117</v>
      </c>
      <c r="O552" s="95" t="s">
        <v>452</v>
      </c>
      <c r="P552" s="131" t="s">
        <v>1593</v>
      </c>
      <c r="Q552" s="381"/>
      <c r="R552" s="381"/>
      <c r="S552" s="381"/>
    </row>
    <row r="553" spans="1:19" ht="35.15" customHeight="1" x14ac:dyDescent="0.25">
      <c r="A553" s="389">
        <f>IF(B553="","",ROW()-ROW($A$3)+'Diário 1º PA'!$P$1)</f>
        <v>823</v>
      </c>
      <c r="B553" s="151">
        <v>45352</v>
      </c>
      <c r="C553" s="390">
        <v>45323</v>
      </c>
      <c r="D553" s="98" t="s">
        <v>105</v>
      </c>
      <c r="E553" s="391" t="s">
        <v>219</v>
      </c>
      <c r="F553" s="174">
        <v>4805.75</v>
      </c>
      <c r="G553" s="98" t="s">
        <v>1596</v>
      </c>
      <c r="H553" s="98" t="s">
        <v>136</v>
      </c>
      <c r="I553" s="95" t="s">
        <v>1599</v>
      </c>
      <c r="J553" s="131" t="s">
        <v>1565</v>
      </c>
      <c r="K553" s="131" t="s">
        <v>1114</v>
      </c>
      <c r="L553" s="132" t="s">
        <v>117</v>
      </c>
      <c r="M553" s="131" t="s">
        <v>117</v>
      </c>
      <c r="N553" s="134" t="s">
        <v>117</v>
      </c>
      <c r="O553" s="95" t="s">
        <v>452</v>
      </c>
      <c r="P553" s="132" t="s">
        <v>1600</v>
      </c>
      <c r="Q553" s="381"/>
      <c r="R553" s="381"/>
      <c r="S553" s="381"/>
    </row>
    <row r="554" spans="1:19" ht="35.15" customHeight="1" x14ac:dyDescent="0.25">
      <c r="A554" s="389">
        <f>IF(B554="","",ROW()-ROW($A$3)+'Diário 1º PA'!$P$1)</f>
        <v>824</v>
      </c>
      <c r="B554" s="151">
        <v>45352</v>
      </c>
      <c r="C554" s="390">
        <v>45323</v>
      </c>
      <c r="D554" s="98" t="s">
        <v>105</v>
      </c>
      <c r="E554" s="391" t="s">
        <v>219</v>
      </c>
      <c r="F554" s="174">
        <v>4730.71</v>
      </c>
      <c r="G554" s="98" t="s">
        <v>1596</v>
      </c>
      <c r="H554" s="98" t="s">
        <v>137</v>
      </c>
      <c r="I554" s="95" t="s">
        <v>2130</v>
      </c>
      <c r="J554" s="131" t="s">
        <v>1565</v>
      </c>
      <c r="K554" s="131" t="s">
        <v>1114</v>
      </c>
      <c r="L554" s="132" t="s">
        <v>117</v>
      </c>
      <c r="M554" s="131" t="s">
        <v>117</v>
      </c>
      <c r="N554" s="132" t="s">
        <v>117</v>
      </c>
      <c r="O554" s="95" t="s">
        <v>452</v>
      </c>
      <c r="P554" s="131" t="s">
        <v>1598</v>
      </c>
      <c r="Q554" s="381"/>
      <c r="R554" s="381"/>
      <c r="S554" s="381"/>
    </row>
    <row r="555" spans="1:19" ht="35.15" customHeight="1" x14ac:dyDescent="0.25">
      <c r="A555" s="389">
        <f>IF(B555="","",ROW()-ROW($A$3)+'Diário 1º PA'!$P$1)</f>
        <v>825</v>
      </c>
      <c r="B555" s="151">
        <v>45352</v>
      </c>
      <c r="C555" s="390">
        <v>45323</v>
      </c>
      <c r="D555" s="98" t="s">
        <v>105</v>
      </c>
      <c r="E555" s="391" t="s">
        <v>219</v>
      </c>
      <c r="F555" s="174">
        <v>5268.66</v>
      </c>
      <c r="G555" s="392" t="s">
        <v>1596</v>
      </c>
      <c r="H555" s="98" t="s">
        <v>121</v>
      </c>
      <c r="I555" s="95" t="s">
        <v>1603</v>
      </c>
      <c r="J555" s="131" t="s">
        <v>1565</v>
      </c>
      <c r="K555" s="131" t="s">
        <v>1114</v>
      </c>
      <c r="L555" s="132" t="s">
        <v>117</v>
      </c>
      <c r="M555" s="131" t="s">
        <v>117</v>
      </c>
      <c r="N555" s="134" t="s">
        <v>117</v>
      </c>
      <c r="O555" s="95" t="s">
        <v>452</v>
      </c>
      <c r="P555" s="131" t="s">
        <v>1604</v>
      </c>
      <c r="Q555" s="381"/>
      <c r="R555" s="381"/>
      <c r="S555" s="381"/>
    </row>
    <row r="556" spans="1:19" ht="35.15" customHeight="1" x14ac:dyDescent="0.25">
      <c r="A556" s="389">
        <f>IF(B556="","",ROW()-ROW($A$3)+'Diário 1º PA'!$P$1)</f>
        <v>826</v>
      </c>
      <c r="B556" s="151">
        <v>45352</v>
      </c>
      <c r="C556" s="390">
        <v>45352</v>
      </c>
      <c r="D556" s="98" t="s">
        <v>105</v>
      </c>
      <c r="E556" s="391" t="s">
        <v>345</v>
      </c>
      <c r="F556" s="174">
        <v>1530</v>
      </c>
      <c r="G556" s="363" t="s">
        <v>2131</v>
      </c>
      <c r="H556" s="98" t="s">
        <v>130</v>
      </c>
      <c r="I556" s="95" t="s">
        <v>2132</v>
      </c>
      <c r="J556" s="131" t="s">
        <v>2133</v>
      </c>
      <c r="K556" s="131" t="s">
        <v>1114</v>
      </c>
      <c r="L556" s="132" t="s">
        <v>1534</v>
      </c>
      <c r="M556" s="131">
        <v>29</v>
      </c>
      <c r="N556" s="134">
        <v>45350</v>
      </c>
      <c r="O556" s="95" t="s">
        <v>452</v>
      </c>
      <c r="P556" s="131" t="s">
        <v>2133</v>
      </c>
      <c r="Q556" s="381"/>
      <c r="R556" s="381"/>
      <c r="S556" s="381"/>
    </row>
    <row r="557" spans="1:19" ht="35.15" customHeight="1" x14ac:dyDescent="0.25">
      <c r="A557" s="389">
        <f>IF(B557="","",ROW()-ROW($A$3)+'Diário 1º PA'!$P$1)</f>
        <v>827</v>
      </c>
      <c r="B557" s="151">
        <v>45352</v>
      </c>
      <c r="C557" s="390">
        <v>45352</v>
      </c>
      <c r="D557" s="98" t="s">
        <v>105</v>
      </c>
      <c r="E557" s="391" t="s">
        <v>345</v>
      </c>
      <c r="F557" s="174">
        <v>600</v>
      </c>
      <c r="G557" s="392" t="s">
        <v>2134</v>
      </c>
      <c r="H557" s="98" t="s">
        <v>130</v>
      </c>
      <c r="I557" s="95" t="s">
        <v>2135</v>
      </c>
      <c r="J557" s="131" t="s">
        <v>2136</v>
      </c>
      <c r="K557" s="131" t="s">
        <v>1114</v>
      </c>
      <c r="L557" s="132" t="s">
        <v>1534</v>
      </c>
      <c r="M557" s="133">
        <v>672</v>
      </c>
      <c r="N557" s="134">
        <v>45349</v>
      </c>
      <c r="O557" s="95" t="s">
        <v>452</v>
      </c>
      <c r="P557" s="131" t="s">
        <v>2136</v>
      </c>
      <c r="Q557" s="381"/>
      <c r="R557" s="381"/>
      <c r="S557" s="381"/>
    </row>
    <row r="558" spans="1:19" ht="35.15" customHeight="1" x14ac:dyDescent="0.25">
      <c r="A558" s="389">
        <f>IF(B558="","",ROW()-ROW($A$3)+'Diário 1º PA'!$P$1)</f>
        <v>828</v>
      </c>
      <c r="B558" s="151">
        <v>45352</v>
      </c>
      <c r="C558" s="390">
        <v>45352</v>
      </c>
      <c r="D558" s="98" t="s">
        <v>105</v>
      </c>
      <c r="E558" s="391" t="s">
        <v>345</v>
      </c>
      <c r="F558" s="174">
        <v>670</v>
      </c>
      <c r="G558" s="363" t="s">
        <v>2137</v>
      </c>
      <c r="H558" s="98" t="s">
        <v>130</v>
      </c>
      <c r="I558" s="95" t="s">
        <v>2138</v>
      </c>
      <c r="J558" s="131" t="s">
        <v>2139</v>
      </c>
      <c r="K558" s="131" t="s">
        <v>1114</v>
      </c>
      <c r="L558" s="132" t="s">
        <v>1534</v>
      </c>
      <c r="M558" s="131">
        <v>42621740</v>
      </c>
      <c r="N558" s="134">
        <v>45341</v>
      </c>
      <c r="O558" s="95" t="s">
        <v>452</v>
      </c>
      <c r="P558" s="131" t="s">
        <v>2139</v>
      </c>
      <c r="Q558" s="381"/>
      <c r="R558" s="381"/>
      <c r="S558" s="381"/>
    </row>
    <row r="559" spans="1:19" ht="35.15" customHeight="1" x14ac:dyDescent="0.25">
      <c r="A559" s="389">
        <f>IF(B559="","",ROW()-ROW($A$3)+'Diário 1º PA'!$P$1)</f>
        <v>829</v>
      </c>
      <c r="B559" s="151">
        <v>45352</v>
      </c>
      <c r="C559" s="390">
        <v>45323</v>
      </c>
      <c r="D559" s="98" t="s">
        <v>105</v>
      </c>
      <c r="E559" s="391" t="s">
        <v>341</v>
      </c>
      <c r="F559" s="174">
        <v>2000</v>
      </c>
      <c r="G559" s="363" t="s">
        <v>2140</v>
      </c>
      <c r="H559" s="98" t="s">
        <v>127</v>
      </c>
      <c r="I559" s="95" t="s">
        <v>2117</v>
      </c>
      <c r="J559" s="131" t="s">
        <v>2118</v>
      </c>
      <c r="K559" s="131" t="s">
        <v>1114</v>
      </c>
      <c r="L559" s="132" t="s">
        <v>1534</v>
      </c>
      <c r="M559" s="131">
        <v>6</v>
      </c>
      <c r="N559" s="134">
        <v>51910</v>
      </c>
      <c r="O559" s="95" t="s">
        <v>452</v>
      </c>
      <c r="P559" s="131" t="s">
        <v>2118</v>
      </c>
      <c r="Q559" s="381"/>
      <c r="R559" s="381"/>
      <c r="S559" s="381"/>
    </row>
    <row r="560" spans="1:19" ht="35.15" customHeight="1" x14ac:dyDescent="0.25">
      <c r="A560" s="389">
        <f>IF(B560="","",ROW()-ROW($A$3)+'Diário 1º PA'!$P$1)</f>
        <v>830</v>
      </c>
      <c r="B560" s="151">
        <v>45352</v>
      </c>
      <c r="C560" s="390">
        <v>45323</v>
      </c>
      <c r="D560" s="98" t="s">
        <v>105</v>
      </c>
      <c r="E560" s="391" t="s">
        <v>341</v>
      </c>
      <c r="F560" s="174">
        <v>2400</v>
      </c>
      <c r="G560" s="363" t="s">
        <v>2141</v>
      </c>
      <c r="H560" s="98" t="s">
        <v>117</v>
      </c>
      <c r="I560" s="95" t="s">
        <v>2142</v>
      </c>
      <c r="J560" s="131" t="s">
        <v>2143</v>
      </c>
      <c r="K560" s="131" t="s">
        <v>1114</v>
      </c>
      <c r="L560" s="132" t="s">
        <v>1534</v>
      </c>
      <c r="M560" s="131">
        <v>4</v>
      </c>
      <c r="N560" s="134">
        <v>45322</v>
      </c>
      <c r="O560" s="95" t="s">
        <v>452</v>
      </c>
      <c r="P560" s="131" t="s">
        <v>2143</v>
      </c>
      <c r="Q560" s="381"/>
      <c r="R560" s="381"/>
      <c r="S560" s="381"/>
    </row>
    <row r="561" spans="1:19" ht="35.15" customHeight="1" x14ac:dyDescent="0.25">
      <c r="A561" s="389">
        <f>IF(B561="","",ROW()-ROW($A$3)+'Diário 1º PA'!$P$1)</f>
        <v>831</v>
      </c>
      <c r="B561" s="151">
        <v>45352</v>
      </c>
      <c r="C561" s="393">
        <v>45352</v>
      </c>
      <c r="D561" s="95" t="s">
        <v>94</v>
      </c>
      <c r="E561" s="391" t="s">
        <v>199</v>
      </c>
      <c r="F561" s="174">
        <v>5410.52</v>
      </c>
      <c r="G561" s="363" t="s">
        <v>2030</v>
      </c>
      <c r="H561" s="98" t="s">
        <v>130</v>
      </c>
      <c r="I561" s="95" t="s">
        <v>1576</v>
      </c>
      <c r="J561" s="131" t="s">
        <v>1082</v>
      </c>
      <c r="K561" s="131" t="s">
        <v>1540</v>
      </c>
      <c r="L561" s="132" t="s">
        <v>1081</v>
      </c>
      <c r="M561" s="131">
        <v>3953988</v>
      </c>
      <c r="N561" s="134">
        <v>45363</v>
      </c>
      <c r="O561" s="95" t="s">
        <v>452</v>
      </c>
      <c r="P561" s="131" t="s">
        <v>1082</v>
      </c>
      <c r="Q561" s="381"/>
      <c r="R561" s="381"/>
      <c r="S561" s="381"/>
    </row>
    <row r="562" spans="1:19" ht="35.15" customHeight="1" x14ac:dyDescent="0.25">
      <c r="A562" s="389">
        <f>IF(B562="","",ROW()-ROW($A$3)+'Diário 1º PA'!$P$1)</f>
        <v>832</v>
      </c>
      <c r="B562" s="151">
        <v>45352</v>
      </c>
      <c r="C562" s="390">
        <v>45352</v>
      </c>
      <c r="D562" s="95" t="s">
        <v>94</v>
      </c>
      <c r="E562" s="391" t="s">
        <v>178</v>
      </c>
      <c r="F562" s="174">
        <v>7415.55</v>
      </c>
      <c r="G562" s="95" t="s">
        <v>2144</v>
      </c>
      <c r="H562" s="98" t="s">
        <v>120</v>
      </c>
      <c r="I562" s="95" t="s">
        <v>1152</v>
      </c>
      <c r="J562" s="131" t="s">
        <v>79</v>
      </c>
      <c r="K562" s="131" t="s">
        <v>1540</v>
      </c>
      <c r="L562" s="132" t="s">
        <v>2056</v>
      </c>
      <c r="M562" s="131" t="s">
        <v>2145</v>
      </c>
      <c r="N562" s="134">
        <v>45355</v>
      </c>
      <c r="O562" s="95" t="s">
        <v>452</v>
      </c>
      <c r="P562" s="131" t="s">
        <v>79</v>
      </c>
      <c r="Q562" s="381"/>
      <c r="R562" s="381"/>
      <c r="S562" s="381"/>
    </row>
    <row r="563" spans="1:19" ht="35.15" customHeight="1" x14ac:dyDescent="0.25">
      <c r="A563" s="389">
        <f>IF(B563="","",ROW()-ROW($A$3)+'Diário 1º PA'!$P$1)</f>
        <v>833</v>
      </c>
      <c r="B563" s="151">
        <v>45352</v>
      </c>
      <c r="C563" s="390">
        <v>45352</v>
      </c>
      <c r="D563" s="95" t="s">
        <v>105</v>
      </c>
      <c r="E563" s="391" t="s">
        <v>283</v>
      </c>
      <c r="F563" s="174">
        <v>4</v>
      </c>
      <c r="G563" s="363" t="s">
        <v>2146</v>
      </c>
      <c r="H563" s="98" t="s">
        <v>118</v>
      </c>
      <c r="I563" s="95" t="s">
        <v>117</v>
      </c>
      <c r="J563" s="131" t="s">
        <v>79</v>
      </c>
      <c r="K563" s="131" t="s">
        <v>1558</v>
      </c>
      <c r="L563" s="132" t="s">
        <v>117</v>
      </c>
      <c r="M563" s="131" t="s">
        <v>117</v>
      </c>
      <c r="N563" s="134" t="s">
        <v>117</v>
      </c>
      <c r="O563" s="95" t="s">
        <v>452</v>
      </c>
      <c r="P563" s="131" t="s">
        <v>79</v>
      </c>
      <c r="Q563" s="381"/>
      <c r="R563" s="381"/>
      <c r="S563" s="381"/>
    </row>
    <row r="564" spans="1:19" ht="35.15" customHeight="1" x14ac:dyDescent="0.25">
      <c r="A564" s="389">
        <f>IF(B564="","",ROW()-ROW($A$3)+'Diário 1º PA'!$P$1)</f>
        <v>834</v>
      </c>
      <c r="B564" s="151">
        <v>45355</v>
      </c>
      <c r="C564" s="390">
        <v>45323</v>
      </c>
      <c r="D564" s="95" t="s">
        <v>105</v>
      </c>
      <c r="E564" s="391" t="s">
        <v>341</v>
      </c>
      <c r="F564" s="174">
        <v>1200</v>
      </c>
      <c r="G564" s="98" t="s">
        <v>1615</v>
      </c>
      <c r="H564" s="98" t="s">
        <v>121</v>
      </c>
      <c r="I564" s="95" t="s">
        <v>1658</v>
      </c>
      <c r="J564" s="131" t="s">
        <v>1659</v>
      </c>
      <c r="K564" s="131" t="s">
        <v>1072</v>
      </c>
      <c r="L564" s="132" t="s">
        <v>1534</v>
      </c>
      <c r="M564" s="131">
        <v>14</v>
      </c>
      <c r="N564" s="134">
        <v>45350</v>
      </c>
      <c r="O564" s="95" t="s">
        <v>452</v>
      </c>
      <c r="P564" s="131" t="s">
        <v>1659</v>
      </c>
      <c r="Q564" s="381"/>
      <c r="R564" s="381"/>
      <c r="S564" s="381"/>
    </row>
    <row r="565" spans="1:19" ht="35.15" customHeight="1" x14ac:dyDescent="0.25">
      <c r="A565" s="389">
        <f>IF(B565="","",ROW()-ROW($A$3)+'Diário 1º PA'!$P$1)</f>
        <v>835</v>
      </c>
      <c r="B565" s="151">
        <v>45355</v>
      </c>
      <c r="C565" s="390">
        <v>45323</v>
      </c>
      <c r="D565" s="95" t="s">
        <v>105</v>
      </c>
      <c r="E565" s="391" t="s">
        <v>325</v>
      </c>
      <c r="F565" s="174">
        <v>836.03</v>
      </c>
      <c r="G565" s="95" t="s">
        <v>1119</v>
      </c>
      <c r="H565" s="98" t="s">
        <v>123</v>
      </c>
      <c r="I565" s="95" t="s">
        <v>1610</v>
      </c>
      <c r="J565" s="131" t="s">
        <v>1121</v>
      </c>
      <c r="K565" s="131" t="s">
        <v>1072</v>
      </c>
      <c r="L565" s="132" t="s">
        <v>1534</v>
      </c>
      <c r="M565" s="131">
        <v>4175</v>
      </c>
      <c r="N565" s="134">
        <v>45350</v>
      </c>
      <c r="O565" s="95" t="s">
        <v>452</v>
      </c>
      <c r="P565" s="131" t="s">
        <v>1121</v>
      </c>
      <c r="Q565" s="381"/>
      <c r="R565" s="381"/>
      <c r="S565" s="381"/>
    </row>
    <row r="566" spans="1:19" ht="35.15" customHeight="1" x14ac:dyDescent="0.25">
      <c r="A566" s="389">
        <f>IF(B566="","",ROW()-ROW($A$3)+'Diário 1º PA'!$P$1)</f>
        <v>836</v>
      </c>
      <c r="B566" s="151">
        <v>45355</v>
      </c>
      <c r="C566" s="390">
        <v>45323</v>
      </c>
      <c r="D566" s="95" t="s">
        <v>105</v>
      </c>
      <c r="E566" s="391" t="s">
        <v>299</v>
      </c>
      <c r="F566" s="174">
        <v>31068.68</v>
      </c>
      <c r="G566" s="363" t="s">
        <v>1092</v>
      </c>
      <c r="H566" s="98" t="s">
        <v>123</v>
      </c>
      <c r="I566" s="95" t="s">
        <v>1665</v>
      </c>
      <c r="J566" s="131" t="s">
        <v>1123</v>
      </c>
      <c r="K566" s="131" t="s">
        <v>1072</v>
      </c>
      <c r="L566" s="132" t="s">
        <v>1534</v>
      </c>
      <c r="M566" s="131">
        <v>129</v>
      </c>
      <c r="N566" s="134">
        <v>45352</v>
      </c>
      <c r="O566" s="95" t="s">
        <v>452</v>
      </c>
      <c r="P566" s="131" t="s">
        <v>1123</v>
      </c>
      <c r="Q566" s="381"/>
      <c r="R566" s="381"/>
      <c r="S566" s="381"/>
    </row>
    <row r="567" spans="1:19" ht="35.15" customHeight="1" x14ac:dyDescent="0.25">
      <c r="A567" s="389">
        <f>IF(B567="","",ROW()-ROW($A$3)+'Diário 1º PA'!$P$1)</f>
        <v>837</v>
      </c>
      <c r="B567" s="151">
        <v>45355</v>
      </c>
      <c r="C567" s="390">
        <v>45323</v>
      </c>
      <c r="D567" s="95" t="s">
        <v>105</v>
      </c>
      <c r="E567" s="391" t="s">
        <v>341</v>
      </c>
      <c r="F567" s="174">
        <v>1600</v>
      </c>
      <c r="G567" s="363" t="s">
        <v>1615</v>
      </c>
      <c r="H567" s="98" t="s">
        <v>123</v>
      </c>
      <c r="I567" s="95" t="s">
        <v>1616</v>
      </c>
      <c r="J567" s="131" t="s">
        <v>1617</v>
      </c>
      <c r="K567" s="131" t="s">
        <v>1072</v>
      </c>
      <c r="L567" s="132" t="s">
        <v>1534</v>
      </c>
      <c r="M567" s="131">
        <v>6</v>
      </c>
      <c r="N567" s="134">
        <v>45348</v>
      </c>
      <c r="O567" s="95" t="s">
        <v>452</v>
      </c>
      <c r="P567" s="131" t="s">
        <v>1617</v>
      </c>
      <c r="Q567" s="381"/>
      <c r="R567" s="381"/>
      <c r="S567" s="381"/>
    </row>
    <row r="568" spans="1:19" ht="35.15" customHeight="1" x14ac:dyDescent="0.25">
      <c r="A568" s="389">
        <f>IF(B568="","",ROW()-ROW($A$3)+'Diário 1º PA'!$P$1)</f>
        <v>838</v>
      </c>
      <c r="B568" s="151">
        <v>45355</v>
      </c>
      <c r="C568" s="390">
        <v>45323</v>
      </c>
      <c r="D568" s="95" t="s">
        <v>105</v>
      </c>
      <c r="E568" s="391" t="s">
        <v>265</v>
      </c>
      <c r="F568" s="174">
        <v>250</v>
      </c>
      <c r="G568" s="95" t="s">
        <v>1811</v>
      </c>
      <c r="H568" s="98" t="s">
        <v>124</v>
      </c>
      <c r="I568" s="95" t="s">
        <v>1516</v>
      </c>
      <c r="J568" s="131" t="s">
        <v>2147</v>
      </c>
      <c r="K568" s="131" t="s">
        <v>1540</v>
      </c>
      <c r="L568" s="132" t="s">
        <v>1081</v>
      </c>
      <c r="M568" s="131">
        <v>24165</v>
      </c>
      <c r="N568" s="134">
        <v>45348</v>
      </c>
      <c r="O568" s="95" t="s">
        <v>452</v>
      </c>
      <c r="P568" s="131" t="s">
        <v>2147</v>
      </c>
      <c r="Q568" s="381"/>
      <c r="R568" s="381"/>
      <c r="S568" s="381"/>
    </row>
    <row r="569" spans="1:19" ht="35.15" customHeight="1" x14ac:dyDescent="0.25">
      <c r="A569" s="389">
        <f>IF(B569="","",ROW()-ROW($A$3)+'Diário 1º PA'!$P$1)</f>
        <v>839</v>
      </c>
      <c r="B569" s="151">
        <v>45355</v>
      </c>
      <c r="C569" s="390">
        <v>45323</v>
      </c>
      <c r="D569" s="98" t="s">
        <v>105</v>
      </c>
      <c r="E569" s="391" t="s">
        <v>299</v>
      </c>
      <c r="F569" s="174">
        <v>34611.86</v>
      </c>
      <c r="G569" s="363" t="s">
        <v>1092</v>
      </c>
      <c r="H569" s="98" t="s">
        <v>136</v>
      </c>
      <c r="I569" s="95" t="s">
        <v>1461</v>
      </c>
      <c r="J569" s="131" t="s">
        <v>2148</v>
      </c>
      <c r="K569" s="131" t="s">
        <v>1540</v>
      </c>
      <c r="L569" s="132" t="s">
        <v>1081</v>
      </c>
      <c r="M569" s="131">
        <v>930</v>
      </c>
      <c r="N569" s="134">
        <v>45348</v>
      </c>
      <c r="O569" s="95" t="s">
        <v>452</v>
      </c>
      <c r="P569" s="131" t="s">
        <v>2148</v>
      </c>
      <c r="Q569" s="381"/>
      <c r="R569" s="381"/>
      <c r="S569" s="381"/>
    </row>
    <row r="570" spans="1:19" ht="35.15" customHeight="1" x14ac:dyDescent="0.25">
      <c r="A570" s="389">
        <f>IF(B570="","",ROW()-ROW($A$3)+'Diário 1º PA'!$P$1)</f>
        <v>840</v>
      </c>
      <c r="B570" s="151">
        <v>45355</v>
      </c>
      <c r="C570" s="390">
        <v>45323</v>
      </c>
      <c r="D570" s="98" t="s">
        <v>105</v>
      </c>
      <c r="E570" s="391" t="s">
        <v>295</v>
      </c>
      <c r="F570" s="174">
        <v>1845.72</v>
      </c>
      <c r="G570" s="363" t="s">
        <v>1748</v>
      </c>
      <c r="H570" s="98" t="s">
        <v>124</v>
      </c>
      <c r="I570" s="95" t="s">
        <v>1749</v>
      </c>
      <c r="J570" s="131" t="s">
        <v>1750</v>
      </c>
      <c r="K570" s="131" t="s">
        <v>1540</v>
      </c>
      <c r="L570" s="132" t="s">
        <v>1081</v>
      </c>
      <c r="M570" s="131">
        <v>20395295</v>
      </c>
      <c r="N570" s="134">
        <v>45344</v>
      </c>
      <c r="O570" s="95" t="s">
        <v>452</v>
      </c>
      <c r="P570" s="131" t="s">
        <v>1750</v>
      </c>
      <c r="Q570" s="381"/>
      <c r="R570" s="381"/>
      <c r="S570" s="381"/>
    </row>
    <row r="571" spans="1:19" ht="35.15" customHeight="1" x14ac:dyDescent="0.25">
      <c r="A571" s="389">
        <f>IF(B571="","",ROW()-ROW($A$3)+'Diário 1º PA'!$P$1)</f>
        <v>841</v>
      </c>
      <c r="B571" s="151">
        <v>45355</v>
      </c>
      <c r="C571" s="390">
        <v>45323</v>
      </c>
      <c r="D571" s="98" t="s">
        <v>105</v>
      </c>
      <c r="E571" s="391" t="s">
        <v>345</v>
      </c>
      <c r="F571" s="174">
        <v>2642.15</v>
      </c>
      <c r="G571" s="363" t="s">
        <v>2149</v>
      </c>
      <c r="H571" s="98" t="s">
        <v>130</v>
      </c>
      <c r="I571" s="95" t="s">
        <v>2150</v>
      </c>
      <c r="J571" s="131" t="s">
        <v>2151</v>
      </c>
      <c r="K571" s="131" t="s">
        <v>1540</v>
      </c>
      <c r="L571" s="132" t="s">
        <v>1081</v>
      </c>
      <c r="M571" s="131">
        <v>20147</v>
      </c>
      <c r="N571" s="134">
        <v>45350</v>
      </c>
      <c r="O571" s="95" t="s">
        <v>452</v>
      </c>
      <c r="P571" s="131" t="s">
        <v>2151</v>
      </c>
      <c r="Q571" s="381"/>
      <c r="R571" s="381"/>
      <c r="S571" s="381"/>
    </row>
    <row r="572" spans="1:19" ht="35.15" customHeight="1" x14ac:dyDescent="0.25">
      <c r="A572" s="389">
        <f>IF(B572="","",ROW()-ROW($A$3)+'Diário 1º PA'!$P$1)</f>
        <v>842</v>
      </c>
      <c r="B572" s="151">
        <v>45355</v>
      </c>
      <c r="C572" s="390">
        <v>45323</v>
      </c>
      <c r="D572" s="98" t="s">
        <v>105</v>
      </c>
      <c r="E572" s="391" t="s">
        <v>315</v>
      </c>
      <c r="F572" s="174">
        <v>2100</v>
      </c>
      <c r="G572" s="363" t="s">
        <v>2152</v>
      </c>
      <c r="H572" s="98" t="s">
        <v>135</v>
      </c>
      <c r="I572" s="95" t="s">
        <v>1768</v>
      </c>
      <c r="J572" s="131" t="s">
        <v>1111</v>
      </c>
      <c r="K572" s="131" t="s">
        <v>1540</v>
      </c>
      <c r="L572" s="132" t="s">
        <v>1081</v>
      </c>
      <c r="M572" s="131">
        <v>77412738</v>
      </c>
      <c r="N572" s="134">
        <v>45355</v>
      </c>
      <c r="O572" s="95" t="s">
        <v>452</v>
      </c>
      <c r="P572" s="131" t="s">
        <v>1111</v>
      </c>
      <c r="Q572" s="381"/>
      <c r="R572" s="381"/>
      <c r="S572" s="381"/>
    </row>
    <row r="573" spans="1:19" ht="35.15" customHeight="1" x14ac:dyDescent="0.25">
      <c r="A573" s="389">
        <f>IF(B573="","",ROW()-ROW($A$3)+'Diário 1º PA'!$P$1)</f>
        <v>843</v>
      </c>
      <c r="B573" s="151">
        <v>45355</v>
      </c>
      <c r="C573" s="390">
        <v>45352</v>
      </c>
      <c r="D573" s="98" t="s">
        <v>105</v>
      </c>
      <c r="E573" s="391" t="s">
        <v>295</v>
      </c>
      <c r="F573" s="174">
        <v>458</v>
      </c>
      <c r="G573" s="363" t="s">
        <v>1727</v>
      </c>
      <c r="H573" s="98" t="s">
        <v>121</v>
      </c>
      <c r="I573" s="95" t="s">
        <v>2153</v>
      </c>
      <c r="J573" s="131" t="s">
        <v>2154</v>
      </c>
      <c r="K573" s="131" t="s">
        <v>1540</v>
      </c>
      <c r="L573" s="132" t="s">
        <v>1081</v>
      </c>
      <c r="M573" s="131">
        <v>1015</v>
      </c>
      <c r="N573" s="134">
        <v>45355</v>
      </c>
      <c r="O573" s="95" t="s">
        <v>452</v>
      </c>
      <c r="P573" s="131" t="s">
        <v>2154</v>
      </c>
      <c r="Q573" s="381"/>
      <c r="R573" s="381"/>
      <c r="S573" s="381"/>
    </row>
    <row r="574" spans="1:19" ht="35.15" customHeight="1" x14ac:dyDescent="0.25">
      <c r="A574" s="389">
        <f>IF(B574="","",ROW()-ROW($A$3)+'Diário 1º PA'!$P$1)</f>
        <v>844</v>
      </c>
      <c r="B574" s="151">
        <v>45355</v>
      </c>
      <c r="C574" s="390">
        <v>45323</v>
      </c>
      <c r="D574" s="98" t="s">
        <v>105</v>
      </c>
      <c r="E574" s="391" t="s">
        <v>235</v>
      </c>
      <c r="F574" s="174">
        <v>158.47999999999999</v>
      </c>
      <c r="G574" s="363" t="s">
        <v>2009</v>
      </c>
      <c r="H574" s="98" t="s">
        <v>119</v>
      </c>
      <c r="I574" s="95" t="s">
        <v>1628</v>
      </c>
      <c r="J574" s="131" t="s">
        <v>1197</v>
      </c>
      <c r="K574" s="131" t="s">
        <v>1540</v>
      </c>
      <c r="L574" s="132" t="s">
        <v>1081</v>
      </c>
      <c r="M574" s="131" t="s">
        <v>2155</v>
      </c>
      <c r="N574" s="134">
        <v>45354</v>
      </c>
      <c r="O574" s="95" t="s">
        <v>452</v>
      </c>
      <c r="P574" s="131" t="s">
        <v>1197</v>
      </c>
      <c r="Q574" s="381"/>
      <c r="R574" s="381"/>
      <c r="S574" s="381"/>
    </row>
    <row r="575" spans="1:19" ht="35.15" customHeight="1" x14ac:dyDescent="0.25">
      <c r="A575" s="389">
        <f>IF(B575="","",ROW()-ROW($A$3)+'Diário 1º PA'!$P$1)</f>
        <v>845</v>
      </c>
      <c r="B575" s="151">
        <v>45355</v>
      </c>
      <c r="C575" s="390">
        <v>45323</v>
      </c>
      <c r="D575" s="98" t="s">
        <v>105</v>
      </c>
      <c r="E575" s="391" t="s">
        <v>235</v>
      </c>
      <c r="F575" s="174">
        <v>119.99</v>
      </c>
      <c r="G575" s="363" t="s">
        <v>2009</v>
      </c>
      <c r="H575" s="98" t="s">
        <v>122</v>
      </c>
      <c r="I575" s="95" t="s">
        <v>1628</v>
      </c>
      <c r="J575" s="131" t="s">
        <v>1197</v>
      </c>
      <c r="K575" s="131" t="s">
        <v>1540</v>
      </c>
      <c r="L575" s="132" t="s">
        <v>1081</v>
      </c>
      <c r="M575" s="131" t="s">
        <v>2156</v>
      </c>
      <c r="N575" s="134">
        <v>45354</v>
      </c>
      <c r="O575" s="95" t="s">
        <v>452</v>
      </c>
      <c r="P575" s="131" t="s">
        <v>1197</v>
      </c>
      <c r="Q575" s="381"/>
      <c r="R575" s="381"/>
      <c r="S575" s="381"/>
    </row>
    <row r="576" spans="1:19" ht="35.15" customHeight="1" x14ac:dyDescent="0.25">
      <c r="A576" s="389">
        <f>IF(B576="","",ROW()-ROW($A$3)+'Diário 1º PA'!$P$1)</f>
        <v>846</v>
      </c>
      <c r="B576" s="151">
        <v>45355</v>
      </c>
      <c r="C576" s="390">
        <v>45323</v>
      </c>
      <c r="D576" s="98" t="s">
        <v>105</v>
      </c>
      <c r="E576" s="391" t="s">
        <v>341</v>
      </c>
      <c r="F576" s="174">
        <v>1469.85</v>
      </c>
      <c r="G576" s="363" t="s">
        <v>2157</v>
      </c>
      <c r="H576" s="98" t="s">
        <v>123</v>
      </c>
      <c r="I576" s="95" t="s">
        <v>1645</v>
      </c>
      <c r="J576" s="131" t="s">
        <v>1646</v>
      </c>
      <c r="K576" s="131" t="s">
        <v>1114</v>
      </c>
      <c r="L576" s="132" t="s">
        <v>1534</v>
      </c>
      <c r="M576" s="131" t="s">
        <v>2158</v>
      </c>
      <c r="N576" s="134">
        <v>45350</v>
      </c>
      <c r="O576" s="95" t="s">
        <v>452</v>
      </c>
      <c r="P576" s="131" t="s">
        <v>1646</v>
      </c>
      <c r="Q576" s="381"/>
      <c r="R576" s="381"/>
      <c r="S576" s="381"/>
    </row>
    <row r="577" spans="1:19" ht="35.15" customHeight="1" x14ac:dyDescent="0.25">
      <c r="A577" s="389">
        <f>IF(B577="","",ROW()-ROW($A$3)+'Diário 1º PA'!$P$1)</f>
        <v>847</v>
      </c>
      <c r="B577" s="151">
        <v>45355</v>
      </c>
      <c r="C577" s="390">
        <v>45323</v>
      </c>
      <c r="D577" s="98" t="s">
        <v>105</v>
      </c>
      <c r="E577" s="391" t="s">
        <v>235</v>
      </c>
      <c r="F577" s="174">
        <v>119.99</v>
      </c>
      <c r="G577" s="363" t="s">
        <v>2009</v>
      </c>
      <c r="H577" s="98" t="s">
        <v>118</v>
      </c>
      <c r="I577" s="95" t="s">
        <v>1628</v>
      </c>
      <c r="J577" s="131" t="s">
        <v>1197</v>
      </c>
      <c r="K577" s="131" t="s">
        <v>1540</v>
      </c>
      <c r="L577" s="132" t="s">
        <v>1081</v>
      </c>
      <c r="M577" s="131" t="s">
        <v>2159</v>
      </c>
      <c r="N577" s="134">
        <v>45354</v>
      </c>
      <c r="O577" s="95" t="s">
        <v>452</v>
      </c>
      <c r="P577" s="131" t="s">
        <v>1197</v>
      </c>
      <c r="Q577" s="381"/>
      <c r="R577" s="381"/>
      <c r="S577" s="381"/>
    </row>
    <row r="578" spans="1:19" ht="35.15" customHeight="1" x14ac:dyDescent="0.25">
      <c r="A578" s="389">
        <f>IF(B578="","",ROW()-ROW($A$3)+'Diário 1º PA'!$P$1)</f>
        <v>848</v>
      </c>
      <c r="B578" s="151">
        <v>45355</v>
      </c>
      <c r="C578" s="390">
        <v>45323</v>
      </c>
      <c r="D578" s="98" t="s">
        <v>105</v>
      </c>
      <c r="E578" s="391" t="s">
        <v>235</v>
      </c>
      <c r="F578" s="174">
        <v>149.61000000000001</v>
      </c>
      <c r="G578" s="363" t="s">
        <v>2009</v>
      </c>
      <c r="H578" s="98" t="s">
        <v>135</v>
      </c>
      <c r="I578" s="95" t="s">
        <v>1628</v>
      </c>
      <c r="J578" s="131" t="s">
        <v>1197</v>
      </c>
      <c r="K578" s="131" t="s">
        <v>1540</v>
      </c>
      <c r="L578" s="132" t="s">
        <v>1081</v>
      </c>
      <c r="M578" s="131" t="s">
        <v>2160</v>
      </c>
      <c r="N578" s="134">
        <v>45354</v>
      </c>
      <c r="O578" s="95" t="s">
        <v>452</v>
      </c>
      <c r="P578" s="131" t="s">
        <v>1197</v>
      </c>
      <c r="Q578" s="381"/>
      <c r="R578" s="381"/>
      <c r="S578" s="381"/>
    </row>
    <row r="579" spans="1:19" ht="35.15" customHeight="1" x14ac:dyDescent="0.25">
      <c r="A579" s="389">
        <f>IF(B579="","",ROW()-ROW($A$3)+'Diário 1º PA'!$P$1)</f>
        <v>849</v>
      </c>
      <c r="B579" s="151">
        <v>45355</v>
      </c>
      <c r="C579" s="390">
        <v>45323</v>
      </c>
      <c r="D579" s="98" t="s">
        <v>105</v>
      </c>
      <c r="E579" s="391" t="s">
        <v>235</v>
      </c>
      <c r="F579" s="174">
        <v>144.72</v>
      </c>
      <c r="G579" s="363" t="s">
        <v>2009</v>
      </c>
      <c r="H579" s="98" t="s">
        <v>121</v>
      </c>
      <c r="I579" s="95" t="s">
        <v>1628</v>
      </c>
      <c r="J579" s="131" t="s">
        <v>1197</v>
      </c>
      <c r="K579" s="131" t="s">
        <v>1540</v>
      </c>
      <c r="L579" s="132" t="s">
        <v>1081</v>
      </c>
      <c r="M579" s="131" t="s">
        <v>2161</v>
      </c>
      <c r="N579" s="134">
        <v>45354</v>
      </c>
      <c r="O579" s="95" t="s">
        <v>452</v>
      </c>
      <c r="P579" s="131" t="s">
        <v>1197</v>
      </c>
      <c r="Q579" s="381"/>
      <c r="R579" s="381"/>
      <c r="S579" s="381"/>
    </row>
    <row r="580" spans="1:19" ht="35.15" customHeight="1" x14ac:dyDescent="0.25">
      <c r="A580" s="389">
        <f>IF(B580="","",ROW()-ROW($A$3)+'Diário 1º PA'!$P$1)</f>
        <v>850</v>
      </c>
      <c r="B580" s="151">
        <v>45355</v>
      </c>
      <c r="C580" s="390">
        <v>45323</v>
      </c>
      <c r="D580" s="98" t="s">
        <v>105</v>
      </c>
      <c r="E580" s="391" t="s">
        <v>301</v>
      </c>
      <c r="F580" s="174">
        <v>270</v>
      </c>
      <c r="G580" s="363" t="s">
        <v>2162</v>
      </c>
      <c r="H580" s="98" t="s">
        <v>117</v>
      </c>
      <c r="I580" s="95" t="s">
        <v>2163</v>
      </c>
      <c r="J580" s="131" t="s">
        <v>2164</v>
      </c>
      <c r="K580" s="131" t="s">
        <v>1540</v>
      </c>
      <c r="L580" s="132" t="s">
        <v>1081</v>
      </c>
      <c r="M580" s="131">
        <v>795585479</v>
      </c>
      <c r="N580" s="134">
        <v>45354</v>
      </c>
      <c r="O580" s="95" t="s">
        <v>452</v>
      </c>
      <c r="P580" s="131" t="s">
        <v>2164</v>
      </c>
      <c r="Q580" s="381"/>
      <c r="R580" s="381"/>
      <c r="S580" s="381"/>
    </row>
    <row r="581" spans="1:19" ht="35.15" customHeight="1" x14ac:dyDescent="0.25">
      <c r="A581" s="389">
        <f>IF(B581="","",ROW()-ROW($A$3)+'Diário 1º PA'!$P$1)</f>
        <v>851</v>
      </c>
      <c r="B581" s="151">
        <v>45355</v>
      </c>
      <c r="C581" s="393">
        <v>45323</v>
      </c>
      <c r="D581" s="95" t="s">
        <v>105</v>
      </c>
      <c r="E581" s="391" t="s">
        <v>273</v>
      </c>
      <c r="F581" s="174">
        <v>11900</v>
      </c>
      <c r="G581" s="392" t="s">
        <v>1584</v>
      </c>
      <c r="H581" s="98" t="s">
        <v>118</v>
      </c>
      <c r="I581" s="95" t="s">
        <v>1585</v>
      </c>
      <c r="J581" s="131" t="s">
        <v>1586</v>
      </c>
      <c r="K581" s="131" t="s">
        <v>1540</v>
      </c>
      <c r="L581" s="132" t="s">
        <v>1081</v>
      </c>
      <c r="M581" s="131" t="s">
        <v>2165</v>
      </c>
      <c r="N581" s="134">
        <v>45351</v>
      </c>
      <c r="O581" s="95" t="s">
        <v>452</v>
      </c>
      <c r="P581" s="131" t="s">
        <v>1586</v>
      </c>
      <c r="Q581" s="381"/>
      <c r="R581" s="381"/>
      <c r="S581" s="381"/>
    </row>
    <row r="582" spans="1:19" ht="35.15" customHeight="1" x14ac:dyDescent="0.25">
      <c r="A582" s="389">
        <f>IF(B582="","",ROW()-ROW($A$3)+'Diário 1º PA'!$P$1)</f>
        <v>852</v>
      </c>
      <c r="B582" s="151">
        <v>45355</v>
      </c>
      <c r="C582" s="393">
        <v>45292</v>
      </c>
      <c r="D582" s="95" t="s">
        <v>94</v>
      </c>
      <c r="E582" s="391" t="s">
        <v>166</v>
      </c>
      <c r="F582" s="174">
        <v>423.6</v>
      </c>
      <c r="G582" s="392" t="s">
        <v>1611</v>
      </c>
      <c r="H582" s="98" t="s">
        <v>121</v>
      </c>
      <c r="I582" s="95" t="s">
        <v>1648</v>
      </c>
      <c r="J582" s="131" t="s">
        <v>1565</v>
      </c>
      <c r="K582" s="131" t="s">
        <v>1114</v>
      </c>
      <c r="L582" s="132" t="s">
        <v>1613</v>
      </c>
      <c r="M582" s="131" t="s">
        <v>117</v>
      </c>
      <c r="N582" s="134" t="s">
        <v>117</v>
      </c>
      <c r="O582" s="95" t="s">
        <v>452</v>
      </c>
      <c r="P582" s="131" t="s">
        <v>1649</v>
      </c>
      <c r="Q582" s="381"/>
      <c r="R582" s="381"/>
      <c r="S582" s="381"/>
    </row>
    <row r="583" spans="1:19" ht="35.15" customHeight="1" x14ac:dyDescent="0.25">
      <c r="A583" s="389">
        <f>IF(B583="","",ROW()-ROW($A$3)+'Diário 1º PA'!$P$1)</f>
        <v>853</v>
      </c>
      <c r="B583" s="151">
        <v>45355</v>
      </c>
      <c r="C583" s="390">
        <v>45292</v>
      </c>
      <c r="D583" s="98" t="s">
        <v>94</v>
      </c>
      <c r="E583" s="391" t="s">
        <v>166</v>
      </c>
      <c r="F583" s="174">
        <v>481.36</v>
      </c>
      <c r="G583" s="363" t="s">
        <v>1611</v>
      </c>
      <c r="H583" s="98" t="s">
        <v>121</v>
      </c>
      <c r="I583" s="95" t="s">
        <v>1650</v>
      </c>
      <c r="J583" s="131" t="s">
        <v>1565</v>
      </c>
      <c r="K583" s="131" t="s">
        <v>1114</v>
      </c>
      <c r="L583" s="132"/>
      <c r="M583" s="131"/>
      <c r="N583" s="134"/>
      <c r="O583" s="95" t="s">
        <v>452</v>
      </c>
      <c r="P583" s="131" t="s">
        <v>1651</v>
      </c>
      <c r="Q583" s="381"/>
      <c r="R583" s="381"/>
      <c r="S583" s="381"/>
    </row>
    <row r="584" spans="1:19" ht="35.15" customHeight="1" x14ac:dyDescent="0.25">
      <c r="A584" s="389">
        <f>IF(B584="","",ROW()-ROW($A$3)+'Diário 1º PA'!$P$1)</f>
        <v>854</v>
      </c>
      <c r="B584" s="151">
        <v>45355</v>
      </c>
      <c r="C584" s="390">
        <v>45323</v>
      </c>
      <c r="D584" s="98" t="s">
        <v>105</v>
      </c>
      <c r="E584" s="391" t="s">
        <v>307</v>
      </c>
      <c r="F584" s="174">
        <v>360</v>
      </c>
      <c r="G584" s="363" t="s">
        <v>2166</v>
      </c>
      <c r="H584" s="98" t="s">
        <v>125</v>
      </c>
      <c r="I584" s="95" t="s">
        <v>2167</v>
      </c>
      <c r="J584" s="131" t="s">
        <v>2168</v>
      </c>
      <c r="K584" s="131" t="s">
        <v>1114</v>
      </c>
      <c r="L584" s="132" t="s">
        <v>1534</v>
      </c>
      <c r="M584" s="131">
        <v>1292</v>
      </c>
      <c r="N584" s="134">
        <v>45355</v>
      </c>
      <c r="O584" s="95" t="s">
        <v>452</v>
      </c>
      <c r="P584" s="131" t="s">
        <v>2168</v>
      </c>
      <c r="Q584" s="381"/>
      <c r="R584" s="381"/>
      <c r="S584" s="381"/>
    </row>
    <row r="585" spans="1:19" ht="35.15" customHeight="1" x14ac:dyDescent="0.25">
      <c r="A585" s="389">
        <f>IF(B585="","",ROW()-ROW($A$3)+'Diário 1º PA'!$P$1)</f>
        <v>855</v>
      </c>
      <c r="B585" s="151">
        <v>45355</v>
      </c>
      <c r="C585" s="390">
        <v>45352</v>
      </c>
      <c r="D585" s="98" t="s">
        <v>105</v>
      </c>
      <c r="E585" s="391" t="s">
        <v>339</v>
      </c>
      <c r="F585" s="174">
        <v>75</v>
      </c>
      <c r="G585" s="363" t="s">
        <v>2169</v>
      </c>
      <c r="H585" s="98" t="s">
        <v>129</v>
      </c>
      <c r="I585" s="95" t="s">
        <v>2170</v>
      </c>
      <c r="J585" s="131" t="s">
        <v>1565</v>
      </c>
      <c r="K585" s="131" t="s">
        <v>1114</v>
      </c>
      <c r="L585" s="132" t="s">
        <v>1846</v>
      </c>
      <c r="M585" s="131" t="s">
        <v>117</v>
      </c>
      <c r="N585" s="134">
        <v>45355</v>
      </c>
      <c r="O585" s="95" t="s">
        <v>452</v>
      </c>
      <c r="P585" s="131" t="s">
        <v>2171</v>
      </c>
      <c r="Q585" s="381"/>
      <c r="R585" s="381"/>
      <c r="S585" s="381"/>
    </row>
    <row r="586" spans="1:19" ht="35.15" customHeight="1" x14ac:dyDescent="0.25">
      <c r="A586" s="389">
        <f>IF(B586="","",ROW()-ROW($A$3)+'Diário 1º PA'!$P$1)</f>
        <v>856</v>
      </c>
      <c r="B586" s="151">
        <v>45355</v>
      </c>
      <c r="C586" s="390">
        <v>45352</v>
      </c>
      <c r="D586" s="98" t="s">
        <v>105</v>
      </c>
      <c r="E586" s="391" t="s">
        <v>339</v>
      </c>
      <c r="F586" s="174">
        <v>75</v>
      </c>
      <c r="G586" s="363" t="s">
        <v>2169</v>
      </c>
      <c r="H586" s="98" t="s">
        <v>130</v>
      </c>
      <c r="I586" s="95" t="s">
        <v>2172</v>
      </c>
      <c r="J586" s="131" t="s">
        <v>1565</v>
      </c>
      <c r="K586" s="131" t="s">
        <v>1114</v>
      </c>
      <c r="L586" s="132" t="s">
        <v>1846</v>
      </c>
      <c r="M586" s="131" t="s">
        <v>117</v>
      </c>
      <c r="N586" s="134">
        <v>45355</v>
      </c>
      <c r="O586" s="95" t="s">
        <v>452</v>
      </c>
      <c r="P586" s="131" t="s">
        <v>2173</v>
      </c>
      <c r="Q586" s="381"/>
      <c r="R586" s="381"/>
      <c r="S586" s="381"/>
    </row>
    <row r="587" spans="1:19" ht="35.15" customHeight="1" x14ac:dyDescent="0.25">
      <c r="A587" s="389">
        <f>IF(B587="","",ROW()-ROW($A$3)+'Diário 1º PA'!$P$1)</f>
        <v>857</v>
      </c>
      <c r="B587" s="151">
        <v>45355</v>
      </c>
      <c r="C587" s="390">
        <v>45352</v>
      </c>
      <c r="D587" s="95" t="s">
        <v>105</v>
      </c>
      <c r="E587" s="391" t="s">
        <v>339</v>
      </c>
      <c r="F587" s="174">
        <v>300</v>
      </c>
      <c r="G587" s="95" t="s">
        <v>2174</v>
      </c>
      <c r="H587" s="98" t="s">
        <v>126</v>
      </c>
      <c r="I587" s="95" t="s">
        <v>2175</v>
      </c>
      <c r="J587" s="131" t="s">
        <v>1565</v>
      </c>
      <c r="K587" s="131" t="s">
        <v>1114</v>
      </c>
      <c r="L587" s="132" t="s">
        <v>1846</v>
      </c>
      <c r="M587" s="131" t="s">
        <v>117</v>
      </c>
      <c r="N587" s="134">
        <v>45355</v>
      </c>
      <c r="O587" s="95" t="s">
        <v>452</v>
      </c>
      <c r="P587" s="131" t="s">
        <v>2176</v>
      </c>
      <c r="Q587" s="381"/>
      <c r="R587" s="381"/>
      <c r="S587" s="381"/>
    </row>
    <row r="588" spans="1:19" ht="35.15" customHeight="1" x14ac:dyDescent="0.25">
      <c r="A588" s="389">
        <f>IF(B588="","",ROW()-ROW($A$3)+'Diário 1º PA'!$P$1)</f>
        <v>858</v>
      </c>
      <c r="B588" s="151">
        <v>45355</v>
      </c>
      <c r="C588" s="393">
        <v>45352</v>
      </c>
      <c r="D588" s="95" t="s">
        <v>105</v>
      </c>
      <c r="E588" s="391" t="s">
        <v>283</v>
      </c>
      <c r="F588" s="174">
        <v>8</v>
      </c>
      <c r="G588" s="363" t="s">
        <v>2177</v>
      </c>
      <c r="H588" s="98" t="s">
        <v>118</v>
      </c>
      <c r="I588" s="95" t="s">
        <v>117</v>
      </c>
      <c r="J588" s="131" t="s">
        <v>79</v>
      </c>
      <c r="K588" s="131" t="s">
        <v>1558</v>
      </c>
      <c r="L588" s="132" t="s">
        <v>117</v>
      </c>
      <c r="M588" s="131" t="s">
        <v>117</v>
      </c>
      <c r="N588" s="134" t="s">
        <v>117</v>
      </c>
      <c r="O588" s="95" t="s">
        <v>452</v>
      </c>
      <c r="P588" s="131" t="s">
        <v>79</v>
      </c>
      <c r="Q588" s="381"/>
      <c r="R588" s="381"/>
      <c r="S588" s="381"/>
    </row>
    <row r="589" spans="1:19" ht="35.15" customHeight="1" x14ac:dyDescent="0.25">
      <c r="A589" s="389">
        <f>IF(B589="","",ROW()-ROW($A$3)+'Diário 1º PA'!$P$1)</f>
        <v>859</v>
      </c>
      <c r="B589" s="151">
        <v>45356</v>
      </c>
      <c r="C589" s="390">
        <v>45352</v>
      </c>
      <c r="D589" s="98" t="s">
        <v>94</v>
      </c>
      <c r="E589" s="391" t="s">
        <v>180</v>
      </c>
      <c r="F589" s="174">
        <v>-7415.55</v>
      </c>
      <c r="G589" s="363" t="s">
        <v>2178</v>
      </c>
      <c r="H589" s="98" t="s">
        <v>120</v>
      </c>
      <c r="I589" s="95" t="s">
        <v>117</v>
      </c>
      <c r="J589" s="131" t="s">
        <v>79</v>
      </c>
      <c r="K589" s="131" t="s">
        <v>117</v>
      </c>
      <c r="L589" s="132" t="s">
        <v>117</v>
      </c>
      <c r="M589" s="133" t="s">
        <v>117</v>
      </c>
      <c r="N589" s="134" t="s">
        <v>117</v>
      </c>
      <c r="O589" s="95" t="s">
        <v>452</v>
      </c>
      <c r="P589" s="131" t="s">
        <v>79</v>
      </c>
      <c r="Q589" s="381"/>
      <c r="R589" s="381"/>
      <c r="S589" s="381"/>
    </row>
    <row r="590" spans="1:19" ht="35.15" customHeight="1" x14ac:dyDescent="0.25">
      <c r="A590" s="389">
        <f>IF(B590="","",ROW()-ROW($A$3)+'Diário 1º PA'!$P$1)</f>
        <v>860</v>
      </c>
      <c r="B590" s="151">
        <v>45356</v>
      </c>
      <c r="C590" s="390">
        <v>45352</v>
      </c>
      <c r="D590" s="98" t="s">
        <v>105</v>
      </c>
      <c r="E590" s="391" t="s">
        <v>343</v>
      </c>
      <c r="F590" s="174">
        <v>550</v>
      </c>
      <c r="G590" s="363" t="s">
        <v>2179</v>
      </c>
      <c r="H590" s="98" t="s">
        <v>119</v>
      </c>
      <c r="I590" s="95" t="s">
        <v>2180</v>
      </c>
      <c r="J590" s="131" t="s">
        <v>1678</v>
      </c>
      <c r="K590" s="131" t="s">
        <v>1540</v>
      </c>
      <c r="L590" s="132" t="s">
        <v>1081</v>
      </c>
      <c r="M590" s="131">
        <v>6018</v>
      </c>
      <c r="N590" s="134">
        <v>45356</v>
      </c>
      <c r="O590" s="95" t="s">
        <v>452</v>
      </c>
      <c r="P590" s="131" t="s">
        <v>1678</v>
      </c>
      <c r="Q590" s="381"/>
      <c r="R590" s="381"/>
      <c r="S590" s="381"/>
    </row>
    <row r="591" spans="1:19" ht="35.15" customHeight="1" x14ac:dyDescent="0.25">
      <c r="A591" s="389">
        <f>IF(B591="","",ROW()-ROW($A$3)+'Diário 1º PA'!$P$1)</f>
        <v>861</v>
      </c>
      <c r="B591" s="151">
        <v>45356</v>
      </c>
      <c r="C591" s="390">
        <v>45323</v>
      </c>
      <c r="D591" s="98" t="s">
        <v>105</v>
      </c>
      <c r="E591" s="391" t="s">
        <v>343</v>
      </c>
      <c r="F591" s="174">
        <v>445</v>
      </c>
      <c r="G591" s="363" t="s">
        <v>2181</v>
      </c>
      <c r="H591" s="98" t="s">
        <v>119</v>
      </c>
      <c r="I591" s="95" t="s">
        <v>2180</v>
      </c>
      <c r="J591" s="131" t="s">
        <v>1678</v>
      </c>
      <c r="K591" s="131" t="s">
        <v>1540</v>
      </c>
      <c r="L591" s="132" t="s">
        <v>1081</v>
      </c>
      <c r="M591" s="131">
        <v>2602</v>
      </c>
      <c r="N591" s="134">
        <v>45356</v>
      </c>
      <c r="O591" s="95" t="s">
        <v>452</v>
      </c>
      <c r="P591" s="131" t="s">
        <v>1678</v>
      </c>
      <c r="Q591" s="381"/>
      <c r="R591" s="381"/>
      <c r="S591" s="381"/>
    </row>
    <row r="592" spans="1:19" ht="35.15" customHeight="1" x14ac:dyDescent="0.25">
      <c r="A592" s="389">
        <f>IF(B592="","",ROW()-ROW($A$3)+'Diário 1º PA'!$P$1)</f>
        <v>862</v>
      </c>
      <c r="B592" s="151">
        <v>45356</v>
      </c>
      <c r="C592" s="390">
        <v>45323</v>
      </c>
      <c r="D592" s="98" t="s">
        <v>105</v>
      </c>
      <c r="E592" s="391" t="s">
        <v>343</v>
      </c>
      <c r="F592" s="174">
        <v>350</v>
      </c>
      <c r="G592" s="363" t="s">
        <v>2181</v>
      </c>
      <c r="H592" s="98" t="s">
        <v>120</v>
      </c>
      <c r="I592" s="95" t="s">
        <v>2180</v>
      </c>
      <c r="J592" s="131" t="s">
        <v>1678</v>
      </c>
      <c r="K592" s="131" t="s">
        <v>1540</v>
      </c>
      <c r="L592" s="132" t="s">
        <v>1081</v>
      </c>
      <c r="M592" s="131">
        <v>2602</v>
      </c>
      <c r="N592" s="134">
        <v>45356</v>
      </c>
      <c r="O592" s="95" t="s">
        <v>452</v>
      </c>
      <c r="P592" s="131" t="s">
        <v>1678</v>
      </c>
      <c r="Q592" s="381"/>
      <c r="R592" s="381"/>
      <c r="S592" s="381"/>
    </row>
    <row r="593" spans="1:19" ht="35.15" customHeight="1" x14ac:dyDescent="0.25">
      <c r="A593" s="389">
        <f>IF(B593="","",ROW()-ROW($A$3)+'Diário 1º PA'!$P$1)</f>
        <v>863</v>
      </c>
      <c r="B593" s="151">
        <v>45356</v>
      </c>
      <c r="C593" s="390">
        <v>45323</v>
      </c>
      <c r="D593" s="98" t="s">
        <v>105</v>
      </c>
      <c r="E593" s="391" t="s">
        <v>273</v>
      </c>
      <c r="F593" s="174">
        <v>11900</v>
      </c>
      <c r="G593" s="363" t="s">
        <v>2182</v>
      </c>
      <c r="H593" s="98" t="s">
        <v>118</v>
      </c>
      <c r="I593" s="95" t="s">
        <v>1585</v>
      </c>
      <c r="J593" s="131" t="s">
        <v>1586</v>
      </c>
      <c r="K593" s="131" t="s">
        <v>1540</v>
      </c>
      <c r="L593" s="132" t="s">
        <v>1081</v>
      </c>
      <c r="M593" s="131" t="s">
        <v>2183</v>
      </c>
      <c r="N593" s="134">
        <v>45357</v>
      </c>
      <c r="O593" s="95" t="s">
        <v>452</v>
      </c>
      <c r="P593" s="131" t="s">
        <v>1586</v>
      </c>
      <c r="Q593" s="381"/>
      <c r="R593" s="381"/>
      <c r="S593" s="381"/>
    </row>
    <row r="594" spans="1:19" ht="35.15" customHeight="1" x14ac:dyDescent="0.25">
      <c r="A594" s="389">
        <f>IF(B594="","",ROW()-ROW($A$3)+'Diário 1º PA'!$P$1)</f>
        <v>864</v>
      </c>
      <c r="B594" s="151">
        <v>45356</v>
      </c>
      <c r="C594" s="390">
        <v>45323</v>
      </c>
      <c r="D594" s="98" t="s">
        <v>105</v>
      </c>
      <c r="E594" s="391" t="s">
        <v>219</v>
      </c>
      <c r="F594" s="174">
        <v>4853.34</v>
      </c>
      <c r="G594" s="363" t="s">
        <v>2184</v>
      </c>
      <c r="H594" s="98" t="s">
        <v>129</v>
      </c>
      <c r="I594" s="95" t="s">
        <v>1626</v>
      </c>
      <c r="J594" s="131" t="s">
        <v>2185</v>
      </c>
      <c r="K594" s="131" t="s">
        <v>1540</v>
      </c>
      <c r="L594" s="132" t="s">
        <v>1081</v>
      </c>
      <c r="M594" s="131">
        <v>15040</v>
      </c>
      <c r="N594" s="134">
        <v>45356</v>
      </c>
      <c r="O594" s="95" t="s">
        <v>452</v>
      </c>
      <c r="P594" s="131" t="s">
        <v>2185</v>
      </c>
      <c r="Q594" s="381"/>
      <c r="R594" s="381"/>
      <c r="S594" s="381"/>
    </row>
    <row r="595" spans="1:19" ht="35.15" customHeight="1" x14ac:dyDescent="0.25">
      <c r="A595" s="389">
        <f>IF(B595="","",ROW()-ROW($A$3)+'Diário 1º PA'!$P$1)</f>
        <v>865</v>
      </c>
      <c r="B595" s="151">
        <v>45356</v>
      </c>
      <c r="C595" s="390">
        <v>45323</v>
      </c>
      <c r="D595" s="98" t="s">
        <v>105</v>
      </c>
      <c r="E595" s="391" t="s">
        <v>325</v>
      </c>
      <c r="F595" s="174">
        <v>2622.87</v>
      </c>
      <c r="G595" s="392" t="s">
        <v>2186</v>
      </c>
      <c r="H595" s="98" t="s">
        <v>117</v>
      </c>
      <c r="I595" s="95" t="s">
        <v>2187</v>
      </c>
      <c r="J595" s="131" t="s">
        <v>1343</v>
      </c>
      <c r="K595" s="131" t="s">
        <v>1540</v>
      </c>
      <c r="L595" s="132" t="s">
        <v>1081</v>
      </c>
      <c r="M595" s="131">
        <v>20552479</v>
      </c>
      <c r="N595" s="134">
        <v>45356</v>
      </c>
      <c r="O595" s="95" t="s">
        <v>452</v>
      </c>
      <c r="P595" s="131" t="s">
        <v>1343</v>
      </c>
      <c r="Q595" s="381"/>
      <c r="R595" s="381"/>
      <c r="S595" s="381"/>
    </row>
    <row r="596" spans="1:19" ht="35.15" customHeight="1" x14ac:dyDescent="0.25">
      <c r="A596" s="389">
        <f>IF(B596="","",ROW()-ROW($A$3)+'Diário 1º PA'!$P$1)</f>
        <v>866</v>
      </c>
      <c r="B596" s="151">
        <v>45356</v>
      </c>
      <c r="C596" s="390">
        <v>45352</v>
      </c>
      <c r="D596" s="98" t="s">
        <v>105</v>
      </c>
      <c r="E596" s="391" t="s">
        <v>349</v>
      </c>
      <c r="F596" s="174">
        <v>285</v>
      </c>
      <c r="G596" s="392" t="s">
        <v>2188</v>
      </c>
      <c r="H596" s="98" t="s">
        <v>123</v>
      </c>
      <c r="I596" s="95" t="s">
        <v>2189</v>
      </c>
      <c r="J596" s="131" t="s">
        <v>2190</v>
      </c>
      <c r="K596" s="131" t="s">
        <v>1540</v>
      </c>
      <c r="L596" s="132" t="s">
        <v>1081</v>
      </c>
      <c r="M596" s="131">
        <v>78347942</v>
      </c>
      <c r="N596" s="134">
        <v>45356</v>
      </c>
      <c r="O596" s="95" t="s">
        <v>452</v>
      </c>
      <c r="P596" s="131" t="s">
        <v>2190</v>
      </c>
      <c r="Q596" s="381"/>
      <c r="R596" s="381"/>
      <c r="S596" s="381"/>
    </row>
    <row r="597" spans="1:19" ht="35.15" customHeight="1" x14ac:dyDescent="0.25">
      <c r="A597" s="389">
        <f>IF(B597="","",ROW()-ROW($A$3)+'Diário 1º PA'!$P$1)</f>
        <v>867</v>
      </c>
      <c r="B597" s="151">
        <v>45356</v>
      </c>
      <c r="C597" s="390">
        <v>45323</v>
      </c>
      <c r="D597" s="98" t="s">
        <v>105</v>
      </c>
      <c r="E597" s="391" t="s">
        <v>227</v>
      </c>
      <c r="F597" s="174">
        <v>1662.99</v>
      </c>
      <c r="G597" s="363" t="s">
        <v>2191</v>
      </c>
      <c r="H597" s="98" t="s">
        <v>122</v>
      </c>
      <c r="I597" s="95" t="s">
        <v>1635</v>
      </c>
      <c r="J597" s="131" t="s">
        <v>1414</v>
      </c>
      <c r="K597" s="131" t="s">
        <v>1540</v>
      </c>
      <c r="L597" s="132" t="s">
        <v>1081</v>
      </c>
      <c r="M597" s="131">
        <v>120321693</v>
      </c>
      <c r="N597" s="134">
        <v>45356</v>
      </c>
      <c r="O597" s="95" t="s">
        <v>452</v>
      </c>
      <c r="P597" s="131" t="s">
        <v>1414</v>
      </c>
      <c r="Q597" s="381"/>
      <c r="R597" s="381"/>
      <c r="S597" s="381"/>
    </row>
    <row r="598" spans="1:19" ht="35.15" customHeight="1" x14ac:dyDescent="0.25">
      <c r="A598" s="389">
        <f>IF(B598="","",ROW()-ROW($A$3)+'Diário 1º PA'!$P$1)</f>
        <v>868</v>
      </c>
      <c r="B598" s="151">
        <v>45356</v>
      </c>
      <c r="C598" s="393">
        <v>45323</v>
      </c>
      <c r="D598" s="95" t="s">
        <v>105</v>
      </c>
      <c r="E598" s="391" t="s">
        <v>341</v>
      </c>
      <c r="F598" s="174">
        <v>3000</v>
      </c>
      <c r="G598" s="363" t="s">
        <v>2192</v>
      </c>
      <c r="H598" s="98" t="s">
        <v>135</v>
      </c>
      <c r="I598" s="95" t="s">
        <v>1823</v>
      </c>
      <c r="J598" s="131" t="s">
        <v>1097</v>
      </c>
      <c r="K598" s="131" t="s">
        <v>1072</v>
      </c>
      <c r="L598" s="137" t="s">
        <v>1534</v>
      </c>
      <c r="M598" s="131">
        <v>9</v>
      </c>
      <c r="N598" s="134">
        <v>45349</v>
      </c>
      <c r="O598" s="95" t="s">
        <v>452</v>
      </c>
      <c r="P598" s="131" t="s">
        <v>1097</v>
      </c>
      <c r="Q598" s="381"/>
      <c r="R598" s="381"/>
      <c r="S598" s="381"/>
    </row>
    <row r="599" spans="1:19" ht="35.15" customHeight="1" x14ac:dyDescent="0.25">
      <c r="A599" s="389">
        <f>IF(B599="","",ROW()-ROW($A$3)+'Diário 1º PA'!$P$1)</f>
        <v>869</v>
      </c>
      <c r="B599" s="151">
        <v>45356</v>
      </c>
      <c r="C599" s="393">
        <v>45352</v>
      </c>
      <c r="D599" s="95" t="s">
        <v>105</v>
      </c>
      <c r="E599" s="391" t="s">
        <v>337</v>
      </c>
      <c r="F599" s="174">
        <v>93.46</v>
      </c>
      <c r="G599" s="363" t="s">
        <v>1185</v>
      </c>
      <c r="H599" s="98" t="s">
        <v>123</v>
      </c>
      <c r="I599" s="95" t="s">
        <v>1529</v>
      </c>
      <c r="J599" s="131" t="s">
        <v>1189</v>
      </c>
      <c r="K599" s="131" t="s">
        <v>1072</v>
      </c>
      <c r="L599" s="132" t="s">
        <v>1534</v>
      </c>
      <c r="M599" s="131">
        <v>5928219</v>
      </c>
      <c r="N599" s="134">
        <v>45359</v>
      </c>
      <c r="O599" s="95" t="s">
        <v>452</v>
      </c>
      <c r="P599" s="131" t="s">
        <v>1189</v>
      </c>
      <c r="Q599" s="381"/>
      <c r="R599" s="381"/>
      <c r="S599" s="381"/>
    </row>
    <row r="600" spans="1:19" ht="35.15" customHeight="1" x14ac:dyDescent="0.25">
      <c r="A600" s="389">
        <f>IF(B600="","",ROW()-ROW($A$3)+'Diário 1º PA'!$P$1)</f>
        <v>870</v>
      </c>
      <c r="B600" s="151">
        <v>45356</v>
      </c>
      <c r="C600" s="393">
        <v>45352</v>
      </c>
      <c r="D600" s="95" t="s">
        <v>105</v>
      </c>
      <c r="E600" s="391" t="s">
        <v>337</v>
      </c>
      <c r="F600" s="174">
        <v>209.98</v>
      </c>
      <c r="G600" s="363" t="s">
        <v>1185</v>
      </c>
      <c r="H600" s="98" t="s">
        <v>121</v>
      </c>
      <c r="I600" s="95" t="s">
        <v>1529</v>
      </c>
      <c r="J600" s="131" t="s">
        <v>1189</v>
      </c>
      <c r="K600" s="131" t="s">
        <v>1072</v>
      </c>
      <c r="L600" s="132" t="s">
        <v>1534</v>
      </c>
      <c r="M600" s="131">
        <v>5928210</v>
      </c>
      <c r="N600" s="134">
        <v>45359</v>
      </c>
      <c r="O600" s="95" t="s">
        <v>452</v>
      </c>
      <c r="P600" s="131" t="s">
        <v>1189</v>
      </c>
      <c r="Q600" s="381"/>
      <c r="R600" s="381"/>
      <c r="S600" s="381"/>
    </row>
    <row r="601" spans="1:19" ht="35.15" customHeight="1" x14ac:dyDescent="0.25">
      <c r="A601" s="389">
        <f>IF(B601="","",ROW()-ROW($A$3)+'Diário 1º PA'!$P$1)</f>
        <v>871</v>
      </c>
      <c r="B601" s="151">
        <v>45356</v>
      </c>
      <c r="C601" s="390">
        <v>45352</v>
      </c>
      <c r="D601" s="98" t="s">
        <v>105</v>
      </c>
      <c r="E601" s="391" t="s">
        <v>337</v>
      </c>
      <c r="F601" s="174">
        <v>165.18</v>
      </c>
      <c r="G601" s="363" t="s">
        <v>1185</v>
      </c>
      <c r="H601" s="98" t="s">
        <v>123</v>
      </c>
      <c r="I601" s="95" t="s">
        <v>1529</v>
      </c>
      <c r="J601" s="131" t="s">
        <v>1189</v>
      </c>
      <c r="K601" s="131" t="s">
        <v>1072</v>
      </c>
      <c r="L601" s="132" t="s">
        <v>1534</v>
      </c>
      <c r="M601" s="131">
        <v>5928266</v>
      </c>
      <c r="N601" s="134">
        <v>45361</v>
      </c>
      <c r="O601" s="95" t="s">
        <v>452</v>
      </c>
      <c r="P601" s="131" t="s">
        <v>1189</v>
      </c>
      <c r="Q601" s="381"/>
      <c r="R601" s="381"/>
      <c r="S601" s="381"/>
    </row>
    <row r="602" spans="1:19" ht="35.15" customHeight="1" x14ac:dyDescent="0.25">
      <c r="A602" s="389">
        <f>IF(B602="","",ROW()-ROW($A$3)+'Diário 1º PA'!$P$1)</f>
        <v>872</v>
      </c>
      <c r="B602" s="151">
        <v>45356</v>
      </c>
      <c r="C602" s="390">
        <v>45323</v>
      </c>
      <c r="D602" s="98" t="s">
        <v>105</v>
      </c>
      <c r="E602" s="391" t="s">
        <v>341</v>
      </c>
      <c r="F602" s="174">
        <v>1350</v>
      </c>
      <c r="G602" s="363" t="s">
        <v>1820</v>
      </c>
      <c r="H602" s="98" t="s">
        <v>137</v>
      </c>
      <c r="I602" s="95" t="s">
        <v>1842</v>
      </c>
      <c r="J602" s="131" t="s">
        <v>2193</v>
      </c>
      <c r="K602" s="131" t="s">
        <v>1072</v>
      </c>
      <c r="L602" s="132" t="s">
        <v>1534</v>
      </c>
      <c r="M602" s="131">
        <v>3</v>
      </c>
      <c r="N602" s="134">
        <v>45350</v>
      </c>
      <c r="O602" s="95" t="s">
        <v>452</v>
      </c>
      <c r="P602" s="131" t="s">
        <v>2193</v>
      </c>
      <c r="Q602" s="381"/>
      <c r="R602" s="381"/>
      <c r="S602" s="381"/>
    </row>
    <row r="603" spans="1:19" ht="35.15" customHeight="1" x14ac:dyDescent="0.25">
      <c r="A603" s="389">
        <f>IF(B603="","",ROW()-ROW($A$3)+'Diário 1º PA'!$P$1)</f>
        <v>873</v>
      </c>
      <c r="B603" s="151">
        <v>45356</v>
      </c>
      <c r="C603" s="390">
        <v>45323</v>
      </c>
      <c r="D603" s="98" t="s">
        <v>105</v>
      </c>
      <c r="E603" s="391" t="s">
        <v>319</v>
      </c>
      <c r="F603" s="174">
        <v>36600</v>
      </c>
      <c r="G603" s="363" t="s">
        <v>2194</v>
      </c>
      <c r="H603" s="98" t="s">
        <v>117</v>
      </c>
      <c r="I603" s="95" t="s">
        <v>1572</v>
      </c>
      <c r="J603" s="131" t="s">
        <v>2195</v>
      </c>
      <c r="K603" s="131" t="s">
        <v>1072</v>
      </c>
      <c r="L603" s="132" t="s">
        <v>1534</v>
      </c>
      <c r="M603" s="131">
        <v>295</v>
      </c>
      <c r="N603" s="134">
        <v>45351</v>
      </c>
      <c r="O603" s="95" t="s">
        <v>452</v>
      </c>
      <c r="P603" s="131" t="s">
        <v>2195</v>
      </c>
      <c r="Q603" s="381"/>
      <c r="R603" s="381"/>
      <c r="S603" s="381"/>
    </row>
    <row r="604" spans="1:19" ht="35.15" customHeight="1" x14ac:dyDescent="0.25">
      <c r="A604" s="389">
        <f>IF(B604="","",ROW()-ROW($A$3)+'Diário 1º PA'!$P$1)</f>
        <v>874</v>
      </c>
      <c r="B604" s="151">
        <v>45356</v>
      </c>
      <c r="C604" s="390">
        <v>45323</v>
      </c>
      <c r="D604" s="98" t="s">
        <v>105</v>
      </c>
      <c r="E604" s="391" t="s">
        <v>341</v>
      </c>
      <c r="F604" s="174">
        <v>5400</v>
      </c>
      <c r="G604" s="363" t="s">
        <v>2196</v>
      </c>
      <c r="H604" s="98" t="s">
        <v>117</v>
      </c>
      <c r="I604" s="95" t="s">
        <v>1996</v>
      </c>
      <c r="J604" s="131" t="s">
        <v>1997</v>
      </c>
      <c r="K604" s="131" t="s">
        <v>1072</v>
      </c>
      <c r="L604" s="132" t="s">
        <v>1534</v>
      </c>
      <c r="M604" s="131">
        <v>6</v>
      </c>
      <c r="N604" s="134">
        <v>45350</v>
      </c>
      <c r="O604" s="95" t="s">
        <v>452</v>
      </c>
      <c r="P604" s="131" t="s">
        <v>1997</v>
      </c>
      <c r="Q604" s="381"/>
      <c r="R604" s="381"/>
      <c r="S604" s="381"/>
    </row>
    <row r="605" spans="1:19" ht="35.15" customHeight="1" x14ac:dyDescent="0.25">
      <c r="A605" s="389">
        <f>IF(B605="","",ROW()-ROW($A$3)+'Diário 1º PA'!$P$1)</f>
        <v>875</v>
      </c>
      <c r="B605" s="151">
        <v>45356</v>
      </c>
      <c r="C605" s="390">
        <v>45323</v>
      </c>
      <c r="D605" s="98" t="s">
        <v>105</v>
      </c>
      <c r="E605" s="391" t="s">
        <v>341</v>
      </c>
      <c r="F605" s="174">
        <v>2200</v>
      </c>
      <c r="G605" s="363" t="s">
        <v>2197</v>
      </c>
      <c r="H605" s="98" t="s">
        <v>129</v>
      </c>
      <c r="I605" s="95" t="s">
        <v>1825</v>
      </c>
      <c r="J605" s="131" t="s">
        <v>1103</v>
      </c>
      <c r="K605" s="131" t="s">
        <v>1072</v>
      </c>
      <c r="L605" s="132" t="s">
        <v>1534</v>
      </c>
      <c r="M605" s="131">
        <v>12</v>
      </c>
      <c r="N605" s="134">
        <v>45352</v>
      </c>
      <c r="O605" s="95" t="s">
        <v>452</v>
      </c>
      <c r="P605" s="131" t="s">
        <v>1103</v>
      </c>
      <c r="Q605" s="381"/>
      <c r="R605" s="381"/>
      <c r="S605" s="381"/>
    </row>
    <row r="606" spans="1:19" ht="35.15" customHeight="1" x14ac:dyDescent="0.25">
      <c r="A606" s="389">
        <f>IF(B606="","",ROW()-ROW($A$3)+'Diário 1º PA'!$P$1)</f>
        <v>876</v>
      </c>
      <c r="B606" s="151">
        <v>45356</v>
      </c>
      <c r="C606" s="390">
        <v>45323</v>
      </c>
      <c r="D606" s="98" t="s">
        <v>105</v>
      </c>
      <c r="E606" s="391" t="s">
        <v>341</v>
      </c>
      <c r="F606" s="174">
        <v>1800</v>
      </c>
      <c r="G606" s="363" t="s">
        <v>1696</v>
      </c>
      <c r="H606" s="98" t="s">
        <v>137</v>
      </c>
      <c r="I606" s="95" t="s">
        <v>1848</v>
      </c>
      <c r="J606" s="131" t="s">
        <v>2198</v>
      </c>
      <c r="K606" s="131" t="s">
        <v>1072</v>
      </c>
      <c r="L606" s="132" t="s">
        <v>1534</v>
      </c>
      <c r="M606" s="131">
        <v>3</v>
      </c>
      <c r="N606" s="134">
        <v>45351</v>
      </c>
      <c r="O606" s="95" t="s">
        <v>452</v>
      </c>
      <c r="P606" s="131" t="s">
        <v>2198</v>
      </c>
      <c r="Q606" s="381"/>
      <c r="R606" s="381"/>
      <c r="S606" s="381"/>
    </row>
    <row r="607" spans="1:19" ht="35.15" customHeight="1" x14ac:dyDescent="0.25">
      <c r="A607" s="389">
        <f>IF(B607="","",ROW()-ROW($A$3)+'Diário 1º PA'!$P$1)</f>
        <v>877</v>
      </c>
      <c r="B607" s="151">
        <v>45356</v>
      </c>
      <c r="C607" s="390">
        <v>45323</v>
      </c>
      <c r="D607" s="98" t="s">
        <v>105</v>
      </c>
      <c r="E607" s="391" t="s">
        <v>341</v>
      </c>
      <c r="F607" s="174">
        <v>1200</v>
      </c>
      <c r="G607" s="363" t="s">
        <v>2199</v>
      </c>
      <c r="H607" s="98" t="s">
        <v>137</v>
      </c>
      <c r="I607" s="95" t="s">
        <v>2200</v>
      </c>
      <c r="J607" s="131" t="s">
        <v>1852</v>
      </c>
      <c r="K607" s="131" t="s">
        <v>1072</v>
      </c>
      <c r="L607" s="132" t="s">
        <v>1534</v>
      </c>
      <c r="M607" s="131">
        <v>2</v>
      </c>
      <c r="N607" s="134">
        <v>45351</v>
      </c>
      <c r="O607" s="95" t="s">
        <v>452</v>
      </c>
      <c r="P607" s="131" t="s">
        <v>1852</v>
      </c>
      <c r="Q607" s="381"/>
      <c r="R607" s="381"/>
      <c r="S607" s="381"/>
    </row>
    <row r="608" spans="1:19" ht="35.15" customHeight="1" x14ac:dyDescent="0.25">
      <c r="A608" s="389">
        <f>IF(B608="","",ROW()-ROW($A$3)+'Diário 1º PA'!$P$1)</f>
        <v>878</v>
      </c>
      <c r="B608" s="151">
        <v>45356</v>
      </c>
      <c r="C608" s="393">
        <v>45323</v>
      </c>
      <c r="D608" s="95" t="s">
        <v>105</v>
      </c>
      <c r="E608" s="391" t="s">
        <v>341</v>
      </c>
      <c r="F608" s="174">
        <v>2400</v>
      </c>
      <c r="G608" s="363" t="s">
        <v>2201</v>
      </c>
      <c r="H608" s="98" t="s">
        <v>117</v>
      </c>
      <c r="I608" s="95" t="s">
        <v>2202</v>
      </c>
      <c r="J608" s="131" t="s">
        <v>2143</v>
      </c>
      <c r="K608" s="131" t="s">
        <v>1114</v>
      </c>
      <c r="L608" s="132" t="s">
        <v>1534</v>
      </c>
      <c r="M608" s="131">
        <v>5</v>
      </c>
      <c r="N608" s="134">
        <v>45352</v>
      </c>
      <c r="O608" s="95" t="s">
        <v>452</v>
      </c>
      <c r="P608" s="131" t="s">
        <v>2143</v>
      </c>
      <c r="Q608" s="381"/>
      <c r="R608" s="381"/>
      <c r="S608" s="381"/>
    </row>
    <row r="609" spans="1:19" ht="35.15" customHeight="1" x14ac:dyDescent="0.25">
      <c r="A609" s="389">
        <f>IF(B609="","",ROW()-ROW($A$3)+'Diário 1º PA'!$P$1)</f>
        <v>879</v>
      </c>
      <c r="B609" s="151">
        <v>45356</v>
      </c>
      <c r="C609" s="390">
        <v>45323</v>
      </c>
      <c r="D609" s="98" t="s">
        <v>94</v>
      </c>
      <c r="E609" s="391" t="s">
        <v>190</v>
      </c>
      <c r="F609" s="174">
        <v>240</v>
      </c>
      <c r="G609" s="363" t="s">
        <v>1712</v>
      </c>
      <c r="H609" s="98" t="s">
        <v>117</v>
      </c>
      <c r="I609" s="95" t="s">
        <v>1713</v>
      </c>
      <c r="J609" s="131" t="s">
        <v>1714</v>
      </c>
      <c r="K609" s="131" t="s">
        <v>1540</v>
      </c>
      <c r="L609" s="132" t="s">
        <v>1081</v>
      </c>
      <c r="M609" s="131" t="s">
        <v>2203</v>
      </c>
      <c r="N609" s="134">
        <v>45356</v>
      </c>
      <c r="O609" s="95" t="s">
        <v>452</v>
      </c>
      <c r="P609" s="131" t="s">
        <v>1714</v>
      </c>
      <c r="Q609" s="381"/>
      <c r="R609" s="381"/>
      <c r="S609" s="381"/>
    </row>
    <row r="610" spans="1:19" ht="35.15" customHeight="1" x14ac:dyDescent="0.25">
      <c r="A610" s="389">
        <f>IF(B610="","",ROW()-ROW($A$3)+'Diário 1º PA'!$P$1)</f>
        <v>880</v>
      </c>
      <c r="B610" s="151">
        <v>45356</v>
      </c>
      <c r="C610" s="390">
        <v>45352</v>
      </c>
      <c r="D610" s="98" t="s">
        <v>107</v>
      </c>
      <c r="E610" s="391" t="s">
        <v>370</v>
      </c>
      <c r="F610" s="174">
        <v>6232.9</v>
      </c>
      <c r="G610" s="363" t="s">
        <v>2204</v>
      </c>
      <c r="H610" s="98" t="s">
        <v>117</v>
      </c>
      <c r="I610" s="95" t="s">
        <v>2205</v>
      </c>
      <c r="J610" s="131" t="s">
        <v>1867</v>
      </c>
      <c r="K610" s="131" t="s">
        <v>1540</v>
      </c>
      <c r="L610" s="132" t="s">
        <v>1081</v>
      </c>
      <c r="M610" s="131">
        <v>491</v>
      </c>
      <c r="N610" s="134">
        <v>45356</v>
      </c>
      <c r="O610" s="95" t="s">
        <v>452</v>
      </c>
      <c r="P610" s="131" t="s">
        <v>1867</v>
      </c>
      <c r="Q610" s="381"/>
      <c r="R610" s="381"/>
      <c r="S610" s="381"/>
    </row>
    <row r="611" spans="1:19" ht="35.15" customHeight="1" x14ac:dyDescent="0.25">
      <c r="A611" s="389">
        <f>IF(B611="","",ROW()-ROW($A$3)+'Diário 1º PA'!$P$1)</f>
        <v>881</v>
      </c>
      <c r="B611" s="151">
        <v>45356</v>
      </c>
      <c r="C611" s="390">
        <v>45352</v>
      </c>
      <c r="D611" s="98" t="s">
        <v>107</v>
      </c>
      <c r="E611" s="391" t="s">
        <v>370</v>
      </c>
      <c r="F611" s="174">
        <v>6232.9</v>
      </c>
      <c r="G611" s="363" t="s">
        <v>2206</v>
      </c>
      <c r="H611" s="98" t="s">
        <v>117</v>
      </c>
      <c r="I611" s="95" t="s">
        <v>2205</v>
      </c>
      <c r="J611" s="131" t="s">
        <v>1867</v>
      </c>
      <c r="K611" s="131" t="s">
        <v>1540</v>
      </c>
      <c r="L611" s="132" t="s">
        <v>1081</v>
      </c>
      <c r="M611" s="131">
        <v>490</v>
      </c>
      <c r="N611" s="134">
        <v>45356</v>
      </c>
      <c r="O611" s="95" t="s">
        <v>452</v>
      </c>
      <c r="P611" s="131" t="s">
        <v>1867</v>
      </c>
      <c r="Q611" s="381"/>
      <c r="R611" s="381"/>
      <c r="S611" s="381"/>
    </row>
    <row r="612" spans="1:19" ht="35.15" customHeight="1" x14ac:dyDescent="0.25">
      <c r="A612" s="389">
        <f>IF(B612="","",ROW()-ROW($A$3)+'Diário 1º PA'!$P$1)</f>
        <v>882</v>
      </c>
      <c r="B612" s="151">
        <v>45356</v>
      </c>
      <c r="C612" s="390">
        <v>45352</v>
      </c>
      <c r="D612" s="98" t="s">
        <v>107</v>
      </c>
      <c r="E612" s="391" t="s">
        <v>370</v>
      </c>
      <c r="F612" s="174">
        <v>12465.8</v>
      </c>
      <c r="G612" s="363" t="s">
        <v>2207</v>
      </c>
      <c r="H612" s="98" t="s">
        <v>117</v>
      </c>
      <c r="I612" s="95" t="s">
        <v>2205</v>
      </c>
      <c r="J612" s="131" t="s">
        <v>1867</v>
      </c>
      <c r="K612" s="131" t="s">
        <v>1540</v>
      </c>
      <c r="L612" s="132" t="s">
        <v>1081</v>
      </c>
      <c r="M612" s="131">
        <v>492</v>
      </c>
      <c r="N612" s="134">
        <v>45355</v>
      </c>
      <c r="O612" s="95" t="s">
        <v>452</v>
      </c>
      <c r="P612" s="131" t="s">
        <v>1867</v>
      </c>
      <c r="Q612" s="381"/>
      <c r="R612" s="381"/>
      <c r="S612" s="381"/>
    </row>
    <row r="613" spans="1:19" ht="35.15" customHeight="1" x14ac:dyDescent="0.25">
      <c r="A613" s="389">
        <f>IF(B613="","",ROW()-ROW($A$3)+'Diário 1º PA'!$P$1)</f>
        <v>883</v>
      </c>
      <c r="B613" s="151">
        <v>45356</v>
      </c>
      <c r="C613" s="390">
        <v>45352</v>
      </c>
      <c r="D613" s="98" t="s">
        <v>107</v>
      </c>
      <c r="E613" s="391" t="s">
        <v>372</v>
      </c>
      <c r="F613" s="174">
        <v>1139.05</v>
      </c>
      <c r="G613" s="363" t="s">
        <v>1861</v>
      </c>
      <c r="H613" s="98" t="s">
        <v>120</v>
      </c>
      <c r="I613" s="95" t="s">
        <v>1862</v>
      </c>
      <c r="J613" s="131" t="s">
        <v>2208</v>
      </c>
      <c r="K613" s="131" t="s">
        <v>1540</v>
      </c>
      <c r="L613" s="132" t="s">
        <v>1081</v>
      </c>
      <c r="M613" s="131">
        <v>40620001598</v>
      </c>
      <c r="N613" s="134">
        <v>45356</v>
      </c>
      <c r="O613" s="95" t="s">
        <v>452</v>
      </c>
      <c r="P613" s="131" t="s">
        <v>2208</v>
      </c>
      <c r="Q613" s="381"/>
      <c r="R613" s="381"/>
      <c r="S613" s="381"/>
    </row>
    <row r="614" spans="1:19" ht="35.15" customHeight="1" x14ac:dyDescent="0.25">
      <c r="A614" s="389">
        <f>IF(B614="","",ROW()-ROW($A$3)+'Diário 1º PA'!$P$1)</f>
        <v>884</v>
      </c>
      <c r="B614" s="151">
        <v>45356</v>
      </c>
      <c r="C614" s="390">
        <v>45323</v>
      </c>
      <c r="D614" s="98" t="s">
        <v>105</v>
      </c>
      <c r="E614" s="391" t="s">
        <v>235</v>
      </c>
      <c r="F614" s="174">
        <v>208.99</v>
      </c>
      <c r="G614" s="363" t="s">
        <v>2009</v>
      </c>
      <c r="H614" s="98" t="s">
        <v>126</v>
      </c>
      <c r="I614" s="95" t="s">
        <v>1628</v>
      </c>
      <c r="J614" s="131" t="s">
        <v>1197</v>
      </c>
      <c r="K614" s="131" t="s">
        <v>1540</v>
      </c>
      <c r="L614" s="132" t="s">
        <v>1081</v>
      </c>
      <c r="M614" s="131" t="s">
        <v>2209</v>
      </c>
      <c r="N614" s="134">
        <v>45354</v>
      </c>
      <c r="O614" s="95" t="s">
        <v>452</v>
      </c>
      <c r="P614" s="131" t="s">
        <v>1197</v>
      </c>
      <c r="Q614" s="381"/>
      <c r="R614" s="381"/>
      <c r="S614" s="381"/>
    </row>
    <row r="615" spans="1:19" ht="35.15" customHeight="1" x14ac:dyDescent="0.25">
      <c r="A615" s="389">
        <f>IF(B615="","",ROW()-ROW($A$3)+'Diário 1º PA'!$P$1)</f>
        <v>885</v>
      </c>
      <c r="B615" s="151">
        <v>45356</v>
      </c>
      <c r="C615" s="390">
        <v>45323</v>
      </c>
      <c r="D615" s="98" t="s">
        <v>105</v>
      </c>
      <c r="E615" s="391" t="s">
        <v>341</v>
      </c>
      <c r="F615" s="174">
        <v>2640</v>
      </c>
      <c r="G615" s="98" t="s">
        <v>2210</v>
      </c>
      <c r="H615" s="98" t="s">
        <v>126</v>
      </c>
      <c r="I615" s="95" t="s">
        <v>1877</v>
      </c>
      <c r="J615" s="131" t="s">
        <v>1878</v>
      </c>
      <c r="K615" s="131" t="s">
        <v>1114</v>
      </c>
      <c r="L615" s="132" t="s">
        <v>1534</v>
      </c>
      <c r="M615" s="131">
        <v>8</v>
      </c>
      <c r="N615" s="134">
        <v>45345</v>
      </c>
      <c r="O615" s="95" t="s">
        <v>452</v>
      </c>
      <c r="P615" s="131" t="s">
        <v>1878</v>
      </c>
      <c r="Q615" s="381"/>
      <c r="R615" s="381"/>
      <c r="S615" s="381"/>
    </row>
    <row r="616" spans="1:19" ht="35.15" customHeight="1" x14ac:dyDescent="0.25">
      <c r="A616" s="389">
        <f>IF(B616="","",ROW()-ROW($A$3)+'Diário 1º PA'!$P$1)</f>
        <v>886</v>
      </c>
      <c r="B616" s="151">
        <v>45356</v>
      </c>
      <c r="C616" s="390">
        <v>45323</v>
      </c>
      <c r="D616" s="98" t="s">
        <v>105</v>
      </c>
      <c r="E616" s="391" t="s">
        <v>219</v>
      </c>
      <c r="F616" s="174">
        <v>9347.2800000000007</v>
      </c>
      <c r="G616" s="98" t="s">
        <v>2211</v>
      </c>
      <c r="H616" s="98" t="s">
        <v>130</v>
      </c>
      <c r="I616" s="95" t="s">
        <v>2212</v>
      </c>
      <c r="J616" s="131" t="s">
        <v>2213</v>
      </c>
      <c r="K616" s="131" t="s">
        <v>1540</v>
      </c>
      <c r="L616" s="132" t="s">
        <v>1081</v>
      </c>
      <c r="M616" s="129">
        <v>72321</v>
      </c>
      <c r="N616" s="134">
        <v>45356</v>
      </c>
      <c r="O616" s="95" t="s">
        <v>452</v>
      </c>
      <c r="P616" s="131" t="s">
        <v>2213</v>
      </c>
      <c r="Q616" s="381"/>
      <c r="R616" s="381"/>
      <c r="S616" s="381"/>
    </row>
    <row r="617" spans="1:19" ht="35.15" customHeight="1" x14ac:dyDescent="0.25">
      <c r="A617" s="389">
        <f>IF(B617="","",ROW()-ROW($A$3)+'Diário 1º PA'!$P$1)</f>
        <v>887</v>
      </c>
      <c r="B617" s="151">
        <v>45356</v>
      </c>
      <c r="C617" s="390">
        <v>45323</v>
      </c>
      <c r="D617" s="98" t="s">
        <v>105</v>
      </c>
      <c r="E617" s="391" t="s">
        <v>229</v>
      </c>
      <c r="F617" s="174">
        <v>68.27</v>
      </c>
      <c r="G617" s="392" t="s">
        <v>1256</v>
      </c>
      <c r="H617" s="98" t="s">
        <v>127</v>
      </c>
      <c r="I617" s="95" t="s">
        <v>1769</v>
      </c>
      <c r="J617" s="131" t="s">
        <v>1259</v>
      </c>
      <c r="K617" s="131" t="s">
        <v>1540</v>
      </c>
      <c r="L617" s="132" t="s">
        <v>1081</v>
      </c>
      <c r="M617" s="131" t="s">
        <v>2214</v>
      </c>
      <c r="N617" s="134">
        <v>45340</v>
      </c>
      <c r="O617" s="95" t="s">
        <v>452</v>
      </c>
      <c r="P617" s="131" t="s">
        <v>1259</v>
      </c>
      <c r="Q617" s="381"/>
      <c r="R617" s="381"/>
      <c r="S617" s="381"/>
    </row>
    <row r="618" spans="1:19" ht="35.15" customHeight="1" x14ac:dyDescent="0.25">
      <c r="A618" s="389">
        <f>IF(B618="","",ROW()-ROW($A$3)+'Diário 1º PA'!$P$1)</f>
        <v>888</v>
      </c>
      <c r="B618" s="151">
        <v>45356</v>
      </c>
      <c r="C618" s="390">
        <v>45323</v>
      </c>
      <c r="D618" s="98" t="s">
        <v>105</v>
      </c>
      <c r="E618" s="391" t="s">
        <v>257</v>
      </c>
      <c r="F618" s="174">
        <v>1380</v>
      </c>
      <c r="G618" s="95" t="s">
        <v>2215</v>
      </c>
      <c r="H618" s="98" t="s">
        <v>117</v>
      </c>
      <c r="I618" s="95" t="s">
        <v>2216</v>
      </c>
      <c r="J618" s="131" t="s">
        <v>1255</v>
      </c>
      <c r="K618" s="131" t="s">
        <v>1540</v>
      </c>
      <c r="L618" s="132" t="s">
        <v>1081</v>
      </c>
      <c r="M618" s="131">
        <v>345386290</v>
      </c>
      <c r="N618" s="134">
        <v>45356</v>
      </c>
      <c r="O618" s="95" t="s">
        <v>452</v>
      </c>
      <c r="P618" s="131" t="s">
        <v>1255</v>
      </c>
      <c r="Q618" s="381"/>
      <c r="R618" s="381"/>
      <c r="S618" s="381"/>
    </row>
    <row r="619" spans="1:19" ht="35.15" customHeight="1" x14ac:dyDescent="0.25">
      <c r="A619" s="389">
        <f>IF(B619="","",ROW()-ROW($A$3)+'Diário 1º PA'!$P$1)</f>
        <v>889</v>
      </c>
      <c r="B619" s="151">
        <v>45356</v>
      </c>
      <c r="C619" s="390">
        <v>45352</v>
      </c>
      <c r="D619" s="98" t="s">
        <v>105</v>
      </c>
      <c r="E619" s="391" t="s">
        <v>283</v>
      </c>
      <c r="F619" s="174">
        <v>6</v>
      </c>
      <c r="G619" s="98" t="s">
        <v>2217</v>
      </c>
      <c r="H619" s="98" t="s">
        <v>118</v>
      </c>
      <c r="I619" s="95" t="s">
        <v>117</v>
      </c>
      <c r="J619" s="131" t="s">
        <v>79</v>
      </c>
      <c r="K619" s="131" t="s">
        <v>117</v>
      </c>
      <c r="L619" s="132" t="s">
        <v>117</v>
      </c>
      <c r="M619" s="131" t="s">
        <v>117</v>
      </c>
      <c r="N619" s="134" t="s">
        <v>117</v>
      </c>
      <c r="O619" s="95" t="s">
        <v>452</v>
      </c>
      <c r="P619" s="131" t="s">
        <v>79</v>
      </c>
      <c r="Q619" s="381"/>
      <c r="R619" s="381"/>
      <c r="S619" s="381"/>
    </row>
    <row r="620" spans="1:19" ht="35.15" customHeight="1" x14ac:dyDescent="0.25">
      <c r="A620" s="389">
        <f>IF(B620="","",ROW()-ROW($A$3)+'Diário 1º PA'!$P$1)</f>
        <v>890</v>
      </c>
      <c r="B620" s="151">
        <v>45356</v>
      </c>
      <c r="C620" s="390">
        <v>45323</v>
      </c>
      <c r="D620" s="98" t="s">
        <v>105</v>
      </c>
      <c r="E620" s="391" t="s">
        <v>227</v>
      </c>
      <c r="F620" s="174">
        <v>1662.99</v>
      </c>
      <c r="G620" s="363" t="s">
        <v>1270</v>
      </c>
      <c r="H620" s="98" t="s">
        <v>122</v>
      </c>
      <c r="I620" s="95" t="s">
        <v>1635</v>
      </c>
      <c r="J620" s="131" t="s">
        <v>1414</v>
      </c>
      <c r="K620" s="131" t="s">
        <v>1540</v>
      </c>
      <c r="L620" s="132" t="s">
        <v>1081</v>
      </c>
      <c r="M620" s="131">
        <v>120321693</v>
      </c>
      <c r="N620" s="134">
        <v>45356</v>
      </c>
      <c r="O620" s="95" t="s">
        <v>452</v>
      </c>
      <c r="P620" s="131" t="s">
        <v>1414</v>
      </c>
      <c r="Q620" s="381"/>
      <c r="R620" s="381"/>
      <c r="S620" s="381"/>
    </row>
    <row r="621" spans="1:19" ht="35.15" customHeight="1" x14ac:dyDescent="0.25">
      <c r="A621" s="389">
        <f>IF(B621="","",ROW()-ROW($A$3)+'Diário 1º PA'!$P$1)</f>
        <v>891</v>
      </c>
      <c r="B621" s="151">
        <v>45357</v>
      </c>
      <c r="C621" s="390">
        <v>45323</v>
      </c>
      <c r="D621" s="98" t="s">
        <v>105</v>
      </c>
      <c r="E621" s="391" t="s">
        <v>341</v>
      </c>
      <c r="F621" s="174">
        <v>1980</v>
      </c>
      <c r="G621" s="95" t="s">
        <v>1681</v>
      </c>
      <c r="H621" s="98" t="s">
        <v>136</v>
      </c>
      <c r="I621" s="95" t="s">
        <v>1682</v>
      </c>
      <c r="J621" s="131" t="s">
        <v>1118</v>
      </c>
      <c r="K621" s="131" t="s">
        <v>1072</v>
      </c>
      <c r="L621" s="132" t="s">
        <v>1534</v>
      </c>
      <c r="M621" s="131">
        <v>11</v>
      </c>
      <c r="N621" s="134">
        <v>45351</v>
      </c>
      <c r="O621" s="95" t="s">
        <v>452</v>
      </c>
      <c r="P621" s="131" t="s">
        <v>1118</v>
      </c>
      <c r="Q621" s="381"/>
      <c r="R621" s="381"/>
      <c r="S621" s="381"/>
    </row>
    <row r="622" spans="1:19" ht="35.15" customHeight="1" x14ac:dyDescent="0.25">
      <c r="A622" s="389">
        <f>IF(B622="","",ROW()-ROW($A$3)+'Diário 1º PA'!$P$1)</f>
        <v>892</v>
      </c>
      <c r="B622" s="151">
        <v>45357</v>
      </c>
      <c r="C622" s="390">
        <v>45323</v>
      </c>
      <c r="D622" s="98" t="s">
        <v>105</v>
      </c>
      <c r="E622" s="391" t="s">
        <v>299</v>
      </c>
      <c r="F622" s="174">
        <v>17035.62</v>
      </c>
      <c r="G622" s="363" t="s">
        <v>1092</v>
      </c>
      <c r="H622" s="98" t="s">
        <v>122</v>
      </c>
      <c r="I622" s="95" t="s">
        <v>1657</v>
      </c>
      <c r="J622" s="131" t="s">
        <v>1127</v>
      </c>
      <c r="K622" s="131" t="s">
        <v>1072</v>
      </c>
      <c r="L622" s="132" t="s">
        <v>1534</v>
      </c>
      <c r="M622" s="131">
        <v>3589</v>
      </c>
      <c r="N622" s="134">
        <v>45356</v>
      </c>
      <c r="O622" s="95" t="s">
        <v>452</v>
      </c>
      <c r="P622" s="131" t="s">
        <v>1127</v>
      </c>
      <c r="Q622" s="381"/>
      <c r="R622" s="381"/>
      <c r="S622" s="381"/>
    </row>
    <row r="623" spans="1:19" ht="35.15" customHeight="1" x14ac:dyDescent="0.25">
      <c r="A623" s="389">
        <f>IF(B623="","",ROW()-ROW($A$3)+'Diário 1º PA'!$P$1)</f>
        <v>893</v>
      </c>
      <c r="B623" s="151">
        <v>45357</v>
      </c>
      <c r="C623" s="390">
        <v>45323</v>
      </c>
      <c r="D623" s="98" t="s">
        <v>105</v>
      </c>
      <c r="E623" s="391" t="s">
        <v>341</v>
      </c>
      <c r="F623" s="174">
        <v>1404</v>
      </c>
      <c r="G623" s="363" t="s">
        <v>1820</v>
      </c>
      <c r="H623" s="98" t="s">
        <v>135</v>
      </c>
      <c r="I623" s="95" t="s">
        <v>1821</v>
      </c>
      <c r="J623" s="131" t="s">
        <v>1075</v>
      </c>
      <c r="K623" s="131" t="s">
        <v>1072</v>
      </c>
      <c r="L623" s="132" t="s">
        <v>1534</v>
      </c>
      <c r="M623" s="131">
        <v>154</v>
      </c>
      <c r="N623" s="134">
        <v>45351</v>
      </c>
      <c r="O623" s="95" t="s">
        <v>452</v>
      </c>
      <c r="P623" s="131" t="s">
        <v>1075</v>
      </c>
      <c r="Q623" s="381"/>
      <c r="R623" s="381"/>
      <c r="S623" s="381"/>
    </row>
    <row r="624" spans="1:19" ht="35.15" customHeight="1" x14ac:dyDescent="0.25">
      <c r="A624" s="389">
        <f>IF(B624="","",ROW()-ROW($A$3)+'Diário 1º PA'!$P$1)</f>
        <v>894</v>
      </c>
      <c r="B624" s="151">
        <v>45357</v>
      </c>
      <c r="C624" s="393">
        <v>45323</v>
      </c>
      <c r="D624" s="95" t="s">
        <v>105</v>
      </c>
      <c r="E624" s="391" t="s">
        <v>341</v>
      </c>
      <c r="F624" s="174">
        <v>1404</v>
      </c>
      <c r="G624" s="363" t="s">
        <v>2218</v>
      </c>
      <c r="H624" s="98" t="s">
        <v>135</v>
      </c>
      <c r="I624" s="95" t="s">
        <v>2219</v>
      </c>
      <c r="J624" s="131" t="s">
        <v>2220</v>
      </c>
      <c r="K624" s="131" t="s">
        <v>1072</v>
      </c>
      <c r="L624" s="132" t="s">
        <v>1534</v>
      </c>
      <c r="M624" s="131">
        <v>17</v>
      </c>
      <c r="N624" s="134">
        <v>45322</v>
      </c>
      <c r="O624" s="95" t="s">
        <v>452</v>
      </c>
      <c r="P624" s="131" t="s">
        <v>2220</v>
      </c>
      <c r="Q624" s="381"/>
      <c r="R624" s="381"/>
      <c r="S624" s="381"/>
    </row>
    <row r="625" spans="1:19" ht="35.15" customHeight="1" x14ac:dyDescent="0.25">
      <c r="A625" s="389">
        <f>IF(B625="","",ROW()-ROW($A$3)+'Diário 1º PA'!$P$1)</f>
        <v>895</v>
      </c>
      <c r="B625" s="151">
        <v>45357</v>
      </c>
      <c r="C625" s="393">
        <v>45352</v>
      </c>
      <c r="D625" s="95" t="s">
        <v>105</v>
      </c>
      <c r="E625" s="391" t="s">
        <v>337</v>
      </c>
      <c r="F625" s="174">
        <v>209.98</v>
      </c>
      <c r="G625" s="363" t="s">
        <v>1185</v>
      </c>
      <c r="H625" s="98" t="s">
        <v>120</v>
      </c>
      <c r="I625" s="95" t="s">
        <v>1529</v>
      </c>
      <c r="J625" s="131" t="s">
        <v>1189</v>
      </c>
      <c r="K625" s="131" t="s">
        <v>1072</v>
      </c>
      <c r="L625" s="132" t="s">
        <v>1534</v>
      </c>
      <c r="M625" s="131">
        <v>592793</v>
      </c>
      <c r="N625" s="134">
        <v>45361</v>
      </c>
      <c r="O625" s="95" t="s">
        <v>452</v>
      </c>
      <c r="P625" s="131" t="s">
        <v>1189</v>
      </c>
      <c r="Q625" s="381"/>
      <c r="R625" s="381"/>
      <c r="S625" s="381"/>
    </row>
    <row r="626" spans="1:19" ht="35.15" customHeight="1" x14ac:dyDescent="0.25">
      <c r="A626" s="389">
        <f>IF(B626="","",ROW()-ROW($A$3)+'Diário 1º PA'!$P$1)</f>
        <v>896</v>
      </c>
      <c r="B626" s="151">
        <v>45357</v>
      </c>
      <c r="C626" s="393">
        <v>45352</v>
      </c>
      <c r="D626" s="95" t="s">
        <v>105</v>
      </c>
      <c r="E626" s="391" t="s">
        <v>337</v>
      </c>
      <c r="F626" s="174">
        <v>313.17</v>
      </c>
      <c r="G626" s="363" t="s">
        <v>1185</v>
      </c>
      <c r="H626" s="98" t="s">
        <v>126</v>
      </c>
      <c r="I626" s="95" t="s">
        <v>1529</v>
      </c>
      <c r="J626" s="131" t="s">
        <v>1189</v>
      </c>
      <c r="K626" s="131" t="s">
        <v>1072</v>
      </c>
      <c r="L626" s="132" t="s">
        <v>1534</v>
      </c>
      <c r="M626" s="131">
        <v>5928815</v>
      </c>
      <c r="N626" s="134">
        <v>45361</v>
      </c>
      <c r="O626" s="95" t="s">
        <v>452</v>
      </c>
      <c r="P626" s="131" t="s">
        <v>1189</v>
      </c>
      <c r="Q626" s="381"/>
      <c r="R626" s="381"/>
      <c r="S626" s="381"/>
    </row>
    <row r="627" spans="1:19" ht="35.15" customHeight="1" x14ac:dyDescent="0.25">
      <c r="A627" s="389">
        <f>IF(B627="","",ROW()-ROW($A$3)+'Diário 1º PA'!$P$1)</f>
        <v>897</v>
      </c>
      <c r="B627" s="151">
        <v>45357</v>
      </c>
      <c r="C627" s="393">
        <v>45352</v>
      </c>
      <c r="D627" s="95" t="s">
        <v>105</v>
      </c>
      <c r="E627" s="391" t="s">
        <v>337</v>
      </c>
      <c r="F627" s="174">
        <v>303.39999999999998</v>
      </c>
      <c r="G627" s="363" t="s">
        <v>1185</v>
      </c>
      <c r="H627" s="98" t="s">
        <v>127</v>
      </c>
      <c r="I627" s="95" t="s">
        <v>1529</v>
      </c>
      <c r="J627" s="131" t="s">
        <v>1189</v>
      </c>
      <c r="K627" s="131" t="s">
        <v>1072</v>
      </c>
      <c r="L627" s="132" t="s">
        <v>1534</v>
      </c>
      <c r="M627" s="131">
        <v>5932008</v>
      </c>
      <c r="N627" s="134">
        <v>45362</v>
      </c>
      <c r="O627" s="95" t="s">
        <v>452</v>
      </c>
      <c r="P627" s="131" t="s">
        <v>1189</v>
      </c>
      <c r="Q627" s="381"/>
      <c r="R627" s="381"/>
      <c r="S627" s="381"/>
    </row>
    <row r="628" spans="1:19" ht="35.15" customHeight="1" x14ac:dyDescent="0.25">
      <c r="A628" s="389">
        <f>IF(B628="","",ROW()-ROW($A$3)+'Diário 1º PA'!$P$1)</f>
        <v>898</v>
      </c>
      <c r="B628" s="151">
        <v>45357</v>
      </c>
      <c r="C628" s="390">
        <v>45352</v>
      </c>
      <c r="D628" s="98" t="s">
        <v>105</v>
      </c>
      <c r="E628" s="391" t="s">
        <v>337</v>
      </c>
      <c r="F628" s="174">
        <v>130.78</v>
      </c>
      <c r="G628" s="363" t="s">
        <v>1185</v>
      </c>
      <c r="H628" s="98" t="s">
        <v>126</v>
      </c>
      <c r="I628" s="95" t="s">
        <v>1529</v>
      </c>
      <c r="J628" s="131" t="s">
        <v>1189</v>
      </c>
      <c r="K628" s="131" t="s">
        <v>1072</v>
      </c>
      <c r="L628" s="132" t="s">
        <v>1534</v>
      </c>
      <c r="M628" s="131">
        <v>5935201</v>
      </c>
      <c r="N628" s="134">
        <v>45362</v>
      </c>
      <c r="O628" s="95" t="s">
        <v>452</v>
      </c>
      <c r="P628" s="131" t="s">
        <v>1189</v>
      </c>
      <c r="Q628" s="381"/>
      <c r="R628" s="381"/>
      <c r="S628" s="381"/>
    </row>
    <row r="629" spans="1:19" ht="35.15" customHeight="1" x14ac:dyDescent="0.25">
      <c r="A629" s="389">
        <f>IF(B629="","",ROW()-ROW($A$3)+'Diário 1º PA'!$P$1)</f>
        <v>899</v>
      </c>
      <c r="B629" s="151">
        <v>45357</v>
      </c>
      <c r="C629" s="390">
        <v>45323</v>
      </c>
      <c r="D629" s="98" t="s">
        <v>105</v>
      </c>
      <c r="E629" s="391" t="s">
        <v>341</v>
      </c>
      <c r="F629" s="174">
        <v>1600</v>
      </c>
      <c r="G629" s="363" t="s">
        <v>2221</v>
      </c>
      <c r="H629" s="98" t="s">
        <v>120</v>
      </c>
      <c r="I629" s="95" t="s">
        <v>1666</v>
      </c>
      <c r="J629" s="131" t="s">
        <v>1667</v>
      </c>
      <c r="K629" s="131" t="s">
        <v>1072</v>
      </c>
      <c r="L629" s="132" t="s">
        <v>1534</v>
      </c>
      <c r="M629" s="131">
        <v>7</v>
      </c>
      <c r="N629" s="134">
        <v>45352</v>
      </c>
      <c r="O629" s="95" t="s">
        <v>452</v>
      </c>
      <c r="P629" s="131" t="s">
        <v>1667</v>
      </c>
      <c r="Q629" s="381"/>
      <c r="R629" s="381"/>
      <c r="S629" s="381"/>
    </row>
    <row r="630" spans="1:19" ht="35.15" customHeight="1" x14ac:dyDescent="0.25">
      <c r="A630" s="389">
        <f>IF(B630="","",ROW()-ROW($A$3)+'Diário 1º PA'!$P$1)</f>
        <v>900</v>
      </c>
      <c r="B630" s="151">
        <v>45357</v>
      </c>
      <c r="C630" s="390">
        <v>45323</v>
      </c>
      <c r="D630" s="98" t="s">
        <v>94</v>
      </c>
      <c r="E630" s="391" t="s">
        <v>96</v>
      </c>
      <c r="F630" s="174">
        <v>706</v>
      </c>
      <c r="G630" s="363" t="s">
        <v>2222</v>
      </c>
      <c r="H630" s="98" t="s">
        <v>126</v>
      </c>
      <c r="I630" s="95" t="s">
        <v>1612</v>
      </c>
      <c r="J630" s="131" t="s">
        <v>1565</v>
      </c>
      <c r="K630" s="131" t="s">
        <v>1072</v>
      </c>
      <c r="L630" s="132" t="s">
        <v>1613</v>
      </c>
      <c r="M630" s="131">
        <v>3488421397</v>
      </c>
      <c r="N630" s="134">
        <v>44768</v>
      </c>
      <c r="O630" s="95" t="s">
        <v>452</v>
      </c>
      <c r="P630" s="131" t="s">
        <v>1614</v>
      </c>
      <c r="Q630" s="381"/>
      <c r="R630" s="381"/>
      <c r="S630" s="381"/>
    </row>
    <row r="631" spans="1:19" ht="35.15" customHeight="1" x14ac:dyDescent="0.25">
      <c r="A631" s="389">
        <f>IF(B631="","",ROW()-ROW($A$3)+'Diário 1º PA'!$P$1)</f>
        <v>901</v>
      </c>
      <c r="B631" s="151">
        <v>45357</v>
      </c>
      <c r="C631" s="393">
        <v>45323</v>
      </c>
      <c r="D631" s="95" t="s">
        <v>105</v>
      </c>
      <c r="E631" s="391" t="s">
        <v>341</v>
      </c>
      <c r="F631" s="174">
        <v>2042</v>
      </c>
      <c r="G631" s="363" t="s">
        <v>2221</v>
      </c>
      <c r="H631" s="98" t="s">
        <v>122</v>
      </c>
      <c r="I631" s="95" t="s">
        <v>2223</v>
      </c>
      <c r="J631" s="131" t="s">
        <v>1690</v>
      </c>
      <c r="K631" s="131" t="s">
        <v>1072</v>
      </c>
      <c r="L631" s="132" t="s">
        <v>1534</v>
      </c>
      <c r="M631" s="131">
        <v>6</v>
      </c>
      <c r="N631" s="134">
        <v>45351</v>
      </c>
      <c r="O631" s="95" t="s">
        <v>452</v>
      </c>
      <c r="P631" s="131" t="s">
        <v>1690</v>
      </c>
      <c r="Q631" s="381"/>
      <c r="R631" s="381"/>
      <c r="S631" s="381"/>
    </row>
    <row r="632" spans="1:19" ht="35.15" customHeight="1" x14ac:dyDescent="0.25">
      <c r="A632" s="389">
        <f>IF(B632="","",ROW()-ROW($A$3)+'Diário 1º PA'!$P$1)</f>
        <v>902</v>
      </c>
      <c r="B632" s="151">
        <v>45357</v>
      </c>
      <c r="C632" s="390">
        <v>45352</v>
      </c>
      <c r="D632" s="98" t="s">
        <v>94</v>
      </c>
      <c r="E632" s="391" t="s">
        <v>96</v>
      </c>
      <c r="F632" s="174">
        <v>1062.68</v>
      </c>
      <c r="G632" s="98" t="s">
        <v>2224</v>
      </c>
      <c r="H632" s="98" t="s">
        <v>124</v>
      </c>
      <c r="I632" s="95" t="s">
        <v>2225</v>
      </c>
      <c r="J632" s="131" t="s">
        <v>1565</v>
      </c>
      <c r="K632" s="131" t="s">
        <v>1114</v>
      </c>
      <c r="L632" s="132" t="s">
        <v>117</v>
      </c>
      <c r="M632" s="131" t="s">
        <v>117</v>
      </c>
      <c r="N632" s="134" t="s">
        <v>117</v>
      </c>
      <c r="O632" s="95" t="s">
        <v>452</v>
      </c>
      <c r="P632" s="131" t="s">
        <v>2226</v>
      </c>
      <c r="Q632" s="381"/>
      <c r="R632" s="381"/>
      <c r="S632" s="381"/>
    </row>
    <row r="633" spans="1:19" ht="35.15" customHeight="1" x14ac:dyDescent="0.25">
      <c r="A633" s="389">
        <f>IF(B633="","",ROW()-ROW($A$3)+'Diário 1º PA'!$P$1)</f>
        <v>903</v>
      </c>
      <c r="B633" s="151">
        <v>45357</v>
      </c>
      <c r="C633" s="390">
        <v>45323</v>
      </c>
      <c r="D633" s="98" t="s">
        <v>105</v>
      </c>
      <c r="E633" s="391" t="s">
        <v>227</v>
      </c>
      <c r="F633" s="174">
        <v>1171.73</v>
      </c>
      <c r="G633" s="98" t="s">
        <v>1270</v>
      </c>
      <c r="H633" s="98" t="s">
        <v>135</v>
      </c>
      <c r="I633" s="95" t="s">
        <v>1635</v>
      </c>
      <c r="J633" s="131" t="s">
        <v>1414</v>
      </c>
      <c r="K633" s="131" t="s">
        <v>1540</v>
      </c>
      <c r="L633" s="132" t="s">
        <v>1081</v>
      </c>
      <c r="M633" s="131">
        <v>116613418</v>
      </c>
      <c r="N633" s="134">
        <v>45357</v>
      </c>
      <c r="O633" s="95" t="s">
        <v>452</v>
      </c>
      <c r="P633" s="131" t="s">
        <v>1414</v>
      </c>
      <c r="Q633" s="381"/>
      <c r="R633" s="381"/>
      <c r="S633" s="381"/>
    </row>
    <row r="634" spans="1:19" ht="35.15" customHeight="1" x14ac:dyDescent="0.25">
      <c r="A634" s="389">
        <f>IF(B634="","",ROW()-ROW($A$3)+'Diário 1º PA'!$P$1)</f>
        <v>904</v>
      </c>
      <c r="B634" s="151">
        <v>45357</v>
      </c>
      <c r="C634" s="393">
        <v>45323</v>
      </c>
      <c r="D634" s="95" t="s">
        <v>105</v>
      </c>
      <c r="E634" s="391" t="s">
        <v>229</v>
      </c>
      <c r="F634" s="174">
        <v>68.12</v>
      </c>
      <c r="G634" s="363" t="s">
        <v>1256</v>
      </c>
      <c r="H634" s="98" t="s">
        <v>130</v>
      </c>
      <c r="I634" s="95" t="s">
        <v>1769</v>
      </c>
      <c r="J634" s="131" t="s">
        <v>1259</v>
      </c>
      <c r="K634" s="131" t="s">
        <v>1540</v>
      </c>
      <c r="L634" s="132" t="s">
        <v>1081</v>
      </c>
      <c r="M634" s="133" t="s">
        <v>2227</v>
      </c>
      <c r="N634" s="134">
        <v>45357</v>
      </c>
      <c r="O634" s="95" t="s">
        <v>452</v>
      </c>
      <c r="P634" s="131" t="s">
        <v>1259</v>
      </c>
      <c r="Q634" s="381"/>
      <c r="R634" s="381"/>
      <c r="S634" s="381"/>
    </row>
    <row r="635" spans="1:19" ht="35.15" customHeight="1" x14ac:dyDescent="0.25">
      <c r="A635" s="389">
        <f>IF(B635="","",ROW()-ROW($A$3)+'Diário 1º PA'!$P$1)</f>
        <v>905</v>
      </c>
      <c r="B635" s="151">
        <v>45357</v>
      </c>
      <c r="C635" s="393">
        <v>45323</v>
      </c>
      <c r="D635" s="95" t="s">
        <v>94</v>
      </c>
      <c r="E635" s="391" t="s">
        <v>166</v>
      </c>
      <c r="F635" s="174">
        <v>725.57</v>
      </c>
      <c r="G635" s="392" t="s">
        <v>2222</v>
      </c>
      <c r="H635" s="98" t="s">
        <v>126</v>
      </c>
      <c r="I635" s="95" t="s">
        <v>1169</v>
      </c>
      <c r="J635" s="131" t="s">
        <v>1565</v>
      </c>
      <c r="K635" s="131" t="s">
        <v>1114</v>
      </c>
      <c r="L635" s="132" t="s">
        <v>1613</v>
      </c>
      <c r="M635" s="131" t="s">
        <v>2228</v>
      </c>
      <c r="N635" s="134" t="s">
        <v>117</v>
      </c>
      <c r="O635" s="95" t="s">
        <v>452</v>
      </c>
      <c r="P635" s="131" t="s">
        <v>2226</v>
      </c>
      <c r="Q635" s="381"/>
      <c r="R635" s="381"/>
      <c r="S635" s="381"/>
    </row>
    <row r="636" spans="1:19" ht="35.15" customHeight="1" x14ac:dyDescent="0.25">
      <c r="A636" s="389">
        <f>IF(B636="","",ROW()-ROW($A$3)+'Diário 1º PA'!$P$1)</f>
        <v>906</v>
      </c>
      <c r="B636" s="151">
        <v>45357</v>
      </c>
      <c r="C636" s="393">
        <v>45323</v>
      </c>
      <c r="D636" s="95" t="s">
        <v>105</v>
      </c>
      <c r="E636" s="391" t="s">
        <v>343</v>
      </c>
      <c r="F636" s="174">
        <v>250</v>
      </c>
      <c r="G636" s="363" t="s">
        <v>1980</v>
      </c>
      <c r="H636" s="98" t="s">
        <v>121</v>
      </c>
      <c r="I636" s="95" t="s">
        <v>1552</v>
      </c>
      <c r="J636" s="131" t="s">
        <v>1553</v>
      </c>
      <c r="K636" s="131" t="s">
        <v>1114</v>
      </c>
      <c r="L636" s="132" t="s">
        <v>1534</v>
      </c>
      <c r="M636" s="131">
        <v>7</v>
      </c>
      <c r="N636" s="134">
        <v>45345</v>
      </c>
      <c r="O636" s="95" t="s">
        <v>452</v>
      </c>
      <c r="P636" s="131" t="s">
        <v>1553</v>
      </c>
      <c r="Q636" s="381"/>
      <c r="R636" s="381"/>
      <c r="S636" s="381"/>
    </row>
    <row r="637" spans="1:19" ht="35.15" customHeight="1" x14ac:dyDescent="0.25">
      <c r="A637" s="389">
        <f>IF(B637="","",ROW()-ROW($A$3)+'Diário 1º PA'!$P$1)</f>
        <v>907</v>
      </c>
      <c r="B637" s="151">
        <v>45357</v>
      </c>
      <c r="C637" s="393">
        <v>45352</v>
      </c>
      <c r="D637" s="95" t="s">
        <v>105</v>
      </c>
      <c r="E637" s="391" t="s">
        <v>345</v>
      </c>
      <c r="F637" s="174">
        <v>974.5</v>
      </c>
      <c r="G637" s="363" t="s">
        <v>2229</v>
      </c>
      <c r="H637" s="98" t="s">
        <v>130</v>
      </c>
      <c r="I637" s="95" t="s">
        <v>2230</v>
      </c>
      <c r="J637" s="131" t="s">
        <v>2231</v>
      </c>
      <c r="K637" s="131" t="s">
        <v>1114</v>
      </c>
      <c r="L637" s="132" t="s">
        <v>1534</v>
      </c>
      <c r="M637" s="131">
        <v>89</v>
      </c>
      <c r="N637" s="134">
        <v>45350</v>
      </c>
      <c r="O637" s="95" t="s">
        <v>452</v>
      </c>
      <c r="P637" s="131" t="s">
        <v>2231</v>
      </c>
      <c r="Q637" s="381"/>
      <c r="R637" s="381"/>
      <c r="S637" s="381"/>
    </row>
    <row r="638" spans="1:19" ht="35.15" customHeight="1" x14ac:dyDescent="0.25">
      <c r="A638" s="389">
        <f>IF(B638="","",ROW()-ROW($A$3)+'Diário 1º PA'!$P$1)</f>
        <v>908</v>
      </c>
      <c r="B638" s="151">
        <v>45357</v>
      </c>
      <c r="C638" s="390">
        <v>45352</v>
      </c>
      <c r="D638" s="98" t="s">
        <v>105</v>
      </c>
      <c r="E638" s="391" t="s">
        <v>355</v>
      </c>
      <c r="F638" s="174">
        <v>998.78</v>
      </c>
      <c r="G638" s="95" t="s">
        <v>2232</v>
      </c>
      <c r="H638" s="98" t="s">
        <v>134</v>
      </c>
      <c r="I638" s="95" t="s">
        <v>2233</v>
      </c>
      <c r="J638" s="131" t="s">
        <v>2234</v>
      </c>
      <c r="K638" s="131" t="s">
        <v>1114</v>
      </c>
      <c r="L638" s="132" t="s">
        <v>1534</v>
      </c>
      <c r="M638" s="131">
        <v>236</v>
      </c>
      <c r="N638" s="134">
        <v>45357</v>
      </c>
      <c r="O638" s="95" t="s">
        <v>452</v>
      </c>
      <c r="P638" s="131" t="s">
        <v>2234</v>
      </c>
      <c r="Q638" s="381"/>
      <c r="R638" s="381"/>
      <c r="S638" s="381"/>
    </row>
    <row r="639" spans="1:19" ht="35.15" customHeight="1" x14ac:dyDescent="0.25">
      <c r="A639" s="389">
        <f>IF(B639="","",ROW()-ROW($A$3)+'Diário 1º PA'!$P$1)</f>
        <v>909</v>
      </c>
      <c r="B639" s="151">
        <v>45357</v>
      </c>
      <c r="C639" s="390">
        <v>45352</v>
      </c>
      <c r="D639" s="98" t="s">
        <v>105</v>
      </c>
      <c r="E639" s="391" t="s">
        <v>283</v>
      </c>
      <c r="F639" s="174">
        <v>2</v>
      </c>
      <c r="G639" s="363" t="s">
        <v>2235</v>
      </c>
      <c r="H639" s="98" t="s">
        <v>118</v>
      </c>
      <c r="I639" s="95" t="s">
        <v>117</v>
      </c>
      <c r="J639" s="131" t="s">
        <v>79</v>
      </c>
      <c r="K639" s="131" t="s">
        <v>117</v>
      </c>
      <c r="L639" s="132" t="s">
        <v>117</v>
      </c>
      <c r="M639" s="131" t="s">
        <v>117</v>
      </c>
      <c r="N639" s="134" t="s">
        <v>117</v>
      </c>
      <c r="O639" s="95" t="s">
        <v>452</v>
      </c>
      <c r="P639" s="131" t="s">
        <v>79</v>
      </c>
      <c r="Q639" s="381"/>
      <c r="R639" s="381"/>
      <c r="S639" s="381"/>
    </row>
    <row r="640" spans="1:19" ht="35.15" customHeight="1" x14ac:dyDescent="0.25">
      <c r="A640" s="389">
        <f>IF(B640="","",ROW()-ROW($A$3)+'Diário 1º PA'!$P$1)</f>
        <v>910</v>
      </c>
      <c r="B640" s="151">
        <v>45358</v>
      </c>
      <c r="C640" s="390">
        <v>45323</v>
      </c>
      <c r="D640" s="98" t="s">
        <v>105</v>
      </c>
      <c r="E640" s="391" t="s">
        <v>299</v>
      </c>
      <c r="F640" s="174">
        <v>20461.830000000002</v>
      </c>
      <c r="G640" s="392" t="s">
        <v>2236</v>
      </c>
      <c r="H640" s="98" t="s">
        <v>124</v>
      </c>
      <c r="I640" s="95" t="s">
        <v>1657</v>
      </c>
      <c r="J640" s="131" t="s">
        <v>1128</v>
      </c>
      <c r="K640" s="131" t="s">
        <v>1072</v>
      </c>
      <c r="L640" s="132" t="s">
        <v>1534</v>
      </c>
      <c r="M640" s="131">
        <v>48</v>
      </c>
      <c r="N640" s="134">
        <v>45356</v>
      </c>
      <c r="O640" s="95" t="s">
        <v>452</v>
      </c>
      <c r="P640" s="131" t="s">
        <v>1128</v>
      </c>
      <c r="Q640" s="381"/>
      <c r="R640" s="381"/>
      <c r="S640" s="381"/>
    </row>
    <row r="641" spans="1:19" ht="35.15" customHeight="1" x14ac:dyDescent="0.25">
      <c r="A641" s="389">
        <f>IF(B641="","",ROW()-ROW($A$3)+'Diário 1º PA'!$P$1)</f>
        <v>911</v>
      </c>
      <c r="B641" s="151">
        <v>45358</v>
      </c>
      <c r="C641" s="390">
        <v>45323</v>
      </c>
      <c r="D641" s="98" t="s">
        <v>105</v>
      </c>
      <c r="E641" s="391" t="s">
        <v>341</v>
      </c>
      <c r="F641" s="174">
        <v>1200</v>
      </c>
      <c r="G641" s="363" t="s">
        <v>1615</v>
      </c>
      <c r="H641" s="98" t="s">
        <v>119</v>
      </c>
      <c r="I641" s="95" t="s">
        <v>1666</v>
      </c>
      <c r="J641" s="131" t="s">
        <v>1667</v>
      </c>
      <c r="K641" s="131" t="s">
        <v>1072</v>
      </c>
      <c r="L641" s="132" t="s">
        <v>1534</v>
      </c>
      <c r="M641" s="131">
        <v>8</v>
      </c>
      <c r="N641" s="134">
        <v>45352</v>
      </c>
      <c r="O641" s="95" t="s">
        <v>452</v>
      </c>
      <c r="P641" s="131" t="s">
        <v>1667</v>
      </c>
      <c r="Q641" s="381"/>
      <c r="R641" s="381"/>
      <c r="S641" s="381"/>
    </row>
    <row r="642" spans="1:19" ht="35.15" customHeight="1" x14ac:dyDescent="0.25">
      <c r="A642" s="389">
        <f>IF(B642="","",ROW()-ROW($A$3)+'Diário 1º PA'!$P$1)</f>
        <v>912</v>
      </c>
      <c r="B642" s="151">
        <v>45358</v>
      </c>
      <c r="C642" s="393">
        <v>45323</v>
      </c>
      <c r="D642" s="95" t="s">
        <v>105</v>
      </c>
      <c r="E642" s="391" t="s">
        <v>299</v>
      </c>
      <c r="F642" s="174">
        <v>26061.68</v>
      </c>
      <c r="G642" s="98" t="s">
        <v>2236</v>
      </c>
      <c r="H642" s="98" t="s">
        <v>134</v>
      </c>
      <c r="I642" s="95" t="s">
        <v>1701</v>
      </c>
      <c r="J642" s="131" t="s">
        <v>1194</v>
      </c>
      <c r="K642" s="131" t="s">
        <v>1540</v>
      </c>
      <c r="L642" s="132" t="s">
        <v>1081</v>
      </c>
      <c r="M642" s="131">
        <v>1691</v>
      </c>
      <c r="N642" s="134">
        <v>45358</v>
      </c>
      <c r="O642" s="95" t="s">
        <v>452</v>
      </c>
      <c r="P642" s="131" t="s">
        <v>1194</v>
      </c>
      <c r="Q642" s="381"/>
      <c r="R642" s="381"/>
      <c r="S642" s="381"/>
    </row>
    <row r="643" spans="1:19" ht="35.15" customHeight="1" x14ac:dyDescent="0.25">
      <c r="A643" s="389">
        <f>IF(B643="","",ROW()-ROW($A$3)+'Diário 1º PA'!$P$1)</f>
        <v>913</v>
      </c>
      <c r="B643" s="151">
        <v>45358</v>
      </c>
      <c r="C643" s="393">
        <v>45323</v>
      </c>
      <c r="D643" s="95" t="s">
        <v>94</v>
      </c>
      <c r="E643" s="391" t="s">
        <v>178</v>
      </c>
      <c r="F643" s="174">
        <v>6523.69</v>
      </c>
      <c r="G643" s="98" t="s">
        <v>2237</v>
      </c>
      <c r="H643" s="98" t="s">
        <v>134</v>
      </c>
      <c r="I643" s="95" t="s">
        <v>1152</v>
      </c>
      <c r="J643" s="131" t="s">
        <v>79</v>
      </c>
      <c r="K643" s="131" t="s">
        <v>1153</v>
      </c>
      <c r="L643" s="132" t="s">
        <v>1153</v>
      </c>
      <c r="M643" s="131" t="s">
        <v>117</v>
      </c>
      <c r="N643" s="134">
        <v>45358</v>
      </c>
      <c r="O643" s="95" t="s">
        <v>452</v>
      </c>
      <c r="P643" s="131" t="s">
        <v>79</v>
      </c>
      <c r="Q643" s="381"/>
      <c r="R643" s="381"/>
      <c r="S643" s="381"/>
    </row>
    <row r="644" spans="1:19" ht="35.15" customHeight="1" x14ac:dyDescent="0.25">
      <c r="A644" s="389">
        <f>IF(B644="","",ROW()-ROW($A$3)+'Diário 1º PA'!$P$1)</f>
        <v>914</v>
      </c>
      <c r="B644" s="151">
        <v>45358</v>
      </c>
      <c r="C644" s="393">
        <v>45323</v>
      </c>
      <c r="D644" s="95" t="s">
        <v>94</v>
      </c>
      <c r="E644" s="391" t="s">
        <v>178</v>
      </c>
      <c r="F644" s="174">
        <v>5224.1499999999996</v>
      </c>
      <c r="G644" s="98" t="s">
        <v>2237</v>
      </c>
      <c r="H644" s="98" t="s">
        <v>136</v>
      </c>
      <c r="I644" s="95" t="s">
        <v>1152</v>
      </c>
      <c r="J644" s="131" t="s">
        <v>79</v>
      </c>
      <c r="K644" s="131" t="s">
        <v>1153</v>
      </c>
      <c r="L644" s="132" t="s">
        <v>1153</v>
      </c>
      <c r="M644" s="131" t="s">
        <v>117</v>
      </c>
      <c r="N644" s="134">
        <v>45358</v>
      </c>
      <c r="O644" s="95" t="s">
        <v>452</v>
      </c>
      <c r="P644" s="131" t="s">
        <v>79</v>
      </c>
      <c r="Q644" s="381"/>
      <c r="R644" s="381"/>
      <c r="S644" s="381"/>
    </row>
    <row r="645" spans="1:19" ht="35.15" customHeight="1" x14ac:dyDescent="0.25">
      <c r="A645" s="389">
        <f>IF(B645="","",ROW()-ROW($A$3)+'Diário 1º PA'!$P$1)</f>
        <v>915</v>
      </c>
      <c r="B645" s="151">
        <v>45358</v>
      </c>
      <c r="C645" s="393">
        <v>45323</v>
      </c>
      <c r="D645" s="95" t="s">
        <v>94</v>
      </c>
      <c r="E645" s="391" t="s">
        <v>178</v>
      </c>
      <c r="F645" s="174">
        <v>5278.44</v>
      </c>
      <c r="G645" s="98" t="s">
        <v>2237</v>
      </c>
      <c r="H645" s="98" t="s">
        <v>135</v>
      </c>
      <c r="I645" s="95" t="s">
        <v>1152</v>
      </c>
      <c r="J645" s="131" t="s">
        <v>79</v>
      </c>
      <c r="K645" s="131" t="s">
        <v>1153</v>
      </c>
      <c r="L645" s="132" t="s">
        <v>1153</v>
      </c>
      <c r="M645" s="131" t="s">
        <v>117</v>
      </c>
      <c r="N645" s="134">
        <v>45358</v>
      </c>
      <c r="O645" s="95" t="s">
        <v>452</v>
      </c>
      <c r="P645" s="131" t="s">
        <v>79</v>
      </c>
      <c r="Q645" s="381"/>
      <c r="R645" s="381"/>
      <c r="S645" s="381"/>
    </row>
    <row r="646" spans="1:19" ht="35.15" customHeight="1" x14ac:dyDescent="0.25">
      <c r="A646" s="389">
        <f>IF(B646="","",ROW()-ROW($A$3)+'Diário 1º PA'!$P$1)</f>
        <v>916</v>
      </c>
      <c r="B646" s="151">
        <v>45358</v>
      </c>
      <c r="C646" s="393">
        <v>45323</v>
      </c>
      <c r="D646" s="95" t="s">
        <v>94</v>
      </c>
      <c r="E646" s="391" t="s">
        <v>178</v>
      </c>
      <c r="F646" s="174">
        <v>5029.6499999999996</v>
      </c>
      <c r="G646" s="98" t="s">
        <v>2237</v>
      </c>
      <c r="H646" s="98" t="s">
        <v>137</v>
      </c>
      <c r="I646" s="95" t="s">
        <v>1152</v>
      </c>
      <c r="J646" s="131" t="s">
        <v>79</v>
      </c>
      <c r="K646" s="131" t="s">
        <v>1153</v>
      </c>
      <c r="L646" s="132" t="s">
        <v>1153</v>
      </c>
      <c r="M646" s="131" t="s">
        <v>117</v>
      </c>
      <c r="N646" s="134">
        <v>45358</v>
      </c>
      <c r="O646" s="95" t="s">
        <v>452</v>
      </c>
      <c r="P646" s="131" t="s">
        <v>79</v>
      </c>
      <c r="Q646" s="381"/>
      <c r="R646" s="381"/>
      <c r="S646" s="381"/>
    </row>
    <row r="647" spans="1:19" ht="35.15" customHeight="1" x14ac:dyDescent="0.25">
      <c r="A647" s="389">
        <f>IF(B647="","",ROW()-ROW($A$3)+'Diário 1º PA'!$P$1)</f>
        <v>917</v>
      </c>
      <c r="B647" s="151">
        <v>45358</v>
      </c>
      <c r="C647" s="393">
        <v>45323</v>
      </c>
      <c r="D647" s="95" t="s">
        <v>94</v>
      </c>
      <c r="E647" s="391" t="s">
        <v>178</v>
      </c>
      <c r="F647" s="174">
        <v>3040</v>
      </c>
      <c r="G647" s="98" t="s">
        <v>2237</v>
      </c>
      <c r="H647" s="98" t="s">
        <v>118</v>
      </c>
      <c r="I647" s="95" t="s">
        <v>1152</v>
      </c>
      <c r="J647" s="131" t="s">
        <v>79</v>
      </c>
      <c r="K647" s="131" t="s">
        <v>1153</v>
      </c>
      <c r="L647" s="132" t="s">
        <v>1153</v>
      </c>
      <c r="M647" s="131" t="s">
        <v>117</v>
      </c>
      <c r="N647" s="134">
        <v>45358</v>
      </c>
      <c r="O647" s="95" t="s">
        <v>452</v>
      </c>
      <c r="P647" s="131" t="s">
        <v>79</v>
      </c>
      <c r="Q647" s="381"/>
      <c r="R647" s="381"/>
      <c r="S647" s="381"/>
    </row>
    <row r="648" spans="1:19" ht="35.15" customHeight="1" x14ac:dyDescent="0.25">
      <c r="A648" s="389">
        <f>IF(B648="","",ROW()-ROW($A$3)+'Diário 1º PA'!$P$1)</f>
        <v>918</v>
      </c>
      <c r="B648" s="151">
        <v>45358</v>
      </c>
      <c r="C648" s="393">
        <v>45323</v>
      </c>
      <c r="D648" s="95" t="s">
        <v>94</v>
      </c>
      <c r="E648" s="391" t="s">
        <v>178</v>
      </c>
      <c r="F648" s="174">
        <v>6164.17</v>
      </c>
      <c r="G648" s="98" t="s">
        <v>2237</v>
      </c>
      <c r="H648" s="98" t="s">
        <v>121</v>
      </c>
      <c r="I648" s="95" t="s">
        <v>1152</v>
      </c>
      <c r="J648" s="131" t="s">
        <v>79</v>
      </c>
      <c r="K648" s="131" t="s">
        <v>1153</v>
      </c>
      <c r="L648" s="132" t="s">
        <v>1153</v>
      </c>
      <c r="M648" s="131" t="s">
        <v>117</v>
      </c>
      <c r="N648" s="134">
        <v>45358</v>
      </c>
      <c r="O648" s="95" t="s">
        <v>452</v>
      </c>
      <c r="P648" s="131" t="s">
        <v>79</v>
      </c>
      <c r="Q648" s="381"/>
      <c r="R648" s="381"/>
      <c r="S648" s="381"/>
    </row>
    <row r="649" spans="1:19" ht="35.15" customHeight="1" x14ac:dyDescent="0.25">
      <c r="A649" s="389">
        <f>IF(B649="","",ROW()-ROW($A$3)+'Diário 1º PA'!$P$1)</f>
        <v>919</v>
      </c>
      <c r="B649" s="151">
        <v>45358</v>
      </c>
      <c r="C649" s="393">
        <v>45323</v>
      </c>
      <c r="D649" s="95" t="s">
        <v>94</v>
      </c>
      <c r="E649" s="391" t="s">
        <v>178</v>
      </c>
      <c r="F649" s="174">
        <v>5424.02</v>
      </c>
      <c r="G649" s="98" t="s">
        <v>2237</v>
      </c>
      <c r="H649" s="98" t="s">
        <v>120</v>
      </c>
      <c r="I649" s="95" t="s">
        <v>1152</v>
      </c>
      <c r="J649" s="131" t="s">
        <v>79</v>
      </c>
      <c r="K649" s="131" t="s">
        <v>1153</v>
      </c>
      <c r="L649" s="132" t="s">
        <v>1153</v>
      </c>
      <c r="M649" s="131" t="s">
        <v>117</v>
      </c>
      <c r="N649" s="134">
        <v>45358</v>
      </c>
      <c r="O649" s="95" t="s">
        <v>452</v>
      </c>
      <c r="P649" s="131" t="s">
        <v>79</v>
      </c>
      <c r="Q649" s="381"/>
      <c r="R649" s="381"/>
      <c r="S649" s="381"/>
    </row>
    <row r="650" spans="1:19" ht="35.15" customHeight="1" x14ac:dyDescent="0.25">
      <c r="A650" s="389">
        <f>IF(B650="","",ROW()-ROW($A$3)+'Diário 1º PA'!$P$1)</f>
        <v>920</v>
      </c>
      <c r="B650" s="151">
        <v>45358</v>
      </c>
      <c r="C650" s="390">
        <v>45323</v>
      </c>
      <c r="D650" s="98" t="s">
        <v>94</v>
      </c>
      <c r="E650" s="391" t="s">
        <v>178</v>
      </c>
      <c r="F650" s="174">
        <v>6091.64</v>
      </c>
      <c r="G650" s="98" t="s">
        <v>2237</v>
      </c>
      <c r="H650" s="98" t="s">
        <v>119</v>
      </c>
      <c r="I650" s="95" t="s">
        <v>1152</v>
      </c>
      <c r="J650" s="131" t="s">
        <v>79</v>
      </c>
      <c r="K650" s="131" t="s">
        <v>1153</v>
      </c>
      <c r="L650" s="132" t="s">
        <v>1153</v>
      </c>
      <c r="M650" s="131" t="s">
        <v>117</v>
      </c>
      <c r="N650" s="134">
        <v>45358</v>
      </c>
      <c r="O650" s="95" t="s">
        <v>452</v>
      </c>
      <c r="P650" s="131" t="s">
        <v>79</v>
      </c>
      <c r="Q650" s="381"/>
      <c r="R650" s="381"/>
      <c r="S650" s="381"/>
    </row>
    <row r="651" spans="1:19" ht="35.15" customHeight="1" x14ac:dyDescent="0.25">
      <c r="A651" s="389">
        <f>IF(B651="","",ROW()-ROW($A$3)+'Diário 1º PA'!$P$1)</f>
        <v>921</v>
      </c>
      <c r="B651" s="151">
        <v>45358</v>
      </c>
      <c r="C651" s="390">
        <v>45323</v>
      </c>
      <c r="D651" s="98" t="s">
        <v>105</v>
      </c>
      <c r="E651" s="391" t="s">
        <v>227</v>
      </c>
      <c r="F651" s="174">
        <v>1432.35</v>
      </c>
      <c r="G651" s="98" t="s">
        <v>1270</v>
      </c>
      <c r="H651" s="98" t="s">
        <v>120</v>
      </c>
      <c r="I651" s="95" t="s">
        <v>1635</v>
      </c>
      <c r="J651" s="131" t="s">
        <v>1414</v>
      </c>
      <c r="K651" s="131" t="s">
        <v>1540</v>
      </c>
      <c r="L651" s="132" t="s">
        <v>1081</v>
      </c>
      <c r="M651" s="131">
        <v>122328480</v>
      </c>
      <c r="N651" s="134">
        <v>45361</v>
      </c>
      <c r="O651" s="95" t="s">
        <v>452</v>
      </c>
      <c r="P651" s="131" t="s">
        <v>1414</v>
      </c>
      <c r="Q651" s="381"/>
      <c r="R651" s="381"/>
      <c r="S651" s="381"/>
    </row>
    <row r="652" spans="1:19" ht="35.15" customHeight="1" x14ac:dyDescent="0.25">
      <c r="A652" s="389">
        <f>IF(B652="","",ROW()-ROW($A$3)+'Diário 1º PA'!$P$1)</f>
        <v>922</v>
      </c>
      <c r="B652" s="151">
        <v>45358</v>
      </c>
      <c r="C652" s="390">
        <v>45323</v>
      </c>
      <c r="D652" s="98" t="s">
        <v>94</v>
      </c>
      <c r="E652" s="391" t="s">
        <v>178</v>
      </c>
      <c r="F652" s="174">
        <v>5290.75</v>
      </c>
      <c r="G652" s="98" t="s">
        <v>2237</v>
      </c>
      <c r="H652" s="98" t="s">
        <v>126</v>
      </c>
      <c r="I652" s="95" t="s">
        <v>1152</v>
      </c>
      <c r="J652" s="131" t="s">
        <v>79</v>
      </c>
      <c r="K652" s="131" t="s">
        <v>1153</v>
      </c>
      <c r="L652" s="132" t="s">
        <v>1153</v>
      </c>
      <c r="M652" s="131" t="s">
        <v>117</v>
      </c>
      <c r="N652" s="134">
        <v>45358</v>
      </c>
      <c r="O652" s="95" t="s">
        <v>452</v>
      </c>
      <c r="P652" s="131" t="s">
        <v>79</v>
      </c>
      <c r="Q652" s="381"/>
      <c r="R652" s="381"/>
      <c r="S652" s="381"/>
    </row>
    <row r="653" spans="1:19" ht="35.15" customHeight="1" x14ac:dyDescent="0.25">
      <c r="A653" s="389">
        <f>IF(B653="","",ROW()-ROW($A$3)+'Diário 1º PA'!$P$1)</f>
        <v>923</v>
      </c>
      <c r="B653" s="151">
        <v>45358</v>
      </c>
      <c r="C653" s="390">
        <v>45323</v>
      </c>
      <c r="D653" s="98" t="s">
        <v>94</v>
      </c>
      <c r="E653" s="391" t="s">
        <v>178</v>
      </c>
      <c r="F653" s="174">
        <v>6066.98</v>
      </c>
      <c r="G653" s="98" t="s">
        <v>2237</v>
      </c>
      <c r="H653" s="98" t="s">
        <v>127</v>
      </c>
      <c r="I653" s="95" t="s">
        <v>1152</v>
      </c>
      <c r="J653" s="131" t="s">
        <v>79</v>
      </c>
      <c r="K653" s="131" t="s">
        <v>1153</v>
      </c>
      <c r="L653" s="132" t="s">
        <v>1153</v>
      </c>
      <c r="M653" s="131" t="s">
        <v>117</v>
      </c>
      <c r="N653" s="134">
        <v>45358</v>
      </c>
      <c r="O653" s="95" t="s">
        <v>452</v>
      </c>
      <c r="P653" s="131" t="s">
        <v>79</v>
      </c>
      <c r="Q653" s="381"/>
      <c r="R653" s="381"/>
      <c r="S653" s="381"/>
    </row>
    <row r="654" spans="1:19" ht="35.15" customHeight="1" x14ac:dyDescent="0.25">
      <c r="A654" s="389">
        <f>IF(B654="","",ROW()-ROW($A$3)+'Diário 1º PA'!$P$1)</f>
        <v>924</v>
      </c>
      <c r="B654" s="151">
        <v>45358</v>
      </c>
      <c r="C654" s="390">
        <v>45323</v>
      </c>
      <c r="D654" s="98" t="s">
        <v>94</v>
      </c>
      <c r="E654" s="391" t="s">
        <v>178</v>
      </c>
      <c r="F654" s="174">
        <v>3637.92</v>
      </c>
      <c r="G654" s="98" t="s">
        <v>2237</v>
      </c>
      <c r="H654" s="98" t="s">
        <v>125</v>
      </c>
      <c r="I654" s="95" t="s">
        <v>1152</v>
      </c>
      <c r="J654" s="131" t="s">
        <v>79</v>
      </c>
      <c r="K654" s="131" t="s">
        <v>1153</v>
      </c>
      <c r="L654" s="132" t="s">
        <v>1153</v>
      </c>
      <c r="M654" s="131" t="s">
        <v>117</v>
      </c>
      <c r="N654" s="134">
        <v>45358</v>
      </c>
      <c r="O654" s="95" t="s">
        <v>452</v>
      </c>
      <c r="P654" s="131" t="s">
        <v>79</v>
      </c>
      <c r="Q654" s="381"/>
      <c r="R654" s="381"/>
      <c r="S654" s="381"/>
    </row>
    <row r="655" spans="1:19" ht="35.15" customHeight="1" x14ac:dyDescent="0.25">
      <c r="A655" s="389">
        <f>IF(B655="","",ROW()-ROW($A$3)+'Diário 1º PA'!$P$1)</f>
        <v>925</v>
      </c>
      <c r="B655" s="151">
        <v>45358</v>
      </c>
      <c r="C655" s="390">
        <v>45323</v>
      </c>
      <c r="D655" s="98" t="s">
        <v>94</v>
      </c>
      <c r="E655" s="391" t="s">
        <v>178</v>
      </c>
      <c r="F655" s="174">
        <v>6250.17</v>
      </c>
      <c r="G655" s="98" t="s">
        <v>2237</v>
      </c>
      <c r="H655" s="98" t="s">
        <v>129</v>
      </c>
      <c r="I655" s="95" t="s">
        <v>1152</v>
      </c>
      <c r="J655" s="131" t="s">
        <v>79</v>
      </c>
      <c r="K655" s="131" t="s">
        <v>1153</v>
      </c>
      <c r="L655" s="132" t="s">
        <v>1153</v>
      </c>
      <c r="M655" s="131" t="s">
        <v>117</v>
      </c>
      <c r="N655" s="134">
        <v>45358</v>
      </c>
      <c r="O655" s="95" t="s">
        <v>452</v>
      </c>
      <c r="P655" s="131" t="s">
        <v>79</v>
      </c>
      <c r="Q655" s="381"/>
      <c r="R655" s="381"/>
      <c r="S655" s="381"/>
    </row>
    <row r="656" spans="1:19" ht="35.15" customHeight="1" x14ac:dyDescent="0.25">
      <c r="A656" s="389">
        <f>IF(B656="","",ROW()-ROW($A$3)+'Diário 1º PA'!$P$1)</f>
        <v>926</v>
      </c>
      <c r="B656" s="151">
        <v>45358</v>
      </c>
      <c r="C656" s="390">
        <v>45323</v>
      </c>
      <c r="D656" s="98" t="s">
        <v>94</v>
      </c>
      <c r="E656" s="391" t="s">
        <v>178</v>
      </c>
      <c r="F656" s="174">
        <v>4773.88</v>
      </c>
      <c r="G656" s="98" t="s">
        <v>2237</v>
      </c>
      <c r="H656" s="98" t="s">
        <v>118</v>
      </c>
      <c r="I656" s="95" t="s">
        <v>1152</v>
      </c>
      <c r="J656" s="131" t="s">
        <v>79</v>
      </c>
      <c r="K656" s="131" t="s">
        <v>1153</v>
      </c>
      <c r="L656" s="132" t="s">
        <v>1153</v>
      </c>
      <c r="M656" s="131" t="s">
        <v>117</v>
      </c>
      <c r="N656" s="134">
        <v>45358</v>
      </c>
      <c r="O656" s="95" t="s">
        <v>452</v>
      </c>
      <c r="P656" s="131" t="s">
        <v>79</v>
      </c>
      <c r="Q656" s="381"/>
      <c r="R656" s="381"/>
      <c r="S656" s="381"/>
    </row>
    <row r="657" spans="1:19" ht="35.15" customHeight="1" x14ac:dyDescent="0.25">
      <c r="A657" s="389">
        <f>IF(B657="","",ROW()-ROW($A$3)+'Diário 1º PA'!$P$1)</f>
        <v>927</v>
      </c>
      <c r="B657" s="151">
        <v>45358</v>
      </c>
      <c r="C657" s="390">
        <v>45323</v>
      </c>
      <c r="D657" s="98" t="s">
        <v>94</v>
      </c>
      <c r="E657" s="391" t="s">
        <v>178</v>
      </c>
      <c r="F657" s="174">
        <v>5829.27</v>
      </c>
      <c r="G657" s="98" t="s">
        <v>2237</v>
      </c>
      <c r="H657" s="98" t="s">
        <v>122</v>
      </c>
      <c r="I657" s="95" t="s">
        <v>1152</v>
      </c>
      <c r="J657" s="131" t="s">
        <v>79</v>
      </c>
      <c r="K657" s="131" t="s">
        <v>1153</v>
      </c>
      <c r="L657" s="132" t="s">
        <v>1153</v>
      </c>
      <c r="M657" s="131" t="s">
        <v>117</v>
      </c>
      <c r="N657" s="134">
        <v>45358</v>
      </c>
      <c r="O657" s="95" t="s">
        <v>452</v>
      </c>
      <c r="P657" s="131" t="s">
        <v>79</v>
      </c>
      <c r="Q657" s="381"/>
      <c r="R657" s="381"/>
      <c r="S657" s="381"/>
    </row>
    <row r="658" spans="1:19" ht="35.15" customHeight="1" x14ac:dyDescent="0.25">
      <c r="A658" s="389">
        <f>IF(B658="","",ROW()-ROW($A$3)+'Diário 1º PA'!$P$1)</f>
        <v>928</v>
      </c>
      <c r="B658" s="151">
        <v>45358</v>
      </c>
      <c r="C658" s="390">
        <v>45323</v>
      </c>
      <c r="D658" s="98" t="s">
        <v>94</v>
      </c>
      <c r="E658" s="391" t="s">
        <v>178</v>
      </c>
      <c r="F658" s="174">
        <v>6504.63</v>
      </c>
      <c r="G658" s="98" t="s">
        <v>2237</v>
      </c>
      <c r="H658" s="98" t="s">
        <v>123</v>
      </c>
      <c r="I658" s="95" t="s">
        <v>1152</v>
      </c>
      <c r="J658" s="131" t="s">
        <v>79</v>
      </c>
      <c r="K658" s="131" t="s">
        <v>1153</v>
      </c>
      <c r="L658" s="132" t="s">
        <v>1153</v>
      </c>
      <c r="M658" s="131" t="s">
        <v>117</v>
      </c>
      <c r="N658" s="134">
        <v>45358</v>
      </c>
      <c r="O658" s="95" t="s">
        <v>452</v>
      </c>
      <c r="P658" s="131" t="s">
        <v>79</v>
      </c>
      <c r="Q658" s="381"/>
      <c r="R658" s="381"/>
      <c r="S658" s="381"/>
    </row>
    <row r="659" spans="1:19" ht="35.15" customHeight="1" x14ac:dyDescent="0.25">
      <c r="A659" s="389">
        <f>IF(B659="","",ROW()-ROW($A$3)+'Diário 1º PA'!$P$1)</f>
        <v>929</v>
      </c>
      <c r="B659" s="151">
        <v>45358</v>
      </c>
      <c r="C659" s="390">
        <v>45323</v>
      </c>
      <c r="D659" s="98" t="s">
        <v>94</v>
      </c>
      <c r="E659" s="391" t="s">
        <v>178</v>
      </c>
      <c r="F659" s="174">
        <v>5196.18</v>
      </c>
      <c r="G659" s="363" t="s">
        <v>2237</v>
      </c>
      <c r="H659" s="98" t="s">
        <v>124</v>
      </c>
      <c r="I659" s="95" t="s">
        <v>1152</v>
      </c>
      <c r="J659" s="131" t="s">
        <v>79</v>
      </c>
      <c r="K659" s="131" t="s">
        <v>1153</v>
      </c>
      <c r="L659" s="132" t="s">
        <v>1153</v>
      </c>
      <c r="M659" s="131" t="s">
        <v>117</v>
      </c>
      <c r="N659" s="134">
        <v>45358</v>
      </c>
      <c r="O659" s="95" t="s">
        <v>452</v>
      </c>
      <c r="P659" s="131" t="s">
        <v>79</v>
      </c>
      <c r="Q659" s="381"/>
      <c r="R659" s="381"/>
      <c r="S659" s="381"/>
    </row>
    <row r="660" spans="1:19" ht="35.15" customHeight="1" x14ac:dyDescent="0.25">
      <c r="A660" s="389">
        <f>IF(B660="","",ROW()-ROW($A$3)+'Diário 1º PA'!$P$1)</f>
        <v>930</v>
      </c>
      <c r="B660" s="151">
        <v>45358</v>
      </c>
      <c r="C660" s="390">
        <v>45323</v>
      </c>
      <c r="D660" s="98" t="s">
        <v>105</v>
      </c>
      <c r="E660" s="391" t="s">
        <v>265</v>
      </c>
      <c r="F660" s="174">
        <v>413.52</v>
      </c>
      <c r="G660" s="95" t="s">
        <v>1811</v>
      </c>
      <c r="H660" s="98" t="s">
        <v>118</v>
      </c>
      <c r="I660" s="95" t="s">
        <v>2238</v>
      </c>
      <c r="J660" s="131" t="s">
        <v>2239</v>
      </c>
      <c r="K660" s="131" t="s">
        <v>1540</v>
      </c>
      <c r="L660" s="132" t="s">
        <v>1081</v>
      </c>
      <c r="M660" s="131">
        <v>24212</v>
      </c>
      <c r="N660" s="134">
        <v>45358</v>
      </c>
      <c r="O660" s="95" t="s">
        <v>452</v>
      </c>
      <c r="P660" s="131" t="s">
        <v>2239</v>
      </c>
      <c r="Q660" s="381"/>
      <c r="R660" s="381"/>
      <c r="S660" s="381"/>
    </row>
    <row r="661" spans="1:19" ht="35.15" customHeight="1" x14ac:dyDescent="0.25">
      <c r="A661" s="389">
        <f>IF(B661="","",ROW()-ROW($A$3)+'Diário 1º PA'!$P$1)</f>
        <v>931</v>
      </c>
      <c r="B661" s="151">
        <v>45358</v>
      </c>
      <c r="C661" s="390">
        <v>45323</v>
      </c>
      <c r="D661" s="98" t="s">
        <v>105</v>
      </c>
      <c r="E661" s="391" t="s">
        <v>299</v>
      </c>
      <c r="F661" s="174">
        <v>35873.4</v>
      </c>
      <c r="G661" s="363" t="s">
        <v>1092</v>
      </c>
      <c r="H661" s="98" t="s">
        <v>129</v>
      </c>
      <c r="I661" s="95" t="s">
        <v>2240</v>
      </c>
      <c r="J661" s="131" t="s">
        <v>1571</v>
      </c>
      <c r="K661" s="131" t="s">
        <v>1540</v>
      </c>
      <c r="L661" s="132" t="s">
        <v>1081</v>
      </c>
      <c r="M661" s="131">
        <v>24</v>
      </c>
      <c r="N661" s="134">
        <v>45352</v>
      </c>
      <c r="O661" s="95" t="s">
        <v>452</v>
      </c>
      <c r="P661" s="131" t="s">
        <v>1571</v>
      </c>
      <c r="Q661" s="381"/>
      <c r="R661" s="381"/>
      <c r="S661" s="381"/>
    </row>
    <row r="662" spans="1:19" ht="35.15" customHeight="1" x14ac:dyDescent="0.25">
      <c r="A662" s="389">
        <f>IF(B662="","",ROW()-ROW($A$3)+'Diário 1º PA'!$P$1)</f>
        <v>932</v>
      </c>
      <c r="B662" s="151">
        <v>45358</v>
      </c>
      <c r="C662" s="390">
        <v>45323</v>
      </c>
      <c r="D662" s="98" t="s">
        <v>105</v>
      </c>
      <c r="E662" s="391" t="s">
        <v>229</v>
      </c>
      <c r="F662" s="174">
        <v>810.27</v>
      </c>
      <c r="G662" s="363" t="s">
        <v>2004</v>
      </c>
      <c r="H662" s="98" t="s">
        <v>136</v>
      </c>
      <c r="I662" s="95" t="s">
        <v>1652</v>
      </c>
      <c r="J662" s="131" t="s">
        <v>1653</v>
      </c>
      <c r="K662" s="131" t="s">
        <v>1540</v>
      </c>
      <c r="L662" s="132" t="s">
        <v>1081</v>
      </c>
      <c r="M662" s="134">
        <v>3903</v>
      </c>
      <c r="N662" s="134">
        <v>45358</v>
      </c>
      <c r="O662" s="95" t="s">
        <v>452</v>
      </c>
      <c r="P662" s="131" t="s">
        <v>1653</v>
      </c>
      <c r="Q662" s="381"/>
      <c r="R662" s="381"/>
      <c r="S662" s="381"/>
    </row>
    <row r="663" spans="1:19" ht="35.15" customHeight="1" x14ac:dyDescent="0.25">
      <c r="A663" s="389">
        <f>IF(B663="","",ROW()-ROW($A$3)+'Diário 1º PA'!$P$1)</f>
        <v>933</v>
      </c>
      <c r="B663" s="151">
        <v>45358</v>
      </c>
      <c r="C663" s="390">
        <v>45352</v>
      </c>
      <c r="D663" s="98" t="s">
        <v>2241</v>
      </c>
      <c r="E663" s="391" t="s">
        <v>223</v>
      </c>
      <c r="F663" s="174">
        <v>3106.99</v>
      </c>
      <c r="G663" s="363" t="s">
        <v>2098</v>
      </c>
      <c r="H663" s="98" t="s">
        <v>121</v>
      </c>
      <c r="I663" s="95" t="s">
        <v>2242</v>
      </c>
      <c r="J663" s="131" t="s">
        <v>2243</v>
      </c>
      <c r="K663" s="131" t="s">
        <v>1540</v>
      </c>
      <c r="L663" s="132" t="s">
        <v>1439</v>
      </c>
      <c r="M663" s="131" t="s">
        <v>2244</v>
      </c>
      <c r="N663" s="134">
        <v>45390</v>
      </c>
      <c r="O663" s="95" t="s">
        <v>452</v>
      </c>
      <c r="P663" s="131" t="s">
        <v>2243</v>
      </c>
      <c r="Q663" s="381"/>
      <c r="R663" s="381"/>
      <c r="S663" s="381"/>
    </row>
    <row r="664" spans="1:19" ht="35.15" customHeight="1" x14ac:dyDescent="0.25">
      <c r="A664" s="389">
        <f>IF(B664="","",ROW()-ROW($A$3)+'Diário 1º PA'!$P$1)</f>
        <v>934</v>
      </c>
      <c r="B664" s="151">
        <v>45358</v>
      </c>
      <c r="C664" s="390">
        <v>45352</v>
      </c>
      <c r="D664" s="98" t="s">
        <v>2241</v>
      </c>
      <c r="E664" s="391" t="s">
        <v>345</v>
      </c>
      <c r="F664" s="174">
        <v>690</v>
      </c>
      <c r="G664" s="363" t="s">
        <v>2245</v>
      </c>
      <c r="H664" s="98" t="s">
        <v>119</v>
      </c>
      <c r="I664" s="95" t="s">
        <v>2246</v>
      </c>
      <c r="J664" s="131" t="s">
        <v>2247</v>
      </c>
      <c r="K664" s="131" t="s">
        <v>1114</v>
      </c>
      <c r="L664" s="132" t="s">
        <v>1534</v>
      </c>
      <c r="M664" s="131">
        <v>27</v>
      </c>
      <c r="N664" s="134">
        <v>45357</v>
      </c>
      <c r="O664" s="95" t="s">
        <v>452</v>
      </c>
      <c r="P664" s="131" t="s">
        <v>2247</v>
      </c>
      <c r="Q664" s="381"/>
      <c r="R664" s="381"/>
      <c r="S664" s="381"/>
    </row>
    <row r="665" spans="1:19" ht="35.15" customHeight="1" x14ac:dyDescent="0.25">
      <c r="A665" s="389">
        <f>IF(B665="","",ROW()-ROW($A$3)+'Diário 1º PA'!$P$1)</f>
        <v>935</v>
      </c>
      <c r="B665" s="151">
        <v>45358</v>
      </c>
      <c r="C665" s="390">
        <v>45323</v>
      </c>
      <c r="D665" s="98" t="s">
        <v>105</v>
      </c>
      <c r="E665" s="391" t="s">
        <v>299</v>
      </c>
      <c r="F665" s="174">
        <v>12460.2</v>
      </c>
      <c r="G665" s="95" t="s">
        <v>1642</v>
      </c>
      <c r="H665" s="98" t="s">
        <v>117</v>
      </c>
      <c r="I665" s="95" t="s">
        <v>1643</v>
      </c>
      <c r="J665" s="131" t="s">
        <v>1115</v>
      </c>
      <c r="K665" s="131" t="s">
        <v>1114</v>
      </c>
      <c r="L665" s="132" t="s">
        <v>1534</v>
      </c>
      <c r="M665" s="131">
        <v>18</v>
      </c>
      <c r="N665" s="134">
        <v>45352</v>
      </c>
      <c r="O665" s="95" t="s">
        <v>452</v>
      </c>
      <c r="P665" s="131" t="s">
        <v>1115</v>
      </c>
      <c r="Q665" s="381"/>
      <c r="R665" s="381"/>
      <c r="S665" s="381"/>
    </row>
    <row r="666" spans="1:19" ht="35.15" customHeight="1" x14ac:dyDescent="0.25">
      <c r="A666" s="389">
        <f>IF(B666="","",ROW()-ROW($A$3)+'Diário 1º PA'!$P$1)</f>
        <v>936</v>
      </c>
      <c r="B666" s="151">
        <v>45358</v>
      </c>
      <c r="C666" s="390">
        <v>45352</v>
      </c>
      <c r="D666" s="98" t="s">
        <v>105</v>
      </c>
      <c r="E666" s="391" t="s">
        <v>283</v>
      </c>
      <c r="F666" s="174">
        <v>5</v>
      </c>
      <c r="G666" s="363" t="s">
        <v>2248</v>
      </c>
      <c r="H666" s="98" t="s">
        <v>118</v>
      </c>
      <c r="I666" s="95" t="s">
        <v>117</v>
      </c>
      <c r="J666" s="131" t="s">
        <v>79</v>
      </c>
      <c r="K666" s="131" t="s">
        <v>117</v>
      </c>
      <c r="L666" s="132" t="s">
        <v>117</v>
      </c>
      <c r="M666" s="132" t="s">
        <v>117</v>
      </c>
      <c r="N666" s="132" t="s">
        <v>117</v>
      </c>
      <c r="O666" s="95" t="s">
        <v>452</v>
      </c>
      <c r="P666" s="131" t="s">
        <v>79</v>
      </c>
      <c r="Q666" s="381"/>
      <c r="R666" s="381"/>
      <c r="S666" s="381"/>
    </row>
    <row r="667" spans="1:19" ht="35.15" customHeight="1" x14ac:dyDescent="0.25">
      <c r="A667" s="389">
        <f>IF(B667="","",ROW()-ROW($A$3)+'Diário 1º PA'!$P$1)</f>
        <v>937</v>
      </c>
      <c r="B667" s="151">
        <v>45359</v>
      </c>
      <c r="C667" s="390">
        <v>45261</v>
      </c>
      <c r="D667" s="98" t="s">
        <v>105</v>
      </c>
      <c r="E667" s="391" t="s">
        <v>337</v>
      </c>
      <c r="F667" s="174">
        <v>-130.78</v>
      </c>
      <c r="G667" s="363" t="s">
        <v>2249</v>
      </c>
      <c r="H667" s="98" t="s">
        <v>126</v>
      </c>
      <c r="I667" s="95" t="s">
        <v>117</v>
      </c>
      <c r="J667" s="131" t="s">
        <v>79</v>
      </c>
      <c r="K667" s="131" t="s">
        <v>117</v>
      </c>
      <c r="L667" s="132" t="s">
        <v>117</v>
      </c>
      <c r="M667" s="131" t="s">
        <v>117</v>
      </c>
      <c r="N667" s="134" t="s">
        <v>117</v>
      </c>
      <c r="O667" s="95" t="s">
        <v>452</v>
      </c>
      <c r="P667" s="131" t="s">
        <v>79</v>
      </c>
      <c r="Q667" s="381"/>
      <c r="R667" s="381"/>
      <c r="S667" s="381"/>
    </row>
    <row r="668" spans="1:19" ht="35.15" customHeight="1" x14ac:dyDescent="0.25">
      <c r="A668" s="389">
        <f>IF(B668="","",ROW()-ROW($A$3)+'Diário 1º PA'!$P$1)</f>
        <v>938</v>
      </c>
      <c r="B668" s="151">
        <v>45359</v>
      </c>
      <c r="C668" s="393">
        <v>45323</v>
      </c>
      <c r="D668" s="95" t="s">
        <v>105</v>
      </c>
      <c r="E668" s="391" t="s">
        <v>341</v>
      </c>
      <c r="F668" s="174">
        <v>1248</v>
      </c>
      <c r="G668" s="363" t="s">
        <v>2250</v>
      </c>
      <c r="H668" s="98" t="s">
        <v>136</v>
      </c>
      <c r="I668" s="95" t="s">
        <v>2251</v>
      </c>
      <c r="J668" s="131" t="s">
        <v>1685</v>
      </c>
      <c r="K668" s="131" t="s">
        <v>1072</v>
      </c>
      <c r="L668" s="132" t="s">
        <v>1534</v>
      </c>
      <c r="M668" s="131">
        <v>8</v>
      </c>
      <c r="N668" s="134">
        <v>45350</v>
      </c>
      <c r="O668" s="95" t="s">
        <v>452</v>
      </c>
      <c r="P668" s="131" t="s">
        <v>1685</v>
      </c>
      <c r="Q668" s="381"/>
      <c r="R668" s="381"/>
      <c r="S668" s="381"/>
    </row>
    <row r="669" spans="1:19" ht="35.15" customHeight="1" x14ac:dyDescent="0.25">
      <c r="A669" s="389">
        <f>IF(B669="","",ROW()-ROW($A$3)+'Diário 1º PA'!$P$1)</f>
        <v>939</v>
      </c>
      <c r="B669" s="151">
        <v>45359</v>
      </c>
      <c r="C669" s="390">
        <v>45352</v>
      </c>
      <c r="D669" s="98" t="s">
        <v>105</v>
      </c>
      <c r="E669" s="391" t="s">
        <v>337</v>
      </c>
      <c r="F669" s="174">
        <v>133.94</v>
      </c>
      <c r="G669" s="363" t="s">
        <v>1185</v>
      </c>
      <c r="H669" s="98" t="s">
        <v>119</v>
      </c>
      <c r="I669" s="95" t="s">
        <v>1529</v>
      </c>
      <c r="J669" s="131" t="s">
        <v>1189</v>
      </c>
      <c r="K669" s="131" t="s">
        <v>1072</v>
      </c>
      <c r="L669" s="132" t="s">
        <v>1530</v>
      </c>
      <c r="M669" s="131">
        <v>5935448</v>
      </c>
      <c r="N669" s="134">
        <v>45362</v>
      </c>
      <c r="O669" s="95" t="s">
        <v>452</v>
      </c>
      <c r="P669" s="131" t="s">
        <v>1189</v>
      </c>
      <c r="Q669" s="381"/>
      <c r="R669" s="381"/>
      <c r="S669" s="381"/>
    </row>
    <row r="670" spans="1:19" ht="35.15" customHeight="1" x14ac:dyDescent="0.25">
      <c r="A670" s="389">
        <f>IF(B670="","",ROW()-ROW($A$3)+'Diário 1º PA'!$P$1)</f>
        <v>940</v>
      </c>
      <c r="B670" s="151">
        <v>45359</v>
      </c>
      <c r="C670" s="390">
        <v>45352</v>
      </c>
      <c r="D670" s="98" t="s">
        <v>105</v>
      </c>
      <c r="E670" s="391" t="s">
        <v>339</v>
      </c>
      <c r="F670" s="174">
        <v>75</v>
      </c>
      <c r="G670" s="363" t="s">
        <v>2252</v>
      </c>
      <c r="H670" s="98" t="s">
        <v>125</v>
      </c>
      <c r="I670" s="95" t="s">
        <v>2253</v>
      </c>
      <c r="J670" s="131" t="s">
        <v>1565</v>
      </c>
      <c r="K670" s="131" t="s">
        <v>1072</v>
      </c>
      <c r="L670" s="132" t="s">
        <v>1846</v>
      </c>
      <c r="M670" s="131" t="s">
        <v>117</v>
      </c>
      <c r="N670" s="134">
        <v>45357</v>
      </c>
      <c r="O670" s="95" t="s">
        <v>452</v>
      </c>
      <c r="P670" s="131" t="s">
        <v>2254</v>
      </c>
      <c r="Q670" s="381"/>
      <c r="R670" s="381"/>
      <c r="S670" s="381"/>
    </row>
    <row r="671" spans="1:19" ht="35.15" customHeight="1" x14ac:dyDescent="0.25">
      <c r="A671" s="389">
        <f>IF(B671="","",ROW()-ROW($A$3)+'Diário 1º PA'!$P$1)</f>
        <v>941</v>
      </c>
      <c r="B671" s="151">
        <v>45359</v>
      </c>
      <c r="C671" s="390">
        <v>45352</v>
      </c>
      <c r="D671" s="98" t="s">
        <v>105</v>
      </c>
      <c r="E671" s="391" t="s">
        <v>325</v>
      </c>
      <c r="F671" s="174">
        <v>266.19</v>
      </c>
      <c r="G671" s="363" t="s">
        <v>2255</v>
      </c>
      <c r="H671" s="98" t="s">
        <v>122</v>
      </c>
      <c r="I671" s="95" t="s">
        <v>1469</v>
      </c>
      <c r="J671" s="131" t="s">
        <v>1471</v>
      </c>
      <c r="K671" s="131" t="s">
        <v>1072</v>
      </c>
      <c r="L671" s="132" t="s">
        <v>1534</v>
      </c>
      <c r="M671" s="131">
        <v>14372</v>
      </c>
      <c r="N671" s="134">
        <v>45355</v>
      </c>
      <c r="O671" s="95" t="s">
        <v>452</v>
      </c>
      <c r="P671" s="131" t="s">
        <v>1471</v>
      </c>
      <c r="Q671" s="381"/>
      <c r="R671" s="381"/>
      <c r="S671" s="381"/>
    </row>
    <row r="672" spans="1:19" ht="35.15" customHeight="1" x14ac:dyDescent="0.25">
      <c r="A672" s="389">
        <f>IF(B672="","",ROW()-ROW($A$3)+'Diário 1º PA'!$P$1)</f>
        <v>942</v>
      </c>
      <c r="B672" s="151">
        <v>45359</v>
      </c>
      <c r="C672" s="390">
        <v>45352</v>
      </c>
      <c r="D672" s="98" t="s">
        <v>105</v>
      </c>
      <c r="E672" s="391" t="s">
        <v>339</v>
      </c>
      <c r="F672" s="174">
        <v>37.799999999999997</v>
      </c>
      <c r="G672" s="363" t="s">
        <v>2256</v>
      </c>
      <c r="H672" s="98" t="s">
        <v>129</v>
      </c>
      <c r="I672" s="95" t="s">
        <v>2257</v>
      </c>
      <c r="J672" s="131" t="s">
        <v>1565</v>
      </c>
      <c r="K672" s="131" t="s">
        <v>1072</v>
      </c>
      <c r="L672" s="132" t="s">
        <v>1839</v>
      </c>
      <c r="M672" s="131" t="s">
        <v>117</v>
      </c>
      <c r="N672" s="134">
        <v>45357</v>
      </c>
      <c r="O672" s="95" t="s">
        <v>452</v>
      </c>
      <c r="P672" s="131" t="s">
        <v>2258</v>
      </c>
      <c r="Q672" s="381"/>
      <c r="R672" s="381"/>
      <c r="S672" s="381"/>
    </row>
    <row r="673" spans="1:19" ht="35.15" customHeight="1" x14ac:dyDescent="0.25">
      <c r="A673" s="389">
        <f>IF(B673="","",ROW()-ROW($A$3)+'Diário 1º PA'!$P$1)</f>
        <v>943</v>
      </c>
      <c r="B673" s="151">
        <v>45359</v>
      </c>
      <c r="C673" s="390">
        <v>45352</v>
      </c>
      <c r="D673" s="98" t="s">
        <v>105</v>
      </c>
      <c r="E673" s="391" t="s">
        <v>339</v>
      </c>
      <c r="F673" s="174">
        <v>750</v>
      </c>
      <c r="G673" s="363" t="s">
        <v>2259</v>
      </c>
      <c r="H673" s="98" t="s">
        <v>118</v>
      </c>
      <c r="I673" s="95" t="s">
        <v>1912</v>
      </c>
      <c r="J673" s="131" t="s">
        <v>1565</v>
      </c>
      <c r="K673" s="131" t="s">
        <v>1072</v>
      </c>
      <c r="L673" s="132" t="s">
        <v>1846</v>
      </c>
      <c r="M673" s="131" t="s">
        <v>117</v>
      </c>
      <c r="N673" s="134">
        <v>45356</v>
      </c>
      <c r="O673" s="95" t="s">
        <v>452</v>
      </c>
      <c r="P673" s="131" t="s">
        <v>1192</v>
      </c>
      <c r="Q673" s="381"/>
      <c r="R673" s="381"/>
      <c r="S673" s="381"/>
    </row>
    <row r="674" spans="1:19" ht="35.15" customHeight="1" x14ac:dyDescent="0.25">
      <c r="A674" s="389">
        <f>IF(B674="","",ROW()-ROW($A$3)+'Diário 1º PA'!$P$1)</f>
        <v>944</v>
      </c>
      <c r="B674" s="151">
        <v>45359</v>
      </c>
      <c r="C674" s="390">
        <v>45352</v>
      </c>
      <c r="D674" s="98" t="s">
        <v>105</v>
      </c>
      <c r="E674" s="391" t="s">
        <v>313</v>
      </c>
      <c r="F674" s="174">
        <v>2010</v>
      </c>
      <c r="G674" s="363" t="s">
        <v>2260</v>
      </c>
      <c r="H674" s="98" t="s">
        <v>130</v>
      </c>
      <c r="I674" s="95" t="s">
        <v>2261</v>
      </c>
      <c r="J674" s="131" t="s">
        <v>2262</v>
      </c>
      <c r="K674" s="131" t="s">
        <v>1072</v>
      </c>
      <c r="L674" s="132" t="s">
        <v>1534</v>
      </c>
      <c r="M674" s="131">
        <v>2</v>
      </c>
      <c r="N674" s="134">
        <v>45358</v>
      </c>
      <c r="O674" s="95" t="s">
        <v>452</v>
      </c>
      <c r="P674" s="131" t="s">
        <v>2262</v>
      </c>
      <c r="Q674" s="381"/>
      <c r="R674" s="381"/>
      <c r="S674" s="381"/>
    </row>
    <row r="675" spans="1:19" ht="35.15" customHeight="1" x14ac:dyDescent="0.25">
      <c r="A675" s="389">
        <f>IF(B675="","",ROW()-ROW($A$3)+'Diário 1º PA'!$P$1)</f>
        <v>945</v>
      </c>
      <c r="B675" s="151">
        <v>45359</v>
      </c>
      <c r="C675" s="390">
        <v>45352</v>
      </c>
      <c r="D675" s="98" t="s">
        <v>105</v>
      </c>
      <c r="E675" s="391" t="s">
        <v>339</v>
      </c>
      <c r="F675" s="174">
        <v>675</v>
      </c>
      <c r="G675" s="363" t="s">
        <v>2259</v>
      </c>
      <c r="H675" s="98" t="s">
        <v>118</v>
      </c>
      <c r="I675" s="95" t="s">
        <v>1845</v>
      </c>
      <c r="J675" s="131" t="s">
        <v>1565</v>
      </c>
      <c r="K675" s="131" t="s">
        <v>1072</v>
      </c>
      <c r="L675" s="132" t="s">
        <v>1846</v>
      </c>
      <c r="M675" s="131" t="s">
        <v>117</v>
      </c>
      <c r="N675" s="134">
        <v>45355</v>
      </c>
      <c r="O675" s="95" t="s">
        <v>452</v>
      </c>
      <c r="P675" s="131" t="s">
        <v>1183</v>
      </c>
      <c r="Q675" s="381"/>
      <c r="R675" s="381"/>
      <c r="S675" s="381"/>
    </row>
    <row r="676" spans="1:19" ht="35.15" customHeight="1" x14ac:dyDescent="0.25">
      <c r="A676" s="389">
        <f>IF(B676="","",ROW()-ROW($A$3)+'Diário 1º PA'!$P$1)</f>
        <v>946</v>
      </c>
      <c r="B676" s="151">
        <v>45359</v>
      </c>
      <c r="C676" s="390">
        <v>45352</v>
      </c>
      <c r="D676" s="98" t="s">
        <v>105</v>
      </c>
      <c r="E676" s="391" t="s">
        <v>325</v>
      </c>
      <c r="F676" s="174">
        <v>243.09</v>
      </c>
      <c r="G676" s="363" t="s">
        <v>2263</v>
      </c>
      <c r="H676" s="98" t="s">
        <v>118</v>
      </c>
      <c r="I676" s="95" t="s">
        <v>1845</v>
      </c>
      <c r="J676" s="131" t="s">
        <v>1565</v>
      </c>
      <c r="K676" s="131" t="s">
        <v>1072</v>
      </c>
      <c r="L676" s="132" t="s">
        <v>1839</v>
      </c>
      <c r="M676" s="131" t="s">
        <v>117</v>
      </c>
      <c r="N676" s="134">
        <v>45358</v>
      </c>
      <c r="O676" s="95" t="s">
        <v>452</v>
      </c>
      <c r="P676" s="131" t="s">
        <v>1183</v>
      </c>
      <c r="Q676" s="381"/>
      <c r="R676" s="381"/>
      <c r="S676" s="381"/>
    </row>
    <row r="677" spans="1:19" ht="35.15" customHeight="1" x14ac:dyDescent="0.25">
      <c r="A677" s="389">
        <f>IF(B677="","",ROW()-ROW($A$3)+'Diário 1º PA'!$P$1)</f>
        <v>947</v>
      </c>
      <c r="B677" s="151">
        <v>45359</v>
      </c>
      <c r="C677" s="390">
        <v>45352</v>
      </c>
      <c r="D677" s="98" t="s">
        <v>105</v>
      </c>
      <c r="E677" s="391" t="s">
        <v>325</v>
      </c>
      <c r="F677" s="174">
        <v>2414.83</v>
      </c>
      <c r="G677" s="363" t="s">
        <v>2264</v>
      </c>
      <c r="H677" s="98" t="s">
        <v>117</v>
      </c>
      <c r="I677" s="95" t="s">
        <v>1726</v>
      </c>
      <c r="J677" s="131" t="s">
        <v>1135</v>
      </c>
      <c r="K677" s="131" t="s">
        <v>1540</v>
      </c>
      <c r="L677" s="132" t="s">
        <v>1081</v>
      </c>
      <c r="M677" s="131">
        <v>1403</v>
      </c>
      <c r="N677" s="134">
        <v>45359</v>
      </c>
      <c r="O677" s="95" t="s">
        <v>452</v>
      </c>
      <c r="P677" s="131" t="s">
        <v>1135</v>
      </c>
      <c r="Q677" s="381"/>
      <c r="R677" s="381"/>
      <c r="S677" s="381"/>
    </row>
    <row r="678" spans="1:19" ht="35.15" customHeight="1" x14ac:dyDescent="0.25">
      <c r="A678" s="389">
        <f>IF(B678="","",ROW()-ROW($A$3)+'Diário 1º PA'!$P$1)</f>
        <v>948</v>
      </c>
      <c r="B678" s="151">
        <v>45359</v>
      </c>
      <c r="C678" s="390">
        <v>45352</v>
      </c>
      <c r="D678" s="98" t="s">
        <v>105</v>
      </c>
      <c r="E678" s="391" t="s">
        <v>325</v>
      </c>
      <c r="F678" s="174">
        <v>262.31</v>
      </c>
      <c r="G678" s="363" t="s">
        <v>2265</v>
      </c>
      <c r="H678" s="98" t="s">
        <v>134</v>
      </c>
      <c r="I678" s="95" t="s">
        <v>1541</v>
      </c>
      <c r="J678" s="131" t="s">
        <v>1384</v>
      </c>
      <c r="K678" s="131" t="s">
        <v>1540</v>
      </c>
      <c r="L678" s="132" t="s">
        <v>1081</v>
      </c>
      <c r="M678" s="131">
        <v>7072</v>
      </c>
      <c r="N678" s="134">
        <v>45359</v>
      </c>
      <c r="O678" s="95" t="s">
        <v>452</v>
      </c>
      <c r="P678" s="131" t="s">
        <v>1384</v>
      </c>
      <c r="Q678" s="381"/>
      <c r="R678" s="381"/>
      <c r="S678" s="381"/>
    </row>
    <row r="679" spans="1:19" ht="35.15" customHeight="1" x14ac:dyDescent="0.25">
      <c r="A679" s="389">
        <f>IF(B679="","",ROW()-ROW($A$3)+'Diário 1º PA'!$P$1)</f>
        <v>949</v>
      </c>
      <c r="B679" s="151">
        <v>45359</v>
      </c>
      <c r="C679" s="390">
        <v>45323</v>
      </c>
      <c r="D679" s="98" t="s">
        <v>105</v>
      </c>
      <c r="E679" s="391" t="s">
        <v>341</v>
      </c>
      <c r="F679" s="174">
        <v>1248</v>
      </c>
      <c r="G679" s="363" t="s">
        <v>2266</v>
      </c>
      <c r="H679" s="98" t="s">
        <v>134</v>
      </c>
      <c r="I679" s="95" t="s">
        <v>2267</v>
      </c>
      <c r="J679" s="131" t="s">
        <v>1145</v>
      </c>
      <c r="K679" s="131" t="s">
        <v>1540</v>
      </c>
      <c r="L679" s="132" t="s">
        <v>1081</v>
      </c>
      <c r="M679" s="131">
        <v>372312586</v>
      </c>
      <c r="N679" s="134">
        <v>45359</v>
      </c>
      <c r="O679" s="95" t="s">
        <v>452</v>
      </c>
      <c r="P679" s="131" t="s">
        <v>1145</v>
      </c>
      <c r="Q679" s="381"/>
      <c r="R679" s="381"/>
      <c r="S679" s="381"/>
    </row>
    <row r="680" spans="1:19" ht="35.15" customHeight="1" x14ac:dyDescent="0.25">
      <c r="A680" s="389">
        <f>IF(B680="","",ROW()-ROW($A$3)+'Diário 1º PA'!$P$1)</f>
        <v>950</v>
      </c>
      <c r="B680" s="151">
        <v>45359</v>
      </c>
      <c r="C680" s="390">
        <v>45323</v>
      </c>
      <c r="D680" s="98" t="s">
        <v>105</v>
      </c>
      <c r="E680" s="391" t="s">
        <v>341</v>
      </c>
      <c r="F680" s="174">
        <v>2160</v>
      </c>
      <c r="G680" s="363" t="s">
        <v>2268</v>
      </c>
      <c r="H680" s="98" t="s">
        <v>134</v>
      </c>
      <c r="I680" s="95" t="s">
        <v>1697</v>
      </c>
      <c r="J680" s="131" t="s">
        <v>1179</v>
      </c>
      <c r="K680" s="131" t="s">
        <v>1540</v>
      </c>
      <c r="L680" s="132" t="s">
        <v>1081</v>
      </c>
      <c r="M680" s="131">
        <v>22</v>
      </c>
      <c r="N680" s="134">
        <v>45359</v>
      </c>
      <c r="O680" s="95" t="s">
        <v>452</v>
      </c>
      <c r="P680" s="131" t="s">
        <v>1179</v>
      </c>
      <c r="Q680" s="381"/>
      <c r="R680" s="381"/>
      <c r="S680" s="381"/>
    </row>
    <row r="681" spans="1:19" ht="35.15" customHeight="1" x14ac:dyDescent="0.25">
      <c r="A681" s="389">
        <f>IF(B681="","",ROW()-ROW($A$3)+'Diário 1º PA'!$P$1)</f>
        <v>951</v>
      </c>
      <c r="B681" s="151">
        <v>45359</v>
      </c>
      <c r="C681" s="390">
        <v>45323</v>
      </c>
      <c r="D681" s="98" t="s">
        <v>105</v>
      </c>
      <c r="E681" s="391" t="s">
        <v>299</v>
      </c>
      <c r="F681" s="174">
        <v>19280.310000000001</v>
      </c>
      <c r="G681" s="363" t="s">
        <v>2236</v>
      </c>
      <c r="H681" s="98" t="s">
        <v>137</v>
      </c>
      <c r="I681" s="95" t="s">
        <v>1753</v>
      </c>
      <c r="J681" s="131" t="s">
        <v>1176</v>
      </c>
      <c r="K681" s="131" t="s">
        <v>1540</v>
      </c>
      <c r="L681" s="132" t="s">
        <v>1081</v>
      </c>
      <c r="M681" s="131">
        <v>70</v>
      </c>
      <c r="N681" s="134">
        <v>45359</v>
      </c>
      <c r="O681" s="95" t="s">
        <v>452</v>
      </c>
      <c r="P681" s="131" t="s">
        <v>1176</v>
      </c>
      <c r="Q681" s="381"/>
      <c r="R681" s="381"/>
      <c r="S681" s="381"/>
    </row>
    <row r="682" spans="1:19" ht="35.15" customHeight="1" x14ac:dyDescent="0.25">
      <c r="A682" s="389">
        <f>IF(B682="","",ROW()-ROW($A$3)+'Diário 1º PA'!$P$1)</f>
        <v>952</v>
      </c>
      <c r="B682" s="151">
        <v>45359</v>
      </c>
      <c r="C682" s="390">
        <v>45323</v>
      </c>
      <c r="D682" s="98" t="s">
        <v>105</v>
      </c>
      <c r="E682" s="391" t="s">
        <v>229</v>
      </c>
      <c r="F682" s="174">
        <v>2244.56</v>
      </c>
      <c r="G682" s="363" t="s">
        <v>2004</v>
      </c>
      <c r="H682" s="98" t="s">
        <v>121</v>
      </c>
      <c r="I682" s="95" t="s">
        <v>1760</v>
      </c>
      <c r="J682" s="131" t="s">
        <v>1761</v>
      </c>
      <c r="K682" s="131" t="s">
        <v>1540</v>
      </c>
      <c r="L682" s="132" t="s">
        <v>1081</v>
      </c>
      <c r="M682" s="133" t="s">
        <v>2269</v>
      </c>
      <c r="N682" s="134">
        <v>45363</v>
      </c>
      <c r="O682" s="95" t="s">
        <v>452</v>
      </c>
      <c r="P682" s="131" t="s">
        <v>1761</v>
      </c>
      <c r="Q682" s="381"/>
      <c r="R682" s="381"/>
      <c r="S682" s="381"/>
    </row>
    <row r="683" spans="1:19" ht="35.15" customHeight="1" x14ac:dyDescent="0.25">
      <c r="A683" s="389">
        <f>IF(B683="","",ROW()-ROW($A$3)+'Diário 1º PA'!$P$1)</f>
        <v>953</v>
      </c>
      <c r="B683" s="151">
        <v>45359</v>
      </c>
      <c r="C683" s="390">
        <v>45323</v>
      </c>
      <c r="D683" s="98" t="s">
        <v>105</v>
      </c>
      <c r="E683" s="391" t="s">
        <v>229</v>
      </c>
      <c r="F683" s="174">
        <v>53.62</v>
      </c>
      <c r="G683" s="95" t="s">
        <v>2004</v>
      </c>
      <c r="H683" s="98" t="s">
        <v>119</v>
      </c>
      <c r="I683" s="95" t="s">
        <v>1547</v>
      </c>
      <c r="J683" s="131" t="s">
        <v>1548</v>
      </c>
      <c r="K683" s="131" t="s">
        <v>1540</v>
      </c>
      <c r="L683" s="132" t="s">
        <v>1081</v>
      </c>
      <c r="M683" s="131">
        <v>3676987760099</v>
      </c>
      <c r="N683" s="134">
        <v>45363</v>
      </c>
      <c r="O683" s="95" t="s">
        <v>452</v>
      </c>
      <c r="P683" s="131" t="s">
        <v>1548</v>
      </c>
      <c r="Q683" s="381"/>
      <c r="R683" s="381"/>
      <c r="S683" s="381"/>
    </row>
    <row r="684" spans="1:19" ht="35.15" customHeight="1" x14ac:dyDescent="0.25">
      <c r="A684" s="389">
        <f>IF(B684="","",ROW()-ROW($A$3)+'Diário 1º PA'!$P$1)</f>
        <v>954</v>
      </c>
      <c r="B684" s="151">
        <v>45359</v>
      </c>
      <c r="C684" s="390">
        <v>45323</v>
      </c>
      <c r="D684" s="98" t="s">
        <v>105</v>
      </c>
      <c r="E684" s="391" t="s">
        <v>299</v>
      </c>
      <c r="F684" s="174">
        <v>10145.4</v>
      </c>
      <c r="G684" s="98" t="s">
        <v>1092</v>
      </c>
      <c r="H684" s="98" t="s">
        <v>125</v>
      </c>
      <c r="I684" s="95" t="s">
        <v>2240</v>
      </c>
      <c r="J684" s="131" t="s">
        <v>1571</v>
      </c>
      <c r="K684" s="131" t="s">
        <v>1540</v>
      </c>
      <c r="L684" s="132" t="s">
        <v>1081</v>
      </c>
      <c r="M684" s="131">
        <v>1</v>
      </c>
      <c r="N684" s="134">
        <v>45359</v>
      </c>
      <c r="O684" s="95" t="s">
        <v>452</v>
      </c>
      <c r="P684" s="131" t="s">
        <v>1571</v>
      </c>
      <c r="Q684" s="381"/>
      <c r="R684" s="381"/>
      <c r="S684" s="381"/>
    </row>
    <row r="685" spans="1:19" ht="35.15" customHeight="1" x14ac:dyDescent="0.25">
      <c r="A685" s="389">
        <f>IF(B685="","",ROW()-ROW($A$3)+'Diário 1º PA'!$P$1)</f>
        <v>955</v>
      </c>
      <c r="B685" s="151">
        <v>45359</v>
      </c>
      <c r="C685" s="390">
        <v>45323</v>
      </c>
      <c r="D685" s="98" t="s">
        <v>105</v>
      </c>
      <c r="E685" s="391" t="s">
        <v>227</v>
      </c>
      <c r="F685" s="174">
        <v>1983.35</v>
      </c>
      <c r="G685" s="98" t="s">
        <v>1270</v>
      </c>
      <c r="H685" s="98" t="s">
        <v>126</v>
      </c>
      <c r="I685" s="95" t="s">
        <v>1635</v>
      </c>
      <c r="J685" s="131" t="s">
        <v>1414</v>
      </c>
      <c r="K685" s="131" t="s">
        <v>1540</v>
      </c>
      <c r="L685" s="132" t="s">
        <v>1081</v>
      </c>
      <c r="M685" s="131">
        <v>118324620</v>
      </c>
      <c r="N685" s="134">
        <v>45362</v>
      </c>
      <c r="O685" s="95" t="s">
        <v>452</v>
      </c>
      <c r="P685" s="131" t="s">
        <v>1414</v>
      </c>
      <c r="Q685" s="381"/>
      <c r="R685" s="381"/>
      <c r="S685" s="381"/>
    </row>
    <row r="686" spans="1:19" ht="35.15" customHeight="1" x14ac:dyDescent="0.25">
      <c r="A686" s="389">
        <f>IF(B686="","",ROW()-ROW($A$3)+'Diário 1º PA'!$P$1)</f>
        <v>956</v>
      </c>
      <c r="B686" s="151">
        <v>45359</v>
      </c>
      <c r="C686" s="390">
        <v>45323</v>
      </c>
      <c r="D686" s="98" t="s">
        <v>105</v>
      </c>
      <c r="E686" s="391" t="s">
        <v>229</v>
      </c>
      <c r="F686" s="174">
        <v>4708.93</v>
      </c>
      <c r="G686" s="98" t="s">
        <v>1256</v>
      </c>
      <c r="H686" s="98" t="s">
        <v>129</v>
      </c>
      <c r="I686" s="95" t="s">
        <v>1769</v>
      </c>
      <c r="J686" s="131" t="s">
        <v>1259</v>
      </c>
      <c r="K686" s="131" t="s">
        <v>1540</v>
      </c>
      <c r="L686" s="132" t="s">
        <v>1081</v>
      </c>
      <c r="M686" s="131" t="s">
        <v>2270</v>
      </c>
      <c r="N686" s="134">
        <v>45362</v>
      </c>
      <c r="O686" s="95" t="s">
        <v>452</v>
      </c>
      <c r="P686" s="131" t="s">
        <v>1259</v>
      </c>
      <c r="Q686" s="381"/>
      <c r="R686" s="381"/>
      <c r="S686" s="381"/>
    </row>
    <row r="687" spans="1:19" ht="35.15" customHeight="1" x14ac:dyDescent="0.25">
      <c r="A687" s="389">
        <f>IF(B687="","",ROW()-ROW($A$3)+'Diário 1º PA'!$P$1)</f>
        <v>957</v>
      </c>
      <c r="B687" s="151">
        <v>45359</v>
      </c>
      <c r="C687" s="390">
        <v>45323</v>
      </c>
      <c r="D687" s="98" t="s">
        <v>105</v>
      </c>
      <c r="E687" s="391" t="s">
        <v>229</v>
      </c>
      <c r="F687" s="174">
        <v>373.05</v>
      </c>
      <c r="G687" s="392" t="s">
        <v>1256</v>
      </c>
      <c r="H687" s="98" t="s">
        <v>122</v>
      </c>
      <c r="I687" s="95" t="s">
        <v>1763</v>
      </c>
      <c r="J687" s="131" t="s">
        <v>1764</v>
      </c>
      <c r="K687" s="131" t="s">
        <v>1540</v>
      </c>
      <c r="L687" s="132" t="s">
        <v>1081</v>
      </c>
      <c r="M687" s="131">
        <v>1133</v>
      </c>
      <c r="N687" s="134">
        <v>45361</v>
      </c>
      <c r="O687" s="95" t="s">
        <v>452</v>
      </c>
      <c r="P687" s="131" t="s">
        <v>1764</v>
      </c>
      <c r="Q687" s="381"/>
      <c r="R687" s="381"/>
      <c r="S687" s="381"/>
    </row>
    <row r="688" spans="1:19" ht="35.15" customHeight="1" x14ac:dyDescent="0.25">
      <c r="A688" s="389">
        <f>IF(B688="","",ROW()-ROW($A$3)+'Diário 1º PA'!$P$1)</f>
        <v>958</v>
      </c>
      <c r="B688" s="151">
        <v>45359</v>
      </c>
      <c r="C688" s="390">
        <v>45323</v>
      </c>
      <c r="D688" s="98" t="s">
        <v>105</v>
      </c>
      <c r="E688" s="391" t="s">
        <v>341</v>
      </c>
      <c r="F688" s="174">
        <v>840</v>
      </c>
      <c r="G688" s="392" t="s">
        <v>2271</v>
      </c>
      <c r="H688" s="98" t="s">
        <v>126</v>
      </c>
      <c r="I688" s="95" t="s">
        <v>1975</v>
      </c>
      <c r="J688" s="131" t="s">
        <v>1590</v>
      </c>
      <c r="K688" s="131" t="s">
        <v>1114</v>
      </c>
      <c r="L688" s="132" t="s">
        <v>1534</v>
      </c>
      <c r="M688" s="131">
        <v>41</v>
      </c>
      <c r="N688" s="134">
        <v>45357</v>
      </c>
      <c r="O688" s="95" t="s">
        <v>452</v>
      </c>
      <c r="P688" s="131" t="s">
        <v>1590</v>
      </c>
      <c r="Q688" s="381"/>
      <c r="R688" s="381"/>
      <c r="S688" s="381"/>
    </row>
    <row r="689" spans="1:19" ht="35.15" customHeight="1" x14ac:dyDescent="0.25">
      <c r="A689" s="389">
        <f>IF(B689="","",ROW()-ROW($A$3)+'Diário 1º PA'!$P$1)</f>
        <v>959</v>
      </c>
      <c r="B689" s="151">
        <v>45359</v>
      </c>
      <c r="C689" s="390">
        <v>45323</v>
      </c>
      <c r="D689" s="98" t="s">
        <v>105</v>
      </c>
      <c r="E689" s="391" t="s">
        <v>341</v>
      </c>
      <c r="F689" s="174">
        <v>1560</v>
      </c>
      <c r="G689" s="363" t="s">
        <v>2272</v>
      </c>
      <c r="H689" s="98" t="s">
        <v>126</v>
      </c>
      <c r="I689" s="95" t="s">
        <v>1880</v>
      </c>
      <c r="J689" s="131" t="s">
        <v>1881</v>
      </c>
      <c r="K689" s="131" t="s">
        <v>1114</v>
      </c>
      <c r="L689" s="132" t="s">
        <v>1534</v>
      </c>
      <c r="M689" s="131">
        <v>44</v>
      </c>
      <c r="N689" s="134">
        <v>45353</v>
      </c>
      <c r="O689" s="95" t="s">
        <v>452</v>
      </c>
      <c r="P689" s="131" t="s">
        <v>1881</v>
      </c>
      <c r="Q689" s="381"/>
      <c r="R689" s="381"/>
      <c r="S689" s="381"/>
    </row>
    <row r="690" spans="1:19" ht="35.15" customHeight="1" x14ac:dyDescent="0.25">
      <c r="A690" s="389">
        <f>IF(B690="","",ROW()-ROW($A$3)+'Diário 1º PA'!$P$1)</f>
        <v>960</v>
      </c>
      <c r="B690" s="151">
        <v>45359</v>
      </c>
      <c r="C690" s="390">
        <v>45323</v>
      </c>
      <c r="D690" s="98" t="s">
        <v>105</v>
      </c>
      <c r="E690" s="391" t="s">
        <v>235</v>
      </c>
      <c r="F690" s="174">
        <v>142.77000000000001</v>
      </c>
      <c r="G690" s="363" t="s">
        <v>2009</v>
      </c>
      <c r="H690" s="98" t="s">
        <v>137</v>
      </c>
      <c r="I690" s="95" t="s">
        <v>1754</v>
      </c>
      <c r="J690" s="131" t="s">
        <v>1755</v>
      </c>
      <c r="K690" s="131" t="s">
        <v>1540</v>
      </c>
      <c r="L690" s="132" t="s">
        <v>1081</v>
      </c>
      <c r="M690" s="131">
        <v>451756163</v>
      </c>
      <c r="N690" s="134">
        <v>45362</v>
      </c>
      <c r="O690" s="95" t="s">
        <v>452</v>
      </c>
      <c r="P690" s="131" t="s">
        <v>1755</v>
      </c>
      <c r="Q690" s="381"/>
      <c r="R690" s="381"/>
      <c r="S690" s="381"/>
    </row>
    <row r="691" spans="1:19" ht="35.15" customHeight="1" x14ac:dyDescent="0.25">
      <c r="A691" s="389">
        <f>IF(B691="","",ROW()-ROW($A$3)+'Diário 1º PA'!$P$1)</f>
        <v>961</v>
      </c>
      <c r="B691" s="151">
        <v>45359</v>
      </c>
      <c r="C691" s="390">
        <v>45352</v>
      </c>
      <c r="D691" s="98" t="s">
        <v>105</v>
      </c>
      <c r="E691" s="391" t="s">
        <v>339</v>
      </c>
      <c r="F691" s="174">
        <v>75</v>
      </c>
      <c r="G691" s="363" t="s">
        <v>2252</v>
      </c>
      <c r="H691" s="98" t="s">
        <v>125</v>
      </c>
      <c r="I691" s="95" t="s">
        <v>2273</v>
      </c>
      <c r="J691" s="131" t="s">
        <v>1565</v>
      </c>
      <c r="K691" s="131" t="s">
        <v>1114</v>
      </c>
      <c r="L691" s="132" t="s">
        <v>1846</v>
      </c>
      <c r="M691" s="131" t="s">
        <v>117</v>
      </c>
      <c r="N691" s="134">
        <v>45358</v>
      </c>
      <c r="O691" s="95" t="s">
        <v>452</v>
      </c>
      <c r="P691" s="131" t="s">
        <v>2274</v>
      </c>
      <c r="Q691" s="381"/>
      <c r="R691" s="381"/>
      <c r="S691" s="381"/>
    </row>
    <row r="692" spans="1:19" ht="35.15" customHeight="1" x14ac:dyDescent="0.25">
      <c r="A692" s="389">
        <f>IF(B692="","",ROW()-ROW($A$3)+'Diário 1º PA'!$P$1)</f>
        <v>962</v>
      </c>
      <c r="B692" s="151">
        <v>45359</v>
      </c>
      <c r="C692" s="390">
        <v>45352</v>
      </c>
      <c r="D692" s="98" t="s">
        <v>105</v>
      </c>
      <c r="E692" s="391" t="s">
        <v>345</v>
      </c>
      <c r="F692" s="174">
        <v>2000</v>
      </c>
      <c r="G692" s="95" t="s">
        <v>2275</v>
      </c>
      <c r="H692" s="98" t="s">
        <v>129</v>
      </c>
      <c r="I692" s="95" t="s">
        <v>1672</v>
      </c>
      <c r="J692" s="131" t="s">
        <v>1407</v>
      </c>
      <c r="K692" s="131" t="s">
        <v>1114</v>
      </c>
      <c r="L692" s="132" t="s">
        <v>1534</v>
      </c>
      <c r="M692" s="131" t="s">
        <v>2276</v>
      </c>
      <c r="N692" s="134">
        <v>45358</v>
      </c>
      <c r="O692" s="95" t="s">
        <v>452</v>
      </c>
      <c r="P692" s="131" t="s">
        <v>1407</v>
      </c>
      <c r="Q692" s="381"/>
      <c r="R692" s="381"/>
      <c r="S692" s="381"/>
    </row>
    <row r="693" spans="1:19" ht="35.15" customHeight="1" x14ac:dyDescent="0.25">
      <c r="A693" s="389">
        <f>IF(B693="","",ROW()-ROW($A$3)+'Diário 1º PA'!$P$1)</f>
        <v>963</v>
      </c>
      <c r="B693" s="151">
        <v>45359</v>
      </c>
      <c r="C693" s="390">
        <v>45352</v>
      </c>
      <c r="D693" s="98" t="s">
        <v>105</v>
      </c>
      <c r="E693" s="391" t="s">
        <v>283</v>
      </c>
      <c r="F693" s="174">
        <v>2</v>
      </c>
      <c r="G693" s="95" t="s">
        <v>2277</v>
      </c>
      <c r="H693" s="98" t="s">
        <v>118</v>
      </c>
      <c r="I693" s="95" t="s">
        <v>117</v>
      </c>
      <c r="J693" s="131" t="s">
        <v>79</v>
      </c>
      <c r="K693" s="131" t="s">
        <v>117</v>
      </c>
      <c r="L693" s="132" t="s">
        <v>117</v>
      </c>
      <c r="M693" s="131" t="s">
        <v>117</v>
      </c>
      <c r="N693" s="134" t="s">
        <v>117</v>
      </c>
      <c r="O693" s="95" t="s">
        <v>452</v>
      </c>
      <c r="P693" s="131" t="s">
        <v>79</v>
      </c>
      <c r="Q693" s="381"/>
      <c r="R693" s="381"/>
      <c r="S693" s="381"/>
    </row>
    <row r="694" spans="1:19" ht="35.15" customHeight="1" x14ac:dyDescent="0.25">
      <c r="A694" s="389">
        <f>IF(B694="","",ROW()-ROW($A$3)+'Diário 1º PA'!$P$1)</f>
        <v>964</v>
      </c>
      <c r="B694" s="151">
        <v>45359</v>
      </c>
      <c r="C694" s="390">
        <v>45352</v>
      </c>
      <c r="D694" s="98" t="s">
        <v>105</v>
      </c>
      <c r="E694" s="391" t="s">
        <v>283</v>
      </c>
      <c r="F694" s="174">
        <v>4</v>
      </c>
      <c r="G694" s="363" t="s">
        <v>2278</v>
      </c>
      <c r="H694" s="98" t="s">
        <v>118</v>
      </c>
      <c r="I694" s="95" t="s">
        <v>117</v>
      </c>
      <c r="J694" s="131" t="s">
        <v>79</v>
      </c>
      <c r="K694" s="131" t="s">
        <v>117</v>
      </c>
      <c r="L694" s="132" t="s">
        <v>117</v>
      </c>
      <c r="M694" s="131" t="s">
        <v>117</v>
      </c>
      <c r="N694" s="134" t="s">
        <v>117</v>
      </c>
      <c r="O694" s="95" t="s">
        <v>452</v>
      </c>
      <c r="P694" s="131" t="s">
        <v>79</v>
      </c>
      <c r="Q694" s="381"/>
      <c r="R694" s="381"/>
      <c r="S694" s="381"/>
    </row>
    <row r="695" spans="1:19" ht="35.15" customHeight="1" x14ac:dyDescent="0.25">
      <c r="A695" s="389">
        <f>IF(B695="","",ROW()-ROW($A$3)+'Diário 1º PA'!$P$1)</f>
        <v>965</v>
      </c>
      <c r="B695" s="151">
        <v>45362</v>
      </c>
      <c r="C695" s="390">
        <v>45352</v>
      </c>
      <c r="D695" s="98" t="s">
        <v>105</v>
      </c>
      <c r="E695" s="391" t="s">
        <v>339</v>
      </c>
      <c r="F695" s="174">
        <v>210</v>
      </c>
      <c r="G695" s="363" t="s">
        <v>2279</v>
      </c>
      <c r="H695" s="98" t="s">
        <v>135</v>
      </c>
      <c r="I695" s="95" t="s">
        <v>2280</v>
      </c>
      <c r="J695" s="131" t="s">
        <v>1565</v>
      </c>
      <c r="K695" s="131" t="s">
        <v>1072</v>
      </c>
      <c r="L695" s="132" t="s">
        <v>1846</v>
      </c>
      <c r="M695" s="131" t="s">
        <v>117</v>
      </c>
      <c r="N695" s="134">
        <v>45362</v>
      </c>
      <c r="O695" s="95" t="s">
        <v>452</v>
      </c>
      <c r="P695" s="131" t="s">
        <v>2281</v>
      </c>
      <c r="Q695" s="381"/>
      <c r="R695" s="381"/>
      <c r="S695" s="381"/>
    </row>
    <row r="696" spans="1:19" ht="35.15" customHeight="1" x14ac:dyDescent="0.25">
      <c r="A696" s="389">
        <f>IF(B696="","",ROW()-ROW($A$3)+'Diário 1º PA'!$P$1)</f>
        <v>966</v>
      </c>
      <c r="B696" s="151">
        <v>45362</v>
      </c>
      <c r="C696" s="390">
        <v>45352</v>
      </c>
      <c r="D696" s="98" t="s">
        <v>105</v>
      </c>
      <c r="E696" s="391" t="s">
        <v>339</v>
      </c>
      <c r="F696" s="174">
        <v>75</v>
      </c>
      <c r="G696" s="363" t="s">
        <v>2279</v>
      </c>
      <c r="H696" s="98" t="s">
        <v>121</v>
      </c>
      <c r="I696" s="95" t="s">
        <v>2282</v>
      </c>
      <c r="J696" s="131" t="s">
        <v>1565</v>
      </c>
      <c r="K696" s="131" t="s">
        <v>1072</v>
      </c>
      <c r="L696" s="132" t="s">
        <v>1846</v>
      </c>
      <c r="M696" s="131" t="s">
        <v>117</v>
      </c>
      <c r="N696" s="134">
        <v>45362</v>
      </c>
      <c r="O696" s="95" t="s">
        <v>452</v>
      </c>
      <c r="P696" s="131" t="s">
        <v>2283</v>
      </c>
      <c r="Q696" s="381"/>
      <c r="R696" s="381"/>
      <c r="S696" s="381"/>
    </row>
    <row r="697" spans="1:19" ht="35.15" customHeight="1" x14ac:dyDescent="0.25">
      <c r="A697" s="389">
        <f>IF(B697="","",ROW()-ROW($A$3)+'Diário 1º PA'!$P$1)</f>
        <v>967</v>
      </c>
      <c r="B697" s="151">
        <v>45362</v>
      </c>
      <c r="C697" s="393">
        <v>45352</v>
      </c>
      <c r="D697" s="95" t="s">
        <v>105</v>
      </c>
      <c r="E697" s="391" t="s">
        <v>339</v>
      </c>
      <c r="F697" s="174">
        <v>600</v>
      </c>
      <c r="G697" s="392" t="s">
        <v>2284</v>
      </c>
      <c r="H697" s="98" t="s">
        <v>118</v>
      </c>
      <c r="I697" s="95" t="s">
        <v>2285</v>
      </c>
      <c r="J697" s="131" t="s">
        <v>1565</v>
      </c>
      <c r="K697" s="131" t="s">
        <v>1072</v>
      </c>
      <c r="L697" s="132" t="s">
        <v>1846</v>
      </c>
      <c r="M697" s="131" t="s">
        <v>117</v>
      </c>
      <c r="N697" s="134">
        <v>45361</v>
      </c>
      <c r="O697" s="95" t="s">
        <v>452</v>
      </c>
      <c r="P697" s="131" t="s">
        <v>1303</v>
      </c>
      <c r="Q697" s="381"/>
      <c r="R697" s="381"/>
      <c r="S697" s="381"/>
    </row>
    <row r="698" spans="1:19" ht="35.15" customHeight="1" x14ac:dyDescent="0.25">
      <c r="A698" s="389">
        <f>IF(B698="","",ROW()-ROW($A$3)+'Diário 1º PA'!$P$1)</f>
        <v>968</v>
      </c>
      <c r="B698" s="151">
        <v>45362</v>
      </c>
      <c r="C698" s="390">
        <v>45323</v>
      </c>
      <c r="D698" s="98" t="s">
        <v>94</v>
      </c>
      <c r="E698" s="391" t="s">
        <v>211</v>
      </c>
      <c r="F698" s="174">
        <v>723.55</v>
      </c>
      <c r="G698" s="392" t="s">
        <v>1778</v>
      </c>
      <c r="H698" s="98" t="s">
        <v>134</v>
      </c>
      <c r="I698" s="95" t="s">
        <v>1779</v>
      </c>
      <c r="J698" s="131" t="s">
        <v>1780</v>
      </c>
      <c r="K698" s="131" t="s">
        <v>1540</v>
      </c>
      <c r="L698" s="132" t="s">
        <v>1081</v>
      </c>
      <c r="M698" s="131">
        <v>815014</v>
      </c>
      <c r="N698" s="134">
        <v>45361</v>
      </c>
      <c r="O698" s="95" t="s">
        <v>452</v>
      </c>
      <c r="P698" s="131" t="s">
        <v>1780</v>
      </c>
      <c r="Q698" s="381"/>
      <c r="R698" s="381"/>
      <c r="S698" s="381"/>
    </row>
    <row r="699" spans="1:19" ht="35.15" customHeight="1" x14ac:dyDescent="0.25">
      <c r="A699" s="389">
        <f>IF(B699="","",ROW()-ROW($A$3)+'Diário 1º PA'!$P$1)</f>
        <v>969</v>
      </c>
      <c r="B699" s="151">
        <v>45362</v>
      </c>
      <c r="C699" s="393">
        <v>45323</v>
      </c>
      <c r="D699" s="95" t="s">
        <v>94</v>
      </c>
      <c r="E699" s="391" t="s">
        <v>211</v>
      </c>
      <c r="F699" s="174">
        <v>648.70000000000005</v>
      </c>
      <c r="G699" s="392" t="s">
        <v>1778</v>
      </c>
      <c r="H699" s="98" t="s">
        <v>126</v>
      </c>
      <c r="I699" s="95" t="s">
        <v>1779</v>
      </c>
      <c r="J699" s="131" t="s">
        <v>1780</v>
      </c>
      <c r="K699" s="131" t="s">
        <v>1540</v>
      </c>
      <c r="L699" s="132" t="s">
        <v>1081</v>
      </c>
      <c r="M699" s="131">
        <v>809959</v>
      </c>
      <c r="N699" s="134">
        <v>45361</v>
      </c>
      <c r="O699" s="95" t="s">
        <v>452</v>
      </c>
      <c r="P699" s="131" t="s">
        <v>1780</v>
      </c>
      <c r="Q699" s="381"/>
      <c r="R699" s="381"/>
      <c r="S699" s="381"/>
    </row>
    <row r="700" spans="1:19" ht="35.15" customHeight="1" x14ac:dyDescent="0.25">
      <c r="A700" s="389">
        <f>IF(B700="","",ROW()-ROW($A$3)+'Diário 1º PA'!$P$1)</f>
        <v>970</v>
      </c>
      <c r="B700" s="151">
        <v>45362</v>
      </c>
      <c r="C700" s="393">
        <v>45323</v>
      </c>
      <c r="D700" s="95" t="s">
        <v>94</v>
      </c>
      <c r="E700" s="391" t="s">
        <v>211</v>
      </c>
      <c r="F700" s="174">
        <v>499</v>
      </c>
      <c r="G700" s="392" t="s">
        <v>1778</v>
      </c>
      <c r="H700" s="98" t="s">
        <v>135</v>
      </c>
      <c r="I700" s="95" t="s">
        <v>1779</v>
      </c>
      <c r="J700" s="131" t="s">
        <v>1780</v>
      </c>
      <c r="K700" s="131" t="s">
        <v>1540</v>
      </c>
      <c r="L700" s="132" t="s">
        <v>1081</v>
      </c>
      <c r="M700" s="131">
        <v>815391</v>
      </c>
      <c r="N700" s="134">
        <v>45361</v>
      </c>
      <c r="O700" s="95" t="s">
        <v>452</v>
      </c>
      <c r="P700" s="131" t="s">
        <v>1780</v>
      </c>
      <c r="Q700" s="381"/>
      <c r="R700" s="381"/>
      <c r="S700" s="381"/>
    </row>
    <row r="701" spans="1:19" ht="35.15" customHeight="1" x14ac:dyDescent="0.25">
      <c r="A701" s="389">
        <f>IF(B701="","",ROW()-ROW($A$3)+'Diário 1º PA'!$P$1)</f>
        <v>971</v>
      </c>
      <c r="B701" s="151">
        <v>45362</v>
      </c>
      <c r="C701" s="393">
        <v>45323</v>
      </c>
      <c r="D701" s="95" t="s">
        <v>94</v>
      </c>
      <c r="E701" s="391" t="s">
        <v>211</v>
      </c>
      <c r="F701" s="174">
        <v>548.9</v>
      </c>
      <c r="G701" s="392" t="s">
        <v>1778</v>
      </c>
      <c r="H701" s="98" t="s">
        <v>137</v>
      </c>
      <c r="I701" s="95" t="s">
        <v>1779</v>
      </c>
      <c r="J701" s="131" t="s">
        <v>1780</v>
      </c>
      <c r="K701" s="131" t="s">
        <v>1540</v>
      </c>
      <c r="L701" s="132" t="s">
        <v>1081</v>
      </c>
      <c r="M701" s="131">
        <v>815421</v>
      </c>
      <c r="N701" s="134">
        <v>45361</v>
      </c>
      <c r="O701" s="95" t="s">
        <v>452</v>
      </c>
      <c r="P701" s="131" t="s">
        <v>1780</v>
      </c>
      <c r="Q701" s="381"/>
      <c r="R701" s="381"/>
      <c r="S701" s="381"/>
    </row>
    <row r="702" spans="1:19" ht="35.15" customHeight="1" x14ac:dyDescent="0.25">
      <c r="A702" s="389">
        <f>IF(B702="","",ROW()-ROW($A$3)+'Diário 1º PA'!$P$1)</f>
        <v>972</v>
      </c>
      <c r="B702" s="151">
        <v>45362</v>
      </c>
      <c r="C702" s="393">
        <v>45323</v>
      </c>
      <c r="D702" s="95" t="s">
        <v>94</v>
      </c>
      <c r="E702" s="391" t="s">
        <v>203</v>
      </c>
      <c r="F702" s="174">
        <v>1232</v>
      </c>
      <c r="G702" s="392" t="s">
        <v>1778</v>
      </c>
      <c r="H702" s="98" t="s">
        <v>134</v>
      </c>
      <c r="I702" s="95" t="s">
        <v>1789</v>
      </c>
      <c r="J702" s="131" t="s">
        <v>1786</v>
      </c>
      <c r="K702" s="131" t="s">
        <v>1540</v>
      </c>
      <c r="L702" s="132" t="s">
        <v>1081</v>
      </c>
      <c r="M702" s="131">
        <v>14800</v>
      </c>
      <c r="N702" s="134">
        <v>45361</v>
      </c>
      <c r="O702" s="95" t="s">
        <v>452</v>
      </c>
      <c r="P702" s="131" t="s">
        <v>1786</v>
      </c>
      <c r="Q702" s="381"/>
      <c r="R702" s="381"/>
      <c r="S702" s="381"/>
    </row>
    <row r="703" spans="1:19" ht="35.15" customHeight="1" x14ac:dyDescent="0.25">
      <c r="A703" s="389">
        <f>IF(B703="","",ROW()-ROW($A$3)+'Diário 1º PA'!$P$1)</f>
        <v>973</v>
      </c>
      <c r="B703" s="151">
        <v>45362</v>
      </c>
      <c r="C703" s="393">
        <v>45323</v>
      </c>
      <c r="D703" s="95" t="s">
        <v>94</v>
      </c>
      <c r="E703" s="391" t="s">
        <v>203</v>
      </c>
      <c r="F703" s="174">
        <v>269</v>
      </c>
      <c r="G703" s="392" t="s">
        <v>2286</v>
      </c>
      <c r="H703" s="98" t="s">
        <v>134</v>
      </c>
      <c r="I703" s="95" t="s">
        <v>1789</v>
      </c>
      <c r="J703" s="131" t="s">
        <v>1786</v>
      </c>
      <c r="K703" s="131" t="s">
        <v>1540</v>
      </c>
      <c r="L703" s="132" t="s">
        <v>1081</v>
      </c>
      <c r="M703" s="131">
        <v>14902</v>
      </c>
      <c r="N703" s="134">
        <v>45361</v>
      </c>
      <c r="O703" s="95" t="s">
        <v>452</v>
      </c>
      <c r="P703" s="131" t="s">
        <v>1786</v>
      </c>
      <c r="Q703" s="381"/>
      <c r="R703" s="381"/>
      <c r="S703" s="381"/>
    </row>
    <row r="704" spans="1:19" ht="35.15" customHeight="1" x14ac:dyDescent="0.25">
      <c r="A704" s="389">
        <f>IF(B704="","",ROW()-ROW($A$3)+'Diário 1º PA'!$P$1)</f>
        <v>974</v>
      </c>
      <c r="B704" s="151">
        <v>45362</v>
      </c>
      <c r="C704" s="393">
        <v>45323</v>
      </c>
      <c r="D704" s="95" t="s">
        <v>94</v>
      </c>
      <c r="E704" s="391" t="s">
        <v>203</v>
      </c>
      <c r="F704" s="174">
        <v>112</v>
      </c>
      <c r="G704" s="392" t="s">
        <v>1778</v>
      </c>
      <c r="H704" s="98" t="s">
        <v>134</v>
      </c>
      <c r="I704" s="95" t="s">
        <v>1785</v>
      </c>
      <c r="J704" s="131" t="s">
        <v>1786</v>
      </c>
      <c r="K704" s="131" t="s">
        <v>1540</v>
      </c>
      <c r="L704" s="132" t="s">
        <v>1081</v>
      </c>
      <c r="M704" s="131">
        <v>14586</v>
      </c>
      <c r="N704" s="134">
        <v>45361</v>
      </c>
      <c r="O704" s="95" t="s">
        <v>452</v>
      </c>
      <c r="P704" s="131" t="s">
        <v>1786</v>
      </c>
      <c r="Q704" s="381"/>
      <c r="R704" s="381"/>
      <c r="S704" s="381"/>
    </row>
    <row r="705" spans="1:19" ht="35.15" customHeight="1" x14ac:dyDescent="0.25">
      <c r="A705" s="389">
        <f>IF(B705="","",ROW()-ROW($A$3)+'Diário 1º PA'!$P$1)</f>
        <v>975</v>
      </c>
      <c r="B705" s="151">
        <v>45362</v>
      </c>
      <c r="C705" s="393">
        <v>45323</v>
      </c>
      <c r="D705" s="95" t="s">
        <v>94</v>
      </c>
      <c r="E705" s="391" t="s">
        <v>203</v>
      </c>
      <c r="F705" s="174">
        <v>41</v>
      </c>
      <c r="G705" s="392" t="s">
        <v>2286</v>
      </c>
      <c r="H705" s="98" t="s">
        <v>134</v>
      </c>
      <c r="I705" s="95" t="s">
        <v>1787</v>
      </c>
      <c r="J705" s="131" t="s">
        <v>1786</v>
      </c>
      <c r="K705" s="131" t="s">
        <v>1540</v>
      </c>
      <c r="L705" s="132" t="s">
        <v>1081</v>
      </c>
      <c r="M705" s="131">
        <v>14643</v>
      </c>
      <c r="N705" s="134">
        <v>45361</v>
      </c>
      <c r="O705" s="95" t="s">
        <v>452</v>
      </c>
      <c r="P705" s="131" t="s">
        <v>1786</v>
      </c>
      <c r="Q705" s="381"/>
      <c r="R705" s="381"/>
      <c r="S705" s="381"/>
    </row>
    <row r="706" spans="1:19" ht="35.15" customHeight="1" x14ac:dyDescent="0.25">
      <c r="A706" s="389">
        <f>IF(B706="","",ROW()-ROW($A$3)+'Diário 1º PA'!$P$1)</f>
        <v>976</v>
      </c>
      <c r="B706" s="151">
        <v>45362</v>
      </c>
      <c r="C706" s="393">
        <v>45323</v>
      </c>
      <c r="D706" s="95" t="s">
        <v>94</v>
      </c>
      <c r="E706" s="391" t="s">
        <v>203</v>
      </c>
      <c r="F706" s="174">
        <v>725</v>
      </c>
      <c r="G706" s="392" t="s">
        <v>1778</v>
      </c>
      <c r="H706" s="98" t="s">
        <v>136</v>
      </c>
      <c r="I706" s="95" t="s">
        <v>1789</v>
      </c>
      <c r="J706" s="131" t="s">
        <v>1786</v>
      </c>
      <c r="K706" s="131" t="s">
        <v>1540</v>
      </c>
      <c r="L706" s="132" t="s">
        <v>1081</v>
      </c>
      <c r="M706" s="131">
        <v>17718</v>
      </c>
      <c r="N706" s="134">
        <v>45361</v>
      </c>
      <c r="O706" s="95" t="s">
        <v>452</v>
      </c>
      <c r="P706" s="131" t="s">
        <v>1786</v>
      </c>
      <c r="Q706" s="381"/>
      <c r="R706" s="381"/>
      <c r="S706" s="381"/>
    </row>
    <row r="707" spans="1:19" ht="35.15" customHeight="1" x14ac:dyDescent="0.25">
      <c r="A707" s="389">
        <f>IF(B707="","",ROW()-ROW($A$3)+'Diário 1º PA'!$P$1)</f>
        <v>977</v>
      </c>
      <c r="B707" s="151">
        <v>45362</v>
      </c>
      <c r="C707" s="393">
        <v>45323</v>
      </c>
      <c r="D707" s="95" t="s">
        <v>94</v>
      </c>
      <c r="E707" s="391" t="s">
        <v>203</v>
      </c>
      <c r="F707" s="174">
        <v>701</v>
      </c>
      <c r="G707" s="392" t="s">
        <v>1778</v>
      </c>
      <c r="H707" s="98" t="s">
        <v>135</v>
      </c>
      <c r="I707" s="95" t="s">
        <v>1789</v>
      </c>
      <c r="J707" s="131" t="s">
        <v>1786</v>
      </c>
      <c r="K707" s="131" t="s">
        <v>1540</v>
      </c>
      <c r="L707" s="132" t="s">
        <v>1081</v>
      </c>
      <c r="M707" s="131">
        <v>17720</v>
      </c>
      <c r="N707" s="134">
        <v>45361</v>
      </c>
      <c r="O707" s="95" t="s">
        <v>452</v>
      </c>
      <c r="P707" s="131" t="s">
        <v>1786</v>
      </c>
      <c r="Q707" s="381"/>
      <c r="R707" s="381"/>
      <c r="S707" s="381"/>
    </row>
    <row r="708" spans="1:19" ht="35.15" customHeight="1" x14ac:dyDescent="0.25">
      <c r="A708" s="389">
        <f>IF(B708="","",ROW()-ROW($A$3)+'Diário 1º PA'!$P$1)</f>
        <v>978</v>
      </c>
      <c r="B708" s="151">
        <v>45362</v>
      </c>
      <c r="C708" s="393">
        <v>45323</v>
      </c>
      <c r="D708" s="95" t="s">
        <v>94</v>
      </c>
      <c r="E708" s="391" t="s">
        <v>203</v>
      </c>
      <c r="F708" s="174">
        <v>758</v>
      </c>
      <c r="G708" s="392" t="s">
        <v>1778</v>
      </c>
      <c r="H708" s="98" t="s">
        <v>137</v>
      </c>
      <c r="I708" s="95" t="s">
        <v>1789</v>
      </c>
      <c r="J708" s="131" t="s">
        <v>1786</v>
      </c>
      <c r="K708" s="131" t="s">
        <v>1540</v>
      </c>
      <c r="L708" s="132" t="s">
        <v>1081</v>
      </c>
      <c r="M708" s="131">
        <v>17719</v>
      </c>
      <c r="N708" s="134">
        <v>45361</v>
      </c>
      <c r="O708" s="95" t="s">
        <v>452</v>
      </c>
      <c r="P708" s="131" t="s">
        <v>1786</v>
      </c>
      <c r="Q708" s="381"/>
      <c r="R708" s="381"/>
      <c r="S708" s="381"/>
    </row>
    <row r="709" spans="1:19" ht="35.15" customHeight="1" x14ac:dyDescent="0.25">
      <c r="A709" s="389">
        <f>IF(B709="","",ROW()-ROW($A$3)+'Diário 1º PA'!$P$1)</f>
        <v>979</v>
      </c>
      <c r="B709" s="151">
        <v>45362</v>
      </c>
      <c r="C709" s="393">
        <v>45323</v>
      </c>
      <c r="D709" s="95" t="s">
        <v>94</v>
      </c>
      <c r="E709" s="391" t="s">
        <v>215</v>
      </c>
      <c r="F709" s="174">
        <v>475</v>
      </c>
      <c r="G709" s="392" t="s">
        <v>1793</v>
      </c>
      <c r="H709" s="98" t="s">
        <v>134</v>
      </c>
      <c r="I709" s="95" t="s">
        <v>1789</v>
      </c>
      <c r="J709" s="131" t="s">
        <v>1786</v>
      </c>
      <c r="K709" s="131" t="s">
        <v>1540</v>
      </c>
      <c r="L709" s="132" t="s">
        <v>1081</v>
      </c>
      <c r="M709" s="131">
        <v>14282</v>
      </c>
      <c r="N709" s="134">
        <v>45361</v>
      </c>
      <c r="O709" s="95" t="s">
        <v>452</v>
      </c>
      <c r="P709" s="131" t="s">
        <v>1786</v>
      </c>
      <c r="Q709" s="381"/>
      <c r="R709" s="381"/>
      <c r="S709" s="381"/>
    </row>
    <row r="710" spans="1:19" ht="35.15" customHeight="1" x14ac:dyDescent="0.25">
      <c r="A710" s="389">
        <f>IF(B710="","",ROW()-ROW($A$3)+'Diário 1º PA'!$P$1)</f>
        <v>980</v>
      </c>
      <c r="B710" s="151">
        <v>45362</v>
      </c>
      <c r="C710" s="393">
        <v>45323</v>
      </c>
      <c r="D710" s="95" t="s">
        <v>94</v>
      </c>
      <c r="E710" s="391" t="s">
        <v>215</v>
      </c>
      <c r="F710" s="174">
        <v>475</v>
      </c>
      <c r="G710" s="392" t="s">
        <v>1793</v>
      </c>
      <c r="H710" s="98" t="s">
        <v>136</v>
      </c>
      <c r="I710" s="95" t="s">
        <v>1789</v>
      </c>
      <c r="J710" s="131" t="s">
        <v>1786</v>
      </c>
      <c r="K710" s="131" t="s">
        <v>1540</v>
      </c>
      <c r="L710" s="132" t="s">
        <v>1081</v>
      </c>
      <c r="M710" s="131">
        <v>14278</v>
      </c>
      <c r="N710" s="134">
        <v>45361</v>
      </c>
      <c r="O710" s="95" t="s">
        <v>452</v>
      </c>
      <c r="P710" s="131" t="s">
        <v>1786</v>
      </c>
      <c r="Q710" s="381"/>
      <c r="R710" s="381"/>
      <c r="S710" s="381"/>
    </row>
    <row r="711" spans="1:19" ht="35.15" customHeight="1" x14ac:dyDescent="0.25">
      <c r="A711" s="389">
        <f>IF(B711="","",ROW()-ROW($A$3)+'Diário 1º PA'!$P$1)</f>
        <v>981</v>
      </c>
      <c r="B711" s="151">
        <v>45362</v>
      </c>
      <c r="C711" s="393">
        <v>45323</v>
      </c>
      <c r="D711" s="95" t="s">
        <v>94</v>
      </c>
      <c r="E711" s="391" t="s">
        <v>215</v>
      </c>
      <c r="F711" s="174">
        <v>361</v>
      </c>
      <c r="G711" s="392" t="s">
        <v>1793</v>
      </c>
      <c r="H711" s="98" t="s">
        <v>135</v>
      </c>
      <c r="I711" s="95" t="s">
        <v>1789</v>
      </c>
      <c r="J711" s="131" t="s">
        <v>1786</v>
      </c>
      <c r="K711" s="131" t="s">
        <v>1540</v>
      </c>
      <c r="L711" s="132" t="s">
        <v>1081</v>
      </c>
      <c r="M711" s="131">
        <v>14280</v>
      </c>
      <c r="N711" s="134">
        <v>45361</v>
      </c>
      <c r="O711" s="95" t="s">
        <v>452</v>
      </c>
      <c r="P711" s="131" t="s">
        <v>1786</v>
      </c>
      <c r="Q711" s="381"/>
      <c r="R711" s="381"/>
      <c r="S711" s="381"/>
    </row>
    <row r="712" spans="1:19" ht="35.15" customHeight="1" x14ac:dyDescent="0.25">
      <c r="A712" s="389">
        <f>IF(B712="","",ROW()-ROW($A$3)+'Diário 1º PA'!$P$1)</f>
        <v>982</v>
      </c>
      <c r="B712" s="151">
        <v>45362</v>
      </c>
      <c r="C712" s="393">
        <v>45323</v>
      </c>
      <c r="D712" s="95" t="s">
        <v>94</v>
      </c>
      <c r="E712" s="391" t="s">
        <v>215</v>
      </c>
      <c r="F712" s="174">
        <v>418</v>
      </c>
      <c r="G712" s="392" t="s">
        <v>1793</v>
      </c>
      <c r="H712" s="98" t="s">
        <v>137</v>
      </c>
      <c r="I712" s="95" t="s">
        <v>1789</v>
      </c>
      <c r="J712" s="131" t="s">
        <v>1786</v>
      </c>
      <c r="K712" s="131" t="s">
        <v>1540</v>
      </c>
      <c r="L712" s="132" t="s">
        <v>1081</v>
      </c>
      <c r="M712" s="131">
        <v>14279</v>
      </c>
      <c r="N712" s="134">
        <v>45361</v>
      </c>
      <c r="O712" s="95" t="s">
        <v>452</v>
      </c>
      <c r="P712" s="131" t="s">
        <v>1786</v>
      </c>
      <c r="Q712" s="381"/>
      <c r="R712" s="381"/>
      <c r="S712" s="381"/>
    </row>
    <row r="713" spans="1:19" ht="35.15" customHeight="1" x14ac:dyDescent="0.25">
      <c r="A713" s="389">
        <f>IF(B713="","",ROW()-ROW($A$3)+'Diário 1º PA'!$P$1)</f>
        <v>983</v>
      </c>
      <c r="B713" s="151">
        <v>45362</v>
      </c>
      <c r="C713" s="393">
        <v>45323</v>
      </c>
      <c r="D713" s="95" t="s">
        <v>94</v>
      </c>
      <c r="E713" s="391" t="s">
        <v>205</v>
      </c>
      <c r="F713" s="174">
        <v>293.48</v>
      </c>
      <c r="G713" s="392" t="s">
        <v>1778</v>
      </c>
      <c r="H713" s="98" t="s">
        <v>134</v>
      </c>
      <c r="I713" s="95" t="s">
        <v>1779</v>
      </c>
      <c r="J713" s="131" t="s">
        <v>1780</v>
      </c>
      <c r="K713" s="131" t="s">
        <v>1540</v>
      </c>
      <c r="L713" s="132" t="s">
        <v>1081</v>
      </c>
      <c r="M713" s="131">
        <v>823506</v>
      </c>
      <c r="N713" s="134">
        <v>45361</v>
      </c>
      <c r="O713" s="95" t="s">
        <v>452</v>
      </c>
      <c r="P713" s="131" t="s">
        <v>1780</v>
      </c>
      <c r="Q713" s="381"/>
      <c r="R713" s="381"/>
      <c r="S713" s="381"/>
    </row>
    <row r="714" spans="1:19" ht="35.15" customHeight="1" x14ac:dyDescent="0.25">
      <c r="A714" s="389">
        <f>IF(B714="","",ROW()-ROW($A$3)+'Diário 1º PA'!$P$1)</f>
        <v>984</v>
      </c>
      <c r="B714" s="151">
        <v>45362</v>
      </c>
      <c r="C714" s="393">
        <v>45323</v>
      </c>
      <c r="D714" s="95" t="s">
        <v>94</v>
      </c>
      <c r="E714" s="391" t="s">
        <v>205</v>
      </c>
      <c r="F714" s="174">
        <v>263.12</v>
      </c>
      <c r="G714" s="392" t="s">
        <v>1778</v>
      </c>
      <c r="H714" s="98" t="s">
        <v>136</v>
      </c>
      <c r="I714" s="95" t="s">
        <v>1779</v>
      </c>
      <c r="J714" s="131" t="s">
        <v>1780</v>
      </c>
      <c r="K714" s="131" t="s">
        <v>1540</v>
      </c>
      <c r="L714" s="132" t="s">
        <v>1081</v>
      </c>
      <c r="M714" s="131">
        <v>823555</v>
      </c>
      <c r="N714" s="134">
        <v>45361</v>
      </c>
      <c r="O714" s="95" t="s">
        <v>452</v>
      </c>
      <c r="P714" s="131" t="s">
        <v>1780</v>
      </c>
      <c r="Q714" s="381"/>
      <c r="R714" s="381"/>
      <c r="S714" s="381"/>
    </row>
    <row r="715" spans="1:19" ht="35.15" customHeight="1" x14ac:dyDescent="0.25">
      <c r="A715" s="389">
        <f>IF(B715="","",ROW()-ROW($A$3)+'Diário 1º PA'!$P$1)</f>
        <v>985</v>
      </c>
      <c r="B715" s="151">
        <v>45362</v>
      </c>
      <c r="C715" s="393">
        <v>45323</v>
      </c>
      <c r="D715" s="95" t="s">
        <v>94</v>
      </c>
      <c r="E715" s="391" t="s">
        <v>205</v>
      </c>
      <c r="F715" s="174">
        <v>202.4</v>
      </c>
      <c r="G715" s="392" t="s">
        <v>1778</v>
      </c>
      <c r="H715" s="98" t="s">
        <v>135</v>
      </c>
      <c r="I715" s="95" t="s">
        <v>1779</v>
      </c>
      <c r="J715" s="131" t="s">
        <v>1780</v>
      </c>
      <c r="K715" s="131" t="s">
        <v>1540</v>
      </c>
      <c r="L715" s="132" t="s">
        <v>1081</v>
      </c>
      <c r="M715" s="131">
        <v>823631</v>
      </c>
      <c r="N715" s="134">
        <v>45361</v>
      </c>
      <c r="O715" s="95" t="s">
        <v>452</v>
      </c>
      <c r="P715" s="131" t="s">
        <v>1780</v>
      </c>
      <c r="Q715" s="381"/>
      <c r="R715" s="381"/>
      <c r="S715" s="381"/>
    </row>
    <row r="716" spans="1:19" ht="35.15" customHeight="1" x14ac:dyDescent="0.25">
      <c r="A716" s="389">
        <f>IF(B716="","",ROW()-ROW($A$3)+'Diário 1º PA'!$P$1)</f>
        <v>986</v>
      </c>
      <c r="B716" s="151">
        <v>45362</v>
      </c>
      <c r="C716" s="393">
        <v>45323</v>
      </c>
      <c r="D716" s="95" t="s">
        <v>94</v>
      </c>
      <c r="E716" s="391" t="s">
        <v>205</v>
      </c>
      <c r="F716" s="174">
        <v>222.64</v>
      </c>
      <c r="G716" s="363" t="s">
        <v>1778</v>
      </c>
      <c r="H716" s="98" t="s">
        <v>137</v>
      </c>
      <c r="I716" s="95" t="s">
        <v>1779</v>
      </c>
      <c r="J716" s="131" t="s">
        <v>1780</v>
      </c>
      <c r="K716" s="131" t="s">
        <v>1540</v>
      </c>
      <c r="L716" s="132" t="s">
        <v>1081</v>
      </c>
      <c r="M716" s="131">
        <v>823641</v>
      </c>
      <c r="N716" s="134">
        <v>45361</v>
      </c>
      <c r="O716" s="95" t="s">
        <v>452</v>
      </c>
      <c r="P716" s="131" t="s">
        <v>1780</v>
      </c>
      <c r="Q716" s="381"/>
      <c r="R716" s="381"/>
      <c r="S716" s="381"/>
    </row>
    <row r="717" spans="1:19" ht="35.15" customHeight="1" x14ac:dyDescent="0.25">
      <c r="A717" s="389">
        <f>IF(B717="","",ROW()-ROW($A$3)+'Diário 1º PA'!$P$1)</f>
        <v>987</v>
      </c>
      <c r="B717" s="151">
        <v>45362</v>
      </c>
      <c r="C717" s="393">
        <v>45323</v>
      </c>
      <c r="D717" s="95" t="s">
        <v>94</v>
      </c>
      <c r="E717" s="391" t="s">
        <v>207</v>
      </c>
      <c r="F717" s="174">
        <v>530.54</v>
      </c>
      <c r="G717" s="363" t="s">
        <v>1794</v>
      </c>
      <c r="H717" s="98" t="s">
        <v>134</v>
      </c>
      <c r="I717" s="95" t="s">
        <v>1795</v>
      </c>
      <c r="J717" s="131" t="s">
        <v>1796</v>
      </c>
      <c r="K717" s="131" t="s">
        <v>1540</v>
      </c>
      <c r="L717" s="132" t="s">
        <v>1081</v>
      </c>
      <c r="M717" s="131">
        <v>612417</v>
      </c>
      <c r="N717" s="134">
        <v>45361</v>
      </c>
      <c r="O717" s="95" t="s">
        <v>452</v>
      </c>
      <c r="P717" s="131" t="s">
        <v>1796</v>
      </c>
      <c r="Q717" s="381"/>
      <c r="R717" s="381"/>
      <c r="S717" s="381"/>
    </row>
    <row r="718" spans="1:19" ht="35.15" customHeight="1" x14ac:dyDescent="0.25">
      <c r="A718" s="389">
        <f>IF(B718="","",ROW()-ROW($A$3)+'Diário 1º PA'!$P$1)</f>
        <v>988</v>
      </c>
      <c r="B718" s="151">
        <v>45362</v>
      </c>
      <c r="C718" s="393">
        <v>45323</v>
      </c>
      <c r="D718" s="95" t="s">
        <v>94</v>
      </c>
      <c r="E718" s="391" t="s">
        <v>207</v>
      </c>
      <c r="F718" s="174">
        <v>462.08</v>
      </c>
      <c r="G718" s="363" t="s">
        <v>1794</v>
      </c>
      <c r="H718" s="98" t="s">
        <v>136</v>
      </c>
      <c r="I718" s="95" t="s">
        <v>1795</v>
      </c>
      <c r="J718" s="131" t="s">
        <v>1796</v>
      </c>
      <c r="K718" s="131" t="s">
        <v>1540</v>
      </c>
      <c r="L718" s="132" t="s">
        <v>1081</v>
      </c>
      <c r="M718" s="131">
        <v>612453</v>
      </c>
      <c r="N718" s="134">
        <v>45361</v>
      </c>
      <c r="O718" s="95" t="s">
        <v>452</v>
      </c>
      <c r="P718" s="131" t="s">
        <v>1796</v>
      </c>
      <c r="Q718" s="381"/>
      <c r="R718" s="381"/>
      <c r="S718" s="381"/>
    </row>
    <row r="719" spans="1:19" ht="35.15" customHeight="1" x14ac:dyDescent="0.25">
      <c r="A719" s="389">
        <f>IF(B719="","",ROW()-ROW($A$3)+'Diário 1º PA'!$P$1)</f>
        <v>989</v>
      </c>
      <c r="B719" s="151">
        <v>45362</v>
      </c>
      <c r="C719" s="393">
        <v>45323</v>
      </c>
      <c r="D719" s="95" t="s">
        <v>94</v>
      </c>
      <c r="E719" s="391" t="s">
        <v>207</v>
      </c>
      <c r="F719" s="174">
        <v>350</v>
      </c>
      <c r="G719" s="363" t="s">
        <v>1794</v>
      </c>
      <c r="H719" s="98" t="s">
        <v>135</v>
      </c>
      <c r="I719" s="95" t="s">
        <v>1795</v>
      </c>
      <c r="J719" s="131" t="s">
        <v>1796</v>
      </c>
      <c r="K719" s="131" t="s">
        <v>1540</v>
      </c>
      <c r="L719" s="132" t="s">
        <v>1081</v>
      </c>
      <c r="M719" s="131">
        <v>612601</v>
      </c>
      <c r="N719" s="134">
        <v>45361</v>
      </c>
      <c r="O719" s="95" t="s">
        <v>452</v>
      </c>
      <c r="P719" s="131" t="s">
        <v>1796</v>
      </c>
      <c r="Q719" s="381"/>
      <c r="R719" s="381"/>
      <c r="S719" s="381"/>
    </row>
    <row r="720" spans="1:19" ht="35.15" customHeight="1" x14ac:dyDescent="0.25">
      <c r="A720" s="389">
        <f>IF(B720="","",ROW()-ROW($A$3)+'Diário 1º PA'!$P$1)</f>
        <v>990</v>
      </c>
      <c r="B720" s="151">
        <v>45362</v>
      </c>
      <c r="C720" s="393">
        <v>45323</v>
      </c>
      <c r="D720" s="95" t="s">
        <v>94</v>
      </c>
      <c r="E720" s="391" t="s">
        <v>207</v>
      </c>
      <c r="F720" s="174">
        <v>650.34</v>
      </c>
      <c r="G720" s="392" t="s">
        <v>1794</v>
      </c>
      <c r="H720" s="98" t="s">
        <v>137</v>
      </c>
      <c r="I720" s="95" t="s">
        <v>1795</v>
      </c>
      <c r="J720" s="131" t="s">
        <v>1796</v>
      </c>
      <c r="K720" s="131" t="s">
        <v>1540</v>
      </c>
      <c r="L720" s="132" t="s">
        <v>1081</v>
      </c>
      <c r="M720" s="131">
        <v>612628</v>
      </c>
      <c r="N720" s="134">
        <v>45361</v>
      </c>
      <c r="O720" s="95" t="s">
        <v>452</v>
      </c>
      <c r="P720" s="131" t="s">
        <v>1796</v>
      </c>
      <c r="Q720" s="381"/>
      <c r="R720" s="381"/>
      <c r="S720" s="381"/>
    </row>
    <row r="721" spans="1:19" ht="35.15" customHeight="1" x14ac:dyDescent="0.25">
      <c r="A721" s="389">
        <f>IF(B721="","",ROW()-ROW($A$3)+'Diário 1º PA'!$P$1)</f>
        <v>991</v>
      </c>
      <c r="B721" s="151">
        <v>45362</v>
      </c>
      <c r="C721" s="393">
        <v>45323</v>
      </c>
      <c r="D721" s="95" t="s">
        <v>94</v>
      </c>
      <c r="E721" s="391" t="s">
        <v>211</v>
      </c>
      <c r="F721" s="174">
        <v>299.39999999999998</v>
      </c>
      <c r="G721" s="392" t="s">
        <v>1778</v>
      </c>
      <c r="H721" s="98" t="s">
        <v>118</v>
      </c>
      <c r="I721" s="95" t="s">
        <v>1779</v>
      </c>
      <c r="J721" s="131" t="s">
        <v>1780</v>
      </c>
      <c r="K721" s="131" t="s">
        <v>1540</v>
      </c>
      <c r="L721" s="132" t="s">
        <v>1081</v>
      </c>
      <c r="M721" s="131">
        <v>809628</v>
      </c>
      <c r="N721" s="134">
        <v>45361</v>
      </c>
      <c r="O721" s="95" t="s">
        <v>452</v>
      </c>
      <c r="P721" s="131" t="s">
        <v>1780</v>
      </c>
      <c r="Q721" s="381"/>
      <c r="R721" s="381"/>
      <c r="S721" s="381"/>
    </row>
    <row r="722" spans="1:19" ht="35.15" customHeight="1" x14ac:dyDescent="0.25">
      <c r="A722" s="389">
        <f>IF(B722="","",ROW()-ROW($A$3)+'Diário 1º PA'!$P$1)</f>
        <v>992</v>
      </c>
      <c r="B722" s="151">
        <v>45362</v>
      </c>
      <c r="C722" s="393">
        <v>45323</v>
      </c>
      <c r="D722" s="95" t="s">
        <v>94</v>
      </c>
      <c r="E722" s="391" t="s">
        <v>211</v>
      </c>
      <c r="F722" s="174">
        <v>673.65</v>
      </c>
      <c r="G722" s="392" t="s">
        <v>1778</v>
      </c>
      <c r="H722" s="98" t="s">
        <v>121</v>
      </c>
      <c r="I722" s="95" t="s">
        <v>1779</v>
      </c>
      <c r="J722" s="131" t="s">
        <v>1780</v>
      </c>
      <c r="K722" s="131" t="s">
        <v>1540</v>
      </c>
      <c r="L722" s="132" t="s">
        <v>1081</v>
      </c>
      <c r="M722" s="131">
        <v>809958</v>
      </c>
      <c r="N722" s="134">
        <v>45361</v>
      </c>
      <c r="O722" s="95" t="s">
        <v>452</v>
      </c>
      <c r="P722" s="131" t="s">
        <v>1780</v>
      </c>
      <c r="Q722" s="381"/>
      <c r="R722" s="381"/>
      <c r="S722" s="381"/>
    </row>
    <row r="723" spans="1:19" ht="35.15" customHeight="1" x14ac:dyDescent="0.25">
      <c r="A723" s="389">
        <f>IF(B723="","",ROW()-ROW($A$3)+'Diário 1º PA'!$P$1)</f>
        <v>993</v>
      </c>
      <c r="B723" s="151">
        <v>45362</v>
      </c>
      <c r="C723" s="393">
        <v>45323</v>
      </c>
      <c r="D723" s="95" t="s">
        <v>94</v>
      </c>
      <c r="E723" s="391" t="s">
        <v>211</v>
      </c>
      <c r="F723" s="174">
        <v>648.70000000000005</v>
      </c>
      <c r="G723" s="392" t="s">
        <v>1778</v>
      </c>
      <c r="H723" s="98" t="s">
        <v>120</v>
      </c>
      <c r="I723" s="95" t="s">
        <v>1779</v>
      </c>
      <c r="J723" s="131" t="s">
        <v>1780</v>
      </c>
      <c r="K723" s="131" t="s">
        <v>1540</v>
      </c>
      <c r="L723" s="132" t="s">
        <v>1081</v>
      </c>
      <c r="M723" s="131">
        <v>810069</v>
      </c>
      <c r="N723" s="134">
        <v>45361</v>
      </c>
      <c r="O723" s="95" t="s">
        <v>452</v>
      </c>
      <c r="P723" s="131" t="s">
        <v>1780</v>
      </c>
      <c r="Q723" s="381"/>
      <c r="R723" s="381"/>
      <c r="S723" s="381"/>
    </row>
    <row r="724" spans="1:19" ht="35.15" customHeight="1" x14ac:dyDescent="0.25">
      <c r="A724" s="389">
        <f>IF(B724="","",ROW()-ROW($A$3)+'Diário 1º PA'!$P$1)</f>
        <v>994</v>
      </c>
      <c r="B724" s="151">
        <v>45362</v>
      </c>
      <c r="C724" s="393">
        <v>45323</v>
      </c>
      <c r="D724" s="95" t="s">
        <v>94</v>
      </c>
      <c r="E724" s="391" t="s">
        <v>211</v>
      </c>
      <c r="F724" s="174">
        <v>698.6</v>
      </c>
      <c r="G724" s="363" t="s">
        <v>1778</v>
      </c>
      <c r="H724" s="98" t="s">
        <v>119</v>
      </c>
      <c r="I724" s="95" t="s">
        <v>1779</v>
      </c>
      <c r="J724" s="131" t="s">
        <v>1780</v>
      </c>
      <c r="K724" s="131" t="s">
        <v>1540</v>
      </c>
      <c r="L724" s="132" t="s">
        <v>1081</v>
      </c>
      <c r="M724" s="131">
        <v>814121</v>
      </c>
      <c r="N724" s="134">
        <v>45361</v>
      </c>
      <c r="O724" s="95" t="s">
        <v>452</v>
      </c>
      <c r="P724" s="131" t="s">
        <v>1780</v>
      </c>
      <c r="Q724" s="381"/>
      <c r="R724" s="381"/>
      <c r="S724" s="381"/>
    </row>
    <row r="725" spans="1:19" ht="35.15" customHeight="1" x14ac:dyDescent="0.25">
      <c r="A725" s="389">
        <f>IF(B725="","",ROW()-ROW($A$3)+'Diário 1º PA'!$P$1)</f>
        <v>995</v>
      </c>
      <c r="B725" s="151">
        <v>45362</v>
      </c>
      <c r="C725" s="393">
        <v>45323</v>
      </c>
      <c r="D725" s="95" t="s">
        <v>94</v>
      </c>
      <c r="E725" s="391" t="s">
        <v>203</v>
      </c>
      <c r="F725" s="174">
        <v>123</v>
      </c>
      <c r="G725" s="363" t="s">
        <v>1778</v>
      </c>
      <c r="H725" s="98" t="s">
        <v>118</v>
      </c>
      <c r="I725" s="95" t="s">
        <v>1785</v>
      </c>
      <c r="J725" s="131" t="s">
        <v>1786</v>
      </c>
      <c r="K725" s="131" t="s">
        <v>1540</v>
      </c>
      <c r="L725" s="132" t="s">
        <v>1081</v>
      </c>
      <c r="M725" s="131">
        <v>18133</v>
      </c>
      <c r="N725" s="134">
        <v>45361</v>
      </c>
      <c r="O725" s="95" t="s">
        <v>452</v>
      </c>
      <c r="P725" s="131" t="s">
        <v>1786</v>
      </c>
      <c r="Q725" s="381"/>
      <c r="R725" s="381"/>
      <c r="S725" s="381"/>
    </row>
    <row r="726" spans="1:19" ht="35.15" customHeight="1" x14ac:dyDescent="0.25">
      <c r="A726" s="389">
        <f>IF(B726="","",ROW()-ROW($A$3)+'Diário 1º PA'!$P$1)</f>
        <v>996</v>
      </c>
      <c r="B726" s="151">
        <v>45362</v>
      </c>
      <c r="C726" s="393">
        <v>45323</v>
      </c>
      <c r="D726" s="95" t="s">
        <v>94</v>
      </c>
      <c r="E726" s="391" t="s">
        <v>203</v>
      </c>
      <c r="F726" s="174">
        <v>783</v>
      </c>
      <c r="G726" s="363" t="s">
        <v>1778</v>
      </c>
      <c r="H726" s="98" t="s">
        <v>121</v>
      </c>
      <c r="I726" s="95" t="s">
        <v>1789</v>
      </c>
      <c r="J726" s="131" t="s">
        <v>1786</v>
      </c>
      <c r="K726" s="131" t="s">
        <v>1540</v>
      </c>
      <c r="L726" s="132" t="s">
        <v>1081</v>
      </c>
      <c r="M726" s="131">
        <v>17723</v>
      </c>
      <c r="N726" s="134">
        <v>45361</v>
      </c>
      <c r="O726" s="95" t="s">
        <v>452</v>
      </c>
      <c r="P726" s="131" t="s">
        <v>1786</v>
      </c>
      <c r="Q726" s="381"/>
      <c r="R726" s="381"/>
      <c r="S726" s="381"/>
    </row>
    <row r="727" spans="1:19" ht="35.15" customHeight="1" x14ac:dyDescent="0.25">
      <c r="A727" s="389">
        <f>IF(B727="","",ROW()-ROW($A$3)+'Diário 1º PA'!$P$1)</f>
        <v>997</v>
      </c>
      <c r="B727" s="151">
        <v>45362</v>
      </c>
      <c r="C727" s="393">
        <v>45323</v>
      </c>
      <c r="D727" s="95" t="s">
        <v>94</v>
      </c>
      <c r="E727" s="391" t="s">
        <v>203</v>
      </c>
      <c r="F727" s="174">
        <v>1036</v>
      </c>
      <c r="G727" s="363" t="s">
        <v>1778</v>
      </c>
      <c r="H727" s="98" t="s">
        <v>120</v>
      </c>
      <c r="I727" s="95" t="s">
        <v>1785</v>
      </c>
      <c r="J727" s="131" t="s">
        <v>1786</v>
      </c>
      <c r="K727" s="131" t="s">
        <v>1540</v>
      </c>
      <c r="L727" s="132" t="s">
        <v>1081</v>
      </c>
      <c r="M727" s="131">
        <v>18135</v>
      </c>
      <c r="N727" s="134">
        <v>45361</v>
      </c>
      <c r="O727" s="95" t="s">
        <v>452</v>
      </c>
      <c r="P727" s="131" t="s">
        <v>1786</v>
      </c>
      <c r="Q727" s="381"/>
      <c r="R727" s="381"/>
      <c r="S727" s="381"/>
    </row>
    <row r="728" spans="1:19" ht="35.15" customHeight="1" x14ac:dyDescent="0.25">
      <c r="A728" s="389">
        <f>IF(B728="","",ROW()-ROW($A$3)+'Diário 1º PA'!$P$1)</f>
        <v>998</v>
      </c>
      <c r="B728" s="151">
        <v>45362</v>
      </c>
      <c r="C728" s="393">
        <v>45323</v>
      </c>
      <c r="D728" s="95" t="s">
        <v>94</v>
      </c>
      <c r="E728" s="391" t="s">
        <v>203</v>
      </c>
      <c r="F728" s="174">
        <v>884</v>
      </c>
      <c r="G728" s="363" t="s">
        <v>1778</v>
      </c>
      <c r="H728" s="98" t="s">
        <v>119</v>
      </c>
      <c r="I728" s="95" t="s">
        <v>1785</v>
      </c>
      <c r="J728" s="131" t="s">
        <v>1786</v>
      </c>
      <c r="K728" s="131" t="s">
        <v>1540</v>
      </c>
      <c r="L728" s="132" t="s">
        <v>1081</v>
      </c>
      <c r="M728" s="131">
        <v>18134</v>
      </c>
      <c r="N728" s="134">
        <v>45361</v>
      </c>
      <c r="O728" s="95" t="s">
        <v>452</v>
      </c>
      <c r="P728" s="131" t="s">
        <v>1786</v>
      </c>
      <c r="Q728" s="381"/>
      <c r="R728" s="381"/>
      <c r="S728" s="381"/>
    </row>
    <row r="729" spans="1:19" ht="35.15" customHeight="1" x14ac:dyDescent="0.25">
      <c r="A729" s="389">
        <f>IF(B729="","",ROW()-ROW($A$3)+'Diário 1º PA'!$P$1)</f>
        <v>999</v>
      </c>
      <c r="B729" s="151">
        <v>45362</v>
      </c>
      <c r="C729" s="393">
        <v>45323</v>
      </c>
      <c r="D729" s="95" t="s">
        <v>94</v>
      </c>
      <c r="E729" s="391" t="s">
        <v>215</v>
      </c>
      <c r="F729" s="174">
        <v>209</v>
      </c>
      <c r="G729" s="363" t="s">
        <v>1793</v>
      </c>
      <c r="H729" s="98" t="s">
        <v>118</v>
      </c>
      <c r="I729" s="95" t="s">
        <v>1789</v>
      </c>
      <c r="J729" s="131" t="s">
        <v>1786</v>
      </c>
      <c r="K729" s="131" t="s">
        <v>1540</v>
      </c>
      <c r="L729" s="132" t="s">
        <v>1081</v>
      </c>
      <c r="M729" s="131">
        <v>14276</v>
      </c>
      <c r="N729" s="134">
        <v>45361</v>
      </c>
      <c r="O729" s="95" t="s">
        <v>452</v>
      </c>
      <c r="P729" s="131" t="s">
        <v>1786</v>
      </c>
      <c r="Q729" s="381"/>
      <c r="R729" s="381"/>
      <c r="S729" s="381"/>
    </row>
    <row r="730" spans="1:19" ht="35.15" customHeight="1" x14ac:dyDescent="0.25">
      <c r="A730" s="389">
        <f>IF(B730="","",ROW()-ROW($A$3)+'Diário 1º PA'!$P$1)</f>
        <v>1000</v>
      </c>
      <c r="B730" s="151">
        <v>45362</v>
      </c>
      <c r="C730" s="393">
        <v>45323</v>
      </c>
      <c r="D730" s="95" t="s">
        <v>94</v>
      </c>
      <c r="E730" s="391" t="s">
        <v>215</v>
      </c>
      <c r="F730" s="174">
        <v>513</v>
      </c>
      <c r="G730" s="363" t="s">
        <v>1793</v>
      </c>
      <c r="H730" s="98" t="s">
        <v>121</v>
      </c>
      <c r="I730" s="95" t="s">
        <v>1789</v>
      </c>
      <c r="J730" s="131" t="s">
        <v>1786</v>
      </c>
      <c r="K730" s="131" t="s">
        <v>1540</v>
      </c>
      <c r="L730" s="132" t="s">
        <v>1081</v>
      </c>
      <c r="M730" s="131">
        <v>14284</v>
      </c>
      <c r="N730" s="134">
        <v>45361</v>
      </c>
      <c r="O730" s="95" t="s">
        <v>452</v>
      </c>
      <c r="P730" s="131" t="s">
        <v>1786</v>
      </c>
      <c r="Q730" s="381"/>
      <c r="R730" s="381"/>
      <c r="S730" s="381"/>
    </row>
    <row r="731" spans="1:19" ht="35.15" customHeight="1" x14ac:dyDescent="0.25">
      <c r="A731" s="389">
        <f>IF(B731="","",ROW()-ROW($A$3)+'Diário 1º PA'!$P$1)</f>
        <v>1001</v>
      </c>
      <c r="B731" s="151">
        <v>45362</v>
      </c>
      <c r="C731" s="393">
        <v>45323</v>
      </c>
      <c r="D731" s="95" t="s">
        <v>94</v>
      </c>
      <c r="E731" s="391" t="s">
        <v>215</v>
      </c>
      <c r="F731" s="174">
        <v>570</v>
      </c>
      <c r="G731" s="363" t="s">
        <v>1793</v>
      </c>
      <c r="H731" s="98" t="s">
        <v>120</v>
      </c>
      <c r="I731" s="95" t="s">
        <v>1789</v>
      </c>
      <c r="J731" s="131" t="s">
        <v>1786</v>
      </c>
      <c r="K731" s="131" t="s">
        <v>1540</v>
      </c>
      <c r="L731" s="132" t="s">
        <v>1081</v>
      </c>
      <c r="M731" s="131">
        <v>14295</v>
      </c>
      <c r="N731" s="134">
        <v>45361</v>
      </c>
      <c r="O731" s="95" t="s">
        <v>452</v>
      </c>
      <c r="P731" s="131" t="s">
        <v>1786</v>
      </c>
      <c r="Q731" s="381"/>
      <c r="R731" s="381"/>
      <c r="S731" s="381"/>
    </row>
    <row r="732" spans="1:19" ht="35.15" customHeight="1" x14ac:dyDescent="0.25">
      <c r="A732" s="389">
        <f>IF(B732="","",ROW()-ROW($A$3)+'Diário 1º PA'!$P$1)</f>
        <v>1002</v>
      </c>
      <c r="B732" s="151">
        <v>45362</v>
      </c>
      <c r="C732" s="393">
        <v>45323</v>
      </c>
      <c r="D732" s="95" t="s">
        <v>94</v>
      </c>
      <c r="E732" s="391" t="s">
        <v>215</v>
      </c>
      <c r="F732" s="174">
        <v>57</v>
      </c>
      <c r="G732" s="363" t="s">
        <v>1793</v>
      </c>
      <c r="H732" s="98" t="s">
        <v>120</v>
      </c>
      <c r="I732" s="95" t="s">
        <v>1789</v>
      </c>
      <c r="J732" s="131" t="s">
        <v>1786</v>
      </c>
      <c r="K732" s="131" t="s">
        <v>1540</v>
      </c>
      <c r="L732" s="132" t="s">
        <v>1081</v>
      </c>
      <c r="M732" s="131">
        <v>14513</v>
      </c>
      <c r="N732" s="134">
        <v>45361</v>
      </c>
      <c r="O732" s="95" t="s">
        <v>452</v>
      </c>
      <c r="P732" s="131" t="s">
        <v>1786</v>
      </c>
      <c r="Q732" s="381"/>
      <c r="R732" s="381"/>
      <c r="S732" s="381"/>
    </row>
    <row r="733" spans="1:19" ht="35.15" customHeight="1" x14ac:dyDescent="0.25">
      <c r="A733" s="389">
        <f>IF(B733="","",ROW()-ROW($A$3)+'Diário 1º PA'!$P$1)</f>
        <v>1003</v>
      </c>
      <c r="B733" s="151">
        <v>45362</v>
      </c>
      <c r="C733" s="393">
        <v>45323</v>
      </c>
      <c r="D733" s="95" t="s">
        <v>94</v>
      </c>
      <c r="E733" s="391" t="s">
        <v>215</v>
      </c>
      <c r="F733" s="174">
        <v>570</v>
      </c>
      <c r="G733" s="363" t="s">
        <v>1778</v>
      </c>
      <c r="H733" s="98" t="s">
        <v>119</v>
      </c>
      <c r="I733" s="95" t="s">
        <v>1789</v>
      </c>
      <c r="J733" s="131" t="s">
        <v>1786</v>
      </c>
      <c r="K733" s="131" t="s">
        <v>1540</v>
      </c>
      <c r="L733" s="132" t="s">
        <v>1081</v>
      </c>
      <c r="M733" s="131">
        <v>14281</v>
      </c>
      <c r="N733" s="134">
        <v>45361</v>
      </c>
      <c r="O733" s="95" t="s">
        <v>452</v>
      </c>
      <c r="P733" s="131" t="s">
        <v>1786</v>
      </c>
      <c r="Q733" s="381"/>
      <c r="R733" s="381"/>
      <c r="S733" s="381"/>
    </row>
    <row r="734" spans="1:19" ht="35.15" customHeight="1" x14ac:dyDescent="0.25">
      <c r="A734" s="389">
        <f>IF(B734="","",ROW()-ROW($A$3)+'Diário 1º PA'!$P$1)</f>
        <v>1004</v>
      </c>
      <c r="B734" s="151">
        <v>45362</v>
      </c>
      <c r="C734" s="393">
        <v>45323</v>
      </c>
      <c r="D734" s="95" t="s">
        <v>94</v>
      </c>
      <c r="E734" s="391" t="s">
        <v>205</v>
      </c>
      <c r="F734" s="174">
        <v>273.24</v>
      </c>
      <c r="G734" s="363" t="s">
        <v>1778</v>
      </c>
      <c r="H734" s="98" t="s">
        <v>121</v>
      </c>
      <c r="I734" s="95" t="s">
        <v>1779</v>
      </c>
      <c r="J734" s="131" t="s">
        <v>1780</v>
      </c>
      <c r="K734" s="131" t="s">
        <v>1540</v>
      </c>
      <c r="L734" s="132" t="s">
        <v>1081</v>
      </c>
      <c r="M734" s="131">
        <v>821369</v>
      </c>
      <c r="N734" s="134">
        <v>45361</v>
      </c>
      <c r="O734" s="95" t="s">
        <v>452</v>
      </c>
      <c r="P734" s="131" t="s">
        <v>1780</v>
      </c>
      <c r="Q734" s="381"/>
      <c r="R734" s="381"/>
      <c r="S734" s="381"/>
    </row>
    <row r="735" spans="1:19" ht="35.15" customHeight="1" x14ac:dyDescent="0.25">
      <c r="A735" s="389">
        <f>IF(B735="","",ROW()-ROW($A$3)+'Diário 1º PA'!$P$1)</f>
        <v>1005</v>
      </c>
      <c r="B735" s="151">
        <v>45362</v>
      </c>
      <c r="C735" s="393">
        <v>45323</v>
      </c>
      <c r="D735" s="95" t="s">
        <v>94</v>
      </c>
      <c r="E735" s="391" t="s">
        <v>205</v>
      </c>
      <c r="F735" s="174">
        <v>263.12</v>
      </c>
      <c r="G735" s="363" t="s">
        <v>1778</v>
      </c>
      <c r="H735" s="98" t="s">
        <v>120</v>
      </c>
      <c r="I735" s="95" t="s">
        <v>1779</v>
      </c>
      <c r="J735" s="131" t="s">
        <v>1780</v>
      </c>
      <c r="K735" s="131" t="s">
        <v>1540</v>
      </c>
      <c r="L735" s="132" t="s">
        <v>1081</v>
      </c>
      <c r="M735" s="131">
        <v>821493</v>
      </c>
      <c r="N735" s="134">
        <v>45361</v>
      </c>
      <c r="O735" s="95" t="s">
        <v>452</v>
      </c>
      <c r="P735" s="131" t="s">
        <v>1780</v>
      </c>
      <c r="Q735" s="381"/>
      <c r="R735" s="381"/>
      <c r="S735" s="381"/>
    </row>
    <row r="736" spans="1:19" ht="35.15" customHeight="1" x14ac:dyDescent="0.25">
      <c r="A736" s="389">
        <f>IF(B736="","",ROW()-ROW($A$3)+'Diário 1º PA'!$P$1)</f>
        <v>1006</v>
      </c>
      <c r="B736" s="151">
        <v>45362</v>
      </c>
      <c r="C736" s="393">
        <v>45323</v>
      </c>
      <c r="D736" s="95" t="s">
        <v>94</v>
      </c>
      <c r="E736" s="391" t="s">
        <v>205</v>
      </c>
      <c r="F736" s="174">
        <v>283.36</v>
      </c>
      <c r="G736" s="363" t="s">
        <v>1778</v>
      </c>
      <c r="H736" s="98" t="s">
        <v>119</v>
      </c>
      <c r="I736" s="95" t="s">
        <v>1779</v>
      </c>
      <c r="J736" s="131" t="s">
        <v>1780</v>
      </c>
      <c r="K736" s="131" t="s">
        <v>1540</v>
      </c>
      <c r="L736" s="132" t="s">
        <v>1081</v>
      </c>
      <c r="M736" s="131">
        <v>823242</v>
      </c>
      <c r="N736" s="134">
        <v>45361</v>
      </c>
      <c r="O736" s="95" t="s">
        <v>452</v>
      </c>
      <c r="P736" s="131" t="s">
        <v>1780</v>
      </c>
      <c r="Q736" s="381"/>
      <c r="R736" s="381"/>
      <c r="S736" s="381"/>
    </row>
    <row r="737" spans="1:19" ht="35.15" customHeight="1" x14ac:dyDescent="0.25">
      <c r="A737" s="389">
        <f>IF(B737="","",ROW()-ROW($A$3)+'Diário 1º PA'!$P$1)</f>
        <v>1007</v>
      </c>
      <c r="B737" s="151">
        <v>45362</v>
      </c>
      <c r="C737" s="393">
        <v>45323</v>
      </c>
      <c r="D737" s="95" t="s">
        <v>94</v>
      </c>
      <c r="E737" s="391" t="s">
        <v>207</v>
      </c>
      <c r="F737" s="174">
        <v>262.5</v>
      </c>
      <c r="G737" s="363" t="s">
        <v>1794</v>
      </c>
      <c r="H737" s="98" t="s">
        <v>118</v>
      </c>
      <c r="I737" s="95" t="s">
        <v>1795</v>
      </c>
      <c r="J737" s="131" t="s">
        <v>1796</v>
      </c>
      <c r="K737" s="131" t="s">
        <v>1540</v>
      </c>
      <c r="L737" s="132" t="s">
        <v>1081</v>
      </c>
      <c r="M737" s="131">
        <v>610522</v>
      </c>
      <c r="N737" s="134">
        <v>45361</v>
      </c>
      <c r="O737" s="95" t="s">
        <v>452</v>
      </c>
      <c r="P737" s="131" t="s">
        <v>1796</v>
      </c>
      <c r="Q737" s="381"/>
      <c r="R737" s="381"/>
      <c r="S737" s="381"/>
    </row>
    <row r="738" spans="1:19" ht="35.15" customHeight="1" x14ac:dyDescent="0.25">
      <c r="A738" s="389">
        <f>IF(B738="","",ROW()-ROW($A$3)+'Diário 1º PA'!$P$1)</f>
        <v>1008</v>
      </c>
      <c r="B738" s="151">
        <v>45362</v>
      </c>
      <c r="C738" s="393">
        <v>45323</v>
      </c>
      <c r="D738" s="95" t="s">
        <v>94</v>
      </c>
      <c r="E738" s="391" t="s">
        <v>207</v>
      </c>
      <c r="F738" s="174">
        <v>598.99</v>
      </c>
      <c r="G738" s="363" t="s">
        <v>1794</v>
      </c>
      <c r="H738" s="98" t="s">
        <v>121</v>
      </c>
      <c r="I738" s="95" t="s">
        <v>1795</v>
      </c>
      <c r="J738" s="131" t="s">
        <v>1796</v>
      </c>
      <c r="K738" s="131" t="s">
        <v>1540</v>
      </c>
      <c r="L738" s="132" t="s">
        <v>1081</v>
      </c>
      <c r="M738" s="131">
        <v>610880</v>
      </c>
      <c r="N738" s="134">
        <v>45361</v>
      </c>
      <c r="O738" s="95" t="s">
        <v>452</v>
      </c>
      <c r="P738" s="131" t="s">
        <v>1796</v>
      </c>
      <c r="Q738" s="381"/>
      <c r="R738" s="381"/>
      <c r="S738" s="381"/>
    </row>
    <row r="739" spans="1:19" ht="35.15" customHeight="1" x14ac:dyDescent="0.25">
      <c r="A739" s="389">
        <f>IF(B739="","",ROW()-ROW($A$3)+'Diário 1º PA'!$P$1)</f>
        <v>1009</v>
      </c>
      <c r="B739" s="151">
        <v>45362</v>
      </c>
      <c r="C739" s="393">
        <v>45323</v>
      </c>
      <c r="D739" s="95" t="s">
        <v>94</v>
      </c>
      <c r="E739" s="391" t="s">
        <v>207</v>
      </c>
      <c r="F739" s="174">
        <v>924.16</v>
      </c>
      <c r="G739" s="363" t="s">
        <v>1794</v>
      </c>
      <c r="H739" s="98" t="s">
        <v>120</v>
      </c>
      <c r="I739" s="95" t="s">
        <v>1795</v>
      </c>
      <c r="J739" s="131" t="s">
        <v>1796</v>
      </c>
      <c r="K739" s="131" t="s">
        <v>1540</v>
      </c>
      <c r="L739" s="132" t="s">
        <v>1081</v>
      </c>
      <c r="M739" s="131">
        <v>610942</v>
      </c>
      <c r="N739" s="134">
        <v>45361</v>
      </c>
      <c r="O739" s="95" t="s">
        <v>452</v>
      </c>
      <c r="P739" s="131" t="s">
        <v>1796</v>
      </c>
      <c r="Q739" s="381"/>
      <c r="R739" s="381"/>
      <c r="S739" s="381"/>
    </row>
    <row r="740" spans="1:19" ht="35.15" customHeight="1" x14ac:dyDescent="0.25">
      <c r="A740" s="389">
        <f>IF(B740="","",ROW()-ROW($A$3)+'Diário 1º PA'!$P$1)</f>
        <v>1010</v>
      </c>
      <c r="B740" s="151">
        <v>45362</v>
      </c>
      <c r="C740" s="393">
        <v>45323</v>
      </c>
      <c r="D740" s="95" t="s">
        <v>94</v>
      </c>
      <c r="E740" s="391" t="s">
        <v>207</v>
      </c>
      <c r="F740" s="174">
        <v>838.59</v>
      </c>
      <c r="G740" s="363" t="s">
        <v>1794</v>
      </c>
      <c r="H740" s="98" t="s">
        <v>119</v>
      </c>
      <c r="I740" s="95" t="s">
        <v>1795</v>
      </c>
      <c r="J740" s="131" t="s">
        <v>1796</v>
      </c>
      <c r="K740" s="131" t="s">
        <v>1540</v>
      </c>
      <c r="L740" s="132" t="s">
        <v>1081</v>
      </c>
      <c r="M740" s="131">
        <v>612237</v>
      </c>
      <c r="N740" s="134">
        <v>45361</v>
      </c>
      <c r="O740" s="95" t="s">
        <v>452</v>
      </c>
      <c r="P740" s="131" t="s">
        <v>1796</v>
      </c>
      <c r="Q740" s="381"/>
      <c r="R740" s="381"/>
      <c r="S740" s="381"/>
    </row>
    <row r="741" spans="1:19" ht="35.15" customHeight="1" x14ac:dyDescent="0.25">
      <c r="A741" s="389">
        <f>IF(B741="","",ROW()-ROW($A$3)+'Diário 1º PA'!$P$1)</f>
        <v>1011</v>
      </c>
      <c r="B741" s="151">
        <v>45362</v>
      </c>
      <c r="C741" s="393">
        <v>45323</v>
      </c>
      <c r="D741" s="95" t="s">
        <v>94</v>
      </c>
      <c r="E741" s="391" t="s">
        <v>203</v>
      </c>
      <c r="F741" s="174">
        <v>616</v>
      </c>
      <c r="G741" s="363" t="s">
        <v>1778</v>
      </c>
      <c r="H741" s="98" t="s">
        <v>120</v>
      </c>
      <c r="I741" s="95" t="s">
        <v>1785</v>
      </c>
      <c r="J741" s="131" t="s">
        <v>1786</v>
      </c>
      <c r="K741" s="131" t="s">
        <v>1540</v>
      </c>
      <c r="L741" s="132" t="s">
        <v>1081</v>
      </c>
      <c r="M741" s="131">
        <v>18008</v>
      </c>
      <c r="N741" s="134">
        <v>45361</v>
      </c>
      <c r="O741" s="95" t="s">
        <v>452</v>
      </c>
      <c r="P741" s="131" t="s">
        <v>1786</v>
      </c>
      <c r="Q741" s="381"/>
      <c r="R741" s="381"/>
      <c r="S741" s="381"/>
    </row>
    <row r="742" spans="1:19" ht="35.15" customHeight="1" x14ac:dyDescent="0.25">
      <c r="A742" s="389">
        <f>IF(B742="","",ROW()-ROW($A$3)+'Diário 1º PA'!$P$1)</f>
        <v>1012</v>
      </c>
      <c r="B742" s="151">
        <v>45362</v>
      </c>
      <c r="C742" s="393">
        <v>45323</v>
      </c>
      <c r="D742" s="95" t="s">
        <v>94</v>
      </c>
      <c r="E742" s="391" t="s">
        <v>203</v>
      </c>
      <c r="F742" s="174">
        <v>1680</v>
      </c>
      <c r="G742" s="363" t="s">
        <v>1778</v>
      </c>
      <c r="H742" s="98" t="s">
        <v>119</v>
      </c>
      <c r="I742" s="95" t="s">
        <v>1785</v>
      </c>
      <c r="J742" s="131" t="s">
        <v>1786</v>
      </c>
      <c r="K742" s="131" t="s">
        <v>1540</v>
      </c>
      <c r="L742" s="132" t="s">
        <v>1081</v>
      </c>
      <c r="M742" s="131">
        <v>18009</v>
      </c>
      <c r="N742" s="134">
        <v>45361</v>
      </c>
      <c r="O742" s="95" t="s">
        <v>452</v>
      </c>
      <c r="P742" s="131" t="s">
        <v>1786</v>
      </c>
      <c r="Q742" s="381"/>
      <c r="R742" s="381"/>
      <c r="S742" s="381"/>
    </row>
    <row r="743" spans="1:19" ht="35.15" customHeight="1" x14ac:dyDescent="0.25">
      <c r="A743" s="389">
        <f>IF(B743="","",ROW()-ROW($A$3)+'Diário 1º PA'!$P$1)</f>
        <v>1013</v>
      </c>
      <c r="B743" s="151">
        <v>45362</v>
      </c>
      <c r="C743" s="390">
        <v>45323</v>
      </c>
      <c r="D743" s="98" t="s">
        <v>94</v>
      </c>
      <c r="E743" s="391" t="s">
        <v>203</v>
      </c>
      <c r="F743" s="174">
        <v>1680</v>
      </c>
      <c r="G743" s="363" t="s">
        <v>1778</v>
      </c>
      <c r="H743" s="98" t="s">
        <v>120</v>
      </c>
      <c r="I743" s="95" t="s">
        <v>1785</v>
      </c>
      <c r="J743" s="131" t="s">
        <v>1786</v>
      </c>
      <c r="K743" s="131" t="s">
        <v>1540</v>
      </c>
      <c r="L743" s="132" t="s">
        <v>1081</v>
      </c>
      <c r="M743" s="131">
        <v>18010</v>
      </c>
      <c r="N743" s="134">
        <v>45361</v>
      </c>
      <c r="O743" s="95" t="s">
        <v>452</v>
      </c>
      <c r="P743" s="131" t="s">
        <v>1786</v>
      </c>
      <c r="Q743" s="381"/>
      <c r="R743" s="381"/>
      <c r="S743" s="381"/>
    </row>
    <row r="744" spans="1:19" ht="35.15" customHeight="1" x14ac:dyDescent="0.25">
      <c r="A744" s="389">
        <f>IF(B744="","",ROW()-ROW($A$3)+'Diário 1º PA'!$P$1)</f>
        <v>1014</v>
      </c>
      <c r="B744" s="151">
        <v>45362</v>
      </c>
      <c r="C744" s="390">
        <v>45352</v>
      </c>
      <c r="D744" s="98" t="s">
        <v>105</v>
      </c>
      <c r="E744" s="391" t="s">
        <v>325</v>
      </c>
      <c r="F744" s="174">
        <v>298.86</v>
      </c>
      <c r="G744" s="363" t="s">
        <v>2287</v>
      </c>
      <c r="H744" s="98" t="s">
        <v>121</v>
      </c>
      <c r="I744" s="95" t="s">
        <v>1799</v>
      </c>
      <c r="J744" s="131" t="s">
        <v>1236</v>
      </c>
      <c r="K744" s="131" t="s">
        <v>1540</v>
      </c>
      <c r="L744" s="132" t="s">
        <v>1081</v>
      </c>
      <c r="M744" s="131">
        <v>39048</v>
      </c>
      <c r="N744" s="134">
        <v>45361</v>
      </c>
      <c r="O744" s="95" t="s">
        <v>452</v>
      </c>
      <c r="P744" s="131" t="s">
        <v>1236</v>
      </c>
      <c r="Q744" s="381"/>
      <c r="R744" s="381"/>
      <c r="S744" s="381"/>
    </row>
    <row r="745" spans="1:19" ht="35.15" customHeight="1" x14ac:dyDescent="0.25">
      <c r="A745" s="389">
        <f>IF(B745="","",ROW()-ROW($A$3)+'Diário 1º PA'!$P$1)</f>
        <v>1015</v>
      </c>
      <c r="B745" s="151">
        <v>45362</v>
      </c>
      <c r="C745" s="390">
        <v>45323</v>
      </c>
      <c r="D745" s="98" t="s">
        <v>105</v>
      </c>
      <c r="E745" s="391" t="s">
        <v>219</v>
      </c>
      <c r="F745" s="174">
        <v>11733.12</v>
      </c>
      <c r="G745" s="392" t="s">
        <v>2288</v>
      </c>
      <c r="H745" s="98" t="s">
        <v>119</v>
      </c>
      <c r="I745" s="95" t="s">
        <v>2289</v>
      </c>
      <c r="J745" s="131" t="s">
        <v>2290</v>
      </c>
      <c r="K745" s="131" t="s">
        <v>1540</v>
      </c>
      <c r="L745" s="132" t="s">
        <v>1081</v>
      </c>
      <c r="M745" s="131">
        <v>21938</v>
      </c>
      <c r="N745" s="134">
        <v>45362</v>
      </c>
      <c r="O745" s="95" t="s">
        <v>452</v>
      </c>
      <c r="P745" s="131" t="s">
        <v>2290</v>
      </c>
      <c r="Q745" s="381"/>
      <c r="R745" s="381"/>
      <c r="S745" s="381"/>
    </row>
    <row r="746" spans="1:19" ht="35.15" customHeight="1" x14ac:dyDescent="0.25">
      <c r="A746" s="389">
        <f>IF(B746="","",ROW()-ROW($A$3)+'Diário 1º PA'!$P$1)</f>
        <v>1016</v>
      </c>
      <c r="B746" s="151">
        <v>45362</v>
      </c>
      <c r="C746" s="393">
        <v>45323</v>
      </c>
      <c r="D746" s="95" t="s">
        <v>94</v>
      </c>
      <c r="E746" s="391" t="s">
        <v>211</v>
      </c>
      <c r="F746" s="174">
        <v>648.70000000000005</v>
      </c>
      <c r="G746" s="392" t="s">
        <v>1778</v>
      </c>
      <c r="H746" s="98"/>
      <c r="I746" s="95" t="s">
        <v>1779</v>
      </c>
      <c r="J746" s="131" t="s">
        <v>1780</v>
      </c>
      <c r="K746" s="131" t="s">
        <v>1540</v>
      </c>
      <c r="L746" s="132" t="s">
        <v>1081</v>
      </c>
      <c r="M746" s="131"/>
      <c r="N746" s="134">
        <v>45361</v>
      </c>
      <c r="O746" s="95" t="s">
        <v>452</v>
      </c>
      <c r="P746" s="131" t="s">
        <v>1780</v>
      </c>
      <c r="Q746" s="381"/>
      <c r="R746" s="381"/>
      <c r="S746" s="381"/>
    </row>
    <row r="747" spans="1:19" ht="35.15" customHeight="1" x14ac:dyDescent="0.25">
      <c r="A747" s="389">
        <f>IF(B747="","",ROW()-ROW($A$3)+'Diário 1º PA'!$P$1)</f>
        <v>1017</v>
      </c>
      <c r="B747" s="151">
        <v>45362</v>
      </c>
      <c r="C747" s="390">
        <v>45323</v>
      </c>
      <c r="D747" s="98" t="s">
        <v>94</v>
      </c>
      <c r="E747" s="391" t="s">
        <v>211</v>
      </c>
      <c r="F747" s="174">
        <v>573.85</v>
      </c>
      <c r="G747" s="392" t="s">
        <v>1778</v>
      </c>
      <c r="H747" s="98" t="s">
        <v>127</v>
      </c>
      <c r="I747" s="95" t="s">
        <v>1779</v>
      </c>
      <c r="J747" s="131" t="s">
        <v>1780</v>
      </c>
      <c r="K747" s="131" t="s">
        <v>1540</v>
      </c>
      <c r="L747" s="132" t="s">
        <v>1081</v>
      </c>
      <c r="M747" s="131">
        <v>809960</v>
      </c>
      <c r="N747" s="134">
        <v>45361</v>
      </c>
      <c r="O747" s="95" t="s">
        <v>452</v>
      </c>
      <c r="P747" s="131" t="s">
        <v>1780</v>
      </c>
      <c r="Q747" s="381"/>
      <c r="R747" s="381"/>
      <c r="S747" s="381"/>
    </row>
    <row r="748" spans="1:19" ht="35.15" customHeight="1" x14ac:dyDescent="0.25">
      <c r="A748" s="389">
        <f>IF(B748="","",ROW()-ROW($A$3)+'Diário 1º PA'!$P$1)</f>
        <v>1018</v>
      </c>
      <c r="B748" s="151">
        <v>45362</v>
      </c>
      <c r="C748" s="390">
        <v>45323</v>
      </c>
      <c r="D748" s="98" t="s">
        <v>94</v>
      </c>
      <c r="E748" s="391" t="s">
        <v>211</v>
      </c>
      <c r="F748" s="174">
        <v>399.2</v>
      </c>
      <c r="G748" s="392" t="s">
        <v>1778</v>
      </c>
      <c r="H748" s="98" t="s">
        <v>125</v>
      </c>
      <c r="I748" s="95" t="s">
        <v>1779</v>
      </c>
      <c r="J748" s="131" t="s">
        <v>1780</v>
      </c>
      <c r="K748" s="131" t="s">
        <v>1540</v>
      </c>
      <c r="L748" s="132" t="s">
        <v>1081</v>
      </c>
      <c r="M748" s="131">
        <v>809961</v>
      </c>
      <c r="N748" s="134">
        <v>45361</v>
      </c>
      <c r="O748" s="95" t="s">
        <v>452</v>
      </c>
      <c r="P748" s="131" t="s">
        <v>1780</v>
      </c>
      <c r="Q748" s="381"/>
      <c r="R748" s="381"/>
      <c r="S748" s="381"/>
    </row>
    <row r="749" spans="1:19" ht="35.15" customHeight="1" x14ac:dyDescent="0.25">
      <c r="A749" s="389">
        <f>IF(B749="","",ROW()-ROW($A$3)+'Diário 1º PA'!$P$1)</f>
        <v>1019</v>
      </c>
      <c r="B749" s="151">
        <v>45362</v>
      </c>
      <c r="C749" s="390">
        <v>45323</v>
      </c>
      <c r="D749" s="98" t="s">
        <v>94</v>
      </c>
      <c r="E749" s="391" t="s">
        <v>211</v>
      </c>
      <c r="F749" s="174">
        <v>623.75</v>
      </c>
      <c r="G749" s="392" t="s">
        <v>1778</v>
      </c>
      <c r="H749" s="98" t="s">
        <v>129</v>
      </c>
      <c r="I749" s="95" t="s">
        <v>1779</v>
      </c>
      <c r="J749" s="131" t="s">
        <v>1780</v>
      </c>
      <c r="K749" s="131" t="s">
        <v>1540</v>
      </c>
      <c r="L749" s="132" t="s">
        <v>1081</v>
      </c>
      <c r="M749" s="131">
        <v>810094</v>
      </c>
      <c r="N749" s="134">
        <v>45361</v>
      </c>
      <c r="O749" s="95" t="s">
        <v>452</v>
      </c>
      <c r="P749" s="131" t="s">
        <v>1780</v>
      </c>
      <c r="Q749" s="381"/>
      <c r="R749" s="381"/>
      <c r="S749" s="381"/>
    </row>
    <row r="750" spans="1:19" ht="35.15" customHeight="1" x14ac:dyDescent="0.25">
      <c r="A750" s="389">
        <f>IF(B750="","",ROW()-ROW($A$3)+'Diário 1º PA'!$P$1)</f>
        <v>1020</v>
      </c>
      <c r="B750" s="151">
        <v>45362</v>
      </c>
      <c r="C750" s="390">
        <v>45323</v>
      </c>
      <c r="D750" s="98" t="s">
        <v>94</v>
      </c>
      <c r="E750" s="391" t="s">
        <v>211</v>
      </c>
      <c r="F750" s="174">
        <v>731.35</v>
      </c>
      <c r="G750" s="392" t="s">
        <v>1778</v>
      </c>
      <c r="H750" s="98" t="s">
        <v>118</v>
      </c>
      <c r="I750" s="95" t="s">
        <v>1779</v>
      </c>
      <c r="J750" s="131" t="s">
        <v>1780</v>
      </c>
      <c r="K750" s="131" t="s">
        <v>1540</v>
      </c>
      <c r="L750" s="132" t="s">
        <v>1081</v>
      </c>
      <c r="M750" s="131">
        <v>819708</v>
      </c>
      <c r="N750" s="134">
        <v>45361</v>
      </c>
      <c r="O750" s="95" t="s">
        <v>452</v>
      </c>
      <c r="P750" s="131" t="s">
        <v>1780</v>
      </c>
      <c r="Q750" s="381"/>
      <c r="R750" s="381"/>
      <c r="S750" s="381"/>
    </row>
    <row r="751" spans="1:19" ht="35.15" customHeight="1" x14ac:dyDescent="0.25">
      <c r="A751" s="389">
        <f>IF(B751="","",ROW()-ROW($A$3)+'Diário 1º PA'!$P$1)</f>
        <v>1021</v>
      </c>
      <c r="B751" s="151">
        <v>45362</v>
      </c>
      <c r="C751" s="390">
        <v>45323</v>
      </c>
      <c r="D751" s="98" t="s">
        <v>94</v>
      </c>
      <c r="E751" s="391" t="s">
        <v>203</v>
      </c>
      <c r="F751" s="174">
        <v>616</v>
      </c>
      <c r="G751" s="392" t="s">
        <v>1778</v>
      </c>
      <c r="H751" s="98" t="s">
        <v>126</v>
      </c>
      <c r="I751" s="95" t="s">
        <v>1789</v>
      </c>
      <c r="J751" s="131" t="s">
        <v>1786</v>
      </c>
      <c r="K751" s="131" t="s">
        <v>1540</v>
      </c>
      <c r="L751" s="132" t="s">
        <v>1081</v>
      </c>
      <c r="M751" s="131">
        <v>15580</v>
      </c>
      <c r="N751" s="134">
        <v>45361</v>
      </c>
      <c r="O751" s="95" t="s">
        <v>452</v>
      </c>
      <c r="P751" s="131" t="s">
        <v>1786</v>
      </c>
      <c r="Q751" s="381"/>
      <c r="R751" s="381"/>
      <c r="S751" s="381"/>
    </row>
    <row r="752" spans="1:19" ht="35.15" customHeight="1" x14ac:dyDescent="0.25">
      <c r="A752" s="389">
        <f>IF(B752="","",ROW()-ROW($A$3)+'Diário 1º PA'!$P$1)</f>
        <v>1022</v>
      </c>
      <c r="B752" s="151">
        <v>45362</v>
      </c>
      <c r="C752" s="390">
        <v>45323</v>
      </c>
      <c r="D752" s="98" t="s">
        <v>94</v>
      </c>
      <c r="E752" s="391" t="s">
        <v>203</v>
      </c>
      <c r="F752" s="174">
        <v>82</v>
      </c>
      <c r="G752" s="392" t="s">
        <v>2291</v>
      </c>
      <c r="H752" s="98" t="s">
        <v>126</v>
      </c>
      <c r="I752" s="95" t="s">
        <v>1789</v>
      </c>
      <c r="J752" s="131" t="s">
        <v>1786</v>
      </c>
      <c r="K752" s="131" t="s">
        <v>1540</v>
      </c>
      <c r="L752" s="132" t="s">
        <v>1081</v>
      </c>
      <c r="M752" s="131">
        <v>15918</v>
      </c>
      <c r="N752" s="134">
        <v>45361</v>
      </c>
      <c r="O752" s="95" t="s">
        <v>452</v>
      </c>
      <c r="P752" s="131" t="s">
        <v>1786</v>
      </c>
      <c r="Q752" s="381"/>
      <c r="R752" s="381"/>
      <c r="S752" s="381"/>
    </row>
    <row r="753" spans="1:19" ht="35.15" customHeight="1" x14ac:dyDescent="0.25">
      <c r="A753" s="389">
        <f>IF(B753="","",ROW()-ROW($A$3)+'Diário 1º PA'!$P$1)</f>
        <v>1023</v>
      </c>
      <c r="B753" s="151">
        <v>45362</v>
      </c>
      <c r="C753" s="390">
        <v>45323</v>
      </c>
      <c r="D753" s="98" t="s">
        <v>94</v>
      </c>
      <c r="E753" s="391" t="s">
        <v>203</v>
      </c>
      <c r="F753" s="174">
        <v>1736</v>
      </c>
      <c r="G753" s="392" t="s">
        <v>1778</v>
      </c>
      <c r="H753" s="98" t="s">
        <v>127</v>
      </c>
      <c r="I753" s="95" t="s">
        <v>1789</v>
      </c>
      <c r="J753" s="131" t="s">
        <v>1786</v>
      </c>
      <c r="K753" s="131" t="s">
        <v>1540</v>
      </c>
      <c r="L753" s="132" t="s">
        <v>1081</v>
      </c>
      <c r="M753" s="131">
        <v>15578</v>
      </c>
      <c r="N753" s="134">
        <v>45361</v>
      </c>
      <c r="O753" s="95" t="s">
        <v>452</v>
      </c>
      <c r="P753" s="131" t="s">
        <v>1786</v>
      </c>
      <c r="Q753" s="381"/>
      <c r="R753" s="381"/>
      <c r="S753" s="381"/>
    </row>
    <row r="754" spans="1:19" ht="35.15" customHeight="1" x14ac:dyDescent="0.25">
      <c r="A754" s="389">
        <f>IF(B754="","",ROW()-ROW($A$3)+'Diário 1º PA'!$P$1)</f>
        <v>1024</v>
      </c>
      <c r="B754" s="151">
        <v>45362</v>
      </c>
      <c r="C754" s="390">
        <v>45323</v>
      </c>
      <c r="D754" s="98" t="s">
        <v>94</v>
      </c>
      <c r="E754" s="391" t="s">
        <v>203</v>
      </c>
      <c r="F754" s="174">
        <v>91</v>
      </c>
      <c r="G754" s="392" t="s">
        <v>2291</v>
      </c>
      <c r="H754" s="98" t="s">
        <v>127</v>
      </c>
      <c r="I754" s="95" t="s">
        <v>1789</v>
      </c>
      <c r="J754" s="131" t="s">
        <v>1786</v>
      </c>
      <c r="K754" s="131" t="s">
        <v>1540</v>
      </c>
      <c r="L754" s="132" t="s">
        <v>1081</v>
      </c>
      <c r="M754" s="131">
        <v>15916</v>
      </c>
      <c r="N754" s="134">
        <v>45361</v>
      </c>
      <c r="O754" s="95" t="s">
        <v>452</v>
      </c>
      <c r="P754" s="131" t="s">
        <v>1786</v>
      </c>
      <c r="Q754" s="381"/>
      <c r="R754" s="381"/>
      <c r="S754" s="381"/>
    </row>
    <row r="755" spans="1:19" ht="35.15" customHeight="1" x14ac:dyDescent="0.25">
      <c r="A755" s="389">
        <f>IF(B755="","",ROW()-ROW($A$3)+'Diário 1º PA'!$P$1)</f>
        <v>1025</v>
      </c>
      <c r="B755" s="151">
        <v>45362</v>
      </c>
      <c r="C755" s="390">
        <v>45323</v>
      </c>
      <c r="D755" s="98" t="s">
        <v>94</v>
      </c>
      <c r="E755" s="391" t="s">
        <v>203</v>
      </c>
      <c r="F755" s="174">
        <v>1400</v>
      </c>
      <c r="G755" s="392" t="s">
        <v>1778</v>
      </c>
      <c r="H755" s="98" t="s">
        <v>125</v>
      </c>
      <c r="I755" s="95" t="s">
        <v>1789</v>
      </c>
      <c r="J755" s="131" t="s">
        <v>1786</v>
      </c>
      <c r="K755" s="131" t="s">
        <v>1540</v>
      </c>
      <c r="L755" s="132" t="s">
        <v>1081</v>
      </c>
      <c r="M755" s="131">
        <v>15579</v>
      </c>
      <c r="N755" s="134">
        <v>45361</v>
      </c>
      <c r="O755" s="95" t="s">
        <v>452</v>
      </c>
      <c r="P755" s="131" t="s">
        <v>1786</v>
      </c>
      <c r="Q755" s="381"/>
      <c r="R755" s="381"/>
      <c r="S755" s="381"/>
    </row>
    <row r="756" spans="1:19" ht="35.15" customHeight="1" x14ac:dyDescent="0.25">
      <c r="A756" s="389">
        <f>IF(B756="","",ROW()-ROW($A$3)+'Diário 1º PA'!$P$1)</f>
        <v>1026</v>
      </c>
      <c r="B756" s="151">
        <v>45362</v>
      </c>
      <c r="C756" s="390">
        <v>45323</v>
      </c>
      <c r="D756" s="98" t="s">
        <v>94</v>
      </c>
      <c r="E756" s="391" t="s">
        <v>203</v>
      </c>
      <c r="F756" s="174">
        <v>254</v>
      </c>
      <c r="G756" s="392" t="s">
        <v>2291</v>
      </c>
      <c r="H756" s="98" t="s">
        <v>125</v>
      </c>
      <c r="I756" s="95" t="s">
        <v>1789</v>
      </c>
      <c r="J756" s="131" t="s">
        <v>1786</v>
      </c>
      <c r="K756" s="131" t="s">
        <v>1540</v>
      </c>
      <c r="L756" s="132" t="s">
        <v>1081</v>
      </c>
      <c r="M756" s="131">
        <v>15917</v>
      </c>
      <c r="N756" s="134">
        <v>45361</v>
      </c>
      <c r="O756" s="95" t="s">
        <v>452</v>
      </c>
      <c r="P756" s="131" t="s">
        <v>1786</v>
      </c>
      <c r="Q756" s="381"/>
      <c r="R756" s="381"/>
      <c r="S756" s="381"/>
    </row>
    <row r="757" spans="1:19" ht="35.15" customHeight="1" x14ac:dyDescent="0.25">
      <c r="A757" s="389">
        <f>IF(B757="","",ROW()-ROW($A$3)+'Diário 1º PA'!$P$1)</f>
        <v>1027</v>
      </c>
      <c r="B757" s="151">
        <v>45362</v>
      </c>
      <c r="C757" s="390">
        <v>45323</v>
      </c>
      <c r="D757" s="98" t="s">
        <v>94</v>
      </c>
      <c r="E757" s="391" t="s">
        <v>203</v>
      </c>
      <c r="F757" s="174">
        <v>1960</v>
      </c>
      <c r="G757" s="392" t="s">
        <v>1778</v>
      </c>
      <c r="H757" s="98" t="s">
        <v>129</v>
      </c>
      <c r="I757" s="95" t="s">
        <v>1789</v>
      </c>
      <c r="J757" s="131" t="s">
        <v>1786</v>
      </c>
      <c r="K757" s="131" t="s">
        <v>1540</v>
      </c>
      <c r="L757" s="132" t="s">
        <v>1081</v>
      </c>
      <c r="M757" s="131">
        <v>15581</v>
      </c>
      <c r="N757" s="134">
        <v>45361</v>
      </c>
      <c r="O757" s="95" t="s">
        <v>452</v>
      </c>
      <c r="P757" s="131" t="s">
        <v>1786</v>
      </c>
      <c r="Q757" s="381"/>
      <c r="R757" s="381"/>
      <c r="S757" s="381"/>
    </row>
    <row r="758" spans="1:19" ht="35.15" customHeight="1" x14ac:dyDescent="0.25">
      <c r="A758" s="389">
        <f>IF(B758="","",ROW()-ROW($A$3)+'Diário 1º PA'!$P$1)</f>
        <v>1028</v>
      </c>
      <c r="B758" s="151">
        <v>45362</v>
      </c>
      <c r="C758" s="390">
        <v>45323</v>
      </c>
      <c r="D758" s="98" t="s">
        <v>94</v>
      </c>
      <c r="E758" s="391" t="s">
        <v>203</v>
      </c>
      <c r="F758" s="174">
        <v>209</v>
      </c>
      <c r="G758" s="392" t="s">
        <v>2291</v>
      </c>
      <c r="H758" s="98" t="s">
        <v>129</v>
      </c>
      <c r="I758" s="95" t="s">
        <v>1789</v>
      </c>
      <c r="J758" s="131" t="s">
        <v>1786</v>
      </c>
      <c r="K758" s="131" t="s">
        <v>1540</v>
      </c>
      <c r="L758" s="132" t="s">
        <v>1081</v>
      </c>
      <c r="M758" s="131">
        <v>15919</v>
      </c>
      <c r="N758" s="134">
        <v>45361</v>
      </c>
      <c r="O758" s="95" t="s">
        <v>452</v>
      </c>
      <c r="P758" s="131" t="s">
        <v>1786</v>
      </c>
      <c r="Q758" s="381"/>
      <c r="R758" s="381"/>
      <c r="S758" s="381"/>
    </row>
    <row r="759" spans="1:19" ht="35.15" customHeight="1" x14ac:dyDescent="0.25">
      <c r="A759" s="389">
        <f>IF(B759="","",ROW()-ROW($A$3)+'Diário 1º PA'!$P$1)</f>
        <v>1029</v>
      </c>
      <c r="B759" s="151">
        <v>45362</v>
      </c>
      <c r="C759" s="390">
        <v>45323</v>
      </c>
      <c r="D759" s="98" t="s">
        <v>94</v>
      </c>
      <c r="E759" s="391" t="s">
        <v>215</v>
      </c>
      <c r="F759" s="174">
        <v>209</v>
      </c>
      <c r="G759" s="392" t="s">
        <v>1793</v>
      </c>
      <c r="H759" s="98" t="s">
        <v>126</v>
      </c>
      <c r="I759" s="95" t="s">
        <v>1789</v>
      </c>
      <c r="J759" s="131" t="s">
        <v>1786</v>
      </c>
      <c r="K759" s="131" t="s">
        <v>1540</v>
      </c>
      <c r="L759" s="132" t="s">
        <v>1081</v>
      </c>
      <c r="M759" s="131">
        <v>14299</v>
      </c>
      <c r="N759" s="134">
        <v>45361</v>
      </c>
      <c r="O759" s="95" t="s">
        <v>452</v>
      </c>
      <c r="P759" s="131" t="s">
        <v>1786</v>
      </c>
      <c r="Q759" s="381"/>
      <c r="R759" s="381"/>
      <c r="S759" s="381"/>
    </row>
    <row r="760" spans="1:19" ht="35.15" customHeight="1" x14ac:dyDescent="0.25">
      <c r="A760" s="389">
        <f>IF(B760="","",ROW()-ROW($A$3)+'Diário 1º PA'!$P$1)</f>
        <v>1030</v>
      </c>
      <c r="B760" s="151">
        <v>45362</v>
      </c>
      <c r="C760" s="390">
        <v>45323</v>
      </c>
      <c r="D760" s="98" t="s">
        <v>94</v>
      </c>
      <c r="E760" s="391" t="s">
        <v>215</v>
      </c>
      <c r="F760" s="174">
        <v>589</v>
      </c>
      <c r="G760" s="392" t="s">
        <v>1793</v>
      </c>
      <c r="H760" s="98" t="s">
        <v>127</v>
      </c>
      <c r="I760" s="95" t="s">
        <v>1789</v>
      </c>
      <c r="J760" s="131" t="s">
        <v>1786</v>
      </c>
      <c r="K760" s="131" t="s">
        <v>1540</v>
      </c>
      <c r="L760" s="132" t="s">
        <v>1081</v>
      </c>
      <c r="M760" s="131">
        <v>14297</v>
      </c>
      <c r="N760" s="134">
        <v>45361</v>
      </c>
      <c r="O760" s="95" t="s">
        <v>452</v>
      </c>
      <c r="P760" s="131" t="s">
        <v>1786</v>
      </c>
      <c r="Q760" s="381"/>
      <c r="R760" s="381"/>
      <c r="S760" s="381"/>
    </row>
    <row r="761" spans="1:19" ht="35.15" customHeight="1" x14ac:dyDescent="0.25">
      <c r="A761" s="389">
        <f>IF(B761="","",ROW()-ROW($A$3)+'Diário 1º PA'!$P$1)</f>
        <v>1031</v>
      </c>
      <c r="B761" s="151">
        <v>45362</v>
      </c>
      <c r="C761" s="390">
        <v>45323</v>
      </c>
      <c r="D761" s="98" t="s">
        <v>94</v>
      </c>
      <c r="E761" s="391" t="s">
        <v>215</v>
      </c>
      <c r="F761" s="174">
        <v>475</v>
      </c>
      <c r="G761" s="392" t="s">
        <v>1793</v>
      </c>
      <c r="H761" s="98" t="s">
        <v>125</v>
      </c>
      <c r="I761" s="95" t="s">
        <v>1789</v>
      </c>
      <c r="J761" s="131" t="s">
        <v>1786</v>
      </c>
      <c r="K761" s="131" t="s">
        <v>1540</v>
      </c>
      <c r="L761" s="132" t="s">
        <v>1081</v>
      </c>
      <c r="M761" s="131">
        <v>14298</v>
      </c>
      <c r="N761" s="134">
        <v>45361</v>
      </c>
      <c r="O761" s="95" t="s">
        <v>452</v>
      </c>
      <c r="P761" s="131" t="s">
        <v>1786</v>
      </c>
      <c r="Q761" s="381"/>
      <c r="R761" s="381"/>
      <c r="S761" s="381"/>
    </row>
    <row r="762" spans="1:19" ht="35.15" customHeight="1" x14ac:dyDescent="0.25">
      <c r="A762" s="389">
        <f>IF(B762="","",ROW()-ROW($A$3)+'Diário 1º PA'!$P$1)</f>
        <v>1032</v>
      </c>
      <c r="B762" s="151">
        <v>45362</v>
      </c>
      <c r="C762" s="390">
        <v>45323</v>
      </c>
      <c r="D762" s="98" t="s">
        <v>94</v>
      </c>
      <c r="E762" s="391" t="s">
        <v>215</v>
      </c>
      <c r="F762" s="174">
        <v>665</v>
      </c>
      <c r="G762" s="392" t="s">
        <v>1793</v>
      </c>
      <c r="H762" s="98" t="s">
        <v>129</v>
      </c>
      <c r="I762" s="95" t="s">
        <v>1789</v>
      </c>
      <c r="J762" s="131" t="s">
        <v>1786</v>
      </c>
      <c r="K762" s="131" t="s">
        <v>1540</v>
      </c>
      <c r="L762" s="132" t="s">
        <v>1081</v>
      </c>
      <c r="M762" s="131">
        <v>14300</v>
      </c>
      <c r="N762" s="134">
        <v>45361</v>
      </c>
      <c r="O762" s="95" t="s">
        <v>452</v>
      </c>
      <c r="P762" s="131" t="s">
        <v>1786</v>
      </c>
      <c r="Q762" s="381"/>
      <c r="R762" s="381"/>
      <c r="S762" s="381"/>
    </row>
    <row r="763" spans="1:19" ht="35.15" customHeight="1" x14ac:dyDescent="0.25">
      <c r="A763" s="389">
        <f>IF(B763="","",ROW()-ROW($A$3)+'Diário 1º PA'!$P$1)</f>
        <v>1033</v>
      </c>
      <c r="B763" s="151">
        <v>45362</v>
      </c>
      <c r="C763" s="390">
        <v>45323</v>
      </c>
      <c r="D763" s="98" t="s">
        <v>94</v>
      </c>
      <c r="E763" s="391" t="s">
        <v>205</v>
      </c>
      <c r="F763" s="174">
        <v>263.12</v>
      </c>
      <c r="G763" s="392" t="s">
        <v>1778</v>
      </c>
      <c r="H763" s="98" t="s">
        <v>126</v>
      </c>
      <c r="I763" s="95" t="s">
        <v>1779</v>
      </c>
      <c r="J763" s="131" t="s">
        <v>1780</v>
      </c>
      <c r="K763" s="131" t="s">
        <v>1540</v>
      </c>
      <c r="L763" s="132" t="s">
        <v>1081</v>
      </c>
      <c r="M763" s="131">
        <v>821370</v>
      </c>
      <c r="N763" s="134">
        <v>45361</v>
      </c>
      <c r="O763" s="95" t="s">
        <v>452</v>
      </c>
      <c r="P763" s="131" t="s">
        <v>1780</v>
      </c>
      <c r="Q763" s="381"/>
      <c r="R763" s="381"/>
      <c r="S763" s="381"/>
    </row>
    <row r="764" spans="1:19" ht="35.15" customHeight="1" x14ac:dyDescent="0.25">
      <c r="A764" s="389">
        <f>IF(B764="","",ROW()-ROW($A$3)+'Diário 1º PA'!$P$1)</f>
        <v>1034</v>
      </c>
      <c r="B764" s="151">
        <v>45362</v>
      </c>
      <c r="C764" s="390">
        <v>45323</v>
      </c>
      <c r="D764" s="98" t="s">
        <v>94</v>
      </c>
      <c r="E764" s="391" t="s">
        <v>205</v>
      </c>
      <c r="F764" s="174">
        <v>232.76</v>
      </c>
      <c r="G764" s="392" t="s">
        <v>1778</v>
      </c>
      <c r="H764" s="98" t="s">
        <v>127</v>
      </c>
      <c r="I764" s="95" t="s">
        <v>1779</v>
      </c>
      <c r="J764" s="131" t="s">
        <v>1780</v>
      </c>
      <c r="K764" s="131" t="s">
        <v>1540</v>
      </c>
      <c r="L764" s="132" t="s">
        <v>1081</v>
      </c>
      <c r="M764" s="131">
        <v>821371</v>
      </c>
      <c r="N764" s="134">
        <v>45361</v>
      </c>
      <c r="O764" s="95" t="s">
        <v>452</v>
      </c>
      <c r="P764" s="131" t="s">
        <v>1780</v>
      </c>
      <c r="Q764" s="381"/>
      <c r="R764" s="381"/>
      <c r="S764" s="381"/>
    </row>
    <row r="765" spans="1:19" ht="35.15" customHeight="1" x14ac:dyDescent="0.25">
      <c r="A765" s="389">
        <f>IF(B765="","",ROW()-ROW($A$3)+'Diário 1º PA'!$P$1)</f>
        <v>1035</v>
      </c>
      <c r="B765" s="151">
        <v>45362</v>
      </c>
      <c r="C765" s="390">
        <v>45323</v>
      </c>
      <c r="D765" s="98" t="s">
        <v>94</v>
      </c>
      <c r="E765" s="391" t="s">
        <v>205</v>
      </c>
      <c r="F765" s="174">
        <v>161.91999999999999</v>
      </c>
      <c r="G765" s="392" t="s">
        <v>1778</v>
      </c>
      <c r="H765" s="98" t="s">
        <v>125</v>
      </c>
      <c r="I765" s="95" t="s">
        <v>1779</v>
      </c>
      <c r="J765" s="131" t="s">
        <v>1780</v>
      </c>
      <c r="K765" s="131" t="s">
        <v>1540</v>
      </c>
      <c r="L765" s="132" t="s">
        <v>1081</v>
      </c>
      <c r="M765" s="131">
        <v>821372</v>
      </c>
      <c r="N765" s="134">
        <v>45361</v>
      </c>
      <c r="O765" s="95" t="s">
        <v>452</v>
      </c>
      <c r="P765" s="131" t="s">
        <v>1780</v>
      </c>
      <c r="Q765" s="381"/>
      <c r="R765" s="381"/>
      <c r="S765" s="381"/>
    </row>
    <row r="766" spans="1:19" ht="35.15" customHeight="1" x14ac:dyDescent="0.25">
      <c r="A766" s="389">
        <f>IF(B766="","",ROW()-ROW($A$3)+'Diário 1º PA'!$P$1)</f>
        <v>1036</v>
      </c>
      <c r="B766" s="151">
        <v>45362</v>
      </c>
      <c r="C766" s="390">
        <v>45323</v>
      </c>
      <c r="D766" s="98" t="s">
        <v>94</v>
      </c>
      <c r="E766" s="391" t="s">
        <v>205</v>
      </c>
      <c r="F766" s="174">
        <v>253</v>
      </c>
      <c r="G766" s="392" t="s">
        <v>1778</v>
      </c>
      <c r="H766" s="98" t="s">
        <v>129</v>
      </c>
      <c r="I766" s="95" t="s">
        <v>1779</v>
      </c>
      <c r="J766" s="131" t="s">
        <v>1780</v>
      </c>
      <c r="K766" s="131" t="s">
        <v>1540</v>
      </c>
      <c r="L766" s="132" t="s">
        <v>1081</v>
      </c>
      <c r="M766" s="131">
        <v>821519</v>
      </c>
      <c r="N766" s="134">
        <v>45361</v>
      </c>
      <c r="O766" s="95" t="s">
        <v>452</v>
      </c>
      <c r="P766" s="131" t="s">
        <v>1780</v>
      </c>
      <c r="Q766" s="381"/>
      <c r="R766" s="381"/>
      <c r="S766" s="381"/>
    </row>
    <row r="767" spans="1:19" ht="35.15" customHeight="1" x14ac:dyDescent="0.25">
      <c r="A767" s="389">
        <f>IF(B767="","",ROW()-ROW($A$3)+'Diário 1º PA'!$P$1)</f>
        <v>1037</v>
      </c>
      <c r="B767" s="151">
        <v>45362</v>
      </c>
      <c r="C767" s="390">
        <v>45323</v>
      </c>
      <c r="D767" s="98" t="s">
        <v>94</v>
      </c>
      <c r="E767" s="391" t="s">
        <v>205</v>
      </c>
      <c r="F767" s="174">
        <v>293.48</v>
      </c>
      <c r="G767" s="363" t="s">
        <v>1778</v>
      </c>
      <c r="H767" s="98" t="s">
        <v>118</v>
      </c>
      <c r="I767" s="95" t="s">
        <v>1779</v>
      </c>
      <c r="J767" s="131" t="s">
        <v>1780</v>
      </c>
      <c r="K767" s="131" t="s">
        <v>1540</v>
      </c>
      <c r="L767" s="132" t="s">
        <v>1081</v>
      </c>
      <c r="M767" s="131">
        <v>824958</v>
      </c>
      <c r="N767" s="134">
        <v>45361</v>
      </c>
      <c r="O767" s="95" t="s">
        <v>452</v>
      </c>
      <c r="P767" s="131" t="s">
        <v>1780</v>
      </c>
      <c r="Q767" s="381"/>
      <c r="R767" s="381"/>
      <c r="S767" s="381"/>
    </row>
    <row r="768" spans="1:19" ht="35.15" customHeight="1" x14ac:dyDescent="0.25">
      <c r="A768" s="389">
        <f>IF(B768="","",ROW()-ROW($A$3)+'Diário 1º PA'!$P$1)</f>
        <v>1038</v>
      </c>
      <c r="B768" s="151">
        <v>45362</v>
      </c>
      <c r="C768" s="390">
        <v>45323</v>
      </c>
      <c r="D768" s="98" t="s">
        <v>94</v>
      </c>
      <c r="E768" s="391" t="s">
        <v>207</v>
      </c>
      <c r="F768" s="174">
        <v>667.45</v>
      </c>
      <c r="G768" s="363" t="s">
        <v>1794</v>
      </c>
      <c r="H768" s="98" t="s">
        <v>126</v>
      </c>
      <c r="I768" s="95" t="s">
        <v>1795</v>
      </c>
      <c r="J768" s="131" t="s">
        <v>1796</v>
      </c>
      <c r="K768" s="131" t="s">
        <v>1540</v>
      </c>
      <c r="L768" s="132" t="s">
        <v>1081</v>
      </c>
      <c r="M768" s="131">
        <v>610860</v>
      </c>
      <c r="N768" s="134">
        <v>45361</v>
      </c>
      <c r="O768" s="95" t="s">
        <v>452</v>
      </c>
      <c r="P768" s="131" t="s">
        <v>1796</v>
      </c>
      <c r="Q768" s="381"/>
      <c r="R768" s="381"/>
      <c r="S768" s="381"/>
    </row>
    <row r="769" spans="1:19" ht="35.15" customHeight="1" x14ac:dyDescent="0.25">
      <c r="A769" s="389">
        <f>IF(B769="","",ROW()-ROW($A$3)+'Diário 1º PA'!$P$1)</f>
        <v>1039</v>
      </c>
      <c r="B769" s="151">
        <v>45362</v>
      </c>
      <c r="C769" s="390">
        <v>45323</v>
      </c>
      <c r="D769" s="98" t="s">
        <v>94</v>
      </c>
      <c r="E769" s="391" t="s">
        <v>207</v>
      </c>
      <c r="F769" s="174">
        <v>581.88</v>
      </c>
      <c r="G769" s="363" t="s">
        <v>1794</v>
      </c>
      <c r="H769" s="98" t="s">
        <v>127</v>
      </c>
      <c r="I769" s="95" t="s">
        <v>1795</v>
      </c>
      <c r="J769" s="131" t="s">
        <v>1796</v>
      </c>
      <c r="K769" s="131" t="s">
        <v>1540</v>
      </c>
      <c r="L769" s="132" t="s">
        <v>1081</v>
      </c>
      <c r="M769" s="131">
        <v>610861</v>
      </c>
      <c r="N769" s="134">
        <v>45361</v>
      </c>
      <c r="O769" s="95" t="s">
        <v>452</v>
      </c>
      <c r="P769" s="131" t="s">
        <v>1796</v>
      </c>
      <c r="Q769" s="381"/>
      <c r="R769" s="381"/>
      <c r="S769" s="381"/>
    </row>
    <row r="770" spans="1:19" ht="35.15" customHeight="1" x14ac:dyDescent="0.25">
      <c r="A770" s="389">
        <f>IF(B770="","",ROW()-ROW($A$3)+'Diário 1º PA'!$P$1)</f>
        <v>1040</v>
      </c>
      <c r="B770" s="151">
        <v>45362</v>
      </c>
      <c r="C770" s="390">
        <v>45323</v>
      </c>
      <c r="D770" s="98" t="s">
        <v>94</v>
      </c>
      <c r="E770" s="391" t="s">
        <v>207</v>
      </c>
      <c r="F770" s="174">
        <v>315</v>
      </c>
      <c r="G770" s="363" t="s">
        <v>1794</v>
      </c>
      <c r="H770" s="98" t="s">
        <v>125</v>
      </c>
      <c r="I770" s="95" t="s">
        <v>1795</v>
      </c>
      <c r="J770" s="131" t="s">
        <v>1796</v>
      </c>
      <c r="K770" s="131" t="s">
        <v>1540</v>
      </c>
      <c r="L770" s="132" t="s">
        <v>1081</v>
      </c>
      <c r="M770" s="131">
        <v>610862</v>
      </c>
      <c r="N770" s="134">
        <v>45361</v>
      </c>
      <c r="O770" s="95" t="s">
        <v>452</v>
      </c>
      <c r="P770" s="131" t="s">
        <v>1796</v>
      </c>
      <c r="Q770" s="381"/>
      <c r="R770" s="381"/>
      <c r="S770" s="381"/>
    </row>
    <row r="771" spans="1:19" ht="35.15" customHeight="1" x14ac:dyDescent="0.25">
      <c r="A771" s="389">
        <f>IF(B771="","",ROW()-ROW($A$3)+'Diário 1º PA'!$P$1)</f>
        <v>1041</v>
      </c>
      <c r="B771" s="151">
        <v>45362</v>
      </c>
      <c r="C771" s="390">
        <v>45323</v>
      </c>
      <c r="D771" s="98" t="s">
        <v>94</v>
      </c>
      <c r="E771" s="391" t="s">
        <v>207</v>
      </c>
      <c r="F771" s="174">
        <v>547.64</v>
      </c>
      <c r="G771" s="363" t="s">
        <v>1794</v>
      </c>
      <c r="H771" s="98" t="s">
        <v>129</v>
      </c>
      <c r="I771" s="95" t="s">
        <v>1795</v>
      </c>
      <c r="J771" s="131" t="s">
        <v>1796</v>
      </c>
      <c r="K771" s="131" t="s">
        <v>1540</v>
      </c>
      <c r="L771" s="132" t="s">
        <v>1081</v>
      </c>
      <c r="M771" s="131">
        <v>610972</v>
      </c>
      <c r="N771" s="134">
        <v>45361</v>
      </c>
      <c r="O771" s="95" t="s">
        <v>452</v>
      </c>
      <c r="P771" s="131" t="s">
        <v>1796</v>
      </c>
      <c r="Q771" s="381"/>
      <c r="R771" s="381"/>
      <c r="S771" s="381"/>
    </row>
    <row r="772" spans="1:19" ht="35.15" customHeight="1" x14ac:dyDescent="0.25">
      <c r="A772" s="389">
        <f>IF(B772="","",ROW()-ROW($A$3)+'Diário 1º PA'!$P$1)</f>
        <v>1042</v>
      </c>
      <c r="B772" s="151">
        <v>45362</v>
      </c>
      <c r="C772" s="390">
        <v>45323</v>
      </c>
      <c r="D772" s="98" t="s">
        <v>94</v>
      </c>
      <c r="E772" s="391" t="s">
        <v>207</v>
      </c>
      <c r="F772" s="174">
        <v>547.64</v>
      </c>
      <c r="G772" s="363" t="s">
        <v>1794</v>
      </c>
      <c r="H772" s="98" t="s">
        <v>118</v>
      </c>
      <c r="I772" s="95" t="s">
        <v>1795</v>
      </c>
      <c r="J772" s="131" t="s">
        <v>1796</v>
      </c>
      <c r="K772" s="131" t="s">
        <v>1540</v>
      </c>
      <c r="L772" s="132" t="s">
        <v>1081</v>
      </c>
      <c r="M772" s="131">
        <v>613927</v>
      </c>
      <c r="N772" s="134">
        <v>45361</v>
      </c>
      <c r="O772" s="95" t="s">
        <v>452</v>
      </c>
      <c r="P772" s="131" t="s">
        <v>1796</v>
      </c>
      <c r="Q772" s="381"/>
      <c r="R772" s="381"/>
      <c r="S772" s="381"/>
    </row>
    <row r="773" spans="1:19" ht="35.15" customHeight="1" x14ac:dyDescent="0.25">
      <c r="A773" s="389">
        <f>IF(B773="","",ROW()-ROW($A$3)+'Diário 1º PA'!$P$1)</f>
        <v>1043</v>
      </c>
      <c r="B773" s="151">
        <v>45362</v>
      </c>
      <c r="C773" s="390">
        <v>45323</v>
      </c>
      <c r="D773" s="98" t="s">
        <v>105</v>
      </c>
      <c r="E773" s="391" t="s">
        <v>343</v>
      </c>
      <c r="F773" s="174">
        <v>934.5</v>
      </c>
      <c r="G773" s="363" t="s">
        <v>1980</v>
      </c>
      <c r="H773" s="98" t="s">
        <v>126</v>
      </c>
      <c r="I773" s="95" t="s">
        <v>1981</v>
      </c>
      <c r="J773" s="131" t="s">
        <v>2292</v>
      </c>
      <c r="K773" s="131" t="s">
        <v>1540</v>
      </c>
      <c r="L773" s="132" t="s">
        <v>1081</v>
      </c>
      <c r="M773" s="131" t="s">
        <v>2293</v>
      </c>
      <c r="N773" s="134">
        <v>45361</v>
      </c>
      <c r="O773" s="95" t="s">
        <v>452</v>
      </c>
      <c r="P773" s="131" t="s">
        <v>2292</v>
      </c>
      <c r="Q773" s="381"/>
      <c r="R773" s="381"/>
      <c r="S773" s="381"/>
    </row>
    <row r="774" spans="1:19" ht="35.15" customHeight="1" x14ac:dyDescent="0.25">
      <c r="A774" s="389">
        <f>IF(B774="","",ROW()-ROW($A$3)+'Diário 1º PA'!$P$1)</f>
        <v>1044</v>
      </c>
      <c r="B774" s="151">
        <v>45362</v>
      </c>
      <c r="C774" s="390">
        <v>45323</v>
      </c>
      <c r="D774" s="98" t="s">
        <v>94</v>
      </c>
      <c r="E774" s="391" t="s">
        <v>211</v>
      </c>
      <c r="F774" s="174">
        <v>673.65</v>
      </c>
      <c r="G774" s="363" t="s">
        <v>1778</v>
      </c>
      <c r="H774" s="98" t="s">
        <v>122</v>
      </c>
      <c r="I774" s="95" t="s">
        <v>1779</v>
      </c>
      <c r="J774" s="131" t="s">
        <v>1780</v>
      </c>
      <c r="K774" s="131" t="s">
        <v>1540</v>
      </c>
      <c r="L774" s="132" t="s">
        <v>1081</v>
      </c>
      <c r="M774" s="131">
        <v>810091</v>
      </c>
      <c r="N774" s="134">
        <v>45361</v>
      </c>
      <c r="O774" s="95" t="s">
        <v>452</v>
      </c>
      <c r="P774" s="131" t="s">
        <v>1780</v>
      </c>
      <c r="Q774" s="381"/>
      <c r="R774" s="381"/>
      <c r="S774" s="381"/>
    </row>
    <row r="775" spans="1:19" ht="35.15" customHeight="1" x14ac:dyDescent="0.25">
      <c r="A775" s="389">
        <f>IF(B775="","",ROW()-ROW($A$3)+'Diário 1º PA'!$P$1)</f>
        <v>1045</v>
      </c>
      <c r="B775" s="151">
        <v>45362</v>
      </c>
      <c r="C775" s="390">
        <v>45323</v>
      </c>
      <c r="D775" s="98" t="s">
        <v>94</v>
      </c>
      <c r="E775" s="391" t="s">
        <v>211</v>
      </c>
      <c r="F775" s="174">
        <v>698.6</v>
      </c>
      <c r="G775" s="363" t="s">
        <v>1778</v>
      </c>
      <c r="H775" s="98" t="s">
        <v>123</v>
      </c>
      <c r="I775" s="95" t="s">
        <v>1779</v>
      </c>
      <c r="J775" s="131" t="s">
        <v>1780</v>
      </c>
      <c r="K775" s="131" t="s">
        <v>1540</v>
      </c>
      <c r="L775" s="132" t="s">
        <v>1081</v>
      </c>
      <c r="M775" s="131">
        <v>811741</v>
      </c>
      <c r="N775" s="134">
        <v>45361</v>
      </c>
      <c r="O775" s="95" t="s">
        <v>452</v>
      </c>
      <c r="P775" s="131" t="s">
        <v>1780</v>
      </c>
      <c r="Q775" s="381"/>
      <c r="R775" s="381"/>
      <c r="S775" s="381"/>
    </row>
    <row r="776" spans="1:19" ht="35.15" customHeight="1" x14ac:dyDescent="0.25">
      <c r="A776" s="389">
        <f>IF(B776="","",ROW()-ROW($A$3)+'Diário 1º PA'!$P$1)</f>
        <v>1046</v>
      </c>
      <c r="B776" s="151">
        <v>45362</v>
      </c>
      <c r="C776" s="390">
        <v>45323</v>
      </c>
      <c r="D776" s="98" t="s">
        <v>94</v>
      </c>
      <c r="E776" s="391" t="s">
        <v>211</v>
      </c>
      <c r="F776" s="174">
        <v>548.9</v>
      </c>
      <c r="G776" s="392" t="s">
        <v>1778</v>
      </c>
      <c r="H776" s="98" t="s">
        <v>124</v>
      </c>
      <c r="I776" s="95" t="s">
        <v>1779</v>
      </c>
      <c r="J776" s="131" t="s">
        <v>1780</v>
      </c>
      <c r="K776" s="131" t="s">
        <v>1540</v>
      </c>
      <c r="L776" s="132" t="s">
        <v>1081</v>
      </c>
      <c r="M776" s="131">
        <v>811847</v>
      </c>
      <c r="N776" s="134">
        <v>45361</v>
      </c>
      <c r="O776" s="95" t="s">
        <v>452</v>
      </c>
      <c r="P776" s="131" t="s">
        <v>1780</v>
      </c>
      <c r="Q776" s="381"/>
      <c r="R776" s="381"/>
      <c r="S776" s="381"/>
    </row>
    <row r="777" spans="1:19" ht="35.15" customHeight="1" x14ac:dyDescent="0.25">
      <c r="A777" s="389">
        <f>IF(B777="","",ROW()-ROW($A$3)+'Diário 1º PA'!$P$1)</f>
        <v>1047</v>
      </c>
      <c r="B777" s="151">
        <v>45362</v>
      </c>
      <c r="C777" s="390">
        <v>45323</v>
      </c>
      <c r="D777" s="98" t="s">
        <v>94</v>
      </c>
      <c r="E777" s="391" t="s">
        <v>203</v>
      </c>
      <c r="F777" s="174">
        <v>1310.4000000000001</v>
      </c>
      <c r="G777" s="392" t="s">
        <v>1778</v>
      </c>
      <c r="H777" s="98" t="s">
        <v>122</v>
      </c>
      <c r="I777" s="95" t="s">
        <v>1785</v>
      </c>
      <c r="J777" s="131" t="s">
        <v>1786</v>
      </c>
      <c r="K777" s="131" t="s">
        <v>1540</v>
      </c>
      <c r="L777" s="132" t="s">
        <v>1081</v>
      </c>
      <c r="M777" s="131">
        <v>29732</v>
      </c>
      <c r="N777" s="134">
        <v>45361</v>
      </c>
      <c r="O777" s="95" t="s">
        <v>452</v>
      </c>
      <c r="P777" s="131" t="s">
        <v>1786</v>
      </c>
      <c r="Q777" s="381"/>
      <c r="R777" s="381"/>
      <c r="S777" s="381"/>
    </row>
    <row r="778" spans="1:19" ht="35.15" customHeight="1" x14ac:dyDescent="0.25">
      <c r="A778" s="389">
        <f>IF(B778="","",ROW()-ROW($A$3)+'Diário 1º PA'!$P$1)</f>
        <v>1048</v>
      </c>
      <c r="B778" s="151">
        <v>45362</v>
      </c>
      <c r="C778" s="390">
        <v>45323</v>
      </c>
      <c r="D778" s="98" t="s">
        <v>94</v>
      </c>
      <c r="E778" s="391" t="s">
        <v>203</v>
      </c>
      <c r="F778" s="174">
        <v>54.7</v>
      </c>
      <c r="G778" s="392" t="s">
        <v>2291</v>
      </c>
      <c r="H778" s="98" t="s">
        <v>122</v>
      </c>
      <c r="I778" s="95" t="s">
        <v>1785</v>
      </c>
      <c r="J778" s="131" t="s">
        <v>1786</v>
      </c>
      <c r="K778" s="131" t="s">
        <v>1540</v>
      </c>
      <c r="L778" s="132" t="s">
        <v>1081</v>
      </c>
      <c r="M778" s="131">
        <v>29748</v>
      </c>
      <c r="N778" s="134">
        <v>45361</v>
      </c>
      <c r="O778" s="95" t="s">
        <v>452</v>
      </c>
      <c r="P778" s="131" t="s">
        <v>1786</v>
      </c>
      <c r="Q778" s="381"/>
      <c r="R778" s="381"/>
      <c r="S778" s="381"/>
    </row>
    <row r="779" spans="1:19" ht="35.15" customHeight="1" x14ac:dyDescent="0.25">
      <c r="A779" s="389">
        <f>IF(B779="","",ROW()-ROW($A$3)+'Diário 1º PA'!$P$1)</f>
        <v>1049</v>
      </c>
      <c r="B779" s="151">
        <v>45362</v>
      </c>
      <c r="C779" s="390">
        <v>45323</v>
      </c>
      <c r="D779" s="98" t="s">
        <v>94</v>
      </c>
      <c r="E779" s="391" t="s">
        <v>203</v>
      </c>
      <c r="F779" s="174">
        <v>754</v>
      </c>
      <c r="G779" s="392" t="s">
        <v>1778</v>
      </c>
      <c r="H779" s="98" t="s">
        <v>123</v>
      </c>
      <c r="I779" s="95" t="s">
        <v>1789</v>
      </c>
      <c r="J779" s="131" t="s">
        <v>1786</v>
      </c>
      <c r="K779" s="131" t="s">
        <v>1540</v>
      </c>
      <c r="L779" s="132" t="s">
        <v>1081</v>
      </c>
      <c r="M779" s="131">
        <v>17722</v>
      </c>
      <c r="N779" s="134">
        <v>45361</v>
      </c>
      <c r="O779" s="95" t="s">
        <v>452</v>
      </c>
      <c r="P779" s="131" t="s">
        <v>1786</v>
      </c>
      <c r="Q779" s="381"/>
      <c r="R779" s="381"/>
      <c r="S779" s="381"/>
    </row>
    <row r="780" spans="1:19" ht="35.15" customHeight="1" x14ac:dyDescent="0.25">
      <c r="A780" s="389">
        <f>IF(B780="","",ROW()-ROW($A$3)+'Diário 1º PA'!$P$1)</f>
        <v>1050</v>
      </c>
      <c r="B780" s="151">
        <v>45362</v>
      </c>
      <c r="C780" s="390">
        <v>45323</v>
      </c>
      <c r="D780" s="98" t="s">
        <v>94</v>
      </c>
      <c r="E780" s="391" t="s">
        <v>203</v>
      </c>
      <c r="F780" s="174">
        <v>638</v>
      </c>
      <c r="G780" s="363" t="s">
        <v>1778</v>
      </c>
      <c r="H780" s="98" t="s">
        <v>124</v>
      </c>
      <c r="I780" s="95" t="s">
        <v>1789</v>
      </c>
      <c r="J780" s="131" t="s">
        <v>1786</v>
      </c>
      <c r="K780" s="131" t="s">
        <v>1540</v>
      </c>
      <c r="L780" s="132" t="s">
        <v>1081</v>
      </c>
      <c r="M780" s="131">
        <v>17717</v>
      </c>
      <c r="N780" s="134">
        <v>45361</v>
      </c>
      <c r="O780" s="95" t="s">
        <v>452</v>
      </c>
      <c r="P780" s="131" t="s">
        <v>1786</v>
      </c>
      <c r="Q780" s="381"/>
      <c r="R780" s="381"/>
      <c r="S780" s="381"/>
    </row>
    <row r="781" spans="1:19" ht="35.15" customHeight="1" x14ac:dyDescent="0.25">
      <c r="A781" s="389">
        <f>IF(B781="","",ROW()-ROW($A$3)+'Diário 1º PA'!$P$1)</f>
        <v>1051</v>
      </c>
      <c r="B781" s="151">
        <v>45362</v>
      </c>
      <c r="C781" s="390">
        <v>45323</v>
      </c>
      <c r="D781" s="98" t="s">
        <v>94</v>
      </c>
      <c r="E781" s="391" t="s">
        <v>215</v>
      </c>
      <c r="F781" s="174">
        <v>494</v>
      </c>
      <c r="G781" s="363" t="s">
        <v>1793</v>
      </c>
      <c r="H781" s="98" t="s">
        <v>122</v>
      </c>
      <c r="I781" s="95" t="s">
        <v>1789</v>
      </c>
      <c r="J781" s="131" t="s">
        <v>1786</v>
      </c>
      <c r="K781" s="131" t="s">
        <v>1540</v>
      </c>
      <c r="L781" s="132" t="s">
        <v>1081</v>
      </c>
      <c r="M781" s="131">
        <v>14296</v>
      </c>
      <c r="N781" s="134">
        <v>45361</v>
      </c>
      <c r="O781" s="95" t="s">
        <v>452</v>
      </c>
      <c r="P781" s="131" t="s">
        <v>1786</v>
      </c>
      <c r="Q781" s="381"/>
      <c r="R781" s="381"/>
      <c r="S781" s="381"/>
    </row>
    <row r="782" spans="1:19" ht="35.15" customHeight="1" x14ac:dyDescent="0.25">
      <c r="A782" s="389">
        <f>IF(B782="","",ROW()-ROW($A$3)+'Diário 1º PA'!$P$1)</f>
        <v>1052</v>
      </c>
      <c r="B782" s="151">
        <v>45362</v>
      </c>
      <c r="C782" s="390">
        <v>45323</v>
      </c>
      <c r="D782" s="98" t="s">
        <v>94</v>
      </c>
      <c r="E782" s="391" t="s">
        <v>215</v>
      </c>
      <c r="F782" s="174">
        <v>494</v>
      </c>
      <c r="G782" s="363" t="s">
        <v>1793</v>
      </c>
      <c r="H782" s="98" t="s">
        <v>123</v>
      </c>
      <c r="I782" s="95" t="s">
        <v>1789</v>
      </c>
      <c r="J782" s="131" t="s">
        <v>1786</v>
      </c>
      <c r="K782" s="131" t="s">
        <v>1540</v>
      </c>
      <c r="L782" s="132" t="s">
        <v>1081</v>
      </c>
      <c r="M782" s="131">
        <v>14283</v>
      </c>
      <c r="N782" s="134">
        <v>45361</v>
      </c>
      <c r="O782" s="95" t="s">
        <v>452</v>
      </c>
      <c r="P782" s="131" t="s">
        <v>1786</v>
      </c>
      <c r="Q782" s="381"/>
      <c r="R782" s="381"/>
      <c r="S782" s="381"/>
    </row>
    <row r="783" spans="1:19" ht="35.15" customHeight="1" x14ac:dyDescent="0.25">
      <c r="A783" s="389">
        <f>IF(B783="","",ROW()-ROW($A$3)+'Diário 1º PA'!$P$1)</f>
        <v>1053</v>
      </c>
      <c r="B783" s="151">
        <v>45362</v>
      </c>
      <c r="C783" s="390">
        <v>45323</v>
      </c>
      <c r="D783" s="98" t="s">
        <v>94</v>
      </c>
      <c r="E783" s="391" t="s">
        <v>215</v>
      </c>
      <c r="F783" s="174">
        <v>418</v>
      </c>
      <c r="G783" s="392" t="s">
        <v>1793</v>
      </c>
      <c r="H783" s="98" t="s">
        <v>124</v>
      </c>
      <c r="I783" s="95" t="s">
        <v>1789</v>
      </c>
      <c r="J783" s="131" t="s">
        <v>1786</v>
      </c>
      <c r="K783" s="131" t="s">
        <v>1540</v>
      </c>
      <c r="L783" s="132" t="s">
        <v>1081</v>
      </c>
      <c r="M783" s="131">
        <v>14277</v>
      </c>
      <c r="N783" s="134">
        <v>45361</v>
      </c>
      <c r="O783" s="95" t="s">
        <v>452</v>
      </c>
      <c r="P783" s="131" t="s">
        <v>1786</v>
      </c>
      <c r="Q783" s="381"/>
      <c r="R783" s="381"/>
      <c r="S783" s="381"/>
    </row>
    <row r="784" spans="1:19" ht="35.15" customHeight="1" x14ac:dyDescent="0.25">
      <c r="A784" s="389">
        <f>IF(B784="","",ROW()-ROW($A$3)+'Diário 1º PA'!$P$1)</f>
        <v>1054</v>
      </c>
      <c r="B784" s="151">
        <v>45362</v>
      </c>
      <c r="C784" s="390">
        <v>45323</v>
      </c>
      <c r="D784" s="98" t="s">
        <v>94</v>
      </c>
      <c r="E784" s="391" t="s">
        <v>205</v>
      </c>
      <c r="F784" s="174">
        <v>273.24</v>
      </c>
      <c r="G784" s="392" t="s">
        <v>1778</v>
      </c>
      <c r="H784" s="98" t="s">
        <v>122</v>
      </c>
      <c r="I784" s="95" t="s">
        <v>1779</v>
      </c>
      <c r="J784" s="131" t="s">
        <v>1780</v>
      </c>
      <c r="K784" s="131" t="s">
        <v>1540</v>
      </c>
      <c r="L784" s="132" t="s">
        <v>1081</v>
      </c>
      <c r="M784" s="131">
        <v>821516</v>
      </c>
      <c r="N784" s="134">
        <v>45361</v>
      </c>
      <c r="O784" s="95" t="s">
        <v>452</v>
      </c>
      <c r="P784" s="131" t="s">
        <v>1780</v>
      </c>
      <c r="Q784" s="381"/>
      <c r="R784" s="381"/>
      <c r="S784" s="381"/>
    </row>
    <row r="785" spans="1:19" ht="35.15" customHeight="1" x14ac:dyDescent="0.25">
      <c r="A785" s="389">
        <f>IF(B785="","",ROW()-ROW($A$3)+'Diário 1º PA'!$P$1)</f>
        <v>1055</v>
      </c>
      <c r="B785" s="151">
        <v>45362</v>
      </c>
      <c r="C785" s="390">
        <v>45323</v>
      </c>
      <c r="D785" s="98" t="s">
        <v>94</v>
      </c>
      <c r="E785" s="391" t="s">
        <v>205</v>
      </c>
      <c r="F785" s="174">
        <v>222.64</v>
      </c>
      <c r="G785" s="363" t="s">
        <v>1778</v>
      </c>
      <c r="H785" s="98" t="s">
        <v>124</v>
      </c>
      <c r="I785" s="95" t="s">
        <v>1779</v>
      </c>
      <c r="J785" s="131" t="s">
        <v>1780</v>
      </c>
      <c r="K785" s="131" t="s">
        <v>1540</v>
      </c>
      <c r="L785" s="132" t="s">
        <v>1081</v>
      </c>
      <c r="M785" s="131">
        <v>822728</v>
      </c>
      <c r="N785" s="134">
        <v>45361</v>
      </c>
      <c r="O785" s="95" t="s">
        <v>452</v>
      </c>
      <c r="P785" s="131" t="s">
        <v>1780</v>
      </c>
      <c r="Q785" s="381"/>
      <c r="R785" s="381"/>
      <c r="S785" s="381"/>
    </row>
    <row r="786" spans="1:19" ht="35.15" customHeight="1" x14ac:dyDescent="0.25">
      <c r="A786" s="389">
        <f>IF(B786="","",ROW()-ROW($A$3)+'Diário 1º PA'!$P$1)</f>
        <v>1056</v>
      </c>
      <c r="B786" s="151">
        <v>45362</v>
      </c>
      <c r="C786" s="390">
        <v>45323</v>
      </c>
      <c r="D786" s="98" t="s">
        <v>94</v>
      </c>
      <c r="E786" s="391" t="s">
        <v>207</v>
      </c>
      <c r="F786" s="174">
        <v>598.99</v>
      </c>
      <c r="G786" s="363" t="s">
        <v>1794</v>
      </c>
      <c r="H786" s="98" t="s">
        <v>123</v>
      </c>
      <c r="I786" s="95" t="s">
        <v>1795</v>
      </c>
      <c r="J786" s="131" t="s">
        <v>1796</v>
      </c>
      <c r="K786" s="131" t="s">
        <v>1540</v>
      </c>
      <c r="L786" s="132" t="s">
        <v>1081</v>
      </c>
      <c r="M786" s="131">
        <v>611968</v>
      </c>
      <c r="N786" s="134">
        <v>45361</v>
      </c>
      <c r="O786" s="95" t="s">
        <v>452</v>
      </c>
      <c r="P786" s="131" t="s">
        <v>1796</v>
      </c>
      <c r="Q786" s="381"/>
      <c r="R786" s="381"/>
      <c r="S786" s="381"/>
    </row>
    <row r="787" spans="1:19" ht="35.15" customHeight="1" x14ac:dyDescent="0.25">
      <c r="A787" s="389">
        <f>IF(B787="","",ROW()-ROW($A$3)+'Diário 1º PA'!$P$1)</f>
        <v>1057</v>
      </c>
      <c r="B787" s="151">
        <v>45362</v>
      </c>
      <c r="C787" s="390">
        <v>45323</v>
      </c>
      <c r="D787" s="98" t="s">
        <v>94</v>
      </c>
      <c r="E787" s="391" t="s">
        <v>207</v>
      </c>
      <c r="F787" s="174">
        <v>581.88</v>
      </c>
      <c r="G787" s="363" t="s">
        <v>1794</v>
      </c>
      <c r="H787" s="98" t="s">
        <v>124</v>
      </c>
      <c r="I787" s="95" t="s">
        <v>1795</v>
      </c>
      <c r="J787" s="131" t="s">
        <v>1796</v>
      </c>
      <c r="K787" s="131" t="s">
        <v>1540</v>
      </c>
      <c r="L787" s="132" t="s">
        <v>1081</v>
      </c>
      <c r="M787" s="131">
        <v>611979</v>
      </c>
      <c r="N787" s="134">
        <v>45361</v>
      </c>
      <c r="O787" s="95" t="s">
        <v>452</v>
      </c>
      <c r="P787" s="131" t="s">
        <v>1796</v>
      </c>
      <c r="Q787" s="381"/>
      <c r="R787" s="381"/>
      <c r="S787" s="381"/>
    </row>
    <row r="788" spans="1:19" ht="35.15" customHeight="1" x14ac:dyDescent="0.25">
      <c r="A788" s="389">
        <f>IF(B788="","",ROW()-ROW($A$3)+'Diário 1º PA'!$P$1)</f>
        <v>1058</v>
      </c>
      <c r="B788" s="151">
        <v>45362</v>
      </c>
      <c r="C788" s="390">
        <v>45323</v>
      </c>
      <c r="D788" s="98" t="s">
        <v>105</v>
      </c>
      <c r="E788" s="391" t="s">
        <v>265</v>
      </c>
      <c r="F788" s="174">
        <v>275</v>
      </c>
      <c r="G788" s="363" t="s">
        <v>1811</v>
      </c>
      <c r="H788" s="98" t="s">
        <v>122</v>
      </c>
      <c r="I788" s="95" t="s">
        <v>1812</v>
      </c>
      <c r="J788" s="131" t="s">
        <v>1517</v>
      </c>
      <c r="K788" s="131" t="s">
        <v>1540</v>
      </c>
      <c r="L788" s="132" t="s">
        <v>1081</v>
      </c>
      <c r="M788" s="131">
        <v>97</v>
      </c>
      <c r="N788" s="134">
        <v>45362</v>
      </c>
      <c r="O788" s="95" t="s">
        <v>452</v>
      </c>
      <c r="P788" s="131" t="s">
        <v>1517</v>
      </c>
      <c r="Q788" s="381"/>
      <c r="R788" s="381"/>
      <c r="S788" s="381"/>
    </row>
    <row r="789" spans="1:19" ht="35.15" customHeight="1" x14ac:dyDescent="0.25">
      <c r="A789" s="389">
        <f>IF(B789="","",ROW()-ROW($A$3)+'Diário 1º PA'!$P$1)</f>
        <v>1059</v>
      </c>
      <c r="B789" s="151">
        <v>45362</v>
      </c>
      <c r="C789" s="390">
        <v>45323</v>
      </c>
      <c r="D789" s="98" t="s">
        <v>105</v>
      </c>
      <c r="E789" s="391" t="s">
        <v>235</v>
      </c>
      <c r="F789" s="174">
        <v>129.9</v>
      </c>
      <c r="G789" s="363" t="s">
        <v>2009</v>
      </c>
      <c r="H789" s="98" t="s">
        <v>124</v>
      </c>
      <c r="I789" s="95" t="s">
        <v>1777</v>
      </c>
      <c r="J789" s="131" t="s">
        <v>1217</v>
      </c>
      <c r="K789" s="131" t="s">
        <v>1540</v>
      </c>
      <c r="L789" s="132" t="s">
        <v>1081</v>
      </c>
      <c r="M789" s="131">
        <v>1034396</v>
      </c>
      <c r="N789" s="134">
        <v>45361</v>
      </c>
      <c r="O789" s="95" t="s">
        <v>452</v>
      </c>
      <c r="P789" s="131" t="s">
        <v>1217</v>
      </c>
      <c r="Q789" s="381"/>
      <c r="R789" s="381"/>
      <c r="S789" s="381"/>
    </row>
    <row r="790" spans="1:19" ht="35.15" customHeight="1" x14ac:dyDescent="0.25">
      <c r="A790" s="389">
        <f>IF(B790="","",ROW()-ROW($A$3)+'Diário 1º PA'!$P$1)</f>
        <v>1060</v>
      </c>
      <c r="B790" s="151">
        <v>45362</v>
      </c>
      <c r="C790" s="393">
        <v>45323</v>
      </c>
      <c r="D790" s="95" t="s">
        <v>105</v>
      </c>
      <c r="E790" s="391" t="s">
        <v>325</v>
      </c>
      <c r="F790" s="174">
        <v>459.18</v>
      </c>
      <c r="G790" s="392" t="s">
        <v>2287</v>
      </c>
      <c r="H790" s="98" t="s">
        <v>137</v>
      </c>
      <c r="I790" s="95" t="s">
        <v>1385</v>
      </c>
      <c r="J790" s="131" t="s">
        <v>1205</v>
      </c>
      <c r="K790" s="131" t="s">
        <v>1540</v>
      </c>
      <c r="L790" s="132" t="s">
        <v>1081</v>
      </c>
      <c r="M790" s="131" t="s">
        <v>2294</v>
      </c>
      <c r="N790" s="134">
        <v>45361</v>
      </c>
      <c r="O790" s="95" t="s">
        <v>452</v>
      </c>
      <c r="P790" s="131" t="s">
        <v>1205</v>
      </c>
      <c r="Q790" s="381"/>
      <c r="R790" s="381"/>
      <c r="S790" s="381"/>
    </row>
    <row r="791" spans="1:19" ht="35.15" customHeight="1" x14ac:dyDescent="0.25">
      <c r="A791" s="389">
        <f>IF(B791="","",ROW()-ROW($A$3)+'Diário 1º PA'!$P$1)</f>
        <v>1061</v>
      </c>
      <c r="B791" s="151">
        <v>45362</v>
      </c>
      <c r="C791" s="390">
        <v>45323</v>
      </c>
      <c r="D791" s="98" t="s">
        <v>94</v>
      </c>
      <c r="E791" s="391" t="s">
        <v>203</v>
      </c>
      <c r="F791" s="174">
        <v>29</v>
      </c>
      <c r="G791" s="98" t="s">
        <v>1778</v>
      </c>
      <c r="H791" s="98" t="s">
        <v>134</v>
      </c>
      <c r="I791" s="95" t="s">
        <v>1789</v>
      </c>
      <c r="J791" s="131" t="s">
        <v>1786</v>
      </c>
      <c r="K791" s="131" t="s">
        <v>1540</v>
      </c>
      <c r="L791" s="132" t="s">
        <v>1081</v>
      </c>
      <c r="M791" s="131">
        <v>17721</v>
      </c>
      <c r="N791" s="134">
        <v>45361</v>
      </c>
      <c r="O791" s="95" t="s">
        <v>452</v>
      </c>
      <c r="P791" s="131" t="s">
        <v>1786</v>
      </c>
      <c r="Q791" s="381"/>
      <c r="R791" s="381"/>
      <c r="S791" s="381"/>
    </row>
    <row r="792" spans="1:19" ht="35.15" customHeight="1" x14ac:dyDescent="0.25">
      <c r="A792" s="389">
        <f>IF(B792="","",ROW()-ROW($A$3)+'Diário 1º PA'!$P$1)</f>
        <v>1062</v>
      </c>
      <c r="B792" s="151">
        <v>45362</v>
      </c>
      <c r="C792" s="390">
        <v>45323</v>
      </c>
      <c r="D792" s="98" t="s">
        <v>105</v>
      </c>
      <c r="E792" s="391" t="s">
        <v>219</v>
      </c>
      <c r="F792" s="174">
        <v>4643.03</v>
      </c>
      <c r="G792" s="363" t="s">
        <v>1596</v>
      </c>
      <c r="H792" s="98" t="s">
        <v>125</v>
      </c>
      <c r="I792" s="95" t="s">
        <v>1781</v>
      </c>
      <c r="J792" s="131" t="s">
        <v>1210</v>
      </c>
      <c r="K792" s="131" t="s">
        <v>1540</v>
      </c>
      <c r="L792" s="132" t="s">
        <v>1081</v>
      </c>
      <c r="M792" s="131">
        <v>24373</v>
      </c>
      <c r="N792" s="134">
        <v>45361</v>
      </c>
      <c r="O792" s="95" t="s">
        <v>452</v>
      </c>
      <c r="P792" s="131" t="s">
        <v>1210</v>
      </c>
      <c r="Q792" s="381"/>
      <c r="R792" s="381"/>
      <c r="S792" s="381"/>
    </row>
    <row r="793" spans="1:19" ht="35.15" customHeight="1" x14ac:dyDescent="0.25">
      <c r="A793" s="389">
        <f>IF(B793="","",ROW()-ROW($A$3)+'Diário 1º PA'!$P$1)</f>
        <v>1063</v>
      </c>
      <c r="B793" s="151">
        <v>45362</v>
      </c>
      <c r="C793" s="390">
        <v>45352</v>
      </c>
      <c r="D793" s="98" t="s">
        <v>105</v>
      </c>
      <c r="E793" s="391" t="s">
        <v>2295</v>
      </c>
      <c r="F793" s="174">
        <v>524.57000000000005</v>
      </c>
      <c r="G793" s="363" t="s">
        <v>2296</v>
      </c>
      <c r="H793" s="98" t="s">
        <v>125</v>
      </c>
      <c r="I793" s="95" t="s">
        <v>1450</v>
      </c>
      <c r="J793" s="131" t="s">
        <v>1091</v>
      </c>
      <c r="K793" s="131" t="s">
        <v>1540</v>
      </c>
      <c r="L793" s="132" t="s">
        <v>1081</v>
      </c>
      <c r="M793" s="131">
        <v>82947034</v>
      </c>
      <c r="N793" s="134">
        <v>45362</v>
      </c>
      <c r="O793" s="95" t="s">
        <v>452</v>
      </c>
      <c r="P793" s="131" t="s">
        <v>1091</v>
      </c>
      <c r="Q793" s="381"/>
      <c r="R793" s="381"/>
      <c r="S793" s="381"/>
    </row>
    <row r="794" spans="1:19" ht="35.15" customHeight="1" x14ac:dyDescent="0.25">
      <c r="A794" s="389">
        <f>IF(B794="","",ROW()-ROW($A$3)+'Diário 1º PA'!$P$1)</f>
        <v>1064</v>
      </c>
      <c r="B794" s="151">
        <v>45362</v>
      </c>
      <c r="C794" s="390">
        <v>45323</v>
      </c>
      <c r="D794" s="98" t="s">
        <v>105</v>
      </c>
      <c r="E794" s="391" t="s">
        <v>279</v>
      </c>
      <c r="F794" s="174">
        <v>1732.89</v>
      </c>
      <c r="G794" s="363" t="s">
        <v>1782</v>
      </c>
      <c r="H794" s="98" t="s">
        <v>117</v>
      </c>
      <c r="I794" s="95" t="s">
        <v>2297</v>
      </c>
      <c r="J794" s="131" t="s">
        <v>1784</v>
      </c>
      <c r="K794" s="131" t="s">
        <v>1540</v>
      </c>
      <c r="L794" s="132" t="s">
        <v>1081</v>
      </c>
      <c r="M794" s="131">
        <v>1970347</v>
      </c>
      <c r="N794" s="134">
        <v>45362</v>
      </c>
      <c r="O794" s="95" t="s">
        <v>452</v>
      </c>
      <c r="P794" s="131" t="s">
        <v>1784</v>
      </c>
      <c r="Q794" s="381"/>
      <c r="R794" s="381"/>
      <c r="S794" s="381"/>
    </row>
    <row r="795" spans="1:19" ht="35.15" customHeight="1" x14ac:dyDescent="0.25">
      <c r="A795" s="389">
        <f>IF(B795="","",ROW()-ROW($A$3)+'Diário 1º PA'!$P$1)</f>
        <v>1065</v>
      </c>
      <c r="B795" s="151">
        <v>45362</v>
      </c>
      <c r="C795" s="390">
        <v>45323</v>
      </c>
      <c r="D795" s="98" t="s">
        <v>105</v>
      </c>
      <c r="E795" s="391" t="s">
        <v>279</v>
      </c>
      <c r="F795" s="174">
        <v>197.16</v>
      </c>
      <c r="G795" s="363" t="s">
        <v>1782</v>
      </c>
      <c r="H795" s="98" t="s">
        <v>117</v>
      </c>
      <c r="I795" s="95" t="s">
        <v>2297</v>
      </c>
      <c r="J795" s="131" t="s">
        <v>1784</v>
      </c>
      <c r="K795" s="131" t="s">
        <v>1540</v>
      </c>
      <c r="L795" s="132" t="s">
        <v>1081</v>
      </c>
      <c r="M795" s="131">
        <v>1967488</v>
      </c>
      <c r="N795" s="134">
        <v>45362</v>
      </c>
      <c r="O795" s="95" t="s">
        <v>452</v>
      </c>
      <c r="P795" s="131" t="s">
        <v>1784</v>
      </c>
      <c r="Q795" s="381"/>
      <c r="R795" s="381"/>
      <c r="S795" s="381"/>
    </row>
    <row r="796" spans="1:19" ht="35.15" customHeight="1" x14ac:dyDescent="0.25">
      <c r="A796" s="389">
        <f>IF(B796="","",ROW()-ROW($A$3)+'Diário 1º PA'!$P$1)</f>
        <v>1066</v>
      </c>
      <c r="B796" s="151">
        <v>45362</v>
      </c>
      <c r="C796" s="390">
        <v>45323</v>
      </c>
      <c r="D796" s="98" t="s">
        <v>105</v>
      </c>
      <c r="E796" s="391" t="s">
        <v>279</v>
      </c>
      <c r="F796" s="174">
        <v>86.7</v>
      </c>
      <c r="G796" s="392" t="s">
        <v>1782</v>
      </c>
      <c r="H796" s="98" t="s">
        <v>117</v>
      </c>
      <c r="I796" s="95" t="s">
        <v>2297</v>
      </c>
      <c r="J796" s="131" t="s">
        <v>1784</v>
      </c>
      <c r="K796" s="131" t="s">
        <v>1540</v>
      </c>
      <c r="L796" s="132" t="s">
        <v>1081</v>
      </c>
      <c r="M796" s="131">
        <v>1970194</v>
      </c>
      <c r="N796" s="134">
        <v>45362</v>
      </c>
      <c r="O796" s="95" t="s">
        <v>452</v>
      </c>
      <c r="P796" s="131" t="s">
        <v>1784</v>
      </c>
      <c r="Q796" s="381"/>
      <c r="R796" s="381"/>
      <c r="S796" s="381"/>
    </row>
    <row r="797" spans="1:19" ht="35.15" customHeight="1" x14ac:dyDescent="0.25">
      <c r="A797" s="389">
        <f>IF(B797="","",ROW()-ROW($A$3)+'Diário 1º PA'!$P$1)</f>
        <v>1067</v>
      </c>
      <c r="B797" s="151">
        <v>45362</v>
      </c>
      <c r="C797" s="390">
        <v>45352</v>
      </c>
      <c r="D797" s="98" t="s">
        <v>105</v>
      </c>
      <c r="E797" s="391" t="s">
        <v>341</v>
      </c>
      <c r="F797" s="174">
        <v>63.7</v>
      </c>
      <c r="G797" s="98" t="s">
        <v>1817</v>
      </c>
      <c r="H797" s="98" t="s">
        <v>118</v>
      </c>
      <c r="I797" s="95" t="s">
        <v>1818</v>
      </c>
      <c r="J797" s="131" t="s">
        <v>1819</v>
      </c>
      <c r="K797" s="131" t="s">
        <v>1558</v>
      </c>
      <c r="L797" s="132" t="s">
        <v>117</v>
      </c>
      <c r="M797" s="131" t="s">
        <v>117</v>
      </c>
      <c r="N797" s="134" t="s">
        <v>117</v>
      </c>
      <c r="O797" s="95" t="s">
        <v>452</v>
      </c>
      <c r="P797" s="131" t="s">
        <v>1819</v>
      </c>
      <c r="Q797" s="381"/>
      <c r="R797" s="381"/>
      <c r="S797" s="381"/>
    </row>
    <row r="798" spans="1:19" ht="35.15" customHeight="1" x14ac:dyDescent="0.25">
      <c r="A798" s="389">
        <f>IF(B798="","",ROW()-ROW($A$3)+'Diário 1º PA'!$P$1)</f>
        <v>1068</v>
      </c>
      <c r="B798" s="151">
        <v>45362</v>
      </c>
      <c r="C798" s="390">
        <v>45323</v>
      </c>
      <c r="D798" s="98" t="s">
        <v>105</v>
      </c>
      <c r="E798" s="391" t="s">
        <v>227</v>
      </c>
      <c r="F798" s="174">
        <v>2159.89</v>
      </c>
      <c r="G798" s="363" t="s">
        <v>1270</v>
      </c>
      <c r="H798" s="98" t="s">
        <v>123</v>
      </c>
      <c r="I798" s="95" t="s">
        <v>1635</v>
      </c>
      <c r="J798" s="131" t="s">
        <v>1414</v>
      </c>
      <c r="K798" s="131" t="s">
        <v>1540</v>
      </c>
      <c r="L798" s="132" t="s">
        <v>1081</v>
      </c>
      <c r="M798" s="131">
        <v>118212536</v>
      </c>
      <c r="N798" s="134">
        <v>45362</v>
      </c>
      <c r="O798" s="95" t="s">
        <v>452</v>
      </c>
      <c r="P798" s="131" t="s">
        <v>1414</v>
      </c>
      <c r="Q798" s="381"/>
      <c r="R798" s="381"/>
      <c r="S798" s="381"/>
    </row>
    <row r="799" spans="1:19" ht="35.15" customHeight="1" x14ac:dyDescent="0.25">
      <c r="A799" s="389">
        <f>IF(B799="","",ROW()-ROW($A$3)+'Diário 1º PA'!$P$1)</f>
        <v>1069</v>
      </c>
      <c r="B799" s="151">
        <v>45363</v>
      </c>
      <c r="C799" s="390">
        <v>45323</v>
      </c>
      <c r="D799" s="98" t="s">
        <v>105</v>
      </c>
      <c r="E799" s="391" t="s">
        <v>307</v>
      </c>
      <c r="F799" s="174">
        <v>1664.95</v>
      </c>
      <c r="G799" s="363" t="s">
        <v>2298</v>
      </c>
      <c r="H799" s="98" t="s">
        <v>121</v>
      </c>
      <c r="I799" s="95" t="s">
        <v>2299</v>
      </c>
      <c r="J799" s="131" t="s">
        <v>2300</v>
      </c>
      <c r="K799" s="131" t="s">
        <v>1072</v>
      </c>
      <c r="L799" s="132" t="s">
        <v>1534</v>
      </c>
      <c r="M799" s="131">
        <v>36902</v>
      </c>
      <c r="N799" s="134">
        <v>45359</v>
      </c>
      <c r="O799" s="95" t="s">
        <v>452</v>
      </c>
      <c r="P799" s="131" t="s">
        <v>2300</v>
      </c>
      <c r="Q799" s="381"/>
      <c r="R799" s="381"/>
      <c r="S799" s="381"/>
    </row>
    <row r="800" spans="1:19" ht="35.15" customHeight="1" x14ac:dyDescent="0.25">
      <c r="A800" s="389">
        <f>IF(B800="","",ROW()-ROW($A$3)+'Diário 1º PA'!$P$1)</f>
        <v>1070</v>
      </c>
      <c r="B800" s="151">
        <v>45363</v>
      </c>
      <c r="C800" s="393">
        <v>45352</v>
      </c>
      <c r="D800" s="95" t="s">
        <v>105</v>
      </c>
      <c r="E800" s="391" t="s">
        <v>345</v>
      </c>
      <c r="F800" s="174">
        <v>10346.969999999999</v>
      </c>
      <c r="G800" s="363" t="s">
        <v>2301</v>
      </c>
      <c r="H800" s="98" t="s">
        <v>128</v>
      </c>
      <c r="I800" s="95" t="s">
        <v>1952</v>
      </c>
      <c r="J800" s="131" t="s">
        <v>1953</v>
      </c>
      <c r="K800" s="131" t="s">
        <v>1072</v>
      </c>
      <c r="L800" s="132"/>
      <c r="M800" s="131">
        <v>20240000012</v>
      </c>
      <c r="N800" s="134">
        <v>45362</v>
      </c>
      <c r="O800" s="95" t="s">
        <v>452</v>
      </c>
      <c r="P800" s="131" t="s">
        <v>1953</v>
      </c>
      <c r="Q800" s="381"/>
      <c r="R800" s="381"/>
      <c r="S800" s="381"/>
    </row>
    <row r="801" spans="1:19" ht="35.15" customHeight="1" x14ac:dyDescent="0.25">
      <c r="A801" s="389">
        <f>IF(B801="","",ROW()-ROW($A$3)+'Diário 1º PA'!$P$1)</f>
        <v>1071</v>
      </c>
      <c r="B801" s="151">
        <v>45363</v>
      </c>
      <c r="C801" s="393">
        <v>45352</v>
      </c>
      <c r="D801" s="95" t="s">
        <v>105</v>
      </c>
      <c r="E801" s="391" t="s">
        <v>337</v>
      </c>
      <c r="F801" s="174">
        <v>89.86</v>
      </c>
      <c r="G801" s="363" t="s">
        <v>1185</v>
      </c>
      <c r="H801" s="98" t="s">
        <v>124</v>
      </c>
      <c r="I801" s="95" t="s">
        <v>2302</v>
      </c>
      <c r="J801" s="131" t="s">
        <v>1202</v>
      </c>
      <c r="K801" s="131" t="s">
        <v>1072</v>
      </c>
      <c r="L801" s="132" t="s">
        <v>1534</v>
      </c>
      <c r="M801" s="131">
        <v>23235</v>
      </c>
      <c r="N801" s="134">
        <v>45364</v>
      </c>
      <c r="O801" s="95" t="s">
        <v>452</v>
      </c>
      <c r="P801" s="131" t="s">
        <v>1202</v>
      </c>
      <c r="Q801" s="381"/>
      <c r="R801" s="381"/>
      <c r="S801" s="381"/>
    </row>
    <row r="802" spans="1:19" ht="35.15" customHeight="1" x14ac:dyDescent="0.25">
      <c r="A802" s="389">
        <f>IF(B802="","",ROW()-ROW($A$3)+'Diário 1º PA'!$P$1)</f>
        <v>1072</v>
      </c>
      <c r="B802" s="151">
        <v>45363</v>
      </c>
      <c r="C802" s="393">
        <v>45352</v>
      </c>
      <c r="D802" s="95" t="s">
        <v>105</v>
      </c>
      <c r="E802" s="391" t="s">
        <v>337</v>
      </c>
      <c r="F802" s="174">
        <v>282.48</v>
      </c>
      <c r="G802" s="363" t="s">
        <v>1185</v>
      </c>
      <c r="H802" s="98" t="s">
        <v>124</v>
      </c>
      <c r="I802" s="95" t="s">
        <v>2302</v>
      </c>
      <c r="J802" s="131" t="s">
        <v>1202</v>
      </c>
      <c r="K802" s="131" t="s">
        <v>1072</v>
      </c>
      <c r="L802" s="132" t="s">
        <v>1534</v>
      </c>
      <c r="M802" s="131">
        <v>23237</v>
      </c>
      <c r="N802" s="134">
        <v>45364</v>
      </c>
      <c r="O802" s="95" t="s">
        <v>452</v>
      </c>
      <c r="P802" s="131" t="s">
        <v>1202</v>
      </c>
      <c r="Q802" s="381"/>
      <c r="R802" s="381"/>
      <c r="S802" s="381"/>
    </row>
    <row r="803" spans="1:19" ht="35.15" customHeight="1" x14ac:dyDescent="0.25">
      <c r="A803" s="389">
        <f>IF(B803="","",ROW()-ROW($A$3)+'Diário 1º PA'!$P$1)</f>
        <v>1073</v>
      </c>
      <c r="B803" s="151">
        <v>45363</v>
      </c>
      <c r="C803" s="390">
        <v>45352</v>
      </c>
      <c r="D803" s="98" t="s">
        <v>105</v>
      </c>
      <c r="E803" s="391" t="s">
        <v>337</v>
      </c>
      <c r="F803" s="174">
        <v>117.03</v>
      </c>
      <c r="G803" s="363" t="s">
        <v>1185</v>
      </c>
      <c r="H803" s="98" t="s">
        <v>124</v>
      </c>
      <c r="I803" s="95" t="s">
        <v>2302</v>
      </c>
      <c r="J803" s="131" t="s">
        <v>1202</v>
      </c>
      <c r="K803" s="131" t="s">
        <v>1072</v>
      </c>
      <c r="L803" s="132" t="s">
        <v>1534</v>
      </c>
      <c r="M803" s="131">
        <v>23234</v>
      </c>
      <c r="N803" s="134">
        <v>45364</v>
      </c>
      <c r="O803" s="95" t="s">
        <v>452</v>
      </c>
      <c r="P803" s="131" t="s">
        <v>1202</v>
      </c>
      <c r="Q803" s="381"/>
      <c r="R803" s="381"/>
      <c r="S803" s="381"/>
    </row>
    <row r="804" spans="1:19" ht="35.15" customHeight="1" x14ac:dyDescent="0.25">
      <c r="A804" s="389">
        <f>IF(B804="","",ROW()-ROW($A$3)+'Diário 1º PA'!$P$1)</f>
        <v>1074</v>
      </c>
      <c r="B804" s="151">
        <v>45363</v>
      </c>
      <c r="C804" s="390">
        <v>45352</v>
      </c>
      <c r="D804" s="98" t="s">
        <v>105</v>
      </c>
      <c r="E804" s="391" t="s">
        <v>341</v>
      </c>
      <c r="F804" s="174">
        <v>840</v>
      </c>
      <c r="G804" s="95" t="s">
        <v>2271</v>
      </c>
      <c r="H804" s="98" t="s">
        <v>125</v>
      </c>
      <c r="I804" s="95" t="s">
        <v>2303</v>
      </c>
      <c r="J804" s="131" t="s">
        <v>2262</v>
      </c>
      <c r="K804" s="131" t="s">
        <v>1072</v>
      </c>
      <c r="L804" s="132"/>
      <c r="M804" s="131">
        <v>3</v>
      </c>
      <c r="N804" s="134">
        <v>45359</v>
      </c>
      <c r="O804" s="95" t="s">
        <v>452</v>
      </c>
      <c r="P804" s="131" t="s">
        <v>2262</v>
      </c>
      <c r="Q804" s="381"/>
      <c r="R804" s="381"/>
      <c r="S804" s="381"/>
    </row>
    <row r="805" spans="1:19" ht="35.15" customHeight="1" x14ac:dyDescent="0.25">
      <c r="A805" s="389">
        <f>IF(B805="","",ROW()-ROW($A$3)+'Diário 1º PA'!$P$1)</f>
        <v>1075</v>
      </c>
      <c r="B805" s="151">
        <v>45363</v>
      </c>
      <c r="C805" s="390">
        <v>45323</v>
      </c>
      <c r="D805" s="98" t="s">
        <v>105</v>
      </c>
      <c r="E805" s="391" t="s">
        <v>299</v>
      </c>
      <c r="F805" s="174">
        <v>33020.9</v>
      </c>
      <c r="G805" s="95" t="s">
        <v>1092</v>
      </c>
      <c r="H805" s="98" t="s">
        <v>127</v>
      </c>
      <c r="I805" s="95" t="s">
        <v>2304</v>
      </c>
      <c r="J805" s="131" t="s">
        <v>1571</v>
      </c>
      <c r="K805" s="131" t="s">
        <v>1540</v>
      </c>
      <c r="L805" s="132" t="s">
        <v>1081</v>
      </c>
      <c r="M805" s="131">
        <v>1</v>
      </c>
      <c r="N805" s="134">
        <v>45363</v>
      </c>
      <c r="O805" s="95" t="s">
        <v>452</v>
      </c>
      <c r="P805" s="131" t="s">
        <v>1571</v>
      </c>
      <c r="Q805" s="381"/>
      <c r="R805" s="381"/>
      <c r="S805" s="381"/>
    </row>
    <row r="806" spans="1:19" ht="35.15" customHeight="1" x14ac:dyDescent="0.25">
      <c r="A806" s="389">
        <f>IF(B806="","",ROW()-ROW($A$3)+'Diário 1º PA'!$P$1)</f>
        <v>1076</v>
      </c>
      <c r="B806" s="151">
        <v>45363</v>
      </c>
      <c r="C806" s="390">
        <v>45323</v>
      </c>
      <c r="D806" s="98" t="s">
        <v>105</v>
      </c>
      <c r="E806" s="391" t="s">
        <v>299</v>
      </c>
      <c r="F806" s="174">
        <v>4148</v>
      </c>
      <c r="G806" s="363" t="s">
        <v>1092</v>
      </c>
      <c r="H806" s="98" t="s">
        <v>118</v>
      </c>
      <c r="I806" s="95" t="s">
        <v>2304</v>
      </c>
      <c r="J806" s="131" t="s">
        <v>1571</v>
      </c>
      <c r="K806" s="131" t="s">
        <v>1540</v>
      </c>
      <c r="L806" s="132" t="s">
        <v>1081</v>
      </c>
      <c r="M806" s="131">
        <v>28</v>
      </c>
      <c r="N806" s="134">
        <v>45363</v>
      </c>
      <c r="O806" s="95" t="s">
        <v>452</v>
      </c>
      <c r="P806" s="131" t="s">
        <v>1571</v>
      </c>
      <c r="Q806" s="381"/>
      <c r="R806" s="381"/>
      <c r="S806" s="381"/>
    </row>
    <row r="807" spans="1:19" ht="35.15" customHeight="1" x14ac:dyDescent="0.25">
      <c r="A807" s="389">
        <f>IF(B807="","",ROW()-ROW($A$3)+'Diário 1º PA'!$P$1)</f>
        <v>1077</v>
      </c>
      <c r="B807" s="151">
        <v>45363</v>
      </c>
      <c r="C807" s="390">
        <v>45352</v>
      </c>
      <c r="D807" s="98" t="s">
        <v>105</v>
      </c>
      <c r="E807" s="391" t="s">
        <v>241</v>
      </c>
      <c r="F807" s="174">
        <v>356</v>
      </c>
      <c r="G807" s="363" t="s">
        <v>2305</v>
      </c>
      <c r="H807" s="98" t="s">
        <v>118</v>
      </c>
      <c r="I807" s="95" t="s">
        <v>2306</v>
      </c>
      <c r="J807" s="131" t="s">
        <v>1565</v>
      </c>
      <c r="K807" s="131" t="s">
        <v>1114</v>
      </c>
      <c r="L807" s="132" t="s">
        <v>1534</v>
      </c>
      <c r="M807" s="131" t="s">
        <v>117</v>
      </c>
      <c r="N807" s="134" t="s">
        <v>117</v>
      </c>
      <c r="O807" s="95" t="s">
        <v>452</v>
      </c>
      <c r="P807" s="131" t="s">
        <v>2307</v>
      </c>
      <c r="Q807" s="381"/>
      <c r="R807" s="381"/>
      <c r="S807" s="381"/>
    </row>
    <row r="808" spans="1:19" ht="35.15" customHeight="1" x14ac:dyDescent="0.25">
      <c r="A808" s="389">
        <f>IF(B808="","",ROW()-ROW($A$3)+'Diário 1º PA'!$P$1)</f>
        <v>1078</v>
      </c>
      <c r="B808" s="151">
        <v>45363</v>
      </c>
      <c r="C808" s="390">
        <v>45323</v>
      </c>
      <c r="D808" s="95" t="s">
        <v>105</v>
      </c>
      <c r="E808" s="391" t="s">
        <v>341</v>
      </c>
      <c r="F808" s="174">
        <v>2400</v>
      </c>
      <c r="G808" s="98" t="s">
        <v>2308</v>
      </c>
      <c r="H808" s="98" t="s">
        <v>117</v>
      </c>
      <c r="I808" s="95" t="s">
        <v>1675</v>
      </c>
      <c r="J808" s="131" t="s">
        <v>1676</v>
      </c>
      <c r="K808" s="131" t="s">
        <v>1114</v>
      </c>
      <c r="L808" s="132" t="s">
        <v>1534</v>
      </c>
      <c r="M808" s="131">
        <v>10</v>
      </c>
      <c r="N808" s="134">
        <v>45356</v>
      </c>
      <c r="O808" s="95" t="s">
        <v>452</v>
      </c>
      <c r="P808" s="131" t="s">
        <v>1676</v>
      </c>
      <c r="Q808" s="381"/>
      <c r="R808" s="381"/>
      <c r="S808" s="381"/>
    </row>
    <row r="809" spans="1:19" ht="35.15" customHeight="1" x14ac:dyDescent="0.25">
      <c r="A809" s="389">
        <f>IF(B809="","",ROW()-ROW($A$3)+'Diário 1º PA'!$P$1)</f>
        <v>1079</v>
      </c>
      <c r="B809" s="151">
        <v>45363</v>
      </c>
      <c r="C809" s="390">
        <v>45352</v>
      </c>
      <c r="D809" s="95" t="s">
        <v>105</v>
      </c>
      <c r="E809" s="391" t="s">
        <v>325</v>
      </c>
      <c r="F809" s="174">
        <v>136.91999999999999</v>
      </c>
      <c r="G809" s="98" t="s">
        <v>1542</v>
      </c>
      <c r="H809" s="98" t="s">
        <v>134</v>
      </c>
      <c r="I809" s="95" t="s">
        <v>1543</v>
      </c>
      <c r="J809" s="131" t="s">
        <v>1384</v>
      </c>
      <c r="K809" s="131" t="s">
        <v>1540</v>
      </c>
      <c r="L809" s="132" t="s">
        <v>1081</v>
      </c>
      <c r="M809" s="131">
        <v>4873</v>
      </c>
      <c r="N809" s="134">
        <v>45363</v>
      </c>
      <c r="O809" s="95" t="s">
        <v>452</v>
      </c>
      <c r="P809" s="131" t="s">
        <v>1384</v>
      </c>
      <c r="Q809" s="381"/>
      <c r="R809" s="381"/>
      <c r="S809" s="381"/>
    </row>
    <row r="810" spans="1:19" ht="35.15" customHeight="1" x14ac:dyDescent="0.25">
      <c r="A810" s="389">
        <f>IF(B810="","",ROW()-ROW($A$3)+'Diário 1º PA'!$P$1)</f>
        <v>1080</v>
      </c>
      <c r="B810" s="151">
        <v>45363</v>
      </c>
      <c r="C810" s="390">
        <v>45323</v>
      </c>
      <c r="D810" s="98" t="s">
        <v>105</v>
      </c>
      <c r="E810" s="391" t="s">
        <v>225</v>
      </c>
      <c r="F810" s="174">
        <v>120006.7</v>
      </c>
      <c r="G810" s="95" t="s">
        <v>2309</v>
      </c>
      <c r="H810" s="98" t="s">
        <v>2310</v>
      </c>
      <c r="I810" s="95" t="s">
        <v>1475</v>
      </c>
      <c r="J810" s="131" t="s">
        <v>1477</v>
      </c>
      <c r="K810" s="131" t="s">
        <v>1540</v>
      </c>
      <c r="L810" s="132" t="s">
        <v>1081</v>
      </c>
      <c r="M810" s="131" t="s">
        <v>2311</v>
      </c>
      <c r="N810" s="134">
        <v>45363</v>
      </c>
      <c r="O810" s="95" t="s">
        <v>452</v>
      </c>
      <c r="P810" s="131" t="s">
        <v>1477</v>
      </c>
      <c r="Q810" s="381"/>
      <c r="R810" s="381"/>
      <c r="S810" s="381"/>
    </row>
    <row r="811" spans="1:19" ht="35.15" customHeight="1" x14ac:dyDescent="0.25">
      <c r="A811" s="389">
        <f>IF(B811="","",ROW()-ROW($A$3)+'Diário 1º PA'!$P$1)</f>
        <v>1081</v>
      </c>
      <c r="B811" s="151">
        <v>45363</v>
      </c>
      <c r="C811" s="390">
        <v>45352</v>
      </c>
      <c r="D811" s="98" t="s">
        <v>105</v>
      </c>
      <c r="E811" s="391" t="s">
        <v>299</v>
      </c>
      <c r="F811" s="174">
        <v>3220.5</v>
      </c>
      <c r="G811" s="95" t="s">
        <v>2312</v>
      </c>
      <c r="H811" s="98" t="s">
        <v>130</v>
      </c>
      <c r="I811" s="95" t="s">
        <v>2240</v>
      </c>
      <c r="J811" s="131" t="s">
        <v>1571</v>
      </c>
      <c r="K811" s="131" t="s">
        <v>1540</v>
      </c>
      <c r="L811" s="132" t="s">
        <v>1081</v>
      </c>
      <c r="M811" s="131">
        <v>29</v>
      </c>
      <c r="N811" s="134">
        <v>45363</v>
      </c>
      <c r="O811" s="95" t="s">
        <v>452</v>
      </c>
      <c r="P811" s="131" t="s">
        <v>1571</v>
      </c>
      <c r="Q811" s="381"/>
      <c r="R811" s="381"/>
      <c r="S811" s="381"/>
    </row>
    <row r="812" spans="1:19" ht="35.15" customHeight="1" x14ac:dyDescent="0.25">
      <c r="A812" s="389">
        <f>IF(B812="","",ROW()-ROW($A$3)+'Diário 1º PA'!$P$1)</f>
        <v>1082</v>
      </c>
      <c r="B812" s="151">
        <v>45363</v>
      </c>
      <c r="C812" s="390">
        <v>45323</v>
      </c>
      <c r="D812" s="98" t="s">
        <v>105</v>
      </c>
      <c r="E812" s="391" t="s">
        <v>299</v>
      </c>
      <c r="F812" s="174">
        <v>2233</v>
      </c>
      <c r="G812" s="363" t="s">
        <v>1092</v>
      </c>
      <c r="H812" s="95" t="s">
        <v>130</v>
      </c>
      <c r="I812" s="95" t="s">
        <v>2240</v>
      </c>
      <c r="J812" s="131" t="s">
        <v>1571</v>
      </c>
      <c r="K812" s="131" t="s">
        <v>1540</v>
      </c>
      <c r="L812" s="132" t="s">
        <v>1081</v>
      </c>
      <c r="M812" s="131">
        <v>30</v>
      </c>
      <c r="N812" s="134">
        <v>45363</v>
      </c>
      <c r="O812" s="95" t="s">
        <v>452</v>
      </c>
      <c r="P812" s="131" t="s">
        <v>1571</v>
      </c>
      <c r="Q812" s="381"/>
      <c r="R812" s="381"/>
      <c r="S812" s="381"/>
    </row>
    <row r="813" spans="1:19" ht="35.15" customHeight="1" x14ac:dyDescent="0.25">
      <c r="A813" s="389">
        <f>IF(B813="","",ROW()-ROW($A$3)+'Diário 1º PA'!$P$1)</f>
        <v>1083</v>
      </c>
      <c r="B813" s="151">
        <v>45363</v>
      </c>
      <c r="C813" s="390">
        <v>45352</v>
      </c>
      <c r="D813" s="98" t="s">
        <v>105</v>
      </c>
      <c r="E813" s="391" t="s">
        <v>339</v>
      </c>
      <c r="F813" s="174">
        <v>450</v>
      </c>
      <c r="G813" s="363" t="s">
        <v>2313</v>
      </c>
      <c r="H813" s="98" t="s">
        <v>126</v>
      </c>
      <c r="I813" s="95" t="s">
        <v>2314</v>
      </c>
      <c r="J813" s="131" t="s">
        <v>1565</v>
      </c>
      <c r="K813" s="131" t="s">
        <v>1114</v>
      </c>
      <c r="L813" s="132" t="s">
        <v>1846</v>
      </c>
      <c r="M813" s="131" t="s">
        <v>117</v>
      </c>
      <c r="N813" s="134">
        <v>45362</v>
      </c>
      <c r="O813" s="95" t="s">
        <v>452</v>
      </c>
      <c r="P813" s="131" t="s">
        <v>2315</v>
      </c>
      <c r="Q813" s="381"/>
      <c r="R813" s="381"/>
      <c r="S813" s="381"/>
    </row>
    <row r="814" spans="1:19" ht="35.15" customHeight="1" x14ac:dyDescent="0.25">
      <c r="A814" s="389">
        <f>IF(B814="","",ROW()-ROW($A$3)+'Diário 1º PA'!$P$1)</f>
        <v>1084</v>
      </c>
      <c r="B814" s="151">
        <v>45363</v>
      </c>
      <c r="C814" s="393">
        <v>45352</v>
      </c>
      <c r="D814" s="95" t="s">
        <v>105</v>
      </c>
      <c r="E814" s="391" t="s">
        <v>339</v>
      </c>
      <c r="F814" s="174">
        <v>876</v>
      </c>
      <c r="G814" s="363" t="s">
        <v>2316</v>
      </c>
      <c r="H814" s="98" t="s">
        <v>126</v>
      </c>
      <c r="I814" s="95" t="s">
        <v>2317</v>
      </c>
      <c r="J814" s="131" t="s">
        <v>2318</v>
      </c>
      <c r="K814" s="131" t="s">
        <v>1114</v>
      </c>
      <c r="L814" s="132"/>
      <c r="M814" s="131">
        <v>16190</v>
      </c>
      <c r="N814" s="134">
        <v>45366</v>
      </c>
      <c r="O814" s="95" t="s">
        <v>452</v>
      </c>
      <c r="P814" s="131" t="s">
        <v>2318</v>
      </c>
      <c r="Q814" s="381"/>
      <c r="R814" s="381"/>
      <c r="S814" s="381"/>
    </row>
    <row r="815" spans="1:19" ht="35.15" customHeight="1" x14ac:dyDescent="0.25">
      <c r="A815" s="389">
        <f>IF(B815="","",ROW()-ROW($A$3)+'Diário 1º PA'!$P$1)</f>
        <v>1085</v>
      </c>
      <c r="B815" s="151">
        <v>45364</v>
      </c>
      <c r="C815" s="393">
        <v>45352</v>
      </c>
      <c r="D815" s="95" t="s">
        <v>105</v>
      </c>
      <c r="E815" s="391" t="s">
        <v>337</v>
      </c>
      <c r="F815" s="174">
        <v>141.24</v>
      </c>
      <c r="G815" s="363" t="s">
        <v>1185</v>
      </c>
      <c r="H815" s="98" t="s">
        <v>124</v>
      </c>
      <c r="I815" s="95" t="s">
        <v>2302</v>
      </c>
      <c r="J815" s="131" t="s">
        <v>1202</v>
      </c>
      <c r="K815" s="131" t="s">
        <v>1072</v>
      </c>
      <c r="L815" s="132" t="s">
        <v>1534</v>
      </c>
      <c r="M815" s="131">
        <v>23236</v>
      </c>
      <c r="N815" s="134">
        <v>45364</v>
      </c>
      <c r="O815" s="95" t="s">
        <v>452</v>
      </c>
      <c r="P815" s="131" t="s">
        <v>1202</v>
      </c>
      <c r="Q815" s="381"/>
      <c r="R815" s="381"/>
      <c r="S815" s="381"/>
    </row>
    <row r="816" spans="1:19" ht="35.15" customHeight="1" x14ac:dyDescent="0.25">
      <c r="A816" s="389">
        <f>IF(B816="","",ROW()-ROW($A$3)+'Diário 1º PA'!$P$1)</f>
        <v>1086</v>
      </c>
      <c r="B816" s="151">
        <v>45364</v>
      </c>
      <c r="C816" s="390">
        <v>45352</v>
      </c>
      <c r="D816" s="98" t="s">
        <v>105</v>
      </c>
      <c r="E816" s="391" t="s">
        <v>337</v>
      </c>
      <c r="F816" s="174">
        <v>141.24</v>
      </c>
      <c r="G816" s="363" t="s">
        <v>1185</v>
      </c>
      <c r="H816" s="98" t="s">
        <v>124</v>
      </c>
      <c r="I816" s="95" t="s">
        <v>2302</v>
      </c>
      <c r="J816" s="131" t="s">
        <v>1202</v>
      </c>
      <c r="K816" s="131" t="s">
        <v>1072</v>
      </c>
      <c r="L816" s="132" t="s">
        <v>1534</v>
      </c>
      <c r="M816" s="131">
        <v>23238</v>
      </c>
      <c r="N816" s="134">
        <v>45364</v>
      </c>
      <c r="O816" s="95" t="s">
        <v>452</v>
      </c>
      <c r="P816" s="131" t="s">
        <v>1202</v>
      </c>
      <c r="Q816" s="381"/>
      <c r="R816" s="381"/>
      <c r="S816" s="381"/>
    </row>
    <row r="817" spans="1:19" ht="35.15" customHeight="1" x14ac:dyDescent="0.25">
      <c r="A817" s="389">
        <f>IF(B817="","",ROW()-ROW($A$3)+'Diário 1º PA'!$P$1)</f>
        <v>1087</v>
      </c>
      <c r="B817" s="151">
        <v>45364</v>
      </c>
      <c r="C817" s="390">
        <v>45352</v>
      </c>
      <c r="D817" s="98" t="s">
        <v>105</v>
      </c>
      <c r="E817" s="391" t="s">
        <v>359</v>
      </c>
      <c r="F817" s="174">
        <v>58.68</v>
      </c>
      <c r="G817" s="363" t="s">
        <v>2319</v>
      </c>
      <c r="H817" s="98" t="s">
        <v>124</v>
      </c>
      <c r="I817" s="95" t="s">
        <v>1472</v>
      </c>
      <c r="J817" s="131" t="s">
        <v>1473</v>
      </c>
      <c r="K817" s="131" t="s">
        <v>1072</v>
      </c>
      <c r="L817" s="132"/>
      <c r="M817" s="131">
        <v>120575</v>
      </c>
      <c r="N817" s="134">
        <v>45364</v>
      </c>
      <c r="O817" s="95" t="s">
        <v>452</v>
      </c>
      <c r="P817" s="131" t="s">
        <v>1473</v>
      </c>
      <c r="Q817" s="381"/>
      <c r="R817" s="381"/>
      <c r="S817" s="381"/>
    </row>
    <row r="818" spans="1:19" ht="35.15" customHeight="1" x14ac:dyDescent="0.25">
      <c r="A818" s="389">
        <f>IF(B818="","",ROW()-ROW($A$3)+'Diário 1º PA'!$P$1)</f>
        <v>1088</v>
      </c>
      <c r="B818" s="151">
        <v>45364</v>
      </c>
      <c r="C818" s="390">
        <v>45352</v>
      </c>
      <c r="D818" s="98" t="s">
        <v>94</v>
      </c>
      <c r="E818" s="391" t="s">
        <v>192</v>
      </c>
      <c r="F818" s="174">
        <v>-1460.37</v>
      </c>
      <c r="G818" s="363" t="s">
        <v>2320</v>
      </c>
      <c r="H818" s="98" t="s">
        <v>117</v>
      </c>
      <c r="I818" s="95" t="s">
        <v>117</v>
      </c>
      <c r="J818" s="131" t="s">
        <v>79</v>
      </c>
      <c r="K818" s="131" t="s">
        <v>117</v>
      </c>
      <c r="L818" s="132" t="s">
        <v>117</v>
      </c>
      <c r="M818" s="131" t="s">
        <v>117</v>
      </c>
      <c r="N818" s="134" t="s">
        <v>117</v>
      </c>
      <c r="O818" s="95" t="s">
        <v>452</v>
      </c>
      <c r="P818" s="131" t="s">
        <v>79</v>
      </c>
      <c r="Q818" s="381"/>
      <c r="R818" s="381"/>
      <c r="S818" s="381"/>
    </row>
    <row r="819" spans="1:19" ht="35.15" customHeight="1" x14ac:dyDescent="0.25">
      <c r="A819" s="389">
        <f>IF(B819="","",ROW()-ROW($A$3)+'Diário 1º PA'!$P$1)</f>
        <v>1089</v>
      </c>
      <c r="B819" s="151">
        <v>45364</v>
      </c>
      <c r="C819" s="390">
        <v>45352</v>
      </c>
      <c r="D819" s="98" t="s">
        <v>94</v>
      </c>
      <c r="E819" s="391" t="s">
        <v>166</v>
      </c>
      <c r="F819" s="174">
        <v>1460.37</v>
      </c>
      <c r="G819" s="363" t="s">
        <v>2321</v>
      </c>
      <c r="H819" s="98" t="s">
        <v>117</v>
      </c>
      <c r="I819" s="95" t="s">
        <v>117</v>
      </c>
      <c r="J819" s="131" t="s">
        <v>79</v>
      </c>
      <c r="K819" s="131" t="s">
        <v>117</v>
      </c>
      <c r="L819" s="132" t="s">
        <v>117</v>
      </c>
      <c r="M819" s="131" t="s">
        <v>117</v>
      </c>
      <c r="N819" s="134" t="s">
        <v>117</v>
      </c>
      <c r="O819" s="95" t="s">
        <v>452</v>
      </c>
      <c r="P819" s="131" t="s">
        <v>79</v>
      </c>
      <c r="Q819" s="381"/>
      <c r="R819" s="381"/>
      <c r="S819" s="381"/>
    </row>
    <row r="820" spans="1:19" ht="35.15" customHeight="1" x14ac:dyDescent="0.25">
      <c r="A820" s="389">
        <f>IF(B820="","",ROW()-ROW($A$3)+'Diário 1º PA'!$P$1)</f>
        <v>1090</v>
      </c>
      <c r="B820" s="151">
        <v>45364</v>
      </c>
      <c r="C820" s="390">
        <v>45352</v>
      </c>
      <c r="D820" s="98" t="s">
        <v>105</v>
      </c>
      <c r="E820" s="391" t="s">
        <v>315</v>
      </c>
      <c r="F820" s="174">
        <v>1560</v>
      </c>
      <c r="G820" s="363" t="s">
        <v>2322</v>
      </c>
      <c r="H820" s="98" t="s">
        <v>134</v>
      </c>
      <c r="I820" s="95" t="s">
        <v>1768</v>
      </c>
      <c r="J820" s="131" t="s">
        <v>1111</v>
      </c>
      <c r="K820" s="132" t="s">
        <v>1540</v>
      </c>
      <c r="L820" s="132" t="s">
        <v>1081</v>
      </c>
      <c r="M820" s="131">
        <v>79047562</v>
      </c>
      <c r="N820" s="134">
        <v>45364</v>
      </c>
      <c r="O820" s="95" t="s">
        <v>452</v>
      </c>
      <c r="P820" s="131" t="s">
        <v>1111</v>
      </c>
      <c r="Q820" s="381"/>
      <c r="R820" s="381"/>
      <c r="S820" s="381"/>
    </row>
    <row r="821" spans="1:19" ht="35.15" customHeight="1" x14ac:dyDescent="0.25">
      <c r="A821" s="389">
        <f>IF(B821="","",ROW()-ROW($A$3)+'Diário 1º PA'!$P$1)</f>
        <v>1091</v>
      </c>
      <c r="B821" s="151">
        <v>45364</v>
      </c>
      <c r="C821" s="390">
        <v>45352</v>
      </c>
      <c r="D821" s="98" t="s">
        <v>105</v>
      </c>
      <c r="E821" s="391" t="s">
        <v>287</v>
      </c>
      <c r="F821" s="174">
        <v>529.03</v>
      </c>
      <c r="G821" s="363" t="s">
        <v>2323</v>
      </c>
      <c r="H821" s="98" t="s">
        <v>130</v>
      </c>
      <c r="I821" s="95" t="s">
        <v>2324</v>
      </c>
      <c r="J821" s="131" t="s">
        <v>2325</v>
      </c>
      <c r="K821" s="131" t="s">
        <v>1081</v>
      </c>
      <c r="L821" s="132" t="s">
        <v>1439</v>
      </c>
      <c r="M821" s="131">
        <v>2774133</v>
      </c>
      <c r="N821" s="134">
        <v>45366</v>
      </c>
      <c r="O821" s="95" t="s">
        <v>452</v>
      </c>
      <c r="P821" s="131" t="s">
        <v>2325</v>
      </c>
      <c r="Q821" s="381"/>
      <c r="R821" s="381"/>
      <c r="S821" s="381"/>
    </row>
    <row r="822" spans="1:19" ht="35.15" customHeight="1" x14ac:dyDescent="0.25">
      <c r="A822" s="389">
        <f>IF(B822="","",ROW()-ROW($A$3)+'Diário 1º PA'!$P$1)</f>
        <v>1092</v>
      </c>
      <c r="B822" s="151">
        <v>45364</v>
      </c>
      <c r="C822" s="393">
        <v>45352</v>
      </c>
      <c r="D822" s="95" t="s">
        <v>94</v>
      </c>
      <c r="E822" s="391" t="s">
        <v>201</v>
      </c>
      <c r="F822" s="174">
        <v>36933.339999999997</v>
      </c>
      <c r="G822" s="363" t="s">
        <v>1778</v>
      </c>
      <c r="H822" s="98" t="s">
        <v>127</v>
      </c>
      <c r="I822" s="95" t="s">
        <v>2326</v>
      </c>
      <c r="J822" s="131" t="s">
        <v>2327</v>
      </c>
      <c r="K822" s="131" t="s">
        <v>1540</v>
      </c>
      <c r="L822" s="132" t="s">
        <v>1081</v>
      </c>
      <c r="M822" s="131">
        <v>24511368</v>
      </c>
      <c r="N822" s="134">
        <v>45365</v>
      </c>
      <c r="O822" s="95" t="s">
        <v>452</v>
      </c>
      <c r="P822" s="131" t="s">
        <v>2327</v>
      </c>
      <c r="Q822" s="381"/>
      <c r="R822" s="381"/>
      <c r="S822" s="381"/>
    </row>
    <row r="823" spans="1:19" ht="35.15" customHeight="1" x14ac:dyDescent="0.25">
      <c r="A823" s="389">
        <f>IF(B823="","",ROW()-ROW($A$3)+'Diário 1º PA'!$P$1)</f>
        <v>1093</v>
      </c>
      <c r="B823" s="151">
        <v>45364</v>
      </c>
      <c r="C823" s="393">
        <v>45352</v>
      </c>
      <c r="D823" s="95" t="s">
        <v>94</v>
      </c>
      <c r="E823" s="391" t="s">
        <v>201</v>
      </c>
      <c r="F823" s="174">
        <v>43083.37</v>
      </c>
      <c r="G823" s="363" t="s">
        <v>1778</v>
      </c>
      <c r="H823" s="98" t="s">
        <v>121</v>
      </c>
      <c r="I823" s="95" t="s">
        <v>2326</v>
      </c>
      <c r="J823" s="131" t="s">
        <v>2327</v>
      </c>
      <c r="K823" s="131" t="s">
        <v>1540</v>
      </c>
      <c r="L823" s="132" t="s">
        <v>1081</v>
      </c>
      <c r="M823" s="131">
        <v>24511372</v>
      </c>
      <c r="N823" s="134">
        <v>45365</v>
      </c>
      <c r="O823" s="95" t="s">
        <v>452</v>
      </c>
      <c r="P823" s="131" t="s">
        <v>2327</v>
      </c>
      <c r="Q823" s="381"/>
      <c r="R823" s="381"/>
      <c r="S823" s="381"/>
    </row>
    <row r="824" spans="1:19" ht="35.15" customHeight="1" x14ac:dyDescent="0.25">
      <c r="A824" s="389">
        <f>IF(B824="","",ROW()-ROW($A$3)+'Diário 1º PA'!$P$1)</f>
        <v>1094</v>
      </c>
      <c r="B824" s="151">
        <v>45364</v>
      </c>
      <c r="C824" s="393">
        <v>45352</v>
      </c>
      <c r="D824" s="95" t="s">
        <v>94</v>
      </c>
      <c r="E824" s="391" t="s">
        <v>201</v>
      </c>
      <c r="F824" s="174">
        <v>36150</v>
      </c>
      <c r="G824" s="363" t="s">
        <v>1778</v>
      </c>
      <c r="H824" s="98" t="s">
        <v>136</v>
      </c>
      <c r="I824" s="95" t="s">
        <v>2326</v>
      </c>
      <c r="J824" s="131" t="s">
        <v>2327</v>
      </c>
      <c r="K824" s="131" t="s">
        <v>1540</v>
      </c>
      <c r="L824" s="132" t="s">
        <v>1081</v>
      </c>
      <c r="M824" s="131">
        <v>24511373</v>
      </c>
      <c r="N824" s="134">
        <v>45365</v>
      </c>
      <c r="O824" s="95" t="s">
        <v>452</v>
      </c>
      <c r="P824" s="131" t="s">
        <v>2327</v>
      </c>
      <c r="Q824" s="381"/>
      <c r="R824" s="381"/>
      <c r="S824" s="381"/>
    </row>
    <row r="825" spans="1:19" ht="35.15" customHeight="1" x14ac:dyDescent="0.25">
      <c r="A825" s="389">
        <f>IF(B825="","",ROW()-ROW($A$3)+'Diário 1º PA'!$P$1)</f>
        <v>1095</v>
      </c>
      <c r="B825" s="151">
        <v>45364</v>
      </c>
      <c r="C825" s="390">
        <v>45352</v>
      </c>
      <c r="D825" s="98" t="s">
        <v>94</v>
      </c>
      <c r="E825" s="391" t="s">
        <v>201</v>
      </c>
      <c r="F825" s="174">
        <v>33383.35</v>
      </c>
      <c r="G825" s="363" t="s">
        <v>1778</v>
      </c>
      <c r="H825" s="98" t="s">
        <v>137</v>
      </c>
      <c r="I825" s="95" t="s">
        <v>2326</v>
      </c>
      <c r="J825" s="131" t="s">
        <v>2327</v>
      </c>
      <c r="K825" s="131" t="s">
        <v>1540</v>
      </c>
      <c r="L825" s="132" t="s">
        <v>1081</v>
      </c>
      <c r="M825" s="131">
        <v>24511374</v>
      </c>
      <c r="N825" s="134">
        <v>45365</v>
      </c>
      <c r="O825" s="95" t="s">
        <v>452</v>
      </c>
      <c r="P825" s="131" t="s">
        <v>2327</v>
      </c>
      <c r="Q825" s="381"/>
      <c r="R825" s="381"/>
      <c r="S825" s="381"/>
    </row>
    <row r="826" spans="1:19" ht="35.15" customHeight="1" x14ac:dyDescent="0.25">
      <c r="A826" s="389">
        <f>IF(B826="","",ROW()-ROW($A$3)+'Diário 1º PA'!$P$1)</f>
        <v>1096</v>
      </c>
      <c r="B826" s="151">
        <v>45364</v>
      </c>
      <c r="C826" s="390">
        <v>45352</v>
      </c>
      <c r="D826" s="98" t="s">
        <v>94</v>
      </c>
      <c r="E826" s="391" t="s">
        <v>201</v>
      </c>
      <c r="F826" s="174">
        <v>22633.32</v>
      </c>
      <c r="G826" s="363" t="s">
        <v>1778</v>
      </c>
      <c r="H826" s="98" t="s">
        <v>130</v>
      </c>
      <c r="I826" s="95" t="s">
        <v>2326</v>
      </c>
      <c r="J826" s="131" t="s">
        <v>2327</v>
      </c>
      <c r="K826" s="131" t="s">
        <v>1540</v>
      </c>
      <c r="L826" s="132" t="s">
        <v>1081</v>
      </c>
      <c r="M826" s="131">
        <v>24511375</v>
      </c>
      <c r="N826" s="134">
        <v>45365</v>
      </c>
      <c r="O826" s="95" t="s">
        <v>452</v>
      </c>
      <c r="P826" s="131" t="s">
        <v>2327</v>
      </c>
      <c r="Q826" s="381"/>
      <c r="R826" s="381"/>
      <c r="S826" s="381"/>
    </row>
    <row r="827" spans="1:19" ht="35.15" customHeight="1" x14ac:dyDescent="0.25">
      <c r="A827" s="389">
        <f>IF(B827="","",ROW()-ROW($A$3)+'Diário 1º PA'!$P$1)</f>
        <v>1097</v>
      </c>
      <c r="B827" s="151">
        <v>45364</v>
      </c>
      <c r="C827" s="390">
        <v>45352</v>
      </c>
      <c r="D827" s="98" t="s">
        <v>94</v>
      </c>
      <c r="E827" s="391" t="s">
        <v>201</v>
      </c>
      <c r="F827" s="174">
        <v>40550.04</v>
      </c>
      <c r="G827" s="363" t="s">
        <v>1778</v>
      </c>
      <c r="H827" s="98" t="s">
        <v>122</v>
      </c>
      <c r="I827" s="95" t="s">
        <v>2326</v>
      </c>
      <c r="J827" s="131" t="s">
        <v>2327</v>
      </c>
      <c r="K827" s="131" t="s">
        <v>1540</v>
      </c>
      <c r="L827" s="132" t="s">
        <v>1081</v>
      </c>
      <c r="M827" s="131">
        <v>24511376</v>
      </c>
      <c r="N827" s="134">
        <v>45365</v>
      </c>
      <c r="O827" s="95" t="s">
        <v>452</v>
      </c>
      <c r="P827" s="131" t="s">
        <v>2327</v>
      </c>
      <c r="Q827" s="381"/>
      <c r="R827" s="381"/>
      <c r="S827" s="381"/>
    </row>
    <row r="828" spans="1:19" ht="35.15" customHeight="1" x14ac:dyDescent="0.25">
      <c r="A828" s="389">
        <f>IF(B828="","",ROW()-ROW($A$3)+'Diário 1º PA'!$P$1)</f>
        <v>1098</v>
      </c>
      <c r="B828" s="151">
        <v>45364</v>
      </c>
      <c r="C828" s="393">
        <v>45352</v>
      </c>
      <c r="D828" s="95" t="s">
        <v>94</v>
      </c>
      <c r="E828" s="391" t="s">
        <v>201</v>
      </c>
      <c r="F828" s="174">
        <v>46416.71</v>
      </c>
      <c r="G828" s="363" t="s">
        <v>1778</v>
      </c>
      <c r="H828" s="98" t="s">
        <v>123</v>
      </c>
      <c r="I828" s="95" t="s">
        <v>2326</v>
      </c>
      <c r="J828" s="131" t="s">
        <v>2327</v>
      </c>
      <c r="K828" s="131" t="s">
        <v>1540</v>
      </c>
      <c r="L828" s="132" t="s">
        <v>1081</v>
      </c>
      <c r="M828" s="131">
        <v>24511377</v>
      </c>
      <c r="N828" s="134">
        <v>45365</v>
      </c>
      <c r="O828" s="95" t="s">
        <v>452</v>
      </c>
      <c r="P828" s="131" t="s">
        <v>2327</v>
      </c>
      <c r="Q828" s="381"/>
      <c r="R828" s="381"/>
      <c r="S828" s="381"/>
    </row>
    <row r="829" spans="1:19" ht="35.15" customHeight="1" x14ac:dyDescent="0.25">
      <c r="A829" s="389">
        <f>IF(B829="","",ROW()-ROW($A$3)+'Diário 1º PA'!$P$1)</f>
        <v>1099</v>
      </c>
      <c r="B829" s="151">
        <v>45364</v>
      </c>
      <c r="C829" s="393">
        <v>45352</v>
      </c>
      <c r="D829" s="95" t="s">
        <v>94</v>
      </c>
      <c r="E829" s="391" t="s">
        <v>201</v>
      </c>
      <c r="F829" s="174">
        <v>18150</v>
      </c>
      <c r="G829" s="363" t="s">
        <v>1778</v>
      </c>
      <c r="H829" s="98" t="s">
        <v>118</v>
      </c>
      <c r="I829" s="95" t="s">
        <v>2326</v>
      </c>
      <c r="J829" s="131" t="s">
        <v>2327</v>
      </c>
      <c r="K829" s="131" t="s">
        <v>1540</v>
      </c>
      <c r="L829" s="132" t="s">
        <v>1081</v>
      </c>
      <c r="M829" s="131">
        <v>24495248</v>
      </c>
      <c r="N829" s="134">
        <v>45365</v>
      </c>
      <c r="O829" s="95" t="s">
        <v>452</v>
      </c>
      <c r="P829" s="131" t="s">
        <v>2327</v>
      </c>
      <c r="Q829" s="381"/>
      <c r="R829" s="381"/>
      <c r="S829" s="381"/>
    </row>
    <row r="830" spans="1:19" ht="35.15" customHeight="1" x14ac:dyDescent="0.25">
      <c r="A830" s="389">
        <f>IF(B830="","",ROW()-ROW($A$3)+'Diário 1º PA'!$P$1)</f>
        <v>1100</v>
      </c>
      <c r="B830" s="151">
        <v>45364</v>
      </c>
      <c r="C830" s="393">
        <v>45352</v>
      </c>
      <c r="D830" s="95" t="s">
        <v>94</v>
      </c>
      <c r="E830" s="391" t="s">
        <v>201</v>
      </c>
      <c r="F830" s="174">
        <v>34416.69</v>
      </c>
      <c r="G830" s="363" t="s">
        <v>1778</v>
      </c>
      <c r="H830" s="98" t="s">
        <v>135</v>
      </c>
      <c r="I830" s="95" t="s">
        <v>2326</v>
      </c>
      <c r="J830" s="131" t="s">
        <v>2327</v>
      </c>
      <c r="K830" s="131" t="s">
        <v>1540</v>
      </c>
      <c r="L830" s="132" t="s">
        <v>1081</v>
      </c>
      <c r="M830" s="131">
        <v>24511379</v>
      </c>
      <c r="N830" s="134">
        <v>45365</v>
      </c>
      <c r="O830" s="95" t="s">
        <v>452</v>
      </c>
      <c r="P830" s="131" t="s">
        <v>2327</v>
      </c>
      <c r="Q830" s="381"/>
      <c r="R830" s="381"/>
      <c r="S830" s="381"/>
    </row>
    <row r="831" spans="1:19" ht="35.15" customHeight="1" x14ac:dyDescent="0.25">
      <c r="A831" s="389">
        <f>IF(B831="","",ROW()-ROW($A$3)+'Diário 1º PA'!$P$1)</f>
        <v>1101</v>
      </c>
      <c r="B831" s="151">
        <v>45364</v>
      </c>
      <c r="C831" s="393">
        <v>45352</v>
      </c>
      <c r="D831" s="95" t="s">
        <v>94</v>
      </c>
      <c r="E831" s="391" t="s">
        <v>201</v>
      </c>
      <c r="F831" s="174">
        <v>35016.69</v>
      </c>
      <c r="G831" s="363" t="s">
        <v>1778</v>
      </c>
      <c r="H831" s="98" t="s">
        <v>120</v>
      </c>
      <c r="I831" s="95" t="s">
        <v>2326</v>
      </c>
      <c r="J831" s="131" t="s">
        <v>2327</v>
      </c>
      <c r="K831" s="131" t="s">
        <v>1540</v>
      </c>
      <c r="L831" s="132" t="s">
        <v>1081</v>
      </c>
      <c r="M831" s="131">
        <v>24511380</v>
      </c>
      <c r="N831" s="134">
        <v>45365</v>
      </c>
      <c r="O831" s="95" t="s">
        <v>452</v>
      </c>
      <c r="P831" s="131" t="s">
        <v>2327</v>
      </c>
      <c r="Q831" s="381"/>
      <c r="R831" s="381"/>
      <c r="S831" s="381"/>
    </row>
    <row r="832" spans="1:19" ht="35.15" customHeight="1" x14ac:dyDescent="0.25">
      <c r="A832" s="389">
        <f>IF(B832="","",ROW()-ROW($A$3)+'Diário 1º PA'!$P$1)</f>
        <v>1102</v>
      </c>
      <c r="B832" s="151">
        <v>45364</v>
      </c>
      <c r="C832" s="390">
        <v>45352</v>
      </c>
      <c r="D832" s="98" t="s">
        <v>94</v>
      </c>
      <c r="E832" s="391" t="s">
        <v>201</v>
      </c>
      <c r="F832" s="174">
        <v>37883.360000000001</v>
      </c>
      <c r="G832" s="363" t="s">
        <v>1778</v>
      </c>
      <c r="H832" s="98" t="s">
        <v>119</v>
      </c>
      <c r="I832" s="95" t="s">
        <v>2326</v>
      </c>
      <c r="J832" s="131" t="s">
        <v>2327</v>
      </c>
      <c r="K832" s="131" t="s">
        <v>1540</v>
      </c>
      <c r="L832" s="132" t="s">
        <v>1081</v>
      </c>
      <c r="M832" s="131">
        <v>24511381</v>
      </c>
      <c r="N832" s="134">
        <v>45365</v>
      </c>
      <c r="O832" s="95" t="s">
        <v>452</v>
      </c>
      <c r="P832" s="131" t="s">
        <v>2327</v>
      </c>
      <c r="Q832" s="381"/>
      <c r="R832" s="381"/>
      <c r="S832" s="381"/>
    </row>
    <row r="833" spans="1:19" ht="35.15" customHeight="1" x14ac:dyDescent="0.25">
      <c r="A833" s="389">
        <f>IF(B833="","",ROW()-ROW($A$3)+'Diário 1º PA'!$P$1)</f>
        <v>1103</v>
      </c>
      <c r="B833" s="151">
        <v>45364</v>
      </c>
      <c r="C833" s="393">
        <v>45352</v>
      </c>
      <c r="D833" s="95" t="s">
        <v>94</v>
      </c>
      <c r="E833" s="391" t="s">
        <v>201</v>
      </c>
      <c r="F833" s="174">
        <v>33850.03</v>
      </c>
      <c r="G833" s="363" t="s">
        <v>1778</v>
      </c>
      <c r="H833" s="98" t="s">
        <v>126</v>
      </c>
      <c r="I833" s="95" t="s">
        <v>2326</v>
      </c>
      <c r="J833" s="131" t="s">
        <v>2327</v>
      </c>
      <c r="K833" s="131" t="s">
        <v>1540</v>
      </c>
      <c r="L833" s="132" t="s">
        <v>1081</v>
      </c>
      <c r="M833" s="131">
        <v>24511378</v>
      </c>
      <c r="N833" s="134">
        <v>45365</v>
      </c>
      <c r="O833" s="95" t="s">
        <v>452</v>
      </c>
      <c r="P833" s="131" t="s">
        <v>2327</v>
      </c>
      <c r="Q833" s="381"/>
      <c r="R833" s="381"/>
      <c r="S833" s="381"/>
    </row>
    <row r="834" spans="1:19" ht="35.15" customHeight="1" x14ac:dyDescent="0.25">
      <c r="A834" s="389">
        <f>IF(B834="","",ROW()-ROW($A$3)+'Diário 1º PA'!$P$1)</f>
        <v>1104</v>
      </c>
      <c r="B834" s="151">
        <v>45364</v>
      </c>
      <c r="C834" s="390">
        <v>45352</v>
      </c>
      <c r="D834" s="98" t="s">
        <v>94</v>
      </c>
      <c r="E834" s="391" t="s">
        <v>201</v>
      </c>
      <c r="F834" s="174">
        <v>40833.35</v>
      </c>
      <c r="G834" s="363" t="s">
        <v>1778</v>
      </c>
      <c r="H834" s="98" t="s">
        <v>134</v>
      </c>
      <c r="I834" s="95" t="s">
        <v>2326</v>
      </c>
      <c r="J834" s="131" t="s">
        <v>2327</v>
      </c>
      <c r="K834" s="131" t="s">
        <v>1540</v>
      </c>
      <c r="L834" s="132" t="s">
        <v>1081</v>
      </c>
      <c r="M834" s="131">
        <v>24511370</v>
      </c>
      <c r="N834" s="134">
        <v>45365</v>
      </c>
      <c r="O834" s="95" t="s">
        <v>452</v>
      </c>
      <c r="P834" s="131" t="s">
        <v>2327</v>
      </c>
      <c r="Q834" s="381"/>
      <c r="R834" s="381"/>
      <c r="S834" s="381"/>
    </row>
    <row r="835" spans="1:19" ht="35.15" customHeight="1" x14ac:dyDescent="0.25">
      <c r="A835" s="389">
        <f>IF(B835="","",ROW()-ROW($A$3)+'Diário 1º PA'!$P$1)</f>
        <v>1105</v>
      </c>
      <c r="B835" s="151">
        <v>45364</v>
      </c>
      <c r="C835" s="390">
        <v>45352</v>
      </c>
      <c r="D835" s="98" t="s">
        <v>94</v>
      </c>
      <c r="E835" s="391" t="s">
        <v>201</v>
      </c>
      <c r="F835" s="174">
        <v>107000</v>
      </c>
      <c r="G835" s="363" t="s">
        <v>2328</v>
      </c>
      <c r="H835" s="98" t="s">
        <v>117</v>
      </c>
      <c r="I835" s="95" t="s">
        <v>2326</v>
      </c>
      <c r="J835" s="131" t="s">
        <v>2327</v>
      </c>
      <c r="K835" s="131" t="s">
        <v>1540</v>
      </c>
      <c r="L835" s="132" t="s">
        <v>1081</v>
      </c>
      <c r="M835" s="131">
        <v>2451371</v>
      </c>
      <c r="N835" s="134">
        <v>45365</v>
      </c>
      <c r="O835" s="95" t="s">
        <v>452</v>
      </c>
      <c r="P835" s="131" t="s">
        <v>2327</v>
      </c>
      <c r="Q835" s="381"/>
      <c r="R835" s="381"/>
      <c r="S835" s="381"/>
    </row>
    <row r="836" spans="1:19" ht="35.15" customHeight="1" x14ac:dyDescent="0.25">
      <c r="A836" s="389">
        <f>IF(B836="","",ROW()-ROW($A$3)+'Diário 1º PA'!$P$1)</f>
        <v>1106</v>
      </c>
      <c r="B836" s="151">
        <v>45364</v>
      </c>
      <c r="C836" s="390">
        <v>45352</v>
      </c>
      <c r="D836" s="98" t="s">
        <v>105</v>
      </c>
      <c r="E836" s="391" t="s">
        <v>345</v>
      </c>
      <c r="F836" s="174">
        <v>16212.96</v>
      </c>
      <c r="G836" s="95" t="s">
        <v>2329</v>
      </c>
      <c r="H836" s="98" t="s">
        <v>128</v>
      </c>
      <c r="I836" s="95" t="s">
        <v>1734</v>
      </c>
      <c r="J836" s="131" t="s">
        <v>2330</v>
      </c>
      <c r="K836" s="131" t="s">
        <v>1114</v>
      </c>
      <c r="L836" s="132" t="s">
        <v>1534</v>
      </c>
      <c r="M836" s="131">
        <v>368314</v>
      </c>
      <c r="N836" s="134">
        <v>45365</v>
      </c>
      <c r="O836" s="95" t="s">
        <v>452</v>
      </c>
      <c r="P836" s="131" t="s">
        <v>2330</v>
      </c>
      <c r="Q836" s="381"/>
      <c r="R836" s="381"/>
      <c r="S836" s="381"/>
    </row>
    <row r="837" spans="1:19" ht="35.15" customHeight="1" x14ac:dyDescent="0.25">
      <c r="A837" s="389">
        <f>IF(B837="","",ROW()-ROW($A$3)+'Diário 1º PA'!$P$1)</f>
        <v>1107</v>
      </c>
      <c r="B837" s="151">
        <v>45364</v>
      </c>
      <c r="C837" s="390">
        <v>45352</v>
      </c>
      <c r="D837" s="98" t="s">
        <v>105</v>
      </c>
      <c r="E837" s="391" t="s">
        <v>283</v>
      </c>
      <c r="F837" s="174">
        <v>4</v>
      </c>
      <c r="G837" s="363" t="s">
        <v>2331</v>
      </c>
      <c r="H837" s="98" t="s">
        <v>118</v>
      </c>
      <c r="I837" s="95" t="s">
        <v>117</v>
      </c>
      <c r="J837" s="131" t="s">
        <v>79</v>
      </c>
      <c r="K837" s="131" t="s">
        <v>117</v>
      </c>
      <c r="L837" s="132" t="s">
        <v>117</v>
      </c>
      <c r="M837" s="131" t="s">
        <v>117</v>
      </c>
      <c r="N837" s="134" t="s">
        <v>117</v>
      </c>
      <c r="O837" s="95" t="s">
        <v>452</v>
      </c>
      <c r="P837" s="131" t="s">
        <v>79</v>
      </c>
      <c r="Q837" s="381"/>
      <c r="R837" s="381"/>
      <c r="S837" s="381"/>
    </row>
    <row r="838" spans="1:19" ht="35.15" customHeight="1" x14ac:dyDescent="0.25">
      <c r="A838" s="389">
        <f>IF(B838="","",ROW()-ROW($A$3)+'Diário 1º PA'!$P$1)</f>
        <v>1108</v>
      </c>
      <c r="B838" s="151">
        <v>45365</v>
      </c>
      <c r="C838" s="390">
        <v>45323</v>
      </c>
      <c r="D838" s="98" t="s">
        <v>105</v>
      </c>
      <c r="E838" s="391" t="s">
        <v>341</v>
      </c>
      <c r="F838" s="174">
        <v>1548</v>
      </c>
      <c r="G838" s="363" t="s">
        <v>2332</v>
      </c>
      <c r="H838" s="98" t="s">
        <v>136</v>
      </c>
      <c r="I838" s="95" t="s">
        <v>1687</v>
      </c>
      <c r="J838" s="131" t="s">
        <v>1077</v>
      </c>
      <c r="K838" s="131" t="s">
        <v>1072</v>
      </c>
      <c r="L838" s="132" t="s">
        <v>1534</v>
      </c>
      <c r="M838" s="131">
        <v>7</v>
      </c>
      <c r="N838" s="134">
        <v>45349</v>
      </c>
      <c r="O838" s="95" t="s">
        <v>452</v>
      </c>
      <c r="P838" s="131" t="s">
        <v>1077</v>
      </c>
      <c r="Q838" s="381"/>
      <c r="R838" s="381"/>
      <c r="S838" s="381"/>
    </row>
    <row r="839" spans="1:19" ht="35.15" customHeight="1" x14ac:dyDescent="0.25">
      <c r="A839" s="389">
        <f>IF(B839="","",ROW()-ROW($A$3)+'Diário 1º PA'!$P$1)</f>
        <v>1109</v>
      </c>
      <c r="B839" s="151">
        <v>45365</v>
      </c>
      <c r="C839" s="390">
        <v>45352</v>
      </c>
      <c r="D839" s="98" t="s">
        <v>105</v>
      </c>
      <c r="E839" s="391" t="s">
        <v>341</v>
      </c>
      <c r="F839" s="174">
        <v>450</v>
      </c>
      <c r="G839" s="98" t="s">
        <v>2333</v>
      </c>
      <c r="H839" s="98" t="s">
        <v>134</v>
      </c>
      <c r="I839" s="95" t="s">
        <v>1768</v>
      </c>
      <c r="J839" s="131" t="s">
        <v>1111</v>
      </c>
      <c r="K839" s="131" t="s">
        <v>1540</v>
      </c>
      <c r="L839" s="132" t="s">
        <v>1081</v>
      </c>
      <c r="M839" s="131">
        <v>79270764</v>
      </c>
      <c r="N839" s="134">
        <v>45365</v>
      </c>
      <c r="O839" s="95" t="s">
        <v>452</v>
      </c>
      <c r="P839" s="131" t="s">
        <v>1111</v>
      </c>
      <c r="Q839" s="381"/>
      <c r="R839" s="381"/>
      <c r="S839" s="381"/>
    </row>
    <row r="840" spans="1:19" ht="35.15" customHeight="1" x14ac:dyDescent="0.25">
      <c r="A840" s="389">
        <f>IF(B840="","",ROW()-ROW($A$3)+'Diário 1º PA'!$P$1)</f>
        <v>1110</v>
      </c>
      <c r="B840" s="151">
        <v>45365</v>
      </c>
      <c r="C840" s="390">
        <v>45323</v>
      </c>
      <c r="D840" s="98" t="s">
        <v>105</v>
      </c>
      <c r="E840" s="391" t="s">
        <v>227</v>
      </c>
      <c r="F840" s="174">
        <v>1986.88</v>
      </c>
      <c r="G840" s="95" t="s">
        <v>1270</v>
      </c>
      <c r="H840" s="98" t="s">
        <v>134</v>
      </c>
      <c r="I840" s="95" t="s">
        <v>1635</v>
      </c>
      <c r="J840" s="131" t="s">
        <v>1414</v>
      </c>
      <c r="K840" s="131" t="s">
        <v>1540</v>
      </c>
      <c r="L840" s="132" t="s">
        <v>1081</v>
      </c>
      <c r="M840" s="131">
        <v>124668799</v>
      </c>
      <c r="N840" s="134">
        <v>45368</v>
      </c>
      <c r="O840" s="95" t="s">
        <v>452</v>
      </c>
      <c r="P840" s="131" t="s">
        <v>1414</v>
      </c>
      <c r="Q840" s="381"/>
      <c r="R840" s="381"/>
      <c r="S840" s="381"/>
    </row>
    <row r="841" spans="1:19" ht="35.15" customHeight="1" x14ac:dyDescent="0.25">
      <c r="A841" s="389">
        <f>IF(B841="","",ROW()-ROW($A$3)+'Diário 1º PA'!$P$1)</f>
        <v>1111</v>
      </c>
      <c r="B841" s="151">
        <v>45365</v>
      </c>
      <c r="C841" s="390">
        <v>45323</v>
      </c>
      <c r="D841" s="98" t="s">
        <v>105</v>
      </c>
      <c r="E841" s="391" t="s">
        <v>299</v>
      </c>
      <c r="F841" s="174">
        <v>27584.3</v>
      </c>
      <c r="G841" s="98" t="s">
        <v>1092</v>
      </c>
      <c r="H841" s="98" t="s">
        <v>126</v>
      </c>
      <c r="I841" s="95" t="s">
        <v>2334</v>
      </c>
      <c r="J841" s="131" t="s">
        <v>1571</v>
      </c>
      <c r="K841" s="131" t="s">
        <v>1540</v>
      </c>
      <c r="L841" s="132" t="s">
        <v>1081</v>
      </c>
      <c r="M841" s="131">
        <v>31</v>
      </c>
      <c r="N841" s="134">
        <v>45365</v>
      </c>
      <c r="O841" s="95" t="s">
        <v>452</v>
      </c>
      <c r="P841" s="131" t="s">
        <v>1571</v>
      </c>
      <c r="Q841" s="381"/>
      <c r="R841" s="381"/>
      <c r="S841" s="381"/>
    </row>
    <row r="842" spans="1:19" ht="35.15" customHeight="1" x14ac:dyDescent="0.25">
      <c r="A842" s="389">
        <f>IF(B842="","",ROW()-ROW($A$3)+'Diário 1º PA'!$P$1)</f>
        <v>1112</v>
      </c>
      <c r="B842" s="151">
        <v>45365</v>
      </c>
      <c r="C842" s="390">
        <v>45323</v>
      </c>
      <c r="D842" s="98" t="s">
        <v>105</v>
      </c>
      <c r="E842" s="391" t="s">
        <v>229</v>
      </c>
      <c r="F842" s="174">
        <v>372.81</v>
      </c>
      <c r="G842" s="363" t="s">
        <v>1256</v>
      </c>
      <c r="H842" s="98" t="s">
        <v>125</v>
      </c>
      <c r="I842" s="95" t="s">
        <v>1769</v>
      </c>
      <c r="J842" s="131" t="s">
        <v>1259</v>
      </c>
      <c r="K842" s="131" t="s">
        <v>1540</v>
      </c>
      <c r="L842" s="132" t="s">
        <v>1081</v>
      </c>
      <c r="M842" s="131" t="s">
        <v>2335</v>
      </c>
      <c r="N842" s="134">
        <v>45367</v>
      </c>
      <c r="O842" s="95" t="s">
        <v>452</v>
      </c>
      <c r="P842" s="131" t="s">
        <v>1259</v>
      </c>
      <c r="Q842" s="381"/>
      <c r="R842" s="381"/>
      <c r="S842" s="381"/>
    </row>
    <row r="843" spans="1:19" ht="35.15" customHeight="1" x14ac:dyDescent="0.25">
      <c r="A843" s="389">
        <f>IF(B843="","",ROW()-ROW($A$3)+'Diário 1º PA'!$P$1)</f>
        <v>1113</v>
      </c>
      <c r="B843" s="151">
        <v>45365</v>
      </c>
      <c r="C843" s="390">
        <v>45323</v>
      </c>
      <c r="D843" s="98" t="s">
        <v>105</v>
      </c>
      <c r="E843" s="391" t="s">
        <v>305</v>
      </c>
      <c r="F843" s="174">
        <v>1635.9</v>
      </c>
      <c r="G843" s="363" t="s">
        <v>2336</v>
      </c>
      <c r="H843" s="98" t="s">
        <v>134</v>
      </c>
      <c r="I843" s="95" t="s">
        <v>2337</v>
      </c>
      <c r="J843" s="131" t="s">
        <v>2338</v>
      </c>
      <c r="K843" s="131" t="s">
        <v>1540</v>
      </c>
      <c r="L843" s="132" t="s">
        <v>1081</v>
      </c>
      <c r="M843" s="131">
        <v>1029213</v>
      </c>
      <c r="N843" s="134">
        <v>45365</v>
      </c>
      <c r="O843" s="95" t="s">
        <v>452</v>
      </c>
      <c r="P843" s="131" t="s">
        <v>2338</v>
      </c>
      <c r="Q843" s="381"/>
      <c r="R843" s="381"/>
      <c r="S843" s="381"/>
    </row>
    <row r="844" spans="1:19" ht="35.15" customHeight="1" x14ac:dyDescent="0.25">
      <c r="A844" s="389">
        <f>IF(B844="","",ROW()-ROW($A$3)+'Diário 1º PA'!$P$1)</f>
        <v>1114</v>
      </c>
      <c r="B844" s="151">
        <v>45365</v>
      </c>
      <c r="C844" s="390">
        <v>45323</v>
      </c>
      <c r="D844" s="98" t="s">
        <v>105</v>
      </c>
      <c r="E844" s="391" t="s">
        <v>307</v>
      </c>
      <c r="F844" s="174">
        <v>1598.1</v>
      </c>
      <c r="G844" s="98" t="s">
        <v>2339</v>
      </c>
      <c r="H844" s="98" t="s">
        <v>134</v>
      </c>
      <c r="I844" s="95" t="s">
        <v>2337</v>
      </c>
      <c r="J844" s="131" t="s">
        <v>2338</v>
      </c>
      <c r="K844" s="131" t="s">
        <v>1540</v>
      </c>
      <c r="L844" s="132" t="s">
        <v>1081</v>
      </c>
      <c r="M844" s="131">
        <v>1029211</v>
      </c>
      <c r="N844" s="134">
        <v>45365</v>
      </c>
      <c r="O844" s="95" t="s">
        <v>452</v>
      </c>
      <c r="P844" s="131" t="s">
        <v>2338</v>
      </c>
      <c r="Q844" s="381"/>
      <c r="R844" s="381"/>
      <c r="S844" s="381"/>
    </row>
    <row r="845" spans="1:19" ht="35.15" customHeight="1" x14ac:dyDescent="0.25">
      <c r="A845" s="389">
        <f>IF(B845="","",ROW()-ROW($A$3)+'Diário 1º PA'!$P$1)</f>
        <v>1115</v>
      </c>
      <c r="B845" s="151">
        <v>45365</v>
      </c>
      <c r="C845" s="390">
        <v>45323</v>
      </c>
      <c r="D845" s="98" t="s">
        <v>105</v>
      </c>
      <c r="E845" s="391" t="s">
        <v>227</v>
      </c>
      <c r="F845" s="174">
        <v>1220.29</v>
      </c>
      <c r="G845" s="363" t="s">
        <v>1270</v>
      </c>
      <c r="H845" s="98" t="s">
        <v>137</v>
      </c>
      <c r="I845" s="95" t="s">
        <v>1635</v>
      </c>
      <c r="J845" s="131" t="s">
        <v>1414</v>
      </c>
      <c r="K845" s="131" t="s">
        <v>1540</v>
      </c>
      <c r="L845" s="132" t="s">
        <v>1081</v>
      </c>
      <c r="M845" s="131">
        <v>122513516</v>
      </c>
      <c r="N845" s="134">
        <v>45368</v>
      </c>
      <c r="O845" s="95" t="s">
        <v>452</v>
      </c>
      <c r="P845" s="131" t="s">
        <v>1414</v>
      </c>
      <c r="Q845" s="381"/>
      <c r="R845" s="381"/>
      <c r="S845" s="381"/>
    </row>
    <row r="846" spans="1:19" ht="35.15" customHeight="1" x14ac:dyDescent="0.25">
      <c r="A846" s="389">
        <f>IF(B846="","",ROW()-ROW($A$3)+'Diário 1º PA'!$P$1)</f>
        <v>1116</v>
      </c>
      <c r="B846" s="151">
        <v>45365</v>
      </c>
      <c r="C846" s="390">
        <v>45323</v>
      </c>
      <c r="D846" s="98" t="s">
        <v>105</v>
      </c>
      <c r="E846" s="391" t="s">
        <v>265</v>
      </c>
      <c r="F846" s="174">
        <v>186.8</v>
      </c>
      <c r="G846" s="363" t="s">
        <v>1811</v>
      </c>
      <c r="H846" s="98" t="s">
        <v>119</v>
      </c>
      <c r="I846" s="95" t="s">
        <v>1703</v>
      </c>
      <c r="J846" s="131" t="s">
        <v>1704</v>
      </c>
      <c r="K846" s="131" t="s">
        <v>1540</v>
      </c>
      <c r="L846" s="132" t="s">
        <v>1081</v>
      </c>
      <c r="M846" s="131">
        <v>20815</v>
      </c>
      <c r="N846" s="134">
        <v>45365</v>
      </c>
      <c r="O846" s="95" t="s">
        <v>452</v>
      </c>
      <c r="P846" s="131" t="s">
        <v>1704</v>
      </c>
      <c r="Q846" s="381"/>
      <c r="R846" s="381"/>
      <c r="S846" s="381"/>
    </row>
    <row r="847" spans="1:19" ht="35.15" customHeight="1" x14ac:dyDescent="0.25">
      <c r="A847" s="389">
        <f>IF(B847="","",ROW()-ROW($A$3)+'Diário 1º PA'!$P$1)</f>
        <v>1117</v>
      </c>
      <c r="B847" s="151">
        <v>45365</v>
      </c>
      <c r="C847" s="390">
        <v>45323</v>
      </c>
      <c r="D847" s="98" t="s">
        <v>105</v>
      </c>
      <c r="E847" s="391" t="s">
        <v>265</v>
      </c>
      <c r="F847" s="174">
        <v>186.8</v>
      </c>
      <c r="G847" s="363" t="s">
        <v>1811</v>
      </c>
      <c r="H847" s="98" t="s">
        <v>120</v>
      </c>
      <c r="I847" s="95" t="s">
        <v>1703</v>
      </c>
      <c r="J847" s="131" t="s">
        <v>1704</v>
      </c>
      <c r="K847" s="131" t="s">
        <v>1540</v>
      </c>
      <c r="L847" s="132" t="s">
        <v>1081</v>
      </c>
      <c r="M847" s="131">
        <v>20816</v>
      </c>
      <c r="N847" s="134">
        <v>45365</v>
      </c>
      <c r="O847" s="95" t="s">
        <v>452</v>
      </c>
      <c r="P847" s="131" t="s">
        <v>1704</v>
      </c>
      <c r="Q847" s="381"/>
      <c r="R847" s="381"/>
      <c r="S847" s="381"/>
    </row>
    <row r="848" spans="1:19" ht="35.15" customHeight="1" x14ac:dyDescent="0.25">
      <c r="A848" s="389">
        <f>IF(B848="","",ROW()-ROW($A$3)+'Diário 1º PA'!$P$1)</f>
        <v>1118</v>
      </c>
      <c r="B848" s="151">
        <v>45365</v>
      </c>
      <c r="C848" s="393">
        <v>45352</v>
      </c>
      <c r="D848" s="95" t="s">
        <v>105</v>
      </c>
      <c r="E848" s="391" t="s">
        <v>313</v>
      </c>
      <c r="F848" s="174">
        <v>1650</v>
      </c>
      <c r="G848" s="363" t="s">
        <v>2340</v>
      </c>
      <c r="H848" s="98" t="s">
        <v>130</v>
      </c>
      <c r="I848" s="95" t="s">
        <v>2341</v>
      </c>
      <c r="J848" s="131" t="s">
        <v>2342</v>
      </c>
      <c r="K848" s="131" t="s">
        <v>1540</v>
      </c>
      <c r="L848" s="132" t="s">
        <v>1081</v>
      </c>
      <c r="M848" s="131" t="s">
        <v>2343</v>
      </c>
      <c r="N848" s="134">
        <v>45365</v>
      </c>
      <c r="O848" s="95" t="s">
        <v>452</v>
      </c>
      <c r="P848" s="131" t="s">
        <v>2342</v>
      </c>
      <c r="Q848" s="381"/>
      <c r="R848" s="381"/>
      <c r="S848" s="381"/>
    </row>
    <row r="849" spans="1:19" ht="35.15" customHeight="1" x14ac:dyDescent="0.25">
      <c r="A849" s="389">
        <f>IF(B849="","",ROW()-ROW($A$3)+'Diário 1º PA'!$P$1)</f>
        <v>1119</v>
      </c>
      <c r="B849" s="151">
        <v>45365</v>
      </c>
      <c r="C849" s="390">
        <v>45352</v>
      </c>
      <c r="D849" s="98" t="s">
        <v>94</v>
      </c>
      <c r="E849" s="391" t="s">
        <v>199</v>
      </c>
      <c r="F849" s="174">
        <v>90</v>
      </c>
      <c r="G849" s="363" t="s">
        <v>2030</v>
      </c>
      <c r="H849" s="98" t="s">
        <v>118</v>
      </c>
      <c r="I849" s="95" t="s">
        <v>2049</v>
      </c>
      <c r="J849" s="131" t="s">
        <v>1088</v>
      </c>
      <c r="K849" s="131" t="s">
        <v>1540</v>
      </c>
      <c r="L849" s="132" t="s">
        <v>1081</v>
      </c>
      <c r="M849" s="131">
        <v>2557302</v>
      </c>
      <c r="N849" s="134">
        <v>45385</v>
      </c>
      <c r="O849" s="95" t="s">
        <v>452</v>
      </c>
      <c r="P849" s="131" t="s">
        <v>1088</v>
      </c>
      <c r="Q849" s="381"/>
      <c r="R849" s="381"/>
      <c r="S849" s="381"/>
    </row>
    <row r="850" spans="1:19" ht="35.15" customHeight="1" x14ac:dyDescent="0.25">
      <c r="A850" s="389">
        <f>IF(B850="","",ROW()-ROW($A$3)+'Diário 1º PA'!$P$1)</f>
        <v>1120</v>
      </c>
      <c r="B850" s="151">
        <v>45365</v>
      </c>
      <c r="C850" s="390">
        <v>45352</v>
      </c>
      <c r="D850" s="98" t="s">
        <v>105</v>
      </c>
      <c r="E850" s="391" t="s">
        <v>345</v>
      </c>
      <c r="F850" s="174">
        <v>733.8</v>
      </c>
      <c r="G850" s="363" t="s">
        <v>2344</v>
      </c>
      <c r="H850" s="98" t="s">
        <v>130</v>
      </c>
      <c r="I850" s="95" t="s">
        <v>2345</v>
      </c>
      <c r="J850" s="131" t="s">
        <v>2346</v>
      </c>
      <c r="K850" s="131" t="s">
        <v>1114</v>
      </c>
      <c r="L850" s="132" t="s">
        <v>1534</v>
      </c>
      <c r="M850" s="131">
        <v>68</v>
      </c>
      <c r="N850" s="134">
        <v>45359</v>
      </c>
      <c r="O850" s="95" t="s">
        <v>452</v>
      </c>
      <c r="P850" s="131" t="s">
        <v>2346</v>
      </c>
      <c r="Q850" s="381"/>
      <c r="R850" s="381"/>
      <c r="S850" s="381"/>
    </row>
    <row r="851" spans="1:19" ht="35.15" customHeight="1" x14ac:dyDescent="0.25">
      <c r="A851" s="389">
        <f>IF(B851="","",ROW()-ROW($A$3)+'Diário 1º PA'!$P$1)</f>
        <v>1121</v>
      </c>
      <c r="B851" s="151">
        <v>45365</v>
      </c>
      <c r="C851" s="390">
        <v>45323</v>
      </c>
      <c r="D851" s="98" t="s">
        <v>105</v>
      </c>
      <c r="E851" s="391" t="s">
        <v>341</v>
      </c>
      <c r="F851" s="174">
        <v>2000</v>
      </c>
      <c r="G851" s="95" t="s">
        <v>2347</v>
      </c>
      <c r="H851" s="98" t="s">
        <v>126</v>
      </c>
      <c r="I851" s="95" t="s">
        <v>1877</v>
      </c>
      <c r="J851" s="131" t="s">
        <v>1878</v>
      </c>
      <c r="K851" s="131" t="s">
        <v>1114</v>
      </c>
      <c r="L851" s="132" t="s">
        <v>1534</v>
      </c>
      <c r="M851" s="131">
        <v>10</v>
      </c>
      <c r="N851" s="134">
        <v>45362</v>
      </c>
      <c r="O851" s="95" t="s">
        <v>452</v>
      </c>
      <c r="P851" s="131" t="s">
        <v>1878</v>
      </c>
      <c r="Q851" s="381"/>
      <c r="R851" s="381"/>
      <c r="S851" s="381"/>
    </row>
    <row r="852" spans="1:19" ht="35.15" customHeight="1" x14ac:dyDescent="0.25">
      <c r="A852" s="389">
        <f>IF(B852="","",ROW()-ROW($A$3)+'Diário 1º PA'!$P$1)</f>
        <v>1122</v>
      </c>
      <c r="B852" s="151">
        <v>45365</v>
      </c>
      <c r="C852" s="390">
        <v>45352</v>
      </c>
      <c r="D852" s="98" t="s">
        <v>105</v>
      </c>
      <c r="E852" s="391" t="s">
        <v>283</v>
      </c>
      <c r="F852" s="174">
        <v>1</v>
      </c>
      <c r="G852" s="363" t="s">
        <v>2348</v>
      </c>
      <c r="H852" s="98" t="s">
        <v>118</v>
      </c>
      <c r="I852" s="95" t="s">
        <v>117</v>
      </c>
      <c r="J852" s="131" t="s">
        <v>79</v>
      </c>
      <c r="K852" s="131" t="s">
        <v>117</v>
      </c>
      <c r="L852" s="132" t="s">
        <v>117</v>
      </c>
      <c r="M852" s="131" t="s">
        <v>117</v>
      </c>
      <c r="N852" s="134" t="s">
        <v>117</v>
      </c>
      <c r="O852" s="95" t="s">
        <v>452</v>
      </c>
      <c r="P852" s="131" t="s">
        <v>79</v>
      </c>
      <c r="Q852" s="381"/>
      <c r="R852" s="381"/>
      <c r="S852" s="381"/>
    </row>
    <row r="853" spans="1:19" ht="35.15" customHeight="1" x14ac:dyDescent="0.25">
      <c r="A853" s="389">
        <f>IF(B853="","",ROW()-ROW($A$3)+'Diário 1º PA'!$P$1)</f>
        <v>1123</v>
      </c>
      <c r="B853" s="151">
        <v>45366</v>
      </c>
      <c r="C853" s="390">
        <v>45352</v>
      </c>
      <c r="D853" s="98" t="s">
        <v>105</v>
      </c>
      <c r="E853" s="391" t="s">
        <v>325</v>
      </c>
      <c r="F853" s="174">
        <v>671.38</v>
      </c>
      <c r="G853" s="363" t="s">
        <v>2349</v>
      </c>
      <c r="H853" s="98" t="s">
        <v>135</v>
      </c>
      <c r="I853" s="95" t="s">
        <v>2096</v>
      </c>
      <c r="J853" s="131" t="s">
        <v>2097</v>
      </c>
      <c r="K853" s="131" t="s">
        <v>1540</v>
      </c>
      <c r="L853" s="132" t="s">
        <v>1081</v>
      </c>
      <c r="M853" s="131">
        <v>20655</v>
      </c>
      <c r="N853" s="134">
        <v>45366</v>
      </c>
      <c r="O853" s="95" t="s">
        <v>452</v>
      </c>
      <c r="P853" s="131" t="s">
        <v>2097</v>
      </c>
      <c r="Q853" s="381"/>
      <c r="R853" s="381"/>
      <c r="S853" s="381"/>
    </row>
    <row r="854" spans="1:19" ht="35.15" customHeight="1" x14ac:dyDescent="0.25">
      <c r="A854" s="389">
        <f>IF(B854="","",ROW()-ROW($A$3)+'Diário 1º PA'!$P$1)</f>
        <v>1124</v>
      </c>
      <c r="B854" s="151">
        <v>45366</v>
      </c>
      <c r="C854" s="390">
        <v>45352</v>
      </c>
      <c r="D854" s="95" t="s">
        <v>105</v>
      </c>
      <c r="E854" s="391" t="s">
        <v>325</v>
      </c>
      <c r="F854" s="174">
        <v>515.32000000000005</v>
      </c>
      <c r="G854" s="98" t="s">
        <v>2350</v>
      </c>
      <c r="H854" s="98" t="s">
        <v>134</v>
      </c>
      <c r="I854" s="95" t="s">
        <v>1942</v>
      </c>
      <c r="J854" s="131" t="s">
        <v>1384</v>
      </c>
      <c r="K854" s="131" t="s">
        <v>1540</v>
      </c>
      <c r="L854" s="132" t="s">
        <v>1081</v>
      </c>
      <c r="M854" s="131">
        <v>7088</v>
      </c>
      <c r="N854" s="134">
        <v>45366</v>
      </c>
      <c r="O854" s="95" t="s">
        <v>452</v>
      </c>
      <c r="P854" s="131" t="s">
        <v>1384</v>
      </c>
      <c r="Q854" s="381"/>
      <c r="R854" s="381"/>
      <c r="S854" s="381"/>
    </row>
    <row r="855" spans="1:19" ht="35.15" customHeight="1" x14ac:dyDescent="0.25">
      <c r="A855" s="389">
        <f>IF(B855="","",ROW()-ROW($A$3)+'Diário 1º PA'!$P$1)</f>
        <v>1125</v>
      </c>
      <c r="B855" s="151">
        <v>45366</v>
      </c>
      <c r="C855" s="393">
        <v>45352</v>
      </c>
      <c r="D855" s="95" t="s">
        <v>105</v>
      </c>
      <c r="E855" s="391" t="s">
        <v>325</v>
      </c>
      <c r="F855" s="174">
        <v>206.05</v>
      </c>
      <c r="G855" s="363" t="s">
        <v>1542</v>
      </c>
      <c r="H855" s="98" t="s">
        <v>136</v>
      </c>
      <c r="I855" s="95" t="s">
        <v>1543</v>
      </c>
      <c r="J855" s="131" t="s">
        <v>1224</v>
      </c>
      <c r="K855" s="131" t="s">
        <v>1540</v>
      </c>
      <c r="L855" s="132" t="s">
        <v>1081</v>
      </c>
      <c r="M855" s="131">
        <v>4895</v>
      </c>
      <c r="N855" s="134">
        <v>45366</v>
      </c>
      <c r="O855" s="95" t="s">
        <v>452</v>
      </c>
      <c r="P855" s="131" t="s">
        <v>1224</v>
      </c>
      <c r="Q855" s="381"/>
      <c r="R855" s="381"/>
      <c r="S855" s="381"/>
    </row>
    <row r="856" spans="1:19" ht="35.15" customHeight="1" x14ac:dyDescent="0.25">
      <c r="A856" s="389">
        <f>IF(B856="","",ROW()-ROW($A$3)+'Diário 1º PA'!$P$1)</f>
        <v>1126</v>
      </c>
      <c r="B856" s="151">
        <v>45366</v>
      </c>
      <c r="C856" s="390">
        <v>45323</v>
      </c>
      <c r="D856" s="98" t="s">
        <v>105</v>
      </c>
      <c r="E856" s="391" t="s">
        <v>257</v>
      </c>
      <c r="F856" s="174">
        <v>178.25</v>
      </c>
      <c r="G856" s="363" t="s">
        <v>2351</v>
      </c>
      <c r="H856" s="98" t="s">
        <v>118</v>
      </c>
      <c r="I856" s="95" t="s">
        <v>2352</v>
      </c>
      <c r="J856" s="131" t="s">
        <v>1239</v>
      </c>
      <c r="K856" s="131" t="s">
        <v>1540</v>
      </c>
      <c r="L856" s="132" t="s">
        <v>1081</v>
      </c>
      <c r="M856" s="131">
        <v>16291</v>
      </c>
      <c r="N856" s="134">
        <v>45366</v>
      </c>
      <c r="O856" s="95" t="s">
        <v>452</v>
      </c>
      <c r="P856" s="131" t="s">
        <v>1239</v>
      </c>
      <c r="Q856" s="381"/>
      <c r="R856" s="381"/>
      <c r="S856" s="381"/>
    </row>
    <row r="857" spans="1:19" ht="35.15" customHeight="1" x14ac:dyDescent="0.25">
      <c r="A857" s="389">
        <f>IF(B857="","",ROW()-ROW($A$3)+'Diário 1º PA'!$P$1)</f>
        <v>1127</v>
      </c>
      <c r="B857" s="151">
        <v>45366</v>
      </c>
      <c r="C857" s="390">
        <v>45323</v>
      </c>
      <c r="D857" s="98" t="s">
        <v>105</v>
      </c>
      <c r="E857" s="391" t="s">
        <v>265</v>
      </c>
      <c r="F857" s="174">
        <v>186.8</v>
      </c>
      <c r="G857" s="363" t="s">
        <v>1811</v>
      </c>
      <c r="H857" s="98" t="s">
        <v>121</v>
      </c>
      <c r="I857" s="95" t="s">
        <v>2353</v>
      </c>
      <c r="J857" s="131" t="s">
        <v>1704</v>
      </c>
      <c r="K857" s="131" t="s">
        <v>1540</v>
      </c>
      <c r="L857" s="132" t="s">
        <v>1081</v>
      </c>
      <c r="M857" s="131">
        <v>20846</v>
      </c>
      <c r="N857" s="134">
        <v>45366</v>
      </c>
      <c r="O857" s="95" t="s">
        <v>452</v>
      </c>
      <c r="P857" s="131" t="s">
        <v>1704</v>
      </c>
      <c r="Q857" s="381"/>
      <c r="R857" s="381"/>
      <c r="S857" s="381"/>
    </row>
    <row r="858" spans="1:19" ht="35.15" customHeight="1" x14ac:dyDescent="0.25">
      <c r="A858" s="389">
        <f>IF(B858="","",ROW()-ROW($A$3)+'Diário 1º PA'!$P$1)</f>
        <v>1128</v>
      </c>
      <c r="B858" s="151">
        <v>45366</v>
      </c>
      <c r="C858" s="393">
        <v>45323</v>
      </c>
      <c r="D858" s="95" t="s">
        <v>105</v>
      </c>
      <c r="E858" s="391" t="s">
        <v>235</v>
      </c>
      <c r="F858" s="174">
        <v>130</v>
      </c>
      <c r="G858" s="363" t="s">
        <v>2009</v>
      </c>
      <c r="H858" s="98" t="s">
        <v>120</v>
      </c>
      <c r="I858" s="95" t="s">
        <v>1884</v>
      </c>
      <c r="J858" s="131" t="s">
        <v>1885</v>
      </c>
      <c r="K858" s="131" t="s">
        <v>1540</v>
      </c>
      <c r="L858" s="132" t="s">
        <v>1081</v>
      </c>
      <c r="M858" s="131" t="s">
        <v>2354</v>
      </c>
      <c r="N858" s="134">
        <v>45366</v>
      </c>
      <c r="O858" s="95" t="s">
        <v>452</v>
      </c>
      <c r="P858" s="131" t="s">
        <v>1885</v>
      </c>
      <c r="Q858" s="381"/>
      <c r="R858" s="381"/>
      <c r="S858" s="381"/>
    </row>
    <row r="859" spans="1:19" ht="35.15" customHeight="1" x14ac:dyDescent="0.25">
      <c r="A859" s="389">
        <f>IF(B859="","",ROW()-ROW($A$3)+'Diário 1º PA'!$P$1)</f>
        <v>1129</v>
      </c>
      <c r="B859" s="151">
        <v>45366</v>
      </c>
      <c r="C859" s="390">
        <v>45323</v>
      </c>
      <c r="D859" s="98" t="s">
        <v>105</v>
      </c>
      <c r="E859" s="391" t="s">
        <v>257</v>
      </c>
      <c r="F859" s="174">
        <v>237.67</v>
      </c>
      <c r="G859" s="363" t="s">
        <v>2351</v>
      </c>
      <c r="H859" s="98" t="s">
        <v>118</v>
      </c>
      <c r="I859" s="95" t="s">
        <v>2352</v>
      </c>
      <c r="J859" s="131" t="s">
        <v>1239</v>
      </c>
      <c r="K859" s="131" t="s">
        <v>1540</v>
      </c>
      <c r="L859" s="132" t="s">
        <v>1081</v>
      </c>
      <c r="M859" s="131">
        <v>16292</v>
      </c>
      <c r="N859" s="134">
        <v>45366</v>
      </c>
      <c r="O859" s="95" t="s">
        <v>452</v>
      </c>
      <c r="P859" s="131" t="s">
        <v>1239</v>
      </c>
      <c r="Q859" s="381"/>
      <c r="R859" s="381"/>
      <c r="S859" s="381"/>
    </row>
    <row r="860" spans="1:19" ht="35.15" customHeight="1" x14ac:dyDescent="0.25">
      <c r="A860" s="389">
        <f>IF(B860="","",ROW()-ROW($A$3)+'Diário 1º PA'!$P$1)</f>
        <v>1130</v>
      </c>
      <c r="B860" s="151">
        <v>45366</v>
      </c>
      <c r="C860" s="393">
        <v>45323</v>
      </c>
      <c r="D860" s="95" t="s">
        <v>105</v>
      </c>
      <c r="E860" s="391" t="s">
        <v>303</v>
      </c>
      <c r="F860" s="174">
        <v>477.6</v>
      </c>
      <c r="G860" s="363" t="s">
        <v>2355</v>
      </c>
      <c r="H860" s="98" t="s">
        <v>117</v>
      </c>
      <c r="I860" s="95" t="s">
        <v>2205</v>
      </c>
      <c r="J860" s="131" t="s">
        <v>2356</v>
      </c>
      <c r="K860" s="131" t="s">
        <v>1540</v>
      </c>
      <c r="L860" s="132" t="s">
        <v>1081</v>
      </c>
      <c r="M860" s="131">
        <v>521</v>
      </c>
      <c r="N860" s="134">
        <v>45366</v>
      </c>
      <c r="O860" s="95" t="s">
        <v>452</v>
      </c>
      <c r="P860" s="131" t="s">
        <v>2356</v>
      </c>
      <c r="Q860" s="381"/>
      <c r="R860" s="381"/>
      <c r="S860" s="381"/>
    </row>
    <row r="861" spans="1:19" ht="35.15" customHeight="1" x14ac:dyDescent="0.25">
      <c r="A861" s="389">
        <f>IF(B861="","",ROW()-ROW($A$3)+'Diário 1º PA'!$P$1)</f>
        <v>1131</v>
      </c>
      <c r="B861" s="151">
        <v>45366</v>
      </c>
      <c r="C861" s="390">
        <v>45323</v>
      </c>
      <c r="D861" s="98" t="s">
        <v>105</v>
      </c>
      <c r="E861" s="391" t="s">
        <v>257</v>
      </c>
      <c r="F861" s="174">
        <v>178.25</v>
      </c>
      <c r="G861" s="363" t="s">
        <v>2351</v>
      </c>
      <c r="H861" s="98" t="s">
        <v>118</v>
      </c>
      <c r="I861" s="95" t="s">
        <v>2352</v>
      </c>
      <c r="J861" s="131" t="s">
        <v>1239</v>
      </c>
      <c r="K861" s="131" t="s">
        <v>1540</v>
      </c>
      <c r="L861" s="132" t="s">
        <v>1081</v>
      </c>
      <c r="M861" s="131">
        <v>16293</v>
      </c>
      <c r="N861" s="134">
        <v>45366</v>
      </c>
      <c r="O861" s="95" t="s">
        <v>452</v>
      </c>
      <c r="P861" s="131" t="s">
        <v>1239</v>
      </c>
      <c r="Q861" s="381"/>
      <c r="R861" s="381"/>
      <c r="S861" s="381"/>
    </row>
    <row r="862" spans="1:19" ht="35.15" customHeight="1" x14ac:dyDescent="0.25">
      <c r="A862" s="389">
        <f>IF(B862="","",ROW()-ROW($A$3)+'Diário 1º PA'!$P$1)</f>
        <v>1132</v>
      </c>
      <c r="B862" s="151">
        <v>45366</v>
      </c>
      <c r="C862" s="390">
        <v>45323</v>
      </c>
      <c r="D862" s="98" t="s">
        <v>105</v>
      </c>
      <c r="E862" s="391" t="s">
        <v>325</v>
      </c>
      <c r="F862" s="174">
        <v>705.8</v>
      </c>
      <c r="G862" s="363" t="s">
        <v>2007</v>
      </c>
      <c r="H862" s="98" t="s">
        <v>124</v>
      </c>
      <c r="I862" s="95" t="s">
        <v>2357</v>
      </c>
      <c r="J862" s="131" t="s">
        <v>1514</v>
      </c>
      <c r="K862" s="131" t="s">
        <v>1540</v>
      </c>
      <c r="L862" s="132" t="s">
        <v>1081</v>
      </c>
      <c r="M862" s="131" t="s">
        <v>2358</v>
      </c>
      <c r="N862" s="134">
        <v>45366</v>
      </c>
      <c r="O862" s="95" t="s">
        <v>452</v>
      </c>
      <c r="P862" s="131" t="s">
        <v>1514</v>
      </c>
      <c r="Q862" s="381"/>
      <c r="R862" s="381"/>
      <c r="S862" s="381"/>
    </row>
    <row r="863" spans="1:19" ht="35.15" customHeight="1" x14ac:dyDescent="0.25">
      <c r="A863" s="389">
        <f>IF(B863="","",ROW()-ROW($A$3)+'Diário 1º PA'!$P$1)</f>
        <v>1133</v>
      </c>
      <c r="B863" s="151">
        <v>45366</v>
      </c>
      <c r="C863" s="390">
        <v>45352</v>
      </c>
      <c r="D863" s="98" t="s">
        <v>105</v>
      </c>
      <c r="E863" s="391" t="s">
        <v>345</v>
      </c>
      <c r="F863" s="174">
        <v>2163.1999999999998</v>
      </c>
      <c r="G863" s="363" t="s">
        <v>2344</v>
      </c>
      <c r="H863" s="98" t="s">
        <v>130</v>
      </c>
      <c r="I863" s="95" t="s">
        <v>1882</v>
      </c>
      <c r="J863" s="131" t="s">
        <v>1883</v>
      </c>
      <c r="K863" s="131" t="s">
        <v>1540</v>
      </c>
      <c r="L863" s="132" t="s">
        <v>1081</v>
      </c>
      <c r="M863" s="131">
        <v>6351587</v>
      </c>
      <c r="N863" s="134">
        <v>45366</v>
      </c>
      <c r="O863" s="95" t="s">
        <v>452</v>
      </c>
      <c r="P863" s="131" t="s">
        <v>1883</v>
      </c>
      <c r="Q863" s="381"/>
      <c r="R863" s="381"/>
      <c r="S863" s="381"/>
    </row>
    <row r="864" spans="1:19" ht="35.15" customHeight="1" x14ac:dyDescent="0.25">
      <c r="A864" s="389">
        <f>IF(B864="","",ROW()-ROW($A$3)+'Diário 1º PA'!$P$1)</f>
        <v>1134</v>
      </c>
      <c r="B864" s="151">
        <v>45366</v>
      </c>
      <c r="C864" s="390">
        <v>45352</v>
      </c>
      <c r="D864" s="98" t="s">
        <v>105</v>
      </c>
      <c r="E864" s="391" t="s">
        <v>223</v>
      </c>
      <c r="F864" s="174">
        <v>11823.5</v>
      </c>
      <c r="G864" s="95" t="s">
        <v>2098</v>
      </c>
      <c r="H864" s="98" t="s">
        <v>128</v>
      </c>
      <c r="I864" s="95" t="s">
        <v>1438</v>
      </c>
      <c r="J864" s="131" t="s">
        <v>1441</v>
      </c>
      <c r="K864" s="131" t="s">
        <v>1540</v>
      </c>
      <c r="L864" s="132" t="s">
        <v>1439</v>
      </c>
      <c r="M864" s="131" t="s">
        <v>2359</v>
      </c>
      <c r="N864" s="134">
        <v>45427</v>
      </c>
      <c r="O864" s="95" t="s">
        <v>452</v>
      </c>
      <c r="P864" s="131" t="s">
        <v>1441</v>
      </c>
      <c r="Q864" s="381"/>
      <c r="R864" s="381"/>
      <c r="S864" s="381"/>
    </row>
    <row r="865" spans="1:19" ht="35.15" customHeight="1" x14ac:dyDescent="0.25">
      <c r="A865" s="389">
        <f>IF(B865="","",ROW()-ROW($A$3)+'Diário 1º PA'!$P$1)</f>
        <v>1135</v>
      </c>
      <c r="B865" s="151">
        <v>45366</v>
      </c>
      <c r="C865" s="390">
        <v>45352</v>
      </c>
      <c r="D865" s="98" t="s">
        <v>105</v>
      </c>
      <c r="E865" s="391" t="s">
        <v>283</v>
      </c>
      <c r="F865" s="174">
        <v>2</v>
      </c>
      <c r="G865" s="363" t="s">
        <v>2360</v>
      </c>
      <c r="H865" s="98" t="s">
        <v>118</v>
      </c>
      <c r="I865" s="95" t="s">
        <v>117</v>
      </c>
      <c r="J865" s="131" t="s">
        <v>79</v>
      </c>
      <c r="K865" s="131" t="s">
        <v>117</v>
      </c>
      <c r="L865" s="132" t="s">
        <v>117</v>
      </c>
      <c r="M865" s="131" t="s">
        <v>117</v>
      </c>
      <c r="N865" s="134" t="s">
        <v>117</v>
      </c>
      <c r="O865" s="95" t="s">
        <v>452</v>
      </c>
      <c r="P865" s="131" t="s">
        <v>79</v>
      </c>
      <c r="Q865" s="381"/>
      <c r="R865" s="381"/>
      <c r="S865" s="381"/>
    </row>
    <row r="866" spans="1:19" ht="35.15" customHeight="1" x14ac:dyDescent="0.25">
      <c r="A866" s="389">
        <f>IF(B866="","",ROW()-ROW($A$3)+'Diário 1º PA'!$P$1)</f>
        <v>1136</v>
      </c>
      <c r="B866" s="151">
        <v>45369</v>
      </c>
      <c r="C866" s="390">
        <v>45323</v>
      </c>
      <c r="D866" s="98" t="s">
        <v>105</v>
      </c>
      <c r="E866" s="391" t="s">
        <v>341</v>
      </c>
      <c r="F866" s="174">
        <v>4050</v>
      </c>
      <c r="G866" s="363" t="s">
        <v>2361</v>
      </c>
      <c r="H866" s="98" t="s">
        <v>117</v>
      </c>
      <c r="I866" s="95" t="s">
        <v>1996</v>
      </c>
      <c r="J866" s="131" t="s">
        <v>1997</v>
      </c>
      <c r="K866" s="131" t="s">
        <v>1072</v>
      </c>
      <c r="L866" s="132" t="s">
        <v>1534</v>
      </c>
      <c r="M866" s="131">
        <v>7</v>
      </c>
      <c r="N866" s="134">
        <v>45351</v>
      </c>
      <c r="O866" s="95" t="s">
        <v>452</v>
      </c>
      <c r="P866" s="131" t="s">
        <v>1997</v>
      </c>
      <c r="Q866" s="381"/>
      <c r="R866" s="381"/>
      <c r="S866" s="381"/>
    </row>
    <row r="867" spans="1:19" ht="35.15" customHeight="1" x14ac:dyDescent="0.25">
      <c r="A867" s="389">
        <f>IF(B867="","",ROW()-ROW($A$3)+'Diário 1º PA'!$P$1)</f>
        <v>1137</v>
      </c>
      <c r="B867" s="151">
        <v>45369</v>
      </c>
      <c r="C867" s="393">
        <v>45352</v>
      </c>
      <c r="D867" s="95" t="s">
        <v>105</v>
      </c>
      <c r="E867" s="391" t="s">
        <v>311</v>
      </c>
      <c r="F867" s="174">
        <v>619</v>
      </c>
      <c r="G867" s="363" t="s">
        <v>2362</v>
      </c>
      <c r="H867" s="98" t="s">
        <v>121</v>
      </c>
      <c r="I867" s="95" t="s">
        <v>2363</v>
      </c>
      <c r="J867" s="131" t="s">
        <v>2364</v>
      </c>
      <c r="K867" s="131" t="s">
        <v>1540</v>
      </c>
      <c r="L867" s="132" t="s">
        <v>1081</v>
      </c>
      <c r="M867" s="131">
        <v>387</v>
      </c>
      <c r="N867" s="134">
        <v>45359</v>
      </c>
      <c r="O867" s="95" t="s">
        <v>452</v>
      </c>
      <c r="P867" s="131" t="s">
        <v>2364</v>
      </c>
      <c r="Q867" s="381"/>
      <c r="R867" s="381"/>
      <c r="S867" s="381"/>
    </row>
    <row r="868" spans="1:19" ht="35.15" customHeight="1" x14ac:dyDescent="0.25">
      <c r="A868" s="389">
        <f>IF(B868="","",ROW()-ROW($A$3)+'Diário 1º PA'!$P$1)</f>
        <v>1138</v>
      </c>
      <c r="B868" s="151">
        <v>45369</v>
      </c>
      <c r="C868" s="390">
        <v>45352</v>
      </c>
      <c r="D868" s="98" t="s">
        <v>94</v>
      </c>
      <c r="E868" s="391" t="s">
        <v>205</v>
      </c>
      <c r="F868" s="174">
        <v>121.44</v>
      </c>
      <c r="G868" s="98" t="s">
        <v>1778</v>
      </c>
      <c r="H868" s="98" t="s">
        <v>118</v>
      </c>
      <c r="I868" s="95" t="s">
        <v>2365</v>
      </c>
      <c r="J868" s="131" t="s">
        <v>1780</v>
      </c>
      <c r="K868" s="131" t="s">
        <v>1540</v>
      </c>
      <c r="L868" s="132" t="s">
        <v>1081</v>
      </c>
      <c r="M868" s="131">
        <v>820991</v>
      </c>
      <c r="N868" s="134">
        <v>45369</v>
      </c>
      <c r="O868" s="95" t="s">
        <v>452</v>
      </c>
      <c r="P868" s="131" t="s">
        <v>1780</v>
      </c>
      <c r="Q868" s="381"/>
      <c r="R868" s="381"/>
      <c r="S868" s="381"/>
    </row>
    <row r="869" spans="1:19" ht="35.15" customHeight="1" x14ac:dyDescent="0.25">
      <c r="A869" s="389">
        <f>IF(B869="","",ROW()-ROW($A$3)+'Diário 1º PA'!$P$1)</f>
        <v>1139</v>
      </c>
      <c r="B869" s="151">
        <v>45369</v>
      </c>
      <c r="C869" s="390">
        <v>45352</v>
      </c>
      <c r="D869" s="98" t="s">
        <v>105</v>
      </c>
      <c r="E869" s="391" t="s">
        <v>229</v>
      </c>
      <c r="F869" s="174">
        <v>214.98</v>
      </c>
      <c r="G869" s="363" t="s">
        <v>1256</v>
      </c>
      <c r="H869" s="98" t="s">
        <v>127</v>
      </c>
      <c r="I869" s="95" t="s">
        <v>1769</v>
      </c>
      <c r="J869" s="131" t="s">
        <v>1259</v>
      </c>
      <c r="K869" s="131" t="s">
        <v>1540</v>
      </c>
      <c r="L869" s="132" t="s">
        <v>1081</v>
      </c>
      <c r="M869" s="131" t="s">
        <v>2366</v>
      </c>
      <c r="N869" s="134">
        <v>45369</v>
      </c>
      <c r="O869" s="95" t="s">
        <v>452</v>
      </c>
      <c r="P869" s="131" t="s">
        <v>1259</v>
      </c>
      <c r="Q869" s="381"/>
      <c r="R869" s="381"/>
      <c r="S869" s="381"/>
    </row>
    <row r="870" spans="1:19" ht="35.15" customHeight="1" x14ac:dyDescent="0.25">
      <c r="A870" s="389">
        <f>IF(B870="","",ROW()-ROW($A$3)+'Diário 1º PA'!$P$1)</f>
        <v>1140</v>
      </c>
      <c r="B870" s="151">
        <v>45369</v>
      </c>
      <c r="C870" s="390">
        <v>45352</v>
      </c>
      <c r="D870" s="98" t="s">
        <v>107</v>
      </c>
      <c r="E870" s="391" t="s">
        <v>370</v>
      </c>
      <c r="F870" s="174">
        <v>44854.55</v>
      </c>
      <c r="G870" s="363" t="s">
        <v>2367</v>
      </c>
      <c r="H870" s="98" t="s">
        <v>128</v>
      </c>
      <c r="I870" s="95" t="s">
        <v>2205</v>
      </c>
      <c r="J870" s="131" t="s">
        <v>1867</v>
      </c>
      <c r="K870" s="131" t="s">
        <v>1540</v>
      </c>
      <c r="L870" s="132" t="s">
        <v>1081</v>
      </c>
      <c r="M870" s="131">
        <v>520</v>
      </c>
      <c r="N870" s="134">
        <v>45369</v>
      </c>
      <c r="O870" s="95" t="s">
        <v>452</v>
      </c>
      <c r="P870" s="131" t="s">
        <v>1867</v>
      </c>
      <c r="Q870" s="381"/>
      <c r="R870" s="381"/>
      <c r="S870" s="381"/>
    </row>
    <row r="871" spans="1:19" ht="35.15" customHeight="1" x14ac:dyDescent="0.25">
      <c r="A871" s="389">
        <f>IF(B871="","",ROW()-ROW($A$3)+'Diário 1º PA'!$P$1)</f>
        <v>1141</v>
      </c>
      <c r="B871" s="151">
        <v>45369</v>
      </c>
      <c r="C871" s="390">
        <v>45352</v>
      </c>
      <c r="D871" s="98" t="s">
        <v>105</v>
      </c>
      <c r="E871" s="391" t="s">
        <v>223</v>
      </c>
      <c r="F871" s="174">
        <v>2095.27</v>
      </c>
      <c r="G871" s="363" t="s">
        <v>2098</v>
      </c>
      <c r="H871" s="98" t="s">
        <v>122</v>
      </c>
      <c r="I871" s="95" t="s">
        <v>1766</v>
      </c>
      <c r="J871" s="131" t="s">
        <v>2368</v>
      </c>
      <c r="K871" s="131" t="s">
        <v>1540</v>
      </c>
      <c r="L871" s="132" t="s">
        <v>1439</v>
      </c>
      <c r="M871" s="133">
        <v>1426450</v>
      </c>
      <c r="N871" s="134">
        <v>45392</v>
      </c>
      <c r="O871" s="95" t="s">
        <v>452</v>
      </c>
      <c r="P871" s="131" t="s">
        <v>2368</v>
      </c>
      <c r="Q871" s="381"/>
      <c r="R871" s="381"/>
      <c r="S871" s="381"/>
    </row>
    <row r="872" spans="1:19" ht="35.15" customHeight="1" x14ac:dyDescent="0.25">
      <c r="A872" s="389">
        <f>IF(B872="","",ROW()-ROW($A$3)+'Diário 1º PA'!$P$1)</f>
        <v>1142</v>
      </c>
      <c r="B872" s="151">
        <v>45369</v>
      </c>
      <c r="C872" s="390">
        <v>45352</v>
      </c>
      <c r="D872" s="98" t="s">
        <v>105</v>
      </c>
      <c r="E872" s="391" t="s">
        <v>287</v>
      </c>
      <c r="F872" s="174">
        <v>757.55</v>
      </c>
      <c r="G872" s="363" t="s">
        <v>2369</v>
      </c>
      <c r="H872" s="98" t="s">
        <v>123</v>
      </c>
      <c r="I872" s="95" t="s">
        <v>2370</v>
      </c>
      <c r="J872" s="131" t="s">
        <v>1292</v>
      </c>
      <c r="K872" s="131" t="s">
        <v>1540</v>
      </c>
      <c r="L872" s="132" t="s">
        <v>1439</v>
      </c>
      <c r="M872" s="131">
        <v>20240025705</v>
      </c>
      <c r="N872" s="134">
        <v>45378</v>
      </c>
      <c r="O872" s="95" t="s">
        <v>452</v>
      </c>
      <c r="P872" s="131" t="s">
        <v>1292</v>
      </c>
      <c r="Q872" s="381"/>
      <c r="R872" s="381"/>
      <c r="S872" s="381"/>
    </row>
    <row r="873" spans="1:19" ht="35.15" customHeight="1" x14ac:dyDescent="0.25">
      <c r="A873" s="389">
        <f>IF(B873="","",ROW()-ROW($A$3)+'Diário 1º PA'!$P$1)</f>
        <v>1143</v>
      </c>
      <c r="B873" s="151">
        <v>45369</v>
      </c>
      <c r="C873" s="390">
        <v>45352</v>
      </c>
      <c r="D873" s="98" t="s">
        <v>105</v>
      </c>
      <c r="E873" s="391" t="s">
        <v>341</v>
      </c>
      <c r="F873" s="174">
        <v>2640</v>
      </c>
      <c r="G873" s="98" t="s">
        <v>2371</v>
      </c>
      <c r="H873" s="98" t="s">
        <v>117</v>
      </c>
      <c r="I873" s="95" t="s">
        <v>2372</v>
      </c>
      <c r="J873" s="131" t="s">
        <v>2373</v>
      </c>
      <c r="K873" s="131" t="s">
        <v>1114</v>
      </c>
      <c r="L873" s="132" t="s">
        <v>1534</v>
      </c>
      <c r="M873" s="131">
        <v>2</v>
      </c>
      <c r="N873" s="134">
        <v>45365</v>
      </c>
      <c r="O873" s="95" t="s">
        <v>452</v>
      </c>
      <c r="P873" s="131" t="s">
        <v>2373</v>
      </c>
      <c r="Q873" s="381"/>
      <c r="R873" s="381"/>
      <c r="S873" s="381"/>
    </row>
    <row r="874" spans="1:19" ht="35.15" customHeight="1" x14ac:dyDescent="0.25">
      <c r="A874" s="389">
        <f>IF(B874="","",ROW()-ROW($A$3)+'Diário 1º PA'!$P$1)</f>
        <v>1144</v>
      </c>
      <c r="B874" s="151">
        <v>45369</v>
      </c>
      <c r="C874" s="390">
        <v>45323</v>
      </c>
      <c r="D874" s="98" t="s">
        <v>105</v>
      </c>
      <c r="E874" s="391" t="s">
        <v>219</v>
      </c>
      <c r="F874" s="174">
        <v>2226.85</v>
      </c>
      <c r="G874" s="363" t="s">
        <v>1596</v>
      </c>
      <c r="H874" s="98" t="s">
        <v>118</v>
      </c>
      <c r="I874" s="95" t="s">
        <v>1601</v>
      </c>
      <c r="J874" s="131" t="s">
        <v>1565</v>
      </c>
      <c r="K874" s="131" t="s">
        <v>1114</v>
      </c>
      <c r="L874" s="132" t="s">
        <v>117</v>
      </c>
      <c r="M874" s="133" t="s">
        <v>117</v>
      </c>
      <c r="N874" s="134" t="s">
        <v>117</v>
      </c>
      <c r="O874" s="95" t="s">
        <v>452</v>
      </c>
      <c r="P874" s="131" t="s">
        <v>1602</v>
      </c>
      <c r="Q874" s="381"/>
      <c r="R874" s="381"/>
      <c r="S874" s="381"/>
    </row>
    <row r="875" spans="1:19" ht="35.15" customHeight="1" x14ac:dyDescent="0.25">
      <c r="A875" s="389">
        <f>IF(B875="","",ROW()-ROW($A$3)+'Diário 1º PA'!$P$1)</f>
        <v>1145</v>
      </c>
      <c r="B875" s="151">
        <v>45369</v>
      </c>
      <c r="C875" s="390">
        <v>45323</v>
      </c>
      <c r="D875" s="98" t="s">
        <v>105</v>
      </c>
      <c r="E875" s="391" t="s">
        <v>225</v>
      </c>
      <c r="F875" s="174">
        <v>488.31</v>
      </c>
      <c r="G875" s="98" t="s">
        <v>2374</v>
      </c>
      <c r="H875" s="98" t="s">
        <v>130</v>
      </c>
      <c r="I875" s="95" t="s">
        <v>2375</v>
      </c>
      <c r="J875" s="131" t="s">
        <v>2376</v>
      </c>
      <c r="K875" s="131" t="s">
        <v>1540</v>
      </c>
      <c r="L875" s="132" t="s">
        <v>1081</v>
      </c>
      <c r="M875" s="131">
        <v>1886220240011210</v>
      </c>
      <c r="N875" s="134">
        <v>45365</v>
      </c>
      <c r="O875" s="95" t="s">
        <v>452</v>
      </c>
      <c r="P875" s="131" t="s">
        <v>2376</v>
      </c>
      <c r="Q875" s="381"/>
      <c r="R875" s="381"/>
      <c r="S875" s="381"/>
    </row>
    <row r="876" spans="1:19" ht="35.15" customHeight="1" x14ac:dyDescent="0.25">
      <c r="A876" s="389">
        <f>IF(B876="","",ROW()-ROW($A$3)+'Diário 1º PA'!$P$1)</f>
        <v>1146</v>
      </c>
      <c r="B876" s="151">
        <v>45369</v>
      </c>
      <c r="C876" s="390">
        <v>45323</v>
      </c>
      <c r="D876" s="98" t="s">
        <v>105</v>
      </c>
      <c r="E876" s="391" t="s">
        <v>229</v>
      </c>
      <c r="F876" s="174">
        <v>829.06</v>
      </c>
      <c r="G876" s="363" t="s">
        <v>1256</v>
      </c>
      <c r="H876" s="98" t="s">
        <v>127</v>
      </c>
      <c r="I876" s="95" t="s">
        <v>1769</v>
      </c>
      <c r="J876" s="131" t="s">
        <v>1259</v>
      </c>
      <c r="K876" s="131" t="s">
        <v>1540</v>
      </c>
      <c r="L876" s="132" t="s">
        <v>1081</v>
      </c>
      <c r="M876" s="131" t="s">
        <v>2377</v>
      </c>
      <c r="N876" s="134">
        <v>45369</v>
      </c>
      <c r="O876" s="95" t="s">
        <v>452</v>
      </c>
      <c r="P876" s="131" t="s">
        <v>1259</v>
      </c>
      <c r="Q876" s="381"/>
      <c r="R876" s="381"/>
      <c r="S876" s="381"/>
    </row>
    <row r="877" spans="1:19" ht="35.15" customHeight="1" x14ac:dyDescent="0.25">
      <c r="A877" s="389">
        <f>IF(B877="","",ROW()-ROW($A$3)+'Diário 1º PA'!$P$1)</f>
        <v>1147</v>
      </c>
      <c r="B877" s="151">
        <v>45369</v>
      </c>
      <c r="C877" s="390">
        <v>45352</v>
      </c>
      <c r="D877" s="98" t="s">
        <v>105</v>
      </c>
      <c r="E877" s="391" t="s">
        <v>307</v>
      </c>
      <c r="F877" s="174">
        <v>448</v>
      </c>
      <c r="G877" s="363" t="s">
        <v>2378</v>
      </c>
      <c r="H877" s="98" t="s">
        <v>126</v>
      </c>
      <c r="I877" s="95" t="s">
        <v>2379</v>
      </c>
      <c r="J877" s="131" t="s">
        <v>2380</v>
      </c>
      <c r="K877" s="131" t="s">
        <v>1114</v>
      </c>
      <c r="L877" s="132" t="s">
        <v>1534</v>
      </c>
      <c r="M877" s="131">
        <v>48430</v>
      </c>
      <c r="N877" s="134">
        <v>45369</v>
      </c>
      <c r="O877" s="95" t="s">
        <v>452</v>
      </c>
      <c r="P877" s="131" t="s">
        <v>2380</v>
      </c>
      <c r="Q877" s="381"/>
      <c r="R877" s="381"/>
      <c r="S877" s="381"/>
    </row>
    <row r="878" spans="1:19" ht="35.15" customHeight="1" x14ac:dyDescent="0.25">
      <c r="A878" s="389">
        <f>IF(B878="","",ROW()-ROW($A$3)+'Diário 1º PA'!$P$1)</f>
        <v>1148</v>
      </c>
      <c r="B878" s="151">
        <v>45369</v>
      </c>
      <c r="C878" s="390">
        <v>45352</v>
      </c>
      <c r="D878" s="98" t="s">
        <v>107</v>
      </c>
      <c r="E878" s="391" t="s">
        <v>378</v>
      </c>
      <c r="F878" s="174">
        <v>778</v>
      </c>
      <c r="G878" s="363" t="s">
        <v>2344</v>
      </c>
      <c r="H878" s="98" t="s">
        <v>128</v>
      </c>
      <c r="I878" s="95" t="s">
        <v>2381</v>
      </c>
      <c r="J878" s="131" t="s">
        <v>2382</v>
      </c>
      <c r="K878" s="131" t="s">
        <v>1114</v>
      </c>
      <c r="L878" s="132" t="s">
        <v>1534</v>
      </c>
      <c r="M878" s="131">
        <v>15657</v>
      </c>
      <c r="N878" s="134">
        <v>45369</v>
      </c>
      <c r="O878" s="95" t="s">
        <v>452</v>
      </c>
      <c r="P878" s="131" t="s">
        <v>2382</v>
      </c>
      <c r="Q878" s="381"/>
      <c r="R878" s="381"/>
      <c r="S878" s="381"/>
    </row>
    <row r="879" spans="1:19" ht="35.15" customHeight="1" x14ac:dyDescent="0.25">
      <c r="A879" s="389">
        <f>IF(B879="","",ROW()-ROW($A$3)+'Diário 1º PA'!$P$1)</f>
        <v>1149</v>
      </c>
      <c r="B879" s="151">
        <v>45369</v>
      </c>
      <c r="C879" s="390">
        <v>45352</v>
      </c>
      <c r="D879" s="98" t="s">
        <v>105</v>
      </c>
      <c r="E879" s="391" t="s">
        <v>345</v>
      </c>
      <c r="F879" s="174">
        <v>16015.59</v>
      </c>
      <c r="G879" s="95" t="s">
        <v>2344</v>
      </c>
      <c r="H879" s="98" t="s">
        <v>128</v>
      </c>
      <c r="I879" s="95" t="s">
        <v>2383</v>
      </c>
      <c r="J879" s="131" t="s">
        <v>2384</v>
      </c>
      <c r="K879" s="131" t="s">
        <v>1114</v>
      </c>
      <c r="L879" s="132" t="s">
        <v>1534</v>
      </c>
      <c r="M879" s="131">
        <v>1402</v>
      </c>
      <c r="N879" s="134">
        <v>45370</v>
      </c>
      <c r="O879" s="95" t="s">
        <v>452</v>
      </c>
      <c r="P879" s="131" t="s">
        <v>2384</v>
      </c>
      <c r="Q879" s="381"/>
      <c r="R879" s="381"/>
      <c r="S879" s="381"/>
    </row>
    <row r="880" spans="1:19" ht="35.15" customHeight="1" x14ac:dyDescent="0.25">
      <c r="A880" s="389">
        <f>IF(B880="","",ROW()-ROW($A$3)+'Diário 1º PA'!$P$1)</f>
        <v>1150</v>
      </c>
      <c r="B880" s="151">
        <v>45369</v>
      </c>
      <c r="C880" s="393">
        <v>45323</v>
      </c>
      <c r="D880" s="95" t="s">
        <v>94</v>
      </c>
      <c r="E880" s="391" t="s">
        <v>174</v>
      </c>
      <c r="F880" s="174">
        <v>427757.08</v>
      </c>
      <c r="G880" s="363" t="s">
        <v>2385</v>
      </c>
      <c r="H880" s="98" t="s">
        <v>117</v>
      </c>
      <c r="I880" s="95" t="s">
        <v>1152</v>
      </c>
      <c r="J880" s="131" t="s">
        <v>79</v>
      </c>
      <c r="K880" s="131" t="s">
        <v>1279</v>
      </c>
      <c r="L880" s="132" t="s">
        <v>1279</v>
      </c>
      <c r="M880" s="131" t="s">
        <v>79</v>
      </c>
      <c r="N880" s="134">
        <v>45371</v>
      </c>
      <c r="O880" s="95" t="s">
        <v>452</v>
      </c>
      <c r="P880" s="131" t="s">
        <v>79</v>
      </c>
      <c r="Q880" s="381"/>
      <c r="R880" s="381"/>
      <c r="S880" s="381"/>
    </row>
    <row r="881" spans="1:19" ht="35.15" customHeight="1" x14ac:dyDescent="0.25">
      <c r="A881" s="389">
        <f>IF(B881="","",ROW()-ROW($A$3)+'Diário 1º PA'!$P$1)</f>
        <v>1151</v>
      </c>
      <c r="B881" s="151">
        <v>45369</v>
      </c>
      <c r="C881" s="393">
        <v>45352</v>
      </c>
      <c r="D881" s="95" t="s">
        <v>94</v>
      </c>
      <c r="E881" s="391" t="s">
        <v>201</v>
      </c>
      <c r="F881" s="174">
        <v>4500</v>
      </c>
      <c r="G881" s="363" t="s">
        <v>1778</v>
      </c>
      <c r="H881" s="98" t="s">
        <v>120</v>
      </c>
      <c r="I881" s="95" t="s">
        <v>2326</v>
      </c>
      <c r="J881" s="131" t="s">
        <v>2327</v>
      </c>
      <c r="K881" s="131" t="s">
        <v>1540</v>
      </c>
      <c r="L881" s="132" t="s">
        <v>1081</v>
      </c>
      <c r="M881" s="131">
        <v>24531450</v>
      </c>
      <c r="N881" s="134">
        <v>45370</v>
      </c>
      <c r="O881" s="95" t="s">
        <v>452</v>
      </c>
      <c r="P881" s="131" t="s">
        <v>2327</v>
      </c>
      <c r="Q881" s="381"/>
      <c r="R881" s="381"/>
      <c r="S881" s="381"/>
    </row>
    <row r="882" spans="1:19" ht="35.15" customHeight="1" x14ac:dyDescent="0.25">
      <c r="A882" s="389">
        <f>IF(B882="","",ROW()-ROW($A$3)+'Diário 1º PA'!$P$1)</f>
        <v>1152</v>
      </c>
      <c r="B882" s="151">
        <v>45369</v>
      </c>
      <c r="C882" s="393">
        <v>45352</v>
      </c>
      <c r="D882" s="95" t="s">
        <v>94</v>
      </c>
      <c r="E882" s="391" t="s">
        <v>201</v>
      </c>
      <c r="F882" s="174">
        <v>4516.67</v>
      </c>
      <c r="G882" s="363" t="s">
        <v>1778</v>
      </c>
      <c r="H882" s="98" t="s">
        <v>119</v>
      </c>
      <c r="I882" s="95" t="s">
        <v>2326</v>
      </c>
      <c r="J882" s="131" t="s">
        <v>2327</v>
      </c>
      <c r="K882" s="131" t="s">
        <v>1540</v>
      </c>
      <c r="L882" s="132" t="s">
        <v>1081</v>
      </c>
      <c r="M882" s="131">
        <v>24531470</v>
      </c>
      <c r="N882" s="134">
        <v>45370</v>
      </c>
      <c r="O882" s="95" t="s">
        <v>452</v>
      </c>
      <c r="P882" s="131" t="s">
        <v>2327</v>
      </c>
      <c r="Q882" s="381"/>
      <c r="R882" s="381"/>
      <c r="S882" s="381"/>
    </row>
    <row r="883" spans="1:19" ht="35.15" customHeight="1" x14ac:dyDescent="0.25">
      <c r="A883" s="389">
        <f>IF(B883="","",ROW()-ROW($A$3)+'Diário 1º PA'!$P$1)</f>
        <v>1153</v>
      </c>
      <c r="B883" s="151">
        <v>45369</v>
      </c>
      <c r="C883" s="390">
        <v>45352</v>
      </c>
      <c r="D883" s="98" t="s">
        <v>94</v>
      </c>
      <c r="E883" s="391" t="s">
        <v>201</v>
      </c>
      <c r="F883" s="174">
        <v>600</v>
      </c>
      <c r="G883" s="363" t="s">
        <v>1778</v>
      </c>
      <c r="H883" s="98" t="s">
        <v>136</v>
      </c>
      <c r="I883" s="95" t="s">
        <v>2326</v>
      </c>
      <c r="J883" s="131" t="s">
        <v>2327</v>
      </c>
      <c r="K883" s="131" t="s">
        <v>1540</v>
      </c>
      <c r="L883" s="132" t="s">
        <v>1081</v>
      </c>
      <c r="M883" s="131">
        <v>24531472</v>
      </c>
      <c r="N883" s="134">
        <v>45370</v>
      </c>
      <c r="O883" s="95" t="s">
        <v>452</v>
      </c>
      <c r="P883" s="131" t="s">
        <v>2327</v>
      </c>
      <c r="Q883" s="381"/>
      <c r="R883" s="381"/>
      <c r="S883" s="381"/>
    </row>
    <row r="884" spans="1:19" ht="35.15" customHeight="1" x14ac:dyDescent="0.25">
      <c r="A884" s="389">
        <f>IF(B884="","",ROW()-ROW($A$3)+'Diário 1º PA'!$P$1)</f>
        <v>1154</v>
      </c>
      <c r="B884" s="151">
        <v>45370</v>
      </c>
      <c r="C884" s="393">
        <v>45323</v>
      </c>
      <c r="D884" s="95" t="s">
        <v>59</v>
      </c>
      <c r="E884" s="391" t="s">
        <v>59</v>
      </c>
      <c r="F884" s="174">
        <v>151503.53</v>
      </c>
      <c r="G884" s="95" t="s">
        <v>2386</v>
      </c>
      <c r="H884" s="98" t="s">
        <v>117</v>
      </c>
      <c r="I884" s="95" t="s">
        <v>117</v>
      </c>
      <c r="J884" s="131" t="s">
        <v>79</v>
      </c>
      <c r="K884" s="131" t="s">
        <v>1072</v>
      </c>
      <c r="L884" s="132" t="s">
        <v>117</v>
      </c>
      <c r="M884" s="131" t="s">
        <v>117</v>
      </c>
      <c r="N884" s="134" t="s">
        <v>117</v>
      </c>
      <c r="O884" s="95" t="s">
        <v>452</v>
      </c>
      <c r="P884" s="131" t="s">
        <v>79</v>
      </c>
      <c r="Q884" s="381"/>
      <c r="R884" s="381"/>
      <c r="S884" s="381"/>
    </row>
    <row r="885" spans="1:19" ht="35.15" customHeight="1" x14ac:dyDescent="0.25">
      <c r="A885" s="389">
        <f>IF(B885="","",ROW()-ROW($A$3)+'Diário 1º PA'!$P$1)</f>
        <v>1155</v>
      </c>
      <c r="B885" s="151">
        <v>45370</v>
      </c>
      <c r="C885" s="393">
        <v>45352</v>
      </c>
      <c r="D885" s="95" t="s">
        <v>105</v>
      </c>
      <c r="E885" s="391" t="s">
        <v>337</v>
      </c>
      <c r="F885" s="174">
        <v>118.48</v>
      </c>
      <c r="G885" s="95" t="s">
        <v>1185</v>
      </c>
      <c r="H885" s="98" t="s">
        <v>121</v>
      </c>
      <c r="I885" s="95" t="s">
        <v>1529</v>
      </c>
      <c r="J885" s="131" t="s">
        <v>1189</v>
      </c>
      <c r="K885" s="131" t="s">
        <v>1072</v>
      </c>
      <c r="L885" s="132" t="s">
        <v>1530</v>
      </c>
      <c r="M885" s="131">
        <v>5971631</v>
      </c>
      <c r="N885" s="134">
        <v>45376</v>
      </c>
      <c r="O885" s="95" t="s">
        <v>452</v>
      </c>
      <c r="P885" s="131" t="s">
        <v>1189</v>
      </c>
      <c r="Q885" s="381"/>
      <c r="R885" s="381"/>
      <c r="S885" s="381"/>
    </row>
    <row r="886" spans="1:19" ht="35.15" customHeight="1" x14ac:dyDescent="0.25">
      <c r="A886" s="389">
        <f>IF(B886="","",ROW()-ROW($A$3)+'Diário 1º PA'!$P$1)</f>
        <v>1156</v>
      </c>
      <c r="B886" s="151">
        <v>45370</v>
      </c>
      <c r="C886" s="393">
        <v>45352</v>
      </c>
      <c r="D886" s="95" t="s">
        <v>105</v>
      </c>
      <c r="E886" s="391" t="s">
        <v>337</v>
      </c>
      <c r="F886" s="174">
        <v>93.4</v>
      </c>
      <c r="G886" s="95" t="s">
        <v>1185</v>
      </c>
      <c r="H886" s="98" t="s">
        <v>123</v>
      </c>
      <c r="I886" s="95" t="s">
        <v>1529</v>
      </c>
      <c r="J886" s="131" t="s">
        <v>1189</v>
      </c>
      <c r="K886" s="131" t="s">
        <v>1072</v>
      </c>
      <c r="L886" s="132" t="s">
        <v>1530</v>
      </c>
      <c r="M886" s="131">
        <v>5966777</v>
      </c>
      <c r="N886" s="134">
        <v>45371</v>
      </c>
      <c r="O886" s="95" t="s">
        <v>452</v>
      </c>
      <c r="P886" s="131" t="s">
        <v>1189</v>
      </c>
      <c r="Q886" s="381"/>
      <c r="R886" s="381"/>
      <c r="S886" s="381"/>
    </row>
    <row r="887" spans="1:19" ht="35.15" customHeight="1" x14ac:dyDescent="0.25">
      <c r="A887" s="389">
        <f>IF(B887="","",ROW()-ROW($A$3)+'Diário 1º PA'!$P$1)</f>
        <v>1157</v>
      </c>
      <c r="B887" s="151">
        <v>45370</v>
      </c>
      <c r="C887" s="393">
        <v>45352</v>
      </c>
      <c r="D887" s="95" t="s">
        <v>105</v>
      </c>
      <c r="E887" s="391" t="s">
        <v>337</v>
      </c>
      <c r="F887" s="174">
        <v>121.42</v>
      </c>
      <c r="G887" s="95" t="s">
        <v>1185</v>
      </c>
      <c r="H887" s="98" t="s">
        <v>123</v>
      </c>
      <c r="I887" s="95" t="s">
        <v>1529</v>
      </c>
      <c r="J887" s="131" t="s">
        <v>1189</v>
      </c>
      <c r="K887" s="131" t="s">
        <v>1072</v>
      </c>
      <c r="L887" s="132" t="s">
        <v>1530</v>
      </c>
      <c r="M887" s="131" t="s">
        <v>2387</v>
      </c>
      <c r="N887" s="134">
        <v>45374</v>
      </c>
      <c r="O887" s="95" t="s">
        <v>452</v>
      </c>
      <c r="P887" s="131" t="s">
        <v>1189</v>
      </c>
      <c r="Q887" s="381"/>
      <c r="R887" s="381"/>
      <c r="S887" s="381"/>
    </row>
    <row r="888" spans="1:19" ht="35.15" customHeight="1" x14ac:dyDescent="0.25">
      <c r="A888" s="389">
        <f>IF(B888="","",ROW()-ROW($A$3)+'Diário 1º PA'!$P$1)</f>
        <v>1158</v>
      </c>
      <c r="B888" s="151">
        <v>45370</v>
      </c>
      <c r="C888" s="393">
        <v>45352</v>
      </c>
      <c r="D888" s="95" t="s">
        <v>105</v>
      </c>
      <c r="E888" s="391" t="s">
        <v>337</v>
      </c>
      <c r="F888" s="174">
        <v>268.31</v>
      </c>
      <c r="G888" s="95" t="s">
        <v>1185</v>
      </c>
      <c r="H888" s="98" t="s">
        <v>123</v>
      </c>
      <c r="I888" s="95" t="s">
        <v>1529</v>
      </c>
      <c r="J888" s="131" t="s">
        <v>1189</v>
      </c>
      <c r="K888" s="131" t="s">
        <v>1072</v>
      </c>
      <c r="L888" s="132" t="s">
        <v>1530</v>
      </c>
      <c r="M888" s="131">
        <v>6002944</v>
      </c>
      <c r="N888" s="134">
        <v>45382</v>
      </c>
      <c r="O888" s="95" t="s">
        <v>452</v>
      </c>
      <c r="P888" s="131" t="s">
        <v>1189</v>
      </c>
      <c r="Q888" s="381"/>
      <c r="R888" s="381"/>
      <c r="S888" s="381"/>
    </row>
    <row r="889" spans="1:19" ht="35.15" customHeight="1" x14ac:dyDescent="0.25">
      <c r="A889" s="389">
        <f>IF(B889="","",ROW()-ROW($A$3)+'Diário 1º PA'!$P$1)</f>
        <v>1159</v>
      </c>
      <c r="B889" s="151">
        <v>45370</v>
      </c>
      <c r="C889" s="393">
        <v>45352</v>
      </c>
      <c r="D889" s="95" t="s">
        <v>105</v>
      </c>
      <c r="E889" s="391" t="s">
        <v>337</v>
      </c>
      <c r="F889" s="174">
        <v>32.630000000000003</v>
      </c>
      <c r="G889" s="95" t="s">
        <v>1185</v>
      </c>
      <c r="H889" s="98" t="s">
        <v>122</v>
      </c>
      <c r="I889" s="95" t="s">
        <v>2302</v>
      </c>
      <c r="J889" s="131" t="s">
        <v>1202</v>
      </c>
      <c r="K889" s="131" t="s">
        <v>1072</v>
      </c>
      <c r="L889" s="132" t="s">
        <v>1530</v>
      </c>
      <c r="M889" s="131" t="s">
        <v>2388</v>
      </c>
      <c r="N889" s="134">
        <v>45371</v>
      </c>
      <c r="O889" s="95" t="s">
        <v>452</v>
      </c>
      <c r="P889" s="131" t="s">
        <v>1202</v>
      </c>
      <c r="Q889" s="381"/>
      <c r="R889" s="381"/>
      <c r="S889" s="381"/>
    </row>
    <row r="890" spans="1:19" ht="35.15" customHeight="1" x14ac:dyDescent="0.25">
      <c r="A890" s="389">
        <f>IF(B890="","",ROW()-ROW($A$3)+'Diário 1º PA'!$P$1)</f>
        <v>1160</v>
      </c>
      <c r="B890" s="151">
        <v>45370</v>
      </c>
      <c r="C890" s="393">
        <v>45352</v>
      </c>
      <c r="D890" s="95" t="s">
        <v>105</v>
      </c>
      <c r="E890" s="391" t="s">
        <v>337</v>
      </c>
      <c r="F890" s="174">
        <v>88.95</v>
      </c>
      <c r="G890" s="363" t="s">
        <v>1185</v>
      </c>
      <c r="H890" s="98" t="s">
        <v>123</v>
      </c>
      <c r="I890" s="95" t="s">
        <v>2302</v>
      </c>
      <c r="J890" s="131" t="s">
        <v>1202</v>
      </c>
      <c r="K890" s="131" t="s">
        <v>1072</v>
      </c>
      <c r="L890" s="132" t="s">
        <v>1530</v>
      </c>
      <c r="M890" s="131" t="s">
        <v>2389</v>
      </c>
      <c r="N890" s="134">
        <v>45371</v>
      </c>
      <c r="O890" s="95" t="s">
        <v>452</v>
      </c>
      <c r="P890" s="131" t="s">
        <v>1202</v>
      </c>
      <c r="Q890" s="381"/>
      <c r="R890" s="381"/>
      <c r="S890" s="381"/>
    </row>
    <row r="891" spans="1:19" ht="35.15" customHeight="1" x14ac:dyDescent="0.25">
      <c r="A891" s="389">
        <f>IF(B891="","",ROW()-ROW($A$3)+'Diário 1º PA'!$P$1)</f>
        <v>1161</v>
      </c>
      <c r="B891" s="151">
        <v>45370</v>
      </c>
      <c r="C891" s="393">
        <v>45352</v>
      </c>
      <c r="D891" s="95" t="s">
        <v>105</v>
      </c>
      <c r="E891" s="391" t="s">
        <v>339</v>
      </c>
      <c r="F891" s="174">
        <v>150</v>
      </c>
      <c r="G891" s="363" t="s">
        <v>2390</v>
      </c>
      <c r="H891" s="98" t="s">
        <v>118</v>
      </c>
      <c r="I891" s="95" t="s">
        <v>1845</v>
      </c>
      <c r="J891" s="131" t="s">
        <v>1565</v>
      </c>
      <c r="K891" s="131" t="s">
        <v>1072</v>
      </c>
      <c r="L891" s="132" t="s">
        <v>1846</v>
      </c>
      <c r="M891" s="131" t="s">
        <v>117</v>
      </c>
      <c r="N891" s="134">
        <v>45370</v>
      </c>
      <c r="O891" s="95" t="s">
        <v>452</v>
      </c>
      <c r="P891" s="131" t="s">
        <v>1183</v>
      </c>
      <c r="Q891" s="381"/>
      <c r="R891" s="381"/>
      <c r="S891" s="381"/>
    </row>
    <row r="892" spans="1:19" ht="35.15" customHeight="1" x14ac:dyDescent="0.25">
      <c r="A892" s="389">
        <f>IF(B892="","",ROW()-ROW($A$3)+'Diário 1º PA'!$P$1)</f>
        <v>1162</v>
      </c>
      <c r="B892" s="151">
        <v>45370</v>
      </c>
      <c r="C892" s="152">
        <v>45352</v>
      </c>
      <c r="D892" s="143" t="s">
        <v>94</v>
      </c>
      <c r="E892" s="153" t="s">
        <v>201</v>
      </c>
      <c r="F892" s="174">
        <v>300</v>
      </c>
      <c r="G892" s="363" t="s">
        <v>2391</v>
      </c>
      <c r="H892" s="98" t="s">
        <v>118</v>
      </c>
      <c r="I892" s="95" t="s">
        <v>2392</v>
      </c>
      <c r="J892" s="131" t="s">
        <v>2327</v>
      </c>
      <c r="K892" s="131" t="s">
        <v>1540</v>
      </c>
      <c r="L892" s="132" t="s">
        <v>1081</v>
      </c>
      <c r="M892" s="131">
        <v>24531417</v>
      </c>
      <c r="N892" s="134">
        <v>45370</v>
      </c>
      <c r="O892" s="95" t="s">
        <v>452</v>
      </c>
      <c r="P892" s="131" t="s">
        <v>2327</v>
      </c>
      <c r="Q892" s="381"/>
      <c r="R892" s="381"/>
      <c r="S892" s="381"/>
    </row>
    <row r="893" spans="1:19" ht="35.15" customHeight="1" x14ac:dyDescent="0.25">
      <c r="A893" s="389">
        <f>IF(B893="","",ROW()-ROW($A$3)+'Diário 1º PA'!$P$1)</f>
        <v>1163</v>
      </c>
      <c r="B893" s="151">
        <v>45370</v>
      </c>
      <c r="C893" s="390">
        <v>45352</v>
      </c>
      <c r="D893" s="143" t="s">
        <v>105</v>
      </c>
      <c r="E893" s="391" t="s">
        <v>339</v>
      </c>
      <c r="F893" s="174">
        <v>173.37</v>
      </c>
      <c r="G893" s="363" t="s">
        <v>2393</v>
      </c>
      <c r="H893" s="98" t="s">
        <v>118</v>
      </c>
      <c r="I893" s="95" t="s">
        <v>2394</v>
      </c>
      <c r="J893" s="131" t="s">
        <v>1565</v>
      </c>
      <c r="K893" s="131" t="s">
        <v>1114</v>
      </c>
      <c r="L893" s="132" t="s">
        <v>1839</v>
      </c>
      <c r="M893" s="131" t="s">
        <v>117</v>
      </c>
      <c r="N893" s="134">
        <v>45369</v>
      </c>
      <c r="O893" s="95" t="s">
        <v>452</v>
      </c>
      <c r="P893" s="131" t="s">
        <v>2395</v>
      </c>
      <c r="Q893" s="381"/>
      <c r="R893" s="381"/>
      <c r="S893" s="381"/>
    </row>
    <row r="894" spans="1:19" ht="35.15" customHeight="1" x14ac:dyDescent="0.25">
      <c r="A894" s="389">
        <f>IF(B894="","",ROW()-ROW($A$3)+'Diário 1º PA'!$P$1)</f>
        <v>1164</v>
      </c>
      <c r="B894" s="151">
        <v>45370</v>
      </c>
      <c r="C894" s="152">
        <v>45323</v>
      </c>
      <c r="D894" s="143" t="s">
        <v>105</v>
      </c>
      <c r="E894" s="153" t="s">
        <v>265</v>
      </c>
      <c r="F894" s="174">
        <v>761.13</v>
      </c>
      <c r="G894" s="363" t="s">
        <v>1811</v>
      </c>
      <c r="H894" s="98" t="s">
        <v>134</v>
      </c>
      <c r="I894" s="95" t="s">
        <v>1894</v>
      </c>
      <c r="J894" s="131" t="s">
        <v>1263</v>
      </c>
      <c r="K894" s="131" t="s">
        <v>1540</v>
      </c>
      <c r="L894" s="132" t="s">
        <v>1081</v>
      </c>
      <c r="M894" s="131">
        <v>11744</v>
      </c>
      <c r="N894" s="134">
        <v>45370</v>
      </c>
      <c r="O894" s="95" t="s">
        <v>452</v>
      </c>
      <c r="P894" s="131" t="s">
        <v>1263</v>
      </c>
      <c r="Q894" s="381"/>
      <c r="R894" s="381"/>
      <c r="S894" s="381"/>
    </row>
    <row r="895" spans="1:19" ht="35.15" customHeight="1" x14ac:dyDescent="0.25">
      <c r="A895" s="389">
        <f>IF(B895="","",ROW()-ROW($A$3)+'Diário 1º PA'!$P$1)</f>
        <v>1165</v>
      </c>
      <c r="B895" s="151">
        <v>45370</v>
      </c>
      <c r="C895" s="152">
        <v>45323</v>
      </c>
      <c r="D895" s="143" t="s">
        <v>105</v>
      </c>
      <c r="E895" s="153" t="s">
        <v>339</v>
      </c>
      <c r="F895" s="174">
        <v>263.43</v>
      </c>
      <c r="G895" s="363" t="s">
        <v>2396</v>
      </c>
      <c r="H895" s="98" t="s">
        <v>118</v>
      </c>
      <c r="I895" s="95" t="s">
        <v>2076</v>
      </c>
      <c r="J895" s="131" t="s">
        <v>2397</v>
      </c>
      <c r="K895" s="131" t="s">
        <v>1540</v>
      </c>
      <c r="L895" s="132" t="s">
        <v>1081</v>
      </c>
      <c r="M895" s="131">
        <v>25649</v>
      </c>
      <c r="N895" s="134">
        <v>45344</v>
      </c>
      <c r="O895" s="95" t="s">
        <v>452</v>
      </c>
      <c r="P895" s="131" t="s">
        <v>2397</v>
      </c>
      <c r="Q895" s="381"/>
      <c r="R895" s="381"/>
      <c r="S895" s="381"/>
    </row>
    <row r="896" spans="1:19" ht="35.15" customHeight="1" x14ac:dyDescent="0.25">
      <c r="A896" s="389">
        <f>IF(B896="","",ROW()-ROW($A$3)+'Diário 1º PA'!$P$1)</f>
        <v>1166</v>
      </c>
      <c r="B896" s="151">
        <v>45370</v>
      </c>
      <c r="C896" s="390">
        <v>45323</v>
      </c>
      <c r="D896" s="143" t="s">
        <v>105</v>
      </c>
      <c r="E896" s="391" t="s">
        <v>339</v>
      </c>
      <c r="F896" s="174">
        <v>263.43</v>
      </c>
      <c r="G896" s="363" t="s">
        <v>2396</v>
      </c>
      <c r="H896" s="98" t="s">
        <v>118</v>
      </c>
      <c r="I896" s="95" t="s">
        <v>2076</v>
      </c>
      <c r="J896" s="131" t="s">
        <v>2397</v>
      </c>
      <c r="K896" s="131" t="s">
        <v>1540</v>
      </c>
      <c r="L896" s="132" t="s">
        <v>1081</v>
      </c>
      <c r="M896" s="131">
        <v>25641</v>
      </c>
      <c r="N896" s="134">
        <v>45344</v>
      </c>
      <c r="O896" s="95" t="s">
        <v>452</v>
      </c>
      <c r="P896" s="131" t="s">
        <v>2397</v>
      </c>
      <c r="Q896" s="381"/>
      <c r="R896" s="381"/>
      <c r="S896" s="381"/>
    </row>
    <row r="897" spans="1:19" ht="35.15" customHeight="1" x14ac:dyDescent="0.25">
      <c r="A897" s="389">
        <f>IF(B897="","",ROW()-ROW($A$3)+'Diário 1º PA'!$P$1)</f>
        <v>1167</v>
      </c>
      <c r="B897" s="151">
        <v>45370</v>
      </c>
      <c r="C897" s="390">
        <v>45323</v>
      </c>
      <c r="D897" s="98" t="s">
        <v>105</v>
      </c>
      <c r="E897" s="391" t="s">
        <v>235</v>
      </c>
      <c r="F897" s="174">
        <v>112.1</v>
      </c>
      <c r="G897" s="363" t="s">
        <v>2398</v>
      </c>
      <c r="H897" s="98" t="s">
        <v>126</v>
      </c>
      <c r="I897" s="95" t="s">
        <v>1962</v>
      </c>
      <c r="J897" s="131" t="s">
        <v>1963</v>
      </c>
      <c r="K897" s="131" t="s">
        <v>1540</v>
      </c>
      <c r="L897" s="132" t="s">
        <v>1081</v>
      </c>
      <c r="M897" s="131">
        <v>369367937</v>
      </c>
      <c r="N897" s="134">
        <v>45370</v>
      </c>
      <c r="O897" s="95" t="s">
        <v>452</v>
      </c>
      <c r="P897" s="131" t="s">
        <v>1963</v>
      </c>
      <c r="Q897" s="381"/>
      <c r="R897" s="381"/>
      <c r="S897" s="381"/>
    </row>
    <row r="898" spans="1:19" ht="35.15" customHeight="1" x14ac:dyDescent="0.25">
      <c r="A898" s="389">
        <f>IF(B898="","",ROW()-ROW($A$3)+'Diário 1º PA'!$P$1)</f>
        <v>1168</v>
      </c>
      <c r="B898" s="151">
        <v>45370</v>
      </c>
      <c r="C898" s="390">
        <v>45352</v>
      </c>
      <c r="D898" s="143" t="s">
        <v>94</v>
      </c>
      <c r="E898" s="391" t="s">
        <v>205</v>
      </c>
      <c r="F898" s="174">
        <v>283.36</v>
      </c>
      <c r="G898" s="363" t="s">
        <v>1778</v>
      </c>
      <c r="H898" s="98" t="s">
        <v>123</v>
      </c>
      <c r="I898" s="95" t="s">
        <v>2365</v>
      </c>
      <c r="J898" s="131" t="s">
        <v>1780</v>
      </c>
      <c r="K898" s="131" t="s">
        <v>1540</v>
      </c>
      <c r="L898" s="132" t="s">
        <v>1081</v>
      </c>
      <c r="M898" s="131">
        <v>822713</v>
      </c>
      <c r="N898" s="134">
        <v>45370</v>
      </c>
      <c r="O898" s="95" t="s">
        <v>452</v>
      </c>
      <c r="P898" s="131" t="s">
        <v>1780</v>
      </c>
      <c r="Q898" s="381"/>
      <c r="R898" s="381"/>
      <c r="S898" s="381"/>
    </row>
    <row r="899" spans="1:19" ht="35.15" customHeight="1" x14ac:dyDescent="0.25">
      <c r="A899" s="389">
        <f>IF(B899="","",ROW()-ROW($A$3)+'Diário 1º PA'!$P$1)</f>
        <v>1169</v>
      </c>
      <c r="B899" s="151">
        <v>45370</v>
      </c>
      <c r="C899" s="390">
        <v>45323</v>
      </c>
      <c r="D899" s="143" t="s">
        <v>105</v>
      </c>
      <c r="E899" s="391" t="s">
        <v>229</v>
      </c>
      <c r="F899" s="174">
        <v>2045.04</v>
      </c>
      <c r="G899" s="363" t="s">
        <v>2004</v>
      </c>
      <c r="H899" s="98" t="s">
        <v>123</v>
      </c>
      <c r="I899" s="95" t="s">
        <v>1769</v>
      </c>
      <c r="J899" s="131" t="s">
        <v>1259</v>
      </c>
      <c r="K899" s="131" t="s">
        <v>1540</v>
      </c>
      <c r="L899" s="132" t="s">
        <v>1081</v>
      </c>
      <c r="M899" s="131" t="s">
        <v>2399</v>
      </c>
      <c r="N899" s="134">
        <v>45370</v>
      </c>
      <c r="O899" s="95" t="s">
        <v>452</v>
      </c>
      <c r="P899" s="131" t="s">
        <v>1259</v>
      </c>
      <c r="Q899" s="381"/>
      <c r="R899" s="381"/>
      <c r="S899" s="381"/>
    </row>
    <row r="900" spans="1:19" ht="35.15" customHeight="1" x14ac:dyDescent="0.25">
      <c r="A900" s="389">
        <f>IF(B900="","",ROW()-ROW($A$3)+'Diário 1º PA'!$P$1)</f>
        <v>1170</v>
      </c>
      <c r="B900" s="151">
        <v>45370</v>
      </c>
      <c r="C900" s="390">
        <v>45323</v>
      </c>
      <c r="D900" s="143" t="s">
        <v>105</v>
      </c>
      <c r="E900" s="153" t="s">
        <v>229</v>
      </c>
      <c r="F900" s="174">
        <v>2716.04</v>
      </c>
      <c r="G900" s="363" t="s">
        <v>2004</v>
      </c>
      <c r="H900" s="98" t="s">
        <v>124</v>
      </c>
      <c r="I900" s="95" t="s">
        <v>1769</v>
      </c>
      <c r="J900" s="131" t="s">
        <v>1259</v>
      </c>
      <c r="K900" s="131" t="s">
        <v>1540</v>
      </c>
      <c r="L900" s="132" t="s">
        <v>1081</v>
      </c>
      <c r="M900" s="131" t="s">
        <v>2400</v>
      </c>
      <c r="N900" s="134">
        <v>45371</v>
      </c>
      <c r="O900" s="95" t="s">
        <v>452</v>
      </c>
      <c r="P900" s="131" t="s">
        <v>1259</v>
      </c>
      <c r="Q900" s="381"/>
      <c r="R900" s="381"/>
      <c r="S900" s="381"/>
    </row>
    <row r="901" spans="1:19" ht="35.15" customHeight="1" x14ac:dyDescent="0.25">
      <c r="A901" s="389">
        <f>IF(B901="","",ROW()-ROW($A$3)+'Diário 1º PA'!$P$1)</f>
        <v>1171</v>
      </c>
      <c r="B901" s="151">
        <v>45370</v>
      </c>
      <c r="C901" s="390">
        <v>45323</v>
      </c>
      <c r="D901" s="98" t="s">
        <v>105</v>
      </c>
      <c r="E901" s="153" t="s">
        <v>339</v>
      </c>
      <c r="F901" s="174">
        <v>218.65</v>
      </c>
      <c r="G901" s="363" t="s">
        <v>2393</v>
      </c>
      <c r="H901" s="98" t="s">
        <v>118</v>
      </c>
      <c r="I901" s="95" t="s">
        <v>2401</v>
      </c>
      <c r="J901" s="131" t="s">
        <v>1565</v>
      </c>
      <c r="K901" s="131" t="s">
        <v>1114</v>
      </c>
      <c r="L901" s="132" t="s">
        <v>1839</v>
      </c>
      <c r="M901" s="131" t="s">
        <v>117</v>
      </c>
      <c r="N901" s="134">
        <v>45369</v>
      </c>
      <c r="O901" s="95" t="s">
        <v>452</v>
      </c>
      <c r="P901" s="131" t="s">
        <v>2402</v>
      </c>
      <c r="Q901" s="381"/>
      <c r="R901" s="381"/>
      <c r="S901" s="381"/>
    </row>
    <row r="902" spans="1:19" ht="35.15" customHeight="1" x14ac:dyDescent="0.25">
      <c r="A902" s="389">
        <f>IF(B902="","",ROW()-ROW($A$3)+'Diário 1º PA'!$P$1)</f>
        <v>1172</v>
      </c>
      <c r="B902" s="151">
        <v>45370</v>
      </c>
      <c r="C902" s="390">
        <v>45352</v>
      </c>
      <c r="D902" s="98" t="s">
        <v>94</v>
      </c>
      <c r="E902" s="153" t="s">
        <v>201</v>
      </c>
      <c r="F902" s="174">
        <v>1500</v>
      </c>
      <c r="G902" s="363" t="s">
        <v>1778</v>
      </c>
      <c r="H902" s="98" t="s">
        <v>125</v>
      </c>
      <c r="I902" s="95" t="s">
        <v>2326</v>
      </c>
      <c r="J902" s="131" t="s">
        <v>2327</v>
      </c>
      <c r="K902" s="131" t="s">
        <v>1540</v>
      </c>
      <c r="L902" s="132" t="s">
        <v>1081</v>
      </c>
      <c r="M902" s="131">
        <v>24531471</v>
      </c>
      <c r="N902" s="134">
        <v>45370</v>
      </c>
      <c r="O902" s="95" t="s">
        <v>452</v>
      </c>
      <c r="P902" s="131" t="s">
        <v>2327</v>
      </c>
      <c r="Q902" s="381"/>
      <c r="R902" s="381"/>
      <c r="S902" s="381"/>
    </row>
    <row r="903" spans="1:19" ht="35.15" customHeight="1" x14ac:dyDescent="0.25">
      <c r="A903" s="389">
        <f>IF(B903="","",ROW()-ROW($A$3)+'Diário 1º PA'!$P$1)</f>
        <v>1173</v>
      </c>
      <c r="B903" s="151">
        <v>45370</v>
      </c>
      <c r="C903" s="390">
        <v>45352</v>
      </c>
      <c r="D903" s="143" t="s">
        <v>94</v>
      </c>
      <c r="E903" s="391" t="s">
        <v>201</v>
      </c>
      <c r="F903" s="174">
        <v>300</v>
      </c>
      <c r="G903" s="363" t="s">
        <v>1778</v>
      </c>
      <c r="H903" s="98" t="s">
        <v>122</v>
      </c>
      <c r="I903" s="95" t="s">
        <v>2326</v>
      </c>
      <c r="J903" s="131" t="s">
        <v>2327</v>
      </c>
      <c r="K903" s="131" t="s">
        <v>1540</v>
      </c>
      <c r="L903" s="132" t="s">
        <v>1081</v>
      </c>
      <c r="M903" s="131">
        <v>24531469</v>
      </c>
      <c r="N903" s="134">
        <v>45370</v>
      </c>
      <c r="O903" s="95" t="s">
        <v>452</v>
      </c>
      <c r="P903" s="131" t="s">
        <v>2327</v>
      </c>
      <c r="Q903" s="381"/>
      <c r="R903" s="381"/>
      <c r="S903" s="381"/>
    </row>
    <row r="904" spans="1:19" ht="35.15" customHeight="1" x14ac:dyDescent="0.25">
      <c r="A904" s="389">
        <f>IF(B904="","",ROW()-ROW($A$3)+'Diário 1º PA'!$P$1)</f>
        <v>1174</v>
      </c>
      <c r="B904" s="151">
        <v>45370</v>
      </c>
      <c r="C904" s="390">
        <v>45352</v>
      </c>
      <c r="D904" s="143" t="s">
        <v>105</v>
      </c>
      <c r="E904" s="391" t="s">
        <v>313</v>
      </c>
      <c r="F904" s="174">
        <v>641.1</v>
      </c>
      <c r="G904" s="363" t="s">
        <v>2403</v>
      </c>
      <c r="H904" s="98" t="s">
        <v>119</v>
      </c>
      <c r="I904" s="95" t="s">
        <v>2404</v>
      </c>
      <c r="J904" s="131" t="s">
        <v>2405</v>
      </c>
      <c r="K904" s="131" t="s">
        <v>1114</v>
      </c>
      <c r="L904" s="132" t="s">
        <v>1534</v>
      </c>
      <c r="M904" s="131">
        <v>2878</v>
      </c>
      <c r="N904" s="134">
        <v>45370</v>
      </c>
      <c r="O904" s="95" t="s">
        <v>452</v>
      </c>
      <c r="P904" s="131" t="s">
        <v>2405</v>
      </c>
      <c r="Q904" s="381"/>
      <c r="R904" s="381"/>
      <c r="S904" s="381"/>
    </row>
    <row r="905" spans="1:19" ht="35.15" customHeight="1" x14ac:dyDescent="0.25">
      <c r="A905" s="389">
        <f>IF(B905="","",ROW()-ROW($A$3)+'Diário 1º PA'!$P$1)</f>
        <v>1175</v>
      </c>
      <c r="B905" s="151">
        <v>45370</v>
      </c>
      <c r="C905" s="390">
        <v>45352</v>
      </c>
      <c r="D905" s="143" t="s">
        <v>105</v>
      </c>
      <c r="E905" s="391" t="s">
        <v>2406</v>
      </c>
      <c r="F905" s="174">
        <v>420</v>
      </c>
      <c r="G905" s="363" t="s">
        <v>2407</v>
      </c>
      <c r="H905" s="98" t="s">
        <v>124</v>
      </c>
      <c r="I905" s="95" t="s">
        <v>2408</v>
      </c>
      <c r="J905" s="131" t="s">
        <v>2409</v>
      </c>
      <c r="K905" s="131" t="s">
        <v>1114</v>
      </c>
      <c r="L905" s="132" t="s">
        <v>1534</v>
      </c>
      <c r="M905" s="131" t="s">
        <v>2410</v>
      </c>
      <c r="N905" s="134">
        <v>45369</v>
      </c>
      <c r="O905" s="95" t="s">
        <v>452</v>
      </c>
      <c r="P905" s="131" t="s">
        <v>2409</v>
      </c>
      <c r="Q905" s="381"/>
      <c r="R905" s="381"/>
      <c r="S905" s="381"/>
    </row>
    <row r="906" spans="1:19" ht="35.15" customHeight="1" x14ac:dyDescent="0.25">
      <c r="A906" s="389">
        <f>IF(B906="","",ROW()-ROW($A$3)+'Diário 1º PA'!$P$1)</f>
        <v>1176</v>
      </c>
      <c r="B906" s="151">
        <v>45370</v>
      </c>
      <c r="C906" s="390">
        <v>45323</v>
      </c>
      <c r="D906" s="143" t="s">
        <v>105</v>
      </c>
      <c r="E906" s="391" t="s">
        <v>227</v>
      </c>
      <c r="F906" s="174">
        <v>1697.38</v>
      </c>
      <c r="G906" s="363" t="s">
        <v>1270</v>
      </c>
      <c r="H906" s="98" t="s">
        <v>136</v>
      </c>
      <c r="I906" s="95" t="s">
        <v>1635</v>
      </c>
      <c r="J906" s="131" t="s">
        <v>1414</v>
      </c>
      <c r="K906" s="131" t="s">
        <v>1114</v>
      </c>
      <c r="L906" s="132" t="s">
        <v>1081</v>
      </c>
      <c r="M906" s="131">
        <v>124876547</v>
      </c>
      <c r="N906" s="134">
        <v>45362</v>
      </c>
      <c r="O906" s="95" t="s">
        <v>452</v>
      </c>
      <c r="P906" s="131" t="s">
        <v>1414</v>
      </c>
      <c r="Q906" s="381"/>
      <c r="R906" s="381"/>
      <c r="S906" s="381"/>
    </row>
    <row r="907" spans="1:19" ht="35.15" customHeight="1" x14ac:dyDescent="0.25">
      <c r="A907" s="389">
        <f>IF(B907="","",ROW()-ROW($A$3)+'Diário 1º PA'!$P$1)</f>
        <v>1177</v>
      </c>
      <c r="B907" s="151">
        <v>45370</v>
      </c>
      <c r="C907" s="390">
        <v>45352</v>
      </c>
      <c r="D907" s="143" t="s">
        <v>105</v>
      </c>
      <c r="E907" s="153" t="s">
        <v>299</v>
      </c>
      <c r="F907" s="174">
        <v>8407.5</v>
      </c>
      <c r="G907" s="363" t="s">
        <v>2236</v>
      </c>
      <c r="H907" s="98" t="s">
        <v>130</v>
      </c>
      <c r="I907" s="95" t="s">
        <v>2240</v>
      </c>
      <c r="J907" s="131" t="s">
        <v>1571</v>
      </c>
      <c r="K907" s="131" t="s">
        <v>1540</v>
      </c>
      <c r="L907" s="132" t="s">
        <v>1081</v>
      </c>
      <c r="M907" s="131">
        <v>32</v>
      </c>
      <c r="N907" s="134">
        <v>45359</v>
      </c>
      <c r="O907" s="95" t="s">
        <v>452</v>
      </c>
      <c r="P907" s="131" t="s">
        <v>1571</v>
      </c>
      <c r="Q907" s="381"/>
      <c r="R907" s="381"/>
      <c r="S907" s="381"/>
    </row>
    <row r="908" spans="1:19" ht="35.15" customHeight="1" x14ac:dyDescent="0.25">
      <c r="A908" s="389">
        <f>IF(B908="","",ROW()-ROW($A$3)+'Diário 1º PA'!$P$1)</f>
        <v>1178</v>
      </c>
      <c r="B908" s="151">
        <v>45370</v>
      </c>
      <c r="C908" s="390">
        <v>45352</v>
      </c>
      <c r="D908" s="98" t="s">
        <v>105</v>
      </c>
      <c r="E908" s="391" t="s">
        <v>339</v>
      </c>
      <c r="F908" s="174">
        <v>340</v>
      </c>
      <c r="G908" s="95" t="s">
        <v>2411</v>
      </c>
      <c r="H908" s="98" t="s">
        <v>126</v>
      </c>
      <c r="I908" s="95" t="s">
        <v>2412</v>
      </c>
      <c r="J908" s="131" t="s">
        <v>2413</v>
      </c>
      <c r="K908" s="131" t="s">
        <v>1540</v>
      </c>
      <c r="L908" s="132" t="s">
        <v>1081</v>
      </c>
      <c r="M908" s="131">
        <v>39368</v>
      </c>
      <c r="N908" s="134">
        <v>45358</v>
      </c>
      <c r="O908" s="95" t="s">
        <v>452</v>
      </c>
      <c r="P908" s="131" t="s">
        <v>2413</v>
      </c>
      <c r="Q908" s="381"/>
      <c r="R908" s="381"/>
      <c r="S908" s="381"/>
    </row>
    <row r="909" spans="1:19" ht="35.15" customHeight="1" x14ac:dyDescent="0.25">
      <c r="A909" s="389">
        <f>IF(B909="","",ROW()-ROW($A$3)+'Diário 1º PA'!$P$1)</f>
        <v>1179</v>
      </c>
      <c r="B909" s="151">
        <v>45370</v>
      </c>
      <c r="C909" s="390">
        <v>45352</v>
      </c>
      <c r="D909" s="143" t="s">
        <v>105</v>
      </c>
      <c r="E909" s="153" t="s">
        <v>283</v>
      </c>
      <c r="F909" s="174">
        <v>4</v>
      </c>
      <c r="G909" s="363" t="s">
        <v>2414</v>
      </c>
      <c r="H909" s="98" t="s">
        <v>118</v>
      </c>
      <c r="I909" s="95" t="s">
        <v>117</v>
      </c>
      <c r="J909" s="131" t="s">
        <v>79</v>
      </c>
      <c r="K909" s="131" t="s">
        <v>117</v>
      </c>
      <c r="L909" s="132" t="s">
        <v>117</v>
      </c>
      <c r="M909" s="131" t="s">
        <v>117</v>
      </c>
      <c r="N909" s="134" t="s">
        <v>117</v>
      </c>
      <c r="O909" s="95" t="s">
        <v>452</v>
      </c>
      <c r="P909" s="131" t="s">
        <v>79</v>
      </c>
      <c r="Q909" s="381"/>
      <c r="R909" s="381"/>
      <c r="S909" s="381"/>
    </row>
    <row r="910" spans="1:19" ht="35.15" customHeight="1" x14ac:dyDescent="0.25">
      <c r="A910" s="389">
        <f>IF(B910="","",ROW()-ROW($A$3)+'Diário 1º PA'!$P$1)</f>
        <v>1180</v>
      </c>
      <c r="B910" s="151">
        <v>45371</v>
      </c>
      <c r="C910" s="390">
        <v>45352</v>
      </c>
      <c r="D910" s="143" t="s">
        <v>105</v>
      </c>
      <c r="E910" s="391" t="s">
        <v>339</v>
      </c>
      <c r="F910" s="174">
        <v>150</v>
      </c>
      <c r="G910" s="363" t="s">
        <v>2415</v>
      </c>
      <c r="H910" s="98" t="s">
        <v>127</v>
      </c>
      <c r="I910" s="95" t="s">
        <v>2416</v>
      </c>
      <c r="J910" s="131" t="s">
        <v>1565</v>
      </c>
      <c r="K910" s="131" t="s">
        <v>1072</v>
      </c>
      <c r="L910" s="132" t="s">
        <v>1846</v>
      </c>
      <c r="M910" s="131" t="s">
        <v>117</v>
      </c>
      <c r="N910" s="134">
        <v>45369</v>
      </c>
      <c r="O910" s="95" t="s">
        <v>452</v>
      </c>
      <c r="P910" s="131" t="s">
        <v>2417</v>
      </c>
      <c r="Q910" s="381"/>
      <c r="R910" s="381"/>
      <c r="S910" s="381"/>
    </row>
    <row r="911" spans="1:19" ht="35.15" customHeight="1" x14ac:dyDescent="0.25">
      <c r="A911" s="389">
        <f>IF(B911="","",ROW()-ROW($A$3)+'Diário 1º PA'!$P$1)</f>
        <v>1181</v>
      </c>
      <c r="B911" s="151">
        <v>45371</v>
      </c>
      <c r="C911" s="390">
        <v>45323</v>
      </c>
      <c r="D911" s="143" t="s">
        <v>105</v>
      </c>
      <c r="E911" s="391" t="s">
        <v>299</v>
      </c>
      <c r="F911" s="174">
        <v>24807.08</v>
      </c>
      <c r="G911" s="363" t="s">
        <v>2236</v>
      </c>
      <c r="H911" s="98" t="s">
        <v>136</v>
      </c>
      <c r="I911" s="95" t="s">
        <v>1461</v>
      </c>
      <c r="J911" s="131" t="s">
        <v>1462</v>
      </c>
      <c r="K911" s="131" t="s">
        <v>1540</v>
      </c>
      <c r="L911" s="132" t="s">
        <v>1081</v>
      </c>
      <c r="M911" s="131">
        <v>9342401</v>
      </c>
      <c r="N911" s="134">
        <v>45371</v>
      </c>
      <c r="O911" s="95" t="s">
        <v>452</v>
      </c>
      <c r="P911" s="131" t="s">
        <v>1462</v>
      </c>
      <c r="Q911" s="381"/>
      <c r="R911" s="381"/>
      <c r="S911" s="381"/>
    </row>
    <row r="912" spans="1:19" ht="35.15" customHeight="1" x14ac:dyDescent="0.25">
      <c r="A912" s="389">
        <f>IF(B912="","",ROW()-ROW($A$3)+'Diário 1º PA'!$P$1)</f>
        <v>1182</v>
      </c>
      <c r="B912" s="151">
        <v>45371</v>
      </c>
      <c r="C912" s="390">
        <v>45323</v>
      </c>
      <c r="D912" s="143" t="s">
        <v>105</v>
      </c>
      <c r="E912" s="391" t="s">
        <v>239</v>
      </c>
      <c r="F912" s="174">
        <v>11096</v>
      </c>
      <c r="G912" s="363" t="s">
        <v>2418</v>
      </c>
      <c r="H912" s="98" t="s">
        <v>118</v>
      </c>
      <c r="I912" s="95" t="s">
        <v>2419</v>
      </c>
      <c r="J912" s="131" t="s">
        <v>1234</v>
      </c>
      <c r="K912" s="131" t="s">
        <v>1540</v>
      </c>
      <c r="L912" s="132" t="s">
        <v>1081</v>
      </c>
      <c r="M912" s="131">
        <v>102624</v>
      </c>
      <c r="N912" s="134">
        <v>45371</v>
      </c>
      <c r="O912" s="95" t="s">
        <v>452</v>
      </c>
      <c r="P912" s="131" t="s">
        <v>1234</v>
      </c>
      <c r="Q912" s="381"/>
      <c r="R912" s="381"/>
      <c r="S912" s="381"/>
    </row>
    <row r="913" spans="1:19" ht="35.15" customHeight="1" x14ac:dyDescent="0.25">
      <c r="A913" s="389">
        <f>IF(B913="","",ROW()-ROW($A$3)+'Diário 1º PA'!$P$1)</f>
        <v>1183</v>
      </c>
      <c r="B913" s="151">
        <v>45371</v>
      </c>
      <c r="C913" s="390">
        <v>45323</v>
      </c>
      <c r="D913" s="143" t="s">
        <v>105</v>
      </c>
      <c r="E913" s="391" t="s">
        <v>219</v>
      </c>
      <c r="F913" s="174">
        <v>7754.6</v>
      </c>
      <c r="G913" s="363" t="s">
        <v>1544</v>
      </c>
      <c r="H913" s="98" t="s">
        <v>126</v>
      </c>
      <c r="I913" s="95" t="s">
        <v>1919</v>
      </c>
      <c r="J913" s="131" t="s">
        <v>1340</v>
      </c>
      <c r="K913" s="131" t="s">
        <v>1540</v>
      </c>
      <c r="L913" s="132" t="s">
        <v>1081</v>
      </c>
      <c r="M913" s="131">
        <v>262834</v>
      </c>
      <c r="N913" s="134">
        <v>45371</v>
      </c>
      <c r="O913" s="95" t="s">
        <v>452</v>
      </c>
      <c r="P913" s="131" t="s">
        <v>1340</v>
      </c>
      <c r="Q913" s="381"/>
      <c r="R913" s="381"/>
      <c r="S913" s="381"/>
    </row>
    <row r="914" spans="1:19" ht="35.15" customHeight="1" x14ac:dyDescent="0.25">
      <c r="A914" s="389">
        <f>IF(B914="","",ROW()-ROW($A$3)+'Diário 1º PA'!$P$1)</f>
        <v>1184</v>
      </c>
      <c r="B914" s="151">
        <v>45371</v>
      </c>
      <c r="C914" s="390">
        <v>45352</v>
      </c>
      <c r="D914" s="143" t="s">
        <v>105</v>
      </c>
      <c r="E914" s="153" t="s">
        <v>325</v>
      </c>
      <c r="F914" s="174">
        <v>1687.42</v>
      </c>
      <c r="G914" s="363" t="s">
        <v>2420</v>
      </c>
      <c r="H914" s="98" t="s">
        <v>117</v>
      </c>
      <c r="I914" s="95" t="s">
        <v>1342</v>
      </c>
      <c r="J914" s="131" t="s">
        <v>2421</v>
      </c>
      <c r="K914" s="131" t="s">
        <v>1540</v>
      </c>
      <c r="L914" s="132" t="s">
        <v>1081</v>
      </c>
      <c r="M914" s="131">
        <v>312649</v>
      </c>
      <c r="N914" s="134">
        <v>45371</v>
      </c>
      <c r="O914" s="95" t="s">
        <v>452</v>
      </c>
      <c r="P914" s="131" t="s">
        <v>2421</v>
      </c>
      <c r="Q914" s="381"/>
      <c r="R914" s="381"/>
      <c r="S914" s="381"/>
    </row>
    <row r="915" spans="1:19" ht="35.15" customHeight="1" x14ac:dyDescent="0.25">
      <c r="A915" s="389">
        <f>IF(B915="","",ROW()-ROW($A$3)+'Diário 1º PA'!$P$1)</f>
        <v>1185</v>
      </c>
      <c r="B915" s="151">
        <v>45371</v>
      </c>
      <c r="C915" s="390">
        <v>45352</v>
      </c>
      <c r="D915" s="143" t="s">
        <v>105</v>
      </c>
      <c r="E915" s="391" t="s">
        <v>339</v>
      </c>
      <c r="F915" s="174">
        <v>150</v>
      </c>
      <c r="G915" s="363" t="s">
        <v>2415</v>
      </c>
      <c r="H915" s="98" t="s">
        <v>129</v>
      </c>
      <c r="I915" s="95" t="s">
        <v>2170</v>
      </c>
      <c r="J915" s="131" t="s">
        <v>1565</v>
      </c>
      <c r="K915" s="131" t="s">
        <v>1114</v>
      </c>
      <c r="L915" s="132" t="s">
        <v>1846</v>
      </c>
      <c r="M915" s="133" t="s">
        <v>117</v>
      </c>
      <c r="N915" s="134">
        <v>45369</v>
      </c>
      <c r="O915" s="95" t="s">
        <v>452</v>
      </c>
      <c r="P915" s="131" t="s">
        <v>2171</v>
      </c>
      <c r="Q915" s="381"/>
      <c r="R915" s="381"/>
      <c r="S915" s="381"/>
    </row>
    <row r="916" spans="1:19" ht="35.15" customHeight="1" x14ac:dyDescent="0.25">
      <c r="A916" s="389">
        <f>IF(B916="","",ROW()-ROW($A$3)+'Diário 1º PA'!$P$1)</f>
        <v>1186</v>
      </c>
      <c r="B916" s="151">
        <v>45371</v>
      </c>
      <c r="C916" s="390">
        <v>45352</v>
      </c>
      <c r="D916" s="98" t="s">
        <v>105</v>
      </c>
      <c r="E916" s="391" t="s">
        <v>341</v>
      </c>
      <c r="F916" s="174">
        <v>264.8</v>
      </c>
      <c r="G916" s="363" t="s">
        <v>1976</v>
      </c>
      <c r="H916" s="98" t="s">
        <v>129</v>
      </c>
      <c r="I916" s="95" t="s">
        <v>1944</v>
      </c>
      <c r="J916" s="131" t="s">
        <v>1945</v>
      </c>
      <c r="K916" s="131" t="s">
        <v>1540</v>
      </c>
      <c r="L916" s="132" t="s">
        <v>1081</v>
      </c>
      <c r="M916" s="131">
        <v>571014771701</v>
      </c>
      <c r="N916" s="134">
        <v>45371</v>
      </c>
      <c r="O916" s="95" t="s">
        <v>452</v>
      </c>
      <c r="P916" s="131" t="s">
        <v>1945</v>
      </c>
      <c r="Q916" s="381"/>
      <c r="R916" s="381"/>
      <c r="S916" s="381"/>
    </row>
    <row r="917" spans="1:19" ht="35.15" customHeight="1" x14ac:dyDescent="0.25">
      <c r="A917" s="389">
        <f>IF(B917="","",ROW()-ROW($A$3)+'Diário 1º PA'!$P$1)</f>
        <v>1187</v>
      </c>
      <c r="B917" s="151">
        <v>45371</v>
      </c>
      <c r="C917" s="390">
        <v>45352</v>
      </c>
      <c r="D917" s="98" t="s">
        <v>105</v>
      </c>
      <c r="E917" s="391" t="s">
        <v>307</v>
      </c>
      <c r="F917" s="174">
        <v>409</v>
      </c>
      <c r="G917" s="95" t="s">
        <v>2422</v>
      </c>
      <c r="H917" s="98" t="s">
        <v>120</v>
      </c>
      <c r="I917" s="95" t="s">
        <v>2404</v>
      </c>
      <c r="J917" s="131" t="s">
        <v>2405</v>
      </c>
      <c r="K917" s="131" t="s">
        <v>1114</v>
      </c>
      <c r="L917" s="132" t="s">
        <v>1534</v>
      </c>
      <c r="M917" s="131">
        <v>2882</v>
      </c>
      <c r="N917" s="134">
        <v>45372</v>
      </c>
      <c r="O917" s="95" t="s">
        <v>452</v>
      </c>
      <c r="P917" s="131" t="s">
        <v>2405</v>
      </c>
      <c r="Q917" s="381"/>
      <c r="R917" s="381"/>
      <c r="S917" s="381"/>
    </row>
    <row r="918" spans="1:19" ht="35.15" customHeight="1" x14ac:dyDescent="0.25">
      <c r="A918" s="389">
        <f>IF(B918="","",ROW()-ROW($A$3)+'Diário 1º PA'!$P$1)</f>
        <v>1188</v>
      </c>
      <c r="B918" s="151">
        <v>45371</v>
      </c>
      <c r="C918" s="390">
        <v>45352</v>
      </c>
      <c r="D918" s="98" t="s">
        <v>105</v>
      </c>
      <c r="E918" s="391" t="s">
        <v>283</v>
      </c>
      <c r="F918" s="174">
        <v>4</v>
      </c>
      <c r="G918" s="363" t="s">
        <v>2423</v>
      </c>
      <c r="H918" s="98" t="s">
        <v>118</v>
      </c>
      <c r="I918" s="95" t="s">
        <v>117</v>
      </c>
      <c r="J918" s="131" t="s">
        <v>79</v>
      </c>
      <c r="K918" s="131" t="s">
        <v>117</v>
      </c>
      <c r="L918" s="132" t="s">
        <v>117</v>
      </c>
      <c r="M918" s="131" t="s">
        <v>117</v>
      </c>
      <c r="N918" s="134" t="s">
        <v>117</v>
      </c>
      <c r="O918" s="95" t="s">
        <v>452</v>
      </c>
      <c r="P918" s="131" t="s">
        <v>79</v>
      </c>
      <c r="Q918" s="381"/>
      <c r="R918" s="381"/>
      <c r="S918" s="381"/>
    </row>
    <row r="919" spans="1:19" ht="35.15" customHeight="1" x14ac:dyDescent="0.25">
      <c r="A919" s="389">
        <f>IF(B919="","",ROW()-ROW($A$3)+'Diário 1º PA'!$P$1)</f>
        <v>1189</v>
      </c>
      <c r="B919" s="151">
        <v>45372</v>
      </c>
      <c r="C919" s="390">
        <v>45323</v>
      </c>
      <c r="D919" s="98" t="s">
        <v>105</v>
      </c>
      <c r="E919" s="391" t="s">
        <v>233</v>
      </c>
      <c r="F919" s="174">
        <v>1142.28</v>
      </c>
      <c r="G919" s="363" t="s">
        <v>2424</v>
      </c>
      <c r="H919" s="98" t="s">
        <v>117</v>
      </c>
      <c r="I919" s="95" t="s">
        <v>2425</v>
      </c>
      <c r="J919" s="131" t="s">
        <v>1579</v>
      </c>
      <c r="K919" s="131" t="s">
        <v>1540</v>
      </c>
      <c r="L919" s="132" t="s">
        <v>1081</v>
      </c>
      <c r="M919" s="131" t="s">
        <v>2426</v>
      </c>
      <c r="N919" s="134">
        <v>45372</v>
      </c>
      <c r="O919" s="95" t="s">
        <v>452</v>
      </c>
      <c r="P919" s="131" t="s">
        <v>1579</v>
      </c>
      <c r="Q919" s="381"/>
      <c r="R919" s="381"/>
      <c r="S919" s="381"/>
    </row>
    <row r="920" spans="1:19" ht="35.15" customHeight="1" x14ac:dyDescent="0.25">
      <c r="A920" s="389">
        <f>IF(B920="","",ROW()-ROW($A$3)+'Diário 1º PA'!$P$1)</f>
        <v>1190</v>
      </c>
      <c r="B920" s="151">
        <v>45372</v>
      </c>
      <c r="C920" s="390">
        <v>45323</v>
      </c>
      <c r="D920" s="98" t="s">
        <v>105</v>
      </c>
      <c r="E920" s="391" t="s">
        <v>233</v>
      </c>
      <c r="F920" s="174">
        <v>1205.74</v>
      </c>
      <c r="G920" s="363" t="s">
        <v>2427</v>
      </c>
      <c r="H920" s="98" t="s">
        <v>117</v>
      </c>
      <c r="I920" s="95" t="s">
        <v>2425</v>
      </c>
      <c r="J920" s="131" t="s">
        <v>1579</v>
      </c>
      <c r="K920" s="131" t="s">
        <v>1540</v>
      </c>
      <c r="L920" s="132" t="s">
        <v>1081</v>
      </c>
      <c r="M920" s="131" t="s">
        <v>2428</v>
      </c>
      <c r="N920" s="134">
        <v>45372</v>
      </c>
      <c r="O920" s="95" t="s">
        <v>452</v>
      </c>
      <c r="P920" s="131" t="s">
        <v>1579</v>
      </c>
      <c r="Q920" s="381"/>
      <c r="R920" s="381"/>
      <c r="S920" s="381"/>
    </row>
    <row r="921" spans="1:19" ht="35.15" customHeight="1" x14ac:dyDescent="0.25">
      <c r="A921" s="389">
        <f>IF(B921="","",ROW()-ROW($A$3)+'Diário 1º PA'!$P$1)</f>
        <v>1191</v>
      </c>
      <c r="B921" s="151">
        <v>45372</v>
      </c>
      <c r="C921" s="390">
        <v>45323</v>
      </c>
      <c r="D921" s="98" t="s">
        <v>105</v>
      </c>
      <c r="E921" s="391" t="s">
        <v>233</v>
      </c>
      <c r="F921" s="174">
        <v>888.44</v>
      </c>
      <c r="G921" s="363" t="s">
        <v>2429</v>
      </c>
      <c r="H921" s="98" t="s">
        <v>117</v>
      </c>
      <c r="I921" s="95" t="s">
        <v>2425</v>
      </c>
      <c r="J921" s="131" t="s">
        <v>1579</v>
      </c>
      <c r="K921" s="131" t="s">
        <v>1540</v>
      </c>
      <c r="L921" s="132" t="s">
        <v>1081</v>
      </c>
      <c r="M921" s="131" t="s">
        <v>2430</v>
      </c>
      <c r="N921" s="134">
        <v>45372</v>
      </c>
      <c r="O921" s="95" t="s">
        <v>452</v>
      </c>
      <c r="P921" s="131" t="s">
        <v>1579</v>
      </c>
      <c r="Q921" s="381"/>
      <c r="R921" s="381"/>
      <c r="S921" s="381"/>
    </row>
    <row r="922" spans="1:19" ht="35.15" customHeight="1" x14ac:dyDescent="0.25">
      <c r="A922" s="389">
        <f>IF(B922="","",ROW()-ROW($A$3)+'Diário 1º PA'!$P$1)</f>
        <v>1192</v>
      </c>
      <c r="B922" s="151">
        <v>45372</v>
      </c>
      <c r="C922" s="393">
        <v>45323</v>
      </c>
      <c r="D922" s="95" t="s">
        <v>105</v>
      </c>
      <c r="E922" s="391" t="s">
        <v>233</v>
      </c>
      <c r="F922" s="174">
        <v>824.98</v>
      </c>
      <c r="G922" s="363" t="s">
        <v>2431</v>
      </c>
      <c r="H922" s="98" t="s">
        <v>117</v>
      </c>
      <c r="I922" s="95" t="s">
        <v>2425</v>
      </c>
      <c r="J922" s="131" t="s">
        <v>1579</v>
      </c>
      <c r="K922" s="131" t="s">
        <v>1540</v>
      </c>
      <c r="L922" s="132" t="s">
        <v>1081</v>
      </c>
      <c r="M922" s="131" t="s">
        <v>2432</v>
      </c>
      <c r="N922" s="134">
        <v>45372</v>
      </c>
      <c r="O922" s="95" t="s">
        <v>452</v>
      </c>
      <c r="P922" s="131" t="s">
        <v>1579</v>
      </c>
      <c r="Q922" s="381"/>
      <c r="R922" s="381"/>
      <c r="S922" s="381"/>
    </row>
    <row r="923" spans="1:19" ht="35.15" customHeight="1" x14ac:dyDescent="0.25">
      <c r="A923" s="389">
        <f>IF(B923="","",ROW()-ROW($A$3)+'Diário 1º PA'!$P$1)</f>
        <v>1193</v>
      </c>
      <c r="B923" s="151">
        <v>45372</v>
      </c>
      <c r="C923" s="393">
        <v>45323</v>
      </c>
      <c r="D923" s="95" t="s">
        <v>94</v>
      </c>
      <c r="E923" s="391" t="s">
        <v>190</v>
      </c>
      <c r="F923" s="174">
        <v>50</v>
      </c>
      <c r="G923" s="363" t="s">
        <v>1712</v>
      </c>
      <c r="H923" s="98" t="s">
        <v>136</v>
      </c>
      <c r="I923" s="95" t="s">
        <v>1940</v>
      </c>
      <c r="J923" s="131" t="s">
        <v>1941</v>
      </c>
      <c r="K923" s="131" t="s">
        <v>1540</v>
      </c>
      <c r="L923" s="132" t="s">
        <v>1081</v>
      </c>
      <c r="M923" s="131">
        <v>28000</v>
      </c>
      <c r="N923" s="134">
        <v>45372</v>
      </c>
      <c r="O923" s="95" t="s">
        <v>452</v>
      </c>
      <c r="P923" s="131" t="s">
        <v>1941</v>
      </c>
      <c r="Q923" s="381"/>
      <c r="R923" s="381"/>
      <c r="S923" s="381"/>
    </row>
    <row r="924" spans="1:19" ht="35.15" customHeight="1" x14ac:dyDescent="0.25">
      <c r="A924" s="389">
        <f>IF(B924="","",ROW()-ROW($A$3)+'Diário 1º PA'!$P$1)</f>
        <v>1194</v>
      </c>
      <c r="B924" s="151">
        <v>45372</v>
      </c>
      <c r="C924" s="390">
        <v>45323</v>
      </c>
      <c r="D924" s="98" t="s">
        <v>94</v>
      </c>
      <c r="E924" s="391" t="s">
        <v>190</v>
      </c>
      <c r="F924" s="174">
        <v>50</v>
      </c>
      <c r="G924" s="95" t="s">
        <v>1712</v>
      </c>
      <c r="H924" s="98" t="s">
        <v>135</v>
      </c>
      <c r="I924" s="95" t="s">
        <v>1940</v>
      </c>
      <c r="J924" s="131" t="s">
        <v>1941</v>
      </c>
      <c r="K924" s="131" t="s">
        <v>1540</v>
      </c>
      <c r="L924" s="132" t="s">
        <v>1081</v>
      </c>
      <c r="M924" s="131">
        <v>28001</v>
      </c>
      <c r="N924" s="134">
        <v>45372</v>
      </c>
      <c r="O924" s="95" t="s">
        <v>452</v>
      </c>
      <c r="P924" s="131" t="s">
        <v>1941</v>
      </c>
      <c r="Q924" s="381"/>
      <c r="R924" s="381"/>
      <c r="S924" s="381"/>
    </row>
    <row r="925" spans="1:19" ht="35.15" customHeight="1" x14ac:dyDescent="0.25">
      <c r="A925" s="389">
        <f>IF(B925="","",ROW()-ROW($A$3)+'Diário 1º PA'!$P$1)</f>
        <v>1195</v>
      </c>
      <c r="B925" s="151">
        <v>45372</v>
      </c>
      <c r="C925" s="390">
        <v>45352</v>
      </c>
      <c r="D925" s="98" t="s">
        <v>105</v>
      </c>
      <c r="E925" s="391" t="s">
        <v>283</v>
      </c>
      <c r="F925" s="174">
        <v>1</v>
      </c>
      <c r="G925" s="363" t="s">
        <v>2433</v>
      </c>
      <c r="H925" s="98" t="s">
        <v>118</v>
      </c>
      <c r="I925" s="95" t="s">
        <v>117</v>
      </c>
      <c r="J925" s="131" t="s">
        <v>79</v>
      </c>
      <c r="K925" s="131" t="s">
        <v>117</v>
      </c>
      <c r="L925" s="132" t="s">
        <v>117</v>
      </c>
      <c r="M925" s="131" t="s">
        <v>117</v>
      </c>
      <c r="N925" s="134" t="s">
        <v>117</v>
      </c>
      <c r="O925" s="95" t="s">
        <v>452</v>
      </c>
      <c r="P925" s="131" t="s">
        <v>79</v>
      </c>
      <c r="Q925" s="381"/>
      <c r="R925" s="381"/>
      <c r="S925" s="381"/>
    </row>
    <row r="926" spans="1:19" ht="35.15" customHeight="1" x14ac:dyDescent="0.25">
      <c r="A926" s="389">
        <f>IF(B926="","",ROW()-ROW($A$3)+'Diário 1º PA'!$P$1)</f>
        <v>1196</v>
      </c>
      <c r="B926" s="151">
        <v>45373</v>
      </c>
      <c r="C926" s="390">
        <v>45352</v>
      </c>
      <c r="D926" s="98" t="s">
        <v>105</v>
      </c>
      <c r="E926" s="391" t="s">
        <v>307</v>
      </c>
      <c r="F926" s="174">
        <v>307.08</v>
      </c>
      <c r="G926" s="363" t="s">
        <v>2434</v>
      </c>
      <c r="H926" s="98" t="s">
        <v>123</v>
      </c>
      <c r="I926" s="95" t="s">
        <v>2435</v>
      </c>
      <c r="J926" s="131" t="s">
        <v>2436</v>
      </c>
      <c r="K926" s="131" t="s">
        <v>1072</v>
      </c>
      <c r="L926" s="132" t="s">
        <v>1534</v>
      </c>
      <c r="M926" s="131">
        <v>40602</v>
      </c>
      <c r="N926" s="134">
        <v>45374</v>
      </c>
      <c r="O926" s="95" t="s">
        <v>452</v>
      </c>
      <c r="P926" s="131" t="s">
        <v>2436</v>
      </c>
      <c r="Q926" s="381"/>
      <c r="R926" s="381"/>
      <c r="S926" s="381"/>
    </row>
    <row r="927" spans="1:19" ht="35.15" customHeight="1" x14ac:dyDescent="0.25">
      <c r="A927" s="389">
        <f>IF(B927="","",ROW()-ROW($A$3)+'Diário 1º PA'!$P$1)</f>
        <v>1197</v>
      </c>
      <c r="B927" s="151">
        <v>45373</v>
      </c>
      <c r="C927" s="390">
        <v>45352</v>
      </c>
      <c r="D927" s="98" t="s">
        <v>105</v>
      </c>
      <c r="E927" s="391" t="s">
        <v>345</v>
      </c>
      <c r="F927" s="174">
        <v>12260.5</v>
      </c>
      <c r="G927" s="363" t="s">
        <v>2437</v>
      </c>
      <c r="H927" s="98" t="s">
        <v>128</v>
      </c>
      <c r="I927" s="95" t="s">
        <v>1952</v>
      </c>
      <c r="J927" s="131" t="s">
        <v>1953</v>
      </c>
      <c r="K927" s="131" t="s">
        <v>1072</v>
      </c>
      <c r="L927" s="132" t="s">
        <v>1534</v>
      </c>
      <c r="M927" s="131" t="s">
        <v>2438</v>
      </c>
      <c r="N927" s="134">
        <v>45373</v>
      </c>
      <c r="O927" s="95" t="s">
        <v>452</v>
      </c>
      <c r="P927" s="131" t="s">
        <v>1953</v>
      </c>
      <c r="Q927" s="381"/>
      <c r="R927" s="381"/>
      <c r="S927" s="381"/>
    </row>
    <row r="928" spans="1:19" ht="35.15" customHeight="1" x14ac:dyDescent="0.25">
      <c r="A928" s="389">
        <f>IF(B928="","",ROW()-ROW($A$3)+'Diário 1º PA'!$P$1)</f>
        <v>1198</v>
      </c>
      <c r="B928" s="151">
        <v>45373</v>
      </c>
      <c r="C928" s="390">
        <v>45352</v>
      </c>
      <c r="D928" s="98" t="s">
        <v>105</v>
      </c>
      <c r="E928" s="391" t="s">
        <v>339</v>
      </c>
      <c r="F928" s="174">
        <v>56.8</v>
      </c>
      <c r="G928" s="363" t="s">
        <v>2439</v>
      </c>
      <c r="H928" s="98" t="s">
        <v>118</v>
      </c>
      <c r="I928" s="95" t="s">
        <v>1912</v>
      </c>
      <c r="J928" s="131" t="s">
        <v>1565</v>
      </c>
      <c r="K928" s="131" t="s">
        <v>1072</v>
      </c>
      <c r="L928" s="132" t="s">
        <v>1839</v>
      </c>
      <c r="M928" s="131" t="s">
        <v>117</v>
      </c>
      <c r="N928" s="134">
        <v>45371</v>
      </c>
      <c r="O928" s="95" t="s">
        <v>452</v>
      </c>
      <c r="P928" s="131" t="s">
        <v>1192</v>
      </c>
      <c r="Q928" s="381"/>
      <c r="R928" s="381"/>
      <c r="S928" s="381"/>
    </row>
    <row r="929" spans="1:19" ht="35.15" customHeight="1" x14ac:dyDescent="0.25">
      <c r="A929" s="389">
        <f>IF(B929="","",ROW()-ROW($A$3)+'Diário 1º PA'!$P$1)</f>
        <v>1199</v>
      </c>
      <c r="B929" s="151">
        <v>45373</v>
      </c>
      <c r="C929" s="390">
        <v>45352</v>
      </c>
      <c r="D929" s="98" t="s">
        <v>105</v>
      </c>
      <c r="E929" s="391" t="s">
        <v>345</v>
      </c>
      <c r="F929" s="174">
        <v>2560</v>
      </c>
      <c r="G929" s="363" t="s">
        <v>2440</v>
      </c>
      <c r="H929" s="98" t="s">
        <v>128</v>
      </c>
      <c r="I929" s="95" t="s">
        <v>2441</v>
      </c>
      <c r="J929" s="131" t="s">
        <v>2442</v>
      </c>
      <c r="K929" s="131" t="s">
        <v>1072</v>
      </c>
      <c r="L929" s="132" t="s">
        <v>1534</v>
      </c>
      <c r="M929" s="131">
        <v>16</v>
      </c>
      <c r="N929" s="134">
        <v>45370</v>
      </c>
      <c r="O929" s="95" t="s">
        <v>452</v>
      </c>
      <c r="P929" s="131" t="s">
        <v>2442</v>
      </c>
      <c r="Q929" s="381"/>
      <c r="R929" s="381"/>
      <c r="S929" s="381"/>
    </row>
    <row r="930" spans="1:19" ht="35.15" customHeight="1" x14ac:dyDescent="0.25">
      <c r="A930" s="389">
        <f>IF(B930="","",ROW()-ROW($A$3)+'Diário 1º PA'!$P$1)</f>
        <v>1200</v>
      </c>
      <c r="B930" s="151">
        <v>45373</v>
      </c>
      <c r="C930" s="390">
        <v>45323</v>
      </c>
      <c r="D930" s="98" t="s">
        <v>105</v>
      </c>
      <c r="E930" s="391" t="s">
        <v>229</v>
      </c>
      <c r="F930" s="174">
        <v>843.5</v>
      </c>
      <c r="G930" s="363" t="s">
        <v>2004</v>
      </c>
      <c r="H930" s="98" t="s">
        <v>135</v>
      </c>
      <c r="I930" s="95" t="s">
        <v>1873</v>
      </c>
      <c r="J930" s="131" t="s">
        <v>1874</v>
      </c>
      <c r="K930" s="131" t="s">
        <v>1540</v>
      </c>
      <c r="L930" s="132" t="s">
        <v>1081</v>
      </c>
      <c r="M930" s="131">
        <v>369891538</v>
      </c>
      <c r="N930" s="134">
        <v>45373</v>
      </c>
      <c r="O930" s="95" t="s">
        <v>452</v>
      </c>
      <c r="P930" s="131" t="s">
        <v>1874</v>
      </c>
      <c r="Q930" s="381"/>
      <c r="R930" s="381"/>
      <c r="S930" s="381"/>
    </row>
    <row r="931" spans="1:19" ht="35.15" customHeight="1" x14ac:dyDescent="0.25">
      <c r="A931" s="389">
        <f>IF(B931="","",ROW()-ROW($A$3)+'Diário 1º PA'!$P$1)</f>
        <v>1201</v>
      </c>
      <c r="B931" s="151">
        <v>45373</v>
      </c>
      <c r="C931" s="390">
        <v>45352</v>
      </c>
      <c r="D931" s="98" t="s">
        <v>105</v>
      </c>
      <c r="E931" s="391" t="s">
        <v>325</v>
      </c>
      <c r="F931" s="174">
        <v>311.31</v>
      </c>
      <c r="G931" s="363" t="s">
        <v>2007</v>
      </c>
      <c r="H931" s="98" t="s">
        <v>134</v>
      </c>
      <c r="I931" s="95" t="s">
        <v>1541</v>
      </c>
      <c r="J931" s="131" t="s">
        <v>1384</v>
      </c>
      <c r="K931" s="131" t="s">
        <v>1540</v>
      </c>
      <c r="L931" s="132" t="s">
        <v>1081</v>
      </c>
      <c r="M931" s="131">
        <v>7102</v>
      </c>
      <c r="N931" s="134">
        <v>45373</v>
      </c>
      <c r="O931" s="95" t="s">
        <v>452</v>
      </c>
      <c r="P931" s="131" t="s">
        <v>1384</v>
      </c>
      <c r="Q931" s="381"/>
      <c r="R931" s="381"/>
      <c r="S931" s="381"/>
    </row>
    <row r="932" spans="1:19" ht="35.15" customHeight="1" x14ac:dyDescent="0.25">
      <c r="A932" s="389">
        <f>IF(B932="","",ROW()-ROW($A$3)+'Diário 1º PA'!$P$1)</f>
        <v>1202</v>
      </c>
      <c r="B932" s="151">
        <v>45373</v>
      </c>
      <c r="C932" s="390">
        <v>45352</v>
      </c>
      <c r="D932" s="98" t="s">
        <v>105</v>
      </c>
      <c r="E932" s="391" t="s">
        <v>325</v>
      </c>
      <c r="F932" s="174">
        <v>321.7</v>
      </c>
      <c r="G932" s="363" t="s">
        <v>2007</v>
      </c>
      <c r="H932" s="98" t="s">
        <v>136</v>
      </c>
      <c r="I932" s="95" t="s">
        <v>1543</v>
      </c>
      <c r="J932" s="131" t="s">
        <v>1224</v>
      </c>
      <c r="K932" s="131" t="s">
        <v>1540</v>
      </c>
      <c r="L932" s="132" t="s">
        <v>1081</v>
      </c>
      <c r="M932" s="131">
        <v>4903</v>
      </c>
      <c r="N932" s="134">
        <v>45373</v>
      </c>
      <c r="O932" s="95" t="s">
        <v>452</v>
      </c>
      <c r="P932" s="131" t="s">
        <v>1224</v>
      </c>
      <c r="Q932" s="381"/>
      <c r="R932" s="381"/>
      <c r="S932" s="381"/>
    </row>
    <row r="933" spans="1:19" ht="35.15" customHeight="1" x14ac:dyDescent="0.25">
      <c r="A933" s="389">
        <f>IF(B933="","",ROW()-ROW($A$3)+'Diário 1º PA'!$P$1)</f>
        <v>1203</v>
      </c>
      <c r="B933" s="151">
        <v>45373</v>
      </c>
      <c r="C933" s="390">
        <v>45352</v>
      </c>
      <c r="D933" s="98" t="s">
        <v>105</v>
      </c>
      <c r="E933" s="391" t="s">
        <v>325</v>
      </c>
      <c r="F933" s="174">
        <v>683.97</v>
      </c>
      <c r="G933" s="363" t="s">
        <v>2007</v>
      </c>
      <c r="H933" s="98" t="s">
        <v>118</v>
      </c>
      <c r="I933" s="95" t="s">
        <v>1742</v>
      </c>
      <c r="J933" s="131" t="s">
        <v>1743</v>
      </c>
      <c r="K933" s="131" t="s">
        <v>1540</v>
      </c>
      <c r="L933" s="132" t="s">
        <v>1081</v>
      </c>
      <c r="M933" s="131">
        <v>9698</v>
      </c>
      <c r="N933" s="134">
        <v>45373</v>
      </c>
      <c r="O933" s="95" t="s">
        <v>452</v>
      </c>
      <c r="P933" s="131" t="s">
        <v>1743</v>
      </c>
      <c r="Q933" s="381"/>
      <c r="R933" s="381"/>
      <c r="S933" s="381"/>
    </row>
    <row r="934" spans="1:19" ht="35.15" customHeight="1" x14ac:dyDescent="0.25">
      <c r="A934" s="389">
        <f>IF(B934="","",ROW()-ROW($A$3)+'Diário 1º PA'!$P$1)</f>
        <v>1204</v>
      </c>
      <c r="B934" s="151">
        <v>45373</v>
      </c>
      <c r="C934" s="390">
        <v>45323</v>
      </c>
      <c r="D934" s="98" t="s">
        <v>105</v>
      </c>
      <c r="E934" s="391" t="s">
        <v>229</v>
      </c>
      <c r="F934" s="174">
        <v>1675.14</v>
      </c>
      <c r="G934" s="363" t="s">
        <v>2004</v>
      </c>
      <c r="H934" s="98" t="s">
        <v>137</v>
      </c>
      <c r="I934" s="95" t="s">
        <v>1769</v>
      </c>
      <c r="J934" s="131" t="s">
        <v>1259</v>
      </c>
      <c r="K934" s="131" t="s">
        <v>1540</v>
      </c>
      <c r="L934" s="132" t="s">
        <v>1081</v>
      </c>
      <c r="M934" s="131" t="s">
        <v>2443</v>
      </c>
      <c r="N934" s="134">
        <v>45375</v>
      </c>
      <c r="O934" s="95" t="s">
        <v>452</v>
      </c>
      <c r="P934" s="131" t="s">
        <v>1259</v>
      </c>
      <c r="Q934" s="381"/>
      <c r="R934" s="381"/>
      <c r="S934" s="381"/>
    </row>
    <row r="935" spans="1:19" ht="35.15" customHeight="1" x14ac:dyDescent="0.25">
      <c r="A935" s="389">
        <f>IF(B935="","",ROW()-ROW($A$3)+'Diário 1º PA'!$P$1)</f>
        <v>1205</v>
      </c>
      <c r="B935" s="151">
        <v>45373</v>
      </c>
      <c r="C935" s="390">
        <v>45323</v>
      </c>
      <c r="D935" s="98" t="s">
        <v>105</v>
      </c>
      <c r="E935" s="391" t="s">
        <v>229</v>
      </c>
      <c r="F935" s="174">
        <v>1747.59</v>
      </c>
      <c r="G935" s="363" t="s">
        <v>2004</v>
      </c>
      <c r="H935" s="98" t="s">
        <v>134</v>
      </c>
      <c r="I935" s="95" t="s">
        <v>2005</v>
      </c>
      <c r="J935" s="131" t="s">
        <v>2006</v>
      </c>
      <c r="K935" s="131" t="s">
        <v>1540</v>
      </c>
      <c r="L935" s="132" t="s">
        <v>1081</v>
      </c>
      <c r="M935" s="131" t="s">
        <v>2444</v>
      </c>
      <c r="N935" s="134">
        <v>45375</v>
      </c>
      <c r="O935" s="95" t="s">
        <v>452</v>
      </c>
      <c r="P935" s="131" t="s">
        <v>2006</v>
      </c>
      <c r="Q935" s="381"/>
      <c r="R935" s="381"/>
      <c r="S935" s="381"/>
    </row>
    <row r="936" spans="1:19" ht="35.15" customHeight="1" x14ac:dyDescent="0.25">
      <c r="A936" s="389">
        <f>IF(B936="","",ROW()-ROW($A$3)+'Diário 1º PA'!$P$1)</f>
        <v>1206</v>
      </c>
      <c r="B936" s="151">
        <v>45373</v>
      </c>
      <c r="C936" s="390">
        <v>45323</v>
      </c>
      <c r="D936" s="98" t="s">
        <v>105</v>
      </c>
      <c r="E936" s="391" t="s">
        <v>227</v>
      </c>
      <c r="F936" s="174">
        <v>1764.03</v>
      </c>
      <c r="G936" s="363" t="s">
        <v>1270</v>
      </c>
      <c r="H936" s="98" t="s">
        <v>119</v>
      </c>
      <c r="I936" s="95" t="s">
        <v>1635</v>
      </c>
      <c r="J936" s="131" t="s">
        <v>1414</v>
      </c>
      <c r="K936" s="131" t="s">
        <v>1540</v>
      </c>
      <c r="L936" s="132" t="s">
        <v>1081</v>
      </c>
      <c r="M936" s="131">
        <v>123382766</v>
      </c>
      <c r="N936" s="134">
        <v>45373</v>
      </c>
      <c r="O936" s="95" t="s">
        <v>452</v>
      </c>
      <c r="P936" s="131" t="s">
        <v>1414</v>
      </c>
      <c r="Q936" s="381"/>
      <c r="R936" s="381"/>
      <c r="S936" s="381"/>
    </row>
    <row r="937" spans="1:19" ht="35.15" customHeight="1" x14ac:dyDescent="0.25">
      <c r="A937" s="389">
        <f>IF(B937="","",ROW()-ROW($A$3)+'Diário 1º PA'!$P$1)</f>
        <v>1207</v>
      </c>
      <c r="B937" s="151">
        <v>45373</v>
      </c>
      <c r="C937" s="390">
        <v>45352</v>
      </c>
      <c r="D937" s="98" t="s">
        <v>105</v>
      </c>
      <c r="E937" s="391" t="s">
        <v>325</v>
      </c>
      <c r="F937" s="174">
        <v>515.08000000000004</v>
      </c>
      <c r="G937" s="363" t="s">
        <v>2007</v>
      </c>
      <c r="H937" s="98" t="s">
        <v>121</v>
      </c>
      <c r="I937" s="95" t="s">
        <v>2445</v>
      </c>
      <c r="J937" s="131" t="s">
        <v>2446</v>
      </c>
      <c r="K937" s="131" t="s">
        <v>1540</v>
      </c>
      <c r="L937" s="132" t="s">
        <v>1081</v>
      </c>
      <c r="M937" s="131">
        <v>28</v>
      </c>
      <c r="N937" s="134">
        <v>45366</v>
      </c>
      <c r="O937" s="95" t="s">
        <v>452</v>
      </c>
      <c r="P937" s="131" t="s">
        <v>2446</v>
      </c>
      <c r="Q937" s="381"/>
      <c r="R937" s="381"/>
      <c r="S937" s="381"/>
    </row>
    <row r="938" spans="1:19" ht="35.15" customHeight="1" x14ac:dyDescent="0.25">
      <c r="A938" s="389">
        <f>IF(B938="","",ROW()-ROW($A$3)+'Diário 1º PA'!$P$1)</f>
        <v>1208</v>
      </c>
      <c r="B938" s="151">
        <v>45373</v>
      </c>
      <c r="C938" s="390">
        <v>45323</v>
      </c>
      <c r="D938" s="98" t="s">
        <v>105</v>
      </c>
      <c r="E938" s="391" t="s">
        <v>229</v>
      </c>
      <c r="F938" s="174">
        <v>1723.01</v>
      </c>
      <c r="G938" s="363" t="s">
        <v>2004</v>
      </c>
      <c r="H938" s="98" t="s">
        <v>126</v>
      </c>
      <c r="I938" s="95" t="s">
        <v>1769</v>
      </c>
      <c r="J938" s="131" t="s">
        <v>1259</v>
      </c>
      <c r="K938" s="131" t="s">
        <v>1540</v>
      </c>
      <c r="L938" s="132" t="s">
        <v>1081</v>
      </c>
      <c r="M938" s="131" t="s">
        <v>2447</v>
      </c>
      <c r="N938" s="134">
        <v>45375</v>
      </c>
      <c r="O938" s="95" t="s">
        <v>452</v>
      </c>
      <c r="P938" s="131" t="s">
        <v>1259</v>
      </c>
      <c r="Q938" s="381"/>
      <c r="R938" s="381"/>
      <c r="S938" s="381"/>
    </row>
    <row r="939" spans="1:19" ht="35.15" customHeight="1" x14ac:dyDescent="0.25">
      <c r="A939" s="389">
        <f>IF(B939="","",ROW()-ROW($A$3)+'Diário 1º PA'!$P$1)</f>
        <v>1209</v>
      </c>
      <c r="B939" s="151">
        <v>45373</v>
      </c>
      <c r="C939" s="390">
        <v>45323</v>
      </c>
      <c r="D939" s="98" t="s">
        <v>105</v>
      </c>
      <c r="E939" s="391" t="s">
        <v>227</v>
      </c>
      <c r="F939" s="174">
        <v>2325.23</v>
      </c>
      <c r="G939" s="363" t="s">
        <v>1270</v>
      </c>
      <c r="H939" s="98" t="s">
        <v>124</v>
      </c>
      <c r="I939" s="95" t="s">
        <v>1635</v>
      </c>
      <c r="J939" s="131" t="s">
        <v>1414</v>
      </c>
      <c r="K939" s="131" t="s">
        <v>1540</v>
      </c>
      <c r="L939" s="132" t="s">
        <v>1081</v>
      </c>
      <c r="M939" s="131">
        <v>124604392</v>
      </c>
      <c r="N939" s="134">
        <v>45373</v>
      </c>
      <c r="O939" s="95" t="s">
        <v>452</v>
      </c>
      <c r="P939" s="131" t="s">
        <v>1414</v>
      </c>
      <c r="Q939" s="381"/>
      <c r="R939" s="381"/>
      <c r="S939" s="381"/>
    </row>
    <row r="940" spans="1:19" ht="35.15" customHeight="1" x14ac:dyDescent="0.25">
      <c r="A940" s="389">
        <f>IF(B940="","",ROW()-ROW($A$3)+'Diário 1º PA'!$P$1)</f>
        <v>1210</v>
      </c>
      <c r="B940" s="151">
        <v>45373</v>
      </c>
      <c r="C940" s="390">
        <v>45352</v>
      </c>
      <c r="D940" s="98" t="s">
        <v>94</v>
      </c>
      <c r="E940" s="391" t="s">
        <v>180</v>
      </c>
      <c r="F940" s="174">
        <v>183.73</v>
      </c>
      <c r="G940" s="363" t="s">
        <v>2448</v>
      </c>
      <c r="H940" s="98" t="s">
        <v>127</v>
      </c>
      <c r="I940" s="95" t="s">
        <v>1152</v>
      </c>
      <c r="J940" s="131" t="s">
        <v>79</v>
      </c>
      <c r="K940" s="131" t="s">
        <v>1114</v>
      </c>
      <c r="L940" s="132" t="s">
        <v>2449</v>
      </c>
      <c r="M940" s="131" t="s">
        <v>2450</v>
      </c>
      <c r="N940" s="134">
        <v>45379</v>
      </c>
      <c r="O940" s="95" t="s">
        <v>452</v>
      </c>
      <c r="P940" s="131" t="s">
        <v>79</v>
      </c>
      <c r="Q940" s="381"/>
      <c r="R940" s="381"/>
      <c r="S940" s="381"/>
    </row>
    <row r="941" spans="1:19" ht="35.15" customHeight="1" x14ac:dyDescent="0.25">
      <c r="A941" s="389">
        <f>IF(B941="","",ROW()-ROW($A$3)+'Diário 1º PA'!$P$1)</f>
        <v>1211</v>
      </c>
      <c r="B941" s="151">
        <v>45373</v>
      </c>
      <c r="C941" s="390">
        <v>45352</v>
      </c>
      <c r="D941" s="98" t="s">
        <v>105</v>
      </c>
      <c r="E941" s="391" t="s">
        <v>257</v>
      </c>
      <c r="F941" s="174">
        <v>6925</v>
      </c>
      <c r="G941" s="363" t="s">
        <v>2451</v>
      </c>
      <c r="H941" s="98" t="s">
        <v>128</v>
      </c>
      <c r="I941" s="95" t="s">
        <v>2452</v>
      </c>
      <c r="J941" s="131" t="s">
        <v>2453</v>
      </c>
      <c r="K941" s="131" t="s">
        <v>1540</v>
      </c>
      <c r="L941" s="132" t="s">
        <v>1081</v>
      </c>
      <c r="M941" s="131" t="s">
        <v>1937</v>
      </c>
      <c r="N941" s="134">
        <v>45372</v>
      </c>
      <c r="O941" s="95" t="s">
        <v>452</v>
      </c>
      <c r="P941" s="131" t="s">
        <v>2453</v>
      </c>
      <c r="Q941" s="381"/>
      <c r="R941" s="381"/>
      <c r="S941" s="381"/>
    </row>
    <row r="942" spans="1:19" ht="35.15" customHeight="1" x14ac:dyDescent="0.25">
      <c r="A942" s="389">
        <f>IF(B942="","",ROW()-ROW($A$3)+'Diário 1º PA'!$P$1)</f>
        <v>1212</v>
      </c>
      <c r="B942" s="151">
        <v>45373</v>
      </c>
      <c r="C942" s="390">
        <v>45323</v>
      </c>
      <c r="D942" s="98" t="s">
        <v>105</v>
      </c>
      <c r="E942" s="391" t="s">
        <v>227</v>
      </c>
      <c r="F942" s="174">
        <v>745.68</v>
      </c>
      <c r="G942" s="363" t="s">
        <v>1270</v>
      </c>
      <c r="H942" s="98" t="s">
        <v>130</v>
      </c>
      <c r="I942" s="95" t="s">
        <v>1635</v>
      </c>
      <c r="J942" s="131" t="s">
        <v>1414</v>
      </c>
      <c r="K942" s="131" t="s">
        <v>1540</v>
      </c>
      <c r="L942" s="132" t="s">
        <v>1081</v>
      </c>
      <c r="M942" s="131">
        <v>125959192</v>
      </c>
      <c r="N942" s="134">
        <v>45373</v>
      </c>
      <c r="O942" s="95" t="s">
        <v>452</v>
      </c>
      <c r="P942" s="131" t="s">
        <v>1414</v>
      </c>
      <c r="Q942" s="381"/>
      <c r="R942" s="381"/>
      <c r="S942" s="381"/>
    </row>
    <row r="943" spans="1:19" ht="35.15" customHeight="1" x14ac:dyDescent="0.25">
      <c r="A943" s="389">
        <f>IF(B943="","",ROW()-ROW($A$3)+'Diário 1º PA'!$P$1)</f>
        <v>1213</v>
      </c>
      <c r="B943" s="151">
        <v>45373</v>
      </c>
      <c r="C943" s="390">
        <v>45352</v>
      </c>
      <c r="D943" s="98" t="s">
        <v>105</v>
      </c>
      <c r="E943" s="391" t="s">
        <v>345</v>
      </c>
      <c r="F943" s="174">
        <v>294.89999999999998</v>
      </c>
      <c r="G943" s="363" t="s">
        <v>2454</v>
      </c>
      <c r="H943" s="98" t="s">
        <v>119</v>
      </c>
      <c r="I943" s="95" t="s">
        <v>2455</v>
      </c>
      <c r="J943" s="131" t="s">
        <v>2456</v>
      </c>
      <c r="K943" s="131" t="s">
        <v>1540</v>
      </c>
      <c r="L943" s="132" t="s">
        <v>1081</v>
      </c>
      <c r="M943" s="131">
        <v>1333</v>
      </c>
      <c r="N943" s="134">
        <v>45369</v>
      </c>
      <c r="O943" s="95" t="s">
        <v>452</v>
      </c>
      <c r="P943" s="131" t="s">
        <v>2456</v>
      </c>
      <c r="Q943" s="381"/>
      <c r="R943" s="381"/>
      <c r="S943" s="381"/>
    </row>
    <row r="944" spans="1:19" ht="35.15" customHeight="1" x14ac:dyDescent="0.25">
      <c r="A944" s="389">
        <f>IF(B944="","",ROW()-ROW($A$3)+'Diário 1º PA'!$P$1)</f>
        <v>1214</v>
      </c>
      <c r="B944" s="151">
        <v>45373</v>
      </c>
      <c r="C944" s="393">
        <v>45352</v>
      </c>
      <c r="D944" s="95" t="s">
        <v>105</v>
      </c>
      <c r="E944" s="391" t="s">
        <v>313</v>
      </c>
      <c r="F944" s="174">
        <v>536.35</v>
      </c>
      <c r="G944" s="363" t="s">
        <v>2457</v>
      </c>
      <c r="H944" s="98" t="s">
        <v>124</v>
      </c>
      <c r="I944" s="95" t="s">
        <v>2458</v>
      </c>
      <c r="J944" s="131" t="s">
        <v>2459</v>
      </c>
      <c r="K944" s="131" t="s">
        <v>1114</v>
      </c>
      <c r="L944" s="132" t="s">
        <v>1534</v>
      </c>
      <c r="M944" s="131">
        <v>102986</v>
      </c>
      <c r="N944" s="134">
        <v>45376</v>
      </c>
      <c r="O944" s="95" t="s">
        <v>452</v>
      </c>
      <c r="P944" s="131" t="s">
        <v>2459</v>
      </c>
      <c r="Q944" s="381"/>
      <c r="R944" s="381"/>
      <c r="S944" s="381"/>
    </row>
    <row r="945" spans="1:19" ht="35.15" customHeight="1" x14ac:dyDescent="0.25">
      <c r="A945" s="389">
        <f>IF(B945="","",ROW()-ROW($A$3)+'Diário 1º PA'!$P$1)</f>
        <v>1215</v>
      </c>
      <c r="B945" s="151">
        <v>45376</v>
      </c>
      <c r="C945" s="393">
        <v>45352</v>
      </c>
      <c r="D945" s="95" t="s">
        <v>105</v>
      </c>
      <c r="E945" s="391" t="s">
        <v>339</v>
      </c>
      <c r="F945" s="174">
        <v>75</v>
      </c>
      <c r="G945" s="95" t="s">
        <v>2460</v>
      </c>
      <c r="H945" s="98" t="s">
        <v>136</v>
      </c>
      <c r="I945" s="95" t="s">
        <v>2461</v>
      </c>
      <c r="J945" s="131" t="s">
        <v>1565</v>
      </c>
      <c r="K945" s="131" t="s">
        <v>1072</v>
      </c>
      <c r="L945" s="132" t="s">
        <v>1846</v>
      </c>
      <c r="M945" s="131" t="s">
        <v>117</v>
      </c>
      <c r="N945" s="134">
        <v>45373</v>
      </c>
      <c r="O945" s="95" t="s">
        <v>452</v>
      </c>
      <c r="P945" s="131" t="s">
        <v>2462</v>
      </c>
      <c r="Q945" s="381"/>
      <c r="R945" s="381"/>
      <c r="S945" s="381"/>
    </row>
    <row r="946" spans="1:19" ht="35.15" customHeight="1" x14ac:dyDescent="0.25">
      <c r="A946" s="389">
        <f>IF(B946="","",ROW()-ROW($A$3)+'Diário 1º PA'!$P$1)</f>
        <v>1216</v>
      </c>
      <c r="B946" s="151">
        <v>45376</v>
      </c>
      <c r="C946" s="393">
        <v>45352</v>
      </c>
      <c r="D946" s="95" t="s">
        <v>105</v>
      </c>
      <c r="E946" s="391" t="s">
        <v>337</v>
      </c>
      <c r="F946" s="174">
        <v>111.7</v>
      </c>
      <c r="G946" s="363" t="s">
        <v>1185</v>
      </c>
      <c r="H946" s="98" t="s">
        <v>119</v>
      </c>
      <c r="I946" s="95" t="s">
        <v>1559</v>
      </c>
      <c r="J946" s="131" t="s">
        <v>1295</v>
      </c>
      <c r="K946" s="131" t="s">
        <v>1072</v>
      </c>
      <c r="L946" s="132" t="s">
        <v>1534</v>
      </c>
      <c r="M946" s="131">
        <v>61994</v>
      </c>
      <c r="N946" s="134">
        <v>45373</v>
      </c>
      <c r="O946" s="95" t="s">
        <v>452</v>
      </c>
      <c r="P946" s="131" t="s">
        <v>1295</v>
      </c>
      <c r="Q946" s="381"/>
      <c r="R946" s="381"/>
      <c r="S946" s="381"/>
    </row>
    <row r="947" spans="1:19" ht="35.15" customHeight="1" x14ac:dyDescent="0.25">
      <c r="A947" s="389">
        <f>IF(B947="","",ROW()-ROW($A$3)+'Diário 1º PA'!$P$1)</f>
        <v>1217</v>
      </c>
      <c r="B947" s="151">
        <v>45376</v>
      </c>
      <c r="C947" s="393">
        <v>45352</v>
      </c>
      <c r="D947" s="95" t="s">
        <v>105</v>
      </c>
      <c r="E947" s="391" t="s">
        <v>339</v>
      </c>
      <c r="F947" s="174">
        <v>75</v>
      </c>
      <c r="G947" s="363" t="s">
        <v>2463</v>
      </c>
      <c r="H947" s="98" t="s">
        <v>134</v>
      </c>
      <c r="I947" s="95" t="s">
        <v>2464</v>
      </c>
      <c r="J947" s="131" t="s">
        <v>1565</v>
      </c>
      <c r="K947" s="131" t="s">
        <v>1072</v>
      </c>
      <c r="L947" s="132" t="s">
        <v>1846</v>
      </c>
      <c r="M947" s="131" t="s">
        <v>117</v>
      </c>
      <c r="N947" s="134">
        <v>45373</v>
      </c>
      <c r="O947" s="95" t="s">
        <v>452</v>
      </c>
      <c r="P947" s="131" t="s">
        <v>2465</v>
      </c>
      <c r="Q947" s="381"/>
      <c r="R947" s="381"/>
      <c r="S947" s="381"/>
    </row>
    <row r="948" spans="1:19" ht="35.15" customHeight="1" x14ac:dyDescent="0.25">
      <c r="A948" s="389">
        <f>IF(B948="","",ROW()-ROW($A$3)+'Diário 1º PA'!$P$1)</f>
        <v>1218</v>
      </c>
      <c r="B948" s="151">
        <v>45376</v>
      </c>
      <c r="C948" s="393">
        <v>45352</v>
      </c>
      <c r="D948" s="95" t="s">
        <v>105</v>
      </c>
      <c r="E948" s="391" t="s">
        <v>339</v>
      </c>
      <c r="F948" s="174">
        <v>450</v>
      </c>
      <c r="G948" s="95" t="s">
        <v>2466</v>
      </c>
      <c r="H948" s="98" t="s">
        <v>134</v>
      </c>
      <c r="I948" s="95" t="s">
        <v>2467</v>
      </c>
      <c r="J948" s="131" t="s">
        <v>1565</v>
      </c>
      <c r="K948" s="131" t="s">
        <v>1072</v>
      </c>
      <c r="L948" s="132" t="s">
        <v>1846</v>
      </c>
      <c r="M948" s="131" t="s">
        <v>117</v>
      </c>
      <c r="N948" s="134">
        <v>45373</v>
      </c>
      <c r="O948" s="95" t="s">
        <v>452</v>
      </c>
      <c r="P948" s="131" t="s">
        <v>2468</v>
      </c>
      <c r="Q948" s="381"/>
      <c r="R948" s="381"/>
      <c r="S948" s="381"/>
    </row>
    <row r="949" spans="1:19" ht="35.15" customHeight="1" x14ac:dyDescent="0.25">
      <c r="A949" s="389">
        <f>IF(B949="","",ROW()-ROW($A$3)+'Diário 1º PA'!$P$1)</f>
        <v>1219</v>
      </c>
      <c r="B949" s="151">
        <v>45376</v>
      </c>
      <c r="C949" s="393">
        <v>45352</v>
      </c>
      <c r="D949" s="95" t="s">
        <v>105</v>
      </c>
      <c r="E949" s="391" t="s">
        <v>337</v>
      </c>
      <c r="F949" s="174">
        <v>121.42</v>
      </c>
      <c r="G949" s="95" t="s">
        <v>1185</v>
      </c>
      <c r="H949" s="98" t="s">
        <v>123</v>
      </c>
      <c r="I949" s="95" t="s">
        <v>1529</v>
      </c>
      <c r="J949" s="131" t="s">
        <v>1189</v>
      </c>
      <c r="K949" s="131" t="s">
        <v>1072</v>
      </c>
      <c r="L949" s="132" t="s">
        <v>1534</v>
      </c>
      <c r="M949" s="131">
        <v>6015079</v>
      </c>
      <c r="N949" s="134">
        <v>45383</v>
      </c>
      <c r="O949" s="95" t="s">
        <v>452</v>
      </c>
      <c r="P949" s="131" t="s">
        <v>1189</v>
      </c>
      <c r="Q949" s="381"/>
      <c r="R949" s="381"/>
      <c r="S949" s="381"/>
    </row>
    <row r="950" spans="1:19" ht="35.15" customHeight="1" x14ac:dyDescent="0.25">
      <c r="A950" s="389">
        <f>IF(B950="","",ROW()-ROW($A$3)+'Diário 1º PA'!$P$1)</f>
        <v>1220</v>
      </c>
      <c r="B950" s="151">
        <v>45376</v>
      </c>
      <c r="C950" s="393">
        <v>45352</v>
      </c>
      <c r="D950" s="95" t="s">
        <v>105</v>
      </c>
      <c r="E950" s="391" t="s">
        <v>337</v>
      </c>
      <c r="F950" s="174">
        <v>204.08</v>
      </c>
      <c r="G950" s="95" t="s">
        <v>1185</v>
      </c>
      <c r="H950" s="98" t="s">
        <v>121</v>
      </c>
      <c r="I950" s="95" t="s">
        <v>1529</v>
      </c>
      <c r="J950" s="131" t="s">
        <v>1189</v>
      </c>
      <c r="K950" s="131" t="s">
        <v>1072</v>
      </c>
      <c r="L950" s="132" t="s">
        <v>1534</v>
      </c>
      <c r="M950" s="131">
        <v>5986893</v>
      </c>
      <c r="N950" s="134">
        <v>45378</v>
      </c>
      <c r="O950" s="95" t="s">
        <v>452</v>
      </c>
      <c r="P950" s="131" t="s">
        <v>1189</v>
      </c>
      <c r="Q950" s="381"/>
      <c r="R950" s="381"/>
      <c r="S950" s="381"/>
    </row>
    <row r="951" spans="1:19" ht="35.15" customHeight="1" x14ac:dyDescent="0.25">
      <c r="A951" s="389">
        <f>IF(B951="","",ROW()-ROW($A$3)+'Diário 1º PA'!$P$1)</f>
        <v>1221</v>
      </c>
      <c r="B951" s="151">
        <v>45376</v>
      </c>
      <c r="C951" s="393">
        <v>45352</v>
      </c>
      <c r="D951" s="95" t="s">
        <v>105</v>
      </c>
      <c r="E951" s="391" t="s">
        <v>337</v>
      </c>
      <c r="F951" s="174">
        <v>168.72</v>
      </c>
      <c r="G951" s="95" t="s">
        <v>1185</v>
      </c>
      <c r="H951" s="98" t="s">
        <v>136</v>
      </c>
      <c r="I951" s="95" t="s">
        <v>1529</v>
      </c>
      <c r="J951" s="131" t="s">
        <v>1189</v>
      </c>
      <c r="K951" s="131" t="s">
        <v>1072</v>
      </c>
      <c r="L951" s="132" t="s">
        <v>1534</v>
      </c>
      <c r="M951" s="131">
        <v>6015089</v>
      </c>
      <c r="N951" s="134">
        <v>45383</v>
      </c>
      <c r="O951" s="95" t="s">
        <v>452</v>
      </c>
      <c r="P951" s="131" t="s">
        <v>1189</v>
      </c>
      <c r="Q951" s="381"/>
      <c r="R951" s="381"/>
      <c r="S951" s="381"/>
    </row>
    <row r="952" spans="1:19" ht="35.15" customHeight="1" x14ac:dyDescent="0.25">
      <c r="A952" s="389">
        <f>IF(B952="","",ROW()-ROW($A$3)+'Diário 1º PA'!$P$1)</f>
        <v>1222</v>
      </c>
      <c r="B952" s="151">
        <v>45376</v>
      </c>
      <c r="C952" s="393">
        <v>45352</v>
      </c>
      <c r="D952" s="95" t="s">
        <v>105</v>
      </c>
      <c r="E952" s="391" t="s">
        <v>337</v>
      </c>
      <c r="F952" s="174">
        <v>165.18</v>
      </c>
      <c r="G952" s="95" t="s">
        <v>1185</v>
      </c>
      <c r="H952" s="98" t="s">
        <v>122</v>
      </c>
      <c r="I952" s="95" t="s">
        <v>1529</v>
      </c>
      <c r="J952" s="131" t="s">
        <v>1189</v>
      </c>
      <c r="K952" s="131" t="s">
        <v>1072</v>
      </c>
      <c r="L952" s="132" t="s">
        <v>1534</v>
      </c>
      <c r="M952" s="131">
        <v>6003899</v>
      </c>
      <c r="N952" s="134">
        <v>45382</v>
      </c>
      <c r="O952" s="95" t="s">
        <v>452</v>
      </c>
      <c r="P952" s="131" t="s">
        <v>1189</v>
      </c>
      <c r="Q952" s="381"/>
      <c r="R952" s="381"/>
      <c r="S952" s="381"/>
    </row>
    <row r="953" spans="1:19" ht="35.15" customHeight="1" x14ac:dyDescent="0.25">
      <c r="A953" s="389">
        <f>IF(B953="","",ROW()-ROW($A$3)+'Diário 1º PA'!$P$1)</f>
        <v>1223</v>
      </c>
      <c r="B953" s="151">
        <v>45376</v>
      </c>
      <c r="C953" s="393">
        <v>45352</v>
      </c>
      <c r="D953" s="95" t="s">
        <v>105</v>
      </c>
      <c r="E953" s="391" t="s">
        <v>337</v>
      </c>
      <c r="F953" s="174">
        <v>133.94</v>
      </c>
      <c r="G953" s="95" t="s">
        <v>1185</v>
      </c>
      <c r="H953" s="98" t="s">
        <v>119</v>
      </c>
      <c r="I953" s="95" t="s">
        <v>1529</v>
      </c>
      <c r="J953" s="131" t="s">
        <v>1189</v>
      </c>
      <c r="K953" s="131" t="s">
        <v>1072</v>
      </c>
      <c r="L953" s="132" t="s">
        <v>1534</v>
      </c>
      <c r="M953" s="131">
        <v>6003884</v>
      </c>
      <c r="N953" s="134">
        <v>45382</v>
      </c>
      <c r="O953" s="95" t="s">
        <v>452</v>
      </c>
      <c r="P953" s="131" t="s">
        <v>1189</v>
      </c>
      <c r="Q953" s="381"/>
      <c r="R953" s="381"/>
      <c r="S953" s="381"/>
    </row>
    <row r="954" spans="1:19" ht="35.15" customHeight="1" x14ac:dyDescent="0.25">
      <c r="A954" s="389">
        <f>IF(B954="","",ROW()-ROW($A$3)+'Diário 1º PA'!$P$1)</f>
        <v>1224</v>
      </c>
      <c r="B954" s="151">
        <v>45376</v>
      </c>
      <c r="C954" s="393">
        <v>45352</v>
      </c>
      <c r="D954" s="95" t="s">
        <v>105</v>
      </c>
      <c r="E954" s="391" t="s">
        <v>337</v>
      </c>
      <c r="F954" s="174">
        <v>248.33</v>
      </c>
      <c r="G954" s="95" t="s">
        <v>1185</v>
      </c>
      <c r="H954" s="98" t="s">
        <v>119</v>
      </c>
      <c r="I954" s="95" t="s">
        <v>1529</v>
      </c>
      <c r="J954" s="131" t="s">
        <v>1189</v>
      </c>
      <c r="K954" s="131" t="s">
        <v>1072</v>
      </c>
      <c r="L954" s="132" t="s">
        <v>1534</v>
      </c>
      <c r="M954" s="131">
        <v>6003830</v>
      </c>
      <c r="N954" s="134">
        <v>45382</v>
      </c>
      <c r="O954" s="95" t="s">
        <v>452</v>
      </c>
      <c r="P954" s="131" t="s">
        <v>1189</v>
      </c>
      <c r="Q954" s="381"/>
      <c r="R954" s="381"/>
      <c r="S954" s="381"/>
    </row>
    <row r="955" spans="1:19" ht="35.15" customHeight="1" x14ac:dyDescent="0.25">
      <c r="A955" s="389">
        <f>IF(B955="","",ROW()-ROW($A$3)+'Diário 1º PA'!$P$1)</f>
        <v>1225</v>
      </c>
      <c r="B955" s="151">
        <v>45376</v>
      </c>
      <c r="C955" s="393">
        <v>45352</v>
      </c>
      <c r="D955" s="95" t="s">
        <v>105</v>
      </c>
      <c r="E955" s="391" t="s">
        <v>337</v>
      </c>
      <c r="F955" s="174">
        <v>248.33</v>
      </c>
      <c r="G955" s="363" t="s">
        <v>1185</v>
      </c>
      <c r="H955" s="98" t="s">
        <v>119</v>
      </c>
      <c r="I955" s="95" t="s">
        <v>1529</v>
      </c>
      <c r="J955" s="131" t="s">
        <v>1189</v>
      </c>
      <c r="K955" s="131" t="s">
        <v>1072</v>
      </c>
      <c r="L955" s="132" t="s">
        <v>1534</v>
      </c>
      <c r="M955" s="131">
        <v>6003846</v>
      </c>
      <c r="N955" s="134">
        <v>45382</v>
      </c>
      <c r="O955" s="95" t="s">
        <v>452</v>
      </c>
      <c r="P955" s="131" t="s">
        <v>1189</v>
      </c>
      <c r="Q955" s="381"/>
      <c r="R955" s="381"/>
      <c r="S955" s="381"/>
    </row>
    <row r="956" spans="1:19" ht="35.15" customHeight="1" x14ac:dyDescent="0.25">
      <c r="A956" s="389">
        <f>IF(B956="","",ROW()-ROW($A$3)+'Diário 1º PA'!$P$1)</f>
        <v>1226</v>
      </c>
      <c r="B956" s="151">
        <v>45376</v>
      </c>
      <c r="C956" s="393">
        <v>45352</v>
      </c>
      <c r="D956" s="95" t="s">
        <v>105</v>
      </c>
      <c r="E956" s="391" t="s">
        <v>339</v>
      </c>
      <c r="F956" s="174">
        <v>450</v>
      </c>
      <c r="G956" s="363" t="s">
        <v>2466</v>
      </c>
      <c r="H956" s="98" t="s">
        <v>134</v>
      </c>
      <c r="I956" s="95" t="s">
        <v>2469</v>
      </c>
      <c r="J956" s="131" t="s">
        <v>1565</v>
      </c>
      <c r="K956" s="131" t="s">
        <v>1072</v>
      </c>
      <c r="L956" s="132" t="s">
        <v>1846</v>
      </c>
      <c r="M956" s="131" t="s">
        <v>117</v>
      </c>
      <c r="N956" s="134">
        <v>45383</v>
      </c>
      <c r="O956" s="95" t="s">
        <v>452</v>
      </c>
      <c r="P956" s="131" t="s">
        <v>2470</v>
      </c>
      <c r="Q956" s="381"/>
      <c r="R956" s="381"/>
      <c r="S956" s="381"/>
    </row>
    <row r="957" spans="1:19" ht="35.15" customHeight="1" x14ac:dyDescent="0.25">
      <c r="A957" s="389">
        <f>IF(B957="","",ROW()-ROW($A$3)+'Diário 1º PA'!$P$1)</f>
        <v>1227</v>
      </c>
      <c r="B957" s="151">
        <v>45376</v>
      </c>
      <c r="C957" s="393">
        <v>45352</v>
      </c>
      <c r="D957" s="95" t="s">
        <v>105</v>
      </c>
      <c r="E957" s="391" t="s">
        <v>325</v>
      </c>
      <c r="F957" s="174">
        <v>3177.76</v>
      </c>
      <c r="G957" s="363" t="s">
        <v>2471</v>
      </c>
      <c r="H957" s="98" t="s">
        <v>117</v>
      </c>
      <c r="I957" s="95" t="s">
        <v>1726</v>
      </c>
      <c r="J957" s="131" t="s">
        <v>1135</v>
      </c>
      <c r="K957" s="131" t="s">
        <v>1540</v>
      </c>
      <c r="L957" s="132" t="s">
        <v>1081</v>
      </c>
      <c r="M957" s="131">
        <v>1418</v>
      </c>
      <c r="N957" s="134">
        <v>45374</v>
      </c>
      <c r="O957" s="95" t="s">
        <v>452</v>
      </c>
      <c r="P957" s="131" t="s">
        <v>1135</v>
      </c>
      <c r="Q957" s="381"/>
      <c r="R957" s="381"/>
      <c r="S957" s="381"/>
    </row>
    <row r="958" spans="1:19" ht="35.15" customHeight="1" x14ac:dyDescent="0.25">
      <c r="A958" s="389">
        <f>IF(B958="","",ROW()-ROW($A$3)+'Diário 1º PA'!$P$1)</f>
        <v>1228</v>
      </c>
      <c r="B958" s="151">
        <v>45376</v>
      </c>
      <c r="C958" s="393">
        <v>45352</v>
      </c>
      <c r="D958" s="95" t="s">
        <v>105</v>
      </c>
      <c r="E958" s="391" t="s">
        <v>359</v>
      </c>
      <c r="F958" s="174">
        <v>156.57</v>
      </c>
      <c r="G958" s="363" t="s">
        <v>1999</v>
      </c>
      <c r="H958" s="98" t="s">
        <v>136</v>
      </c>
      <c r="I958" s="95" t="s">
        <v>2472</v>
      </c>
      <c r="J958" s="131" t="s">
        <v>2473</v>
      </c>
      <c r="K958" s="131" t="s">
        <v>1540</v>
      </c>
      <c r="L958" s="132" t="s">
        <v>1081</v>
      </c>
      <c r="M958" s="131">
        <v>670</v>
      </c>
      <c r="N958" s="134">
        <v>45376</v>
      </c>
      <c r="O958" s="95" t="s">
        <v>452</v>
      </c>
      <c r="P958" s="131" t="s">
        <v>2473</v>
      </c>
      <c r="Q958" s="381"/>
      <c r="R958" s="381"/>
      <c r="S958" s="381"/>
    </row>
    <row r="959" spans="1:19" ht="35.15" customHeight="1" x14ac:dyDescent="0.25">
      <c r="A959" s="389">
        <f>IF(B959="","",ROW()-ROW($A$3)+'Diário 1º PA'!$P$1)</f>
        <v>1229</v>
      </c>
      <c r="B959" s="151">
        <v>45376</v>
      </c>
      <c r="C959" s="393">
        <v>45352</v>
      </c>
      <c r="D959" s="95" t="s">
        <v>105</v>
      </c>
      <c r="E959" s="391" t="s">
        <v>235</v>
      </c>
      <c r="F959" s="174">
        <v>152.34</v>
      </c>
      <c r="G959" s="363" t="s">
        <v>2009</v>
      </c>
      <c r="H959" s="98" t="s">
        <v>134</v>
      </c>
      <c r="I959" s="95" t="s">
        <v>2010</v>
      </c>
      <c r="J959" s="131" t="s">
        <v>2011</v>
      </c>
      <c r="K959" s="131" t="s">
        <v>1540</v>
      </c>
      <c r="L959" s="132" t="s">
        <v>1081</v>
      </c>
      <c r="M959" s="131" t="s">
        <v>2012</v>
      </c>
      <c r="N959" s="134">
        <v>45376</v>
      </c>
      <c r="O959" s="95" t="s">
        <v>452</v>
      </c>
      <c r="P959" s="131" t="s">
        <v>2011</v>
      </c>
      <c r="Q959" s="381"/>
      <c r="R959" s="381"/>
      <c r="S959" s="381"/>
    </row>
    <row r="960" spans="1:19" ht="35.15" customHeight="1" x14ac:dyDescent="0.25">
      <c r="A960" s="389">
        <f>IF(B960="","",ROW()-ROW($A$3)+'Diário 1º PA'!$P$1)</f>
        <v>1230</v>
      </c>
      <c r="B960" s="151">
        <v>45376</v>
      </c>
      <c r="C960" s="393">
        <v>45352</v>
      </c>
      <c r="D960" s="95" t="s">
        <v>105</v>
      </c>
      <c r="E960" s="391" t="s">
        <v>235</v>
      </c>
      <c r="F960" s="174">
        <v>132.56</v>
      </c>
      <c r="G960" s="363" t="s">
        <v>2009</v>
      </c>
      <c r="H960" s="98" t="s">
        <v>136</v>
      </c>
      <c r="I960" s="95" t="s">
        <v>2010</v>
      </c>
      <c r="J960" s="131" t="s">
        <v>2011</v>
      </c>
      <c r="K960" s="131" t="s">
        <v>1540</v>
      </c>
      <c r="L960" s="132" t="s">
        <v>1081</v>
      </c>
      <c r="M960" s="133" t="s">
        <v>2014</v>
      </c>
      <c r="N960" s="134">
        <v>45376</v>
      </c>
      <c r="O960" s="95" t="s">
        <v>452</v>
      </c>
      <c r="P960" s="131" t="s">
        <v>2011</v>
      </c>
      <c r="Q960" s="381"/>
      <c r="R960" s="381"/>
      <c r="S960" s="381"/>
    </row>
    <row r="961" spans="1:19" ht="35.15" customHeight="1" x14ac:dyDescent="0.25">
      <c r="A961" s="389">
        <f>IF(B961="","",ROW()-ROW($A$3)+'Diário 1º PA'!$P$1)</f>
        <v>1231</v>
      </c>
      <c r="B961" s="151">
        <v>45376</v>
      </c>
      <c r="C961" s="393">
        <v>45352</v>
      </c>
      <c r="D961" s="95" t="s">
        <v>105</v>
      </c>
      <c r="E961" s="391" t="s">
        <v>325</v>
      </c>
      <c r="F961" s="174">
        <v>557.04999999999995</v>
      </c>
      <c r="G961" s="363" t="s">
        <v>2007</v>
      </c>
      <c r="H961" s="98" t="s">
        <v>137</v>
      </c>
      <c r="I961" s="95" t="s">
        <v>2008</v>
      </c>
      <c r="J961" s="131" t="s">
        <v>1205</v>
      </c>
      <c r="K961" s="131" t="s">
        <v>1540</v>
      </c>
      <c r="L961" s="132" t="s">
        <v>1081</v>
      </c>
      <c r="M961" s="131">
        <v>940000015972</v>
      </c>
      <c r="N961" s="134">
        <v>45376</v>
      </c>
      <c r="O961" s="95" t="s">
        <v>452</v>
      </c>
      <c r="P961" s="131" t="s">
        <v>1205</v>
      </c>
      <c r="Q961" s="381"/>
      <c r="R961" s="381"/>
      <c r="S961" s="381"/>
    </row>
    <row r="962" spans="1:19" ht="35.15" customHeight="1" x14ac:dyDescent="0.25">
      <c r="A962" s="389">
        <f>IF(B962="","",ROW()-ROW($A$3)+'Diário 1º PA'!$P$1)</f>
        <v>1232</v>
      </c>
      <c r="B962" s="151">
        <v>45376</v>
      </c>
      <c r="C962" s="393">
        <v>45352</v>
      </c>
      <c r="D962" s="95" t="s">
        <v>94</v>
      </c>
      <c r="E962" s="391" t="s">
        <v>166</v>
      </c>
      <c r="F962" s="174">
        <v>1387.68</v>
      </c>
      <c r="G962" s="363" t="s">
        <v>2474</v>
      </c>
      <c r="H962" s="98" t="s">
        <v>118</v>
      </c>
      <c r="I962" s="95" t="s">
        <v>2019</v>
      </c>
      <c r="J962" s="131" t="s">
        <v>1389</v>
      </c>
      <c r="K962" s="131" t="s">
        <v>1540</v>
      </c>
      <c r="L962" s="132" t="s">
        <v>1081</v>
      </c>
      <c r="M962" s="131" t="s">
        <v>2475</v>
      </c>
      <c r="N962" s="134">
        <v>45376</v>
      </c>
      <c r="O962" s="95" t="s">
        <v>452</v>
      </c>
      <c r="P962" s="131" t="s">
        <v>1389</v>
      </c>
      <c r="Q962" s="381"/>
      <c r="R962" s="381"/>
      <c r="S962" s="381"/>
    </row>
    <row r="963" spans="1:19" ht="35.15" customHeight="1" x14ac:dyDescent="0.25">
      <c r="A963" s="389">
        <f>IF(B963="","",ROW()-ROW($A$3)+'Diário 1º PA'!$P$1)</f>
        <v>1233</v>
      </c>
      <c r="B963" s="151">
        <v>45376</v>
      </c>
      <c r="C963" s="393">
        <v>45352</v>
      </c>
      <c r="D963" s="95" t="s">
        <v>94</v>
      </c>
      <c r="E963" s="391" t="s">
        <v>166</v>
      </c>
      <c r="F963" s="174">
        <v>1519.89</v>
      </c>
      <c r="G963" s="363" t="s">
        <v>2474</v>
      </c>
      <c r="H963" s="98" t="s">
        <v>118</v>
      </c>
      <c r="I963" s="95" t="s">
        <v>2019</v>
      </c>
      <c r="J963" s="131" t="s">
        <v>1389</v>
      </c>
      <c r="K963" s="131" t="s">
        <v>1540</v>
      </c>
      <c r="L963" s="132" t="s">
        <v>1081</v>
      </c>
      <c r="M963" s="131" t="s">
        <v>2476</v>
      </c>
      <c r="N963" s="134">
        <v>45376</v>
      </c>
      <c r="O963" s="95" t="s">
        <v>452</v>
      </c>
      <c r="P963" s="131" t="s">
        <v>1389</v>
      </c>
      <c r="Q963" s="381"/>
      <c r="R963" s="381"/>
      <c r="S963" s="381"/>
    </row>
    <row r="964" spans="1:19" ht="35.15" customHeight="1" x14ac:dyDescent="0.25">
      <c r="A964" s="389">
        <f>IF(B964="","",ROW()-ROW($A$3)+'Diário 1º PA'!$P$1)</f>
        <v>1234</v>
      </c>
      <c r="B964" s="151">
        <v>45376</v>
      </c>
      <c r="C964" s="393">
        <v>45352</v>
      </c>
      <c r="D964" s="95" t="s">
        <v>105</v>
      </c>
      <c r="E964" s="391" t="s">
        <v>235</v>
      </c>
      <c r="F964" s="174">
        <v>176.19</v>
      </c>
      <c r="G964" s="363" t="s">
        <v>2009</v>
      </c>
      <c r="H964" s="98" t="s">
        <v>125</v>
      </c>
      <c r="I964" s="95" t="s">
        <v>2010</v>
      </c>
      <c r="J964" s="131" t="s">
        <v>2011</v>
      </c>
      <c r="K964" s="131" t="s">
        <v>1540</v>
      </c>
      <c r="L964" s="132" t="s">
        <v>1081</v>
      </c>
      <c r="M964" s="131" t="s">
        <v>2039</v>
      </c>
      <c r="N964" s="134">
        <v>45376</v>
      </c>
      <c r="O964" s="95" t="s">
        <v>452</v>
      </c>
      <c r="P964" s="131" t="s">
        <v>2011</v>
      </c>
      <c r="Q964" s="381"/>
      <c r="R964" s="381"/>
      <c r="S964" s="381"/>
    </row>
    <row r="965" spans="1:19" ht="35.15" customHeight="1" x14ac:dyDescent="0.25">
      <c r="A965" s="389">
        <f>IF(B965="","",ROW()-ROW($A$3)+'Diário 1º PA'!$P$1)</f>
        <v>1235</v>
      </c>
      <c r="B965" s="151">
        <v>45376</v>
      </c>
      <c r="C965" s="393">
        <v>45352</v>
      </c>
      <c r="D965" s="95" t="s">
        <v>105</v>
      </c>
      <c r="E965" s="391" t="s">
        <v>235</v>
      </c>
      <c r="F965" s="174">
        <v>155.78</v>
      </c>
      <c r="G965" s="363" t="s">
        <v>2009</v>
      </c>
      <c r="H965" s="98" t="s">
        <v>118</v>
      </c>
      <c r="I965" s="95" t="s">
        <v>2010</v>
      </c>
      <c r="J965" s="131" t="s">
        <v>2011</v>
      </c>
      <c r="K965" s="131" t="s">
        <v>1540</v>
      </c>
      <c r="L965" s="132" t="s">
        <v>1081</v>
      </c>
      <c r="M965" s="131" t="s">
        <v>2026</v>
      </c>
      <c r="N965" s="134">
        <v>45376</v>
      </c>
      <c r="O965" s="95" t="s">
        <v>452</v>
      </c>
      <c r="P965" s="131" t="s">
        <v>2011</v>
      </c>
      <c r="Q965" s="381"/>
      <c r="R965" s="381"/>
      <c r="S965" s="381"/>
    </row>
    <row r="966" spans="1:19" ht="35.15" customHeight="1" x14ac:dyDescent="0.25">
      <c r="A966" s="389">
        <f>IF(B966="","",ROW()-ROW($A$3)+'Diário 1º PA'!$P$1)</f>
        <v>1236</v>
      </c>
      <c r="B966" s="151">
        <v>45376</v>
      </c>
      <c r="C966" s="393">
        <v>45352</v>
      </c>
      <c r="D966" s="95" t="s">
        <v>105</v>
      </c>
      <c r="E966" s="391" t="s">
        <v>235</v>
      </c>
      <c r="F966" s="174">
        <v>147.71</v>
      </c>
      <c r="G966" s="363" t="s">
        <v>2009</v>
      </c>
      <c r="H966" s="98" t="s">
        <v>127</v>
      </c>
      <c r="I966" s="95" t="s">
        <v>2010</v>
      </c>
      <c r="J966" s="131" t="s">
        <v>2011</v>
      </c>
      <c r="K966" s="131" t="s">
        <v>1540</v>
      </c>
      <c r="L966" s="132" t="s">
        <v>1081</v>
      </c>
      <c r="M966" s="131" t="s">
        <v>2040</v>
      </c>
      <c r="N966" s="134">
        <v>45376</v>
      </c>
      <c r="O966" s="95" t="s">
        <v>452</v>
      </c>
      <c r="P966" s="131" t="s">
        <v>2011</v>
      </c>
      <c r="Q966" s="381"/>
      <c r="R966" s="381"/>
      <c r="S966" s="381"/>
    </row>
    <row r="967" spans="1:19" ht="35.15" customHeight="1" x14ac:dyDescent="0.25">
      <c r="A967" s="389">
        <f>IF(B967="","",ROW()-ROW($A$3)+'Diário 1º PA'!$P$1)</f>
        <v>1237</v>
      </c>
      <c r="B967" s="151">
        <v>45376</v>
      </c>
      <c r="C967" s="393">
        <v>45352</v>
      </c>
      <c r="D967" s="95" t="s">
        <v>105</v>
      </c>
      <c r="E967" s="391" t="s">
        <v>227</v>
      </c>
      <c r="F967" s="174">
        <v>1659.58</v>
      </c>
      <c r="G967" s="363" t="s">
        <v>1270</v>
      </c>
      <c r="H967" s="98" t="s">
        <v>129</v>
      </c>
      <c r="I967" s="95" t="s">
        <v>1635</v>
      </c>
      <c r="J967" s="131" t="s">
        <v>1414</v>
      </c>
      <c r="K967" s="131" t="s">
        <v>1540</v>
      </c>
      <c r="L967" s="132" t="s">
        <v>1081</v>
      </c>
      <c r="M967" s="131">
        <v>127124126</v>
      </c>
      <c r="N967" s="134">
        <v>45376</v>
      </c>
      <c r="O967" s="95" t="s">
        <v>452</v>
      </c>
      <c r="P967" s="131" t="s">
        <v>1414</v>
      </c>
      <c r="Q967" s="381"/>
      <c r="R967" s="381"/>
      <c r="S967" s="381"/>
    </row>
    <row r="968" spans="1:19" ht="35.15" customHeight="1" x14ac:dyDescent="0.25">
      <c r="A968" s="389">
        <f>IF(B968="","",ROW()-ROW($A$3)+'Diário 1º PA'!$P$1)</f>
        <v>1238</v>
      </c>
      <c r="B968" s="151">
        <v>45376</v>
      </c>
      <c r="C968" s="393">
        <v>45352</v>
      </c>
      <c r="D968" s="95" t="s">
        <v>105</v>
      </c>
      <c r="E968" s="391" t="s">
        <v>235</v>
      </c>
      <c r="F968" s="174">
        <v>147.47</v>
      </c>
      <c r="G968" s="363" t="s">
        <v>2009</v>
      </c>
      <c r="H968" s="98" t="s">
        <v>123</v>
      </c>
      <c r="I968" s="95" t="s">
        <v>2010</v>
      </c>
      <c r="J968" s="131" t="s">
        <v>2011</v>
      </c>
      <c r="K968" s="131" t="s">
        <v>1540</v>
      </c>
      <c r="L968" s="132" t="s">
        <v>1081</v>
      </c>
      <c r="M968" s="131" t="s">
        <v>2029</v>
      </c>
      <c r="N968" s="134">
        <v>45376</v>
      </c>
      <c r="O968" s="95" t="s">
        <v>452</v>
      </c>
      <c r="P968" s="131" t="s">
        <v>2011</v>
      </c>
      <c r="Q968" s="381"/>
      <c r="R968" s="381"/>
      <c r="S968" s="381"/>
    </row>
    <row r="969" spans="1:19" ht="35.15" customHeight="1" x14ac:dyDescent="0.25">
      <c r="A969" s="389">
        <f>IF(B969="","",ROW()-ROW($A$3)+'Diário 1º PA'!$P$1)</f>
        <v>1239</v>
      </c>
      <c r="B969" s="151">
        <v>45376</v>
      </c>
      <c r="C969" s="390">
        <v>45352</v>
      </c>
      <c r="D969" s="98" t="s">
        <v>105</v>
      </c>
      <c r="E969" s="391" t="s">
        <v>231</v>
      </c>
      <c r="F969" s="174">
        <v>39.6</v>
      </c>
      <c r="G969" s="363" t="s">
        <v>2009</v>
      </c>
      <c r="H969" s="98" t="s">
        <v>124</v>
      </c>
      <c r="I969" s="95" t="s">
        <v>2010</v>
      </c>
      <c r="J969" s="131" t="s">
        <v>2011</v>
      </c>
      <c r="K969" s="131" t="s">
        <v>1540</v>
      </c>
      <c r="L969" s="132" t="s">
        <v>1081</v>
      </c>
      <c r="M969" s="131" t="s">
        <v>2028</v>
      </c>
      <c r="N969" s="134">
        <v>45376</v>
      </c>
      <c r="O969" s="95" t="s">
        <v>452</v>
      </c>
      <c r="P969" s="131" t="s">
        <v>2011</v>
      </c>
      <c r="Q969" s="381"/>
      <c r="R969" s="381"/>
      <c r="S969" s="381"/>
    </row>
    <row r="970" spans="1:19" ht="35.15" customHeight="1" x14ac:dyDescent="0.25">
      <c r="A970" s="389">
        <f>IF(B970="","",ROW()-ROW($A$3)+'Diário 1º PA'!$P$1)</f>
        <v>1240</v>
      </c>
      <c r="B970" s="151">
        <v>45376</v>
      </c>
      <c r="C970" s="390">
        <v>45352</v>
      </c>
      <c r="D970" s="98" t="s">
        <v>105</v>
      </c>
      <c r="E970" s="391" t="s">
        <v>359</v>
      </c>
      <c r="F970" s="174">
        <v>79.709999999999994</v>
      </c>
      <c r="G970" s="363" t="s">
        <v>1999</v>
      </c>
      <c r="H970" s="98" t="s">
        <v>122</v>
      </c>
      <c r="I970" s="95" t="s">
        <v>1768</v>
      </c>
      <c r="J970" s="131" t="s">
        <v>2000</v>
      </c>
      <c r="K970" s="131" t="s">
        <v>1540</v>
      </c>
      <c r="L970" s="132" t="s">
        <v>1081</v>
      </c>
      <c r="M970" s="131">
        <v>80442417</v>
      </c>
      <c r="N970" s="134">
        <v>45376</v>
      </c>
      <c r="O970" s="95" t="s">
        <v>452</v>
      </c>
      <c r="P970" s="131" t="s">
        <v>2000</v>
      </c>
      <c r="Q970" s="381"/>
      <c r="R970" s="381"/>
      <c r="S970" s="381"/>
    </row>
    <row r="971" spans="1:19" ht="35.15" customHeight="1" x14ac:dyDescent="0.25">
      <c r="A971" s="389">
        <f>IF(B971="","",ROW()-ROW($A$3)+'Diário 1º PA'!$P$1)</f>
        <v>1241</v>
      </c>
      <c r="B971" s="151">
        <v>45376</v>
      </c>
      <c r="C971" s="393">
        <v>45352</v>
      </c>
      <c r="D971" s="95" t="s">
        <v>94</v>
      </c>
      <c r="E971" s="391" t="s">
        <v>199</v>
      </c>
      <c r="F971" s="174">
        <v>204</v>
      </c>
      <c r="G971" s="363" t="s">
        <v>2030</v>
      </c>
      <c r="H971" s="98" t="s">
        <v>123</v>
      </c>
      <c r="I971" s="95" t="s">
        <v>2038</v>
      </c>
      <c r="J971" s="131" t="s">
        <v>2477</v>
      </c>
      <c r="K971" s="131" t="s">
        <v>1540</v>
      </c>
      <c r="L971" s="132" t="s">
        <v>1081</v>
      </c>
      <c r="M971" s="131">
        <v>1000133546</v>
      </c>
      <c r="N971" s="134">
        <v>45387</v>
      </c>
      <c r="O971" s="95" t="s">
        <v>452</v>
      </c>
      <c r="P971" s="131" t="s">
        <v>2477</v>
      </c>
      <c r="Q971" s="381"/>
      <c r="R971" s="381"/>
      <c r="S971" s="381"/>
    </row>
    <row r="972" spans="1:19" ht="35.15" customHeight="1" x14ac:dyDescent="0.25">
      <c r="A972" s="389">
        <f>IF(B972="","",ROW()-ROW($A$3)+'Diário 1º PA'!$P$1)</f>
        <v>1242</v>
      </c>
      <c r="B972" s="151">
        <v>45376</v>
      </c>
      <c r="C972" s="390">
        <v>45352</v>
      </c>
      <c r="D972" s="98" t="s">
        <v>94</v>
      </c>
      <c r="E972" s="391" t="s">
        <v>199</v>
      </c>
      <c r="F972" s="174">
        <v>198</v>
      </c>
      <c r="G972" s="363" t="s">
        <v>2030</v>
      </c>
      <c r="H972" s="98" t="s">
        <v>134</v>
      </c>
      <c r="I972" s="95" t="s">
        <v>2037</v>
      </c>
      <c r="J972" s="131" t="s">
        <v>1226</v>
      </c>
      <c r="K972" s="131" t="s">
        <v>1540</v>
      </c>
      <c r="L972" s="132" t="s">
        <v>1081</v>
      </c>
      <c r="M972" s="131">
        <v>1000430602</v>
      </c>
      <c r="N972" s="134">
        <v>45402</v>
      </c>
      <c r="O972" s="95" t="s">
        <v>452</v>
      </c>
      <c r="P972" s="131" t="s">
        <v>1226</v>
      </c>
      <c r="Q972" s="381"/>
      <c r="R972" s="381"/>
      <c r="S972" s="381"/>
    </row>
    <row r="973" spans="1:19" ht="35.15" customHeight="1" x14ac:dyDescent="0.25">
      <c r="A973" s="389">
        <f>IF(B973="","",ROW()-ROW($A$3)+'Diário 1º PA'!$P$1)</f>
        <v>1243</v>
      </c>
      <c r="B973" s="151">
        <v>45376</v>
      </c>
      <c r="C973" s="390">
        <v>45352</v>
      </c>
      <c r="D973" s="98" t="s">
        <v>94</v>
      </c>
      <c r="E973" s="391" t="s">
        <v>199</v>
      </c>
      <c r="F973" s="174">
        <v>821.85</v>
      </c>
      <c r="G973" s="363" t="s">
        <v>2030</v>
      </c>
      <c r="H973" s="98" t="s">
        <v>126</v>
      </c>
      <c r="I973" s="95" t="s">
        <v>1609</v>
      </c>
      <c r="J973" s="131" t="s">
        <v>1085</v>
      </c>
      <c r="K973" s="131" t="s">
        <v>1540</v>
      </c>
      <c r="L973" s="132" t="s">
        <v>1081</v>
      </c>
      <c r="M973" s="131">
        <v>5853491</v>
      </c>
      <c r="N973" s="134">
        <v>45388</v>
      </c>
      <c r="O973" s="95" t="s">
        <v>452</v>
      </c>
      <c r="P973" s="131" t="s">
        <v>1085</v>
      </c>
      <c r="Q973" s="381"/>
      <c r="R973" s="381"/>
      <c r="S973" s="381"/>
    </row>
    <row r="974" spans="1:19" ht="35.15" customHeight="1" x14ac:dyDescent="0.25">
      <c r="A974" s="389">
        <f>IF(B974="","",ROW()-ROW($A$3)+'Diário 1º PA'!$P$1)</f>
        <v>1244</v>
      </c>
      <c r="B974" s="151">
        <v>45376</v>
      </c>
      <c r="C974" s="390">
        <v>45352</v>
      </c>
      <c r="D974" s="98" t="s">
        <v>94</v>
      </c>
      <c r="E974" s="391" t="s">
        <v>199</v>
      </c>
      <c r="F974" s="174">
        <v>321.89</v>
      </c>
      <c r="G974" s="363" t="s">
        <v>2030</v>
      </c>
      <c r="H974" s="98" t="s">
        <v>126</v>
      </c>
      <c r="I974" s="95" t="s">
        <v>1576</v>
      </c>
      <c r="J974" s="131" t="s">
        <v>1082</v>
      </c>
      <c r="K974" s="131" t="s">
        <v>1540</v>
      </c>
      <c r="L974" s="132" t="s">
        <v>1081</v>
      </c>
      <c r="M974" s="131">
        <v>3976314</v>
      </c>
      <c r="N974" s="134">
        <v>45388</v>
      </c>
      <c r="O974" s="95" t="s">
        <v>452</v>
      </c>
      <c r="P974" s="131" t="s">
        <v>1082</v>
      </c>
      <c r="Q974" s="381"/>
      <c r="R974" s="381"/>
      <c r="S974" s="381"/>
    </row>
    <row r="975" spans="1:19" ht="35.15" customHeight="1" x14ac:dyDescent="0.25">
      <c r="A975" s="389">
        <f>IF(B975="","",ROW()-ROW($A$3)+'Diário 1º PA'!$P$1)</f>
        <v>1245</v>
      </c>
      <c r="B975" s="151">
        <v>45376</v>
      </c>
      <c r="C975" s="390">
        <v>45352</v>
      </c>
      <c r="D975" s="98" t="s">
        <v>94</v>
      </c>
      <c r="E975" s="391" t="s">
        <v>199</v>
      </c>
      <c r="F975" s="174">
        <v>657.93</v>
      </c>
      <c r="G975" s="363" t="s">
        <v>2030</v>
      </c>
      <c r="H975" s="98" t="s">
        <v>130</v>
      </c>
      <c r="I975" s="95" t="s">
        <v>1576</v>
      </c>
      <c r="J975" s="131" t="s">
        <v>1082</v>
      </c>
      <c r="K975" s="131" t="s">
        <v>1540</v>
      </c>
      <c r="L975" s="132" t="s">
        <v>1081</v>
      </c>
      <c r="M975" s="131">
        <v>3976298</v>
      </c>
      <c r="N975" s="134">
        <v>45388</v>
      </c>
      <c r="O975" s="95" t="s">
        <v>452</v>
      </c>
      <c r="P975" s="131" t="s">
        <v>1082</v>
      </c>
      <c r="Q975" s="381"/>
      <c r="R975" s="381"/>
      <c r="S975" s="381"/>
    </row>
    <row r="976" spans="1:19" ht="35.15" customHeight="1" x14ac:dyDescent="0.25">
      <c r="A976" s="389">
        <f>IF(B976="","",ROW()-ROW($A$3)+'Diário 1º PA'!$P$1)</f>
        <v>1246</v>
      </c>
      <c r="B976" s="151">
        <v>45376</v>
      </c>
      <c r="C976" s="390">
        <v>45352</v>
      </c>
      <c r="D976" s="98" t="s">
        <v>94</v>
      </c>
      <c r="E976" s="391" t="s">
        <v>199</v>
      </c>
      <c r="F976" s="174">
        <v>308.25</v>
      </c>
      <c r="G976" s="363" t="s">
        <v>2030</v>
      </c>
      <c r="H976" s="98" t="s">
        <v>118</v>
      </c>
      <c r="I976" s="95" t="s">
        <v>1576</v>
      </c>
      <c r="J976" s="131" t="s">
        <v>1082</v>
      </c>
      <c r="K976" s="131" t="s">
        <v>1540</v>
      </c>
      <c r="L976" s="132" t="s">
        <v>1081</v>
      </c>
      <c r="M976" s="131">
        <v>3976311</v>
      </c>
      <c r="N976" s="134">
        <v>45388</v>
      </c>
      <c r="O976" s="95" t="s">
        <v>452</v>
      </c>
      <c r="P976" s="131" t="s">
        <v>1082</v>
      </c>
      <c r="Q976" s="381"/>
      <c r="R976" s="381"/>
      <c r="S976" s="381"/>
    </row>
    <row r="977" spans="1:19" ht="35.15" customHeight="1" x14ac:dyDescent="0.25">
      <c r="A977" s="389">
        <f>IF(B977="","",ROW()-ROW($A$3)+'Diário 1º PA'!$P$1)</f>
        <v>1247</v>
      </c>
      <c r="B977" s="151">
        <v>45376</v>
      </c>
      <c r="C977" s="390">
        <v>45352</v>
      </c>
      <c r="D977" s="98" t="s">
        <v>105</v>
      </c>
      <c r="E977" s="391" t="s">
        <v>339</v>
      </c>
      <c r="F977" s="174">
        <v>1134</v>
      </c>
      <c r="G977" s="363" t="s">
        <v>2478</v>
      </c>
      <c r="H977" s="98" t="s">
        <v>118</v>
      </c>
      <c r="I977" s="95" t="s">
        <v>2479</v>
      </c>
      <c r="J977" s="131" t="s">
        <v>2480</v>
      </c>
      <c r="K977" s="131" t="s">
        <v>1540</v>
      </c>
      <c r="L977" s="132" t="s">
        <v>1081</v>
      </c>
      <c r="M977" s="131">
        <v>125955</v>
      </c>
      <c r="N977" s="134">
        <v>45366</v>
      </c>
      <c r="O977" s="95" t="s">
        <v>452</v>
      </c>
      <c r="P977" s="131" t="s">
        <v>2480</v>
      </c>
      <c r="Q977" s="381"/>
      <c r="R977" s="381"/>
      <c r="S977" s="381"/>
    </row>
    <row r="978" spans="1:19" ht="35.15" customHeight="1" x14ac:dyDescent="0.25">
      <c r="A978" s="389">
        <f>IF(B978="","",ROW()-ROW($A$3)+'Diário 1º PA'!$P$1)</f>
        <v>1248</v>
      </c>
      <c r="B978" s="151">
        <v>45376</v>
      </c>
      <c r="C978" s="390">
        <v>45352</v>
      </c>
      <c r="D978" s="98" t="s">
        <v>105</v>
      </c>
      <c r="E978" s="391" t="s">
        <v>341</v>
      </c>
      <c r="F978" s="174">
        <v>440</v>
      </c>
      <c r="G978" s="363" t="s">
        <v>2481</v>
      </c>
      <c r="H978" s="98" t="s">
        <v>123</v>
      </c>
      <c r="I978" s="95" t="s">
        <v>2482</v>
      </c>
      <c r="J978" s="131" t="s">
        <v>2483</v>
      </c>
      <c r="K978" s="131" t="s">
        <v>1114</v>
      </c>
      <c r="L978" s="132" t="s">
        <v>1534</v>
      </c>
      <c r="M978" s="131">
        <v>130</v>
      </c>
      <c r="N978" s="134">
        <v>45376</v>
      </c>
      <c r="O978" s="95" t="s">
        <v>452</v>
      </c>
      <c r="P978" s="131" t="s">
        <v>2483</v>
      </c>
      <c r="Q978" s="381"/>
      <c r="R978" s="381"/>
      <c r="S978" s="381"/>
    </row>
    <row r="979" spans="1:19" ht="35.15" customHeight="1" x14ac:dyDescent="0.25">
      <c r="A979" s="389">
        <f>IF(B979="","",ROW()-ROW($A$3)+'Diário 1º PA'!$P$1)</f>
        <v>1249</v>
      </c>
      <c r="B979" s="151">
        <v>45376</v>
      </c>
      <c r="C979" s="390">
        <v>45352</v>
      </c>
      <c r="D979" s="98" t="s">
        <v>105</v>
      </c>
      <c r="E979" s="391" t="s">
        <v>225</v>
      </c>
      <c r="F979" s="174">
        <v>4944.5200000000004</v>
      </c>
      <c r="G979" s="363" t="s">
        <v>2374</v>
      </c>
      <c r="H979" s="98" t="s">
        <v>118</v>
      </c>
      <c r="I979" s="95" t="s">
        <v>2484</v>
      </c>
      <c r="J979" s="131" t="s">
        <v>2485</v>
      </c>
      <c r="K979" s="131" t="s">
        <v>1540</v>
      </c>
      <c r="L979" s="132" t="s">
        <v>1081</v>
      </c>
      <c r="M979" s="131">
        <v>20772941</v>
      </c>
      <c r="N979" s="134">
        <v>45380</v>
      </c>
      <c r="O979" s="95" t="s">
        <v>452</v>
      </c>
      <c r="P979" s="131" t="s">
        <v>2485</v>
      </c>
      <c r="Q979" s="381"/>
      <c r="R979" s="381"/>
      <c r="S979" s="381"/>
    </row>
    <row r="980" spans="1:19" ht="35.15" customHeight="1" x14ac:dyDescent="0.25">
      <c r="A980" s="389">
        <f>IF(B980="","",ROW()-ROW($A$3)+'Diário 1º PA'!$P$1)</f>
        <v>1250</v>
      </c>
      <c r="B980" s="151">
        <v>45376</v>
      </c>
      <c r="C980" s="390">
        <v>45352</v>
      </c>
      <c r="D980" s="98" t="s">
        <v>105</v>
      </c>
      <c r="E980" s="391" t="s">
        <v>227</v>
      </c>
      <c r="F980" s="174">
        <v>959.94</v>
      </c>
      <c r="G980" s="363" t="s">
        <v>1270</v>
      </c>
      <c r="H980" s="98" t="s">
        <v>118</v>
      </c>
      <c r="I980" s="95" t="s">
        <v>1635</v>
      </c>
      <c r="J980" s="131" t="s">
        <v>1414</v>
      </c>
      <c r="K980" s="131" t="s">
        <v>1540</v>
      </c>
      <c r="L980" s="132" t="s">
        <v>1081</v>
      </c>
      <c r="M980" s="131">
        <v>126836344</v>
      </c>
      <c r="N980" s="134">
        <v>45376</v>
      </c>
      <c r="O980" s="95" t="s">
        <v>452</v>
      </c>
      <c r="P980" s="131" t="s">
        <v>1414</v>
      </c>
      <c r="Q980" s="381"/>
      <c r="R980" s="381"/>
      <c r="S980" s="381"/>
    </row>
    <row r="981" spans="1:19" ht="35.15" customHeight="1" x14ac:dyDescent="0.25">
      <c r="A981" s="389">
        <f>IF(B981="","",ROW()-ROW($A$3)+'Diário 1º PA'!$P$1)</f>
        <v>1251</v>
      </c>
      <c r="B981" s="151">
        <v>45376</v>
      </c>
      <c r="C981" s="390">
        <v>45352</v>
      </c>
      <c r="D981" s="98" t="s">
        <v>105</v>
      </c>
      <c r="E981" s="391" t="s">
        <v>235</v>
      </c>
      <c r="F981" s="174">
        <v>345.08</v>
      </c>
      <c r="G981" s="363" t="s">
        <v>2009</v>
      </c>
      <c r="H981" s="98" t="s">
        <v>129</v>
      </c>
      <c r="I981" s="95" t="s">
        <v>2010</v>
      </c>
      <c r="J981" s="131" t="s">
        <v>2011</v>
      </c>
      <c r="K981" s="131" t="s">
        <v>1540</v>
      </c>
      <c r="L981" s="132" t="s">
        <v>1081</v>
      </c>
      <c r="M981" s="131" t="s">
        <v>2025</v>
      </c>
      <c r="N981" s="134">
        <v>45376</v>
      </c>
      <c r="O981" s="95" t="s">
        <v>452</v>
      </c>
      <c r="P981" s="131" t="s">
        <v>2011</v>
      </c>
      <c r="Q981" s="381"/>
      <c r="R981" s="381"/>
      <c r="S981" s="381"/>
    </row>
    <row r="982" spans="1:19" ht="35.15" customHeight="1" x14ac:dyDescent="0.25">
      <c r="A982" s="389">
        <f>IF(B982="","",ROW()-ROW($A$3)+'Diário 1º PA'!$P$1)</f>
        <v>1252</v>
      </c>
      <c r="B982" s="151">
        <v>45376</v>
      </c>
      <c r="C982" s="390">
        <v>45352</v>
      </c>
      <c r="D982" s="98" t="s">
        <v>105</v>
      </c>
      <c r="E982" s="391" t="s">
        <v>221</v>
      </c>
      <c r="F982" s="174">
        <v>526.99</v>
      </c>
      <c r="G982" s="363" t="s">
        <v>2486</v>
      </c>
      <c r="H982" s="98" t="s">
        <v>118</v>
      </c>
      <c r="I982" s="95" t="s">
        <v>2021</v>
      </c>
      <c r="J982" s="131" t="s">
        <v>1393</v>
      </c>
      <c r="K982" s="131" t="s">
        <v>1540</v>
      </c>
      <c r="L982" s="132" t="s">
        <v>1081</v>
      </c>
      <c r="M982" s="131">
        <v>522205</v>
      </c>
      <c r="N982" s="134">
        <v>45376</v>
      </c>
      <c r="O982" s="95" t="s">
        <v>452</v>
      </c>
      <c r="P982" s="131" t="s">
        <v>1393</v>
      </c>
      <c r="Q982" s="381"/>
      <c r="R982" s="381"/>
      <c r="S982" s="381"/>
    </row>
    <row r="983" spans="1:19" ht="35.15" customHeight="1" x14ac:dyDescent="0.25">
      <c r="A983" s="389">
        <f>IF(B983="","",ROW()-ROW($A$3)+'Diário 1º PA'!$P$1)</f>
        <v>1253</v>
      </c>
      <c r="B983" s="151">
        <v>45376</v>
      </c>
      <c r="C983" s="390">
        <v>45352</v>
      </c>
      <c r="D983" s="98" t="s">
        <v>105</v>
      </c>
      <c r="E983" s="391" t="s">
        <v>221</v>
      </c>
      <c r="F983" s="174">
        <v>526.99</v>
      </c>
      <c r="G983" s="363" t="s">
        <v>2486</v>
      </c>
      <c r="H983" s="98" t="s">
        <v>118</v>
      </c>
      <c r="I983" s="95" t="s">
        <v>2021</v>
      </c>
      <c r="J983" s="131" t="s">
        <v>1393</v>
      </c>
      <c r="K983" s="131" t="s">
        <v>1540</v>
      </c>
      <c r="L983" s="132" t="s">
        <v>1081</v>
      </c>
      <c r="M983" s="131">
        <v>522206</v>
      </c>
      <c r="N983" s="134">
        <v>45376</v>
      </c>
      <c r="O983" s="95" t="s">
        <v>452</v>
      </c>
      <c r="P983" s="131" t="s">
        <v>1393</v>
      </c>
      <c r="Q983" s="381"/>
      <c r="R983" s="381"/>
      <c r="S983" s="381"/>
    </row>
    <row r="984" spans="1:19" ht="35.15" customHeight="1" x14ac:dyDescent="0.25">
      <c r="A984" s="389">
        <f>IF(B984="","",ROW()-ROW($A$3)+'Diário 1º PA'!$P$1)</f>
        <v>1254</v>
      </c>
      <c r="B984" s="151">
        <v>45376</v>
      </c>
      <c r="C984" s="390">
        <v>45352</v>
      </c>
      <c r="D984" s="98" t="s">
        <v>105</v>
      </c>
      <c r="E984" s="391" t="s">
        <v>221</v>
      </c>
      <c r="F984" s="174">
        <v>526.99</v>
      </c>
      <c r="G984" s="363" t="s">
        <v>2486</v>
      </c>
      <c r="H984" s="98" t="s">
        <v>118</v>
      </c>
      <c r="I984" s="95" t="s">
        <v>2021</v>
      </c>
      <c r="J984" s="131" t="s">
        <v>1393</v>
      </c>
      <c r="K984" s="131" t="s">
        <v>1540</v>
      </c>
      <c r="L984" s="132" t="s">
        <v>1081</v>
      </c>
      <c r="M984" s="131">
        <v>522207</v>
      </c>
      <c r="N984" s="134">
        <v>45376</v>
      </c>
      <c r="O984" s="95" t="s">
        <v>452</v>
      </c>
      <c r="P984" s="131" t="s">
        <v>1393</v>
      </c>
      <c r="Q984" s="381"/>
      <c r="R984" s="381"/>
      <c r="S984" s="381"/>
    </row>
    <row r="985" spans="1:19" ht="35.15" customHeight="1" x14ac:dyDescent="0.25">
      <c r="A985" s="389">
        <f>IF(B985="","",ROW()-ROW($A$3)+'Diário 1º PA'!$P$1)</f>
        <v>1255</v>
      </c>
      <c r="B985" s="151">
        <v>45376</v>
      </c>
      <c r="C985" s="390">
        <v>45352</v>
      </c>
      <c r="D985" s="98" t="s">
        <v>105</v>
      </c>
      <c r="E985" s="391" t="s">
        <v>221</v>
      </c>
      <c r="F985" s="174">
        <v>548.91999999999996</v>
      </c>
      <c r="G985" s="363" t="s">
        <v>2486</v>
      </c>
      <c r="H985" s="98" t="s">
        <v>118</v>
      </c>
      <c r="I985" s="95" t="s">
        <v>2021</v>
      </c>
      <c r="J985" s="131" t="s">
        <v>1393</v>
      </c>
      <c r="K985" s="131" t="s">
        <v>1540</v>
      </c>
      <c r="L985" s="132" t="s">
        <v>1081</v>
      </c>
      <c r="M985" s="131">
        <v>522208</v>
      </c>
      <c r="N985" s="134">
        <v>45376</v>
      </c>
      <c r="O985" s="95" t="s">
        <v>452</v>
      </c>
      <c r="P985" s="131" t="s">
        <v>1393</v>
      </c>
      <c r="Q985" s="381"/>
      <c r="R985" s="381"/>
      <c r="S985" s="381"/>
    </row>
    <row r="986" spans="1:19" ht="35.15" customHeight="1" x14ac:dyDescent="0.25">
      <c r="A986" s="389">
        <f>IF(B986="","",ROW()-ROW($A$3)+'Diário 1º PA'!$P$1)</f>
        <v>1256</v>
      </c>
      <c r="B986" s="151">
        <v>45376</v>
      </c>
      <c r="C986" s="390">
        <v>45352</v>
      </c>
      <c r="D986" s="98" t="s">
        <v>105</v>
      </c>
      <c r="E986" s="391" t="s">
        <v>345</v>
      </c>
      <c r="F986" s="174">
        <v>620</v>
      </c>
      <c r="G986" s="363" t="s">
        <v>2487</v>
      </c>
      <c r="H986" s="98" t="s">
        <v>124</v>
      </c>
      <c r="I986" s="95" t="s">
        <v>2488</v>
      </c>
      <c r="J986" s="131" t="s">
        <v>1521</v>
      </c>
      <c r="K986" s="131" t="s">
        <v>1540</v>
      </c>
      <c r="L986" s="132" t="s">
        <v>1081</v>
      </c>
      <c r="M986" s="131">
        <v>1</v>
      </c>
      <c r="N986" s="134">
        <v>45376</v>
      </c>
      <c r="O986" s="95" t="s">
        <v>452</v>
      </c>
      <c r="P986" s="131" t="s">
        <v>1521</v>
      </c>
      <c r="Q986" s="381"/>
      <c r="R986" s="381"/>
      <c r="S986" s="381"/>
    </row>
    <row r="987" spans="1:19" ht="35.15" customHeight="1" x14ac:dyDescent="0.25">
      <c r="A987" s="389">
        <f>IF(B987="","",ROW()-ROW($A$3)+'Diário 1º PA'!$P$1)</f>
        <v>1257</v>
      </c>
      <c r="B987" s="151">
        <v>45376</v>
      </c>
      <c r="C987" s="393">
        <v>45352</v>
      </c>
      <c r="D987" s="95" t="s">
        <v>105</v>
      </c>
      <c r="E987" s="391" t="s">
        <v>345</v>
      </c>
      <c r="F987" s="174">
        <v>230</v>
      </c>
      <c r="G987" s="363" t="s">
        <v>2489</v>
      </c>
      <c r="H987" s="98" t="s">
        <v>124</v>
      </c>
      <c r="I987" s="95" t="s">
        <v>2488</v>
      </c>
      <c r="J987" s="131" t="s">
        <v>1521</v>
      </c>
      <c r="K987" s="131" t="s">
        <v>1540</v>
      </c>
      <c r="L987" s="132" t="s">
        <v>1081</v>
      </c>
      <c r="M987" s="131">
        <v>697</v>
      </c>
      <c r="N987" s="134">
        <v>45376</v>
      </c>
      <c r="O987" s="95" t="s">
        <v>452</v>
      </c>
      <c r="P987" s="131" t="s">
        <v>1521</v>
      </c>
      <c r="Q987" s="381"/>
      <c r="R987" s="381"/>
      <c r="S987" s="381"/>
    </row>
    <row r="988" spans="1:19" ht="35.15" customHeight="1" x14ac:dyDescent="0.25">
      <c r="A988" s="389">
        <f>IF(B988="","",ROW()-ROW($A$3)+'Diário 1º PA'!$P$1)</f>
        <v>1258</v>
      </c>
      <c r="B988" s="151">
        <v>45376</v>
      </c>
      <c r="C988" s="393">
        <v>45352</v>
      </c>
      <c r="D988" s="95" t="s">
        <v>94</v>
      </c>
      <c r="E988" s="391" t="s">
        <v>199</v>
      </c>
      <c r="F988" s="174">
        <v>660</v>
      </c>
      <c r="G988" s="363" t="s">
        <v>2030</v>
      </c>
      <c r="H988" s="98" t="s">
        <v>118</v>
      </c>
      <c r="I988" s="95" t="s">
        <v>2049</v>
      </c>
      <c r="J988" s="131" t="s">
        <v>1088</v>
      </c>
      <c r="K988" s="131" t="s">
        <v>1540</v>
      </c>
      <c r="L988" s="132" t="s">
        <v>1081</v>
      </c>
      <c r="M988" s="131">
        <v>2562079</v>
      </c>
      <c r="N988" s="134">
        <v>45393</v>
      </c>
      <c r="O988" s="95" t="s">
        <v>452</v>
      </c>
      <c r="P988" s="131" t="s">
        <v>1088</v>
      </c>
      <c r="Q988" s="381"/>
      <c r="R988" s="381"/>
      <c r="S988" s="381"/>
    </row>
    <row r="989" spans="1:19" ht="35.15" customHeight="1" x14ac:dyDescent="0.25">
      <c r="A989" s="389">
        <f>IF(B989="","",ROW()-ROW($A$3)+'Diário 1º PA'!$P$1)</f>
        <v>1259</v>
      </c>
      <c r="B989" s="151">
        <v>45376</v>
      </c>
      <c r="C989" s="393">
        <v>45352</v>
      </c>
      <c r="D989" s="95" t="s">
        <v>94</v>
      </c>
      <c r="E989" s="391" t="s">
        <v>199</v>
      </c>
      <c r="F989" s="174">
        <v>1215</v>
      </c>
      <c r="G989" s="363" t="s">
        <v>2030</v>
      </c>
      <c r="H989" s="98" t="s">
        <v>119</v>
      </c>
      <c r="I989" s="95" t="s">
        <v>2049</v>
      </c>
      <c r="J989" s="131" t="s">
        <v>1088</v>
      </c>
      <c r="K989" s="131" t="s">
        <v>1540</v>
      </c>
      <c r="L989" s="132" t="s">
        <v>1081</v>
      </c>
      <c r="M989" s="131">
        <v>2562113</v>
      </c>
      <c r="N989" s="134">
        <v>45393</v>
      </c>
      <c r="O989" s="95" t="s">
        <v>452</v>
      </c>
      <c r="P989" s="131" t="s">
        <v>1088</v>
      </c>
      <c r="Q989" s="381"/>
      <c r="R989" s="381"/>
      <c r="S989" s="381"/>
    </row>
    <row r="990" spans="1:19" ht="35.15" customHeight="1" x14ac:dyDescent="0.25">
      <c r="A990" s="389">
        <f>IF(B990="","",ROW()-ROW($A$3)+'Diário 1º PA'!$P$1)</f>
        <v>1260</v>
      </c>
      <c r="B990" s="151">
        <v>45376</v>
      </c>
      <c r="C990" s="390">
        <v>45352</v>
      </c>
      <c r="D990" s="98" t="s">
        <v>94</v>
      </c>
      <c r="E990" s="391" t="s">
        <v>199</v>
      </c>
      <c r="F990" s="174">
        <v>495</v>
      </c>
      <c r="G990" s="363" t="s">
        <v>2030</v>
      </c>
      <c r="H990" s="98" t="s">
        <v>120</v>
      </c>
      <c r="I990" s="95" t="s">
        <v>2049</v>
      </c>
      <c r="J990" s="131" t="s">
        <v>1088</v>
      </c>
      <c r="K990" s="131" t="s">
        <v>1540</v>
      </c>
      <c r="L990" s="132" t="s">
        <v>1081</v>
      </c>
      <c r="M990" s="131">
        <v>2562099</v>
      </c>
      <c r="N990" s="134">
        <v>45393</v>
      </c>
      <c r="O990" s="95" t="s">
        <v>452</v>
      </c>
      <c r="P990" s="131" t="s">
        <v>1088</v>
      </c>
      <c r="Q990" s="381"/>
      <c r="R990" s="381"/>
      <c r="S990" s="381"/>
    </row>
    <row r="991" spans="1:19" ht="35.15" customHeight="1" x14ac:dyDescent="0.25">
      <c r="A991" s="389">
        <f>IF(B991="","",ROW()-ROW($A$3)+'Diário 1º PA'!$P$1)</f>
        <v>1261</v>
      </c>
      <c r="B991" s="151">
        <v>45376</v>
      </c>
      <c r="C991" s="393">
        <v>45352</v>
      </c>
      <c r="D991" s="95" t="s">
        <v>94</v>
      </c>
      <c r="E991" s="391" t="s">
        <v>199</v>
      </c>
      <c r="F991" s="174">
        <v>632.12</v>
      </c>
      <c r="G991" s="363" t="s">
        <v>2030</v>
      </c>
      <c r="H991" s="98" t="s">
        <v>118</v>
      </c>
      <c r="I991" s="95" t="s">
        <v>1609</v>
      </c>
      <c r="J991" s="131" t="s">
        <v>1085</v>
      </c>
      <c r="K991" s="131" t="s">
        <v>1540</v>
      </c>
      <c r="L991" s="132" t="s">
        <v>1081</v>
      </c>
      <c r="M991" s="131">
        <v>5853474</v>
      </c>
      <c r="N991" s="134">
        <v>45388</v>
      </c>
      <c r="O991" s="95" t="s">
        <v>452</v>
      </c>
      <c r="P991" s="131" t="s">
        <v>1085</v>
      </c>
      <c r="Q991" s="381"/>
      <c r="R991" s="381"/>
      <c r="S991" s="381"/>
    </row>
    <row r="992" spans="1:19" ht="35.15" customHeight="1" x14ac:dyDescent="0.25">
      <c r="A992" s="389">
        <f>IF(B992="","",ROW()-ROW($A$3)+'Diário 1º PA'!$P$1)</f>
        <v>1262</v>
      </c>
      <c r="B992" s="151">
        <v>45376</v>
      </c>
      <c r="C992" s="390">
        <v>45352</v>
      </c>
      <c r="D992" s="98" t="s">
        <v>94</v>
      </c>
      <c r="E992" s="391" t="s">
        <v>199</v>
      </c>
      <c r="F992" s="174">
        <v>479.6</v>
      </c>
      <c r="G992" s="95" t="s">
        <v>2030</v>
      </c>
      <c r="H992" s="98" t="s">
        <v>118</v>
      </c>
      <c r="I992" s="95" t="s">
        <v>1493</v>
      </c>
      <c r="J992" s="131" t="s">
        <v>1494</v>
      </c>
      <c r="K992" s="131" t="s">
        <v>1114</v>
      </c>
      <c r="L992" s="132" t="s">
        <v>1534</v>
      </c>
      <c r="M992" s="131">
        <v>100</v>
      </c>
      <c r="N992" s="134">
        <v>45372</v>
      </c>
      <c r="O992" s="95" t="s">
        <v>452</v>
      </c>
      <c r="P992" s="131" t="s">
        <v>1494</v>
      </c>
      <c r="Q992" s="381"/>
      <c r="R992" s="381"/>
      <c r="S992" s="381"/>
    </row>
    <row r="993" spans="1:19" ht="35.15" customHeight="1" x14ac:dyDescent="0.25">
      <c r="A993" s="389">
        <f>IF(B993="","",ROW()-ROW($A$3)+'Diário 1º PA'!$P$1)</f>
        <v>1263</v>
      </c>
      <c r="B993" s="151">
        <v>45376</v>
      </c>
      <c r="C993" s="390">
        <v>45352</v>
      </c>
      <c r="D993" s="98" t="s">
        <v>105</v>
      </c>
      <c r="E993" s="391" t="s">
        <v>283</v>
      </c>
      <c r="F993" s="174">
        <v>1</v>
      </c>
      <c r="G993" s="363" t="s">
        <v>2490</v>
      </c>
      <c r="H993" s="98" t="s">
        <v>118</v>
      </c>
      <c r="I993" s="95" t="s">
        <v>117</v>
      </c>
      <c r="J993" s="131" t="s">
        <v>79</v>
      </c>
      <c r="K993" s="131" t="s">
        <v>117</v>
      </c>
      <c r="L993" s="132" t="s">
        <v>117</v>
      </c>
      <c r="M993" s="131" t="s">
        <v>117</v>
      </c>
      <c r="N993" s="134" t="s">
        <v>117</v>
      </c>
      <c r="O993" s="95" t="s">
        <v>452</v>
      </c>
      <c r="P993" s="131" t="s">
        <v>79</v>
      </c>
      <c r="Q993" s="381"/>
      <c r="R993" s="381"/>
      <c r="S993" s="381"/>
    </row>
    <row r="994" spans="1:19" ht="35.15" customHeight="1" x14ac:dyDescent="0.25">
      <c r="A994" s="389">
        <f>IF(B994="","",ROW()-ROW($A$3)+'Diário 1º PA'!$P$1)</f>
        <v>1264</v>
      </c>
      <c r="B994" s="151">
        <v>45377</v>
      </c>
      <c r="C994" s="390">
        <v>45352</v>
      </c>
      <c r="D994" s="98" t="s">
        <v>94</v>
      </c>
      <c r="E994" s="391" t="s">
        <v>166</v>
      </c>
      <c r="F994" s="174">
        <v>176.96</v>
      </c>
      <c r="G994" s="363" t="s">
        <v>1891</v>
      </c>
      <c r="H994" s="98" t="s">
        <v>117</v>
      </c>
      <c r="I994" s="95" t="s">
        <v>79</v>
      </c>
      <c r="J994" s="131" t="s">
        <v>1565</v>
      </c>
      <c r="K994" s="131" t="s">
        <v>117</v>
      </c>
      <c r="L994" s="132" t="s">
        <v>117</v>
      </c>
      <c r="M994" s="131" t="s">
        <v>117</v>
      </c>
      <c r="N994" s="134" t="s">
        <v>117</v>
      </c>
      <c r="O994" s="95" t="s">
        <v>452</v>
      </c>
      <c r="P994" s="131" t="s">
        <v>79</v>
      </c>
      <c r="Q994" s="381"/>
      <c r="R994" s="381"/>
      <c r="S994" s="381"/>
    </row>
    <row r="995" spans="1:19" ht="35.15" customHeight="1" x14ac:dyDescent="0.25">
      <c r="A995" s="389">
        <f>IF(B995="","",ROW()-ROW($A$3)+'Diário 1º PA'!$P$1)</f>
        <v>1265</v>
      </c>
      <c r="B995" s="151">
        <v>45377</v>
      </c>
      <c r="C995" s="390">
        <v>45352</v>
      </c>
      <c r="D995" s="98" t="s">
        <v>105</v>
      </c>
      <c r="E995" s="391" t="s">
        <v>345</v>
      </c>
      <c r="F995" s="174">
        <v>292</v>
      </c>
      <c r="G995" s="363" t="s">
        <v>2491</v>
      </c>
      <c r="H995" s="98" t="s">
        <v>135</v>
      </c>
      <c r="I995" s="95" t="s">
        <v>2492</v>
      </c>
      <c r="J995" s="131" t="s">
        <v>2493</v>
      </c>
      <c r="K995" s="131" t="s">
        <v>1072</v>
      </c>
      <c r="L995" s="132" t="s">
        <v>1534</v>
      </c>
      <c r="M995" s="131">
        <v>203381</v>
      </c>
      <c r="N995" s="134">
        <v>45377</v>
      </c>
      <c r="O995" s="95" t="s">
        <v>452</v>
      </c>
      <c r="P995" s="131" t="s">
        <v>2493</v>
      </c>
      <c r="Q995" s="381"/>
      <c r="R995" s="381"/>
      <c r="S995" s="381"/>
    </row>
    <row r="996" spans="1:19" ht="35.15" customHeight="1" x14ac:dyDescent="0.25">
      <c r="A996" s="389">
        <f>IF(B996="","",ROW()-ROW($A$3)+'Diário 1º PA'!$P$1)</f>
        <v>1266</v>
      </c>
      <c r="B996" s="151">
        <v>45377</v>
      </c>
      <c r="C996" s="390">
        <v>45352</v>
      </c>
      <c r="D996" s="98" t="s">
        <v>105</v>
      </c>
      <c r="E996" s="391" t="s">
        <v>337</v>
      </c>
      <c r="F996" s="174">
        <v>152.66</v>
      </c>
      <c r="G996" s="363" t="s">
        <v>1185</v>
      </c>
      <c r="H996" s="98" t="s">
        <v>130</v>
      </c>
      <c r="I996" s="95" t="s">
        <v>1529</v>
      </c>
      <c r="J996" s="131" t="s">
        <v>1189</v>
      </c>
      <c r="K996" s="131" t="s">
        <v>1072</v>
      </c>
      <c r="L996" s="132" t="s">
        <v>1534</v>
      </c>
      <c r="M996" s="131">
        <v>5987746</v>
      </c>
      <c r="N996" s="134">
        <v>45378</v>
      </c>
      <c r="O996" s="95" t="s">
        <v>452</v>
      </c>
      <c r="P996" s="131" t="s">
        <v>1189</v>
      </c>
      <c r="Q996" s="381"/>
      <c r="R996" s="381"/>
      <c r="S996" s="381"/>
    </row>
    <row r="997" spans="1:19" ht="35.15" customHeight="1" x14ac:dyDescent="0.25">
      <c r="A997" s="389">
        <f>IF(B997="","",ROW()-ROW($A$3)+'Diário 1º PA'!$P$1)</f>
        <v>1267</v>
      </c>
      <c r="B997" s="151">
        <v>45377</v>
      </c>
      <c r="C997" s="390">
        <v>45352</v>
      </c>
      <c r="D997" s="98" t="s">
        <v>105</v>
      </c>
      <c r="E997" s="391" t="s">
        <v>337</v>
      </c>
      <c r="F997" s="174">
        <v>204.08</v>
      </c>
      <c r="G997" s="363" t="s">
        <v>1185</v>
      </c>
      <c r="H997" s="98" t="s">
        <v>120</v>
      </c>
      <c r="I997" s="95" t="s">
        <v>1529</v>
      </c>
      <c r="J997" s="131" t="s">
        <v>1189</v>
      </c>
      <c r="K997" s="131" t="s">
        <v>1072</v>
      </c>
      <c r="L997" s="132" t="s">
        <v>1534</v>
      </c>
      <c r="M997" s="131">
        <v>6004293</v>
      </c>
      <c r="N997" s="134">
        <v>45382</v>
      </c>
      <c r="O997" s="95" t="s">
        <v>452</v>
      </c>
      <c r="P997" s="131" t="s">
        <v>1189</v>
      </c>
      <c r="Q997" s="381"/>
      <c r="R997" s="381"/>
      <c r="S997" s="381"/>
    </row>
    <row r="998" spans="1:19" ht="35.15" customHeight="1" x14ac:dyDescent="0.25">
      <c r="A998" s="389">
        <f>IF(B998="","",ROW()-ROW($A$3)+'Diário 1º PA'!$P$1)</f>
        <v>1268</v>
      </c>
      <c r="B998" s="151">
        <v>45377</v>
      </c>
      <c r="C998" s="390">
        <v>45352</v>
      </c>
      <c r="D998" s="98" t="s">
        <v>105</v>
      </c>
      <c r="E998" s="391" t="s">
        <v>337</v>
      </c>
      <c r="F998" s="174">
        <v>303.39999999999998</v>
      </c>
      <c r="G998" s="363" t="s">
        <v>1185</v>
      </c>
      <c r="H998" s="98" t="s">
        <v>120</v>
      </c>
      <c r="I998" s="95" t="s">
        <v>1529</v>
      </c>
      <c r="J998" s="131" t="s">
        <v>1189</v>
      </c>
      <c r="K998" s="131" t="s">
        <v>1072</v>
      </c>
      <c r="L998" s="132" t="s">
        <v>1534</v>
      </c>
      <c r="M998" s="131">
        <v>6004325</v>
      </c>
      <c r="N998" s="134">
        <v>45382</v>
      </c>
      <c r="O998" s="95" t="s">
        <v>452</v>
      </c>
      <c r="P998" s="131" t="s">
        <v>1189</v>
      </c>
      <c r="Q998" s="381"/>
      <c r="R998" s="381"/>
      <c r="S998" s="381"/>
    </row>
    <row r="999" spans="1:19" ht="35.15" customHeight="1" x14ac:dyDescent="0.25">
      <c r="A999" s="389">
        <f>IF(B999="","",ROW()-ROW($A$3)+'Diário 1º PA'!$P$1)</f>
        <v>1269</v>
      </c>
      <c r="B999" s="151">
        <v>45377</v>
      </c>
      <c r="C999" s="390">
        <v>45352</v>
      </c>
      <c r="D999" s="98" t="s">
        <v>105</v>
      </c>
      <c r="E999" s="391" t="s">
        <v>337</v>
      </c>
      <c r="F999" s="174">
        <v>204.08</v>
      </c>
      <c r="G999" s="363" t="s">
        <v>1185</v>
      </c>
      <c r="H999" s="98" t="s">
        <v>120</v>
      </c>
      <c r="I999" s="95" t="s">
        <v>1529</v>
      </c>
      <c r="J999" s="131" t="s">
        <v>1189</v>
      </c>
      <c r="K999" s="131" t="s">
        <v>1072</v>
      </c>
      <c r="L999" s="132" t="s">
        <v>1534</v>
      </c>
      <c r="M999" s="131">
        <v>6004304</v>
      </c>
      <c r="N999" s="134">
        <v>45382</v>
      </c>
      <c r="O999" s="95" t="s">
        <v>452</v>
      </c>
      <c r="P999" s="131" t="s">
        <v>1189</v>
      </c>
      <c r="Q999" s="381"/>
      <c r="R999" s="381"/>
      <c r="S999" s="381"/>
    </row>
    <row r="1000" spans="1:19" ht="35.15" customHeight="1" x14ac:dyDescent="0.25">
      <c r="A1000" s="389">
        <f>IF(B1000="","",ROW()-ROW($A$3)+'Diário 1º PA'!$P$1)</f>
        <v>1270</v>
      </c>
      <c r="B1000" s="151">
        <v>45377</v>
      </c>
      <c r="C1000" s="390">
        <v>45352</v>
      </c>
      <c r="D1000" s="98" t="s">
        <v>94</v>
      </c>
      <c r="E1000" s="391" t="s">
        <v>166</v>
      </c>
      <c r="F1000" s="174">
        <v>176.96</v>
      </c>
      <c r="G1000" s="363" t="s">
        <v>1891</v>
      </c>
      <c r="H1000" s="98" t="s">
        <v>117</v>
      </c>
      <c r="I1000" s="95" t="s">
        <v>117</v>
      </c>
      <c r="J1000" s="131" t="s">
        <v>79</v>
      </c>
      <c r="K1000" s="131" t="s">
        <v>117</v>
      </c>
      <c r="L1000" s="132" t="s">
        <v>117</v>
      </c>
      <c r="M1000" s="131" t="s">
        <v>117</v>
      </c>
      <c r="N1000" s="134" t="s">
        <v>117</v>
      </c>
      <c r="O1000" s="95" t="s">
        <v>452</v>
      </c>
      <c r="P1000" s="131" t="s">
        <v>79</v>
      </c>
      <c r="Q1000" s="381"/>
      <c r="R1000" s="381"/>
      <c r="S1000" s="381"/>
    </row>
    <row r="1001" spans="1:19" ht="35.15" customHeight="1" x14ac:dyDescent="0.25">
      <c r="A1001" s="389">
        <f>IF(B1001="","",ROW()-ROW($A$3)+'Diário 1º PA'!$P$1)</f>
        <v>1271</v>
      </c>
      <c r="B1001" s="151">
        <v>45377</v>
      </c>
      <c r="C1001" s="390">
        <v>45352</v>
      </c>
      <c r="D1001" s="98" t="s">
        <v>94</v>
      </c>
      <c r="E1001" s="391" t="s">
        <v>180</v>
      </c>
      <c r="F1001" s="174">
        <v>181.75</v>
      </c>
      <c r="G1001" s="363" t="s">
        <v>2448</v>
      </c>
      <c r="H1001" s="98" t="s">
        <v>125</v>
      </c>
      <c r="I1001" s="95" t="s">
        <v>1152</v>
      </c>
      <c r="J1001" s="131" t="s">
        <v>1565</v>
      </c>
      <c r="K1001" s="131" t="s">
        <v>1114</v>
      </c>
      <c r="L1001" s="132" t="s">
        <v>2449</v>
      </c>
      <c r="M1001" s="131" t="s">
        <v>2494</v>
      </c>
      <c r="N1001" s="134">
        <v>45379</v>
      </c>
      <c r="O1001" s="95" t="s">
        <v>452</v>
      </c>
      <c r="P1001" s="131" t="s">
        <v>79</v>
      </c>
      <c r="Q1001" s="381"/>
      <c r="R1001" s="381"/>
      <c r="S1001" s="381"/>
    </row>
    <row r="1002" spans="1:19" ht="35.15" customHeight="1" x14ac:dyDescent="0.25">
      <c r="A1002" s="389">
        <f>IF(B1002="","",ROW()-ROW($A$3)+'Diário 1º PA'!$P$1)</f>
        <v>1272</v>
      </c>
      <c r="B1002" s="151">
        <v>45377</v>
      </c>
      <c r="C1002" s="390">
        <v>45352</v>
      </c>
      <c r="D1002" s="98" t="s">
        <v>105</v>
      </c>
      <c r="E1002" s="391" t="s">
        <v>341</v>
      </c>
      <c r="F1002" s="174">
        <v>2000</v>
      </c>
      <c r="G1002" s="363" t="s">
        <v>2495</v>
      </c>
      <c r="H1002" s="98" t="s">
        <v>127</v>
      </c>
      <c r="I1002" s="95" t="s">
        <v>2117</v>
      </c>
      <c r="J1002" s="131" t="s">
        <v>2118</v>
      </c>
      <c r="K1002" s="131" t="s">
        <v>1114</v>
      </c>
      <c r="L1002" s="132" t="s">
        <v>1534</v>
      </c>
      <c r="M1002" s="131">
        <v>7</v>
      </c>
      <c r="N1002" s="134">
        <v>45359</v>
      </c>
      <c r="O1002" s="95" t="s">
        <v>452</v>
      </c>
      <c r="P1002" s="131" t="s">
        <v>2118</v>
      </c>
      <c r="Q1002" s="381"/>
      <c r="R1002" s="381"/>
      <c r="S1002" s="381"/>
    </row>
    <row r="1003" spans="1:19" ht="35.15" customHeight="1" x14ac:dyDescent="0.25">
      <c r="A1003" s="389">
        <f>IF(B1003="","",ROW()-ROW($A$3)+'Diário 1º PA'!$P$1)</f>
        <v>1273</v>
      </c>
      <c r="B1003" s="151">
        <v>45377</v>
      </c>
      <c r="C1003" s="390">
        <v>45352</v>
      </c>
      <c r="D1003" s="98" t="s">
        <v>105</v>
      </c>
      <c r="E1003" s="391" t="s">
        <v>307</v>
      </c>
      <c r="F1003" s="174">
        <v>296.3</v>
      </c>
      <c r="G1003" s="363" t="s">
        <v>2496</v>
      </c>
      <c r="H1003" s="98" t="s">
        <v>126</v>
      </c>
      <c r="I1003" s="95" t="s">
        <v>2497</v>
      </c>
      <c r="J1003" s="131" t="s">
        <v>2498</v>
      </c>
      <c r="K1003" s="131" t="s">
        <v>1114</v>
      </c>
      <c r="L1003" s="132" t="s">
        <v>1534</v>
      </c>
      <c r="M1003" s="131">
        <v>2054</v>
      </c>
      <c r="N1003" s="134">
        <v>45377</v>
      </c>
      <c r="O1003" s="95" t="s">
        <v>452</v>
      </c>
      <c r="P1003" s="131" t="s">
        <v>2498</v>
      </c>
      <c r="Q1003" s="381"/>
      <c r="R1003" s="381"/>
      <c r="S1003" s="381"/>
    </row>
    <row r="1004" spans="1:19" ht="35.15" customHeight="1" x14ac:dyDescent="0.25">
      <c r="A1004" s="389">
        <f>IF(B1004="","",ROW()-ROW($A$3)+'Diário 1º PA'!$P$1)</f>
        <v>1274</v>
      </c>
      <c r="B1004" s="151">
        <v>45377</v>
      </c>
      <c r="C1004" s="393">
        <v>45352</v>
      </c>
      <c r="D1004" s="95" t="s">
        <v>105</v>
      </c>
      <c r="E1004" s="391" t="s">
        <v>307</v>
      </c>
      <c r="F1004" s="174">
        <v>452.9</v>
      </c>
      <c r="G1004" s="363" t="s">
        <v>2496</v>
      </c>
      <c r="H1004" s="98" t="s">
        <v>125</v>
      </c>
      <c r="I1004" s="95" t="s">
        <v>2497</v>
      </c>
      <c r="J1004" s="131" t="s">
        <v>2498</v>
      </c>
      <c r="K1004" s="131" t="s">
        <v>1114</v>
      </c>
      <c r="L1004" s="132" t="s">
        <v>1534</v>
      </c>
      <c r="M1004" s="131">
        <v>2055</v>
      </c>
      <c r="N1004" s="134">
        <v>45377</v>
      </c>
      <c r="O1004" s="95" t="s">
        <v>452</v>
      </c>
      <c r="P1004" s="131" t="s">
        <v>2498</v>
      </c>
      <c r="Q1004" s="381"/>
      <c r="R1004" s="381"/>
      <c r="S1004" s="381"/>
    </row>
    <row r="1005" spans="1:19" ht="35.15" customHeight="1" x14ac:dyDescent="0.25">
      <c r="A1005" s="389">
        <f>IF(B1005="","",ROW()-ROW($A$3)+'Diário 1º PA'!$P$1)</f>
        <v>1275</v>
      </c>
      <c r="B1005" s="151">
        <v>45377</v>
      </c>
      <c r="C1005" s="390">
        <v>45352</v>
      </c>
      <c r="D1005" s="98" t="s">
        <v>94</v>
      </c>
      <c r="E1005" s="391" t="s">
        <v>199</v>
      </c>
      <c r="F1005" s="174">
        <v>188.87</v>
      </c>
      <c r="G1005" s="95" t="s">
        <v>2030</v>
      </c>
      <c r="H1005" s="98" t="s">
        <v>135</v>
      </c>
      <c r="I1005" s="95" t="s">
        <v>2499</v>
      </c>
      <c r="J1005" s="131" t="s">
        <v>2500</v>
      </c>
      <c r="K1005" s="131" t="s">
        <v>1540</v>
      </c>
      <c r="L1005" s="132" t="s">
        <v>1534</v>
      </c>
      <c r="M1005" s="131">
        <v>20</v>
      </c>
      <c r="N1005" s="134">
        <v>45365</v>
      </c>
      <c r="O1005" s="95" t="s">
        <v>452</v>
      </c>
      <c r="P1005" s="131" t="s">
        <v>2500</v>
      </c>
      <c r="Q1005" s="381"/>
      <c r="R1005" s="381"/>
      <c r="S1005" s="381"/>
    </row>
    <row r="1006" spans="1:19" ht="35.15" customHeight="1" x14ac:dyDescent="0.25">
      <c r="A1006" s="389">
        <f>IF(B1006="","",ROW()-ROW($A$3)+'Diário 1º PA'!$P$1)</f>
        <v>1276</v>
      </c>
      <c r="B1006" s="151">
        <v>45377</v>
      </c>
      <c r="C1006" s="390">
        <v>45352</v>
      </c>
      <c r="D1006" s="98" t="s">
        <v>105</v>
      </c>
      <c r="E1006" s="391" t="s">
        <v>283</v>
      </c>
      <c r="F1006" s="174">
        <v>2</v>
      </c>
      <c r="G1006" s="363" t="s">
        <v>2501</v>
      </c>
      <c r="H1006" s="98" t="s">
        <v>118</v>
      </c>
      <c r="I1006" s="95" t="s">
        <v>117</v>
      </c>
      <c r="J1006" s="131" t="s">
        <v>79</v>
      </c>
      <c r="K1006" s="131" t="s">
        <v>117</v>
      </c>
      <c r="L1006" s="132" t="s">
        <v>117</v>
      </c>
      <c r="M1006" s="131" t="s">
        <v>117</v>
      </c>
      <c r="N1006" s="134" t="s">
        <v>117</v>
      </c>
      <c r="O1006" s="95" t="s">
        <v>452</v>
      </c>
      <c r="P1006" s="131" t="s">
        <v>79</v>
      </c>
      <c r="Q1006" s="381"/>
      <c r="R1006" s="381"/>
      <c r="S1006" s="381"/>
    </row>
    <row r="1007" spans="1:19" ht="35.15" customHeight="1" x14ac:dyDescent="0.25">
      <c r="A1007" s="389">
        <f>IF(B1007="","",ROW()-ROW($A$3)+'Diário 1º PA'!$P$1)</f>
        <v>1277</v>
      </c>
      <c r="B1007" s="151">
        <v>45378</v>
      </c>
      <c r="C1007" s="390">
        <v>45352</v>
      </c>
      <c r="D1007" s="98" t="s">
        <v>105</v>
      </c>
      <c r="E1007" s="391" t="s">
        <v>341</v>
      </c>
      <c r="F1007" s="174">
        <v>1248</v>
      </c>
      <c r="G1007" s="363" t="s">
        <v>2502</v>
      </c>
      <c r="H1007" s="98" t="s">
        <v>135</v>
      </c>
      <c r="I1007" s="95" t="s">
        <v>2219</v>
      </c>
      <c r="J1007" s="131" t="s">
        <v>2500</v>
      </c>
      <c r="K1007" s="131" t="s">
        <v>1072</v>
      </c>
      <c r="L1007" s="132" t="s">
        <v>1534</v>
      </c>
      <c r="M1007" s="131">
        <v>20</v>
      </c>
      <c r="N1007" s="134">
        <v>45365</v>
      </c>
      <c r="O1007" s="95" t="s">
        <v>452</v>
      </c>
      <c r="P1007" s="131" t="s">
        <v>2500</v>
      </c>
      <c r="Q1007" s="381"/>
      <c r="R1007" s="381"/>
      <c r="S1007" s="381"/>
    </row>
    <row r="1008" spans="1:19" ht="35.15" customHeight="1" x14ac:dyDescent="0.25">
      <c r="A1008" s="389">
        <f>IF(B1008="","",ROW()-ROW($A$3)+'Diário 1º PA'!$P$1)</f>
        <v>1278</v>
      </c>
      <c r="B1008" s="151">
        <v>45378</v>
      </c>
      <c r="C1008" s="390">
        <v>45352</v>
      </c>
      <c r="D1008" s="98" t="s">
        <v>105</v>
      </c>
      <c r="E1008" s="391" t="s">
        <v>339</v>
      </c>
      <c r="F1008" s="174">
        <v>75</v>
      </c>
      <c r="G1008" s="363" t="s">
        <v>2503</v>
      </c>
      <c r="H1008" s="98" t="s">
        <v>134</v>
      </c>
      <c r="I1008" s="95" t="s">
        <v>2464</v>
      </c>
      <c r="J1008" s="131" t="s">
        <v>1565</v>
      </c>
      <c r="K1008" s="131" t="s">
        <v>1072</v>
      </c>
      <c r="L1008" s="132" t="s">
        <v>1846</v>
      </c>
      <c r="M1008" s="131" t="s">
        <v>117</v>
      </c>
      <c r="N1008" s="134">
        <v>45373</v>
      </c>
      <c r="O1008" s="95" t="s">
        <v>452</v>
      </c>
      <c r="P1008" s="131" t="s">
        <v>2465</v>
      </c>
      <c r="Q1008" s="381"/>
      <c r="R1008" s="381"/>
      <c r="S1008" s="381"/>
    </row>
    <row r="1009" spans="1:19" ht="35.15" customHeight="1" x14ac:dyDescent="0.25">
      <c r="A1009" s="389">
        <f>IF(B1009="","",ROW()-ROW($A$3)+'Diário 1º PA'!$P$1)</f>
        <v>1279</v>
      </c>
      <c r="B1009" s="151">
        <v>45378</v>
      </c>
      <c r="C1009" s="390">
        <v>45352</v>
      </c>
      <c r="D1009" s="98" t="s">
        <v>105</v>
      </c>
      <c r="E1009" s="391" t="s">
        <v>339</v>
      </c>
      <c r="F1009" s="174">
        <v>80</v>
      </c>
      <c r="G1009" s="363" t="s">
        <v>2504</v>
      </c>
      <c r="H1009" s="98" t="s">
        <v>134</v>
      </c>
      <c r="I1009" s="95" t="s">
        <v>2464</v>
      </c>
      <c r="J1009" s="131" t="s">
        <v>1565</v>
      </c>
      <c r="K1009" s="131" t="s">
        <v>1072</v>
      </c>
      <c r="L1009" s="132" t="s">
        <v>1839</v>
      </c>
      <c r="M1009" s="131" t="s">
        <v>117</v>
      </c>
      <c r="N1009" s="134">
        <v>45377</v>
      </c>
      <c r="O1009" s="95" t="s">
        <v>452</v>
      </c>
      <c r="P1009" s="131" t="s">
        <v>2465</v>
      </c>
      <c r="Q1009" s="381"/>
      <c r="R1009" s="381"/>
      <c r="S1009" s="381"/>
    </row>
    <row r="1010" spans="1:19" ht="35.15" customHeight="1" x14ac:dyDescent="0.25">
      <c r="A1010" s="389">
        <f>IF(B1010="","",ROW()-ROW($A$3)+'Diário 1º PA'!$P$1)</f>
        <v>1280</v>
      </c>
      <c r="B1010" s="151">
        <v>45378</v>
      </c>
      <c r="C1010" s="390">
        <v>45352</v>
      </c>
      <c r="D1010" s="98" t="s">
        <v>105</v>
      </c>
      <c r="E1010" s="391" t="s">
        <v>325</v>
      </c>
      <c r="F1010" s="174">
        <v>299.87</v>
      </c>
      <c r="G1010" s="363" t="s">
        <v>2505</v>
      </c>
      <c r="H1010" s="98" t="s">
        <v>122</v>
      </c>
      <c r="I1010" s="95" t="s">
        <v>1469</v>
      </c>
      <c r="J1010" s="131" t="s">
        <v>1471</v>
      </c>
      <c r="K1010" s="131" t="s">
        <v>1072</v>
      </c>
      <c r="L1010" s="132" t="s">
        <v>1534</v>
      </c>
      <c r="M1010" s="131">
        <v>14427</v>
      </c>
      <c r="N1010" s="134">
        <v>45369</v>
      </c>
      <c r="O1010" s="95" t="s">
        <v>452</v>
      </c>
      <c r="P1010" s="131" t="s">
        <v>1471</v>
      </c>
      <c r="Q1010" s="381"/>
      <c r="R1010" s="381"/>
      <c r="S1010" s="381"/>
    </row>
    <row r="1011" spans="1:19" ht="35.15" customHeight="1" x14ac:dyDescent="0.25">
      <c r="A1011" s="389">
        <f>IF(B1011="","",ROW()-ROW($A$3)+'Diário 1º PA'!$P$1)</f>
        <v>1281</v>
      </c>
      <c r="B1011" s="151">
        <v>45378</v>
      </c>
      <c r="C1011" s="390">
        <v>45352</v>
      </c>
      <c r="D1011" s="98" t="s">
        <v>105</v>
      </c>
      <c r="E1011" s="391" t="s">
        <v>339</v>
      </c>
      <c r="F1011" s="174">
        <v>20.76</v>
      </c>
      <c r="G1011" s="363" t="s">
        <v>2506</v>
      </c>
      <c r="H1011" s="98" t="s">
        <v>130</v>
      </c>
      <c r="I1011" s="95" t="s">
        <v>2507</v>
      </c>
      <c r="J1011" s="131" t="s">
        <v>1565</v>
      </c>
      <c r="K1011" s="131" t="s">
        <v>1072</v>
      </c>
      <c r="L1011" s="132" t="s">
        <v>1846</v>
      </c>
      <c r="M1011" s="131" t="s">
        <v>117</v>
      </c>
      <c r="N1011" s="134">
        <v>45377</v>
      </c>
      <c r="O1011" s="95" t="s">
        <v>452</v>
      </c>
      <c r="P1011" s="131" t="s">
        <v>2508</v>
      </c>
      <c r="Q1011" s="381"/>
      <c r="R1011" s="381"/>
      <c r="S1011" s="381"/>
    </row>
    <row r="1012" spans="1:19" ht="35.15" customHeight="1" x14ac:dyDescent="0.25">
      <c r="A1012" s="389">
        <f>IF(B1012="","",ROW()-ROW($A$3)+'Diário 1º PA'!$P$1)</f>
        <v>1282</v>
      </c>
      <c r="B1012" s="151">
        <v>45378</v>
      </c>
      <c r="C1012" s="390">
        <v>45352</v>
      </c>
      <c r="D1012" s="98" t="s">
        <v>105</v>
      </c>
      <c r="E1012" s="391" t="s">
        <v>257</v>
      </c>
      <c r="F1012" s="174">
        <v>300</v>
      </c>
      <c r="G1012" s="363" t="s">
        <v>1698</v>
      </c>
      <c r="H1012" s="98" t="s">
        <v>134</v>
      </c>
      <c r="I1012" s="95" t="s">
        <v>1699</v>
      </c>
      <c r="J1012" s="131" t="s">
        <v>2509</v>
      </c>
      <c r="K1012" s="131" t="s">
        <v>1540</v>
      </c>
      <c r="L1012" s="132" t="s">
        <v>1081</v>
      </c>
      <c r="M1012" s="131">
        <v>49</v>
      </c>
      <c r="N1012" s="134">
        <v>45378</v>
      </c>
      <c r="O1012" s="95" t="s">
        <v>452</v>
      </c>
      <c r="P1012" s="131" t="s">
        <v>2509</v>
      </c>
      <c r="Q1012" s="381"/>
      <c r="R1012" s="381"/>
      <c r="S1012" s="381"/>
    </row>
    <row r="1013" spans="1:19" ht="35.15" customHeight="1" x14ac:dyDescent="0.25">
      <c r="A1013" s="389">
        <f>IF(B1013="","",ROW()-ROW($A$3)+'Diário 1º PA'!$P$1)</f>
        <v>1283</v>
      </c>
      <c r="B1013" s="151">
        <v>45378</v>
      </c>
      <c r="C1013" s="390">
        <v>45352</v>
      </c>
      <c r="D1013" s="98" t="s">
        <v>105</v>
      </c>
      <c r="E1013" s="391" t="s">
        <v>190</v>
      </c>
      <c r="F1013" s="174">
        <v>80</v>
      </c>
      <c r="G1013" s="363" t="s">
        <v>1712</v>
      </c>
      <c r="H1013" s="98" t="s">
        <v>121</v>
      </c>
      <c r="I1013" s="95" t="s">
        <v>1713</v>
      </c>
      <c r="J1013" s="131" t="s">
        <v>1714</v>
      </c>
      <c r="K1013" s="131" t="s">
        <v>1540</v>
      </c>
      <c r="L1013" s="132" t="s">
        <v>1081</v>
      </c>
      <c r="M1013" s="131" t="s">
        <v>2510</v>
      </c>
      <c r="N1013" s="134">
        <v>45378</v>
      </c>
      <c r="O1013" s="95" t="s">
        <v>452</v>
      </c>
      <c r="P1013" s="131" t="s">
        <v>1714</v>
      </c>
      <c r="Q1013" s="381"/>
      <c r="R1013" s="381"/>
      <c r="S1013" s="381"/>
    </row>
    <row r="1014" spans="1:19" ht="35.15" customHeight="1" x14ac:dyDescent="0.25">
      <c r="A1014" s="389">
        <f>IF(B1014="","",ROW()-ROW($A$3)+'Diário 1º PA'!$P$1)</f>
        <v>1284</v>
      </c>
      <c r="B1014" s="151">
        <v>45378</v>
      </c>
      <c r="C1014" s="390">
        <v>45352</v>
      </c>
      <c r="D1014" s="98" t="s">
        <v>105</v>
      </c>
      <c r="E1014" s="391" t="s">
        <v>227</v>
      </c>
      <c r="F1014" s="174">
        <v>926.22</v>
      </c>
      <c r="G1014" s="363" t="s">
        <v>1270</v>
      </c>
      <c r="H1014" s="98" t="s">
        <v>125</v>
      </c>
      <c r="I1014" s="95" t="s">
        <v>1635</v>
      </c>
      <c r="J1014" s="131" t="s">
        <v>1414</v>
      </c>
      <c r="K1014" s="131" t="s">
        <v>1540</v>
      </c>
      <c r="L1014" s="132" t="s">
        <v>1081</v>
      </c>
      <c r="M1014" s="131">
        <v>129793417</v>
      </c>
      <c r="N1014" s="134">
        <v>45378</v>
      </c>
      <c r="O1014" s="95" t="s">
        <v>452</v>
      </c>
      <c r="P1014" s="131" t="s">
        <v>1414</v>
      </c>
      <c r="Q1014" s="381"/>
      <c r="R1014" s="381"/>
      <c r="S1014" s="381"/>
    </row>
    <row r="1015" spans="1:19" ht="35.15" customHeight="1" x14ac:dyDescent="0.25">
      <c r="A1015" s="389">
        <f>IF(B1015="","",ROW()-ROW($A$3)+'Diário 1º PA'!$P$1)</f>
        <v>1285</v>
      </c>
      <c r="B1015" s="151">
        <v>45378</v>
      </c>
      <c r="C1015" s="390">
        <v>45352</v>
      </c>
      <c r="D1015" s="98" t="s">
        <v>105</v>
      </c>
      <c r="E1015" s="391" t="s">
        <v>227</v>
      </c>
      <c r="F1015" s="174">
        <v>94.11</v>
      </c>
      <c r="G1015" s="363" t="s">
        <v>1270</v>
      </c>
      <c r="H1015" s="98" t="s">
        <v>127</v>
      </c>
      <c r="I1015" s="95" t="s">
        <v>1635</v>
      </c>
      <c r="J1015" s="131" t="s">
        <v>1414</v>
      </c>
      <c r="K1015" s="131" t="s">
        <v>1540</v>
      </c>
      <c r="L1015" s="132" t="s">
        <v>1081</v>
      </c>
      <c r="M1015" s="131">
        <v>127637004</v>
      </c>
      <c r="N1015" s="134">
        <v>45378</v>
      </c>
      <c r="O1015" s="95" t="s">
        <v>452</v>
      </c>
      <c r="P1015" s="131" t="s">
        <v>1414</v>
      </c>
      <c r="Q1015" s="381"/>
      <c r="R1015" s="381"/>
      <c r="S1015" s="381"/>
    </row>
    <row r="1016" spans="1:19" ht="35.15" customHeight="1" x14ac:dyDescent="0.25">
      <c r="A1016" s="389">
        <f>IF(B1016="","",ROW()-ROW($A$3)+'Diário 1º PA'!$P$1)</f>
        <v>1286</v>
      </c>
      <c r="B1016" s="151">
        <v>45378</v>
      </c>
      <c r="C1016" s="390">
        <v>45352</v>
      </c>
      <c r="D1016" s="98" t="s">
        <v>105</v>
      </c>
      <c r="E1016" s="391" t="s">
        <v>227</v>
      </c>
      <c r="F1016" s="174">
        <v>1640.41</v>
      </c>
      <c r="G1016" s="363" t="s">
        <v>1270</v>
      </c>
      <c r="H1016" s="98" t="s">
        <v>127</v>
      </c>
      <c r="I1016" s="95" t="s">
        <v>1635</v>
      </c>
      <c r="J1016" s="131" t="s">
        <v>1414</v>
      </c>
      <c r="K1016" s="131" t="s">
        <v>1540</v>
      </c>
      <c r="L1016" s="132" t="s">
        <v>1081</v>
      </c>
      <c r="M1016" s="131">
        <v>127637005</v>
      </c>
      <c r="N1016" s="134">
        <v>45378</v>
      </c>
      <c r="O1016" s="95" t="s">
        <v>452</v>
      </c>
      <c r="P1016" s="131" t="s">
        <v>1414</v>
      </c>
      <c r="Q1016" s="381"/>
      <c r="R1016" s="381"/>
      <c r="S1016" s="381"/>
    </row>
    <row r="1017" spans="1:19" ht="35.15" customHeight="1" x14ac:dyDescent="0.25">
      <c r="A1017" s="389">
        <f>IF(B1017="","",ROW()-ROW($A$3)+'Diário 1º PA'!$P$1)</f>
        <v>1287</v>
      </c>
      <c r="B1017" s="151">
        <v>45378</v>
      </c>
      <c r="C1017" s="390">
        <v>45352</v>
      </c>
      <c r="D1017" s="98" t="s">
        <v>105</v>
      </c>
      <c r="E1017" s="391" t="s">
        <v>227</v>
      </c>
      <c r="F1017" s="174">
        <v>528.79999999999995</v>
      </c>
      <c r="G1017" s="363" t="s">
        <v>1270</v>
      </c>
      <c r="H1017" s="98" t="s">
        <v>118</v>
      </c>
      <c r="I1017" s="95" t="s">
        <v>1635</v>
      </c>
      <c r="J1017" s="131" t="s">
        <v>1414</v>
      </c>
      <c r="K1017" s="131" t="s">
        <v>1540</v>
      </c>
      <c r="L1017" s="132" t="s">
        <v>1081</v>
      </c>
      <c r="M1017" s="131">
        <v>120457330</v>
      </c>
      <c r="N1017" s="134">
        <v>45378</v>
      </c>
      <c r="O1017" s="95" t="s">
        <v>452</v>
      </c>
      <c r="P1017" s="131" t="s">
        <v>1414</v>
      </c>
      <c r="Q1017" s="381"/>
      <c r="R1017" s="381"/>
      <c r="S1017" s="381"/>
    </row>
    <row r="1018" spans="1:19" ht="35.15" customHeight="1" x14ac:dyDescent="0.25">
      <c r="A1018" s="389">
        <f>IF(B1018="","",ROW()-ROW($A$3)+'Diário 1º PA'!$P$1)</f>
        <v>1288</v>
      </c>
      <c r="B1018" s="151">
        <v>45378</v>
      </c>
      <c r="C1018" s="390">
        <v>45352</v>
      </c>
      <c r="D1018" s="98" t="s">
        <v>105</v>
      </c>
      <c r="E1018" s="391" t="s">
        <v>307</v>
      </c>
      <c r="F1018" s="174">
        <v>521.67999999999995</v>
      </c>
      <c r="G1018" s="363" t="s">
        <v>2511</v>
      </c>
      <c r="H1018" s="98" t="s">
        <v>123</v>
      </c>
      <c r="I1018" s="95" t="s">
        <v>2512</v>
      </c>
      <c r="J1018" s="131" t="s">
        <v>2513</v>
      </c>
      <c r="K1018" s="131" t="s">
        <v>1540</v>
      </c>
      <c r="L1018" s="132" t="s">
        <v>1081</v>
      </c>
      <c r="M1018" s="131">
        <v>3515</v>
      </c>
      <c r="N1018" s="134">
        <v>45378</v>
      </c>
      <c r="O1018" s="95" t="s">
        <v>452</v>
      </c>
      <c r="P1018" s="131" t="s">
        <v>2513</v>
      </c>
      <c r="Q1018" s="381"/>
      <c r="R1018" s="381"/>
      <c r="S1018" s="381"/>
    </row>
    <row r="1019" spans="1:19" ht="35.15" customHeight="1" x14ac:dyDescent="0.25">
      <c r="A1019" s="389">
        <f>IF(B1019="","",ROW()-ROW($A$3)+'Diário 1º PA'!$P$1)</f>
        <v>1289</v>
      </c>
      <c r="B1019" s="151">
        <v>45378</v>
      </c>
      <c r="C1019" s="390">
        <v>45352</v>
      </c>
      <c r="D1019" s="98" t="s">
        <v>105</v>
      </c>
      <c r="E1019" s="391" t="s">
        <v>287</v>
      </c>
      <c r="F1019" s="174">
        <v>45.21</v>
      </c>
      <c r="G1019" s="363" t="s">
        <v>2514</v>
      </c>
      <c r="H1019" s="98" t="s">
        <v>134</v>
      </c>
      <c r="I1019" s="95" t="s">
        <v>2515</v>
      </c>
      <c r="J1019" s="131" t="s">
        <v>2516</v>
      </c>
      <c r="K1019" s="131" t="s">
        <v>1540</v>
      </c>
      <c r="L1019" s="132" t="s">
        <v>1081</v>
      </c>
      <c r="M1019" s="131" t="s">
        <v>2517</v>
      </c>
      <c r="N1019" s="134">
        <v>45379</v>
      </c>
      <c r="O1019" s="95" t="s">
        <v>452</v>
      </c>
      <c r="P1019" s="131" t="s">
        <v>2516</v>
      </c>
      <c r="Q1019" s="381"/>
      <c r="R1019" s="381"/>
      <c r="S1019" s="381"/>
    </row>
    <row r="1020" spans="1:19" ht="35.15" customHeight="1" x14ac:dyDescent="0.25">
      <c r="A1020" s="389">
        <f>IF(B1020="","",ROW()-ROW($A$3)+'Diário 1º PA'!$P$1)</f>
        <v>1290</v>
      </c>
      <c r="B1020" s="151">
        <v>45378</v>
      </c>
      <c r="C1020" s="390">
        <v>45352</v>
      </c>
      <c r="D1020" s="98" t="s">
        <v>105</v>
      </c>
      <c r="E1020" s="391" t="s">
        <v>345</v>
      </c>
      <c r="F1020" s="174">
        <v>1800</v>
      </c>
      <c r="G1020" s="363" t="s">
        <v>2518</v>
      </c>
      <c r="H1020" s="98" t="s">
        <v>128</v>
      </c>
      <c r="I1020" s="95" t="s">
        <v>2519</v>
      </c>
      <c r="J1020" s="131" t="s">
        <v>2520</v>
      </c>
      <c r="K1020" s="131" t="s">
        <v>1114</v>
      </c>
      <c r="L1020" s="132" t="s">
        <v>1534</v>
      </c>
      <c r="M1020" s="131">
        <v>23</v>
      </c>
      <c r="N1020" s="134">
        <v>45377</v>
      </c>
      <c r="O1020" s="95" t="s">
        <v>452</v>
      </c>
      <c r="P1020" s="131" t="s">
        <v>2520</v>
      </c>
      <c r="Q1020" s="381"/>
      <c r="R1020" s="381"/>
      <c r="S1020" s="381"/>
    </row>
    <row r="1021" spans="1:19" ht="35.15" customHeight="1" x14ac:dyDescent="0.25">
      <c r="A1021" s="389">
        <f>IF(B1021="","",ROW()-ROW($A$3)+'Diário 1º PA'!$P$1)</f>
        <v>1291</v>
      </c>
      <c r="B1021" s="151">
        <v>45378</v>
      </c>
      <c r="C1021" s="390">
        <v>45352</v>
      </c>
      <c r="D1021" s="98" t="s">
        <v>105</v>
      </c>
      <c r="E1021" s="391" t="s">
        <v>265</v>
      </c>
      <c r="F1021" s="174">
        <v>537.54</v>
      </c>
      <c r="G1021" s="363" t="s">
        <v>1811</v>
      </c>
      <c r="H1021" s="98" t="s">
        <v>118</v>
      </c>
      <c r="I1021" s="95" t="s">
        <v>2238</v>
      </c>
      <c r="J1021" s="131" t="s">
        <v>2239</v>
      </c>
      <c r="K1021" s="131" t="s">
        <v>1540</v>
      </c>
      <c r="L1021" s="132" t="s">
        <v>1081</v>
      </c>
      <c r="M1021" s="131">
        <v>24296</v>
      </c>
      <c r="N1021" s="134">
        <v>45378</v>
      </c>
      <c r="O1021" s="95" t="s">
        <v>452</v>
      </c>
      <c r="P1021" s="131" t="s">
        <v>2239</v>
      </c>
      <c r="Q1021" s="381"/>
      <c r="R1021" s="381"/>
      <c r="S1021" s="381"/>
    </row>
    <row r="1022" spans="1:19" ht="35.15" customHeight="1" x14ac:dyDescent="0.25">
      <c r="A1022" s="389">
        <f>IF(B1022="","",ROW()-ROW($A$3)+'Diário 1º PA'!$P$1)</f>
        <v>1292</v>
      </c>
      <c r="B1022" s="151">
        <v>45378</v>
      </c>
      <c r="C1022" s="390">
        <v>45352</v>
      </c>
      <c r="D1022" s="98" t="s">
        <v>105</v>
      </c>
      <c r="E1022" s="391" t="s">
        <v>339</v>
      </c>
      <c r="F1022" s="174">
        <v>474</v>
      </c>
      <c r="G1022" s="95" t="s">
        <v>2521</v>
      </c>
      <c r="H1022" s="98" t="s">
        <v>118</v>
      </c>
      <c r="I1022" s="95" t="s">
        <v>2522</v>
      </c>
      <c r="J1022" s="131" t="s">
        <v>2523</v>
      </c>
      <c r="K1022" s="131" t="s">
        <v>1114</v>
      </c>
      <c r="L1022" s="132" t="s">
        <v>1534</v>
      </c>
      <c r="M1022" s="131" t="s">
        <v>2524</v>
      </c>
      <c r="N1022" s="134">
        <v>45386</v>
      </c>
      <c r="O1022" s="95" t="s">
        <v>452</v>
      </c>
      <c r="P1022" s="131" t="s">
        <v>2523</v>
      </c>
      <c r="Q1022" s="381"/>
      <c r="R1022" s="381"/>
      <c r="S1022" s="381"/>
    </row>
    <row r="1023" spans="1:19" ht="35.15" customHeight="1" x14ac:dyDescent="0.25">
      <c r="A1023" s="389">
        <f>IF(B1023="","",ROW()-ROW($A$3)+'Diário 1º PA'!$P$1)</f>
        <v>1293</v>
      </c>
      <c r="B1023" s="151">
        <v>45378</v>
      </c>
      <c r="C1023" s="390">
        <v>45352</v>
      </c>
      <c r="D1023" s="98" t="s">
        <v>105</v>
      </c>
      <c r="E1023" s="391" t="s">
        <v>283</v>
      </c>
      <c r="F1023" s="174">
        <v>3</v>
      </c>
      <c r="G1023" s="363" t="s">
        <v>2525</v>
      </c>
      <c r="H1023" s="98" t="s">
        <v>118</v>
      </c>
      <c r="I1023" s="95" t="s">
        <v>117</v>
      </c>
      <c r="J1023" s="131" t="s">
        <v>79</v>
      </c>
      <c r="K1023" s="131" t="s">
        <v>117</v>
      </c>
      <c r="L1023" s="132" t="s">
        <v>117</v>
      </c>
      <c r="M1023" s="131" t="s">
        <v>117</v>
      </c>
      <c r="N1023" s="134" t="s">
        <v>117</v>
      </c>
      <c r="O1023" s="95" t="s">
        <v>452</v>
      </c>
      <c r="P1023" s="131" t="s">
        <v>79</v>
      </c>
      <c r="Q1023" s="381"/>
      <c r="R1023" s="381"/>
      <c r="S1023" s="381"/>
    </row>
    <row r="1024" spans="1:19" ht="35.15" customHeight="1" x14ac:dyDescent="0.25">
      <c r="A1024" s="389">
        <f>IF(B1024="","",ROW()-ROW($A$3)+'Diário 1º PA'!$P$1)</f>
        <v>1294</v>
      </c>
      <c r="B1024" s="151">
        <v>45379</v>
      </c>
      <c r="C1024" s="390">
        <v>45352</v>
      </c>
      <c r="D1024" s="98" t="s">
        <v>105</v>
      </c>
      <c r="E1024" s="391" t="s">
        <v>339</v>
      </c>
      <c r="F1024" s="174">
        <v>600</v>
      </c>
      <c r="G1024" s="363" t="s">
        <v>2526</v>
      </c>
      <c r="H1024" s="98" t="s">
        <v>118</v>
      </c>
      <c r="I1024" s="95" t="s">
        <v>1912</v>
      </c>
      <c r="J1024" s="131" t="s">
        <v>1565</v>
      </c>
      <c r="K1024" s="131" t="s">
        <v>1072</v>
      </c>
      <c r="L1024" s="132" t="s">
        <v>1846</v>
      </c>
      <c r="M1024" s="131" t="s">
        <v>117</v>
      </c>
      <c r="N1024" s="134">
        <v>45378</v>
      </c>
      <c r="O1024" s="95" t="s">
        <v>452</v>
      </c>
      <c r="P1024" s="131" t="s">
        <v>1192</v>
      </c>
      <c r="Q1024" s="381"/>
      <c r="R1024" s="381"/>
      <c r="S1024" s="381"/>
    </row>
    <row r="1025" spans="1:19" ht="35.15" customHeight="1" x14ac:dyDescent="0.25">
      <c r="A1025" s="389">
        <f>IF(B1025="","",ROW()-ROW($A$3)+'Diário 1º PA'!$P$1)</f>
        <v>1295</v>
      </c>
      <c r="B1025" s="151">
        <v>45379</v>
      </c>
      <c r="C1025" s="390">
        <v>45352</v>
      </c>
      <c r="D1025" s="98" t="s">
        <v>105</v>
      </c>
      <c r="E1025" s="391" t="s">
        <v>339</v>
      </c>
      <c r="F1025" s="174">
        <v>600</v>
      </c>
      <c r="G1025" s="363" t="s">
        <v>2527</v>
      </c>
      <c r="H1025" s="98" t="s">
        <v>118</v>
      </c>
      <c r="I1025" s="95" t="s">
        <v>1914</v>
      </c>
      <c r="J1025" s="131" t="s">
        <v>1565</v>
      </c>
      <c r="K1025" s="131" t="s">
        <v>1072</v>
      </c>
      <c r="L1025" s="132" t="s">
        <v>1846</v>
      </c>
      <c r="M1025" s="131" t="s">
        <v>117</v>
      </c>
      <c r="N1025" s="134">
        <v>45378</v>
      </c>
      <c r="O1025" s="95" t="s">
        <v>452</v>
      </c>
      <c r="P1025" s="131" t="s">
        <v>1915</v>
      </c>
      <c r="Q1025" s="381"/>
      <c r="R1025" s="381"/>
      <c r="S1025" s="381"/>
    </row>
    <row r="1026" spans="1:19" ht="35.15" customHeight="1" x14ac:dyDescent="0.25">
      <c r="A1026" s="389">
        <f>IF(B1026="","",ROW()-ROW($A$3)+'Diário 1º PA'!$P$1)</f>
        <v>1296</v>
      </c>
      <c r="B1026" s="151">
        <v>45379</v>
      </c>
      <c r="C1026" s="390">
        <v>45352</v>
      </c>
      <c r="D1026" s="98" t="s">
        <v>105</v>
      </c>
      <c r="E1026" s="391" t="s">
        <v>345</v>
      </c>
      <c r="F1026" s="174">
        <v>3566.71</v>
      </c>
      <c r="G1026" s="363" t="s">
        <v>2528</v>
      </c>
      <c r="H1026" s="98" t="s">
        <v>123</v>
      </c>
      <c r="I1026" s="95" t="s">
        <v>2529</v>
      </c>
      <c r="J1026" s="131" t="s">
        <v>2530</v>
      </c>
      <c r="K1026" s="131" t="s">
        <v>1072</v>
      </c>
      <c r="L1026" s="132" t="s">
        <v>1534</v>
      </c>
      <c r="M1026" s="131">
        <v>43465</v>
      </c>
      <c r="N1026" s="134">
        <v>45379</v>
      </c>
      <c r="O1026" s="95" t="s">
        <v>452</v>
      </c>
      <c r="P1026" s="131" t="s">
        <v>2530</v>
      </c>
      <c r="Q1026" s="381"/>
      <c r="R1026" s="381"/>
      <c r="S1026" s="381"/>
    </row>
    <row r="1027" spans="1:19" ht="35.15" customHeight="1" x14ac:dyDescent="0.25">
      <c r="A1027" s="389">
        <f>IF(B1027="","",ROW()-ROW($A$3)+'Diário 1º PA'!$P$1)</f>
        <v>1297</v>
      </c>
      <c r="B1027" s="151">
        <v>45379</v>
      </c>
      <c r="C1027" s="390">
        <v>45352</v>
      </c>
      <c r="D1027" s="98" t="s">
        <v>94</v>
      </c>
      <c r="E1027" s="391" t="s">
        <v>201</v>
      </c>
      <c r="F1027" s="174">
        <v>40500</v>
      </c>
      <c r="G1027" s="363" t="s">
        <v>2531</v>
      </c>
      <c r="H1027" s="98" t="s">
        <v>117</v>
      </c>
      <c r="I1027" s="95" t="s">
        <v>2532</v>
      </c>
      <c r="J1027" s="131" t="s">
        <v>2327</v>
      </c>
      <c r="K1027" s="131" t="s">
        <v>1072</v>
      </c>
      <c r="L1027" s="132" t="s">
        <v>1081</v>
      </c>
      <c r="M1027" s="131">
        <v>24601232</v>
      </c>
      <c r="N1027" s="134">
        <v>45379</v>
      </c>
      <c r="O1027" s="95" t="s">
        <v>452</v>
      </c>
      <c r="P1027" s="131" t="s">
        <v>2327</v>
      </c>
      <c r="Q1027" s="381"/>
      <c r="R1027" s="381"/>
      <c r="S1027" s="381"/>
    </row>
    <row r="1028" spans="1:19" ht="35.15" customHeight="1" x14ac:dyDescent="0.25">
      <c r="A1028" s="389">
        <f>IF(B1028="","",ROW()-ROW($A$3)+'Diário 1º PA'!$P$1)</f>
        <v>1298</v>
      </c>
      <c r="B1028" s="151">
        <v>45379</v>
      </c>
      <c r="C1028" s="390">
        <v>45352</v>
      </c>
      <c r="D1028" s="98" t="s">
        <v>94</v>
      </c>
      <c r="E1028" s="391" t="s">
        <v>201</v>
      </c>
      <c r="F1028" s="174">
        <v>47500</v>
      </c>
      <c r="G1028" s="363" t="s">
        <v>2533</v>
      </c>
      <c r="H1028" s="98" t="s">
        <v>117</v>
      </c>
      <c r="I1028" s="95" t="s">
        <v>2532</v>
      </c>
      <c r="J1028" s="131" t="s">
        <v>2327</v>
      </c>
      <c r="K1028" s="131" t="s">
        <v>1072</v>
      </c>
      <c r="L1028" s="132" t="s">
        <v>1081</v>
      </c>
      <c r="M1028" s="131">
        <v>24601414</v>
      </c>
      <c r="N1028" s="134">
        <v>45379</v>
      </c>
      <c r="O1028" s="95" t="s">
        <v>452</v>
      </c>
      <c r="P1028" s="131" t="s">
        <v>2327</v>
      </c>
      <c r="Q1028" s="381"/>
      <c r="R1028" s="381"/>
      <c r="S1028" s="381"/>
    </row>
    <row r="1029" spans="1:19" ht="35.15" customHeight="1" x14ac:dyDescent="0.25">
      <c r="A1029" s="389">
        <f>IF(B1029="","",ROW()-ROW($A$3)+'Diário 1º PA'!$P$1)</f>
        <v>1299</v>
      </c>
      <c r="B1029" s="151">
        <v>45379</v>
      </c>
      <c r="C1029" s="390">
        <v>45352</v>
      </c>
      <c r="D1029" s="98" t="s">
        <v>94</v>
      </c>
      <c r="E1029" s="391" t="s">
        <v>201</v>
      </c>
      <c r="F1029" s="174">
        <v>47500</v>
      </c>
      <c r="G1029" s="363" t="s">
        <v>2534</v>
      </c>
      <c r="H1029" s="98" t="s">
        <v>117</v>
      </c>
      <c r="I1029" s="95" t="s">
        <v>2532</v>
      </c>
      <c r="J1029" s="131" t="s">
        <v>2327</v>
      </c>
      <c r="K1029" s="131" t="s">
        <v>1072</v>
      </c>
      <c r="L1029" s="132" t="s">
        <v>1081</v>
      </c>
      <c r="M1029" s="131">
        <v>24601415</v>
      </c>
      <c r="N1029" s="134">
        <v>45379</v>
      </c>
      <c r="O1029" s="95" t="s">
        <v>452</v>
      </c>
      <c r="P1029" s="131" t="s">
        <v>2327</v>
      </c>
      <c r="Q1029" s="381"/>
      <c r="R1029" s="381"/>
      <c r="S1029" s="381"/>
    </row>
    <row r="1030" spans="1:19" ht="35.15" customHeight="1" x14ac:dyDescent="0.25">
      <c r="A1030" s="389">
        <f>IF(B1030="","",ROW()-ROW($A$3)+'Diário 1º PA'!$P$1)</f>
        <v>1300</v>
      </c>
      <c r="B1030" s="151">
        <v>45379</v>
      </c>
      <c r="C1030" s="390">
        <v>45352</v>
      </c>
      <c r="D1030" s="98" t="s">
        <v>94</v>
      </c>
      <c r="E1030" s="391" t="s">
        <v>201</v>
      </c>
      <c r="F1030" s="174">
        <v>50050.01</v>
      </c>
      <c r="G1030" s="363" t="s">
        <v>2535</v>
      </c>
      <c r="H1030" s="98" t="s">
        <v>117</v>
      </c>
      <c r="I1030" s="95" t="s">
        <v>2532</v>
      </c>
      <c r="J1030" s="131" t="s">
        <v>2327</v>
      </c>
      <c r="K1030" s="131" t="s">
        <v>1072</v>
      </c>
      <c r="L1030" s="132" t="s">
        <v>1081</v>
      </c>
      <c r="M1030" s="131">
        <v>24601231</v>
      </c>
      <c r="N1030" s="134">
        <v>45379</v>
      </c>
      <c r="O1030" s="95" t="s">
        <v>452</v>
      </c>
      <c r="P1030" s="131" t="s">
        <v>2327</v>
      </c>
      <c r="Q1030" s="381"/>
      <c r="R1030" s="381"/>
      <c r="S1030" s="381"/>
    </row>
    <row r="1031" spans="1:19" ht="35.15" customHeight="1" x14ac:dyDescent="0.25">
      <c r="A1031" s="389">
        <f>IF(B1031="","",ROW()-ROW($A$3)+'Diário 1º PA'!$P$1)</f>
        <v>1301</v>
      </c>
      <c r="B1031" s="151">
        <v>45379</v>
      </c>
      <c r="C1031" s="390">
        <v>45352</v>
      </c>
      <c r="D1031" s="98" t="s">
        <v>94</v>
      </c>
      <c r="E1031" s="391" t="s">
        <v>201</v>
      </c>
      <c r="F1031" s="174">
        <v>13000</v>
      </c>
      <c r="G1031" s="363" t="s">
        <v>1778</v>
      </c>
      <c r="H1031" s="98" t="s">
        <v>129</v>
      </c>
      <c r="I1031" s="95" t="s">
        <v>2532</v>
      </c>
      <c r="J1031" s="131" t="s">
        <v>2327</v>
      </c>
      <c r="K1031" s="131" t="s">
        <v>1072</v>
      </c>
      <c r="L1031" s="132" t="s">
        <v>1081</v>
      </c>
      <c r="M1031" s="131">
        <v>24600979</v>
      </c>
      <c r="N1031" s="134">
        <v>45379</v>
      </c>
      <c r="O1031" s="95" t="s">
        <v>452</v>
      </c>
      <c r="P1031" s="131" t="s">
        <v>2327</v>
      </c>
      <c r="Q1031" s="381"/>
      <c r="R1031" s="381"/>
      <c r="S1031" s="381"/>
    </row>
    <row r="1032" spans="1:19" ht="35.15" customHeight="1" x14ac:dyDescent="0.25">
      <c r="A1032" s="389">
        <f>IF(B1032="","",ROW()-ROW($A$3)+'Diário 1º PA'!$P$1)</f>
        <v>1302</v>
      </c>
      <c r="B1032" s="151">
        <v>45379</v>
      </c>
      <c r="C1032" s="390">
        <v>45352</v>
      </c>
      <c r="D1032" s="98" t="s">
        <v>105</v>
      </c>
      <c r="E1032" s="391" t="s">
        <v>339</v>
      </c>
      <c r="F1032" s="174">
        <v>450</v>
      </c>
      <c r="G1032" s="363" t="s">
        <v>2536</v>
      </c>
      <c r="H1032" s="98" t="s">
        <v>118</v>
      </c>
      <c r="I1032" s="95" t="s">
        <v>2285</v>
      </c>
      <c r="J1032" s="131" t="s">
        <v>1565</v>
      </c>
      <c r="K1032" s="131" t="s">
        <v>1072</v>
      </c>
      <c r="L1032" s="132" t="s">
        <v>1846</v>
      </c>
      <c r="M1032" s="131" t="s">
        <v>117</v>
      </c>
      <c r="N1032" s="134">
        <v>45379</v>
      </c>
      <c r="O1032" s="95" t="s">
        <v>452</v>
      </c>
      <c r="P1032" s="131" t="s">
        <v>1303</v>
      </c>
      <c r="Q1032" s="381"/>
      <c r="R1032" s="381"/>
      <c r="S1032" s="381"/>
    </row>
    <row r="1033" spans="1:19" ht="35.15" customHeight="1" x14ac:dyDescent="0.25">
      <c r="A1033" s="389">
        <f>IF(B1033="","",ROW()-ROW($A$3)+'Diário 1º PA'!$P$1)</f>
        <v>1303</v>
      </c>
      <c r="B1033" s="151">
        <v>45379</v>
      </c>
      <c r="C1033" s="390">
        <v>45352</v>
      </c>
      <c r="D1033" s="98" t="s">
        <v>105</v>
      </c>
      <c r="E1033" s="391" t="s">
        <v>325</v>
      </c>
      <c r="F1033" s="174">
        <v>414.22</v>
      </c>
      <c r="G1033" s="363" t="s">
        <v>2537</v>
      </c>
      <c r="H1033" s="98" t="s">
        <v>134</v>
      </c>
      <c r="I1033" s="95" t="s">
        <v>1942</v>
      </c>
      <c r="J1033" s="131" t="s">
        <v>1384</v>
      </c>
      <c r="K1033" s="131" t="s">
        <v>1540</v>
      </c>
      <c r="L1033" s="132" t="s">
        <v>1081</v>
      </c>
      <c r="M1033" s="131">
        <v>7117</v>
      </c>
      <c r="N1033" s="134">
        <v>45379</v>
      </c>
      <c r="O1033" s="95" t="s">
        <v>452</v>
      </c>
      <c r="P1033" s="131" t="s">
        <v>1384</v>
      </c>
      <c r="Q1033" s="381"/>
      <c r="R1033" s="381"/>
      <c r="S1033" s="381"/>
    </row>
    <row r="1034" spans="1:19" ht="35.15" customHeight="1" x14ac:dyDescent="0.25">
      <c r="A1034" s="389">
        <f>IF(B1034="","",ROW()-ROW($A$3)+'Diário 1º PA'!$P$1)</f>
        <v>1304</v>
      </c>
      <c r="B1034" s="151">
        <v>45379</v>
      </c>
      <c r="C1034" s="390">
        <v>45352</v>
      </c>
      <c r="D1034" s="98" t="s">
        <v>105</v>
      </c>
      <c r="E1034" s="391" t="s">
        <v>257</v>
      </c>
      <c r="F1034" s="174">
        <v>300</v>
      </c>
      <c r="G1034" s="363" t="s">
        <v>1698</v>
      </c>
      <c r="H1034" s="98" t="s">
        <v>135</v>
      </c>
      <c r="I1034" s="95" t="s">
        <v>2538</v>
      </c>
      <c r="J1034" s="131" t="s">
        <v>2539</v>
      </c>
      <c r="K1034" s="131" t="s">
        <v>1540</v>
      </c>
      <c r="L1034" s="132" t="s">
        <v>1081</v>
      </c>
      <c r="M1034" s="131" t="s">
        <v>2540</v>
      </c>
      <c r="N1034" s="134">
        <v>45379</v>
      </c>
      <c r="O1034" s="95" t="s">
        <v>452</v>
      </c>
      <c r="P1034" s="131" t="s">
        <v>2539</v>
      </c>
      <c r="Q1034" s="381"/>
      <c r="R1034" s="381"/>
      <c r="S1034" s="381"/>
    </row>
    <row r="1035" spans="1:19" ht="35.15" customHeight="1" x14ac:dyDescent="0.25">
      <c r="A1035" s="389">
        <f>IF(B1035="","",ROW()-ROW($A$3)+'Diário 1º PA'!$P$1)</f>
        <v>1305</v>
      </c>
      <c r="B1035" s="151">
        <v>45379</v>
      </c>
      <c r="C1035" s="390">
        <v>45352</v>
      </c>
      <c r="D1035" s="98" t="s">
        <v>105</v>
      </c>
      <c r="E1035" s="391" t="s">
        <v>347</v>
      </c>
      <c r="F1035" s="174">
        <v>590</v>
      </c>
      <c r="G1035" s="363" t="s">
        <v>2541</v>
      </c>
      <c r="H1035" s="98" t="s">
        <v>121</v>
      </c>
      <c r="I1035" s="95" t="s">
        <v>2542</v>
      </c>
      <c r="J1035" s="131" t="s">
        <v>2543</v>
      </c>
      <c r="K1035" s="131" t="s">
        <v>1540</v>
      </c>
      <c r="L1035" s="132" t="s">
        <v>1081</v>
      </c>
      <c r="M1035" s="131">
        <v>7358</v>
      </c>
      <c r="N1035" s="134">
        <v>45379</v>
      </c>
      <c r="O1035" s="95" t="s">
        <v>452</v>
      </c>
      <c r="P1035" s="131" t="s">
        <v>2543</v>
      </c>
      <c r="Q1035" s="381"/>
      <c r="R1035" s="381"/>
      <c r="S1035" s="381"/>
    </row>
    <row r="1036" spans="1:19" ht="35.15" customHeight="1" x14ac:dyDescent="0.25">
      <c r="A1036" s="389">
        <f>IF(B1036="","",ROW()-ROW($A$3)+'Diário 1º PA'!$P$1)</f>
        <v>1306</v>
      </c>
      <c r="B1036" s="151">
        <v>45379</v>
      </c>
      <c r="C1036" s="390">
        <v>45352</v>
      </c>
      <c r="D1036" s="98" t="s">
        <v>105</v>
      </c>
      <c r="E1036" s="391" t="s">
        <v>190</v>
      </c>
      <c r="F1036" s="174">
        <v>476.56</v>
      </c>
      <c r="G1036" s="363" t="s">
        <v>1712</v>
      </c>
      <c r="H1036" s="98" t="s">
        <v>126</v>
      </c>
      <c r="I1036" s="95" t="s">
        <v>1444</v>
      </c>
      <c r="J1036" s="131" t="s">
        <v>1446</v>
      </c>
      <c r="K1036" s="131" t="s">
        <v>1540</v>
      </c>
      <c r="L1036" s="132" t="s">
        <v>1081</v>
      </c>
      <c r="M1036" s="131" t="s">
        <v>2544</v>
      </c>
      <c r="N1036" s="134">
        <v>45379</v>
      </c>
      <c r="O1036" s="95" t="s">
        <v>452</v>
      </c>
      <c r="P1036" s="131" t="s">
        <v>1446</v>
      </c>
      <c r="Q1036" s="381"/>
      <c r="R1036" s="381"/>
      <c r="S1036" s="381"/>
    </row>
    <row r="1037" spans="1:19" ht="35.15" customHeight="1" x14ac:dyDescent="0.25">
      <c r="A1037" s="389">
        <f>IF(B1037="","",ROW()-ROW($A$3)+'Diário 1º PA'!$P$1)</f>
        <v>1307</v>
      </c>
      <c r="B1037" s="151">
        <v>45379</v>
      </c>
      <c r="C1037" s="390">
        <v>45352</v>
      </c>
      <c r="D1037" s="98" t="s">
        <v>105</v>
      </c>
      <c r="E1037" s="391" t="s">
        <v>190</v>
      </c>
      <c r="F1037" s="174">
        <v>476.56</v>
      </c>
      <c r="G1037" s="363" t="s">
        <v>1712</v>
      </c>
      <c r="H1037" s="98" t="s">
        <v>127</v>
      </c>
      <c r="I1037" s="95" t="s">
        <v>1444</v>
      </c>
      <c r="J1037" s="131" t="s">
        <v>1446</v>
      </c>
      <c r="K1037" s="131" t="s">
        <v>1540</v>
      </c>
      <c r="L1037" s="132" t="s">
        <v>1081</v>
      </c>
      <c r="M1037" s="131" t="s">
        <v>2545</v>
      </c>
      <c r="N1037" s="134">
        <v>45379</v>
      </c>
      <c r="O1037" s="95" t="s">
        <v>452</v>
      </c>
      <c r="P1037" s="131" t="s">
        <v>1446</v>
      </c>
      <c r="Q1037" s="381"/>
      <c r="R1037" s="381"/>
      <c r="S1037" s="381"/>
    </row>
    <row r="1038" spans="1:19" ht="35.15" customHeight="1" x14ac:dyDescent="0.25">
      <c r="A1038" s="389">
        <f>IF(B1038="","",ROW()-ROW($A$3)+'Diário 1º PA'!$P$1)</f>
        <v>1308</v>
      </c>
      <c r="B1038" s="151">
        <v>45379</v>
      </c>
      <c r="C1038" s="390">
        <v>45352</v>
      </c>
      <c r="D1038" s="98" t="s">
        <v>105</v>
      </c>
      <c r="E1038" s="391" t="s">
        <v>190</v>
      </c>
      <c r="F1038" s="174">
        <v>326.77999999999997</v>
      </c>
      <c r="G1038" s="363" t="s">
        <v>1712</v>
      </c>
      <c r="H1038" s="98" t="s">
        <v>125</v>
      </c>
      <c r="I1038" s="95" t="s">
        <v>1444</v>
      </c>
      <c r="J1038" s="131" t="s">
        <v>1446</v>
      </c>
      <c r="K1038" s="131" t="s">
        <v>1540</v>
      </c>
      <c r="L1038" s="132" t="s">
        <v>1081</v>
      </c>
      <c r="M1038" s="131" t="s">
        <v>2546</v>
      </c>
      <c r="N1038" s="134">
        <v>45379</v>
      </c>
      <c r="O1038" s="95" t="s">
        <v>452</v>
      </c>
      <c r="P1038" s="131" t="s">
        <v>1446</v>
      </c>
      <c r="Q1038" s="381"/>
      <c r="R1038" s="381"/>
      <c r="S1038" s="381"/>
    </row>
    <row r="1039" spans="1:19" ht="35.15" customHeight="1" x14ac:dyDescent="0.25">
      <c r="A1039" s="389">
        <f>IF(B1039="","",ROW()-ROW($A$3)+'Diário 1º PA'!$P$1)</f>
        <v>1309</v>
      </c>
      <c r="B1039" s="151">
        <v>45379</v>
      </c>
      <c r="C1039" s="390">
        <v>45352</v>
      </c>
      <c r="D1039" s="98" t="s">
        <v>105</v>
      </c>
      <c r="E1039" s="391" t="s">
        <v>190</v>
      </c>
      <c r="F1039" s="174">
        <v>476.56</v>
      </c>
      <c r="G1039" s="363" t="s">
        <v>1712</v>
      </c>
      <c r="H1039" s="98" t="s">
        <v>129</v>
      </c>
      <c r="I1039" s="95" t="s">
        <v>1444</v>
      </c>
      <c r="J1039" s="131" t="s">
        <v>1446</v>
      </c>
      <c r="K1039" s="131" t="s">
        <v>1540</v>
      </c>
      <c r="L1039" s="132" t="s">
        <v>1081</v>
      </c>
      <c r="M1039" s="131" t="s">
        <v>2547</v>
      </c>
      <c r="N1039" s="134">
        <v>45379</v>
      </c>
      <c r="O1039" s="95" t="s">
        <v>452</v>
      </c>
      <c r="P1039" s="131" t="s">
        <v>1446</v>
      </c>
      <c r="Q1039" s="381"/>
      <c r="R1039" s="381"/>
      <c r="S1039" s="381"/>
    </row>
    <row r="1040" spans="1:19" ht="35.15" customHeight="1" x14ac:dyDescent="0.25">
      <c r="A1040" s="389">
        <f>IF(B1040="","",ROW()-ROW($A$3)+'Diário 1º PA'!$P$1)</f>
        <v>1310</v>
      </c>
      <c r="B1040" s="151">
        <v>45379</v>
      </c>
      <c r="C1040" s="390">
        <v>45352</v>
      </c>
      <c r="D1040" s="98" t="s">
        <v>105</v>
      </c>
      <c r="E1040" s="391" t="s">
        <v>225</v>
      </c>
      <c r="F1040" s="174">
        <v>507.98</v>
      </c>
      <c r="G1040" s="363" t="s">
        <v>1550</v>
      </c>
      <c r="H1040" s="98" t="s">
        <v>126</v>
      </c>
      <c r="I1040" s="95" t="s">
        <v>1450</v>
      </c>
      <c r="J1040" s="131" t="s">
        <v>1091</v>
      </c>
      <c r="K1040" s="131" t="s">
        <v>1540</v>
      </c>
      <c r="L1040" s="132" t="s">
        <v>1081</v>
      </c>
      <c r="M1040" s="131">
        <v>75293019</v>
      </c>
      <c r="N1040" s="134">
        <v>45379</v>
      </c>
      <c r="O1040" s="95" t="s">
        <v>452</v>
      </c>
      <c r="P1040" s="131" t="s">
        <v>1091</v>
      </c>
      <c r="Q1040" s="381"/>
      <c r="R1040" s="381"/>
      <c r="S1040" s="381"/>
    </row>
    <row r="1041" spans="1:19" ht="35.15" customHeight="1" x14ac:dyDescent="0.25">
      <c r="A1041" s="389">
        <f>IF(B1041="","",ROW()-ROW($A$3)+'Diário 1º PA'!$P$1)</f>
        <v>1311</v>
      </c>
      <c r="B1041" s="151">
        <v>45379</v>
      </c>
      <c r="C1041" s="390">
        <v>45352</v>
      </c>
      <c r="D1041" s="98" t="s">
        <v>105</v>
      </c>
      <c r="E1041" s="391" t="s">
        <v>190</v>
      </c>
      <c r="F1041" s="174">
        <v>413.97</v>
      </c>
      <c r="G1041" s="363" t="s">
        <v>1712</v>
      </c>
      <c r="H1041" s="98" t="s">
        <v>122</v>
      </c>
      <c r="I1041" s="95" t="s">
        <v>1444</v>
      </c>
      <c r="J1041" s="131" t="s">
        <v>2548</v>
      </c>
      <c r="K1041" s="131" t="s">
        <v>1540</v>
      </c>
      <c r="L1041" s="132" t="s">
        <v>1081</v>
      </c>
      <c r="M1041" s="131">
        <v>92509</v>
      </c>
      <c r="N1041" s="134">
        <v>45379</v>
      </c>
      <c r="O1041" s="95" t="s">
        <v>452</v>
      </c>
      <c r="P1041" s="131" t="s">
        <v>2548</v>
      </c>
      <c r="Q1041" s="381"/>
      <c r="R1041" s="381"/>
      <c r="S1041" s="381"/>
    </row>
    <row r="1042" spans="1:19" ht="35.15" customHeight="1" x14ac:dyDescent="0.25">
      <c r="A1042" s="389">
        <f>IF(B1042="","",ROW()-ROW($A$3)+'Diário 1º PA'!$P$1)</f>
        <v>1312</v>
      </c>
      <c r="B1042" s="151">
        <v>45379</v>
      </c>
      <c r="C1042" s="390">
        <v>45352</v>
      </c>
      <c r="D1042" s="98" t="s">
        <v>105</v>
      </c>
      <c r="E1042" s="391" t="s">
        <v>190</v>
      </c>
      <c r="F1042" s="174">
        <v>360.61</v>
      </c>
      <c r="G1042" s="363" t="s">
        <v>1712</v>
      </c>
      <c r="H1042" s="98" t="s">
        <v>123</v>
      </c>
      <c r="I1042" s="95" t="s">
        <v>1444</v>
      </c>
      <c r="J1042" s="131" t="s">
        <v>2548</v>
      </c>
      <c r="K1042" s="131" t="s">
        <v>1540</v>
      </c>
      <c r="L1042" s="132" t="s">
        <v>1081</v>
      </c>
      <c r="M1042" s="131">
        <v>92510</v>
      </c>
      <c r="N1042" s="134">
        <v>45379</v>
      </c>
      <c r="O1042" s="95" t="s">
        <v>452</v>
      </c>
      <c r="P1042" s="131" t="s">
        <v>2548</v>
      </c>
      <c r="Q1042" s="381"/>
      <c r="R1042" s="381"/>
      <c r="S1042" s="381"/>
    </row>
    <row r="1043" spans="1:19" ht="35.15" customHeight="1" x14ac:dyDescent="0.25">
      <c r="A1043" s="389">
        <f>IF(B1043="","",ROW()-ROW($A$3)+'Diário 1º PA'!$P$1)</f>
        <v>1313</v>
      </c>
      <c r="B1043" s="151">
        <v>45379</v>
      </c>
      <c r="C1043" s="390">
        <v>45352</v>
      </c>
      <c r="D1043" s="98" t="s">
        <v>105</v>
      </c>
      <c r="E1043" s="391" t="s">
        <v>190</v>
      </c>
      <c r="F1043" s="174">
        <v>286.58</v>
      </c>
      <c r="G1043" s="363" t="s">
        <v>1712</v>
      </c>
      <c r="H1043" s="98" t="s">
        <v>124</v>
      </c>
      <c r="I1043" s="95" t="s">
        <v>1444</v>
      </c>
      <c r="J1043" s="131" t="s">
        <v>2548</v>
      </c>
      <c r="K1043" s="131" t="s">
        <v>1540</v>
      </c>
      <c r="L1043" s="132" t="s">
        <v>1081</v>
      </c>
      <c r="M1043" s="131">
        <v>92986</v>
      </c>
      <c r="N1043" s="134">
        <v>45379</v>
      </c>
      <c r="O1043" s="95" t="s">
        <v>452</v>
      </c>
      <c r="P1043" s="131" t="s">
        <v>2548</v>
      </c>
      <c r="Q1043" s="381"/>
      <c r="R1043" s="381"/>
      <c r="S1043" s="381"/>
    </row>
    <row r="1044" spans="1:19" ht="35.15" customHeight="1" x14ac:dyDescent="0.25">
      <c r="A1044" s="389">
        <f>IF(B1044="","",ROW()-ROW($A$3)+'Diário 1º PA'!$P$1)</f>
        <v>1314</v>
      </c>
      <c r="B1044" s="151">
        <v>45379</v>
      </c>
      <c r="C1044" s="390">
        <v>45352</v>
      </c>
      <c r="D1044" s="98" t="s">
        <v>105</v>
      </c>
      <c r="E1044" s="391" t="s">
        <v>223</v>
      </c>
      <c r="F1044" s="174">
        <v>1720.71</v>
      </c>
      <c r="G1044" s="363" t="s">
        <v>2098</v>
      </c>
      <c r="H1044" s="98" t="s">
        <v>135</v>
      </c>
      <c r="I1044" s="95" t="s">
        <v>2072</v>
      </c>
      <c r="J1044" s="131" t="s">
        <v>2073</v>
      </c>
      <c r="K1044" s="131" t="s">
        <v>1540</v>
      </c>
      <c r="L1044" s="132" t="s">
        <v>1081</v>
      </c>
      <c r="M1044" s="135">
        <v>7126</v>
      </c>
      <c r="N1044" s="134">
        <v>45397</v>
      </c>
      <c r="O1044" s="95" t="s">
        <v>452</v>
      </c>
      <c r="P1044" s="131" t="s">
        <v>2073</v>
      </c>
      <c r="Q1044" s="381"/>
      <c r="R1044" s="381"/>
      <c r="S1044" s="381"/>
    </row>
    <row r="1045" spans="1:19" ht="35.15" customHeight="1" x14ac:dyDescent="0.25">
      <c r="A1045" s="389">
        <f>IF(B1045="","",ROW()-ROW($A$3)+'Diário 1º PA'!$P$1)</f>
        <v>1315</v>
      </c>
      <c r="B1045" s="151">
        <v>45379</v>
      </c>
      <c r="C1045" s="390">
        <v>45323</v>
      </c>
      <c r="D1045" s="98" t="s">
        <v>105</v>
      </c>
      <c r="E1045" s="391" t="s">
        <v>229</v>
      </c>
      <c r="F1045" s="174">
        <v>506.08</v>
      </c>
      <c r="G1045" s="363" t="s">
        <v>2004</v>
      </c>
      <c r="H1045" s="98" t="s">
        <v>120</v>
      </c>
      <c r="I1045" s="95" t="s">
        <v>1547</v>
      </c>
      <c r="J1045" s="131" t="s">
        <v>1548</v>
      </c>
      <c r="K1045" s="131" t="s">
        <v>1540</v>
      </c>
      <c r="L1045" s="132" t="s">
        <v>1081</v>
      </c>
      <c r="M1045" s="131" t="s">
        <v>2549</v>
      </c>
      <c r="N1045" s="134">
        <v>45383</v>
      </c>
      <c r="O1045" s="95" t="s">
        <v>452</v>
      </c>
      <c r="P1045" s="131" t="s">
        <v>1548</v>
      </c>
      <c r="Q1045" s="381"/>
      <c r="R1045" s="381"/>
      <c r="S1045" s="381"/>
    </row>
    <row r="1046" spans="1:19" ht="35.15" customHeight="1" x14ac:dyDescent="0.25">
      <c r="A1046" s="389">
        <f>IF(B1046="","",ROW()-ROW($A$3)+'Diário 1º PA'!$P$1)</f>
        <v>1316</v>
      </c>
      <c r="B1046" s="151">
        <v>45379</v>
      </c>
      <c r="C1046" s="390">
        <v>45352</v>
      </c>
      <c r="D1046" s="98" t="s">
        <v>105</v>
      </c>
      <c r="E1046" s="391" t="s">
        <v>345</v>
      </c>
      <c r="F1046" s="174">
        <v>540</v>
      </c>
      <c r="G1046" s="363" t="s">
        <v>2550</v>
      </c>
      <c r="H1046" s="98" t="s">
        <v>124</v>
      </c>
      <c r="I1046" s="95" t="s">
        <v>2551</v>
      </c>
      <c r="J1046" s="131" t="s">
        <v>2552</v>
      </c>
      <c r="K1046" s="131" t="s">
        <v>1114</v>
      </c>
      <c r="L1046" s="132" t="s">
        <v>1534</v>
      </c>
      <c r="M1046" s="131">
        <v>20329</v>
      </c>
      <c r="N1046" s="134">
        <v>45379</v>
      </c>
      <c r="O1046" s="95" t="s">
        <v>452</v>
      </c>
      <c r="P1046" s="131" t="s">
        <v>2552</v>
      </c>
      <c r="Q1046" s="381"/>
      <c r="R1046" s="381"/>
      <c r="S1046" s="381"/>
    </row>
    <row r="1047" spans="1:19" ht="35.15" customHeight="1" x14ac:dyDescent="0.25">
      <c r="A1047" s="389">
        <f>IF(B1047="","",ROW()-ROW($A$3)+'Diário 1º PA'!$P$1)</f>
        <v>1317</v>
      </c>
      <c r="B1047" s="151">
        <v>45379</v>
      </c>
      <c r="C1047" s="390">
        <v>45352</v>
      </c>
      <c r="D1047" s="98" t="s">
        <v>105</v>
      </c>
      <c r="E1047" s="391" t="s">
        <v>223</v>
      </c>
      <c r="F1047" s="174">
        <v>178.55</v>
      </c>
      <c r="G1047" s="363" t="s">
        <v>2098</v>
      </c>
      <c r="H1047" s="98" t="s">
        <v>118</v>
      </c>
      <c r="I1047" s="95" t="s">
        <v>1859</v>
      </c>
      <c r="J1047" s="131" t="s">
        <v>2553</v>
      </c>
      <c r="K1047" s="131" t="s">
        <v>1540</v>
      </c>
      <c r="L1047" s="132" t="s">
        <v>1439</v>
      </c>
      <c r="M1047" s="131">
        <v>2940151</v>
      </c>
      <c r="N1047" s="134">
        <v>45380</v>
      </c>
      <c r="O1047" s="95" t="s">
        <v>452</v>
      </c>
      <c r="P1047" s="131" t="s">
        <v>2553</v>
      </c>
      <c r="Q1047" s="381"/>
      <c r="R1047" s="381"/>
      <c r="S1047" s="381"/>
    </row>
    <row r="1048" spans="1:19" ht="35.15" customHeight="1" x14ac:dyDescent="0.25">
      <c r="A1048" s="389">
        <f>IF(B1048="","",ROW()-ROW($A$3)+'Diário 1º PA'!$P$1)</f>
        <v>1318</v>
      </c>
      <c r="B1048" s="151">
        <v>45379</v>
      </c>
      <c r="C1048" s="390">
        <v>45352</v>
      </c>
      <c r="D1048" s="98" t="s">
        <v>105</v>
      </c>
      <c r="E1048" s="391" t="s">
        <v>223</v>
      </c>
      <c r="F1048" s="174">
        <v>165.82</v>
      </c>
      <c r="G1048" s="95" t="s">
        <v>2098</v>
      </c>
      <c r="H1048" s="98" t="s">
        <v>118</v>
      </c>
      <c r="I1048" s="95" t="s">
        <v>1859</v>
      </c>
      <c r="J1048" s="131" t="s">
        <v>2553</v>
      </c>
      <c r="K1048" s="131" t="s">
        <v>1540</v>
      </c>
      <c r="L1048" s="132" t="s">
        <v>1439</v>
      </c>
      <c r="M1048" s="131">
        <v>2939754</v>
      </c>
      <c r="N1048" s="134">
        <v>45380</v>
      </c>
      <c r="O1048" s="95" t="s">
        <v>452</v>
      </c>
      <c r="P1048" s="131" t="s">
        <v>2553</v>
      </c>
      <c r="Q1048" s="381"/>
      <c r="R1048" s="381"/>
      <c r="S1048" s="381"/>
    </row>
    <row r="1049" spans="1:19" ht="35.15" customHeight="1" x14ac:dyDescent="0.25">
      <c r="A1049" s="389">
        <f>IF(B1049="","",ROW()-ROW($A$3)+'Diário 1º PA'!$P$1)</f>
        <v>1319</v>
      </c>
      <c r="B1049" s="151">
        <v>45379</v>
      </c>
      <c r="C1049" s="390">
        <v>45352</v>
      </c>
      <c r="D1049" s="98" t="s">
        <v>105</v>
      </c>
      <c r="E1049" s="391" t="s">
        <v>283</v>
      </c>
      <c r="F1049" s="174">
        <v>2</v>
      </c>
      <c r="G1049" s="363" t="s">
        <v>2554</v>
      </c>
      <c r="H1049" s="98" t="s">
        <v>118</v>
      </c>
      <c r="I1049" s="95" t="s">
        <v>117</v>
      </c>
      <c r="J1049" s="131" t="s">
        <v>79</v>
      </c>
      <c r="K1049" s="131" t="s">
        <v>1558</v>
      </c>
      <c r="L1049" s="132" t="s">
        <v>117</v>
      </c>
      <c r="M1049" s="131" t="s">
        <v>117</v>
      </c>
      <c r="N1049" s="134" t="s">
        <v>117</v>
      </c>
      <c r="O1049" s="95" t="s">
        <v>452</v>
      </c>
      <c r="P1049" s="131" t="s">
        <v>79</v>
      </c>
      <c r="Q1049" s="381"/>
      <c r="R1049" s="381"/>
      <c r="S1049" s="381"/>
    </row>
    <row r="1050" spans="1:19" ht="35.15" customHeight="1" x14ac:dyDescent="0.25">
      <c r="A1050" s="394">
        <f>IF(B1050="","",ROW()-ROW($A$3)+'Diário 1º PA'!$P$1)</f>
        <v>1320</v>
      </c>
      <c r="B1050" s="154">
        <v>45383</v>
      </c>
      <c r="C1050" s="393">
        <v>45352</v>
      </c>
      <c r="D1050" s="98" t="s">
        <v>105</v>
      </c>
      <c r="E1050" s="391" t="s">
        <v>337</v>
      </c>
      <c r="F1050" s="174">
        <v>-121.42</v>
      </c>
      <c r="G1050" s="95" t="s">
        <v>1890</v>
      </c>
      <c r="H1050" s="95" t="s">
        <v>123</v>
      </c>
      <c r="I1050" s="95" t="s">
        <v>117</v>
      </c>
      <c r="J1050" s="132" t="s">
        <v>79</v>
      </c>
      <c r="K1050" s="132" t="s">
        <v>117</v>
      </c>
      <c r="L1050" s="132" t="s">
        <v>117</v>
      </c>
      <c r="M1050" s="132" t="s">
        <v>117</v>
      </c>
      <c r="N1050" s="137" t="s">
        <v>117</v>
      </c>
      <c r="O1050" s="95" t="s">
        <v>452</v>
      </c>
      <c r="P1050" s="132" t="s">
        <v>79</v>
      </c>
      <c r="Q1050" s="387"/>
      <c r="R1050" s="387"/>
      <c r="S1050" s="387"/>
    </row>
    <row r="1051" spans="1:19" ht="35.15" customHeight="1" x14ac:dyDescent="0.25">
      <c r="A1051" s="389">
        <f>IF(B1051="","",ROW()-ROW($A$3)+'Diário 1º PA'!$P$1)</f>
        <v>1321</v>
      </c>
      <c r="B1051" s="151">
        <v>45383</v>
      </c>
      <c r="C1051" s="390">
        <v>45352</v>
      </c>
      <c r="D1051" s="98" t="s">
        <v>105</v>
      </c>
      <c r="E1051" s="391" t="s">
        <v>219</v>
      </c>
      <c r="F1051" s="174">
        <v>7084.6</v>
      </c>
      <c r="G1051" s="98" t="s">
        <v>1596</v>
      </c>
      <c r="H1051" s="98" t="s">
        <v>124</v>
      </c>
      <c r="I1051" s="95" t="s">
        <v>1562</v>
      </c>
      <c r="J1051" s="131" t="s">
        <v>1563</v>
      </c>
      <c r="K1051" s="131" t="s">
        <v>1072</v>
      </c>
      <c r="L1051" s="132" t="s">
        <v>117</v>
      </c>
      <c r="M1051" s="131" t="s">
        <v>117</v>
      </c>
      <c r="N1051" s="134" t="s">
        <v>117</v>
      </c>
      <c r="O1051" s="95" t="s">
        <v>452</v>
      </c>
      <c r="P1051" s="131" t="s">
        <v>1563</v>
      </c>
      <c r="Q1051" s="381"/>
      <c r="R1051" s="381"/>
      <c r="S1051" s="381"/>
    </row>
    <row r="1052" spans="1:19" ht="35.15" customHeight="1" x14ac:dyDescent="0.25">
      <c r="A1052" s="389">
        <f>IF(B1052="","",ROW()-ROW($A$3)+'Diário 1º PA'!$P$1)</f>
        <v>1322</v>
      </c>
      <c r="B1052" s="151">
        <v>45383</v>
      </c>
      <c r="C1052" s="390">
        <v>45352</v>
      </c>
      <c r="D1052" s="98" t="s">
        <v>105</v>
      </c>
      <c r="E1052" s="391" t="s">
        <v>219</v>
      </c>
      <c r="F1052" s="174">
        <v>3700.13</v>
      </c>
      <c r="G1052" s="363" t="s">
        <v>1596</v>
      </c>
      <c r="H1052" s="98" t="s">
        <v>122</v>
      </c>
      <c r="I1052" s="95" t="s">
        <v>1564</v>
      </c>
      <c r="J1052" s="131" t="s">
        <v>1565</v>
      </c>
      <c r="K1052" s="131" t="s">
        <v>1072</v>
      </c>
      <c r="L1052" s="132" t="s">
        <v>117</v>
      </c>
      <c r="M1052" s="131" t="s">
        <v>117</v>
      </c>
      <c r="N1052" s="134" t="s">
        <v>117</v>
      </c>
      <c r="O1052" s="95" t="s">
        <v>452</v>
      </c>
      <c r="P1052" s="131" t="s">
        <v>1566</v>
      </c>
      <c r="Q1052" s="381"/>
      <c r="R1052" s="381"/>
      <c r="S1052" s="381"/>
    </row>
    <row r="1053" spans="1:19" ht="35.15" customHeight="1" x14ac:dyDescent="0.25">
      <c r="A1053" s="389">
        <f>IF(B1053="","",ROW()-ROW($A$3)+'Diário 1º PA'!$P$1)</f>
        <v>1323</v>
      </c>
      <c r="B1053" s="151">
        <v>45383</v>
      </c>
      <c r="C1053" s="390">
        <v>45383</v>
      </c>
      <c r="D1053" s="95" t="s">
        <v>105</v>
      </c>
      <c r="E1053" s="391" t="s">
        <v>339</v>
      </c>
      <c r="F1053" s="174">
        <v>80</v>
      </c>
      <c r="G1053" s="98" t="s">
        <v>2504</v>
      </c>
      <c r="H1053" s="98" t="s">
        <v>134</v>
      </c>
      <c r="I1053" s="95" t="s">
        <v>2464</v>
      </c>
      <c r="J1053" s="132" t="s">
        <v>1565</v>
      </c>
      <c r="K1053" s="131" t="s">
        <v>1072</v>
      </c>
      <c r="L1053" s="132" t="s">
        <v>1839</v>
      </c>
      <c r="M1053" s="131" t="s">
        <v>117</v>
      </c>
      <c r="N1053" s="134">
        <v>45377</v>
      </c>
      <c r="O1053" s="95" t="s">
        <v>452</v>
      </c>
      <c r="P1053" s="131" t="s">
        <v>2465</v>
      </c>
      <c r="Q1053" s="381"/>
      <c r="R1053" s="381"/>
      <c r="S1053" s="381"/>
    </row>
    <row r="1054" spans="1:19" ht="35.15" customHeight="1" x14ac:dyDescent="0.25">
      <c r="A1054" s="389">
        <f>IF(B1054="","",ROW()-ROW($A$3)+'Diário 1º PA'!$P$1)</f>
        <v>1324</v>
      </c>
      <c r="B1054" s="151">
        <v>45383</v>
      </c>
      <c r="C1054" s="390">
        <v>45352</v>
      </c>
      <c r="D1054" s="98" t="s">
        <v>105</v>
      </c>
      <c r="E1054" s="391" t="s">
        <v>219</v>
      </c>
      <c r="F1054" s="174">
        <v>3715.78</v>
      </c>
      <c r="G1054" s="363" t="s">
        <v>1596</v>
      </c>
      <c r="H1054" s="98" t="s">
        <v>123</v>
      </c>
      <c r="I1054" s="95" t="s">
        <v>1567</v>
      </c>
      <c r="J1054" s="131" t="s">
        <v>1565</v>
      </c>
      <c r="K1054" s="131" t="s">
        <v>1072</v>
      </c>
      <c r="L1054" s="132" t="s">
        <v>117</v>
      </c>
      <c r="M1054" s="131" t="s">
        <v>117</v>
      </c>
      <c r="N1054" s="134" t="s">
        <v>117</v>
      </c>
      <c r="O1054" s="95" t="s">
        <v>452</v>
      </c>
      <c r="P1054" s="131" t="s">
        <v>1568</v>
      </c>
      <c r="Q1054" s="381"/>
      <c r="R1054" s="381"/>
      <c r="S1054" s="381"/>
    </row>
    <row r="1055" spans="1:19" ht="35.15" customHeight="1" x14ac:dyDescent="0.25">
      <c r="A1055" s="389">
        <f>IF(B1055="","",ROW()-ROW($A$3)+'Diário 1º PA'!$P$1)</f>
        <v>1325</v>
      </c>
      <c r="B1055" s="151">
        <v>45383</v>
      </c>
      <c r="C1055" s="390">
        <v>45352</v>
      </c>
      <c r="D1055" s="95" t="s">
        <v>105</v>
      </c>
      <c r="E1055" s="391" t="s">
        <v>341</v>
      </c>
      <c r="F1055" s="174">
        <v>2400</v>
      </c>
      <c r="G1055" s="95" t="s">
        <v>2555</v>
      </c>
      <c r="H1055" s="95" t="s">
        <v>117</v>
      </c>
      <c r="I1055" s="95" t="s">
        <v>1504</v>
      </c>
      <c r="J1055" s="132" t="s">
        <v>1505</v>
      </c>
      <c r="K1055" s="131" t="s">
        <v>1072</v>
      </c>
      <c r="L1055" s="132" t="s">
        <v>1534</v>
      </c>
      <c r="M1055" s="131">
        <v>7</v>
      </c>
      <c r="N1055" s="134">
        <v>45379</v>
      </c>
      <c r="O1055" s="95" t="s">
        <v>452</v>
      </c>
      <c r="P1055" s="131" t="s">
        <v>1505</v>
      </c>
      <c r="Q1055" s="381"/>
      <c r="R1055" s="381"/>
      <c r="S1055" s="381"/>
    </row>
    <row r="1056" spans="1:19" ht="35.15" customHeight="1" x14ac:dyDescent="0.25">
      <c r="A1056" s="389">
        <f>IF(B1056="","",ROW()-ROW($A$3)+'Diário 1º PA'!$P$1)</f>
        <v>1326</v>
      </c>
      <c r="B1056" s="151">
        <v>45383</v>
      </c>
      <c r="C1056" s="390">
        <v>45352</v>
      </c>
      <c r="D1056" s="95" t="s">
        <v>105</v>
      </c>
      <c r="E1056" s="391" t="s">
        <v>219</v>
      </c>
      <c r="F1056" s="174">
        <v>1920</v>
      </c>
      <c r="G1056" s="95" t="s">
        <v>1596</v>
      </c>
      <c r="H1056" s="95" t="s">
        <v>118</v>
      </c>
      <c r="I1056" s="95" t="s">
        <v>2085</v>
      </c>
      <c r="J1056" s="132" t="s">
        <v>1565</v>
      </c>
      <c r="K1056" s="131" t="s">
        <v>1072</v>
      </c>
      <c r="L1056" s="132" t="s">
        <v>117</v>
      </c>
      <c r="M1056" s="131" t="s">
        <v>117</v>
      </c>
      <c r="N1056" s="134" t="s">
        <v>117</v>
      </c>
      <c r="O1056" s="95" t="s">
        <v>452</v>
      </c>
      <c r="P1056" s="131" t="s">
        <v>2086</v>
      </c>
      <c r="Q1056" s="381"/>
      <c r="R1056" s="381"/>
      <c r="S1056" s="381"/>
    </row>
    <row r="1057" spans="1:19" ht="35.15" customHeight="1" x14ac:dyDescent="0.25">
      <c r="A1057" s="389">
        <f>IF(B1057="","",ROW()-ROW($A$3)+'Diário 1º PA'!$P$1)</f>
        <v>1327</v>
      </c>
      <c r="B1057" s="151">
        <v>45383</v>
      </c>
      <c r="C1057" s="390">
        <v>45352</v>
      </c>
      <c r="D1057" s="95" t="s">
        <v>105</v>
      </c>
      <c r="E1057" s="391" t="s">
        <v>219</v>
      </c>
      <c r="F1057" s="174">
        <v>1920</v>
      </c>
      <c r="G1057" s="363" t="s">
        <v>1596</v>
      </c>
      <c r="H1057" s="98" t="s">
        <v>118</v>
      </c>
      <c r="I1057" s="95" t="s">
        <v>2085</v>
      </c>
      <c r="J1057" s="131" t="s">
        <v>1565</v>
      </c>
      <c r="K1057" s="131" t="s">
        <v>1072</v>
      </c>
      <c r="L1057" s="132" t="s">
        <v>117</v>
      </c>
      <c r="M1057" s="131" t="s">
        <v>117</v>
      </c>
      <c r="N1057" s="134" t="s">
        <v>117</v>
      </c>
      <c r="O1057" s="95" t="s">
        <v>452</v>
      </c>
      <c r="P1057" s="131" t="s">
        <v>2086</v>
      </c>
      <c r="Q1057" s="381"/>
      <c r="R1057" s="381"/>
      <c r="S1057" s="381"/>
    </row>
    <row r="1058" spans="1:19" ht="35.15" customHeight="1" x14ac:dyDescent="0.25">
      <c r="A1058" s="389">
        <f>IF(B1058="","",ROW()-ROW($A$3)+'Diário 1º PA'!$P$1)</f>
        <v>1328</v>
      </c>
      <c r="B1058" s="151">
        <v>45383</v>
      </c>
      <c r="C1058" s="390">
        <v>45383</v>
      </c>
      <c r="D1058" s="98" t="s">
        <v>94</v>
      </c>
      <c r="E1058" s="391" t="s">
        <v>188</v>
      </c>
      <c r="F1058" s="174">
        <v>5909.15</v>
      </c>
      <c r="G1058" s="363" t="s">
        <v>2556</v>
      </c>
      <c r="H1058" s="98" t="s">
        <v>117</v>
      </c>
      <c r="I1058" s="95" t="s">
        <v>117</v>
      </c>
      <c r="J1058" s="131" t="s">
        <v>79</v>
      </c>
      <c r="K1058" s="131" t="s">
        <v>1574</v>
      </c>
      <c r="L1058" s="132" t="s">
        <v>117</v>
      </c>
      <c r="M1058" s="131" t="s">
        <v>117</v>
      </c>
      <c r="N1058" s="134" t="s">
        <v>117</v>
      </c>
      <c r="O1058" s="95" t="s">
        <v>452</v>
      </c>
      <c r="P1058" s="131" t="s">
        <v>79</v>
      </c>
      <c r="Q1058" s="381"/>
      <c r="R1058" s="381"/>
      <c r="S1058" s="381"/>
    </row>
    <row r="1059" spans="1:19" ht="35.15" customHeight="1" x14ac:dyDescent="0.25">
      <c r="A1059" s="389">
        <f>IF(B1059="","",ROW()-ROW($A$3)+'Diário 1º PA'!$P$1)</f>
        <v>1329</v>
      </c>
      <c r="B1059" s="151">
        <v>45383</v>
      </c>
      <c r="C1059" s="390">
        <v>45383</v>
      </c>
      <c r="D1059" s="98" t="s">
        <v>105</v>
      </c>
      <c r="E1059" s="391" t="s">
        <v>339</v>
      </c>
      <c r="F1059" s="174">
        <v>1176</v>
      </c>
      <c r="G1059" s="98" t="s">
        <v>2557</v>
      </c>
      <c r="H1059" s="98" t="s">
        <v>118</v>
      </c>
      <c r="I1059" s="95" t="s">
        <v>2558</v>
      </c>
      <c r="J1059" s="131" t="s">
        <v>1283</v>
      </c>
      <c r="K1059" s="131" t="s">
        <v>1540</v>
      </c>
      <c r="L1059" s="132" t="s">
        <v>1081</v>
      </c>
      <c r="M1059" s="131">
        <v>1070</v>
      </c>
      <c r="N1059" s="134">
        <v>45380</v>
      </c>
      <c r="O1059" s="95" t="s">
        <v>452</v>
      </c>
      <c r="P1059" s="131" t="s">
        <v>1283</v>
      </c>
      <c r="Q1059" s="381"/>
      <c r="R1059" s="381"/>
      <c r="S1059" s="381"/>
    </row>
    <row r="1060" spans="1:19" ht="35.15" customHeight="1" x14ac:dyDescent="0.25">
      <c r="A1060" s="389">
        <f>IF(B1060="","",ROW()-ROW($A$3)+'Diário 1º PA'!$P$1)</f>
        <v>1330</v>
      </c>
      <c r="B1060" s="151">
        <v>45383</v>
      </c>
      <c r="C1060" s="390">
        <v>45352</v>
      </c>
      <c r="D1060" s="98" t="s">
        <v>105</v>
      </c>
      <c r="E1060" s="391" t="s">
        <v>219</v>
      </c>
      <c r="F1060" s="174">
        <v>9349.0300000000007</v>
      </c>
      <c r="G1060" s="363" t="s">
        <v>1596</v>
      </c>
      <c r="H1060" s="98" t="s">
        <v>134</v>
      </c>
      <c r="I1060" s="95" t="s">
        <v>1475</v>
      </c>
      <c r="J1060" s="131" t="s">
        <v>1477</v>
      </c>
      <c r="K1060" s="131" t="s">
        <v>1540</v>
      </c>
      <c r="L1060" s="132" t="s">
        <v>1081</v>
      </c>
      <c r="M1060" s="131" t="s">
        <v>2559</v>
      </c>
      <c r="N1060" s="134">
        <v>45381</v>
      </c>
      <c r="O1060" s="95" t="s">
        <v>452</v>
      </c>
      <c r="P1060" s="131" t="s">
        <v>1477</v>
      </c>
      <c r="Q1060" s="381"/>
      <c r="R1060" s="381"/>
      <c r="S1060" s="381"/>
    </row>
    <row r="1061" spans="1:19" ht="35.15" customHeight="1" x14ac:dyDescent="0.25">
      <c r="A1061" s="389">
        <f>IF(B1061="","",ROW()-ROW($A$3)+'Diário 1º PA'!$P$1)</f>
        <v>1331</v>
      </c>
      <c r="B1061" s="151">
        <v>45383</v>
      </c>
      <c r="C1061" s="390">
        <v>45352</v>
      </c>
      <c r="D1061" s="98" t="s">
        <v>105</v>
      </c>
      <c r="E1061" s="391" t="s">
        <v>265</v>
      </c>
      <c r="F1061" s="174">
        <v>250</v>
      </c>
      <c r="G1061" s="363" t="s">
        <v>1811</v>
      </c>
      <c r="H1061" s="98" t="s">
        <v>124</v>
      </c>
      <c r="I1061" s="95" t="s">
        <v>1516</v>
      </c>
      <c r="J1061" s="131" t="s">
        <v>2147</v>
      </c>
      <c r="K1061" s="131" t="s">
        <v>1540</v>
      </c>
      <c r="L1061" s="132" t="s">
        <v>1081</v>
      </c>
      <c r="M1061" s="131">
        <v>24300</v>
      </c>
      <c r="N1061" s="134">
        <v>45381</v>
      </c>
      <c r="O1061" s="95" t="s">
        <v>452</v>
      </c>
      <c r="P1061" s="131" t="s">
        <v>2147</v>
      </c>
      <c r="Q1061" s="381"/>
      <c r="R1061" s="381"/>
      <c r="S1061" s="381"/>
    </row>
    <row r="1062" spans="1:19" ht="35.15" customHeight="1" x14ac:dyDescent="0.25">
      <c r="A1062" s="389">
        <f>IF(B1062="","",ROW()-ROW($A$3)+'Diário 1º PA'!$P$1)</f>
        <v>1332</v>
      </c>
      <c r="B1062" s="151">
        <v>45383</v>
      </c>
      <c r="C1062" s="390">
        <v>45383</v>
      </c>
      <c r="D1062" s="98" t="s">
        <v>105</v>
      </c>
      <c r="E1062" s="391" t="s">
        <v>359</v>
      </c>
      <c r="F1062" s="174">
        <v>28.08</v>
      </c>
      <c r="G1062" s="363" t="s">
        <v>1999</v>
      </c>
      <c r="H1062" s="98" t="s">
        <v>122</v>
      </c>
      <c r="I1062" s="95" t="s">
        <v>1768</v>
      </c>
      <c r="J1062" s="131" t="s">
        <v>2000</v>
      </c>
      <c r="K1062" s="131" t="s">
        <v>1540</v>
      </c>
      <c r="L1062" s="132" t="s">
        <v>1081</v>
      </c>
      <c r="M1062" s="131">
        <v>80819698</v>
      </c>
      <c r="N1062" s="134">
        <v>45381</v>
      </c>
      <c r="O1062" s="95" t="s">
        <v>452</v>
      </c>
      <c r="P1062" s="131" t="s">
        <v>2000</v>
      </c>
      <c r="Q1062" s="381"/>
      <c r="R1062" s="381"/>
      <c r="S1062" s="381"/>
    </row>
    <row r="1063" spans="1:19" ht="35.15" customHeight="1" x14ac:dyDescent="0.25">
      <c r="A1063" s="389">
        <f>IF(B1063="","",ROW()-ROW($A$3)+'Diário 1º PA'!$P$1)</f>
        <v>1333</v>
      </c>
      <c r="B1063" s="151">
        <v>45383</v>
      </c>
      <c r="C1063" s="390">
        <v>45352</v>
      </c>
      <c r="D1063" s="98" t="s">
        <v>105</v>
      </c>
      <c r="E1063" s="391" t="s">
        <v>265</v>
      </c>
      <c r="F1063" s="174">
        <v>250</v>
      </c>
      <c r="G1063" s="363" t="s">
        <v>1811</v>
      </c>
      <c r="H1063" s="98" t="s">
        <v>123</v>
      </c>
      <c r="I1063" s="95" t="s">
        <v>1812</v>
      </c>
      <c r="J1063" s="131" t="s">
        <v>1517</v>
      </c>
      <c r="K1063" s="131" t="s">
        <v>1540</v>
      </c>
      <c r="L1063" s="132" t="s">
        <v>1081</v>
      </c>
      <c r="M1063" s="131">
        <v>8151</v>
      </c>
      <c r="N1063" s="134">
        <v>45382</v>
      </c>
      <c r="O1063" s="95" t="s">
        <v>452</v>
      </c>
      <c r="P1063" s="131" t="s">
        <v>1517</v>
      </c>
      <c r="Q1063" s="381"/>
      <c r="R1063" s="381"/>
      <c r="S1063" s="381"/>
    </row>
    <row r="1064" spans="1:19" ht="35.15" customHeight="1" x14ac:dyDescent="0.25">
      <c r="A1064" s="389">
        <f>IF(B1064="","",ROW()-ROW($A$3)+'Diário 1º PA'!$P$1)</f>
        <v>1334</v>
      </c>
      <c r="B1064" s="151">
        <v>45383</v>
      </c>
      <c r="C1064" s="390">
        <v>45352</v>
      </c>
      <c r="D1064" s="98" t="s">
        <v>105</v>
      </c>
      <c r="E1064" s="391" t="s">
        <v>325</v>
      </c>
      <c r="F1064" s="174">
        <v>644.33000000000004</v>
      </c>
      <c r="G1064" s="98" t="s">
        <v>2560</v>
      </c>
      <c r="H1064" s="98" t="s">
        <v>124</v>
      </c>
      <c r="I1064" s="95" t="s">
        <v>2357</v>
      </c>
      <c r="J1064" s="131" t="s">
        <v>1514</v>
      </c>
      <c r="K1064" s="131" t="s">
        <v>1540</v>
      </c>
      <c r="L1064" s="132" t="s">
        <v>1081</v>
      </c>
      <c r="M1064" s="131" t="s">
        <v>2561</v>
      </c>
      <c r="N1064" s="134">
        <v>45382</v>
      </c>
      <c r="O1064" s="95" t="s">
        <v>452</v>
      </c>
      <c r="P1064" s="131" t="s">
        <v>1514</v>
      </c>
      <c r="Q1064" s="381"/>
      <c r="R1064" s="381"/>
      <c r="S1064" s="381"/>
    </row>
    <row r="1065" spans="1:19" ht="35.15" customHeight="1" x14ac:dyDescent="0.25">
      <c r="A1065" s="389">
        <f>IF(B1065="","",ROW()-ROW($A$3)+'Diário 1º PA'!$P$1)</f>
        <v>1335</v>
      </c>
      <c r="B1065" s="151">
        <v>45383</v>
      </c>
      <c r="C1065" s="390">
        <v>45352</v>
      </c>
      <c r="D1065" s="98" t="s">
        <v>105</v>
      </c>
      <c r="E1065" s="391" t="s">
        <v>219</v>
      </c>
      <c r="F1065" s="174">
        <v>7954.16</v>
      </c>
      <c r="G1065" s="98" t="s">
        <v>1596</v>
      </c>
      <c r="H1065" s="98" t="s">
        <v>127</v>
      </c>
      <c r="I1065" s="95" t="s">
        <v>2562</v>
      </c>
      <c r="J1065" s="131" t="s">
        <v>1480</v>
      </c>
      <c r="K1065" s="131" t="s">
        <v>1540</v>
      </c>
      <c r="L1065" s="132" t="s">
        <v>1081</v>
      </c>
      <c r="M1065" s="131">
        <v>54902</v>
      </c>
      <c r="N1065" s="134">
        <v>45381</v>
      </c>
      <c r="O1065" s="95" t="s">
        <v>452</v>
      </c>
      <c r="P1065" s="131" t="s">
        <v>1480</v>
      </c>
      <c r="Q1065" s="381"/>
      <c r="R1065" s="381"/>
      <c r="S1065" s="381"/>
    </row>
    <row r="1066" spans="1:19" ht="35.15" customHeight="1" x14ac:dyDescent="0.25">
      <c r="A1066" s="389">
        <f>IF(B1066="","",ROW()-ROW($A$3)+'Diário 1º PA'!$P$1)</f>
        <v>1336</v>
      </c>
      <c r="B1066" s="151">
        <v>45383</v>
      </c>
      <c r="C1066" s="390">
        <v>45352</v>
      </c>
      <c r="D1066" s="98" t="s">
        <v>105</v>
      </c>
      <c r="E1066" s="391" t="s">
        <v>219</v>
      </c>
      <c r="F1066" s="174">
        <v>4805.75</v>
      </c>
      <c r="G1066" s="98" t="s">
        <v>1596</v>
      </c>
      <c r="H1066" s="98" t="s">
        <v>136</v>
      </c>
      <c r="I1066" s="95" t="s">
        <v>1599</v>
      </c>
      <c r="J1066" s="131" t="s">
        <v>1565</v>
      </c>
      <c r="K1066" s="131" t="s">
        <v>1114</v>
      </c>
      <c r="L1066" s="132" t="s">
        <v>117</v>
      </c>
      <c r="M1066" s="131" t="s">
        <v>117</v>
      </c>
      <c r="N1066" s="134" t="s">
        <v>117</v>
      </c>
      <c r="O1066" s="95" t="s">
        <v>452</v>
      </c>
      <c r="P1066" s="131" t="s">
        <v>1600</v>
      </c>
      <c r="Q1066" s="381"/>
      <c r="R1066" s="381"/>
      <c r="S1066" s="381"/>
    </row>
    <row r="1067" spans="1:19" ht="35.15" customHeight="1" x14ac:dyDescent="0.25">
      <c r="A1067" s="389">
        <f>IF(B1067="","",ROW()-ROW($A$3)+'Diário 1º PA'!$P$1)</f>
        <v>1337</v>
      </c>
      <c r="B1067" s="151">
        <v>45383</v>
      </c>
      <c r="C1067" s="390">
        <v>45352</v>
      </c>
      <c r="D1067" s="98" t="s">
        <v>105</v>
      </c>
      <c r="E1067" s="391" t="s">
        <v>219</v>
      </c>
      <c r="F1067" s="174">
        <v>2659.3</v>
      </c>
      <c r="G1067" s="98" t="s">
        <v>1596</v>
      </c>
      <c r="H1067" s="98" t="s">
        <v>135</v>
      </c>
      <c r="I1067" s="95" t="s">
        <v>1592</v>
      </c>
      <c r="J1067" s="131" t="s">
        <v>1565</v>
      </c>
      <c r="K1067" s="131" t="s">
        <v>1114</v>
      </c>
      <c r="L1067" s="132" t="s">
        <v>117</v>
      </c>
      <c r="M1067" s="131" t="s">
        <v>117</v>
      </c>
      <c r="N1067" s="134" t="s">
        <v>117</v>
      </c>
      <c r="O1067" s="95" t="s">
        <v>452</v>
      </c>
      <c r="P1067" s="131" t="s">
        <v>1593</v>
      </c>
      <c r="Q1067" s="381"/>
      <c r="R1067" s="381"/>
      <c r="S1067" s="381"/>
    </row>
    <row r="1068" spans="1:19" ht="35.15" customHeight="1" x14ac:dyDescent="0.25">
      <c r="A1068" s="389">
        <f>IF(B1068="","",ROW()-ROW($A$3)+'Diário 1º PA'!$P$1)</f>
        <v>1338</v>
      </c>
      <c r="B1068" s="151">
        <v>45383</v>
      </c>
      <c r="C1068" s="390">
        <v>45352</v>
      </c>
      <c r="D1068" s="98" t="s">
        <v>105</v>
      </c>
      <c r="E1068" s="391" t="s">
        <v>219</v>
      </c>
      <c r="F1068" s="174">
        <v>2659.3</v>
      </c>
      <c r="G1068" s="98" t="s">
        <v>1596</v>
      </c>
      <c r="H1068" s="98" t="s">
        <v>135</v>
      </c>
      <c r="I1068" s="95" t="s">
        <v>1594</v>
      </c>
      <c r="J1068" s="131" t="s">
        <v>1565</v>
      </c>
      <c r="K1068" s="131" t="s">
        <v>1114</v>
      </c>
      <c r="L1068" s="132" t="s">
        <v>117</v>
      </c>
      <c r="M1068" s="131" t="s">
        <v>117</v>
      </c>
      <c r="N1068" s="134" t="s">
        <v>117</v>
      </c>
      <c r="O1068" s="95" t="s">
        <v>452</v>
      </c>
      <c r="P1068" s="131" t="s">
        <v>1595</v>
      </c>
      <c r="Q1068" s="381"/>
      <c r="R1068" s="381"/>
      <c r="S1068" s="381"/>
    </row>
    <row r="1069" spans="1:19" ht="35.15" customHeight="1" x14ac:dyDescent="0.25">
      <c r="A1069" s="389">
        <f>IF(B1069="","",ROW()-ROW($A$3)+'Diário 1º PA'!$P$1)</f>
        <v>1339</v>
      </c>
      <c r="B1069" s="151">
        <v>45383</v>
      </c>
      <c r="C1069" s="390">
        <v>45352</v>
      </c>
      <c r="D1069" s="98" t="s">
        <v>105</v>
      </c>
      <c r="E1069" s="391" t="s">
        <v>219</v>
      </c>
      <c r="F1069" s="174">
        <v>5268.66</v>
      </c>
      <c r="G1069" s="98" t="s">
        <v>1596</v>
      </c>
      <c r="H1069" s="98" t="s">
        <v>121</v>
      </c>
      <c r="I1069" s="95" t="s">
        <v>1603</v>
      </c>
      <c r="J1069" s="131" t="s">
        <v>1565</v>
      </c>
      <c r="K1069" s="131" t="s">
        <v>1114</v>
      </c>
      <c r="L1069" s="132" t="s">
        <v>117</v>
      </c>
      <c r="M1069" s="131" t="s">
        <v>117</v>
      </c>
      <c r="N1069" s="134" t="s">
        <v>117</v>
      </c>
      <c r="O1069" s="95" t="s">
        <v>452</v>
      </c>
      <c r="P1069" s="131" t="s">
        <v>1604</v>
      </c>
      <c r="Q1069" s="381"/>
      <c r="R1069" s="381"/>
      <c r="S1069" s="381"/>
    </row>
    <row r="1070" spans="1:19" ht="35.15" customHeight="1" x14ac:dyDescent="0.25">
      <c r="A1070" s="389">
        <f>IF(B1070="","",ROW()-ROW($A$3)+'Diário 1º PA'!$P$1)</f>
        <v>1340</v>
      </c>
      <c r="B1070" s="151">
        <v>45383</v>
      </c>
      <c r="C1070" s="390">
        <v>45352</v>
      </c>
      <c r="D1070" s="98" t="s">
        <v>105</v>
      </c>
      <c r="E1070" s="391" t="s">
        <v>219</v>
      </c>
      <c r="F1070" s="174">
        <v>2226.85</v>
      </c>
      <c r="G1070" s="363" t="s">
        <v>1596</v>
      </c>
      <c r="H1070" s="98" t="s">
        <v>118</v>
      </c>
      <c r="I1070" s="95" t="s">
        <v>1601</v>
      </c>
      <c r="J1070" s="131" t="s">
        <v>1565</v>
      </c>
      <c r="K1070" s="131" t="s">
        <v>1114</v>
      </c>
      <c r="L1070" s="132" t="s">
        <v>117</v>
      </c>
      <c r="M1070" s="131" t="s">
        <v>117</v>
      </c>
      <c r="N1070" s="134" t="s">
        <v>117</v>
      </c>
      <c r="O1070" s="95" t="s">
        <v>452</v>
      </c>
      <c r="P1070" s="131" t="s">
        <v>1602</v>
      </c>
      <c r="Q1070" s="381"/>
      <c r="R1070" s="381"/>
      <c r="S1070" s="381"/>
    </row>
    <row r="1071" spans="1:19" ht="35.15" customHeight="1" x14ac:dyDescent="0.25">
      <c r="A1071" s="389">
        <f>IF(B1071="","",ROW()-ROW($A$3)+'Diário 1º PA'!$P$1)</f>
        <v>1341</v>
      </c>
      <c r="B1071" s="151">
        <v>45383</v>
      </c>
      <c r="C1071" s="390">
        <v>45352</v>
      </c>
      <c r="D1071" s="98" t="s">
        <v>105</v>
      </c>
      <c r="E1071" s="391" t="s">
        <v>257</v>
      </c>
      <c r="F1071" s="174">
        <v>975</v>
      </c>
      <c r="G1071" s="363" t="s">
        <v>2563</v>
      </c>
      <c r="H1071" s="98" t="s">
        <v>117</v>
      </c>
      <c r="I1071" s="95" t="s">
        <v>1510</v>
      </c>
      <c r="J1071" s="131" t="s">
        <v>1511</v>
      </c>
      <c r="K1071" s="131" t="s">
        <v>1540</v>
      </c>
      <c r="L1071" s="132" t="s">
        <v>1081</v>
      </c>
      <c r="M1071" s="131">
        <v>359</v>
      </c>
      <c r="N1071" s="134">
        <v>45380</v>
      </c>
      <c r="O1071" s="95" t="s">
        <v>452</v>
      </c>
      <c r="P1071" s="131" t="s">
        <v>1511</v>
      </c>
      <c r="Q1071" s="381"/>
      <c r="R1071" s="381"/>
      <c r="S1071" s="381"/>
    </row>
    <row r="1072" spans="1:19" ht="35.15" customHeight="1" x14ac:dyDescent="0.25">
      <c r="A1072" s="389">
        <f>IF(B1072="","",ROW()-ROW($A$3)+'Diário 1º PA'!$P$1)</f>
        <v>1342</v>
      </c>
      <c r="B1072" s="151">
        <v>45383</v>
      </c>
      <c r="C1072" s="390">
        <v>45352</v>
      </c>
      <c r="D1072" s="98" t="s">
        <v>105</v>
      </c>
      <c r="E1072" s="391" t="s">
        <v>257</v>
      </c>
      <c r="F1072" s="174">
        <v>975</v>
      </c>
      <c r="G1072" s="363" t="s">
        <v>2564</v>
      </c>
      <c r="H1072" s="98" t="s">
        <v>117</v>
      </c>
      <c r="I1072" s="95" t="s">
        <v>1510</v>
      </c>
      <c r="J1072" s="131" t="s">
        <v>1511</v>
      </c>
      <c r="K1072" s="131" t="s">
        <v>1540</v>
      </c>
      <c r="L1072" s="132" t="s">
        <v>1081</v>
      </c>
      <c r="M1072" s="131">
        <v>358</v>
      </c>
      <c r="N1072" s="134">
        <v>45380</v>
      </c>
      <c r="O1072" s="95" t="s">
        <v>452</v>
      </c>
      <c r="P1072" s="131" t="s">
        <v>1511</v>
      </c>
      <c r="Q1072" s="381"/>
      <c r="R1072" s="381"/>
      <c r="S1072" s="381"/>
    </row>
    <row r="1073" spans="1:19" ht="35.15" customHeight="1" x14ac:dyDescent="0.25">
      <c r="A1073" s="389">
        <f>IF(B1073="","",ROW()-ROW($A$3)+'Diário 1º PA'!$P$1)</f>
        <v>1343</v>
      </c>
      <c r="B1073" s="151">
        <v>45383</v>
      </c>
      <c r="C1073" s="390">
        <v>45383</v>
      </c>
      <c r="D1073" s="98" t="s">
        <v>105</v>
      </c>
      <c r="E1073" s="391" t="s">
        <v>225</v>
      </c>
      <c r="F1073" s="174">
        <v>700.15</v>
      </c>
      <c r="G1073" s="363" t="s">
        <v>2565</v>
      </c>
      <c r="H1073" s="98" t="s">
        <v>124</v>
      </c>
      <c r="I1073" s="95" t="s">
        <v>1450</v>
      </c>
      <c r="J1073" s="131" t="s">
        <v>1091</v>
      </c>
      <c r="K1073" s="131" t="s">
        <v>1540</v>
      </c>
      <c r="L1073" s="132" t="s">
        <v>1081</v>
      </c>
      <c r="M1073" s="131">
        <v>96814040</v>
      </c>
      <c r="N1073" s="134">
        <v>45383</v>
      </c>
      <c r="O1073" s="95" t="s">
        <v>452</v>
      </c>
      <c r="P1073" s="131" t="s">
        <v>1091</v>
      </c>
      <c r="Q1073" s="381"/>
      <c r="R1073" s="381"/>
      <c r="S1073" s="381"/>
    </row>
    <row r="1074" spans="1:19" ht="35.15" customHeight="1" x14ac:dyDescent="0.25">
      <c r="A1074" s="389">
        <f>IF(B1074="","",ROW()-ROW($A$3)+'Diário 1º PA'!$P$1)</f>
        <v>1344</v>
      </c>
      <c r="B1074" s="151">
        <v>45383</v>
      </c>
      <c r="C1074" s="390">
        <v>45352</v>
      </c>
      <c r="D1074" s="95" t="s">
        <v>105</v>
      </c>
      <c r="E1074" s="391" t="s">
        <v>273</v>
      </c>
      <c r="F1074" s="174">
        <v>23800</v>
      </c>
      <c r="G1074" s="363" t="s">
        <v>2566</v>
      </c>
      <c r="H1074" s="98" t="s">
        <v>118</v>
      </c>
      <c r="I1074" s="95" t="s">
        <v>2567</v>
      </c>
      <c r="J1074" s="131" t="s">
        <v>1586</v>
      </c>
      <c r="K1074" s="131" t="s">
        <v>1540</v>
      </c>
      <c r="L1074" s="132" t="s">
        <v>1081</v>
      </c>
      <c r="M1074" s="131">
        <v>94774430</v>
      </c>
      <c r="N1074" s="134">
        <v>45383</v>
      </c>
      <c r="O1074" s="95" t="s">
        <v>452</v>
      </c>
      <c r="P1074" s="131" t="s">
        <v>1586</v>
      </c>
      <c r="Q1074" s="381"/>
      <c r="R1074" s="381"/>
      <c r="S1074" s="381"/>
    </row>
    <row r="1075" spans="1:19" ht="35.15" customHeight="1" x14ac:dyDescent="0.25">
      <c r="A1075" s="389">
        <f>IF(B1075="","",ROW()-ROW($A$3)+'Diário 1º PA'!$P$1)</f>
        <v>1345</v>
      </c>
      <c r="B1075" s="151">
        <v>45383</v>
      </c>
      <c r="C1075" s="390">
        <v>45383</v>
      </c>
      <c r="D1075" s="95" t="s">
        <v>94</v>
      </c>
      <c r="E1075" s="391" t="s">
        <v>199</v>
      </c>
      <c r="F1075" s="174">
        <v>62.4</v>
      </c>
      <c r="G1075" s="363" t="s">
        <v>2030</v>
      </c>
      <c r="H1075" s="98" t="s">
        <v>126</v>
      </c>
      <c r="I1075" s="95" t="s">
        <v>1609</v>
      </c>
      <c r="J1075" s="131" t="s">
        <v>1085</v>
      </c>
      <c r="K1075" s="131" t="s">
        <v>1540</v>
      </c>
      <c r="L1075" s="132" t="s">
        <v>1081</v>
      </c>
      <c r="M1075" s="131" t="s">
        <v>2568</v>
      </c>
      <c r="N1075" s="134">
        <v>45394</v>
      </c>
      <c r="O1075" s="95" t="s">
        <v>452</v>
      </c>
      <c r="P1075" s="131" t="s">
        <v>1085</v>
      </c>
      <c r="Q1075" s="381"/>
      <c r="R1075" s="381"/>
      <c r="S1075" s="381"/>
    </row>
    <row r="1076" spans="1:19" ht="35.15" customHeight="1" x14ac:dyDescent="0.25">
      <c r="A1076" s="389">
        <f>IF(B1076="","",ROW()-ROW($A$3)+'Diário 1º PA'!$P$1)</f>
        <v>1346</v>
      </c>
      <c r="B1076" s="151">
        <v>45383</v>
      </c>
      <c r="C1076" s="390">
        <v>45383</v>
      </c>
      <c r="D1076" s="95" t="s">
        <v>94</v>
      </c>
      <c r="E1076" s="391" t="s">
        <v>199</v>
      </c>
      <c r="F1076" s="174">
        <v>567.67999999999995</v>
      </c>
      <c r="G1076" s="363" t="s">
        <v>2030</v>
      </c>
      <c r="H1076" s="98" t="s">
        <v>127</v>
      </c>
      <c r="I1076" s="95" t="s">
        <v>1609</v>
      </c>
      <c r="J1076" s="131" t="s">
        <v>1085</v>
      </c>
      <c r="K1076" s="131" t="s">
        <v>1540</v>
      </c>
      <c r="L1076" s="132" t="s">
        <v>1081</v>
      </c>
      <c r="M1076" s="131" t="s">
        <v>2569</v>
      </c>
      <c r="N1076" s="134">
        <v>45394</v>
      </c>
      <c r="O1076" s="95" t="s">
        <v>452</v>
      </c>
      <c r="P1076" s="131" t="s">
        <v>1085</v>
      </c>
      <c r="Q1076" s="381"/>
      <c r="R1076" s="381"/>
      <c r="S1076" s="381"/>
    </row>
    <row r="1077" spans="1:19" ht="35.15" customHeight="1" x14ac:dyDescent="0.25">
      <c r="A1077" s="389">
        <f>IF(B1077="","",ROW()-ROW($A$3)+'Diário 1º PA'!$P$1)</f>
        <v>1347</v>
      </c>
      <c r="B1077" s="151">
        <v>45383</v>
      </c>
      <c r="C1077" s="390">
        <v>45383</v>
      </c>
      <c r="D1077" s="95" t="s">
        <v>94</v>
      </c>
      <c r="E1077" s="391" t="s">
        <v>199</v>
      </c>
      <c r="F1077" s="174">
        <v>884.93</v>
      </c>
      <c r="G1077" s="363" t="s">
        <v>2030</v>
      </c>
      <c r="H1077" s="98" t="s">
        <v>125</v>
      </c>
      <c r="I1077" s="95" t="s">
        <v>1609</v>
      </c>
      <c r="J1077" s="131" t="s">
        <v>1085</v>
      </c>
      <c r="K1077" s="131" t="s">
        <v>1540</v>
      </c>
      <c r="L1077" s="132" t="s">
        <v>1081</v>
      </c>
      <c r="M1077" s="131" t="s">
        <v>2570</v>
      </c>
      <c r="N1077" s="134">
        <v>45394</v>
      </c>
      <c r="O1077" s="95" t="s">
        <v>452</v>
      </c>
      <c r="P1077" s="131" t="s">
        <v>1085</v>
      </c>
      <c r="Q1077" s="381"/>
      <c r="R1077" s="381"/>
      <c r="S1077" s="381"/>
    </row>
    <row r="1078" spans="1:19" ht="35.15" customHeight="1" x14ac:dyDescent="0.25">
      <c r="A1078" s="389">
        <f>IF(B1078="","",ROW()-ROW($A$3)+'Diário 1º PA'!$P$1)</f>
        <v>1348</v>
      </c>
      <c r="B1078" s="151">
        <v>45383</v>
      </c>
      <c r="C1078" s="390">
        <v>45383</v>
      </c>
      <c r="D1078" s="95" t="s">
        <v>94</v>
      </c>
      <c r="E1078" s="391" t="s">
        <v>199</v>
      </c>
      <c r="F1078" s="174">
        <v>1362.47</v>
      </c>
      <c r="G1078" s="363" t="s">
        <v>2030</v>
      </c>
      <c r="H1078" s="98" t="s">
        <v>129</v>
      </c>
      <c r="I1078" s="95" t="s">
        <v>1609</v>
      </c>
      <c r="J1078" s="131" t="s">
        <v>1085</v>
      </c>
      <c r="K1078" s="131" t="s">
        <v>1540</v>
      </c>
      <c r="L1078" s="132" t="s">
        <v>1081</v>
      </c>
      <c r="M1078" s="131" t="s">
        <v>2571</v>
      </c>
      <c r="N1078" s="134">
        <v>45394</v>
      </c>
      <c r="O1078" s="95" t="s">
        <v>452</v>
      </c>
      <c r="P1078" s="131" t="s">
        <v>1085</v>
      </c>
      <c r="Q1078" s="381"/>
      <c r="R1078" s="381"/>
      <c r="S1078" s="381"/>
    </row>
    <row r="1079" spans="1:19" ht="35.15" customHeight="1" x14ac:dyDescent="0.25">
      <c r="A1079" s="389">
        <f>IF(B1079="","",ROW()-ROW($A$3)+'Diário 1º PA'!$P$1)</f>
        <v>1349</v>
      </c>
      <c r="B1079" s="151">
        <v>45383</v>
      </c>
      <c r="C1079" s="390">
        <v>45383</v>
      </c>
      <c r="D1079" s="95" t="s">
        <v>94</v>
      </c>
      <c r="E1079" s="391" t="s">
        <v>199</v>
      </c>
      <c r="F1079" s="174">
        <v>688.06</v>
      </c>
      <c r="G1079" s="363" t="s">
        <v>2030</v>
      </c>
      <c r="H1079" s="98" t="s">
        <v>127</v>
      </c>
      <c r="I1079" s="95" t="s">
        <v>1576</v>
      </c>
      <c r="J1079" s="131" t="s">
        <v>1082</v>
      </c>
      <c r="K1079" s="131" t="s">
        <v>1540</v>
      </c>
      <c r="L1079" s="132" t="s">
        <v>1081</v>
      </c>
      <c r="M1079" s="131">
        <v>3985797</v>
      </c>
      <c r="N1079" s="134">
        <v>45394</v>
      </c>
      <c r="O1079" s="95" t="s">
        <v>452</v>
      </c>
      <c r="P1079" s="131" t="s">
        <v>1082</v>
      </c>
      <c r="Q1079" s="381"/>
      <c r="R1079" s="381"/>
      <c r="S1079" s="381"/>
    </row>
    <row r="1080" spans="1:19" ht="35.15" customHeight="1" x14ac:dyDescent="0.25">
      <c r="A1080" s="389">
        <f>IF(B1080="","",ROW()-ROW($A$3)+'Diário 1º PA'!$P$1)</f>
        <v>1350</v>
      </c>
      <c r="B1080" s="151">
        <v>45383</v>
      </c>
      <c r="C1080" s="390">
        <v>45383</v>
      </c>
      <c r="D1080" s="95" t="s">
        <v>94</v>
      </c>
      <c r="E1080" s="391" t="s">
        <v>199</v>
      </c>
      <c r="F1080" s="174">
        <v>1469.85</v>
      </c>
      <c r="G1080" s="363" t="s">
        <v>2030</v>
      </c>
      <c r="H1080" s="98" t="s">
        <v>125</v>
      </c>
      <c r="I1080" s="95" t="s">
        <v>1576</v>
      </c>
      <c r="J1080" s="131" t="s">
        <v>1082</v>
      </c>
      <c r="K1080" s="131" t="s">
        <v>1540</v>
      </c>
      <c r="L1080" s="132" t="s">
        <v>1081</v>
      </c>
      <c r="M1080" s="131">
        <v>3985777</v>
      </c>
      <c r="N1080" s="134">
        <v>45394</v>
      </c>
      <c r="O1080" s="95" t="s">
        <v>452</v>
      </c>
      <c r="P1080" s="131" t="s">
        <v>1082</v>
      </c>
      <c r="Q1080" s="381"/>
      <c r="R1080" s="381"/>
      <c r="S1080" s="381"/>
    </row>
    <row r="1081" spans="1:19" ht="35.15" customHeight="1" x14ac:dyDescent="0.25">
      <c r="A1081" s="389">
        <f>IF(B1081="","",ROW()-ROW($A$3)+'Diário 1º PA'!$P$1)</f>
        <v>1351</v>
      </c>
      <c r="B1081" s="151">
        <v>45383</v>
      </c>
      <c r="C1081" s="390">
        <v>45383</v>
      </c>
      <c r="D1081" s="95" t="s">
        <v>94</v>
      </c>
      <c r="E1081" s="391" t="s">
        <v>199</v>
      </c>
      <c r="F1081" s="174">
        <v>199.37</v>
      </c>
      <c r="G1081" s="363" t="s">
        <v>2030</v>
      </c>
      <c r="H1081" s="98" t="s">
        <v>129</v>
      </c>
      <c r="I1081" s="95" t="s">
        <v>1576</v>
      </c>
      <c r="J1081" s="131" t="s">
        <v>1082</v>
      </c>
      <c r="K1081" s="131" t="s">
        <v>1540</v>
      </c>
      <c r="L1081" s="132" t="s">
        <v>1081</v>
      </c>
      <c r="M1081" s="131">
        <v>3985711</v>
      </c>
      <c r="N1081" s="134">
        <v>45394</v>
      </c>
      <c r="O1081" s="95" t="s">
        <v>452</v>
      </c>
      <c r="P1081" s="131" t="s">
        <v>1082</v>
      </c>
      <c r="Q1081" s="381"/>
      <c r="R1081" s="381"/>
      <c r="S1081" s="381"/>
    </row>
    <row r="1082" spans="1:19" ht="35.15" customHeight="1" x14ac:dyDescent="0.25">
      <c r="A1082" s="389">
        <f>IF(B1082="","",ROW()-ROW($A$3)+'Diário 1º PA'!$P$1)</f>
        <v>1352</v>
      </c>
      <c r="B1082" s="151">
        <v>45383</v>
      </c>
      <c r="C1082" s="390">
        <v>45383</v>
      </c>
      <c r="D1082" s="98" t="s">
        <v>94</v>
      </c>
      <c r="E1082" s="391" t="s">
        <v>199</v>
      </c>
      <c r="F1082" s="174">
        <v>325.60000000000002</v>
      </c>
      <c r="G1082" s="363" t="s">
        <v>2030</v>
      </c>
      <c r="H1082" s="98" t="s">
        <v>123</v>
      </c>
      <c r="I1082" s="95" t="s">
        <v>2034</v>
      </c>
      <c r="J1082" s="131" t="s">
        <v>1108</v>
      </c>
      <c r="K1082" s="131" t="s">
        <v>1540</v>
      </c>
      <c r="L1082" s="132" t="s">
        <v>1081</v>
      </c>
      <c r="M1082" s="131">
        <v>1000208580</v>
      </c>
      <c r="N1082" s="134">
        <v>45394</v>
      </c>
      <c r="O1082" s="95" t="s">
        <v>452</v>
      </c>
      <c r="P1082" s="131" t="s">
        <v>1108</v>
      </c>
      <c r="Q1082" s="381"/>
      <c r="R1082" s="381"/>
      <c r="S1082" s="381"/>
    </row>
    <row r="1083" spans="1:19" ht="35.15" customHeight="1" x14ac:dyDescent="0.25">
      <c r="A1083" s="389">
        <f>IF(B1083="","",ROW()-ROW($A$3)+'Diário 1º PA'!$P$1)</f>
        <v>1353</v>
      </c>
      <c r="B1083" s="151">
        <v>45383</v>
      </c>
      <c r="C1083" s="390">
        <v>45352</v>
      </c>
      <c r="D1083" s="95" t="s">
        <v>105</v>
      </c>
      <c r="E1083" s="391" t="s">
        <v>219</v>
      </c>
      <c r="F1083" s="174">
        <v>7347.94</v>
      </c>
      <c r="G1083" s="363" t="s">
        <v>1596</v>
      </c>
      <c r="H1083" s="98" t="s">
        <v>120</v>
      </c>
      <c r="I1083" s="95" t="s">
        <v>1545</v>
      </c>
      <c r="J1083" s="131" t="s">
        <v>1546</v>
      </c>
      <c r="K1083" s="131" t="s">
        <v>1540</v>
      </c>
      <c r="L1083" s="132" t="s">
        <v>1081</v>
      </c>
      <c r="M1083" s="131">
        <v>142029</v>
      </c>
      <c r="N1083" s="134">
        <v>45383</v>
      </c>
      <c r="O1083" s="95" t="s">
        <v>452</v>
      </c>
      <c r="P1083" s="131" t="s">
        <v>1546</v>
      </c>
      <c r="Q1083" s="381"/>
      <c r="R1083" s="381"/>
      <c r="S1083" s="381"/>
    </row>
    <row r="1084" spans="1:19" ht="35.15" customHeight="1" x14ac:dyDescent="0.25">
      <c r="A1084" s="389">
        <f>IF(B1084="","",ROW()-ROW($A$3)+'Diário 1º PA'!$P$1)</f>
        <v>1354</v>
      </c>
      <c r="B1084" s="151">
        <v>45383</v>
      </c>
      <c r="C1084" s="390">
        <v>45352</v>
      </c>
      <c r="D1084" s="98" t="s">
        <v>94</v>
      </c>
      <c r="E1084" s="391" t="s">
        <v>199</v>
      </c>
      <c r="F1084" s="174">
        <v>268.41000000000003</v>
      </c>
      <c r="G1084" s="98" t="s">
        <v>2030</v>
      </c>
      <c r="H1084" s="98"/>
      <c r="I1084" s="95" t="s">
        <v>1609</v>
      </c>
      <c r="J1084" s="131" t="s">
        <v>1085</v>
      </c>
      <c r="K1084" s="131" t="s">
        <v>1540</v>
      </c>
      <c r="L1084" s="132" t="s">
        <v>1081</v>
      </c>
      <c r="M1084" s="131" t="s">
        <v>2572</v>
      </c>
      <c r="N1084" s="134">
        <v>45394</v>
      </c>
      <c r="O1084" s="95" t="s">
        <v>452</v>
      </c>
      <c r="P1084" s="131" t="s">
        <v>1085</v>
      </c>
      <c r="Q1084" s="381"/>
      <c r="R1084" s="381"/>
      <c r="S1084" s="381"/>
    </row>
    <row r="1085" spans="1:19" ht="35.15" customHeight="1" x14ac:dyDescent="0.25">
      <c r="A1085" s="389">
        <f>IF(B1085="","",ROW()-ROW($A$3)+'Diário 1º PA'!$P$1)</f>
        <v>1355</v>
      </c>
      <c r="B1085" s="151">
        <v>45383</v>
      </c>
      <c r="C1085" s="390">
        <v>45352</v>
      </c>
      <c r="D1085" s="98" t="s">
        <v>105</v>
      </c>
      <c r="E1085" s="391" t="s">
        <v>219</v>
      </c>
      <c r="F1085" s="174">
        <v>4730.71</v>
      </c>
      <c r="G1085" s="363" t="s">
        <v>1596</v>
      </c>
      <c r="H1085" s="98" t="s">
        <v>137</v>
      </c>
      <c r="I1085" s="95" t="s">
        <v>2130</v>
      </c>
      <c r="J1085" s="131" t="s">
        <v>1565</v>
      </c>
      <c r="K1085" s="131" t="s">
        <v>1114</v>
      </c>
      <c r="L1085" s="132" t="s">
        <v>117</v>
      </c>
      <c r="M1085" s="131" t="s">
        <v>117</v>
      </c>
      <c r="N1085" s="134" t="s">
        <v>117</v>
      </c>
      <c r="O1085" s="95" t="s">
        <v>452</v>
      </c>
      <c r="P1085" s="131" t="s">
        <v>1598</v>
      </c>
      <c r="Q1085" s="381"/>
      <c r="R1085" s="381"/>
      <c r="S1085" s="381"/>
    </row>
    <row r="1086" spans="1:19" ht="35.15" customHeight="1" x14ac:dyDescent="0.25">
      <c r="A1086" s="389">
        <f>IF(B1086="","",ROW()-ROW($A$3)+'Diário 1º PA'!$P$1)</f>
        <v>1356</v>
      </c>
      <c r="B1086" s="151">
        <v>45383</v>
      </c>
      <c r="C1086" s="390">
        <v>45383</v>
      </c>
      <c r="D1086" s="98" t="s">
        <v>105</v>
      </c>
      <c r="E1086" s="391" t="s">
        <v>359</v>
      </c>
      <c r="F1086" s="174">
        <v>701.39</v>
      </c>
      <c r="G1086" s="363" t="s">
        <v>2573</v>
      </c>
      <c r="H1086" s="98" t="s">
        <v>117</v>
      </c>
      <c r="I1086" s="95" t="s">
        <v>1749</v>
      </c>
      <c r="J1086" s="131" t="s">
        <v>1750</v>
      </c>
      <c r="K1086" s="131" t="s">
        <v>1540</v>
      </c>
      <c r="L1086" s="132" t="s">
        <v>1081</v>
      </c>
      <c r="M1086" s="131" t="s">
        <v>2574</v>
      </c>
      <c r="N1086" s="134">
        <v>45381</v>
      </c>
      <c r="O1086" s="95" t="s">
        <v>452</v>
      </c>
      <c r="P1086" s="131" t="s">
        <v>1750</v>
      </c>
      <c r="Q1086" s="381"/>
      <c r="R1086" s="381"/>
      <c r="S1086" s="381"/>
    </row>
    <row r="1087" spans="1:19" ht="35.15" customHeight="1" x14ac:dyDescent="0.25">
      <c r="A1087" s="389">
        <f>IF(B1087="","",ROW()-ROW($A$3)+'Diário 1º PA'!$P$1)</f>
        <v>1357</v>
      </c>
      <c r="B1087" s="151">
        <v>45383</v>
      </c>
      <c r="C1087" s="390">
        <v>45383</v>
      </c>
      <c r="D1087" s="98" t="s">
        <v>105</v>
      </c>
      <c r="E1087" s="391" t="s">
        <v>295</v>
      </c>
      <c r="F1087" s="174">
        <v>1220.44</v>
      </c>
      <c r="G1087" s="363" t="s">
        <v>1748</v>
      </c>
      <c r="H1087" s="98" t="s">
        <v>134</v>
      </c>
      <c r="I1087" s="95" t="s">
        <v>1749</v>
      </c>
      <c r="J1087" s="131" t="s">
        <v>1750</v>
      </c>
      <c r="K1087" s="131" t="s">
        <v>1540</v>
      </c>
      <c r="L1087" s="132" t="s">
        <v>1081</v>
      </c>
      <c r="M1087" s="131" t="s">
        <v>2575</v>
      </c>
      <c r="N1087" s="134">
        <v>45382</v>
      </c>
      <c r="O1087" s="95" t="s">
        <v>452</v>
      </c>
      <c r="P1087" s="131" t="s">
        <v>1750</v>
      </c>
      <c r="Q1087" s="381"/>
      <c r="R1087" s="381"/>
      <c r="S1087" s="381"/>
    </row>
    <row r="1088" spans="1:19" ht="35.15" customHeight="1" x14ac:dyDescent="0.25">
      <c r="A1088" s="389">
        <f>IF(B1088="","",ROW()-ROW($A$3)+'Diário 1º PA'!$P$1)</f>
        <v>1358</v>
      </c>
      <c r="B1088" s="151">
        <v>45383</v>
      </c>
      <c r="C1088" s="390">
        <v>45383</v>
      </c>
      <c r="D1088" s="98" t="s">
        <v>105</v>
      </c>
      <c r="E1088" s="391" t="s">
        <v>339</v>
      </c>
      <c r="F1088" s="174">
        <v>600</v>
      </c>
      <c r="G1088" s="95" t="s">
        <v>2576</v>
      </c>
      <c r="H1088" s="98" t="s">
        <v>118</v>
      </c>
      <c r="I1088" s="95" t="s">
        <v>2577</v>
      </c>
      <c r="J1088" s="131" t="s">
        <v>1565</v>
      </c>
      <c r="K1088" s="131" t="s">
        <v>1072</v>
      </c>
      <c r="L1088" s="132" t="s">
        <v>1846</v>
      </c>
      <c r="M1088" s="131" t="s">
        <v>117</v>
      </c>
      <c r="N1088" s="134" t="s">
        <v>117</v>
      </c>
      <c r="O1088" s="95" t="s">
        <v>452</v>
      </c>
      <c r="P1088" s="131" t="s">
        <v>1183</v>
      </c>
      <c r="Q1088" s="381"/>
      <c r="R1088" s="381"/>
      <c r="S1088" s="381"/>
    </row>
    <row r="1089" spans="1:19" ht="35.15" customHeight="1" x14ac:dyDescent="0.25">
      <c r="A1089" s="389">
        <f>IF(B1089="","",ROW()-ROW($A$3)+'Diário 1º PA'!$P$1)</f>
        <v>1359</v>
      </c>
      <c r="B1089" s="151">
        <v>45383</v>
      </c>
      <c r="C1089" s="390">
        <v>45383</v>
      </c>
      <c r="D1089" s="98" t="s">
        <v>105</v>
      </c>
      <c r="E1089" s="391" t="s">
        <v>283</v>
      </c>
      <c r="F1089" s="174">
        <v>1</v>
      </c>
      <c r="G1089" s="363" t="s">
        <v>2578</v>
      </c>
      <c r="H1089" s="98" t="s">
        <v>118</v>
      </c>
      <c r="I1089" s="95" t="s">
        <v>117</v>
      </c>
      <c r="J1089" s="131" t="s">
        <v>79</v>
      </c>
      <c r="K1089" s="131" t="s">
        <v>1558</v>
      </c>
      <c r="L1089" s="132" t="s">
        <v>117</v>
      </c>
      <c r="M1089" s="131" t="s">
        <v>117</v>
      </c>
      <c r="N1089" s="134" t="s">
        <v>117</v>
      </c>
      <c r="O1089" s="95" t="s">
        <v>452</v>
      </c>
      <c r="P1089" s="131" t="s">
        <v>79</v>
      </c>
      <c r="Q1089" s="381"/>
      <c r="R1089" s="381"/>
      <c r="S1089" s="381"/>
    </row>
    <row r="1090" spans="1:19" ht="35.15" customHeight="1" x14ac:dyDescent="0.25">
      <c r="A1090" s="389">
        <f>IF(B1090="","",ROW()-ROW($A$3)+'Diário 1º PA'!$P$1)</f>
        <v>1360</v>
      </c>
      <c r="B1090" s="151">
        <v>45384</v>
      </c>
      <c r="C1090" s="390">
        <v>45383</v>
      </c>
      <c r="D1090" s="98" t="s">
        <v>105</v>
      </c>
      <c r="E1090" s="391" t="s">
        <v>339</v>
      </c>
      <c r="F1090" s="174">
        <v>15</v>
      </c>
      <c r="G1090" s="363" t="s">
        <v>2579</v>
      </c>
      <c r="H1090" s="98" t="s">
        <v>134</v>
      </c>
      <c r="I1090" s="95" t="s">
        <v>2464</v>
      </c>
      <c r="J1090" s="131" t="s">
        <v>1565</v>
      </c>
      <c r="K1090" s="131" t="s">
        <v>1072</v>
      </c>
      <c r="L1090" s="132" t="s">
        <v>1839</v>
      </c>
      <c r="M1090" s="131" t="s">
        <v>117</v>
      </c>
      <c r="N1090" s="134" t="s">
        <v>117</v>
      </c>
      <c r="O1090" s="95" t="s">
        <v>452</v>
      </c>
      <c r="P1090" s="131" t="s">
        <v>2465</v>
      </c>
      <c r="Q1090" s="381"/>
      <c r="R1090" s="381"/>
      <c r="S1090" s="381"/>
    </row>
    <row r="1091" spans="1:19" ht="35.15" customHeight="1" x14ac:dyDescent="0.25">
      <c r="A1091" s="389">
        <f>IF(B1091="","",ROW()-ROW($A$3)+'Diário 1º PA'!$P$1)</f>
        <v>1361</v>
      </c>
      <c r="B1091" s="151">
        <v>45384</v>
      </c>
      <c r="C1091" s="390">
        <v>45383</v>
      </c>
      <c r="D1091" s="98" t="s">
        <v>105</v>
      </c>
      <c r="E1091" s="391" t="s">
        <v>345</v>
      </c>
      <c r="F1091" s="174">
        <v>12260.5</v>
      </c>
      <c r="G1091" s="363" t="s">
        <v>2580</v>
      </c>
      <c r="H1091" s="98" t="s">
        <v>128</v>
      </c>
      <c r="I1091" s="95" t="s">
        <v>1952</v>
      </c>
      <c r="J1091" s="131" t="s">
        <v>1953</v>
      </c>
      <c r="K1091" s="131" t="s">
        <v>1072</v>
      </c>
      <c r="L1091" s="132" t="s">
        <v>1534</v>
      </c>
      <c r="M1091" s="131">
        <v>14</v>
      </c>
      <c r="N1091" s="134">
        <v>45383</v>
      </c>
      <c r="O1091" s="95" t="s">
        <v>452</v>
      </c>
      <c r="P1091" s="131" t="s">
        <v>1953</v>
      </c>
      <c r="Q1091" s="381"/>
      <c r="R1091" s="381"/>
      <c r="S1091" s="381"/>
    </row>
    <row r="1092" spans="1:19" ht="35.15" customHeight="1" x14ac:dyDescent="0.25">
      <c r="A1092" s="389">
        <f>IF(B1092="","",ROW()-ROW($A$3)+'Diário 1º PA'!$P$1)</f>
        <v>1362</v>
      </c>
      <c r="B1092" s="151">
        <v>45384</v>
      </c>
      <c r="C1092" s="390">
        <v>45352</v>
      </c>
      <c r="D1092" s="95" t="s">
        <v>105</v>
      </c>
      <c r="E1092" s="391" t="s">
        <v>299</v>
      </c>
      <c r="F1092" s="174">
        <v>83622.2</v>
      </c>
      <c r="G1092" s="95" t="s">
        <v>2581</v>
      </c>
      <c r="H1092" s="95" t="s">
        <v>117</v>
      </c>
      <c r="I1092" s="95" t="s">
        <v>1533</v>
      </c>
      <c r="J1092" s="132" t="s">
        <v>1131</v>
      </c>
      <c r="K1092" s="131" t="s">
        <v>1072</v>
      </c>
      <c r="L1092" s="132" t="s">
        <v>1534</v>
      </c>
      <c r="M1092" s="131">
        <v>112</v>
      </c>
      <c r="N1092" s="134">
        <v>45383</v>
      </c>
      <c r="O1092" s="95" t="s">
        <v>452</v>
      </c>
      <c r="P1092" s="131" t="s">
        <v>1131</v>
      </c>
      <c r="Q1092" s="381"/>
      <c r="R1092" s="381"/>
      <c r="S1092" s="381"/>
    </row>
    <row r="1093" spans="1:19" ht="35.15" customHeight="1" x14ac:dyDescent="0.25">
      <c r="A1093" s="389">
        <f>IF(B1093="","",ROW()-ROW($A$3)+'Diário 1º PA'!$P$1)</f>
        <v>1363</v>
      </c>
      <c r="B1093" s="151">
        <v>45384</v>
      </c>
      <c r="C1093" s="390">
        <v>45352</v>
      </c>
      <c r="D1093" s="95" t="s">
        <v>105</v>
      </c>
      <c r="E1093" s="391" t="s">
        <v>219</v>
      </c>
      <c r="F1093" s="174">
        <v>1920</v>
      </c>
      <c r="G1093" s="363" t="s">
        <v>2582</v>
      </c>
      <c r="H1093" s="98" t="s">
        <v>118</v>
      </c>
      <c r="I1093" s="95" t="s">
        <v>2085</v>
      </c>
      <c r="J1093" s="131" t="s">
        <v>1565</v>
      </c>
      <c r="K1093" s="131" t="s">
        <v>1072</v>
      </c>
      <c r="L1093" s="132" t="s">
        <v>117</v>
      </c>
      <c r="M1093" s="131" t="s">
        <v>117</v>
      </c>
      <c r="N1093" s="134" t="s">
        <v>117</v>
      </c>
      <c r="O1093" s="95" t="s">
        <v>452</v>
      </c>
      <c r="P1093" s="131" t="s">
        <v>2086</v>
      </c>
      <c r="Q1093" s="381"/>
      <c r="R1093" s="381"/>
      <c r="S1093" s="381"/>
    </row>
    <row r="1094" spans="1:19" ht="35.15" customHeight="1" x14ac:dyDescent="0.25">
      <c r="A1094" s="389">
        <f>IF(B1094="","",ROW()-ROW($A$3)+'Diário 1º PA'!$P$1)</f>
        <v>1364</v>
      </c>
      <c r="B1094" s="151">
        <v>45384</v>
      </c>
      <c r="C1094" s="390">
        <v>45383</v>
      </c>
      <c r="D1094" s="98" t="s">
        <v>105</v>
      </c>
      <c r="E1094" s="391" t="s">
        <v>337</v>
      </c>
      <c r="F1094" s="174">
        <v>187.3</v>
      </c>
      <c r="G1094" s="363" t="s">
        <v>1185</v>
      </c>
      <c r="H1094" s="98" t="s">
        <v>124</v>
      </c>
      <c r="I1094" s="95" t="s">
        <v>2302</v>
      </c>
      <c r="J1094" s="131" t="s">
        <v>1202</v>
      </c>
      <c r="K1094" s="131" t="s">
        <v>1072</v>
      </c>
      <c r="L1094" s="132" t="s">
        <v>1534</v>
      </c>
      <c r="M1094" s="131" t="s">
        <v>2583</v>
      </c>
      <c r="N1094" s="134">
        <v>45384</v>
      </c>
      <c r="O1094" s="95" t="s">
        <v>452</v>
      </c>
      <c r="P1094" s="131" t="s">
        <v>1202</v>
      </c>
      <c r="Q1094" s="381"/>
      <c r="R1094" s="381"/>
      <c r="S1094" s="381"/>
    </row>
    <row r="1095" spans="1:19" ht="35.15" customHeight="1" x14ac:dyDescent="0.25">
      <c r="A1095" s="389">
        <f>IF(B1095="","",ROW()-ROW($A$3)+'Diário 1º PA'!$P$1)</f>
        <v>1365</v>
      </c>
      <c r="B1095" s="151">
        <v>45384</v>
      </c>
      <c r="C1095" s="390">
        <v>45383</v>
      </c>
      <c r="D1095" s="98" t="s">
        <v>105</v>
      </c>
      <c r="E1095" s="391" t="s">
        <v>337</v>
      </c>
      <c r="F1095" s="174">
        <v>173.13</v>
      </c>
      <c r="G1095" s="363" t="s">
        <v>1185</v>
      </c>
      <c r="H1095" s="98" t="s">
        <v>122</v>
      </c>
      <c r="I1095" s="95" t="s">
        <v>2302</v>
      </c>
      <c r="J1095" s="131" t="s">
        <v>1202</v>
      </c>
      <c r="K1095" s="131" t="s">
        <v>1072</v>
      </c>
      <c r="L1095" s="132" t="s">
        <v>1534</v>
      </c>
      <c r="M1095" s="131" t="s">
        <v>2584</v>
      </c>
      <c r="N1095" s="134">
        <v>45384</v>
      </c>
      <c r="O1095" s="95" t="s">
        <v>452</v>
      </c>
      <c r="P1095" s="131" t="s">
        <v>1202</v>
      </c>
      <c r="Q1095" s="381"/>
      <c r="R1095" s="381"/>
      <c r="S1095" s="381"/>
    </row>
    <row r="1096" spans="1:19" ht="35.15" customHeight="1" x14ac:dyDescent="0.25">
      <c r="A1096" s="389">
        <f>IF(B1096="","",ROW()-ROW($A$3)+'Diário 1º PA'!$P$1)</f>
        <v>1366</v>
      </c>
      <c r="B1096" s="151">
        <v>45384</v>
      </c>
      <c r="C1096" s="390">
        <v>45383</v>
      </c>
      <c r="D1096" s="98" t="s">
        <v>105</v>
      </c>
      <c r="E1096" s="391" t="s">
        <v>337</v>
      </c>
      <c r="F1096" s="174">
        <v>234.06</v>
      </c>
      <c r="G1096" s="363" t="s">
        <v>1185</v>
      </c>
      <c r="H1096" s="98" t="s">
        <v>124</v>
      </c>
      <c r="I1096" s="95" t="s">
        <v>2302</v>
      </c>
      <c r="J1096" s="131" t="s">
        <v>1202</v>
      </c>
      <c r="K1096" s="131" t="s">
        <v>1072</v>
      </c>
      <c r="L1096" s="132" t="s">
        <v>1534</v>
      </c>
      <c r="M1096" s="131" t="s">
        <v>2585</v>
      </c>
      <c r="N1096" s="134">
        <v>45384</v>
      </c>
      <c r="O1096" s="95" t="s">
        <v>452</v>
      </c>
      <c r="P1096" s="131" t="s">
        <v>1202</v>
      </c>
      <c r="Q1096" s="381"/>
      <c r="R1096" s="381"/>
      <c r="S1096" s="381"/>
    </row>
    <row r="1097" spans="1:19" ht="35.15" customHeight="1" x14ac:dyDescent="0.25">
      <c r="A1097" s="389">
        <f>IF(B1097="","",ROW()-ROW($A$3)+'Diário 1º PA'!$P$1)</f>
        <v>1367</v>
      </c>
      <c r="B1097" s="151">
        <v>45384</v>
      </c>
      <c r="C1097" s="390">
        <v>45383</v>
      </c>
      <c r="D1097" s="98" t="s">
        <v>105</v>
      </c>
      <c r="E1097" s="391" t="s">
        <v>337</v>
      </c>
      <c r="F1097" s="174">
        <v>32.630000000000003</v>
      </c>
      <c r="G1097" s="363" t="s">
        <v>1185</v>
      </c>
      <c r="H1097" s="98" t="s">
        <v>122</v>
      </c>
      <c r="I1097" s="95" t="s">
        <v>2302</v>
      </c>
      <c r="J1097" s="131" t="s">
        <v>1202</v>
      </c>
      <c r="K1097" s="131" t="s">
        <v>1072</v>
      </c>
      <c r="L1097" s="132" t="s">
        <v>1534</v>
      </c>
      <c r="M1097" s="131" t="s">
        <v>2586</v>
      </c>
      <c r="N1097" s="134">
        <v>45384</v>
      </c>
      <c r="O1097" s="95" t="s">
        <v>452</v>
      </c>
      <c r="P1097" s="131" t="s">
        <v>1202</v>
      </c>
      <c r="Q1097" s="381"/>
      <c r="R1097" s="381"/>
      <c r="S1097" s="381"/>
    </row>
    <row r="1098" spans="1:19" ht="35.15" customHeight="1" x14ac:dyDescent="0.25">
      <c r="A1098" s="389">
        <f>IF(B1098="","",ROW()-ROW($A$3)+'Diário 1º PA'!$P$1)</f>
        <v>1368</v>
      </c>
      <c r="B1098" s="151">
        <v>45384</v>
      </c>
      <c r="C1098" s="390">
        <v>45352</v>
      </c>
      <c r="D1098" s="98" t="s">
        <v>105</v>
      </c>
      <c r="E1098" s="391" t="s">
        <v>299</v>
      </c>
      <c r="F1098" s="174">
        <v>18505.2</v>
      </c>
      <c r="G1098" s="363" t="s">
        <v>2236</v>
      </c>
      <c r="H1098" s="98" t="s">
        <v>126</v>
      </c>
      <c r="I1098" s="95" t="s">
        <v>2240</v>
      </c>
      <c r="J1098" s="131" t="s">
        <v>1571</v>
      </c>
      <c r="K1098" s="131" t="s">
        <v>1540</v>
      </c>
      <c r="L1098" s="132" t="s">
        <v>1081</v>
      </c>
      <c r="M1098" s="131">
        <v>36</v>
      </c>
      <c r="N1098" s="134">
        <v>45384</v>
      </c>
      <c r="O1098" s="95" t="s">
        <v>452</v>
      </c>
      <c r="P1098" s="131" t="s">
        <v>1571</v>
      </c>
      <c r="Q1098" s="381"/>
      <c r="R1098" s="381"/>
      <c r="S1098" s="381"/>
    </row>
    <row r="1099" spans="1:19" ht="35.15" customHeight="1" x14ac:dyDescent="0.25">
      <c r="A1099" s="389">
        <f>IF(B1099="","",ROW()-ROW($A$3)+'Diário 1º PA'!$P$1)</f>
        <v>1369</v>
      </c>
      <c r="B1099" s="151">
        <v>45384</v>
      </c>
      <c r="C1099" s="390">
        <v>45352</v>
      </c>
      <c r="D1099" s="98" t="s">
        <v>105</v>
      </c>
      <c r="E1099" s="391" t="s">
        <v>299</v>
      </c>
      <c r="F1099" s="174">
        <v>26615.599999999999</v>
      </c>
      <c r="G1099" s="363" t="s">
        <v>2236</v>
      </c>
      <c r="H1099" s="98" t="s">
        <v>129</v>
      </c>
      <c r="I1099" s="95" t="s">
        <v>2240</v>
      </c>
      <c r="J1099" s="131" t="s">
        <v>1571</v>
      </c>
      <c r="K1099" s="131" t="s">
        <v>1540</v>
      </c>
      <c r="L1099" s="132" t="s">
        <v>1081</v>
      </c>
      <c r="M1099" s="131">
        <v>35</v>
      </c>
      <c r="N1099" s="134">
        <v>45384</v>
      </c>
      <c r="O1099" s="95" t="s">
        <v>452</v>
      </c>
      <c r="P1099" s="131" t="s">
        <v>1571</v>
      </c>
      <c r="Q1099" s="381"/>
      <c r="R1099" s="381"/>
      <c r="S1099" s="381"/>
    </row>
    <row r="1100" spans="1:19" ht="35.15" customHeight="1" x14ac:dyDescent="0.25">
      <c r="A1100" s="389">
        <f>IF(B1100="","",ROW()-ROW($A$3)+'Diário 1º PA'!$P$1)</f>
        <v>1370</v>
      </c>
      <c r="B1100" s="151">
        <v>45384</v>
      </c>
      <c r="C1100" s="390">
        <v>45352</v>
      </c>
      <c r="D1100" s="98" t="s">
        <v>105</v>
      </c>
      <c r="E1100" s="391" t="s">
        <v>299</v>
      </c>
      <c r="F1100" s="174">
        <v>29738.400000000001</v>
      </c>
      <c r="G1100" s="363" t="s">
        <v>2236</v>
      </c>
      <c r="H1100" s="98" t="s">
        <v>127</v>
      </c>
      <c r="I1100" s="95" t="s">
        <v>2240</v>
      </c>
      <c r="J1100" s="131" t="s">
        <v>1571</v>
      </c>
      <c r="K1100" s="131" t="s">
        <v>1540</v>
      </c>
      <c r="L1100" s="132" t="s">
        <v>1081</v>
      </c>
      <c r="M1100" s="131">
        <v>34</v>
      </c>
      <c r="N1100" s="134">
        <v>45384</v>
      </c>
      <c r="O1100" s="95" t="s">
        <v>452</v>
      </c>
      <c r="P1100" s="131" t="s">
        <v>1571</v>
      </c>
      <c r="Q1100" s="381"/>
      <c r="R1100" s="381"/>
      <c r="S1100" s="381"/>
    </row>
    <row r="1101" spans="1:19" ht="35.15" customHeight="1" x14ac:dyDescent="0.25">
      <c r="A1101" s="389">
        <f>IF(B1101="","",ROW()-ROW($A$3)+'Diário 1º PA'!$P$1)</f>
        <v>1371</v>
      </c>
      <c r="B1101" s="151">
        <v>45384</v>
      </c>
      <c r="C1101" s="390">
        <v>45352</v>
      </c>
      <c r="D1101" s="98" t="s">
        <v>105</v>
      </c>
      <c r="E1101" s="391" t="s">
        <v>299</v>
      </c>
      <c r="F1101" s="174">
        <v>31385.1</v>
      </c>
      <c r="G1101" s="363" t="s">
        <v>2236</v>
      </c>
      <c r="H1101" s="98" t="s">
        <v>135</v>
      </c>
      <c r="I1101" s="95" t="s">
        <v>1539</v>
      </c>
      <c r="J1101" s="131" t="s">
        <v>2587</v>
      </c>
      <c r="K1101" s="131" t="s">
        <v>1540</v>
      </c>
      <c r="L1101" s="132" t="s">
        <v>1081</v>
      </c>
      <c r="M1101" s="131">
        <v>131</v>
      </c>
      <c r="N1101" s="134">
        <v>45384</v>
      </c>
      <c r="O1101" s="95" t="s">
        <v>452</v>
      </c>
      <c r="P1101" s="131" t="s">
        <v>2587</v>
      </c>
      <c r="Q1101" s="381"/>
      <c r="R1101" s="381"/>
      <c r="S1101" s="381"/>
    </row>
    <row r="1102" spans="1:19" ht="35.15" customHeight="1" x14ac:dyDescent="0.25">
      <c r="A1102" s="389">
        <f>IF(B1102="","",ROW()-ROW($A$3)+'Diário 1º PA'!$P$1)</f>
        <v>1372</v>
      </c>
      <c r="B1102" s="151">
        <v>45384</v>
      </c>
      <c r="C1102" s="390">
        <v>45383</v>
      </c>
      <c r="D1102" s="98" t="s">
        <v>105</v>
      </c>
      <c r="E1102" s="391" t="s">
        <v>339</v>
      </c>
      <c r="F1102" s="174">
        <v>158</v>
      </c>
      <c r="G1102" s="363" t="s">
        <v>2588</v>
      </c>
      <c r="H1102" s="98" t="s">
        <v>122</v>
      </c>
      <c r="I1102" s="95" t="s">
        <v>2522</v>
      </c>
      <c r="J1102" s="131" t="s">
        <v>2523</v>
      </c>
      <c r="K1102" s="131" t="s">
        <v>1114</v>
      </c>
      <c r="L1102" s="132" t="s">
        <v>1534</v>
      </c>
      <c r="M1102" s="131" t="s">
        <v>2589</v>
      </c>
      <c r="N1102" s="134">
        <v>45390</v>
      </c>
      <c r="O1102" s="95" t="s">
        <v>452</v>
      </c>
      <c r="P1102" s="131" t="s">
        <v>2523</v>
      </c>
      <c r="Q1102" s="381"/>
      <c r="R1102" s="381"/>
      <c r="S1102" s="381"/>
    </row>
    <row r="1103" spans="1:19" ht="35.15" customHeight="1" x14ac:dyDescent="0.25">
      <c r="A1103" s="389">
        <f>IF(B1103="","",ROW()-ROW($A$3)+'Diário 1º PA'!$P$1)</f>
        <v>1373</v>
      </c>
      <c r="B1103" s="151">
        <v>45384</v>
      </c>
      <c r="C1103" s="390">
        <v>45383</v>
      </c>
      <c r="D1103" s="98" t="s">
        <v>105</v>
      </c>
      <c r="E1103" s="391" t="s">
        <v>345</v>
      </c>
      <c r="F1103" s="174">
        <v>124</v>
      </c>
      <c r="G1103" s="363" t="s">
        <v>2590</v>
      </c>
      <c r="H1103" s="98" t="s">
        <v>123</v>
      </c>
      <c r="I1103" s="95" t="s">
        <v>2591</v>
      </c>
      <c r="J1103" s="131" t="s">
        <v>2592</v>
      </c>
      <c r="K1103" s="131" t="s">
        <v>1114</v>
      </c>
      <c r="L1103" s="132" t="s">
        <v>1534</v>
      </c>
      <c r="M1103" s="131">
        <v>222</v>
      </c>
      <c r="N1103" s="134">
        <v>45393</v>
      </c>
      <c r="O1103" s="95" t="s">
        <v>452</v>
      </c>
      <c r="P1103" s="131" t="s">
        <v>2592</v>
      </c>
      <c r="Q1103" s="381"/>
      <c r="R1103" s="381"/>
      <c r="S1103" s="381"/>
    </row>
    <row r="1104" spans="1:19" ht="35.15" customHeight="1" x14ac:dyDescent="0.25">
      <c r="A1104" s="389">
        <f>IF(B1104="","",ROW()-ROW($A$3)+'Diário 1º PA'!$P$1)</f>
        <v>1374</v>
      </c>
      <c r="B1104" s="151">
        <v>45384</v>
      </c>
      <c r="C1104" s="390">
        <v>45383</v>
      </c>
      <c r="D1104" s="98" t="s">
        <v>105</v>
      </c>
      <c r="E1104" s="391" t="s">
        <v>345</v>
      </c>
      <c r="F1104" s="174">
        <v>192</v>
      </c>
      <c r="G1104" s="363" t="s">
        <v>2590</v>
      </c>
      <c r="H1104" s="98" t="s">
        <v>123</v>
      </c>
      <c r="I1104" s="95" t="s">
        <v>2593</v>
      </c>
      <c r="J1104" s="131" t="s">
        <v>2594</v>
      </c>
      <c r="K1104" s="131" t="s">
        <v>1114</v>
      </c>
      <c r="L1104" s="132" t="s">
        <v>1534</v>
      </c>
      <c r="M1104" s="131">
        <v>47</v>
      </c>
      <c r="N1104" s="134">
        <v>45386</v>
      </c>
      <c r="O1104" s="95" t="s">
        <v>452</v>
      </c>
      <c r="P1104" s="131" t="s">
        <v>2594</v>
      </c>
      <c r="Q1104" s="381"/>
      <c r="R1104" s="381"/>
      <c r="S1104" s="381"/>
    </row>
    <row r="1105" spans="1:19" ht="35.15" customHeight="1" x14ac:dyDescent="0.25">
      <c r="A1105" s="389">
        <f>IF(B1105="","",ROW()-ROW($A$3)+'Diário 1º PA'!$P$1)</f>
        <v>1375</v>
      </c>
      <c r="B1105" s="151">
        <v>45384</v>
      </c>
      <c r="C1105" s="390">
        <v>45383</v>
      </c>
      <c r="D1105" s="98" t="s">
        <v>105</v>
      </c>
      <c r="E1105" s="391" t="s">
        <v>345</v>
      </c>
      <c r="F1105" s="174">
        <v>2513.91</v>
      </c>
      <c r="G1105" s="95" t="s">
        <v>2595</v>
      </c>
      <c r="H1105" s="98" t="s">
        <v>128</v>
      </c>
      <c r="I1105" s="95" t="s">
        <v>2596</v>
      </c>
      <c r="J1105" s="131" t="s">
        <v>2597</v>
      </c>
      <c r="K1105" s="131" t="s">
        <v>1114</v>
      </c>
      <c r="L1105" s="132" t="s">
        <v>1534</v>
      </c>
      <c r="M1105" s="131">
        <v>298479</v>
      </c>
      <c r="N1105" s="134">
        <v>45376</v>
      </c>
      <c r="O1105" s="95" t="s">
        <v>452</v>
      </c>
      <c r="P1105" s="131" t="s">
        <v>2597</v>
      </c>
      <c r="Q1105" s="381"/>
      <c r="R1105" s="381"/>
      <c r="S1105" s="381"/>
    </row>
    <row r="1106" spans="1:19" ht="35.15" customHeight="1" x14ac:dyDescent="0.25">
      <c r="A1106" s="389">
        <f>IF(B1106="","",ROW()-ROW($A$3)+'Diário 1º PA'!$P$1)</f>
        <v>1376</v>
      </c>
      <c r="B1106" s="151">
        <v>45384</v>
      </c>
      <c r="C1106" s="390">
        <v>45383</v>
      </c>
      <c r="D1106" s="98" t="s">
        <v>105</v>
      </c>
      <c r="E1106" s="391" t="s">
        <v>283</v>
      </c>
      <c r="F1106" s="174">
        <v>2</v>
      </c>
      <c r="G1106" s="363" t="s">
        <v>2598</v>
      </c>
      <c r="H1106" s="98" t="s">
        <v>118</v>
      </c>
      <c r="I1106" s="95" t="s">
        <v>117</v>
      </c>
      <c r="J1106" s="131" t="s">
        <v>79</v>
      </c>
      <c r="K1106" s="131" t="s">
        <v>1558</v>
      </c>
      <c r="L1106" s="132" t="s">
        <v>117</v>
      </c>
      <c r="M1106" s="131" t="s">
        <v>117</v>
      </c>
      <c r="N1106" s="134" t="s">
        <v>117</v>
      </c>
      <c r="O1106" s="95" t="s">
        <v>452</v>
      </c>
      <c r="P1106" s="131" t="s">
        <v>79</v>
      </c>
      <c r="Q1106" s="381"/>
      <c r="R1106" s="381"/>
      <c r="S1106" s="381"/>
    </row>
    <row r="1107" spans="1:19" ht="35.15" customHeight="1" x14ac:dyDescent="0.25">
      <c r="A1107" s="389">
        <f>IF(B1107="","",ROW()-ROW($A$3)+'Diário 1º PA'!$P$1)</f>
        <v>1377</v>
      </c>
      <c r="B1107" s="151">
        <v>45385</v>
      </c>
      <c r="C1107" s="390">
        <v>45352</v>
      </c>
      <c r="D1107" s="98" t="s">
        <v>105</v>
      </c>
      <c r="E1107" s="391" t="s">
        <v>299</v>
      </c>
      <c r="F1107" s="174">
        <v>19933.03</v>
      </c>
      <c r="G1107" s="363" t="s">
        <v>2236</v>
      </c>
      <c r="H1107" s="98" t="s">
        <v>122</v>
      </c>
      <c r="I1107" s="95" t="s">
        <v>1657</v>
      </c>
      <c r="J1107" s="131" t="s">
        <v>1127</v>
      </c>
      <c r="K1107" s="131" t="s">
        <v>1072</v>
      </c>
      <c r="L1107" s="132" t="s">
        <v>1534</v>
      </c>
      <c r="M1107" s="131">
        <v>3620</v>
      </c>
      <c r="N1107" s="134">
        <v>45383</v>
      </c>
      <c r="O1107" s="95" t="s">
        <v>452</v>
      </c>
      <c r="P1107" s="131" t="s">
        <v>1127</v>
      </c>
      <c r="Q1107" s="381"/>
      <c r="R1107" s="381"/>
      <c r="S1107" s="381"/>
    </row>
    <row r="1108" spans="1:19" ht="35.15" customHeight="1" x14ac:dyDescent="0.25">
      <c r="A1108" s="389">
        <f>IF(B1108="","",ROW()-ROW($A$3)+'Diário 1º PA'!$P$1)</f>
        <v>1378</v>
      </c>
      <c r="B1108" s="151">
        <v>45385</v>
      </c>
      <c r="C1108" s="390">
        <v>45352</v>
      </c>
      <c r="D1108" s="98" t="s">
        <v>105</v>
      </c>
      <c r="E1108" s="391" t="s">
        <v>341</v>
      </c>
      <c r="F1108" s="174">
        <v>1200</v>
      </c>
      <c r="G1108" s="363" t="s">
        <v>2599</v>
      </c>
      <c r="H1108" s="98" t="s">
        <v>121</v>
      </c>
      <c r="I1108" s="95" t="s">
        <v>1658</v>
      </c>
      <c r="J1108" s="131" t="s">
        <v>1659</v>
      </c>
      <c r="K1108" s="131" t="s">
        <v>1072</v>
      </c>
      <c r="L1108" s="132" t="s">
        <v>1534</v>
      </c>
      <c r="M1108" s="131">
        <v>16</v>
      </c>
      <c r="N1108" s="134">
        <v>45379</v>
      </c>
      <c r="O1108" s="95" t="s">
        <v>452</v>
      </c>
      <c r="P1108" s="131" t="s">
        <v>1659</v>
      </c>
      <c r="Q1108" s="381"/>
      <c r="R1108" s="381"/>
      <c r="S1108" s="381"/>
    </row>
    <row r="1109" spans="1:19" ht="35.15" customHeight="1" x14ac:dyDescent="0.25">
      <c r="A1109" s="389">
        <f>IF(B1109="","",ROW()-ROW($A$3)+'Diário 1º PA'!$P$1)</f>
        <v>1379</v>
      </c>
      <c r="B1109" s="151">
        <v>45385</v>
      </c>
      <c r="C1109" s="390">
        <v>45352</v>
      </c>
      <c r="D1109" s="98" t="s">
        <v>105</v>
      </c>
      <c r="E1109" s="391" t="s">
        <v>341</v>
      </c>
      <c r="F1109" s="174">
        <v>624</v>
      </c>
      <c r="G1109" s="363" t="s">
        <v>2600</v>
      </c>
      <c r="H1109" s="98" t="s">
        <v>136</v>
      </c>
      <c r="I1109" s="95" t="s">
        <v>2251</v>
      </c>
      <c r="J1109" s="131" t="s">
        <v>1685</v>
      </c>
      <c r="K1109" s="131" t="s">
        <v>1072</v>
      </c>
      <c r="L1109" s="132" t="s">
        <v>1534</v>
      </c>
      <c r="M1109" s="131">
        <v>9</v>
      </c>
      <c r="N1109" s="134">
        <v>45379</v>
      </c>
      <c r="O1109" s="95" t="s">
        <v>452</v>
      </c>
      <c r="P1109" s="131" t="s">
        <v>1685</v>
      </c>
      <c r="Q1109" s="381"/>
      <c r="R1109" s="381"/>
      <c r="S1109" s="381"/>
    </row>
    <row r="1110" spans="1:19" ht="35.15" customHeight="1" x14ac:dyDescent="0.25">
      <c r="A1110" s="389">
        <f>IF(B1110="","",ROW()-ROW($A$3)+'Diário 1º PA'!$P$1)</f>
        <v>1380</v>
      </c>
      <c r="B1110" s="151">
        <v>45385</v>
      </c>
      <c r="C1110" s="390">
        <v>45383</v>
      </c>
      <c r="D1110" s="98" t="s">
        <v>105</v>
      </c>
      <c r="E1110" s="391" t="s">
        <v>337</v>
      </c>
      <c r="F1110" s="174">
        <v>174.6</v>
      </c>
      <c r="G1110" s="363" t="s">
        <v>1185</v>
      </c>
      <c r="H1110" s="98" t="s">
        <v>125</v>
      </c>
      <c r="I1110" s="95" t="s">
        <v>1529</v>
      </c>
      <c r="J1110" s="131" t="s">
        <v>1189</v>
      </c>
      <c r="K1110" s="131" t="s">
        <v>1072</v>
      </c>
      <c r="L1110" s="132" t="s">
        <v>1534</v>
      </c>
      <c r="M1110" s="131">
        <v>6025160</v>
      </c>
      <c r="N1110" s="134">
        <v>45386</v>
      </c>
      <c r="O1110" s="95" t="s">
        <v>452</v>
      </c>
      <c r="P1110" s="131" t="s">
        <v>1189</v>
      </c>
      <c r="Q1110" s="381"/>
      <c r="R1110" s="381"/>
      <c r="S1110" s="381"/>
    </row>
    <row r="1111" spans="1:19" ht="35.15" customHeight="1" x14ac:dyDescent="0.25">
      <c r="A1111" s="389">
        <f>IF(B1111="","",ROW()-ROW($A$3)+'Diário 1º PA'!$P$1)</f>
        <v>1381</v>
      </c>
      <c r="B1111" s="151">
        <v>45385</v>
      </c>
      <c r="C1111" s="390">
        <v>45383</v>
      </c>
      <c r="D1111" s="95" t="s">
        <v>105</v>
      </c>
      <c r="E1111" s="391" t="s">
        <v>337</v>
      </c>
      <c r="F1111" s="174">
        <v>149.81</v>
      </c>
      <c r="G1111" s="363" t="s">
        <v>1185</v>
      </c>
      <c r="H1111" s="98" t="s">
        <v>134</v>
      </c>
      <c r="I1111" s="95" t="s">
        <v>1529</v>
      </c>
      <c r="J1111" s="131" t="s">
        <v>1189</v>
      </c>
      <c r="K1111" s="131" t="s">
        <v>1072</v>
      </c>
      <c r="L1111" s="132" t="s">
        <v>1534</v>
      </c>
      <c r="M1111" s="131">
        <v>53303</v>
      </c>
      <c r="N1111" s="134">
        <v>45386</v>
      </c>
      <c r="O1111" s="95" t="s">
        <v>452</v>
      </c>
      <c r="P1111" s="131" t="s">
        <v>1189</v>
      </c>
      <c r="Q1111" s="381"/>
      <c r="R1111" s="381"/>
      <c r="S1111" s="381"/>
    </row>
    <row r="1112" spans="1:19" ht="35.15" customHeight="1" x14ac:dyDescent="0.25">
      <c r="A1112" s="389">
        <f>IF(B1112="","",ROW()-ROW($A$3)+'Diário 1º PA'!$P$1)</f>
        <v>1382</v>
      </c>
      <c r="B1112" s="151">
        <v>45385</v>
      </c>
      <c r="C1112" s="390">
        <v>45352</v>
      </c>
      <c r="D1112" s="98" t="s">
        <v>105</v>
      </c>
      <c r="E1112" s="391" t="s">
        <v>325</v>
      </c>
      <c r="F1112" s="174">
        <v>939.88</v>
      </c>
      <c r="G1112" s="363"/>
      <c r="H1112" s="98"/>
      <c r="I1112" s="95" t="s">
        <v>1610</v>
      </c>
      <c r="J1112" s="131" t="s">
        <v>1121</v>
      </c>
      <c r="K1112" s="131" t="s">
        <v>1072</v>
      </c>
      <c r="L1112" s="132" t="s">
        <v>1534</v>
      </c>
      <c r="M1112" s="131">
        <v>4272</v>
      </c>
      <c r="N1112" s="134">
        <v>45378</v>
      </c>
      <c r="O1112" s="95" t="s">
        <v>452</v>
      </c>
      <c r="P1112" s="131" t="s">
        <v>1121</v>
      </c>
      <c r="Q1112" s="381"/>
      <c r="R1112" s="381"/>
      <c r="S1112" s="381"/>
    </row>
    <row r="1113" spans="1:19" ht="35.15" customHeight="1" x14ac:dyDescent="0.25">
      <c r="A1113" s="389">
        <f>IF(B1113="","",ROW()-ROW($A$3)+'Diário 1º PA'!$P$1)</f>
        <v>1383</v>
      </c>
      <c r="B1113" s="151">
        <v>45385</v>
      </c>
      <c r="C1113" s="390">
        <v>45352</v>
      </c>
      <c r="D1113" s="98" t="s">
        <v>105</v>
      </c>
      <c r="E1113" s="391" t="s">
        <v>319</v>
      </c>
      <c r="F1113" s="174">
        <v>36600</v>
      </c>
      <c r="G1113" s="363" t="s">
        <v>2601</v>
      </c>
      <c r="H1113" s="98" t="s">
        <v>117</v>
      </c>
      <c r="I1113" s="95" t="s">
        <v>1572</v>
      </c>
      <c r="J1113" s="131" t="s">
        <v>1222</v>
      </c>
      <c r="K1113" s="131" t="s">
        <v>1072</v>
      </c>
      <c r="L1113" s="132" t="s">
        <v>1534</v>
      </c>
      <c r="M1113" s="131">
        <v>296</v>
      </c>
      <c r="N1113" s="134">
        <v>45382</v>
      </c>
      <c r="O1113" s="95" t="s">
        <v>452</v>
      </c>
      <c r="P1113" s="131" t="s">
        <v>1222</v>
      </c>
      <c r="Q1113" s="381"/>
      <c r="R1113" s="381"/>
      <c r="S1113" s="381"/>
    </row>
    <row r="1114" spans="1:19" ht="35.15" customHeight="1" x14ac:dyDescent="0.25">
      <c r="A1114" s="389">
        <f>IF(B1114="","",ROW()-ROW($A$3)+'Diário 1º PA'!$P$1)</f>
        <v>1384</v>
      </c>
      <c r="B1114" s="151">
        <v>45385</v>
      </c>
      <c r="C1114" s="390">
        <v>45352</v>
      </c>
      <c r="D1114" s="98" t="s">
        <v>105</v>
      </c>
      <c r="E1114" s="391" t="s">
        <v>341</v>
      </c>
      <c r="F1114" s="174">
        <v>1714</v>
      </c>
      <c r="G1114" s="363" t="s">
        <v>2599</v>
      </c>
      <c r="H1114" s="98" t="s">
        <v>122</v>
      </c>
      <c r="I1114" s="95" t="s">
        <v>2223</v>
      </c>
      <c r="J1114" s="131" t="s">
        <v>1690</v>
      </c>
      <c r="K1114" s="131" t="s">
        <v>1072</v>
      </c>
      <c r="L1114" s="132" t="s">
        <v>1534</v>
      </c>
      <c r="M1114" s="131">
        <v>7</v>
      </c>
      <c r="N1114" s="134">
        <v>45382</v>
      </c>
      <c r="O1114" s="95" t="s">
        <v>452</v>
      </c>
      <c r="P1114" s="131" t="s">
        <v>1690</v>
      </c>
      <c r="Q1114" s="381"/>
      <c r="R1114" s="381"/>
      <c r="S1114" s="381"/>
    </row>
    <row r="1115" spans="1:19" ht="35.15" customHeight="1" x14ac:dyDescent="0.25">
      <c r="A1115" s="389">
        <f>IF(B1115="","",ROW()-ROW($A$3)+'Diário 1º PA'!$P$1)</f>
        <v>1385</v>
      </c>
      <c r="B1115" s="151">
        <v>45385</v>
      </c>
      <c r="C1115" s="390">
        <v>45352</v>
      </c>
      <c r="D1115" s="98" t="s">
        <v>94</v>
      </c>
      <c r="E1115" s="391" t="s">
        <v>96</v>
      </c>
      <c r="F1115" s="174">
        <v>1005459.72</v>
      </c>
      <c r="G1115" s="363" t="s">
        <v>2602</v>
      </c>
      <c r="H1115" s="98" t="s">
        <v>117</v>
      </c>
      <c r="I1115" s="95" t="s">
        <v>117</v>
      </c>
      <c r="J1115" s="131" t="s">
        <v>1565</v>
      </c>
      <c r="K1115" s="131" t="s">
        <v>1574</v>
      </c>
      <c r="L1115" s="132" t="s">
        <v>1574</v>
      </c>
      <c r="M1115" s="131" t="s">
        <v>117</v>
      </c>
      <c r="N1115" s="134" t="s">
        <v>117</v>
      </c>
      <c r="O1115" s="95" t="s">
        <v>452</v>
      </c>
      <c r="P1115" s="131" t="s">
        <v>79</v>
      </c>
      <c r="Q1115" s="381"/>
      <c r="R1115" s="381"/>
      <c r="S1115" s="381"/>
    </row>
    <row r="1116" spans="1:19" ht="35.15" customHeight="1" x14ac:dyDescent="0.25">
      <c r="A1116" s="389">
        <f>IF(B1116="","",ROW()-ROW($A$3)+'Diário 1º PA'!$P$1)</f>
        <v>1386</v>
      </c>
      <c r="B1116" s="151">
        <v>45385</v>
      </c>
      <c r="C1116" s="390">
        <v>45383</v>
      </c>
      <c r="D1116" s="98" t="s">
        <v>105</v>
      </c>
      <c r="E1116" s="391" t="s">
        <v>337</v>
      </c>
      <c r="F1116" s="174">
        <v>290</v>
      </c>
      <c r="G1116" s="363" t="s">
        <v>2603</v>
      </c>
      <c r="H1116" s="98" t="s">
        <v>137</v>
      </c>
      <c r="I1116" s="95" t="s">
        <v>1768</v>
      </c>
      <c r="J1116" s="131" t="s">
        <v>2604</v>
      </c>
      <c r="K1116" s="131" t="s">
        <v>1540</v>
      </c>
      <c r="L1116" s="132" t="s">
        <v>1081</v>
      </c>
      <c r="M1116" s="131">
        <v>81175430</v>
      </c>
      <c r="N1116" s="134">
        <v>45385</v>
      </c>
      <c r="O1116" s="95" t="s">
        <v>452</v>
      </c>
      <c r="P1116" s="131" t="s">
        <v>2604</v>
      </c>
      <c r="Q1116" s="381"/>
      <c r="R1116" s="381"/>
      <c r="S1116" s="381"/>
    </row>
    <row r="1117" spans="1:19" ht="35.15" customHeight="1" x14ac:dyDescent="0.25">
      <c r="A1117" s="389">
        <f>IF(B1117="","",ROW()-ROW($A$3)+'Diário 1º PA'!$P$1)</f>
        <v>1387</v>
      </c>
      <c r="B1117" s="151">
        <v>45385</v>
      </c>
      <c r="C1117" s="390">
        <v>45352</v>
      </c>
      <c r="D1117" s="98" t="s">
        <v>105</v>
      </c>
      <c r="E1117" s="391" t="s">
        <v>235</v>
      </c>
      <c r="F1117" s="174">
        <v>151.12</v>
      </c>
      <c r="G1117" s="363" t="s">
        <v>2009</v>
      </c>
      <c r="H1117" s="98" t="s">
        <v>135</v>
      </c>
      <c r="I1117" s="95" t="s">
        <v>1628</v>
      </c>
      <c r="J1117" s="131" t="s">
        <v>1197</v>
      </c>
      <c r="K1117" s="131" t="s">
        <v>1540</v>
      </c>
      <c r="L1117" s="132" t="s">
        <v>1081</v>
      </c>
      <c r="M1117" s="131" t="s">
        <v>2605</v>
      </c>
      <c r="N1117" s="134">
        <v>45385</v>
      </c>
      <c r="O1117" s="95" t="s">
        <v>452</v>
      </c>
      <c r="P1117" s="131" t="s">
        <v>1197</v>
      </c>
      <c r="Q1117" s="381"/>
      <c r="R1117" s="381"/>
      <c r="S1117" s="381"/>
    </row>
    <row r="1118" spans="1:19" ht="35.15" customHeight="1" x14ac:dyDescent="0.25">
      <c r="A1118" s="389">
        <f>IF(B1118="","",ROW()-ROW($A$3)+'Diário 1º PA'!$P$1)</f>
        <v>1388</v>
      </c>
      <c r="B1118" s="151">
        <v>45385</v>
      </c>
      <c r="C1118" s="390">
        <v>45352</v>
      </c>
      <c r="D1118" s="98" t="s">
        <v>105</v>
      </c>
      <c r="E1118" s="391" t="s">
        <v>235</v>
      </c>
      <c r="F1118" s="174">
        <v>144.72</v>
      </c>
      <c r="G1118" s="363" t="s">
        <v>2009</v>
      </c>
      <c r="H1118" s="98" t="s">
        <v>121</v>
      </c>
      <c r="I1118" s="95" t="s">
        <v>1628</v>
      </c>
      <c r="J1118" s="131" t="s">
        <v>1197</v>
      </c>
      <c r="K1118" s="131" t="s">
        <v>1540</v>
      </c>
      <c r="L1118" s="132" t="s">
        <v>1081</v>
      </c>
      <c r="M1118" s="131" t="s">
        <v>2606</v>
      </c>
      <c r="N1118" s="134">
        <v>45385</v>
      </c>
      <c r="O1118" s="95" t="s">
        <v>452</v>
      </c>
      <c r="P1118" s="131" t="s">
        <v>1197</v>
      </c>
      <c r="Q1118" s="381"/>
      <c r="R1118" s="381"/>
      <c r="S1118" s="381"/>
    </row>
    <row r="1119" spans="1:19" ht="35.15" customHeight="1" x14ac:dyDescent="0.25">
      <c r="A1119" s="389">
        <f>IF(B1119="","",ROW()-ROW($A$3)+'Diário 1º PA'!$P$1)</f>
        <v>1389</v>
      </c>
      <c r="B1119" s="151">
        <v>45385</v>
      </c>
      <c r="C1119" s="390">
        <v>45352</v>
      </c>
      <c r="D1119" s="98" t="s">
        <v>105</v>
      </c>
      <c r="E1119" s="391" t="s">
        <v>235</v>
      </c>
      <c r="F1119" s="174">
        <v>117</v>
      </c>
      <c r="G1119" s="363" t="s">
        <v>2009</v>
      </c>
      <c r="H1119" s="98" t="s">
        <v>118</v>
      </c>
      <c r="I1119" s="95" t="s">
        <v>1628</v>
      </c>
      <c r="J1119" s="131" t="s">
        <v>1197</v>
      </c>
      <c r="K1119" s="131" t="s">
        <v>1540</v>
      </c>
      <c r="L1119" s="132" t="s">
        <v>1081</v>
      </c>
      <c r="M1119" s="131" t="s">
        <v>2607</v>
      </c>
      <c r="N1119" s="134">
        <v>45385</v>
      </c>
      <c r="O1119" s="95" t="s">
        <v>452</v>
      </c>
      <c r="P1119" s="131" t="s">
        <v>1197</v>
      </c>
      <c r="Q1119" s="381"/>
      <c r="R1119" s="381"/>
      <c r="S1119" s="381"/>
    </row>
    <row r="1120" spans="1:19" ht="35.15" customHeight="1" x14ac:dyDescent="0.25">
      <c r="A1120" s="389">
        <f>IF(B1120="","",ROW()-ROW($A$3)+'Diário 1º PA'!$P$1)</f>
        <v>1390</v>
      </c>
      <c r="B1120" s="151">
        <v>45385</v>
      </c>
      <c r="C1120" s="390">
        <v>45352</v>
      </c>
      <c r="D1120" s="98" t="s">
        <v>105</v>
      </c>
      <c r="E1120" s="391" t="s">
        <v>235</v>
      </c>
      <c r="F1120" s="174">
        <v>158.47999999999999</v>
      </c>
      <c r="G1120" s="363" t="s">
        <v>2009</v>
      </c>
      <c r="H1120" s="98" t="s">
        <v>119</v>
      </c>
      <c r="I1120" s="95" t="s">
        <v>1628</v>
      </c>
      <c r="J1120" s="131" t="s">
        <v>1197</v>
      </c>
      <c r="K1120" s="131" t="s">
        <v>1540</v>
      </c>
      <c r="L1120" s="132" t="s">
        <v>1081</v>
      </c>
      <c r="M1120" s="131" t="s">
        <v>2608</v>
      </c>
      <c r="N1120" s="134">
        <v>45385</v>
      </c>
      <c r="O1120" s="95" t="s">
        <v>452</v>
      </c>
      <c r="P1120" s="131" t="s">
        <v>1197</v>
      </c>
      <c r="Q1120" s="381"/>
      <c r="R1120" s="381"/>
      <c r="S1120" s="381"/>
    </row>
    <row r="1121" spans="1:19" ht="35.15" customHeight="1" x14ac:dyDescent="0.25">
      <c r="A1121" s="389">
        <f>IF(B1121="","",ROW()-ROW($A$3)+'Diário 1º PA'!$P$1)</f>
        <v>1391</v>
      </c>
      <c r="B1121" s="151">
        <v>45385</v>
      </c>
      <c r="C1121" s="390">
        <v>45352</v>
      </c>
      <c r="D1121" s="98" t="s">
        <v>105</v>
      </c>
      <c r="E1121" s="391" t="s">
        <v>235</v>
      </c>
      <c r="F1121" s="174">
        <v>119.99</v>
      </c>
      <c r="G1121" s="363" t="s">
        <v>2009</v>
      </c>
      <c r="H1121" s="98" t="s">
        <v>122</v>
      </c>
      <c r="I1121" s="95" t="s">
        <v>1628</v>
      </c>
      <c r="J1121" s="131" t="s">
        <v>1197</v>
      </c>
      <c r="K1121" s="131" t="s">
        <v>1540</v>
      </c>
      <c r="L1121" s="132" t="s">
        <v>1081</v>
      </c>
      <c r="M1121" s="131" t="s">
        <v>2609</v>
      </c>
      <c r="N1121" s="134">
        <v>45385</v>
      </c>
      <c r="O1121" s="95" t="s">
        <v>452</v>
      </c>
      <c r="P1121" s="131" t="s">
        <v>1197</v>
      </c>
      <c r="Q1121" s="381"/>
      <c r="R1121" s="381"/>
      <c r="S1121" s="381"/>
    </row>
    <row r="1122" spans="1:19" ht="35.15" customHeight="1" x14ac:dyDescent="0.25">
      <c r="A1122" s="389">
        <f>IF(B1122="","",ROW()-ROW($A$3)+'Diário 1º PA'!$P$1)</f>
        <v>1392</v>
      </c>
      <c r="B1122" s="151">
        <v>45385</v>
      </c>
      <c r="C1122" s="390">
        <v>45352</v>
      </c>
      <c r="D1122" s="98" t="s">
        <v>105</v>
      </c>
      <c r="E1122" s="391" t="s">
        <v>229</v>
      </c>
      <c r="F1122" s="174">
        <v>68.12</v>
      </c>
      <c r="G1122" s="363" t="s">
        <v>2004</v>
      </c>
      <c r="H1122" s="98" t="s">
        <v>130</v>
      </c>
      <c r="I1122" s="95" t="s">
        <v>1769</v>
      </c>
      <c r="J1122" s="131" t="s">
        <v>1259</v>
      </c>
      <c r="K1122" s="131" t="s">
        <v>1540</v>
      </c>
      <c r="L1122" s="132" t="s">
        <v>1081</v>
      </c>
      <c r="M1122" s="131" t="s">
        <v>2610</v>
      </c>
      <c r="N1122" s="134">
        <v>45385</v>
      </c>
      <c r="O1122" s="95" t="s">
        <v>452</v>
      </c>
      <c r="P1122" s="131" t="s">
        <v>1259</v>
      </c>
      <c r="Q1122" s="381"/>
      <c r="R1122" s="381"/>
      <c r="S1122" s="381"/>
    </row>
    <row r="1123" spans="1:19" ht="35.15" customHeight="1" x14ac:dyDescent="0.25">
      <c r="A1123" s="389">
        <f>IF(B1123="","",ROW()-ROW($A$3)+'Diário 1º PA'!$P$1)</f>
        <v>1393</v>
      </c>
      <c r="B1123" s="151">
        <v>45385</v>
      </c>
      <c r="C1123" s="390">
        <v>45383</v>
      </c>
      <c r="D1123" s="98" t="s">
        <v>105</v>
      </c>
      <c r="E1123" s="391" t="s">
        <v>361</v>
      </c>
      <c r="F1123" s="174">
        <v>357.54</v>
      </c>
      <c r="G1123" s="363" t="s">
        <v>2611</v>
      </c>
      <c r="H1123" s="98" t="s">
        <v>134</v>
      </c>
      <c r="I1123" s="95" t="s">
        <v>2612</v>
      </c>
      <c r="J1123" s="131" t="s">
        <v>2613</v>
      </c>
      <c r="K1123" s="131" t="s">
        <v>1540</v>
      </c>
      <c r="L1123" s="132" t="s">
        <v>1081</v>
      </c>
      <c r="M1123" s="131" t="s">
        <v>2614</v>
      </c>
      <c r="N1123" s="134">
        <v>45385</v>
      </c>
      <c r="O1123" s="95" t="s">
        <v>452</v>
      </c>
      <c r="P1123" s="131" t="s">
        <v>2613</v>
      </c>
      <c r="Q1123" s="381"/>
      <c r="R1123" s="381"/>
      <c r="S1123" s="381"/>
    </row>
    <row r="1124" spans="1:19" ht="35.15" customHeight="1" x14ac:dyDescent="0.25">
      <c r="A1124" s="389">
        <f>IF(B1124="","",ROW()-ROW($A$3)+'Diário 1º PA'!$P$1)</f>
        <v>1394</v>
      </c>
      <c r="B1124" s="151">
        <v>45385</v>
      </c>
      <c r="C1124" s="393">
        <v>45352</v>
      </c>
      <c r="D1124" s="95" t="s">
        <v>105</v>
      </c>
      <c r="E1124" s="391" t="s">
        <v>325</v>
      </c>
      <c r="F1124" s="174">
        <v>558.89</v>
      </c>
      <c r="G1124" s="363" t="s">
        <v>2615</v>
      </c>
      <c r="H1124" s="98" t="s">
        <v>136</v>
      </c>
      <c r="I1124" s="95" t="s">
        <v>1543</v>
      </c>
      <c r="J1124" s="131" t="s">
        <v>1224</v>
      </c>
      <c r="K1124" s="131" t="s">
        <v>1540</v>
      </c>
      <c r="L1124" s="132" t="s">
        <v>1081</v>
      </c>
      <c r="M1124" s="131">
        <v>4913</v>
      </c>
      <c r="N1124" s="134">
        <v>45385</v>
      </c>
      <c r="O1124" s="95" t="s">
        <v>452</v>
      </c>
      <c r="P1124" s="131" t="s">
        <v>1224</v>
      </c>
      <c r="Q1124" s="381"/>
      <c r="R1124" s="381"/>
      <c r="S1124" s="381"/>
    </row>
    <row r="1125" spans="1:19" ht="35.15" customHeight="1" x14ac:dyDescent="0.25">
      <c r="A1125" s="389">
        <f>IF(B1125="","",ROW()-ROW($A$3)+'Diário 1º PA'!$P$1)</f>
        <v>1395</v>
      </c>
      <c r="B1125" s="151">
        <v>45385</v>
      </c>
      <c r="C1125" s="390">
        <v>45383</v>
      </c>
      <c r="D1125" s="98" t="s">
        <v>105</v>
      </c>
      <c r="E1125" s="391" t="s">
        <v>297</v>
      </c>
      <c r="F1125" s="174">
        <v>2179.83</v>
      </c>
      <c r="G1125" s="363" t="s">
        <v>2616</v>
      </c>
      <c r="H1125" s="98" t="s">
        <v>128</v>
      </c>
      <c r="I1125" s="95" t="s">
        <v>1749</v>
      </c>
      <c r="J1125" s="131" t="s">
        <v>1750</v>
      </c>
      <c r="K1125" s="131" t="s">
        <v>1540</v>
      </c>
      <c r="L1125" s="132" t="s">
        <v>1081</v>
      </c>
      <c r="M1125" s="131" t="s">
        <v>2617</v>
      </c>
      <c r="N1125" s="134">
        <v>45385</v>
      </c>
      <c r="O1125" s="95" t="s">
        <v>452</v>
      </c>
      <c r="P1125" s="131" t="s">
        <v>1750</v>
      </c>
      <c r="Q1125" s="381"/>
      <c r="R1125" s="381"/>
      <c r="S1125" s="381"/>
    </row>
    <row r="1126" spans="1:19" ht="35.15" customHeight="1" x14ac:dyDescent="0.25">
      <c r="A1126" s="389">
        <f>IF(B1126="","",ROW()-ROW($A$3)+'Diário 1º PA'!$P$1)</f>
        <v>1396</v>
      </c>
      <c r="B1126" s="151">
        <v>45385</v>
      </c>
      <c r="C1126" s="390">
        <v>45383</v>
      </c>
      <c r="D1126" s="98" t="s">
        <v>107</v>
      </c>
      <c r="E1126" s="391" t="s">
        <v>374</v>
      </c>
      <c r="F1126" s="174">
        <v>1010.86</v>
      </c>
      <c r="G1126" s="363" t="s">
        <v>2618</v>
      </c>
      <c r="H1126" s="98" t="s">
        <v>128</v>
      </c>
      <c r="I1126" s="95" t="s">
        <v>1749</v>
      </c>
      <c r="J1126" s="131" t="s">
        <v>1750</v>
      </c>
      <c r="K1126" s="131" t="s">
        <v>1540</v>
      </c>
      <c r="L1126" s="132" t="s">
        <v>1081</v>
      </c>
      <c r="M1126" s="131" t="s">
        <v>2619</v>
      </c>
      <c r="N1126" s="134">
        <v>45385</v>
      </c>
      <c r="O1126" s="95" t="s">
        <v>452</v>
      </c>
      <c r="P1126" s="131" t="s">
        <v>1750</v>
      </c>
      <c r="Q1126" s="381"/>
      <c r="R1126" s="381"/>
      <c r="S1126" s="381"/>
    </row>
    <row r="1127" spans="1:19" ht="35.15" customHeight="1" x14ac:dyDescent="0.25">
      <c r="A1127" s="389">
        <f>IF(B1127="","",ROW()-ROW($A$3)+'Diário 1º PA'!$P$1)</f>
        <v>1397</v>
      </c>
      <c r="B1127" s="151">
        <v>45385</v>
      </c>
      <c r="C1127" s="390">
        <v>45383</v>
      </c>
      <c r="D1127" s="98" t="s">
        <v>107</v>
      </c>
      <c r="E1127" s="391" t="s">
        <v>374</v>
      </c>
      <c r="F1127" s="174">
        <v>2860.49</v>
      </c>
      <c r="G1127" s="363" t="s">
        <v>2620</v>
      </c>
      <c r="H1127" s="98" t="s">
        <v>128</v>
      </c>
      <c r="I1127" s="95" t="s">
        <v>1749</v>
      </c>
      <c r="J1127" s="131" t="s">
        <v>1750</v>
      </c>
      <c r="K1127" s="131" t="s">
        <v>1540</v>
      </c>
      <c r="L1127" s="132" t="s">
        <v>1081</v>
      </c>
      <c r="M1127" s="131" t="s">
        <v>2621</v>
      </c>
      <c r="N1127" s="134">
        <v>45385</v>
      </c>
      <c r="O1127" s="95" t="s">
        <v>452</v>
      </c>
      <c r="P1127" s="131" t="s">
        <v>1750</v>
      </c>
      <c r="Q1127" s="381"/>
      <c r="R1127" s="381"/>
      <c r="S1127" s="381"/>
    </row>
    <row r="1128" spans="1:19" ht="35.15" customHeight="1" x14ac:dyDescent="0.25">
      <c r="A1128" s="389">
        <f>IF(B1128="","",ROW()-ROW($A$3)+'Diário 1º PA'!$P$1)</f>
        <v>1398</v>
      </c>
      <c r="B1128" s="151">
        <v>45385</v>
      </c>
      <c r="C1128" s="390">
        <v>45383</v>
      </c>
      <c r="D1128" s="98" t="s">
        <v>107</v>
      </c>
      <c r="E1128" s="391" t="s">
        <v>374</v>
      </c>
      <c r="F1128" s="174">
        <v>4868.24</v>
      </c>
      <c r="G1128" s="363" t="s">
        <v>2622</v>
      </c>
      <c r="H1128" s="98" t="s">
        <v>128</v>
      </c>
      <c r="I1128" s="95" t="s">
        <v>2623</v>
      </c>
      <c r="J1128" s="131" t="s">
        <v>2613</v>
      </c>
      <c r="K1128" s="131" t="s">
        <v>1540</v>
      </c>
      <c r="L1128" s="132" t="s">
        <v>1081</v>
      </c>
      <c r="M1128" s="131">
        <v>21690472</v>
      </c>
      <c r="N1128" s="134">
        <v>45387</v>
      </c>
      <c r="O1128" s="95" t="s">
        <v>452</v>
      </c>
      <c r="P1128" s="131" t="s">
        <v>2613</v>
      </c>
      <c r="Q1128" s="381"/>
      <c r="R1128" s="381"/>
      <c r="S1128" s="381"/>
    </row>
    <row r="1129" spans="1:19" ht="35.15" customHeight="1" x14ac:dyDescent="0.25">
      <c r="A1129" s="389">
        <f>IF(B1129="","",ROW()-ROW($A$3)+'Diário 1º PA'!$P$1)</f>
        <v>1399</v>
      </c>
      <c r="B1129" s="151">
        <v>45385</v>
      </c>
      <c r="C1129" s="390">
        <v>45352</v>
      </c>
      <c r="D1129" s="98" t="s">
        <v>105</v>
      </c>
      <c r="E1129" s="391" t="s">
        <v>299</v>
      </c>
      <c r="F1129" s="174">
        <v>13653.4</v>
      </c>
      <c r="G1129" s="363" t="s">
        <v>2624</v>
      </c>
      <c r="H1129" s="98" t="s">
        <v>117</v>
      </c>
      <c r="I1129" s="95" t="s">
        <v>2625</v>
      </c>
      <c r="J1129" s="131" t="s">
        <v>1115</v>
      </c>
      <c r="K1129" s="131" t="s">
        <v>1540</v>
      </c>
      <c r="L1129" s="132" t="s">
        <v>1081</v>
      </c>
      <c r="M1129" s="131">
        <v>19</v>
      </c>
      <c r="N1129" s="134">
        <v>45383</v>
      </c>
      <c r="O1129" s="95" t="s">
        <v>452</v>
      </c>
      <c r="P1129" s="131" t="s">
        <v>1115</v>
      </c>
      <c r="Q1129" s="381"/>
      <c r="R1129" s="381"/>
      <c r="S1129" s="381"/>
    </row>
    <row r="1130" spans="1:19" ht="35.15" customHeight="1" x14ac:dyDescent="0.25">
      <c r="A1130" s="389">
        <f>IF(B1130="","",ROW()-ROW($A$3)+'Diário 1º PA'!$P$1)</f>
        <v>1400</v>
      </c>
      <c r="B1130" s="151">
        <v>45385</v>
      </c>
      <c r="C1130" s="390">
        <v>45383</v>
      </c>
      <c r="D1130" s="98" t="s">
        <v>107</v>
      </c>
      <c r="E1130" s="391" t="s">
        <v>378</v>
      </c>
      <c r="F1130" s="174">
        <v>36362</v>
      </c>
      <c r="G1130" s="95" t="s">
        <v>2626</v>
      </c>
      <c r="H1130" s="98" t="s">
        <v>128</v>
      </c>
      <c r="I1130" s="95" t="s">
        <v>2627</v>
      </c>
      <c r="J1130" s="131" t="s">
        <v>1638</v>
      </c>
      <c r="K1130" s="131" t="s">
        <v>1114</v>
      </c>
      <c r="L1130" s="132" t="s">
        <v>1534</v>
      </c>
      <c r="M1130" s="131">
        <v>3549</v>
      </c>
      <c r="N1130" s="134">
        <v>45373</v>
      </c>
      <c r="O1130" s="95" t="s">
        <v>452</v>
      </c>
      <c r="P1130" s="131" t="s">
        <v>1638</v>
      </c>
      <c r="Q1130" s="381"/>
      <c r="R1130" s="381"/>
      <c r="S1130" s="381"/>
    </row>
    <row r="1131" spans="1:19" ht="35.15" customHeight="1" x14ac:dyDescent="0.25">
      <c r="A1131" s="389">
        <f>IF(B1131="","",ROW()-ROW($A$3)+'Diário 1º PA'!$P$1)</f>
        <v>1401</v>
      </c>
      <c r="B1131" s="151">
        <v>45385</v>
      </c>
      <c r="C1131" s="390">
        <v>45383</v>
      </c>
      <c r="D1131" s="98" t="s">
        <v>105</v>
      </c>
      <c r="E1131" s="391" t="s">
        <v>283</v>
      </c>
      <c r="F1131" s="174">
        <v>3</v>
      </c>
      <c r="G1131" s="363" t="s">
        <v>2628</v>
      </c>
      <c r="H1131" s="98" t="s">
        <v>118</v>
      </c>
      <c r="I1131" s="95" t="s">
        <v>117</v>
      </c>
      <c r="J1131" s="131" t="s">
        <v>79</v>
      </c>
      <c r="K1131" s="131" t="s">
        <v>117</v>
      </c>
      <c r="L1131" s="132" t="s">
        <v>117</v>
      </c>
      <c r="M1131" s="131" t="s">
        <v>117</v>
      </c>
      <c r="N1131" s="134" t="s">
        <v>117</v>
      </c>
      <c r="O1131" s="95" t="s">
        <v>452</v>
      </c>
      <c r="P1131" s="131" t="s">
        <v>79</v>
      </c>
      <c r="Q1131" s="381"/>
      <c r="R1131" s="381"/>
      <c r="S1131" s="381"/>
    </row>
    <row r="1132" spans="1:19" ht="35.15" customHeight="1" x14ac:dyDescent="0.25">
      <c r="A1132" s="389">
        <f>IF(B1132="","",ROW()-ROW($A$3)+'Diário 1º PA'!$P$1)</f>
        <v>1402</v>
      </c>
      <c r="B1132" s="151">
        <v>45386</v>
      </c>
      <c r="C1132" s="390">
        <v>45352</v>
      </c>
      <c r="D1132" s="98" t="s">
        <v>105</v>
      </c>
      <c r="E1132" s="391" t="s">
        <v>337</v>
      </c>
      <c r="F1132" s="174">
        <v>-149.81</v>
      </c>
      <c r="G1132" s="363" t="s">
        <v>1890</v>
      </c>
      <c r="H1132" s="98" t="s">
        <v>134</v>
      </c>
      <c r="I1132" s="95" t="s">
        <v>1529</v>
      </c>
      <c r="J1132" s="131" t="s">
        <v>1565</v>
      </c>
      <c r="K1132" s="131" t="s">
        <v>117</v>
      </c>
      <c r="L1132" s="132" t="s">
        <v>117</v>
      </c>
      <c r="M1132" s="131" t="s">
        <v>117</v>
      </c>
      <c r="N1132" s="134" t="s">
        <v>117</v>
      </c>
      <c r="O1132" s="95" t="s">
        <v>452</v>
      </c>
      <c r="P1132" s="131" t="s">
        <v>79</v>
      </c>
      <c r="Q1132" s="381"/>
      <c r="R1132" s="381"/>
      <c r="S1132" s="381"/>
    </row>
    <row r="1133" spans="1:19" ht="35.15" customHeight="1" x14ac:dyDescent="0.25">
      <c r="A1133" s="389">
        <f>IF(B1133="","",ROW()-ROW($A$3)+'Diário 1º PA'!$P$1)</f>
        <v>1403</v>
      </c>
      <c r="B1133" s="151">
        <v>45386</v>
      </c>
      <c r="C1133" s="390">
        <v>45352</v>
      </c>
      <c r="D1133" s="98" t="s">
        <v>105</v>
      </c>
      <c r="E1133" s="391" t="s">
        <v>341</v>
      </c>
      <c r="F1133" s="174">
        <v>1760</v>
      </c>
      <c r="G1133" s="363" t="s">
        <v>2629</v>
      </c>
      <c r="H1133" s="98" t="s">
        <v>136</v>
      </c>
      <c r="I1133" s="95" t="s">
        <v>1682</v>
      </c>
      <c r="J1133" s="131" t="s">
        <v>1118</v>
      </c>
      <c r="K1133" s="131" t="s">
        <v>1072</v>
      </c>
      <c r="L1133" s="132" t="s">
        <v>1534</v>
      </c>
      <c r="M1133" s="131">
        <v>12</v>
      </c>
      <c r="N1133" s="134">
        <v>45383</v>
      </c>
      <c r="O1133" s="95" t="s">
        <v>452</v>
      </c>
      <c r="P1133" s="131" t="s">
        <v>1118</v>
      </c>
      <c r="Q1133" s="381"/>
      <c r="R1133" s="381"/>
      <c r="S1133" s="381"/>
    </row>
    <row r="1134" spans="1:19" ht="35.15" customHeight="1" x14ac:dyDescent="0.25">
      <c r="A1134" s="389">
        <f>IF(B1134="","",ROW()-ROW($A$3)+'Diário 1º PA'!$P$1)</f>
        <v>1404</v>
      </c>
      <c r="B1134" s="151">
        <v>45386</v>
      </c>
      <c r="C1134" s="393">
        <v>45352</v>
      </c>
      <c r="D1134" s="95" t="s">
        <v>105</v>
      </c>
      <c r="E1134" s="391" t="s">
        <v>341</v>
      </c>
      <c r="F1134" s="174">
        <v>2800</v>
      </c>
      <c r="G1134" s="363" t="s">
        <v>2630</v>
      </c>
      <c r="H1134" s="98" t="s">
        <v>135</v>
      </c>
      <c r="I1134" s="95" t="s">
        <v>1823</v>
      </c>
      <c r="J1134" s="131" t="s">
        <v>2631</v>
      </c>
      <c r="K1134" s="131" t="s">
        <v>1072</v>
      </c>
      <c r="L1134" s="132" t="s">
        <v>1534</v>
      </c>
      <c r="M1134" s="131">
        <v>10</v>
      </c>
      <c r="N1134" s="134">
        <v>45385</v>
      </c>
      <c r="O1134" s="95" t="s">
        <v>452</v>
      </c>
      <c r="P1134" s="131" t="s">
        <v>2631</v>
      </c>
      <c r="Q1134" s="381"/>
      <c r="R1134" s="381"/>
      <c r="S1134" s="381"/>
    </row>
    <row r="1135" spans="1:19" ht="35.15" customHeight="1" x14ac:dyDescent="0.25">
      <c r="A1135" s="389">
        <f>IF(B1135="","",ROW()-ROW($A$3)+'Diário 1º PA'!$P$1)</f>
        <v>1405</v>
      </c>
      <c r="B1135" s="151">
        <v>45386</v>
      </c>
      <c r="C1135" s="390">
        <v>45352</v>
      </c>
      <c r="D1135" s="98" t="s">
        <v>94</v>
      </c>
      <c r="E1135" s="391" t="s">
        <v>166</v>
      </c>
      <c r="F1135" s="174">
        <v>706</v>
      </c>
      <c r="G1135" s="363" t="s">
        <v>2632</v>
      </c>
      <c r="H1135" s="98" t="s">
        <v>126</v>
      </c>
      <c r="I1135" s="95" t="s">
        <v>1612</v>
      </c>
      <c r="J1135" s="131" t="s">
        <v>1565</v>
      </c>
      <c r="K1135" s="131" t="s">
        <v>1072</v>
      </c>
      <c r="L1135" s="132" t="s">
        <v>1613</v>
      </c>
      <c r="M1135" s="131" t="s">
        <v>117</v>
      </c>
      <c r="N1135" s="134" t="s">
        <v>117</v>
      </c>
      <c r="O1135" s="95" t="s">
        <v>452</v>
      </c>
      <c r="P1135" s="131" t="s">
        <v>1614</v>
      </c>
      <c r="Q1135" s="381"/>
      <c r="R1135" s="381"/>
      <c r="S1135" s="381"/>
    </row>
    <row r="1136" spans="1:19" ht="35.15" customHeight="1" x14ac:dyDescent="0.25">
      <c r="A1136" s="389">
        <f>IF(B1136="","",ROW()-ROW($A$3)+'Diário 1º PA'!$P$1)</f>
        <v>1406</v>
      </c>
      <c r="B1136" s="151">
        <v>45386</v>
      </c>
      <c r="C1136" s="390">
        <v>45383</v>
      </c>
      <c r="D1136" s="98" t="s">
        <v>105</v>
      </c>
      <c r="E1136" s="391" t="s">
        <v>339</v>
      </c>
      <c r="F1136" s="174">
        <v>70</v>
      </c>
      <c r="G1136" s="363" t="s">
        <v>2633</v>
      </c>
      <c r="H1136" s="98" t="s">
        <v>122</v>
      </c>
      <c r="I1136" s="95" t="s">
        <v>2634</v>
      </c>
      <c r="J1136" s="131" t="s">
        <v>1565</v>
      </c>
      <c r="K1136" s="131" t="s">
        <v>1114</v>
      </c>
      <c r="L1136" s="132" t="s">
        <v>1846</v>
      </c>
      <c r="M1136" s="131" t="s">
        <v>117</v>
      </c>
      <c r="N1136" s="134">
        <v>45378</v>
      </c>
      <c r="O1136" s="95" t="s">
        <v>452</v>
      </c>
      <c r="P1136" s="131" t="s">
        <v>2635</v>
      </c>
      <c r="Q1136" s="381"/>
      <c r="R1136" s="381"/>
      <c r="S1136" s="381"/>
    </row>
    <row r="1137" spans="1:19" ht="35.15" customHeight="1" x14ac:dyDescent="0.25">
      <c r="A1137" s="389">
        <f>IF(B1137="","",ROW()-ROW($A$3)+'Diário 1º PA'!$P$1)</f>
        <v>1407</v>
      </c>
      <c r="B1137" s="151">
        <v>45386</v>
      </c>
      <c r="C1137" s="390">
        <v>45352</v>
      </c>
      <c r="D1137" s="98" t="s">
        <v>105</v>
      </c>
      <c r="E1137" s="391" t="s">
        <v>343</v>
      </c>
      <c r="F1137" s="174">
        <v>250</v>
      </c>
      <c r="G1137" s="363" t="s">
        <v>1980</v>
      </c>
      <c r="H1137" s="98" t="s">
        <v>121</v>
      </c>
      <c r="I1137" s="95" t="s">
        <v>1552</v>
      </c>
      <c r="J1137" s="131" t="s">
        <v>1553</v>
      </c>
      <c r="K1137" s="131" t="s">
        <v>1114</v>
      </c>
      <c r="L1137" s="132" t="s">
        <v>1534</v>
      </c>
      <c r="M1137" s="131">
        <v>8</v>
      </c>
      <c r="N1137" s="134">
        <v>45379</v>
      </c>
      <c r="O1137" s="95" t="s">
        <v>452</v>
      </c>
      <c r="P1137" s="131" t="s">
        <v>1553</v>
      </c>
      <c r="Q1137" s="381"/>
      <c r="R1137" s="381"/>
      <c r="S1137" s="381"/>
    </row>
    <row r="1138" spans="1:19" ht="35.15" customHeight="1" x14ac:dyDescent="0.25">
      <c r="A1138" s="389">
        <f>IF(B1138="","",ROW()-ROW($A$3)+'Diário 1º PA'!$P$1)</f>
        <v>1408</v>
      </c>
      <c r="B1138" s="151">
        <v>45386</v>
      </c>
      <c r="C1138" s="390">
        <v>45383</v>
      </c>
      <c r="D1138" s="98" t="s">
        <v>105</v>
      </c>
      <c r="E1138" s="391" t="s">
        <v>307</v>
      </c>
      <c r="F1138" s="174">
        <v>59.5</v>
      </c>
      <c r="G1138" s="363" t="s">
        <v>2636</v>
      </c>
      <c r="H1138" s="98" t="s">
        <v>130</v>
      </c>
      <c r="I1138" s="95" t="s">
        <v>2637</v>
      </c>
      <c r="J1138" s="131" t="s">
        <v>2638</v>
      </c>
      <c r="K1138" s="131" t="s">
        <v>1114</v>
      </c>
      <c r="L1138" s="132" t="s">
        <v>1534</v>
      </c>
      <c r="M1138" s="131">
        <v>21</v>
      </c>
      <c r="N1138" s="134">
        <v>45378</v>
      </c>
      <c r="O1138" s="95" t="s">
        <v>452</v>
      </c>
      <c r="P1138" s="131" t="s">
        <v>2638</v>
      </c>
      <c r="Q1138" s="381"/>
      <c r="R1138" s="381"/>
      <c r="S1138" s="381"/>
    </row>
    <row r="1139" spans="1:19" ht="35.15" customHeight="1" x14ac:dyDescent="0.25">
      <c r="A1139" s="389">
        <f>IF(B1139="","",ROW()-ROW($A$3)+'Diário 1º PA'!$P$1)</f>
        <v>1409</v>
      </c>
      <c r="B1139" s="151">
        <v>45386</v>
      </c>
      <c r="C1139" s="390">
        <v>45383</v>
      </c>
      <c r="D1139" s="98" t="s">
        <v>107</v>
      </c>
      <c r="E1139" s="391" t="s">
        <v>374</v>
      </c>
      <c r="F1139" s="174">
        <v>487.3</v>
      </c>
      <c r="G1139" s="363" t="s">
        <v>2639</v>
      </c>
      <c r="H1139" s="98" t="s">
        <v>130</v>
      </c>
      <c r="I1139" s="95" t="s">
        <v>2637</v>
      </c>
      <c r="J1139" s="131" t="s">
        <v>2638</v>
      </c>
      <c r="K1139" s="131" t="s">
        <v>1114</v>
      </c>
      <c r="L1139" s="132" t="s">
        <v>1534</v>
      </c>
      <c r="M1139" s="131">
        <v>22</v>
      </c>
      <c r="N1139" s="134">
        <v>45378</v>
      </c>
      <c r="O1139" s="95" t="s">
        <v>452</v>
      </c>
      <c r="P1139" s="131" t="s">
        <v>2638</v>
      </c>
      <c r="Q1139" s="381"/>
      <c r="R1139" s="381"/>
      <c r="S1139" s="381"/>
    </row>
    <row r="1140" spans="1:19" ht="35.15" customHeight="1" x14ac:dyDescent="0.25">
      <c r="A1140" s="389">
        <f>IF(B1140="","",ROW()-ROW($A$3)+'Diário 1º PA'!$P$1)</f>
        <v>1410</v>
      </c>
      <c r="B1140" s="151">
        <v>45386</v>
      </c>
      <c r="C1140" s="390">
        <v>45383</v>
      </c>
      <c r="D1140" s="98" t="s">
        <v>105</v>
      </c>
      <c r="E1140" s="391" t="s">
        <v>307</v>
      </c>
      <c r="F1140" s="174">
        <v>1581.24</v>
      </c>
      <c r="G1140" s="363" t="s">
        <v>2640</v>
      </c>
      <c r="H1140" s="98" t="s">
        <v>136</v>
      </c>
      <c r="I1140" s="95" t="s">
        <v>1749</v>
      </c>
      <c r="J1140" s="131" t="s">
        <v>1750</v>
      </c>
      <c r="K1140" s="131" t="s">
        <v>1540</v>
      </c>
      <c r="L1140" s="132" t="s">
        <v>1081</v>
      </c>
      <c r="M1140" s="131" t="s">
        <v>2641</v>
      </c>
      <c r="N1140" s="134">
        <v>45386</v>
      </c>
      <c r="O1140" s="95" t="s">
        <v>452</v>
      </c>
      <c r="P1140" s="131" t="s">
        <v>1750</v>
      </c>
      <c r="Q1140" s="381"/>
      <c r="R1140" s="381"/>
      <c r="S1140" s="381"/>
    </row>
    <row r="1141" spans="1:19" ht="35.15" customHeight="1" x14ac:dyDescent="0.25">
      <c r="A1141" s="389">
        <f>IF(B1141="","",ROW()-ROW($A$3)+'Diário 1º PA'!$P$1)</f>
        <v>1411</v>
      </c>
      <c r="B1141" s="151">
        <v>45386</v>
      </c>
      <c r="C1141" s="390">
        <v>45383</v>
      </c>
      <c r="D1141" s="98" t="s">
        <v>105</v>
      </c>
      <c r="E1141" s="391" t="s">
        <v>307</v>
      </c>
      <c r="F1141" s="174">
        <v>1720.82</v>
      </c>
      <c r="G1141" s="363" t="s">
        <v>2640</v>
      </c>
      <c r="H1141" s="98" t="s">
        <v>134</v>
      </c>
      <c r="I1141" s="95" t="s">
        <v>1749</v>
      </c>
      <c r="J1141" s="131" t="s">
        <v>1750</v>
      </c>
      <c r="K1141" s="131" t="s">
        <v>1540</v>
      </c>
      <c r="L1141" s="132" t="s">
        <v>1081</v>
      </c>
      <c r="M1141" s="131" t="s">
        <v>2642</v>
      </c>
      <c r="N1141" s="134">
        <v>45386</v>
      </c>
      <c r="O1141" s="95" t="s">
        <v>452</v>
      </c>
      <c r="P1141" s="131" t="s">
        <v>1750</v>
      </c>
      <c r="Q1141" s="381"/>
      <c r="R1141" s="381"/>
      <c r="S1141" s="381"/>
    </row>
    <row r="1142" spans="1:19" ht="35.15" customHeight="1" x14ac:dyDescent="0.25">
      <c r="A1142" s="389">
        <f>IF(B1142="","",ROW()-ROW($A$3)+'Diário 1º PA'!$P$1)</f>
        <v>1412</v>
      </c>
      <c r="B1142" s="151">
        <v>45386</v>
      </c>
      <c r="C1142" s="390">
        <v>45383</v>
      </c>
      <c r="D1142" s="98" t="s">
        <v>105</v>
      </c>
      <c r="E1142" s="391" t="s">
        <v>325</v>
      </c>
      <c r="F1142" s="174">
        <v>245.29</v>
      </c>
      <c r="G1142" s="363" t="s">
        <v>2643</v>
      </c>
      <c r="H1142" s="98" t="s">
        <v>136</v>
      </c>
      <c r="I1142" s="95" t="s">
        <v>1543</v>
      </c>
      <c r="J1142" s="131" t="s">
        <v>2644</v>
      </c>
      <c r="K1142" s="131" t="s">
        <v>1540</v>
      </c>
      <c r="L1142" s="132" t="s">
        <v>1081</v>
      </c>
      <c r="M1142" s="131">
        <v>4923</v>
      </c>
      <c r="N1142" s="134">
        <v>45386</v>
      </c>
      <c r="O1142" s="95" t="s">
        <v>452</v>
      </c>
      <c r="P1142" s="131" t="s">
        <v>2644</v>
      </c>
      <c r="Q1142" s="381"/>
      <c r="R1142" s="381"/>
      <c r="S1142" s="381"/>
    </row>
    <row r="1143" spans="1:19" ht="35.15" customHeight="1" x14ac:dyDescent="0.25">
      <c r="A1143" s="389">
        <f>IF(B1143="","",ROW()-ROW($A$3)+'Diário 1º PA'!$P$1)</f>
        <v>1413</v>
      </c>
      <c r="B1143" s="151">
        <v>45386</v>
      </c>
      <c r="C1143" s="390">
        <v>45383</v>
      </c>
      <c r="D1143" s="98" t="s">
        <v>105</v>
      </c>
      <c r="E1143" s="391" t="s">
        <v>359</v>
      </c>
      <c r="F1143" s="174">
        <v>98</v>
      </c>
      <c r="G1143" s="363" t="s">
        <v>2645</v>
      </c>
      <c r="H1143" s="98" t="s">
        <v>124</v>
      </c>
      <c r="I1143" s="95" t="s">
        <v>2646</v>
      </c>
      <c r="J1143" s="131" t="s">
        <v>2647</v>
      </c>
      <c r="K1143" s="131" t="s">
        <v>1540</v>
      </c>
      <c r="L1143" s="132" t="s">
        <v>1081</v>
      </c>
      <c r="M1143" s="131">
        <v>1790</v>
      </c>
      <c r="N1143" s="134">
        <v>45386</v>
      </c>
      <c r="O1143" s="95" t="s">
        <v>452</v>
      </c>
      <c r="P1143" s="131" t="s">
        <v>2647</v>
      </c>
      <c r="Q1143" s="381"/>
      <c r="R1143" s="381"/>
      <c r="S1143" s="381"/>
    </row>
    <row r="1144" spans="1:19" ht="35.15" customHeight="1" x14ac:dyDescent="0.25">
      <c r="A1144" s="389">
        <f>IF(B1144="","",ROW()-ROW($A$3)+'Diário 1º PA'!$P$1)</f>
        <v>1414</v>
      </c>
      <c r="B1144" s="151">
        <v>45386</v>
      </c>
      <c r="C1144" s="390">
        <v>45352</v>
      </c>
      <c r="D1144" s="98" t="s">
        <v>107</v>
      </c>
      <c r="E1144" s="391" t="s">
        <v>374</v>
      </c>
      <c r="F1144" s="174">
        <v>1708.98</v>
      </c>
      <c r="G1144" s="363" t="s">
        <v>2648</v>
      </c>
      <c r="H1144" s="98" t="s">
        <v>119</v>
      </c>
      <c r="I1144" s="95" t="s">
        <v>2612</v>
      </c>
      <c r="J1144" s="131" t="s">
        <v>2613</v>
      </c>
      <c r="K1144" s="131" t="s">
        <v>1540</v>
      </c>
      <c r="L1144" s="132" t="s">
        <v>1081</v>
      </c>
      <c r="M1144" s="131" t="s">
        <v>2649</v>
      </c>
      <c r="N1144" s="134">
        <v>45386</v>
      </c>
      <c r="O1144" s="95" t="s">
        <v>452</v>
      </c>
      <c r="P1144" s="131" t="s">
        <v>2613</v>
      </c>
      <c r="Q1144" s="381"/>
      <c r="R1144" s="381"/>
      <c r="S1144" s="381"/>
    </row>
    <row r="1145" spans="1:19" ht="35.15" customHeight="1" x14ac:dyDescent="0.25">
      <c r="A1145" s="389">
        <f>IF(B1145="","",ROW()-ROW($A$3)+'Diário 1º PA'!$P$1)</f>
        <v>1415</v>
      </c>
      <c r="B1145" s="151">
        <v>45386</v>
      </c>
      <c r="C1145" s="390">
        <v>45352</v>
      </c>
      <c r="D1145" s="98" t="s">
        <v>105</v>
      </c>
      <c r="E1145" s="391" t="s">
        <v>229</v>
      </c>
      <c r="F1145" s="174">
        <v>584.30999999999995</v>
      </c>
      <c r="G1145" s="363" t="s">
        <v>2004</v>
      </c>
      <c r="H1145" s="98" t="s">
        <v>136</v>
      </c>
      <c r="I1145" s="95" t="s">
        <v>1652</v>
      </c>
      <c r="J1145" s="131" t="s">
        <v>1653</v>
      </c>
      <c r="K1145" s="131" t="s">
        <v>1540</v>
      </c>
      <c r="L1145" s="132" t="s">
        <v>1081</v>
      </c>
      <c r="M1145" s="131">
        <v>29663436</v>
      </c>
      <c r="N1145" s="134">
        <v>45387</v>
      </c>
      <c r="O1145" s="95" t="s">
        <v>452</v>
      </c>
      <c r="P1145" s="131" t="s">
        <v>1653</v>
      </c>
      <c r="Q1145" s="381"/>
      <c r="R1145" s="381"/>
      <c r="S1145" s="381"/>
    </row>
    <row r="1146" spans="1:19" ht="35.15" customHeight="1" x14ac:dyDescent="0.25">
      <c r="A1146" s="389">
        <f>IF(B1146="","",ROW()-ROW($A$3)+'Diário 1º PA'!$P$1)</f>
        <v>1416</v>
      </c>
      <c r="B1146" s="151">
        <v>45386</v>
      </c>
      <c r="C1146" s="390">
        <v>45352</v>
      </c>
      <c r="D1146" s="98" t="s">
        <v>105</v>
      </c>
      <c r="E1146" s="391" t="s">
        <v>227</v>
      </c>
      <c r="F1146" s="174">
        <v>1283.57</v>
      </c>
      <c r="G1146" s="363" t="s">
        <v>1270</v>
      </c>
      <c r="H1146" s="98" t="s">
        <v>135</v>
      </c>
      <c r="I1146" s="95" t="s">
        <v>1635</v>
      </c>
      <c r="J1146" s="131" t="s">
        <v>1414</v>
      </c>
      <c r="K1146" s="131" t="s">
        <v>1540</v>
      </c>
      <c r="L1146" s="132" t="s">
        <v>1081</v>
      </c>
      <c r="M1146" s="131">
        <v>126519167</v>
      </c>
      <c r="N1146" s="134">
        <v>45388</v>
      </c>
      <c r="O1146" s="95" t="s">
        <v>452</v>
      </c>
      <c r="P1146" s="131" t="s">
        <v>1414</v>
      </c>
      <c r="Q1146" s="381"/>
      <c r="R1146" s="381"/>
      <c r="S1146" s="381"/>
    </row>
    <row r="1147" spans="1:19" ht="35.15" customHeight="1" x14ac:dyDescent="0.25">
      <c r="A1147" s="389">
        <f>IF(B1147="","",ROW()-ROW($A$3)+'Diário 1º PA'!$P$1)</f>
        <v>1417</v>
      </c>
      <c r="B1147" s="151">
        <v>45386</v>
      </c>
      <c r="C1147" s="390">
        <v>45352</v>
      </c>
      <c r="D1147" s="98" t="s">
        <v>105</v>
      </c>
      <c r="E1147" s="391" t="s">
        <v>227</v>
      </c>
      <c r="F1147" s="174">
        <v>325.18</v>
      </c>
      <c r="G1147" s="363" t="s">
        <v>1270</v>
      </c>
      <c r="H1147" s="98" t="s">
        <v>122</v>
      </c>
      <c r="I1147" s="95" t="s">
        <v>1635</v>
      </c>
      <c r="J1147" s="131" t="s">
        <v>1414</v>
      </c>
      <c r="K1147" s="131" t="s">
        <v>1540</v>
      </c>
      <c r="L1147" s="132" t="s">
        <v>1081</v>
      </c>
      <c r="M1147" s="133">
        <v>130093331</v>
      </c>
      <c r="N1147" s="134">
        <v>45388</v>
      </c>
      <c r="O1147" s="95" t="s">
        <v>452</v>
      </c>
      <c r="P1147" s="131" t="s">
        <v>1414</v>
      </c>
      <c r="Q1147" s="381"/>
      <c r="R1147" s="381"/>
      <c r="S1147" s="381"/>
    </row>
    <row r="1148" spans="1:19" ht="35.15" customHeight="1" x14ac:dyDescent="0.25">
      <c r="A1148" s="389">
        <f>IF(B1148="","",ROW()-ROW($A$3)+'Diário 1º PA'!$P$1)</f>
        <v>1418</v>
      </c>
      <c r="B1148" s="151">
        <v>45386</v>
      </c>
      <c r="C1148" s="390">
        <v>45352</v>
      </c>
      <c r="D1148" s="98" t="s">
        <v>105</v>
      </c>
      <c r="E1148" s="391" t="s">
        <v>341</v>
      </c>
      <c r="F1148" s="174">
        <v>1469.85</v>
      </c>
      <c r="G1148" s="363" t="s">
        <v>2650</v>
      </c>
      <c r="H1148" s="98" t="s">
        <v>123</v>
      </c>
      <c r="I1148" s="95" t="s">
        <v>1645</v>
      </c>
      <c r="J1148" s="131" t="s">
        <v>1646</v>
      </c>
      <c r="K1148" s="131" t="s">
        <v>1114</v>
      </c>
      <c r="L1148" s="132" t="s">
        <v>1534</v>
      </c>
      <c r="M1148" s="131">
        <v>20240000007</v>
      </c>
      <c r="N1148" s="134">
        <v>45379</v>
      </c>
      <c r="O1148" s="95" t="s">
        <v>452</v>
      </c>
      <c r="P1148" s="131" t="s">
        <v>1646</v>
      </c>
      <c r="Q1148" s="381"/>
      <c r="R1148" s="381"/>
      <c r="S1148" s="381"/>
    </row>
    <row r="1149" spans="1:19" ht="35.15" customHeight="1" x14ac:dyDescent="0.25">
      <c r="A1149" s="389">
        <f>IF(B1149="","",ROW()-ROW($A$3)+'Diário 1º PA'!$P$1)</f>
        <v>1419</v>
      </c>
      <c r="B1149" s="151">
        <v>45386</v>
      </c>
      <c r="C1149" s="390">
        <v>45383</v>
      </c>
      <c r="D1149" s="98" t="s">
        <v>105</v>
      </c>
      <c r="E1149" s="391" t="s">
        <v>339</v>
      </c>
      <c r="F1149" s="174">
        <v>80</v>
      </c>
      <c r="G1149" s="363" t="s">
        <v>2633</v>
      </c>
      <c r="H1149" s="98" t="s">
        <v>122</v>
      </c>
      <c r="I1149" s="95" t="s">
        <v>2634</v>
      </c>
      <c r="J1149" s="131" t="s">
        <v>1565</v>
      </c>
      <c r="K1149" s="131" t="s">
        <v>1114</v>
      </c>
      <c r="L1149" s="132" t="s">
        <v>1846</v>
      </c>
      <c r="M1149" s="131" t="s">
        <v>117</v>
      </c>
      <c r="N1149" s="134">
        <v>45378</v>
      </c>
      <c r="O1149" s="95" t="s">
        <v>452</v>
      </c>
      <c r="P1149" s="131" t="s">
        <v>2635</v>
      </c>
      <c r="Q1149" s="381"/>
      <c r="R1149" s="381"/>
      <c r="S1149" s="381"/>
    </row>
    <row r="1150" spans="1:19" ht="35.15" customHeight="1" x14ac:dyDescent="0.25">
      <c r="A1150" s="389">
        <f>IF(B1150="","",ROW()-ROW($A$3)+'Diário 1º PA'!$P$1)</f>
        <v>1420</v>
      </c>
      <c r="B1150" s="151">
        <v>45386</v>
      </c>
      <c r="C1150" s="390">
        <v>45352</v>
      </c>
      <c r="D1150" s="98" t="s">
        <v>94</v>
      </c>
      <c r="E1150" s="391" t="s">
        <v>190</v>
      </c>
      <c r="F1150" s="174">
        <v>240</v>
      </c>
      <c r="G1150" s="363" t="s">
        <v>1712</v>
      </c>
      <c r="H1150" s="98" t="s">
        <v>117</v>
      </c>
      <c r="I1150" s="95" t="s">
        <v>1713</v>
      </c>
      <c r="J1150" s="131" t="s">
        <v>1714</v>
      </c>
      <c r="K1150" s="131" t="s">
        <v>1540</v>
      </c>
      <c r="L1150" s="132" t="s">
        <v>1081</v>
      </c>
      <c r="M1150" s="131" t="s">
        <v>2651</v>
      </c>
      <c r="N1150" s="134">
        <v>45386</v>
      </c>
      <c r="O1150" s="95" t="s">
        <v>452</v>
      </c>
      <c r="P1150" s="131" t="s">
        <v>1714</v>
      </c>
      <c r="Q1150" s="381"/>
      <c r="R1150" s="381"/>
      <c r="S1150" s="381"/>
    </row>
    <row r="1151" spans="1:19" ht="35.15" customHeight="1" x14ac:dyDescent="0.25">
      <c r="A1151" s="389">
        <f>IF(B1151="","",ROW()-ROW($A$3)+'Diário 1º PA'!$P$1)</f>
        <v>1421</v>
      </c>
      <c r="B1151" s="151">
        <v>45386</v>
      </c>
      <c r="C1151" s="393">
        <v>45352</v>
      </c>
      <c r="D1151" s="95" t="s">
        <v>94</v>
      </c>
      <c r="E1151" s="391" t="s">
        <v>166</v>
      </c>
      <c r="F1151" s="174">
        <v>739.64</v>
      </c>
      <c r="G1151" s="363" t="s">
        <v>2632</v>
      </c>
      <c r="H1151" s="98" t="s">
        <v>126</v>
      </c>
      <c r="I1151" s="95" t="s">
        <v>1169</v>
      </c>
      <c r="J1151" s="131" t="s">
        <v>1565</v>
      </c>
      <c r="K1151" s="131" t="s">
        <v>1114</v>
      </c>
      <c r="L1151" s="132" t="s">
        <v>1613</v>
      </c>
      <c r="M1151" s="131" t="s">
        <v>117</v>
      </c>
      <c r="N1151" s="134" t="s">
        <v>117</v>
      </c>
      <c r="O1151" s="95" t="s">
        <v>452</v>
      </c>
      <c r="P1151" s="131" t="s">
        <v>1170</v>
      </c>
      <c r="Q1151" s="381"/>
      <c r="R1151" s="381"/>
      <c r="S1151" s="381"/>
    </row>
    <row r="1152" spans="1:19" ht="35.15" customHeight="1" x14ac:dyDescent="0.25">
      <c r="A1152" s="389">
        <f>IF(B1152="","",ROW()-ROW($A$3)+'Diário 1º PA'!$P$1)</f>
        <v>1422</v>
      </c>
      <c r="B1152" s="151">
        <v>45386</v>
      </c>
      <c r="C1152" s="390">
        <v>45352</v>
      </c>
      <c r="D1152" s="98" t="s">
        <v>94</v>
      </c>
      <c r="E1152" s="391" t="s">
        <v>166</v>
      </c>
      <c r="F1152" s="174">
        <v>362.81</v>
      </c>
      <c r="G1152" s="363" t="s">
        <v>2632</v>
      </c>
      <c r="H1152" s="98" t="s">
        <v>127</v>
      </c>
      <c r="I1152" s="95" t="s">
        <v>2652</v>
      </c>
      <c r="J1152" s="131" t="s">
        <v>1565</v>
      </c>
      <c r="K1152" s="131" t="s">
        <v>1114</v>
      </c>
      <c r="L1152" s="132" t="s">
        <v>1613</v>
      </c>
      <c r="M1152" s="131" t="s">
        <v>117</v>
      </c>
      <c r="N1152" s="134" t="s">
        <v>117</v>
      </c>
      <c r="O1152" s="95" t="s">
        <v>452</v>
      </c>
      <c r="P1152" s="131" t="s">
        <v>2653</v>
      </c>
      <c r="Q1152" s="381"/>
      <c r="R1152" s="381"/>
      <c r="S1152" s="381"/>
    </row>
    <row r="1153" spans="1:19" ht="35.15" customHeight="1" x14ac:dyDescent="0.25">
      <c r="A1153" s="389">
        <f>IF(B1153="","",ROW()-ROW($A$3)+'Diário 1º PA'!$P$1)</f>
        <v>1423</v>
      </c>
      <c r="B1153" s="151">
        <v>45386</v>
      </c>
      <c r="C1153" s="390">
        <v>45352</v>
      </c>
      <c r="D1153" s="98" t="s">
        <v>94</v>
      </c>
      <c r="E1153" s="391" t="s">
        <v>166</v>
      </c>
      <c r="F1153" s="174">
        <v>423.6</v>
      </c>
      <c r="G1153" s="363" t="s">
        <v>2632</v>
      </c>
      <c r="H1153" s="98" t="s">
        <v>121</v>
      </c>
      <c r="I1153" s="95" t="s">
        <v>1648</v>
      </c>
      <c r="J1153" s="131" t="s">
        <v>1565</v>
      </c>
      <c r="K1153" s="131" t="s">
        <v>1114</v>
      </c>
      <c r="L1153" s="132" t="s">
        <v>1613</v>
      </c>
      <c r="M1153" s="131" t="s">
        <v>117</v>
      </c>
      <c r="N1153" s="134" t="s">
        <v>117</v>
      </c>
      <c r="O1153" s="95" t="s">
        <v>452</v>
      </c>
      <c r="P1153" s="131" t="s">
        <v>1649</v>
      </c>
      <c r="Q1153" s="381"/>
      <c r="R1153" s="381"/>
      <c r="S1153" s="381"/>
    </row>
    <row r="1154" spans="1:19" ht="35.15" customHeight="1" x14ac:dyDescent="0.25">
      <c r="A1154" s="389">
        <f>IF(B1154="","",ROW()-ROW($A$3)+'Diário 1º PA'!$P$1)</f>
        <v>1424</v>
      </c>
      <c r="B1154" s="151">
        <v>45386</v>
      </c>
      <c r="C1154" s="390">
        <v>45352</v>
      </c>
      <c r="D1154" s="98" t="s">
        <v>94</v>
      </c>
      <c r="E1154" s="391" t="s">
        <v>166</v>
      </c>
      <c r="F1154" s="174">
        <v>481.36</v>
      </c>
      <c r="G1154" s="95" t="s">
        <v>2632</v>
      </c>
      <c r="H1154" s="98" t="s">
        <v>121</v>
      </c>
      <c r="I1154" s="95" t="s">
        <v>1650</v>
      </c>
      <c r="J1154" s="131" t="s">
        <v>1565</v>
      </c>
      <c r="K1154" s="131" t="s">
        <v>1114</v>
      </c>
      <c r="L1154" s="132" t="s">
        <v>1613</v>
      </c>
      <c r="M1154" s="131" t="s">
        <v>117</v>
      </c>
      <c r="N1154" s="134" t="s">
        <v>117</v>
      </c>
      <c r="O1154" s="95" t="s">
        <v>452</v>
      </c>
      <c r="P1154" s="131" t="s">
        <v>1651</v>
      </c>
      <c r="Q1154" s="381"/>
      <c r="R1154" s="381"/>
      <c r="S1154" s="381"/>
    </row>
    <row r="1155" spans="1:19" ht="35.15" customHeight="1" x14ac:dyDescent="0.25">
      <c r="A1155" s="389">
        <f>IF(B1155="","",ROW()-ROW($A$3)+'Diário 1º PA'!$P$1)</f>
        <v>1425</v>
      </c>
      <c r="B1155" s="151">
        <v>45386</v>
      </c>
      <c r="C1155" s="390">
        <v>45383</v>
      </c>
      <c r="D1155" s="98" t="s">
        <v>105</v>
      </c>
      <c r="E1155" s="391" t="s">
        <v>283</v>
      </c>
      <c r="F1155" s="174">
        <v>1</v>
      </c>
      <c r="G1155" s="363" t="s">
        <v>2654</v>
      </c>
      <c r="H1155" s="98" t="s">
        <v>118</v>
      </c>
      <c r="I1155" s="95" t="s">
        <v>117</v>
      </c>
      <c r="J1155" s="131" t="s">
        <v>79</v>
      </c>
      <c r="K1155" s="131" t="s">
        <v>1558</v>
      </c>
      <c r="L1155" s="132" t="s">
        <v>117</v>
      </c>
      <c r="M1155" s="131" t="s">
        <v>117</v>
      </c>
      <c r="N1155" s="134" t="s">
        <v>117</v>
      </c>
      <c r="O1155" s="95" t="s">
        <v>452</v>
      </c>
      <c r="P1155" s="131" t="s">
        <v>79</v>
      </c>
      <c r="Q1155" s="381"/>
      <c r="R1155" s="381"/>
      <c r="S1155" s="381"/>
    </row>
    <row r="1156" spans="1:19" ht="35.15" customHeight="1" x14ac:dyDescent="0.25">
      <c r="A1156" s="389">
        <f>IF(B1156="","",ROW()-ROW($A$3)+'Diário 1º PA'!$P$1)</f>
        <v>1426</v>
      </c>
      <c r="B1156" s="151">
        <v>45387</v>
      </c>
      <c r="C1156" s="390">
        <v>45383</v>
      </c>
      <c r="D1156" s="98" t="s">
        <v>105</v>
      </c>
      <c r="E1156" s="391" t="s">
        <v>337</v>
      </c>
      <c r="F1156" s="174">
        <v>116.19</v>
      </c>
      <c r="G1156" s="363" t="s">
        <v>1185</v>
      </c>
      <c r="H1156" s="98" t="s">
        <v>137</v>
      </c>
      <c r="I1156" s="95" t="s">
        <v>2655</v>
      </c>
      <c r="J1156" s="131" t="s">
        <v>2656</v>
      </c>
      <c r="K1156" s="131" t="s">
        <v>1072</v>
      </c>
      <c r="L1156" s="132" t="s">
        <v>1534</v>
      </c>
      <c r="M1156" s="131" t="s">
        <v>2657</v>
      </c>
      <c r="N1156" s="134">
        <v>45387</v>
      </c>
      <c r="O1156" s="95" t="s">
        <v>452</v>
      </c>
      <c r="P1156" s="131" t="s">
        <v>2656</v>
      </c>
      <c r="Q1156" s="381"/>
      <c r="R1156" s="381"/>
      <c r="S1156" s="381"/>
    </row>
    <row r="1157" spans="1:19" ht="35.15" customHeight="1" x14ac:dyDescent="0.25">
      <c r="A1157" s="389">
        <f>IF(B1157="","",ROW()-ROW($A$3)+'Diário 1º PA'!$P$1)</f>
        <v>1427</v>
      </c>
      <c r="B1157" s="151">
        <v>45387</v>
      </c>
      <c r="C1157" s="390">
        <v>45352</v>
      </c>
      <c r="D1157" s="98" t="s">
        <v>105</v>
      </c>
      <c r="E1157" s="391" t="s">
        <v>341</v>
      </c>
      <c r="F1157" s="174">
        <v>1200</v>
      </c>
      <c r="G1157" s="363" t="s">
        <v>2502</v>
      </c>
      <c r="H1157" s="98" t="s">
        <v>134</v>
      </c>
      <c r="I1157" s="95" t="s">
        <v>1768</v>
      </c>
      <c r="J1157" s="131" t="s">
        <v>1111</v>
      </c>
      <c r="K1157" s="131" t="s">
        <v>1540</v>
      </c>
      <c r="L1157" s="132" t="s">
        <v>1081</v>
      </c>
      <c r="M1157" s="131">
        <v>81103255</v>
      </c>
      <c r="N1157" s="134">
        <v>45387</v>
      </c>
      <c r="O1157" s="95" t="s">
        <v>452</v>
      </c>
      <c r="P1157" s="131" t="s">
        <v>1111</v>
      </c>
      <c r="Q1157" s="381"/>
      <c r="R1157" s="381"/>
      <c r="S1157" s="381"/>
    </row>
    <row r="1158" spans="1:19" ht="35.15" customHeight="1" x14ac:dyDescent="0.25">
      <c r="A1158" s="389">
        <f>IF(B1158="","",ROW()-ROW($A$3)+'Diário 1º PA'!$P$1)</f>
        <v>1428</v>
      </c>
      <c r="B1158" s="151">
        <v>45387</v>
      </c>
      <c r="C1158" s="390">
        <v>45352</v>
      </c>
      <c r="D1158" s="98" t="s">
        <v>105</v>
      </c>
      <c r="E1158" s="391" t="s">
        <v>341</v>
      </c>
      <c r="F1158" s="174">
        <v>1040</v>
      </c>
      <c r="G1158" s="363" t="s">
        <v>2658</v>
      </c>
      <c r="H1158" s="98" t="s">
        <v>134</v>
      </c>
      <c r="I1158" s="95" t="s">
        <v>1768</v>
      </c>
      <c r="J1158" s="131" t="s">
        <v>1111</v>
      </c>
      <c r="K1158" s="131" t="s">
        <v>1540</v>
      </c>
      <c r="L1158" s="132" t="s">
        <v>1081</v>
      </c>
      <c r="M1158" s="131">
        <v>82056601</v>
      </c>
      <c r="N1158" s="134">
        <v>45387</v>
      </c>
      <c r="O1158" s="95" t="s">
        <v>452</v>
      </c>
      <c r="P1158" s="131" t="s">
        <v>1111</v>
      </c>
      <c r="Q1158" s="381"/>
      <c r="R1158" s="381"/>
      <c r="S1158" s="381"/>
    </row>
    <row r="1159" spans="1:19" ht="35.15" customHeight="1" x14ac:dyDescent="0.25">
      <c r="A1159" s="389">
        <f>IF(B1159="","",ROW()-ROW($A$3)+'Diário 1º PA'!$P$1)</f>
        <v>1429</v>
      </c>
      <c r="B1159" s="151">
        <v>45387</v>
      </c>
      <c r="C1159" s="390">
        <v>45352</v>
      </c>
      <c r="D1159" s="98" t="s">
        <v>105</v>
      </c>
      <c r="E1159" s="391" t="s">
        <v>341</v>
      </c>
      <c r="F1159" s="174">
        <v>1920</v>
      </c>
      <c r="G1159" s="363" t="s">
        <v>2659</v>
      </c>
      <c r="H1159" s="98" t="s">
        <v>134</v>
      </c>
      <c r="I1159" s="95" t="s">
        <v>2660</v>
      </c>
      <c r="J1159" s="131" t="s">
        <v>1179</v>
      </c>
      <c r="K1159" s="131" t="s">
        <v>1540</v>
      </c>
      <c r="L1159" s="132" t="s">
        <v>1081</v>
      </c>
      <c r="M1159" s="131">
        <v>23</v>
      </c>
      <c r="N1159" s="134">
        <v>45387</v>
      </c>
      <c r="O1159" s="95" t="s">
        <v>452</v>
      </c>
      <c r="P1159" s="131" t="s">
        <v>1179</v>
      </c>
      <c r="Q1159" s="381"/>
      <c r="R1159" s="381"/>
      <c r="S1159" s="381"/>
    </row>
    <row r="1160" spans="1:19" ht="35.15" customHeight="1" x14ac:dyDescent="0.25">
      <c r="A1160" s="389">
        <f>IF(B1160="","",ROW()-ROW($A$3)+'Diário 1º PA'!$P$1)</f>
        <v>1430</v>
      </c>
      <c r="B1160" s="151">
        <v>45387</v>
      </c>
      <c r="C1160" s="390">
        <v>45352</v>
      </c>
      <c r="D1160" s="98" t="s">
        <v>105</v>
      </c>
      <c r="E1160" s="391" t="s">
        <v>299</v>
      </c>
      <c r="F1160" s="174">
        <v>28467.19</v>
      </c>
      <c r="G1160" s="363" t="s">
        <v>2236</v>
      </c>
      <c r="H1160" s="98" t="s">
        <v>134</v>
      </c>
      <c r="I1160" s="95" t="s">
        <v>1701</v>
      </c>
      <c r="J1160" s="131" t="s">
        <v>1194</v>
      </c>
      <c r="K1160" s="131" t="s">
        <v>1540</v>
      </c>
      <c r="L1160" s="132" t="s">
        <v>1081</v>
      </c>
      <c r="M1160" s="131">
        <v>1706</v>
      </c>
      <c r="N1160" s="134">
        <v>45387</v>
      </c>
      <c r="O1160" s="95" t="s">
        <v>452</v>
      </c>
      <c r="P1160" s="131" t="s">
        <v>1194</v>
      </c>
      <c r="Q1160" s="381"/>
      <c r="R1160" s="381"/>
      <c r="S1160" s="381"/>
    </row>
    <row r="1161" spans="1:19" ht="35.15" customHeight="1" x14ac:dyDescent="0.25">
      <c r="A1161" s="389">
        <f>IF(B1161="","",ROW()-ROW($A$3)+'Diário 1º PA'!$P$1)</f>
        <v>1431</v>
      </c>
      <c r="B1161" s="151">
        <v>45387</v>
      </c>
      <c r="C1161" s="390">
        <v>45352</v>
      </c>
      <c r="D1161" s="98" t="s">
        <v>105</v>
      </c>
      <c r="E1161" s="391" t="s">
        <v>341</v>
      </c>
      <c r="F1161" s="174">
        <v>1404</v>
      </c>
      <c r="G1161" s="363" t="s">
        <v>2661</v>
      </c>
      <c r="H1161" s="98" t="s">
        <v>134</v>
      </c>
      <c r="I1161" s="95" t="s">
        <v>2662</v>
      </c>
      <c r="J1161" s="131" t="s">
        <v>1145</v>
      </c>
      <c r="K1161" s="131" t="s">
        <v>1540</v>
      </c>
      <c r="L1161" s="132" t="s">
        <v>1081</v>
      </c>
      <c r="M1161" s="131">
        <v>381860951</v>
      </c>
      <c r="N1161" s="134">
        <v>45387</v>
      </c>
      <c r="O1161" s="95" t="s">
        <v>452</v>
      </c>
      <c r="P1161" s="131" t="s">
        <v>1145</v>
      </c>
      <c r="Q1161" s="381"/>
      <c r="R1161" s="381"/>
      <c r="S1161" s="381"/>
    </row>
    <row r="1162" spans="1:19" ht="35.15" customHeight="1" x14ac:dyDescent="0.25">
      <c r="A1162" s="389">
        <f>IF(B1162="","",ROW()-ROW($A$3)+'Diário 1º PA'!$P$1)</f>
        <v>1432</v>
      </c>
      <c r="B1162" s="151">
        <v>45387</v>
      </c>
      <c r="C1162" s="390">
        <v>45383</v>
      </c>
      <c r="D1162" s="98" t="s">
        <v>105</v>
      </c>
      <c r="E1162" s="391" t="s">
        <v>257</v>
      </c>
      <c r="F1162" s="174">
        <v>300</v>
      </c>
      <c r="G1162" s="98" t="s">
        <v>2663</v>
      </c>
      <c r="H1162" s="98" t="s">
        <v>134</v>
      </c>
      <c r="I1162" s="95" t="s">
        <v>2664</v>
      </c>
      <c r="J1162" s="131" t="s">
        <v>1700</v>
      </c>
      <c r="K1162" s="131" t="s">
        <v>1540</v>
      </c>
      <c r="L1162" s="132" t="s">
        <v>1081</v>
      </c>
      <c r="M1162" s="131">
        <v>58</v>
      </c>
      <c r="N1162" s="134">
        <v>45387</v>
      </c>
      <c r="O1162" s="95" t="s">
        <v>452</v>
      </c>
      <c r="P1162" s="131" t="s">
        <v>1700</v>
      </c>
      <c r="Q1162" s="381"/>
      <c r="R1162" s="381"/>
      <c r="S1162" s="381"/>
    </row>
    <row r="1163" spans="1:19" ht="35.15" customHeight="1" x14ac:dyDescent="0.25">
      <c r="A1163" s="389">
        <f>IF(B1163="","",ROW()-ROW($A$3)+'Diário 1º PA'!$P$1)</f>
        <v>1433</v>
      </c>
      <c r="B1163" s="151">
        <v>45387</v>
      </c>
      <c r="C1163" s="390">
        <v>45352</v>
      </c>
      <c r="D1163" s="98" t="s">
        <v>105</v>
      </c>
      <c r="E1163" s="391" t="s">
        <v>219</v>
      </c>
      <c r="F1163" s="174">
        <v>4853.34</v>
      </c>
      <c r="G1163" s="98" t="s">
        <v>1596</v>
      </c>
      <c r="H1163" s="98" t="s">
        <v>129</v>
      </c>
      <c r="I1163" s="95" t="s">
        <v>1626</v>
      </c>
      <c r="J1163" s="131" t="s">
        <v>1627</v>
      </c>
      <c r="K1163" s="131" t="s">
        <v>1540</v>
      </c>
      <c r="L1163" s="132" t="s">
        <v>1081</v>
      </c>
      <c r="M1163" s="131">
        <v>15439</v>
      </c>
      <c r="N1163" s="134">
        <v>45387</v>
      </c>
      <c r="O1163" s="95" t="s">
        <v>452</v>
      </c>
      <c r="P1163" s="131" t="s">
        <v>1627</v>
      </c>
      <c r="Q1163" s="381"/>
      <c r="R1163" s="381"/>
      <c r="S1163" s="381"/>
    </row>
    <row r="1164" spans="1:19" ht="35.15" customHeight="1" x14ac:dyDescent="0.25">
      <c r="A1164" s="389">
        <f>IF(B1164="","",ROW()-ROW($A$3)+'Diário 1º PA'!$P$1)</f>
        <v>1434</v>
      </c>
      <c r="B1164" s="151">
        <v>45387</v>
      </c>
      <c r="C1164" s="390">
        <v>45352</v>
      </c>
      <c r="D1164" s="98" t="s">
        <v>105</v>
      </c>
      <c r="E1164" s="391" t="s">
        <v>219</v>
      </c>
      <c r="F1164" s="174">
        <v>14003.95</v>
      </c>
      <c r="G1164" s="363" t="s">
        <v>1596</v>
      </c>
      <c r="H1164" s="98" t="s">
        <v>130</v>
      </c>
      <c r="I1164" s="95" t="s">
        <v>2212</v>
      </c>
      <c r="J1164" s="131" t="s">
        <v>2213</v>
      </c>
      <c r="K1164" s="131" t="s">
        <v>1540</v>
      </c>
      <c r="L1164" s="132" t="s">
        <v>1081</v>
      </c>
      <c r="M1164" s="134">
        <v>36241</v>
      </c>
      <c r="N1164" s="134">
        <v>45387</v>
      </c>
      <c r="O1164" s="95" t="s">
        <v>452</v>
      </c>
      <c r="P1164" s="131" t="s">
        <v>2213</v>
      </c>
      <c r="Q1164" s="381"/>
      <c r="R1164" s="381"/>
      <c r="S1164" s="381"/>
    </row>
    <row r="1165" spans="1:19" ht="35.15" customHeight="1" x14ac:dyDescent="0.25">
      <c r="A1165" s="389">
        <f>IF(B1165="","",ROW()-ROW($A$3)+'Diário 1º PA'!$P$1)</f>
        <v>1435</v>
      </c>
      <c r="B1165" s="151">
        <v>45387</v>
      </c>
      <c r="C1165" s="390">
        <v>45383</v>
      </c>
      <c r="D1165" s="98" t="s">
        <v>105</v>
      </c>
      <c r="E1165" s="391" t="s">
        <v>257</v>
      </c>
      <c r="F1165" s="174">
        <v>1594.9</v>
      </c>
      <c r="G1165" s="363" t="s">
        <v>2665</v>
      </c>
      <c r="H1165" s="98" t="s">
        <v>117</v>
      </c>
      <c r="I1165" s="95" t="s">
        <v>2216</v>
      </c>
      <c r="J1165" s="131" t="s">
        <v>1255</v>
      </c>
      <c r="K1165" s="131" t="s">
        <v>1540</v>
      </c>
      <c r="L1165" s="132" t="s">
        <v>1081</v>
      </c>
      <c r="M1165" s="131" t="s">
        <v>2666</v>
      </c>
      <c r="N1165" s="134">
        <v>45387</v>
      </c>
      <c r="O1165" s="95" t="s">
        <v>452</v>
      </c>
      <c r="P1165" s="131" t="s">
        <v>1255</v>
      </c>
      <c r="Q1165" s="381"/>
      <c r="R1165" s="381"/>
      <c r="S1165" s="381"/>
    </row>
    <row r="1166" spans="1:19" ht="35.15" customHeight="1" x14ac:dyDescent="0.25">
      <c r="A1166" s="389">
        <f>IF(B1166="","",ROW()-ROW($A$3)+'Diário 1º PA'!$P$1)</f>
        <v>1436</v>
      </c>
      <c r="B1166" s="151">
        <v>45387</v>
      </c>
      <c r="C1166" s="390">
        <v>45352</v>
      </c>
      <c r="D1166" s="98" t="s">
        <v>105</v>
      </c>
      <c r="E1166" s="391" t="s">
        <v>325</v>
      </c>
      <c r="F1166" s="174">
        <v>1803.15</v>
      </c>
      <c r="G1166" s="363" t="s">
        <v>2667</v>
      </c>
      <c r="H1166" s="98" t="s">
        <v>117</v>
      </c>
      <c r="I1166" s="95" t="s">
        <v>1342</v>
      </c>
      <c r="J1166" s="131" t="s">
        <v>1343</v>
      </c>
      <c r="K1166" s="131" t="s">
        <v>1540</v>
      </c>
      <c r="L1166" s="132" t="s">
        <v>1081</v>
      </c>
      <c r="M1166" s="131">
        <v>21013981</v>
      </c>
      <c r="N1166" s="134">
        <v>45387</v>
      </c>
      <c r="O1166" s="95" t="s">
        <v>452</v>
      </c>
      <c r="P1166" s="131" t="s">
        <v>1343</v>
      </c>
      <c r="Q1166" s="381"/>
      <c r="R1166" s="381"/>
      <c r="S1166" s="381"/>
    </row>
    <row r="1167" spans="1:19" ht="35.15" customHeight="1" x14ac:dyDescent="0.25">
      <c r="A1167" s="389">
        <f>IF(B1167="","",ROW()-ROW($A$3)+'Diário 1º PA'!$P$1)</f>
        <v>1437</v>
      </c>
      <c r="B1167" s="151">
        <v>45387</v>
      </c>
      <c r="C1167" s="390">
        <v>45383</v>
      </c>
      <c r="D1167" s="98" t="s">
        <v>105</v>
      </c>
      <c r="E1167" s="391" t="s">
        <v>345</v>
      </c>
      <c r="F1167" s="174">
        <v>6925</v>
      </c>
      <c r="G1167" s="363" t="s">
        <v>2668</v>
      </c>
      <c r="H1167" s="98" t="s">
        <v>128</v>
      </c>
      <c r="I1167" s="95" t="s">
        <v>2669</v>
      </c>
      <c r="J1167" s="131" t="s">
        <v>2453</v>
      </c>
      <c r="K1167" s="131" t="s">
        <v>1114</v>
      </c>
      <c r="L1167" s="132" t="s">
        <v>1534</v>
      </c>
      <c r="M1167" s="131" t="s">
        <v>2276</v>
      </c>
      <c r="N1167" s="134">
        <v>45379</v>
      </c>
      <c r="O1167" s="95" t="s">
        <v>452</v>
      </c>
      <c r="P1167" s="131" t="s">
        <v>2453</v>
      </c>
      <c r="Q1167" s="381"/>
      <c r="R1167" s="381"/>
      <c r="S1167" s="381"/>
    </row>
    <row r="1168" spans="1:19" ht="35.15" customHeight="1" x14ac:dyDescent="0.25">
      <c r="A1168" s="389">
        <f>IF(B1168="","",ROW()-ROW($A$3)+'Diário 1º PA'!$P$1)</f>
        <v>1438</v>
      </c>
      <c r="B1168" s="151">
        <v>45387</v>
      </c>
      <c r="C1168" s="390">
        <v>45383</v>
      </c>
      <c r="D1168" s="98" t="s">
        <v>105</v>
      </c>
      <c r="E1168" s="391" t="s">
        <v>345</v>
      </c>
      <c r="F1168" s="174">
        <v>5599.96</v>
      </c>
      <c r="G1168" s="363" t="s">
        <v>2344</v>
      </c>
      <c r="H1168" s="98" t="s">
        <v>128</v>
      </c>
      <c r="I1168" s="95" t="s">
        <v>2670</v>
      </c>
      <c r="J1168" s="131" t="s">
        <v>2671</v>
      </c>
      <c r="K1168" s="131" t="s">
        <v>1114</v>
      </c>
      <c r="L1168" s="132" t="s">
        <v>1534</v>
      </c>
      <c r="M1168" s="131">
        <v>1439</v>
      </c>
      <c r="N1168" s="134">
        <v>45387</v>
      </c>
      <c r="O1168" s="95" t="s">
        <v>452</v>
      </c>
      <c r="P1168" s="131" t="s">
        <v>2671</v>
      </c>
      <c r="Q1168" s="381"/>
      <c r="R1168" s="381"/>
      <c r="S1168" s="381"/>
    </row>
    <row r="1169" spans="1:19" ht="35.15" customHeight="1" x14ac:dyDescent="0.25">
      <c r="A1169" s="389">
        <f>IF(B1169="","",ROW()-ROW($A$3)+'Diário 1º PA'!$P$1)</f>
        <v>1439</v>
      </c>
      <c r="B1169" s="151">
        <v>45387</v>
      </c>
      <c r="C1169" s="390">
        <v>45383</v>
      </c>
      <c r="D1169" s="98" t="s">
        <v>105</v>
      </c>
      <c r="E1169" s="391" t="s">
        <v>345</v>
      </c>
      <c r="F1169" s="174">
        <v>8389.9699999999993</v>
      </c>
      <c r="G1169" s="95" t="s">
        <v>2344</v>
      </c>
      <c r="H1169" s="98" t="s">
        <v>128</v>
      </c>
      <c r="I1169" s="95" t="s">
        <v>2672</v>
      </c>
      <c r="J1169" s="131" t="s">
        <v>2673</v>
      </c>
      <c r="K1169" s="131" t="s">
        <v>1114</v>
      </c>
      <c r="L1169" s="132" t="s">
        <v>1534</v>
      </c>
      <c r="M1169" s="131">
        <v>134340</v>
      </c>
      <c r="N1169" s="134">
        <v>45388</v>
      </c>
      <c r="O1169" s="95" t="s">
        <v>452</v>
      </c>
      <c r="P1169" s="131" t="s">
        <v>2673</v>
      </c>
      <c r="Q1169" s="381"/>
      <c r="R1169" s="381"/>
      <c r="S1169" s="381"/>
    </row>
    <row r="1170" spans="1:19" ht="35.15" customHeight="1" x14ac:dyDescent="0.25">
      <c r="A1170" s="389">
        <f>IF(B1170="","",ROW()-ROW($A$3)+'Diário 1º PA'!$P$1)</f>
        <v>1440</v>
      </c>
      <c r="B1170" s="151">
        <v>45387</v>
      </c>
      <c r="C1170" s="390">
        <v>45383</v>
      </c>
      <c r="D1170" s="98" t="s">
        <v>105</v>
      </c>
      <c r="E1170" s="391" t="s">
        <v>283</v>
      </c>
      <c r="F1170" s="174">
        <v>10</v>
      </c>
      <c r="G1170" s="363" t="s">
        <v>2674</v>
      </c>
      <c r="H1170" s="98" t="s">
        <v>118</v>
      </c>
      <c r="I1170" s="95" t="s">
        <v>117</v>
      </c>
      <c r="J1170" s="131" t="s">
        <v>79</v>
      </c>
      <c r="K1170" s="131" t="s">
        <v>1558</v>
      </c>
      <c r="L1170" s="132" t="s">
        <v>117</v>
      </c>
      <c r="M1170" s="131" t="s">
        <v>117</v>
      </c>
      <c r="N1170" s="134" t="s">
        <v>117</v>
      </c>
      <c r="O1170" s="95" t="s">
        <v>452</v>
      </c>
      <c r="P1170" s="131" t="s">
        <v>79</v>
      </c>
      <c r="Q1170" s="381"/>
      <c r="R1170" s="381"/>
      <c r="S1170" s="381"/>
    </row>
    <row r="1171" spans="1:19" ht="35.15" customHeight="1" x14ac:dyDescent="0.25">
      <c r="A1171" s="389">
        <f>IF(B1171="","",ROW()-ROW($A$3)+'Diário 1º PA'!$P$1)</f>
        <v>1441</v>
      </c>
      <c r="B1171" s="151">
        <v>45387</v>
      </c>
      <c r="C1171" s="390">
        <v>45352</v>
      </c>
      <c r="D1171" s="98" t="s">
        <v>105</v>
      </c>
      <c r="E1171" s="391" t="s">
        <v>227</v>
      </c>
      <c r="F1171" s="174">
        <v>325.18</v>
      </c>
      <c r="G1171" s="363" t="s">
        <v>1270</v>
      </c>
      <c r="H1171" s="98" t="s">
        <v>122</v>
      </c>
      <c r="I1171" s="95" t="s">
        <v>1635</v>
      </c>
      <c r="J1171" s="131" t="s">
        <v>1414</v>
      </c>
      <c r="K1171" s="131" t="s">
        <v>1540</v>
      </c>
      <c r="L1171" s="132" t="s">
        <v>1081</v>
      </c>
      <c r="M1171" s="131">
        <v>130093331</v>
      </c>
      <c r="N1171" s="134">
        <v>45387</v>
      </c>
      <c r="O1171" s="95" t="s">
        <v>452</v>
      </c>
      <c r="P1171" s="131" t="s">
        <v>1414</v>
      </c>
      <c r="Q1171" s="381"/>
      <c r="R1171" s="381"/>
      <c r="S1171" s="381"/>
    </row>
    <row r="1172" spans="1:19" ht="35.15" customHeight="1" x14ac:dyDescent="0.25">
      <c r="A1172" s="389">
        <f>IF(B1172="","",ROW()-ROW($A$3)+'Diário 1º PA'!$P$1)</f>
        <v>1442</v>
      </c>
      <c r="B1172" s="151">
        <v>45390</v>
      </c>
      <c r="C1172" s="390">
        <v>45352</v>
      </c>
      <c r="D1172" s="98" t="s">
        <v>105</v>
      </c>
      <c r="E1172" s="391" t="s">
        <v>341</v>
      </c>
      <c r="F1172" s="174">
        <v>1450</v>
      </c>
      <c r="G1172" s="363" t="s">
        <v>2675</v>
      </c>
      <c r="H1172" s="98" t="s">
        <v>123</v>
      </c>
      <c r="I1172" s="95" t="s">
        <v>1616</v>
      </c>
      <c r="J1172" s="131" t="s">
        <v>1617</v>
      </c>
      <c r="K1172" s="131" t="s">
        <v>1072</v>
      </c>
      <c r="L1172" s="132" t="s">
        <v>1534</v>
      </c>
      <c r="M1172" s="131">
        <v>7</v>
      </c>
      <c r="N1172" s="134">
        <v>45379</v>
      </c>
      <c r="O1172" s="95" t="s">
        <v>452</v>
      </c>
      <c r="P1172" s="131" t="s">
        <v>1617</v>
      </c>
      <c r="Q1172" s="381"/>
      <c r="R1172" s="381"/>
      <c r="S1172" s="381"/>
    </row>
    <row r="1173" spans="1:19" ht="35.15" customHeight="1" x14ac:dyDescent="0.25">
      <c r="A1173" s="389">
        <f>IF(B1173="","",ROW()-ROW($A$3)+'Diário 1º PA'!$P$1)</f>
        <v>1443</v>
      </c>
      <c r="B1173" s="151">
        <v>45390</v>
      </c>
      <c r="C1173" s="390">
        <v>45352</v>
      </c>
      <c r="D1173" s="98" t="s">
        <v>105</v>
      </c>
      <c r="E1173" s="391" t="s">
        <v>341</v>
      </c>
      <c r="F1173" s="174">
        <v>2250</v>
      </c>
      <c r="G1173" s="363" t="s">
        <v>2676</v>
      </c>
      <c r="H1173" s="98" t="s">
        <v>129</v>
      </c>
      <c r="I1173" s="95" t="s">
        <v>1825</v>
      </c>
      <c r="J1173" s="131" t="s">
        <v>1103</v>
      </c>
      <c r="K1173" s="131" t="s">
        <v>1072</v>
      </c>
      <c r="L1173" s="132" t="s">
        <v>1534</v>
      </c>
      <c r="M1173" s="131">
        <v>15</v>
      </c>
      <c r="N1173" s="134">
        <v>45385</v>
      </c>
      <c r="O1173" s="95" t="s">
        <v>452</v>
      </c>
      <c r="P1173" s="131" t="s">
        <v>1103</v>
      </c>
      <c r="Q1173" s="381"/>
      <c r="R1173" s="381"/>
      <c r="S1173" s="381"/>
    </row>
    <row r="1174" spans="1:19" ht="35.15" customHeight="1" x14ac:dyDescent="0.25">
      <c r="A1174" s="389">
        <f>IF(B1174="","",ROW()-ROW($A$3)+'Diário 1º PA'!$P$1)</f>
        <v>1444</v>
      </c>
      <c r="B1174" s="151">
        <v>45390</v>
      </c>
      <c r="C1174" s="390">
        <v>45383</v>
      </c>
      <c r="D1174" s="98" t="s">
        <v>105</v>
      </c>
      <c r="E1174" s="391" t="s">
        <v>287</v>
      </c>
      <c r="F1174" s="174">
        <v>99.64</v>
      </c>
      <c r="G1174" s="363" t="s">
        <v>2677</v>
      </c>
      <c r="H1174" s="98" t="s">
        <v>130</v>
      </c>
      <c r="I1174" s="95" t="s">
        <v>2678</v>
      </c>
      <c r="J1174" s="131" t="s">
        <v>2679</v>
      </c>
      <c r="K1174" s="131" t="s">
        <v>1540</v>
      </c>
      <c r="L1174" s="132" t="s">
        <v>1081</v>
      </c>
      <c r="M1174" s="131">
        <v>8604291205</v>
      </c>
      <c r="N1174" s="134">
        <v>45389</v>
      </c>
      <c r="O1174" s="95" t="s">
        <v>452</v>
      </c>
      <c r="P1174" s="131" t="s">
        <v>2679</v>
      </c>
      <c r="Q1174" s="381"/>
      <c r="R1174" s="381"/>
      <c r="S1174" s="381"/>
    </row>
    <row r="1175" spans="1:19" ht="35.15" customHeight="1" x14ac:dyDescent="0.25">
      <c r="A1175" s="389">
        <f>IF(B1175="","",ROW()-ROW($A$3)+'Diário 1º PA'!$P$1)</f>
        <v>1445</v>
      </c>
      <c r="B1175" s="151">
        <v>45390</v>
      </c>
      <c r="C1175" s="390">
        <v>45352</v>
      </c>
      <c r="D1175" s="98" t="s">
        <v>105</v>
      </c>
      <c r="E1175" s="391" t="s">
        <v>341</v>
      </c>
      <c r="F1175" s="174">
        <v>2100</v>
      </c>
      <c r="G1175" s="363" t="s">
        <v>2680</v>
      </c>
      <c r="H1175" s="98" t="s">
        <v>135</v>
      </c>
      <c r="I1175" s="95" t="s">
        <v>1768</v>
      </c>
      <c r="J1175" s="131" t="s">
        <v>1111</v>
      </c>
      <c r="K1175" s="131" t="s">
        <v>1540</v>
      </c>
      <c r="L1175" s="132" t="s">
        <v>1081</v>
      </c>
      <c r="M1175" s="131">
        <v>12</v>
      </c>
      <c r="N1175" s="134">
        <v>45389</v>
      </c>
      <c r="O1175" s="95" t="s">
        <v>452</v>
      </c>
      <c r="P1175" s="131" t="s">
        <v>1111</v>
      </c>
      <c r="Q1175" s="381"/>
      <c r="R1175" s="381"/>
      <c r="S1175" s="381"/>
    </row>
    <row r="1176" spans="1:19" ht="35.15" customHeight="1" x14ac:dyDescent="0.25">
      <c r="A1176" s="389">
        <f>IF(B1176="","",ROW()-ROW($A$3)+'Diário 1º PA'!$P$1)</f>
        <v>1446</v>
      </c>
      <c r="B1176" s="151">
        <v>45390</v>
      </c>
      <c r="C1176" s="390">
        <v>45383</v>
      </c>
      <c r="D1176" s="98" t="s">
        <v>105</v>
      </c>
      <c r="E1176" s="391" t="s">
        <v>325</v>
      </c>
      <c r="F1176" s="174">
        <v>276.97000000000003</v>
      </c>
      <c r="G1176" s="363" t="s">
        <v>2537</v>
      </c>
      <c r="H1176" s="98" t="s">
        <v>134</v>
      </c>
      <c r="I1176" s="95" t="s">
        <v>1541</v>
      </c>
      <c r="J1176" s="131" t="s">
        <v>1384</v>
      </c>
      <c r="K1176" s="131" t="s">
        <v>1540</v>
      </c>
      <c r="L1176" s="132" t="s">
        <v>1081</v>
      </c>
      <c r="M1176" s="131">
        <v>7124</v>
      </c>
      <c r="N1176" s="134">
        <v>45390</v>
      </c>
      <c r="O1176" s="95" t="s">
        <v>452</v>
      </c>
      <c r="P1176" s="131" t="s">
        <v>1384</v>
      </c>
      <c r="Q1176" s="381"/>
      <c r="R1176" s="381"/>
      <c r="S1176" s="381"/>
    </row>
    <row r="1177" spans="1:19" ht="35.15" customHeight="1" x14ac:dyDescent="0.25">
      <c r="A1177" s="389">
        <f>IF(B1177="","",ROW()-ROW($A$3)+'Diário 1º PA'!$P$1)</f>
        <v>1447</v>
      </c>
      <c r="B1177" s="151">
        <v>45390</v>
      </c>
      <c r="C1177" s="390">
        <v>45352</v>
      </c>
      <c r="D1177" s="98" t="s">
        <v>105</v>
      </c>
      <c r="E1177" s="391" t="s">
        <v>325</v>
      </c>
      <c r="F1177" s="174">
        <v>2803.76</v>
      </c>
      <c r="G1177" s="363" t="s">
        <v>2681</v>
      </c>
      <c r="H1177" s="98" t="s">
        <v>117</v>
      </c>
      <c r="I1177" s="95" t="s">
        <v>1726</v>
      </c>
      <c r="J1177" s="131" t="s">
        <v>1135</v>
      </c>
      <c r="K1177" s="131" t="s">
        <v>1540</v>
      </c>
      <c r="L1177" s="132" t="s">
        <v>1081</v>
      </c>
      <c r="M1177" s="131">
        <v>1427</v>
      </c>
      <c r="N1177" s="134">
        <v>45390</v>
      </c>
      <c r="O1177" s="95" t="s">
        <v>452</v>
      </c>
      <c r="P1177" s="131" t="s">
        <v>1135</v>
      </c>
      <c r="Q1177" s="381"/>
      <c r="R1177" s="381"/>
      <c r="S1177" s="381"/>
    </row>
    <row r="1178" spans="1:19" ht="35.15" customHeight="1" x14ac:dyDescent="0.25">
      <c r="A1178" s="389">
        <f>IF(B1178="","",ROW()-ROW($A$3)+'Diário 1º PA'!$P$1)</f>
        <v>1448</v>
      </c>
      <c r="B1178" s="151">
        <v>45390</v>
      </c>
      <c r="C1178" s="390">
        <v>45383</v>
      </c>
      <c r="D1178" s="98" t="s">
        <v>105</v>
      </c>
      <c r="E1178" s="391" t="s">
        <v>225</v>
      </c>
      <c r="F1178" s="174">
        <v>357.55</v>
      </c>
      <c r="G1178" s="363" t="s">
        <v>2682</v>
      </c>
      <c r="H1178" s="98" t="s">
        <v>121</v>
      </c>
      <c r="I1178" s="95" t="s">
        <v>2683</v>
      </c>
      <c r="J1178" s="131" t="s">
        <v>1277</v>
      </c>
      <c r="K1178" s="131" t="s">
        <v>1540</v>
      </c>
      <c r="L1178" s="132" t="s">
        <v>1081</v>
      </c>
      <c r="M1178" s="131">
        <v>36057005</v>
      </c>
      <c r="N1178" s="134">
        <v>45390</v>
      </c>
      <c r="O1178" s="95" t="s">
        <v>452</v>
      </c>
      <c r="P1178" s="131" t="s">
        <v>1277</v>
      </c>
      <c r="Q1178" s="381"/>
      <c r="R1178" s="381"/>
      <c r="S1178" s="381"/>
    </row>
    <row r="1179" spans="1:19" ht="35.15" customHeight="1" x14ac:dyDescent="0.25">
      <c r="A1179" s="389">
        <f>IF(B1179="","",ROW()-ROW($A$3)+'Diário 1º PA'!$P$1)</f>
        <v>1449</v>
      </c>
      <c r="B1179" s="151">
        <v>45390</v>
      </c>
      <c r="C1179" s="390">
        <v>45352</v>
      </c>
      <c r="D1179" s="98" t="s">
        <v>105</v>
      </c>
      <c r="E1179" s="391" t="s">
        <v>235</v>
      </c>
      <c r="F1179" s="174">
        <v>129.99</v>
      </c>
      <c r="G1179" s="363" t="s">
        <v>2009</v>
      </c>
      <c r="H1179" s="98" t="s">
        <v>130</v>
      </c>
      <c r="I1179" s="95" t="s">
        <v>1628</v>
      </c>
      <c r="J1179" s="131" t="s">
        <v>2684</v>
      </c>
      <c r="K1179" s="131" t="s">
        <v>1540</v>
      </c>
      <c r="L1179" s="132" t="s">
        <v>1081</v>
      </c>
      <c r="M1179" s="131" t="s">
        <v>2685</v>
      </c>
      <c r="N1179" s="134">
        <v>45387</v>
      </c>
      <c r="O1179" s="95" t="s">
        <v>452</v>
      </c>
      <c r="P1179" s="131" t="s">
        <v>2684</v>
      </c>
      <c r="Q1179" s="381"/>
      <c r="R1179" s="381"/>
      <c r="S1179" s="381"/>
    </row>
    <row r="1180" spans="1:19" ht="35.15" customHeight="1" x14ac:dyDescent="0.25">
      <c r="A1180" s="389">
        <f>IF(B1180="","",ROW()-ROW($A$3)+'Diário 1º PA'!$P$1)</f>
        <v>1450</v>
      </c>
      <c r="B1180" s="151">
        <v>45390</v>
      </c>
      <c r="C1180" s="390">
        <v>45352</v>
      </c>
      <c r="D1180" s="98" t="s">
        <v>105</v>
      </c>
      <c r="E1180" s="391" t="s">
        <v>231</v>
      </c>
      <c r="F1180" s="174">
        <v>20.95</v>
      </c>
      <c r="G1180" s="363" t="s">
        <v>2686</v>
      </c>
      <c r="H1180" s="98" t="s">
        <v>130</v>
      </c>
      <c r="I1180" s="95" t="s">
        <v>1628</v>
      </c>
      <c r="J1180" s="131" t="s">
        <v>2684</v>
      </c>
      <c r="K1180" s="131" t="s">
        <v>1540</v>
      </c>
      <c r="L1180" s="132" t="s">
        <v>1081</v>
      </c>
      <c r="M1180" s="131" t="s">
        <v>2687</v>
      </c>
      <c r="N1180" s="134">
        <v>45386</v>
      </c>
      <c r="O1180" s="95" t="s">
        <v>452</v>
      </c>
      <c r="P1180" s="131" t="s">
        <v>2684</v>
      </c>
      <c r="Q1180" s="381"/>
      <c r="R1180" s="381"/>
      <c r="S1180" s="381"/>
    </row>
    <row r="1181" spans="1:19" ht="35.15" customHeight="1" x14ac:dyDescent="0.25">
      <c r="A1181" s="389">
        <f>IF(B1181="","",ROW()-ROW($A$3)+'Diário 1º PA'!$P$1)</f>
        <v>1451</v>
      </c>
      <c r="B1181" s="151">
        <v>45390</v>
      </c>
      <c r="C1181" s="390">
        <v>45352</v>
      </c>
      <c r="D1181" s="98" t="s">
        <v>105</v>
      </c>
      <c r="E1181" s="391" t="s">
        <v>299</v>
      </c>
      <c r="F1181" s="174">
        <v>9101.2000000000007</v>
      </c>
      <c r="G1181" s="363" t="s">
        <v>2688</v>
      </c>
      <c r="H1181" s="98" t="s">
        <v>128</v>
      </c>
      <c r="I1181" s="95" t="s">
        <v>2689</v>
      </c>
      <c r="J1181" s="131" t="s">
        <v>1571</v>
      </c>
      <c r="K1181" s="131" t="s">
        <v>1540</v>
      </c>
      <c r="L1181" s="132" t="s">
        <v>1081</v>
      </c>
      <c r="M1181" s="131">
        <v>1</v>
      </c>
      <c r="N1181" s="134">
        <v>45390</v>
      </c>
      <c r="O1181" s="95" t="s">
        <v>452</v>
      </c>
      <c r="P1181" s="131" t="s">
        <v>1571</v>
      </c>
      <c r="Q1181" s="381"/>
      <c r="R1181" s="381"/>
      <c r="S1181" s="381"/>
    </row>
    <row r="1182" spans="1:19" ht="35.15" customHeight="1" x14ac:dyDescent="0.25">
      <c r="A1182" s="389">
        <f>IF(B1182="","",ROW()-ROW($A$3)+'Diário 1º PA'!$P$1)</f>
        <v>1452</v>
      </c>
      <c r="B1182" s="151">
        <v>45390</v>
      </c>
      <c r="C1182" s="390">
        <v>45352</v>
      </c>
      <c r="D1182" s="98" t="s">
        <v>105</v>
      </c>
      <c r="E1182" s="391" t="s">
        <v>229</v>
      </c>
      <c r="F1182" s="174">
        <v>2972.91</v>
      </c>
      <c r="G1182" s="363" t="s">
        <v>2004</v>
      </c>
      <c r="H1182" s="98" t="s">
        <v>129</v>
      </c>
      <c r="I1182" s="95" t="s">
        <v>1769</v>
      </c>
      <c r="J1182" s="131" t="s">
        <v>1259</v>
      </c>
      <c r="K1182" s="131" t="s">
        <v>1540</v>
      </c>
      <c r="L1182" s="132" t="s">
        <v>1081</v>
      </c>
      <c r="M1182" s="131" t="s">
        <v>2690</v>
      </c>
      <c r="N1182" s="134">
        <v>45390</v>
      </c>
      <c r="O1182" s="95" t="s">
        <v>452</v>
      </c>
      <c r="P1182" s="131" t="s">
        <v>1259</v>
      </c>
      <c r="Q1182" s="381"/>
      <c r="R1182" s="381"/>
      <c r="S1182" s="381"/>
    </row>
    <row r="1183" spans="1:19" ht="35.15" customHeight="1" x14ac:dyDescent="0.25">
      <c r="A1183" s="389">
        <f>IF(B1183="","",ROW()-ROW($A$3)+'Diário 1º PA'!$P$1)</f>
        <v>1453</v>
      </c>
      <c r="B1183" s="151">
        <v>45390</v>
      </c>
      <c r="C1183" s="390">
        <v>45383</v>
      </c>
      <c r="D1183" s="98" t="s">
        <v>105</v>
      </c>
      <c r="E1183" s="391" t="s">
        <v>345</v>
      </c>
      <c r="F1183" s="174">
        <v>501.26</v>
      </c>
      <c r="G1183" s="363" t="s">
        <v>2691</v>
      </c>
      <c r="H1183" s="98" t="s">
        <v>123</v>
      </c>
      <c r="I1183" s="95" t="s">
        <v>2692</v>
      </c>
      <c r="J1183" s="131" t="s">
        <v>2693</v>
      </c>
      <c r="K1183" s="131" t="s">
        <v>1540</v>
      </c>
      <c r="L1183" s="132" t="s">
        <v>1081</v>
      </c>
      <c r="M1183" s="131">
        <v>12134</v>
      </c>
      <c r="N1183" s="134">
        <v>45390</v>
      </c>
      <c r="O1183" s="95" t="s">
        <v>452</v>
      </c>
      <c r="P1183" s="131" t="s">
        <v>2693</v>
      </c>
      <c r="Q1183" s="381"/>
      <c r="R1183" s="381"/>
      <c r="S1183" s="381"/>
    </row>
    <row r="1184" spans="1:19" ht="35.15" customHeight="1" x14ac:dyDescent="0.25">
      <c r="A1184" s="389">
        <f>IF(B1184="","",ROW()-ROW($A$3)+'Diário 1º PA'!$P$1)</f>
        <v>1454</v>
      </c>
      <c r="B1184" s="151">
        <v>45390</v>
      </c>
      <c r="C1184" s="390">
        <v>45352</v>
      </c>
      <c r="D1184" s="98" t="s">
        <v>105</v>
      </c>
      <c r="E1184" s="391" t="s">
        <v>341</v>
      </c>
      <c r="F1184" s="174">
        <v>1160</v>
      </c>
      <c r="G1184" s="363" t="s">
        <v>2694</v>
      </c>
      <c r="H1184" s="98" t="s">
        <v>123</v>
      </c>
      <c r="I1184" s="95" t="s">
        <v>2695</v>
      </c>
      <c r="J1184" s="131" t="s">
        <v>2696</v>
      </c>
      <c r="K1184" s="131" t="s">
        <v>1114</v>
      </c>
      <c r="L1184" s="132" t="s">
        <v>1534</v>
      </c>
      <c r="M1184" s="131">
        <v>4</v>
      </c>
      <c r="N1184" s="134">
        <v>45379</v>
      </c>
      <c r="O1184" s="95" t="s">
        <v>452</v>
      </c>
      <c r="P1184" s="131" t="s">
        <v>2696</v>
      </c>
      <c r="Q1184" s="381"/>
      <c r="R1184" s="381"/>
      <c r="S1184" s="381"/>
    </row>
    <row r="1185" spans="1:19" ht="35.15" customHeight="1" x14ac:dyDescent="0.25">
      <c r="A1185" s="389">
        <f>IF(B1185="","",ROW()-ROW($A$3)+'Diário 1º PA'!$P$1)</f>
        <v>1455</v>
      </c>
      <c r="B1185" s="151">
        <v>45390</v>
      </c>
      <c r="C1185" s="390">
        <v>45383</v>
      </c>
      <c r="D1185" s="98" t="s">
        <v>105</v>
      </c>
      <c r="E1185" s="391" t="s">
        <v>353</v>
      </c>
      <c r="F1185" s="174">
        <v>8020</v>
      </c>
      <c r="G1185" s="363" t="s">
        <v>2697</v>
      </c>
      <c r="H1185" s="98" t="s">
        <v>128</v>
      </c>
      <c r="I1185" s="95" t="s">
        <v>2698</v>
      </c>
      <c r="J1185" s="131" t="s">
        <v>2699</v>
      </c>
      <c r="K1185" s="131" t="s">
        <v>1540</v>
      </c>
      <c r="L1185" s="132" t="s">
        <v>1081</v>
      </c>
      <c r="M1185" s="131">
        <v>836</v>
      </c>
      <c r="N1185" s="134">
        <v>45390</v>
      </c>
      <c r="O1185" s="95" t="s">
        <v>452</v>
      </c>
      <c r="P1185" s="131" t="s">
        <v>2699</v>
      </c>
      <c r="Q1185" s="381"/>
      <c r="R1185" s="381"/>
      <c r="S1185" s="381"/>
    </row>
    <row r="1186" spans="1:19" ht="35.15" customHeight="1" x14ac:dyDescent="0.25">
      <c r="A1186" s="389">
        <f>IF(B1186="","",ROW()-ROW($A$3)+'Diário 1º PA'!$P$1)</f>
        <v>1456</v>
      </c>
      <c r="B1186" s="151">
        <v>45390</v>
      </c>
      <c r="C1186" s="390">
        <v>45383</v>
      </c>
      <c r="D1186" s="98" t="s">
        <v>107</v>
      </c>
      <c r="E1186" s="391" t="s">
        <v>372</v>
      </c>
      <c r="F1186" s="174">
        <v>1249.25</v>
      </c>
      <c r="G1186" s="95" t="s">
        <v>2700</v>
      </c>
      <c r="H1186" s="98" t="s">
        <v>128</v>
      </c>
      <c r="I1186" s="95" t="s">
        <v>2701</v>
      </c>
      <c r="J1186" s="131" t="s">
        <v>2702</v>
      </c>
      <c r="K1186" s="131" t="s">
        <v>1114</v>
      </c>
      <c r="L1186" s="132" t="s">
        <v>1534</v>
      </c>
      <c r="M1186" s="131">
        <v>324038</v>
      </c>
      <c r="N1186" s="134">
        <v>45390</v>
      </c>
      <c r="O1186" s="95" t="s">
        <v>452</v>
      </c>
      <c r="P1186" s="131" t="s">
        <v>2702</v>
      </c>
      <c r="Q1186" s="381"/>
      <c r="R1186" s="381"/>
      <c r="S1186" s="381"/>
    </row>
    <row r="1187" spans="1:19" ht="35.15" customHeight="1" x14ac:dyDescent="0.25">
      <c r="A1187" s="389">
        <f>IF(B1187="","",ROW()-ROW($A$3)+'Diário 1º PA'!$P$1)</f>
        <v>1457</v>
      </c>
      <c r="B1187" s="151">
        <v>45390</v>
      </c>
      <c r="C1187" s="390">
        <v>45383</v>
      </c>
      <c r="D1187" s="98" t="s">
        <v>105</v>
      </c>
      <c r="E1187" s="391" t="s">
        <v>283</v>
      </c>
      <c r="F1187" s="174">
        <v>3</v>
      </c>
      <c r="G1187" s="363" t="s">
        <v>2703</v>
      </c>
      <c r="H1187" s="98" t="s">
        <v>118</v>
      </c>
      <c r="I1187" s="95" t="s">
        <v>117</v>
      </c>
      <c r="J1187" s="131" t="s">
        <v>79</v>
      </c>
      <c r="K1187" s="131" t="s">
        <v>1558</v>
      </c>
      <c r="L1187" s="132" t="s">
        <v>117</v>
      </c>
      <c r="M1187" s="131" t="s">
        <v>117</v>
      </c>
      <c r="N1187" s="134" t="s">
        <v>117</v>
      </c>
      <c r="O1187" s="95" t="s">
        <v>452</v>
      </c>
      <c r="P1187" s="131" t="s">
        <v>79</v>
      </c>
      <c r="Q1187" s="381"/>
      <c r="R1187" s="381"/>
      <c r="S1187" s="381"/>
    </row>
    <row r="1188" spans="1:19" ht="35.15" customHeight="1" x14ac:dyDescent="0.25">
      <c r="A1188" s="389">
        <f>IF(B1188="","",ROW()-ROW($A$3)+'Diário 1º PA'!$P$1)</f>
        <v>1458</v>
      </c>
      <c r="B1188" s="151">
        <v>45391</v>
      </c>
      <c r="C1188" s="390">
        <v>45383</v>
      </c>
      <c r="D1188" s="98" t="s">
        <v>105</v>
      </c>
      <c r="E1188" s="391" t="s">
        <v>339</v>
      </c>
      <c r="F1188" s="174">
        <v>-75</v>
      </c>
      <c r="G1188" s="363" t="s">
        <v>2704</v>
      </c>
      <c r="H1188" s="98" t="s">
        <v>118</v>
      </c>
      <c r="I1188" s="95" t="s">
        <v>117</v>
      </c>
      <c r="J1188" s="131" t="s">
        <v>79</v>
      </c>
      <c r="K1188" s="131" t="s">
        <v>117</v>
      </c>
      <c r="L1188" s="132" t="s">
        <v>117</v>
      </c>
      <c r="M1188" s="131" t="s">
        <v>117</v>
      </c>
      <c r="N1188" s="134" t="s">
        <v>117</v>
      </c>
      <c r="O1188" s="95" t="s">
        <v>452</v>
      </c>
      <c r="P1188" s="131" t="s">
        <v>79</v>
      </c>
      <c r="Q1188" s="381"/>
      <c r="R1188" s="381"/>
      <c r="S1188" s="381"/>
    </row>
    <row r="1189" spans="1:19" ht="35.15" customHeight="1" x14ac:dyDescent="0.25">
      <c r="A1189" s="389">
        <f>IF(B1189="","",ROW()-ROW($A$3)+'Diário 1º PA'!$P$1)</f>
        <v>1459</v>
      </c>
      <c r="B1189" s="151">
        <v>45391</v>
      </c>
      <c r="C1189" s="390">
        <v>45383</v>
      </c>
      <c r="D1189" s="98" t="s">
        <v>105</v>
      </c>
      <c r="E1189" s="391" t="s">
        <v>307</v>
      </c>
      <c r="F1189" s="174">
        <v>-56.29</v>
      </c>
      <c r="G1189" s="363" t="s">
        <v>2705</v>
      </c>
      <c r="H1189" s="98" t="s">
        <v>126</v>
      </c>
      <c r="I1189" s="95" t="s">
        <v>2706</v>
      </c>
      <c r="J1189" s="131" t="s">
        <v>79</v>
      </c>
      <c r="K1189" s="131" t="s">
        <v>117</v>
      </c>
      <c r="L1189" s="132" t="s">
        <v>117</v>
      </c>
      <c r="M1189" s="131" t="s">
        <v>117</v>
      </c>
      <c r="N1189" s="134" t="s">
        <v>117</v>
      </c>
      <c r="O1189" s="95" t="s">
        <v>452</v>
      </c>
      <c r="P1189" s="131" t="s">
        <v>79</v>
      </c>
      <c r="Q1189" s="381"/>
      <c r="R1189" s="381"/>
      <c r="S1189" s="381"/>
    </row>
    <row r="1190" spans="1:19" ht="35.15" customHeight="1" x14ac:dyDescent="0.25">
      <c r="A1190" s="389">
        <f>IF(B1190="","",ROW()-ROW($A$3)+'Diário 1º PA'!$P$1)</f>
        <v>1460</v>
      </c>
      <c r="B1190" s="151">
        <v>45391</v>
      </c>
      <c r="C1190" s="390">
        <v>45352</v>
      </c>
      <c r="D1190" s="98" t="s">
        <v>105</v>
      </c>
      <c r="E1190" s="391" t="s">
        <v>299</v>
      </c>
      <c r="F1190" s="174">
        <v>23825.78</v>
      </c>
      <c r="G1190" s="363" t="s">
        <v>2707</v>
      </c>
      <c r="H1190" s="98" t="s">
        <v>124</v>
      </c>
      <c r="I1190" s="95" t="s">
        <v>1657</v>
      </c>
      <c r="J1190" s="131" t="s">
        <v>1128</v>
      </c>
      <c r="K1190" s="131" t="s">
        <v>1072</v>
      </c>
      <c r="L1190" s="132" t="s">
        <v>1534</v>
      </c>
      <c r="M1190" s="131">
        <v>55</v>
      </c>
      <c r="N1190" s="134">
        <v>45383</v>
      </c>
      <c r="O1190" s="95" t="s">
        <v>452</v>
      </c>
      <c r="P1190" s="131" t="s">
        <v>1128</v>
      </c>
      <c r="Q1190" s="381"/>
      <c r="R1190" s="381"/>
      <c r="S1190" s="381"/>
    </row>
    <row r="1191" spans="1:19" ht="35.15" customHeight="1" x14ac:dyDescent="0.25">
      <c r="A1191" s="389">
        <f>IF(B1191="","",ROW()-ROW($A$3)+'Diário 1º PA'!$P$1)</f>
        <v>1461</v>
      </c>
      <c r="B1191" s="151">
        <v>45391</v>
      </c>
      <c r="C1191" s="390">
        <v>45383</v>
      </c>
      <c r="D1191" s="98" t="s">
        <v>105</v>
      </c>
      <c r="E1191" s="391" t="s">
        <v>337</v>
      </c>
      <c r="F1191" s="174">
        <v>75</v>
      </c>
      <c r="G1191" s="363" t="s">
        <v>2708</v>
      </c>
      <c r="H1191" s="98" t="s">
        <v>122</v>
      </c>
      <c r="I1191" s="95" t="s">
        <v>2709</v>
      </c>
      <c r="J1191" s="131" t="s">
        <v>1565</v>
      </c>
      <c r="K1191" s="131" t="s">
        <v>1072</v>
      </c>
      <c r="L1191" s="132" t="s">
        <v>1846</v>
      </c>
      <c r="M1191" s="131" t="s">
        <v>117</v>
      </c>
      <c r="N1191" s="134">
        <v>45391</v>
      </c>
      <c r="O1191" s="95" t="s">
        <v>452</v>
      </c>
      <c r="P1191" s="131" t="s">
        <v>2710</v>
      </c>
      <c r="Q1191" s="381"/>
      <c r="R1191" s="381"/>
      <c r="S1191" s="381"/>
    </row>
    <row r="1192" spans="1:19" ht="35.15" customHeight="1" x14ac:dyDescent="0.25">
      <c r="A1192" s="389">
        <f>IF(B1192="","",ROW()-ROW($A$3)+'Diário 1º PA'!$P$1)</f>
        <v>1462</v>
      </c>
      <c r="B1192" s="151">
        <v>45391</v>
      </c>
      <c r="C1192" s="390">
        <v>45383</v>
      </c>
      <c r="D1192" s="98" t="s">
        <v>105</v>
      </c>
      <c r="E1192" s="391" t="s">
        <v>337</v>
      </c>
      <c r="F1192" s="174">
        <v>210.22</v>
      </c>
      <c r="G1192" s="363" t="s">
        <v>1185</v>
      </c>
      <c r="H1192" s="98" t="s">
        <v>121</v>
      </c>
      <c r="I1192" s="95" t="s">
        <v>1529</v>
      </c>
      <c r="J1192" s="131" t="s">
        <v>1189</v>
      </c>
      <c r="K1192" s="131" t="s">
        <v>1072</v>
      </c>
      <c r="L1192" s="132" t="s">
        <v>1534</v>
      </c>
      <c r="M1192" s="131">
        <v>6052371</v>
      </c>
      <c r="N1192" s="134">
        <v>45397</v>
      </c>
      <c r="O1192" s="95" t="s">
        <v>452</v>
      </c>
      <c r="P1192" s="131" t="s">
        <v>1189</v>
      </c>
      <c r="Q1192" s="381"/>
      <c r="R1192" s="381"/>
      <c r="S1192" s="381"/>
    </row>
    <row r="1193" spans="1:19" ht="35.15" customHeight="1" x14ac:dyDescent="0.25">
      <c r="A1193" s="389">
        <f>IF(B1193="","",ROW()-ROW($A$3)+'Diário 1º PA'!$P$1)</f>
        <v>1463</v>
      </c>
      <c r="B1193" s="151">
        <v>45391</v>
      </c>
      <c r="C1193" s="390">
        <v>45383</v>
      </c>
      <c r="D1193" s="98" t="s">
        <v>105</v>
      </c>
      <c r="E1193" s="391" t="s">
        <v>337</v>
      </c>
      <c r="F1193" s="174">
        <v>165.18</v>
      </c>
      <c r="G1193" s="363" t="s">
        <v>1185</v>
      </c>
      <c r="H1193" s="98" t="s">
        <v>122</v>
      </c>
      <c r="I1193" s="95" t="s">
        <v>1529</v>
      </c>
      <c r="J1193" s="131" t="s">
        <v>1189</v>
      </c>
      <c r="K1193" s="131" t="s">
        <v>1072</v>
      </c>
      <c r="L1193" s="132" t="s">
        <v>1534</v>
      </c>
      <c r="M1193" s="131">
        <v>6052386</v>
      </c>
      <c r="N1193" s="134">
        <v>45396</v>
      </c>
      <c r="O1193" s="95" t="s">
        <v>452</v>
      </c>
      <c r="P1193" s="131" t="s">
        <v>1189</v>
      </c>
      <c r="Q1193" s="381"/>
      <c r="R1193" s="381"/>
      <c r="S1193" s="381"/>
    </row>
    <row r="1194" spans="1:19" ht="35.15" customHeight="1" x14ac:dyDescent="0.25">
      <c r="A1194" s="389">
        <f>IF(B1194="","",ROW()-ROW($A$3)+'Diário 1º PA'!$P$1)</f>
        <v>1464</v>
      </c>
      <c r="B1194" s="151">
        <v>45391</v>
      </c>
      <c r="C1194" s="390">
        <v>45383</v>
      </c>
      <c r="D1194" s="98" t="s">
        <v>105</v>
      </c>
      <c r="E1194" s="391" t="s">
        <v>337</v>
      </c>
      <c r="F1194" s="174">
        <v>121.42</v>
      </c>
      <c r="G1194" s="363" t="s">
        <v>1185</v>
      </c>
      <c r="H1194" s="98" t="s">
        <v>123</v>
      </c>
      <c r="I1194" s="95" t="s">
        <v>1529</v>
      </c>
      <c r="J1194" s="131" t="s">
        <v>1189</v>
      </c>
      <c r="K1194" s="131" t="s">
        <v>1072</v>
      </c>
      <c r="L1194" s="132" t="s">
        <v>1534</v>
      </c>
      <c r="M1194" s="131">
        <v>6052334</v>
      </c>
      <c r="N1194" s="134">
        <v>45397</v>
      </c>
      <c r="O1194" s="95" t="s">
        <v>452</v>
      </c>
      <c r="P1194" s="131" t="s">
        <v>1189</v>
      </c>
      <c r="Q1194" s="381"/>
      <c r="R1194" s="381"/>
      <c r="S1194" s="381"/>
    </row>
    <row r="1195" spans="1:19" ht="35.15" customHeight="1" x14ac:dyDescent="0.25">
      <c r="A1195" s="389">
        <f>IF(B1195="","",ROW()-ROW($A$3)+'Diário 1º PA'!$P$1)</f>
        <v>1465</v>
      </c>
      <c r="B1195" s="151">
        <v>45391</v>
      </c>
      <c r="C1195" s="390">
        <v>45383</v>
      </c>
      <c r="D1195" s="98" t="s">
        <v>105</v>
      </c>
      <c r="E1195" s="391" t="s">
        <v>337</v>
      </c>
      <c r="F1195" s="174">
        <v>93.46</v>
      </c>
      <c r="G1195" s="363" t="s">
        <v>1185</v>
      </c>
      <c r="H1195" s="98" t="s">
        <v>123</v>
      </c>
      <c r="I1195" s="95" t="s">
        <v>1529</v>
      </c>
      <c r="J1195" s="131" t="s">
        <v>1189</v>
      </c>
      <c r="K1195" s="131" t="s">
        <v>1072</v>
      </c>
      <c r="L1195" s="132" t="s">
        <v>1534</v>
      </c>
      <c r="M1195" s="131">
        <v>6047704</v>
      </c>
      <c r="N1195" s="134">
        <v>45394</v>
      </c>
      <c r="O1195" s="95" t="s">
        <v>452</v>
      </c>
      <c r="P1195" s="131" t="s">
        <v>1189</v>
      </c>
      <c r="Q1195" s="381"/>
      <c r="R1195" s="381"/>
      <c r="S1195" s="381"/>
    </row>
    <row r="1196" spans="1:19" ht="35.15" customHeight="1" x14ac:dyDescent="0.25">
      <c r="A1196" s="389">
        <f>IF(B1196="","",ROW()-ROW($A$3)+'Diário 1º PA'!$P$1)</f>
        <v>1466</v>
      </c>
      <c r="B1196" s="151">
        <v>45391</v>
      </c>
      <c r="C1196" s="390">
        <v>45383</v>
      </c>
      <c r="D1196" s="98" t="s">
        <v>105</v>
      </c>
      <c r="E1196" s="391" t="s">
        <v>337</v>
      </c>
      <c r="F1196" s="174">
        <v>210.22</v>
      </c>
      <c r="G1196" s="363" t="s">
        <v>1185</v>
      </c>
      <c r="H1196" s="98" t="s">
        <v>121</v>
      </c>
      <c r="I1196" s="95" t="s">
        <v>1529</v>
      </c>
      <c r="J1196" s="131" t="s">
        <v>1189</v>
      </c>
      <c r="K1196" s="131" t="s">
        <v>1072</v>
      </c>
      <c r="L1196" s="132" t="s">
        <v>1534</v>
      </c>
      <c r="M1196" s="131">
        <v>6043488</v>
      </c>
      <c r="N1196" s="134">
        <v>45392</v>
      </c>
      <c r="O1196" s="95" t="s">
        <v>452</v>
      </c>
      <c r="P1196" s="131" t="s">
        <v>1189</v>
      </c>
      <c r="Q1196" s="381"/>
      <c r="R1196" s="381"/>
      <c r="S1196" s="381"/>
    </row>
    <row r="1197" spans="1:19" ht="35.15" customHeight="1" x14ac:dyDescent="0.25">
      <c r="A1197" s="389">
        <f>IF(B1197="","",ROW()-ROW($A$3)+'Diário 1º PA'!$P$1)</f>
        <v>1467</v>
      </c>
      <c r="B1197" s="151">
        <v>45391</v>
      </c>
      <c r="C1197" s="390">
        <v>45383</v>
      </c>
      <c r="D1197" s="98" t="s">
        <v>105</v>
      </c>
      <c r="E1197" s="391" t="s">
        <v>339</v>
      </c>
      <c r="F1197" s="174">
        <v>300</v>
      </c>
      <c r="G1197" s="363" t="s">
        <v>2711</v>
      </c>
      <c r="H1197" s="98" t="s">
        <v>130</v>
      </c>
      <c r="I1197" s="95" t="s">
        <v>2712</v>
      </c>
      <c r="J1197" s="131" t="s">
        <v>1565</v>
      </c>
      <c r="K1197" s="131" t="s">
        <v>1072</v>
      </c>
      <c r="L1197" s="132" t="s">
        <v>1846</v>
      </c>
      <c r="M1197" s="131" t="s">
        <v>117</v>
      </c>
      <c r="N1197" s="134">
        <v>45390</v>
      </c>
      <c r="O1197" s="95" t="s">
        <v>452</v>
      </c>
      <c r="P1197" s="131" t="s">
        <v>2713</v>
      </c>
      <c r="Q1197" s="381"/>
      <c r="R1197" s="381"/>
      <c r="S1197" s="381"/>
    </row>
    <row r="1198" spans="1:19" ht="35.15" customHeight="1" x14ac:dyDescent="0.25">
      <c r="A1198" s="389">
        <f>IF(B1198="","",ROW()-ROW($A$3)+'Diário 1º PA'!$P$1)</f>
        <v>1468</v>
      </c>
      <c r="B1198" s="151">
        <v>45391</v>
      </c>
      <c r="C1198" s="390">
        <v>45383</v>
      </c>
      <c r="D1198" s="98" t="s">
        <v>105</v>
      </c>
      <c r="E1198" s="391" t="s">
        <v>325</v>
      </c>
      <c r="F1198" s="174">
        <v>239</v>
      </c>
      <c r="G1198" s="363" t="s">
        <v>2537</v>
      </c>
      <c r="H1198" s="98" t="s">
        <v>122</v>
      </c>
      <c r="I1198" s="95" t="s">
        <v>1469</v>
      </c>
      <c r="J1198" s="131" t="s">
        <v>1471</v>
      </c>
      <c r="K1198" s="131" t="s">
        <v>1072</v>
      </c>
      <c r="L1198" s="132" t="s">
        <v>1534</v>
      </c>
      <c r="M1198" s="131">
        <v>14488</v>
      </c>
      <c r="N1198" s="134">
        <v>45383</v>
      </c>
      <c r="O1198" s="95" t="s">
        <v>452</v>
      </c>
      <c r="P1198" s="131" t="s">
        <v>1471</v>
      </c>
      <c r="Q1198" s="381"/>
      <c r="R1198" s="381"/>
      <c r="S1198" s="381"/>
    </row>
    <row r="1199" spans="1:19" ht="35.15" customHeight="1" x14ac:dyDescent="0.25">
      <c r="A1199" s="389">
        <f>IF(B1199="","",ROW()-ROW($A$3)+'Diário 1º PA'!$P$1)</f>
        <v>1469</v>
      </c>
      <c r="B1199" s="151">
        <v>45391</v>
      </c>
      <c r="C1199" s="390">
        <v>45383</v>
      </c>
      <c r="D1199" s="98" t="s">
        <v>105</v>
      </c>
      <c r="E1199" s="391" t="s">
        <v>339</v>
      </c>
      <c r="F1199" s="174">
        <v>300</v>
      </c>
      <c r="G1199" s="363" t="s">
        <v>2711</v>
      </c>
      <c r="H1199" s="98" t="s">
        <v>118</v>
      </c>
      <c r="I1199" s="95" t="s">
        <v>1912</v>
      </c>
      <c r="J1199" s="131" t="s">
        <v>1565</v>
      </c>
      <c r="K1199" s="131" t="s">
        <v>1072</v>
      </c>
      <c r="L1199" s="132" t="s">
        <v>1846</v>
      </c>
      <c r="M1199" s="131" t="s">
        <v>117</v>
      </c>
      <c r="N1199" s="134">
        <v>45390</v>
      </c>
      <c r="O1199" s="95" t="s">
        <v>452</v>
      </c>
      <c r="P1199" s="131" t="s">
        <v>1192</v>
      </c>
      <c r="Q1199" s="381"/>
      <c r="R1199" s="381"/>
      <c r="S1199" s="381"/>
    </row>
    <row r="1200" spans="1:19" ht="35.15" customHeight="1" x14ac:dyDescent="0.25">
      <c r="A1200" s="389">
        <f>IF(B1200="","",ROW()-ROW($A$3)+'Diário 1º PA'!$P$1)</f>
        <v>1470</v>
      </c>
      <c r="B1200" s="151">
        <v>45391</v>
      </c>
      <c r="C1200" s="390">
        <v>45383</v>
      </c>
      <c r="D1200" s="98" t="s">
        <v>105</v>
      </c>
      <c r="E1200" s="391" t="s">
        <v>339</v>
      </c>
      <c r="F1200" s="174">
        <v>300</v>
      </c>
      <c r="G1200" s="363" t="s">
        <v>2711</v>
      </c>
      <c r="H1200" s="98" t="s">
        <v>118</v>
      </c>
      <c r="I1200" s="95" t="s">
        <v>1914</v>
      </c>
      <c r="J1200" s="131" t="s">
        <v>1565</v>
      </c>
      <c r="K1200" s="131" t="s">
        <v>1072</v>
      </c>
      <c r="L1200" s="132" t="s">
        <v>1846</v>
      </c>
      <c r="M1200" s="131" t="s">
        <v>117</v>
      </c>
      <c r="N1200" s="134">
        <v>45390</v>
      </c>
      <c r="O1200" s="95" t="s">
        <v>452</v>
      </c>
      <c r="P1200" s="131" t="s">
        <v>1915</v>
      </c>
      <c r="Q1200" s="381"/>
      <c r="R1200" s="381"/>
      <c r="S1200" s="381"/>
    </row>
    <row r="1201" spans="1:19" ht="35.15" customHeight="1" x14ac:dyDescent="0.25">
      <c r="A1201" s="389">
        <f>IF(B1201="","",ROW()-ROW($A$3)+'Diário 1º PA'!$P$1)</f>
        <v>1471</v>
      </c>
      <c r="B1201" s="151">
        <v>45391</v>
      </c>
      <c r="C1201" s="390">
        <v>45352</v>
      </c>
      <c r="D1201" s="98" t="s">
        <v>105</v>
      </c>
      <c r="E1201" s="391" t="s">
        <v>299</v>
      </c>
      <c r="F1201" s="174">
        <v>32587.31</v>
      </c>
      <c r="G1201" s="363" t="s">
        <v>2236</v>
      </c>
      <c r="H1201" s="98" t="s">
        <v>123</v>
      </c>
      <c r="I1201" s="95" t="s">
        <v>1665</v>
      </c>
      <c r="J1201" s="131" t="s">
        <v>1123</v>
      </c>
      <c r="K1201" s="131" t="s">
        <v>1072</v>
      </c>
      <c r="L1201" s="132" t="s">
        <v>1534</v>
      </c>
      <c r="M1201" s="131">
        <v>138</v>
      </c>
      <c r="N1201" s="134">
        <v>45383</v>
      </c>
      <c r="O1201" s="95" t="s">
        <v>452</v>
      </c>
      <c r="P1201" s="131" t="s">
        <v>1123</v>
      </c>
      <c r="Q1201" s="381"/>
      <c r="R1201" s="381"/>
      <c r="S1201" s="381"/>
    </row>
    <row r="1202" spans="1:19" ht="35.15" customHeight="1" x14ac:dyDescent="0.25">
      <c r="A1202" s="389">
        <f>IF(B1202="","",ROW()-ROW($A$3)+'Diário 1º PA'!$P$1)</f>
        <v>1472</v>
      </c>
      <c r="B1202" s="151">
        <v>45391</v>
      </c>
      <c r="C1202" s="390">
        <v>45352</v>
      </c>
      <c r="D1202" s="98" t="s">
        <v>105</v>
      </c>
      <c r="E1202" s="391" t="s">
        <v>341</v>
      </c>
      <c r="F1202" s="174">
        <v>1350</v>
      </c>
      <c r="G1202" s="363" t="s">
        <v>2661</v>
      </c>
      <c r="H1202" s="98" t="s">
        <v>119</v>
      </c>
      <c r="I1202" s="95" t="s">
        <v>1666</v>
      </c>
      <c r="J1202" s="131" t="s">
        <v>1667</v>
      </c>
      <c r="K1202" s="131" t="s">
        <v>1072</v>
      </c>
      <c r="L1202" s="132" t="s">
        <v>1534</v>
      </c>
      <c r="M1202" s="131">
        <v>10</v>
      </c>
      <c r="N1202" s="134">
        <v>45383</v>
      </c>
      <c r="O1202" s="95" t="s">
        <v>452</v>
      </c>
      <c r="P1202" s="131" t="s">
        <v>1667</v>
      </c>
      <c r="Q1202" s="381"/>
      <c r="R1202" s="381"/>
      <c r="S1202" s="381"/>
    </row>
    <row r="1203" spans="1:19" ht="35.15" customHeight="1" x14ac:dyDescent="0.25">
      <c r="A1203" s="389">
        <f>IF(B1203="","",ROW()-ROW($A$3)+'Diário 1º PA'!$P$1)</f>
        <v>1473</v>
      </c>
      <c r="B1203" s="151">
        <v>45391</v>
      </c>
      <c r="C1203" s="390">
        <v>45352</v>
      </c>
      <c r="D1203" s="98" t="s">
        <v>105</v>
      </c>
      <c r="E1203" s="391" t="s">
        <v>341</v>
      </c>
      <c r="F1203" s="174">
        <v>1750</v>
      </c>
      <c r="G1203" s="363" t="s">
        <v>2714</v>
      </c>
      <c r="H1203" s="98" t="s">
        <v>120</v>
      </c>
      <c r="I1203" s="95" t="s">
        <v>1666</v>
      </c>
      <c r="J1203" s="131" t="s">
        <v>1667</v>
      </c>
      <c r="K1203" s="131" t="s">
        <v>1072</v>
      </c>
      <c r="L1203" s="132" t="s">
        <v>1534</v>
      </c>
      <c r="M1203" s="131">
        <v>9</v>
      </c>
      <c r="N1203" s="134">
        <v>45383</v>
      </c>
      <c r="O1203" s="95" t="s">
        <v>452</v>
      </c>
      <c r="P1203" s="131" t="s">
        <v>1667</v>
      </c>
      <c r="Q1203" s="381"/>
      <c r="R1203" s="381"/>
      <c r="S1203" s="381"/>
    </row>
    <row r="1204" spans="1:19" ht="35.15" customHeight="1" x14ac:dyDescent="0.25">
      <c r="A1204" s="389">
        <f>IF(B1204="","",ROW()-ROW($A$3)+'Diário 1º PA'!$P$1)</f>
        <v>1474</v>
      </c>
      <c r="B1204" s="151">
        <v>45391</v>
      </c>
      <c r="C1204" s="390">
        <v>45383</v>
      </c>
      <c r="D1204" s="98" t="s">
        <v>105</v>
      </c>
      <c r="E1204" s="391" t="s">
        <v>339</v>
      </c>
      <c r="F1204" s="174">
        <v>300</v>
      </c>
      <c r="G1204" s="363" t="s">
        <v>2711</v>
      </c>
      <c r="H1204" s="98" t="s">
        <v>129</v>
      </c>
      <c r="I1204" s="95" t="s">
        <v>2715</v>
      </c>
      <c r="J1204" s="131" t="s">
        <v>1565</v>
      </c>
      <c r="K1204" s="131" t="s">
        <v>1072</v>
      </c>
      <c r="L1204" s="132" t="s">
        <v>1846</v>
      </c>
      <c r="M1204" s="131" t="s">
        <v>117</v>
      </c>
      <c r="N1204" s="134">
        <v>45390</v>
      </c>
      <c r="O1204" s="95" t="s">
        <v>452</v>
      </c>
      <c r="P1204" s="131" t="s">
        <v>2716</v>
      </c>
      <c r="Q1204" s="381"/>
      <c r="R1204" s="381"/>
      <c r="S1204" s="381"/>
    </row>
    <row r="1205" spans="1:19" ht="35.15" customHeight="1" x14ac:dyDescent="0.25">
      <c r="A1205" s="389">
        <f>IF(B1205="","",ROW()-ROW($A$3)+'Diário 1º PA'!$P$1)</f>
        <v>1475</v>
      </c>
      <c r="B1205" s="151">
        <v>45391</v>
      </c>
      <c r="C1205" s="390">
        <v>45383</v>
      </c>
      <c r="D1205" s="98" t="s">
        <v>105</v>
      </c>
      <c r="E1205" s="391" t="s">
        <v>339</v>
      </c>
      <c r="F1205" s="174">
        <v>150</v>
      </c>
      <c r="G1205" s="363" t="s">
        <v>2717</v>
      </c>
      <c r="H1205" s="98" t="s">
        <v>118</v>
      </c>
      <c r="I1205" s="95" t="s">
        <v>1845</v>
      </c>
      <c r="J1205" s="131" t="s">
        <v>1565</v>
      </c>
      <c r="K1205" s="131" t="s">
        <v>1072</v>
      </c>
      <c r="L1205" s="132" t="s">
        <v>1839</v>
      </c>
      <c r="M1205" s="131" t="s">
        <v>117</v>
      </c>
      <c r="N1205" s="134">
        <v>45390</v>
      </c>
      <c r="O1205" s="95" t="s">
        <v>452</v>
      </c>
      <c r="P1205" s="131" t="s">
        <v>1183</v>
      </c>
      <c r="Q1205" s="381"/>
      <c r="R1205" s="381"/>
      <c r="S1205" s="381"/>
    </row>
    <row r="1206" spans="1:19" ht="35.15" customHeight="1" x14ac:dyDescent="0.25">
      <c r="A1206" s="389">
        <f>IF(B1206="","",ROW()-ROW($A$3)+'Diário 1º PA'!$P$1)</f>
        <v>1476</v>
      </c>
      <c r="B1206" s="151">
        <v>45391</v>
      </c>
      <c r="C1206" s="390">
        <v>45383</v>
      </c>
      <c r="D1206" s="98" t="s">
        <v>105</v>
      </c>
      <c r="E1206" s="391" t="s">
        <v>339</v>
      </c>
      <c r="F1206" s="174">
        <v>300</v>
      </c>
      <c r="G1206" s="363" t="s">
        <v>2711</v>
      </c>
      <c r="H1206" s="98" t="s">
        <v>118</v>
      </c>
      <c r="I1206" s="95" t="s">
        <v>1845</v>
      </c>
      <c r="J1206" s="131" t="s">
        <v>1565</v>
      </c>
      <c r="K1206" s="131" t="s">
        <v>1072</v>
      </c>
      <c r="L1206" s="132" t="s">
        <v>1846</v>
      </c>
      <c r="M1206" s="131" t="s">
        <v>117</v>
      </c>
      <c r="N1206" s="134">
        <v>45390</v>
      </c>
      <c r="O1206" s="95" t="s">
        <v>452</v>
      </c>
      <c r="P1206" s="131" t="s">
        <v>1183</v>
      </c>
      <c r="Q1206" s="381"/>
      <c r="R1206" s="381"/>
      <c r="S1206" s="381"/>
    </row>
    <row r="1207" spans="1:19" ht="35.15" customHeight="1" x14ac:dyDescent="0.25">
      <c r="A1207" s="389">
        <f>IF(B1207="","",ROW()-ROW($A$3)+'Diário 1º PA'!$P$1)</f>
        <v>1477</v>
      </c>
      <c r="B1207" s="151">
        <v>45391</v>
      </c>
      <c r="C1207" s="390">
        <v>45383</v>
      </c>
      <c r="D1207" s="98" t="s">
        <v>105</v>
      </c>
      <c r="E1207" s="391" t="s">
        <v>339</v>
      </c>
      <c r="F1207" s="174">
        <v>75</v>
      </c>
      <c r="G1207" s="363" t="s">
        <v>2708</v>
      </c>
      <c r="H1207" s="98" t="s">
        <v>122</v>
      </c>
      <c r="I1207" s="95" t="s">
        <v>2718</v>
      </c>
      <c r="J1207" s="131" t="s">
        <v>1565</v>
      </c>
      <c r="K1207" s="131" t="s">
        <v>1072</v>
      </c>
      <c r="L1207" s="132" t="s">
        <v>1846</v>
      </c>
      <c r="M1207" s="131" t="s">
        <v>117</v>
      </c>
      <c r="N1207" s="134">
        <v>45391</v>
      </c>
      <c r="O1207" s="95" t="s">
        <v>452</v>
      </c>
      <c r="P1207" s="131" t="s">
        <v>2719</v>
      </c>
      <c r="Q1207" s="381"/>
      <c r="R1207" s="381"/>
      <c r="S1207" s="381"/>
    </row>
    <row r="1208" spans="1:19" ht="35.15" customHeight="1" x14ac:dyDescent="0.25">
      <c r="A1208" s="389">
        <f>IF(B1208="","",ROW()-ROW($A$3)+'Diário 1º PA'!$P$1)</f>
        <v>1478</v>
      </c>
      <c r="B1208" s="151">
        <v>45391</v>
      </c>
      <c r="C1208" s="390">
        <v>45352</v>
      </c>
      <c r="D1208" s="98" t="s">
        <v>105</v>
      </c>
      <c r="E1208" s="391" t="s">
        <v>341</v>
      </c>
      <c r="F1208" s="174">
        <v>1600</v>
      </c>
      <c r="G1208" s="363" t="s">
        <v>2720</v>
      </c>
      <c r="H1208" s="98" t="s">
        <v>137</v>
      </c>
      <c r="I1208" s="95" t="s">
        <v>1848</v>
      </c>
      <c r="J1208" s="131" t="s">
        <v>1849</v>
      </c>
      <c r="K1208" s="131" t="s">
        <v>1072</v>
      </c>
      <c r="L1208" s="132" t="s">
        <v>1534</v>
      </c>
      <c r="M1208" s="131">
        <v>4</v>
      </c>
      <c r="N1208" s="134">
        <v>45383</v>
      </c>
      <c r="O1208" s="95" t="s">
        <v>452</v>
      </c>
      <c r="P1208" s="131" t="s">
        <v>1849</v>
      </c>
      <c r="Q1208" s="381"/>
      <c r="R1208" s="381"/>
      <c r="S1208" s="381"/>
    </row>
    <row r="1209" spans="1:19" ht="35.15" customHeight="1" x14ac:dyDescent="0.25">
      <c r="A1209" s="389">
        <f>IF(B1209="","",ROW()-ROW($A$3)+'Diário 1º PA'!$P$1)</f>
        <v>1479</v>
      </c>
      <c r="B1209" s="151">
        <v>45391</v>
      </c>
      <c r="C1209" s="390">
        <v>45352</v>
      </c>
      <c r="D1209" s="98" t="s">
        <v>105</v>
      </c>
      <c r="E1209" s="391" t="s">
        <v>341</v>
      </c>
      <c r="F1209" s="174">
        <v>1200</v>
      </c>
      <c r="G1209" s="363" t="s">
        <v>2502</v>
      </c>
      <c r="H1209" s="98" t="s">
        <v>137</v>
      </c>
      <c r="I1209" s="95" t="s">
        <v>2200</v>
      </c>
      <c r="J1209" s="131" t="s">
        <v>1852</v>
      </c>
      <c r="K1209" s="131" t="s">
        <v>1072</v>
      </c>
      <c r="L1209" s="132" t="s">
        <v>1534</v>
      </c>
      <c r="M1209" s="131">
        <v>3</v>
      </c>
      <c r="N1209" s="134">
        <v>45383</v>
      </c>
      <c r="O1209" s="95" t="s">
        <v>452</v>
      </c>
      <c r="P1209" s="131" t="s">
        <v>1852</v>
      </c>
      <c r="Q1209" s="381"/>
      <c r="R1209" s="381"/>
      <c r="S1209" s="381"/>
    </row>
    <row r="1210" spans="1:19" ht="35.15" customHeight="1" x14ac:dyDescent="0.25">
      <c r="A1210" s="389">
        <f>IF(B1210="","",ROW()-ROW($A$3)+'Diário 1º PA'!$P$1)</f>
        <v>1480</v>
      </c>
      <c r="B1210" s="151">
        <v>45391</v>
      </c>
      <c r="C1210" s="390">
        <v>45352</v>
      </c>
      <c r="D1210" s="98" t="s">
        <v>105</v>
      </c>
      <c r="E1210" s="391" t="s">
        <v>265</v>
      </c>
      <c r="F1210" s="174">
        <v>186.8</v>
      </c>
      <c r="G1210" s="363" t="s">
        <v>1811</v>
      </c>
      <c r="H1210" s="98" t="s">
        <v>120</v>
      </c>
      <c r="I1210" s="95" t="s">
        <v>1703</v>
      </c>
      <c r="J1210" s="131" t="s">
        <v>1704</v>
      </c>
      <c r="K1210" s="131" t="s">
        <v>1540</v>
      </c>
      <c r="L1210" s="132" t="s">
        <v>1081</v>
      </c>
      <c r="M1210" s="131">
        <v>20999</v>
      </c>
      <c r="N1210" s="134">
        <v>45391</v>
      </c>
      <c r="O1210" s="95" t="s">
        <v>452</v>
      </c>
      <c r="P1210" s="131" t="s">
        <v>1704</v>
      </c>
      <c r="Q1210" s="381"/>
      <c r="R1210" s="381"/>
      <c r="S1210" s="381"/>
    </row>
    <row r="1211" spans="1:19" ht="35.15" customHeight="1" x14ac:dyDescent="0.25">
      <c r="A1211" s="389">
        <f>IF(B1211="","",ROW()-ROW($A$3)+'Diário 1º PA'!$P$1)</f>
        <v>1481</v>
      </c>
      <c r="B1211" s="151">
        <v>45391</v>
      </c>
      <c r="C1211" s="390">
        <v>45352</v>
      </c>
      <c r="D1211" s="98" t="s">
        <v>105</v>
      </c>
      <c r="E1211" s="391" t="s">
        <v>227</v>
      </c>
      <c r="F1211" s="174">
        <v>1532.96</v>
      </c>
      <c r="G1211" s="363" t="s">
        <v>1270</v>
      </c>
      <c r="H1211" s="98" t="s">
        <v>120</v>
      </c>
      <c r="I1211" s="95" t="s">
        <v>1635</v>
      </c>
      <c r="J1211" s="131" t="s">
        <v>1414</v>
      </c>
      <c r="K1211" s="131" t="s">
        <v>1540</v>
      </c>
      <c r="L1211" s="132" t="s">
        <v>1081</v>
      </c>
      <c r="M1211" s="131">
        <v>132185123</v>
      </c>
      <c r="N1211" s="134">
        <v>45392</v>
      </c>
      <c r="O1211" s="95" t="s">
        <v>452</v>
      </c>
      <c r="P1211" s="131" t="s">
        <v>1414</v>
      </c>
      <c r="Q1211" s="381"/>
      <c r="R1211" s="381"/>
      <c r="S1211" s="381"/>
    </row>
    <row r="1212" spans="1:19" ht="35.15" customHeight="1" x14ac:dyDescent="0.25">
      <c r="A1212" s="389">
        <f>IF(B1212="","",ROW()-ROW($A$3)+'Diário 1º PA'!$P$1)</f>
        <v>1482</v>
      </c>
      <c r="B1212" s="151">
        <v>45391</v>
      </c>
      <c r="C1212" s="390">
        <v>45352</v>
      </c>
      <c r="D1212" s="98" t="s">
        <v>105</v>
      </c>
      <c r="E1212" s="391" t="s">
        <v>235</v>
      </c>
      <c r="F1212" s="174">
        <v>142.77000000000001</v>
      </c>
      <c r="G1212" s="363" t="s">
        <v>2009</v>
      </c>
      <c r="H1212" s="98" t="s">
        <v>137</v>
      </c>
      <c r="I1212" s="95" t="s">
        <v>1754</v>
      </c>
      <c r="J1212" s="131" t="s">
        <v>1755</v>
      </c>
      <c r="K1212" s="131" t="s">
        <v>1540</v>
      </c>
      <c r="L1212" s="132" t="s">
        <v>1081</v>
      </c>
      <c r="M1212" s="131">
        <v>455301166</v>
      </c>
      <c r="N1212" s="134">
        <v>45393</v>
      </c>
      <c r="O1212" s="95" t="s">
        <v>452</v>
      </c>
      <c r="P1212" s="131" t="s">
        <v>1755</v>
      </c>
      <c r="Q1212" s="381"/>
      <c r="R1212" s="381"/>
      <c r="S1212" s="381"/>
    </row>
    <row r="1213" spans="1:19" ht="35.15" customHeight="1" x14ac:dyDescent="0.25">
      <c r="A1213" s="389">
        <f>IF(B1213="","",ROW()-ROW($A$3)+'Diário 1º PA'!$P$1)</f>
        <v>1483</v>
      </c>
      <c r="B1213" s="151">
        <v>45391</v>
      </c>
      <c r="C1213" s="390">
        <v>45352</v>
      </c>
      <c r="D1213" s="98" t="s">
        <v>105</v>
      </c>
      <c r="E1213" s="391" t="s">
        <v>227</v>
      </c>
      <c r="F1213" s="174">
        <v>1522.86</v>
      </c>
      <c r="G1213" s="363" t="s">
        <v>1270</v>
      </c>
      <c r="H1213" s="98" t="s">
        <v>136</v>
      </c>
      <c r="I1213" s="95" t="s">
        <v>1635</v>
      </c>
      <c r="J1213" s="131" t="s">
        <v>1414</v>
      </c>
      <c r="K1213" s="131" t="s">
        <v>1540</v>
      </c>
      <c r="L1213" s="132" t="s">
        <v>1081</v>
      </c>
      <c r="M1213" s="131">
        <v>134618305</v>
      </c>
      <c r="N1213" s="134">
        <v>45392</v>
      </c>
      <c r="O1213" s="95" t="s">
        <v>452</v>
      </c>
      <c r="P1213" s="131" t="s">
        <v>1414</v>
      </c>
      <c r="Q1213" s="381"/>
      <c r="R1213" s="381"/>
      <c r="S1213" s="381"/>
    </row>
    <row r="1214" spans="1:19" ht="35.15" customHeight="1" x14ac:dyDescent="0.25">
      <c r="A1214" s="389">
        <f>IF(B1214="","",ROW()-ROW($A$3)+'Diário 1º PA'!$P$1)</f>
        <v>1484</v>
      </c>
      <c r="B1214" s="151">
        <v>45391</v>
      </c>
      <c r="C1214" s="390">
        <v>45352</v>
      </c>
      <c r="D1214" s="98" t="s">
        <v>105</v>
      </c>
      <c r="E1214" s="391" t="s">
        <v>227</v>
      </c>
      <c r="F1214" s="174">
        <v>1548.37</v>
      </c>
      <c r="G1214" s="363" t="s">
        <v>1270</v>
      </c>
      <c r="H1214" s="98" t="s">
        <v>126</v>
      </c>
      <c r="I1214" s="95" t="s">
        <v>1635</v>
      </c>
      <c r="J1214" s="131" t="s">
        <v>1414</v>
      </c>
      <c r="K1214" s="131" t="s">
        <v>1540</v>
      </c>
      <c r="L1214" s="132" t="s">
        <v>1081</v>
      </c>
      <c r="M1214" s="131">
        <v>128149175</v>
      </c>
      <c r="N1214" s="134">
        <v>45392</v>
      </c>
      <c r="O1214" s="95" t="s">
        <v>452</v>
      </c>
      <c r="P1214" s="131" t="s">
        <v>1414</v>
      </c>
      <c r="Q1214" s="381"/>
      <c r="R1214" s="381"/>
      <c r="S1214" s="381"/>
    </row>
    <row r="1215" spans="1:19" ht="35.15" customHeight="1" x14ac:dyDescent="0.25">
      <c r="A1215" s="389">
        <f>IF(B1215="","",ROW()-ROW($A$3)+'Diário 1º PA'!$P$1)</f>
        <v>1485</v>
      </c>
      <c r="B1215" s="151">
        <v>45391</v>
      </c>
      <c r="C1215" s="390">
        <v>45352</v>
      </c>
      <c r="D1215" s="98" t="s">
        <v>105</v>
      </c>
      <c r="E1215" s="391" t="s">
        <v>227</v>
      </c>
      <c r="F1215" s="174">
        <v>2534.4899999999998</v>
      </c>
      <c r="G1215" s="363" t="s">
        <v>1270</v>
      </c>
      <c r="H1215" s="98" t="s">
        <v>123</v>
      </c>
      <c r="I1215" s="95" t="s">
        <v>1635</v>
      </c>
      <c r="J1215" s="131" t="s">
        <v>1414</v>
      </c>
      <c r="K1215" s="131" t="s">
        <v>1540</v>
      </c>
      <c r="L1215" s="132" t="s">
        <v>1081</v>
      </c>
      <c r="M1215" s="131">
        <v>128047173</v>
      </c>
      <c r="N1215" s="134">
        <v>45392</v>
      </c>
      <c r="O1215" s="95" t="s">
        <v>452</v>
      </c>
      <c r="P1215" s="131" t="s">
        <v>1414</v>
      </c>
      <c r="Q1215" s="381"/>
      <c r="R1215" s="381"/>
      <c r="S1215" s="381"/>
    </row>
    <row r="1216" spans="1:19" ht="35.15" customHeight="1" x14ac:dyDescent="0.25">
      <c r="A1216" s="389">
        <f>IF(B1216="","",ROW()-ROW($A$3)+'Diário 1º PA'!$P$1)</f>
        <v>1486</v>
      </c>
      <c r="B1216" s="151">
        <v>45391</v>
      </c>
      <c r="C1216" s="390">
        <v>45352</v>
      </c>
      <c r="D1216" s="95" t="s">
        <v>105</v>
      </c>
      <c r="E1216" s="391" t="s">
        <v>229</v>
      </c>
      <c r="F1216" s="174">
        <v>1853.15</v>
      </c>
      <c r="G1216" s="363" t="s">
        <v>2004</v>
      </c>
      <c r="H1216" s="98" t="s">
        <v>121</v>
      </c>
      <c r="I1216" s="95" t="s">
        <v>1760</v>
      </c>
      <c r="J1216" s="132" t="s">
        <v>1761</v>
      </c>
      <c r="K1216" s="131" t="s">
        <v>1540</v>
      </c>
      <c r="L1216" s="132" t="s">
        <v>1081</v>
      </c>
      <c r="M1216" s="131" t="s">
        <v>2721</v>
      </c>
      <c r="N1216" s="134">
        <v>45394</v>
      </c>
      <c r="O1216" s="95" t="s">
        <v>452</v>
      </c>
      <c r="P1216" s="131" t="s">
        <v>1761</v>
      </c>
      <c r="Q1216" s="381"/>
      <c r="R1216" s="381"/>
      <c r="S1216" s="381"/>
    </row>
    <row r="1217" spans="1:19" ht="35.15" customHeight="1" x14ac:dyDescent="0.25">
      <c r="A1217" s="389">
        <f>IF(B1217="","",ROW()-ROW($A$3)+'Diário 1º PA'!$P$1)</f>
        <v>1487</v>
      </c>
      <c r="B1217" s="151">
        <v>45391</v>
      </c>
      <c r="C1217" s="390">
        <v>45383</v>
      </c>
      <c r="D1217" s="98" t="s">
        <v>94</v>
      </c>
      <c r="E1217" s="391" t="s">
        <v>180</v>
      </c>
      <c r="F1217" s="174">
        <v>75.739999999999995</v>
      </c>
      <c r="G1217" s="363" t="s">
        <v>2448</v>
      </c>
      <c r="H1217" s="98" t="s">
        <v>129</v>
      </c>
      <c r="I1217" s="95" t="s">
        <v>1152</v>
      </c>
      <c r="J1217" s="131" t="s">
        <v>1565</v>
      </c>
      <c r="K1217" s="131" t="s">
        <v>1114</v>
      </c>
      <c r="L1217" s="132" t="s">
        <v>2449</v>
      </c>
      <c r="M1217" s="131" t="s">
        <v>2722</v>
      </c>
      <c r="N1217" s="134">
        <v>45394</v>
      </c>
      <c r="O1217" s="95" t="s">
        <v>452</v>
      </c>
      <c r="P1217" s="131" t="s">
        <v>2723</v>
      </c>
      <c r="Q1217" s="381"/>
      <c r="R1217" s="381"/>
      <c r="S1217" s="381"/>
    </row>
    <row r="1218" spans="1:19" ht="35.15" customHeight="1" x14ac:dyDescent="0.25">
      <c r="A1218" s="389">
        <f>IF(B1218="","",ROW()-ROW($A$3)+'Diário 1º PA'!$P$1)</f>
        <v>1488</v>
      </c>
      <c r="B1218" s="151">
        <v>45391</v>
      </c>
      <c r="C1218" s="390">
        <v>45383</v>
      </c>
      <c r="D1218" s="98" t="s">
        <v>105</v>
      </c>
      <c r="E1218" s="391" t="s">
        <v>297</v>
      </c>
      <c r="F1218" s="174">
        <v>682.5</v>
      </c>
      <c r="G1218" s="363" t="s">
        <v>2724</v>
      </c>
      <c r="H1218" s="98" t="s">
        <v>130</v>
      </c>
      <c r="I1218" s="95" t="s">
        <v>1749</v>
      </c>
      <c r="J1218" s="131" t="s">
        <v>1750</v>
      </c>
      <c r="K1218" s="131" t="s">
        <v>1540</v>
      </c>
      <c r="L1218" s="132" t="s">
        <v>1081</v>
      </c>
      <c r="M1218" s="131" t="s">
        <v>2725</v>
      </c>
      <c r="N1218" s="134">
        <v>45385</v>
      </c>
      <c r="O1218" s="95" t="s">
        <v>452</v>
      </c>
      <c r="P1218" s="131" t="s">
        <v>1750</v>
      </c>
      <c r="Q1218" s="381"/>
      <c r="R1218" s="381"/>
      <c r="S1218" s="381"/>
    </row>
    <row r="1219" spans="1:19" ht="35.15" customHeight="1" x14ac:dyDescent="0.25">
      <c r="A1219" s="389">
        <f>IF(B1219="","",ROW()-ROW($A$3)+'Diário 1º PA'!$P$1)</f>
        <v>1489</v>
      </c>
      <c r="B1219" s="151">
        <v>45391</v>
      </c>
      <c r="C1219" s="390">
        <v>45352</v>
      </c>
      <c r="D1219" s="98" t="s">
        <v>105</v>
      </c>
      <c r="E1219" s="391" t="s">
        <v>265</v>
      </c>
      <c r="F1219" s="174">
        <v>186.8</v>
      </c>
      <c r="G1219" s="363" t="s">
        <v>1811</v>
      </c>
      <c r="H1219" s="98" t="s">
        <v>121</v>
      </c>
      <c r="I1219" s="95" t="s">
        <v>1703</v>
      </c>
      <c r="J1219" s="131" t="s">
        <v>1704</v>
      </c>
      <c r="K1219" s="131" t="s">
        <v>1540</v>
      </c>
      <c r="L1219" s="132" t="s">
        <v>1081</v>
      </c>
      <c r="M1219" s="131">
        <v>21001</v>
      </c>
      <c r="N1219" s="134">
        <v>45391</v>
      </c>
      <c r="O1219" s="95" t="s">
        <v>452</v>
      </c>
      <c r="P1219" s="131" t="s">
        <v>1704</v>
      </c>
      <c r="Q1219" s="381"/>
      <c r="R1219" s="381"/>
      <c r="S1219" s="381"/>
    </row>
    <row r="1220" spans="1:19" ht="35.15" customHeight="1" x14ac:dyDescent="0.25">
      <c r="A1220" s="389">
        <f>IF(B1220="","",ROW()-ROW($A$3)+'Diário 1º PA'!$P$1)</f>
        <v>1490</v>
      </c>
      <c r="B1220" s="151">
        <v>45391</v>
      </c>
      <c r="C1220" s="390">
        <v>45352</v>
      </c>
      <c r="D1220" s="98" t="s">
        <v>105</v>
      </c>
      <c r="E1220" s="391" t="s">
        <v>265</v>
      </c>
      <c r="F1220" s="174">
        <v>186.8</v>
      </c>
      <c r="G1220" s="363" t="s">
        <v>1811</v>
      </c>
      <c r="H1220" s="98" t="s">
        <v>119</v>
      </c>
      <c r="I1220" s="95" t="s">
        <v>1703</v>
      </c>
      <c r="J1220" s="131" t="s">
        <v>1704</v>
      </c>
      <c r="K1220" s="131" t="s">
        <v>1540</v>
      </c>
      <c r="L1220" s="132" t="s">
        <v>1081</v>
      </c>
      <c r="M1220" s="131">
        <v>21000</v>
      </c>
      <c r="N1220" s="134">
        <v>45391</v>
      </c>
      <c r="O1220" s="95" t="s">
        <v>452</v>
      </c>
      <c r="P1220" s="131" t="s">
        <v>1704</v>
      </c>
      <c r="Q1220" s="381"/>
      <c r="R1220" s="381"/>
      <c r="S1220" s="381"/>
    </row>
    <row r="1221" spans="1:19" ht="35.15" customHeight="1" x14ac:dyDescent="0.25">
      <c r="A1221" s="389">
        <f>IF(B1221="","",ROW()-ROW($A$3)+'Diário 1º PA'!$P$1)</f>
        <v>1491</v>
      </c>
      <c r="B1221" s="151">
        <v>45391</v>
      </c>
      <c r="C1221" s="390">
        <v>45383</v>
      </c>
      <c r="D1221" s="98" t="s">
        <v>105</v>
      </c>
      <c r="E1221" s="391" t="s">
        <v>339</v>
      </c>
      <c r="F1221" s="174">
        <v>300</v>
      </c>
      <c r="G1221" s="363" t="s">
        <v>2711</v>
      </c>
      <c r="H1221" s="98" t="s">
        <v>126</v>
      </c>
      <c r="I1221" s="95" t="s">
        <v>2314</v>
      </c>
      <c r="J1221" s="131" t="s">
        <v>1565</v>
      </c>
      <c r="K1221" s="131" t="s">
        <v>1114</v>
      </c>
      <c r="L1221" s="132" t="s">
        <v>1846</v>
      </c>
      <c r="M1221" s="131" t="s">
        <v>117</v>
      </c>
      <c r="N1221" s="134">
        <v>45390</v>
      </c>
      <c r="O1221" s="95" t="s">
        <v>452</v>
      </c>
      <c r="P1221" s="131" t="s">
        <v>2315</v>
      </c>
      <c r="Q1221" s="381"/>
      <c r="R1221" s="381"/>
      <c r="S1221" s="381"/>
    </row>
    <row r="1222" spans="1:19" ht="35.15" customHeight="1" x14ac:dyDescent="0.25">
      <c r="A1222" s="389">
        <f>IF(B1222="","",ROW()-ROW($A$3)+'Diário 1º PA'!$P$1)</f>
        <v>1492</v>
      </c>
      <c r="B1222" s="151">
        <v>45391</v>
      </c>
      <c r="C1222" s="390">
        <v>45383</v>
      </c>
      <c r="D1222" s="98" t="s">
        <v>105</v>
      </c>
      <c r="E1222" s="391" t="s">
        <v>339</v>
      </c>
      <c r="F1222" s="174">
        <v>300</v>
      </c>
      <c r="G1222" s="363" t="s">
        <v>2711</v>
      </c>
      <c r="H1222" s="98" t="s">
        <v>122</v>
      </c>
      <c r="I1222" s="95" t="s">
        <v>2726</v>
      </c>
      <c r="J1222" s="131" t="s">
        <v>1565</v>
      </c>
      <c r="K1222" s="131" t="s">
        <v>1114</v>
      </c>
      <c r="L1222" s="132" t="s">
        <v>1846</v>
      </c>
      <c r="M1222" s="131" t="s">
        <v>117</v>
      </c>
      <c r="N1222" s="134">
        <v>45391</v>
      </c>
      <c r="O1222" s="95" t="s">
        <v>452</v>
      </c>
      <c r="P1222" s="131" t="s">
        <v>2727</v>
      </c>
      <c r="Q1222" s="381"/>
      <c r="R1222" s="381"/>
      <c r="S1222" s="381"/>
    </row>
    <row r="1223" spans="1:19" ht="35.15" customHeight="1" x14ac:dyDescent="0.25">
      <c r="A1223" s="389">
        <f>IF(B1223="","",ROW()-ROW($A$3)+'Diário 1º PA'!$P$1)</f>
        <v>1493</v>
      </c>
      <c r="B1223" s="151">
        <v>45391</v>
      </c>
      <c r="C1223" s="390">
        <v>45383</v>
      </c>
      <c r="D1223" s="98" t="s">
        <v>105</v>
      </c>
      <c r="E1223" s="391" t="s">
        <v>341</v>
      </c>
      <c r="F1223" s="174">
        <v>60</v>
      </c>
      <c r="G1223" s="363" t="s">
        <v>2728</v>
      </c>
      <c r="H1223" s="98" t="s">
        <v>119</v>
      </c>
      <c r="I1223" s="95" t="s">
        <v>2729</v>
      </c>
      <c r="J1223" s="131" t="s">
        <v>2730</v>
      </c>
      <c r="K1223" s="131" t="s">
        <v>1114</v>
      </c>
      <c r="L1223" s="132" t="s">
        <v>1534</v>
      </c>
      <c r="M1223" s="131">
        <v>5588</v>
      </c>
      <c r="N1223" s="134">
        <v>45392</v>
      </c>
      <c r="O1223" s="95" t="s">
        <v>452</v>
      </c>
      <c r="P1223" s="131" t="s">
        <v>2730</v>
      </c>
      <c r="Q1223" s="381"/>
      <c r="R1223" s="381"/>
      <c r="S1223" s="381"/>
    </row>
    <row r="1224" spans="1:19" ht="35.15" customHeight="1" x14ac:dyDescent="0.25">
      <c r="A1224" s="389">
        <f>IF(B1224="","",ROW()-ROW($A$3)+'Diário 1º PA'!$P$1)</f>
        <v>1494</v>
      </c>
      <c r="B1224" s="151">
        <v>45391</v>
      </c>
      <c r="C1224" s="390">
        <v>45383</v>
      </c>
      <c r="D1224" s="98" t="s">
        <v>105</v>
      </c>
      <c r="E1224" s="391" t="s">
        <v>339</v>
      </c>
      <c r="F1224" s="174">
        <v>300</v>
      </c>
      <c r="G1224" s="95" t="s">
        <v>2711</v>
      </c>
      <c r="H1224" s="98" t="s">
        <v>127</v>
      </c>
      <c r="I1224" s="95" t="s">
        <v>2731</v>
      </c>
      <c r="J1224" s="131" t="s">
        <v>1565</v>
      </c>
      <c r="K1224" s="131" t="s">
        <v>1114</v>
      </c>
      <c r="L1224" s="132" t="s">
        <v>1846</v>
      </c>
      <c r="M1224" s="131" t="s">
        <v>117</v>
      </c>
      <c r="N1224" s="134">
        <v>45390</v>
      </c>
      <c r="O1224" s="95" t="s">
        <v>452</v>
      </c>
      <c r="P1224" s="131" t="s">
        <v>2732</v>
      </c>
      <c r="Q1224" s="381"/>
      <c r="R1224" s="381"/>
      <c r="S1224" s="381"/>
    </row>
    <row r="1225" spans="1:19" ht="35.15" customHeight="1" x14ac:dyDescent="0.25">
      <c r="A1225" s="389">
        <f>IF(B1225="","",ROW()-ROW($A$3)+'Diário 1º PA'!$P$1)</f>
        <v>1495</v>
      </c>
      <c r="B1225" s="151">
        <v>45391</v>
      </c>
      <c r="C1225" s="390"/>
      <c r="D1225" s="98" t="s">
        <v>105</v>
      </c>
      <c r="E1225" s="391" t="s">
        <v>283</v>
      </c>
      <c r="F1225" s="174">
        <v>1</v>
      </c>
      <c r="G1225" s="363" t="s">
        <v>2733</v>
      </c>
      <c r="H1225" s="98" t="s">
        <v>118</v>
      </c>
      <c r="I1225" s="95" t="s">
        <v>117</v>
      </c>
      <c r="J1225" s="131" t="s">
        <v>79</v>
      </c>
      <c r="K1225" s="131" t="s">
        <v>1558</v>
      </c>
      <c r="L1225" s="132" t="s">
        <v>117</v>
      </c>
      <c r="M1225" s="131" t="s">
        <v>117</v>
      </c>
      <c r="N1225" s="134" t="s">
        <v>117</v>
      </c>
      <c r="O1225" s="95" t="s">
        <v>452</v>
      </c>
      <c r="P1225" s="131" t="s">
        <v>79</v>
      </c>
      <c r="Q1225" s="381"/>
      <c r="R1225" s="381"/>
      <c r="S1225" s="381"/>
    </row>
    <row r="1226" spans="1:19" ht="35.15" customHeight="1" x14ac:dyDescent="0.25">
      <c r="A1226" s="389">
        <f>IF(B1226="","",ROW()-ROW($A$3)+'Diário 1º PA'!$P$1)</f>
        <v>1496</v>
      </c>
      <c r="B1226" s="151">
        <v>45392</v>
      </c>
      <c r="C1226" s="390">
        <v>45352</v>
      </c>
      <c r="D1226" s="98" t="s">
        <v>105</v>
      </c>
      <c r="E1226" s="391" t="s">
        <v>229</v>
      </c>
      <c r="F1226" s="174">
        <v>53.62</v>
      </c>
      <c r="G1226" s="363" t="s">
        <v>2004</v>
      </c>
      <c r="H1226" s="98" t="s">
        <v>119</v>
      </c>
      <c r="I1226" s="95" t="s">
        <v>1547</v>
      </c>
      <c r="J1226" s="131" t="s">
        <v>1548</v>
      </c>
      <c r="K1226" s="131" t="s">
        <v>1540</v>
      </c>
      <c r="L1226" s="132" t="s">
        <v>1081</v>
      </c>
      <c r="M1226" s="131" t="s">
        <v>2734</v>
      </c>
      <c r="N1226" s="134">
        <v>45394</v>
      </c>
      <c r="O1226" s="95" t="s">
        <v>452</v>
      </c>
      <c r="P1226" s="131" t="s">
        <v>1548</v>
      </c>
      <c r="Q1226" s="381"/>
      <c r="R1226" s="381"/>
      <c r="S1226" s="381"/>
    </row>
    <row r="1227" spans="1:19" ht="35.15" customHeight="1" x14ac:dyDescent="0.25">
      <c r="A1227" s="389">
        <f>IF(B1227="","",ROW()-ROW($A$3)+'Diário 1º PA'!$P$1)</f>
        <v>1497</v>
      </c>
      <c r="B1227" s="151">
        <v>45392</v>
      </c>
      <c r="C1227" s="390">
        <v>45383</v>
      </c>
      <c r="D1227" s="98" t="s">
        <v>105</v>
      </c>
      <c r="E1227" s="391" t="s">
        <v>281</v>
      </c>
      <c r="F1227" s="174">
        <v>565.9</v>
      </c>
      <c r="G1227" s="363" t="s">
        <v>2735</v>
      </c>
      <c r="H1227" s="98" t="s">
        <v>128</v>
      </c>
      <c r="I1227" s="95" t="s">
        <v>2736</v>
      </c>
      <c r="J1227" s="131" t="s">
        <v>1376</v>
      </c>
      <c r="K1227" s="131" t="s">
        <v>1933</v>
      </c>
      <c r="L1227" s="132" t="s">
        <v>1534</v>
      </c>
      <c r="M1227" s="131" t="s">
        <v>2737</v>
      </c>
      <c r="N1227" s="134">
        <v>45392</v>
      </c>
      <c r="O1227" s="95" t="s">
        <v>452</v>
      </c>
      <c r="P1227" s="131" t="s">
        <v>1376</v>
      </c>
      <c r="Q1227" s="381"/>
      <c r="R1227" s="381"/>
      <c r="S1227" s="381"/>
    </row>
    <row r="1228" spans="1:19" ht="35.15" customHeight="1" x14ac:dyDescent="0.25">
      <c r="A1228" s="389">
        <f>IF(B1228="","",ROW()-ROW($A$3)+'Diário 1º PA'!$P$1)</f>
        <v>1498</v>
      </c>
      <c r="B1228" s="151">
        <v>45392</v>
      </c>
      <c r="C1228" s="390">
        <v>45352</v>
      </c>
      <c r="D1228" s="98" t="s">
        <v>94</v>
      </c>
      <c r="E1228" s="391" t="s">
        <v>211</v>
      </c>
      <c r="F1228" s="174">
        <v>698.6</v>
      </c>
      <c r="G1228" s="363" t="s">
        <v>2391</v>
      </c>
      <c r="H1228" s="98" t="s">
        <v>134</v>
      </c>
      <c r="I1228" s="95" t="s">
        <v>1779</v>
      </c>
      <c r="J1228" s="131" t="s">
        <v>1780</v>
      </c>
      <c r="K1228" s="131" t="s">
        <v>1540</v>
      </c>
      <c r="L1228" s="132" t="s">
        <v>1081</v>
      </c>
      <c r="M1228" s="131">
        <v>831738</v>
      </c>
      <c r="N1228" s="134">
        <v>45392</v>
      </c>
      <c r="O1228" s="95" t="s">
        <v>452</v>
      </c>
      <c r="P1228" s="131" t="s">
        <v>1780</v>
      </c>
      <c r="Q1228" s="381"/>
      <c r="R1228" s="381"/>
      <c r="S1228" s="381"/>
    </row>
    <row r="1229" spans="1:19" ht="35.15" customHeight="1" x14ac:dyDescent="0.25">
      <c r="A1229" s="389">
        <f>IF(B1229="","",ROW()-ROW($A$3)+'Diário 1º PA'!$P$1)</f>
        <v>1499</v>
      </c>
      <c r="B1229" s="151">
        <v>45392</v>
      </c>
      <c r="C1229" s="390">
        <v>45383</v>
      </c>
      <c r="D1229" s="98" t="s">
        <v>105</v>
      </c>
      <c r="E1229" s="391" t="s">
        <v>345</v>
      </c>
      <c r="F1229" s="174">
        <v>924.1</v>
      </c>
      <c r="G1229" s="363" t="s">
        <v>2344</v>
      </c>
      <c r="H1229" s="98" t="s">
        <v>128</v>
      </c>
      <c r="I1229" s="95" t="s">
        <v>2738</v>
      </c>
      <c r="J1229" s="131" t="s">
        <v>2739</v>
      </c>
      <c r="K1229" s="131" t="s">
        <v>1114</v>
      </c>
      <c r="L1229" s="132" t="s">
        <v>1534</v>
      </c>
      <c r="M1229" s="131">
        <v>10106</v>
      </c>
      <c r="N1229" s="134">
        <v>45393</v>
      </c>
      <c r="O1229" s="95" t="s">
        <v>452</v>
      </c>
      <c r="P1229" s="131" t="s">
        <v>2739</v>
      </c>
      <c r="Q1229" s="381"/>
      <c r="R1229" s="381"/>
      <c r="S1229" s="381"/>
    </row>
    <row r="1230" spans="1:19" ht="35.15" customHeight="1" x14ac:dyDescent="0.25">
      <c r="A1230" s="389">
        <f>IF(B1230="","",ROW()-ROW($A$3)+'Diário 1º PA'!$P$1)</f>
        <v>1500</v>
      </c>
      <c r="B1230" s="151">
        <v>45392</v>
      </c>
      <c r="C1230" s="390">
        <v>45352</v>
      </c>
      <c r="D1230" s="98" t="s">
        <v>94</v>
      </c>
      <c r="E1230" s="391" t="s">
        <v>211</v>
      </c>
      <c r="F1230" s="174">
        <v>673.65</v>
      </c>
      <c r="G1230" s="363" t="s">
        <v>2391</v>
      </c>
      <c r="H1230" s="98" t="s">
        <v>136</v>
      </c>
      <c r="I1230" s="95" t="s">
        <v>1779</v>
      </c>
      <c r="J1230" s="131" t="s">
        <v>1780</v>
      </c>
      <c r="K1230" s="131" t="s">
        <v>1540</v>
      </c>
      <c r="L1230" s="132" t="s">
        <v>1081</v>
      </c>
      <c r="M1230" s="131">
        <v>831876</v>
      </c>
      <c r="N1230" s="134">
        <v>45392</v>
      </c>
      <c r="O1230" s="95" t="s">
        <v>452</v>
      </c>
      <c r="P1230" s="131" t="s">
        <v>1780</v>
      </c>
      <c r="Q1230" s="381"/>
      <c r="R1230" s="381"/>
      <c r="S1230" s="381"/>
    </row>
    <row r="1231" spans="1:19" ht="35.15" customHeight="1" x14ac:dyDescent="0.25">
      <c r="A1231" s="389">
        <f>IF(B1231="","",ROW()-ROW($A$3)+'Diário 1º PA'!$P$1)</f>
        <v>1501</v>
      </c>
      <c r="B1231" s="151">
        <v>45392</v>
      </c>
      <c r="C1231" s="390">
        <v>45352</v>
      </c>
      <c r="D1231" s="98" t="s">
        <v>94</v>
      </c>
      <c r="E1231" s="391" t="s">
        <v>211</v>
      </c>
      <c r="F1231" s="174">
        <v>499</v>
      </c>
      <c r="G1231" s="363" t="s">
        <v>2391</v>
      </c>
      <c r="H1231" s="98" t="s">
        <v>135</v>
      </c>
      <c r="I1231" s="95" t="s">
        <v>1779</v>
      </c>
      <c r="J1231" s="131" t="s">
        <v>1780</v>
      </c>
      <c r="K1231" s="131" t="s">
        <v>1540</v>
      </c>
      <c r="L1231" s="132" t="s">
        <v>1081</v>
      </c>
      <c r="M1231" s="131">
        <v>832119</v>
      </c>
      <c r="N1231" s="134">
        <v>45392</v>
      </c>
      <c r="O1231" s="95" t="s">
        <v>452</v>
      </c>
      <c r="P1231" s="131" t="s">
        <v>1780</v>
      </c>
      <c r="Q1231" s="381"/>
      <c r="R1231" s="381"/>
      <c r="S1231" s="381"/>
    </row>
    <row r="1232" spans="1:19" ht="35.15" customHeight="1" x14ac:dyDescent="0.25">
      <c r="A1232" s="389">
        <f>IF(B1232="","",ROW()-ROW($A$3)+'Diário 1º PA'!$P$1)</f>
        <v>1502</v>
      </c>
      <c r="B1232" s="151">
        <v>45392</v>
      </c>
      <c r="C1232" s="390">
        <v>45352</v>
      </c>
      <c r="D1232" s="98" t="s">
        <v>94</v>
      </c>
      <c r="E1232" s="391" t="s">
        <v>211</v>
      </c>
      <c r="F1232" s="174">
        <v>523.95000000000005</v>
      </c>
      <c r="G1232" s="363" t="s">
        <v>2391</v>
      </c>
      <c r="H1232" s="98" t="s">
        <v>137</v>
      </c>
      <c r="I1232" s="95" t="s">
        <v>1779</v>
      </c>
      <c r="J1232" s="131" t="s">
        <v>1780</v>
      </c>
      <c r="K1232" s="131" t="s">
        <v>1540</v>
      </c>
      <c r="L1232" s="132" t="s">
        <v>1081</v>
      </c>
      <c r="M1232" s="131">
        <v>832148</v>
      </c>
      <c r="N1232" s="134">
        <v>45392</v>
      </c>
      <c r="O1232" s="95" t="s">
        <v>452</v>
      </c>
      <c r="P1232" s="131" t="s">
        <v>1780</v>
      </c>
      <c r="Q1232" s="381"/>
      <c r="R1232" s="381"/>
      <c r="S1232" s="381"/>
    </row>
    <row r="1233" spans="1:19" ht="35.15" customHeight="1" x14ac:dyDescent="0.25">
      <c r="A1233" s="389">
        <f>IF(B1233="","",ROW()-ROW($A$3)+'Diário 1º PA'!$P$1)</f>
        <v>1503</v>
      </c>
      <c r="B1233" s="151">
        <v>45392</v>
      </c>
      <c r="C1233" s="390">
        <v>45352</v>
      </c>
      <c r="D1233" s="98" t="s">
        <v>94</v>
      </c>
      <c r="E1233" s="391" t="s">
        <v>203</v>
      </c>
      <c r="F1233" s="174">
        <v>1456</v>
      </c>
      <c r="G1233" s="363" t="s">
        <v>2740</v>
      </c>
      <c r="H1233" s="98" t="s">
        <v>134</v>
      </c>
      <c r="I1233" s="95" t="s">
        <v>1789</v>
      </c>
      <c r="J1233" s="131" t="s">
        <v>1786</v>
      </c>
      <c r="K1233" s="131" t="s">
        <v>1540</v>
      </c>
      <c r="L1233" s="132" t="s">
        <v>1081</v>
      </c>
      <c r="M1233" s="131">
        <v>42483</v>
      </c>
      <c r="N1233" s="134">
        <v>45392</v>
      </c>
      <c r="O1233" s="95" t="s">
        <v>452</v>
      </c>
      <c r="P1233" s="131" t="s">
        <v>1786</v>
      </c>
      <c r="Q1233" s="381"/>
      <c r="R1233" s="381"/>
      <c r="S1233" s="381"/>
    </row>
    <row r="1234" spans="1:19" ht="35.15" customHeight="1" x14ac:dyDescent="0.25">
      <c r="A1234" s="389">
        <f>IF(B1234="","",ROW()-ROW($A$3)+'Diário 1º PA'!$P$1)</f>
        <v>1504</v>
      </c>
      <c r="B1234" s="151">
        <v>45392</v>
      </c>
      <c r="C1234" s="390">
        <v>45352</v>
      </c>
      <c r="D1234" s="98" t="s">
        <v>94</v>
      </c>
      <c r="E1234" s="391" t="s">
        <v>203</v>
      </c>
      <c r="F1234" s="174">
        <v>269</v>
      </c>
      <c r="G1234" s="363" t="s">
        <v>2741</v>
      </c>
      <c r="H1234" s="98" t="s">
        <v>134</v>
      </c>
      <c r="I1234" s="95" t="s">
        <v>1789</v>
      </c>
      <c r="J1234" s="131" t="s">
        <v>1786</v>
      </c>
      <c r="K1234" s="131" t="s">
        <v>1540</v>
      </c>
      <c r="L1234" s="132" t="s">
        <v>1081</v>
      </c>
      <c r="M1234" s="131">
        <v>42585</v>
      </c>
      <c r="N1234" s="134">
        <v>45392</v>
      </c>
      <c r="O1234" s="95" t="s">
        <v>452</v>
      </c>
      <c r="P1234" s="131" t="s">
        <v>1786</v>
      </c>
      <c r="Q1234" s="381"/>
      <c r="R1234" s="381"/>
      <c r="S1234" s="381"/>
    </row>
    <row r="1235" spans="1:19" ht="35.15" customHeight="1" x14ac:dyDescent="0.25">
      <c r="A1235" s="389">
        <f>IF(B1235="","",ROW()-ROW($A$3)+'Diário 1º PA'!$P$1)</f>
        <v>1505</v>
      </c>
      <c r="B1235" s="151">
        <v>45392</v>
      </c>
      <c r="C1235" s="390">
        <v>45352</v>
      </c>
      <c r="D1235" s="98" t="s">
        <v>94</v>
      </c>
      <c r="E1235" s="391" t="s">
        <v>203</v>
      </c>
      <c r="F1235" s="174">
        <v>198</v>
      </c>
      <c r="G1235" s="363" t="s">
        <v>2740</v>
      </c>
      <c r="H1235" s="98" t="s">
        <v>134</v>
      </c>
      <c r="I1235" s="95" t="s">
        <v>1785</v>
      </c>
      <c r="J1235" s="131" t="s">
        <v>1786</v>
      </c>
      <c r="K1235" s="131" t="s">
        <v>1540</v>
      </c>
      <c r="L1235" s="132" t="s">
        <v>1081</v>
      </c>
      <c r="M1235" s="131">
        <v>42656</v>
      </c>
      <c r="N1235" s="134">
        <v>45392</v>
      </c>
      <c r="O1235" s="95" t="s">
        <v>452</v>
      </c>
      <c r="P1235" s="131" t="s">
        <v>1786</v>
      </c>
      <c r="Q1235" s="381"/>
      <c r="R1235" s="381"/>
      <c r="S1235" s="381"/>
    </row>
    <row r="1236" spans="1:19" ht="35.15" customHeight="1" x14ac:dyDescent="0.25">
      <c r="A1236" s="389">
        <f>IF(B1236="","",ROW()-ROW($A$3)+'Diário 1º PA'!$P$1)</f>
        <v>1506</v>
      </c>
      <c r="B1236" s="151">
        <v>45392</v>
      </c>
      <c r="C1236" s="390">
        <v>45352</v>
      </c>
      <c r="D1236" s="98" t="s">
        <v>94</v>
      </c>
      <c r="E1236" s="391" t="s">
        <v>203</v>
      </c>
      <c r="F1236" s="174">
        <v>814</v>
      </c>
      <c r="G1236" s="363" t="s">
        <v>2740</v>
      </c>
      <c r="H1236" s="98" t="s">
        <v>136</v>
      </c>
      <c r="I1236" s="95" t="s">
        <v>1789</v>
      </c>
      <c r="J1236" s="131" t="s">
        <v>1786</v>
      </c>
      <c r="K1236" s="131" t="s">
        <v>1540</v>
      </c>
      <c r="L1236" s="132" t="s">
        <v>1081</v>
      </c>
      <c r="M1236" s="131">
        <v>40557</v>
      </c>
      <c r="N1236" s="134">
        <v>45392</v>
      </c>
      <c r="O1236" s="95" t="s">
        <v>452</v>
      </c>
      <c r="P1236" s="131" t="s">
        <v>1786</v>
      </c>
      <c r="Q1236" s="381"/>
      <c r="R1236" s="381"/>
      <c r="S1236" s="381"/>
    </row>
    <row r="1237" spans="1:19" ht="35.15" customHeight="1" x14ac:dyDescent="0.25">
      <c r="A1237" s="389">
        <f>IF(B1237="","",ROW()-ROW($A$3)+'Diário 1º PA'!$P$1)</f>
        <v>1507</v>
      </c>
      <c r="B1237" s="151">
        <v>45392</v>
      </c>
      <c r="C1237" s="390">
        <v>45352</v>
      </c>
      <c r="D1237" s="98" t="s">
        <v>94</v>
      </c>
      <c r="E1237" s="391" t="s">
        <v>203</v>
      </c>
      <c r="F1237" s="174">
        <v>610</v>
      </c>
      <c r="G1237" s="363" t="s">
        <v>2740</v>
      </c>
      <c r="H1237" s="98" t="s">
        <v>135</v>
      </c>
      <c r="I1237" s="95" t="s">
        <v>1789</v>
      </c>
      <c r="J1237" s="131" t="s">
        <v>1786</v>
      </c>
      <c r="K1237" s="131" t="s">
        <v>1540</v>
      </c>
      <c r="L1237" s="132" t="s">
        <v>1081</v>
      </c>
      <c r="M1237" s="131">
        <v>40559</v>
      </c>
      <c r="N1237" s="134">
        <v>45392</v>
      </c>
      <c r="O1237" s="95" t="s">
        <v>452</v>
      </c>
      <c r="P1237" s="131" t="s">
        <v>1786</v>
      </c>
      <c r="Q1237" s="381"/>
      <c r="R1237" s="381"/>
      <c r="S1237" s="381"/>
    </row>
    <row r="1238" spans="1:19" ht="35.15" customHeight="1" x14ac:dyDescent="0.25">
      <c r="A1238" s="389">
        <f>IF(B1238="","",ROW()-ROW($A$3)+'Diário 1º PA'!$P$1)</f>
        <v>1508</v>
      </c>
      <c r="B1238" s="151">
        <v>45392</v>
      </c>
      <c r="C1238" s="390">
        <v>45352</v>
      </c>
      <c r="D1238" s="98" t="s">
        <v>94</v>
      </c>
      <c r="E1238" s="391" t="s">
        <v>203</v>
      </c>
      <c r="F1238" s="174">
        <v>638</v>
      </c>
      <c r="G1238" s="363" t="s">
        <v>2740</v>
      </c>
      <c r="H1238" s="98" t="s">
        <v>137</v>
      </c>
      <c r="I1238" s="95" t="s">
        <v>1789</v>
      </c>
      <c r="J1238" s="131" t="s">
        <v>1786</v>
      </c>
      <c r="K1238" s="131" t="s">
        <v>1540</v>
      </c>
      <c r="L1238" s="132" t="s">
        <v>1081</v>
      </c>
      <c r="M1238" s="131">
        <v>40558</v>
      </c>
      <c r="N1238" s="134">
        <v>45392</v>
      </c>
      <c r="O1238" s="95" t="s">
        <v>452</v>
      </c>
      <c r="P1238" s="131" t="s">
        <v>1786</v>
      </c>
      <c r="Q1238" s="381"/>
      <c r="R1238" s="381"/>
      <c r="S1238" s="381"/>
    </row>
    <row r="1239" spans="1:19" ht="35.15" customHeight="1" x14ac:dyDescent="0.25">
      <c r="A1239" s="389">
        <f>IF(B1239="","",ROW()-ROW($A$3)+'Diário 1º PA'!$P$1)</f>
        <v>1509</v>
      </c>
      <c r="B1239" s="151">
        <v>45392</v>
      </c>
      <c r="C1239" s="390">
        <v>45352</v>
      </c>
      <c r="D1239" s="98" t="s">
        <v>94</v>
      </c>
      <c r="E1239" s="391" t="s">
        <v>215</v>
      </c>
      <c r="F1239" s="174">
        <v>551</v>
      </c>
      <c r="G1239" s="363" t="s">
        <v>2742</v>
      </c>
      <c r="H1239" s="98" t="s">
        <v>134</v>
      </c>
      <c r="I1239" s="95" t="s">
        <v>1789</v>
      </c>
      <c r="J1239" s="131" t="s">
        <v>1786</v>
      </c>
      <c r="K1239" s="131" t="s">
        <v>1540</v>
      </c>
      <c r="L1239" s="132" t="s">
        <v>1081</v>
      </c>
      <c r="M1239" s="131">
        <v>44764</v>
      </c>
      <c r="N1239" s="134">
        <v>45392</v>
      </c>
      <c r="O1239" s="95" t="s">
        <v>452</v>
      </c>
      <c r="P1239" s="131" t="s">
        <v>1786</v>
      </c>
      <c r="Q1239" s="381"/>
      <c r="R1239" s="381"/>
      <c r="S1239" s="381"/>
    </row>
    <row r="1240" spans="1:19" ht="35.15" customHeight="1" x14ac:dyDescent="0.25">
      <c r="A1240" s="389">
        <f>IF(B1240="","",ROW()-ROW($A$3)+'Diário 1º PA'!$P$1)</f>
        <v>1510</v>
      </c>
      <c r="B1240" s="151">
        <v>45392</v>
      </c>
      <c r="C1240" s="390">
        <v>45352</v>
      </c>
      <c r="D1240" s="98" t="s">
        <v>94</v>
      </c>
      <c r="E1240" s="391" t="s">
        <v>215</v>
      </c>
      <c r="F1240" s="174">
        <v>494</v>
      </c>
      <c r="G1240" s="363" t="s">
        <v>2742</v>
      </c>
      <c r="H1240" s="98" t="s">
        <v>136</v>
      </c>
      <c r="I1240" s="95" t="s">
        <v>1789</v>
      </c>
      <c r="J1240" s="131" t="s">
        <v>1786</v>
      </c>
      <c r="K1240" s="131" t="s">
        <v>1540</v>
      </c>
      <c r="L1240" s="132" t="s">
        <v>1081</v>
      </c>
      <c r="M1240" s="131">
        <v>44760</v>
      </c>
      <c r="N1240" s="134">
        <v>45392</v>
      </c>
      <c r="O1240" s="95" t="s">
        <v>452</v>
      </c>
      <c r="P1240" s="131" t="s">
        <v>1786</v>
      </c>
      <c r="Q1240" s="381"/>
      <c r="R1240" s="381"/>
      <c r="S1240" s="381"/>
    </row>
    <row r="1241" spans="1:19" ht="35.15" customHeight="1" x14ac:dyDescent="0.25">
      <c r="A1241" s="389">
        <f>IF(B1241="","",ROW()-ROW($A$3)+'Diário 1º PA'!$P$1)</f>
        <v>1511</v>
      </c>
      <c r="B1241" s="151">
        <v>45392</v>
      </c>
      <c r="C1241" s="390">
        <v>45352</v>
      </c>
      <c r="D1241" s="98" t="s">
        <v>94</v>
      </c>
      <c r="E1241" s="391" t="s">
        <v>215</v>
      </c>
      <c r="F1241" s="174">
        <v>380</v>
      </c>
      <c r="G1241" s="363" t="s">
        <v>2742</v>
      </c>
      <c r="H1241" s="98" t="s">
        <v>135</v>
      </c>
      <c r="I1241" s="95" t="s">
        <v>1789</v>
      </c>
      <c r="J1241" s="131" t="s">
        <v>1786</v>
      </c>
      <c r="K1241" s="131" t="s">
        <v>1540</v>
      </c>
      <c r="L1241" s="132" t="s">
        <v>1081</v>
      </c>
      <c r="M1241" s="131">
        <v>44762</v>
      </c>
      <c r="N1241" s="134">
        <v>45392</v>
      </c>
      <c r="O1241" s="95" t="s">
        <v>452</v>
      </c>
      <c r="P1241" s="131" t="s">
        <v>1786</v>
      </c>
      <c r="Q1241" s="381"/>
      <c r="R1241" s="381"/>
      <c r="S1241" s="381"/>
    </row>
    <row r="1242" spans="1:19" ht="35.15" customHeight="1" x14ac:dyDescent="0.25">
      <c r="A1242" s="389">
        <f>IF(B1242="","",ROW()-ROW($A$3)+'Diário 1º PA'!$P$1)</f>
        <v>1512</v>
      </c>
      <c r="B1242" s="151">
        <v>45392</v>
      </c>
      <c r="C1242" s="390">
        <v>45352</v>
      </c>
      <c r="D1242" s="98" t="s">
        <v>94</v>
      </c>
      <c r="E1242" s="391" t="s">
        <v>215</v>
      </c>
      <c r="F1242" s="174">
        <v>418</v>
      </c>
      <c r="G1242" s="363" t="s">
        <v>2391</v>
      </c>
      <c r="H1242" s="98" t="s">
        <v>137</v>
      </c>
      <c r="I1242" s="95" t="s">
        <v>1789</v>
      </c>
      <c r="J1242" s="131" t="s">
        <v>1786</v>
      </c>
      <c r="K1242" s="131" t="s">
        <v>1540</v>
      </c>
      <c r="L1242" s="132" t="s">
        <v>1081</v>
      </c>
      <c r="M1242" s="131">
        <v>44761</v>
      </c>
      <c r="N1242" s="134">
        <v>45392</v>
      </c>
      <c r="O1242" s="95" t="s">
        <v>452</v>
      </c>
      <c r="P1242" s="131" t="s">
        <v>1786</v>
      </c>
      <c r="Q1242" s="381"/>
      <c r="R1242" s="381"/>
      <c r="S1242" s="381"/>
    </row>
    <row r="1243" spans="1:19" ht="35.15" customHeight="1" x14ac:dyDescent="0.25">
      <c r="A1243" s="389">
        <f>IF(B1243="","",ROW()-ROW($A$3)+'Diário 1º PA'!$P$1)</f>
        <v>1513</v>
      </c>
      <c r="B1243" s="151">
        <v>45392</v>
      </c>
      <c r="C1243" s="390">
        <v>45352</v>
      </c>
      <c r="D1243" s="98" t="s">
        <v>94</v>
      </c>
      <c r="E1243" s="391" t="s">
        <v>205</v>
      </c>
      <c r="F1243" s="174">
        <v>283.36</v>
      </c>
      <c r="G1243" s="363" t="s">
        <v>2743</v>
      </c>
      <c r="H1243" s="98" t="s">
        <v>134</v>
      </c>
      <c r="I1243" s="95" t="s">
        <v>1779</v>
      </c>
      <c r="J1243" s="131" t="s">
        <v>1780</v>
      </c>
      <c r="K1243" s="131" t="s">
        <v>1540</v>
      </c>
      <c r="L1243" s="132" t="s">
        <v>1081</v>
      </c>
      <c r="M1243" s="131">
        <v>840392</v>
      </c>
      <c r="N1243" s="134">
        <v>45392</v>
      </c>
      <c r="O1243" s="95" t="s">
        <v>452</v>
      </c>
      <c r="P1243" s="131" t="s">
        <v>1780</v>
      </c>
      <c r="Q1243" s="381"/>
      <c r="R1243" s="381"/>
      <c r="S1243" s="381"/>
    </row>
    <row r="1244" spans="1:19" ht="35.15" customHeight="1" x14ac:dyDescent="0.25">
      <c r="A1244" s="389">
        <f>IF(B1244="","",ROW()-ROW($A$3)+'Diário 1º PA'!$P$1)</f>
        <v>1514</v>
      </c>
      <c r="B1244" s="151">
        <v>45392</v>
      </c>
      <c r="C1244" s="390">
        <v>45352</v>
      </c>
      <c r="D1244" s="98" t="s">
        <v>94</v>
      </c>
      <c r="E1244" s="391" t="s">
        <v>205</v>
      </c>
      <c r="F1244" s="174">
        <v>273.24</v>
      </c>
      <c r="G1244" s="363" t="s">
        <v>2743</v>
      </c>
      <c r="H1244" s="98" t="s">
        <v>136</v>
      </c>
      <c r="I1244" s="95" t="s">
        <v>1779</v>
      </c>
      <c r="J1244" s="131" t="s">
        <v>1780</v>
      </c>
      <c r="K1244" s="131" t="s">
        <v>1540</v>
      </c>
      <c r="L1244" s="132" t="s">
        <v>1081</v>
      </c>
      <c r="M1244" s="131">
        <v>840441</v>
      </c>
      <c r="N1244" s="134">
        <v>45392</v>
      </c>
      <c r="O1244" s="95" t="s">
        <v>452</v>
      </c>
      <c r="P1244" s="131" t="s">
        <v>1780</v>
      </c>
      <c r="Q1244" s="381"/>
      <c r="R1244" s="381"/>
      <c r="S1244" s="381"/>
    </row>
    <row r="1245" spans="1:19" ht="35.15" customHeight="1" x14ac:dyDescent="0.25">
      <c r="A1245" s="389">
        <f>IF(B1245="","",ROW()-ROW($A$3)+'Diário 1º PA'!$P$1)</f>
        <v>1515</v>
      </c>
      <c r="B1245" s="151">
        <v>45392</v>
      </c>
      <c r="C1245" s="390">
        <v>45352</v>
      </c>
      <c r="D1245" s="98" t="s">
        <v>94</v>
      </c>
      <c r="E1245" s="391" t="s">
        <v>205</v>
      </c>
      <c r="F1245" s="174">
        <v>202.4</v>
      </c>
      <c r="G1245" s="363" t="s">
        <v>2743</v>
      </c>
      <c r="H1245" s="98" t="s">
        <v>135</v>
      </c>
      <c r="I1245" s="95" t="s">
        <v>1779</v>
      </c>
      <c r="J1245" s="131" t="s">
        <v>1780</v>
      </c>
      <c r="K1245" s="131" t="s">
        <v>1540</v>
      </c>
      <c r="L1245" s="132" t="s">
        <v>1081</v>
      </c>
      <c r="M1245" s="131">
        <v>840518</v>
      </c>
      <c r="N1245" s="134">
        <v>45392</v>
      </c>
      <c r="O1245" s="95" t="s">
        <v>452</v>
      </c>
      <c r="P1245" s="131" t="s">
        <v>1780</v>
      </c>
      <c r="Q1245" s="381"/>
      <c r="R1245" s="381"/>
      <c r="S1245" s="381"/>
    </row>
    <row r="1246" spans="1:19" ht="35.15" customHeight="1" x14ac:dyDescent="0.25">
      <c r="A1246" s="389">
        <f>IF(B1246="","",ROW()-ROW($A$3)+'Diário 1º PA'!$P$1)</f>
        <v>1516</v>
      </c>
      <c r="B1246" s="151">
        <v>45392</v>
      </c>
      <c r="C1246" s="390">
        <v>45352</v>
      </c>
      <c r="D1246" s="98" t="s">
        <v>94</v>
      </c>
      <c r="E1246" s="391" t="s">
        <v>205</v>
      </c>
      <c r="F1246" s="174">
        <v>212.52</v>
      </c>
      <c r="G1246" s="363" t="s">
        <v>2743</v>
      </c>
      <c r="H1246" s="98" t="s">
        <v>137</v>
      </c>
      <c r="I1246" s="95" t="s">
        <v>1779</v>
      </c>
      <c r="J1246" s="131" t="s">
        <v>1780</v>
      </c>
      <c r="K1246" s="131" t="s">
        <v>1540</v>
      </c>
      <c r="L1246" s="132" t="s">
        <v>1081</v>
      </c>
      <c r="M1246" s="131">
        <v>840528</v>
      </c>
      <c r="N1246" s="134">
        <v>45392</v>
      </c>
      <c r="O1246" s="95" t="s">
        <v>452</v>
      </c>
      <c r="P1246" s="131" t="s">
        <v>1780</v>
      </c>
      <c r="Q1246" s="381"/>
      <c r="R1246" s="381"/>
      <c r="S1246" s="381"/>
    </row>
    <row r="1247" spans="1:19" ht="35.15" customHeight="1" x14ac:dyDescent="0.25">
      <c r="A1247" s="389">
        <f>IF(B1247="","",ROW()-ROW($A$3)+'Diário 1º PA'!$P$1)</f>
        <v>1517</v>
      </c>
      <c r="B1247" s="151">
        <v>45392</v>
      </c>
      <c r="C1247" s="390">
        <v>45352</v>
      </c>
      <c r="D1247" s="98" t="s">
        <v>94</v>
      </c>
      <c r="E1247" s="391" t="s">
        <v>207</v>
      </c>
      <c r="F1247" s="174">
        <v>581.88</v>
      </c>
      <c r="G1247" s="363" t="s">
        <v>2740</v>
      </c>
      <c r="H1247" s="98" t="s">
        <v>134</v>
      </c>
      <c r="I1247" s="95" t="s">
        <v>1795</v>
      </c>
      <c r="J1247" s="131" t="s">
        <v>1796</v>
      </c>
      <c r="K1247" s="131" t="s">
        <v>1540</v>
      </c>
      <c r="L1247" s="132" t="s">
        <v>1081</v>
      </c>
      <c r="M1247" s="131">
        <v>411974</v>
      </c>
      <c r="N1247" s="134">
        <v>45392</v>
      </c>
      <c r="O1247" s="95" t="s">
        <v>452</v>
      </c>
      <c r="P1247" s="131" t="s">
        <v>1796</v>
      </c>
      <c r="Q1247" s="381"/>
      <c r="R1247" s="381"/>
      <c r="S1247" s="381"/>
    </row>
    <row r="1248" spans="1:19" ht="35.15" customHeight="1" x14ac:dyDescent="0.25">
      <c r="A1248" s="389">
        <f>IF(B1248="","",ROW()-ROW($A$3)+'Diário 1º PA'!$P$1)</f>
        <v>1518</v>
      </c>
      <c r="B1248" s="151">
        <v>45392</v>
      </c>
      <c r="C1248" s="390">
        <v>45352</v>
      </c>
      <c r="D1248" s="98" t="s">
        <v>94</v>
      </c>
      <c r="E1248" s="391" t="s">
        <v>207</v>
      </c>
      <c r="F1248" s="174">
        <v>530.54</v>
      </c>
      <c r="G1248" s="363" t="s">
        <v>2740</v>
      </c>
      <c r="H1248" s="98" t="s">
        <v>136</v>
      </c>
      <c r="I1248" s="95" t="s">
        <v>1795</v>
      </c>
      <c r="J1248" s="131" t="s">
        <v>1796</v>
      </c>
      <c r="K1248" s="131" t="s">
        <v>1540</v>
      </c>
      <c r="L1248" s="132" t="s">
        <v>1081</v>
      </c>
      <c r="M1248" s="131">
        <v>412013</v>
      </c>
      <c r="N1248" s="134">
        <v>45392</v>
      </c>
      <c r="O1248" s="95" t="s">
        <v>452</v>
      </c>
      <c r="P1248" s="131" t="s">
        <v>1796</v>
      </c>
      <c r="Q1248" s="381"/>
      <c r="R1248" s="381"/>
      <c r="S1248" s="381"/>
    </row>
    <row r="1249" spans="1:19" ht="35.15" customHeight="1" x14ac:dyDescent="0.25">
      <c r="A1249" s="389">
        <f>IF(B1249="","",ROW()-ROW($A$3)+'Diário 1º PA'!$P$1)</f>
        <v>1519</v>
      </c>
      <c r="B1249" s="151">
        <v>45392</v>
      </c>
      <c r="C1249" s="390">
        <v>45352</v>
      </c>
      <c r="D1249" s="98" t="s">
        <v>94</v>
      </c>
      <c r="E1249" s="391" t="s">
        <v>207</v>
      </c>
      <c r="F1249" s="174">
        <v>332.5</v>
      </c>
      <c r="G1249" s="363" t="s">
        <v>2740</v>
      </c>
      <c r="H1249" s="98" t="s">
        <v>135</v>
      </c>
      <c r="I1249" s="95" t="s">
        <v>1795</v>
      </c>
      <c r="J1249" s="131" t="s">
        <v>1796</v>
      </c>
      <c r="K1249" s="131" t="s">
        <v>1540</v>
      </c>
      <c r="L1249" s="132" t="s">
        <v>1081</v>
      </c>
      <c r="M1249" s="131">
        <v>412160</v>
      </c>
      <c r="N1249" s="134">
        <v>45392</v>
      </c>
      <c r="O1249" s="95" t="s">
        <v>452</v>
      </c>
      <c r="P1249" s="131" t="s">
        <v>1796</v>
      </c>
      <c r="Q1249" s="381"/>
      <c r="R1249" s="381"/>
      <c r="S1249" s="381"/>
    </row>
    <row r="1250" spans="1:19" ht="35.15" customHeight="1" x14ac:dyDescent="0.25">
      <c r="A1250" s="389">
        <f>IF(B1250="","",ROW()-ROW($A$3)+'Diário 1º PA'!$P$1)</f>
        <v>1520</v>
      </c>
      <c r="B1250" s="151">
        <v>45392</v>
      </c>
      <c r="C1250" s="390">
        <v>45352</v>
      </c>
      <c r="D1250" s="98" t="s">
        <v>94</v>
      </c>
      <c r="E1250" s="391" t="s">
        <v>207</v>
      </c>
      <c r="F1250" s="174">
        <v>633.22</v>
      </c>
      <c r="G1250" s="363" t="s">
        <v>2740</v>
      </c>
      <c r="H1250" s="98" t="s">
        <v>137</v>
      </c>
      <c r="I1250" s="95" t="s">
        <v>1795</v>
      </c>
      <c r="J1250" s="131" t="s">
        <v>1796</v>
      </c>
      <c r="K1250" s="131" t="s">
        <v>1540</v>
      </c>
      <c r="L1250" s="132" t="s">
        <v>1081</v>
      </c>
      <c r="M1250" s="131">
        <v>412186</v>
      </c>
      <c r="N1250" s="134">
        <v>45392</v>
      </c>
      <c r="O1250" s="95" t="s">
        <v>452</v>
      </c>
      <c r="P1250" s="131" t="s">
        <v>1796</v>
      </c>
      <c r="Q1250" s="381"/>
      <c r="R1250" s="381"/>
      <c r="S1250" s="381"/>
    </row>
    <row r="1251" spans="1:19" ht="35.15" customHeight="1" x14ac:dyDescent="0.25">
      <c r="A1251" s="389">
        <f>IF(B1251="","",ROW()-ROW($A$3)+'Diário 1º PA'!$P$1)</f>
        <v>1521</v>
      </c>
      <c r="B1251" s="151">
        <v>45392</v>
      </c>
      <c r="C1251" s="390">
        <v>45352</v>
      </c>
      <c r="D1251" s="98" t="s">
        <v>94</v>
      </c>
      <c r="E1251" s="391" t="s">
        <v>211</v>
      </c>
      <c r="F1251" s="174">
        <v>324.35000000000002</v>
      </c>
      <c r="G1251" s="363" t="s">
        <v>2391</v>
      </c>
      <c r="H1251" s="98" t="s">
        <v>118</v>
      </c>
      <c r="I1251" s="95" t="s">
        <v>1779</v>
      </c>
      <c r="J1251" s="131" t="s">
        <v>1780</v>
      </c>
      <c r="K1251" s="131" t="s">
        <v>1540</v>
      </c>
      <c r="L1251" s="132" t="s">
        <v>1081</v>
      </c>
      <c r="M1251" s="131">
        <v>826354</v>
      </c>
      <c r="N1251" s="134">
        <v>45392</v>
      </c>
      <c r="O1251" s="95" t="s">
        <v>452</v>
      </c>
      <c r="P1251" s="131" t="s">
        <v>1780</v>
      </c>
      <c r="Q1251" s="381"/>
      <c r="R1251" s="381"/>
      <c r="S1251" s="381"/>
    </row>
    <row r="1252" spans="1:19" ht="35.15" customHeight="1" x14ac:dyDescent="0.25">
      <c r="A1252" s="389">
        <f>IF(B1252="","",ROW()-ROW($A$3)+'Diário 1º PA'!$P$1)</f>
        <v>1522</v>
      </c>
      <c r="B1252" s="151">
        <v>45392</v>
      </c>
      <c r="C1252" s="390">
        <v>45352</v>
      </c>
      <c r="D1252" s="98" t="s">
        <v>94</v>
      </c>
      <c r="E1252" s="391" t="s">
        <v>211</v>
      </c>
      <c r="F1252" s="174">
        <v>673.65</v>
      </c>
      <c r="G1252" s="363" t="s">
        <v>2391</v>
      </c>
      <c r="H1252" s="98" t="s">
        <v>121</v>
      </c>
      <c r="I1252" s="95" t="s">
        <v>1779</v>
      </c>
      <c r="J1252" s="131" t="s">
        <v>1780</v>
      </c>
      <c r="K1252" s="131" t="s">
        <v>1540</v>
      </c>
      <c r="L1252" s="132" t="s">
        <v>1081</v>
      </c>
      <c r="M1252" s="131">
        <v>826689</v>
      </c>
      <c r="N1252" s="134">
        <v>45392</v>
      </c>
      <c r="O1252" s="95" t="s">
        <v>452</v>
      </c>
      <c r="P1252" s="131" t="s">
        <v>1780</v>
      </c>
      <c r="Q1252" s="381"/>
      <c r="R1252" s="381"/>
      <c r="S1252" s="381"/>
    </row>
    <row r="1253" spans="1:19" ht="35.15" customHeight="1" x14ac:dyDescent="0.25">
      <c r="A1253" s="389">
        <f>IF(B1253="","",ROW()-ROW($A$3)+'Diário 1º PA'!$P$1)</f>
        <v>1523</v>
      </c>
      <c r="B1253" s="151">
        <v>45392</v>
      </c>
      <c r="C1253" s="390">
        <v>45352</v>
      </c>
      <c r="D1253" s="98" t="s">
        <v>94</v>
      </c>
      <c r="E1253" s="391" t="s">
        <v>211</v>
      </c>
      <c r="F1253" s="174">
        <v>748.5</v>
      </c>
      <c r="G1253" s="363" t="s">
        <v>2391</v>
      </c>
      <c r="H1253" s="98" t="s">
        <v>120</v>
      </c>
      <c r="I1253" s="95" t="s">
        <v>1779</v>
      </c>
      <c r="J1253" s="131" t="s">
        <v>1780</v>
      </c>
      <c r="K1253" s="131" t="s">
        <v>1540</v>
      </c>
      <c r="L1253" s="132" t="s">
        <v>1081</v>
      </c>
      <c r="M1253" s="131">
        <v>826800</v>
      </c>
      <c r="N1253" s="134">
        <v>45392</v>
      </c>
      <c r="O1253" s="95" t="s">
        <v>452</v>
      </c>
      <c r="P1253" s="131" t="s">
        <v>1780</v>
      </c>
      <c r="Q1253" s="381"/>
      <c r="R1253" s="381"/>
      <c r="S1253" s="381"/>
    </row>
    <row r="1254" spans="1:19" ht="35.15" customHeight="1" x14ac:dyDescent="0.25">
      <c r="A1254" s="389">
        <f>IF(B1254="","",ROW()-ROW($A$3)+'Diário 1º PA'!$P$1)</f>
        <v>1524</v>
      </c>
      <c r="B1254" s="151">
        <v>45392</v>
      </c>
      <c r="C1254" s="390">
        <v>45352</v>
      </c>
      <c r="D1254" s="98" t="s">
        <v>94</v>
      </c>
      <c r="E1254" s="391" t="s">
        <v>211</v>
      </c>
      <c r="F1254" s="174">
        <v>773.45</v>
      </c>
      <c r="G1254" s="363" t="s">
        <v>2391</v>
      </c>
      <c r="H1254" s="98" t="s">
        <v>119</v>
      </c>
      <c r="I1254" s="95" t="s">
        <v>1779</v>
      </c>
      <c r="J1254" s="131" t="s">
        <v>1780</v>
      </c>
      <c r="K1254" s="131" t="s">
        <v>1540</v>
      </c>
      <c r="L1254" s="132" t="s">
        <v>1081</v>
      </c>
      <c r="M1254" s="131">
        <v>830846</v>
      </c>
      <c r="N1254" s="134">
        <v>45392</v>
      </c>
      <c r="O1254" s="95" t="s">
        <v>452</v>
      </c>
      <c r="P1254" s="131" t="s">
        <v>1780</v>
      </c>
      <c r="Q1254" s="381"/>
      <c r="R1254" s="381"/>
      <c r="S1254" s="381"/>
    </row>
    <row r="1255" spans="1:19" ht="35.15" customHeight="1" x14ac:dyDescent="0.25">
      <c r="A1255" s="389">
        <f>IF(B1255="","",ROW()-ROW($A$3)+'Diário 1º PA'!$P$1)</f>
        <v>1525</v>
      </c>
      <c r="B1255" s="151">
        <v>45392</v>
      </c>
      <c r="C1255" s="390">
        <v>45352</v>
      </c>
      <c r="D1255" s="98" t="s">
        <v>94</v>
      </c>
      <c r="E1255" s="391" t="s">
        <v>203</v>
      </c>
      <c r="F1255" s="174">
        <v>616</v>
      </c>
      <c r="G1255" s="363" t="s">
        <v>2391</v>
      </c>
      <c r="H1255" s="98" t="s">
        <v>118</v>
      </c>
      <c r="I1255" s="95" t="s">
        <v>1785</v>
      </c>
      <c r="J1255" s="131" t="s">
        <v>1786</v>
      </c>
      <c r="K1255" s="131" t="s">
        <v>1540</v>
      </c>
      <c r="L1255" s="132" t="s">
        <v>1081</v>
      </c>
      <c r="M1255" s="131">
        <v>42195</v>
      </c>
      <c r="N1255" s="134">
        <v>45392</v>
      </c>
      <c r="O1255" s="95" t="s">
        <v>452</v>
      </c>
      <c r="P1255" s="131" t="s">
        <v>1786</v>
      </c>
      <c r="Q1255" s="381"/>
      <c r="R1255" s="381"/>
      <c r="S1255" s="381"/>
    </row>
    <row r="1256" spans="1:19" ht="35.15" customHeight="1" x14ac:dyDescent="0.25">
      <c r="A1256" s="389">
        <f>IF(B1256="","",ROW()-ROW($A$3)+'Diário 1º PA'!$P$1)</f>
        <v>1526</v>
      </c>
      <c r="B1256" s="151">
        <v>45392</v>
      </c>
      <c r="C1256" s="390">
        <v>45352</v>
      </c>
      <c r="D1256" s="98" t="s">
        <v>94</v>
      </c>
      <c r="E1256" s="391" t="s">
        <v>203</v>
      </c>
      <c r="F1256" s="174">
        <v>193</v>
      </c>
      <c r="G1256" s="363" t="s">
        <v>2741</v>
      </c>
      <c r="H1256" s="98" t="s">
        <v>118</v>
      </c>
      <c r="I1256" s="95" t="s">
        <v>1785</v>
      </c>
      <c r="J1256" s="131" t="s">
        <v>1786</v>
      </c>
      <c r="K1256" s="131" t="s">
        <v>1540</v>
      </c>
      <c r="L1256" s="132" t="s">
        <v>1081</v>
      </c>
      <c r="M1256" s="131">
        <v>42313</v>
      </c>
      <c r="N1256" s="134">
        <v>45392</v>
      </c>
      <c r="O1256" s="95" t="s">
        <v>452</v>
      </c>
      <c r="P1256" s="131" t="s">
        <v>1786</v>
      </c>
      <c r="Q1256" s="381"/>
      <c r="R1256" s="381"/>
      <c r="S1256" s="381"/>
    </row>
    <row r="1257" spans="1:19" ht="35.15" customHeight="1" x14ac:dyDescent="0.25">
      <c r="A1257" s="389">
        <f>IF(B1257="","",ROW()-ROW($A$3)+'Diário 1º PA'!$P$1)</f>
        <v>1527</v>
      </c>
      <c r="B1257" s="151">
        <v>45392</v>
      </c>
      <c r="C1257" s="390">
        <v>45352</v>
      </c>
      <c r="D1257" s="98" t="s">
        <v>94</v>
      </c>
      <c r="E1257" s="391" t="s">
        <v>203</v>
      </c>
      <c r="F1257" s="174">
        <v>783</v>
      </c>
      <c r="G1257" s="363" t="s">
        <v>2391</v>
      </c>
      <c r="H1257" s="98" t="s">
        <v>121</v>
      </c>
      <c r="I1257" s="95" t="s">
        <v>1789</v>
      </c>
      <c r="J1257" s="131" t="s">
        <v>1786</v>
      </c>
      <c r="K1257" s="131" t="s">
        <v>1540</v>
      </c>
      <c r="L1257" s="132" t="s">
        <v>1081</v>
      </c>
      <c r="M1257" s="131">
        <v>40561</v>
      </c>
      <c r="N1257" s="134">
        <v>45392</v>
      </c>
      <c r="O1257" s="95" t="s">
        <v>452</v>
      </c>
      <c r="P1257" s="131" t="s">
        <v>1786</v>
      </c>
      <c r="Q1257" s="381"/>
      <c r="R1257" s="381"/>
      <c r="S1257" s="381"/>
    </row>
    <row r="1258" spans="1:19" ht="35.15" customHeight="1" x14ac:dyDescent="0.25">
      <c r="A1258" s="389">
        <f>IF(B1258="","",ROW()-ROW($A$3)+'Diário 1º PA'!$P$1)</f>
        <v>1528</v>
      </c>
      <c r="B1258" s="151">
        <v>45392</v>
      </c>
      <c r="C1258" s="390">
        <v>45352</v>
      </c>
      <c r="D1258" s="98" t="s">
        <v>94</v>
      </c>
      <c r="E1258" s="391" t="s">
        <v>203</v>
      </c>
      <c r="F1258" s="174">
        <v>1624</v>
      </c>
      <c r="G1258" s="363" t="s">
        <v>2391</v>
      </c>
      <c r="H1258" s="98" t="s">
        <v>120</v>
      </c>
      <c r="I1258" s="95" t="s">
        <v>1785</v>
      </c>
      <c r="J1258" s="131" t="s">
        <v>1786</v>
      </c>
      <c r="K1258" s="131" t="s">
        <v>1540</v>
      </c>
      <c r="L1258" s="132" t="s">
        <v>1081</v>
      </c>
      <c r="M1258" s="131">
        <v>42197</v>
      </c>
      <c r="N1258" s="134">
        <v>45392</v>
      </c>
      <c r="O1258" s="95" t="s">
        <v>452</v>
      </c>
      <c r="P1258" s="131" t="s">
        <v>1786</v>
      </c>
      <c r="Q1258" s="381"/>
      <c r="R1258" s="381"/>
      <c r="S1258" s="381"/>
    </row>
    <row r="1259" spans="1:19" ht="35.15" customHeight="1" x14ac:dyDescent="0.25">
      <c r="A1259" s="389">
        <f>IF(B1259="","",ROW()-ROW($A$3)+'Diário 1º PA'!$P$1)</f>
        <v>1529</v>
      </c>
      <c r="B1259" s="151">
        <v>45392</v>
      </c>
      <c r="C1259" s="390">
        <v>45352</v>
      </c>
      <c r="D1259" s="98" t="s">
        <v>94</v>
      </c>
      <c r="E1259" s="391" t="s">
        <v>203</v>
      </c>
      <c r="F1259" s="174">
        <v>1835</v>
      </c>
      <c r="G1259" s="363" t="s">
        <v>2741</v>
      </c>
      <c r="H1259" s="98" t="s">
        <v>120</v>
      </c>
      <c r="I1259" s="95" t="s">
        <v>1785</v>
      </c>
      <c r="J1259" s="131" t="s">
        <v>1786</v>
      </c>
      <c r="K1259" s="131" t="s">
        <v>1540</v>
      </c>
      <c r="L1259" s="132" t="s">
        <v>1081</v>
      </c>
      <c r="M1259" s="131">
        <v>42315</v>
      </c>
      <c r="N1259" s="134">
        <v>45392</v>
      </c>
      <c r="O1259" s="95" t="s">
        <v>452</v>
      </c>
      <c r="P1259" s="131" t="s">
        <v>1786</v>
      </c>
      <c r="Q1259" s="381"/>
      <c r="R1259" s="381"/>
      <c r="S1259" s="381"/>
    </row>
    <row r="1260" spans="1:19" ht="35.15" customHeight="1" x14ac:dyDescent="0.25">
      <c r="A1260" s="389">
        <f>IF(B1260="","",ROW()-ROW($A$3)+'Diário 1º PA'!$P$1)</f>
        <v>1530</v>
      </c>
      <c r="B1260" s="151">
        <v>45392</v>
      </c>
      <c r="C1260" s="390">
        <v>45352</v>
      </c>
      <c r="D1260" s="98" t="s">
        <v>94</v>
      </c>
      <c r="E1260" s="391" t="s">
        <v>203</v>
      </c>
      <c r="F1260" s="174">
        <v>1624</v>
      </c>
      <c r="G1260" s="363" t="s">
        <v>2391</v>
      </c>
      <c r="H1260" s="98" t="s">
        <v>119</v>
      </c>
      <c r="I1260" s="95" t="s">
        <v>1785</v>
      </c>
      <c r="J1260" s="131" t="s">
        <v>1786</v>
      </c>
      <c r="K1260" s="131" t="s">
        <v>1540</v>
      </c>
      <c r="L1260" s="132" t="s">
        <v>1081</v>
      </c>
      <c r="M1260" s="131">
        <v>42196</v>
      </c>
      <c r="N1260" s="134">
        <v>45392</v>
      </c>
      <c r="O1260" s="95" t="s">
        <v>452</v>
      </c>
      <c r="P1260" s="131" t="s">
        <v>1786</v>
      </c>
      <c r="Q1260" s="381"/>
      <c r="R1260" s="381"/>
      <c r="S1260" s="381"/>
    </row>
    <row r="1261" spans="1:19" ht="35.15" customHeight="1" x14ac:dyDescent="0.25">
      <c r="A1261" s="389">
        <f>IF(B1261="","",ROW()-ROW($A$3)+'Diário 1º PA'!$P$1)</f>
        <v>1531</v>
      </c>
      <c r="B1261" s="151">
        <v>45392</v>
      </c>
      <c r="C1261" s="390">
        <v>45352</v>
      </c>
      <c r="D1261" s="98" t="s">
        <v>94</v>
      </c>
      <c r="E1261" s="391" t="s">
        <v>203</v>
      </c>
      <c r="F1261" s="174">
        <v>1689</v>
      </c>
      <c r="G1261" s="363" t="s">
        <v>2741</v>
      </c>
      <c r="H1261" s="98" t="s">
        <v>119</v>
      </c>
      <c r="I1261" s="95" t="s">
        <v>1785</v>
      </c>
      <c r="J1261" s="131" t="s">
        <v>1786</v>
      </c>
      <c r="K1261" s="131" t="s">
        <v>1540</v>
      </c>
      <c r="L1261" s="132" t="s">
        <v>1081</v>
      </c>
      <c r="M1261" s="131">
        <v>42314</v>
      </c>
      <c r="N1261" s="134">
        <v>45392</v>
      </c>
      <c r="O1261" s="95" t="s">
        <v>452</v>
      </c>
      <c r="P1261" s="131" t="s">
        <v>1786</v>
      </c>
      <c r="Q1261" s="381"/>
      <c r="R1261" s="381"/>
      <c r="S1261" s="381"/>
    </row>
    <row r="1262" spans="1:19" ht="35.15" customHeight="1" x14ac:dyDescent="0.25">
      <c r="A1262" s="389">
        <f>IF(B1262="","",ROW()-ROW($A$3)+'Diário 1º PA'!$P$1)</f>
        <v>1532</v>
      </c>
      <c r="B1262" s="151">
        <v>45392</v>
      </c>
      <c r="C1262" s="390">
        <v>45352</v>
      </c>
      <c r="D1262" s="95" t="s">
        <v>94</v>
      </c>
      <c r="E1262" s="391" t="s">
        <v>215</v>
      </c>
      <c r="F1262" s="174">
        <v>209</v>
      </c>
      <c r="G1262" s="363" t="s">
        <v>2742</v>
      </c>
      <c r="H1262" s="98" t="s">
        <v>118</v>
      </c>
      <c r="I1262" s="95" t="s">
        <v>1789</v>
      </c>
      <c r="J1262" s="131" t="s">
        <v>1786</v>
      </c>
      <c r="K1262" s="131" t="s">
        <v>1540</v>
      </c>
      <c r="L1262" s="132" t="s">
        <v>1081</v>
      </c>
      <c r="M1262" s="131">
        <v>44757</v>
      </c>
      <c r="N1262" s="134">
        <v>45392</v>
      </c>
      <c r="O1262" s="95" t="s">
        <v>452</v>
      </c>
      <c r="P1262" s="131" t="s">
        <v>1786</v>
      </c>
      <c r="Q1262" s="381"/>
      <c r="R1262" s="381"/>
      <c r="S1262" s="381"/>
    </row>
    <row r="1263" spans="1:19" ht="35.15" customHeight="1" x14ac:dyDescent="0.25">
      <c r="A1263" s="389">
        <f>IF(B1263="","",ROW()-ROW($A$3)+'Diário 1º PA'!$P$1)</f>
        <v>1533</v>
      </c>
      <c r="B1263" s="151">
        <v>45392</v>
      </c>
      <c r="C1263" s="390">
        <v>45352</v>
      </c>
      <c r="D1263" s="98" t="s">
        <v>94</v>
      </c>
      <c r="E1263" s="391" t="s">
        <v>215</v>
      </c>
      <c r="F1263" s="174">
        <v>513</v>
      </c>
      <c r="G1263" s="363" t="s">
        <v>2742</v>
      </c>
      <c r="H1263" s="98" t="s">
        <v>121</v>
      </c>
      <c r="I1263" s="95" t="s">
        <v>1789</v>
      </c>
      <c r="J1263" s="131" t="s">
        <v>1786</v>
      </c>
      <c r="K1263" s="131" t="s">
        <v>1540</v>
      </c>
      <c r="L1263" s="132" t="s">
        <v>1081</v>
      </c>
      <c r="M1263" s="131">
        <v>44778</v>
      </c>
      <c r="N1263" s="134">
        <v>45392</v>
      </c>
      <c r="O1263" s="95" t="s">
        <v>452</v>
      </c>
      <c r="P1263" s="131" t="s">
        <v>1786</v>
      </c>
      <c r="Q1263" s="381"/>
      <c r="R1263" s="381"/>
      <c r="S1263" s="381"/>
    </row>
    <row r="1264" spans="1:19" ht="35.15" customHeight="1" x14ac:dyDescent="0.25">
      <c r="A1264" s="389">
        <f>IF(B1264="","",ROW()-ROW($A$3)+'Diário 1º PA'!$P$1)</f>
        <v>1534</v>
      </c>
      <c r="B1264" s="151">
        <v>45392</v>
      </c>
      <c r="C1264" s="390">
        <v>45352</v>
      </c>
      <c r="D1264" s="98" t="s">
        <v>94</v>
      </c>
      <c r="E1264" s="391" t="s">
        <v>215</v>
      </c>
      <c r="F1264" s="174">
        <v>551</v>
      </c>
      <c r="G1264" s="363" t="s">
        <v>2742</v>
      </c>
      <c r="H1264" s="98" t="s">
        <v>2744</v>
      </c>
      <c r="I1264" s="95" t="s">
        <v>1789</v>
      </c>
      <c r="J1264" s="131" t="s">
        <v>1786</v>
      </c>
      <c r="K1264" s="131" t="s">
        <v>1540</v>
      </c>
      <c r="L1264" s="132" t="s">
        <v>1081</v>
      </c>
      <c r="M1264" s="131">
        <v>44777</v>
      </c>
      <c r="N1264" s="134">
        <v>45392</v>
      </c>
      <c r="O1264" s="95" t="s">
        <v>452</v>
      </c>
      <c r="P1264" s="131" t="s">
        <v>1786</v>
      </c>
      <c r="Q1264" s="381"/>
      <c r="R1264" s="381"/>
      <c r="S1264" s="381"/>
    </row>
    <row r="1265" spans="1:19" ht="35.15" customHeight="1" x14ac:dyDescent="0.25">
      <c r="A1265" s="389">
        <f>IF(B1265="","",ROW()-ROW($A$3)+'Diário 1º PA'!$P$1)</f>
        <v>1535</v>
      </c>
      <c r="B1265" s="151">
        <v>45392</v>
      </c>
      <c r="C1265" s="390">
        <v>45352</v>
      </c>
      <c r="D1265" s="98" t="s">
        <v>94</v>
      </c>
      <c r="E1265" s="391" t="s">
        <v>215</v>
      </c>
      <c r="F1265" s="174">
        <v>57</v>
      </c>
      <c r="G1265" s="363" t="s">
        <v>2741</v>
      </c>
      <c r="H1265" s="98" t="s">
        <v>120</v>
      </c>
      <c r="I1265" s="95" t="s">
        <v>1789</v>
      </c>
      <c r="J1265" s="131" t="s">
        <v>1786</v>
      </c>
      <c r="K1265" s="131" t="s">
        <v>1540</v>
      </c>
      <c r="L1265" s="132" t="s">
        <v>1081</v>
      </c>
      <c r="M1265" s="131">
        <v>44994</v>
      </c>
      <c r="N1265" s="134">
        <v>45392</v>
      </c>
      <c r="O1265" s="95" t="s">
        <v>452</v>
      </c>
      <c r="P1265" s="131" t="s">
        <v>1786</v>
      </c>
      <c r="Q1265" s="381"/>
      <c r="R1265" s="381"/>
      <c r="S1265" s="381"/>
    </row>
    <row r="1266" spans="1:19" ht="35.15" customHeight="1" x14ac:dyDescent="0.25">
      <c r="A1266" s="389">
        <f>IF(B1266="","",ROW()-ROW($A$3)+'Diário 1º PA'!$P$1)</f>
        <v>1536</v>
      </c>
      <c r="B1266" s="151">
        <v>45392</v>
      </c>
      <c r="C1266" s="390">
        <v>45352</v>
      </c>
      <c r="D1266" s="98" t="s">
        <v>94</v>
      </c>
      <c r="E1266" s="391" t="s">
        <v>215</v>
      </c>
      <c r="F1266" s="174">
        <v>551</v>
      </c>
      <c r="G1266" s="363" t="s">
        <v>2742</v>
      </c>
      <c r="H1266" s="98" t="s">
        <v>119</v>
      </c>
      <c r="I1266" s="95" t="s">
        <v>1789</v>
      </c>
      <c r="J1266" s="131" t="s">
        <v>1786</v>
      </c>
      <c r="K1266" s="131" t="s">
        <v>1540</v>
      </c>
      <c r="L1266" s="132" t="s">
        <v>1081</v>
      </c>
      <c r="M1266" s="131">
        <v>44763</v>
      </c>
      <c r="N1266" s="134">
        <v>45392</v>
      </c>
      <c r="O1266" s="95" t="s">
        <v>452</v>
      </c>
      <c r="P1266" s="131" t="s">
        <v>1786</v>
      </c>
      <c r="Q1266" s="381"/>
      <c r="R1266" s="381"/>
      <c r="S1266" s="381"/>
    </row>
    <row r="1267" spans="1:19" ht="35.15" customHeight="1" x14ac:dyDescent="0.25">
      <c r="A1267" s="389">
        <f>IF(B1267="","",ROW()-ROW($A$3)+'Diário 1º PA'!$P$1)</f>
        <v>1537</v>
      </c>
      <c r="B1267" s="151">
        <v>45392</v>
      </c>
      <c r="C1267" s="390">
        <v>45352</v>
      </c>
      <c r="D1267" s="98" t="s">
        <v>94</v>
      </c>
      <c r="E1267" s="391" t="s">
        <v>205</v>
      </c>
      <c r="F1267" s="174">
        <v>131.56</v>
      </c>
      <c r="G1267" s="363" t="s">
        <v>2740</v>
      </c>
      <c r="H1267" s="98" t="s">
        <v>118</v>
      </c>
      <c r="I1267" s="95" t="s">
        <v>1779</v>
      </c>
      <c r="J1267" s="131" t="s">
        <v>1780</v>
      </c>
      <c r="K1267" s="131" t="s">
        <v>1540</v>
      </c>
      <c r="L1267" s="132" t="s">
        <v>1081</v>
      </c>
      <c r="M1267" s="131">
        <v>837879</v>
      </c>
      <c r="N1267" s="134">
        <v>45392</v>
      </c>
      <c r="O1267" s="95" t="s">
        <v>452</v>
      </c>
      <c r="P1267" s="131" t="s">
        <v>1780</v>
      </c>
      <c r="Q1267" s="381"/>
      <c r="R1267" s="381"/>
      <c r="S1267" s="381"/>
    </row>
    <row r="1268" spans="1:19" ht="35.15" customHeight="1" x14ac:dyDescent="0.25">
      <c r="A1268" s="389">
        <f>IF(B1268="","",ROW()-ROW($A$3)+'Diário 1º PA'!$P$1)</f>
        <v>1538</v>
      </c>
      <c r="B1268" s="151">
        <v>45392</v>
      </c>
      <c r="C1268" s="390">
        <v>45352</v>
      </c>
      <c r="D1268" s="98" t="s">
        <v>94</v>
      </c>
      <c r="E1268" s="391" t="s">
        <v>205</v>
      </c>
      <c r="F1268" s="174">
        <v>273.24</v>
      </c>
      <c r="G1268" s="363" t="s">
        <v>2740</v>
      </c>
      <c r="H1268" s="98" t="s">
        <v>121</v>
      </c>
      <c r="I1268" s="95" t="s">
        <v>1779</v>
      </c>
      <c r="J1268" s="131" t="s">
        <v>1780</v>
      </c>
      <c r="K1268" s="131" t="s">
        <v>1540</v>
      </c>
      <c r="L1268" s="132" t="s">
        <v>1081</v>
      </c>
      <c r="M1268" s="131">
        <v>838259</v>
      </c>
      <c r="N1268" s="134">
        <v>45392</v>
      </c>
      <c r="O1268" s="95" t="s">
        <v>452</v>
      </c>
      <c r="P1268" s="131" t="s">
        <v>1780</v>
      </c>
      <c r="Q1268" s="381"/>
      <c r="R1268" s="381"/>
      <c r="S1268" s="381"/>
    </row>
    <row r="1269" spans="1:19" ht="35.15" customHeight="1" x14ac:dyDescent="0.25">
      <c r="A1269" s="389">
        <f>IF(B1269="","",ROW()-ROW($A$3)+'Diário 1º PA'!$P$1)</f>
        <v>1539</v>
      </c>
      <c r="B1269" s="151">
        <v>45392</v>
      </c>
      <c r="C1269" s="390">
        <v>45352</v>
      </c>
      <c r="D1269" s="98" t="s">
        <v>94</v>
      </c>
      <c r="E1269" s="391" t="s">
        <v>205</v>
      </c>
      <c r="F1269" s="174">
        <v>303.60000000000002</v>
      </c>
      <c r="G1269" s="363" t="s">
        <v>2740</v>
      </c>
      <c r="H1269" s="98" t="s">
        <v>120</v>
      </c>
      <c r="I1269" s="95" t="s">
        <v>1779</v>
      </c>
      <c r="J1269" s="131" t="s">
        <v>1780</v>
      </c>
      <c r="K1269" s="131" t="s">
        <v>1540</v>
      </c>
      <c r="L1269" s="132" t="s">
        <v>1081</v>
      </c>
      <c r="M1269" s="131">
        <v>838383</v>
      </c>
      <c r="N1269" s="134">
        <v>45392</v>
      </c>
      <c r="O1269" s="95" t="s">
        <v>452</v>
      </c>
      <c r="P1269" s="131" t="s">
        <v>1780</v>
      </c>
      <c r="Q1269" s="381"/>
      <c r="R1269" s="381"/>
      <c r="S1269" s="381"/>
    </row>
    <row r="1270" spans="1:19" ht="35.15" customHeight="1" x14ac:dyDescent="0.25">
      <c r="A1270" s="389">
        <f>IF(B1270="","",ROW()-ROW($A$3)+'Diário 1º PA'!$P$1)</f>
        <v>1540</v>
      </c>
      <c r="B1270" s="151">
        <v>45392</v>
      </c>
      <c r="C1270" s="390">
        <v>45352</v>
      </c>
      <c r="D1270" s="98" t="s">
        <v>94</v>
      </c>
      <c r="E1270" s="391" t="s">
        <v>205</v>
      </c>
      <c r="F1270" s="174">
        <v>313.72000000000003</v>
      </c>
      <c r="G1270" s="363" t="s">
        <v>2740</v>
      </c>
      <c r="H1270" s="98" t="s">
        <v>119</v>
      </c>
      <c r="I1270" s="95" t="s">
        <v>1779</v>
      </c>
      <c r="J1270" s="131" t="s">
        <v>1780</v>
      </c>
      <c r="K1270" s="131" t="s">
        <v>1540</v>
      </c>
      <c r="L1270" s="132" t="s">
        <v>1081</v>
      </c>
      <c r="M1270" s="131">
        <v>840127</v>
      </c>
      <c r="N1270" s="134">
        <v>45392</v>
      </c>
      <c r="O1270" s="95" t="s">
        <v>452</v>
      </c>
      <c r="P1270" s="131" t="s">
        <v>1780</v>
      </c>
      <c r="Q1270" s="381"/>
      <c r="R1270" s="381"/>
      <c r="S1270" s="381"/>
    </row>
    <row r="1271" spans="1:19" ht="35.15" customHeight="1" x14ac:dyDescent="0.25">
      <c r="A1271" s="389">
        <f>IF(B1271="","",ROW()-ROW($A$3)+'Diário 1º PA'!$P$1)</f>
        <v>1541</v>
      </c>
      <c r="B1271" s="151">
        <v>45392</v>
      </c>
      <c r="C1271" s="390">
        <v>45352</v>
      </c>
      <c r="D1271" s="98" t="s">
        <v>94</v>
      </c>
      <c r="E1271" s="391" t="s">
        <v>207</v>
      </c>
      <c r="F1271" s="174">
        <v>280</v>
      </c>
      <c r="G1271" s="363" t="s">
        <v>2740</v>
      </c>
      <c r="H1271" s="98" t="s">
        <v>118</v>
      </c>
      <c r="I1271" s="95" t="s">
        <v>1795</v>
      </c>
      <c r="J1271" s="131" t="s">
        <v>1796</v>
      </c>
      <c r="K1271" s="131" t="s">
        <v>1540</v>
      </c>
      <c r="L1271" s="132" t="s">
        <v>1081</v>
      </c>
      <c r="M1271" s="131">
        <v>409706</v>
      </c>
      <c r="N1271" s="134">
        <v>45392</v>
      </c>
      <c r="O1271" s="95" t="s">
        <v>452</v>
      </c>
      <c r="P1271" s="131" t="s">
        <v>1796</v>
      </c>
      <c r="Q1271" s="381"/>
      <c r="R1271" s="381"/>
      <c r="S1271" s="381"/>
    </row>
    <row r="1272" spans="1:19" ht="35.15" customHeight="1" x14ac:dyDescent="0.25">
      <c r="A1272" s="389">
        <f>IF(B1272="","",ROW()-ROW($A$3)+'Diário 1º PA'!$P$1)</f>
        <v>1542</v>
      </c>
      <c r="B1272" s="151">
        <v>45392</v>
      </c>
      <c r="C1272" s="390">
        <v>45352</v>
      </c>
      <c r="D1272" s="98" t="s">
        <v>94</v>
      </c>
      <c r="E1272" s="391" t="s">
        <v>207</v>
      </c>
      <c r="F1272" s="174">
        <v>598.99</v>
      </c>
      <c r="G1272" s="363" t="s">
        <v>2740</v>
      </c>
      <c r="H1272" s="98" t="s">
        <v>121</v>
      </c>
      <c r="I1272" s="95" t="s">
        <v>1795</v>
      </c>
      <c r="J1272" s="131" t="s">
        <v>1796</v>
      </c>
      <c r="K1272" s="131" t="s">
        <v>1540</v>
      </c>
      <c r="L1272" s="132" t="s">
        <v>1081</v>
      </c>
      <c r="M1272" s="131">
        <v>410100</v>
      </c>
      <c r="N1272" s="134">
        <v>45392</v>
      </c>
      <c r="O1272" s="95" t="s">
        <v>452</v>
      </c>
      <c r="P1272" s="131" t="s">
        <v>1796</v>
      </c>
      <c r="Q1272" s="381"/>
      <c r="R1272" s="381"/>
      <c r="S1272" s="381"/>
    </row>
    <row r="1273" spans="1:19" ht="35.15" customHeight="1" x14ac:dyDescent="0.25">
      <c r="A1273" s="389">
        <f>IF(B1273="","",ROW()-ROW($A$3)+'Diário 1º PA'!$P$1)</f>
        <v>1543</v>
      </c>
      <c r="B1273" s="151">
        <v>45392</v>
      </c>
      <c r="C1273" s="390">
        <v>45352</v>
      </c>
      <c r="D1273" s="98" t="s">
        <v>94</v>
      </c>
      <c r="E1273" s="391" t="s">
        <v>207</v>
      </c>
      <c r="F1273" s="174">
        <v>958.39</v>
      </c>
      <c r="G1273" s="363" t="s">
        <v>2740</v>
      </c>
      <c r="H1273" s="98" t="s">
        <v>120</v>
      </c>
      <c r="I1273" s="95" t="s">
        <v>1795</v>
      </c>
      <c r="J1273" s="131" t="s">
        <v>1796</v>
      </c>
      <c r="K1273" s="131" t="s">
        <v>1540</v>
      </c>
      <c r="L1273" s="132" t="s">
        <v>1081</v>
      </c>
      <c r="M1273" s="131">
        <v>410166</v>
      </c>
      <c r="N1273" s="134">
        <v>45392</v>
      </c>
      <c r="O1273" s="95" t="s">
        <v>452</v>
      </c>
      <c r="P1273" s="131" t="s">
        <v>1796</v>
      </c>
      <c r="Q1273" s="381"/>
      <c r="R1273" s="381"/>
      <c r="S1273" s="381"/>
    </row>
    <row r="1274" spans="1:19" ht="35.15" customHeight="1" x14ac:dyDescent="0.25">
      <c r="A1274" s="389">
        <f>IF(B1274="","",ROW()-ROW($A$3)+'Diário 1º PA'!$P$1)</f>
        <v>1544</v>
      </c>
      <c r="B1274" s="151">
        <v>45392</v>
      </c>
      <c r="C1274" s="390">
        <v>45352</v>
      </c>
      <c r="D1274" s="98" t="s">
        <v>94</v>
      </c>
      <c r="E1274" s="391" t="s">
        <v>207</v>
      </c>
      <c r="F1274" s="174">
        <v>907.04</v>
      </c>
      <c r="G1274" s="363" t="s">
        <v>2740</v>
      </c>
      <c r="H1274" s="98" t="s">
        <v>119</v>
      </c>
      <c r="I1274" s="95" t="s">
        <v>1795</v>
      </c>
      <c r="J1274" s="131" t="s">
        <v>1796</v>
      </c>
      <c r="K1274" s="131" t="s">
        <v>1540</v>
      </c>
      <c r="L1274" s="132" t="s">
        <v>1081</v>
      </c>
      <c r="M1274" s="131">
        <v>411783</v>
      </c>
      <c r="N1274" s="134">
        <v>45392</v>
      </c>
      <c r="O1274" s="95" t="s">
        <v>452</v>
      </c>
      <c r="P1274" s="131" t="s">
        <v>1796</v>
      </c>
      <c r="Q1274" s="381"/>
      <c r="R1274" s="381"/>
      <c r="S1274" s="381"/>
    </row>
    <row r="1275" spans="1:19" ht="35.15" customHeight="1" x14ac:dyDescent="0.25">
      <c r="A1275" s="389">
        <f>IF(B1275="","",ROW()-ROW($A$3)+'Diário 1º PA'!$P$1)</f>
        <v>1545</v>
      </c>
      <c r="B1275" s="151">
        <v>45392</v>
      </c>
      <c r="C1275" s="390">
        <v>45352</v>
      </c>
      <c r="D1275" s="98" t="s">
        <v>94</v>
      </c>
      <c r="E1275" s="391" t="s">
        <v>211</v>
      </c>
      <c r="F1275" s="174">
        <v>648.70000000000005</v>
      </c>
      <c r="G1275" s="363" t="s">
        <v>2391</v>
      </c>
      <c r="H1275" s="98" t="s">
        <v>126</v>
      </c>
      <c r="I1275" s="95" t="s">
        <v>1779</v>
      </c>
      <c r="J1275" s="131" t="s">
        <v>1780</v>
      </c>
      <c r="K1275" s="131" t="s">
        <v>1540</v>
      </c>
      <c r="L1275" s="132" t="s">
        <v>1081</v>
      </c>
      <c r="M1275" s="131">
        <v>826690</v>
      </c>
      <c r="N1275" s="134">
        <v>45392</v>
      </c>
      <c r="O1275" s="95" t="s">
        <v>452</v>
      </c>
      <c r="P1275" s="131" t="s">
        <v>1780</v>
      </c>
      <c r="Q1275" s="381"/>
      <c r="R1275" s="381"/>
      <c r="S1275" s="381"/>
    </row>
    <row r="1276" spans="1:19" ht="35.15" customHeight="1" x14ac:dyDescent="0.25">
      <c r="A1276" s="389">
        <f>IF(B1276="","",ROW()-ROW($A$3)+'Diário 1º PA'!$P$1)</f>
        <v>1546</v>
      </c>
      <c r="B1276" s="151">
        <v>45392</v>
      </c>
      <c r="C1276" s="390">
        <v>45352</v>
      </c>
      <c r="D1276" s="98" t="s">
        <v>94</v>
      </c>
      <c r="E1276" s="391" t="s">
        <v>211</v>
      </c>
      <c r="F1276" s="174">
        <v>573.85</v>
      </c>
      <c r="G1276" s="363" t="s">
        <v>2391</v>
      </c>
      <c r="H1276" s="98" t="s">
        <v>127</v>
      </c>
      <c r="I1276" s="95" t="s">
        <v>1779</v>
      </c>
      <c r="J1276" s="131" t="s">
        <v>1780</v>
      </c>
      <c r="K1276" s="131" t="s">
        <v>1540</v>
      </c>
      <c r="L1276" s="132" t="s">
        <v>1081</v>
      </c>
      <c r="M1276" s="131">
        <v>826691</v>
      </c>
      <c r="N1276" s="134">
        <v>45392</v>
      </c>
      <c r="O1276" s="95" t="s">
        <v>452</v>
      </c>
      <c r="P1276" s="131" t="s">
        <v>1780</v>
      </c>
      <c r="Q1276" s="381"/>
      <c r="R1276" s="381"/>
      <c r="S1276" s="381"/>
    </row>
    <row r="1277" spans="1:19" ht="35.15" customHeight="1" x14ac:dyDescent="0.25">
      <c r="A1277" s="389">
        <f>IF(B1277="","",ROW()-ROW($A$3)+'Diário 1º PA'!$P$1)</f>
        <v>1547</v>
      </c>
      <c r="B1277" s="151">
        <v>45392</v>
      </c>
      <c r="C1277" s="390">
        <v>45352</v>
      </c>
      <c r="D1277" s="98" t="s">
        <v>94</v>
      </c>
      <c r="E1277" s="391" t="s">
        <v>211</v>
      </c>
      <c r="F1277" s="174">
        <v>499</v>
      </c>
      <c r="G1277" s="363" t="s">
        <v>2391</v>
      </c>
      <c r="H1277" s="98" t="s">
        <v>125</v>
      </c>
      <c r="I1277" s="95" t="s">
        <v>1779</v>
      </c>
      <c r="J1277" s="131" t="s">
        <v>1780</v>
      </c>
      <c r="K1277" s="131" t="s">
        <v>1540</v>
      </c>
      <c r="L1277" s="132" t="s">
        <v>1081</v>
      </c>
      <c r="M1277" s="131">
        <v>826692</v>
      </c>
      <c r="N1277" s="134">
        <v>45392</v>
      </c>
      <c r="O1277" s="95" t="s">
        <v>452</v>
      </c>
      <c r="P1277" s="131" t="s">
        <v>1780</v>
      </c>
      <c r="Q1277" s="381"/>
      <c r="R1277" s="381"/>
      <c r="S1277" s="381"/>
    </row>
    <row r="1278" spans="1:19" ht="35.15" customHeight="1" x14ac:dyDescent="0.25">
      <c r="A1278" s="389">
        <f>IF(B1278="","",ROW()-ROW($A$3)+'Diário 1º PA'!$P$1)</f>
        <v>1548</v>
      </c>
      <c r="B1278" s="151">
        <v>45392</v>
      </c>
      <c r="C1278" s="390">
        <v>45352</v>
      </c>
      <c r="D1278" s="98" t="s">
        <v>94</v>
      </c>
      <c r="E1278" s="391" t="s">
        <v>211</v>
      </c>
      <c r="F1278" s="174">
        <v>598.79999999999995</v>
      </c>
      <c r="G1278" s="363" t="s">
        <v>2391</v>
      </c>
      <c r="H1278" s="98" t="s">
        <v>129</v>
      </c>
      <c r="I1278" s="95" t="s">
        <v>1779</v>
      </c>
      <c r="J1278" s="131" t="s">
        <v>1780</v>
      </c>
      <c r="K1278" s="131" t="s">
        <v>1540</v>
      </c>
      <c r="L1278" s="132" t="s">
        <v>1081</v>
      </c>
      <c r="M1278" s="131">
        <v>826825</v>
      </c>
      <c r="N1278" s="134">
        <v>45392</v>
      </c>
      <c r="O1278" s="95" t="s">
        <v>452</v>
      </c>
      <c r="P1278" s="131" t="s">
        <v>1780</v>
      </c>
      <c r="Q1278" s="381"/>
      <c r="R1278" s="381"/>
      <c r="S1278" s="381"/>
    </row>
    <row r="1279" spans="1:19" ht="35.15" customHeight="1" x14ac:dyDescent="0.25">
      <c r="A1279" s="389">
        <f>IF(B1279="","",ROW()-ROW($A$3)+'Diário 1º PA'!$P$1)</f>
        <v>1549</v>
      </c>
      <c r="B1279" s="151">
        <v>45392</v>
      </c>
      <c r="C1279" s="390">
        <v>45352</v>
      </c>
      <c r="D1279" s="98" t="s">
        <v>94</v>
      </c>
      <c r="E1279" s="391" t="s">
        <v>211</v>
      </c>
      <c r="F1279" s="174">
        <v>723.55</v>
      </c>
      <c r="G1279" s="363" t="s">
        <v>2391</v>
      </c>
      <c r="H1279" s="98" t="s">
        <v>118</v>
      </c>
      <c r="I1279" s="95" t="s">
        <v>1779</v>
      </c>
      <c r="J1279" s="131" t="s">
        <v>1780</v>
      </c>
      <c r="K1279" s="131" t="s">
        <v>1540</v>
      </c>
      <c r="L1279" s="132" t="s">
        <v>1081</v>
      </c>
      <c r="M1279" s="131">
        <v>836376</v>
      </c>
      <c r="N1279" s="134">
        <v>45392</v>
      </c>
      <c r="O1279" s="95" t="s">
        <v>452</v>
      </c>
      <c r="P1279" s="131" t="s">
        <v>1780</v>
      </c>
      <c r="Q1279" s="381"/>
      <c r="R1279" s="381"/>
      <c r="S1279" s="381"/>
    </row>
    <row r="1280" spans="1:19" ht="35.15" customHeight="1" x14ac:dyDescent="0.25">
      <c r="A1280" s="389">
        <f>IF(B1280="","",ROW()-ROW($A$3)+'Diário 1º PA'!$P$1)</f>
        <v>1550</v>
      </c>
      <c r="B1280" s="151">
        <v>45392</v>
      </c>
      <c r="C1280" s="390">
        <v>45352</v>
      </c>
      <c r="D1280" s="98" t="s">
        <v>94</v>
      </c>
      <c r="E1280" s="391" t="s">
        <v>203</v>
      </c>
      <c r="F1280" s="174">
        <v>2056</v>
      </c>
      <c r="G1280" s="363" t="s">
        <v>2740</v>
      </c>
      <c r="H1280" s="98" t="s">
        <v>126</v>
      </c>
      <c r="I1280" s="95" t="s">
        <v>1789</v>
      </c>
      <c r="J1280" s="131" t="s">
        <v>1786</v>
      </c>
      <c r="K1280" s="131" t="s">
        <v>1540</v>
      </c>
      <c r="L1280" s="132" t="s">
        <v>1081</v>
      </c>
      <c r="M1280" s="131">
        <v>41681</v>
      </c>
      <c r="N1280" s="134">
        <v>45392</v>
      </c>
      <c r="O1280" s="95" t="s">
        <v>452</v>
      </c>
      <c r="P1280" s="131" t="s">
        <v>1786</v>
      </c>
      <c r="Q1280" s="381"/>
      <c r="R1280" s="381"/>
      <c r="S1280" s="381"/>
    </row>
    <row r="1281" spans="1:19" ht="35.15" customHeight="1" x14ac:dyDescent="0.25">
      <c r="A1281" s="389">
        <f>IF(B1281="","",ROW()-ROW($A$3)+'Diário 1º PA'!$P$1)</f>
        <v>1551</v>
      </c>
      <c r="B1281" s="151">
        <v>45392</v>
      </c>
      <c r="C1281" s="390">
        <v>45352</v>
      </c>
      <c r="D1281" s="98" t="s">
        <v>94</v>
      </c>
      <c r="E1281" s="391" t="s">
        <v>203</v>
      </c>
      <c r="F1281" s="174">
        <v>82</v>
      </c>
      <c r="G1281" s="363" t="s">
        <v>2741</v>
      </c>
      <c r="H1281" s="98" t="s">
        <v>126</v>
      </c>
      <c r="I1281" s="95" t="s">
        <v>1789</v>
      </c>
      <c r="J1281" s="131" t="s">
        <v>1786</v>
      </c>
      <c r="K1281" s="131" t="s">
        <v>1540</v>
      </c>
      <c r="L1281" s="132" t="s">
        <v>1081</v>
      </c>
      <c r="M1281" s="131">
        <v>42023</v>
      </c>
      <c r="N1281" s="134">
        <v>45392</v>
      </c>
      <c r="O1281" s="95" t="s">
        <v>452</v>
      </c>
      <c r="P1281" s="131" t="s">
        <v>1786</v>
      </c>
      <c r="Q1281" s="381"/>
      <c r="R1281" s="381"/>
      <c r="S1281" s="381"/>
    </row>
    <row r="1282" spans="1:19" ht="35.15" customHeight="1" x14ac:dyDescent="0.25">
      <c r="A1282" s="389">
        <f>IF(B1282="","",ROW()-ROW($A$3)+'Diário 1º PA'!$P$1)</f>
        <v>1552</v>
      </c>
      <c r="B1282" s="151">
        <v>45392</v>
      </c>
      <c r="C1282" s="390">
        <v>45352</v>
      </c>
      <c r="D1282" s="98" t="s">
        <v>94</v>
      </c>
      <c r="E1282" s="391" t="s">
        <v>203</v>
      </c>
      <c r="F1282" s="174">
        <v>1580</v>
      </c>
      <c r="G1282" s="363" t="s">
        <v>2740</v>
      </c>
      <c r="H1282" s="98" t="s">
        <v>127</v>
      </c>
      <c r="I1282" s="95" t="s">
        <v>1789</v>
      </c>
      <c r="J1282" s="131" t="s">
        <v>1786</v>
      </c>
      <c r="K1282" s="131" t="s">
        <v>1540</v>
      </c>
      <c r="L1282" s="132" t="s">
        <v>1081</v>
      </c>
      <c r="M1282" s="131">
        <v>41679</v>
      </c>
      <c r="N1282" s="134">
        <v>45392</v>
      </c>
      <c r="O1282" s="95" t="s">
        <v>452</v>
      </c>
      <c r="P1282" s="131" t="s">
        <v>1786</v>
      </c>
      <c r="Q1282" s="381"/>
      <c r="R1282" s="381"/>
      <c r="S1282" s="381"/>
    </row>
    <row r="1283" spans="1:19" ht="35.15" customHeight="1" x14ac:dyDescent="0.25">
      <c r="A1283" s="389">
        <f>IF(B1283="","",ROW()-ROW($A$3)+'Diário 1º PA'!$P$1)</f>
        <v>1553</v>
      </c>
      <c r="B1283" s="151">
        <v>45392</v>
      </c>
      <c r="C1283" s="390">
        <v>45352</v>
      </c>
      <c r="D1283" s="98" t="s">
        <v>94</v>
      </c>
      <c r="E1283" s="391" t="s">
        <v>203</v>
      </c>
      <c r="F1283" s="174">
        <v>41</v>
      </c>
      <c r="G1283" s="363" t="s">
        <v>2741</v>
      </c>
      <c r="H1283" s="98" t="s">
        <v>127</v>
      </c>
      <c r="I1283" s="95" t="s">
        <v>1789</v>
      </c>
      <c r="J1283" s="131" t="s">
        <v>1786</v>
      </c>
      <c r="K1283" s="131" t="s">
        <v>1540</v>
      </c>
      <c r="L1283" s="132" t="s">
        <v>1081</v>
      </c>
      <c r="M1283" s="131">
        <v>42021</v>
      </c>
      <c r="N1283" s="134">
        <v>45392</v>
      </c>
      <c r="O1283" s="95" t="s">
        <v>452</v>
      </c>
      <c r="P1283" s="131" t="s">
        <v>1786</v>
      </c>
      <c r="Q1283" s="381"/>
      <c r="R1283" s="381"/>
      <c r="S1283" s="381"/>
    </row>
    <row r="1284" spans="1:19" ht="35.15" customHeight="1" x14ac:dyDescent="0.25">
      <c r="A1284" s="389">
        <f>IF(B1284="","",ROW()-ROW($A$3)+'Diário 1º PA'!$P$1)</f>
        <v>1554</v>
      </c>
      <c r="B1284" s="151">
        <v>45392</v>
      </c>
      <c r="C1284" s="390">
        <v>45352</v>
      </c>
      <c r="D1284" s="98" t="s">
        <v>94</v>
      </c>
      <c r="E1284" s="391" t="s">
        <v>203</v>
      </c>
      <c r="F1284" s="174">
        <v>1046</v>
      </c>
      <c r="G1284" s="363" t="s">
        <v>2740</v>
      </c>
      <c r="H1284" s="98" t="s">
        <v>125</v>
      </c>
      <c r="I1284" s="95" t="s">
        <v>1789</v>
      </c>
      <c r="J1284" s="131" t="s">
        <v>1786</v>
      </c>
      <c r="K1284" s="131" t="s">
        <v>1540</v>
      </c>
      <c r="L1284" s="132" t="s">
        <v>1081</v>
      </c>
      <c r="M1284" s="131">
        <v>41680</v>
      </c>
      <c r="N1284" s="134">
        <v>45392</v>
      </c>
      <c r="O1284" s="95" t="s">
        <v>452</v>
      </c>
      <c r="P1284" s="131" t="s">
        <v>1786</v>
      </c>
      <c r="Q1284" s="381"/>
      <c r="R1284" s="381"/>
      <c r="S1284" s="381"/>
    </row>
    <row r="1285" spans="1:19" ht="35.15" customHeight="1" x14ac:dyDescent="0.25">
      <c r="A1285" s="389">
        <f>IF(B1285="","",ROW()-ROW($A$3)+'Diário 1º PA'!$P$1)</f>
        <v>1555</v>
      </c>
      <c r="B1285" s="151">
        <v>45392</v>
      </c>
      <c r="C1285" s="390">
        <v>45352</v>
      </c>
      <c r="D1285" s="98" t="s">
        <v>94</v>
      </c>
      <c r="E1285" s="391" t="s">
        <v>203</v>
      </c>
      <c r="F1285" s="174">
        <v>168</v>
      </c>
      <c r="G1285" s="363" t="s">
        <v>2741</v>
      </c>
      <c r="H1285" s="98" t="s">
        <v>125</v>
      </c>
      <c r="I1285" s="95" t="s">
        <v>1789</v>
      </c>
      <c r="J1285" s="131" t="s">
        <v>1786</v>
      </c>
      <c r="K1285" s="131" t="s">
        <v>1540</v>
      </c>
      <c r="L1285" s="132" t="s">
        <v>1081</v>
      </c>
      <c r="M1285" s="131">
        <v>42022</v>
      </c>
      <c r="N1285" s="134">
        <v>45392</v>
      </c>
      <c r="O1285" s="95" t="s">
        <v>452</v>
      </c>
      <c r="P1285" s="131" t="s">
        <v>1786</v>
      </c>
      <c r="Q1285" s="381"/>
      <c r="R1285" s="381"/>
      <c r="S1285" s="381"/>
    </row>
    <row r="1286" spans="1:19" ht="35.15" customHeight="1" x14ac:dyDescent="0.25">
      <c r="A1286" s="389">
        <f>IF(B1286="","",ROW()-ROW($A$3)+'Diário 1º PA'!$P$1)</f>
        <v>1556</v>
      </c>
      <c r="B1286" s="151">
        <v>45392</v>
      </c>
      <c r="C1286" s="390">
        <v>45352</v>
      </c>
      <c r="D1286" s="98" t="s">
        <v>94</v>
      </c>
      <c r="E1286" s="391" t="s">
        <v>203</v>
      </c>
      <c r="F1286" s="174">
        <v>1950</v>
      </c>
      <c r="G1286" s="363" t="s">
        <v>2740</v>
      </c>
      <c r="H1286" s="98" t="s">
        <v>129</v>
      </c>
      <c r="I1286" s="95" t="s">
        <v>1789</v>
      </c>
      <c r="J1286" s="131" t="s">
        <v>1786</v>
      </c>
      <c r="K1286" s="131" t="s">
        <v>1540</v>
      </c>
      <c r="L1286" s="132" t="s">
        <v>1081</v>
      </c>
      <c r="M1286" s="131">
        <v>39158</v>
      </c>
      <c r="N1286" s="134">
        <v>45392</v>
      </c>
      <c r="O1286" s="95" t="s">
        <v>452</v>
      </c>
      <c r="P1286" s="131" t="s">
        <v>1786</v>
      </c>
      <c r="Q1286" s="381"/>
      <c r="R1286" s="381"/>
      <c r="S1286" s="381"/>
    </row>
    <row r="1287" spans="1:19" ht="35.15" customHeight="1" x14ac:dyDescent="0.25">
      <c r="A1287" s="389">
        <f>IF(B1287="","",ROW()-ROW($A$3)+'Diário 1º PA'!$P$1)</f>
        <v>1557</v>
      </c>
      <c r="B1287" s="151">
        <v>45392</v>
      </c>
      <c r="C1287" s="390">
        <v>45352</v>
      </c>
      <c r="D1287" s="98" t="s">
        <v>94</v>
      </c>
      <c r="E1287" s="391" t="s">
        <v>203</v>
      </c>
      <c r="F1287" s="174">
        <v>209</v>
      </c>
      <c r="G1287" s="363" t="s">
        <v>2740</v>
      </c>
      <c r="H1287" s="98" t="s">
        <v>129</v>
      </c>
      <c r="I1287" s="95" t="s">
        <v>1789</v>
      </c>
      <c r="J1287" s="131" t="s">
        <v>1786</v>
      </c>
      <c r="K1287" s="131" t="s">
        <v>1540</v>
      </c>
      <c r="L1287" s="132" t="s">
        <v>1081</v>
      </c>
      <c r="M1287" s="131">
        <v>42024</v>
      </c>
      <c r="N1287" s="134">
        <v>45392</v>
      </c>
      <c r="O1287" s="95" t="s">
        <v>452</v>
      </c>
      <c r="P1287" s="131" t="s">
        <v>1786</v>
      </c>
      <c r="Q1287" s="381"/>
      <c r="R1287" s="381"/>
      <c r="S1287" s="381"/>
    </row>
    <row r="1288" spans="1:19" ht="35.15" customHeight="1" x14ac:dyDescent="0.25">
      <c r="A1288" s="389">
        <f>IF(B1288="","",ROW()-ROW($A$3)+'Diário 1º PA'!$P$1)</f>
        <v>1558</v>
      </c>
      <c r="B1288" s="151">
        <v>45392</v>
      </c>
      <c r="C1288" s="390">
        <v>45352</v>
      </c>
      <c r="D1288" s="98" t="s">
        <v>94</v>
      </c>
      <c r="E1288" s="391" t="s">
        <v>215</v>
      </c>
      <c r="F1288" s="174">
        <v>494</v>
      </c>
      <c r="G1288" s="363" t="s">
        <v>2742</v>
      </c>
      <c r="H1288" s="98" t="s">
        <v>126</v>
      </c>
      <c r="I1288" s="95" t="s">
        <v>1789</v>
      </c>
      <c r="J1288" s="131" t="s">
        <v>1786</v>
      </c>
      <c r="K1288" s="131" t="s">
        <v>1540</v>
      </c>
      <c r="L1288" s="132" t="s">
        <v>1081</v>
      </c>
      <c r="M1288" s="131">
        <v>44781</v>
      </c>
      <c r="N1288" s="134">
        <v>45392</v>
      </c>
      <c r="O1288" s="95" t="s">
        <v>452</v>
      </c>
      <c r="P1288" s="131" t="s">
        <v>1786</v>
      </c>
      <c r="Q1288" s="381"/>
      <c r="R1288" s="381"/>
      <c r="S1288" s="381"/>
    </row>
    <row r="1289" spans="1:19" ht="35.15" customHeight="1" x14ac:dyDescent="0.25">
      <c r="A1289" s="389">
        <f>IF(B1289="","",ROW()-ROW($A$3)+'Diário 1º PA'!$P$1)</f>
        <v>1559</v>
      </c>
      <c r="B1289" s="151">
        <v>45392</v>
      </c>
      <c r="C1289" s="390">
        <v>45352</v>
      </c>
      <c r="D1289" s="98" t="s">
        <v>94</v>
      </c>
      <c r="E1289" s="391" t="s">
        <v>215</v>
      </c>
      <c r="F1289" s="174">
        <v>475</v>
      </c>
      <c r="G1289" s="363" t="s">
        <v>2742</v>
      </c>
      <c r="H1289" s="98" t="s">
        <v>127</v>
      </c>
      <c r="I1289" s="95" t="s">
        <v>1789</v>
      </c>
      <c r="J1289" s="131" t="s">
        <v>1786</v>
      </c>
      <c r="K1289" s="131" t="s">
        <v>1540</v>
      </c>
      <c r="L1289" s="132" t="s">
        <v>1081</v>
      </c>
      <c r="M1289" s="131">
        <v>44779</v>
      </c>
      <c r="N1289" s="134">
        <v>45392</v>
      </c>
      <c r="O1289" s="95" t="s">
        <v>452</v>
      </c>
      <c r="P1289" s="131" t="s">
        <v>1786</v>
      </c>
      <c r="Q1289" s="381"/>
      <c r="R1289" s="381"/>
      <c r="S1289" s="381"/>
    </row>
    <row r="1290" spans="1:19" ht="35.15" customHeight="1" x14ac:dyDescent="0.25">
      <c r="A1290" s="389">
        <f>IF(B1290="","",ROW()-ROW($A$3)+'Diário 1º PA'!$P$1)</f>
        <v>1560</v>
      </c>
      <c r="B1290" s="151">
        <v>45392</v>
      </c>
      <c r="C1290" s="390">
        <v>45352</v>
      </c>
      <c r="D1290" s="98" t="s">
        <v>94</v>
      </c>
      <c r="E1290" s="391" t="s">
        <v>215</v>
      </c>
      <c r="F1290" s="174">
        <v>570</v>
      </c>
      <c r="G1290" s="363" t="s">
        <v>2742</v>
      </c>
      <c r="H1290" s="98" t="s">
        <v>129</v>
      </c>
      <c r="I1290" s="95" t="s">
        <v>1789</v>
      </c>
      <c r="J1290" s="131" t="s">
        <v>1786</v>
      </c>
      <c r="K1290" s="131" t="s">
        <v>1540</v>
      </c>
      <c r="L1290" s="132" t="s">
        <v>1081</v>
      </c>
      <c r="M1290" s="131">
        <v>44782</v>
      </c>
      <c r="N1290" s="134">
        <v>45392</v>
      </c>
      <c r="O1290" s="95" t="s">
        <v>452</v>
      </c>
      <c r="P1290" s="131" t="s">
        <v>1786</v>
      </c>
      <c r="Q1290" s="381"/>
      <c r="R1290" s="381"/>
      <c r="S1290" s="381"/>
    </row>
    <row r="1291" spans="1:19" ht="35.15" customHeight="1" x14ac:dyDescent="0.25">
      <c r="A1291" s="389">
        <f>IF(B1291="","",ROW()-ROW($A$3)+'Diário 1º PA'!$P$1)</f>
        <v>1561</v>
      </c>
      <c r="B1291" s="151">
        <v>45392</v>
      </c>
      <c r="C1291" s="390">
        <v>45352</v>
      </c>
      <c r="D1291" s="98" t="s">
        <v>94</v>
      </c>
      <c r="E1291" s="391" t="s">
        <v>205</v>
      </c>
      <c r="F1291" s="174">
        <v>263.12</v>
      </c>
      <c r="G1291" s="363" t="s">
        <v>2740</v>
      </c>
      <c r="H1291" s="98" t="s">
        <v>126</v>
      </c>
      <c r="I1291" s="95" t="s">
        <v>1779</v>
      </c>
      <c r="J1291" s="131" t="s">
        <v>1780</v>
      </c>
      <c r="K1291" s="131" t="s">
        <v>1540</v>
      </c>
      <c r="L1291" s="132" t="s">
        <v>1081</v>
      </c>
      <c r="M1291" s="131">
        <v>838260</v>
      </c>
      <c r="N1291" s="134">
        <v>45392</v>
      </c>
      <c r="O1291" s="95" t="s">
        <v>452</v>
      </c>
      <c r="P1291" s="131" t="s">
        <v>1780</v>
      </c>
      <c r="Q1291" s="381"/>
      <c r="R1291" s="381"/>
      <c r="S1291" s="381"/>
    </row>
    <row r="1292" spans="1:19" ht="35.15" customHeight="1" x14ac:dyDescent="0.25">
      <c r="A1292" s="389">
        <f>IF(B1292="","",ROW()-ROW($A$3)+'Diário 1º PA'!$P$1)</f>
        <v>1562</v>
      </c>
      <c r="B1292" s="151">
        <v>45392</v>
      </c>
      <c r="C1292" s="390">
        <v>45352</v>
      </c>
      <c r="D1292" s="98" t="s">
        <v>94</v>
      </c>
      <c r="E1292" s="391" t="s">
        <v>205</v>
      </c>
      <c r="F1292" s="174">
        <v>232.76</v>
      </c>
      <c r="G1292" s="363" t="s">
        <v>2740</v>
      </c>
      <c r="H1292" s="98" t="s">
        <v>127</v>
      </c>
      <c r="I1292" s="95" t="s">
        <v>1779</v>
      </c>
      <c r="J1292" s="131" t="s">
        <v>1780</v>
      </c>
      <c r="K1292" s="131" t="s">
        <v>1540</v>
      </c>
      <c r="L1292" s="132" t="s">
        <v>1081</v>
      </c>
      <c r="M1292" s="131">
        <v>838261</v>
      </c>
      <c r="N1292" s="134">
        <v>45392</v>
      </c>
      <c r="O1292" s="95" t="s">
        <v>452</v>
      </c>
      <c r="P1292" s="131" t="s">
        <v>1780</v>
      </c>
      <c r="Q1292" s="381"/>
      <c r="R1292" s="381"/>
      <c r="S1292" s="381"/>
    </row>
    <row r="1293" spans="1:19" ht="35.15" customHeight="1" x14ac:dyDescent="0.25">
      <c r="A1293" s="389">
        <f>IF(B1293="","",ROW()-ROW($A$3)+'Diário 1º PA'!$P$1)</f>
        <v>1563</v>
      </c>
      <c r="B1293" s="151">
        <v>45392</v>
      </c>
      <c r="C1293" s="390">
        <v>45352</v>
      </c>
      <c r="D1293" s="98" t="s">
        <v>94</v>
      </c>
      <c r="E1293" s="391" t="s">
        <v>205</v>
      </c>
      <c r="F1293" s="174">
        <v>202.4</v>
      </c>
      <c r="G1293" s="363" t="s">
        <v>2740</v>
      </c>
      <c r="H1293" s="98" t="s">
        <v>125</v>
      </c>
      <c r="I1293" s="95" t="s">
        <v>1779</v>
      </c>
      <c r="J1293" s="131" t="s">
        <v>1780</v>
      </c>
      <c r="K1293" s="131" t="s">
        <v>1540</v>
      </c>
      <c r="L1293" s="132" t="s">
        <v>1081</v>
      </c>
      <c r="M1293" s="131">
        <v>838262</v>
      </c>
      <c r="N1293" s="134">
        <v>45392</v>
      </c>
      <c r="O1293" s="95" t="s">
        <v>452</v>
      </c>
      <c r="P1293" s="131" t="s">
        <v>1780</v>
      </c>
      <c r="Q1293" s="381"/>
      <c r="R1293" s="381"/>
      <c r="S1293" s="381"/>
    </row>
    <row r="1294" spans="1:19" ht="35.15" customHeight="1" x14ac:dyDescent="0.25">
      <c r="A1294" s="389">
        <f>IF(B1294="","",ROW()-ROW($A$3)+'Diário 1º PA'!$P$1)</f>
        <v>1564</v>
      </c>
      <c r="B1294" s="151">
        <v>45392</v>
      </c>
      <c r="C1294" s="390">
        <v>45352</v>
      </c>
      <c r="D1294" s="98" t="s">
        <v>94</v>
      </c>
      <c r="E1294" s="391" t="s">
        <v>205</v>
      </c>
      <c r="F1294" s="174">
        <v>242.88</v>
      </c>
      <c r="G1294" s="363" t="s">
        <v>2740</v>
      </c>
      <c r="H1294" s="98" t="s">
        <v>129</v>
      </c>
      <c r="I1294" s="95" t="s">
        <v>1779</v>
      </c>
      <c r="J1294" s="131" t="s">
        <v>1780</v>
      </c>
      <c r="K1294" s="131" t="s">
        <v>1540</v>
      </c>
      <c r="L1294" s="132" t="s">
        <v>1081</v>
      </c>
      <c r="M1294" s="131">
        <v>838409</v>
      </c>
      <c r="N1294" s="134">
        <v>45392</v>
      </c>
      <c r="O1294" s="95" t="s">
        <v>452</v>
      </c>
      <c r="P1294" s="131" t="s">
        <v>1780</v>
      </c>
      <c r="Q1294" s="381"/>
      <c r="R1294" s="381"/>
      <c r="S1294" s="381"/>
    </row>
    <row r="1295" spans="1:19" ht="35.15" customHeight="1" x14ac:dyDescent="0.25">
      <c r="A1295" s="389">
        <f>IF(B1295="","",ROW()-ROW($A$3)+'Diário 1º PA'!$P$1)</f>
        <v>1565</v>
      </c>
      <c r="B1295" s="151">
        <v>45392</v>
      </c>
      <c r="C1295" s="390">
        <v>45352</v>
      </c>
      <c r="D1295" s="98" t="s">
        <v>94</v>
      </c>
      <c r="E1295" s="391" t="s">
        <v>205</v>
      </c>
      <c r="F1295" s="174">
        <v>293.48</v>
      </c>
      <c r="G1295" s="363" t="s">
        <v>2740</v>
      </c>
      <c r="H1295" s="98" t="s">
        <v>118</v>
      </c>
      <c r="I1295" s="95" t="s">
        <v>1779</v>
      </c>
      <c r="J1295" s="131" t="s">
        <v>1780</v>
      </c>
      <c r="K1295" s="131" t="s">
        <v>1540</v>
      </c>
      <c r="L1295" s="132" t="s">
        <v>1081</v>
      </c>
      <c r="M1295" s="131">
        <v>841857</v>
      </c>
      <c r="N1295" s="134">
        <v>45392</v>
      </c>
      <c r="O1295" s="95" t="s">
        <v>452</v>
      </c>
      <c r="P1295" s="131" t="s">
        <v>1780</v>
      </c>
      <c r="Q1295" s="381"/>
      <c r="R1295" s="381"/>
      <c r="S1295" s="381"/>
    </row>
    <row r="1296" spans="1:19" ht="35.15" customHeight="1" x14ac:dyDescent="0.25">
      <c r="A1296" s="389">
        <f>IF(B1296="","",ROW()-ROW($A$3)+'Diário 1º PA'!$P$1)</f>
        <v>1566</v>
      </c>
      <c r="B1296" s="151">
        <v>45392</v>
      </c>
      <c r="C1296" s="390">
        <v>45352</v>
      </c>
      <c r="D1296" s="98" t="s">
        <v>94</v>
      </c>
      <c r="E1296" s="391" t="s">
        <v>207</v>
      </c>
      <c r="F1296" s="174">
        <v>667.45</v>
      </c>
      <c r="G1296" s="363" t="s">
        <v>2740</v>
      </c>
      <c r="H1296" s="98" t="s">
        <v>126</v>
      </c>
      <c r="I1296" s="95" t="s">
        <v>1795</v>
      </c>
      <c r="J1296" s="131" t="s">
        <v>1796</v>
      </c>
      <c r="K1296" s="131" t="s">
        <v>1540</v>
      </c>
      <c r="L1296" s="132" t="s">
        <v>1081</v>
      </c>
      <c r="M1296" s="131">
        <v>410080</v>
      </c>
      <c r="N1296" s="134">
        <v>45392</v>
      </c>
      <c r="O1296" s="95" t="s">
        <v>452</v>
      </c>
      <c r="P1296" s="131" t="s">
        <v>1796</v>
      </c>
      <c r="Q1296" s="381"/>
      <c r="R1296" s="381"/>
      <c r="S1296" s="381"/>
    </row>
    <row r="1297" spans="1:19" ht="35.15" customHeight="1" x14ac:dyDescent="0.25">
      <c r="A1297" s="389">
        <f>IF(B1297="","",ROW()-ROW($A$3)+'Diário 1º PA'!$P$1)</f>
        <v>1567</v>
      </c>
      <c r="B1297" s="151">
        <v>45392</v>
      </c>
      <c r="C1297" s="390">
        <v>45352</v>
      </c>
      <c r="D1297" s="98" t="s">
        <v>94</v>
      </c>
      <c r="E1297" s="391" t="s">
        <v>207</v>
      </c>
      <c r="F1297" s="174">
        <v>564.76</v>
      </c>
      <c r="G1297" s="363" t="s">
        <v>2740</v>
      </c>
      <c r="H1297" s="98" t="s">
        <v>127</v>
      </c>
      <c r="I1297" s="95" t="s">
        <v>1795</v>
      </c>
      <c r="J1297" s="131" t="s">
        <v>1796</v>
      </c>
      <c r="K1297" s="131" t="s">
        <v>1540</v>
      </c>
      <c r="L1297" s="132" t="s">
        <v>1081</v>
      </c>
      <c r="M1297" s="131">
        <v>410081</v>
      </c>
      <c r="N1297" s="134">
        <v>45392</v>
      </c>
      <c r="O1297" s="95" t="s">
        <v>452</v>
      </c>
      <c r="P1297" s="131" t="s">
        <v>1796</v>
      </c>
      <c r="Q1297" s="381"/>
      <c r="R1297" s="381"/>
      <c r="S1297" s="381"/>
    </row>
    <row r="1298" spans="1:19" ht="35.15" customHeight="1" x14ac:dyDescent="0.25">
      <c r="A1298" s="389">
        <f>IF(B1298="","",ROW()-ROW($A$3)+'Diário 1º PA'!$P$1)</f>
        <v>1568</v>
      </c>
      <c r="B1298" s="151">
        <v>45392</v>
      </c>
      <c r="C1298" s="390">
        <v>45352</v>
      </c>
      <c r="D1298" s="98" t="s">
        <v>94</v>
      </c>
      <c r="E1298" s="391" t="s">
        <v>207</v>
      </c>
      <c r="F1298" s="174">
        <v>402.5</v>
      </c>
      <c r="G1298" s="363" t="s">
        <v>2740</v>
      </c>
      <c r="H1298" s="98" t="s">
        <v>125</v>
      </c>
      <c r="I1298" s="95" t="s">
        <v>1795</v>
      </c>
      <c r="J1298" s="131" t="s">
        <v>1796</v>
      </c>
      <c r="K1298" s="131" t="s">
        <v>1540</v>
      </c>
      <c r="L1298" s="132" t="s">
        <v>1081</v>
      </c>
      <c r="M1298" s="131">
        <v>410082</v>
      </c>
      <c r="N1298" s="134">
        <v>45392</v>
      </c>
      <c r="O1298" s="95" t="s">
        <v>452</v>
      </c>
      <c r="P1298" s="131" t="s">
        <v>1796</v>
      </c>
      <c r="Q1298" s="381"/>
      <c r="R1298" s="381"/>
      <c r="S1298" s="381"/>
    </row>
    <row r="1299" spans="1:19" ht="35.15" customHeight="1" x14ac:dyDescent="0.25">
      <c r="A1299" s="389">
        <f>IF(B1299="","",ROW()-ROW($A$3)+'Diário 1º PA'!$P$1)</f>
        <v>1569</v>
      </c>
      <c r="B1299" s="151">
        <v>45392</v>
      </c>
      <c r="C1299" s="390">
        <v>45352</v>
      </c>
      <c r="D1299" s="98" t="s">
        <v>94</v>
      </c>
      <c r="E1299" s="391" t="s">
        <v>207</v>
      </c>
      <c r="F1299" s="174">
        <v>530.54</v>
      </c>
      <c r="G1299" s="363" t="s">
        <v>2740</v>
      </c>
      <c r="H1299" s="98" t="s">
        <v>129</v>
      </c>
      <c r="I1299" s="95" t="s">
        <v>1795</v>
      </c>
      <c r="J1299" s="131" t="s">
        <v>1796</v>
      </c>
      <c r="K1299" s="131" t="s">
        <v>1540</v>
      </c>
      <c r="L1299" s="132" t="s">
        <v>1081</v>
      </c>
      <c r="M1299" s="131">
        <v>410197</v>
      </c>
      <c r="N1299" s="134">
        <v>45392</v>
      </c>
      <c r="O1299" s="95" t="s">
        <v>452</v>
      </c>
      <c r="P1299" s="131" t="s">
        <v>1796</v>
      </c>
      <c r="Q1299" s="381"/>
      <c r="R1299" s="381"/>
      <c r="S1299" s="381"/>
    </row>
    <row r="1300" spans="1:19" ht="35.15" customHeight="1" x14ac:dyDescent="0.25">
      <c r="A1300" s="389">
        <f>IF(B1300="","",ROW()-ROW($A$3)+'Diário 1º PA'!$P$1)</f>
        <v>1570</v>
      </c>
      <c r="B1300" s="151">
        <v>45392</v>
      </c>
      <c r="C1300" s="390">
        <v>45352</v>
      </c>
      <c r="D1300" s="98" t="s">
        <v>94</v>
      </c>
      <c r="E1300" s="391" t="s">
        <v>207</v>
      </c>
      <c r="F1300" s="174">
        <v>547.64</v>
      </c>
      <c r="G1300" s="363" t="s">
        <v>2740</v>
      </c>
      <c r="H1300" s="98" t="s">
        <v>118</v>
      </c>
      <c r="I1300" s="95" t="s">
        <v>1795</v>
      </c>
      <c r="J1300" s="131" t="s">
        <v>1796</v>
      </c>
      <c r="K1300" s="131" t="s">
        <v>1540</v>
      </c>
      <c r="L1300" s="132" t="s">
        <v>1081</v>
      </c>
      <c r="M1300" s="131">
        <v>413605</v>
      </c>
      <c r="N1300" s="134">
        <v>45392</v>
      </c>
      <c r="O1300" s="95" t="s">
        <v>452</v>
      </c>
      <c r="P1300" s="131" t="s">
        <v>1796</v>
      </c>
      <c r="Q1300" s="381"/>
      <c r="R1300" s="381"/>
      <c r="S1300" s="381"/>
    </row>
    <row r="1301" spans="1:19" ht="35.15" customHeight="1" x14ac:dyDescent="0.25">
      <c r="A1301" s="389">
        <f>IF(B1301="","",ROW()-ROW($A$3)+'Diário 1º PA'!$P$1)</f>
        <v>1571</v>
      </c>
      <c r="B1301" s="151">
        <v>45392</v>
      </c>
      <c r="C1301" s="390">
        <v>45352</v>
      </c>
      <c r="D1301" s="98" t="s">
        <v>94</v>
      </c>
      <c r="E1301" s="391" t="s">
        <v>211</v>
      </c>
      <c r="F1301" s="174">
        <v>698.6</v>
      </c>
      <c r="G1301" s="363" t="s">
        <v>2391</v>
      </c>
      <c r="H1301" s="98" t="s">
        <v>122</v>
      </c>
      <c r="I1301" s="95" t="s">
        <v>1779</v>
      </c>
      <c r="J1301" s="131" t="s">
        <v>1780</v>
      </c>
      <c r="K1301" s="131" t="s">
        <v>1540</v>
      </c>
      <c r="L1301" s="132" t="s">
        <v>1081</v>
      </c>
      <c r="M1301" s="131">
        <v>826822</v>
      </c>
      <c r="N1301" s="134">
        <v>45392</v>
      </c>
      <c r="O1301" s="95" t="s">
        <v>452</v>
      </c>
      <c r="P1301" s="131" t="s">
        <v>1780</v>
      </c>
      <c r="Q1301" s="381"/>
      <c r="R1301" s="381"/>
      <c r="S1301" s="381"/>
    </row>
    <row r="1302" spans="1:19" ht="35.15" customHeight="1" x14ac:dyDescent="0.25">
      <c r="A1302" s="389">
        <f>IF(B1302="","",ROW()-ROW($A$3)+'Diário 1º PA'!$P$1)</f>
        <v>1572</v>
      </c>
      <c r="B1302" s="151">
        <v>45392</v>
      </c>
      <c r="C1302" s="390">
        <v>45352</v>
      </c>
      <c r="D1302" s="98" t="s">
        <v>94</v>
      </c>
      <c r="E1302" s="391" t="s">
        <v>211</v>
      </c>
      <c r="F1302" s="174">
        <v>698.6</v>
      </c>
      <c r="G1302" s="363" t="s">
        <v>2391</v>
      </c>
      <c r="H1302" s="98" t="s">
        <v>123</v>
      </c>
      <c r="I1302" s="95" t="s">
        <v>1779</v>
      </c>
      <c r="J1302" s="131" t="s">
        <v>1780</v>
      </c>
      <c r="K1302" s="131" t="s">
        <v>1540</v>
      </c>
      <c r="L1302" s="132" t="s">
        <v>1081</v>
      </c>
      <c r="M1302" s="131">
        <v>828478</v>
      </c>
      <c r="N1302" s="134">
        <v>45392</v>
      </c>
      <c r="O1302" s="95" t="s">
        <v>452</v>
      </c>
      <c r="P1302" s="131" t="s">
        <v>1780</v>
      </c>
      <c r="Q1302" s="381"/>
      <c r="R1302" s="381"/>
      <c r="S1302" s="381"/>
    </row>
    <row r="1303" spans="1:19" ht="35.15" customHeight="1" x14ac:dyDescent="0.25">
      <c r="A1303" s="389">
        <f>IF(B1303="","",ROW()-ROW($A$3)+'Diário 1º PA'!$P$1)</f>
        <v>1573</v>
      </c>
      <c r="B1303" s="151">
        <v>45392</v>
      </c>
      <c r="C1303" s="390">
        <v>45352</v>
      </c>
      <c r="D1303" s="98" t="s">
        <v>94</v>
      </c>
      <c r="E1303" s="391" t="s">
        <v>211</v>
      </c>
      <c r="F1303" s="174">
        <v>573.85</v>
      </c>
      <c r="G1303" s="363" t="s">
        <v>2391</v>
      </c>
      <c r="H1303" s="98" t="s">
        <v>124</v>
      </c>
      <c r="I1303" s="95" t="s">
        <v>1779</v>
      </c>
      <c r="J1303" s="131" t="s">
        <v>1780</v>
      </c>
      <c r="K1303" s="131" t="s">
        <v>1540</v>
      </c>
      <c r="L1303" s="132" t="s">
        <v>1081</v>
      </c>
      <c r="M1303" s="131">
        <v>828583</v>
      </c>
      <c r="N1303" s="134">
        <v>45392</v>
      </c>
      <c r="O1303" s="95" t="s">
        <v>452</v>
      </c>
      <c r="P1303" s="131" t="s">
        <v>1780</v>
      </c>
      <c r="Q1303" s="381"/>
      <c r="R1303" s="381"/>
      <c r="S1303" s="381"/>
    </row>
    <row r="1304" spans="1:19" ht="35.15" customHeight="1" x14ac:dyDescent="0.25">
      <c r="A1304" s="389">
        <f>IF(B1304="","",ROW()-ROW($A$3)+'Diário 1º PA'!$P$1)</f>
        <v>1574</v>
      </c>
      <c r="B1304" s="151">
        <v>45392</v>
      </c>
      <c r="C1304" s="390">
        <v>45352</v>
      </c>
      <c r="D1304" s="98" t="s">
        <v>94</v>
      </c>
      <c r="E1304" s="391" t="s">
        <v>203</v>
      </c>
      <c r="F1304" s="174">
        <v>1570.8</v>
      </c>
      <c r="G1304" s="363" t="s">
        <v>2740</v>
      </c>
      <c r="H1304" s="98" t="s">
        <v>122</v>
      </c>
      <c r="I1304" s="95" t="s">
        <v>1785</v>
      </c>
      <c r="J1304" s="131" t="s">
        <v>1786</v>
      </c>
      <c r="K1304" s="131" t="s">
        <v>1540</v>
      </c>
      <c r="L1304" s="132" t="s">
        <v>1081</v>
      </c>
      <c r="M1304" s="131">
        <v>38734</v>
      </c>
      <c r="N1304" s="134">
        <v>45392</v>
      </c>
      <c r="O1304" s="95" t="s">
        <v>452</v>
      </c>
      <c r="P1304" s="131" t="s">
        <v>1786</v>
      </c>
      <c r="Q1304" s="381"/>
      <c r="R1304" s="381"/>
      <c r="S1304" s="381"/>
    </row>
    <row r="1305" spans="1:19" ht="35.15" customHeight="1" x14ac:dyDescent="0.25">
      <c r="A1305" s="389">
        <f>IF(B1305="","",ROW()-ROW($A$3)+'Diário 1º PA'!$P$1)</f>
        <v>1575</v>
      </c>
      <c r="B1305" s="151">
        <v>45392</v>
      </c>
      <c r="C1305" s="390">
        <v>45352</v>
      </c>
      <c r="D1305" s="98" t="s">
        <v>94</v>
      </c>
      <c r="E1305" s="391" t="s">
        <v>203</v>
      </c>
      <c r="F1305" s="174">
        <v>54.7</v>
      </c>
      <c r="G1305" s="363" t="s">
        <v>2740</v>
      </c>
      <c r="H1305" s="98" t="s">
        <v>122</v>
      </c>
      <c r="I1305" s="95" t="s">
        <v>1785</v>
      </c>
      <c r="J1305" s="131" t="s">
        <v>1786</v>
      </c>
      <c r="K1305" s="131" t="s">
        <v>1540</v>
      </c>
      <c r="L1305" s="132" t="s">
        <v>1081</v>
      </c>
      <c r="M1305" s="131">
        <v>38755</v>
      </c>
      <c r="N1305" s="134">
        <v>45392</v>
      </c>
      <c r="O1305" s="95" t="s">
        <v>452</v>
      </c>
      <c r="P1305" s="131" t="s">
        <v>1786</v>
      </c>
      <c r="Q1305" s="381"/>
      <c r="R1305" s="381"/>
      <c r="S1305" s="381"/>
    </row>
    <row r="1306" spans="1:19" ht="35.15" customHeight="1" x14ac:dyDescent="0.25">
      <c r="A1306" s="389">
        <f>IF(B1306="","",ROW()-ROW($A$3)+'Diário 1º PA'!$P$1)</f>
        <v>1576</v>
      </c>
      <c r="B1306" s="151">
        <v>45392</v>
      </c>
      <c r="C1306" s="390">
        <v>45352</v>
      </c>
      <c r="D1306" s="98" t="s">
        <v>94</v>
      </c>
      <c r="E1306" s="391" t="s">
        <v>203</v>
      </c>
      <c r="F1306" s="174">
        <v>1051</v>
      </c>
      <c r="G1306" s="363" t="s">
        <v>2740</v>
      </c>
      <c r="H1306" s="98" t="s">
        <v>123</v>
      </c>
      <c r="I1306" s="95" t="s">
        <v>1789</v>
      </c>
      <c r="J1306" s="131" t="s">
        <v>1786</v>
      </c>
      <c r="K1306" s="131" t="s">
        <v>1540</v>
      </c>
      <c r="L1306" s="132" t="s">
        <v>1081</v>
      </c>
      <c r="M1306" s="131">
        <v>40560</v>
      </c>
      <c r="N1306" s="134">
        <v>45392</v>
      </c>
      <c r="O1306" s="95" t="s">
        <v>452</v>
      </c>
      <c r="P1306" s="131" t="s">
        <v>1786</v>
      </c>
      <c r="Q1306" s="381"/>
      <c r="R1306" s="381"/>
      <c r="S1306" s="381"/>
    </row>
    <row r="1307" spans="1:19" ht="35.15" customHeight="1" x14ac:dyDescent="0.25">
      <c r="A1307" s="389">
        <f>IF(B1307="","",ROW()-ROW($A$3)+'Diário 1º PA'!$P$1)</f>
        <v>1577</v>
      </c>
      <c r="B1307" s="151">
        <v>45392</v>
      </c>
      <c r="C1307" s="390">
        <v>45352</v>
      </c>
      <c r="D1307" s="98" t="s">
        <v>94</v>
      </c>
      <c r="E1307" s="391" t="s">
        <v>203</v>
      </c>
      <c r="F1307" s="174">
        <v>728</v>
      </c>
      <c r="G1307" s="363" t="s">
        <v>2740</v>
      </c>
      <c r="H1307" s="98" t="s">
        <v>124</v>
      </c>
      <c r="I1307" s="95" t="s">
        <v>1789</v>
      </c>
      <c r="J1307" s="131" t="s">
        <v>1786</v>
      </c>
      <c r="K1307" s="131" t="s">
        <v>1540</v>
      </c>
      <c r="L1307" s="132" t="s">
        <v>1081</v>
      </c>
      <c r="M1307" s="131">
        <v>40556</v>
      </c>
      <c r="N1307" s="134">
        <v>45392</v>
      </c>
      <c r="O1307" s="95" t="s">
        <v>452</v>
      </c>
      <c r="P1307" s="131" t="s">
        <v>1786</v>
      </c>
      <c r="Q1307" s="381"/>
      <c r="R1307" s="381"/>
      <c r="S1307" s="381"/>
    </row>
    <row r="1308" spans="1:19" ht="35.15" customHeight="1" x14ac:dyDescent="0.25">
      <c r="A1308" s="389">
        <f>IF(B1308="","",ROW()-ROW($A$3)+'Diário 1º PA'!$P$1)</f>
        <v>1578</v>
      </c>
      <c r="B1308" s="151">
        <v>45392</v>
      </c>
      <c r="C1308" s="390">
        <v>45352</v>
      </c>
      <c r="D1308" s="98" t="s">
        <v>94</v>
      </c>
      <c r="E1308" s="391" t="s">
        <v>203</v>
      </c>
      <c r="F1308" s="174">
        <v>513</v>
      </c>
      <c r="G1308" s="363" t="s">
        <v>2742</v>
      </c>
      <c r="H1308" s="98" t="s">
        <v>122</v>
      </c>
      <c r="I1308" s="95" t="s">
        <v>1789</v>
      </c>
      <c r="J1308" s="131" t="s">
        <v>1786</v>
      </c>
      <c r="K1308" s="131" t="s">
        <v>1540</v>
      </c>
      <c r="L1308" s="132" t="s">
        <v>1081</v>
      </c>
      <c r="M1308" s="131">
        <v>44778</v>
      </c>
      <c r="N1308" s="134">
        <v>45392</v>
      </c>
      <c r="O1308" s="95" t="s">
        <v>452</v>
      </c>
      <c r="P1308" s="131" t="s">
        <v>1786</v>
      </c>
      <c r="Q1308" s="381"/>
      <c r="R1308" s="381"/>
      <c r="S1308" s="381"/>
    </row>
    <row r="1309" spans="1:19" ht="35.15" customHeight="1" x14ac:dyDescent="0.25">
      <c r="A1309" s="389">
        <f>IF(B1309="","",ROW()-ROW($A$3)+'Diário 1º PA'!$P$1)</f>
        <v>1579</v>
      </c>
      <c r="B1309" s="151">
        <v>45392</v>
      </c>
      <c r="C1309" s="390">
        <v>45352</v>
      </c>
      <c r="D1309" s="98" t="s">
        <v>94</v>
      </c>
      <c r="E1309" s="391" t="s">
        <v>203</v>
      </c>
      <c r="F1309" s="174">
        <v>551</v>
      </c>
      <c r="G1309" s="363" t="s">
        <v>2742</v>
      </c>
      <c r="H1309" s="98" t="s">
        <v>123</v>
      </c>
      <c r="I1309" s="95" t="s">
        <v>1789</v>
      </c>
      <c r="J1309" s="131" t="s">
        <v>1786</v>
      </c>
      <c r="K1309" s="131" t="s">
        <v>1540</v>
      </c>
      <c r="L1309" s="132" t="s">
        <v>1081</v>
      </c>
      <c r="M1309" s="131">
        <v>44765</v>
      </c>
      <c r="N1309" s="134">
        <v>45392</v>
      </c>
      <c r="O1309" s="95" t="s">
        <v>452</v>
      </c>
      <c r="P1309" s="131" t="s">
        <v>1786</v>
      </c>
      <c r="Q1309" s="381"/>
      <c r="R1309" s="381"/>
      <c r="S1309" s="381"/>
    </row>
    <row r="1310" spans="1:19" ht="35.15" customHeight="1" x14ac:dyDescent="0.25">
      <c r="A1310" s="389">
        <f>IF(B1310="","",ROW()-ROW($A$3)+'Diário 1º PA'!$P$1)</f>
        <v>1580</v>
      </c>
      <c r="B1310" s="151">
        <v>45392</v>
      </c>
      <c r="C1310" s="390">
        <v>45352</v>
      </c>
      <c r="D1310" s="98" t="s">
        <v>94</v>
      </c>
      <c r="E1310" s="391" t="s">
        <v>203</v>
      </c>
      <c r="F1310" s="174">
        <v>418</v>
      </c>
      <c r="G1310" s="363" t="s">
        <v>2742</v>
      </c>
      <c r="H1310" s="98" t="s">
        <v>124</v>
      </c>
      <c r="I1310" s="95" t="s">
        <v>1789</v>
      </c>
      <c r="J1310" s="131" t="s">
        <v>1786</v>
      </c>
      <c r="K1310" s="131" t="s">
        <v>1540</v>
      </c>
      <c r="L1310" s="132" t="s">
        <v>1081</v>
      </c>
      <c r="M1310" s="131">
        <v>44759</v>
      </c>
      <c r="N1310" s="134">
        <v>45392</v>
      </c>
      <c r="O1310" s="95" t="s">
        <v>452</v>
      </c>
      <c r="P1310" s="131" t="s">
        <v>1786</v>
      </c>
      <c r="Q1310" s="381"/>
      <c r="R1310" s="381"/>
      <c r="S1310" s="381"/>
    </row>
    <row r="1311" spans="1:19" ht="35.15" customHeight="1" x14ac:dyDescent="0.25">
      <c r="A1311" s="389">
        <f>IF(B1311="","",ROW()-ROW($A$3)+'Diário 1º PA'!$P$1)</f>
        <v>1581</v>
      </c>
      <c r="B1311" s="151">
        <v>45392</v>
      </c>
      <c r="C1311" s="390">
        <v>45352</v>
      </c>
      <c r="D1311" s="98" t="s">
        <v>94</v>
      </c>
      <c r="E1311" s="391" t="s">
        <v>205</v>
      </c>
      <c r="F1311" s="174">
        <v>283.36</v>
      </c>
      <c r="G1311" s="363" t="s">
        <v>2391</v>
      </c>
      <c r="H1311" s="98" t="s">
        <v>122</v>
      </c>
      <c r="I1311" s="95" t="s">
        <v>1779</v>
      </c>
      <c r="J1311" s="131" t="s">
        <v>1780</v>
      </c>
      <c r="K1311" s="131" t="s">
        <v>1540</v>
      </c>
      <c r="L1311" s="132" t="s">
        <v>1081</v>
      </c>
      <c r="M1311" s="131">
        <v>838406</v>
      </c>
      <c r="N1311" s="134">
        <v>45392</v>
      </c>
      <c r="O1311" s="95" t="s">
        <v>452</v>
      </c>
      <c r="P1311" s="131" t="s">
        <v>1780</v>
      </c>
      <c r="Q1311" s="381"/>
      <c r="R1311" s="381"/>
      <c r="S1311" s="381"/>
    </row>
    <row r="1312" spans="1:19" ht="35.15" customHeight="1" x14ac:dyDescent="0.25">
      <c r="A1312" s="389">
        <f>IF(B1312="","",ROW()-ROW($A$3)+'Diário 1º PA'!$P$1)</f>
        <v>1582</v>
      </c>
      <c r="B1312" s="151">
        <v>45392</v>
      </c>
      <c r="C1312" s="390">
        <v>45352</v>
      </c>
      <c r="D1312" s="98" t="s">
        <v>94</v>
      </c>
      <c r="E1312" s="391" t="s">
        <v>205</v>
      </c>
      <c r="F1312" s="174">
        <v>283.36</v>
      </c>
      <c r="G1312" s="363" t="s">
        <v>2391</v>
      </c>
      <c r="H1312" s="98" t="s">
        <v>123</v>
      </c>
      <c r="I1312" s="95" t="s">
        <v>1779</v>
      </c>
      <c r="J1312" s="131" t="s">
        <v>1780</v>
      </c>
      <c r="K1312" s="131" t="s">
        <v>1540</v>
      </c>
      <c r="L1312" s="132" t="s">
        <v>1081</v>
      </c>
      <c r="M1312" s="131">
        <v>839602</v>
      </c>
      <c r="N1312" s="134">
        <v>45392</v>
      </c>
      <c r="O1312" s="95" t="s">
        <v>452</v>
      </c>
      <c r="P1312" s="131" t="s">
        <v>1780</v>
      </c>
      <c r="Q1312" s="381"/>
      <c r="R1312" s="381"/>
      <c r="S1312" s="381"/>
    </row>
    <row r="1313" spans="1:19" ht="35.15" customHeight="1" x14ac:dyDescent="0.25">
      <c r="A1313" s="389">
        <f>IF(B1313="","",ROW()-ROW($A$3)+'Diário 1º PA'!$P$1)</f>
        <v>1583</v>
      </c>
      <c r="B1313" s="151">
        <v>45392</v>
      </c>
      <c r="C1313" s="390">
        <v>45352</v>
      </c>
      <c r="D1313" s="98" t="s">
        <v>94</v>
      </c>
      <c r="E1313" s="391" t="s">
        <v>205</v>
      </c>
      <c r="F1313" s="174">
        <v>232.76</v>
      </c>
      <c r="G1313" s="363" t="s">
        <v>2391</v>
      </c>
      <c r="H1313" s="98" t="s">
        <v>124</v>
      </c>
      <c r="I1313" s="95" t="s">
        <v>1779</v>
      </c>
      <c r="J1313" s="131" t="s">
        <v>1780</v>
      </c>
      <c r="K1313" s="131" t="s">
        <v>1540</v>
      </c>
      <c r="L1313" s="132" t="s">
        <v>1081</v>
      </c>
      <c r="M1313" s="131">
        <v>839617</v>
      </c>
      <c r="N1313" s="134">
        <v>45392</v>
      </c>
      <c r="O1313" s="95" t="s">
        <v>452</v>
      </c>
      <c r="P1313" s="131" t="s">
        <v>1780</v>
      </c>
      <c r="Q1313" s="381"/>
      <c r="R1313" s="381"/>
      <c r="S1313" s="381"/>
    </row>
    <row r="1314" spans="1:19" ht="35.15" customHeight="1" x14ac:dyDescent="0.25">
      <c r="A1314" s="389">
        <f>IF(B1314="","",ROW()-ROW($A$3)+'Diário 1º PA'!$P$1)</f>
        <v>1584</v>
      </c>
      <c r="B1314" s="151">
        <v>45392</v>
      </c>
      <c r="C1314" s="390">
        <v>45352</v>
      </c>
      <c r="D1314" s="98" t="s">
        <v>94</v>
      </c>
      <c r="E1314" s="391" t="s">
        <v>207</v>
      </c>
      <c r="F1314" s="174">
        <v>598.99</v>
      </c>
      <c r="G1314" s="363" t="s">
        <v>2740</v>
      </c>
      <c r="H1314" s="98" t="s">
        <v>123</v>
      </c>
      <c r="I1314" s="95" t="s">
        <v>1795</v>
      </c>
      <c r="J1314" s="131" t="s">
        <v>1796</v>
      </c>
      <c r="K1314" s="131" t="s">
        <v>1540</v>
      </c>
      <c r="L1314" s="132" t="s">
        <v>1081</v>
      </c>
      <c r="M1314" s="131">
        <v>411486</v>
      </c>
      <c r="N1314" s="134">
        <v>45392</v>
      </c>
      <c r="O1314" s="95" t="s">
        <v>452</v>
      </c>
      <c r="P1314" s="131" t="s">
        <v>1796</v>
      </c>
      <c r="Q1314" s="381"/>
      <c r="R1314" s="381"/>
      <c r="S1314" s="381"/>
    </row>
    <row r="1315" spans="1:19" ht="35.15" customHeight="1" x14ac:dyDescent="0.25">
      <c r="A1315" s="389">
        <f>IF(B1315="","",ROW()-ROW($A$3)+'Diário 1º PA'!$P$1)</f>
        <v>1585</v>
      </c>
      <c r="B1315" s="151">
        <v>45392</v>
      </c>
      <c r="C1315" s="390">
        <v>45352</v>
      </c>
      <c r="D1315" s="98" t="s">
        <v>94</v>
      </c>
      <c r="E1315" s="391" t="s">
        <v>207</v>
      </c>
      <c r="F1315" s="174">
        <v>616.11</v>
      </c>
      <c r="G1315" s="363" t="s">
        <v>2740</v>
      </c>
      <c r="H1315" s="98" t="s">
        <v>124</v>
      </c>
      <c r="I1315" s="95" t="s">
        <v>1795</v>
      </c>
      <c r="J1315" s="131" t="s">
        <v>1796</v>
      </c>
      <c r="K1315" s="131" t="s">
        <v>1540</v>
      </c>
      <c r="L1315" s="132" t="s">
        <v>1081</v>
      </c>
      <c r="M1315" s="131">
        <v>411497</v>
      </c>
      <c r="N1315" s="134">
        <v>45392</v>
      </c>
      <c r="O1315" s="95" t="s">
        <v>452</v>
      </c>
      <c r="P1315" s="131" t="s">
        <v>1796</v>
      </c>
      <c r="Q1315" s="381"/>
      <c r="R1315" s="381"/>
      <c r="S1315" s="381"/>
    </row>
    <row r="1316" spans="1:19" ht="35.15" customHeight="1" x14ac:dyDescent="0.25">
      <c r="A1316" s="389">
        <f>IF(B1316="","",ROW()-ROW($A$3)+'Diário 1º PA'!$P$1)</f>
        <v>1586</v>
      </c>
      <c r="B1316" s="151">
        <v>45392</v>
      </c>
      <c r="C1316" s="390">
        <v>45352</v>
      </c>
      <c r="D1316" s="98" t="s">
        <v>105</v>
      </c>
      <c r="E1316" s="391" t="s">
        <v>257</v>
      </c>
      <c r="F1316" s="174">
        <v>300</v>
      </c>
      <c r="G1316" s="363" t="s">
        <v>1698</v>
      </c>
      <c r="H1316" s="98" t="s">
        <v>135</v>
      </c>
      <c r="I1316" s="95" t="s">
        <v>2538</v>
      </c>
      <c r="J1316" s="131" t="s">
        <v>2745</v>
      </c>
      <c r="K1316" s="131" t="s">
        <v>1540</v>
      </c>
      <c r="L1316" s="132" t="s">
        <v>1081</v>
      </c>
      <c r="M1316" s="131">
        <v>4</v>
      </c>
      <c r="N1316" s="134">
        <v>45392</v>
      </c>
      <c r="O1316" s="95" t="s">
        <v>452</v>
      </c>
      <c r="P1316" s="131" t="s">
        <v>2745</v>
      </c>
      <c r="Q1316" s="381"/>
      <c r="R1316" s="381"/>
      <c r="S1316" s="381"/>
    </row>
    <row r="1317" spans="1:19" ht="35.15" customHeight="1" x14ac:dyDescent="0.25">
      <c r="A1317" s="389">
        <f>IF(B1317="","",ROW()-ROW($A$3)+'Diário 1º PA'!$P$1)</f>
        <v>1587</v>
      </c>
      <c r="B1317" s="151">
        <v>45392</v>
      </c>
      <c r="C1317" s="390">
        <v>45383</v>
      </c>
      <c r="D1317" s="98" t="s">
        <v>105</v>
      </c>
      <c r="E1317" s="391" t="s">
        <v>325</v>
      </c>
      <c r="F1317" s="174">
        <v>516.25</v>
      </c>
      <c r="G1317" s="363" t="s">
        <v>2537</v>
      </c>
      <c r="H1317" s="98" t="s">
        <v>137</v>
      </c>
      <c r="I1317" s="95" t="s">
        <v>1385</v>
      </c>
      <c r="J1317" s="131" t="s">
        <v>1205</v>
      </c>
      <c r="K1317" s="131" t="s">
        <v>1540</v>
      </c>
      <c r="L1317" s="132" t="s">
        <v>1081</v>
      </c>
      <c r="M1317" s="131">
        <v>1600401</v>
      </c>
      <c r="N1317" s="134">
        <v>45392</v>
      </c>
      <c r="O1317" s="95" t="s">
        <v>452</v>
      </c>
      <c r="P1317" s="131" t="s">
        <v>1205</v>
      </c>
      <c r="Q1317" s="381"/>
      <c r="R1317" s="381"/>
      <c r="S1317" s="381"/>
    </row>
    <row r="1318" spans="1:19" ht="35.15" customHeight="1" x14ac:dyDescent="0.25">
      <c r="A1318" s="389">
        <f>IF(B1318="","",ROW()-ROW($A$3)+'Diário 1º PA'!$P$1)</f>
        <v>1588</v>
      </c>
      <c r="B1318" s="151">
        <v>45392</v>
      </c>
      <c r="C1318" s="390">
        <v>45383</v>
      </c>
      <c r="D1318" s="98" t="s">
        <v>105</v>
      </c>
      <c r="E1318" s="391" t="s">
        <v>325</v>
      </c>
      <c r="F1318" s="174">
        <v>97.13</v>
      </c>
      <c r="G1318" s="363" t="s">
        <v>2537</v>
      </c>
      <c r="H1318" s="98" t="s">
        <v>121</v>
      </c>
      <c r="I1318" s="95" t="s">
        <v>2445</v>
      </c>
      <c r="J1318" s="131" t="s">
        <v>2446</v>
      </c>
      <c r="K1318" s="131" t="s">
        <v>1540</v>
      </c>
      <c r="L1318" s="132" t="s">
        <v>1081</v>
      </c>
      <c r="M1318" s="131">
        <v>35</v>
      </c>
      <c r="N1318" s="134">
        <v>45392</v>
      </c>
      <c r="O1318" s="95" t="s">
        <v>452</v>
      </c>
      <c r="P1318" s="131" t="s">
        <v>2446</v>
      </c>
      <c r="Q1318" s="381"/>
      <c r="R1318" s="381"/>
      <c r="S1318" s="381"/>
    </row>
    <row r="1319" spans="1:19" ht="35.15" customHeight="1" x14ac:dyDescent="0.25">
      <c r="A1319" s="389">
        <f>IF(B1319="","",ROW()-ROW($A$3)+'Diário 1º PA'!$P$1)</f>
        <v>1589</v>
      </c>
      <c r="B1319" s="151">
        <v>45392</v>
      </c>
      <c r="C1319" s="390">
        <v>45383</v>
      </c>
      <c r="D1319" s="98" t="s">
        <v>107</v>
      </c>
      <c r="E1319" s="391" t="s">
        <v>374</v>
      </c>
      <c r="F1319" s="174">
        <v>6105</v>
      </c>
      <c r="G1319" s="363" t="s">
        <v>2746</v>
      </c>
      <c r="H1319" s="98" t="s">
        <v>128</v>
      </c>
      <c r="I1319" s="95" t="s">
        <v>2747</v>
      </c>
      <c r="J1319" s="131" t="s">
        <v>1718</v>
      </c>
      <c r="K1319" s="131" t="s">
        <v>1540</v>
      </c>
      <c r="L1319" s="132" t="s">
        <v>1081</v>
      </c>
      <c r="M1319" s="131">
        <v>15302</v>
      </c>
      <c r="N1319" s="134">
        <v>45392</v>
      </c>
      <c r="O1319" s="95" t="s">
        <v>452</v>
      </c>
      <c r="P1319" s="131" t="s">
        <v>1718</v>
      </c>
      <c r="Q1319" s="381"/>
      <c r="R1319" s="381"/>
      <c r="S1319" s="381"/>
    </row>
    <row r="1320" spans="1:19" ht="35.15" customHeight="1" x14ac:dyDescent="0.25">
      <c r="A1320" s="389">
        <f>IF(B1320="","",ROW()-ROW($A$3)+'Diário 1º PA'!$P$1)</f>
        <v>1590</v>
      </c>
      <c r="B1320" s="151">
        <v>45392</v>
      </c>
      <c r="C1320" s="390">
        <v>45352</v>
      </c>
      <c r="D1320" s="98" t="s">
        <v>105</v>
      </c>
      <c r="E1320" s="391" t="s">
        <v>343</v>
      </c>
      <c r="F1320" s="174">
        <v>934.5</v>
      </c>
      <c r="G1320" s="363" t="s">
        <v>1980</v>
      </c>
      <c r="H1320" s="98" t="s">
        <v>126</v>
      </c>
      <c r="I1320" s="95" t="s">
        <v>1981</v>
      </c>
      <c r="J1320" s="131" t="s">
        <v>1982</v>
      </c>
      <c r="K1320" s="131" t="s">
        <v>1540</v>
      </c>
      <c r="L1320" s="132" t="s">
        <v>1081</v>
      </c>
      <c r="M1320" s="131" t="s">
        <v>2748</v>
      </c>
      <c r="N1320" s="134">
        <v>45392</v>
      </c>
      <c r="O1320" s="95" t="s">
        <v>452</v>
      </c>
      <c r="P1320" s="131" t="s">
        <v>1982</v>
      </c>
      <c r="Q1320" s="381"/>
      <c r="R1320" s="381"/>
      <c r="S1320" s="381"/>
    </row>
    <row r="1321" spans="1:19" ht="35.15" customHeight="1" x14ac:dyDescent="0.25">
      <c r="A1321" s="389">
        <f>IF(B1321="","",ROW()-ROW($A$3)+'Diário 1º PA'!$P$1)</f>
        <v>1591</v>
      </c>
      <c r="B1321" s="151">
        <v>45392</v>
      </c>
      <c r="C1321" s="390">
        <v>45352</v>
      </c>
      <c r="D1321" s="98" t="s">
        <v>105</v>
      </c>
      <c r="E1321" s="391" t="s">
        <v>265</v>
      </c>
      <c r="F1321" s="174">
        <v>275</v>
      </c>
      <c r="G1321" s="363" t="s">
        <v>1811</v>
      </c>
      <c r="H1321" s="98" t="s">
        <v>122</v>
      </c>
      <c r="I1321" s="95" t="s">
        <v>1812</v>
      </c>
      <c r="J1321" s="131" t="s">
        <v>1517</v>
      </c>
      <c r="K1321" s="131" t="s">
        <v>1540</v>
      </c>
      <c r="L1321" s="132" t="s">
        <v>1081</v>
      </c>
      <c r="M1321" s="131">
        <v>170</v>
      </c>
      <c r="N1321" s="134">
        <v>45392</v>
      </c>
      <c r="O1321" s="95" t="s">
        <v>452</v>
      </c>
      <c r="P1321" s="131" t="s">
        <v>1517</v>
      </c>
      <c r="Q1321" s="381"/>
      <c r="R1321" s="381"/>
      <c r="S1321" s="381"/>
    </row>
    <row r="1322" spans="1:19" ht="35.15" customHeight="1" x14ac:dyDescent="0.25">
      <c r="A1322" s="389">
        <f>IF(B1322="","",ROW()-ROW($A$3)+'Diário 1º PA'!$P$1)</f>
        <v>1592</v>
      </c>
      <c r="B1322" s="151">
        <v>45392</v>
      </c>
      <c r="C1322" s="390">
        <v>45383</v>
      </c>
      <c r="D1322" s="98" t="s">
        <v>107</v>
      </c>
      <c r="E1322" s="391" t="s">
        <v>386</v>
      </c>
      <c r="F1322" s="174">
        <v>2348.81</v>
      </c>
      <c r="G1322" s="363" t="s">
        <v>2749</v>
      </c>
      <c r="H1322" s="98" t="s">
        <v>128</v>
      </c>
      <c r="I1322" s="95" t="s">
        <v>2750</v>
      </c>
      <c r="J1322" s="131" t="s">
        <v>1242</v>
      </c>
      <c r="K1322" s="131" t="s">
        <v>1540</v>
      </c>
      <c r="L1322" s="132" t="s">
        <v>1081</v>
      </c>
      <c r="M1322" s="131">
        <v>9920</v>
      </c>
      <c r="N1322" s="134">
        <v>45392</v>
      </c>
      <c r="O1322" s="95" t="s">
        <v>452</v>
      </c>
      <c r="P1322" s="131" t="s">
        <v>1242</v>
      </c>
      <c r="Q1322" s="381"/>
      <c r="R1322" s="381"/>
      <c r="S1322" s="381"/>
    </row>
    <row r="1323" spans="1:19" ht="35.15" customHeight="1" x14ac:dyDescent="0.25">
      <c r="A1323" s="389">
        <f>IF(B1323="","",ROW()-ROW($A$3)+'Diário 1º PA'!$P$1)</f>
        <v>1593</v>
      </c>
      <c r="B1323" s="151">
        <v>45392</v>
      </c>
      <c r="C1323" s="390">
        <v>45383</v>
      </c>
      <c r="D1323" s="98" t="s">
        <v>107</v>
      </c>
      <c r="E1323" s="391" t="s">
        <v>378</v>
      </c>
      <c r="F1323" s="174">
        <v>2835</v>
      </c>
      <c r="G1323" s="98" t="s">
        <v>2749</v>
      </c>
      <c r="H1323" s="98" t="s">
        <v>128</v>
      </c>
      <c r="I1323" s="95" t="s">
        <v>2750</v>
      </c>
      <c r="J1323" s="131" t="s">
        <v>1242</v>
      </c>
      <c r="K1323" s="131" t="s">
        <v>1540</v>
      </c>
      <c r="L1323" s="132" t="s">
        <v>1081</v>
      </c>
      <c r="M1323" s="131">
        <v>99193</v>
      </c>
      <c r="N1323" s="134">
        <v>45392</v>
      </c>
      <c r="O1323" s="95" t="s">
        <v>452</v>
      </c>
      <c r="P1323" s="131" t="s">
        <v>1242</v>
      </c>
      <c r="Q1323" s="381"/>
      <c r="R1323" s="381"/>
      <c r="S1323" s="381"/>
    </row>
    <row r="1324" spans="1:19" ht="35.15" customHeight="1" x14ac:dyDescent="0.25">
      <c r="A1324" s="389">
        <f>IF(B1324="","",ROW()-ROW($A$3)+'Diário 1º PA'!$P$1)</f>
        <v>1594</v>
      </c>
      <c r="B1324" s="151">
        <v>45392</v>
      </c>
      <c r="C1324" s="390">
        <v>45352</v>
      </c>
      <c r="D1324" s="98" t="s">
        <v>105</v>
      </c>
      <c r="E1324" s="391" t="s">
        <v>219</v>
      </c>
      <c r="F1324" s="174">
        <v>4643.03</v>
      </c>
      <c r="G1324" s="98" t="s">
        <v>1596</v>
      </c>
      <c r="H1324" s="98" t="s">
        <v>125</v>
      </c>
      <c r="I1324" s="95" t="s">
        <v>2751</v>
      </c>
      <c r="J1324" s="131" t="s">
        <v>1210</v>
      </c>
      <c r="K1324" s="131" t="s">
        <v>1540</v>
      </c>
      <c r="L1324" s="132" t="s">
        <v>1081</v>
      </c>
      <c r="M1324" s="131">
        <v>24587</v>
      </c>
      <c r="N1324" s="134">
        <v>45392</v>
      </c>
      <c r="O1324" s="95" t="s">
        <v>452</v>
      </c>
      <c r="P1324" s="131" t="s">
        <v>1210</v>
      </c>
      <c r="Q1324" s="381"/>
      <c r="R1324" s="381"/>
      <c r="S1324" s="381"/>
    </row>
    <row r="1325" spans="1:19" ht="35.15" customHeight="1" x14ac:dyDescent="0.25">
      <c r="A1325" s="389">
        <f>IF(B1325="","",ROW()-ROW($A$3)+'Diário 1º PA'!$P$1)</f>
        <v>1595</v>
      </c>
      <c r="B1325" s="151">
        <v>45392</v>
      </c>
      <c r="C1325" s="390">
        <v>45352</v>
      </c>
      <c r="D1325" s="98" t="s">
        <v>105</v>
      </c>
      <c r="E1325" s="391" t="s">
        <v>219</v>
      </c>
      <c r="F1325" s="174">
        <v>11733.12</v>
      </c>
      <c r="G1325" s="363" t="s">
        <v>1596</v>
      </c>
      <c r="H1325" s="98" t="s">
        <v>119</v>
      </c>
      <c r="I1325" s="95" t="s">
        <v>1207</v>
      </c>
      <c r="J1325" s="131" t="s">
        <v>1208</v>
      </c>
      <c r="K1325" s="131" t="s">
        <v>1540</v>
      </c>
      <c r="L1325" s="132" t="s">
        <v>1081</v>
      </c>
      <c r="M1325" s="131">
        <v>22342</v>
      </c>
      <c r="N1325" s="134">
        <v>45392</v>
      </c>
      <c r="O1325" s="95" t="s">
        <v>452</v>
      </c>
      <c r="P1325" s="131" t="s">
        <v>1208</v>
      </c>
      <c r="Q1325" s="381"/>
      <c r="R1325" s="381"/>
      <c r="S1325" s="381"/>
    </row>
    <row r="1326" spans="1:19" ht="35.15" customHeight="1" x14ac:dyDescent="0.25">
      <c r="A1326" s="389">
        <f>IF(B1326="","",ROW()-ROW($A$3)+'Diário 1º PA'!$P$1)</f>
        <v>1596</v>
      </c>
      <c r="B1326" s="151">
        <v>45392</v>
      </c>
      <c r="C1326" s="390">
        <v>45352</v>
      </c>
      <c r="D1326" s="98" t="s">
        <v>105</v>
      </c>
      <c r="E1326" s="391" t="s">
        <v>235</v>
      </c>
      <c r="F1326" s="174">
        <v>129.9</v>
      </c>
      <c r="G1326" s="95" t="s">
        <v>1776</v>
      </c>
      <c r="H1326" s="98" t="s">
        <v>124</v>
      </c>
      <c r="I1326" s="95" t="s">
        <v>2752</v>
      </c>
      <c r="J1326" s="131" t="s">
        <v>1217</v>
      </c>
      <c r="K1326" s="131" t="s">
        <v>1540</v>
      </c>
      <c r="L1326" s="132" t="s">
        <v>1081</v>
      </c>
      <c r="M1326" s="131">
        <v>1034397</v>
      </c>
      <c r="N1326" s="134">
        <v>45392</v>
      </c>
      <c r="O1326" s="95" t="s">
        <v>452</v>
      </c>
      <c r="P1326" s="131" t="s">
        <v>1217</v>
      </c>
      <c r="Q1326" s="381"/>
      <c r="R1326" s="381"/>
      <c r="S1326" s="381"/>
    </row>
    <row r="1327" spans="1:19" ht="35.15" customHeight="1" x14ac:dyDescent="0.25">
      <c r="A1327" s="389">
        <f>IF(B1327="","",ROW()-ROW($A$3)+'Diário 1º PA'!$P$1)</f>
        <v>1597</v>
      </c>
      <c r="B1327" s="151">
        <v>45392</v>
      </c>
      <c r="C1327" s="390">
        <v>45383</v>
      </c>
      <c r="D1327" s="98" t="s">
        <v>105</v>
      </c>
      <c r="E1327" s="391" t="s">
        <v>283</v>
      </c>
      <c r="F1327" s="174">
        <v>12</v>
      </c>
      <c r="G1327" s="95" t="s">
        <v>2753</v>
      </c>
      <c r="H1327" s="98" t="s">
        <v>118</v>
      </c>
      <c r="I1327" s="95" t="s">
        <v>2754</v>
      </c>
      <c r="J1327" s="131" t="s">
        <v>79</v>
      </c>
      <c r="K1327" s="131" t="s">
        <v>1558</v>
      </c>
      <c r="L1327" s="132" t="s">
        <v>117</v>
      </c>
      <c r="M1327" s="131" t="s">
        <v>117</v>
      </c>
      <c r="N1327" s="134" t="s">
        <v>117</v>
      </c>
      <c r="O1327" s="95" t="s">
        <v>452</v>
      </c>
      <c r="P1327" s="131" t="s">
        <v>79</v>
      </c>
      <c r="Q1327" s="381"/>
      <c r="R1327" s="381"/>
      <c r="S1327" s="381"/>
    </row>
    <row r="1328" spans="1:19" ht="35.15" customHeight="1" x14ac:dyDescent="0.25">
      <c r="A1328" s="389">
        <f>IF(B1328="","",ROW()-ROW($A$3)+'Diário 1º PA'!$P$1)</f>
        <v>1598</v>
      </c>
      <c r="B1328" s="151">
        <v>45392</v>
      </c>
      <c r="C1328" s="390">
        <v>45383</v>
      </c>
      <c r="D1328" s="98" t="s">
        <v>105</v>
      </c>
      <c r="E1328" s="391" t="s">
        <v>283</v>
      </c>
      <c r="F1328" s="174">
        <v>4</v>
      </c>
      <c r="G1328" s="363" t="s">
        <v>2755</v>
      </c>
      <c r="H1328" s="98" t="s">
        <v>118</v>
      </c>
      <c r="I1328" s="95" t="s">
        <v>2755</v>
      </c>
      <c r="J1328" s="131" t="s">
        <v>79</v>
      </c>
      <c r="K1328" s="131" t="s">
        <v>1558</v>
      </c>
      <c r="L1328" s="132" t="s">
        <v>117</v>
      </c>
      <c r="M1328" s="131" t="s">
        <v>117</v>
      </c>
      <c r="N1328" s="134" t="s">
        <v>117</v>
      </c>
      <c r="O1328" s="95" t="s">
        <v>452</v>
      </c>
      <c r="P1328" s="131" t="s">
        <v>79</v>
      </c>
      <c r="Q1328" s="381"/>
      <c r="R1328" s="381"/>
      <c r="S1328" s="381"/>
    </row>
    <row r="1329" spans="1:19" ht="35.15" customHeight="1" x14ac:dyDescent="0.25">
      <c r="A1329" s="389">
        <f>IF(B1329="","",ROW()-ROW($A$3)+'Diário 1º PA'!$P$1)</f>
        <v>1599</v>
      </c>
      <c r="B1329" s="151">
        <v>45392</v>
      </c>
      <c r="C1329" s="390">
        <v>45383</v>
      </c>
      <c r="D1329" s="98" t="s">
        <v>105</v>
      </c>
      <c r="E1329" s="391" t="s">
        <v>339</v>
      </c>
      <c r="F1329" s="174">
        <v>251.91</v>
      </c>
      <c r="G1329" s="363" t="s">
        <v>2756</v>
      </c>
      <c r="H1329" s="98" t="s">
        <v>118</v>
      </c>
      <c r="I1329" s="95" t="s">
        <v>1818</v>
      </c>
      <c r="J1329" s="131" t="s">
        <v>1819</v>
      </c>
      <c r="K1329" s="131" t="s">
        <v>1558</v>
      </c>
      <c r="L1329" s="132" t="s">
        <v>1839</v>
      </c>
      <c r="M1329" s="131" t="s">
        <v>117</v>
      </c>
      <c r="N1329" s="134">
        <v>45391</v>
      </c>
      <c r="O1329" s="95" t="s">
        <v>452</v>
      </c>
      <c r="P1329" s="131" t="s">
        <v>1819</v>
      </c>
      <c r="Q1329" s="381"/>
      <c r="R1329" s="381"/>
      <c r="S1329" s="381"/>
    </row>
    <row r="1330" spans="1:19" ht="35.15" customHeight="1" x14ac:dyDescent="0.25">
      <c r="A1330" s="389">
        <f>IF(B1330="","",ROW()-ROW($A$3)+'Diário 1º PA'!$P$1)</f>
        <v>1600</v>
      </c>
      <c r="B1330" s="151">
        <v>45392</v>
      </c>
      <c r="C1330" s="390">
        <v>45383</v>
      </c>
      <c r="D1330" s="98" t="s">
        <v>105</v>
      </c>
      <c r="E1330" s="391" t="s">
        <v>227</v>
      </c>
      <c r="F1330" s="174">
        <v>1532.96</v>
      </c>
      <c r="G1330" s="363" t="s">
        <v>1270</v>
      </c>
      <c r="H1330" s="98" t="s">
        <v>120</v>
      </c>
      <c r="I1330" s="95" t="s">
        <v>1635</v>
      </c>
      <c r="J1330" s="131" t="s">
        <v>1414</v>
      </c>
      <c r="K1330" s="131" t="s">
        <v>1540</v>
      </c>
      <c r="L1330" s="132" t="s">
        <v>1081</v>
      </c>
      <c r="M1330" s="131">
        <v>132185123</v>
      </c>
      <c r="N1330" s="134">
        <v>45392</v>
      </c>
      <c r="O1330" s="95" t="s">
        <v>452</v>
      </c>
      <c r="P1330" s="131" t="s">
        <v>1414</v>
      </c>
      <c r="Q1330" s="381"/>
      <c r="R1330" s="381"/>
      <c r="S1330" s="381"/>
    </row>
    <row r="1331" spans="1:19" ht="35.15" customHeight="1" x14ac:dyDescent="0.25">
      <c r="A1331" s="389">
        <f>IF(B1331="","",ROW()-ROW($A$3)+'Diário 1º PA'!$P$1)</f>
        <v>1601</v>
      </c>
      <c r="B1331" s="151">
        <v>45393</v>
      </c>
      <c r="C1331" s="390">
        <v>45383</v>
      </c>
      <c r="D1331" s="98" t="s">
        <v>105</v>
      </c>
      <c r="E1331" s="391" t="s">
        <v>325</v>
      </c>
      <c r="F1331" s="174">
        <v>722.93</v>
      </c>
      <c r="G1331" s="363" t="s">
        <v>2007</v>
      </c>
      <c r="H1331" s="98" t="s">
        <v>136</v>
      </c>
      <c r="I1331" s="95" t="s">
        <v>1543</v>
      </c>
      <c r="J1331" s="131" t="s">
        <v>1224</v>
      </c>
      <c r="K1331" s="131" t="s">
        <v>1540</v>
      </c>
      <c r="L1331" s="132" t="s">
        <v>1081</v>
      </c>
      <c r="M1331" s="131">
        <v>4945</v>
      </c>
      <c r="N1331" s="134">
        <v>45393</v>
      </c>
      <c r="O1331" s="95" t="s">
        <v>452</v>
      </c>
      <c r="P1331" s="131" t="s">
        <v>1224</v>
      </c>
      <c r="Q1331" s="381"/>
      <c r="R1331" s="381"/>
      <c r="S1331" s="381"/>
    </row>
    <row r="1332" spans="1:19" ht="35.15" customHeight="1" x14ac:dyDescent="0.25">
      <c r="A1332" s="389">
        <f>IF(B1332="","",ROW()-ROW($A$3)+'Diário 1º PA'!$P$1)</f>
        <v>1602</v>
      </c>
      <c r="B1332" s="151">
        <v>45393</v>
      </c>
      <c r="C1332" s="390">
        <v>45383</v>
      </c>
      <c r="D1332" s="98" t="s">
        <v>105</v>
      </c>
      <c r="E1332" s="391" t="s">
        <v>225</v>
      </c>
      <c r="F1332" s="174">
        <v>524.57000000000005</v>
      </c>
      <c r="G1332" s="363" t="s">
        <v>1550</v>
      </c>
      <c r="H1332" s="98" t="s">
        <v>125</v>
      </c>
      <c r="I1332" s="95" t="s">
        <v>1450</v>
      </c>
      <c r="J1332" s="131" t="s">
        <v>1091</v>
      </c>
      <c r="K1332" s="131" t="s">
        <v>1540</v>
      </c>
      <c r="L1332" s="132" t="s">
        <v>1081</v>
      </c>
      <c r="M1332" s="131">
        <v>82947035</v>
      </c>
      <c r="N1332" s="134">
        <v>45393</v>
      </c>
      <c r="O1332" s="95" t="s">
        <v>452</v>
      </c>
      <c r="P1332" s="131" t="s">
        <v>1091</v>
      </c>
      <c r="Q1332" s="381"/>
      <c r="R1332" s="381"/>
      <c r="S1332" s="381"/>
    </row>
    <row r="1333" spans="1:19" ht="35.15" customHeight="1" x14ac:dyDescent="0.25">
      <c r="A1333" s="389">
        <f>IF(B1333="","",ROW()-ROW($A$3)+'Diário 1º PA'!$P$1)</f>
        <v>1603</v>
      </c>
      <c r="B1333" s="151">
        <v>45393</v>
      </c>
      <c r="C1333" s="390">
        <v>45383</v>
      </c>
      <c r="D1333" s="98" t="s">
        <v>105</v>
      </c>
      <c r="E1333" s="391" t="s">
        <v>343</v>
      </c>
      <c r="F1333" s="174">
        <v>756</v>
      </c>
      <c r="G1333" s="363" t="s">
        <v>2757</v>
      </c>
      <c r="H1333" s="98" t="s">
        <v>122</v>
      </c>
      <c r="I1333" s="95" t="s">
        <v>2758</v>
      </c>
      <c r="J1333" s="131" t="s">
        <v>2759</v>
      </c>
      <c r="K1333" s="131" t="s">
        <v>1540</v>
      </c>
      <c r="L1333" s="132" t="s">
        <v>1081</v>
      </c>
      <c r="M1333" s="131">
        <v>4201</v>
      </c>
      <c r="N1333" s="134">
        <v>45393</v>
      </c>
      <c r="O1333" s="95" t="s">
        <v>452</v>
      </c>
      <c r="P1333" s="131" t="s">
        <v>2759</v>
      </c>
      <c r="Q1333" s="381"/>
      <c r="R1333" s="381"/>
      <c r="S1333" s="381"/>
    </row>
    <row r="1334" spans="1:19" ht="35.15" customHeight="1" x14ac:dyDescent="0.25">
      <c r="A1334" s="389">
        <f>IF(B1334="","",ROW()-ROW($A$3)+'Diário 1º PA'!$P$1)</f>
        <v>1604</v>
      </c>
      <c r="B1334" s="151">
        <v>45393</v>
      </c>
      <c r="C1334" s="390">
        <v>45383</v>
      </c>
      <c r="D1334" s="98" t="s">
        <v>105</v>
      </c>
      <c r="E1334" s="391" t="s">
        <v>359</v>
      </c>
      <c r="F1334" s="174">
        <v>35.76</v>
      </c>
      <c r="G1334" s="363" t="s">
        <v>1999</v>
      </c>
      <c r="H1334" s="98" t="s">
        <v>122</v>
      </c>
      <c r="I1334" s="95" t="s">
        <v>1768</v>
      </c>
      <c r="J1334" s="131" t="s">
        <v>2000</v>
      </c>
      <c r="K1334" s="131" t="s">
        <v>1540</v>
      </c>
      <c r="L1334" s="132" t="s">
        <v>1081</v>
      </c>
      <c r="M1334" s="131">
        <v>82527794</v>
      </c>
      <c r="N1334" s="134">
        <v>45393</v>
      </c>
      <c r="O1334" s="95" t="s">
        <v>452</v>
      </c>
      <c r="P1334" s="131" t="s">
        <v>2000</v>
      </c>
      <c r="Q1334" s="381"/>
      <c r="R1334" s="381"/>
      <c r="S1334" s="381"/>
    </row>
    <row r="1335" spans="1:19" ht="35.15" customHeight="1" x14ac:dyDescent="0.25">
      <c r="A1335" s="389">
        <f>IF(B1335="","",ROW()-ROW($A$3)+'Diário 1º PA'!$P$1)</f>
        <v>1605</v>
      </c>
      <c r="B1335" s="151">
        <v>45393</v>
      </c>
      <c r="C1335" s="390">
        <v>45352</v>
      </c>
      <c r="D1335" s="98" t="s">
        <v>105</v>
      </c>
      <c r="E1335" s="391" t="s">
        <v>299</v>
      </c>
      <c r="F1335" s="174">
        <v>12053.1</v>
      </c>
      <c r="G1335" s="363" t="s">
        <v>2236</v>
      </c>
      <c r="H1335" s="98" t="s">
        <v>125</v>
      </c>
      <c r="I1335" s="95" t="s">
        <v>2760</v>
      </c>
      <c r="J1335" s="131" t="s">
        <v>1571</v>
      </c>
      <c r="K1335" s="131" t="s">
        <v>1540</v>
      </c>
      <c r="L1335" s="132" t="s">
        <v>1081</v>
      </c>
      <c r="M1335" s="131">
        <v>1</v>
      </c>
      <c r="N1335" s="134">
        <v>45393</v>
      </c>
      <c r="O1335" s="95" t="s">
        <v>452</v>
      </c>
      <c r="P1335" s="131" t="s">
        <v>1571</v>
      </c>
      <c r="Q1335" s="381"/>
      <c r="R1335" s="381"/>
      <c r="S1335" s="381"/>
    </row>
    <row r="1336" spans="1:19" ht="35.15" customHeight="1" x14ac:dyDescent="0.25">
      <c r="A1336" s="389">
        <f>IF(B1336="","",ROW()-ROW($A$3)+'Diário 1º PA'!$P$1)</f>
        <v>1606</v>
      </c>
      <c r="B1336" s="151">
        <v>45393</v>
      </c>
      <c r="C1336" s="390">
        <v>45352</v>
      </c>
      <c r="D1336" s="98" t="s">
        <v>105</v>
      </c>
      <c r="E1336" s="391" t="s">
        <v>279</v>
      </c>
      <c r="F1336" s="174">
        <v>1817.9</v>
      </c>
      <c r="G1336" s="363" t="s">
        <v>1782</v>
      </c>
      <c r="H1336" s="98" t="s">
        <v>117</v>
      </c>
      <c r="I1336" s="95" t="s">
        <v>2297</v>
      </c>
      <c r="J1336" s="131" t="s">
        <v>1784</v>
      </c>
      <c r="K1336" s="131" t="s">
        <v>1540</v>
      </c>
      <c r="L1336" s="132" t="s">
        <v>1081</v>
      </c>
      <c r="M1336" s="131">
        <v>1986351</v>
      </c>
      <c r="N1336" s="134">
        <v>45393</v>
      </c>
      <c r="O1336" s="95" t="s">
        <v>452</v>
      </c>
      <c r="P1336" s="131" t="s">
        <v>1784</v>
      </c>
      <c r="Q1336" s="381"/>
      <c r="R1336" s="381"/>
      <c r="S1336" s="381"/>
    </row>
    <row r="1337" spans="1:19" ht="35.15" customHeight="1" x14ac:dyDescent="0.25">
      <c r="A1337" s="389">
        <f>IF(B1337="","",ROW()-ROW($A$3)+'Diário 1º PA'!$P$1)</f>
        <v>1607</v>
      </c>
      <c r="B1337" s="151">
        <v>45393</v>
      </c>
      <c r="C1337" s="390">
        <v>45352</v>
      </c>
      <c r="D1337" s="98" t="s">
        <v>105</v>
      </c>
      <c r="E1337" s="391" t="s">
        <v>279</v>
      </c>
      <c r="F1337" s="174">
        <v>242.28</v>
      </c>
      <c r="G1337" s="363" t="s">
        <v>1782</v>
      </c>
      <c r="H1337" s="98" t="s">
        <v>117</v>
      </c>
      <c r="I1337" s="95" t="s">
        <v>2297</v>
      </c>
      <c r="J1337" s="131" t="s">
        <v>1784</v>
      </c>
      <c r="K1337" s="131" t="s">
        <v>1540</v>
      </c>
      <c r="L1337" s="132" t="s">
        <v>1081</v>
      </c>
      <c r="M1337" s="131">
        <v>1988745</v>
      </c>
      <c r="N1337" s="134">
        <v>45393</v>
      </c>
      <c r="O1337" s="95" t="s">
        <v>452</v>
      </c>
      <c r="P1337" s="131" t="s">
        <v>1784</v>
      </c>
      <c r="Q1337" s="381"/>
      <c r="R1337" s="381"/>
      <c r="S1337" s="381"/>
    </row>
    <row r="1338" spans="1:19" ht="35.15" customHeight="1" x14ac:dyDescent="0.25">
      <c r="A1338" s="389">
        <f>IF(B1338="","",ROW()-ROW($A$3)+'Diário 1º PA'!$P$1)</f>
        <v>1608</v>
      </c>
      <c r="B1338" s="151">
        <v>45393</v>
      </c>
      <c r="C1338" s="390">
        <v>45352</v>
      </c>
      <c r="D1338" s="98" t="s">
        <v>105</v>
      </c>
      <c r="E1338" s="391" t="s">
        <v>279</v>
      </c>
      <c r="F1338" s="174">
        <v>115.6</v>
      </c>
      <c r="G1338" s="363" t="s">
        <v>1782</v>
      </c>
      <c r="H1338" s="98" t="s">
        <v>117</v>
      </c>
      <c r="I1338" s="95" t="s">
        <v>2297</v>
      </c>
      <c r="J1338" s="131" t="s">
        <v>1784</v>
      </c>
      <c r="K1338" s="131" t="s">
        <v>1540</v>
      </c>
      <c r="L1338" s="132" t="s">
        <v>1081</v>
      </c>
      <c r="M1338" s="131">
        <v>1989233</v>
      </c>
      <c r="N1338" s="134">
        <v>45393</v>
      </c>
      <c r="O1338" s="95" t="s">
        <v>452</v>
      </c>
      <c r="P1338" s="131" t="s">
        <v>1784</v>
      </c>
      <c r="Q1338" s="381"/>
      <c r="R1338" s="381"/>
      <c r="S1338" s="381"/>
    </row>
    <row r="1339" spans="1:19" ht="35.15" customHeight="1" x14ac:dyDescent="0.25">
      <c r="A1339" s="389">
        <f>IF(B1339="","",ROW()-ROW($A$3)+'Diário 1º PA'!$P$1)</f>
        <v>1609</v>
      </c>
      <c r="B1339" s="151">
        <v>45393</v>
      </c>
      <c r="C1339" s="390">
        <v>45383</v>
      </c>
      <c r="D1339" s="98" t="s">
        <v>105</v>
      </c>
      <c r="E1339" s="391" t="s">
        <v>349</v>
      </c>
      <c r="F1339" s="174">
        <v>264</v>
      </c>
      <c r="G1339" s="95" t="s">
        <v>2761</v>
      </c>
      <c r="H1339" s="98" t="s">
        <v>135</v>
      </c>
      <c r="I1339" s="95" t="s">
        <v>2762</v>
      </c>
      <c r="J1339" s="131" t="s">
        <v>2763</v>
      </c>
      <c r="K1339" s="131" t="s">
        <v>1540</v>
      </c>
      <c r="L1339" s="132" t="s">
        <v>1081</v>
      </c>
      <c r="M1339" s="131">
        <v>26262</v>
      </c>
      <c r="N1339" s="134">
        <v>45393</v>
      </c>
      <c r="O1339" s="95" t="s">
        <v>452</v>
      </c>
      <c r="P1339" s="131" t="s">
        <v>2763</v>
      </c>
      <c r="Q1339" s="381"/>
      <c r="R1339" s="381"/>
      <c r="S1339" s="381"/>
    </row>
    <row r="1340" spans="1:19" ht="35.15" customHeight="1" x14ac:dyDescent="0.25">
      <c r="A1340" s="389">
        <f>IF(B1340="","",ROW()-ROW($A$3)+'Diário 1º PA'!$P$1)</f>
        <v>1610</v>
      </c>
      <c r="B1340" s="151">
        <v>45393</v>
      </c>
      <c r="C1340" s="390">
        <v>45383</v>
      </c>
      <c r="D1340" s="98" t="s">
        <v>105</v>
      </c>
      <c r="E1340" s="391" t="s">
        <v>283</v>
      </c>
      <c r="F1340" s="174">
        <v>1</v>
      </c>
      <c r="G1340" s="363" t="s">
        <v>2764</v>
      </c>
      <c r="H1340" s="98" t="s">
        <v>118</v>
      </c>
      <c r="I1340" s="95" t="s">
        <v>117</v>
      </c>
      <c r="J1340" s="131" t="s">
        <v>79</v>
      </c>
      <c r="K1340" s="131" t="s">
        <v>1558</v>
      </c>
      <c r="L1340" s="131" t="s">
        <v>117</v>
      </c>
      <c r="M1340" s="131" t="s">
        <v>117</v>
      </c>
      <c r="N1340" s="134" t="s">
        <v>117</v>
      </c>
      <c r="O1340" s="95" t="s">
        <v>452</v>
      </c>
      <c r="P1340" s="131" t="s">
        <v>79</v>
      </c>
      <c r="Q1340" s="381"/>
      <c r="R1340" s="381"/>
      <c r="S1340" s="381"/>
    </row>
    <row r="1341" spans="1:19" ht="35.15" customHeight="1" x14ac:dyDescent="0.25">
      <c r="A1341" s="389">
        <f>IF(B1341="","",ROW()-ROW($A$3)+'Diário 1º PA'!$P$1)</f>
        <v>1611</v>
      </c>
      <c r="B1341" s="151">
        <v>45394</v>
      </c>
      <c r="C1341" s="390">
        <v>45383</v>
      </c>
      <c r="D1341" s="98" t="s">
        <v>94</v>
      </c>
      <c r="E1341" s="391" t="s">
        <v>188</v>
      </c>
      <c r="F1341" s="174">
        <v>1260.77</v>
      </c>
      <c r="G1341" s="363" t="s">
        <v>2765</v>
      </c>
      <c r="H1341" s="98" t="s">
        <v>129</v>
      </c>
      <c r="I1341" s="95" t="s">
        <v>2766</v>
      </c>
      <c r="J1341" s="131" t="s">
        <v>1565</v>
      </c>
      <c r="K1341" s="131" t="s">
        <v>1574</v>
      </c>
      <c r="L1341" s="132" t="s">
        <v>1574</v>
      </c>
      <c r="M1341" s="131" t="s">
        <v>117</v>
      </c>
      <c r="N1341" s="134">
        <v>45393</v>
      </c>
      <c r="O1341" s="95" t="s">
        <v>452</v>
      </c>
      <c r="P1341" s="131" t="s">
        <v>2723</v>
      </c>
      <c r="Q1341" s="381"/>
      <c r="R1341" s="381"/>
      <c r="S1341" s="381"/>
    </row>
    <row r="1342" spans="1:19" ht="35.15" customHeight="1" x14ac:dyDescent="0.25">
      <c r="A1342" s="389">
        <f>IF(B1342="","",ROW()-ROW($A$3)+'Diário 1º PA'!$P$1)</f>
        <v>1612</v>
      </c>
      <c r="B1342" s="151">
        <v>45394</v>
      </c>
      <c r="C1342" s="390">
        <v>45383</v>
      </c>
      <c r="D1342" s="98" t="s">
        <v>105</v>
      </c>
      <c r="E1342" s="391" t="s">
        <v>339</v>
      </c>
      <c r="F1342" s="174">
        <v>466.2</v>
      </c>
      <c r="G1342" s="363" t="s">
        <v>2767</v>
      </c>
      <c r="H1342" s="98" t="s">
        <v>118</v>
      </c>
      <c r="I1342" s="95" t="s">
        <v>2768</v>
      </c>
      <c r="J1342" s="131" t="s">
        <v>2769</v>
      </c>
      <c r="K1342" s="131" t="s">
        <v>1540</v>
      </c>
      <c r="L1342" s="132" t="s">
        <v>1081</v>
      </c>
      <c r="M1342" s="131">
        <v>3073</v>
      </c>
      <c r="N1342" s="134">
        <v>45394</v>
      </c>
      <c r="O1342" s="95" t="s">
        <v>452</v>
      </c>
      <c r="P1342" s="131" t="s">
        <v>2769</v>
      </c>
      <c r="Q1342" s="381"/>
      <c r="R1342" s="381"/>
      <c r="S1342" s="381"/>
    </row>
    <row r="1343" spans="1:19" ht="35.15" customHeight="1" x14ac:dyDescent="0.25">
      <c r="A1343" s="389">
        <f>IF(B1343="","",ROW()-ROW($A$3)+'Diário 1º PA'!$P$1)</f>
        <v>1613</v>
      </c>
      <c r="B1343" s="151">
        <v>45394</v>
      </c>
      <c r="C1343" s="390">
        <v>45352</v>
      </c>
      <c r="D1343" s="98" t="s">
        <v>105</v>
      </c>
      <c r="E1343" s="391" t="s">
        <v>341</v>
      </c>
      <c r="F1343" s="174">
        <v>3000</v>
      </c>
      <c r="G1343" s="363" t="s">
        <v>2770</v>
      </c>
      <c r="H1343" s="98" t="s">
        <v>119</v>
      </c>
      <c r="I1343" s="95" t="s">
        <v>2771</v>
      </c>
      <c r="J1343" s="131" t="s">
        <v>2772</v>
      </c>
      <c r="K1343" s="131" t="s">
        <v>1114</v>
      </c>
      <c r="L1343" s="132" t="s">
        <v>1534</v>
      </c>
      <c r="M1343" s="131">
        <v>12</v>
      </c>
      <c r="N1343" s="134">
        <v>45392</v>
      </c>
      <c r="O1343" s="95" t="s">
        <v>452</v>
      </c>
      <c r="P1343" s="131" t="s">
        <v>2772</v>
      </c>
      <c r="Q1343" s="381"/>
      <c r="R1343" s="381"/>
      <c r="S1343" s="381"/>
    </row>
    <row r="1344" spans="1:19" ht="35.15" customHeight="1" x14ac:dyDescent="0.25">
      <c r="A1344" s="389">
        <f>IF(B1344="","",ROW()-ROW($A$3)+'Diário 1º PA'!$P$1)</f>
        <v>1614</v>
      </c>
      <c r="B1344" s="151">
        <v>45394</v>
      </c>
      <c r="C1344" s="390">
        <v>45352</v>
      </c>
      <c r="D1344" s="98" t="s">
        <v>105</v>
      </c>
      <c r="E1344" s="391" t="s">
        <v>241</v>
      </c>
      <c r="F1344" s="174">
        <v>10900</v>
      </c>
      <c r="G1344" s="363" t="s">
        <v>2773</v>
      </c>
      <c r="H1344" s="98" t="s">
        <v>118</v>
      </c>
      <c r="I1344" s="95" t="s">
        <v>2774</v>
      </c>
      <c r="J1344" s="131" t="s">
        <v>2775</v>
      </c>
      <c r="K1344" s="131" t="s">
        <v>1114</v>
      </c>
      <c r="L1344" s="132" t="s">
        <v>1534</v>
      </c>
      <c r="M1344" s="131">
        <v>336</v>
      </c>
      <c r="N1344" s="134">
        <v>45392</v>
      </c>
      <c r="O1344" s="95" t="s">
        <v>452</v>
      </c>
      <c r="P1344" s="131" t="s">
        <v>2775</v>
      </c>
      <c r="Q1344" s="381"/>
      <c r="R1344" s="381"/>
      <c r="S1344" s="381"/>
    </row>
    <row r="1345" spans="1:19" ht="35.15" customHeight="1" x14ac:dyDescent="0.25">
      <c r="A1345" s="389">
        <f>IF(B1345="","",ROW()-ROW($A$3)+'Diário 1º PA'!$P$1)</f>
        <v>1615</v>
      </c>
      <c r="B1345" s="151">
        <v>45394</v>
      </c>
      <c r="C1345" s="390">
        <v>45383</v>
      </c>
      <c r="D1345" s="98" t="s">
        <v>105</v>
      </c>
      <c r="E1345" s="391" t="s">
        <v>345</v>
      </c>
      <c r="F1345" s="174">
        <v>3900</v>
      </c>
      <c r="G1345" s="363" t="s">
        <v>2776</v>
      </c>
      <c r="H1345" s="98" t="s">
        <v>128</v>
      </c>
      <c r="I1345" s="95" t="s">
        <v>2669</v>
      </c>
      <c r="J1345" s="131" t="s">
        <v>2453</v>
      </c>
      <c r="K1345" s="131" t="s">
        <v>1114</v>
      </c>
      <c r="L1345" s="132" t="s">
        <v>1534</v>
      </c>
      <c r="M1345" s="131" t="s">
        <v>2777</v>
      </c>
      <c r="N1345" s="134">
        <v>45393</v>
      </c>
      <c r="O1345" s="95" t="s">
        <v>452</v>
      </c>
      <c r="P1345" s="131" t="s">
        <v>2453</v>
      </c>
      <c r="Q1345" s="381"/>
      <c r="R1345" s="381"/>
      <c r="S1345" s="381"/>
    </row>
    <row r="1346" spans="1:19" ht="35.15" customHeight="1" x14ac:dyDescent="0.25">
      <c r="A1346" s="389">
        <f>IF(B1346="","",ROW()-ROW($A$3)+'Diário 1º PA'!$P$1)</f>
        <v>1616</v>
      </c>
      <c r="B1346" s="151">
        <v>45397</v>
      </c>
      <c r="C1346" s="390">
        <v>45352</v>
      </c>
      <c r="D1346" s="98" t="s">
        <v>105</v>
      </c>
      <c r="E1346" s="391" t="s">
        <v>341</v>
      </c>
      <c r="F1346" s="174">
        <v>900</v>
      </c>
      <c r="G1346" s="363" t="s">
        <v>2778</v>
      </c>
      <c r="H1346" s="98" t="s">
        <v>124</v>
      </c>
      <c r="I1346" s="95" t="s">
        <v>2779</v>
      </c>
      <c r="J1346" s="131" t="s">
        <v>2780</v>
      </c>
      <c r="K1346" s="131" t="s">
        <v>1072</v>
      </c>
      <c r="L1346" s="132" t="s">
        <v>1534</v>
      </c>
      <c r="M1346" s="131">
        <v>64</v>
      </c>
      <c r="N1346" s="134">
        <v>45377</v>
      </c>
      <c r="O1346" s="95" t="s">
        <v>452</v>
      </c>
      <c r="P1346" s="131" t="s">
        <v>2780</v>
      </c>
      <c r="Q1346" s="381"/>
      <c r="R1346" s="381"/>
      <c r="S1346" s="381"/>
    </row>
    <row r="1347" spans="1:19" ht="35.15" customHeight="1" x14ac:dyDescent="0.25">
      <c r="A1347" s="389">
        <f>IF(B1347="","",ROW()-ROW($A$3)+'Diário 1º PA'!$P$1)</f>
        <v>1617</v>
      </c>
      <c r="B1347" s="151">
        <v>45397</v>
      </c>
      <c r="C1347" s="390">
        <v>45352</v>
      </c>
      <c r="D1347" s="98" t="s">
        <v>105</v>
      </c>
      <c r="E1347" s="391" t="s">
        <v>341</v>
      </c>
      <c r="F1347" s="174">
        <v>1248</v>
      </c>
      <c r="G1347" s="363" t="s">
        <v>2266</v>
      </c>
      <c r="H1347" s="98" t="s">
        <v>135</v>
      </c>
      <c r="I1347" s="95" t="s">
        <v>2781</v>
      </c>
      <c r="J1347" s="131" t="s">
        <v>1075</v>
      </c>
      <c r="K1347" s="131" t="s">
        <v>1072</v>
      </c>
      <c r="L1347" s="132" t="s">
        <v>1534</v>
      </c>
      <c r="M1347" s="131">
        <v>156</v>
      </c>
      <c r="N1347" s="134">
        <v>45378</v>
      </c>
      <c r="O1347" s="95" t="s">
        <v>452</v>
      </c>
      <c r="P1347" s="131" t="s">
        <v>1075</v>
      </c>
      <c r="Q1347" s="381"/>
      <c r="R1347" s="381"/>
      <c r="S1347" s="381"/>
    </row>
    <row r="1348" spans="1:19" ht="35.15" customHeight="1" x14ac:dyDescent="0.25">
      <c r="A1348" s="389">
        <f>IF(B1348="","",ROW()-ROW($A$3)+'Diário 1º PA'!$P$1)</f>
        <v>1618</v>
      </c>
      <c r="B1348" s="151">
        <v>45397</v>
      </c>
      <c r="C1348" s="390">
        <v>45383</v>
      </c>
      <c r="D1348" s="98" t="s">
        <v>105</v>
      </c>
      <c r="E1348" s="391" t="s">
        <v>345</v>
      </c>
      <c r="F1348" s="174">
        <v>1433.46</v>
      </c>
      <c r="G1348" s="363" t="s">
        <v>2782</v>
      </c>
      <c r="H1348" s="98" t="s">
        <v>128</v>
      </c>
      <c r="I1348" s="95" t="s">
        <v>2783</v>
      </c>
      <c r="J1348" s="131" t="s">
        <v>2784</v>
      </c>
      <c r="K1348" s="131" t="s">
        <v>1072</v>
      </c>
      <c r="L1348" s="132" t="s">
        <v>1534</v>
      </c>
      <c r="M1348" s="131">
        <v>49849</v>
      </c>
      <c r="N1348" s="134">
        <v>45400</v>
      </c>
      <c r="O1348" s="95" t="s">
        <v>452</v>
      </c>
      <c r="P1348" s="131" t="s">
        <v>2784</v>
      </c>
      <c r="Q1348" s="381"/>
      <c r="R1348" s="381"/>
      <c r="S1348" s="381"/>
    </row>
    <row r="1349" spans="1:19" ht="35.15" customHeight="1" x14ac:dyDescent="0.25">
      <c r="A1349" s="389">
        <f>IF(B1349="","",ROW()-ROW($A$3)+'Diário 1º PA'!$P$1)</f>
        <v>1619</v>
      </c>
      <c r="B1349" s="151">
        <v>45397</v>
      </c>
      <c r="C1349" s="390">
        <v>45383</v>
      </c>
      <c r="D1349" s="98" t="s">
        <v>105</v>
      </c>
      <c r="E1349" s="391" t="s">
        <v>337</v>
      </c>
      <c r="F1349" s="174">
        <v>198.12</v>
      </c>
      <c r="G1349" s="363" t="s">
        <v>1185</v>
      </c>
      <c r="H1349" s="98" t="s">
        <v>129</v>
      </c>
      <c r="I1349" s="95" t="s">
        <v>1529</v>
      </c>
      <c r="J1349" s="131" t="s">
        <v>1189</v>
      </c>
      <c r="K1349" s="131" t="s">
        <v>1072</v>
      </c>
      <c r="L1349" s="132" t="s">
        <v>1534</v>
      </c>
      <c r="M1349" s="131">
        <v>6063036</v>
      </c>
      <c r="N1349" s="134">
        <v>45398</v>
      </c>
      <c r="O1349" s="95" t="s">
        <v>452</v>
      </c>
      <c r="P1349" s="131" t="s">
        <v>1189</v>
      </c>
      <c r="Q1349" s="381"/>
      <c r="R1349" s="381"/>
      <c r="S1349" s="381"/>
    </row>
    <row r="1350" spans="1:19" ht="35.15" customHeight="1" x14ac:dyDescent="0.25">
      <c r="A1350" s="389">
        <f>IF(B1350="","",ROW()-ROW($A$3)+'Diário 1º PA'!$P$1)</f>
        <v>1620</v>
      </c>
      <c r="B1350" s="151">
        <v>45397</v>
      </c>
      <c r="C1350" s="390">
        <v>45383</v>
      </c>
      <c r="D1350" s="98" t="s">
        <v>105</v>
      </c>
      <c r="E1350" s="391" t="s">
        <v>337</v>
      </c>
      <c r="F1350" s="174">
        <v>167.54</v>
      </c>
      <c r="G1350" s="363" t="s">
        <v>1185</v>
      </c>
      <c r="H1350" s="98" t="s">
        <v>136</v>
      </c>
      <c r="I1350" s="95" t="s">
        <v>1529</v>
      </c>
      <c r="J1350" s="131" t="s">
        <v>1189</v>
      </c>
      <c r="K1350" s="131" t="s">
        <v>1072</v>
      </c>
      <c r="L1350" s="132" t="s">
        <v>1534</v>
      </c>
      <c r="M1350" s="131">
        <v>6067451</v>
      </c>
      <c r="N1350" s="134">
        <v>45400</v>
      </c>
      <c r="O1350" s="95" t="s">
        <v>452</v>
      </c>
      <c r="P1350" s="131" t="s">
        <v>1189</v>
      </c>
      <c r="Q1350" s="381"/>
      <c r="R1350" s="381"/>
      <c r="S1350" s="381"/>
    </row>
    <row r="1351" spans="1:19" ht="35.15" customHeight="1" x14ac:dyDescent="0.25">
      <c r="A1351" s="389">
        <f>IF(B1351="","",ROW()-ROW($A$3)+'Diário 1º PA'!$P$1)</f>
        <v>1621</v>
      </c>
      <c r="B1351" s="151">
        <v>45397</v>
      </c>
      <c r="C1351" s="390">
        <v>45383</v>
      </c>
      <c r="D1351" s="98" t="s">
        <v>105</v>
      </c>
      <c r="E1351" s="391" t="s">
        <v>337</v>
      </c>
      <c r="F1351" s="174">
        <v>93.46</v>
      </c>
      <c r="G1351" s="363" t="s">
        <v>1185</v>
      </c>
      <c r="H1351" s="98" t="s">
        <v>123</v>
      </c>
      <c r="I1351" s="95" t="s">
        <v>1529</v>
      </c>
      <c r="J1351" s="131" t="s">
        <v>1189</v>
      </c>
      <c r="K1351" s="131" t="s">
        <v>1072</v>
      </c>
      <c r="L1351" s="132" t="s">
        <v>1534</v>
      </c>
      <c r="M1351" s="131" t="s">
        <v>2785</v>
      </c>
      <c r="N1351" s="134">
        <v>45399</v>
      </c>
      <c r="O1351" s="95" t="s">
        <v>452</v>
      </c>
      <c r="P1351" s="131" t="s">
        <v>1189</v>
      </c>
      <c r="Q1351" s="381"/>
      <c r="R1351" s="381"/>
      <c r="S1351" s="381"/>
    </row>
    <row r="1352" spans="1:19" ht="35.15" customHeight="1" x14ac:dyDescent="0.25">
      <c r="A1352" s="389">
        <f>IF(B1352="","",ROW()-ROW($A$3)+'Diário 1º PA'!$P$1)</f>
        <v>1622</v>
      </c>
      <c r="B1352" s="151">
        <v>45397</v>
      </c>
      <c r="C1352" s="390">
        <v>45383</v>
      </c>
      <c r="D1352" s="98" t="s">
        <v>105</v>
      </c>
      <c r="E1352" s="391" t="s">
        <v>337</v>
      </c>
      <c r="F1352" s="174">
        <v>172.46</v>
      </c>
      <c r="G1352" s="363" t="s">
        <v>1185</v>
      </c>
      <c r="H1352" s="98" t="s">
        <v>120</v>
      </c>
      <c r="I1352" s="95" t="s">
        <v>1529</v>
      </c>
      <c r="J1352" s="131" t="s">
        <v>1189</v>
      </c>
      <c r="K1352" s="131" t="s">
        <v>1072</v>
      </c>
      <c r="L1352" s="132" t="s">
        <v>1534</v>
      </c>
      <c r="M1352" s="131">
        <v>6067436</v>
      </c>
      <c r="N1352" s="134">
        <v>45400</v>
      </c>
      <c r="O1352" s="95" t="s">
        <v>452</v>
      </c>
      <c r="P1352" s="131" t="s">
        <v>1189</v>
      </c>
      <c r="Q1352" s="381"/>
      <c r="R1352" s="381"/>
      <c r="S1352" s="381"/>
    </row>
    <row r="1353" spans="1:19" ht="35.15" customHeight="1" x14ac:dyDescent="0.25">
      <c r="A1353" s="389">
        <f>IF(B1353="","",ROW()-ROW($A$3)+'Diário 1º PA'!$P$1)</f>
        <v>1623</v>
      </c>
      <c r="B1353" s="151">
        <v>45397</v>
      </c>
      <c r="C1353" s="390">
        <v>45383</v>
      </c>
      <c r="D1353" s="98" t="s">
        <v>105</v>
      </c>
      <c r="E1353" s="391" t="s">
        <v>337</v>
      </c>
      <c r="F1353" s="174">
        <v>303.39999999999998</v>
      </c>
      <c r="G1353" s="363" t="s">
        <v>1185</v>
      </c>
      <c r="H1353" s="98" t="s">
        <v>120</v>
      </c>
      <c r="I1353" s="95" t="s">
        <v>1529</v>
      </c>
      <c r="J1353" s="131" t="s">
        <v>1189</v>
      </c>
      <c r="K1353" s="131" t="s">
        <v>1072</v>
      </c>
      <c r="L1353" s="132" t="s">
        <v>1534</v>
      </c>
      <c r="M1353" s="131">
        <v>6077445</v>
      </c>
      <c r="N1353" s="134">
        <v>45403</v>
      </c>
      <c r="O1353" s="95" t="s">
        <v>452</v>
      </c>
      <c r="P1353" s="131" t="s">
        <v>1189</v>
      </c>
      <c r="Q1353" s="381"/>
      <c r="R1353" s="381"/>
      <c r="S1353" s="381"/>
    </row>
    <row r="1354" spans="1:19" ht="35.15" customHeight="1" x14ac:dyDescent="0.25">
      <c r="A1354" s="389">
        <f>IF(B1354="","",ROW()-ROW($A$3)+'Diário 1º PA'!$P$1)</f>
        <v>1624</v>
      </c>
      <c r="B1354" s="151">
        <v>45397</v>
      </c>
      <c r="C1354" s="390">
        <v>45352</v>
      </c>
      <c r="D1354" s="98" t="s">
        <v>105</v>
      </c>
      <c r="E1354" s="391" t="s">
        <v>341</v>
      </c>
      <c r="F1354" s="174">
        <v>1350</v>
      </c>
      <c r="G1354" s="363" t="s">
        <v>1722</v>
      </c>
      <c r="H1354" s="98" t="s">
        <v>137</v>
      </c>
      <c r="I1354" s="95" t="s">
        <v>1842</v>
      </c>
      <c r="J1354" s="131" t="s">
        <v>2193</v>
      </c>
      <c r="K1354" s="131" t="s">
        <v>1072</v>
      </c>
      <c r="L1354" s="132" t="s">
        <v>1534</v>
      </c>
      <c r="M1354" s="131">
        <v>6</v>
      </c>
      <c r="N1354" s="134">
        <v>45392</v>
      </c>
      <c r="O1354" s="95" t="s">
        <v>452</v>
      </c>
      <c r="P1354" s="131" t="s">
        <v>2193</v>
      </c>
      <c r="Q1354" s="381"/>
      <c r="R1354" s="381"/>
      <c r="S1354" s="381"/>
    </row>
    <row r="1355" spans="1:19" ht="35.15" customHeight="1" x14ac:dyDescent="0.25">
      <c r="A1355" s="389">
        <f>IF(B1355="","",ROW()-ROW($A$3)+'Diário 1º PA'!$P$1)</f>
        <v>1625</v>
      </c>
      <c r="B1355" s="151">
        <v>45397</v>
      </c>
      <c r="C1355" s="390">
        <v>45383</v>
      </c>
      <c r="D1355" s="98" t="s">
        <v>105</v>
      </c>
      <c r="E1355" s="391" t="s">
        <v>337</v>
      </c>
      <c r="F1355" s="174">
        <v>90.28</v>
      </c>
      <c r="G1355" s="363" t="s">
        <v>1185</v>
      </c>
      <c r="H1355" s="98" t="s">
        <v>123</v>
      </c>
      <c r="I1355" s="95" t="s">
        <v>2302</v>
      </c>
      <c r="J1355" s="131" t="s">
        <v>1202</v>
      </c>
      <c r="K1355" s="131" t="s">
        <v>1072</v>
      </c>
      <c r="L1355" s="132" t="s">
        <v>1534</v>
      </c>
      <c r="M1355" s="131">
        <v>23301</v>
      </c>
      <c r="N1355" s="134">
        <v>45397</v>
      </c>
      <c r="O1355" s="95" t="s">
        <v>452</v>
      </c>
      <c r="P1355" s="131" t="s">
        <v>1202</v>
      </c>
      <c r="Q1355" s="381"/>
      <c r="R1355" s="381"/>
      <c r="S1355" s="381"/>
    </row>
    <row r="1356" spans="1:19" ht="35.15" customHeight="1" x14ac:dyDescent="0.25">
      <c r="A1356" s="389">
        <f>IF(B1356="","",ROW()-ROW($A$3)+'Diário 1º PA'!$P$1)</f>
        <v>1626</v>
      </c>
      <c r="B1356" s="151">
        <v>45397</v>
      </c>
      <c r="C1356" s="390">
        <v>45383</v>
      </c>
      <c r="D1356" s="98" t="s">
        <v>105</v>
      </c>
      <c r="E1356" s="391" t="s">
        <v>337</v>
      </c>
      <c r="F1356" s="174">
        <v>89.86</v>
      </c>
      <c r="G1356" s="363" t="s">
        <v>1185</v>
      </c>
      <c r="H1356" s="98" t="s">
        <v>124</v>
      </c>
      <c r="I1356" s="95" t="s">
        <v>2302</v>
      </c>
      <c r="J1356" s="131" t="s">
        <v>1202</v>
      </c>
      <c r="K1356" s="131" t="s">
        <v>1072</v>
      </c>
      <c r="L1356" s="132" t="s">
        <v>1534</v>
      </c>
      <c r="M1356" s="131">
        <v>23304</v>
      </c>
      <c r="N1356" s="134">
        <v>45397</v>
      </c>
      <c r="O1356" s="95" t="s">
        <v>452</v>
      </c>
      <c r="P1356" s="131" t="s">
        <v>1202</v>
      </c>
      <c r="Q1356" s="381"/>
      <c r="R1356" s="381"/>
      <c r="S1356" s="381"/>
    </row>
    <row r="1357" spans="1:19" ht="35.15" customHeight="1" x14ac:dyDescent="0.25">
      <c r="A1357" s="389">
        <f>IF(B1357="","",ROW()-ROW($A$3)+'Diário 1º PA'!$P$1)</f>
        <v>1627</v>
      </c>
      <c r="B1357" s="151">
        <v>45397</v>
      </c>
      <c r="C1357" s="390">
        <v>45383</v>
      </c>
      <c r="D1357" s="98" t="s">
        <v>105</v>
      </c>
      <c r="E1357" s="391" t="s">
        <v>337</v>
      </c>
      <c r="F1357" s="174">
        <v>141.24</v>
      </c>
      <c r="G1357" s="363" t="s">
        <v>1185</v>
      </c>
      <c r="H1357" s="98" t="s">
        <v>124</v>
      </c>
      <c r="I1357" s="95" t="s">
        <v>2302</v>
      </c>
      <c r="J1357" s="131" t="s">
        <v>1202</v>
      </c>
      <c r="K1357" s="131" t="s">
        <v>1072</v>
      </c>
      <c r="L1357" s="132" t="s">
        <v>1534</v>
      </c>
      <c r="M1357" s="131">
        <v>23303</v>
      </c>
      <c r="N1357" s="134">
        <v>45397</v>
      </c>
      <c r="O1357" s="95" t="s">
        <v>452</v>
      </c>
      <c r="P1357" s="131" t="s">
        <v>1202</v>
      </c>
      <c r="Q1357" s="381"/>
      <c r="R1357" s="381"/>
      <c r="S1357" s="381"/>
    </row>
    <row r="1358" spans="1:19" ht="35.15" customHeight="1" x14ac:dyDescent="0.25">
      <c r="A1358" s="389">
        <f>IF(B1358="","",ROW()-ROW($A$3)+'Diário 1º PA'!$P$1)</f>
        <v>1628</v>
      </c>
      <c r="B1358" s="151">
        <v>45397</v>
      </c>
      <c r="C1358" s="390">
        <v>45383</v>
      </c>
      <c r="D1358" s="98" t="s">
        <v>105</v>
      </c>
      <c r="E1358" s="391" t="s">
        <v>337</v>
      </c>
      <c r="F1358" s="174">
        <v>32.630000000000003</v>
      </c>
      <c r="G1358" s="363" t="s">
        <v>1185</v>
      </c>
      <c r="H1358" s="98" t="s">
        <v>122</v>
      </c>
      <c r="I1358" s="95" t="s">
        <v>2302</v>
      </c>
      <c r="J1358" s="131" t="s">
        <v>1202</v>
      </c>
      <c r="K1358" s="131" t="s">
        <v>1072</v>
      </c>
      <c r="L1358" s="132" t="s">
        <v>1534</v>
      </c>
      <c r="M1358" s="131">
        <v>23302</v>
      </c>
      <c r="N1358" s="134">
        <v>45397</v>
      </c>
      <c r="O1358" s="95" t="s">
        <v>452</v>
      </c>
      <c r="P1358" s="131" t="s">
        <v>1202</v>
      </c>
      <c r="Q1358" s="381"/>
      <c r="R1358" s="381"/>
      <c r="S1358" s="381"/>
    </row>
    <row r="1359" spans="1:19" ht="35.15" customHeight="1" x14ac:dyDescent="0.25">
      <c r="A1359" s="389">
        <f>IF(B1359="","",ROW()-ROW($A$3)+'Diário 1º PA'!$P$1)</f>
        <v>1629</v>
      </c>
      <c r="B1359" s="151">
        <v>45397</v>
      </c>
      <c r="C1359" s="390">
        <v>45383</v>
      </c>
      <c r="D1359" s="98" t="s">
        <v>105</v>
      </c>
      <c r="E1359" s="391" t="s">
        <v>337</v>
      </c>
      <c r="F1359" s="174">
        <v>88.95</v>
      </c>
      <c r="G1359" s="363" t="s">
        <v>1185</v>
      </c>
      <c r="H1359" s="98" t="s">
        <v>123</v>
      </c>
      <c r="I1359" s="95" t="s">
        <v>2302</v>
      </c>
      <c r="J1359" s="131" t="s">
        <v>1202</v>
      </c>
      <c r="K1359" s="131" t="s">
        <v>1072</v>
      </c>
      <c r="L1359" s="132" t="s">
        <v>1534</v>
      </c>
      <c r="M1359" s="131">
        <v>23300</v>
      </c>
      <c r="N1359" s="134">
        <v>45397</v>
      </c>
      <c r="O1359" s="95" t="s">
        <v>452</v>
      </c>
      <c r="P1359" s="131" t="s">
        <v>1202</v>
      </c>
      <c r="Q1359" s="381"/>
      <c r="R1359" s="381"/>
      <c r="S1359" s="381"/>
    </row>
    <row r="1360" spans="1:19" ht="35.15" customHeight="1" x14ac:dyDescent="0.25">
      <c r="A1360" s="389">
        <f>IF(B1360="","",ROW()-ROW($A$3)+'Diário 1º PA'!$P$1)</f>
        <v>1630</v>
      </c>
      <c r="B1360" s="151">
        <v>45397</v>
      </c>
      <c r="C1360" s="390">
        <v>45383</v>
      </c>
      <c r="D1360" s="98" t="s">
        <v>105</v>
      </c>
      <c r="E1360" s="391" t="s">
        <v>337</v>
      </c>
      <c r="F1360" s="174">
        <v>303.39999999999998</v>
      </c>
      <c r="G1360" s="363" t="s">
        <v>1185</v>
      </c>
      <c r="H1360" s="98" t="s">
        <v>120</v>
      </c>
      <c r="I1360" s="95" t="s">
        <v>1529</v>
      </c>
      <c r="J1360" s="131" t="s">
        <v>1189</v>
      </c>
      <c r="K1360" s="131" t="s">
        <v>1072</v>
      </c>
      <c r="L1360" s="132" t="s">
        <v>1534</v>
      </c>
      <c r="M1360" s="131">
        <v>6077445</v>
      </c>
      <c r="N1360" s="134">
        <v>45403</v>
      </c>
      <c r="O1360" s="95" t="s">
        <v>452</v>
      </c>
      <c r="P1360" s="131" t="s">
        <v>1189</v>
      </c>
      <c r="Q1360" s="381"/>
      <c r="R1360" s="381"/>
      <c r="S1360" s="381"/>
    </row>
    <row r="1361" spans="1:19" ht="35.15" customHeight="1" x14ac:dyDescent="0.25">
      <c r="A1361" s="389">
        <f>IF(B1361="","",ROW()-ROW($A$3)+'Diário 1º PA'!$P$1)</f>
        <v>1631</v>
      </c>
      <c r="B1361" s="151">
        <v>45397</v>
      </c>
      <c r="C1361" s="390">
        <v>45383</v>
      </c>
      <c r="D1361" s="98" t="s">
        <v>105</v>
      </c>
      <c r="E1361" s="391" t="s">
        <v>341</v>
      </c>
      <c r="F1361" s="174">
        <v>119.96</v>
      </c>
      <c r="G1361" s="363" t="s">
        <v>2786</v>
      </c>
      <c r="H1361" s="98" t="s">
        <v>125</v>
      </c>
      <c r="I1361" s="95" t="s">
        <v>2787</v>
      </c>
      <c r="J1361" s="131" t="s">
        <v>1565</v>
      </c>
      <c r="K1361" s="131" t="s">
        <v>1072</v>
      </c>
      <c r="L1361" s="132" t="s">
        <v>1839</v>
      </c>
      <c r="M1361" s="131" t="s">
        <v>117</v>
      </c>
      <c r="N1361" s="134">
        <v>45393</v>
      </c>
      <c r="O1361" s="95" t="s">
        <v>452</v>
      </c>
      <c r="P1361" s="131" t="s">
        <v>2788</v>
      </c>
      <c r="Q1361" s="381"/>
      <c r="R1361" s="381"/>
      <c r="S1361" s="381"/>
    </row>
    <row r="1362" spans="1:19" ht="35.15" customHeight="1" x14ac:dyDescent="0.25">
      <c r="A1362" s="389">
        <f>IF(B1362="","",ROW()-ROW($A$3)+'Diário 1º PA'!$P$1)</f>
        <v>1632</v>
      </c>
      <c r="B1362" s="151">
        <v>45397</v>
      </c>
      <c r="C1362" s="390">
        <v>45383</v>
      </c>
      <c r="D1362" s="98" t="s">
        <v>105</v>
      </c>
      <c r="E1362" s="391" t="s">
        <v>341</v>
      </c>
      <c r="F1362" s="174">
        <v>1440</v>
      </c>
      <c r="G1362" s="363" t="s">
        <v>2266</v>
      </c>
      <c r="H1362" s="98" t="s">
        <v>130</v>
      </c>
      <c r="I1362" s="95" t="s">
        <v>1996</v>
      </c>
      <c r="J1362" s="131" t="s">
        <v>1997</v>
      </c>
      <c r="K1362" s="131" t="s">
        <v>1072</v>
      </c>
      <c r="L1362" s="132" t="s">
        <v>1534</v>
      </c>
      <c r="M1362" s="131">
        <v>8</v>
      </c>
      <c r="N1362" s="134">
        <v>45393</v>
      </c>
      <c r="O1362" s="95" t="s">
        <v>452</v>
      </c>
      <c r="P1362" s="131" t="s">
        <v>1997</v>
      </c>
      <c r="Q1362" s="381"/>
      <c r="R1362" s="381"/>
      <c r="S1362" s="381"/>
    </row>
    <row r="1363" spans="1:19" ht="35.15" customHeight="1" x14ac:dyDescent="0.25">
      <c r="A1363" s="389">
        <f>IF(B1363="","",ROW()-ROW($A$3)+'Diário 1º PA'!$P$1)</f>
        <v>1633</v>
      </c>
      <c r="B1363" s="151">
        <v>45397</v>
      </c>
      <c r="C1363" s="390">
        <v>45383</v>
      </c>
      <c r="D1363" s="98" t="s">
        <v>105</v>
      </c>
      <c r="E1363" s="391" t="s">
        <v>341</v>
      </c>
      <c r="F1363" s="174">
        <v>5130</v>
      </c>
      <c r="G1363" s="363" t="s">
        <v>2789</v>
      </c>
      <c r="H1363" s="98" t="s">
        <v>117</v>
      </c>
      <c r="I1363" s="95" t="s">
        <v>1996</v>
      </c>
      <c r="J1363" s="131" t="s">
        <v>1997</v>
      </c>
      <c r="K1363" s="131" t="s">
        <v>1072</v>
      </c>
      <c r="L1363" s="132" t="s">
        <v>1534</v>
      </c>
      <c r="M1363" s="131">
        <v>9</v>
      </c>
      <c r="N1363" s="134">
        <v>45393</v>
      </c>
      <c r="O1363" s="95" t="s">
        <v>452</v>
      </c>
      <c r="P1363" s="131" t="s">
        <v>1997</v>
      </c>
      <c r="Q1363" s="381"/>
      <c r="R1363" s="381"/>
      <c r="S1363" s="381"/>
    </row>
    <row r="1364" spans="1:19" ht="35.15" customHeight="1" x14ac:dyDescent="0.25">
      <c r="A1364" s="389">
        <f>IF(B1364="","",ROW()-ROW($A$3)+'Diário 1º PA'!$P$1)</f>
        <v>1634</v>
      </c>
      <c r="B1364" s="151">
        <v>45397</v>
      </c>
      <c r="C1364" s="390">
        <v>45352</v>
      </c>
      <c r="D1364" s="98" t="s">
        <v>105</v>
      </c>
      <c r="E1364" s="391" t="s">
        <v>245</v>
      </c>
      <c r="F1364" s="174">
        <v>3000</v>
      </c>
      <c r="G1364" s="363" t="s">
        <v>2790</v>
      </c>
      <c r="H1364" s="98" t="s">
        <v>117</v>
      </c>
      <c r="I1364" s="95" t="s">
        <v>2791</v>
      </c>
      <c r="J1364" s="131" t="s">
        <v>2125</v>
      </c>
      <c r="K1364" s="131" t="s">
        <v>1114</v>
      </c>
      <c r="L1364" s="132" t="s">
        <v>1534</v>
      </c>
      <c r="M1364" s="131">
        <v>847</v>
      </c>
      <c r="N1364" s="134">
        <v>45352</v>
      </c>
      <c r="O1364" s="95" t="s">
        <v>452</v>
      </c>
      <c r="P1364" s="131" t="s">
        <v>2125</v>
      </c>
      <c r="Q1364" s="381"/>
      <c r="R1364" s="381"/>
      <c r="S1364" s="381"/>
    </row>
    <row r="1365" spans="1:19" ht="35.15" customHeight="1" x14ac:dyDescent="0.25">
      <c r="A1365" s="389">
        <f>IF(B1365="","",ROW()-ROW($A$3)+'Diário 1º PA'!$P$1)</f>
        <v>1635</v>
      </c>
      <c r="B1365" s="151">
        <v>45397</v>
      </c>
      <c r="C1365" s="390">
        <v>45352</v>
      </c>
      <c r="D1365" s="98" t="s">
        <v>105</v>
      </c>
      <c r="E1365" s="391" t="s">
        <v>299</v>
      </c>
      <c r="F1365" s="174">
        <v>22749.200000000001</v>
      </c>
      <c r="G1365" s="363" t="s">
        <v>2236</v>
      </c>
      <c r="H1365" s="98" t="s">
        <v>137</v>
      </c>
      <c r="I1365" s="95" t="s">
        <v>1753</v>
      </c>
      <c r="J1365" s="131" t="s">
        <v>1176</v>
      </c>
      <c r="K1365" s="131" t="s">
        <v>1540</v>
      </c>
      <c r="L1365" s="132" t="s">
        <v>1081</v>
      </c>
      <c r="M1365" s="131">
        <v>72</v>
      </c>
      <c r="N1365" s="134">
        <v>45397</v>
      </c>
      <c r="O1365" s="95" t="s">
        <v>452</v>
      </c>
      <c r="P1365" s="131" t="s">
        <v>1176</v>
      </c>
      <c r="Q1365" s="381"/>
      <c r="R1365" s="381"/>
      <c r="S1365" s="381"/>
    </row>
    <row r="1366" spans="1:19" ht="35.15" customHeight="1" x14ac:dyDescent="0.25">
      <c r="A1366" s="389">
        <f>IF(B1366="","",ROW()-ROW($A$3)+'Diário 1º PA'!$P$1)</f>
        <v>1636</v>
      </c>
      <c r="B1366" s="151">
        <v>45397</v>
      </c>
      <c r="C1366" s="390">
        <v>45352</v>
      </c>
      <c r="D1366" s="98" t="s">
        <v>105</v>
      </c>
      <c r="E1366" s="391" t="s">
        <v>325</v>
      </c>
      <c r="F1366" s="174">
        <v>1438.72</v>
      </c>
      <c r="G1366" s="363" t="s">
        <v>2007</v>
      </c>
      <c r="H1366" s="98" t="s">
        <v>135</v>
      </c>
      <c r="I1366" s="95" t="s">
        <v>2096</v>
      </c>
      <c r="J1366" s="131" t="s">
        <v>2097</v>
      </c>
      <c r="K1366" s="131" t="s">
        <v>1540</v>
      </c>
      <c r="L1366" s="132" t="s">
        <v>1081</v>
      </c>
      <c r="M1366" s="131">
        <v>20997</v>
      </c>
      <c r="N1366" s="134">
        <v>45397</v>
      </c>
      <c r="O1366" s="95" t="s">
        <v>452</v>
      </c>
      <c r="P1366" s="131" t="s">
        <v>2097</v>
      </c>
      <c r="Q1366" s="381"/>
      <c r="R1366" s="381"/>
      <c r="S1366" s="381"/>
    </row>
    <row r="1367" spans="1:19" ht="35.15" customHeight="1" x14ac:dyDescent="0.25">
      <c r="A1367" s="389">
        <f>IF(B1367="","",ROW()-ROW($A$3)+'Diário 1º PA'!$P$1)</f>
        <v>1637</v>
      </c>
      <c r="B1367" s="151">
        <v>45397</v>
      </c>
      <c r="C1367" s="390">
        <v>45352</v>
      </c>
      <c r="D1367" s="98" t="s">
        <v>105</v>
      </c>
      <c r="E1367" s="391" t="s">
        <v>325</v>
      </c>
      <c r="F1367" s="174">
        <v>613.73</v>
      </c>
      <c r="G1367" s="363" t="s">
        <v>2007</v>
      </c>
      <c r="H1367" s="98" t="s">
        <v>134</v>
      </c>
      <c r="I1367" s="95" t="s">
        <v>1541</v>
      </c>
      <c r="J1367" s="131" t="s">
        <v>1384</v>
      </c>
      <c r="K1367" s="131" t="s">
        <v>1540</v>
      </c>
      <c r="L1367" s="132" t="s">
        <v>1081</v>
      </c>
      <c r="M1367" s="131">
        <v>7135</v>
      </c>
      <c r="N1367" s="134">
        <v>45397</v>
      </c>
      <c r="O1367" s="95" t="s">
        <v>452</v>
      </c>
      <c r="P1367" s="131" t="s">
        <v>1384</v>
      </c>
      <c r="Q1367" s="381"/>
      <c r="R1367" s="381"/>
      <c r="S1367" s="381"/>
    </row>
    <row r="1368" spans="1:19" ht="35.15" customHeight="1" x14ac:dyDescent="0.25">
      <c r="A1368" s="389">
        <f>IF(B1368="","",ROW()-ROW($A$3)+'Diário 1º PA'!$P$1)</f>
        <v>1638</v>
      </c>
      <c r="B1368" s="151">
        <v>45397</v>
      </c>
      <c r="C1368" s="390">
        <v>45383</v>
      </c>
      <c r="D1368" s="98" t="s">
        <v>105</v>
      </c>
      <c r="E1368" s="391" t="s">
        <v>353</v>
      </c>
      <c r="F1368" s="174">
        <v>11813.99</v>
      </c>
      <c r="G1368" s="363" t="s">
        <v>2792</v>
      </c>
      <c r="H1368" s="98" t="s">
        <v>128</v>
      </c>
      <c r="I1368" s="95" t="s">
        <v>1749</v>
      </c>
      <c r="J1368" s="131" t="s">
        <v>1750</v>
      </c>
      <c r="K1368" s="131" t="s">
        <v>1540</v>
      </c>
      <c r="L1368" s="132" t="s">
        <v>1081</v>
      </c>
      <c r="M1368" s="131" t="s">
        <v>2793</v>
      </c>
      <c r="N1368" s="134">
        <v>45395</v>
      </c>
      <c r="O1368" s="95" t="s">
        <v>452</v>
      </c>
      <c r="P1368" s="131" t="s">
        <v>1750</v>
      </c>
      <c r="Q1368" s="381"/>
      <c r="R1368" s="381"/>
      <c r="S1368" s="381"/>
    </row>
    <row r="1369" spans="1:19" ht="35.15" customHeight="1" x14ac:dyDescent="0.25">
      <c r="A1369" s="389">
        <f>IF(B1369="","",ROW()-ROW($A$3)+'Diário 1º PA'!$P$1)</f>
        <v>1639</v>
      </c>
      <c r="B1369" s="151">
        <v>45397</v>
      </c>
      <c r="C1369" s="390">
        <v>45383</v>
      </c>
      <c r="D1369" s="98" t="s">
        <v>105</v>
      </c>
      <c r="E1369" s="391" t="s">
        <v>353</v>
      </c>
      <c r="F1369" s="174">
        <v>1997.29</v>
      </c>
      <c r="G1369" s="363" t="s">
        <v>2794</v>
      </c>
      <c r="H1369" s="98" t="s">
        <v>128</v>
      </c>
      <c r="I1369" s="95" t="s">
        <v>1749</v>
      </c>
      <c r="J1369" s="131" t="s">
        <v>1750</v>
      </c>
      <c r="K1369" s="131" t="s">
        <v>1540</v>
      </c>
      <c r="L1369" s="132" t="s">
        <v>1081</v>
      </c>
      <c r="M1369" s="131" t="s">
        <v>2795</v>
      </c>
      <c r="N1369" s="134">
        <v>45395</v>
      </c>
      <c r="O1369" s="95" t="s">
        <v>452</v>
      </c>
      <c r="P1369" s="131" t="s">
        <v>1750</v>
      </c>
      <c r="Q1369" s="381"/>
      <c r="R1369" s="381"/>
      <c r="S1369" s="381"/>
    </row>
    <row r="1370" spans="1:19" ht="35.15" customHeight="1" x14ac:dyDescent="0.25">
      <c r="A1370" s="389">
        <f>IF(B1370="","",ROW()-ROW($A$3)+'Diário 1º PA'!$P$1)</f>
        <v>1640</v>
      </c>
      <c r="B1370" s="151">
        <v>45397</v>
      </c>
      <c r="C1370" s="390">
        <v>45352</v>
      </c>
      <c r="D1370" s="98" t="s">
        <v>105</v>
      </c>
      <c r="E1370" s="391" t="s">
        <v>229</v>
      </c>
      <c r="F1370" s="174">
        <v>34.35</v>
      </c>
      <c r="G1370" s="363" t="s">
        <v>2004</v>
      </c>
      <c r="H1370" s="98" t="s">
        <v>128</v>
      </c>
      <c r="I1370" s="95" t="s">
        <v>1769</v>
      </c>
      <c r="J1370" s="131" t="s">
        <v>1259</v>
      </c>
      <c r="K1370" s="131" t="s">
        <v>1540</v>
      </c>
      <c r="L1370" s="132" t="s">
        <v>1081</v>
      </c>
      <c r="M1370" s="131" t="s">
        <v>2796</v>
      </c>
      <c r="N1370" s="134">
        <v>45396</v>
      </c>
      <c r="O1370" s="95" t="s">
        <v>452</v>
      </c>
      <c r="P1370" s="131" t="s">
        <v>1259</v>
      </c>
      <c r="Q1370" s="381"/>
      <c r="R1370" s="381"/>
      <c r="S1370" s="381"/>
    </row>
    <row r="1371" spans="1:19" ht="35.15" customHeight="1" x14ac:dyDescent="0.25">
      <c r="A1371" s="389">
        <f>IF(B1371="","",ROW()-ROW($A$3)+'Diário 1º PA'!$P$1)</f>
        <v>1641</v>
      </c>
      <c r="B1371" s="151">
        <v>45397</v>
      </c>
      <c r="C1371" s="390">
        <v>45352</v>
      </c>
      <c r="D1371" s="98" t="s">
        <v>105</v>
      </c>
      <c r="E1371" s="391" t="s">
        <v>299</v>
      </c>
      <c r="F1371" s="174">
        <v>12765.3</v>
      </c>
      <c r="G1371" s="363" t="s">
        <v>2236</v>
      </c>
      <c r="H1371" s="98" t="s">
        <v>130</v>
      </c>
      <c r="I1371" s="95" t="s">
        <v>2689</v>
      </c>
      <c r="J1371" s="131" t="s">
        <v>1571</v>
      </c>
      <c r="K1371" s="131" t="s">
        <v>1540</v>
      </c>
      <c r="L1371" s="132" t="s">
        <v>1081</v>
      </c>
      <c r="M1371" s="134">
        <v>39</v>
      </c>
      <c r="N1371" s="134">
        <v>45397</v>
      </c>
      <c r="O1371" s="95" t="s">
        <v>452</v>
      </c>
      <c r="P1371" s="131" t="s">
        <v>1571</v>
      </c>
      <c r="Q1371" s="381"/>
      <c r="R1371" s="381"/>
      <c r="S1371" s="381"/>
    </row>
    <row r="1372" spans="1:19" ht="35.15" customHeight="1" x14ac:dyDescent="0.25">
      <c r="A1372" s="389">
        <f>IF(B1372="","",ROW()-ROW($A$3)+'Diário 1º PA'!$P$1)</f>
        <v>1642</v>
      </c>
      <c r="B1372" s="151">
        <v>45397</v>
      </c>
      <c r="C1372" s="390">
        <v>45383</v>
      </c>
      <c r="D1372" s="98" t="s">
        <v>105</v>
      </c>
      <c r="E1372" s="391" t="s">
        <v>325</v>
      </c>
      <c r="F1372" s="174">
        <v>645.07000000000005</v>
      </c>
      <c r="G1372" s="363" t="s">
        <v>2007</v>
      </c>
      <c r="H1372" s="98" t="s">
        <v>124</v>
      </c>
      <c r="I1372" s="95" t="s">
        <v>1513</v>
      </c>
      <c r="J1372" s="131" t="s">
        <v>1514</v>
      </c>
      <c r="K1372" s="131" t="s">
        <v>1540</v>
      </c>
      <c r="L1372" s="132" t="s">
        <v>1081</v>
      </c>
      <c r="M1372" s="131" t="s">
        <v>2797</v>
      </c>
      <c r="N1372" s="134">
        <v>45397</v>
      </c>
      <c r="O1372" s="95" t="s">
        <v>452</v>
      </c>
      <c r="P1372" s="131" t="s">
        <v>1514</v>
      </c>
      <c r="Q1372" s="381"/>
      <c r="R1372" s="381"/>
      <c r="S1372" s="381"/>
    </row>
    <row r="1373" spans="1:19" ht="35.15" customHeight="1" x14ac:dyDescent="0.25">
      <c r="A1373" s="389">
        <f>IF(B1373="","",ROW()-ROW($A$3)+'Diário 1º PA'!$P$1)</f>
        <v>1643</v>
      </c>
      <c r="B1373" s="151">
        <v>45397</v>
      </c>
      <c r="C1373" s="390">
        <v>45383</v>
      </c>
      <c r="D1373" s="98" t="s">
        <v>105</v>
      </c>
      <c r="E1373" s="391" t="s">
        <v>287</v>
      </c>
      <c r="F1373" s="174">
        <v>45.21</v>
      </c>
      <c r="G1373" s="363" t="s">
        <v>2798</v>
      </c>
      <c r="H1373" s="98" t="s">
        <v>134</v>
      </c>
      <c r="I1373" s="95" t="s">
        <v>2515</v>
      </c>
      <c r="J1373" s="131" t="s">
        <v>2516</v>
      </c>
      <c r="K1373" s="131" t="s">
        <v>1540</v>
      </c>
      <c r="L1373" s="132" t="s">
        <v>1439</v>
      </c>
      <c r="M1373" s="131" t="s">
        <v>2799</v>
      </c>
      <c r="N1373" s="134">
        <v>45504</v>
      </c>
      <c r="O1373" s="95" t="s">
        <v>452</v>
      </c>
      <c r="P1373" s="131" t="s">
        <v>2516</v>
      </c>
      <c r="Q1373" s="381"/>
      <c r="R1373" s="381"/>
      <c r="S1373" s="381"/>
    </row>
    <row r="1374" spans="1:19" ht="35.15" customHeight="1" x14ac:dyDescent="0.25">
      <c r="A1374" s="389">
        <f>IF(B1374="","",ROW()-ROW($A$3)+'Diário 1º PA'!$P$1)</f>
        <v>1644</v>
      </c>
      <c r="B1374" s="151">
        <v>45397</v>
      </c>
      <c r="C1374" s="390">
        <v>45383</v>
      </c>
      <c r="D1374" s="98" t="s">
        <v>105</v>
      </c>
      <c r="E1374" s="391" t="s">
        <v>223</v>
      </c>
      <c r="F1374" s="174">
        <v>4848.53</v>
      </c>
      <c r="G1374" s="363" t="s">
        <v>2098</v>
      </c>
      <c r="H1374" s="98" t="s">
        <v>124</v>
      </c>
      <c r="I1374" s="95" t="s">
        <v>2800</v>
      </c>
      <c r="J1374" s="131" t="s">
        <v>1372</v>
      </c>
      <c r="K1374" s="131" t="s">
        <v>1540</v>
      </c>
      <c r="L1374" s="132" t="s">
        <v>1439</v>
      </c>
      <c r="M1374" s="131">
        <v>21760</v>
      </c>
      <c r="N1374" s="134">
        <v>45407</v>
      </c>
      <c r="O1374" s="95" t="s">
        <v>452</v>
      </c>
      <c r="P1374" s="131" t="s">
        <v>1372</v>
      </c>
      <c r="Q1374" s="381"/>
      <c r="R1374" s="381"/>
      <c r="S1374" s="381"/>
    </row>
    <row r="1375" spans="1:19" ht="35.15" customHeight="1" x14ac:dyDescent="0.25">
      <c r="A1375" s="389">
        <f>IF(B1375="","",ROW()-ROW($A$3)+'Diário 1º PA'!$P$1)</f>
        <v>1645</v>
      </c>
      <c r="B1375" s="151">
        <v>45397</v>
      </c>
      <c r="C1375" s="390">
        <v>45383</v>
      </c>
      <c r="D1375" s="98" t="s">
        <v>94</v>
      </c>
      <c r="E1375" s="391" t="s">
        <v>180</v>
      </c>
      <c r="F1375" s="174">
        <v>115.26</v>
      </c>
      <c r="G1375" s="363" t="s">
        <v>2801</v>
      </c>
      <c r="H1375" s="98" t="s">
        <v>123</v>
      </c>
      <c r="I1375" s="95" t="s">
        <v>2802</v>
      </c>
      <c r="J1375" s="131" t="s">
        <v>2803</v>
      </c>
      <c r="K1375" s="131" t="s">
        <v>1114</v>
      </c>
      <c r="L1375" s="132" t="s">
        <v>2449</v>
      </c>
      <c r="M1375" s="131" t="s">
        <v>2804</v>
      </c>
      <c r="N1375" s="134">
        <v>45401</v>
      </c>
      <c r="O1375" s="95" t="s">
        <v>452</v>
      </c>
      <c r="P1375" s="131" t="s">
        <v>2803</v>
      </c>
      <c r="Q1375" s="381"/>
      <c r="R1375" s="381"/>
      <c r="S1375" s="381"/>
    </row>
    <row r="1376" spans="1:19" ht="35.15" customHeight="1" x14ac:dyDescent="0.25">
      <c r="A1376" s="389">
        <f>IF(B1376="","",ROW()-ROW($A$3)+'Diário 1º PA'!$P$1)</f>
        <v>1646</v>
      </c>
      <c r="B1376" s="151">
        <v>45397</v>
      </c>
      <c r="C1376" s="390">
        <v>45383</v>
      </c>
      <c r="D1376" s="98" t="s">
        <v>105</v>
      </c>
      <c r="E1376" s="391" t="s">
        <v>307</v>
      </c>
      <c r="F1376" s="174">
        <v>1036.26</v>
      </c>
      <c r="G1376" s="363" t="s">
        <v>2805</v>
      </c>
      <c r="H1376" s="98" t="s">
        <v>127</v>
      </c>
      <c r="I1376" s="95" t="s">
        <v>2806</v>
      </c>
      <c r="J1376" s="131" t="s">
        <v>2807</v>
      </c>
      <c r="K1376" s="131" t="s">
        <v>1114</v>
      </c>
      <c r="L1376" s="132" t="s">
        <v>1534</v>
      </c>
      <c r="M1376" s="131">
        <v>25336</v>
      </c>
      <c r="N1376" s="134">
        <v>45397</v>
      </c>
      <c r="O1376" s="95" t="s">
        <v>452</v>
      </c>
      <c r="P1376" s="131" t="s">
        <v>2807</v>
      </c>
      <c r="Q1376" s="381"/>
      <c r="R1376" s="381"/>
      <c r="S1376" s="381"/>
    </row>
    <row r="1377" spans="1:19" ht="35.15" customHeight="1" x14ac:dyDescent="0.25">
      <c r="A1377" s="389">
        <f>IF(B1377="","",ROW()-ROW($A$3)+'Diário 1º PA'!$P$1)</f>
        <v>1647</v>
      </c>
      <c r="B1377" s="151">
        <v>45397</v>
      </c>
      <c r="C1377" s="390">
        <v>45383</v>
      </c>
      <c r="D1377" s="98" t="s">
        <v>105</v>
      </c>
      <c r="E1377" s="391" t="s">
        <v>345</v>
      </c>
      <c r="F1377" s="174">
        <v>470</v>
      </c>
      <c r="G1377" s="363" t="s">
        <v>2808</v>
      </c>
      <c r="H1377" s="98" t="s">
        <v>128</v>
      </c>
      <c r="I1377" s="95" t="s">
        <v>2809</v>
      </c>
      <c r="J1377" s="131" t="s">
        <v>2810</v>
      </c>
      <c r="K1377" s="131" t="s">
        <v>1114</v>
      </c>
      <c r="L1377" s="132" t="s">
        <v>1534</v>
      </c>
      <c r="M1377" s="131">
        <v>25</v>
      </c>
      <c r="N1377" s="134">
        <v>45397</v>
      </c>
      <c r="O1377" s="95" t="s">
        <v>452</v>
      </c>
      <c r="P1377" s="131" t="s">
        <v>2810</v>
      </c>
      <c r="Q1377" s="381"/>
      <c r="R1377" s="381"/>
      <c r="S1377" s="381"/>
    </row>
    <row r="1378" spans="1:19" ht="35.15" customHeight="1" x14ac:dyDescent="0.25">
      <c r="A1378" s="389">
        <f>IF(B1378="","",ROW()-ROW($A$3)+'Diário 1º PA'!$P$1)</f>
        <v>1648</v>
      </c>
      <c r="B1378" s="151">
        <v>45397</v>
      </c>
      <c r="C1378" s="390">
        <v>45352</v>
      </c>
      <c r="D1378" s="98" t="s">
        <v>105</v>
      </c>
      <c r="E1378" s="391" t="s">
        <v>343</v>
      </c>
      <c r="F1378" s="174">
        <v>445</v>
      </c>
      <c r="G1378" s="363" t="s">
        <v>1980</v>
      </c>
      <c r="H1378" s="98" t="s">
        <v>119</v>
      </c>
      <c r="I1378" s="95" t="s">
        <v>1677</v>
      </c>
      <c r="J1378" s="131" t="s">
        <v>1678</v>
      </c>
      <c r="K1378" s="131" t="s">
        <v>1114</v>
      </c>
      <c r="L1378" s="132" t="s">
        <v>1534</v>
      </c>
      <c r="M1378" s="131">
        <v>6032</v>
      </c>
      <c r="N1378" s="134">
        <v>45377</v>
      </c>
      <c r="O1378" s="95" t="s">
        <v>452</v>
      </c>
      <c r="P1378" s="131" t="s">
        <v>1678</v>
      </c>
      <c r="Q1378" s="381"/>
      <c r="R1378" s="381"/>
      <c r="S1378" s="381"/>
    </row>
    <row r="1379" spans="1:19" ht="35.15" customHeight="1" x14ac:dyDescent="0.25">
      <c r="A1379" s="389">
        <f>IF(B1379="","",ROW()-ROW($A$3)+'Diário 1º PA'!$P$1)</f>
        <v>1649</v>
      </c>
      <c r="B1379" s="151">
        <v>45397</v>
      </c>
      <c r="C1379" s="390">
        <v>45352</v>
      </c>
      <c r="D1379" s="98" t="s">
        <v>105</v>
      </c>
      <c r="E1379" s="391" t="s">
        <v>341</v>
      </c>
      <c r="F1379" s="174">
        <v>2400</v>
      </c>
      <c r="G1379" s="363" t="s">
        <v>2308</v>
      </c>
      <c r="H1379" s="98" t="s">
        <v>117</v>
      </c>
      <c r="I1379" s="95" t="s">
        <v>1675</v>
      </c>
      <c r="J1379" s="131" t="s">
        <v>1676</v>
      </c>
      <c r="K1379" s="131" t="s">
        <v>1114</v>
      </c>
      <c r="L1379" s="132" t="s">
        <v>1534</v>
      </c>
      <c r="M1379" s="131">
        <v>11</v>
      </c>
      <c r="N1379" s="134">
        <v>45384</v>
      </c>
      <c r="O1379" s="95" t="s">
        <v>452</v>
      </c>
      <c r="P1379" s="131" t="s">
        <v>1676</v>
      </c>
      <c r="Q1379" s="381"/>
      <c r="R1379" s="381"/>
      <c r="S1379" s="381"/>
    </row>
    <row r="1380" spans="1:19" ht="35.15" customHeight="1" x14ac:dyDescent="0.25">
      <c r="A1380" s="389">
        <f>IF(B1380="","",ROW()-ROW($A$3)+'Diário 1º PA'!$P$1)</f>
        <v>1650</v>
      </c>
      <c r="B1380" s="151">
        <v>45397</v>
      </c>
      <c r="C1380" s="390">
        <v>45352</v>
      </c>
      <c r="D1380" s="98" t="s">
        <v>105</v>
      </c>
      <c r="E1380" s="391" t="s">
        <v>343</v>
      </c>
      <c r="F1380" s="174">
        <v>350</v>
      </c>
      <c r="G1380" s="363" t="s">
        <v>1980</v>
      </c>
      <c r="H1380" s="98" t="s">
        <v>120</v>
      </c>
      <c r="I1380" s="95" t="s">
        <v>1677</v>
      </c>
      <c r="J1380" s="131" t="s">
        <v>1678</v>
      </c>
      <c r="K1380" s="131" t="s">
        <v>1114</v>
      </c>
      <c r="L1380" s="132" t="s">
        <v>1534</v>
      </c>
      <c r="M1380" s="131">
        <v>6031</v>
      </c>
      <c r="N1380" s="134">
        <v>45377</v>
      </c>
      <c r="O1380" s="95" t="s">
        <v>452</v>
      </c>
      <c r="P1380" s="131" t="s">
        <v>1678</v>
      </c>
      <c r="Q1380" s="381"/>
      <c r="R1380" s="381"/>
      <c r="S1380" s="381"/>
    </row>
    <row r="1381" spans="1:19" ht="35.15" customHeight="1" x14ac:dyDescent="0.25">
      <c r="A1381" s="389">
        <f>IF(B1381="","",ROW()-ROW($A$3)+'Diário 1º PA'!$P$1)</f>
        <v>1651</v>
      </c>
      <c r="B1381" s="151">
        <v>45397</v>
      </c>
      <c r="C1381" s="390">
        <v>45352</v>
      </c>
      <c r="D1381" s="98" t="s">
        <v>105</v>
      </c>
      <c r="E1381" s="391" t="s">
        <v>341</v>
      </c>
      <c r="F1381" s="174">
        <v>1560</v>
      </c>
      <c r="G1381" s="363" t="s">
        <v>2272</v>
      </c>
      <c r="H1381" s="98" t="s">
        <v>126</v>
      </c>
      <c r="I1381" s="95" t="s">
        <v>1880</v>
      </c>
      <c r="J1381" s="131" t="s">
        <v>1881</v>
      </c>
      <c r="K1381" s="131" t="s">
        <v>1114</v>
      </c>
      <c r="L1381" s="132" t="s">
        <v>1534</v>
      </c>
      <c r="M1381" s="131">
        <v>49</v>
      </c>
      <c r="N1381" s="134">
        <v>45383</v>
      </c>
      <c r="O1381" s="95" t="s">
        <v>452</v>
      </c>
      <c r="P1381" s="131" t="s">
        <v>1881</v>
      </c>
      <c r="Q1381" s="381"/>
      <c r="R1381" s="381"/>
      <c r="S1381" s="381"/>
    </row>
    <row r="1382" spans="1:19" ht="35.15" customHeight="1" x14ac:dyDescent="0.25">
      <c r="A1382" s="389">
        <f>IF(B1382="","",ROW()-ROW($A$3)+'Diário 1º PA'!$P$1)</f>
        <v>1652</v>
      </c>
      <c r="B1382" s="151">
        <v>45397</v>
      </c>
      <c r="C1382" s="390">
        <v>45352</v>
      </c>
      <c r="D1382" s="98" t="s">
        <v>105</v>
      </c>
      <c r="E1382" s="391" t="s">
        <v>341</v>
      </c>
      <c r="F1382" s="174">
        <v>900</v>
      </c>
      <c r="G1382" s="363" t="s">
        <v>2811</v>
      </c>
      <c r="H1382" s="98" t="s">
        <v>126</v>
      </c>
      <c r="I1382" s="95" t="s">
        <v>2051</v>
      </c>
      <c r="J1382" s="131" t="s">
        <v>2052</v>
      </c>
      <c r="K1382" s="131" t="s">
        <v>1114</v>
      </c>
      <c r="L1382" s="132" t="s">
        <v>1534</v>
      </c>
      <c r="M1382" s="131">
        <v>56</v>
      </c>
      <c r="N1382" s="134">
        <v>45384</v>
      </c>
      <c r="O1382" s="95" t="s">
        <v>452</v>
      </c>
      <c r="P1382" s="131" t="s">
        <v>2052</v>
      </c>
      <c r="Q1382" s="381"/>
      <c r="R1382" s="381"/>
      <c r="S1382" s="381"/>
    </row>
    <row r="1383" spans="1:19" ht="35.15" customHeight="1" x14ac:dyDescent="0.25">
      <c r="A1383" s="389">
        <f>IF(B1383="","",ROW()-ROW($A$3)+'Diário 1º PA'!$P$1)</f>
        <v>1653</v>
      </c>
      <c r="B1383" s="151">
        <v>45397</v>
      </c>
      <c r="C1383" s="390">
        <v>45352</v>
      </c>
      <c r="D1383" s="98" t="s">
        <v>105</v>
      </c>
      <c r="E1383" s="391" t="s">
        <v>341</v>
      </c>
      <c r="F1383" s="174">
        <v>960</v>
      </c>
      <c r="G1383" s="363" t="s">
        <v>2812</v>
      </c>
      <c r="H1383" s="98" t="s">
        <v>126</v>
      </c>
      <c r="I1383" s="95" t="s">
        <v>1975</v>
      </c>
      <c r="J1383" s="131" t="s">
        <v>1590</v>
      </c>
      <c r="K1383" s="131" t="s">
        <v>1114</v>
      </c>
      <c r="L1383" s="132" t="s">
        <v>1534</v>
      </c>
      <c r="M1383" s="131">
        <v>45</v>
      </c>
      <c r="N1383" s="134">
        <v>45383</v>
      </c>
      <c r="O1383" s="95" t="s">
        <v>452</v>
      </c>
      <c r="P1383" s="131" t="s">
        <v>1590</v>
      </c>
      <c r="Q1383" s="381"/>
      <c r="R1383" s="381"/>
      <c r="S1383" s="381"/>
    </row>
    <row r="1384" spans="1:19" ht="35.15" customHeight="1" x14ac:dyDescent="0.25">
      <c r="A1384" s="389">
        <f>IF(B1384="","",ROW()-ROW($A$3)+'Diário 1º PA'!$P$1)</f>
        <v>1654</v>
      </c>
      <c r="B1384" s="151">
        <v>45397</v>
      </c>
      <c r="C1384" s="390">
        <v>45352</v>
      </c>
      <c r="D1384" s="98" t="s">
        <v>105</v>
      </c>
      <c r="E1384" s="391" t="s">
        <v>341</v>
      </c>
      <c r="F1384" s="174">
        <v>1680</v>
      </c>
      <c r="G1384" s="363" t="s">
        <v>2813</v>
      </c>
      <c r="H1384" s="98" t="s">
        <v>126</v>
      </c>
      <c r="I1384" s="95" t="s">
        <v>1877</v>
      </c>
      <c r="J1384" s="131" t="s">
        <v>1878</v>
      </c>
      <c r="K1384" s="131" t="s">
        <v>1114</v>
      </c>
      <c r="L1384" s="132" t="s">
        <v>1534</v>
      </c>
      <c r="M1384" s="131">
        <v>11</v>
      </c>
      <c r="N1384" s="134">
        <v>45382</v>
      </c>
      <c r="O1384" s="95" t="s">
        <v>452</v>
      </c>
      <c r="P1384" s="131" t="s">
        <v>1878</v>
      </c>
      <c r="Q1384" s="381"/>
      <c r="R1384" s="381"/>
      <c r="S1384" s="381"/>
    </row>
    <row r="1385" spans="1:19" ht="35.15" customHeight="1" x14ac:dyDescent="0.25">
      <c r="A1385" s="389">
        <f>IF(B1385="","",ROW()-ROW($A$3)+'Diário 1º PA'!$P$1)</f>
        <v>1655</v>
      </c>
      <c r="B1385" s="151">
        <v>45397</v>
      </c>
      <c r="C1385" s="390">
        <v>45352</v>
      </c>
      <c r="D1385" s="98" t="s">
        <v>105</v>
      </c>
      <c r="E1385" s="391" t="s">
        <v>341</v>
      </c>
      <c r="F1385" s="174">
        <v>3000</v>
      </c>
      <c r="G1385" s="363" t="s">
        <v>2814</v>
      </c>
      <c r="H1385" s="98" t="s">
        <v>119</v>
      </c>
      <c r="I1385" s="95" t="s">
        <v>2771</v>
      </c>
      <c r="J1385" s="131" t="s">
        <v>2772</v>
      </c>
      <c r="K1385" s="131" t="s">
        <v>1114</v>
      </c>
      <c r="L1385" s="132" t="s">
        <v>1534</v>
      </c>
      <c r="M1385" s="131">
        <v>13</v>
      </c>
      <c r="N1385" s="134">
        <v>45392</v>
      </c>
      <c r="O1385" s="95" t="s">
        <v>452</v>
      </c>
      <c r="P1385" s="131" t="s">
        <v>2772</v>
      </c>
      <c r="Q1385" s="381"/>
      <c r="R1385" s="381"/>
      <c r="S1385" s="381"/>
    </row>
    <row r="1386" spans="1:19" ht="35.15" customHeight="1" x14ac:dyDescent="0.25">
      <c r="A1386" s="389">
        <f>IF(B1386="","",ROW()-ROW($A$3)+'Diário 1º PA'!$P$1)</f>
        <v>1656</v>
      </c>
      <c r="B1386" s="151">
        <v>45397</v>
      </c>
      <c r="C1386" s="390">
        <v>45383</v>
      </c>
      <c r="D1386" s="98" t="s">
        <v>105</v>
      </c>
      <c r="E1386" s="391" t="s">
        <v>345</v>
      </c>
      <c r="F1386" s="174">
        <v>7750</v>
      </c>
      <c r="G1386" s="363" t="s">
        <v>2815</v>
      </c>
      <c r="H1386" s="98" t="s">
        <v>128</v>
      </c>
      <c r="I1386" s="95" t="s">
        <v>2669</v>
      </c>
      <c r="J1386" s="131" t="s">
        <v>2453</v>
      </c>
      <c r="K1386" s="131" t="s">
        <v>1114</v>
      </c>
      <c r="L1386" s="132" t="s">
        <v>1534</v>
      </c>
      <c r="M1386" s="131" t="s">
        <v>2816</v>
      </c>
      <c r="N1386" s="134">
        <v>45393</v>
      </c>
      <c r="O1386" s="95" t="s">
        <v>452</v>
      </c>
      <c r="P1386" s="131" t="s">
        <v>2453</v>
      </c>
      <c r="Q1386" s="381"/>
      <c r="R1386" s="381"/>
      <c r="S1386" s="381"/>
    </row>
    <row r="1387" spans="1:19" ht="35.15" customHeight="1" x14ac:dyDescent="0.25">
      <c r="A1387" s="389">
        <f>IF(B1387="","",ROW()-ROW($A$3)+'Diário 1º PA'!$P$1)</f>
        <v>1657</v>
      </c>
      <c r="B1387" s="151">
        <v>45397</v>
      </c>
      <c r="C1387" s="390">
        <v>45352</v>
      </c>
      <c r="D1387" s="98" t="s">
        <v>105</v>
      </c>
      <c r="E1387" s="391" t="s">
        <v>257</v>
      </c>
      <c r="F1387" s="174">
        <v>178.25</v>
      </c>
      <c r="G1387" s="363" t="s">
        <v>2817</v>
      </c>
      <c r="H1387" s="98" t="s">
        <v>118</v>
      </c>
      <c r="I1387" s="95" t="s">
        <v>1829</v>
      </c>
      <c r="J1387" s="131" t="s">
        <v>1239</v>
      </c>
      <c r="K1387" s="131" t="s">
        <v>1540</v>
      </c>
      <c r="L1387" s="132" t="s">
        <v>1081</v>
      </c>
      <c r="M1387" s="131">
        <v>16823</v>
      </c>
      <c r="N1387" s="134">
        <v>45397</v>
      </c>
      <c r="O1387" s="95" t="s">
        <v>452</v>
      </c>
      <c r="P1387" s="131" t="s">
        <v>1239</v>
      </c>
      <c r="Q1387" s="381"/>
      <c r="R1387" s="381"/>
      <c r="S1387" s="381"/>
    </row>
    <row r="1388" spans="1:19" ht="35.15" customHeight="1" x14ac:dyDescent="0.25">
      <c r="A1388" s="389">
        <f>IF(B1388="","",ROW()-ROW($A$3)+'Diário 1º PA'!$P$1)</f>
        <v>1658</v>
      </c>
      <c r="B1388" s="151">
        <v>45397</v>
      </c>
      <c r="C1388" s="390">
        <v>45352</v>
      </c>
      <c r="D1388" s="98" t="s">
        <v>105</v>
      </c>
      <c r="E1388" s="391" t="s">
        <v>257</v>
      </c>
      <c r="F1388" s="174">
        <v>237.67</v>
      </c>
      <c r="G1388" s="363" t="s">
        <v>2817</v>
      </c>
      <c r="H1388" s="98" t="s">
        <v>118</v>
      </c>
      <c r="I1388" s="95" t="s">
        <v>1829</v>
      </c>
      <c r="J1388" s="131" t="s">
        <v>1239</v>
      </c>
      <c r="K1388" s="131" t="s">
        <v>1540</v>
      </c>
      <c r="L1388" s="132" t="s">
        <v>1081</v>
      </c>
      <c r="M1388" s="131">
        <v>16824</v>
      </c>
      <c r="N1388" s="134">
        <v>45397</v>
      </c>
      <c r="O1388" s="95" t="s">
        <v>452</v>
      </c>
      <c r="P1388" s="131" t="s">
        <v>1239</v>
      </c>
      <c r="Q1388" s="381"/>
      <c r="R1388" s="381"/>
      <c r="S1388" s="381"/>
    </row>
    <row r="1389" spans="1:19" ht="35.15" customHeight="1" x14ac:dyDescent="0.25">
      <c r="A1389" s="389">
        <f>IF(B1389="","",ROW()-ROW($A$3)+'Diário 1º PA'!$P$1)</f>
        <v>1659</v>
      </c>
      <c r="B1389" s="151">
        <v>45397</v>
      </c>
      <c r="C1389" s="390">
        <v>45352</v>
      </c>
      <c r="D1389" s="98" t="s">
        <v>105</v>
      </c>
      <c r="E1389" s="391" t="s">
        <v>257</v>
      </c>
      <c r="F1389" s="174">
        <v>178.25</v>
      </c>
      <c r="G1389" s="363" t="s">
        <v>2817</v>
      </c>
      <c r="H1389" s="98" t="s">
        <v>118</v>
      </c>
      <c r="I1389" s="95" t="s">
        <v>1829</v>
      </c>
      <c r="J1389" s="131" t="s">
        <v>1239</v>
      </c>
      <c r="K1389" s="131" t="s">
        <v>1540</v>
      </c>
      <c r="L1389" s="132" t="s">
        <v>1081</v>
      </c>
      <c r="M1389" s="131">
        <v>16825</v>
      </c>
      <c r="N1389" s="134">
        <v>45397</v>
      </c>
      <c r="O1389" s="95" t="s">
        <v>452</v>
      </c>
      <c r="P1389" s="131" t="s">
        <v>1239</v>
      </c>
      <c r="Q1389" s="381"/>
      <c r="R1389" s="381"/>
      <c r="S1389" s="381"/>
    </row>
    <row r="1390" spans="1:19" ht="35.15" customHeight="1" x14ac:dyDescent="0.25">
      <c r="A1390" s="389">
        <f>IF(B1390="","",ROW()-ROW($A$3)+'Diário 1º PA'!$P$1)</f>
        <v>1660</v>
      </c>
      <c r="B1390" s="151">
        <v>45397</v>
      </c>
      <c r="C1390" s="390">
        <v>45352</v>
      </c>
      <c r="D1390" s="98" t="s">
        <v>105</v>
      </c>
      <c r="E1390" s="391" t="s">
        <v>235</v>
      </c>
      <c r="F1390" s="174">
        <v>130</v>
      </c>
      <c r="G1390" s="363" t="s">
        <v>2009</v>
      </c>
      <c r="H1390" s="98" t="s">
        <v>120</v>
      </c>
      <c r="I1390" s="95" t="s">
        <v>1884</v>
      </c>
      <c r="J1390" s="131" t="s">
        <v>1885</v>
      </c>
      <c r="K1390" s="131" t="s">
        <v>1540</v>
      </c>
      <c r="L1390" s="132" t="s">
        <v>1081</v>
      </c>
      <c r="M1390" s="131">
        <v>10761583</v>
      </c>
      <c r="N1390" s="134">
        <v>45397</v>
      </c>
      <c r="O1390" s="95" t="s">
        <v>452</v>
      </c>
      <c r="P1390" s="131" t="s">
        <v>1885</v>
      </c>
      <c r="Q1390" s="381"/>
      <c r="R1390" s="381"/>
      <c r="S1390" s="381"/>
    </row>
    <row r="1391" spans="1:19" ht="35.15" customHeight="1" x14ac:dyDescent="0.25">
      <c r="A1391" s="389">
        <f>IF(B1391="","",ROW()-ROW($A$3)+'Diário 1º PA'!$P$1)</f>
        <v>1661</v>
      </c>
      <c r="B1391" s="151">
        <v>45397</v>
      </c>
      <c r="C1391" s="390">
        <v>45383</v>
      </c>
      <c r="D1391" s="98" t="s">
        <v>105</v>
      </c>
      <c r="E1391" s="391" t="s">
        <v>345</v>
      </c>
      <c r="F1391" s="174">
        <v>1148.75</v>
      </c>
      <c r="G1391" s="363" t="s">
        <v>2344</v>
      </c>
      <c r="H1391" s="98" t="s">
        <v>128</v>
      </c>
      <c r="I1391" s="95" t="s">
        <v>2738</v>
      </c>
      <c r="J1391" s="131" t="s">
        <v>2739</v>
      </c>
      <c r="K1391" s="131" t="s">
        <v>1114</v>
      </c>
      <c r="L1391" s="132" t="s">
        <v>1534</v>
      </c>
      <c r="M1391" s="131">
        <v>10122</v>
      </c>
      <c r="N1391" s="134">
        <v>45398</v>
      </c>
      <c r="O1391" s="95" t="s">
        <v>452</v>
      </c>
      <c r="P1391" s="131" t="s">
        <v>2739</v>
      </c>
      <c r="Q1391" s="381"/>
      <c r="R1391" s="381"/>
      <c r="S1391" s="381"/>
    </row>
    <row r="1392" spans="1:19" ht="35.15" customHeight="1" x14ac:dyDescent="0.25">
      <c r="A1392" s="389">
        <f>IF(B1392="","",ROW()-ROW($A$3)+'Diário 1º PA'!$P$1)</f>
        <v>1662</v>
      </c>
      <c r="B1392" s="151">
        <v>45397</v>
      </c>
      <c r="C1392" s="390">
        <v>45383</v>
      </c>
      <c r="D1392" s="98" t="s">
        <v>105</v>
      </c>
      <c r="E1392" s="391" t="s">
        <v>345</v>
      </c>
      <c r="F1392" s="174">
        <v>679.25</v>
      </c>
      <c r="G1392" s="95" t="s">
        <v>2344</v>
      </c>
      <c r="H1392" s="98" t="s">
        <v>128</v>
      </c>
      <c r="I1392" s="95" t="s">
        <v>2670</v>
      </c>
      <c r="J1392" s="131" t="s">
        <v>2671</v>
      </c>
      <c r="K1392" s="131" t="s">
        <v>1114</v>
      </c>
      <c r="L1392" s="132" t="s">
        <v>1534</v>
      </c>
      <c r="M1392" s="131">
        <v>1450</v>
      </c>
      <c r="N1392" s="134">
        <v>45397</v>
      </c>
      <c r="O1392" s="95" t="s">
        <v>452</v>
      </c>
      <c r="P1392" s="131" t="s">
        <v>2671</v>
      </c>
      <c r="Q1392" s="381"/>
      <c r="R1392" s="381"/>
      <c r="S1392" s="381"/>
    </row>
    <row r="1393" spans="1:19" ht="35.15" customHeight="1" x14ac:dyDescent="0.25">
      <c r="A1393" s="389">
        <f>IF(B1393="","",ROW()-ROW($A$3)+'Diário 1º PA'!$P$1)</f>
        <v>1663</v>
      </c>
      <c r="B1393" s="151">
        <v>45397</v>
      </c>
      <c r="C1393" s="390">
        <v>45383</v>
      </c>
      <c r="D1393" s="98" t="s">
        <v>105</v>
      </c>
      <c r="E1393" s="391" t="s">
        <v>283</v>
      </c>
      <c r="F1393" s="174">
        <v>3</v>
      </c>
      <c r="G1393" s="363" t="s">
        <v>2818</v>
      </c>
      <c r="H1393" s="98" t="s">
        <v>118</v>
      </c>
      <c r="I1393" s="95" t="s">
        <v>117</v>
      </c>
      <c r="J1393" s="131" t="s">
        <v>79</v>
      </c>
      <c r="K1393" s="131" t="s">
        <v>1114</v>
      </c>
      <c r="L1393" s="132" t="s">
        <v>117</v>
      </c>
      <c r="M1393" s="131" t="s">
        <v>117</v>
      </c>
      <c r="N1393" s="134" t="s">
        <v>117</v>
      </c>
      <c r="O1393" s="95" t="s">
        <v>452</v>
      </c>
      <c r="P1393" s="131" t="s">
        <v>79</v>
      </c>
      <c r="Q1393" s="381"/>
      <c r="R1393" s="381"/>
      <c r="S1393" s="381"/>
    </row>
    <row r="1394" spans="1:19" ht="35.15" customHeight="1" x14ac:dyDescent="0.25">
      <c r="A1394" s="389">
        <f>IF(B1394="","",ROW()-ROW($A$3)+'Diário 1º PA'!$P$1)</f>
        <v>1664</v>
      </c>
      <c r="B1394" s="151">
        <v>45398</v>
      </c>
      <c r="C1394" s="390">
        <v>45383</v>
      </c>
      <c r="D1394" s="98" t="s">
        <v>105</v>
      </c>
      <c r="E1394" s="391" t="s">
        <v>337</v>
      </c>
      <c r="F1394" s="174">
        <v>-93.46</v>
      </c>
      <c r="G1394" s="363" t="s">
        <v>2819</v>
      </c>
      <c r="H1394" s="98" t="s">
        <v>123</v>
      </c>
      <c r="I1394" s="95" t="s">
        <v>2820</v>
      </c>
      <c r="J1394" s="131" t="s">
        <v>79</v>
      </c>
      <c r="K1394" s="131" t="s">
        <v>117</v>
      </c>
      <c r="L1394" s="132" t="s">
        <v>117</v>
      </c>
      <c r="M1394" s="131" t="s">
        <v>117</v>
      </c>
      <c r="N1394" s="134" t="s">
        <v>117</v>
      </c>
      <c r="O1394" s="95" t="s">
        <v>452</v>
      </c>
      <c r="P1394" s="131" t="s">
        <v>79</v>
      </c>
      <c r="Q1394" s="381"/>
      <c r="R1394" s="381"/>
      <c r="S1394" s="381"/>
    </row>
    <row r="1395" spans="1:19" ht="35.15" customHeight="1" x14ac:dyDescent="0.25">
      <c r="A1395" s="389">
        <f>IF(B1395="","",ROW()-ROW($A$3)+'Diário 1º PA'!$P$1)</f>
        <v>1665</v>
      </c>
      <c r="B1395" s="151">
        <v>45398</v>
      </c>
      <c r="C1395" s="390">
        <v>45383</v>
      </c>
      <c r="D1395" s="98" t="s">
        <v>105</v>
      </c>
      <c r="E1395" s="391" t="s">
        <v>337</v>
      </c>
      <c r="F1395" s="174">
        <v>83.77</v>
      </c>
      <c r="G1395" s="363" t="s">
        <v>1185</v>
      </c>
      <c r="H1395" s="98" t="s">
        <v>136</v>
      </c>
      <c r="I1395" s="95" t="s">
        <v>1529</v>
      </c>
      <c r="J1395" s="131" t="s">
        <v>1189</v>
      </c>
      <c r="K1395" s="131" t="s">
        <v>1072</v>
      </c>
      <c r="L1395" s="132" t="s">
        <v>1534</v>
      </c>
      <c r="M1395" s="131">
        <v>6067863</v>
      </c>
      <c r="N1395" s="134">
        <v>45400</v>
      </c>
      <c r="O1395" s="95" t="s">
        <v>452</v>
      </c>
      <c r="P1395" s="131" t="s">
        <v>1189</v>
      </c>
      <c r="Q1395" s="381"/>
      <c r="R1395" s="381"/>
      <c r="S1395" s="381"/>
    </row>
    <row r="1396" spans="1:19" ht="35.15" customHeight="1" x14ac:dyDescent="0.25">
      <c r="A1396" s="389">
        <f>IF(B1396="","",ROW()-ROW($A$3)+'Diário 1º PA'!$P$1)</f>
        <v>1666</v>
      </c>
      <c r="B1396" s="151">
        <v>45398</v>
      </c>
      <c r="C1396" s="390">
        <v>45383</v>
      </c>
      <c r="D1396" s="98" t="s">
        <v>105</v>
      </c>
      <c r="E1396" s="391" t="s">
        <v>337</v>
      </c>
      <c r="F1396" s="174">
        <v>173.13</v>
      </c>
      <c r="G1396" s="363" t="s">
        <v>1185</v>
      </c>
      <c r="H1396" s="98" t="s">
        <v>122</v>
      </c>
      <c r="I1396" s="95" t="s">
        <v>2302</v>
      </c>
      <c r="J1396" s="131" t="s">
        <v>1202</v>
      </c>
      <c r="K1396" s="131" t="s">
        <v>2821</v>
      </c>
      <c r="L1396" s="132" t="s">
        <v>1534</v>
      </c>
      <c r="M1396" s="131" t="s">
        <v>2822</v>
      </c>
      <c r="N1396" s="134">
        <v>45398</v>
      </c>
      <c r="O1396" s="95" t="s">
        <v>452</v>
      </c>
      <c r="P1396" s="131" t="s">
        <v>1202</v>
      </c>
      <c r="Q1396" s="381"/>
      <c r="R1396" s="381"/>
      <c r="S1396" s="381"/>
    </row>
    <row r="1397" spans="1:19" ht="35.15" customHeight="1" x14ac:dyDescent="0.25">
      <c r="A1397" s="389">
        <f>IF(B1397="","",ROW()-ROW($A$3)+'Diário 1º PA'!$P$1)</f>
        <v>1667</v>
      </c>
      <c r="B1397" s="151">
        <v>45398</v>
      </c>
      <c r="C1397" s="390">
        <v>45383</v>
      </c>
      <c r="D1397" s="98" t="s">
        <v>94</v>
      </c>
      <c r="E1397" s="391" t="s">
        <v>188</v>
      </c>
      <c r="F1397" s="174">
        <v>2150.73</v>
      </c>
      <c r="G1397" s="363" t="s">
        <v>2823</v>
      </c>
      <c r="H1397" s="98" t="s">
        <v>136</v>
      </c>
      <c r="I1397" s="95" t="s">
        <v>2824</v>
      </c>
      <c r="J1397" s="131" t="s">
        <v>1565</v>
      </c>
      <c r="K1397" s="131" t="s">
        <v>1574</v>
      </c>
      <c r="L1397" s="132" t="s">
        <v>1623</v>
      </c>
      <c r="M1397" s="131" t="s">
        <v>117</v>
      </c>
      <c r="N1397" s="134">
        <v>45399</v>
      </c>
      <c r="O1397" s="95" t="s">
        <v>452</v>
      </c>
      <c r="P1397" s="131" t="s">
        <v>2825</v>
      </c>
      <c r="Q1397" s="381"/>
      <c r="R1397" s="381"/>
      <c r="S1397" s="381"/>
    </row>
    <row r="1398" spans="1:19" ht="35.15" customHeight="1" x14ac:dyDescent="0.25">
      <c r="A1398" s="389">
        <f>IF(B1398="","",ROW()-ROW($A$3)+'Diário 1º PA'!$P$1)</f>
        <v>1668</v>
      </c>
      <c r="B1398" s="151">
        <v>45398</v>
      </c>
      <c r="C1398" s="390">
        <v>45352</v>
      </c>
      <c r="D1398" s="98" t="s">
        <v>105</v>
      </c>
      <c r="E1398" s="391" t="s">
        <v>227</v>
      </c>
      <c r="F1398" s="174">
        <v>2308.25</v>
      </c>
      <c r="G1398" s="363" t="s">
        <v>1270</v>
      </c>
      <c r="H1398" s="98" t="s">
        <v>121</v>
      </c>
      <c r="I1398" s="95" t="s">
        <v>1882</v>
      </c>
      <c r="J1398" s="131" t="s">
        <v>1883</v>
      </c>
      <c r="K1398" s="131" t="s">
        <v>1540</v>
      </c>
      <c r="L1398" s="132" t="s">
        <v>1081</v>
      </c>
      <c r="M1398" s="131">
        <v>6706245</v>
      </c>
      <c r="N1398" s="134">
        <v>45398</v>
      </c>
      <c r="O1398" s="95" t="s">
        <v>452</v>
      </c>
      <c r="P1398" s="131" t="s">
        <v>1883</v>
      </c>
      <c r="Q1398" s="381"/>
      <c r="R1398" s="381"/>
      <c r="S1398" s="381"/>
    </row>
    <row r="1399" spans="1:19" ht="35.15" customHeight="1" x14ac:dyDescent="0.25">
      <c r="A1399" s="389">
        <f>IF(B1399="","",ROW()-ROW($A$3)+'Diário 1º PA'!$P$1)</f>
        <v>1669</v>
      </c>
      <c r="B1399" s="151">
        <v>45398</v>
      </c>
      <c r="C1399" s="390">
        <v>45352</v>
      </c>
      <c r="D1399" s="98" t="s">
        <v>105</v>
      </c>
      <c r="E1399" s="391" t="s">
        <v>229</v>
      </c>
      <c r="F1399" s="174">
        <v>499.22</v>
      </c>
      <c r="G1399" s="363" t="s">
        <v>2004</v>
      </c>
      <c r="H1399" s="98" t="s">
        <v>125</v>
      </c>
      <c r="I1399" s="95" t="s">
        <v>1769</v>
      </c>
      <c r="J1399" s="131" t="s">
        <v>1259</v>
      </c>
      <c r="K1399" s="131" t="s">
        <v>1540</v>
      </c>
      <c r="L1399" s="132" t="s">
        <v>1081</v>
      </c>
      <c r="M1399" s="131" t="s">
        <v>2826</v>
      </c>
      <c r="N1399" s="134">
        <v>45398</v>
      </c>
      <c r="O1399" s="95" t="s">
        <v>452</v>
      </c>
      <c r="P1399" s="131" t="s">
        <v>1259</v>
      </c>
      <c r="Q1399" s="381"/>
      <c r="R1399" s="381"/>
      <c r="S1399" s="381"/>
    </row>
    <row r="1400" spans="1:19" ht="35.15" customHeight="1" x14ac:dyDescent="0.25">
      <c r="A1400" s="389">
        <f>IF(B1400="","",ROW()-ROW($A$3)+'Diário 1º PA'!$P$1)</f>
        <v>1670</v>
      </c>
      <c r="B1400" s="151">
        <v>45398</v>
      </c>
      <c r="C1400" s="390">
        <v>45383</v>
      </c>
      <c r="D1400" s="98" t="s">
        <v>105</v>
      </c>
      <c r="E1400" s="391" t="s">
        <v>341</v>
      </c>
      <c r="F1400" s="174">
        <v>22</v>
      </c>
      <c r="G1400" s="363" t="s">
        <v>2827</v>
      </c>
      <c r="H1400" s="98" t="s">
        <v>130</v>
      </c>
      <c r="I1400" s="95" t="s">
        <v>2172</v>
      </c>
      <c r="J1400" s="131" t="s">
        <v>1565</v>
      </c>
      <c r="K1400" s="131" t="s">
        <v>1114</v>
      </c>
      <c r="L1400" s="132" t="s">
        <v>1839</v>
      </c>
      <c r="M1400" s="131" t="s">
        <v>117</v>
      </c>
      <c r="N1400" s="134">
        <v>45392</v>
      </c>
      <c r="O1400" s="95" t="s">
        <v>452</v>
      </c>
      <c r="P1400" s="131" t="s">
        <v>2173</v>
      </c>
      <c r="Q1400" s="381"/>
      <c r="R1400" s="381"/>
      <c r="S1400" s="381"/>
    </row>
    <row r="1401" spans="1:19" ht="35.15" customHeight="1" x14ac:dyDescent="0.25">
      <c r="A1401" s="389">
        <f>IF(B1401="","",ROW()-ROW($A$3)+'Diário 1º PA'!$P$1)</f>
        <v>1671</v>
      </c>
      <c r="B1401" s="151">
        <v>45398</v>
      </c>
      <c r="C1401" s="390">
        <v>45383</v>
      </c>
      <c r="D1401" s="98" t="s">
        <v>105</v>
      </c>
      <c r="E1401" s="391" t="s">
        <v>307</v>
      </c>
      <c r="F1401" s="174">
        <v>469.68</v>
      </c>
      <c r="G1401" s="363" t="s">
        <v>2828</v>
      </c>
      <c r="H1401" s="98" t="s">
        <v>126</v>
      </c>
      <c r="I1401" s="95" t="s">
        <v>2829</v>
      </c>
      <c r="J1401" s="131" t="s">
        <v>2830</v>
      </c>
      <c r="K1401" s="131" t="s">
        <v>1114</v>
      </c>
      <c r="L1401" s="132" t="s">
        <v>1534</v>
      </c>
      <c r="M1401" s="131">
        <v>345000</v>
      </c>
      <c r="N1401" s="134">
        <v>45307</v>
      </c>
      <c r="O1401" s="95" t="s">
        <v>452</v>
      </c>
      <c r="P1401" s="131" t="s">
        <v>2830</v>
      </c>
      <c r="Q1401" s="381"/>
      <c r="R1401" s="381"/>
      <c r="S1401" s="381"/>
    </row>
    <row r="1402" spans="1:19" ht="35.15" customHeight="1" x14ac:dyDescent="0.25">
      <c r="A1402" s="389">
        <f>IF(B1402="","",ROW()-ROW($A$3)+'Diário 1º PA'!$P$1)</f>
        <v>1672</v>
      </c>
      <c r="B1402" s="151">
        <v>45398</v>
      </c>
      <c r="C1402" s="390">
        <v>45383</v>
      </c>
      <c r="D1402" s="98" t="s">
        <v>105</v>
      </c>
      <c r="E1402" s="391" t="s">
        <v>307</v>
      </c>
      <c r="F1402" s="174">
        <v>1256.0999999999999</v>
      </c>
      <c r="G1402" s="95" t="s">
        <v>2828</v>
      </c>
      <c r="H1402" s="98" t="s">
        <v>126</v>
      </c>
      <c r="I1402" s="95" t="s">
        <v>2831</v>
      </c>
      <c r="J1402" s="131" t="s">
        <v>2832</v>
      </c>
      <c r="K1402" s="131" t="s">
        <v>1114</v>
      </c>
      <c r="L1402" s="132" t="s">
        <v>1534</v>
      </c>
      <c r="M1402" s="131">
        <v>126</v>
      </c>
      <c r="N1402" s="134">
        <v>45399</v>
      </c>
      <c r="O1402" s="95" t="s">
        <v>452</v>
      </c>
      <c r="P1402" s="131" t="s">
        <v>2832</v>
      </c>
      <c r="Q1402" s="381"/>
      <c r="R1402" s="381"/>
      <c r="S1402" s="381"/>
    </row>
    <row r="1403" spans="1:19" ht="35.15" customHeight="1" x14ac:dyDescent="0.25">
      <c r="A1403" s="389">
        <f>IF(B1403="","",ROW()-ROW($A$3)+'Diário 1º PA'!$P$1)</f>
        <v>1673</v>
      </c>
      <c r="B1403" s="151">
        <v>45398</v>
      </c>
      <c r="C1403" s="390">
        <v>45383</v>
      </c>
      <c r="D1403" s="98" t="s">
        <v>105</v>
      </c>
      <c r="E1403" s="391" t="s">
        <v>283</v>
      </c>
      <c r="F1403" s="174">
        <v>14</v>
      </c>
      <c r="G1403" s="363" t="s">
        <v>2833</v>
      </c>
      <c r="H1403" s="98" t="s">
        <v>118</v>
      </c>
      <c r="I1403" s="95" t="s">
        <v>117</v>
      </c>
      <c r="J1403" s="131" t="s">
        <v>79</v>
      </c>
      <c r="K1403" s="131" t="s">
        <v>117</v>
      </c>
      <c r="L1403" s="132" t="s">
        <v>117</v>
      </c>
      <c r="M1403" s="131" t="s">
        <v>117</v>
      </c>
      <c r="N1403" s="134" t="s">
        <v>117</v>
      </c>
      <c r="O1403" s="95" t="s">
        <v>452</v>
      </c>
      <c r="P1403" s="131" t="s">
        <v>79</v>
      </c>
      <c r="Q1403" s="381"/>
      <c r="R1403" s="381"/>
      <c r="S1403" s="381"/>
    </row>
    <row r="1404" spans="1:19" ht="35.15" customHeight="1" x14ac:dyDescent="0.25">
      <c r="A1404" s="389">
        <f>IF(B1404="","",ROW()-ROW($A$3)+'Diário 1º PA'!$P$1)</f>
        <v>1674</v>
      </c>
      <c r="B1404" s="151">
        <v>45399</v>
      </c>
      <c r="C1404" s="390">
        <v>45383</v>
      </c>
      <c r="D1404" s="98" t="s">
        <v>105</v>
      </c>
      <c r="E1404" s="391" t="s">
        <v>341</v>
      </c>
      <c r="F1404" s="174">
        <v>-2400</v>
      </c>
      <c r="G1404" s="363" t="s">
        <v>2834</v>
      </c>
      <c r="H1404" s="98" t="s">
        <v>117</v>
      </c>
      <c r="I1404" s="95" t="s">
        <v>117</v>
      </c>
      <c r="J1404" s="131" t="s">
        <v>79</v>
      </c>
      <c r="K1404" s="131" t="s">
        <v>117</v>
      </c>
      <c r="L1404" s="132" t="s">
        <v>117</v>
      </c>
      <c r="M1404" s="131" t="s">
        <v>117</v>
      </c>
      <c r="N1404" s="134" t="s">
        <v>117</v>
      </c>
      <c r="O1404" s="95" t="s">
        <v>452</v>
      </c>
      <c r="P1404" s="131" t="s">
        <v>79</v>
      </c>
      <c r="Q1404" s="381"/>
      <c r="R1404" s="381"/>
      <c r="S1404" s="381"/>
    </row>
    <row r="1405" spans="1:19" ht="35.15" customHeight="1" x14ac:dyDescent="0.25">
      <c r="A1405" s="389">
        <f>IF(B1405="","",ROW()-ROW($A$3)+'Diário 1º PA'!$P$1)</f>
        <v>1675</v>
      </c>
      <c r="B1405" s="151">
        <v>45399</v>
      </c>
      <c r="C1405" s="390">
        <v>45383</v>
      </c>
      <c r="D1405" s="98" t="s">
        <v>105</v>
      </c>
      <c r="E1405" s="391" t="s">
        <v>341</v>
      </c>
      <c r="F1405" s="174">
        <v>1404</v>
      </c>
      <c r="G1405" s="363" t="s">
        <v>2835</v>
      </c>
      <c r="H1405" s="98" t="s">
        <v>135</v>
      </c>
      <c r="I1405" s="95" t="s">
        <v>2219</v>
      </c>
      <c r="J1405" s="131" t="s">
        <v>2500</v>
      </c>
      <c r="K1405" s="131" t="s">
        <v>1072</v>
      </c>
      <c r="L1405" s="132" t="s">
        <v>1534</v>
      </c>
      <c r="M1405" s="131">
        <v>23</v>
      </c>
      <c r="N1405" s="134">
        <v>45391</v>
      </c>
      <c r="O1405" s="95" t="s">
        <v>452</v>
      </c>
      <c r="P1405" s="131" t="s">
        <v>2500</v>
      </c>
      <c r="Q1405" s="381"/>
      <c r="R1405" s="381"/>
      <c r="S1405" s="381"/>
    </row>
    <row r="1406" spans="1:19" ht="35.15" customHeight="1" x14ac:dyDescent="0.25">
      <c r="A1406" s="389">
        <f>IF(B1406="","",ROW()-ROW($A$3)+'Diário 1º PA'!$P$1)</f>
        <v>1676</v>
      </c>
      <c r="B1406" s="151">
        <v>45399</v>
      </c>
      <c r="C1406" s="390">
        <v>45383</v>
      </c>
      <c r="D1406" s="98" t="s">
        <v>105</v>
      </c>
      <c r="E1406" s="391" t="s">
        <v>339</v>
      </c>
      <c r="F1406" s="174">
        <v>300</v>
      </c>
      <c r="G1406" s="363" t="s">
        <v>2711</v>
      </c>
      <c r="H1406" s="98" t="s">
        <v>126</v>
      </c>
      <c r="I1406" s="95" t="s">
        <v>2836</v>
      </c>
      <c r="J1406" s="131" t="s">
        <v>1565</v>
      </c>
      <c r="K1406" s="131" t="s">
        <v>1072</v>
      </c>
      <c r="L1406" s="132" t="s">
        <v>1846</v>
      </c>
      <c r="M1406" s="131" t="s">
        <v>117</v>
      </c>
      <c r="N1406" s="134">
        <v>45398</v>
      </c>
      <c r="O1406" s="95" t="s">
        <v>452</v>
      </c>
      <c r="P1406" s="131" t="s">
        <v>2837</v>
      </c>
      <c r="Q1406" s="381"/>
      <c r="R1406" s="381"/>
      <c r="S1406" s="381"/>
    </row>
    <row r="1407" spans="1:19" ht="35.15" customHeight="1" x14ac:dyDescent="0.25">
      <c r="A1407" s="389">
        <f>IF(B1407="","",ROW()-ROW($A$3)+'Diário 1º PA'!$P$1)</f>
        <v>1677</v>
      </c>
      <c r="B1407" s="151">
        <v>45399</v>
      </c>
      <c r="C1407" s="390">
        <v>45383</v>
      </c>
      <c r="D1407" s="98" t="s">
        <v>105</v>
      </c>
      <c r="E1407" s="391" t="s">
        <v>339</v>
      </c>
      <c r="F1407" s="174">
        <v>1072</v>
      </c>
      <c r="G1407" s="363" t="s">
        <v>2838</v>
      </c>
      <c r="H1407" s="98" t="s">
        <v>126</v>
      </c>
      <c r="I1407" s="95" t="s">
        <v>2839</v>
      </c>
      <c r="J1407" s="131" t="s">
        <v>2840</v>
      </c>
      <c r="K1407" s="131" t="s">
        <v>1114</v>
      </c>
      <c r="L1407" s="132" t="s">
        <v>1534</v>
      </c>
      <c r="M1407" s="133">
        <v>45499</v>
      </c>
      <c r="N1407" s="134">
        <v>45407</v>
      </c>
      <c r="O1407" s="95" t="s">
        <v>452</v>
      </c>
      <c r="P1407" s="131" t="s">
        <v>2840</v>
      </c>
      <c r="Q1407" s="381"/>
      <c r="R1407" s="381"/>
      <c r="S1407" s="381"/>
    </row>
    <row r="1408" spans="1:19" ht="35.15" customHeight="1" x14ac:dyDescent="0.25">
      <c r="A1408" s="389">
        <f>IF(B1408="","",ROW()-ROW($A$3)+'Diário 1º PA'!$P$1)</f>
        <v>1678</v>
      </c>
      <c r="B1408" s="151">
        <v>45399</v>
      </c>
      <c r="C1408" s="390">
        <v>45383</v>
      </c>
      <c r="D1408" s="98" t="s">
        <v>105</v>
      </c>
      <c r="E1408" s="391" t="s">
        <v>307</v>
      </c>
      <c r="F1408" s="174">
        <v>1322</v>
      </c>
      <c r="G1408" s="363" t="s">
        <v>2841</v>
      </c>
      <c r="H1408" s="98" t="s">
        <v>124</v>
      </c>
      <c r="I1408" s="95" t="s">
        <v>2842</v>
      </c>
      <c r="J1408" s="131" t="s">
        <v>2843</v>
      </c>
      <c r="K1408" s="131" t="s">
        <v>1540</v>
      </c>
      <c r="L1408" s="132" t="s">
        <v>1081</v>
      </c>
      <c r="M1408" s="131">
        <v>225292</v>
      </c>
      <c r="N1408" s="134">
        <v>45417</v>
      </c>
      <c r="O1408" s="95" t="s">
        <v>452</v>
      </c>
      <c r="P1408" s="131" t="s">
        <v>2843</v>
      </c>
      <c r="Q1408" s="381"/>
      <c r="R1408" s="381"/>
      <c r="S1408" s="381"/>
    </row>
    <row r="1409" spans="1:19" ht="35.15" customHeight="1" x14ac:dyDescent="0.25">
      <c r="A1409" s="389">
        <f>IF(B1409="","",ROW()-ROW($A$3)+'Diário 1º PA'!$P$1)</f>
        <v>1679</v>
      </c>
      <c r="B1409" s="151">
        <v>45399</v>
      </c>
      <c r="C1409" s="390">
        <v>45383</v>
      </c>
      <c r="D1409" s="98" t="s">
        <v>94</v>
      </c>
      <c r="E1409" s="391" t="s">
        <v>199</v>
      </c>
      <c r="F1409" s="174">
        <v>565.6</v>
      </c>
      <c r="G1409" s="363" t="s">
        <v>2030</v>
      </c>
      <c r="H1409" s="98" t="s">
        <v>127</v>
      </c>
      <c r="I1409" s="95" t="s">
        <v>1575</v>
      </c>
      <c r="J1409" s="131" t="s">
        <v>1085</v>
      </c>
      <c r="K1409" s="131" t="s">
        <v>1540</v>
      </c>
      <c r="L1409" s="132" t="s">
        <v>1081</v>
      </c>
      <c r="M1409" s="131">
        <v>5870335</v>
      </c>
      <c r="N1409" s="134">
        <v>45409</v>
      </c>
      <c r="O1409" s="95" t="s">
        <v>452</v>
      </c>
      <c r="P1409" s="131" t="s">
        <v>1085</v>
      </c>
      <c r="Q1409" s="381"/>
      <c r="R1409" s="381"/>
      <c r="S1409" s="381"/>
    </row>
    <row r="1410" spans="1:19" ht="35.15" customHeight="1" x14ac:dyDescent="0.25">
      <c r="A1410" s="389">
        <f>IF(B1410="","",ROW()-ROW($A$3)+'Diário 1º PA'!$P$1)</f>
        <v>1680</v>
      </c>
      <c r="B1410" s="151">
        <v>45399</v>
      </c>
      <c r="C1410" s="390">
        <v>45383</v>
      </c>
      <c r="D1410" s="98" t="s">
        <v>94</v>
      </c>
      <c r="E1410" s="391" t="s">
        <v>199</v>
      </c>
      <c r="F1410" s="174">
        <v>551.46</v>
      </c>
      <c r="G1410" s="363" t="s">
        <v>2030</v>
      </c>
      <c r="H1410" s="98" t="s">
        <v>129</v>
      </c>
      <c r="I1410" s="95" t="s">
        <v>1575</v>
      </c>
      <c r="J1410" s="131" t="s">
        <v>1085</v>
      </c>
      <c r="K1410" s="131" t="s">
        <v>1540</v>
      </c>
      <c r="L1410" s="132" t="s">
        <v>1081</v>
      </c>
      <c r="M1410" s="131">
        <v>5870346</v>
      </c>
      <c r="N1410" s="134">
        <v>45409</v>
      </c>
      <c r="O1410" s="95" t="s">
        <v>452</v>
      </c>
      <c r="P1410" s="131" t="s">
        <v>1085</v>
      </c>
      <c r="Q1410" s="381"/>
      <c r="R1410" s="381"/>
      <c r="S1410" s="381"/>
    </row>
    <row r="1411" spans="1:19" ht="35.15" customHeight="1" x14ac:dyDescent="0.25">
      <c r="A1411" s="389">
        <f>IF(B1411="","",ROW()-ROW($A$3)+'Diário 1º PA'!$P$1)</f>
        <v>1681</v>
      </c>
      <c r="B1411" s="151">
        <v>45399</v>
      </c>
      <c r="C1411" s="390">
        <v>45352</v>
      </c>
      <c r="D1411" s="98" t="s">
        <v>105</v>
      </c>
      <c r="E1411" s="391" t="s">
        <v>227</v>
      </c>
      <c r="F1411" s="174">
        <v>2035.05</v>
      </c>
      <c r="G1411" s="363" t="s">
        <v>1270</v>
      </c>
      <c r="H1411" s="98" t="s">
        <v>134</v>
      </c>
      <c r="I1411" s="95" t="s">
        <v>1635</v>
      </c>
      <c r="J1411" s="131" t="s">
        <v>1414</v>
      </c>
      <c r="K1411" s="131" t="s">
        <v>1540</v>
      </c>
      <c r="L1411" s="132" t="s">
        <v>1081</v>
      </c>
      <c r="M1411" s="131">
        <v>134464284</v>
      </c>
      <c r="N1411" s="134">
        <v>45399</v>
      </c>
      <c r="O1411" s="95" t="s">
        <v>452</v>
      </c>
      <c r="P1411" s="131" t="s">
        <v>1414</v>
      </c>
      <c r="Q1411" s="381"/>
      <c r="R1411" s="381"/>
      <c r="S1411" s="381"/>
    </row>
    <row r="1412" spans="1:19" ht="35.15" customHeight="1" x14ac:dyDescent="0.25">
      <c r="A1412" s="389">
        <f>IF(B1412="","",ROW()-ROW($A$3)+'Diário 1º PA'!$P$1)</f>
        <v>1682</v>
      </c>
      <c r="B1412" s="151">
        <v>45399</v>
      </c>
      <c r="C1412" s="390">
        <v>45352</v>
      </c>
      <c r="D1412" s="98" t="s">
        <v>105</v>
      </c>
      <c r="E1412" s="391" t="s">
        <v>227</v>
      </c>
      <c r="F1412" s="174">
        <v>1211.49</v>
      </c>
      <c r="G1412" s="363" t="s">
        <v>1270</v>
      </c>
      <c r="H1412" s="98" t="s">
        <v>137</v>
      </c>
      <c r="I1412" s="95" t="s">
        <v>1635</v>
      </c>
      <c r="J1412" s="131" t="s">
        <v>1414</v>
      </c>
      <c r="K1412" s="131" t="s">
        <v>1540</v>
      </c>
      <c r="L1412" s="132" t="s">
        <v>1081</v>
      </c>
      <c r="M1412" s="131">
        <v>132357853</v>
      </c>
      <c r="N1412" s="134">
        <v>45399</v>
      </c>
      <c r="O1412" s="95" t="s">
        <v>452</v>
      </c>
      <c r="P1412" s="131" t="s">
        <v>1414</v>
      </c>
      <c r="Q1412" s="381"/>
      <c r="R1412" s="381"/>
      <c r="S1412" s="381"/>
    </row>
    <row r="1413" spans="1:19" ht="35.15" customHeight="1" x14ac:dyDescent="0.25">
      <c r="A1413" s="389">
        <f>IF(B1413="","",ROW()-ROW($A$3)+'Diário 1º PA'!$P$1)</f>
        <v>1683</v>
      </c>
      <c r="B1413" s="151">
        <v>45399</v>
      </c>
      <c r="C1413" s="390">
        <v>45352</v>
      </c>
      <c r="D1413" s="98" t="s">
        <v>105</v>
      </c>
      <c r="E1413" s="391" t="s">
        <v>233</v>
      </c>
      <c r="F1413" s="174">
        <v>1142.28</v>
      </c>
      <c r="G1413" s="95" t="s">
        <v>2844</v>
      </c>
      <c r="H1413" s="98" t="s">
        <v>117</v>
      </c>
      <c r="I1413" s="95" t="s">
        <v>1578</v>
      </c>
      <c r="J1413" s="131" t="s">
        <v>1579</v>
      </c>
      <c r="K1413" s="131" t="s">
        <v>1540</v>
      </c>
      <c r="L1413" s="132" t="s">
        <v>1081</v>
      </c>
      <c r="M1413" s="131" t="s">
        <v>2845</v>
      </c>
      <c r="N1413" s="134">
        <v>45399</v>
      </c>
      <c r="O1413" s="95" t="s">
        <v>452</v>
      </c>
      <c r="P1413" s="131" t="s">
        <v>1579</v>
      </c>
      <c r="Q1413" s="381"/>
      <c r="R1413" s="381"/>
      <c r="S1413" s="381"/>
    </row>
    <row r="1414" spans="1:19" ht="35.15" customHeight="1" x14ac:dyDescent="0.25">
      <c r="A1414" s="389">
        <f>IF(B1414="","",ROW()-ROW($A$3)+'Diário 1º PA'!$P$1)</f>
        <v>1684</v>
      </c>
      <c r="B1414" s="151">
        <v>45399</v>
      </c>
      <c r="C1414" s="390">
        <v>45352</v>
      </c>
      <c r="D1414" s="98" t="s">
        <v>94</v>
      </c>
      <c r="E1414" s="391" t="s">
        <v>174</v>
      </c>
      <c r="F1414" s="174">
        <v>447036.47</v>
      </c>
      <c r="G1414" s="363" t="s">
        <v>2846</v>
      </c>
      <c r="H1414" s="98" t="s">
        <v>117</v>
      </c>
      <c r="I1414" s="95" t="s">
        <v>1152</v>
      </c>
      <c r="J1414" s="131" t="s">
        <v>79</v>
      </c>
      <c r="K1414" s="131" t="s">
        <v>1279</v>
      </c>
      <c r="L1414" s="132" t="s">
        <v>1279</v>
      </c>
      <c r="M1414" s="131" t="s">
        <v>117</v>
      </c>
      <c r="N1414" s="134">
        <v>45401</v>
      </c>
      <c r="O1414" s="95" t="s">
        <v>452</v>
      </c>
      <c r="P1414" s="131" t="s">
        <v>79</v>
      </c>
      <c r="Q1414" s="381"/>
      <c r="R1414" s="381"/>
      <c r="S1414" s="381"/>
    </row>
    <row r="1415" spans="1:19" ht="35.15" customHeight="1" x14ac:dyDescent="0.25">
      <c r="A1415" s="389">
        <f>IF(B1415="","",ROW()-ROW($A$3)+'Diário 1º PA'!$P$1)</f>
        <v>1685</v>
      </c>
      <c r="B1415" s="151">
        <v>45399</v>
      </c>
      <c r="C1415" s="390">
        <v>45352</v>
      </c>
      <c r="D1415" s="98" t="s">
        <v>105</v>
      </c>
      <c r="E1415" s="391" t="s">
        <v>219</v>
      </c>
      <c r="F1415" s="174">
        <v>6968.88</v>
      </c>
      <c r="G1415" s="363" t="s">
        <v>2847</v>
      </c>
      <c r="H1415" s="98" t="s">
        <v>117</v>
      </c>
      <c r="I1415" s="95" t="s">
        <v>1152</v>
      </c>
      <c r="J1415" s="131" t="s">
        <v>1565</v>
      </c>
      <c r="K1415" s="131" t="s">
        <v>1279</v>
      </c>
      <c r="L1415" s="132" t="s">
        <v>1279</v>
      </c>
      <c r="M1415" s="131" t="s">
        <v>117</v>
      </c>
      <c r="N1415" s="134">
        <v>45401</v>
      </c>
      <c r="O1415" s="95" t="s">
        <v>452</v>
      </c>
      <c r="P1415" s="131" t="s">
        <v>79</v>
      </c>
      <c r="Q1415" s="381"/>
      <c r="R1415" s="381"/>
      <c r="S1415" s="381"/>
    </row>
    <row r="1416" spans="1:19" ht="35.15" customHeight="1" x14ac:dyDescent="0.25">
      <c r="A1416" s="389">
        <f>IF(B1416="","",ROW()-ROW($A$3)+'Diário 1º PA'!$P$1)</f>
        <v>1686</v>
      </c>
      <c r="B1416" s="151">
        <v>45399</v>
      </c>
      <c r="C1416" s="390">
        <v>45352</v>
      </c>
      <c r="D1416" s="98" t="s">
        <v>105</v>
      </c>
      <c r="E1416" s="391" t="s">
        <v>233</v>
      </c>
      <c r="F1416" s="174">
        <v>1142.28</v>
      </c>
      <c r="G1416" s="363" t="s">
        <v>2844</v>
      </c>
      <c r="H1416" s="98" t="s">
        <v>117</v>
      </c>
      <c r="I1416" s="95" t="s">
        <v>1578</v>
      </c>
      <c r="J1416" s="131" t="s">
        <v>1579</v>
      </c>
      <c r="K1416" s="131" t="s">
        <v>1540</v>
      </c>
      <c r="L1416" s="132" t="s">
        <v>1081</v>
      </c>
      <c r="M1416" s="131" t="s">
        <v>2848</v>
      </c>
      <c r="N1416" s="134">
        <v>45399</v>
      </c>
      <c r="O1416" s="95" t="s">
        <v>452</v>
      </c>
      <c r="P1416" s="131" t="s">
        <v>1579</v>
      </c>
      <c r="Q1416" s="381"/>
      <c r="R1416" s="381"/>
      <c r="S1416" s="381"/>
    </row>
    <row r="1417" spans="1:19" ht="35.15" customHeight="1" x14ac:dyDescent="0.25">
      <c r="A1417" s="389">
        <f>IF(B1417="","",ROW()-ROW($A$3)+'Diário 1º PA'!$P$1)</f>
        <v>1687</v>
      </c>
      <c r="B1417" s="151">
        <v>45399</v>
      </c>
      <c r="C1417" s="390">
        <v>45383</v>
      </c>
      <c r="D1417" s="98" t="s">
        <v>105</v>
      </c>
      <c r="E1417" s="391" t="s">
        <v>345</v>
      </c>
      <c r="F1417" s="174">
        <v>684</v>
      </c>
      <c r="G1417" s="363" t="s">
        <v>2344</v>
      </c>
      <c r="H1417" s="98" t="s">
        <v>128</v>
      </c>
      <c r="I1417" s="95" t="s">
        <v>2849</v>
      </c>
      <c r="J1417" s="131" t="s">
        <v>2384</v>
      </c>
      <c r="K1417" s="131" t="s">
        <v>1540</v>
      </c>
      <c r="L1417" s="132" t="s">
        <v>1081</v>
      </c>
      <c r="M1417" s="131">
        <v>1415</v>
      </c>
      <c r="N1417" s="134">
        <v>45399</v>
      </c>
      <c r="O1417" s="95" t="s">
        <v>452</v>
      </c>
      <c r="P1417" s="131" t="s">
        <v>2384</v>
      </c>
      <c r="Q1417" s="381"/>
      <c r="R1417" s="381"/>
      <c r="S1417" s="381"/>
    </row>
    <row r="1418" spans="1:19" ht="35.15" customHeight="1" x14ac:dyDescent="0.25">
      <c r="A1418" s="389">
        <f>IF(B1418="","",ROW()-ROW($A$3)+'Diário 1º PA'!$P$1)</f>
        <v>1688</v>
      </c>
      <c r="B1418" s="151">
        <v>45399</v>
      </c>
      <c r="C1418" s="390">
        <v>45352</v>
      </c>
      <c r="D1418" s="98" t="s">
        <v>105</v>
      </c>
      <c r="E1418" s="391" t="s">
        <v>233</v>
      </c>
      <c r="F1418" s="174">
        <v>1142.28</v>
      </c>
      <c r="G1418" s="363" t="s">
        <v>2844</v>
      </c>
      <c r="H1418" s="98" t="s">
        <v>117</v>
      </c>
      <c r="I1418" s="95" t="s">
        <v>1578</v>
      </c>
      <c r="J1418" s="131" t="s">
        <v>1579</v>
      </c>
      <c r="K1418" s="131" t="s">
        <v>1540</v>
      </c>
      <c r="L1418" s="132" t="s">
        <v>1081</v>
      </c>
      <c r="M1418" s="131" t="s">
        <v>2850</v>
      </c>
      <c r="N1418" s="134">
        <v>45399</v>
      </c>
      <c r="O1418" s="95" t="s">
        <v>452</v>
      </c>
      <c r="P1418" s="131" t="s">
        <v>1579</v>
      </c>
      <c r="Q1418" s="381"/>
      <c r="R1418" s="381"/>
      <c r="S1418" s="381"/>
    </row>
    <row r="1419" spans="1:19" ht="35.15" customHeight="1" x14ac:dyDescent="0.25">
      <c r="A1419" s="389">
        <f>IF(B1419="","",ROW()-ROW($A$3)+'Diário 1º PA'!$P$1)</f>
        <v>1689</v>
      </c>
      <c r="B1419" s="151">
        <v>45399</v>
      </c>
      <c r="C1419" s="390">
        <v>45352</v>
      </c>
      <c r="D1419" s="98" t="s">
        <v>105</v>
      </c>
      <c r="E1419" s="391" t="s">
        <v>233</v>
      </c>
      <c r="F1419" s="174">
        <v>824.98</v>
      </c>
      <c r="G1419" s="363" t="s">
        <v>2844</v>
      </c>
      <c r="H1419" s="98" t="s">
        <v>117</v>
      </c>
      <c r="I1419" s="95" t="s">
        <v>1578</v>
      </c>
      <c r="J1419" s="131" t="s">
        <v>1579</v>
      </c>
      <c r="K1419" s="131" t="s">
        <v>1540</v>
      </c>
      <c r="L1419" s="132" t="s">
        <v>1081</v>
      </c>
      <c r="M1419" s="131" t="s">
        <v>2851</v>
      </c>
      <c r="N1419" s="134">
        <v>45399</v>
      </c>
      <c r="O1419" s="95" t="s">
        <v>452</v>
      </c>
      <c r="P1419" s="131" t="s">
        <v>1579</v>
      </c>
      <c r="Q1419" s="381"/>
      <c r="R1419" s="381"/>
      <c r="S1419" s="381"/>
    </row>
    <row r="1420" spans="1:19" ht="35.15" customHeight="1" x14ac:dyDescent="0.25">
      <c r="A1420" s="389">
        <f>IF(B1420="","",ROW()-ROW($A$3)+'Diário 1º PA'!$P$1)</f>
        <v>1690</v>
      </c>
      <c r="B1420" s="151">
        <v>45399</v>
      </c>
      <c r="C1420" s="390">
        <v>45383</v>
      </c>
      <c r="D1420" s="98" t="s">
        <v>105</v>
      </c>
      <c r="E1420" s="391" t="s">
        <v>345</v>
      </c>
      <c r="F1420" s="174">
        <v>2720.25</v>
      </c>
      <c r="G1420" s="363" t="s">
        <v>2852</v>
      </c>
      <c r="H1420" s="98" t="s">
        <v>128</v>
      </c>
      <c r="I1420" s="95" t="s">
        <v>2230</v>
      </c>
      <c r="J1420" s="131" t="s">
        <v>2231</v>
      </c>
      <c r="K1420" s="131" t="s">
        <v>1114</v>
      </c>
      <c r="L1420" s="132" t="s">
        <v>1534</v>
      </c>
      <c r="M1420" s="131">
        <v>92</v>
      </c>
      <c r="N1420" s="134">
        <v>45397</v>
      </c>
      <c r="O1420" s="95" t="s">
        <v>452</v>
      </c>
      <c r="P1420" s="131" t="s">
        <v>2231</v>
      </c>
      <c r="Q1420" s="381"/>
      <c r="R1420" s="381"/>
      <c r="S1420" s="381"/>
    </row>
    <row r="1421" spans="1:19" ht="35.15" customHeight="1" x14ac:dyDescent="0.25">
      <c r="A1421" s="389">
        <f>IF(B1421="","",ROW()-ROW($A$3)+'Diário 1º PA'!$P$1)</f>
        <v>1691</v>
      </c>
      <c r="B1421" s="151">
        <v>45399</v>
      </c>
      <c r="C1421" s="390">
        <v>45383</v>
      </c>
      <c r="D1421" s="98" t="s">
        <v>105</v>
      </c>
      <c r="E1421" s="391" t="s">
        <v>339</v>
      </c>
      <c r="F1421" s="174">
        <v>300</v>
      </c>
      <c r="G1421" s="363" t="s">
        <v>2711</v>
      </c>
      <c r="H1421" s="98" t="s">
        <v>126</v>
      </c>
      <c r="I1421" s="95" t="s">
        <v>2853</v>
      </c>
      <c r="J1421" s="131" t="s">
        <v>1565</v>
      </c>
      <c r="K1421" s="131" t="s">
        <v>1114</v>
      </c>
      <c r="L1421" s="132" t="s">
        <v>1846</v>
      </c>
      <c r="M1421" s="131" t="s">
        <v>117</v>
      </c>
      <c r="N1421" s="134">
        <v>45399</v>
      </c>
      <c r="O1421" s="95" t="s">
        <v>452</v>
      </c>
      <c r="P1421" s="131" t="s">
        <v>2854</v>
      </c>
      <c r="Q1421" s="381"/>
      <c r="R1421" s="381"/>
      <c r="S1421" s="381"/>
    </row>
    <row r="1422" spans="1:19" ht="35.15" customHeight="1" x14ac:dyDescent="0.25">
      <c r="A1422" s="389">
        <f>IF(B1422="","",ROW()-ROW($A$3)+'Diário 1º PA'!$P$1)</f>
        <v>1692</v>
      </c>
      <c r="B1422" s="151">
        <v>45399</v>
      </c>
      <c r="C1422" s="390">
        <v>45352</v>
      </c>
      <c r="D1422" s="98" t="s">
        <v>105</v>
      </c>
      <c r="E1422" s="391" t="s">
        <v>341</v>
      </c>
      <c r="F1422" s="174">
        <v>2400</v>
      </c>
      <c r="G1422" s="363" t="s">
        <v>2855</v>
      </c>
      <c r="H1422" s="98" t="s">
        <v>117</v>
      </c>
      <c r="I1422" s="95" t="s">
        <v>2202</v>
      </c>
      <c r="J1422" s="131" t="s">
        <v>2143</v>
      </c>
      <c r="K1422" s="131" t="s">
        <v>1114</v>
      </c>
      <c r="L1422" s="132" t="s">
        <v>1534</v>
      </c>
      <c r="M1422" s="131">
        <v>6</v>
      </c>
      <c r="N1422" s="134">
        <v>45382</v>
      </c>
      <c r="O1422" s="95" t="s">
        <v>452</v>
      </c>
      <c r="P1422" s="131" t="s">
        <v>2143</v>
      </c>
      <c r="Q1422" s="381"/>
      <c r="R1422" s="381"/>
      <c r="S1422" s="381"/>
    </row>
    <row r="1423" spans="1:19" ht="35.15" customHeight="1" x14ac:dyDescent="0.25">
      <c r="A1423" s="389">
        <f>IF(B1423="","",ROW()-ROW($A$3)+'Diário 1º PA'!$P$1)</f>
        <v>1693</v>
      </c>
      <c r="B1423" s="151">
        <v>45399</v>
      </c>
      <c r="C1423" s="390">
        <v>45352</v>
      </c>
      <c r="D1423" s="98" t="s">
        <v>105</v>
      </c>
      <c r="E1423" s="391" t="s">
        <v>341</v>
      </c>
      <c r="F1423" s="174">
        <v>2400</v>
      </c>
      <c r="G1423" s="363" t="s">
        <v>2855</v>
      </c>
      <c r="H1423" s="98" t="s">
        <v>117</v>
      </c>
      <c r="I1423" s="95" t="s">
        <v>2202</v>
      </c>
      <c r="J1423" s="131" t="s">
        <v>2143</v>
      </c>
      <c r="K1423" s="131" t="s">
        <v>1114</v>
      </c>
      <c r="L1423" s="132" t="s">
        <v>1534</v>
      </c>
      <c r="M1423" s="131">
        <v>6</v>
      </c>
      <c r="N1423" s="134">
        <v>45382</v>
      </c>
      <c r="O1423" s="95" t="s">
        <v>452</v>
      </c>
      <c r="P1423" s="131" t="s">
        <v>2143</v>
      </c>
      <c r="Q1423" s="381"/>
      <c r="R1423" s="381"/>
      <c r="S1423" s="381"/>
    </row>
    <row r="1424" spans="1:19" ht="35.15" customHeight="1" x14ac:dyDescent="0.25">
      <c r="A1424" s="389">
        <f>IF(B1424="","",ROW()-ROW($A$3)+'Diário 1º PA'!$P$1)</f>
        <v>1694</v>
      </c>
      <c r="B1424" s="151">
        <v>45399</v>
      </c>
      <c r="C1424" s="390">
        <v>45383</v>
      </c>
      <c r="D1424" s="98" t="s">
        <v>105</v>
      </c>
      <c r="E1424" s="391" t="s">
        <v>325</v>
      </c>
      <c r="F1424" s="174">
        <v>386.15</v>
      </c>
      <c r="G1424" s="363" t="s">
        <v>2856</v>
      </c>
      <c r="H1424" s="98" t="s">
        <v>118</v>
      </c>
      <c r="I1424" s="95" t="s">
        <v>1742</v>
      </c>
      <c r="J1424" s="131" t="s">
        <v>1743</v>
      </c>
      <c r="K1424" s="131" t="s">
        <v>1540</v>
      </c>
      <c r="L1424" s="132" t="s">
        <v>1081</v>
      </c>
      <c r="M1424" s="131">
        <v>9774</v>
      </c>
      <c r="N1424" s="134">
        <v>45397</v>
      </c>
      <c r="O1424" s="95" t="s">
        <v>452</v>
      </c>
      <c r="P1424" s="131" t="s">
        <v>1743</v>
      </c>
      <c r="Q1424" s="381"/>
      <c r="R1424" s="381"/>
      <c r="S1424" s="381"/>
    </row>
    <row r="1425" spans="1:19" ht="35.15" customHeight="1" x14ac:dyDescent="0.25">
      <c r="A1425" s="389">
        <f>IF(B1425="","",ROW()-ROW($A$3)+'Diário 1º PA'!$P$1)</f>
        <v>1695</v>
      </c>
      <c r="B1425" s="151">
        <v>45399</v>
      </c>
      <c r="C1425" s="390">
        <v>45383</v>
      </c>
      <c r="D1425" s="98" t="s">
        <v>105</v>
      </c>
      <c r="E1425" s="391" t="s">
        <v>359</v>
      </c>
      <c r="F1425" s="174">
        <v>472</v>
      </c>
      <c r="G1425" s="363" t="s">
        <v>2319</v>
      </c>
      <c r="H1425" s="98" t="s">
        <v>120</v>
      </c>
      <c r="I1425" s="95" t="s">
        <v>1457</v>
      </c>
      <c r="J1425" s="131" t="s">
        <v>1268</v>
      </c>
      <c r="K1425" s="131" t="s">
        <v>1114</v>
      </c>
      <c r="L1425" s="132" t="s">
        <v>1534</v>
      </c>
      <c r="M1425" s="131">
        <v>8035</v>
      </c>
      <c r="N1425" s="134">
        <v>45400</v>
      </c>
      <c r="O1425" s="95" t="s">
        <v>452</v>
      </c>
      <c r="P1425" s="131" t="s">
        <v>1268</v>
      </c>
      <c r="Q1425" s="381"/>
      <c r="R1425" s="381"/>
      <c r="S1425" s="381"/>
    </row>
    <row r="1426" spans="1:19" ht="35.15" customHeight="1" x14ac:dyDescent="0.25">
      <c r="A1426" s="389">
        <f>IF(B1426="","",ROW()-ROW($A$3)+'Diário 1º PA'!$P$1)</f>
        <v>1696</v>
      </c>
      <c r="B1426" s="151">
        <v>45399</v>
      </c>
      <c r="C1426" s="390">
        <v>45383</v>
      </c>
      <c r="D1426" s="98" t="s">
        <v>105</v>
      </c>
      <c r="E1426" s="391" t="s">
        <v>359</v>
      </c>
      <c r="F1426" s="174">
        <v>138.65</v>
      </c>
      <c r="G1426" s="95" t="s">
        <v>2319</v>
      </c>
      <c r="H1426" s="98" t="s">
        <v>120</v>
      </c>
      <c r="I1426" s="95" t="s">
        <v>2857</v>
      </c>
      <c r="J1426" s="131" t="s">
        <v>2858</v>
      </c>
      <c r="K1426" s="131" t="s">
        <v>1114</v>
      </c>
      <c r="L1426" s="132" t="s">
        <v>1534</v>
      </c>
      <c r="M1426" s="131">
        <v>1364</v>
      </c>
      <c r="N1426" s="134">
        <v>45400</v>
      </c>
      <c r="O1426" s="95" t="s">
        <v>452</v>
      </c>
      <c r="P1426" s="131" t="s">
        <v>2858</v>
      </c>
      <c r="Q1426" s="381"/>
      <c r="R1426" s="381"/>
      <c r="S1426" s="381"/>
    </row>
    <row r="1427" spans="1:19" ht="35.15" customHeight="1" x14ac:dyDescent="0.25">
      <c r="A1427" s="389">
        <f>IF(B1427="","",ROW()-ROW($A$3)+'Diário 1º PA'!$P$1)</f>
        <v>1697</v>
      </c>
      <c r="B1427" s="151">
        <v>45399</v>
      </c>
      <c r="C1427" s="390">
        <v>45383</v>
      </c>
      <c r="D1427" s="98" t="s">
        <v>105</v>
      </c>
      <c r="E1427" s="391" t="s">
        <v>283</v>
      </c>
      <c r="F1427" s="174">
        <v>3</v>
      </c>
      <c r="G1427" s="363" t="s">
        <v>2859</v>
      </c>
      <c r="H1427" s="98" t="s">
        <v>118</v>
      </c>
      <c r="I1427" s="95" t="s">
        <v>117</v>
      </c>
      <c r="J1427" s="131" t="s">
        <v>79</v>
      </c>
      <c r="K1427" s="131" t="s">
        <v>117</v>
      </c>
      <c r="L1427" s="132" t="s">
        <v>117</v>
      </c>
      <c r="M1427" s="131" t="s">
        <v>117</v>
      </c>
      <c r="N1427" s="134" t="s">
        <v>117</v>
      </c>
      <c r="O1427" s="95" t="s">
        <v>452</v>
      </c>
      <c r="P1427" s="131" t="s">
        <v>79</v>
      </c>
      <c r="Q1427" s="381"/>
      <c r="R1427" s="381"/>
      <c r="S1427" s="381"/>
    </row>
    <row r="1428" spans="1:19" ht="35.15" customHeight="1" x14ac:dyDescent="0.25">
      <c r="A1428" s="389">
        <f>IF(B1428="","",ROW()-ROW($A$3)+'Diário 1º PA'!$P$1)</f>
        <v>1698</v>
      </c>
      <c r="B1428" s="151">
        <v>45400</v>
      </c>
      <c r="C1428" s="390">
        <v>45352</v>
      </c>
      <c r="D1428" s="98" t="s">
        <v>105</v>
      </c>
      <c r="E1428" s="391" t="s">
        <v>343</v>
      </c>
      <c r="F1428" s="174">
        <v>250</v>
      </c>
      <c r="G1428" s="363" t="s">
        <v>1980</v>
      </c>
      <c r="H1428" s="98" t="s">
        <v>124</v>
      </c>
      <c r="I1428" s="95" t="s">
        <v>1655</v>
      </c>
      <c r="J1428" s="131" t="s">
        <v>1565</v>
      </c>
      <c r="K1428" s="131" t="s">
        <v>1072</v>
      </c>
      <c r="L1428" s="132" t="s">
        <v>1534</v>
      </c>
      <c r="M1428" s="131">
        <v>1308</v>
      </c>
      <c r="N1428" s="134">
        <v>45399</v>
      </c>
      <c r="O1428" s="95" t="s">
        <v>452</v>
      </c>
      <c r="P1428" s="131" t="s">
        <v>1656</v>
      </c>
      <c r="Q1428" s="381"/>
      <c r="R1428" s="381"/>
      <c r="S1428" s="381"/>
    </row>
    <row r="1429" spans="1:19" ht="35.15" customHeight="1" x14ac:dyDescent="0.25">
      <c r="A1429" s="389">
        <f>IF(B1429="","",ROW()-ROW($A$3)+'Diário 1º PA'!$P$1)</f>
        <v>1699</v>
      </c>
      <c r="B1429" s="151">
        <v>45400</v>
      </c>
      <c r="C1429" s="390">
        <v>45383</v>
      </c>
      <c r="D1429" s="98" t="s">
        <v>105</v>
      </c>
      <c r="E1429" s="391" t="s">
        <v>315</v>
      </c>
      <c r="F1429" s="174">
        <v>1540</v>
      </c>
      <c r="G1429" s="363" t="s">
        <v>2860</v>
      </c>
      <c r="H1429" s="98" t="s">
        <v>125</v>
      </c>
      <c r="I1429" s="95" t="s">
        <v>2861</v>
      </c>
      <c r="J1429" s="131" t="s">
        <v>2862</v>
      </c>
      <c r="K1429" s="131" t="s">
        <v>1072</v>
      </c>
      <c r="L1429" s="132" t="s">
        <v>1534</v>
      </c>
      <c r="M1429" s="131">
        <v>8</v>
      </c>
      <c r="N1429" s="134">
        <v>45395</v>
      </c>
      <c r="O1429" s="95" t="s">
        <v>452</v>
      </c>
      <c r="P1429" s="131" t="s">
        <v>2862</v>
      </c>
      <c r="Q1429" s="381"/>
      <c r="R1429" s="381"/>
      <c r="S1429" s="381"/>
    </row>
    <row r="1430" spans="1:19" ht="35.15" customHeight="1" x14ac:dyDescent="0.25">
      <c r="A1430" s="389">
        <f>IF(B1430="","",ROW()-ROW($A$3)+'Diário 1º PA'!$P$1)</f>
        <v>1700</v>
      </c>
      <c r="B1430" s="151">
        <v>45400</v>
      </c>
      <c r="C1430" s="390">
        <v>45383</v>
      </c>
      <c r="D1430" s="98" t="s">
        <v>105</v>
      </c>
      <c r="E1430" s="391" t="s">
        <v>325</v>
      </c>
      <c r="F1430" s="174">
        <v>268.10000000000002</v>
      </c>
      <c r="G1430" s="363" t="s">
        <v>2007</v>
      </c>
      <c r="H1430" s="98" t="s">
        <v>136</v>
      </c>
      <c r="I1430" s="95" t="s">
        <v>1543</v>
      </c>
      <c r="J1430" s="131" t="s">
        <v>1224</v>
      </c>
      <c r="K1430" s="131" t="s">
        <v>1540</v>
      </c>
      <c r="L1430" s="132" t="s">
        <v>1081</v>
      </c>
      <c r="M1430" s="131">
        <v>4956</v>
      </c>
      <c r="N1430" s="134">
        <v>45400</v>
      </c>
      <c r="O1430" s="95" t="s">
        <v>452</v>
      </c>
      <c r="P1430" s="131" t="s">
        <v>1224</v>
      </c>
      <c r="Q1430" s="381"/>
      <c r="R1430" s="381"/>
      <c r="S1430" s="381"/>
    </row>
    <row r="1431" spans="1:19" ht="35.15" customHeight="1" x14ac:dyDescent="0.25">
      <c r="A1431" s="389">
        <f>IF(B1431="","",ROW()-ROW($A$3)+'Diário 1º PA'!$P$1)</f>
        <v>1701</v>
      </c>
      <c r="B1431" s="151">
        <v>45400</v>
      </c>
      <c r="C1431" s="390">
        <v>45383</v>
      </c>
      <c r="D1431" s="98" t="s">
        <v>105</v>
      </c>
      <c r="E1431" s="391" t="s">
        <v>345</v>
      </c>
      <c r="F1431" s="174">
        <v>304.55</v>
      </c>
      <c r="G1431" s="363" t="s">
        <v>2691</v>
      </c>
      <c r="H1431" s="98" t="s">
        <v>120</v>
      </c>
      <c r="I1431" s="95" t="s">
        <v>2455</v>
      </c>
      <c r="J1431" s="131" t="s">
        <v>2456</v>
      </c>
      <c r="K1431" s="131" t="s">
        <v>1540</v>
      </c>
      <c r="L1431" s="132" t="s">
        <v>1081</v>
      </c>
      <c r="M1431" s="131">
        <v>1398</v>
      </c>
      <c r="N1431" s="134">
        <v>45400</v>
      </c>
      <c r="O1431" s="95" t="s">
        <v>452</v>
      </c>
      <c r="P1431" s="131" t="s">
        <v>2456</v>
      </c>
      <c r="Q1431" s="381"/>
      <c r="R1431" s="381"/>
      <c r="S1431" s="381"/>
    </row>
    <row r="1432" spans="1:19" ht="35.15" customHeight="1" x14ac:dyDescent="0.25">
      <c r="A1432" s="389">
        <f>IF(B1432="","",ROW()-ROW($A$3)+'Diário 1º PA'!$P$1)</f>
        <v>1702</v>
      </c>
      <c r="B1432" s="151">
        <v>45400</v>
      </c>
      <c r="C1432" s="390">
        <v>45383</v>
      </c>
      <c r="D1432" s="98" t="s">
        <v>105</v>
      </c>
      <c r="E1432" s="391" t="s">
        <v>235</v>
      </c>
      <c r="F1432" s="174">
        <v>109.88</v>
      </c>
      <c r="G1432" s="363" t="s">
        <v>2009</v>
      </c>
      <c r="H1432" s="98" t="s">
        <v>126</v>
      </c>
      <c r="I1432" s="95" t="s">
        <v>1962</v>
      </c>
      <c r="J1432" s="131" t="s">
        <v>1963</v>
      </c>
      <c r="K1432" s="131" t="s">
        <v>1540</v>
      </c>
      <c r="L1432" s="132" t="s">
        <v>1081</v>
      </c>
      <c r="M1432" s="131">
        <v>384937208</v>
      </c>
      <c r="N1432" s="134">
        <v>45400</v>
      </c>
      <c r="O1432" s="95" t="s">
        <v>452</v>
      </c>
      <c r="P1432" s="131" t="s">
        <v>1963</v>
      </c>
      <c r="Q1432" s="381"/>
      <c r="R1432" s="381"/>
      <c r="S1432" s="381"/>
    </row>
    <row r="1433" spans="1:19" ht="35.15" customHeight="1" x14ac:dyDescent="0.25">
      <c r="A1433" s="389">
        <f>IF(B1433="","",ROW()-ROW($A$3)+'Diário 1º PA'!$P$1)</f>
        <v>1703</v>
      </c>
      <c r="B1433" s="151">
        <v>45400</v>
      </c>
      <c r="C1433" s="390">
        <v>45383</v>
      </c>
      <c r="D1433" s="98" t="s">
        <v>105</v>
      </c>
      <c r="E1433" s="391" t="s">
        <v>339</v>
      </c>
      <c r="F1433" s="174">
        <v>100</v>
      </c>
      <c r="G1433" s="363" t="s">
        <v>2863</v>
      </c>
      <c r="H1433" s="98" t="s">
        <v>122</v>
      </c>
      <c r="I1433" s="95" t="s">
        <v>2634</v>
      </c>
      <c r="J1433" s="131" t="s">
        <v>1565</v>
      </c>
      <c r="K1433" s="131" t="s">
        <v>1114</v>
      </c>
      <c r="L1433" s="132" t="s">
        <v>1846</v>
      </c>
      <c r="M1433" s="131" t="s">
        <v>117</v>
      </c>
      <c r="N1433" s="134">
        <v>45394</v>
      </c>
      <c r="O1433" s="95" t="s">
        <v>452</v>
      </c>
      <c r="P1433" s="131" t="s">
        <v>2635</v>
      </c>
      <c r="Q1433" s="381"/>
      <c r="R1433" s="381"/>
      <c r="S1433" s="381"/>
    </row>
    <row r="1434" spans="1:19" ht="35.15" customHeight="1" x14ac:dyDescent="0.25">
      <c r="A1434" s="389">
        <f>IF(B1434="","",ROW()-ROW($A$3)+'Diário 1º PA'!$P$1)</f>
        <v>1704</v>
      </c>
      <c r="B1434" s="151">
        <v>45400</v>
      </c>
      <c r="C1434" s="390">
        <v>45383</v>
      </c>
      <c r="D1434" s="98" t="s">
        <v>105</v>
      </c>
      <c r="E1434" s="391" t="s">
        <v>307</v>
      </c>
      <c r="F1434" s="174">
        <v>59.8</v>
      </c>
      <c r="G1434" s="363" t="s">
        <v>2864</v>
      </c>
      <c r="H1434" s="98" t="s">
        <v>126</v>
      </c>
      <c r="I1434" s="95" t="s">
        <v>2865</v>
      </c>
      <c r="J1434" s="131" t="s">
        <v>2866</v>
      </c>
      <c r="K1434" s="131" t="s">
        <v>1114</v>
      </c>
      <c r="L1434" s="132" t="s">
        <v>1534</v>
      </c>
      <c r="M1434" s="131">
        <v>8055</v>
      </c>
      <c r="N1434" s="134">
        <v>45400</v>
      </c>
      <c r="O1434" s="95" t="s">
        <v>452</v>
      </c>
      <c r="P1434" s="131" t="s">
        <v>2866</v>
      </c>
      <c r="Q1434" s="381"/>
      <c r="R1434" s="381"/>
      <c r="S1434" s="381"/>
    </row>
    <row r="1435" spans="1:19" ht="35.15" customHeight="1" x14ac:dyDescent="0.25">
      <c r="A1435" s="389">
        <f>IF(B1435="","",ROW()-ROW($A$3)+'Diário 1º PA'!$P$1)</f>
        <v>1705</v>
      </c>
      <c r="B1435" s="151">
        <v>45400</v>
      </c>
      <c r="C1435" s="390">
        <v>45352</v>
      </c>
      <c r="D1435" s="98" t="s">
        <v>105</v>
      </c>
      <c r="E1435" s="391" t="s">
        <v>219</v>
      </c>
      <c r="F1435" s="174">
        <v>2226.85</v>
      </c>
      <c r="G1435" s="363" t="s">
        <v>2867</v>
      </c>
      <c r="H1435" s="98" t="s">
        <v>118</v>
      </c>
      <c r="I1435" s="95" t="s">
        <v>1601</v>
      </c>
      <c r="J1435" s="131" t="s">
        <v>1565</v>
      </c>
      <c r="K1435" s="131" t="s">
        <v>1114</v>
      </c>
      <c r="L1435" s="132" t="s">
        <v>117</v>
      </c>
      <c r="M1435" s="131" t="s">
        <v>117</v>
      </c>
      <c r="N1435" s="134" t="s">
        <v>117</v>
      </c>
      <c r="O1435" s="95" t="s">
        <v>452</v>
      </c>
      <c r="P1435" s="131" t="s">
        <v>1602</v>
      </c>
      <c r="Q1435" s="381"/>
      <c r="R1435" s="381"/>
      <c r="S1435" s="381"/>
    </row>
    <row r="1436" spans="1:19" ht="35.15" customHeight="1" x14ac:dyDescent="0.25">
      <c r="A1436" s="389">
        <f>IF(B1436="","",ROW()-ROW($A$3)+'Diário 1º PA'!$P$1)</f>
        <v>1706</v>
      </c>
      <c r="B1436" s="151">
        <v>45400</v>
      </c>
      <c r="C1436" s="390">
        <v>45352</v>
      </c>
      <c r="D1436" s="98" t="s">
        <v>94</v>
      </c>
      <c r="E1436" s="391" t="s">
        <v>178</v>
      </c>
      <c r="F1436" s="174">
        <v>91538.75</v>
      </c>
      <c r="G1436" s="363" t="s">
        <v>2868</v>
      </c>
      <c r="H1436" s="98" t="s">
        <v>117</v>
      </c>
      <c r="I1436" s="95" t="s">
        <v>2802</v>
      </c>
      <c r="J1436" s="131" t="s">
        <v>2803</v>
      </c>
      <c r="K1436" s="131" t="s">
        <v>1114</v>
      </c>
      <c r="L1436" s="132" t="s">
        <v>2449</v>
      </c>
      <c r="M1436" s="131" t="s">
        <v>2869</v>
      </c>
      <c r="N1436" s="134">
        <v>45401</v>
      </c>
      <c r="O1436" s="95" t="s">
        <v>452</v>
      </c>
      <c r="P1436" s="131" t="s">
        <v>2803</v>
      </c>
      <c r="Q1436" s="381"/>
      <c r="R1436" s="381"/>
      <c r="S1436" s="381"/>
    </row>
    <row r="1437" spans="1:19" ht="35.15" customHeight="1" x14ac:dyDescent="0.25">
      <c r="A1437" s="389">
        <f>IF(B1437="","",ROW()-ROW($A$3)+'Diário 1º PA'!$P$1)</f>
        <v>1707</v>
      </c>
      <c r="B1437" s="151">
        <v>45400</v>
      </c>
      <c r="C1437" s="390">
        <v>45383</v>
      </c>
      <c r="D1437" s="98" t="s">
        <v>105</v>
      </c>
      <c r="E1437" s="391" t="s">
        <v>359</v>
      </c>
      <c r="F1437" s="174">
        <v>59</v>
      </c>
      <c r="G1437" s="363" t="s">
        <v>2319</v>
      </c>
      <c r="H1437" s="98" t="s">
        <v>119</v>
      </c>
      <c r="I1437" s="95" t="s">
        <v>1457</v>
      </c>
      <c r="J1437" s="131" t="s">
        <v>1268</v>
      </c>
      <c r="K1437" s="131" t="s">
        <v>1114</v>
      </c>
      <c r="L1437" s="132" t="s">
        <v>1534</v>
      </c>
      <c r="M1437" s="131">
        <v>8055</v>
      </c>
      <c r="N1437" s="134">
        <v>45400</v>
      </c>
      <c r="O1437" s="95" t="s">
        <v>452</v>
      </c>
      <c r="P1437" s="131" t="s">
        <v>1268</v>
      </c>
      <c r="Q1437" s="381"/>
      <c r="R1437" s="381"/>
      <c r="S1437" s="381"/>
    </row>
    <row r="1438" spans="1:19" ht="35.15" customHeight="1" x14ac:dyDescent="0.25">
      <c r="A1438" s="389">
        <f>IF(B1438="","",ROW()-ROW($A$3)+'Diário 1º PA'!$P$1)</f>
        <v>1708</v>
      </c>
      <c r="B1438" s="151">
        <v>45400</v>
      </c>
      <c r="C1438" s="390">
        <v>45383</v>
      </c>
      <c r="D1438" s="98" t="s">
        <v>105</v>
      </c>
      <c r="E1438" s="391" t="s">
        <v>265</v>
      </c>
      <c r="F1438" s="174">
        <v>780.16</v>
      </c>
      <c r="G1438" s="95" t="s">
        <v>1811</v>
      </c>
      <c r="H1438" s="98" t="s">
        <v>134</v>
      </c>
      <c r="I1438" s="95" t="s">
        <v>1894</v>
      </c>
      <c r="J1438" s="131" t="s">
        <v>1263</v>
      </c>
      <c r="K1438" s="131" t="s">
        <v>1540</v>
      </c>
      <c r="L1438" s="132" t="s">
        <v>1081</v>
      </c>
      <c r="M1438" s="131" t="s">
        <v>2870</v>
      </c>
      <c r="N1438" s="134">
        <v>45400</v>
      </c>
      <c r="O1438" s="95" t="s">
        <v>452</v>
      </c>
      <c r="P1438" s="131" t="s">
        <v>1263</v>
      </c>
      <c r="Q1438" s="381"/>
      <c r="R1438" s="381"/>
      <c r="S1438" s="381"/>
    </row>
    <row r="1439" spans="1:19" ht="35.15" customHeight="1" x14ac:dyDescent="0.25">
      <c r="A1439" s="389">
        <f>IF(B1439="","",ROW()-ROW($A$3)+'Diário 1º PA'!$P$1)</f>
        <v>1709</v>
      </c>
      <c r="B1439" s="151">
        <v>45400</v>
      </c>
      <c r="C1439" s="390">
        <v>45383</v>
      </c>
      <c r="D1439" s="98" t="s">
        <v>105</v>
      </c>
      <c r="E1439" s="391" t="s">
        <v>283</v>
      </c>
      <c r="F1439" s="174">
        <v>6</v>
      </c>
      <c r="G1439" s="363" t="s">
        <v>2871</v>
      </c>
      <c r="H1439" s="98" t="s">
        <v>118</v>
      </c>
      <c r="I1439" s="95" t="s">
        <v>117</v>
      </c>
      <c r="J1439" s="131" t="s">
        <v>79</v>
      </c>
      <c r="K1439" s="131" t="s">
        <v>117</v>
      </c>
      <c r="L1439" s="132" t="s">
        <v>117</v>
      </c>
      <c r="M1439" s="131" t="s">
        <v>117</v>
      </c>
      <c r="N1439" s="134" t="s">
        <v>117</v>
      </c>
      <c r="O1439" s="95" t="s">
        <v>452</v>
      </c>
      <c r="P1439" s="131" t="s">
        <v>79</v>
      </c>
      <c r="Q1439" s="381"/>
      <c r="R1439" s="381"/>
      <c r="S1439" s="381"/>
    </row>
    <row r="1440" spans="1:19" ht="35.15" customHeight="1" x14ac:dyDescent="0.25">
      <c r="A1440" s="389">
        <f>IF(B1440="","",ROW()-ROW($A$3)+'Diário 1º PA'!$P$1)</f>
        <v>1710</v>
      </c>
      <c r="B1440" s="151">
        <v>45401</v>
      </c>
      <c r="C1440" s="390">
        <v>45383</v>
      </c>
      <c r="D1440" s="98" t="s">
        <v>105</v>
      </c>
      <c r="E1440" s="391" t="s">
        <v>337</v>
      </c>
      <c r="F1440" s="174">
        <v>170.92</v>
      </c>
      <c r="G1440" s="363" t="s">
        <v>1185</v>
      </c>
      <c r="H1440" s="98" t="s">
        <v>119</v>
      </c>
      <c r="I1440" s="95" t="s">
        <v>1529</v>
      </c>
      <c r="J1440" s="131" t="s">
        <v>1189</v>
      </c>
      <c r="K1440" s="131" t="s">
        <v>1072</v>
      </c>
      <c r="L1440" s="132" t="s">
        <v>1534</v>
      </c>
      <c r="M1440" s="131">
        <v>6075004</v>
      </c>
      <c r="N1440" s="134">
        <v>45402</v>
      </c>
      <c r="O1440" s="95" t="s">
        <v>452</v>
      </c>
      <c r="P1440" s="131" t="s">
        <v>1189</v>
      </c>
      <c r="Q1440" s="381"/>
      <c r="R1440" s="381"/>
      <c r="S1440" s="381"/>
    </row>
    <row r="1441" spans="1:19" ht="35.15" customHeight="1" x14ac:dyDescent="0.25">
      <c r="A1441" s="389">
        <f>IF(B1441="","",ROW()-ROW($A$3)+'Diário 1º PA'!$P$1)</f>
        <v>1711</v>
      </c>
      <c r="B1441" s="151">
        <v>45401</v>
      </c>
      <c r="C1441" s="390">
        <v>45383</v>
      </c>
      <c r="D1441" s="98" t="s">
        <v>94</v>
      </c>
      <c r="E1441" s="391" t="s">
        <v>188</v>
      </c>
      <c r="F1441" s="174">
        <v>1817.72</v>
      </c>
      <c r="G1441" s="363" t="s">
        <v>2823</v>
      </c>
      <c r="H1441" s="98" t="s">
        <v>123</v>
      </c>
      <c r="I1441" s="95" t="s">
        <v>2872</v>
      </c>
      <c r="J1441" s="131" t="s">
        <v>1565</v>
      </c>
      <c r="K1441" s="131" t="s">
        <v>1574</v>
      </c>
      <c r="L1441" s="132" t="s">
        <v>1623</v>
      </c>
      <c r="M1441" s="131" t="s">
        <v>117</v>
      </c>
      <c r="N1441" s="134">
        <v>45401</v>
      </c>
      <c r="O1441" s="95" t="s">
        <v>452</v>
      </c>
      <c r="P1441" s="131" t="s">
        <v>2873</v>
      </c>
      <c r="Q1441" s="381"/>
      <c r="R1441" s="381"/>
      <c r="S1441" s="381"/>
    </row>
    <row r="1442" spans="1:19" ht="35.15" customHeight="1" x14ac:dyDescent="0.25">
      <c r="A1442" s="389">
        <f>IF(B1442="","",ROW()-ROW($A$3)+'Diário 1º PA'!$P$1)</f>
        <v>1712</v>
      </c>
      <c r="B1442" s="151">
        <v>45401</v>
      </c>
      <c r="C1442" s="390">
        <v>45383</v>
      </c>
      <c r="D1442" s="98" t="s">
        <v>105</v>
      </c>
      <c r="E1442" s="391" t="s">
        <v>345</v>
      </c>
      <c r="F1442" s="174">
        <v>2700</v>
      </c>
      <c r="G1442" s="363" t="s">
        <v>2874</v>
      </c>
      <c r="H1442" s="98" t="s">
        <v>134</v>
      </c>
      <c r="I1442" s="95" t="s">
        <v>2875</v>
      </c>
      <c r="J1442" s="131" t="s">
        <v>2876</v>
      </c>
      <c r="K1442" s="131" t="s">
        <v>1540</v>
      </c>
      <c r="L1442" s="132" t="s">
        <v>1081</v>
      </c>
      <c r="M1442" s="131">
        <v>83</v>
      </c>
      <c r="N1442" s="134">
        <v>45401</v>
      </c>
      <c r="O1442" s="95" t="s">
        <v>452</v>
      </c>
      <c r="P1442" s="131" t="s">
        <v>2876</v>
      </c>
      <c r="Q1442" s="381"/>
      <c r="R1442" s="381"/>
      <c r="S1442" s="381"/>
    </row>
    <row r="1443" spans="1:19" ht="35.15" customHeight="1" x14ac:dyDescent="0.25">
      <c r="A1443" s="389">
        <f>IF(B1443="","",ROW()-ROW($A$3)+'Diário 1º PA'!$P$1)</f>
        <v>1713</v>
      </c>
      <c r="B1443" s="151">
        <v>45401</v>
      </c>
      <c r="C1443" s="390">
        <v>45352</v>
      </c>
      <c r="D1443" s="98" t="s">
        <v>105</v>
      </c>
      <c r="E1443" s="391" t="s">
        <v>299</v>
      </c>
      <c r="F1443" s="174">
        <v>27689.18</v>
      </c>
      <c r="G1443" s="363" t="s">
        <v>2236</v>
      </c>
      <c r="H1443" s="98" t="s">
        <v>136</v>
      </c>
      <c r="I1443" s="95" t="s">
        <v>1461</v>
      </c>
      <c r="J1443" s="131" t="s">
        <v>1462</v>
      </c>
      <c r="K1443" s="131" t="s">
        <v>1540</v>
      </c>
      <c r="L1443" s="132" t="s">
        <v>1081</v>
      </c>
      <c r="M1443" s="131" t="s">
        <v>2877</v>
      </c>
      <c r="N1443" s="134">
        <v>45401</v>
      </c>
      <c r="O1443" s="95" t="s">
        <v>452</v>
      </c>
      <c r="P1443" s="131" t="s">
        <v>1462</v>
      </c>
      <c r="Q1443" s="381"/>
      <c r="R1443" s="381"/>
      <c r="S1443" s="381"/>
    </row>
    <row r="1444" spans="1:19" ht="35.15" customHeight="1" x14ac:dyDescent="0.25">
      <c r="A1444" s="389">
        <f>IF(B1444="","",ROW()-ROW($A$3)+'Diário 1º PA'!$P$1)</f>
        <v>1714</v>
      </c>
      <c r="B1444" s="151">
        <v>45401</v>
      </c>
      <c r="C1444" s="390">
        <v>45383</v>
      </c>
      <c r="D1444" s="98" t="s">
        <v>105</v>
      </c>
      <c r="E1444" s="391" t="s">
        <v>339</v>
      </c>
      <c r="F1444" s="174">
        <v>1020</v>
      </c>
      <c r="G1444" s="363" t="s">
        <v>2878</v>
      </c>
      <c r="H1444" s="98" t="s">
        <v>118</v>
      </c>
      <c r="I1444" s="95" t="s">
        <v>2879</v>
      </c>
      <c r="J1444" s="131" t="s">
        <v>1313</v>
      </c>
      <c r="K1444" s="131" t="s">
        <v>1540</v>
      </c>
      <c r="L1444" s="132" t="s">
        <v>1081</v>
      </c>
      <c r="M1444" s="131">
        <v>5617</v>
      </c>
      <c r="N1444" s="134">
        <v>45401</v>
      </c>
      <c r="O1444" s="95" t="s">
        <v>452</v>
      </c>
      <c r="P1444" s="131" t="s">
        <v>1313</v>
      </c>
      <c r="Q1444" s="381"/>
      <c r="R1444" s="381"/>
      <c r="S1444" s="381"/>
    </row>
    <row r="1445" spans="1:19" ht="35.15" customHeight="1" x14ac:dyDescent="0.25">
      <c r="A1445" s="389">
        <f>IF(B1445="","",ROW()-ROW($A$3)+'Diário 1º PA'!$P$1)</f>
        <v>1715</v>
      </c>
      <c r="B1445" s="151">
        <v>45401</v>
      </c>
      <c r="C1445" s="390">
        <v>45383</v>
      </c>
      <c r="D1445" s="98" t="s">
        <v>105</v>
      </c>
      <c r="E1445" s="391" t="s">
        <v>353</v>
      </c>
      <c r="F1445" s="174">
        <v>1760</v>
      </c>
      <c r="G1445" s="363" t="s">
        <v>2880</v>
      </c>
      <c r="H1445" s="98" t="s">
        <v>123</v>
      </c>
      <c r="I1445" s="95" t="s">
        <v>2881</v>
      </c>
      <c r="J1445" s="131" t="s">
        <v>2882</v>
      </c>
      <c r="K1445" s="131" t="s">
        <v>1540</v>
      </c>
      <c r="L1445" s="132" t="s">
        <v>1081</v>
      </c>
      <c r="M1445" s="131">
        <v>23086</v>
      </c>
      <c r="N1445" s="134">
        <v>45401</v>
      </c>
      <c r="O1445" s="95" t="s">
        <v>452</v>
      </c>
      <c r="P1445" s="131" t="s">
        <v>2882</v>
      </c>
      <c r="Q1445" s="381"/>
      <c r="R1445" s="381"/>
      <c r="S1445" s="381"/>
    </row>
    <row r="1446" spans="1:19" ht="35.15" customHeight="1" x14ac:dyDescent="0.25">
      <c r="A1446" s="389">
        <f>IF(B1446="","",ROW()-ROW($A$3)+'Diário 1º PA'!$P$1)</f>
        <v>1716</v>
      </c>
      <c r="B1446" s="151">
        <v>45401</v>
      </c>
      <c r="C1446" s="390">
        <v>45383</v>
      </c>
      <c r="D1446" s="98" t="s">
        <v>105</v>
      </c>
      <c r="E1446" s="391" t="s">
        <v>339</v>
      </c>
      <c r="F1446" s="174">
        <v>1203.3</v>
      </c>
      <c r="G1446" s="363" t="s">
        <v>2878</v>
      </c>
      <c r="H1446" s="98" t="s">
        <v>118</v>
      </c>
      <c r="I1446" s="95" t="s">
        <v>2768</v>
      </c>
      <c r="J1446" s="131" t="s">
        <v>2769</v>
      </c>
      <c r="K1446" s="131" t="s">
        <v>1540</v>
      </c>
      <c r="L1446" s="132" t="s">
        <v>1081</v>
      </c>
      <c r="M1446" s="131">
        <v>3089</v>
      </c>
      <c r="N1446" s="134">
        <v>45414</v>
      </c>
      <c r="O1446" s="95" t="s">
        <v>452</v>
      </c>
      <c r="P1446" s="131" t="s">
        <v>2769</v>
      </c>
      <c r="Q1446" s="381"/>
      <c r="R1446" s="381"/>
      <c r="S1446" s="381"/>
    </row>
    <row r="1447" spans="1:19" ht="35.15" customHeight="1" x14ac:dyDescent="0.25">
      <c r="A1447" s="389">
        <f>IF(B1447="","",ROW()-ROW($A$3)+'Diário 1º PA'!$P$1)</f>
        <v>1717</v>
      </c>
      <c r="B1447" s="151">
        <v>45401</v>
      </c>
      <c r="C1447" s="390">
        <v>45383</v>
      </c>
      <c r="D1447" s="98" t="s">
        <v>105</v>
      </c>
      <c r="E1447" s="391" t="s">
        <v>339</v>
      </c>
      <c r="F1447" s="174">
        <v>1755.6</v>
      </c>
      <c r="G1447" s="363" t="s">
        <v>2883</v>
      </c>
      <c r="H1447" s="98" t="s">
        <v>117</v>
      </c>
      <c r="I1447" s="95" t="s">
        <v>2884</v>
      </c>
      <c r="J1447" s="131" t="s">
        <v>2885</v>
      </c>
      <c r="K1447" s="131" t="s">
        <v>1540</v>
      </c>
      <c r="L1447" s="132" t="s">
        <v>1081</v>
      </c>
      <c r="M1447" s="131">
        <v>4069</v>
      </c>
      <c r="N1447" s="134">
        <v>45414</v>
      </c>
      <c r="O1447" s="95" t="s">
        <v>452</v>
      </c>
      <c r="P1447" s="131" t="s">
        <v>2885</v>
      </c>
      <c r="Q1447" s="381"/>
      <c r="R1447" s="381"/>
      <c r="S1447" s="381"/>
    </row>
    <row r="1448" spans="1:19" ht="35.15" customHeight="1" x14ac:dyDescent="0.25">
      <c r="A1448" s="389">
        <f>IF(B1448="","",ROW()-ROW($A$3)+'Diário 1º PA'!$P$1)</f>
        <v>1718</v>
      </c>
      <c r="B1448" s="151">
        <v>45401</v>
      </c>
      <c r="C1448" s="390">
        <v>45383</v>
      </c>
      <c r="D1448" s="98" t="s">
        <v>105</v>
      </c>
      <c r="E1448" s="391" t="s">
        <v>287</v>
      </c>
      <c r="F1448" s="174">
        <v>659.56</v>
      </c>
      <c r="G1448" s="363" t="s">
        <v>2886</v>
      </c>
      <c r="H1448" s="98" t="s">
        <v>137</v>
      </c>
      <c r="I1448" s="95" t="s">
        <v>2887</v>
      </c>
      <c r="J1448" s="131" t="s">
        <v>2888</v>
      </c>
      <c r="K1448" s="131" t="s">
        <v>1540</v>
      </c>
      <c r="L1448" s="132" t="s">
        <v>1439</v>
      </c>
      <c r="M1448" s="131">
        <v>5975650</v>
      </c>
      <c r="N1448" s="134">
        <v>45412</v>
      </c>
      <c r="O1448" s="95" t="s">
        <v>452</v>
      </c>
      <c r="P1448" s="131" t="s">
        <v>2888</v>
      </c>
      <c r="Q1448" s="381"/>
      <c r="R1448" s="381"/>
      <c r="S1448" s="381"/>
    </row>
    <row r="1449" spans="1:19" ht="35.15" customHeight="1" x14ac:dyDescent="0.25">
      <c r="A1449" s="389">
        <f>IF(B1449="","",ROW()-ROW($A$3)+'Diário 1º PA'!$P$1)</f>
        <v>1719</v>
      </c>
      <c r="B1449" s="151">
        <v>45401</v>
      </c>
      <c r="C1449" s="390">
        <v>45383</v>
      </c>
      <c r="D1449" s="98" t="s">
        <v>105</v>
      </c>
      <c r="E1449" s="391" t="s">
        <v>223</v>
      </c>
      <c r="F1449" s="174">
        <v>172.45</v>
      </c>
      <c r="G1449" s="363" t="s">
        <v>2098</v>
      </c>
      <c r="H1449" s="98" t="s">
        <v>118</v>
      </c>
      <c r="I1449" s="95" t="s">
        <v>1859</v>
      </c>
      <c r="J1449" s="131" t="s">
        <v>1860</v>
      </c>
      <c r="K1449" s="131" t="s">
        <v>1540</v>
      </c>
      <c r="L1449" s="132" t="s">
        <v>1439</v>
      </c>
      <c r="M1449" s="131">
        <v>5205678</v>
      </c>
      <c r="N1449" s="134">
        <v>45401</v>
      </c>
      <c r="O1449" s="95" t="s">
        <v>452</v>
      </c>
      <c r="P1449" s="131" t="s">
        <v>1860</v>
      </c>
      <c r="Q1449" s="381"/>
      <c r="R1449" s="381"/>
      <c r="S1449" s="381"/>
    </row>
    <row r="1450" spans="1:19" ht="35.15" customHeight="1" x14ac:dyDescent="0.25">
      <c r="A1450" s="389">
        <f>IF(B1450="","",ROW()-ROW($A$3)+'Diário 1º PA'!$P$1)</f>
        <v>1720</v>
      </c>
      <c r="B1450" s="151">
        <v>45401</v>
      </c>
      <c r="C1450" s="390">
        <v>45383</v>
      </c>
      <c r="D1450" s="98" t="s">
        <v>105</v>
      </c>
      <c r="E1450" s="391" t="s">
        <v>223</v>
      </c>
      <c r="F1450" s="174">
        <v>165.82</v>
      </c>
      <c r="G1450" s="363" t="s">
        <v>2098</v>
      </c>
      <c r="H1450" s="98" t="s">
        <v>118</v>
      </c>
      <c r="I1450" s="95" t="s">
        <v>1859</v>
      </c>
      <c r="J1450" s="131" t="s">
        <v>1860</v>
      </c>
      <c r="K1450" s="131" t="s">
        <v>1540</v>
      </c>
      <c r="L1450" s="132" t="s">
        <v>1439</v>
      </c>
      <c r="M1450" s="131">
        <v>5205679</v>
      </c>
      <c r="N1450" s="134">
        <v>45404</v>
      </c>
      <c r="O1450" s="95" t="s">
        <v>452</v>
      </c>
      <c r="P1450" s="131" t="s">
        <v>1860</v>
      </c>
      <c r="Q1450" s="381"/>
      <c r="R1450" s="381"/>
      <c r="S1450" s="381"/>
    </row>
    <row r="1451" spans="1:19" ht="35.15" customHeight="1" x14ac:dyDescent="0.25">
      <c r="A1451" s="389">
        <f>IF(B1451="","",ROW()-ROW($A$3)+'Diário 1º PA'!$P$1)</f>
        <v>1721</v>
      </c>
      <c r="B1451" s="151">
        <v>45401</v>
      </c>
      <c r="C1451" s="390">
        <v>45383</v>
      </c>
      <c r="D1451" s="98" t="s">
        <v>105</v>
      </c>
      <c r="E1451" s="391" t="s">
        <v>223</v>
      </c>
      <c r="F1451" s="174">
        <v>172.45</v>
      </c>
      <c r="G1451" s="363" t="s">
        <v>2098</v>
      </c>
      <c r="H1451" s="98" t="s">
        <v>118</v>
      </c>
      <c r="I1451" s="95" t="s">
        <v>1859</v>
      </c>
      <c r="J1451" s="131" t="s">
        <v>1860</v>
      </c>
      <c r="K1451" s="131" t="s">
        <v>1540</v>
      </c>
      <c r="L1451" s="132" t="s">
        <v>1439</v>
      </c>
      <c r="M1451" s="131">
        <v>5207959</v>
      </c>
      <c r="N1451" s="134">
        <v>45401</v>
      </c>
      <c r="O1451" s="95" t="s">
        <v>452</v>
      </c>
      <c r="P1451" s="131" t="s">
        <v>1860</v>
      </c>
      <c r="Q1451" s="381"/>
      <c r="R1451" s="381"/>
      <c r="S1451" s="381"/>
    </row>
    <row r="1452" spans="1:19" ht="35.15" customHeight="1" x14ac:dyDescent="0.25">
      <c r="A1452" s="389">
        <f>IF(B1452="","",ROW()-ROW($A$3)+'Diário 1º PA'!$P$1)</f>
        <v>1722</v>
      </c>
      <c r="B1452" s="151">
        <v>45401</v>
      </c>
      <c r="C1452" s="390">
        <v>45383</v>
      </c>
      <c r="D1452" s="98" t="s">
        <v>105</v>
      </c>
      <c r="E1452" s="391" t="s">
        <v>223</v>
      </c>
      <c r="F1452" s="174">
        <v>165.82</v>
      </c>
      <c r="G1452" s="363" t="s">
        <v>2098</v>
      </c>
      <c r="H1452" s="98" t="s">
        <v>118</v>
      </c>
      <c r="I1452" s="95" t="s">
        <v>1859</v>
      </c>
      <c r="J1452" s="131" t="s">
        <v>1860</v>
      </c>
      <c r="K1452" s="131" t="s">
        <v>1540</v>
      </c>
      <c r="L1452" s="132" t="s">
        <v>1439</v>
      </c>
      <c r="M1452" s="131">
        <v>5207960</v>
      </c>
      <c r="N1452" s="134">
        <v>45404</v>
      </c>
      <c r="O1452" s="95" t="s">
        <v>452</v>
      </c>
      <c r="P1452" s="131" t="s">
        <v>1860</v>
      </c>
      <c r="Q1452" s="381"/>
      <c r="R1452" s="381"/>
      <c r="S1452" s="381"/>
    </row>
    <row r="1453" spans="1:19" ht="35.15" customHeight="1" x14ac:dyDescent="0.25">
      <c r="A1453" s="389">
        <f>IF(B1453="","",ROW()-ROW($A$3)+'Diário 1º PA'!$P$1)</f>
        <v>1723</v>
      </c>
      <c r="B1453" s="151">
        <v>45401</v>
      </c>
      <c r="C1453" s="390">
        <v>45383</v>
      </c>
      <c r="D1453" s="98" t="s">
        <v>105</v>
      </c>
      <c r="E1453" s="391" t="s">
        <v>223</v>
      </c>
      <c r="F1453" s="174">
        <v>165.82</v>
      </c>
      <c r="G1453" s="363" t="s">
        <v>2098</v>
      </c>
      <c r="H1453" s="98" t="s">
        <v>118</v>
      </c>
      <c r="I1453" s="95" t="s">
        <v>1859</v>
      </c>
      <c r="J1453" s="131" t="s">
        <v>1860</v>
      </c>
      <c r="K1453" s="131" t="s">
        <v>1540</v>
      </c>
      <c r="L1453" s="132" t="s">
        <v>1439</v>
      </c>
      <c r="M1453" s="131">
        <v>5207962</v>
      </c>
      <c r="N1453" s="134">
        <v>45404</v>
      </c>
      <c r="O1453" s="95" t="s">
        <v>452</v>
      </c>
      <c r="P1453" s="131" t="s">
        <v>1860</v>
      </c>
      <c r="Q1453" s="381"/>
      <c r="R1453" s="381"/>
      <c r="S1453" s="381"/>
    </row>
    <row r="1454" spans="1:19" ht="35.15" customHeight="1" x14ac:dyDescent="0.25">
      <c r="A1454" s="389">
        <f>IF(B1454="","",ROW()-ROW($A$3)+'Diário 1º PA'!$P$1)</f>
        <v>1724</v>
      </c>
      <c r="B1454" s="151">
        <v>45401</v>
      </c>
      <c r="C1454" s="390">
        <v>45383</v>
      </c>
      <c r="D1454" s="98" t="s">
        <v>105</v>
      </c>
      <c r="E1454" s="391" t="s">
        <v>223</v>
      </c>
      <c r="F1454" s="174">
        <v>178.54</v>
      </c>
      <c r="G1454" s="363" t="s">
        <v>2098</v>
      </c>
      <c r="H1454" s="98" t="s">
        <v>118</v>
      </c>
      <c r="I1454" s="95" t="s">
        <v>1859</v>
      </c>
      <c r="J1454" s="131" t="s">
        <v>1860</v>
      </c>
      <c r="K1454" s="131" t="s">
        <v>1540</v>
      </c>
      <c r="L1454" s="132" t="s">
        <v>1439</v>
      </c>
      <c r="M1454" s="131">
        <v>5207965</v>
      </c>
      <c r="N1454" s="134">
        <v>45404</v>
      </c>
      <c r="O1454" s="95" t="s">
        <v>452</v>
      </c>
      <c r="P1454" s="131" t="s">
        <v>1860</v>
      </c>
      <c r="Q1454" s="381"/>
      <c r="R1454" s="381"/>
      <c r="S1454" s="381"/>
    </row>
    <row r="1455" spans="1:19" ht="35.15" customHeight="1" x14ac:dyDescent="0.25">
      <c r="A1455" s="389">
        <f>IF(B1455="","",ROW()-ROW($A$3)+'Diário 1º PA'!$P$1)</f>
        <v>1725</v>
      </c>
      <c r="B1455" s="151">
        <v>45401</v>
      </c>
      <c r="C1455" s="390">
        <v>45383</v>
      </c>
      <c r="D1455" s="98" t="s">
        <v>105</v>
      </c>
      <c r="E1455" s="391" t="s">
        <v>301</v>
      </c>
      <c r="F1455" s="174">
        <v>668</v>
      </c>
      <c r="G1455" s="363" t="s">
        <v>2889</v>
      </c>
      <c r="H1455" s="98" t="s">
        <v>117</v>
      </c>
      <c r="I1455" s="95" t="s">
        <v>2890</v>
      </c>
      <c r="J1455" s="131" t="s">
        <v>2891</v>
      </c>
      <c r="K1455" s="131" t="s">
        <v>1114</v>
      </c>
      <c r="L1455" s="132" t="s">
        <v>1534</v>
      </c>
      <c r="M1455" s="131">
        <v>37</v>
      </c>
      <c r="N1455" s="134">
        <v>45404</v>
      </c>
      <c r="O1455" s="95" t="s">
        <v>452</v>
      </c>
      <c r="P1455" s="131" t="s">
        <v>2891</v>
      </c>
      <c r="Q1455" s="381"/>
      <c r="R1455" s="381"/>
      <c r="S1455" s="381"/>
    </row>
    <row r="1456" spans="1:19" ht="35.15" customHeight="1" x14ac:dyDescent="0.25">
      <c r="A1456" s="389">
        <f>IF(B1456="","",ROW()-ROW($A$3)+'Diário 1º PA'!$P$1)</f>
        <v>1726</v>
      </c>
      <c r="B1456" s="151">
        <v>45401</v>
      </c>
      <c r="C1456" s="390">
        <v>45383</v>
      </c>
      <c r="D1456" s="98" t="s">
        <v>105</v>
      </c>
      <c r="E1456" s="391" t="s">
        <v>245</v>
      </c>
      <c r="F1456" s="174">
        <v>3000</v>
      </c>
      <c r="G1456" s="363" t="s">
        <v>2892</v>
      </c>
      <c r="H1456" s="98" t="s">
        <v>118</v>
      </c>
      <c r="I1456" s="95" t="s">
        <v>2791</v>
      </c>
      <c r="J1456" s="131" t="s">
        <v>2125</v>
      </c>
      <c r="K1456" s="131" t="s">
        <v>1114</v>
      </c>
      <c r="L1456" s="132" t="s">
        <v>1534</v>
      </c>
      <c r="M1456" s="131">
        <v>878</v>
      </c>
      <c r="N1456" s="134">
        <v>45383</v>
      </c>
      <c r="O1456" s="95" t="s">
        <v>452</v>
      </c>
      <c r="P1456" s="131" t="s">
        <v>2125</v>
      </c>
      <c r="Q1456" s="381"/>
      <c r="R1456" s="381"/>
      <c r="S1456" s="381"/>
    </row>
    <row r="1457" spans="1:19" ht="35.15" customHeight="1" x14ac:dyDescent="0.25">
      <c r="A1457" s="389">
        <f>IF(B1457="","",ROW()-ROW($A$3)+'Diário 1º PA'!$P$1)</f>
        <v>1727</v>
      </c>
      <c r="B1457" s="151">
        <v>45401</v>
      </c>
      <c r="C1457" s="390">
        <v>45383</v>
      </c>
      <c r="D1457" s="98" t="s">
        <v>94</v>
      </c>
      <c r="E1457" s="391" t="s">
        <v>199</v>
      </c>
      <c r="F1457" s="174">
        <v>176.75</v>
      </c>
      <c r="G1457" s="95" t="s">
        <v>2030</v>
      </c>
      <c r="H1457" s="98" t="s">
        <v>118</v>
      </c>
      <c r="I1457" s="95" t="s">
        <v>1576</v>
      </c>
      <c r="J1457" s="131" t="s">
        <v>1082</v>
      </c>
      <c r="K1457" s="131" t="s">
        <v>1540</v>
      </c>
      <c r="L1457" s="132" t="s">
        <v>1081</v>
      </c>
      <c r="M1457" s="131">
        <v>3997605</v>
      </c>
      <c r="N1457" s="134">
        <v>45416</v>
      </c>
      <c r="O1457" s="95" t="s">
        <v>452</v>
      </c>
      <c r="P1457" s="131" t="s">
        <v>1082</v>
      </c>
      <c r="Q1457" s="381"/>
      <c r="R1457" s="381"/>
      <c r="S1457" s="381"/>
    </row>
    <row r="1458" spans="1:19" ht="35.15" customHeight="1" x14ac:dyDescent="0.25">
      <c r="A1458" s="389">
        <f>IF(B1458="","",ROW()-ROW($A$3)+'Diário 1º PA'!$P$1)</f>
        <v>1728</v>
      </c>
      <c r="B1458" s="151">
        <v>45401</v>
      </c>
      <c r="C1458" s="390">
        <v>45383</v>
      </c>
      <c r="D1458" s="98" t="s">
        <v>105</v>
      </c>
      <c r="E1458" s="391" t="s">
        <v>283</v>
      </c>
      <c r="F1458" s="174">
        <v>3</v>
      </c>
      <c r="G1458" s="363" t="s">
        <v>2893</v>
      </c>
      <c r="H1458" s="98" t="s">
        <v>118</v>
      </c>
      <c r="I1458" s="95" t="s">
        <v>117</v>
      </c>
      <c r="J1458" s="131" t="s">
        <v>79</v>
      </c>
      <c r="K1458" s="131" t="s">
        <v>117</v>
      </c>
      <c r="L1458" s="132" t="s">
        <v>117</v>
      </c>
      <c r="M1458" s="131" t="s">
        <v>117</v>
      </c>
      <c r="N1458" s="134" t="s">
        <v>117</v>
      </c>
      <c r="O1458" s="95" t="s">
        <v>452</v>
      </c>
      <c r="P1458" s="131" t="s">
        <v>79</v>
      </c>
      <c r="Q1458" s="381"/>
      <c r="R1458" s="381"/>
      <c r="S1458" s="381"/>
    </row>
    <row r="1459" spans="1:19" ht="35.15" customHeight="1" x14ac:dyDescent="0.25">
      <c r="A1459" s="389">
        <f>IF(B1459="","",ROW()-ROW($A$3)+'Diário 1º PA'!$P$1)</f>
        <v>1729</v>
      </c>
      <c r="B1459" s="151">
        <v>45404</v>
      </c>
      <c r="C1459" s="390">
        <v>45383</v>
      </c>
      <c r="D1459" s="98" t="s">
        <v>105</v>
      </c>
      <c r="E1459" s="391" t="s">
        <v>337</v>
      </c>
      <c r="F1459" s="174">
        <v>-172.46</v>
      </c>
      <c r="G1459" s="363" t="s">
        <v>2894</v>
      </c>
      <c r="H1459" s="98" t="s">
        <v>119</v>
      </c>
      <c r="I1459" s="95" t="s">
        <v>117</v>
      </c>
      <c r="J1459" s="131" t="s">
        <v>79</v>
      </c>
      <c r="K1459" s="131" t="s">
        <v>117</v>
      </c>
      <c r="L1459" s="132" t="s">
        <v>117</v>
      </c>
      <c r="M1459" s="131" t="s">
        <v>117</v>
      </c>
      <c r="N1459" s="134" t="s">
        <v>117</v>
      </c>
      <c r="O1459" s="95" t="s">
        <v>452</v>
      </c>
      <c r="P1459" s="131" t="s">
        <v>79</v>
      </c>
      <c r="Q1459" s="381"/>
      <c r="R1459" s="381"/>
      <c r="S1459" s="381"/>
    </row>
    <row r="1460" spans="1:19" ht="35.15" customHeight="1" x14ac:dyDescent="0.25">
      <c r="A1460" s="389">
        <f>IF(B1460="","",ROW()-ROW($A$3)+'Diário 1º PA'!$P$1)</f>
        <v>1730</v>
      </c>
      <c r="B1460" s="151">
        <v>45404</v>
      </c>
      <c r="C1460" s="390">
        <v>45383</v>
      </c>
      <c r="D1460" s="98" t="s">
        <v>105</v>
      </c>
      <c r="E1460" s="391" t="s">
        <v>337</v>
      </c>
      <c r="F1460" s="174">
        <v>-238.71</v>
      </c>
      <c r="G1460" s="363" t="s">
        <v>2895</v>
      </c>
      <c r="H1460" s="98" t="s">
        <v>124</v>
      </c>
      <c r="I1460" s="95" t="s">
        <v>117</v>
      </c>
      <c r="J1460" s="131" t="s">
        <v>79</v>
      </c>
      <c r="K1460" s="131" t="s">
        <v>117</v>
      </c>
      <c r="L1460" s="132" t="s">
        <v>117</v>
      </c>
      <c r="M1460" s="131" t="s">
        <v>117</v>
      </c>
      <c r="N1460" s="134" t="s">
        <v>117</v>
      </c>
      <c r="O1460" s="95" t="s">
        <v>452</v>
      </c>
      <c r="P1460" s="131" t="s">
        <v>79</v>
      </c>
      <c r="Q1460" s="381"/>
      <c r="R1460" s="381"/>
      <c r="S1460" s="381"/>
    </row>
    <row r="1461" spans="1:19" ht="35.15" customHeight="1" x14ac:dyDescent="0.25">
      <c r="A1461" s="389">
        <f>IF(B1461="","",ROW()-ROW($A$3)+'Diário 1º PA'!$P$1)</f>
        <v>1731</v>
      </c>
      <c r="B1461" s="151">
        <v>45404</v>
      </c>
      <c r="C1461" s="390">
        <v>45383</v>
      </c>
      <c r="D1461" s="98" t="s">
        <v>105</v>
      </c>
      <c r="E1461" s="391" t="s">
        <v>337</v>
      </c>
      <c r="F1461" s="174">
        <v>-488.39</v>
      </c>
      <c r="G1461" s="363" t="s">
        <v>2894</v>
      </c>
      <c r="H1461" s="98" t="s">
        <v>125</v>
      </c>
      <c r="I1461" s="95" t="s">
        <v>117</v>
      </c>
      <c r="J1461" s="131" t="s">
        <v>79</v>
      </c>
      <c r="K1461" s="131" t="s">
        <v>117</v>
      </c>
      <c r="L1461" s="132" t="s">
        <v>117</v>
      </c>
      <c r="M1461" s="131" t="s">
        <v>117</v>
      </c>
      <c r="N1461" s="134" t="s">
        <v>117</v>
      </c>
      <c r="O1461" s="95" t="s">
        <v>452</v>
      </c>
      <c r="P1461" s="131" t="s">
        <v>79</v>
      </c>
      <c r="Q1461" s="381"/>
      <c r="R1461" s="381"/>
      <c r="S1461" s="381"/>
    </row>
    <row r="1462" spans="1:19" ht="35.15" customHeight="1" x14ac:dyDescent="0.25">
      <c r="A1462" s="389">
        <f>IF(B1462="","",ROW()-ROW($A$3)+'Diário 1º PA'!$P$1)</f>
        <v>1732</v>
      </c>
      <c r="B1462" s="151">
        <v>45404</v>
      </c>
      <c r="C1462" s="390">
        <v>45383</v>
      </c>
      <c r="D1462" s="98" t="s">
        <v>105</v>
      </c>
      <c r="E1462" s="391" t="s">
        <v>339</v>
      </c>
      <c r="F1462" s="174">
        <v>75</v>
      </c>
      <c r="G1462" s="363" t="s">
        <v>2708</v>
      </c>
      <c r="H1462" s="98" t="s">
        <v>136</v>
      </c>
      <c r="I1462" s="95" t="s">
        <v>2896</v>
      </c>
      <c r="J1462" s="131" t="s">
        <v>1565</v>
      </c>
      <c r="K1462" s="131" t="s">
        <v>1072</v>
      </c>
      <c r="L1462" s="132" t="s">
        <v>1846</v>
      </c>
      <c r="M1462" s="131" t="s">
        <v>117</v>
      </c>
      <c r="N1462" s="134">
        <v>45404</v>
      </c>
      <c r="O1462" s="95" t="s">
        <v>452</v>
      </c>
      <c r="P1462" s="131" t="s">
        <v>2897</v>
      </c>
      <c r="Q1462" s="381"/>
      <c r="R1462" s="381"/>
      <c r="S1462" s="381"/>
    </row>
    <row r="1463" spans="1:19" ht="35.15" customHeight="1" x14ac:dyDescent="0.25">
      <c r="A1463" s="389">
        <f>IF(B1463="","",ROW()-ROW($A$3)+'Diário 1º PA'!$P$1)</f>
        <v>1733</v>
      </c>
      <c r="B1463" s="151">
        <v>45404</v>
      </c>
      <c r="C1463" s="390">
        <v>45383</v>
      </c>
      <c r="D1463" s="98" t="s">
        <v>105</v>
      </c>
      <c r="E1463" s="391" t="s">
        <v>339</v>
      </c>
      <c r="F1463" s="174">
        <v>75</v>
      </c>
      <c r="G1463" s="363" t="s">
        <v>2708</v>
      </c>
      <c r="H1463" s="98" t="s">
        <v>136</v>
      </c>
      <c r="I1463" s="95" t="s">
        <v>2898</v>
      </c>
      <c r="J1463" s="131" t="s">
        <v>1565</v>
      </c>
      <c r="K1463" s="131" t="s">
        <v>1072</v>
      </c>
      <c r="L1463" s="132" t="s">
        <v>1846</v>
      </c>
      <c r="M1463" s="131" t="s">
        <v>117</v>
      </c>
      <c r="N1463" s="134">
        <v>45404</v>
      </c>
      <c r="O1463" s="95" t="s">
        <v>452</v>
      </c>
      <c r="P1463" s="131" t="s">
        <v>2899</v>
      </c>
      <c r="Q1463" s="381"/>
      <c r="R1463" s="381"/>
      <c r="S1463" s="381"/>
    </row>
    <row r="1464" spans="1:19" ht="35.15" customHeight="1" x14ac:dyDescent="0.25">
      <c r="A1464" s="389">
        <f>IF(B1464="","",ROW()-ROW($A$3)+'Diário 1º PA'!$P$1)</f>
        <v>1734</v>
      </c>
      <c r="B1464" s="151">
        <v>45404</v>
      </c>
      <c r="C1464" s="390">
        <v>45383</v>
      </c>
      <c r="D1464" s="98" t="s">
        <v>105</v>
      </c>
      <c r="E1464" s="391" t="s">
        <v>337</v>
      </c>
      <c r="F1464" s="174">
        <v>172.46</v>
      </c>
      <c r="G1464" s="363" t="s">
        <v>1185</v>
      </c>
      <c r="H1464" s="98" t="s">
        <v>119</v>
      </c>
      <c r="I1464" s="95" t="s">
        <v>1529</v>
      </c>
      <c r="J1464" s="131" t="s">
        <v>1189</v>
      </c>
      <c r="K1464" s="131" t="s">
        <v>1072</v>
      </c>
      <c r="L1464" s="132" t="s">
        <v>1534</v>
      </c>
      <c r="M1464" s="131">
        <v>6085182</v>
      </c>
      <c r="N1464" s="134">
        <v>45405</v>
      </c>
      <c r="O1464" s="95" t="s">
        <v>452</v>
      </c>
      <c r="P1464" s="131" t="s">
        <v>1189</v>
      </c>
      <c r="Q1464" s="381"/>
      <c r="R1464" s="381"/>
      <c r="S1464" s="381"/>
    </row>
    <row r="1465" spans="1:19" ht="35.15" customHeight="1" x14ac:dyDescent="0.25">
      <c r="A1465" s="389">
        <f>IF(B1465="","",ROW()-ROW($A$3)+'Diário 1º PA'!$P$1)</f>
        <v>1735</v>
      </c>
      <c r="B1465" s="151">
        <v>45404</v>
      </c>
      <c r="C1465" s="390">
        <v>45383</v>
      </c>
      <c r="D1465" s="98" t="s">
        <v>105</v>
      </c>
      <c r="E1465" s="391" t="s">
        <v>337</v>
      </c>
      <c r="F1465" s="174">
        <v>-172.46</v>
      </c>
      <c r="G1465" s="363" t="s">
        <v>2894</v>
      </c>
      <c r="H1465" s="98" t="s">
        <v>119</v>
      </c>
      <c r="I1465" s="95" t="s">
        <v>117</v>
      </c>
      <c r="J1465" s="131" t="s">
        <v>79</v>
      </c>
      <c r="K1465" s="131" t="s">
        <v>117</v>
      </c>
      <c r="L1465" s="132" t="s">
        <v>117</v>
      </c>
      <c r="M1465" s="131" t="s">
        <v>117</v>
      </c>
      <c r="N1465" s="134" t="s">
        <v>117</v>
      </c>
      <c r="O1465" s="95" t="s">
        <v>452</v>
      </c>
      <c r="P1465" s="131" t="s">
        <v>79</v>
      </c>
      <c r="Q1465" s="381"/>
      <c r="R1465" s="381"/>
      <c r="S1465" s="381"/>
    </row>
    <row r="1466" spans="1:19" ht="35.15" customHeight="1" x14ac:dyDescent="0.25">
      <c r="A1466" s="389">
        <f>IF(B1466="","",ROW()-ROW($A$3)+'Diário 1º PA'!$P$1)</f>
        <v>1736</v>
      </c>
      <c r="B1466" s="151">
        <v>45404</v>
      </c>
      <c r="C1466" s="390">
        <v>45383</v>
      </c>
      <c r="D1466" s="98" t="s">
        <v>105</v>
      </c>
      <c r="E1466" s="391" t="s">
        <v>337</v>
      </c>
      <c r="F1466" s="174">
        <v>172.46</v>
      </c>
      <c r="G1466" s="363" t="s">
        <v>1185</v>
      </c>
      <c r="H1466" s="98" t="s">
        <v>119</v>
      </c>
      <c r="I1466" s="95" t="s">
        <v>1529</v>
      </c>
      <c r="J1466" s="131" t="s">
        <v>1189</v>
      </c>
      <c r="K1466" s="131" t="s">
        <v>1072</v>
      </c>
      <c r="L1466" s="132" t="s">
        <v>1534</v>
      </c>
      <c r="M1466" s="131">
        <v>6085366</v>
      </c>
      <c r="N1466" s="134">
        <v>45405</v>
      </c>
      <c r="O1466" s="95" t="s">
        <v>452</v>
      </c>
      <c r="P1466" s="131" t="s">
        <v>1189</v>
      </c>
      <c r="Q1466" s="381"/>
      <c r="R1466" s="381"/>
      <c r="S1466" s="381"/>
    </row>
    <row r="1467" spans="1:19" ht="35.15" customHeight="1" x14ac:dyDescent="0.25">
      <c r="A1467" s="389">
        <f>IF(B1467="","",ROW()-ROW($A$3)+'Diário 1º PA'!$P$1)</f>
        <v>1737</v>
      </c>
      <c r="B1467" s="151">
        <v>45404</v>
      </c>
      <c r="C1467" s="390">
        <v>45383</v>
      </c>
      <c r="D1467" s="98" t="s">
        <v>105</v>
      </c>
      <c r="E1467" s="391" t="s">
        <v>337</v>
      </c>
      <c r="F1467" s="174">
        <v>93.46</v>
      </c>
      <c r="G1467" s="363" t="s">
        <v>1185</v>
      </c>
      <c r="H1467" s="98" t="s">
        <v>123</v>
      </c>
      <c r="I1467" s="95" t="s">
        <v>1529</v>
      </c>
      <c r="J1467" s="131" t="s">
        <v>1189</v>
      </c>
      <c r="K1467" s="131" t="s">
        <v>1072</v>
      </c>
      <c r="L1467" s="132" t="s">
        <v>1534</v>
      </c>
      <c r="M1467" s="131">
        <v>6086980</v>
      </c>
      <c r="N1467" s="134">
        <v>45406</v>
      </c>
      <c r="O1467" s="95" t="s">
        <v>452</v>
      </c>
      <c r="P1467" s="131" t="s">
        <v>1189</v>
      </c>
      <c r="Q1467" s="381"/>
      <c r="R1467" s="381"/>
      <c r="S1467" s="381"/>
    </row>
    <row r="1468" spans="1:19" ht="35.15" customHeight="1" x14ac:dyDescent="0.25">
      <c r="A1468" s="389">
        <f>IF(B1468="","",ROW()-ROW($A$3)+'Diário 1º PA'!$P$1)</f>
        <v>1738</v>
      </c>
      <c r="B1468" s="151">
        <v>45404</v>
      </c>
      <c r="C1468" s="390">
        <v>45383</v>
      </c>
      <c r="D1468" s="98" t="s">
        <v>105</v>
      </c>
      <c r="E1468" s="391" t="s">
        <v>337</v>
      </c>
      <c r="F1468" s="174">
        <v>248.33</v>
      </c>
      <c r="G1468" s="363" t="s">
        <v>1185</v>
      </c>
      <c r="H1468" s="98" t="s">
        <v>119</v>
      </c>
      <c r="I1468" s="95" t="s">
        <v>1529</v>
      </c>
      <c r="J1468" s="131" t="s">
        <v>1189</v>
      </c>
      <c r="K1468" s="131" t="s">
        <v>1072</v>
      </c>
      <c r="L1468" s="132" t="s">
        <v>1534</v>
      </c>
      <c r="M1468" s="131">
        <v>6096316</v>
      </c>
      <c r="N1468" s="134">
        <v>45410</v>
      </c>
      <c r="O1468" s="95" t="s">
        <v>452</v>
      </c>
      <c r="P1468" s="131" t="s">
        <v>1189</v>
      </c>
      <c r="Q1468" s="381"/>
      <c r="R1468" s="381"/>
      <c r="S1468" s="381"/>
    </row>
    <row r="1469" spans="1:19" ht="35.15" customHeight="1" x14ac:dyDescent="0.25">
      <c r="A1469" s="389">
        <f>IF(B1469="","",ROW()-ROW($A$3)+'Diário 1º PA'!$P$1)</f>
        <v>1739</v>
      </c>
      <c r="B1469" s="151">
        <v>45404</v>
      </c>
      <c r="C1469" s="390">
        <v>45383</v>
      </c>
      <c r="D1469" s="98" t="s">
        <v>105</v>
      </c>
      <c r="E1469" s="391" t="s">
        <v>337</v>
      </c>
      <c r="F1469" s="174">
        <v>133.94</v>
      </c>
      <c r="G1469" s="363" t="s">
        <v>1185</v>
      </c>
      <c r="H1469" s="98" t="s">
        <v>119</v>
      </c>
      <c r="I1469" s="95" t="s">
        <v>1529</v>
      </c>
      <c r="J1469" s="131" t="s">
        <v>1189</v>
      </c>
      <c r="K1469" s="131" t="s">
        <v>1072</v>
      </c>
      <c r="L1469" s="132" t="s">
        <v>1534</v>
      </c>
      <c r="M1469" s="131">
        <v>6096288</v>
      </c>
      <c r="N1469" s="134">
        <v>45410</v>
      </c>
      <c r="O1469" s="95" t="s">
        <v>452</v>
      </c>
      <c r="P1469" s="131" t="s">
        <v>1189</v>
      </c>
      <c r="Q1469" s="381"/>
      <c r="R1469" s="381"/>
      <c r="S1469" s="381"/>
    </row>
    <row r="1470" spans="1:19" ht="35.15" customHeight="1" x14ac:dyDescent="0.25">
      <c r="A1470" s="389">
        <f>IF(B1470="","",ROW()-ROW($A$3)+'Diário 1º PA'!$P$1)</f>
        <v>1740</v>
      </c>
      <c r="B1470" s="151">
        <v>45404</v>
      </c>
      <c r="C1470" s="390">
        <v>45383</v>
      </c>
      <c r="D1470" s="98" t="s">
        <v>105</v>
      </c>
      <c r="E1470" s="391" t="s">
        <v>337</v>
      </c>
      <c r="F1470" s="174">
        <v>86.46</v>
      </c>
      <c r="G1470" s="363" t="s">
        <v>1185</v>
      </c>
      <c r="H1470" s="98" t="s">
        <v>119</v>
      </c>
      <c r="I1470" s="95" t="s">
        <v>1529</v>
      </c>
      <c r="J1470" s="131" t="s">
        <v>1189</v>
      </c>
      <c r="K1470" s="131" t="s">
        <v>1072</v>
      </c>
      <c r="L1470" s="132" t="s">
        <v>1534</v>
      </c>
      <c r="M1470" s="131">
        <v>6096286</v>
      </c>
      <c r="N1470" s="134">
        <v>45410</v>
      </c>
      <c r="O1470" s="95" t="s">
        <v>452</v>
      </c>
      <c r="P1470" s="131" t="s">
        <v>1189</v>
      </c>
      <c r="Q1470" s="381"/>
      <c r="R1470" s="381"/>
      <c r="S1470" s="381"/>
    </row>
    <row r="1471" spans="1:19" ht="35.15" customHeight="1" x14ac:dyDescent="0.25">
      <c r="A1471" s="389">
        <f>IF(B1471="","",ROW()-ROW($A$3)+'Diário 1º PA'!$P$1)</f>
        <v>1741</v>
      </c>
      <c r="B1471" s="151">
        <v>45404</v>
      </c>
      <c r="C1471" s="390">
        <v>45383</v>
      </c>
      <c r="D1471" s="98" t="s">
        <v>105</v>
      </c>
      <c r="E1471" s="391" t="s">
        <v>337</v>
      </c>
      <c r="F1471" s="174">
        <v>248.33</v>
      </c>
      <c r="G1471" s="363" t="s">
        <v>1185</v>
      </c>
      <c r="H1471" s="98" t="s">
        <v>119</v>
      </c>
      <c r="I1471" s="95" t="s">
        <v>1529</v>
      </c>
      <c r="J1471" s="131" t="s">
        <v>1189</v>
      </c>
      <c r="K1471" s="131" t="s">
        <v>1072</v>
      </c>
      <c r="L1471" s="132" t="s">
        <v>1534</v>
      </c>
      <c r="M1471" s="131">
        <v>6096309</v>
      </c>
      <c r="N1471" s="134">
        <v>45410</v>
      </c>
      <c r="O1471" s="95" t="s">
        <v>452</v>
      </c>
      <c r="P1471" s="131" t="s">
        <v>1189</v>
      </c>
      <c r="Q1471" s="381"/>
      <c r="R1471" s="381"/>
      <c r="S1471" s="381"/>
    </row>
    <row r="1472" spans="1:19" ht="35.15" customHeight="1" x14ac:dyDescent="0.25">
      <c r="A1472" s="389">
        <f>IF(B1472="","",ROW()-ROW($A$3)+'Diário 1º PA'!$P$1)</f>
        <v>1742</v>
      </c>
      <c r="B1472" s="151">
        <v>45404</v>
      </c>
      <c r="C1472" s="390">
        <v>45383</v>
      </c>
      <c r="D1472" s="98" t="s">
        <v>105</v>
      </c>
      <c r="E1472" s="391" t="s">
        <v>337</v>
      </c>
      <c r="F1472" s="174">
        <v>210.22</v>
      </c>
      <c r="G1472" s="363" t="s">
        <v>1185</v>
      </c>
      <c r="H1472" s="98" t="s">
        <v>120</v>
      </c>
      <c r="I1472" s="95" t="s">
        <v>1529</v>
      </c>
      <c r="J1472" s="131" t="s">
        <v>1189</v>
      </c>
      <c r="K1472" s="131" t="s">
        <v>1072</v>
      </c>
      <c r="L1472" s="132" t="s">
        <v>1534</v>
      </c>
      <c r="M1472" s="131">
        <v>6087027</v>
      </c>
      <c r="N1472" s="134">
        <v>45406</v>
      </c>
      <c r="O1472" s="95" t="s">
        <v>452</v>
      </c>
      <c r="P1472" s="131" t="s">
        <v>1189</v>
      </c>
      <c r="Q1472" s="381"/>
      <c r="R1472" s="381"/>
      <c r="S1472" s="381"/>
    </row>
    <row r="1473" spans="1:19" ht="35.15" customHeight="1" x14ac:dyDescent="0.25">
      <c r="A1473" s="389">
        <f>IF(B1473="","",ROW()-ROW($A$3)+'Diário 1º PA'!$P$1)</f>
        <v>1743</v>
      </c>
      <c r="B1473" s="151">
        <v>45404</v>
      </c>
      <c r="C1473" s="390">
        <v>45383</v>
      </c>
      <c r="D1473" s="98" t="s">
        <v>105</v>
      </c>
      <c r="E1473" s="391" t="s">
        <v>337</v>
      </c>
      <c r="F1473" s="174">
        <v>165.18</v>
      </c>
      <c r="G1473" s="363" t="s">
        <v>1185</v>
      </c>
      <c r="H1473" s="98" t="s">
        <v>122</v>
      </c>
      <c r="I1473" s="95" t="s">
        <v>1529</v>
      </c>
      <c r="J1473" s="131" t="s">
        <v>1189</v>
      </c>
      <c r="K1473" s="131" t="s">
        <v>1072</v>
      </c>
      <c r="L1473" s="132" t="s">
        <v>1534</v>
      </c>
      <c r="M1473" s="131">
        <v>6096341</v>
      </c>
      <c r="N1473" s="134">
        <v>45410</v>
      </c>
      <c r="O1473" s="95" t="s">
        <v>452</v>
      </c>
      <c r="P1473" s="131" t="s">
        <v>1189</v>
      </c>
      <c r="Q1473" s="381"/>
      <c r="R1473" s="381"/>
      <c r="S1473" s="381"/>
    </row>
    <row r="1474" spans="1:19" ht="35.15" customHeight="1" x14ac:dyDescent="0.25">
      <c r="A1474" s="389">
        <f>IF(B1474="","",ROW()-ROW($A$3)+'Diário 1º PA'!$P$1)</f>
        <v>1744</v>
      </c>
      <c r="B1474" s="151">
        <v>45404</v>
      </c>
      <c r="C1474" s="390">
        <v>45383</v>
      </c>
      <c r="D1474" s="98" t="s">
        <v>105</v>
      </c>
      <c r="E1474" s="391" t="s">
        <v>337</v>
      </c>
      <c r="F1474" s="174">
        <v>121.42</v>
      </c>
      <c r="G1474" s="363" t="s">
        <v>1185</v>
      </c>
      <c r="H1474" s="98" t="s">
        <v>123</v>
      </c>
      <c r="I1474" s="95" t="s">
        <v>1529</v>
      </c>
      <c r="J1474" s="131" t="s">
        <v>1189</v>
      </c>
      <c r="K1474" s="131" t="s">
        <v>1072</v>
      </c>
      <c r="L1474" s="132" t="s">
        <v>1534</v>
      </c>
      <c r="M1474" s="131">
        <v>6103901</v>
      </c>
      <c r="N1474" s="134">
        <v>45411</v>
      </c>
      <c r="O1474" s="95" t="s">
        <v>452</v>
      </c>
      <c r="P1474" s="131" t="s">
        <v>1189</v>
      </c>
      <c r="Q1474" s="381"/>
      <c r="R1474" s="381"/>
      <c r="S1474" s="381"/>
    </row>
    <row r="1475" spans="1:19" ht="35.15" customHeight="1" x14ac:dyDescent="0.25">
      <c r="A1475" s="389">
        <f>IF(B1475="","",ROW()-ROW($A$3)+'Diário 1º PA'!$P$1)</f>
        <v>1745</v>
      </c>
      <c r="B1475" s="151">
        <v>45404</v>
      </c>
      <c r="C1475" s="390">
        <v>45383</v>
      </c>
      <c r="D1475" s="98" t="s">
        <v>105</v>
      </c>
      <c r="E1475" s="391" t="s">
        <v>337</v>
      </c>
      <c r="F1475" s="174">
        <v>-238.71</v>
      </c>
      <c r="G1475" s="363" t="s">
        <v>2894</v>
      </c>
      <c r="H1475" s="98" t="s">
        <v>124</v>
      </c>
      <c r="I1475" s="95" t="s">
        <v>117</v>
      </c>
      <c r="J1475" s="131" t="s">
        <v>79</v>
      </c>
      <c r="K1475" s="131" t="s">
        <v>117</v>
      </c>
      <c r="L1475" s="132" t="s">
        <v>117</v>
      </c>
      <c r="M1475" s="131" t="s">
        <v>117</v>
      </c>
      <c r="N1475" s="134" t="s">
        <v>117</v>
      </c>
      <c r="O1475" s="95" t="s">
        <v>452</v>
      </c>
      <c r="P1475" s="131" t="s">
        <v>79</v>
      </c>
      <c r="Q1475" s="381"/>
      <c r="R1475" s="381"/>
      <c r="S1475" s="381"/>
    </row>
    <row r="1476" spans="1:19" ht="35.15" customHeight="1" x14ac:dyDescent="0.25">
      <c r="A1476" s="389">
        <f>IF(B1476="","",ROW()-ROW($A$3)+'Diário 1º PA'!$P$1)</f>
        <v>1746</v>
      </c>
      <c r="B1476" s="151">
        <v>45404</v>
      </c>
      <c r="C1476" s="390">
        <v>45383</v>
      </c>
      <c r="D1476" s="98" t="s">
        <v>105</v>
      </c>
      <c r="E1476" s="391" t="s">
        <v>337</v>
      </c>
      <c r="F1476" s="174">
        <v>-488.39</v>
      </c>
      <c r="G1476" s="363" t="s">
        <v>2894</v>
      </c>
      <c r="H1476" s="98" t="s">
        <v>125</v>
      </c>
      <c r="I1476" s="95" t="s">
        <v>117</v>
      </c>
      <c r="J1476" s="131" t="s">
        <v>79</v>
      </c>
      <c r="K1476" s="131" t="s">
        <v>117</v>
      </c>
      <c r="L1476" s="132" t="s">
        <v>117</v>
      </c>
      <c r="M1476" s="131" t="s">
        <v>117</v>
      </c>
      <c r="N1476" s="134" t="s">
        <v>117</v>
      </c>
      <c r="O1476" s="95" t="s">
        <v>452</v>
      </c>
      <c r="P1476" s="131" t="s">
        <v>79</v>
      </c>
      <c r="Q1476" s="381"/>
      <c r="R1476" s="381"/>
      <c r="S1476" s="381"/>
    </row>
    <row r="1477" spans="1:19" ht="35.15" customHeight="1" x14ac:dyDescent="0.25">
      <c r="A1477" s="389">
        <f>IF(B1477="","",ROW()-ROW($A$3)+'Diário 1º PA'!$P$1)</f>
        <v>1747</v>
      </c>
      <c r="B1477" s="151">
        <v>45404</v>
      </c>
      <c r="C1477" s="390">
        <v>45383</v>
      </c>
      <c r="D1477" s="98" t="s">
        <v>105</v>
      </c>
      <c r="E1477" s="391" t="s">
        <v>337</v>
      </c>
      <c r="F1477" s="174">
        <v>-172.46</v>
      </c>
      <c r="G1477" s="363" t="s">
        <v>2894</v>
      </c>
      <c r="H1477" s="98" t="s">
        <v>119</v>
      </c>
      <c r="I1477" s="95" t="s">
        <v>117</v>
      </c>
      <c r="J1477" s="131" t="s">
        <v>79</v>
      </c>
      <c r="K1477" s="131" t="s">
        <v>117</v>
      </c>
      <c r="L1477" s="132" t="s">
        <v>117</v>
      </c>
      <c r="M1477" s="131" t="s">
        <v>117</v>
      </c>
      <c r="N1477" s="134" t="s">
        <v>117</v>
      </c>
      <c r="O1477" s="95" t="s">
        <v>452</v>
      </c>
      <c r="P1477" s="131" t="s">
        <v>79</v>
      </c>
      <c r="Q1477" s="381"/>
      <c r="R1477" s="381"/>
      <c r="S1477" s="381"/>
    </row>
    <row r="1478" spans="1:19" ht="35.15" customHeight="1" x14ac:dyDescent="0.25">
      <c r="A1478" s="389">
        <f>IF(B1478="","",ROW()-ROW($A$3)+'Diário 1º PA'!$P$1)</f>
        <v>1748</v>
      </c>
      <c r="B1478" s="151">
        <v>45404</v>
      </c>
      <c r="C1478" s="390">
        <v>45383</v>
      </c>
      <c r="D1478" s="98" t="s">
        <v>105</v>
      </c>
      <c r="E1478" s="391" t="s">
        <v>337</v>
      </c>
      <c r="F1478" s="174">
        <v>221.59</v>
      </c>
      <c r="G1478" s="363" t="s">
        <v>1185</v>
      </c>
      <c r="H1478" s="98" t="s">
        <v>127</v>
      </c>
      <c r="I1478" s="95" t="s">
        <v>2900</v>
      </c>
      <c r="J1478" s="131" t="s">
        <v>2656</v>
      </c>
      <c r="K1478" s="131" t="s">
        <v>1072</v>
      </c>
      <c r="L1478" s="132" t="s">
        <v>1534</v>
      </c>
      <c r="M1478" s="131" t="s">
        <v>2901</v>
      </c>
      <c r="N1478" s="134">
        <v>45412</v>
      </c>
      <c r="O1478" s="95" t="s">
        <v>452</v>
      </c>
      <c r="P1478" s="131" t="s">
        <v>2656</v>
      </c>
      <c r="Q1478" s="381"/>
      <c r="R1478" s="381"/>
      <c r="S1478" s="381"/>
    </row>
    <row r="1479" spans="1:19" ht="35.15" customHeight="1" x14ac:dyDescent="0.25">
      <c r="A1479" s="389">
        <f>IF(B1479="","",ROW()-ROW($A$3)+'Diário 1º PA'!$P$1)</f>
        <v>1749</v>
      </c>
      <c r="B1479" s="151">
        <v>45404</v>
      </c>
      <c r="C1479" s="390">
        <v>45352</v>
      </c>
      <c r="D1479" s="98" t="s">
        <v>105</v>
      </c>
      <c r="E1479" s="391" t="s">
        <v>219</v>
      </c>
      <c r="F1479" s="174">
        <v>7754.6</v>
      </c>
      <c r="G1479" s="363" t="s">
        <v>2867</v>
      </c>
      <c r="H1479" s="98" t="s">
        <v>126</v>
      </c>
      <c r="I1479" s="95" t="s">
        <v>1919</v>
      </c>
      <c r="J1479" s="131" t="s">
        <v>1340</v>
      </c>
      <c r="K1479" s="131" t="s">
        <v>1540</v>
      </c>
      <c r="L1479" s="132" t="s">
        <v>1081</v>
      </c>
      <c r="M1479" s="131">
        <v>268594</v>
      </c>
      <c r="N1479" s="134">
        <v>45402</v>
      </c>
      <c r="O1479" s="95" t="s">
        <v>452</v>
      </c>
      <c r="P1479" s="131" t="s">
        <v>1340</v>
      </c>
      <c r="Q1479" s="381"/>
      <c r="R1479" s="381"/>
      <c r="S1479" s="381"/>
    </row>
    <row r="1480" spans="1:19" ht="35.15" customHeight="1" x14ac:dyDescent="0.25">
      <c r="A1480" s="389">
        <f>IF(B1480="","",ROW()-ROW($A$3)+'Diário 1º PA'!$P$1)</f>
        <v>1750</v>
      </c>
      <c r="B1480" s="151">
        <v>45404</v>
      </c>
      <c r="C1480" s="390">
        <v>45352</v>
      </c>
      <c r="D1480" s="98" t="s">
        <v>105</v>
      </c>
      <c r="E1480" s="391" t="s">
        <v>229</v>
      </c>
      <c r="F1480" s="174">
        <v>702.18</v>
      </c>
      <c r="G1480" s="363" t="s">
        <v>2004</v>
      </c>
      <c r="H1480" s="98" t="s">
        <v>135</v>
      </c>
      <c r="I1480" s="95" t="s">
        <v>1873</v>
      </c>
      <c r="J1480" s="131" t="s">
        <v>1874</v>
      </c>
      <c r="K1480" s="131" t="s">
        <v>1540</v>
      </c>
      <c r="L1480" s="132" t="s">
        <v>1081</v>
      </c>
      <c r="M1480" s="131">
        <v>369924130</v>
      </c>
      <c r="N1480" s="134">
        <v>45404</v>
      </c>
      <c r="O1480" s="95" t="s">
        <v>452</v>
      </c>
      <c r="P1480" s="131" t="s">
        <v>1874</v>
      </c>
      <c r="Q1480" s="381"/>
      <c r="R1480" s="381"/>
      <c r="S1480" s="381"/>
    </row>
    <row r="1481" spans="1:19" ht="35.15" customHeight="1" x14ac:dyDescent="0.25">
      <c r="A1481" s="389">
        <f>IF(B1481="","",ROW()-ROW($A$3)+'Diário 1º PA'!$P$1)</f>
        <v>1751</v>
      </c>
      <c r="B1481" s="151">
        <v>45404</v>
      </c>
      <c r="C1481" s="390">
        <v>45383</v>
      </c>
      <c r="D1481" s="98" t="s">
        <v>105</v>
      </c>
      <c r="E1481" s="391" t="s">
        <v>339</v>
      </c>
      <c r="F1481" s="174">
        <v>1146.5999999999999</v>
      </c>
      <c r="G1481" s="363" t="s">
        <v>2902</v>
      </c>
      <c r="H1481" s="98" t="s">
        <v>134</v>
      </c>
      <c r="I1481" s="95" t="s">
        <v>2768</v>
      </c>
      <c r="J1481" s="131" t="s">
        <v>2769</v>
      </c>
      <c r="K1481" s="131" t="s">
        <v>1540</v>
      </c>
      <c r="L1481" s="132" t="s">
        <v>1081</v>
      </c>
      <c r="M1481" s="131" t="s">
        <v>2903</v>
      </c>
      <c r="N1481" s="134">
        <v>45383</v>
      </c>
      <c r="O1481" s="95" t="s">
        <v>452</v>
      </c>
      <c r="P1481" s="131" t="s">
        <v>2769</v>
      </c>
      <c r="Q1481" s="381"/>
      <c r="R1481" s="381"/>
      <c r="S1481" s="381"/>
    </row>
    <row r="1482" spans="1:19" ht="35.15" customHeight="1" x14ac:dyDescent="0.25">
      <c r="A1482" s="389">
        <f>IF(B1482="","",ROW()-ROW($A$3)+'Diário 1º PA'!$P$1)</f>
        <v>1752</v>
      </c>
      <c r="B1482" s="151">
        <v>45404</v>
      </c>
      <c r="C1482" s="390">
        <v>45383</v>
      </c>
      <c r="D1482" s="98" t="s">
        <v>105</v>
      </c>
      <c r="E1482" s="391" t="s">
        <v>325</v>
      </c>
      <c r="F1482" s="174">
        <v>637.27</v>
      </c>
      <c r="G1482" s="363" t="s">
        <v>2007</v>
      </c>
      <c r="H1482" s="98" t="s">
        <v>134</v>
      </c>
      <c r="I1482" s="95" t="s">
        <v>1541</v>
      </c>
      <c r="J1482" s="131" t="s">
        <v>1384</v>
      </c>
      <c r="K1482" s="131" t="s">
        <v>1540</v>
      </c>
      <c r="L1482" s="132" t="s">
        <v>1081</v>
      </c>
      <c r="M1482" s="131">
        <v>7147</v>
      </c>
      <c r="N1482" s="134">
        <v>45404</v>
      </c>
      <c r="O1482" s="95" t="s">
        <v>452</v>
      </c>
      <c r="P1482" s="131" t="s">
        <v>1384</v>
      </c>
      <c r="Q1482" s="381"/>
      <c r="R1482" s="381"/>
      <c r="S1482" s="381"/>
    </row>
    <row r="1483" spans="1:19" ht="35.15" customHeight="1" x14ac:dyDescent="0.25">
      <c r="A1483" s="389">
        <f>IF(B1483="","",ROW()-ROW($A$3)+'Diário 1º PA'!$P$1)</f>
        <v>1753</v>
      </c>
      <c r="B1483" s="151">
        <v>45404</v>
      </c>
      <c r="C1483" s="390">
        <v>45383</v>
      </c>
      <c r="D1483" s="98" t="s">
        <v>105</v>
      </c>
      <c r="E1483" s="391" t="s">
        <v>349</v>
      </c>
      <c r="F1483" s="174">
        <v>600</v>
      </c>
      <c r="G1483" s="363" t="s">
        <v>2904</v>
      </c>
      <c r="H1483" s="98" t="s">
        <v>120</v>
      </c>
      <c r="I1483" s="95" t="s">
        <v>2905</v>
      </c>
      <c r="J1483" s="131" t="s">
        <v>2906</v>
      </c>
      <c r="K1483" s="131" t="s">
        <v>1540</v>
      </c>
      <c r="L1483" s="132" t="s">
        <v>1081</v>
      </c>
      <c r="M1483" s="131">
        <v>6368</v>
      </c>
      <c r="N1483" s="134">
        <v>45403</v>
      </c>
      <c r="O1483" s="95" t="s">
        <v>452</v>
      </c>
      <c r="P1483" s="131" t="s">
        <v>2906</v>
      </c>
      <c r="Q1483" s="381"/>
      <c r="R1483" s="381"/>
      <c r="S1483" s="381"/>
    </row>
    <row r="1484" spans="1:19" ht="35.15" customHeight="1" x14ac:dyDescent="0.25">
      <c r="A1484" s="389">
        <f>IF(B1484="","",ROW()-ROW($A$3)+'Diário 1º PA'!$P$1)</f>
        <v>1754</v>
      </c>
      <c r="B1484" s="151">
        <v>45404</v>
      </c>
      <c r="C1484" s="390">
        <v>45383</v>
      </c>
      <c r="D1484" s="98" t="s">
        <v>105</v>
      </c>
      <c r="E1484" s="391" t="s">
        <v>349</v>
      </c>
      <c r="F1484" s="174">
        <v>600</v>
      </c>
      <c r="G1484" s="363" t="s">
        <v>2904</v>
      </c>
      <c r="H1484" s="98" t="s">
        <v>119</v>
      </c>
      <c r="I1484" s="95" t="s">
        <v>2905</v>
      </c>
      <c r="J1484" s="131" t="s">
        <v>2906</v>
      </c>
      <c r="K1484" s="131" t="s">
        <v>1540</v>
      </c>
      <c r="L1484" s="132" t="s">
        <v>1081</v>
      </c>
      <c r="M1484" s="131">
        <v>6369</v>
      </c>
      <c r="N1484" s="134">
        <v>45403</v>
      </c>
      <c r="O1484" s="95" t="s">
        <v>452</v>
      </c>
      <c r="P1484" s="131" t="s">
        <v>2906</v>
      </c>
      <c r="Q1484" s="381"/>
      <c r="R1484" s="381"/>
      <c r="S1484" s="381"/>
    </row>
    <row r="1485" spans="1:19" ht="35.15" customHeight="1" x14ac:dyDescent="0.25">
      <c r="A1485" s="389">
        <f>IF(B1485="","",ROW()-ROW($A$3)+'Diário 1º PA'!$P$1)</f>
        <v>1755</v>
      </c>
      <c r="B1485" s="151">
        <v>45404</v>
      </c>
      <c r="C1485" s="390">
        <v>45383</v>
      </c>
      <c r="D1485" s="98" t="s">
        <v>105</v>
      </c>
      <c r="E1485" s="391" t="s">
        <v>307</v>
      </c>
      <c r="F1485" s="174">
        <v>1163.54</v>
      </c>
      <c r="G1485" s="363" t="s">
        <v>2907</v>
      </c>
      <c r="H1485" s="98" t="s">
        <v>117</v>
      </c>
      <c r="I1485" s="95" t="s">
        <v>1749</v>
      </c>
      <c r="J1485" s="131" t="s">
        <v>1750</v>
      </c>
      <c r="K1485" s="131" t="s">
        <v>1540</v>
      </c>
      <c r="L1485" s="132" t="s">
        <v>1081</v>
      </c>
      <c r="M1485" s="131" t="s">
        <v>2908</v>
      </c>
      <c r="N1485" s="134">
        <v>45403</v>
      </c>
      <c r="O1485" s="95" t="s">
        <v>452</v>
      </c>
      <c r="P1485" s="131" t="s">
        <v>1750</v>
      </c>
      <c r="Q1485" s="381"/>
      <c r="R1485" s="381"/>
      <c r="S1485" s="381"/>
    </row>
    <row r="1486" spans="1:19" ht="35.15" customHeight="1" x14ac:dyDescent="0.25">
      <c r="A1486" s="389">
        <f>IF(B1486="","",ROW()-ROW($A$3)+'Diário 1º PA'!$P$1)</f>
        <v>1756</v>
      </c>
      <c r="B1486" s="151">
        <v>45404</v>
      </c>
      <c r="C1486" s="390">
        <v>45352</v>
      </c>
      <c r="D1486" s="98" t="s">
        <v>105</v>
      </c>
      <c r="E1486" s="391" t="s">
        <v>227</v>
      </c>
      <c r="F1486" s="174">
        <v>1805.2</v>
      </c>
      <c r="G1486" s="363" t="s">
        <v>2909</v>
      </c>
      <c r="H1486" s="98" t="s">
        <v>117</v>
      </c>
      <c r="I1486" s="95" t="s">
        <v>1749</v>
      </c>
      <c r="J1486" s="131" t="s">
        <v>1750</v>
      </c>
      <c r="K1486" s="131" t="s">
        <v>1540</v>
      </c>
      <c r="L1486" s="132" t="s">
        <v>1081</v>
      </c>
      <c r="M1486" s="131" t="s">
        <v>2910</v>
      </c>
      <c r="N1486" s="134">
        <v>45403</v>
      </c>
      <c r="O1486" s="95" t="s">
        <v>452</v>
      </c>
      <c r="P1486" s="131" t="s">
        <v>1750</v>
      </c>
      <c r="Q1486" s="381"/>
      <c r="R1486" s="381"/>
      <c r="S1486" s="381"/>
    </row>
    <row r="1487" spans="1:19" ht="35.15" customHeight="1" x14ac:dyDescent="0.25">
      <c r="A1487" s="389">
        <f>IF(B1487="","",ROW()-ROW($A$3)+'Diário 1º PA'!$P$1)</f>
        <v>1757</v>
      </c>
      <c r="B1487" s="151">
        <v>45404</v>
      </c>
      <c r="C1487" s="390">
        <v>45383</v>
      </c>
      <c r="D1487" s="98" t="s">
        <v>105</v>
      </c>
      <c r="E1487" s="391" t="s">
        <v>325</v>
      </c>
      <c r="F1487" s="174">
        <v>3183.47</v>
      </c>
      <c r="G1487" s="363" t="s">
        <v>2911</v>
      </c>
      <c r="H1487" s="98" t="s">
        <v>117</v>
      </c>
      <c r="I1487" s="95" t="s">
        <v>1679</v>
      </c>
      <c r="J1487" s="131" t="s">
        <v>1343</v>
      </c>
      <c r="K1487" s="131" t="s">
        <v>1540</v>
      </c>
      <c r="L1487" s="132" t="s">
        <v>1081</v>
      </c>
      <c r="M1487" s="131">
        <v>21301163</v>
      </c>
      <c r="N1487" s="134">
        <v>45402</v>
      </c>
      <c r="O1487" s="95" t="s">
        <v>452</v>
      </c>
      <c r="P1487" s="131" t="s">
        <v>1343</v>
      </c>
      <c r="Q1487" s="381"/>
      <c r="R1487" s="381"/>
      <c r="S1487" s="381"/>
    </row>
    <row r="1488" spans="1:19" ht="35.15" customHeight="1" x14ac:dyDescent="0.25">
      <c r="A1488" s="389">
        <f>IF(B1488="","",ROW()-ROW($A$3)+'Diário 1º PA'!$P$1)</f>
        <v>1758</v>
      </c>
      <c r="B1488" s="151">
        <v>45404</v>
      </c>
      <c r="C1488" s="390">
        <v>45352</v>
      </c>
      <c r="D1488" s="98" t="s">
        <v>105</v>
      </c>
      <c r="E1488" s="391" t="s">
        <v>229</v>
      </c>
      <c r="F1488" s="174">
        <v>1262.53</v>
      </c>
      <c r="G1488" s="363" t="s">
        <v>2004</v>
      </c>
      <c r="H1488" s="98" t="s">
        <v>127</v>
      </c>
      <c r="I1488" s="95" t="s">
        <v>1769</v>
      </c>
      <c r="J1488" s="131" t="s">
        <v>1259</v>
      </c>
      <c r="K1488" s="131" t="s">
        <v>1540</v>
      </c>
      <c r="L1488" s="132" t="s">
        <v>1081</v>
      </c>
      <c r="M1488" s="131" t="s">
        <v>2912</v>
      </c>
      <c r="N1488" s="134">
        <v>45402</v>
      </c>
      <c r="O1488" s="95" t="s">
        <v>452</v>
      </c>
      <c r="P1488" s="131" t="s">
        <v>1259</v>
      </c>
      <c r="Q1488" s="381"/>
      <c r="R1488" s="381"/>
      <c r="S1488" s="381"/>
    </row>
    <row r="1489" spans="1:19" ht="35.15" customHeight="1" x14ac:dyDescent="0.25">
      <c r="A1489" s="389">
        <f>IF(B1489="","",ROW()-ROW($A$3)+'Diário 1º PA'!$P$1)</f>
        <v>1759</v>
      </c>
      <c r="B1489" s="151">
        <v>45404</v>
      </c>
      <c r="C1489" s="390">
        <v>45352</v>
      </c>
      <c r="D1489" s="98" t="s">
        <v>105</v>
      </c>
      <c r="E1489" s="391" t="s">
        <v>229</v>
      </c>
      <c r="F1489" s="174">
        <v>138.87</v>
      </c>
      <c r="G1489" s="363" t="s">
        <v>2004</v>
      </c>
      <c r="H1489" s="98" t="s">
        <v>127</v>
      </c>
      <c r="I1489" s="95" t="s">
        <v>1769</v>
      </c>
      <c r="J1489" s="131" t="s">
        <v>1259</v>
      </c>
      <c r="K1489" s="131" t="s">
        <v>1540</v>
      </c>
      <c r="L1489" s="132" t="s">
        <v>1081</v>
      </c>
      <c r="M1489" s="131" t="s">
        <v>2913</v>
      </c>
      <c r="N1489" s="134">
        <v>45402</v>
      </c>
      <c r="O1489" s="95" t="s">
        <v>452</v>
      </c>
      <c r="P1489" s="131" t="s">
        <v>1259</v>
      </c>
      <c r="Q1489" s="381"/>
      <c r="R1489" s="381"/>
      <c r="S1489" s="381"/>
    </row>
    <row r="1490" spans="1:19" ht="35.15" customHeight="1" x14ac:dyDescent="0.25">
      <c r="A1490" s="389">
        <f>IF(B1490="","",ROW()-ROW($A$3)+'Diário 1º PA'!$P$1)</f>
        <v>1760</v>
      </c>
      <c r="B1490" s="151">
        <v>45404</v>
      </c>
      <c r="C1490" s="390">
        <v>45352</v>
      </c>
      <c r="D1490" s="98" t="s">
        <v>105</v>
      </c>
      <c r="E1490" s="391" t="s">
        <v>227</v>
      </c>
      <c r="F1490" s="174">
        <v>1052.04</v>
      </c>
      <c r="G1490" s="363" t="s">
        <v>1270</v>
      </c>
      <c r="H1490" s="98" t="s">
        <v>130</v>
      </c>
      <c r="I1490" s="95" t="s">
        <v>1635</v>
      </c>
      <c r="J1490" s="131" t="s">
        <v>1414</v>
      </c>
      <c r="K1490" s="131" t="s">
        <v>1540</v>
      </c>
      <c r="L1490" s="132" t="s">
        <v>1081</v>
      </c>
      <c r="M1490" s="131">
        <v>135743933</v>
      </c>
      <c r="N1490" s="134">
        <v>45404</v>
      </c>
      <c r="O1490" s="95" t="s">
        <v>452</v>
      </c>
      <c r="P1490" s="131" t="s">
        <v>1414</v>
      </c>
      <c r="Q1490" s="381"/>
      <c r="R1490" s="381"/>
      <c r="S1490" s="381"/>
    </row>
    <row r="1491" spans="1:19" ht="35.15" customHeight="1" x14ac:dyDescent="0.25">
      <c r="A1491" s="389">
        <f>IF(B1491="","",ROW()-ROW($A$3)+'Diário 1º PA'!$P$1)</f>
        <v>1761</v>
      </c>
      <c r="B1491" s="151">
        <v>45404</v>
      </c>
      <c r="C1491" s="390">
        <v>45383</v>
      </c>
      <c r="D1491" s="98" t="s">
        <v>107</v>
      </c>
      <c r="E1491" s="391" t="s">
        <v>370</v>
      </c>
      <c r="F1491" s="174">
        <v>3940.3</v>
      </c>
      <c r="G1491" s="363" t="s">
        <v>2914</v>
      </c>
      <c r="H1491" s="98" t="s">
        <v>118</v>
      </c>
      <c r="I1491" s="95" t="s">
        <v>2205</v>
      </c>
      <c r="J1491" s="131" t="s">
        <v>1867</v>
      </c>
      <c r="K1491" s="131" t="s">
        <v>1540</v>
      </c>
      <c r="L1491" s="132" t="s">
        <v>1081</v>
      </c>
      <c r="M1491" s="131">
        <v>640</v>
      </c>
      <c r="N1491" s="134">
        <v>45404</v>
      </c>
      <c r="O1491" s="95" t="s">
        <v>452</v>
      </c>
      <c r="P1491" s="131" t="s">
        <v>1867</v>
      </c>
      <c r="Q1491" s="381"/>
      <c r="R1491" s="381"/>
      <c r="S1491" s="381"/>
    </row>
    <row r="1492" spans="1:19" ht="35.15" customHeight="1" x14ac:dyDescent="0.25">
      <c r="A1492" s="389">
        <f>IF(B1492="","",ROW()-ROW($A$3)+'Diário 1º PA'!$P$1)</f>
        <v>1762</v>
      </c>
      <c r="B1492" s="151">
        <v>45404</v>
      </c>
      <c r="C1492" s="390">
        <v>45352</v>
      </c>
      <c r="D1492" s="98" t="s">
        <v>107</v>
      </c>
      <c r="E1492" s="391" t="s">
        <v>370</v>
      </c>
      <c r="F1492" s="174">
        <v>518.70000000000005</v>
      </c>
      <c r="G1492" s="363" t="s">
        <v>2915</v>
      </c>
      <c r="H1492" s="98" t="s">
        <v>128</v>
      </c>
      <c r="I1492" s="95" t="s">
        <v>1732</v>
      </c>
      <c r="J1492" s="131" t="s">
        <v>1242</v>
      </c>
      <c r="K1492" s="131" t="s">
        <v>1540</v>
      </c>
      <c r="L1492" s="132" t="s">
        <v>1081</v>
      </c>
      <c r="M1492" s="131">
        <v>12282</v>
      </c>
      <c r="N1492" s="134">
        <v>45402</v>
      </c>
      <c r="O1492" s="95" t="s">
        <v>452</v>
      </c>
      <c r="P1492" s="131" t="s">
        <v>1242</v>
      </c>
      <c r="Q1492" s="381"/>
      <c r="R1492" s="381"/>
      <c r="S1492" s="381"/>
    </row>
    <row r="1493" spans="1:19" ht="35.15" customHeight="1" x14ac:dyDescent="0.25">
      <c r="A1493" s="389">
        <f>IF(B1493="","",ROW()-ROW($A$3)+'Diário 1º PA'!$P$1)</f>
        <v>1763</v>
      </c>
      <c r="B1493" s="151">
        <v>45404</v>
      </c>
      <c r="C1493" s="390">
        <v>45352</v>
      </c>
      <c r="D1493" s="98" t="s">
        <v>105</v>
      </c>
      <c r="E1493" s="391" t="s">
        <v>307</v>
      </c>
      <c r="F1493" s="174">
        <v>719.17</v>
      </c>
      <c r="G1493" s="363" t="s">
        <v>2640</v>
      </c>
      <c r="H1493" s="98" t="s">
        <v>123</v>
      </c>
      <c r="I1493" s="95" t="s">
        <v>1749</v>
      </c>
      <c r="J1493" s="131" t="s">
        <v>1750</v>
      </c>
      <c r="K1493" s="131" t="s">
        <v>1540</v>
      </c>
      <c r="L1493" s="132" t="s">
        <v>1081</v>
      </c>
      <c r="M1493" s="131" t="s">
        <v>2916</v>
      </c>
      <c r="N1493" s="134">
        <v>45403</v>
      </c>
      <c r="O1493" s="95" t="s">
        <v>452</v>
      </c>
      <c r="P1493" s="131" t="s">
        <v>1750</v>
      </c>
      <c r="Q1493" s="381"/>
      <c r="R1493" s="381"/>
      <c r="S1493" s="381"/>
    </row>
    <row r="1494" spans="1:19" ht="35.15" customHeight="1" x14ac:dyDescent="0.25">
      <c r="A1494" s="389">
        <f>IF(B1494="","",ROW()-ROW($A$3)+'Diário 1º PA'!$P$1)</f>
        <v>1764</v>
      </c>
      <c r="B1494" s="151">
        <v>45404</v>
      </c>
      <c r="C1494" s="390">
        <v>45352</v>
      </c>
      <c r="D1494" s="98" t="s">
        <v>105</v>
      </c>
      <c r="E1494" s="391" t="s">
        <v>229</v>
      </c>
      <c r="F1494" s="174">
        <v>2238.63</v>
      </c>
      <c r="G1494" s="363" t="s">
        <v>2004</v>
      </c>
      <c r="H1494" s="98" t="s">
        <v>123</v>
      </c>
      <c r="I1494" s="95" t="s">
        <v>1769</v>
      </c>
      <c r="J1494" s="131" t="s">
        <v>1259</v>
      </c>
      <c r="K1494" s="131" t="s">
        <v>1540</v>
      </c>
      <c r="L1494" s="132" t="s">
        <v>1081</v>
      </c>
      <c r="M1494" s="131" t="s">
        <v>2917</v>
      </c>
      <c r="N1494" s="134">
        <v>45403</v>
      </c>
      <c r="O1494" s="95" t="s">
        <v>452</v>
      </c>
      <c r="P1494" s="131" t="s">
        <v>1259</v>
      </c>
      <c r="Q1494" s="381"/>
      <c r="R1494" s="381"/>
      <c r="S1494" s="381"/>
    </row>
    <row r="1495" spans="1:19" ht="35.15" customHeight="1" x14ac:dyDescent="0.25">
      <c r="A1495" s="389">
        <f>IF(B1495="","",ROW()-ROW($A$3)+'Diário 1º PA'!$P$1)</f>
        <v>1765</v>
      </c>
      <c r="B1495" s="151">
        <v>45404</v>
      </c>
      <c r="C1495" s="390">
        <v>45352</v>
      </c>
      <c r="D1495" s="98" t="s">
        <v>105</v>
      </c>
      <c r="E1495" s="391" t="s">
        <v>227</v>
      </c>
      <c r="F1495" s="174">
        <v>2416.66</v>
      </c>
      <c r="G1495" s="363" t="s">
        <v>1270</v>
      </c>
      <c r="H1495" s="98" t="s">
        <v>124</v>
      </c>
      <c r="I1495" s="95" t="s">
        <v>1635</v>
      </c>
      <c r="J1495" s="131" t="s">
        <v>1414</v>
      </c>
      <c r="K1495" s="131" t="s">
        <v>1540</v>
      </c>
      <c r="L1495" s="132" t="s">
        <v>1081</v>
      </c>
      <c r="M1495" s="131">
        <v>134394863</v>
      </c>
      <c r="N1495" s="134">
        <v>45404</v>
      </c>
      <c r="O1495" s="95" t="s">
        <v>452</v>
      </c>
      <c r="P1495" s="131" t="s">
        <v>1414</v>
      </c>
      <c r="Q1495" s="381"/>
      <c r="R1495" s="381"/>
      <c r="S1495" s="381"/>
    </row>
    <row r="1496" spans="1:19" ht="35.15" customHeight="1" x14ac:dyDescent="0.25">
      <c r="A1496" s="389">
        <f>IF(B1496="","",ROW()-ROW($A$3)+'Diário 1º PA'!$P$1)</f>
        <v>1766</v>
      </c>
      <c r="B1496" s="151">
        <v>45404</v>
      </c>
      <c r="C1496" s="390">
        <v>45352</v>
      </c>
      <c r="D1496" s="98" t="s">
        <v>105</v>
      </c>
      <c r="E1496" s="391" t="s">
        <v>229</v>
      </c>
      <c r="F1496" s="174">
        <v>2767.08</v>
      </c>
      <c r="G1496" s="363" t="s">
        <v>2004</v>
      </c>
      <c r="H1496" s="98" t="s">
        <v>124</v>
      </c>
      <c r="I1496" s="95" t="s">
        <v>1769</v>
      </c>
      <c r="J1496" s="131" t="s">
        <v>1259</v>
      </c>
      <c r="K1496" s="131" t="s">
        <v>1540</v>
      </c>
      <c r="L1496" s="132" t="s">
        <v>1081</v>
      </c>
      <c r="M1496" s="131" t="s">
        <v>2918</v>
      </c>
      <c r="N1496" s="134">
        <v>45404</v>
      </c>
      <c r="O1496" s="95" t="s">
        <v>452</v>
      </c>
      <c r="P1496" s="131" t="s">
        <v>1259</v>
      </c>
      <c r="Q1496" s="381"/>
      <c r="R1496" s="381"/>
      <c r="S1496" s="381"/>
    </row>
    <row r="1497" spans="1:19" ht="35.15" customHeight="1" x14ac:dyDescent="0.25">
      <c r="A1497" s="389">
        <f>IF(B1497="","",ROW()-ROW($A$3)+'Diário 1º PA'!$P$1)</f>
        <v>1767</v>
      </c>
      <c r="B1497" s="151">
        <v>45404</v>
      </c>
      <c r="C1497" s="390">
        <v>45383</v>
      </c>
      <c r="D1497" s="98" t="s">
        <v>94</v>
      </c>
      <c r="E1497" s="391" t="s">
        <v>203</v>
      </c>
      <c r="F1497" s="174">
        <v>82</v>
      </c>
      <c r="G1497" s="363" t="s">
        <v>2919</v>
      </c>
      <c r="H1497" s="98" t="s">
        <v>134</v>
      </c>
      <c r="I1497" s="95" t="s">
        <v>1787</v>
      </c>
      <c r="J1497" s="131" t="s">
        <v>1786</v>
      </c>
      <c r="K1497" s="131" t="s">
        <v>1540</v>
      </c>
      <c r="L1497" s="132" t="s">
        <v>1081</v>
      </c>
      <c r="M1497" s="131">
        <v>45234</v>
      </c>
      <c r="N1497" s="134">
        <v>45406</v>
      </c>
      <c r="O1497" s="95" t="s">
        <v>452</v>
      </c>
      <c r="P1497" s="131" t="s">
        <v>1786</v>
      </c>
      <c r="Q1497" s="381"/>
      <c r="R1497" s="381"/>
      <c r="S1497" s="381"/>
    </row>
    <row r="1498" spans="1:19" ht="35.15" customHeight="1" x14ac:dyDescent="0.25">
      <c r="A1498" s="389">
        <f>IF(B1498="","",ROW()-ROW($A$3)+'Diário 1º PA'!$P$1)</f>
        <v>1768</v>
      </c>
      <c r="B1498" s="151">
        <v>45404</v>
      </c>
      <c r="C1498" s="390">
        <v>45383</v>
      </c>
      <c r="D1498" s="98" t="s">
        <v>94</v>
      </c>
      <c r="E1498" s="391" t="s">
        <v>199</v>
      </c>
      <c r="F1498" s="174">
        <v>656.5</v>
      </c>
      <c r="G1498" s="363" t="s">
        <v>2030</v>
      </c>
      <c r="H1498" s="98" t="s">
        <v>126</v>
      </c>
      <c r="I1498" s="95" t="s">
        <v>1575</v>
      </c>
      <c r="J1498" s="131" t="s">
        <v>1085</v>
      </c>
      <c r="K1498" s="131" t="s">
        <v>1540</v>
      </c>
      <c r="L1498" s="132" t="s">
        <v>1081</v>
      </c>
      <c r="M1498" s="131" t="s">
        <v>2920</v>
      </c>
      <c r="N1498" s="134">
        <v>45415</v>
      </c>
      <c r="O1498" s="95" t="s">
        <v>452</v>
      </c>
      <c r="P1498" s="131" t="s">
        <v>1085</v>
      </c>
      <c r="Q1498" s="381"/>
      <c r="R1498" s="381"/>
      <c r="S1498" s="381"/>
    </row>
    <row r="1499" spans="1:19" ht="35.15" customHeight="1" x14ac:dyDescent="0.25">
      <c r="A1499" s="389">
        <f>IF(B1499="","",ROW()-ROW($A$3)+'Diário 1º PA'!$P$1)</f>
        <v>1769</v>
      </c>
      <c r="B1499" s="151">
        <v>45404</v>
      </c>
      <c r="C1499" s="390">
        <v>45383</v>
      </c>
      <c r="D1499" s="98" t="s">
        <v>94</v>
      </c>
      <c r="E1499" s="391" t="s">
        <v>199</v>
      </c>
      <c r="F1499" s="174">
        <v>157</v>
      </c>
      <c r="G1499" s="363" t="s">
        <v>2030</v>
      </c>
      <c r="H1499" s="98" t="s">
        <v>127</v>
      </c>
      <c r="I1499" s="95" t="s">
        <v>1576</v>
      </c>
      <c r="J1499" s="131" t="s">
        <v>1082</v>
      </c>
      <c r="K1499" s="131" t="s">
        <v>1540</v>
      </c>
      <c r="L1499" s="132" t="s">
        <v>1081</v>
      </c>
      <c r="M1499" s="131">
        <v>3997120</v>
      </c>
      <c r="N1499" s="134">
        <v>45415</v>
      </c>
      <c r="O1499" s="95" t="s">
        <v>452</v>
      </c>
      <c r="P1499" s="131" t="s">
        <v>1082</v>
      </c>
      <c r="Q1499" s="381"/>
      <c r="R1499" s="381"/>
      <c r="S1499" s="381"/>
    </row>
    <row r="1500" spans="1:19" ht="35.15" customHeight="1" x14ac:dyDescent="0.25">
      <c r="A1500" s="389">
        <f>IF(B1500="","",ROW()-ROW($A$3)+'Diário 1º PA'!$P$1)</f>
        <v>1770</v>
      </c>
      <c r="B1500" s="151">
        <v>45404</v>
      </c>
      <c r="C1500" s="390">
        <v>45383</v>
      </c>
      <c r="D1500" s="98" t="s">
        <v>94</v>
      </c>
      <c r="E1500" s="391" t="s">
        <v>199</v>
      </c>
      <c r="F1500" s="174">
        <v>265.14999999999998</v>
      </c>
      <c r="G1500" s="363" t="s">
        <v>2030</v>
      </c>
      <c r="H1500" s="98" t="s">
        <v>118</v>
      </c>
      <c r="I1500" s="95" t="s">
        <v>1576</v>
      </c>
      <c r="J1500" s="131" t="s">
        <v>1082</v>
      </c>
      <c r="K1500" s="131" t="s">
        <v>1540</v>
      </c>
      <c r="L1500" s="132" t="s">
        <v>1081</v>
      </c>
      <c r="M1500" s="131">
        <v>3997113</v>
      </c>
      <c r="N1500" s="134">
        <v>45415</v>
      </c>
      <c r="O1500" s="95" t="s">
        <v>452</v>
      </c>
      <c r="P1500" s="131" t="s">
        <v>1082</v>
      </c>
      <c r="Q1500" s="381"/>
      <c r="R1500" s="381"/>
      <c r="S1500" s="381"/>
    </row>
    <row r="1501" spans="1:19" ht="35.15" customHeight="1" x14ac:dyDescent="0.25">
      <c r="A1501" s="389">
        <f>IF(B1501="","",ROW()-ROW($A$3)+'Diário 1º PA'!$P$1)</f>
        <v>1771</v>
      </c>
      <c r="B1501" s="151">
        <v>45404</v>
      </c>
      <c r="C1501" s="390">
        <v>45383</v>
      </c>
      <c r="D1501" s="98" t="s">
        <v>105</v>
      </c>
      <c r="E1501" s="391" t="s">
        <v>345</v>
      </c>
      <c r="F1501" s="174">
        <v>1650</v>
      </c>
      <c r="G1501" s="363" t="s">
        <v>2340</v>
      </c>
      <c r="H1501" s="98" t="s">
        <v>128</v>
      </c>
      <c r="I1501" s="95" t="s">
        <v>2341</v>
      </c>
      <c r="J1501" s="131" t="s">
        <v>2342</v>
      </c>
      <c r="K1501" s="131" t="s">
        <v>1540</v>
      </c>
      <c r="L1501" s="132" t="s">
        <v>1081</v>
      </c>
      <c r="M1501" s="131" t="s">
        <v>2921</v>
      </c>
      <c r="N1501" s="134">
        <v>45426</v>
      </c>
      <c r="O1501" s="95" t="s">
        <v>452</v>
      </c>
      <c r="P1501" s="131" t="s">
        <v>2342</v>
      </c>
      <c r="Q1501" s="381"/>
      <c r="R1501" s="381"/>
      <c r="S1501" s="381"/>
    </row>
    <row r="1502" spans="1:19" ht="35.15" customHeight="1" x14ac:dyDescent="0.25">
      <c r="A1502" s="389">
        <f>IF(B1502="","",ROW()-ROW($A$3)+'Diário 1º PA'!$P$1)</f>
        <v>1772</v>
      </c>
      <c r="B1502" s="151">
        <v>45404</v>
      </c>
      <c r="C1502" s="390">
        <v>45383</v>
      </c>
      <c r="D1502" s="98" t="s">
        <v>105</v>
      </c>
      <c r="E1502" s="391" t="s">
        <v>341</v>
      </c>
      <c r="F1502" s="174">
        <v>230.18</v>
      </c>
      <c r="G1502" s="363" t="s">
        <v>2922</v>
      </c>
      <c r="H1502" s="98" t="s">
        <v>126</v>
      </c>
      <c r="I1502" s="95" t="s">
        <v>2314</v>
      </c>
      <c r="J1502" s="131" t="s">
        <v>1565</v>
      </c>
      <c r="K1502" s="131" t="s">
        <v>1114</v>
      </c>
      <c r="L1502" s="132" t="s">
        <v>1839</v>
      </c>
      <c r="M1502" s="131" t="s">
        <v>117</v>
      </c>
      <c r="N1502" s="134">
        <v>45401</v>
      </c>
      <c r="O1502" s="95" t="s">
        <v>452</v>
      </c>
      <c r="P1502" s="131" t="s">
        <v>2315</v>
      </c>
      <c r="Q1502" s="381"/>
      <c r="R1502" s="381"/>
      <c r="S1502" s="381"/>
    </row>
    <row r="1503" spans="1:19" ht="35.15" customHeight="1" x14ac:dyDescent="0.25">
      <c r="A1503" s="389">
        <f>IF(B1503="","",ROW()-ROW($A$3)+'Diário 1º PA'!$P$1)</f>
        <v>1773</v>
      </c>
      <c r="B1503" s="151">
        <v>45404</v>
      </c>
      <c r="C1503" s="390">
        <v>45383</v>
      </c>
      <c r="D1503" s="98" t="s">
        <v>105</v>
      </c>
      <c r="E1503" s="391" t="s">
        <v>337</v>
      </c>
      <c r="F1503" s="174">
        <v>3750</v>
      </c>
      <c r="G1503" s="363" t="s">
        <v>2923</v>
      </c>
      <c r="H1503" s="98" t="s">
        <v>117</v>
      </c>
      <c r="I1503" s="95" t="s">
        <v>2924</v>
      </c>
      <c r="J1503" s="131" t="s">
        <v>1088</v>
      </c>
      <c r="K1503" s="131" t="s">
        <v>1114</v>
      </c>
      <c r="L1503" s="132" t="s">
        <v>1534</v>
      </c>
      <c r="M1503" s="131">
        <v>220424</v>
      </c>
      <c r="N1503" s="134">
        <v>45404</v>
      </c>
      <c r="O1503" s="95" t="s">
        <v>452</v>
      </c>
      <c r="P1503" s="131" t="s">
        <v>1088</v>
      </c>
      <c r="Q1503" s="381"/>
      <c r="R1503" s="381"/>
      <c r="S1503" s="381"/>
    </row>
    <row r="1504" spans="1:19" ht="35.15" customHeight="1" x14ac:dyDescent="0.25">
      <c r="A1504" s="389">
        <f>IF(B1504="","",ROW()-ROW($A$3)+'Diário 1º PA'!$P$1)</f>
        <v>1774</v>
      </c>
      <c r="B1504" s="151">
        <v>45404</v>
      </c>
      <c r="C1504" s="390">
        <v>45383</v>
      </c>
      <c r="D1504" s="98" t="s">
        <v>105</v>
      </c>
      <c r="E1504" s="391" t="s">
        <v>261</v>
      </c>
      <c r="F1504" s="174">
        <v>150</v>
      </c>
      <c r="G1504" s="363" t="s">
        <v>2925</v>
      </c>
      <c r="H1504" s="98" t="s">
        <v>137</v>
      </c>
      <c r="I1504" s="95" t="s">
        <v>2926</v>
      </c>
      <c r="J1504" s="131" t="s">
        <v>2927</v>
      </c>
      <c r="K1504" s="131" t="s">
        <v>1540</v>
      </c>
      <c r="L1504" s="132" t="s">
        <v>1081</v>
      </c>
      <c r="M1504" s="131">
        <v>7862</v>
      </c>
      <c r="N1504" s="134">
        <v>45404</v>
      </c>
      <c r="O1504" s="95" t="s">
        <v>452</v>
      </c>
      <c r="P1504" s="131" t="s">
        <v>2927</v>
      </c>
      <c r="Q1504" s="381"/>
      <c r="R1504" s="381"/>
      <c r="S1504" s="381"/>
    </row>
    <row r="1505" spans="1:19" ht="35.15" customHeight="1" x14ac:dyDescent="0.25">
      <c r="A1505" s="389">
        <f>IF(B1505="","",ROW()-ROW($A$3)+'Diário 1º PA'!$P$1)</f>
        <v>1775</v>
      </c>
      <c r="B1505" s="151">
        <v>45404</v>
      </c>
      <c r="C1505" s="390">
        <v>45383</v>
      </c>
      <c r="D1505" s="98" t="s">
        <v>105</v>
      </c>
      <c r="E1505" s="391" t="s">
        <v>337</v>
      </c>
      <c r="F1505" s="174">
        <v>81.75</v>
      </c>
      <c r="G1505" s="363" t="s">
        <v>2603</v>
      </c>
      <c r="H1505" s="98" t="s">
        <v>126</v>
      </c>
      <c r="I1505" s="95" t="s">
        <v>1576</v>
      </c>
      <c r="J1505" s="131" t="s">
        <v>1082</v>
      </c>
      <c r="K1505" s="131" t="s">
        <v>1540</v>
      </c>
      <c r="L1505" s="132" t="s">
        <v>1081</v>
      </c>
      <c r="M1505" s="131">
        <v>2969704</v>
      </c>
      <c r="N1505" s="134">
        <v>45404</v>
      </c>
      <c r="O1505" s="95" t="s">
        <v>452</v>
      </c>
      <c r="P1505" s="131" t="s">
        <v>1082</v>
      </c>
      <c r="Q1505" s="381"/>
      <c r="R1505" s="381"/>
      <c r="S1505" s="381"/>
    </row>
    <row r="1506" spans="1:19" ht="35.15" customHeight="1" x14ac:dyDescent="0.25">
      <c r="A1506" s="389">
        <f>IF(B1506="","",ROW()-ROW($A$3)+'Diário 1º PA'!$P$1)</f>
        <v>1776</v>
      </c>
      <c r="B1506" s="151">
        <v>45404</v>
      </c>
      <c r="C1506" s="390">
        <v>45383</v>
      </c>
      <c r="D1506" s="98" t="s">
        <v>105</v>
      </c>
      <c r="E1506" s="391" t="s">
        <v>337</v>
      </c>
      <c r="F1506" s="174">
        <v>48.6</v>
      </c>
      <c r="G1506" s="363" t="s">
        <v>2603</v>
      </c>
      <c r="H1506" s="98" t="s">
        <v>125</v>
      </c>
      <c r="I1506" s="95" t="s">
        <v>1576</v>
      </c>
      <c r="J1506" s="131" t="s">
        <v>1082</v>
      </c>
      <c r="K1506" s="131" t="s">
        <v>1540</v>
      </c>
      <c r="L1506" s="132" t="s">
        <v>1081</v>
      </c>
      <c r="M1506" s="131">
        <v>2969706</v>
      </c>
      <c r="N1506" s="134">
        <v>45404</v>
      </c>
      <c r="O1506" s="95" t="s">
        <v>452</v>
      </c>
      <c r="P1506" s="131" t="s">
        <v>1082</v>
      </c>
      <c r="Q1506" s="381"/>
      <c r="R1506" s="381"/>
      <c r="S1506" s="381"/>
    </row>
    <row r="1507" spans="1:19" ht="35.15" customHeight="1" x14ac:dyDescent="0.25">
      <c r="A1507" s="389">
        <f>IF(B1507="","",ROW()-ROW($A$3)+'Diário 1º PA'!$P$1)</f>
        <v>1777</v>
      </c>
      <c r="B1507" s="151">
        <v>45404</v>
      </c>
      <c r="C1507" s="390">
        <v>45383</v>
      </c>
      <c r="D1507" s="98" t="s">
        <v>105</v>
      </c>
      <c r="E1507" s="391" t="s">
        <v>307</v>
      </c>
      <c r="F1507" s="174">
        <v>735.73</v>
      </c>
      <c r="G1507" s="363" t="s">
        <v>2928</v>
      </c>
      <c r="H1507" s="98" t="s">
        <v>121</v>
      </c>
      <c r="I1507" s="95" t="s">
        <v>1749</v>
      </c>
      <c r="J1507" s="131" t="s">
        <v>1750</v>
      </c>
      <c r="K1507" s="131" t="s">
        <v>1540</v>
      </c>
      <c r="L1507" s="132" t="s">
        <v>1081</v>
      </c>
      <c r="M1507" s="131" t="s">
        <v>2929</v>
      </c>
      <c r="N1507" s="134">
        <v>45403</v>
      </c>
      <c r="O1507" s="95" t="s">
        <v>452</v>
      </c>
      <c r="P1507" s="131" t="s">
        <v>1750</v>
      </c>
      <c r="Q1507" s="381"/>
      <c r="R1507" s="381"/>
      <c r="S1507" s="381"/>
    </row>
    <row r="1508" spans="1:19" ht="35.15" customHeight="1" x14ac:dyDescent="0.25">
      <c r="A1508" s="389">
        <f>IF(B1508="","",ROW()-ROW($A$3)+'Diário 1º PA'!$P$1)</f>
        <v>1778</v>
      </c>
      <c r="B1508" s="151">
        <v>45404</v>
      </c>
      <c r="C1508" s="390">
        <v>45352</v>
      </c>
      <c r="D1508" s="98" t="s">
        <v>105</v>
      </c>
      <c r="E1508" s="391" t="s">
        <v>227</v>
      </c>
      <c r="F1508" s="174">
        <v>1805.57</v>
      </c>
      <c r="G1508" s="363" t="s">
        <v>1270</v>
      </c>
      <c r="H1508" s="98" t="s">
        <v>119</v>
      </c>
      <c r="I1508" s="95" t="s">
        <v>1635</v>
      </c>
      <c r="J1508" s="131" t="s">
        <v>1414</v>
      </c>
      <c r="K1508" s="131" t="s">
        <v>1540</v>
      </c>
      <c r="L1508" s="132" t="s">
        <v>1081</v>
      </c>
      <c r="M1508" s="131">
        <v>133255869</v>
      </c>
      <c r="N1508" s="134">
        <v>45404</v>
      </c>
      <c r="O1508" s="95" t="s">
        <v>452</v>
      </c>
      <c r="P1508" s="131" t="s">
        <v>1414</v>
      </c>
      <c r="Q1508" s="381"/>
      <c r="R1508" s="381"/>
      <c r="S1508" s="381"/>
    </row>
    <row r="1509" spans="1:19" ht="35.15" customHeight="1" x14ac:dyDescent="0.25">
      <c r="A1509" s="389">
        <f>IF(B1509="","",ROW()-ROW($A$3)+'Diário 1º PA'!$P$1)</f>
        <v>1779</v>
      </c>
      <c r="B1509" s="151">
        <v>45404</v>
      </c>
      <c r="C1509" s="390">
        <v>45383</v>
      </c>
      <c r="D1509" s="98" t="s">
        <v>105</v>
      </c>
      <c r="E1509" s="391" t="s">
        <v>307</v>
      </c>
      <c r="F1509" s="174">
        <v>695.37</v>
      </c>
      <c r="G1509" s="363" t="s">
        <v>2928</v>
      </c>
      <c r="H1509" s="98" t="s">
        <v>127</v>
      </c>
      <c r="I1509" s="95" t="s">
        <v>1749</v>
      </c>
      <c r="J1509" s="131" t="s">
        <v>1750</v>
      </c>
      <c r="K1509" s="131" t="s">
        <v>1540</v>
      </c>
      <c r="L1509" s="132" t="s">
        <v>1081</v>
      </c>
      <c r="M1509" s="131" t="s">
        <v>2930</v>
      </c>
      <c r="N1509" s="134">
        <v>45403</v>
      </c>
      <c r="O1509" s="95" t="s">
        <v>452</v>
      </c>
      <c r="P1509" s="131" t="s">
        <v>1750</v>
      </c>
      <c r="Q1509" s="381"/>
      <c r="R1509" s="381"/>
      <c r="S1509" s="381"/>
    </row>
    <row r="1510" spans="1:19" ht="35.15" customHeight="1" x14ac:dyDescent="0.25">
      <c r="A1510" s="389">
        <f>IF(B1510="","",ROW()-ROW($A$3)+'Diário 1º PA'!$P$1)</f>
        <v>1780</v>
      </c>
      <c r="B1510" s="151">
        <v>45404</v>
      </c>
      <c r="C1510" s="390">
        <v>45383</v>
      </c>
      <c r="D1510" s="98" t="s">
        <v>105</v>
      </c>
      <c r="E1510" s="391" t="s">
        <v>307</v>
      </c>
      <c r="F1510" s="174">
        <v>734.49</v>
      </c>
      <c r="G1510" s="363" t="s">
        <v>2928</v>
      </c>
      <c r="H1510" s="98" t="s">
        <v>135</v>
      </c>
      <c r="I1510" s="95" t="s">
        <v>1749</v>
      </c>
      <c r="J1510" s="131" t="s">
        <v>1750</v>
      </c>
      <c r="K1510" s="131" t="s">
        <v>1540</v>
      </c>
      <c r="L1510" s="132" t="s">
        <v>1081</v>
      </c>
      <c r="M1510" s="131" t="s">
        <v>2931</v>
      </c>
      <c r="N1510" s="134">
        <v>45403</v>
      </c>
      <c r="O1510" s="95" t="s">
        <v>452</v>
      </c>
      <c r="P1510" s="131" t="s">
        <v>1750</v>
      </c>
      <c r="Q1510" s="381"/>
      <c r="R1510" s="381"/>
      <c r="S1510" s="381"/>
    </row>
    <row r="1511" spans="1:19" ht="35.15" customHeight="1" x14ac:dyDescent="0.25">
      <c r="A1511" s="389">
        <f>IF(B1511="","",ROW()-ROW($A$3)+'Diário 1º PA'!$P$1)</f>
        <v>1781</v>
      </c>
      <c r="B1511" s="151">
        <v>45404</v>
      </c>
      <c r="C1511" s="390">
        <v>45383</v>
      </c>
      <c r="D1511" s="98" t="s">
        <v>105</v>
      </c>
      <c r="E1511" s="391" t="s">
        <v>339</v>
      </c>
      <c r="F1511" s="174">
        <v>75</v>
      </c>
      <c r="G1511" s="95" t="s">
        <v>2932</v>
      </c>
      <c r="H1511" s="98" t="s">
        <v>134</v>
      </c>
      <c r="I1511" s="95" t="s">
        <v>2464</v>
      </c>
      <c r="J1511" s="131" t="s">
        <v>1565</v>
      </c>
      <c r="K1511" s="131" t="s">
        <v>1114</v>
      </c>
      <c r="L1511" s="132" t="s">
        <v>1846</v>
      </c>
      <c r="M1511" s="131" t="s">
        <v>117</v>
      </c>
      <c r="N1511" s="134">
        <v>45404</v>
      </c>
      <c r="O1511" s="95" t="s">
        <v>452</v>
      </c>
      <c r="P1511" s="131" t="s">
        <v>2465</v>
      </c>
      <c r="Q1511" s="381"/>
      <c r="R1511" s="381"/>
      <c r="S1511" s="381"/>
    </row>
    <row r="1512" spans="1:19" ht="35.15" customHeight="1" x14ac:dyDescent="0.25">
      <c r="A1512" s="389">
        <f>IF(B1512="","",ROW()-ROW($A$3)+'Diário 1º PA'!$P$1)</f>
        <v>1782</v>
      </c>
      <c r="B1512" s="151">
        <v>45404</v>
      </c>
      <c r="C1512" s="390">
        <v>45383</v>
      </c>
      <c r="D1512" s="98" t="s">
        <v>105</v>
      </c>
      <c r="E1512" s="391" t="s">
        <v>283</v>
      </c>
      <c r="F1512" s="174">
        <v>2</v>
      </c>
      <c r="G1512" s="363" t="s">
        <v>2933</v>
      </c>
      <c r="H1512" s="98" t="s">
        <v>118</v>
      </c>
      <c r="I1512" s="95" t="s">
        <v>117</v>
      </c>
      <c r="J1512" s="131" t="s">
        <v>1565</v>
      </c>
      <c r="K1512" s="131" t="s">
        <v>79</v>
      </c>
      <c r="L1512" s="132" t="s">
        <v>117</v>
      </c>
      <c r="M1512" s="131" t="s">
        <v>117</v>
      </c>
      <c r="N1512" s="134" t="s">
        <v>117</v>
      </c>
      <c r="O1512" s="95" t="s">
        <v>452</v>
      </c>
      <c r="P1512" s="131" t="s">
        <v>79</v>
      </c>
      <c r="Q1512" s="381"/>
      <c r="R1512" s="381"/>
      <c r="S1512" s="381"/>
    </row>
    <row r="1513" spans="1:19" ht="35.15" customHeight="1" x14ac:dyDescent="0.25">
      <c r="A1513" s="389">
        <f>IF(B1513="","",ROW()-ROW($A$3)+'Diário 1º PA'!$P$1)</f>
        <v>1783</v>
      </c>
      <c r="B1513" s="151">
        <v>45405</v>
      </c>
      <c r="C1513" s="390">
        <v>45323</v>
      </c>
      <c r="D1513" s="98" t="s">
        <v>94</v>
      </c>
      <c r="E1513" s="391" t="s">
        <v>188</v>
      </c>
      <c r="F1513" s="174">
        <v>-1180.46</v>
      </c>
      <c r="G1513" s="363" t="s">
        <v>2934</v>
      </c>
      <c r="H1513" s="98" t="s">
        <v>137</v>
      </c>
      <c r="I1513" s="95" t="s">
        <v>117</v>
      </c>
      <c r="J1513" s="131" t="s">
        <v>79</v>
      </c>
      <c r="K1513" s="131" t="s">
        <v>117</v>
      </c>
      <c r="L1513" s="132" t="s">
        <v>117</v>
      </c>
      <c r="M1513" s="131" t="s">
        <v>117</v>
      </c>
      <c r="N1513" s="134" t="s">
        <v>117</v>
      </c>
      <c r="O1513" s="95" t="s">
        <v>452</v>
      </c>
      <c r="P1513" s="131" t="s">
        <v>79</v>
      </c>
      <c r="Q1513" s="381"/>
      <c r="R1513" s="381"/>
      <c r="S1513" s="381"/>
    </row>
    <row r="1514" spans="1:19" ht="35.15" customHeight="1" x14ac:dyDescent="0.25">
      <c r="A1514" s="389">
        <f>IF(B1514="","",ROW()-ROW($A$3)+'Diário 1º PA'!$P$1)</f>
        <v>1784</v>
      </c>
      <c r="B1514" s="151">
        <v>45405</v>
      </c>
      <c r="C1514" s="390">
        <v>45323</v>
      </c>
      <c r="D1514" s="98" t="s">
        <v>94</v>
      </c>
      <c r="E1514" s="391" t="s">
        <v>188</v>
      </c>
      <c r="F1514" s="174">
        <v>-144.47999999999999</v>
      </c>
      <c r="G1514" s="363" t="s">
        <v>2934</v>
      </c>
      <c r="H1514" s="98" t="s">
        <v>137</v>
      </c>
      <c r="I1514" s="95" t="s">
        <v>117</v>
      </c>
      <c r="J1514" s="131" t="s">
        <v>79</v>
      </c>
      <c r="K1514" s="131" t="s">
        <v>117</v>
      </c>
      <c r="L1514" s="132" t="s">
        <v>117</v>
      </c>
      <c r="M1514" s="131" t="s">
        <v>117</v>
      </c>
      <c r="N1514" s="134" t="s">
        <v>117</v>
      </c>
      <c r="O1514" s="95" t="s">
        <v>452</v>
      </c>
      <c r="P1514" s="131" t="s">
        <v>79</v>
      </c>
      <c r="Q1514" s="381"/>
      <c r="R1514" s="381"/>
      <c r="S1514" s="381"/>
    </row>
    <row r="1515" spans="1:19" ht="35.15" customHeight="1" x14ac:dyDescent="0.25">
      <c r="A1515" s="389">
        <f>IF(B1515="","",ROW()-ROW($A$3)+'Diário 1º PA'!$P$1)</f>
        <v>1785</v>
      </c>
      <c r="B1515" s="151">
        <v>45405</v>
      </c>
      <c r="C1515" s="390">
        <v>45383</v>
      </c>
      <c r="D1515" s="98" t="s">
        <v>105</v>
      </c>
      <c r="E1515" s="391" t="s">
        <v>339</v>
      </c>
      <c r="F1515" s="174">
        <v>300</v>
      </c>
      <c r="G1515" s="363" t="s">
        <v>2935</v>
      </c>
      <c r="H1515" s="98" t="s">
        <v>118</v>
      </c>
      <c r="I1515" s="95" t="s">
        <v>1914</v>
      </c>
      <c r="J1515" s="131" t="s">
        <v>1565</v>
      </c>
      <c r="K1515" s="131" t="s">
        <v>1072</v>
      </c>
      <c r="L1515" s="132" t="s">
        <v>1846</v>
      </c>
      <c r="M1515" s="131" t="s">
        <v>117</v>
      </c>
      <c r="N1515" s="134">
        <v>45411</v>
      </c>
      <c r="O1515" s="95" t="s">
        <v>452</v>
      </c>
      <c r="P1515" s="131" t="s">
        <v>1915</v>
      </c>
      <c r="Q1515" s="381"/>
      <c r="R1515" s="381"/>
      <c r="S1515" s="381"/>
    </row>
    <row r="1516" spans="1:19" ht="35.15" customHeight="1" x14ac:dyDescent="0.25">
      <c r="A1516" s="389">
        <f>IF(B1516="","",ROW()-ROW($A$3)+'Diário 1º PA'!$P$1)</f>
        <v>1786</v>
      </c>
      <c r="B1516" s="151">
        <v>45405</v>
      </c>
      <c r="C1516" s="390">
        <v>45383</v>
      </c>
      <c r="D1516" s="98" t="s">
        <v>105</v>
      </c>
      <c r="E1516" s="391" t="s">
        <v>339</v>
      </c>
      <c r="F1516" s="174">
        <v>300</v>
      </c>
      <c r="G1516" s="363" t="s">
        <v>2935</v>
      </c>
      <c r="H1516" s="98" t="s">
        <v>118</v>
      </c>
      <c r="I1516" s="95" t="s">
        <v>1845</v>
      </c>
      <c r="J1516" s="131" t="s">
        <v>1565</v>
      </c>
      <c r="K1516" s="131" t="s">
        <v>1072</v>
      </c>
      <c r="L1516" s="132" t="s">
        <v>1846</v>
      </c>
      <c r="M1516" s="131" t="s">
        <v>117</v>
      </c>
      <c r="N1516" s="134">
        <v>45411</v>
      </c>
      <c r="O1516" s="95" t="s">
        <v>452</v>
      </c>
      <c r="P1516" s="131" t="s">
        <v>1183</v>
      </c>
      <c r="Q1516" s="381"/>
      <c r="R1516" s="381"/>
      <c r="S1516" s="381"/>
    </row>
    <row r="1517" spans="1:19" ht="35.15" customHeight="1" x14ac:dyDescent="0.25">
      <c r="A1517" s="389">
        <f>IF(B1517="","",ROW()-ROW($A$3)+'Diário 1º PA'!$P$1)</f>
        <v>1787</v>
      </c>
      <c r="B1517" s="151">
        <v>45405</v>
      </c>
      <c r="C1517" s="390">
        <v>45383</v>
      </c>
      <c r="D1517" s="98" t="s">
        <v>94</v>
      </c>
      <c r="E1517" s="391" t="s">
        <v>188</v>
      </c>
      <c r="F1517" s="174">
        <v>896.44</v>
      </c>
      <c r="G1517" s="363" t="s">
        <v>2936</v>
      </c>
      <c r="H1517" s="98" t="s">
        <v>137</v>
      </c>
      <c r="I1517" s="95" t="s">
        <v>2937</v>
      </c>
      <c r="J1517" s="131" t="s">
        <v>1565</v>
      </c>
      <c r="K1517" s="131" t="s">
        <v>1574</v>
      </c>
      <c r="L1517" s="132" t="s">
        <v>1623</v>
      </c>
      <c r="M1517" s="131" t="s">
        <v>117</v>
      </c>
      <c r="N1517" s="134">
        <v>45411</v>
      </c>
      <c r="O1517" s="95" t="s">
        <v>452</v>
      </c>
      <c r="P1517" s="131" t="s">
        <v>2938</v>
      </c>
      <c r="Q1517" s="381"/>
      <c r="R1517" s="381"/>
      <c r="S1517" s="381"/>
    </row>
    <row r="1518" spans="1:19" ht="35.15" customHeight="1" x14ac:dyDescent="0.25">
      <c r="A1518" s="389">
        <f>IF(B1518="","",ROW()-ROW($A$3)+'Diário 1º PA'!$P$1)</f>
        <v>1788</v>
      </c>
      <c r="B1518" s="151">
        <v>45405</v>
      </c>
      <c r="C1518" s="390">
        <v>45383</v>
      </c>
      <c r="D1518" s="98" t="s">
        <v>105</v>
      </c>
      <c r="E1518" s="391" t="s">
        <v>325</v>
      </c>
      <c r="F1518" s="174">
        <v>2548.09</v>
      </c>
      <c r="G1518" s="363" t="s">
        <v>2939</v>
      </c>
      <c r="H1518" s="98" t="s">
        <v>117</v>
      </c>
      <c r="I1518" s="95" t="s">
        <v>1726</v>
      </c>
      <c r="J1518" s="131" t="s">
        <v>1135</v>
      </c>
      <c r="K1518" s="131" t="s">
        <v>1540</v>
      </c>
      <c r="L1518" s="132" t="s">
        <v>1081</v>
      </c>
      <c r="M1518" s="131">
        <v>1444</v>
      </c>
      <c r="N1518" s="134">
        <v>45405</v>
      </c>
      <c r="O1518" s="95" t="s">
        <v>452</v>
      </c>
      <c r="P1518" s="131" t="s">
        <v>1135</v>
      </c>
      <c r="Q1518" s="381"/>
      <c r="R1518" s="381"/>
      <c r="S1518" s="381"/>
    </row>
    <row r="1519" spans="1:19" ht="35.15" customHeight="1" x14ac:dyDescent="0.25">
      <c r="A1519" s="389">
        <f>IF(B1519="","",ROW()-ROW($A$3)+'Diário 1º PA'!$P$1)</f>
        <v>1789</v>
      </c>
      <c r="B1519" s="151">
        <v>45405</v>
      </c>
      <c r="C1519" s="390">
        <v>45383</v>
      </c>
      <c r="D1519" s="98" t="s">
        <v>107</v>
      </c>
      <c r="E1519" s="391" t="s">
        <v>392</v>
      </c>
      <c r="F1519" s="174">
        <v>965</v>
      </c>
      <c r="G1519" s="363" t="s">
        <v>2940</v>
      </c>
      <c r="H1519" s="98" t="s">
        <v>128</v>
      </c>
      <c r="I1519" s="95" t="s">
        <v>2941</v>
      </c>
      <c r="J1519" s="131" t="s">
        <v>2942</v>
      </c>
      <c r="K1519" s="131" t="s">
        <v>1540</v>
      </c>
      <c r="L1519" s="132" t="s">
        <v>1081</v>
      </c>
      <c r="M1519" s="131">
        <v>1303</v>
      </c>
      <c r="N1519" s="134">
        <v>45433</v>
      </c>
      <c r="O1519" s="95" t="s">
        <v>452</v>
      </c>
      <c r="P1519" s="131" t="s">
        <v>2942</v>
      </c>
      <c r="Q1519" s="381"/>
      <c r="R1519" s="381"/>
      <c r="S1519" s="381"/>
    </row>
    <row r="1520" spans="1:19" ht="35.15" customHeight="1" x14ac:dyDescent="0.25">
      <c r="A1520" s="389">
        <f>IF(B1520="","",ROW()-ROW($A$3)+'Diário 1º PA'!$P$1)</f>
        <v>1790</v>
      </c>
      <c r="B1520" s="151">
        <v>45405</v>
      </c>
      <c r="C1520" s="390">
        <v>45383</v>
      </c>
      <c r="D1520" s="98" t="s">
        <v>94</v>
      </c>
      <c r="E1520" s="391" t="s">
        <v>199</v>
      </c>
      <c r="F1520" s="174">
        <v>188.87</v>
      </c>
      <c r="G1520" s="363" t="s">
        <v>2030</v>
      </c>
      <c r="H1520" s="98" t="s">
        <v>122</v>
      </c>
      <c r="I1520" s="95" t="s">
        <v>2499</v>
      </c>
      <c r="J1520" s="131" t="s">
        <v>2943</v>
      </c>
      <c r="K1520" s="131" t="s">
        <v>1540</v>
      </c>
      <c r="L1520" s="132" t="s">
        <v>1081</v>
      </c>
      <c r="M1520" s="131">
        <v>232973</v>
      </c>
      <c r="N1520" s="134">
        <v>45419</v>
      </c>
      <c r="O1520" s="95" t="s">
        <v>452</v>
      </c>
      <c r="P1520" s="131" t="s">
        <v>2943</v>
      </c>
      <c r="Q1520" s="381"/>
      <c r="R1520" s="381"/>
      <c r="S1520" s="381"/>
    </row>
    <row r="1521" spans="1:19" ht="35.15" customHeight="1" x14ac:dyDescent="0.25">
      <c r="A1521" s="389">
        <f>IF(B1521="","",ROW()-ROW($A$3)+'Diário 1º PA'!$P$1)</f>
        <v>1791</v>
      </c>
      <c r="B1521" s="151">
        <v>45405</v>
      </c>
      <c r="C1521" s="390">
        <v>45352</v>
      </c>
      <c r="D1521" s="98" t="s">
        <v>105</v>
      </c>
      <c r="E1521" s="391" t="s">
        <v>229</v>
      </c>
      <c r="F1521" s="174">
        <v>1523.29</v>
      </c>
      <c r="G1521" s="363" t="s">
        <v>2004</v>
      </c>
      <c r="H1521" s="98" t="s">
        <v>134</v>
      </c>
      <c r="I1521" s="95" t="s">
        <v>2005</v>
      </c>
      <c r="J1521" s="131" t="s">
        <v>2006</v>
      </c>
      <c r="K1521" s="131" t="s">
        <v>1540</v>
      </c>
      <c r="L1521" s="132" t="s">
        <v>1081</v>
      </c>
      <c r="M1521" s="131" t="s">
        <v>2944</v>
      </c>
      <c r="N1521" s="134">
        <v>45406</v>
      </c>
      <c r="O1521" s="95" t="s">
        <v>452</v>
      </c>
      <c r="P1521" s="131" t="s">
        <v>2006</v>
      </c>
      <c r="Q1521" s="381"/>
      <c r="R1521" s="381"/>
      <c r="S1521" s="381"/>
    </row>
    <row r="1522" spans="1:19" ht="35.15" customHeight="1" x14ac:dyDescent="0.25">
      <c r="A1522" s="389">
        <f>IF(B1522="","",ROW()-ROW($A$3)+'Diário 1º PA'!$P$1)</f>
        <v>1792</v>
      </c>
      <c r="B1522" s="151">
        <v>45405</v>
      </c>
      <c r="C1522" s="390">
        <v>45352</v>
      </c>
      <c r="D1522" s="98" t="s">
        <v>105</v>
      </c>
      <c r="E1522" s="391" t="s">
        <v>229</v>
      </c>
      <c r="F1522" s="174">
        <v>2849.49</v>
      </c>
      <c r="G1522" s="363" t="s">
        <v>2004</v>
      </c>
      <c r="H1522" s="98" t="s">
        <v>137</v>
      </c>
      <c r="I1522" s="95" t="s">
        <v>1769</v>
      </c>
      <c r="J1522" s="131" t="s">
        <v>1259</v>
      </c>
      <c r="K1522" s="131" t="s">
        <v>1540</v>
      </c>
      <c r="L1522" s="132" t="s">
        <v>1081</v>
      </c>
      <c r="M1522" s="131" t="s">
        <v>2945</v>
      </c>
      <c r="N1522" s="134">
        <v>45406</v>
      </c>
      <c r="O1522" s="95" t="s">
        <v>452</v>
      </c>
      <c r="P1522" s="131" t="s">
        <v>1259</v>
      </c>
      <c r="Q1522" s="381"/>
      <c r="R1522" s="381"/>
      <c r="S1522" s="381"/>
    </row>
    <row r="1523" spans="1:19" ht="35.15" customHeight="1" x14ac:dyDescent="0.25">
      <c r="A1523" s="389">
        <f>IF(B1523="","",ROW()-ROW($A$3)+'Diário 1º PA'!$P$1)</f>
        <v>1793</v>
      </c>
      <c r="B1523" s="151">
        <v>45405</v>
      </c>
      <c r="C1523" s="390">
        <v>45352</v>
      </c>
      <c r="D1523" s="98" t="s">
        <v>105</v>
      </c>
      <c r="E1523" s="391" t="s">
        <v>235</v>
      </c>
      <c r="F1523" s="174">
        <v>168.06</v>
      </c>
      <c r="G1523" s="363" t="s">
        <v>2009</v>
      </c>
      <c r="H1523" s="98" t="s">
        <v>134</v>
      </c>
      <c r="I1523" s="95" t="s">
        <v>2010</v>
      </c>
      <c r="J1523" s="131" t="s">
        <v>2011</v>
      </c>
      <c r="K1523" s="131" t="s">
        <v>1540</v>
      </c>
      <c r="L1523" s="132" t="s">
        <v>1081</v>
      </c>
      <c r="M1523" s="131" t="s">
        <v>2012</v>
      </c>
      <c r="N1523" s="134">
        <v>45407</v>
      </c>
      <c r="O1523" s="95" t="s">
        <v>452</v>
      </c>
      <c r="P1523" s="131" t="s">
        <v>2011</v>
      </c>
      <c r="Q1523" s="381"/>
      <c r="R1523" s="381"/>
      <c r="S1523" s="381"/>
    </row>
    <row r="1524" spans="1:19" ht="35.15" customHeight="1" x14ac:dyDescent="0.25">
      <c r="A1524" s="389">
        <f>IF(B1524="","",ROW()-ROW($A$3)+'Diário 1º PA'!$P$1)</f>
        <v>1794</v>
      </c>
      <c r="B1524" s="151">
        <v>45405</v>
      </c>
      <c r="C1524" s="390">
        <v>45352</v>
      </c>
      <c r="D1524" s="98" t="s">
        <v>105</v>
      </c>
      <c r="E1524" s="391" t="s">
        <v>231</v>
      </c>
      <c r="F1524" s="174">
        <v>33.04</v>
      </c>
      <c r="G1524" s="363" t="s">
        <v>2686</v>
      </c>
      <c r="H1524" s="98" t="s">
        <v>136</v>
      </c>
      <c r="I1524" s="95" t="s">
        <v>2010</v>
      </c>
      <c r="J1524" s="131" t="s">
        <v>2011</v>
      </c>
      <c r="K1524" s="131" t="s">
        <v>1540</v>
      </c>
      <c r="L1524" s="132" t="s">
        <v>1081</v>
      </c>
      <c r="M1524" s="131" t="s">
        <v>2014</v>
      </c>
      <c r="N1524" s="134">
        <v>45407</v>
      </c>
      <c r="O1524" s="95" t="s">
        <v>452</v>
      </c>
      <c r="P1524" s="131" t="s">
        <v>2011</v>
      </c>
      <c r="Q1524" s="381"/>
      <c r="R1524" s="381"/>
      <c r="S1524" s="381"/>
    </row>
    <row r="1525" spans="1:19" ht="35.15" customHeight="1" x14ac:dyDescent="0.25">
      <c r="A1525" s="389">
        <f>IF(B1525="","",ROW()-ROW($A$3)+'Diário 1º PA'!$P$1)</f>
        <v>1795</v>
      </c>
      <c r="B1525" s="151">
        <v>45405</v>
      </c>
      <c r="C1525" s="390">
        <v>45352</v>
      </c>
      <c r="D1525" s="98" t="s">
        <v>105</v>
      </c>
      <c r="E1525" s="391" t="s">
        <v>227</v>
      </c>
      <c r="F1525" s="174">
        <v>866.24</v>
      </c>
      <c r="G1525" s="363" t="s">
        <v>1270</v>
      </c>
      <c r="H1525" s="98" t="s">
        <v>118</v>
      </c>
      <c r="I1525" s="95" t="s">
        <v>1635</v>
      </c>
      <c r="J1525" s="131" t="s">
        <v>1414</v>
      </c>
      <c r="K1525" s="131" t="s">
        <v>1540</v>
      </c>
      <c r="L1525" s="132" t="s">
        <v>1081</v>
      </c>
      <c r="M1525" s="131">
        <v>136620063</v>
      </c>
      <c r="N1525" s="134">
        <v>45407</v>
      </c>
      <c r="O1525" s="95" t="s">
        <v>452</v>
      </c>
      <c r="P1525" s="131" t="s">
        <v>1414</v>
      </c>
      <c r="Q1525" s="381"/>
      <c r="R1525" s="381"/>
      <c r="S1525" s="381"/>
    </row>
    <row r="1526" spans="1:19" ht="35.15" customHeight="1" x14ac:dyDescent="0.25">
      <c r="A1526" s="389">
        <f>IF(B1526="","",ROW()-ROW($A$3)+'Diário 1º PA'!$P$1)</f>
        <v>1796</v>
      </c>
      <c r="B1526" s="151">
        <v>45405</v>
      </c>
      <c r="C1526" s="390">
        <v>45352</v>
      </c>
      <c r="D1526" s="98" t="s">
        <v>105</v>
      </c>
      <c r="E1526" s="391" t="s">
        <v>229</v>
      </c>
      <c r="F1526" s="174">
        <v>2883.39</v>
      </c>
      <c r="G1526" s="363" t="s">
        <v>2004</v>
      </c>
      <c r="H1526" s="98" t="s">
        <v>126</v>
      </c>
      <c r="I1526" s="95" t="s">
        <v>1769</v>
      </c>
      <c r="J1526" s="131" t="s">
        <v>1259</v>
      </c>
      <c r="K1526" s="131" t="s">
        <v>1540</v>
      </c>
      <c r="L1526" s="132" t="s">
        <v>1081</v>
      </c>
      <c r="M1526" s="131" t="s">
        <v>2946</v>
      </c>
      <c r="N1526" s="134">
        <v>45406</v>
      </c>
      <c r="O1526" s="95" t="s">
        <v>452</v>
      </c>
      <c r="P1526" s="131" t="s">
        <v>1259</v>
      </c>
      <c r="Q1526" s="381"/>
      <c r="R1526" s="381"/>
      <c r="S1526" s="381"/>
    </row>
    <row r="1527" spans="1:19" ht="35.15" customHeight="1" x14ac:dyDescent="0.25">
      <c r="A1527" s="389">
        <f>IF(B1527="","",ROW()-ROW($A$3)+'Diário 1º PA'!$P$1)</f>
        <v>1797</v>
      </c>
      <c r="B1527" s="151">
        <v>45405</v>
      </c>
      <c r="C1527" s="390">
        <v>45352</v>
      </c>
      <c r="D1527" s="98" t="s">
        <v>105</v>
      </c>
      <c r="E1527" s="391" t="s">
        <v>227</v>
      </c>
      <c r="F1527" s="174">
        <v>1474.68</v>
      </c>
      <c r="G1527" s="363" t="s">
        <v>1270</v>
      </c>
      <c r="H1527" s="98" t="s">
        <v>129</v>
      </c>
      <c r="I1527" s="95" t="s">
        <v>1635</v>
      </c>
      <c r="J1527" s="131" t="s">
        <v>1414</v>
      </c>
      <c r="K1527" s="131" t="s">
        <v>1540</v>
      </c>
      <c r="L1527" s="132" t="s">
        <v>1081</v>
      </c>
      <c r="M1527" s="131">
        <v>136887051</v>
      </c>
      <c r="N1527" s="134">
        <v>45407</v>
      </c>
      <c r="O1527" s="95" t="s">
        <v>452</v>
      </c>
      <c r="P1527" s="131" t="s">
        <v>1414</v>
      </c>
      <c r="Q1527" s="381"/>
      <c r="R1527" s="381"/>
      <c r="S1527" s="381"/>
    </row>
    <row r="1528" spans="1:19" ht="35.15" customHeight="1" x14ac:dyDescent="0.25">
      <c r="A1528" s="389">
        <f>IF(B1528="","",ROW()-ROW($A$3)+'Diário 1º PA'!$P$1)</f>
        <v>1798</v>
      </c>
      <c r="B1528" s="151">
        <v>45405</v>
      </c>
      <c r="C1528" s="390">
        <v>45352</v>
      </c>
      <c r="D1528" s="98" t="s">
        <v>105</v>
      </c>
      <c r="E1528" s="391" t="s">
        <v>235</v>
      </c>
      <c r="F1528" s="174">
        <v>359.27</v>
      </c>
      <c r="G1528" s="363" t="s">
        <v>1776</v>
      </c>
      <c r="H1528" s="98" t="s">
        <v>129</v>
      </c>
      <c r="I1528" s="95" t="s">
        <v>2010</v>
      </c>
      <c r="J1528" s="131" t="s">
        <v>2011</v>
      </c>
      <c r="K1528" s="131" t="s">
        <v>1540</v>
      </c>
      <c r="L1528" s="132" t="s">
        <v>1081</v>
      </c>
      <c r="M1528" s="131" t="s">
        <v>2025</v>
      </c>
      <c r="N1528" s="134">
        <v>45407</v>
      </c>
      <c r="O1528" s="95" t="s">
        <v>452</v>
      </c>
      <c r="P1528" s="131" t="s">
        <v>2011</v>
      </c>
      <c r="Q1528" s="381"/>
      <c r="R1528" s="381"/>
      <c r="S1528" s="381"/>
    </row>
    <row r="1529" spans="1:19" ht="35.15" customHeight="1" x14ac:dyDescent="0.25">
      <c r="A1529" s="389">
        <f>IF(B1529="","",ROW()-ROW($A$3)+'Diário 1º PA'!$P$1)</f>
        <v>1799</v>
      </c>
      <c r="B1529" s="151">
        <v>45405</v>
      </c>
      <c r="C1529" s="390">
        <v>45352</v>
      </c>
      <c r="D1529" s="98" t="s">
        <v>105</v>
      </c>
      <c r="E1529" s="391" t="s">
        <v>235</v>
      </c>
      <c r="F1529" s="174">
        <v>147.94</v>
      </c>
      <c r="G1529" s="363" t="s">
        <v>1776</v>
      </c>
      <c r="H1529" s="98" t="s">
        <v>127</v>
      </c>
      <c r="I1529" s="95" t="s">
        <v>2010</v>
      </c>
      <c r="J1529" s="131" t="s">
        <v>2011</v>
      </c>
      <c r="K1529" s="131" t="s">
        <v>1540</v>
      </c>
      <c r="L1529" s="132" t="s">
        <v>1081</v>
      </c>
      <c r="M1529" s="131" t="s">
        <v>2040</v>
      </c>
      <c r="N1529" s="134">
        <v>45407</v>
      </c>
      <c r="O1529" s="95" t="s">
        <v>452</v>
      </c>
      <c r="P1529" s="131" t="s">
        <v>2011</v>
      </c>
      <c r="Q1529" s="381"/>
      <c r="R1529" s="381"/>
      <c r="S1529" s="381"/>
    </row>
    <row r="1530" spans="1:19" ht="35.15" customHeight="1" x14ac:dyDescent="0.25">
      <c r="A1530" s="389">
        <f>IF(B1530="","",ROW()-ROW($A$3)+'Diário 1º PA'!$P$1)</f>
        <v>1800</v>
      </c>
      <c r="B1530" s="151">
        <v>45405</v>
      </c>
      <c r="C1530" s="390">
        <v>45352</v>
      </c>
      <c r="D1530" s="98" t="s">
        <v>105</v>
      </c>
      <c r="E1530" s="391" t="s">
        <v>235</v>
      </c>
      <c r="F1530" s="174">
        <v>148.38</v>
      </c>
      <c r="G1530" s="363" t="s">
        <v>1776</v>
      </c>
      <c r="H1530" s="98" t="s">
        <v>118</v>
      </c>
      <c r="I1530" s="95" t="s">
        <v>2010</v>
      </c>
      <c r="J1530" s="131" t="s">
        <v>2011</v>
      </c>
      <c r="K1530" s="131" t="s">
        <v>1540</v>
      </c>
      <c r="L1530" s="132" t="s">
        <v>1081</v>
      </c>
      <c r="M1530" s="131" t="s">
        <v>2026</v>
      </c>
      <c r="N1530" s="134">
        <v>45407</v>
      </c>
      <c r="O1530" s="95" t="s">
        <v>452</v>
      </c>
      <c r="P1530" s="131" t="s">
        <v>2011</v>
      </c>
      <c r="Q1530" s="381"/>
      <c r="R1530" s="381"/>
      <c r="S1530" s="381"/>
    </row>
    <row r="1531" spans="1:19" ht="35.15" customHeight="1" x14ac:dyDescent="0.25">
      <c r="A1531" s="389">
        <f>IF(B1531="","",ROW()-ROW($A$3)+'Diário 1º PA'!$P$1)</f>
        <v>1801</v>
      </c>
      <c r="B1531" s="151">
        <v>45405</v>
      </c>
      <c r="C1531" s="390">
        <v>45352</v>
      </c>
      <c r="D1531" s="98" t="s">
        <v>105</v>
      </c>
      <c r="E1531" s="391" t="s">
        <v>229</v>
      </c>
      <c r="F1531" s="174">
        <v>806.99</v>
      </c>
      <c r="G1531" s="363" t="s">
        <v>2004</v>
      </c>
      <c r="H1531" s="98" t="s">
        <v>122</v>
      </c>
      <c r="I1531" s="95" t="s">
        <v>2947</v>
      </c>
      <c r="J1531" s="131" t="s">
        <v>2948</v>
      </c>
      <c r="K1531" s="131" t="s">
        <v>1540</v>
      </c>
      <c r="L1531" s="132" t="s">
        <v>1081</v>
      </c>
      <c r="M1531" s="131">
        <v>150058803</v>
      </c>
      <c r="N1531" s="134">
        <v>45406</v>
      </c>
      <c r="O1531" s="95" t="s">
        <v>452</v>
      </c>
      <c r="P1531" s="131" t="s">
        <v>2948</v>
      </c>
      <c r="Q1531" s="381"/>
      <c r="R1531" s="381"/>
      <c r="S1531" s="381"/>
    </row>
    <row r="1532" spans="1:19" ht="35.15" customHeight="1" x14ac:dyDescent="0.25">
      <c r="A1532" s="389">
        <f>IF(B1532="","",ROW()-ROW($A$3)+'Diário 1º PA'!$P$1)</f>
        <v>1802</v>
      </c>
      <c r="B1532" s="151">
        <v>45405</v>
      </c>
      <c r="C1532" s="390">
        <v>45352</v>
      </c>
      <c r="D1532" s="98" t="s">
        <v>105</v>
      </c>
      <c r="E1532" s="391" t="s">
        <v>235</v>
      </c>
      <c r="F1532" s="174">
        <v>39.68</v>
      </c>
      <c r="G1532" s="363" t="s">
        <v>2686</v>
      </c>
      <c r="H1532" s="98" t="s">
        <v>124</v>
      </c>
      <c r="I1532" s="95" t="s">
        <v>2010</v>
      </c>
      <c r="J1532" s="131" t="s">
        <v>2011</v>
      </c>
      <c r="K1532" s="131" t="s">
        <v>1540</v>
      </c>
      <c r="L1532" s="132" t="s">
        <v>1081</v>
      </c>
      <c r="M1532" s="131" t="s">
        <v>2028</v>
      </c>
      <c r="N1532" s="134">
        <v>45407</v>
      </c>
      <c r="O1532" s="95" t="s">
        <v>452</v>
      </c>
      <c r="P1532" s="131" t="s">
        <v>2011</v>
      </c>
      <c r="Q1532" s="381"/>
      <c r="R1532" s="381"/>
      <c r="S1532" s="381"/>
    </row>
    <row r="1533" spans="1:19" ht="35.15" customHeight="1" x14ac:dyDescent="0.25">
      <c r="A1533" s="389">
        <f>IF(B1533="","",ROW()-ROW($A$3)+'Diário 1º PA'!$P$1)</f>
        <v>1803</v>
      </c>
      <c r="B1533" s="151">
        <v>45405</v>
      </c>
      <c r="C1533" s="390">
        <v>45352</v>
      </c>
      <c r="D1533" s="98" t="s">
        <v>105</v>
      </c>
      <c r="E1533" s="391" t="s">
        <v>235</v>
      </c>
      <c r="F1533" s="174">
        <v>161.31</v>
      </c>
      <c r="G1533" s="363" t="s">
        <v>1776</v>
      </c>
      <c r="H1533" s="98" t="s">
        <v>123</v>
      </c>
      <c r="I1533" s="95" t="s">
        <v>2010</v>
      </c>
      <c r="J1533" s="131" t="s">
        <v>2011</v>
      </c>
      <c r="K1533" s="131" t="s">
        <v>1540</v>
      </c>
      <c r="L1533" s="132" t="s">
        <v>1081</v>
      </c>
      <c r="M1533" s="131" t="s">
        <v>2029</v>
      </c>
      <c r="N1533" s="134">
        <v>45407</v>
      </c>
      <c r="O1533" s="95" t="s">
        <v>452</v>
      </c>
      <c r="P1533" s="131" t="s">
        <v>2011</v>
      </c>
      <c r="Q1533" s="381"/>
      <c r="R1533" s="381"/>
      <c r="S1533" s="381"/>
    </row>
    <row r="1534" spans="1:19" ht="35.15" customHeight="1" x14ac:dyDescent="0.25">
      <c r="A1534" s="389">
        <f>IF(B1534="","",ROW()-ROW($A$3)+'Diário 1º PA'!$P$1)</f>
        <v>1804</v>
      </c>
      <c r="B1534" s="151">
        <v>45405</v>
      </c>
      <c r="C1534" s="390">
        <v>45383</v>
      </c>
      <c r="D1534" s="98" t="s">
        <v>105</v>
      </c>
      <c r="E1534" s="391" t="s">
        <v>301</v>
      </c>
      <c r="F1534" s="174">
        <v>896</v>
      </c>
      <c r="G1534" s="363" t="s">
        <v>2949</v>
      </c>
      <c r="H1534" s="98" t="s">
        <v>117</v>
      </c>
      <c r="I1534" s="95" t="s">
        <v>2950</v>
      </c>
      <c r="J1534" s="131" t="s">
        <v>2951</v>
      </c>
      <c r="K1534" s="131" t="s">
        <v>1114</v>
      </c>
      <c r="L1534" s="132" t="s">
        <v>1534</v>
      </c>
      <c r="M1534" s="131">
        <v>135</v>
      </c>
      <c r="N1534" s="134">
        <v>45399</v>
      </c>
      <c r="O1534" s="95" t="s">
        <v>452</v>
      </c>
      <c r="P1534" s="131" t="s">
        <v>2951</v>
      </c>
      <c r="Q1534" s="381"/>
      <c r="R1534" s="381"/>
      <c r="S1534" s="381"/>
    </row>
    <row r="1535" spans="1:19" ht="35.15" customHeight="1" x14ac:dyDescent="0.25">
      <c r="A1535" s="389">
        <f>IF(B1535="","",ROW()-ROW($A$3)+'Diário 1º PA'!$P$1)</f>
        <v>1805</v>
      </c>
      <c r="B1535" s="151">
        <v>45405</v>
      </c>
      <c r="C1535" s="390">
        <v>45383</v>
      </c>
      <c r="D1535" s="98" t="s">
        <v>105</v>
      </c>
      <c r="E1535" s="391" t="s">
        <v>339</v>
      </c>
      <c r="F1535" s="174">
        <v>1325</v>
      </c>
      <c r="G1535" s="363" t="s">
        <v>2952</v>
      </c>
      <c r="H1535" s="98" t="s">
        <v>118</v>
      </c>
      <c r="I1535" s="95" t="s">
        <v>2953</v>
      </c>
      <c r="J1535" s="131" t="s">
        <v>1149</v>
      </c>
      <c r="K1535" s="131" t="s">
        <v>1114</v>
      </c>
      <c r="L1535" s="132" t="s">
        <v>1534</v>
      </c>
      <c r="M1535" s="131" t="s">
        <v>2954</v>
      </c>
      <c r="N1535" s="134">
        <v>45408</v>
      </c>
      <c r="O1535" s="95" t="s">
        <v>452</v>
      </c>
      <c r="P1535" s="131" t="s">
        <v>1149</v>
      </c>
      <c r="Q1535" s="381"/>
      <c r="R1535" s="381"/>
      <c r="S1535" s="381"/>
    </row>
    <row r="1536" spans="1:19" ht="35.15" customHeight="1" x14ac:dyDescent="0.25">
      <c r="A1536" s="389">
        <f>IF(B1536="","",ROW()-ROW($A$3)+'Diário 1º PA'!$P$1)</f>
        <v>1806</v>
      </c>
      <c r="B1536" s="151">
        <v>45405</v>
      </c>
      <c r="C1536" s="390">
        <v>45352</v>
      </c>
      <c r="D1536" s="98" t="s">
        <v>105</v>
      </c>
      <c r="E1536" s="391" t="s">
        <v>239</v>
      </c>
      <c r="F1536" s="174">
        <v>11096</v>
      </c>
      <c r="G1536" s="363" t="s">
        <v>2418</v>
      </c>
      <c r="H1536" s="98" t="s">
        <v>118</v>
      </c>
      <c r="I1536" s="95" t="s">
        <v>2016</v>
      </c>
      <c r="J1536" s="131" t="s">
        <v>1234</v>
      </c>
      <c r="K1536" s="131" t="s">
        <v>1540</v>
      </c>
      <c r="L1536" s="132" t="s">
        <v>1081</v>
      </c>
      <c r="M1536" s="131">
        <v>102866</v>
      </c>
      <c r="N1536" s="134">
        <v>45405</v>
      </c>
      <c r="O1536" s="95" t="s">
        <v>452</v>
      </c>
      <c r="P1536" s="131" t="s">
        <v>1234</v>
      </c>
      <c r="Q1536" s="381"/>
      <c r="R1536" s="381"/>
      <c r="S1536" s="381"/>
    </row>
    <row r="1537" spans="1:19" ht="35.15" customHeight="1" x14ac:dyDescent="0.25">
      <c r="A1537" s="389">
        <f>IF(B1537="","",ROW()-ROW($A$3)+'Diário 1º PA'!$P$1)</f>
        <v>1807</v>
      </c>
      <c r="B1537" s="151">
        <v>45405</v>
      </c>
      <c r="C1537" s="390">
        <v>45383</v>
      </c>
      <c r="D1537" s="98" t="s">
        <v>105</v>
      </c>
      <c r="E1537" s="391" t="s">
        <v>307</v>
      </c>
      <c r="F1537" s="174">
        <v>705.64</v>
      </c>
      <c r="G1537" s="363" t="s">
        <v>2955</v>
      </c>
      <c r="H1537" s="98" t="s">
        <v>129</v>
      </c>
      <c r="I1537" s="95" t="s">
        <v>1749</v>
      </c>
      <c r="J1537" s="131" t="s">
        <v>1750</v>
      </c>
      <c r="K1537" s="131" t="s">
        <v>1540</v>
      </c>
      <c r="L1537" s="132" t="s">
        <v>1081</v>
      </c>
      <c r="M1537" s="131" t="s">
        <v>2956</v>
      </c>
      <c r="N1537" s="134">
        <v>45405</v>
      </c>
      <c r="O1537" s="95" t="s">
        <v>452</v>
      </c>
      <c r="P1537" s="131" t="s">
        <v>1750</v>
      </c>
      <c r="Q1537" s="381"/>
      <c r="R1537" s="381"/>
      <c r="S1537" s="381"/>
    </row>
    <row r="1538" spans="1:19" ht="35.15" customHeight="1" x14ac:dyDescent="0.25">
      <c r="A1538" s="389">
        <f>IF(B1538="","",ROW()-ROW($A$3)+'Diário 1º PA'!$P$1)</f>
        <v>1808</v>
      </c>
      <c r="B1538" s="151">
        <v>45405</v>
      </c>
      <c r="C1538" s="390">
        <v>45383</v>
      </c>
      <c r="D1538" s="98" t="s">
        <v>105</v>
      </c>
      <c r="E1538" s="391" t="s">
        <v>355</v>
      </c>
      <c r="F1538" s="174">
        <v>1581.8</v>
      </c>
      <c r="G1538" s="95" t="s">
        <v>1751</v>
      </c>
      <c r="H1538" s="98" t="s">
        <v>117</v>
      </c>
      <c r="I1538" s="95" t="s">
        <v>2957</v>
      </c>
      <c r="J1538" s="131" t="s">
        <v>1365</v>
      </c>
      <c r="K1538" s="131" t="s">
        <v>1540</v>
      </c>
      <c r="L1538" s="132" t="s">
        <v>1081</v>
      </c>
      <c r="M1538" s="131">
        <v>1003811</v>
      </c>
      <c r="N1538" s="134">
        <v>45429</v>
      </c>
      <c r="O1538" s="95" t="s">
        <v>452</v>
      </c>
      <c r="P1538" s="131" t="s">
        <v>1365</v>
      </c>
      <c r="Q1538" s="381"/>
      <c r="R1538" s="381"/>
      <c r="S1538" s="381"/>
    </row>
    <row r="1539" spans="1:19" ht="35.15" customHeight="1" x14ac:dyDescent="0.25">
      <c r="A1539" s="389">
        <f>IF(B1539="","",ROW()-ROW($A$3)+'Diário 1º PA'!$P$1)</f>
        <v>1809</v>
      </c>
      <c r="B1539" s="151">
        <v>45405</v>
      </c>
      <c r="C1539" s="390">
        <v>45383</v>
      </c>
      <c r="D1539" s="98" t="s">
        <v>105</v>
      </c>
      <c r="E1539" s="391" t="s">
        <v>283</v>
      </c>
      <c r="F1539" s="174">
        <v>3</v>
      </c>
      <c r="G1539" s="363" t="s">
        <v>2958</v>
      </c>
      <c r="H1539" s="98" t="s">
        <v>118</v>
      </c>
      <c r="I1539" s="95" t="s">
        <v>117</v>
      </c>
      <c r="J1539" s="131" t="s">
        <v>79</v>
      </c>
      <c r="K1539" s="131" t="s">
        <v>1558</v>
      </c>
      <c r="L1539" s="132" t="s">
        <v>117</v>
      </c>
      <c r="M1539" s="131" t="s">
        <v>117</v>
      </c>
      <c r="N1539" s="134" t="s">
        <v>117</v>
      </c>
      <c r="O1539" s="95" t="s">
        <v>452</v>
      </c>
      <c r="P1539" s="131" t="s">
        <v>79</v>
      </c>
      <c r="Q1539" s="381"/>
      <c r="R1539" s="381"/>
      <c r="S1539" s="381"/>
    </row>
    <row r="1540" spans="1:19" ht="35.15" customHeight="1" x14ac:dyDescent="0.25">
      <c r="A1540" s="389">
        <f>IF(B1540="","",ROW()-ROW($A$3)+'Diário 1º PA'!$P$1)</f>
        <v>1810</v>
      </c>
      <c r="B1540" s="151">
        <v>45406</v>
      </c>
      <c r="C1540" s="390">
        <v>45383</v>
      </c>
      <c r="D1540" s="98" t="s">
        <v>105</v>
      </c>
      <c r="E1540" s="391" t="s">
        <v>337</v>
      </c>
      <c r="F1540" s="174">
        <v>-303.39999999999998</v>
      </c>
      <c r="G1540" s="363" t="s">
        <v>1890</v>
      </c>
      <c r="H1540" s="98" t="s">
        <v>120</v>
      </c>
      <c r="I1540" s="95" t="s">
        <v>117</v>
      </c>
      <c r="J1540" s="131" t="s">
        <v>79</v>
      </c>
      <c r="K1540" s="131" t="s">
        <v>117</v>
      </c>
      <c r="L1540" s="132" t="s">
        <v>117</v>
      </c>
      <c r="M1540" s="131" t="s">
        <v>117</v>
      </c>
      <c r="N1540" s="134" t="s">
        <v>117</v>
      </c>
      <c r="O1540" s="95" t="s">
        <v>452</v>
      </c>
      <c r="P1540" s="131" t="s">
        <v>79</v>
      </c>
      <c r="Q1540" s="381"/>
      <c r="R1540" s="381"/>
      <c r="S1540" s="381"/>
    </row>
    <row r="1541" spans="1:19" ht="35.15" customHeight="1" x14ac:dyDescent="0.25">
      <c r="A1541" s="389">
        <f>IF(B1541="","",ROW()-ROW($A$3)+'Diário 1º PA'!$P$1)</f>
        <v>1811</v>
      </c>
      <c r="B1541" s="151">
        <v>45406</v>
      </c>
      <c r="C1541" s="390">
        <v>45383</v>
      </c>
      <c r="D1541" s="98" t="s">
        <v>105</v>
      </c>
      <c r="E1541" s="391" t="s">
        <v>337</v>
      </c>
      <c r="F1541" s="174">
        <v>234.82</v>
      </c>
      <c r="G1541" s="363" t="s">
        <v>1185</v>
      </c>
      <c r="H1541" s="98" t="s">
        <v>137</v>
      </c>
      <c r="I1541" s="95" t="s">
        <v>1529</v>
      </c>
      <c r="J1541" s="131" t="s">
        <v>1189</v>
      </c>
      <c r="K1541" s="131" t="s">
        <v>1072</v>
      </c>
      <c r="L1541" s="132" t="s">
        <v>1534</v>
      </c>
      <c r="M1541" s="131">
        <v>6104066</v>
      </c>
      <c r="N1541" s="134">
        <v>45411</v>
      </c>
      <c r="O1541" s="95" t="s">
        <v>452</v>
      </c>
      <c r="P1541" s="131" t="s">
        <v>1189</v>
      </c>
      <c r="Q1541" s="381"/>
      <c r="R1541" s="381"/>
      <c r="S1541" s="381"/>
    </row>
    <row r="1542" spans="1:19" ht="35.15" customHeight="1" x14ac:dyDescent="0.25">
      <c r="A1542" s="389">
        <f>IF(B1542="","",ROW()-ROW($A$3)+'Diário 1º PA'!$P$1)</f>
        <v>1812</v>
      </c>
      <c r="B1542" s="151">
        <v>45406</v>
      </c>
      <c r="C1542" s="390">
        <v>45383</v>
      </c>
      <c r="D1542" s="98" t="s">
        <v>105</v>
      </c>
      <c r="E1542" s="391" t="s">
        <v>337</v>
      </c>
      <c r="F1542" s="174">
        <v>488.39</v>
      </c>
      <c r="G1542" s="363" t="s">
        <v>1890</v>
      </c>
      <c r="H1542" s="98" t="s">
        <v>125</v>
      </c>
      <c r="I1542" s="95" t="s">
        <v>117</v>
      </c>
      <c r="J1542" s="131" t="s">
        <v>79</v>
      </c>
      <c r="K1542" s="131" t="s">
        <v>117</v>
      </c>
      <c r="L1542" s="132" t="s">
        <v>117</v>
      </c>
      <c r="M1542" s="131" t="s">
        <v>117</v>
      </c>
      <c r="N1542" s="134" t="s">
        <v>117</v>
      </c>
      <c r="O1542" s="95" t="s">
        <v>452</v>
      </c>
      <c r="P1542" s="131" t="s">
        <v>1189</v>
      </c>
      <c r="Q1542" s="381"/>
      <c r="R1542" s="381"/>
      <c r="S1542" s="381"/>
    </row>
    <row r="1543" spans="1:19" ht="35.15" customHeight="1" x14ac:dyDescent="0.25">
      <c r="A1543" s="389">
        <f>IF(B1543="","",ROW()-ROW($A$3)+'Diário 1º PA'!$P$1)</f>
        <v>1813</v>
      </c>
      <c r="B1543" s="151">
        <v>45406</v>
      </c>
      <c r="C1543" s="390">
        <v>45383</v>
      </c>
      <c r="D1543" s="98" t="s">
        <v>105</v>
      </c>
      <c r="E1543" s="391" t="s">
        <v>337</v>
      </c>
      <c r="F1543" s="174">
        <v>238.71</v>
      </c>
      <c r="G1543" s="363" t="s">
        <v>1890</v>
      </c>
      <c r="H1543" s="98" t="s">
        <v>125</v>
      </c>
      <c r="I1543" s="95" t="s">
        <v>117</v>
      </c>
      <c r="J1543" s="131" t="s">
        <v>79</v>
      </c>
      <c r="K1543" s="131" t="s">
        <v>117</v>
      </c>
      <c r="L1543" s="132" t="s">
        <v>117</v>
      </c>
      <c r="M1543" s="131" t="s">
        <v>117</v>
      </c>
      <c r="N1543" s="134" t="s">
        <v>117</v>
      </c>
      <c r="O1543" s="95" t="s">
        <v>452</v>
      </c>
      <c r="P1543" s="131" t="s">
        <v>1189</v>
      </c>
      <c r="Q1543" s="381"/>
      <c r="R1543" s="381"/>
      <c r="S1543" s="381"/>
    </row>
    <row r="1544" spans="1:19" ht="35.15" customHeight="1" x14ac:dyDescent="0.25">
      <c r="A1544" s="389">
        <f>IF(B1544="","",ROW()-ROW($A$3)+'Diário 1º PA'!$P$1)</f>
        <v>1814</v>
      </c>
      <c r="B1544" s="151">
        <v>45406</v>
      </c>
      <c r="C1544" s="390">
        <v>45383</v>
      </c>
      <c r="D1544" s="98" t="s">
        <v>105</v>
      </c>
      <c r="E1544" s="391" t="s">
        <v>319</v>
      </c>
      <c r="F1544" s="174">
        <v>5000</v>
      </c>
      <c r="G1544" s="363" t="s">
        <v>2959</v>
      </c>
      <c r="H1544" s="98" t="s">
        <v>117</v>
      </c>
      <c r="I1544" s="95" t="s">
        <v>1572</v>
      </c>
      <c r="J1544" s="131" t="s">
        <v>1222</v>
      </c>
      <c r="K1544" s="131" t="s">
        <v>1072</v>
      </c>
      <c r="L1544" s="132" t="s">
        <v>1534</v>
      </c>
      <c r="M1544" s="131">
        <v>297</v>
      </c>
      <c r="N1544" s="134">
        <v>45405</v>
      </c>
      <c r="O1544" s="95" t="s">
        <v>452</v>
      </c>
      <c r="P1544" s="131" t="s">
        <v>1222</v>
      </c>
      <c r="Q1544" s="381"/>
      <c r="R1544" s="381"/>
      <c r="S1544" s="381"/>
    </row>
    <row r="1545" spans="1:19" ht="35.15" customHeight="1" x14ac:dyDescent="0.25">
      <c r="A1545" s="389">
        <f>IF(B1545="","",ROW()-ROW($A$3)+'Diário 1º PA'!$P$1)</f>
        <v>1815</v>
      </c>
      <c r="B1545" s="151">
        <v>45406</v>
      </c>
      <c r="C1545" s="390">
        <v>45383</v>
      </c>
      <c r="D1545" s="98" t="s">
        <v>105</v>
      </c>
      <c r="E1545" s="391" t="s">
        <v>339</v>
      </c>
      <c r="F1545" s="174">
        <v>567</v>
      </c>
      <c r="G1545" s="363" t="s">
        <v>2960</v>
      </c>
      <c r="H1545" s="98" t="s">
        <v>118</v>
      </c>
      <c r="I1545" s="95" t="s">
        <v>2479</v>
      </c>
      <c r="J1545" s="131" t="s">
        <v>2480</v>
      </c>
      <c r="K1545" s="131" t="s">
        <v>1540</v>
      </c>
      <c r="L1545" s="132" t="s">
        <v>1081</v>
      </c>
      <c r="M1545" s="131">
        <v>126464</v>
      </c>
      <c r="N1545" s="134">
        <v>45406</v>
      </c>
      <c r="O1545" s="95" t="s">
        <v>452</v>
      </c>
      <c r="P1545" s="131" t="s">
        <v>2480</v>
      </c>
      <c r="Q1545" s="381"/>
      <c r="R1545" s="381"/>
      <c r="S1545" s="381"/>
    </row>
    <row r="1546" spans="1:19" ht="35.15" customHeight="1" x14ac:dyDescent="0.25">
      <c r="A1546" s="389">
        <f>IF(B1546="","",ROW()-ROW($A$3)+'Diário 1º PA'!$P$1)</f>
        <v>1816</v>
      </c>
      <c r="B1546" s="151">
        <v>45406</v>
      </c>
      <c r="C1546" s="390">
        <v>45383</v>
      </c>
      <c r="D1546" s="98" t="s">
        <v>105</v>
      </c>
      <c r="E1546" s="391" t="s">
        <v>307</v>
      </c>
      <c r="F1546" s="174">
        <v>207</v>
      </c>
      <c r="G1546" s="363" t="s">
        <v>2106</v>
      </c>
      <c r="H1546" s="98" t="s">
        <v>130</v>
      </c>
      <c r="I1546" s="95" t="s">
        <v>1640</v>
      </c>
      <c r="J1546" s="131" t="s">
        <v>1641</v>
      </c>
      <c r="K1546" s="131" t="s">
        <v>1540</v>
      </c>
      <c r="L1546" s="132" t="s">
        <v>1081</v>
      </c>
      <c r="M1546" s="131">
        <v>11102</v>
      </c>
      <c r="N1546" s="134">
        <v>45406</v>
      </c>
      <c r="O1546" s="95" t="s">
        <v>452</v>
      </c>
      <c r="P1546" s="131" t="s">
        <v>1641</v>
      </c>
      <c r="Q1546" s="381"/>
      <c r="R1546" s="381"/>
      <c r="S1546" s="381"/>
    </row>
    <row r="1547" spans="1:19" ht="35.15" customHeight="1" x14ac:dyDescent="0.25">
      <c r="A1547" s="389">
        <f>IF(B1547="","",ROW()-ROW($A$3)+'Diário 1º PA'!$P$1)</f>
        <v>1817</v>
      </c>
      <c r="B1547" s="151">
        <v>45406</v>
      </c>
      <c r="C1547" s="390">
        <v>45383</v>
      </c>
      <c r="D1547" s="98" t="s">
        <v>105</v>
      </c>
      <c r="E1547" s="391" t="s">
        <v>339</v>
      </c>
      <c r="F1547" s="174">
        <v>340</v>
      </c>
      <c r="G1547" s="363" t="s">
        <v>2961</v>
      </c>
      <c r="H1547" s="98" t="s">
        <v>122</v>
      </c>
      <c r="I1547" s="95" t="s">
        <v>2962</v>
      </c>
      <c r="J1547" s="131" t="s">
        <v>1313</v>
      </c>
      <c r="K1547" s="131" t="s">
        <v>1540</v>
      </c>
      <c r="L1547" s="132" t="s">
        <v>1081</v>
      </c>
      <c r="M1547" s="131">
        <v>5642</v>
      </c>
      <c r="N1547" s="134">
        <v>45406</v>
      </c>
      <c r="O1547" s="95" t="s">
        <v>452</v>
      </c>
      <c r="P1547" s="131" t="s">
        <v>1313</v>
      </c>
      <c r="Q1547" s="381"/>
      <c r="R1547" s="381"/>
      <c r="S1547" s="381"/>
    </row>
    <row r="1548" spans="1:19" ht="35.15" customHeight="1" x14ac:dyDescent="0.25">
      <c r="A1548" s="389">
        <f>IF(B1548="","",ROW()-ROW($A$3)+'Diário 1º PA'!$P$1)</f>
        <v>1818</v>
      </c>
      <c r="B1548" s="151">
        <v>45406</v>
      </c>
      <c r="C1548" s="390">
        <v>45383</v>
      </c>
      <c r="D1548" s="98" t="s">
        <v>105</v>
      </c>
      <c r="E1548" s="391" t="s">
        <v>295</v>
      </c>
      <c r="F1548" s="174">
        <v>4822.5600000000004</v>
      </c>
      <c r="G1548" s="363" t="s">
        <v>1748</v>
      </c>
      <c r="H1548" s="98" t="s">
        <v>117</v>
      </c>
      <c r="I1548" s="95" t="s">
        <v>1708</v>
      </c>
      <c r="J1548" s="131" t="s">
        <v>1362</v>
      </c>
      <c r="K1548" s="131" t="s">
        <v>1540</v>
      </c>
      <c r="L1548" s="132" t="s">
        <v>1081</v>
      </c>
      <c r="M1548" s="131">
        <v>140388</v>
      </c>
      <c r="N1548" s="134">
        <v>45406</v>
      </c>
      <c r="O1548" s="95" t="s">
        <v>452</v>
      </c>
      <c r="P1548" s="131" t="s">
        <v>1362</v>
      </c>
      <c r="Q1548" s="381"/>
      <c r="R1548" s="381"/>
      <c r="S1548" s="381"/>
    </row>
    <row r="1549" spans="1:19" ht="35.15" customHeight="1" x14ac:dyDescent="0.25">
      <c r="A1549" s="389">
        <f>IF(B1549="","",ROW()-ROW($A$3)+'Diário 1º PA'!$P$1)</f>
        <v>1819</v>
      </c>
      <c r="B1549" s="151">
        <v>45406</v>
      </c>
      <c r="C1549" s="390">
        <v>45383</v>
      </c>
      <c r="D1549" s="98" t="s">
        <v>105</v>
      </c>
      <c r="E1549" s="391" t="s">
        <v>307</v>
      </c>
      <c r="F1549" s="174">
        <v>766.89</v>
      </c>
      <c r="G1549" s="363" t="s">
        <v>2963</v>
      </c>
      <c r="H1549" s="98" t="s">
        <v>137</v>
      </c>
      <c r="I1549" s="95" t="s">
        <v>1797</v>
      </c>
      <c r="J1549" s="131" t="s">
        <v>1750</v>
      </c>
      <c r="K1549" s="131" t="s">
        <v>1540</v>
      </c>
      <c r="L1549" s="132" t="s">
        <v>1081</v>
      </c>
      <c r="M1549" s="131" t="s">
        <v>2964</v>
      </c>
      <c r="N1549" s="134">
        <v>45406</v>
      </c>
      <c r="O1549" s="95" t="s">
        <v>452</v>
      </c>
      <c r="P1549" s="131" t="s">
        <v>1750</v>
      </c>
      <c r="Q1549" s="381"/>
      <c r="R1549" s="381"/>
      <c r="S1549" s="381"/>
    </row>
    <row r="1550" spans="1:19" ht="35.15" customHeight="1" x14ac:dyDescent="0.25">
      <c r="A1550" s="389">
        <f>IF(B1550="","",ROW()-ROW($A$3)+'Diário 1º PA'!$P$1)</f>
        <v>1820</v>
      </c>
      <c r="B1550" s="151">
        <v>45406</v>
      </c>
      <c r="C1550" s="390">
        <v>45383</v>
      </c>
      <c r="D1550" s="98" t="s">
        <v>105</v>
      </c>
      <c r="E1550" s="391" t="s">
        <v>307</v>
      </c>
      <c r="F1550" s="174">
        <v>728.81</v>
      </c>
      <c r="G1550" s="363" t="s">
        <v>2963</v>
      </c>
      <c r="H1550" s="98" t="s">
        <v>122</v>
      </c>
      <c r="I1550" s="95" t="s">
        <v>1797</v>
      </c>
      <c r="J1550" s="131" t="s">
        <v>1750</v>
      </c>
      <c r="K1550" s="131" t="s">
        <v>1540</v>
      </c>
      <c r="L1550" s="132" t="s">
        <v>1081</v>
      </c>
      <c r="M1550" s="131" t="s">
        <v>2965</v>
      </c>
      <c r="N1550" s="134">
        <v>45406</v>
      </c>
      <c r="O1550" s="95" t="s">
        <v>452</v>
      </c>
      <c r="P1550" s="131" t="s">
        <v>1750</v>
      </c>
      <c r="Q1550" s="381"/>
      <c r="R1550" s="381"/>
      <c r="S1550" s="381"/>
    </row>
    <row r="1551" spans="1:19" ht="35.15" customHeight="1" x14ac:dyDescent="0.25">
      <c r="A1551" s="389">
        <f>IF(B1551="","",ROW()-ROW($A$3)+'Diário 1º PA'!$P$1)</f>
        <v>1821</v>
      </c>
      <c r="B1551" s="151">
        <v>45406</v>
      </c>
      <c r="C1551" s="390">
        <v>45383</v>
      </c>
      <c r="D1551" s="98" t="s">
        <v>105</v>
      </c>
      <c r="E1551" s="391" t="s">
        <v>345</v>
      </c>
      <c r="F1551" s="174">
        <v>222</v>
      </c>
      <c r="G1551" s="363" t="s">
        <v>2966</v>
      </c>
      <c r="H1551" s="98" t="s">
        <v>135</v>
      </c>
      <c r="I1551" s="95" t="s">
        <v>2967</v>
      </c>
      <c r="J1551" s="131" t="s">
        <v>2968</v>
      </c>
      <c r="K1551" s="131" t="s">
        <v>1540</v>
      </c>
      <c r="L1551" s="132" t="s">
        <v>1081</v>
      </c>
      <c r="M1551" s="131">
        <v>41277</v>
      </c>
      <c r="N1551" s="134">
        <v>45406</v>
      </c>
      <c r="O1551" s="95" t="s">
        <v>452</v>
      </c>
      <c r="P1551" s="131" t="s">
        <v>2968</v>
      </c>
      <c r="Q1551" s="381"/>
      <c r="R1551" s="381"/>
      <c r="S1551" s="381"/>
    </row>
    <row r="1552" spans="1:19" ht="35.15" customHeight="1" x14ac:dyDescent="0.25">
      <c r="A1552" s="389">
        <f>IF(B1552="","",ROW()-ROW($A$3)+'Diário 1º PA'!$P$1)</f>
        <v>1822</v>
      </c>
      <c r="B1552" s="151">
        <v>45406</v>
      </c>
      <c r="C1552" s="390">
        <v>45383</v>
      </c>
      <c r="D1552" s="98" t="s">
        <v>105</v>
      </c>
      <c r="E1552" s="391" t="s">
        <v>339</v>
      </c>
      <c r="F1552" s="174">
        <v>80</v>
      </c>
      <c r="G1552" s="363" t="s">
        <v>2969</v>
      </c>
      <c r="H1552" s="98" t="s">
        <v>134</v>
      </c>
      <c r="I1552" s="95" t="s">
        <v>2464</v>
      </c>
      <c r="J1552" s="131" t="s">
        <v>1565</v>
      </c>
      <c r="K1552" s="131" t="s">
        <v>1114</v>
      </c>
      <c r="L1552" s="132" t="s">
        <v>1839</v>
      </c>
      <c r="M1552" s="131" t="s">
        <v>117</v>
      </c>
      <c r="N1552" s="134">
        <v>45406</v>
      </c>
      <c r="O1552" s="95" t="s">
        <v>452</v>
      </c>
      <c r="P1552" s="131" t="s">
        <v>2465</v>
      </c>
      <c r="Q1552" s="381"/>
      <c r="R1552" s="381"/>
      <c r="S1552" s="381"/>
    </row>
    <row r="1553" spans="1:19" ht="35.15" customHeight="1" x14ac:dyDescent="0.25">
      <c r="A1553" s="389">
        <f>IF(B1553="","",ROW()-ROW($A$3)+'Diário 1º PA'!$P$1)</f>
        <v>1823</v>
      </c>
      <c r="B1553" s="151">
        <v>45406</v>
      </c>
      <c r="C1553" s="390">
        <v>45352</v>
      </c>
      <c r="D1553" s="98" t="s">
        <v>105</v>
      </c>
      <c r="E1553" s="391" t="s">
        <v>235</v>
      </c>
      <c r="F1553" s="174">
        <v>180.22</v>
      </c>
      <c r="G1553" s="95" t="s">
        <v>2009</v>
      </c>
      <c r="H1553" s="98" t="s">
        <v>125</v>
      </c>
      <c r="I1553" s="95" t="s">
        <v>2010</v>
      </c>
      <c r="J1553" s="131" t="s">
        <v>2011</v>
      </c>
      <c r="K1553" s="131" t="s">
        <v>1540</v>
      </c>
      <c r="L1553" s="132" t="s">
        <v>1081</v>
      </c>
      <c r="M1553" s="131" t="s">
        <v>2039</v>
      </c>
      <c r="N1553" s="134">
        <v>45407</v>
      </c>
      <c r="O1553" s="95" t="s">
        <v>452</v>
      </c>
      <c r="P1553" s="131" t="s">
        <v>2011</v>
      </c>
      <c r="Q1553" s="381"/>
      <c r="R1553" s="381"/>
      <c r="S1553" s="381"/>
    </row>
    <row r="1554" spans="1:19" ht="35.15" customHeight="1" x14ac:dyDescent="0.25">
      <c r="A1554" s="389">
        <f>IF(B1554="","",ROW()-ROW($A$3)+'Diário 1º PA'!$P$1)</f>
        <v>1824</v>
      </c>
      <c r="B1554" s="151">
        <v>45406</v>
      </c>
      <c r="C1554" s="390">
        <v>45383</v>
      </c>
      <c r="D1554" s="98" t="s">
        <v>105</v>
      </c>
      <c r="E1554" s="391" t="s">
        <v>283</v>
      </c>
      <c r="F1554" s="174">
        <v>2</v>
      </c>
      <c r="G1554" s="363" t="s">
        <v>2970</v>
      </c>
      <c r="H1554" s="98" t="s">
        <v>118</v>
      </c>
      <c r="I1554" s="95" t="s">
        <v>117</v>
      </c>
      <c r="J1554" s="131" t="s">
        <v>79</v>
      </c>
      <c r="K1554" s="131" t="s">
        <v>1558</v>
      </c>
      <c r="L1554" s="132" t="s">
        <v>117</v>
      </c>
      <c r="M1554" s="131" t="s">
        <v>117</v>
      </c>
      <c r="N1554" s="134" t="s">
        <v>117</v>
      </c>
      <c r="O1554" s="95" t="s">
        <v>452</v>
      </c>
      <c r="P1554" s="131" t="s">
        <v>79</v>
      </c>
      <c r="Q1554" s="381"/>
      <c r="R1554" s="381"/>
      <c r="S1554" s="381"/>
    </row>
    <row r="1555" spans="1:19" ht="35.15" customHeight="1" x14ac:dyDescent="0.25">
      <c r="A1555" s="389">
        <f>IF(B1555="","",ROW()-ROW($A$3)+'Diário 1º PA'!$P$1)</f>
        <v>1825</v>
      </c>
      <c r="B1555" s="151">
        <v>45407</v>
      </c>
      <c r="C1555" s="390">
        <v>45383</v>
      </c>
      <c r="D1555" s="98" t="s">
        <v>105</v>
      </c>
      <c r="E1555" s="391" t="s">
        <v>361</v>
      </c>
      <c r="F1555" s="174">
        <v>-357.54</v>
      </c>
      <c r="G1555" s="363" t="s">
        <v>2971</v>
      </c>
      <c r="H1555" s="98" t="s">
        <v>134</v>
      </c>
      <c r="I1555" s="95" t="s">
        <v>117</v>
      </c>
      <c r="J1555" s="131" t="s">
        <v>79</v>
      </c>
      <c r="K1555" s="131" t="s">
        <v>117</v>
      </c>
      <c r="L1555" s="132" t="s">
        <v>117</v>
      </c>
      <c r="M1555" s="131" t="s">
        <v>117</v>
      </c>
      <c r="N1555" s="134" t="s">
        <v>117</v>
      </c>
      <c r="O1555" s="95" t="s">
        <v>452</v>
      </c>
      <c r="P1555" s="131" t="s">
        <v>79</v>
      </c>
      <c r="Q1555" s="381"/>
      <c r="R1555" s="381"/>
      <c r="S1555" s="381"/>
    </row>
    <row r="1556" spans="1:19" ht="35.15" customHeight="1" x14ac:dyDescent="0.25">
      <c r="A1556" s="389">
        <f>IF(B1556="","",ROW()-ROW($A$3)+'Diário 1º PA'!$P$1)</f>
        <v>1826</v>
      </c>
      <c r="B1556" s="151">
        <v>45407</v>
      </c>
      <c r="C1556" s="390">
        <v>45383</v>
      </c>
      <c r="D1556" s="98" t="s">
        <v>105</v>
      </c>
      <c r="E1556" s="391" t="s">
        <v>345</v>
      </c>
      <c r="F1556" s="174">
        <v>-10203.33</v>
      </c>
      <c r="G1556" s="363" t="s">
        <v>2972</v>
      </c>
      <c r="H1556" s="98" t="s">
        <v>128</v>
      </c>
      <c r="I1556" s="95" t="s">
        <v>117</v>
      </c>
      <c r="J1556" s="131" t="s">
        <v>79</v>
      </c>
      <c r="K1556" s="131" t="s">
        <v>117</v>
      </c>
      <c r="L1556" s="132" t="s">
        <v>117</v>
      </c>
      <c r="M1556" s="133" t="s">
        <v>117</v>
      </c>
      <c r="N1556" s="134" t="s">
        <v>117</v>
      </c>
      <c r="O1556" s="95" t="s">
        <v>452</v>
      </c>
      <c r="P1556" s="131" t="s">
        <v>79</v>
      </c>
      <c r="Q1556" s="381"/>
      <c r="R1556" s="381"/>
      <c r="S1556" s="381"/>
    </row>
    <row r="1557" spans="1:19" ht="35.15" customHeight="1" x14ac:dyDescent="0.25">
      <c r="A1557" s="389">
        <f>IF(B1557="","",ROW()-ROW($A$3)+'Diário 1º PA'!$P$1)</f>
        <v>1827</v>
      </c>
      <c r="B1557" s="151">
        <v>45407</v>
      </c>
      <c r="C1557" s="390">
        <v>45383</v>
      </c>
      <c r="D1557" s="98" t="s">
        <v>105</v>
      </c>
      <c r="E1557" s="391" t="s">
        <v>325</v>
      </c>
      <c r="F1557" s="174">
        <v>478.28</v>
      </c>
      <c r="G1557" s="363" t="s">
        <v>2973</v>
      </c>
      <c r="H1557" s="98" t="s">
        <v>137</v>
      </c>
      <c r="I1557" s="95" t="s">
        <v>1385</v>
      </c>
      <c r="J1557" s="131" t="s">
        <v>1205</v>
      </c>
      <c r="K1557" s="131" t="s">
        <v>1540</v>
      </c>
      <c r="L1557" s="132" t="s">
        <v>1081</v>
      </c>
      <c r="M1557" s="131">
        <v>94000001610701</v>
      </c>
      <c r="N1557" s="134">
        <v>45407</v>
      </c>
      <c r="O1557" s="95" t="s">
        <v>452</v>
      </c>
      <c r="P1557" s="131" t="s">
        <v>1205</v>
      </c>
      <c r="Q1557" s="381"/>
      <c r="R1557" s="381"/>
      <c r="S1557" s="381"/>
    </row>
    <row r="1558" spans="1:19" ht="35.15" customHeight="1" x14ac:dyDescent="0.25">
      <c r="A1558" s="389">
        <f>IF(B1558="","",ROW()-ROW($A$3)+'Diário 1º PA'!$P$1)</f>
        <v>1828</v>
      </c>
      <c r="B1558" s="151">
        <v>45407</v>
      </c>
      <c r="C1558" s="390">
        <v>45383</v>
      </c>
      <c r="D1558" s="98" t="s">
        <v>105</v>
      </c>
      <c r="E1558" s="391" t="s">
        <v>325</v>
      </c>
      <c r="F1558" s="174">
        <v>458.44</v>
      </c>
      <c r="G1558" s="363" t="s">
        <v>2973</v>
      </c>
      <c r="H1558" s="98" t="s">
        <v>136</v>
      </c>
      <c r="I1558" s="95" t="s">
        <v>1543</v>
      </c>
      <c r="J1558" s="131" t="s">
        <v>1224</v>
      </c>
      <c r="K1558" s="131" t="s">
        <v>1540</v>
      </c>
      <c r="L1558" s="132" t="s">
        <v>1081</v>
      </c>
      <c r="M1558" s="131">
        <v>4970</v>
      </c>
      <c r="N1558" s="134">
        <v>45407</v>
      </c>
      <c r="O1558" s="95" t="s">
        <v>452</v>
      </c>
      <c r="P1558" s="131" t="s">
        <v>1224</v>
      </c>
      <c r="Q1558" s="381"/>
      <c r="R1558" s="381"/>
      <c r="S1558" s="381"/>
    </row>
    <row r="1559" spans="1:19" ht="35.15" customHeight="1" x14ac:dyDescent="0.25">
      <c r="A1559" s="389">
        <f>IF(B1559="","",ROW()-ROW($A$3)+'Diário 1º PA'!$P$1)</f>
        <v>1829</v>
      </c>
      <c r="B1559" s="151">
        <v>45407</v>
      </c>
      <c r="C1559" s="390">
        <v>45383</v>
      </c>
      <c r="D1559" s="98" t="s">
        <v>105</v>
      </c>
      <c r="E1559" s="391" t="s">
        <v>339</v>
      </c>
      <c r="F1559" s="174">
        <v>658.35</v>
      </c>
      <c r="G1559" s="363" t="s">
        <v>2075</v>
      </c>
      <c r="H1559" s="98" t="s">
        <v>118</v>
      </c>
      <c r="I1559" s="95" t="s">
        <v>2884</v>
      </c>
      <c r="J1559" s="131" t="s">
        <v>2885</v>
      </c>
      <c r="K1559" s="131" t="s">
        <v>1540</v>
      </c>
      <c r="L1559" s="132" t="s">
        <v>1081</v>
      </c>
      <c r="M1559" s="131">
        <v>4056</v>
      </c>
      <c r="N1559" s="134">
        <v>45407</v>
      </c>
      <c r="O1559" s="95" t="s">
        <v>452</v>
      </c>
      <c r="P1559" s="131" t="s">
        <v>2885</v>
      </c>
      <c r="Q1559" s="381"/>
      <c r="R1559" s="381"/>
      <c r="S1559" s="381"/>
    </row>
    <row r="1560" spans="1:19" ht="35.15" customHeight="1" x14ac:dyDescent="0.25">
      <c r="A1560" s="389">
        <f>IF(B1560="","",ROW()-ROW($A$3)+'Diário 1º PA'!$P$1)</f>
        <v>1830</v>
      </c>
      <c r="B1560" s="151">
        <v>45407</v>
      </c>
      <c r="C1560" s="390">
        <v>45383</v>
      </c>
      <c r="D1560" s="98" t="s">
        <v>94</v>
      </c>
      <c r="E1560" s="391" t="s">
        <v>166</v>
      </c>
      <c r="F1560" s="174">
        <v>1522.68</v>
      </c>
      <c r="G1560" s="363" t="s">
        <v>2018</v>
      </c>
      <c r="H1560" s="98" t="s">
        <v>118</v>
      </c>
      <c r="I1560" s="95" t="s">
        <v>2019</v>
      </c>
      <c r="J1560" s="131" t="s">
        <v>1389</v>
      </c>
      <c r="K1560" s="131" t="s">
        <v>1540</v>
      </c>
      <c r="L1560" s="132" t="s">
        <v>1081</v>
      </c>
      <c r="M1560" s="131" t="s">
        <v>2974</v>
      </c>
      <c r="N1560" s="134">
        <v>45407</v>
      </c>
      <c r="O1560" s="95" t="s">
        <v>452</v>
      </c>
      <c r="P1560" s="131" t="s">
        <v>1389</v>
      </c>
      <c r="Q1560" s="381"/>
      <c r="R1560" s="381"/>
      <c r="S1560" s="381"/>
    </row>
    <row r="1561" spans="1:19" ht="35.15" customHeight="1" x14ac:dyDescent="0.25">
      <c r="A1561" s="389">
        <f>IF(B1561="","",ROW()-ROW($A$3)+'Diário 1º PA'!$P$1)</f>
        <v>1831</v>
      </c>
      <c r="B1561" s="151">
        <v>45407</v>
      </c>
      <c r="C1561" s="390">
        <v>45383</v>
      </c>
      <c r="D1561" s="98" t="s">
        <v>94</v>
      </c>
      <c r="E1561" s="391" t="s">
        <v>166</v>
      </c>
      <c r="F1561" s="174">
        <v>1549.74</v>
      </c>
      <c r="G1561" s="363" t="s">
        <v>2018</v>
      </c>
      <c r="H1561" s="98" t="s">
        <v>118</v>
      </c>
      <c r="I1561" s="95" t="s">
        <v>2019</v>
      </c>
      <c r="J1561" s="131" t="s">
        <v>1389</v>
      </c>
      <c r="K1561" s="131" t="s">
        <v>1540</v>
      </c>
      <c r="L1561" s="132" t="s">
        <v>1081</v>
      </c>
      <c r="M1561" s="131" t="s">
        <v>2975</v>
      </c>
      <c r="N1561" s="134">
        <v>45407</v>
      </c>
      <c r="O1561" s="95" t="s">
        <v>452</v>
      </c>
      <c r="P1561" s="131" t="s">
        <v>1389</v>
      </c>
      <c r="Q1561" s="381"/>
      <c r="R1561" s="381"/>
      <c r="S1561" s="381"/>
    </row>
    <row r="1562" spans="1:19" ht="35.15" customHeight="1" x14ac:dyDescent="0.25">
      <c r="A1562" s="389">
        <f>IF(B1562="","",ROW()-ROW($A$3)+'Diário 1º PA'!$P$1)</f>
        <v>1832</v>
      </c>
      <c r="B1562" s="151">
        <v>45407</v>
      </c>
      <c r="C1562" s="390">
        <v>45383</v>
      </c>
      <c r="D1562" s="98" t="s">
        <v>105</v>
      </c>
      <c r="E1562" s="391" t="s">
        <v>305</v>
      </c>
      <c r="F1562" s="174">
        <v>1433.96</v>
      </c>
      <c r="G1562" s="363" t="s">
        <v>2976</v>
      </c>
      <c r="H1562" s="98" t="s">
        <v>123</v>
      </c>
      <c r="I1562" s="95" t="s">
        <v>1797</v>
      </c>
      <c r="J1562" s="131" t="s">
        <v>1750</v>
      </c>
      <c r="K1562" s="131" t="s">
        <v>1540</v>
      </c>
      <c r="L1562" s="132" t="s">
        <v>1081</v>
      </c>
      <c r="M1562" s="131" t="s">
        <v>2977</v>
      </c>
      <c r="N1562" s="134">
        <v>45407</v>
      </c>
      <c r="O1562" s="95" t="s">
        <v>452</v>
      </c>
      <c r="P1562" s="131" t="s">
        <v>1750</v>
      </c>
      <c r="Q1562" s="381"/>
      <c r="R1562" s="381"/>
      <c r="S1562" s="381"/>
    </row>
    <row r="1563" spans="1:19" ht="35.15" customHeight="1" x14ac:dyDescent="0.25">
      <c r="A1563" s="389">
        <f>IF(B1563="","",ROW()-ROW($A$3)+'Diário 1º PA'!$P$1)</f>
        <v>1833</v>
      </c>
      <c r="B1563" s="151">
        <v>45407</v>
      </c>
      <c r="C1563" s="390">
        <v>45383</v>
      </c>
      <c r="D1563" s="98" t="s">
        <v>107</v>
      </c>
      <c r="E1563" s="391" t="s">
        <v>370</v>
      </c>
      <c r="F1563" s="174">
        <v>842.71</v>
      </c>
      <c r="G1563" s="363" t="s">
        <v>2978</v>
      </c>
      <c r="H1563" s="98" t="s">
        <v>123</v>
      </c>
      <c r="I1563" s="95" t="s">
        <v>1797</v>
      </c>
      <c r="J1563" s="131" t="s">
        <v>1750</v>
      </c>
      <c r="K1563" s="131" t="s">
        <v>1540</v>
      </c>
      <c r="L1563" s="132" t="s">
        <v>1081</v>
      </c>
      <c r="M1563" s="131" t="s">
        <v>2979</v>
      </c>
      <c r="N1563" s="134">
        <v>45407</v>
      </c>
      <c r="O1563" s="95" t="s">
        <v>452</v>
      </c>
      <c r="P1563" s="131" t="s">
        <v>1750</v>
      </c>
      <c r="Q1563" s="381"/>
      <c r="R1563" s="381"/>
      <c r="S1563" s="381"/>
    </row>
    <row r="1564" spans="1:19" ht="35.15" customHeight="1" x14ac:dyDescent="0.25">
      <c r="A1564" s="389">
        <f>IF(B1564="","",ROW()-ROW($A$3)+'Diário 1º PA'!$P$1)</f>
        <v>1834</v>
      </c>
      <c r="B1564" s="151">
        <v>45407</v>
      </c>
      <c r="C1564" s="390">
        <v>45383</v>
      </c>
      <c r="D1564" s="98" t="s">
        <v>105</v>
      </c>
      <c r="E1564" s="391" t="s">
        <v>307</v>
      </c>
      <c r="F1564" s="174">
        <v>747.28</v>
      </c>
      <c r="G1564" s="363" t="s">
        <v>2978</v>
      </c>
      <c r="H1564" s="98" t="s">
        <v>123</v>
      </c>
      <c r="I1564" s="95" t="s">
        <v>1797</v>
      </c>
      <c r="J1564" s="131" t="s">
        <v>1750</v>
      </c>
      <c r="K1564" s="131" t="s">
        <v>1540</v>
      </c>
      <c r="L1564" s="132" t="s">
        <v>1081</v>
      </c>
      <c r="M1564" s="131" t="s">
        <v>2980</v>
      </c>
      <c r="N1564" s="134">
        <v>45407</v>
      </c>
      <c r="O1564" s="95" t="s">
        <v>452</v>
      </c>
      <c r="P1564" s="131" t="s">
        <v>1750</v>
      </c>
      <c r="Q1564" s="381"/>
      <c r="R1564" s="381"/>
      <c r="S1564" s="381"/>
    </row>
    <row r="1565" spans="1:19" ht="35.15" customHeight="1" x14ac:dyDescent="0.25">
      <c r="A1565" s="389">
        <f>IF(B1565="","",ROW()-ROW($A$3)+'Diário 1º PA'!$P$1)</f>
        <v>1835</v>
      </c>
      <c r="B1565" s="151">
        <v>45407</v>
      </c>
      <c r="C1565" s="390">
        <v>45383</v>
      </c>
      <c r="D1565" s="98" t="s">
        <v>105</v>
      </c>
      <c r="E1565" s="391" t="s">
        <v>357</v>
      </c>
      <c r="F1565" s="174">
        <v>727.38</v>
      </c>
      <c r="G1565" s="363" t="s">
        <v>2981</v>
      </c>
      <c r="H1565" s="98" t="s">
        <v>123</v>
      </c>
      <c r="I1565" s="95" t="s">
        <v>1797</v>
      </c>
      <c r="J1565" s="131" t="s">
        <v>1750</v>
      </c>
      <c r="K1565" s="131" t="s">
        <v>1540</v>
      </c>
      <c r="L1565" s="132" t="s">
        <v>1081</v>
      </c>
      <c r="M1565" s="131" t="s">
        <v>2982</v>
      </c>
      <c r="N1565" s="134">
        <v>45407</v>
      </c>
      <c r="O1565" s="95" t="s">
        <v>452</v>
      </c>
      <c r="P1565" s="131" t="s">
        <v>1750</v>
      </c>
      <c r="Q1565" s="381"/>
      <c r="R1565" s="381"/>
      <c r="S1565" s="381"/>
    </row>
    <row r="1566" spans="1:19" ht="35.15" customHeight="1" x14ac:dyDescent="0.25">
      <c r="A1566" s="389">
        <f>IF(B1566="","",ROW()-ROW($A$3)+'Diário 1º PA'!$P$1)</f>
        <v>1836</v>
      </c>
      <c r="B1566" s="151">
        <v>45407</v>
      </c>
      <c r="C1566" s="390">
        <v>45383</v>
      </c>
      <c r="D1566" s="98" t="s">
        <v>105</v>
      </c>
      <c r="E1566" s="391" t="s">
        <v>355</v>
      </c>
      <c r="F1566" s="174">
        <v>636.6</v>
      </c>
      <c r="G1566" s="363" t="s">
        <v>1751</v>
      </c>
      <c r="H1566" s="98" t="s">
        <v>123</v>
      </c>
      <c r="I1566" s="95" t="s">
        <v>1797</v>
      </c>
      <c r="J1566" s="131" t="s">
        <v>1750</v>
      </c>
      <c r="K1566" s="131" t="s">
        <v>1540</v>
      </c>
      <c r="L1566" s="132" t="s">
        <v>1081</v>
      </c>
      <c r="M1566" s="131" t="s">
        <v>2983</v>
      </c>
      <c r="N1566" s="134">
        <v>45407</v>
      </c>
      <c r="O1566" s="95" t="s">
        <v>452</v>
      </c>
      <c r="P1566" s="131" t="s">
        <v>1750</v>
      </c>
      <c r="Q1566" s="381"/>
      <c r="R1566" s="381"/>
      <c r="S1566" s="381"/>
    </row>
    <row r="1567" spans="1:19" ht="35.15" customHeight="1" x14ac:dyDescent="0.25">
      <c r="A1567" s="389">
        <f>IF(B1567="","",ROW()-ROW($A$3)+'Diário 1º PA'!$P$1)</f>
        <v>1837</v>
      </c>
      <c r="B1567" s="151">
        <v>45407</v>
      </c>
      <c r="C1567" s="390">
        <v>45383</v>
      </c>
      <c r="D1567" s="98" t="s">
        <v>105</v>
      </c>
      <c r="E1567" s="391" t="s">
        <v>345</v>
      </c>
      <c r="F1567" s="174">
        <v>10203.33</v>
      </c>
      <c r="G1567" s="363" t="s">
        <v>2984</v>
      </c>
      <c r="H1567" s="98" t="s">
        <v>128</v>
      </c>
      <c r="I1567" s="95" t="s">
        <v>2738</v>
      </c>
      <c r="J1567" s="131" t="s">
        <v>2739</v>
      </c>
      <c r="K1567" s="131" t="s">
        <v>1114</v>
      </c>
      <c r="L1567" s="132" t="s">
        <v>1534</v>
      </c>
      <c r="M1567" s="131">
        <v>10158</v>
      </c>
      <c r="N1567" s="134">
        <v>45408</v>
      </c>
      <c r="O1567" s="95" t="s">
        <v>452</v>
      </c>
      <c r="P1567" s="131" t="s">
        <v>2739</v>
      </c>
      <c r="Q1567" s="381"/>
      <c r="R1567" s="381"/>
      <c r="S1567" s="381"/>
    </row>
    <row r="1568" spans="1:19" ht="35.15" customHeight="1" x14ac:dyDescent="0.25">
      <c r="A1568" s="389">
        <f>IF(B1568="","",ROW()-ROW($A$3)+'Diário 1º PA'!$P$1)</f>
        <v>1838</v>
      </c>
      <c r="B1568" s="151">
        <v>45407</v>
      </c>
      <c r="C1568" s="390">
        <v>45383</v>
      </c>
      <c r="D1568" s="98" t="s">
        <v>105</v>
      </c>
      <c r="E1568" s="391" t="s">
        <v>281</v>
      </c>
      <c r="F1568" s="174">
        <v>906.6</v>
      </c>
      <c r="G1568" s="363" t="s">
        <v>1896</v>
      </c>
      <c r="H1568" s="98" t="s">
        <v>118</v>
      </c>
      <c r="I1568" s="95" t="s">
        <v>2985</v>
      </c>
      <c r="J1568" s="131" t="s">
        <v>2986</v>
      </c>
      <c r="K1568" s="131" t="s">
        <v>1114</v>
      </c>
      <c r="L1568" s="132" t="s">
        <v>1534</v>
      </c>
      <c r="M1568" s="131">
        <v>684155</v>
      </c>
      <c r="N1568" s="134">
        <v>45407</v>
      </c>
      <c r="O1568" s="95" t="s">
        <v>452</v>
      </c>
      <c r="P1568" s="131" t="s">
        <v>2986</v>
      </c>
      <c r="Q1568" s="381"/>
      <c r="R1568" s="381"/>
      <c r="S1568" s="381"/>
    </row>
    <row r="1569" spans="1:19" ht="35.15" customHeight="1" x14ac:dyDescent="0.25">
      <c r="A1569" s="389">
        <f>IF(B1569="","",ROW()-ROW($A$3)+'Diário 1º PA'!$P$1)</f>
        <v>1839</v>
      </c>
      <c r="B1569" s="151">
        <v>45407</v>
      </c>
      <c r="C1569" s="390">
        <v>45383</v>
      </c>
      <c r="D1569" s="98" t="s">
        <v>105</v>
      </c>
      <c r="E1569" s="391" t="s">
        <v>345</v>
      </c>
      <c r="F1569" s="174">
        <v>1258.49</v>
      </c>
      <c r="G1569" s="363" t="s">
        <v>2987</v>
      </c>
      <c r="H1569" s="98" t="s">
        <v>128</v>
      </c>
      <c r="I1569" s="95" t="s">
        <v>2670</v>
      </c>
      <c r="J1569" s="131" t="s">
        <v>2671</v>
      </c>
      <c r="K1569" s="131" t="s">
        <v>1114</v>
      </c>
      <c r="L1569" s="132" t="s">
        <v>1534</v>
      </c>
      <c r="M1569" s="131">
        <v>1473</v>
      </c>
      <c r="N1569" s="134">
        <v>45407</v>
      </c>
      <c r="O1569" s="95" t="s">
        <v>452</v>
      </c>
      <c r="P1569" s="131" t="s">
        <v>2671</v>
      </c>
      <c r="Q1569" s="381"/>
      <c r="R1569" s="381"/>
      <c r="S1569" s="381"/>
    </row>
    <row r="1570" spans="1:19" ht="35.15" customHeight="1" x14ac:dyDescent="0.25">
      <c r="A1570" s="389">
        <f>IF(B1570="","",ROW()-ROW($A$3)+'Diário 1º PA'!$P$1)</f>
        <v>1840</v>
      </c>
      <c r="B1570" s="151">
        <v>45407</v>
      </c>
      <c r="C1570" s="390">
        <v>45383</v>
      </c>
      <c r="D1570" s="98" t="s">
        <v>105</v>
      </c>
      <c r="E1570" s="391" t="s">
        <v>299</v>
      </c>
      <c r="F1570" s="174">
        <v>392.45</v>
      </c>
      <c r="G1570" s="95" t="s">
        <v>2988</v>
      </c>
      <c r="H1570" s="98" t="s">
        <v>126</v>
      </c>
      <c r="I1570" s="95" t="s">
        <v>2989</v>
      </c>
      <c r="J1570" s="131" t="s">
        <v>2990</v>
      </c>
      <c r="K1570" s="131" t="s">
        <v>1114</v>
      </c>
      <c r="L1570" s="132" t="s">
        <v>1534</v>
      </c>
      <c r="M1570" s="131">
        <v>1</v>
      </c>
      <c r="N1570" s="134">
        <v>45400</v>
      </c>
      <c r="O1570" s="95" t="s">
        <v>452</v>
      </c>
      <c r="P1570" s="131" t="s">
        <v>2990</v>
      </c>
      <c r="Q1570" s="381"/>
      <c r="R1570" s="381"/>
      <c r="S1570" s="381"/>
    </row>
    <row r="1571" spans="1:19" ht="35.15" customHeight="1" x14ac:dyDescent="0.25">
      <c r="A1571" s="389">
        <f>IF(B1571="","",ROW()-ROW($A$3)+'Diário 1º PA'!$P$1)</f>
        <v>1841</v>
      </c>
      <c r="B1571" s="151">
        <v>45407</v>
      </c>
      <c r="C1571" s="390">
        <v>45383</v>
      </c>
      <c r="D1571" s="98" t="s">
        <v>105</v>
      </c>
      <c r="E1571" s="391" t="s">
        <v>283</v>
      </c>
      <c r="F1571" s="174">
        <v>1</v>
      </c>
      <c r="G1571" s="363" t="s">
        <v>2991</v>
      </c>
      <c r="H1571" s="98" t="s">
        <v>118</v>
      </c>
      <c r="I1571" s="95" t="s">
        <v>117</v>
      </c>
      <c r="J1571" s="131" t="s">
        <v>79</v>
      </c>
      <c r="K1571" s="131" t="s">
        <v>1558</v>
      </c>
      <c r="L1571" s="132" t="s">
        <v>117</v>
      </c>
      <c r="M1571" s="131" t="s">
        <v>117</v>
      </c>
      <c r="N1571" s="134" t="s">
        <v>117</v>
      </c>
      <c r="O1571" s="95" t="s">
        <v>452</v>
      </c>
      <c r="P1571" s="131" t="s">
        <v>79</v>
      </c>
      <c r="Q1571" s="381"/>
      <c r="R1571" s="381"/>
      <c r="S1571" s="381"/>
    </row>
    <row r="1572" spans="1:19" ht="35.15" customHeight="1" x14ac:dyDescent="0.25">
      <c r="A1572" s="389">
        <f>IF(B1572="","",ROW()-ROW($A$3)+'Diário 1º PA'!$P$1)</f>
        <v>1842</v>
      </c>
      <c r="B1572" s="151">
        <v>45408</v>
      </c>
      <c r="C1572" s="390">
        <v>45383</v>
      </c>
      <c r="D1572" s="98" t="s">
        <v>94</v>
      </c>
      <c r="E1572" s="391" t="s">
        <v>190</v>
      </c>
      <c r="F1572" s="174">
        <v>80</v>
      </c>
      <c r="G1572" s="363" t="s">
        <v>2992</v>
      </c>
      <c r="H1572" s="98" t="s">
        <v>121</v>
      </c>
      <c r="I1572" s="95" t="s">
        <v>2993</v>
      </c>
      <c r="J1572" s="131" t="s">
        <v>1714</v>
      </c>
      <c r="K1572" s="131" t="s">
        <v>1540</v>
      </c>
      <c r="L1572" s="132" t="s">
        <v>1081</v>
      </c>
      <c r="M1572" s="131" t="s">
        <v>2994</v>
      </c>
      <c r="N1572" s="134">
        <v>45408</v>
      </c>
      <c r="O1572" s="95" t="s">
        <v>452</v>
      </c>
      <c r="P1572" s="131" t="s">
        <v>1714</v>
      </c>
      <c r="Q1572" s="381"/>
      <c r="R1572" s="381"/>
      <c r="S1572" s="381"/>
    </row>
    <row r="1573" spans="1:19" ht="35.15" customHeight="1" x14ac:dyDescent="0.25">
      <c r="A1573" s="389">
        <f>IF(B1573="","",ROW()-ROW($A$3)+'Diário 1º PA'!$P$1)</f>
        <v>1843</v>
      </c>
      <c r="B1573" s="151">
        <v>45408</v>
      </c>
      <c r="C1573" s="390">
        <v>45383</v>
      </c>
      <c r="D1573" s="98" t="s">
        <v>105</v>
      </c>
      <c r="E1573" s="391" t="s">
        <v>305</v>
      </c>
      <c r="F1573" s="174">
        <v>1353.91</v>
      </c>
      <c r="G1573" s="363" t="s">
        <v>2981</v>
      </c>
      <c r="H1573" s="98" t="s">
        <v>125</v>
      </c>
      <c r="I1573" s="95" t="s">
        <v>1797</v>
      </c>
      <c r="J1573" s="131" t="s">
        <v>1750</v>
      </c>
      <c r="K1573" s="131" t="s">
        <v>1540</v>
      </c>
      <c r="L1573" s="132" t="s">
        <v>1081</v>
      </c>
      <c r="M1573" s="131" t="s">
        <v>2995</v>
      </c>
      <c r="N1573" s="134">
        <v>45408</v>
      </c>
      <c r="O1573" s="95" t="s">
        <v>452</v>
      </c>
      <c r="P1573" s="131" t="s">
        <v>1750</v>
      </c>
      <c r="Q1573" s="381"/>
      <c r="R1573" s="381"/>
      <c r="S1573" s="381"/>
    </row>
    <row r="1574" spans="1:19" ht="35.15" customHeight="1" x14ac:dyDescent="0.25">
      <c r="A1574" s="389">
        <f>IF(B1574="","",ROW()-ROW($A$3)+'Diário 1º PA'!$P$1)</f>
        <v>1844</v>
      </c>
      <c r="B1574" s="151">
        <v>45408</v>
      </c>
      <c r="C1574" s="390">
        <v>45383</v>
      </c>
      <c r="D1574" s="98" t="s">
        <v>105</v>
      </c>
      <c r="E1574" s="391" t="s">
        <v>353</v>
      </c>
      <c r="F1574" s="174">
        <v>632.79</v>
      </c>
      <c r="G1574" s="363" t="s">
        <v>2794</v>
      </c>
      <c r="H1574" s="98" t="s">
        <v>123</v>
      </c>
      <c r="I1574" s="95" t="s">
        <v>1797</v>
      </c>
      <c r="J1574" s="131" t="s">
        <v>1750</v>
      </c>
      <c r="K1574" s="131" t="s">
        <v>1540</v>
      </c>
      <c r="L1574" s="132" t="s">
        <v>1081</v>
      </c>
      <c r="M1574" s="131" t="s">
        <v>2996</v>
      </c>
      <c r="N1574" s="134">
        <v>45408</v>
      </c>
      <c r="O1574" s="95" t="s">
        <v>452</v>
      </c>
      <c r="P1574" s="131" t="s">
        <v>1750</v>
      </c>
      <c r="Q1574" s="381"/>
      <c r="R1574" s="381"/>
      <c r="S1574" s="381"/>
    </row>
    <row r="1575" spans="1:19" ht="35.15" customHeight="1" x14ac:dyDescent="0.25">
      <c r="A1575" s="389">
        <f>IF(B1575="","",ROW()-ROW($A$3)+'Diário 1º PA'!$P$1)</f>
        <v>1845</v>
      </c>
      <c r="B1575" s="151">
        <v>45408</v>
      </c>
      <c r="C1575" s="390">
        <v>45383</v>
      </c>
      <c r="D1575" s="98" t="s">
        <v>105</v>
      </c>
      <c r="E1575" s="391" t="s">
        <v>325</v>
      </c>
      <c r="F1575" s="174">
        <v>315.29000000000002</v>
      </c>
      <c r="G1575" s="363" t="s">
        <v>2007</v>
      </c>
      <c r="H1575" s="98" t="s">
        <v>134</v>
      </c>
      <c r="I1575" s="95" t="s">
        <v>1942</v>
      </c>
      <c r="J1575" s="131" t="s">
        <v>1384</v>
      </c>
      <c r="K1575" s="131" t="s">
        <v>1540</v>
      </c>
      <c r="L1575" s="132" t="s">
        <v>1081</v>
      </c>
      <c r="M1575" s="131">
        <v>7167</v>
      </c>
      <c r="N1575" s="134">
        <v>45408</v>
      </c>
      <c r="O1575" s="95" t="s">
        <v>452</v>
      </c>
      <c r="P1575" s="131" t="s">
        <v>1384</v>
      </c>
      <c r="Q1575" s="381"/>
      <c r="R1575" s="381"/>
      <c r="S1575" s="381"/>
    </row>
    <row r="1576" spans="1:19" ht="35.15" customHeight="1" x14ac:dyDescent="0.25">
      <c r="A1576" s="389">
        <f>IF(B1576="","",ROW()-ROW($A$3)+'Diário 1º PA'!$P$1)</f>
        <v>1846</v>
      </c>
      <c r="B1576" s="151">
        <v>45408</v>
      </c>
      <c r="C1576" s="390">
        <v>45383</v>
      </c>
      <c r="D1576" s="98" t="s">
        <v>105</v>
      </c>
      <c r="E1576" s="391" t="s">
        <v>345</v>
      </c>
      <c r="F1576" s="174">
        <v>1203.33</v>
      </c>
      <c r="G1576" s="363" t="s">
        <v>2997</v>
      </c>
      <c r="H1576" s="98" t="s">
        <v>128</v>
      </c>
      <c r="I1576" s="95" t="s">
        <v>2738</v>
      </c>
      <c r="J1576" s="131" t="s">
        <v>2739</v>
      </c>
      <c r="K1576" s="131" t="s">
        <v>1114</v>
      </c>
      <c r="L1576" s="132" t="s">
        <v>1534</v>
      </c>
      <c r="M1576" s="131">
        <v>158</v>
      </c>
      <c r="N1576" s="134">
        <v>45408</v>
      </c>
      <c r="O1576" s="95" t="s">
        <v>452</v>
      </c>
      <c r="P1576" s="131" t="s">
        <v>2739</v>
      </c>
      <c r="Q1576" s="381"/>
      <c r="R1576" s="381"/>
      <c r="S1576" s="381"/>
    </row>
    <row r="1577" spans="1:19" ht="35.15" customHeight="1" x14ac:dyDescent="0.25">
      <c r="A1577" s="389">
        <f>IF(B1577="","",ROW()-ROW($A$3)+'Diário 1º PA'!$P$1)</f>
        <v>1847</v>
      </c>
      <c r="B1577" s="151">
        <v>45408</v>
      </c>
      <c r="C1577" s="390">
        <v>45383</v>
      </c>
      <c r="D1577" s="98" t="s">
        <v>105</v>
      </c>
      <c r="E1577" s="391" t="s">
        <v>295</v>
      </c>
      <c r="F1577" s="174">
        <v>2127.0700000000002</v>
      </c>
      <c r="G1577" s="363" t="s">
        <v>1748</v>
      </c>
      <c r="H1577" s="98" t="s">
        <v>136</v>
      </c>
      <c r="I1577" s="95" t="s">
        <v>1749</v>
      </c>
      <c r="J1577" s="131" t="s">
        <v>1750</v>
      </c>
      <c r="K1577" s="131" t="s">
        <v>1540</v>
      </c>
      <c r="L1577" s="132" t="s">
        <v>1081</v>
      </c>
      <c r="M1577" s="131" t="s">
        <v>2998</v>
      </c>
      <c r="N1577" s="134">
        <v>45408</v>
      </c>
      <c r="O1577" s="95" t="s">
        <v>452</v>
      </c>
      <c r="P1577" s="131" t="s">
        <v>1750</v>
      </c>
      <c r="Q1577" s="381"/>
      <c r="R1577" s="381"/>
      <c r="S1577" s="381"/>
    </row>
    <row r="1578" spans="1:19" ht="35.15" customHeight="1" x14ac:dyDescent="0.25">
      <c r="A1578" s="389">
        <f>IF(B1578="","",ROW()-ROW($A$3)+'Diário 1º PA'!$P$1)</f>
        <v>1848</v>
      </c>
      <c r="B1578" s="151">
        <v>45408</v>
      </c>
      <c r="C1578" s="390">
        <v>45383</v>
      </c>
      <c r="D1578" s="98" t="s">
        <v>105</v>
      </c>
      <c r="E1578" s="391" t="s">
        <v>355</v>
      </c>
      <c r="F1578" s="174">
        <v>909.48</v>
      </c>
      <c r="G1578" s="363" t="s">
        <v>1751</v>
      </c>
      <c r="H1578" s="98" t="s">
        <v>136</v>
      </c>
      <c r="I1578" s="95" t="s">
        <v>1749</v>
      </c>
      <c r="J1578" s="131" t="s">
        <v>1750</v>
      </c>
      <c r="K1578" s="131" t="s">
        <v>1540</v>
      </c>
      <c r="L1578" s="132" t="s">
        <v>1081</v>
      </c>
      <c r="M1578" s="131" t="s">
        <v>2999</v>
      </c>
      <c r="N1578" s="134">
        <v>45408</v>
      </c>
      <c r="O1578" s="95" t="s">
        <v>452</v>
      </c>
      <c r="P1578" s="131" t="s">
        <v>1750</v>
      </c>
      <c r="Q1578" s="381"/>
      <c r="R1578" s="381"/>
      <c r="S1578" s="381"/>
    </row>
    <row r="1579" spans="1:19" ht="35.15" customHeight="1" x14ac:dyDescent="0.25">
      <c r="A1579" s="389">
        <f>IF(B1579="","",ROW()-ROW($A$3)+'Diário 1º PA'!$P$1)</f>
        <v>1849</v>
      </c>
      <c r="B1579" s="151">
        <v>45408</v>
      </c>
      <c r="C1579" s="390">
        <v>45383</v>
      </c>
      <c r="D1579" s="98" t="s">
        <v>105</v>
      </c>
      <c r="E1579" s="391" t="s">
        <v>305</v>
      </c>
      <c r="F1579" s="174">
        <v>1222.25</v>
      </c>
      <c r="G1579" s="363" t="s">
        <v>2981</v>
      </c>
      <c r="H1579" s="98" t="s">
        <v>136</v>
      </c>
      <c r="I1579" s="95" t="s">
        <v>1749</v>
      </c>
      <c r="J1579" s="131" t="s">
        <v>1750</v>
      </c>
      <c r="K1579" s="131" t="s">
        <v>1540</v>
      </c>
      <c r="L1579" s="132" t="s">
        <v>1081</v>
      </c>
      <c r="M1579" s="131" t="s">
        <v>3000</v>
      </c>
      <c r="N1579" s="134">
        <v>45408</v>
      </c>
      <c r="O1579" s="95" t="s">
        <v>452</v>
      </c>
      <c r="P1579" s="131" t="s">
        <v>1750</v>
      </c>
      <c r="Q1579" s="381"/>
      <c r="R1579" s="381"/>
      <c r="S1579" s="381"/>
    </row>
    <row r="1580" spans="1:19" ht="35.15" customHeight="1" x14ac:dyDescent="0.25">
      <c r="A1580" s="389">
        <f>IF(B1580="","",ROW()-ROW($A$3)+'Diário 1º PA'!$P$1)</f>
        <v>1850</v>
      </c>
      <c r="B1580" s="151">
        <v>45408</v>
      </c>
      <c r="C1580" s="390">
        <v>45383</v>
      </c>
      <c r="D1580" s="98" t="s">
        <v>105</v>
      </c>
      <c r="E1580" s="391" t="s">
        <v>305</v>
      </c>
      <c r="F1580" s="174">
        <v>635.57000000000005</v>
      </c>
      <c r="G1580" s="363" t="s">
        <v>2981</v>
      </c>
      <c r="H1580" s="98" t="s">
        <v>127</v>
      </c>
      <c r="I1580" s="95" t="s">
        <v>1749</v>
      </c>
      <c r="J1580" s="131" t="s">
        <v>1750</v>
      </c>
      <c r="K1580" s="131" t="s">
        <v>1540</v>
      </c>
      <c r="L1580" s="132" t="s">
        <v>1081</v>
      </c>
      <c r="M1580" s="131" t="s">
        <v>3001</v>
      </c>
      <c r="N1580" s="134">
        <v>45408</v>
      </c>
      <c r="O1580" s="95" t="s">
        <v>452</v>
      </c>
      <c r="P1580" s="131" t="s">
        <v>1750</v>
      </c>
      <c r="Q1580" s="381"/>
      <c r="R1580" s="381"/>
      <c r="S1580" s="381"/>
    </row>
    <row r="1581" spans="1:19" ht="35.15" customHeight="1" x14ac:dyDescent="0.25">
      <c r="A1581" s="389">
        <f>IF(B1581="","",ROW()-ROW($A$3)+'Diário 1º PA'!$P$1)</f>
        <v>1851</v>
      </c>
      <c r="B1581" s="151">
        <v>45408</v>
      </c>
      <c r="C1581" s="390">
        <v>45383</v>
      </c>
      <c r="D1581" s="98" t="s">
        <v>105</v>
      </c>
      <c r="E1581" s="391" t="s">
        <v>219</v>
      </c>
      <c r="F1581" s="174">
        <v>4438.43</v>
      </c>
      <c r="G1581" s="363" t="s">
        <v>2867</v>
      </c>
      <c r="H1581" s="98" t="s">
        <v>118</v>
      </c>
      <c r="I1581" s="95" t="s">
        <v>3002</v>
      </c>
      <c r="J1581" s="131" t="s">
        <v>3003</v>
      </c>
      <c r="K1581" s="131" t="s">
        <v>1540</v>
      </c>
      <c r="L1581" s="132" t="s">
        <v>1081</v>
      </c>
      <c r="M1581" s="131">
        <v>914</v>
      </c>
      <c r="N1581" s="134">
        <v>45408</v>
      </c>
      <c r="O1581" s="95" t="s">
        <v>452</v>
      </c>
      <c r="P1581" s="131" t="s">
        <v>3003</v>
      </c>
      <c r="Q1581" s="381"/>
      <c r="R1581" s="381"/>
      <c r="S1581" s="381"/>
    </row>
    <row r="1582" spans="1:19" ht="35.15" customHeight="1" x14ac:dyDescent="0.25">
      <c r="A1582" s="389">
        <f>IF(B1582="","",ROW()-ROW($A$3)+'Diário 1º PA'!$P$1)</f>
        <v>1852</v>
      </c>
      <c r="B1582" s="151">
        <v>45408</v>
      </c>
      <c r="C1582" s="390">
        <v>45383</v>
      </c>
      <c r="D1582" s="98" t="s">
        <v>105</v>
      </c>
      <c r="E1582" s="391" t="s">
        <v>345</v>
      </c>
      <c r="F1582" s="174">
        <v>392.2</v>
      </c>
      <c r="G1582" s="363" t="s">
        <v>3004</v>
      </c>
      <c r="H1582" s="98" t="s">
        <v>128</v>
      </c>
      <c r="I1582" s="95" t="s">
        <v>2738</v>
      </c>
      <c r="J1582" s="131" t="s">
        <v>2739</v>
      </c>
      <c r="K1582" s="131" t="s">
        <v>1114</v>
      </c>
      <c r="L1582" s="132" t="s">
        <v>1534</v>
      </c>
      <c r="M1582" s="131">
        <v>159</v>
      </c>
      <c r="N1582" s="134">
        <v>45408</v>
      </c>
      <c r="O1582" s="95" t="s">
        <v>452</v>
      </c>
      <c r="P1582" s="131" t="s">
        <v>2739</v>
      </c>
      <c r="Q1582" s="381"/>
      <c r="R1582" s="381"/>
      <c r="S1582" s="381"/>
    </row>
    <row r="1583" spans="1:19" ht="35.15" customHeight="1" x14ac:dyDescent="0.25">
      <c r="A1583" s="389">
        <f>IF(B1583="","",ROW()-ROW($A$3)+'Diário 1º PA'!$P$1)</f>
        <v>1853</v>
      </c>
      <c r="B1583" s="151">
        <v>45408</v>
      </c>
      <c r="C1583" s="390">
        <v>45383</v>
      </c>
      <c r="D1583" s="98" t="s">
        <v>105</v>
      </c>
      <c r="E1583" s="391" t="s">
        <v>345</v>
      </c>
      <c r="F1583" s="174">
        <v>940.8</v>
      </c>
      <c r="G1583" s="95" t="s">
        <v>3005</v>
      </c>
      <c r="H1583" s="98" t="s">
        <v>128</v>
      </c>
      <c r="I1583" s="95" t="s">
        <v>3006</v>
      </c>
      <c r="J1583" s="131" t="s">
        <v>3007</v>
      </c>
      <c r="K1583" s="131" t="s">
        <v>1114</v>
      </c>
      <c r="L1583" s="132" t="s">
        <v>1534</v>
      </c>
      <c r="M1583" s="131" t="s">
        <v>3008</v>
      </c>
      <c r="N1583" s="134">
        <v>45407</v>
      </c>
      <c r="O1583" s="95" t="s">
        <v>452</v>
      </c>
      <c r="P1583" s="131" t="s">
        <v>3007</v>
      </c>
      <c r="Q1583" s="381"/>
      <c r="R1583" s="381"/>
      <c r="S1583" s="381"/>
    </row>
    <row r="1584" spans="1:19" ht="35.15" customHeight="1" x14ac:dyDescent="0.25">
      <c r="A1584" s="389">
        <f>IF(B1584="","",ROW()-ROW($A$3)+'Diário 1º PA'!$P$1)</f>
        <v>1854</v>
      </c>
      <c r="B1584" s="151">
        <v>45408</v>
      </c>
      <c r="C1584" s="390">
        <v>45383</v>
      </c>
      <c r="D1584" s="98" t="s">
        <v>105</v>
      </c>
      <c r="E1584" s="391" t="s">
        <v>283</v>
      </c>
      <c r="F1584" s="174">
        <v>3</v>
      </c>
      <c r="G1584" s="363" t="s">
        <v>3009</v>
      </c>
      <c r="H1584" s="98" t="s">
        <v>118</v>
      </c>
      <c r="I1584" s="95" t="s">
        <v>117</v>
      </c>
      <c r="J1584" s="131" t="s">
        <v>79</v>
      </c>
      <c r="K1584" s="131" t="s">
        <v>1558</v>
      </c>
      <c r="L1584" s="132" t="s">
        <v>117</v>
      </c>
      <c r="M1584" s="131" t="s">
        <v>117</v>
      </c>
      <c r="N1584" s="134" t="s">
        <v>117</v>
      </c>
      <c r="O1584" s="95" t="s">
        <v>452</v>
      </c>
      <c r="P1584" s="131" t="s">
        <v>79</v>
      </c>
      <c r="Q1584" s="381"/>
      <c r="R1584" s="381"/>
      <c r="S1584" s="381"/>
    </row>
    <row r="1585" spans="1:19" ht="35.15" customHeight="1" x14ac:dyDescent="0.25">
      <c r="A1585" s="389">
        <f>IF(B1585="","",ROW()-ROW($A$3)+'Diário 1º PA'!$P$1)</f>
        <v>1855</v>
      </c>
      <c r="B1585" s="151">
        <v>45411</v>
      </c>
      <c r="C1585" s="390">
        <v>45383</v>
      </c>
      <c r="D1585" s="98" t="s">
        <v>94</v>
      </c>
      <c r="E1585" s="391" t="s">
        <v>96</v>
      </c>
      <c r="F1585" s="174">
        <v>-1062.68</v>
      </c>
      <c r="G1585" s="363" t="s">
        <v>3010</v>
      </c>
      <c r="H1585" s="98" t="s">
        <v>124</v>
      </c>
      <c r="I1585" s="95" t="s">
        <v>117</v>
      </c>
      <c r="J1585" s="131" t="s">
        <v>79</v>
      </c>
      <c r="K1585" s="131" t="s">
        <v>117</v>
      </c>
      <c r="L1585" s="132" t="s">
        <v>117</v>
      </c>
      <c r="M1585" s="131" t="s">
        <v>117</v>
      </c>
      <c r="N1585" s="134" t="s">
        <v>117</v>
      </c>
      <c r="O1585" s="95" t="s">
        <v>452</v>
      </c>
      <c r="P1585" s="131" t="s">
        <v>79</v>
      </c>
      <c r="Q1585" s="381"/>
      <c r="R1585" s="381"/>
      <c r="S1585" s="381"/>
    </row>
    <row r="1586" spans="1:19" ht="35.15" customHeight="1" x14ac:dyDescent="0.25">
      <c r="A1586" s="389">
        <f>IF(B1586="","",ROW()-ROW($A$3)+'Diário 1º PA'!$P$1)</f>
        <v>1856</v>
      </c>
      <c r="B1586" s="151">
        <v>45411</v>
      </c>
      <c r="C1586" s="390">
        <v>45383</v>
      </c>
      <c r="D1586" s="98" t="s">
        <v>105</v>
      </c>
      <c r="E1586" s="391" t="s">
        <v>337</v>
      </c>
      <c r="F1586" s="174">
        <v>145</v>
      </c>
      <c r="G1586" s="363" t="s">
        <v>3011</v>
      </c>
      <c r="H1586" s="98" t="s">
        <v>137</v>
      </c>
      <c r="I1586" s="95" t="s">
        <v>3012</v>
      </c>
      <c r="J1586" s="131" t="s">
        <v>1565</v>
      </c>
      <c r="K1586" s="131" t="s">
        <v>1114</v>
      </c>
      <c r="L1586" s="132" t="s">
        <v>1839</v>
      </c>
      <c r="M1586" s="131" t="s">
        <v>117</v>
      </c>
      <c r="N1586" s="134">
        <v>45404</v>
      </c>
      <c r="O1586" s="95" t="s">
        <v>452</v>
      </c>
      <c r="P1586" s="131" t="s">
        <v>3013</v>
      </c>
      <c r="Q1586" s="381"/>
      <c r="R1586" s="381"/>
      <c r="S1586" s="381"/>
    </row>
    <row r="1587" spans="1:19" ht="35.15" customHeight="1" x14ac:dyDescent="0.25">
      <c r="A1587" s="389">
        <f>IF(B1587="","",ROW()-ROW($A$3)+'Diário 1º PA'!$P$1)</f>
        <v>1857</v>
      </c>
      <c r="B1587" s="151">
        <v>45411</v>
      </c>
      <c r="C1587" s="390">
        <v>45383</v>
      </c>
      <c r="D1587" s="98" t="s">
        <v>105</v>
      </c>
      <c r="E1587" s="391" t="s">
        <v>337</v>
      </c>
      <c r="F1587" s="174">
        <v>488.39</v>
      </c>
      <c r="G1587" s="363" t="s">
        <v>1185</v>
      </c>
      <c r="H1587" s="98" t="s">
        <v>125</v>
      </c>
      <c r="I1587" s="95" t="s">
        <v>1529</v>
      </c>
      <c r="J1587" s="131" t="s">
        <v>1189</v>
      </c>
      <c r="K1587" s="131" t="s">
        <v>1072</v>
      </c>
      <c r="L1587" s="132" t="s">
        <v>1534</v>
      </c>
      <c r="M1587" s="131">
        <v>6112739</v>
      </c>
      <c r="N1587" s="134">
        <v>45414</v>
      </c>
      <c r="O1587" s="95" t="s">
        <v>452</v>
      </c>
      <c r="P1587" s="131" t="s">
        <v>1189</v>
      </c>
      <c r="Q1587" s="381"/>
      <c r="R1587" s="381"/>
      <c r="S1587" s="381"/>
    </row>
    <row r="1588" spans="1:19" ht="35.15" customHeight="1" x14ac:dyDescent="0.25">
      <c r="A1588" s="389">
        <f>IF(B1588="","",ROW()-ROW($A$3)+'Diário 1º PA'!$P$1)</f>
        <v>1858</v>
      </c>
      <c r="B1588" s="151">
        <v>45411</v>
      </c>
      <c r="C1588" s="390">
        <v>45383</v>
      </c>
      <c r="D1588" s="98" t="s">
        <v>105</v>
      </c>
      <c r="E1588" s="391" t="s">
        <v>337</v>
      </c>
      <c r="F1588" s="174">
        <v>130.78</v>
      </c>
      <c r="G1588" s="363" t="s">
        <v>1185</v>
      </c>
      <c r="H1588" s="98" t="s">
        <v>129</v>
      </c>
      <c r="I1588" s="95" t="s">
        <v>1529</v>
      </c>
      <c r="J1588" s="131" t="s">
        <v>1189</v>
      </c>
      <c r="K1588" s="131" t="s">
        <v>1072</v>
      </c>
      <c r="L1588" s="132" t="s">
        <v>1534</v>
      </c>
      <c r="M1588" s="131">
        <v>6126302</v>
      </c>
      <c r="N1588" s="134">
        <v>45418</v>
      </c>
      <c r="O1588" s="95" t="s">
        <v>452</v>
      </c>
      <c r="P1588" s="131" t="s">
        <v>1189</v>
      </c>
      <c r="Q1588" s="381"/>
      <c r="R1588" s="381"/>
      <c r="S1588" s="381"/>
    </row>
    <row r="1589" spans="1:19" ht="35.15" customHeight="1" x14ac:dyDescent="0.25">
      <c r="A1589" s="389">
        <f>IF(B1589="","",ROW()-ROW($A$3)+'Diário 1º PA'!$P$1)</f>
        <v>1859</v>
      </c>
      <c r="B1589" s="151">
        <v>45411</v>
      </c>
      <c r="C1589" s="390">
        <v>45383</v>
      </c>
      <c r="D1589" s="98" t="s">
        <v>105</v>
      </c>
      <c r="E1589" s="391" t="s">
        <v>337</v>
      </c>
      <c r="F1589" s="174">
        <v>210.22</v>
      </c>
      <c r="G1589" s="363" t="s">
        <v>1185</v>
      </c>
      <c r="H1589" s="98" t="s">
        <v>121</v>
      </c>
      <c r="I1589" s="95" t="s">
        <v>1529</v>
      </c>
      <c r="J1589" s="131" t="s">
        <v>1189</v>
      </c>
      <c r="K1589" s="131" t="s">
        <v>1072</v>
      </c>
      <c r="L1589" s="132" t="s">
        <v>1534</v>
      </c>
      <c r="M1589" s="131">
        <v>6126281</v>
      </c>
      <c r="N1589" s="134">
        <v>45418</v>
      </c>
      <c r="O1589" s="95" t="s">
        <v>452</v>
      </c>
      <c r="P1589" s="131" t="s">
        <v>1189</v>
      </c>
      <c r="Q1589" s="381"/>
      <c r="R1589" s="381"/>
      <c r="S1589" s="381"/>
    </row>
    <row r="1590" spans="1:19" ht="35.15" customHeight="1" x14ac:dyDescent="0.25">
      <c r="A1590" s="389">
        <f>IF(B1590="","",ROW()-ROW($A$3)+'Diário 1º PA'!$P$1)</f>
        <v>1860</v>
      </c>
      <c r="B1590" s="151">
        <v>45411</v>
      </c>
      <c r="C1590" s="390">
        <v>45383</v>
      </c>
      <c r="D1590" s="98" t="s">
        <v>105</v>
      </c>
      <c r="E1590" s="391" t="s">
        <v>337</v>
      </c>
      <c r="F1590" s="174">
        <v>210.22</v>
      </c>
      <c r="G1590" s="363" t="s">
        <v>1185</v>
      </c>
      <c r="H1590" s="98" t="s">
        <v>121</v>
      </c>
      <c r="I1590" s="95" t="s">
        <v>1529</v>
      </c>
      <c r="J1590" s="131" t="s">
        <v>1189</v>
      </c>
      <c r="K1590" s="131" t="s">
        <v>1072</v>
      </c>
      <c r="L1590" s="132" t="s">
        <v>1534</v>
      </c>
      <c r="M1590" s="131">
        <v>6126269</v>
      </c>
      <c r="N1590" s="134">
        <v>45418</v>
      </c>
      <c r="O1590" s="95" t="s">
        <v>452</v>
      </c>
      <c r="P1590" s="131" t="s">
        <v>1189</v>
      </c>
      <c r="Q1590" s="381"/>
      <c r="R1590" s="381"/>
      <c r="S1590" s="381"/>
    </row>
    <row r="1591" spans="1:19" ht="35.15" customHeight="1" x14ac:dyDescent="0.25">
      <c r="A1591" s="389">
        <f>IF(B1591="","",ROW()-ROW($A$3)+'Diário 1º PA'!$P$1)</f>
        <v>1861</v>
      </c>
      <c r="B1591" s="151">
        <v>45411</v>
      </c>
      <c r="C1591" s="390">
        <v>45383</v>
      </c>
      <c r="D1591" s="98" t="s">
        <v>105</v>
      </c>
      <c r="E1591" s="391" t="s">
        <v>337</v>
      </c>
      <c r="F1591" s="174">
        <v>93.4</v>
      </c>
      <c r="G1591" s="363" t="s">
        <v>1185</v>
      </c>
      <c r="H1591" s="98" t="s">
        <v>121</v>
      </c>
      <c r="I1591" s="95" t="s">
        <v>1529</v>
      </c>
      <c r="J1591" s="131" t="s">
        <v>1189</v>
      </c>
      <c r="K1591" s="131" t="s">
        <v>1072</v>
      </c>
      <c r="L1591" s="132" t="s">
        <v>1534</v>
      </c>
      <c r="M1591" s="131" t="s">
        <v>3014</v>
      </c>
      <c r="N1591" s="134">
        <v>45415</v>
      </c>
      <c r="O1591" s="95" t="s">
        <v>452</v>
      </c>
      <c r="P1591" s="131" t="s">
        <v>1189</v>
      </c>
      <c r="Q1591" s="381"/>
      <c r="R1591" s="381"/>
      <c r="S1591" s="381"/>
    </row>
    <row r="1592" spans="1:19" ht="35.15" customHeight="1" x14ac:dyDescent="0.25">
      <c r="A1592" s="389">
        <f>IF(B1592="","",ROW()-ROW($A$3)+'Diário 1º PA'!$P$1)</f>
        <v>1862</v>
      </c>
      <c r="B1592" s="151">
        <v>45411</v>
      </c>
      <c r="C1592" s="390">
        <v>45383</v>
      </c>
      <c r="D1592" s="98" t="s">
        <v>105</v>
      </c>
      <c r="E1592" s="391" t="s">
        <v>339</v>
      </c>
      <c r="F1592" s="174">
        <v>200</v>
      </c>
      <c r="G1592" s="363" t="s">
        <v>2717</v>
      </c>
      <c r="H1592" s="98" t="s">
        <v>118</v>
      </c>
      <c r="I1592" s="95" t="s">
        <v>1914</v>
      </c>
      <c r="J1592" s="131" t="s">
        <v>1565</v>
      </c>
      <c r="K1592" s="131" t="s">
        <v>1072</v>
      </c>
      <c r="L1592" s="132" t="s">
        <v>1839</v>
      </c>
      <c r="M1592" s="131" t="s">
        <v>117</v>
      </c>
      <c r="N1592" s="134">
        <v>45411</v>
      </c>
      <c r="O1592" s="95" t="s">
        <v>452</v>
      </c>
      <c r="P1592" s="131" t="s">
        <v>1915</v>
      </c>
      <c r="Q1592" s="381"/>
      <c r="R1592" s="381"/>
      <c r="S1592" s="381"/>
    </row>
    <row r="1593" spans="1:19" ht="35.15" customHeight="1" x14ac:dyDescent="0.25">
      <c r="A1593" s="389">
        <f>IF(B1593="","",ROW()-ROW($A$3)+'Diário 1º PA'!$P$1)</f>
        <v>1863</v>
      </c>
      <c r="B1593" s="151">
        <v>45411</v>
      </c>
      <c r="C1593" s="390">
        <v>45383</v>
      </c>
      <c r="D1593" s="98" t="s">
        <v>105</v>
      </c>
      <c r="E1593" s="391" t="s">
        <v>345</v>
      </c>
      <c r="F1593" s="174">
        <v>560</v>
      </c>
      <c r="G1593" s="363" t="s">
        <v>3015</v>
      </c>
      <c r="H1593" s="98" t="s">
        <v>125</v>
      </c>
      <c r="I1593" s="95" t="s">
        <v>2261</v>
      </c>
      <c r="J1593" s="131" t="s">
        <v>2262</v>
      </c>
      <c r="K1593" s="131" t="s">
        <v>1072</v>
      </c>
      <c r="L1593" s="132" t="s">
        <v>1534</v>
      </c>
      <c r="M1593" s="131">
        <v>4</v>
      </c>
      <c r="N1593" s="134">
        <v>45399</v>
      </c>
      <c r="O1593" s="95" t="s">
        <v>452</v>
      </c>
      <c r="P1593" s="131" t="s">
        <v>2262</v>
      </c>
      <c r="Q1593" s="381"/>
      <c r="R1593" s="381"/>
      <c r="S1593" s="381"/>
    </row>
    <row r="1594" spans="1:19" ht="35.15" customHeight="1" x14ac:dyDescent="0.25">
      <c r="A1594" s="389">
        <f>IF(B1594="","",ROW()-ROW($A$3)+'Diário 1º PA'!$P$1)</f>
        <v>1864</v>
      </c>
      <c r="B1594" s="151">
        <v>45411</v>
      </c>
      <c r="C1594" s="390">
        <v>45383</v>
      </c>
      <c r="D1594" s="98" t="s">
        <v>105</v>
      </c>
      <c r="E1594" s="391" t="s">
        <v>355</v>
      </c>
      <c r="F1594" s="174">
        <v>814.17</v>
      </c>
      <c r="G1594" s="363" t="s">
        <v>1751</v>
      </c>
      <c r="H1594" s="98" t="s">
        <v>134</v>
      </c>
      <c r="I1594" s="95" t="s">
        <v>1749</v>
      </c>
      <c r="J1594" s="131" t="s">
        <v>1750</v>
      </c>
      <c r="K1594" s="131" t="s">
        <v>1540</v>
      </c>
      <c r="L1594" s="132" t="s">
        <v>1081</v>
      </c>
      <c r="M1594" s="131" t="s">
        <v>3016</v>
      </c>
      <c r="N1594" s="134">
        <v>45409</v>
      </c>
      <c r="O1594" s="95" t="s">
        <v>452</v>
      </c>
      <c r="P1594" s="131" t="s">
        <v>1750</v>
      </c>
      <c r="Q1594" s="381"/>
      <c r="R1594" s="381"/>
      <c r="S1594" s="381"/>
    </row>
    <row r="1595" spans="1:19" ht="35.15" customHeight="1" x14ac:dyDescent="0.25">
      <c r="A1595" s="389">
        <f>IF(B1595="","",ROW()-ROW($A$3)+'Diário 1º PA'!$P$1)</f>
        <v>1865</v>
      </c>
      <c r="B1595" s="151">
        <v>45411</v>
      </c>
      <c r="C1595" s="390">
        <v>45383</v>
      </c>
      <c r="D1595" s="98" t="s">
        <v>105</v>
      </c>
      <c r="E1595" s="391" t="s">
        <v>307</v>
      </c>
      <c r="F1595" s="174">
        <v>1044.1099999999999</v>
      </c>
      <c r="G1595" s="363" t="s">
        <v>3017</v>
      </c>
      <c r="H1595" s="98" t="s">
        <v>134</v>
      </c>
      <c r="I1595" s="95" t="s">
        <v>1749</v>
      </c>
      <c r="J1595" s="131" t="s">
        <v>1750</v>
      </c>
      <c r="K1595" s="131" t="s">
        <v>1540</v>
      </c>
      <c r="L1595" s="132" t="s">
        <v>1081</v>
      </c>
      <c r="M1595" s="131" t="s">
        <v>3018</v>
      </c>
      <c r="N1595" s="134">
        <v>45409</v>
      </c>
      <c r="O1595" s="95" t="s">
        <v>452</v>
      </c>
      <c r="P1595" s="131" t="s">
        <v>1750</v>
      </c>
      <c r="Q1595" s="381"/>
      <c r="R1595" s="381"/>
      <c r="S1595" s="381"/>
    </row>
    <row r="1596" spans="1:19" ht="35.15" customHeight="1" x14ac:dyDescent="0.25">
      <c r="A1596" s="389">
        <f>IF(B1596="","",ROW()-ROW($A$3)+'Diário 1º PA'!$P$1)</f>
        <v>1866</v>
      </c>
      <c r="B1596" s="151">
        <v>45411</v>
      </c>
      <c r="C1596" s="390">
        <v>45383</v>
      </c>
      <c r="D1596" s="98" t="s">
        <v>105</v>
      </c>
      <c r="E1596" s="391" t="s">
        <v>295</v>
      </c>
      <c r="F1596" s="174">
        <v>1576.95</v>
      </c>
      <c r="G1596" s="363" t="s">
        <v>1748</v>
      </c>
      <c r="H1596" s="98" t="s">
        <v>134</v>
      </c>
      <c r="I1596" s="95" t="s">
        <v>1749</v>
      </c>
      <c r="J1596" s="131" t="s">
        <v>1750</v>
      </c>
      <c r="K1596" s="131" t="s">
        <v>1540</v>
      </c>
      <c r="L1596" s="132" t="s">
        <v>1081</v>
      </c>
      <c r="M1596" s="131" t="s">
        <v>3019</v>
      </c>
      <c r="N1596" s="134">
        <v>45409</v>
      </c>
      <c r="O1596" s="95" t="s">
        <v>452</v>
      </c>
      <c r="P1596" s="131" t="s">
        <v>1750</v>
      </c>
      <c r="Q1596" s="381"/>
      <c r="R1596" s="381"/>
      <c r="S1596" s="381"/>
    </row>
    <row r="1597" spans="1:19" ht="35.15" customHeight="1" x14ac:dyDescent="0.25">
      <c r="A1597" s="389">
        <f>IF(B1597="","",ROW()-ROW($A$3)+'Diário 1º PA'!$P$1)</f>
        <v>1867</v>
      </c>
      <c r="B1597" s="151">
        <v>45411</v>
      </c>
      <c r="C1597" s="390">
        <v>45383</v>
      </c>
      <c r="D1597" s="98" t="s">
        <v>107</v>
      </c>
      <c r="E1597" s="391" t="s">
        <v>370</v>
      </c>
      <c r="F1597" s="174">
        <v>1029.68</v>
      </c>
      <c r="G1597" s="363" t="s">
        <v>3020</v>
      </c>
      <c r="H1597" s="98" t="s">
        <v>134</v>
      </c>
      <c r="I1597" s="95" t="s">
        <v>1749</v>
      </c>
      <c r="J1597" s="131" t="s">
        <v>1750</v>
      </c>
      <c r="K1597" s="131" t="s">
        <v>1540</v>
      </c>
      <c r="L1597" s="132" t="s">
        <v>1081</v>
      </c>
      <c r="M1597" s="131" t="s">
        <v>3021</v>
      </c>
      <c r="N1597" s="134">
        <v>45409</v>
      </c>
      <c r="O1597" s="95" t="s">
        <v>452</v>
      </c>
      <c r="P1597" s="131" t="s">
        <v>1750</v>
      </c>
      <c r="Q1597" s="381"/>
      <c r="R1597" s="381"/>
      <c r="S1597" s="381"/>
    </row>
    <row r="1598" spans="1:19" ht="35.15" customHeight="1" x14ac:dyDescent="0.25">
      <c r="A1598" s="389">
        <f>IF(B1598="","",ROW()-ROW($A$3)+'Diário 1º PA'!$P$1)</f>
        <v>1868</v>
      </c>
      <c r="B1598" s="151">
        <v>45411</v>
      </c>
      <c r="C1598" s="390">
        <v>45383</v>
      </c>
      <c r="D1598" s="98" t="s">
        <v>105</v>
      </c>
      <c r="E1598" s="391" t="s">
        <v>305</v>
      </c>
      <c r="F1598" s="174">
        <v>1536.84</v>
      </c>
      <c r="G1598" s="363" t="s">
        <v>2336</v>
      </c>
      <c r="H1598" s="98" t="s">
        <v>134</v>
      </c>
      <c r="I1598" s="95" t="s">
        <v>1749</v>
      </c>
      <c r="J1598" s="131" t="s">
        <v>1750</v>
      </c>
      <c r="K1598" s="131" t="s">
        <v>1540</v>
      </c>
      <c r="L1598" s="132" t="s">
        <v>1081</v>
      </c>
      <c r="M1598" s="131" t="s">
        <v>3022</v>
      </c>
      <c r="N1598" s="134">
        <v>45409</v>
      </c>
      <c r="O1598" s="95" t="s">
        <v>452</v>
      </c>
      <c r="P1598" s="131" t="s">
        <v>1750</v>
      </c>
      <c r="Q1598" s="381"/>
      <c r="R1598" s="381"/>
      <c r="S1598" s="381"/>
    </row>
    <row r="1599" spans="1:19" ht="35.15" customHeight="1" x14ac:dyDescent="0.25">
      <c r="A1599" s="389">
        <f>IF(B1599="","",ROW()-ROW($A$3)+'Diário 1º PA'!$P$1)</f>
        <v>1869</v>
      </c>
      <c r="B1599" s="151">
        <v>45411</v>
      </c>
      <c r="C1599" s="390">
        <v>45383</v>
      </c>
      <c r="D1599" s="98" t="s">
        <v>105</v>
      </c>
      <c r="E1599" s="391" t="s">
        <v>361</v>
      </c>
      <c r="F1599" s="174">
        <v>1015.21</v>
      </c>
      <c r="G1599" s="363" t="s">
        <v>3023</v>
      </c>
      <c r="H1599" s="98" t="s">
        <v>134</v>
      </c>
      <c r="I1599" s="95" t="s">
        <v>1749</v>
      </c>
      <c r="J1599" s="131" t="s">
        <v>1750</v>
      </c>
      <c r="K1599" s="131" t="s">
        <v>1540</v>
      </c>
      <c r="L1599" s="132" t="s">
        <v>1081</v>
      </c>
      <c r="M1599" s="131" t="s">
        <v>3024</v>
      </c>
      <c r="N1599" s="134">
        <v>45409</v>
      </c>
      <c r="O1599" s="95" t="s">
        <v>452</v>
      </c>
      <c r="P1599" s="131" t="s">
        <v>1750</v>
      </c>
      <c r="Q1599" s="381"/>
      <c r="R1599" s="381"/>
      <c r="S1599" s="381"/>
    </row>
    <row r="1600" spans="1:19" ht="35.15" customHeight="1" x14ac:dyDescent="0.25">
      <c r="A1600" s="389">
        <f>IF(B1600="","",ROW()-ROW($A$3)+'Diário 1º PA'!$P$1)</f>
        <v>1870</v>
      </c>
      <c r="B1600" s="151">
        <v>45411</v>
      </c>
      <c r="C1600" s="390">
        <v>45383</v>
      </c>
      <c r="D1600" s="98" t="s">
        <v>105</v>
      </c>
      <c r="E1600" s="391" t="s">
        <v>219</v>
      </c>
      <c r="F1600" s="174">
        <v>535.92999999999995</v>
      </c>
      <c r="G1600" s="363" t="s">
        <v>3025</v>
      </c>
      <c r="H1600" s="98" t="s">
        <v>118</v>
      </c>
      <c r="I1600" s="95" t="s">
        <v>2021</v>
      </c>
      <c r="J1600" s="131" t="s">
        <v>1393</v>
      </c>
      <c r="K1600" s="131" t="s">
        <v>1540</v>
      </c>
      <c r="L1600" s="132" t="s">
        <v>1081</v>
      </c>
      <c r="M1600" s="131">
        <v>527143</v>
      </c>
      <c r="N1600" s="134">
        <v>45411</v>
      </c>
      <c r="O1600" s="95" t="s">
        <v>452</v>
      </c>
      <c r="P1600" s="131" t="s">
        <v>1393</v>
      </c>
      <c r="Q1600" s="381"/>
      <c r="R1600" s="381"/>
      <c r="S1600" s="381"/>
    </row>
    <row r="1601" spans="1:19" ht="35.15" customHeight="1" x14ac:dyDescent="0.25">
      <c r="A1601" s="389">
        <f>IF(B1601="","",ROW()-ROW($A$3)+'Diário 1º PA'!$P$1)</f>
        <v>1871</v>
      </c>
      <c r="B1601" s="151">
        <v>45411</v>
      </c>
      <c r="C1601" s="390">
        <v>45383</v>
      </c>
      <c r="D1601" s="98" t="s">
        <v>105</v>
      </c>
      <c r="E1601" s="391" t="s">
        <v>219</v>
      </c>
      <c r="F1601" s="174">
        <v>514.54</v>
      </c>
      <c r="G1601" s="363" t="s">
        <v>3025</v>
      </c>
      <c r="H1601" s="98" t="s">
        <v>118</v>
      </c>
      <c r="I1601" s="95" t="s">
        <v>2021</v>
      </c>
      <c r="J1601" s="131" t="s">
        <v>1393</v>
      </c>
      <c r="K1601" s="131" t="s">
        <v>1540</v>
      </c>
      <c r="L1601" s="132" t="s">
        <v>1081</v>
      </c>
      <c r="M1601" s="131">
        <v>527141</v>
      </c>
      <c r="N1601" s="134">
        <v>45411</v>
      </c>
      <c r="O1601" s="95" t="s">
        <v>452</v>
      </c>
      <c r="P1601" s="131" t="s">
        <v>1393</v>
      </c>
      <c r="Q1601" s="381"/>
      <c r="R1601" s="381"/>
      <c r="S1601" s="381"/>
    </row>
    <row r="1602" spans="1:19" ht="35.15" customHeight="1" x14ac:dyDescent="0.25">
      <c r="A1602" s="389">
        <f>IF(B1602="","",ROW()-ROW($A$3)+'Diário 1º PA'!$P$1)</f>
        <v>1872</v>
      </c>
      <c r="B1602" s="151">
        <v>45411</v>
      </c>
      <c r="C1602" s="390">
        <v>45383</v>
      </c>
      <c r="D1602" s="98" t="s">
        <v>105</v>
      </c>
      <c r="E1602" s="391" t="s">
        <v>219</v>
      </c>
      <c r="F1602" s="174">
        <v>514.54</v>
      </c>
      <c r="G1602" s="363" t="s">
        <v>3025</v>
      </c>
      <c r="H1602" s="98" t="s">
        <v>118</v>
      </c>
      <c r="I1602" s="95" t="s">
        <v>2021</v>
      </c>
      <c r="J1602" s="131" t="s">
        <v>1393</v>
      </c>
      <c r="K1602" s="131" t="s">
        <v>1540</v>
      </c>
      <c r="L1602" s="132" t="s">
        <v>1081</v>
      </c>
      <c r="M1602" s="131">
        <v>527142</v>
      </c>
      <c r="N1602" s="134">
        <v>45411</v>
      </c>
      <c r="O1602" s="95" t="s">
        <v>452</v>
      </c>
      <c r="P1602" s="131" t="s">
        <v>1393</v>
      </c>
      <c r="Q1602" s="381"/>
      <c r="R1602" s="381"/>
      <c r="S1602" s="381"/>
    </row>
    <row r="1603" spans="1:19" ht="35.15" customHeight="1" x14ac:dyDescent="0.25">
      <c r="A1603" s="389">
        <f>IF(B1603="","",ROW()-ROW($A$3)+'Diário 1º PA'!$P$1)</f>
        <v>1873</v>
      </c>
      <c r="B1603" s="151">
        <v>45411</v>
      </c>
      <c r="C1603" s="390">
        <v>45383</v>
      </c>
      <c r="D1603" s="98" t="s">
        <v>105</v>
      </c>
      <c r="E1603" s="391" t="s">
        <v>219</v>
      </c>
      <c r="F1603" s="174">
        <v>514.54</v>
      </c>
      <c r="G1603" s="363" t="s">
        <v>3025</v>
      </c>
      <c r="H1603" s="98" t="s">
        <v>118</v>
      </c>
      <c r="I1603" s="95" t="s">
        <v>2021</v>
      </c>
      <c r="J1603" s="131" t="s">
        <v>1393</v>
      </c>
      <c r="K1603" s="131" t="s">
        <v>1540</v>
      </c>
      <c r="L1603" s="132" t="s">
        <v>1081</v>
      </c>
      <c r="M1603" s="131">
        <v>527140</v>
      </c>
      <c r="N1603" s="134">
        <v>45411</v>
      </c>
      <c r="O1603" s="95" t="s">
        <v>452</v>
      </c>
      <c r="P1603" s="131" t="s">
        <v>1393</v>
      </c>
      <c r="Q1603" s="381"/>
      <c r="R1603" s="381"/>
      <c r="S1603" s="381"/>
    </row>
    <row r="1604" spans="1:19" ht="35.15" customHeight="1" x14ac:dyDescent="0.25">
      <c r="A1604" s="389">
        <f>IF(B1604="","",ROW()-ROW($A$3)+'Diário 1º PA'!$P$1)</f>
        <v>1874</v>
      </c>
      <c r="B1604" s="151">
        <v>45411</v>
      </c>
      <c r="C1604" s="390">
        <v>45383</v>
      </c>
      <c r="D1604" s="98" t="s">
        <v>105</v>
      </c>
      <c r="E1604" s="391" t="s">
        <v>265</v>
      </c>
      <c r="F1604" s="174">
        <v>556.62</v>
      </c>
      <c r="G1604" s="363" t="s">
        <v>1811</v>
      </c>
      <c r="H1604" s="98" t="s">
        <v>118</v>
      </c>
      <c r="I1604" s="95" t="s">
        <v>2238</v>
      </c>
      <c r="J1604" s="131" t="s">
        <v>2239</v>
      </c>
      <c r="K1604" s="131" t="s">
        <v>1540</v>
      </c>
      <c r="L1604" s="132" t="s">
        <v>1081</v>
      </c>
      <c r="M1604" s="131">
        <v>24479</v>
      </c>
      <c r="N1604" s="134">
        <v>45409</v>
      </c>
      <c r="O1604" s="95" t="s">
        <v>452</v>
      </c>
      <c r="P1604" s="131" t="s">
        <v>2239</v>
      </c>
      <c r="Q1604" s="381"/>
      <c r="R1604" s="381"/>
      <c r="S1604" s="381"/>
    </row>
    <row r="1605" spans="1:19" ht="35.15" customHeight="1" x14ac:dyDescent="0.25">
      <c r="A1605" s="389">
        <f>IF(B1605="","",ROW()-ROW($A$3)+'Diário 1º PA'!$P$1)</f>
        <v>1875</v>
      </c>
      <c r="B1605" s="151">
        <v>45411</v>
      </c>
      <c r="C1605" s="390">
        <v>45352</v>
      </c>
      <c r="D1605" s="98" t="s">
        <v>105</v>
      </c>
      <c r="E1605" s="391" t="s">
        <v>227</v>
      </c>
      <c r="F1605" s="174">
        <v>1575.02</v>
      </c>
      <c r="G1605" s="363" t="s">
        <v>1270</v>
      </c>
      <c r="H1605" s="98" t="s">
        <v>127</v>
      </c>
      <c r="I1605" s="95" t="s">
        <v>1635</v>
      </c>
      <c r="J1605" s="131" t="s">
        <v>1414</v>
      </c>
      <c r="K1605" s="131" t="s">
        <v>1540</v>
      </c>
      <c r="L1605" s="132" t="s">
        <v>1081</v>
      </c>
      <c r="M1605" s="131">
        <v>137387290</v>
      </c>
      <c r="N1605" s="134">
        <v>45409</v>
      </c>
      <c r="O1605" s="95" t="s">
        <v>452</v>
      </c>
      <c r="P1605" s="131" t="s">
        <v>1414</v>
      </c>
      <c r="Q1605" s="381"/>
      <c r="R1605" s="381"/>
      <c r="S1605" s="381"/>
    </row>
    <row r="1606" spans="1:19" ht="35.15" customHeight="1" x14ac:dyDescent="0.25">
      <c r="A1606" s="389">
        <f>IF(B1606="","",ROW()-ROW($A$3)+'Diário 1º PA'!$P$1)</f>
        <v>1876</v>
      </c>
      <c r="B1606" s="151">
        <v>45411</v>
      </c>
      <c r="C1606" s="390">
        <v>45352</v>
      </c>
      <c r="D1606" s="98" t="s">
        <v>105</v>
      </c>
      <c r="E1606" s="391" t="s">
        <v>227</v>
      </c>
      <c r="F1606" s="174">
        <v>964.42</v>
      </c>
      <c r="G1606" s="363" t="s">
        <v>1270</v>
      </c>
      <c r="H1606" s="98" t="s">
        <v>125</v>
      </c>
      <c r="I1606" s="95" t="s">
        <v>1635</v>
      </c>
      <c r="J1606" s="131" t="s">
        <v>1414</v>
      </c>
      <c r="K1606" s="131" t="s">
        <v>1540</v>
      </c>
      <c r="L1606" s="132" t="s">
        <v>1081</v>
      </c>
      <c r="M1606" s="131">
        <v>139545215</v>
      </c>
      <c r="N1606" s="134">
        <v>45409</v>
      </c>
      <c r="O1606" s="95" t="s">
        <v>452</v>
      </c>
      <c r="P1606" s="131" t="s">
        <v>1414</v>
      </c>
      <c r="Q1606" s="381"/>
      <c r="R1606" s="381"/>
      <c r="S1606" s="381"/>
    </row>
    <row r="1607" spans="1:19" ht="35.15" customHeight="1" x14ac:dyDescent="0.25">
      <c r="A1607" s="389">
        <f>IF(B1607="","",ROW()-ROW($A$3)+'Diário 1º PA'!$P$1)</f>
        <v>1877</v>
      </c>
      <c r="B1607" s="151">
        <v>45411</v>
      </c>
      <c r="C1607" s="390">
        <v>45352</v>
      </c>
      <c r="D1607" s="98" t="s">
        <v>105</v>
      </c>
      <c r="E1607" s="391" t="s">
        <v>227</v>
      </c>
      <c r="F1607" s="174">
        <v>379.35</v>
      </c>
      <c r="G1607" s="363" t="s">
        <v>1270</v>
      </c>
      <c r="H1607" s="98" t="s">
        <v>118</v>
      </c>
      <c r="I1607" s="95" t="s">
        <v>1635</v>
      </c>
      <c r="J1607" s="131" t="s">
        <v>1414</v>
      </c>
      <c r="K1607" s="131" t="s">
        <v>1540</v>
      </c>
      <c r="L1607" s="132" t="s">
        <v>1081</v>
      </c>
      <c r="M1607" s="131">
        <v>130220204</v>
      </c>
      <c r="N1607" s="134">
        <v>45409</v>
      </c>
      <c r="O1607" s="95" t="s">
        <v>452</v>
      </c>
      <c r="P1607" s="131" t="s">
        <v>1414</v>
      </c>
      <c r="Q1607" s="381"/>
      <c r="R1607" s="381"/>
      <c r="S1607" s="381"/>
    </row>
    <row r="1608" spans="1:19" ht="35.15" customHeight="1" x14ac:dyDescent="0.25">
      <c r="A1608" s="389">
        <f>IF(B1608="","",ROW()-ROW($A$3)+'Diário 1º PA'!$P$1)</f>
        <v>1878</v>
      </c>
      <c r="B1608" s="151">
        <v>45411</v>
      </c>
      <c r="C1608" s="390">
        <v>45383</v>
      </c>
      <c r="D1608" s="98" t="s">
        <v>94</v>
      </c>
      <c r="E1608" s="391" t="s">
        <v>190</v>
      </c>
      <c r="F1608" s="174">
        <v>476.56</v>
      </c>
      <c r="G1608" s="363" t="s">
        <v>1712</v>
      </c>
      <c r="H1608" s="98" t="s">
        <v>126</v>
      </c>
      <c r="I1608" s="95" t="s">
        <v>1444</v>
      </c>
      <c r="J1608" s="131" t="s">
        <v>1446</v>
      </c>
      <c r="K1608" s="131" t="s">
        <v>1540</v>
      </c>
      <c r="L1608" s="132" t="s">
        <v>1081</v>
      </c>
      <c r="M1608" s="131" t="s">
        <v>3026</v>
      </c>
      <c r="N1608" s="134">
        <v>45410</v>
      </c>
      <c r="O1608" s="95" t="s">
        <v>452</v>
      </c>
      <c r="P1608" s="131" t="s">
        <v>1446</v>
      </c>
      <c r="Q1608" s="381"/>
      <c r="R1608" s="381"/>
      <c r="S1608" s="381"/>
    </row>
    <row r="1609" spans="1:19" ht="35.15" customHeight="1" x14ac:dyDescent="0.25">
      <c r="A1609" s="389">
        <f>IF(B1609="","",ROW()-ROW($A$3)+'Diário 1º PA'!$P$1)</f>
        <v>1879</v>
      </c>
      <c r="B1609" s="151">
        <v>45411</v>
      </c>
      <c r="C1609" s="390">
        <v>45383</v>
      </c>
      <c r="D1609" s="98" t="s">
        <v>94</v>
      </c>
      <c r="E1609" s="391" t="s">
        <v>190</v>
      </c>
      <c r="F1609" s="174">
        <v>476.56</v>
      </c>
      <c r="G1609" s="363" t="s">
        <v>1712</v>
      </c>
      <c r="H1609" s="98" t="s">
        <v>127</v>
      </c>
      <c r="I1609" s="95" t="s">
        <v>1444</v>
      </c>
      <c r="J1609" s="131" t="s">
        <v>1446</v>
      </c>
      <c r="K1609" s="131" t="s">
        <v>1540</v>
      </c>
      <c r="L1609" s="132" t="s">
        <v>1081</v>
      </c>
      <c r="M1609" s="131" t="s">
        <v>3027</v>
      </c>
      <c r="N1609" s="134">
        <v>45410</v>
      </c>
      <c r="O1609" s="95" t="s">
        <v>452</v>
      </c>
      <c r="P1609" s="131" t="s">
        <v>1446</v>
      </c>
      <c r="Q1609" s="381"/>
      <c r="R1609" s="381"/>
      <c r="S1609" s="381"/>
    </row>
    <row r="1610" spans="1:19" ht="35.15" customHeight="1" x14ac:dyDescent="0.25">
      <c r="A1610" s="389">
        <f>IF(B1610="","",ROW()-ROW($A$3)+'Diário 1º PA'!$P$1)</f>
        <v>1880</v>
      </c>
      <c r="B1610" s="151">
        <v>45411</v>
      </c>
      <c r="C1610" s="390">
        <v>45383</v>
      </c>
      <c r="D1610" s="98" t="s">
        <v>94</v>
      </c>
      <c r="E1610" s="391" t="s">
        <v>190</v>
      </c>
      <c r="F1610" s="174">
        <v>449.33</v>
      </c>
      <c r="G1610" s="363" t="s">
        <v>1712</v>
      </c>
      <c r="H1610" s="98" t="s">
        <v>125</v>
      </c>
      <c r="I1610" s="95" t="s">
        <v>1444</v>
      </c>
      <c r="J1610" s="131" t="s">
        <v>1446</v>
      </c>
      <c r="K1610" s="131" t="s">
        <v>1540</v>
      </c>
      <c r="L1610" s="132" t="s">
        <v>1081</v>
      </c>
      <c r="M1610" s="131" t="s">
        <v>3028</v>
      </c>
      <c r="N1610" s="134">
        <v>45410</v>
      </c>
      <c r="O1610" s="95" t="s">
        <v>452</v>
      </c>
      <c r="P1610" s="131" t="s">
        <v>1446</v>
      </c>
      <c r="Q1610" s="381"/>
      <c r="R1610" s="381"/>
      <c r="S1610" s="381"/>
    </row>
    <row r="1611" spans="1:19" ht="35.15" customHeight="1" x14ac:dyDescent="0.25">
      <c r="A1611" s="389">
        <f>IF(B1611="","",ROW()-ROW($A$3)+'Diário 1º PA'!$P$1)</f>
        <v>1881</v>
      </c>
      <c r="B1611" s="151">
        <v>45411</v>
      </c>
      <c r="C1611" s="390">
        <v>45383</v>
      </c>
      <c r="D1611" s="98" t="s">
        <v>94</v>
      </c>
      <c r="E1611" s="391" t="s">
        <v>190</v>
      </c>
      <c r="F1611" s="174">
        <v>476.56</v>
      </c>
      <c r="G1611" s="363" t="s">
        <v>1712</v>
      </c>
      <c r="H1611" s="98" t="s">
        <v>129</v>
      </c>
      <c r="I1611" s="95" t="s">
        <v>1444</v>
      </c>
      <c r="J1611" s="131" t="s">
        <v>1446</v>
      </c>
      <c r="K1611" s="131" t="s">
        <v>1540</v>
      </c>
      <c r="L1611" s="132" t="s">
        <v>1081</v>
      </c>
      <c r="M1611" s="131" t="s">
        <v>3029</v>
      </c>
      <c r="N1611" s="134">
        <v>45410</v>
      </c>
      <c r="O1611" s="95" t="s">
        <v>452</v>
      </c>
      <c r="P1611" s="131" t="s">
        <v>1446</v>
      </c>
      <c r="Q1611" s="381"/>
      <c r="R1611" s="381"/>
      <c r="S1611" s="381"/>
    </row>
    <row r="1612" spans="1:19" ht="35.15" customHeight="1" x14ac:dyDescent="0.25">
      <c r="A1612" s="389">
        <f>IF(B1612="","",ROW()-ROW($A$3)+'Diário 1º PA'!$P$1)</f>
        <v>1882</v>
      </c>
      <c r="B1612" s="151">
        <v>45411</v>
      </c>
      <c r="C1612" s="390">
        <v>45383</v>
      </c>
      <c r="D1612" s="98" t="s">
        <v>94</v>
      </c>
      <c r="E1612" s="391" t="s">
        <v>190</v>
      </c>
      <c r="F1612" s="174">
        <v>431.88</v>
      </c>
      <c r="G1612" s="363" t="s">
        <v>1712</v>
      </c>
      <c r="H1612" s="98" t="s">
        <v>118</v>
      </c>
      <c r="I1612" s="95" t="s">
        <v>1444</v>
      </c>
      <c r="J1612" s="131" t="s">
        <v>1446</v>
      </c>
      <c r="K1612" s="131" t="s">
        <v>1540</v>
      </c>
      <c r="L1612" s="132" t="s">
        <v>1081</v>
      </c>
      <c r="M1612" s="131" t="s">
        <v>3030</v>
      </c>
      <c r="N1612" s="134">
        <v>45410</v>
      </c>
      <c r="O1612" s="95" t="s">
        <v>452</v>
      </c>
      <c r="P1612" s="131" t="s">
        <v>1446</v>
      </c>
      <c r="Q1612" s="381"/>
      <c r="R1612" s="381"/>
      <c r="S1612" s="381"/>
    </row>
    <row r="1613" spans="1:19" ht="35.15" customHeight="1" x14ac:dyDescent="0.25">
      <c r="A1613" s="389">
        <f>IF(B1613="","",ROW()-ROW($A$3)+'Diário 1º PA'!$P$1)</f>
        <v>1883</v>
      </c>
      <c r="B1613" s="151">
        <v>45411</v>
      </c>
      <c r="C1613" s="390">
        <v>45383</v>
      </c>
      <c r="D1613" s="98" t="s">
        <v>105</v>
      </c>
      <c r="E1613" s="391" t="s">
        <v>345</v>
      </c>
      <c r="F1613" s="174">
        <v>186.66</v>
      </c>
      <c r="G1613" s="363" t="s">
        <v>2344</v>
      </c>
      <c r="H1613" s="98" t="s">
        <v>128</v>
      </c>
      <c r="I1613" s="95" t="s">
        <v>3031</v>
      </c>
      <c r="J1613" s="131" t="s">
        <v>2597</v>
      </c>
      <c r="K1613" s="131" t="s">
        <v>1540</v>
      </c>
      <c r="L1613" s="132" t="s">
        <v>1081</v>
      </c>
      <c r="M1613" s="131" t="s">
        <v>3032</v>
      </c>
      <c r="N1613" s="134">
        <v>45411</v>
      </c>
      <c r="O1613" s="95" t="s">
        <v>452</v>
      </c>
      <c r="P1613" s="131" t="s">
        <v>2597</v>
      </c>
      <c r="Q1613" s="381"/>
      <c r="R1613" s="381"/>
      <c r="S1613" s="381"/>
    </row>
    <row r="1614" spans="1:19" ht="35.15" customHeight="1" x14ac:dyDescent="0.25">
      <c r="A1614" s="389">
        <f>IF(B1614="","",ROW()-ROW($A$3)+'Diário 1º PA'!$P$1)</f>
        <v>1884</v>
      </c>
      <c r="B1614" s="151">
        <v>45411</v>
      </c>
      <c r="C1614" s="390">
        <v>45352</v>
      </c>
      <c r="D1614" s="98" t="s">
        <v>105</v>
      </c>
      <c r="E1614" s="391" t="s">
        <v>227</v>
      </c>
      <c r="F1614" s="174">
        <v>395.42</v>
      </c>
      <c r="G1614" s="363" t="s">
        <v>1270</v>
      </c>
      <c r="H1614" s="98" t="s">
        <v>118</v>
      </c>
      <c r="I1614" s="95" t="s">
        <v>1635</v>
      </c>
      <c r="J1614" s="131" t="s">
        <v>1414</v>
      </c>
      <c r="K1614" s="131" t="s">
        <v>1540</v>
      </c>
      <c r="L1614" s="132" t="s">
        <v>1081</v>
      </c>
      <c r="M1614" s="131">
        <v>140079829</v>
      </c>
      <c r="N1614" s="134">
        <v>45409</v>
      </c>
      <c r="O1614" s="95" t="s">
        <v>452</v>
      </c>
      <c r="P1614" s="131" t="s">
        <v>1414</v>
      </c>
      <c r="Q1614" s="381"/>
      <c r="R1614" s="381"/>
      <c r="S1614" s="381"/>
    </row>
    <row r="1615" spans="1:19" ht="35.15" customHeight="1" x14ac:dyDescent="0.25">
      <c r="A1615" s="389">
        <f>IF(B1615="","",ROW()-ROW($A$3)+'Diário 1º PA'!$P$1)</f>
        <v>1885</v>
      </c>
      <c r="B1615" s="151">
        <v>45411</v>
      </c>
      <c r="C1615" s="390">
        <v>45383</v>
      </c>
      <c r="D1615" s="98" t="s">
        <v>105</v>
      </c>
      <c r="E1615" s="391" t="s">
        <v>299</v>
      </c>
      <c r="F1615" s="174">
        <v>15002.7</v>
      </c>
      <c r="G1615" s="363" t="s">
        <v>2236</v>
      </c>
      <c r="H1615" s="98" t="s">
        <v>125</v>
      </c>
      <c r="I1615" s="95" t="s">
        <v>2689</v>
      </c>
      <c r="J1615" s="131" t="s">
        <v>1571</v>
      </c>
      <c r="K1615" s="131" t="s">
        <v>1540</v>
      </c>
      <c r="L1615" s="132" t="s">
        <v>1081</v>
      </c>
      <c r="M1615" s="131">
        <v>1</v>
      </c>
      <c r="N1615" s="134">
        <v>45411</v>
      </c>
      <c r="O1615" s="95" t="s">
        <v>452</v>
      </c>
      <c r="P1615" s="131" t="s">
        <v>1571</v>
      </c>
      <c r="Q1615" s="381"/>
      <c r="R1615" s="381"/>
      <c r="S1615" s="381"/>
    </row>
    <row r="1616" spans="1:19" ht="35.15" customHeight="1" x14ac:dyDescent="0.25">
      <c r="A1616" s="389">
        <f>IF(B1616="","",ROW()-ROW($A$3)+'Diário 1º PA'!$P$1)</f>
        <v>1886</v>
      </c>
      <c r="B1616" s="151">
        <v>45411</v>
      </c>
      <c r="C1616" s="390">
        <v>45383</v>
      </c>
      <c r="D1616" s="98" t="s">
        <v>105</v>
      </c>
      <c r="E1616" s="391" t="s">
        <v>225</v>
      </c>
      <c r="F1616" s="174">
        <v>507.98</v>
      </c>
      <c r="G1616" s="363" t="s">
        <v>1550</v>
      </c>
      <c r="H1616" s="98" t="s">
        <v>123</v>
      </c>
      <c r="I1616" s="95" t="s">
        <v>1450</v>
      </c>
      <c r="J1616" s="131" t="s">
        <v>1091</v>
      </c>
      <c r="K1616" s="131" t="s">
        <v>1540</v>
      </c>
      <c r="L1616" s="132" t="s">
        <v>1081</v>
      </c>
      <c r="M1616" s="131">
        <v>75293020</v>
      </c>
      <c r="N1616" s="134">
        <v>45410</v>
      </c>
      <c r="O1616" s="95" t="s">
        <v>452</v>
      </c>
      <c r="P1616" s="131" t="s">
        <v>1091</v>
      </c>
      <c r="Q1616" s="381"/>
      <c r="R1616" s="381"/>
      <c r="S1616" s="381"/>
    </row>
    <row r="1617" spans="1:19" ht="35.15" customHeight="1" x14ac:dyDescent="0.25">
      <c r="A1617" s="389">
        <f>IF(B1617="","",ROW()-ROW($A$3)+'Diário 1º PA'!$P$1)</f>
        <v>1887</v>
      </c>
      <c r="B1617" s="151">
        <v>45411</v>
      </c>
      <c r="C1617" s="390">
        <v>45383</v>
      </c>
      <c r="D1617" s="98" t="s">
        <v>107</v>
      </c>
      <c r="E1617" s="391" t="s">
        <v>374</v>
      </c>
      <c r="F1617" s="174">
        <v>2443.6999999999998</v>
      </c>
      <c r="G1617" s="363" t="s">
        <v>3033</v>
      </c>
      <c r="H1617" s="98" t="s">
        <v>122</v>
      </c>
      <c r="I1617" s="95" t="s">
        <v>1749</v>
      </c>
      <c r="J1617" s="131" t="s">
        <v>1750</v>
      </c>
      <c r="K1617" s="131" t="s">
        <v>1540</v>
      </c>
      <c r="L1617" s="132" t="s">
        <v>1081</v>
      </c>
      <c r="M1617" s="131" t="s">
        <v>3034</v>
      </c>
      <c r="N1617" s="134">
        <v>45409</v>
      </c>
      <c r="O1617" s="95" t="s">
        <v>452</v>
      </c>
      <c r="P1617" s="131" t="s">
        <v>1750</v>
      </c>
      <c r="Q1617" s="381"/>
      <c r="R1617" s="381"/>
      <c r="S1617" s="381"/>
    </row>
    <row r="1618" spans="1:19" ht="35.15" customHeight="1" x14ac:dyDescent="0.25">
      <c r="A1618" s="389">
        <f>IF(B1618="","",ROW()-ROW($A$3)+'Diário 1º PA'!$P$1)</f>
        <v>1888</v>
      </c>
      <c r="B1618" s="151">
        <v>45411</v>
      </c>
      <c r="C1618" s="390">
        <v>45383</v>
      </c>
      <c r="D1618" s="98" t="s">
        <v>105</v>
      </c>
      <c r="E1618" s="391" t="s">
        <v>355</v>
      </c>
      <c r="F1618" s="174">
        <v>683.15</v>
      </c>
      <c r="G1618" s="363" t="s">
        <v>1751</v>
      </c>
      <c r="H1618" s="98" t="s">
        <v>122</v>
      </c>
      <c r="I1618" s="95" t="s">
        <v>1749</v>
      </c>
      <c r="J1618" s="131" t="s">
        <v>1750</v>
      </c>
      <c r="K1618" s="131" t="s">
        <v>1540</v>
      </c>
      <c r="L1618" s="132" t="s">
        <v>1081</v>
      </c>
      <c r="M1618" s="131" t="s">
        <v>3035</v>
      </c>
      <c r="N1618" s="134">
        <v>45409</v>
      </c>
      <c r="O1618" s="95" t="s">
        <v>452</v>
      </c>
      <c r="P1618" s="131" t="s">
        <v>1750</v>
      </c>
      <c r="Q1618" s="381"/>
      <c r="R1618" s="381"/>
      <c r="S1618" s="381"/>
    </row>
    <row r="1619" spans="1:19" ht="35.15" customHeight="1" x14ac:dyDescent="0.25">
      <c r="A1619" s="389">
        <f>IF(B1619="","",ROW()-ROW($A$3)+'Diário 1º PA'!$P$1)</f>
        <v>1889</v>
      </c>
      <c r="B1619" s="151">
        <v>45411</v>
      </c>
      <c r="C1619" s="390">
        <v>45383</v>
      </c>
      <c r="D1619" s="98" t="s">
        <v>105</v>
      </c>
      <c r="E1619" s="391" t="s">
        <v>307</v>
      </c>
      <c r="F1619" s="174">
        <v>753.15</v>
      </c>
      <c r="G1619" s="363" t="s">
        <v>3036</v>
      </c>
      <c r="H1619" s="98" t="s">
        <v>122</v>
      </c>
      <c r="I1619" s="95" t="s">
        <v>1749</v>
      </c>
      <c r="J1619" s="131" t="s">
        <v>1750</v>
      </c>
      <c r="K1619" s="131" t="s">
        <v>1540</v>
      </c>
      <c r="L1619" s="132" t="s">
        <v>1081</v>
      </c>
      <c r="M1619" s="131" t="s">
        <v>3037</v>
      </c>
      <c r="N1619" s="134">
        <v>45409</v>
      </c>
      <c r="O1619" s="95" t="s">
        <v>452</v>
      </c>
      <c r="P1619" s="131" t="s">
        <v>1750</v>
      </c>
      <c r="Q1619" s="381"/>
      <c r="R1619" s="381"/>
      <c r="S1619" s="381"/>
    </row>
    <row r="1620" spans="1:19" ht="35.15" customHeight="1" x14ac:dyDescent="0.25">
      <c r="A1620" s="389">
        <f>IF(B1620="","",ROW()-ROW($A$3)+'Diário 1º PA'!$P$1)</f>
        <v>1890</v>
      </c>
      <c r="B1620" s="151">
        <v>45411</v>
      </c>
      <c r="C1620" s="390">
        <v>45383</v>
      </c>
      <c r="D1620" s="98" t="s">
        <v>105</v>
      </c>
      <c r="E1620" s="391" t="s">
        <v>305</v>
      </c>
      <c r="F1620" s="174">
        <v>928.63</v>
      </c>
      <c r="G1620" s="363" t="s">
        <v>2976</v>
      </c>
      <c r="H1620" s="98" t="s">
        <v>122</v>
      </c>
      <c r="I1620" s="95" t="s">
        <v>1749</v>
      </c>
      <c r="J1620" s="131" t="s">
        <v>1750</v>
      </c>
      <c r="K1620" s="131" t="s">
        <v>1540</v>
      </c>
      <c r="L1620" s="132" t="s">
        <v>1081</v>
      </c>
      <c r="M1620" s="131" t="s">
        <v>3038</v>
      </c>
      <c r="N1620" s="134">
        <v>45409</v>
      </c>
      <c r="O1620" s="95" t="s">
        <v>452</v>
      </c>
      <c r="P1620" s="131" t="s">
        <v>1750</v>
      </c>
      <c r="Q1620" s="381"/>
      <c r="R1620" s="381"/>
      <c r="S1620" s="381"/>
    </row>
    <row r="1621" spans="1:19" ht="35.15" customHeight="1" x14ac:dyDescent="0.25">
      <c r="A1621" s="389">
        <f>IF(B1621="","",ROW()-ROW($A$3)+'Diário 1º PA'!$P$1)</f>
        <v>1891</v>
      </c>
      <c r="B1621" s="151">
        <v>45411</v>
      </c>
      <c r="C1621" s="390">
        <v>45383</v>
      </c>
      <c r="D1621" s="98" t="s">
        <v>105</v>
      </c>
      <c r="E1621" s="391" t="s">
        <v>307</v>
      </c>
      <c r="F1621" s="174">
        <v>737.23</v>
      </c>
      <c r="G1621" s="363" t="s">
        <v>3039</v>
      </c>
      <c r="H1621" s="98" t="s">
        <v>124</v>
      </c>
      <c r="I1621" s="95" t="s">
        <v>1749</v>
      </c>
      <c r="J1621" s="131" t="s">
        <v>1750</v>
      </c>
      <c r="K1621" s="131" t="s">
        <v>1540</v>
      </c>
      <c r="L1621" s="132" t="s">
        <v>1081</v>
      </c>
      <c r="M1621" s="131" t="s">
        <v>3040</v>
      </c>
      <c r="N1621" s="134">
        <v>45409</v>
      </c>
      <c r="O1621" s="95" t="s">
        <v>452</v>
      </c>
      <c r="P1621" s="131" t="s">
        <v>1750</v>
      </c>
      <c r="Q1621" s="381"/>
      <c r="R1621" s="381"/>
      <c r="S1621" s="381"/>
    </row>
    <row r="1622" spans="1:19" ht="35.15" customHeight="1" x14ac:dyDescent="0.25">
      <c r="A1622" s="389">
        <f>IF(B1622="","",ROW()-ROW($A$3)+'Diário 1º PA'!$P$1)</f>
        <v>1892</v>
      </c>
      <c r="B1622" s="151">
        <v>45411</v>
      </c>
      <c r="C1622" s="390">
        <v>45383</v>
      </c>
      <c r="D1622" s="98" t="s">
        <v>94</v>
      </c>
      <c r="E1622" s="391" t="s">
        <v>190</v>
      </c>
      <c r="F1622" s="174">
        <v>429.3</v>
      </c>
      <c r="G1622" s="363" t="s">
        <v>1712</v>
      </c>
      <c r="H1622" s="98" t="s">
        <v>122</v>
      </c>
      <c r="I1622" s="95" t="s">
        <v>1444</v>
      </c>
      <c r="J1622" s="131" t="s">
        <v>2548</v>
      </c>
      <c r="K1622" s="131" t="s">
        <v>1540</v>
      </c>
      <c r="L1622" s="132" t="s">
        <v>1081</v>
      </c>
      <c r="M1622" s="131" t="s">
        <v>3041</v>
      </c>
      <c r="N1622" s="134">
        <v>45410</v>
      </c>
      <c r="O1622" s="95" t="s">
        <v>452</v>
      </c>
      <c r="P1622" s="131" t="s">
        <v>2548</v>
      </c>
      <c r="Q1622" s="381"/>
      <c r="R1622" s="381"/>
      <c r="S1622" s="381"/>
    </row>
    <row r="1623" spans="1:19" ht="35.15" customHeight="1" x14ac:dyDescent="0.25">
      <c r="A1623" s="389">
        <f>IF(B1623="","",ROW()-ROW($A$3)+'Diário 1º PA'!$P$1)</f>
        <v>1893</v>
      </c>
      <c r="B1623" s="151">
        <v>45411</v>
      </c>
      <c r="C1623" s="390">
        <v>45383</v>
      </c>
      <c r="D1623" s="98" t="s">
        <v>94</v>
      </c>
      <c r="E1623" s="391" t="s">
        <v>190</v>
      </c>
      <c r="F1623" s="174">
        <v>372.95</v>
      </c>
      <c r="G1623" s="363" t="s">
        <v>1712</v>
      </c>
      <c r="H1623" s="98" t="s">
        <v>123</v>
      </c>
      <c r="I1623" s="95" t="s">
        <v>1444</v>
      </c>
      <c r="J1623" s="131" t="s">
        <v>2548</v>
      </c>
      <c r="K1623" s="131" t="s">
        <v>1540</v>
      </c>
      <c r="L1623" s="132" t="s">
        <v>1081</v>
      </c>
      <c r="M1623" s="131" t="s">
        <v>3042</v>
      </c>
      <c r="N1623" s="134">
        <v>45410</v>
      </c>
      <c r="O1623" s="95" t="s">
        <v>452</v>
      </c>
      <c r="P1623" s="131" t="s">
        <v>2548</v>
      </c>
      <c r="Q1623" s="381"/>
      <c r="R1623" s="381"/>
      <c r="S1623" s="381"/>
    </row>
    <row r="1624" spans="1:19" ht="35.15" customHeight="1" x14ac:dyDescent="0.25">
      <c r="A1624" s="389">
        <f>IF(B1624="","",ROW()-ROW($A$3)+'Diário 1º PA'!$P$1)</f>
        <v>1894</v>
      </c>
      <c r="B1624" s="151">
        <v>45411</v>
      </c>
      <c r="C1624" s="390">
        <v>45383</v>
      </c>
      <c r="D1624" s="98" t="s">
        <v>94</v>
      </c>
      <c r="E1624" s="391" t="s">
        <v>190</v>
      </c>
      <c r="F1624" s="174">
        <v>311.27</v>
      </c>
      <c r="G1624" s="363" t="s">
        <v>1712</v>
      </c>
      <c r="H1624" s="98" t="s">
        <v>124</v>
      </c>
      <c r="I1624" s="95" t="s">
        <v>1444</v>
      </c>
      <c r="J1624" s="131" t="s">
        <v>2548</v>
      </c>
      <c r="K1624" s="131" t="s">
        <v>1540</v>
      </c>
      <c r="L1624" s="132" t="s">
        <v>1081</v>
      </c>
      <c r="M1624" s="131" t="s">
        <v>3043</v>
      </c>
      <c r="N1624" s="134">
        <v>45410</v>
      </c>
      <c r="O1624" s="95" t="s">
        <v>452</v>
      </c>
      <c r="P1624" s="131" t="s">
        <v>2548</v>
      </c>
      <c r="Q1624" s="381"/>
      <c r="R1624" s="381"/>
      <c r="S1624" s="381"/>
    </row>
    <row r="1625" spans="1:19" ht="35.15" customHeight="1" x14ac:dyDescent="0.25">
      <c r="A1625" s="389">
        <f>IF(B1625="","",ROW()-ROW($A$3)+'Diário 1º PA'!$P$1)</f>
        <v>1895</v>
      </c>
      <c r="B1625" s="151">
        <v>45411</v>
      </c>
      <c r="C1625" s="390">
        <v>45383</v>
      </c>
      <c r="D1625" s="98" t="s">
        <v>105</v>
      </c>
      <c r="E1625" s="391" t="s">
        <v>359</v>
      </c>
      <c r="F1625" s="174">
        <v>337</v>
      </c>
      <c r="G1625" s="363" t="s">
        <v>3044</v>
      </c>
      <c r="H1625" s="98" t="s">
        <v>123</v>
      </c>
      <c r="I1625" s="95" t="s">
        <v>3045</v>
      </c>
      <c r="J1625" s="131" t="s">
        <v>3046</v>
      </c>
      <c r="K1625" s="131" t="s">
        <v>1540</v>
      </c>
      <c r="L1625" s="132" t="s">
        <v>1081</v>
      </c>
      <c r="M1625" s="131">
        <v>18019</v>
      </c>
      <c r="N1625" s="134">
        <v>45411</v>
      </c>
      <c r="O1625" s="95" t="s">
        <v>452</v>
      </c>
      <c r="P1625" s="131" t="s">
        <v>3046</v>
      </c>
      <c r="Q1625" s="381"/>
      <c r="R1625" s="381"/>
      <c r="S1625" s="381"/>
    </row>
    <row r="1626" spans="1:19" ht="35.15" customHeight="1" x14ac:dyDescent="0.25">
      <c r="A1626" s="389">
        <f>IF(B1626="","",ROW()-ROW($A$3)+'Diário 1º PA'!$P$1)</f>
        <v>1896</v>
      </c>
      <c r="B1626" s="151">
        <v>45411</v>
      </c>
      <c r="C1626" s="390">
        <v>45383</v>
      </c>
      <c r="D1626" s="98" t="s">
        <v>94</v>
      </c>
      <c r="E1626" s="391" t="s">
        <v>199</v>
      </c>
      <c r="F1626" s="174">
        <v>780</v>
      </c>
      <c r="G1626" s="363" t="s">
        <v>2030</v>
      </c>
      <c r="H1626" s="98" t="s">
        <v>118</v>
      </c>
      <c r="I1626" s="95" t="s">
        <v>2049</v>
      </c>
      <c r="J1626" s="131" t="s">
        <v>1088</v>
      </c>
      <c r="K1626" s="131" t="s">
        <v>1540</v>
      </c>
      <c r="L1626" s="132" t="s">
        <v>1081</v>
      </c>
      <c r="M1626" s="131">
        <v>2582323</v>
      </c>
      <c r="N1626" s="134">
        <v>45426</v>
      </c>
      <c r="O1626" s="95" t="s">
        <v>452</v>
      </c>
      <c r="P1626" s="131" t="s">
        <v>1088</v>
      </c>
      <c r="Q1626" s="381"/>
      <c r="R1626" s="381"/>
      <c r="S1626" s="381"/>
    </row>
    <row r="1627" spans="1:19" ht="35.15" customHeight="1" x14ac:dyDescent="0.25">
      <c r="A1627" s="389">
        <f>IF(B1627="","",ROW()-ROW($A$3)+'Diário 1º PA'!$P$1)</f>
        <v>1897</v>
      </c>
      <c r="B1627" s="151">
        <v>45411</v>
      </c>
      <c r="C1627" s="390">
        <v>45383</v>
      </c>
      <c r="D1627" s="98" t="s">
        <v>94</v>
      </c>
      <c r="E1627" s="391" t="s">
        <v>199</v>
      </c>
      <c r="F1627" s="174">
        <v>930</v>
      </c>
      <c r="G1627" s="363" t="s">
        <v>2030</v>
      </c>
      <c r="H1627" s="98" t="s">
        <v>119</v>
      </c>
      <c r="I1627" s="95" t="s">
        <v>2049</v>
      </c>
      <c r="J1627" s="131" t="s">
        <v>1088</v>
      </c>
      <c r="K1627" s="131" t="s">
        <v>1540</v>
      </c>
      <c r="L1627" s="132" t="s">
        <v>1081</v>
      </c>
      <c r="M1627" s="131">
        <v>2581863</v>
      </c>
      <c r="N1627" s="134">
        <v>45426</v>
      </c>
      <c r="O1627" s="95" t="s">
        <v>452</v>
      </c>
      <c r="P1627" s="131" t="s">
        <v>1088</v>
      </c>
      <c r="Q1627" s="381"/>
      <c r="R1627" s="381"/>
      <c r="S1627" s="381"/>
    </row>
    <row r="1628" spans="1:19" ht="35.15" customHeight="1" x14ac:dyDescent="0.25">
      <c r="A1628" s="389">
        <f>IF(B1628="","",ROW()-ROW($A$3)+'Diário 1º PA'!$P$1)</f>
        <v>1898</v>
      </c>
      <c r="B1628" s="151">
        <v>45411</v>
      </c>
      <c r="C1628" s="390">
        <v>45383</v>
      </c>
      <c r="D1628" s="98" t="s">
        <v>94</v>
      </c>
      <c r="E1628" s="391" t="s">
        <v>199</v>
      </c>
      <c r="F1628" s="174">
        <v>325.60000000000002</v>
      </c>
      <c r="G1628" s="363" t="s">
        <v>2030</v>
      </c>
      <c r="H1628" s="98" t="s">
        <v>123</v>
      </c>
      <c r="I1628" s="95" t="s">
        <v>2034</v>
      </c>
      <c r="J1628" s="131" t="s">
        <v>1108</v>
      </c>
      <c r="K1628" s="131" t="s">
        <v>1540</v>
      </c>
      <c r="L1628" s="132" t="s">
        <v>1081</v>
      </c>
      <c r="M1628" s="131">
        <v>1000211793</v>
      </c>
      <c r="N1628" s="134">
        <v>45434</v>
      </c>
      <c r="O1628" s="95" t="s">
        <v>452</v>
      </c>
      <c r="P1628" s="131" t="s">
        <v>1108</v>
      </c>
      <c r="Q1628" s="381"/>
      <c r="R1628" s="381"/>
      <c r="S1628" s="381"/>
    </row>
    <row r="1629" spans="1:19" ht="35.15" customHeight="1" x14ac:dyDescent="0.25">
      <c r="A1629" s="389">
        <f>IF(B1629="","",ROW()-ROW($A$3)+'Diário 1º PA'!$P$1)</f>
        <v>1899</v>
      </c>
      <c r="B1629" s="151">
        <v>45411</v>
      </c>
      <c r="C1629" s="390">
        <v>45383</v>
      </c>
      <c r="D1629" s="98" t="s">
        <v>105</v>
      </c>
      <c r="E1629" s="391" t="s">
        <v>287</v>
      </c>
      <c r="F1629" s="174">
        <v>261.18</v>
      </c>
      <c r="G1629" s="363" t="s">
        <v>3047</v>
      </c>
      <c r="H1629" s="98" t="s">
        <v>118</v>
      </c>
      <c r="I1629" s="95" t="s">
        <v>2072</v>
      </c>
      <c r="J1629" s="131" t="s">
        <v>2073</v>
      </c>
      <c r="K1629" s="131" t="s">
        <v>1540</v>
      </c>
      <c r="L1629" s="132" t="s">
        <v>1439</v>
      </c>
      <c r="M1629" s="131">
        <v>6545792</v>
      </c>
      <c r="N1629" s="134">
        <v>45435</v>
      </c>
      <c r="O1629" s="95" t="s">
        <v>452</v>
      </c>
      <c r="P1629" s="131" t="s">
        <v>2073</v>
      </c>
      <c r="Q1629" s="381"/>
      <c r="R1629" s="381"/>
      <c r="S1629" s="381"/>
    </row>
    <row r="1630" spans="1:19" ht="35.15" customHeight="1" x14ac:dyDescent="0.25">
      <c r="A1630" s="389">
        <f>IF(B1630="","",ROW()-ROW($A$3)+'Diário 1º PA'!$P$1)</f>
        <v>1900</v>
      </c>
      <c r="B1630" s="151">
        <v>45411</v>
      </c>
      <c r="C1630" s="390">
        <v>45383</v>
      </c>
      <c r="D1630" s="98" t="s">
        <v>105</v>
      </c>
      <c r="E1630" s="391" t="s">
        <v>343</v>
      </c>
      <c r="F1630" s="174">
        <v>550</v>
      </c>
      <c r="G1630" s="363" t="s">
        <v>3048</v>
      </c>
      <c r="H1630" s="98" t="s">
        <v>137</v>
      </c>
      <c r="I1630" s="95" t="s">
        <v>3049</v>
      </c>
      <c r="J1630" s="131" t="s">
        <v>3050</v>
      </c>
      <c r="K1630" s="131" t="s">
        <v>1540</v>
      </c>
      <c r="L1630" s="132" t="s">
        <v>1081</v>
      </c>
      <c r="M1630" s="131">
        <v>3</v>
      </c>
      <c r="N1630" s="134">
        <v>45427</v>
      </c>
      <c r="O1630" s="95" t="s">
        <v>452</v>
      </c>
      <c r="P1630" s="131" t="s">
        <v>3050</v>
      </c>
      <c r="Q1630" s="381"/>
      <c r="R1630" s="381"/>
      <c r="S1630" s="381"/>
    </row>
    <row r="1631" spans="1:19" ht="35.15" customHeight="1" x14ac:dyDescent="0.25">
      <c r="A1631" s="389">
        <f>IF(B1631="","",ROW()-ROW($A$3)+'Diário 1º PA'!$P$1)</f>
        <v>1901</v>
      </c>
      <c r="B1631" s="151">
        <v>45411</v>
      </c>
      <c r="C1631" s="390">
        <v>45383</v>
      </c>
      <c r="D1631" s="98" t="s">
        <v>94</v>
      </c>
      <c r="E1631" s="391" t="s">
        <v>199</v>
      </c>
      <c r="F1631" s="174">
        <v>457.8</v>
      </c>
      <c r="G1631" s="363" t="s">
        <v>2030</v>
      </c>
      <c r="H1631" s="98" t="s">
        <v>118</v>
      </c>
      <c r="I1631" s="95" t="s">
        <v>1493</v>
      </c>
      <c r="J1631" s="131" t="s">
        <v>1494</v>
      </c>
      <c r="K1631" s="131" t="s">
        <v>1114</v>
      </c>
      <c r="L1631" s="132" t="s">
        <v>1534</v>
      </c>
      <c r="M1631" s="131" t="s">
        <v>117</v>
      </c>
      <c r="N1631" s="134" t="s">
        <v>117</v>
      </c>
      <c r="O1631" s="95" t="s">
        <v>452</v>
      </c>
      <c r="P1631" s="131" t="s">
        <v>1494</v>
      </c>
      <c r="Q1631" s="381"/>
      <c r="R1631" s="381"/>
      <c r="S1631" s="381"/>
    </row>
    <row r="1632" spans="1:19" ht="35.15" customHeight="1" x14ac:dyDescent="0.25">
      <c r="A1632" s="389">
        <f>IF(B1632="","",ROW()-ROW($A$3)+'Diário 1º PA'!$P$1)</f>
        <v>1902</v>
      </c>
      <c r="B1632" s="151">
        <v>45411</v>
      </c>
      <c r="C1632" s="390">
        <v>45383</v>
      </c>
      <c r="D1632" s="98" t="s">
        <v>105</v>
      </c>
      <c r="E1632" s="391" t="s">
        <v>341</v>
      </c>
      <c r="F1632" s="174">
        <v>1380</v>
      </c>
      <c r="G1632" s="363" t="s">
        <v>3051</v>
      </c>
      <c r="H1632" s="98" t="s">
        <v>118</v>
      </c>
      <c r="I1632" s="95" t="s">
        <v>1986</v>
      </c>
      <c r="J1632" s="131" t="s">
        <v>1987</v>
      </c>
      <c r="K1632" s="131" t="s">
        <v>1114</v>
      </c>
      <c r="L1632" s="132" t="s">
        <v>1534</v>
      </c>
      <c r="M1632" s="131">
        <v>8</v>
      </c>
      <c r="N1632" s="134" t="s">
        <v>3052</v>
      </c>
      <c r="O1632" s="95" t="s">
        <v>452</v>
      </c>
      <c r="P1632" s="131" t="s">
        <v>1987</v>
      </c>
      <c r="Q1632" s="381"/>
      <c r="R1632" s="381"/>
      <c r="S1632" s="381"/>
    </row>
    <row r="1633" spans="1:19" ht="35.15" customHeight="1" x14ac:dyDescent="0.25">
      <c r="A1633" s="389">
        <f>IF(B1633="","",ROW()-ROW($A$3)+'Diário 1º PA'!$P$1)</f>
        <v>1903</v>
      </c>
      <c r="B1633" s="151">
        <v>45411</v>
      </c>
      <c r="C1633" s="390">
        <v>45383</v>
      </c>
      <c r="D1633" s="98" t="s">
        <v>105</v>
      </c>
      <c r="E1633" s="391" t="s">
        <v>245</v>
      </c>
      <c r="F1633" s="174">
        <v>4320</v>
      </c>
      <c r="G1633" s="363" t="s">
        <v>3053</v>
      </c>
      <c r="H1633" s="98" t="s">
        <v>118</v>
      </c>
      <c r="I1633" s="95" t="s">
        <v>3054</v>
      </c>
      <c r="J1633" s="131" t="s">
        <v>3055</v>
      </c>
      <c r="K1633" s="131" t="s">
        <v>1114</v>
      </c>
      <c r="L1633" s="132" t="s">
        <v>1534</v>
      </c>
      <c r="M1633" s="131">
        <v>799</v>
      </c>
      <c r="N1633" s="134">
        <v>45386</v>
      </c>
      <c r="O1633" s="95" t="s">
        <v>452</v>
      </c>
      <c r="P1633" s="131" t="s">
        <v>3055</v>
      </c>
      <c r="Q1633" s="381"/>
      <c r="R1633" s="381"/>
      <c r="S1633" s="381"/>
    </row>
    <row r="1634" spans="1:19" ht="35.15" customHeight="1" x14ac:dyDescent="0.25">
      <c r="A1634" s="389">
        <f>IF(B1634="","",ROW()-ROW($A$3)+'Diário 1º PA'!$P$1)</f>
        <v>1904</v>
      </c>
      <c r="B1634" s="151">
        <v>45411</v>
      </c>
      <c r="C1634" s="390">
        <v>45383</v>
      </c>
      <c r="D1634" s="98" t="s">
        <v>105</v>
      </c>
      <c r="E1634" s="391" t="s">
        <v>305</v>
      </c>
      <c r="F1634" s="174">
        <v>687.07</v>
      </c>
      <c r="G1634" s="363" t="s">
        <v>2976</v>
      </c>
      <c r="H1634" s="98" t="s">
        <v>129</v>
      </c>
      <c r="I1634" s="95" t="s">
        <v>1749</v>
      </c>
      <c r="J1634" s="131" t="s">
        <v>1750</v>
      </c>
      <c r="K1634" s="131" t="s">
        <v>1540</v>
      </c>
      <c r="L1634" s="132" t="s">
        <v>1081</v>
      </c>
      <c r="M1634" s="131" t="s">
        <v>3056</v>
      </c>
      <c r="N1634" s="134">
        <v>45408</v>
      </c>
      <c r="O1634" s="95" t="s">
        <v>452</v>
      </c>
      <c r="P1634" s="131" t="s">
        <v>1750</v>
      </c>
      <c r="Q1634" s="381"/>
      <c r="R1634" s="381"/>
      <c r="S1634" s="381"/>
    </row>
    <row r="1635" spans="1:19" ht="35.15" customHeight="1" x14ac:dyDescent="0.25">
      <c r="A1635" s="389">
        <f>IF(B1635="","",ROW()-ROW($A$3)+'Diário 1º PA'!$P$1)</f>
        <v>1905</v>
      </c>
      <c r="B1635" s="151">
        <v>45411</v>
      </c>
      <c r="C1635" s="390">
        <v>45383</v>
      </c>
      <c r="D1635" s="98" t="s">
        <v>105</v>
      </c>
      <c r="E1635" s="391" t="s">
        <v>305</v>
      </c>
      <c r="F1635" s="174">
        <v>1429.01</v>
      </c>
      <c r="G1635" s="363" t="s">
        <v>2976</v>
      </c>
      <c r="H1635" s="98" t="s">
        <v>121</v>
      </c>
      <c r="I1635" s="95" t="s">
        <v>1749</v>
      </c>
      <c r="J1635" s="131" t="s">
        <v>1750</v>
      </c>
      <c r="K1635" s="131" t="s">
        <v>1540</v>
      </c>
      <c r="L1635" s="132" t="s">
        <v>1081</v>
      </c>
      <c r="M1635" s="131" t="s">
        <v>3057</v>
      </c>
      <c r="N1635" s="134">
        <v>45408</v>
      </c>
      <c r="O1635" s="95" t="s">
        <v>452</v>
      </c>
      <c r="P1635" s="131" t="s">
        <v>1750</v>
      </c>
      <c r="Q1635" s="381"/>
      <c r="R1635" s="381"/>
      <c r="S1635" s="381"/>
    </row>
    <row r="1636" spans="1:19" ht="35.15" customHeight="1" x14ac:dyDescent="0.25">
      <c r="A1636" s="389">
        <f>IF(B1636="","",ROW()-ROW($A$3)+'Diário 1º PA'!$P$1)</f>
        <v>1906</v>
      </c>
      <c r="B1636" s="151">
        <v>45411</v>
      </c>
      <c r="C1636" s="390">
        <v>45383</v>
      </c>
      <c r="D1636" s="98" t="s">
        <v>105</v>
      </c>
      <c r="E1636" s="391" t="s">
        <v>307</v>
      </c>
      <c r="F1636" s="174">
        <v>841.61</v>
      </c>
      <c r="G1636" s="363" t="s">
        <v>2976</v>
      </c>
      <c r="H1636" s="98" t="s">
        <v>121</v>
      </c>
      <c r="I1636" s="95" t="s">
        <v>1749</v>
      </c>
      <c r="J1636" s="131" t="s">
        <v>1750</v>
      </c>
      <c r="K1636" s="131" t="s">
        <v>1540</v>
      </c>
      <c r="L1636" s="132" t="s">
        <v>1081</v>
      </c>
      <c r="M1636" s="131" t="s">
        <v>3058</v>
      </c>
      <c r="N1636" s="134">
        <v>45408</v>
      </c>
      <c r="O1636" s="95" t="s">
        <v>452</v>
      </c>
      <c r="P1636" s="131" t="s">
        <v>1750</v>
      </c>
      <c r="Q1636" s="381"/>
      <c r="R1636" s="381"/>
      <c r="S1636" s="381"/>
    </row>
    <row r="1637" spans="1:19" ht="35.15" customHeight="1" x14ac:dyDescent="0.25">
      <c r="A1637" s="389">
        <f>IF(B1637="","",ROW()-ROW($A$3)+'Diário 1º PA'!$P$1)</f>
        <v>1907</v>
      </c>
      <c r="B1637" s="151">
        <v>45411</v>
      </c>
      <c r="C1637" s="390">
        <v>45383</v>
      </c>
      <c r="D1637" s="98" t="s">
        <v>105</v>
      </c>
      <c r="E1637" s="391" t="s">
        <v>357</v>
      </c>
      <c r="F1637" s="174">
        <v>812.37</v>
      </c>
      <c r="G1637" s="363" t="s">
        <v>2976</v>
      </c>
      <c r="H1637" s="98" t="s">
        <v>121</v>
      </c>
      <c r="I1637" s="95" t="s">
        <v>1749</v>
      </c>
      <c r="J1637" s="131" t="s">
        <v>1750</v>
      </c>
      <c r="K1637" s="131" t="s">
        <v>1540</v>
      </c>
      <c r="L1637" s="132" t="s">
        <v>1081</v>
      </c>
      <c r="M1637" s="131" t="s">
        <v>3059</v>
      </c>
      <c r="N1637" s="134">
        <v>45408</v>
      </c>
      <c r="O1637" s="95" t="s">
        <v>452</v>
      </c>
      <c r="P1637" s="131" t="s">
        <v>1750</v>
      </c>
      <c r="Q1637" s="381"/>
      <c r="R1637" s="381"/>
      <c r="S1637" s="381"/>
    </row>
    <row r="1638" spans="1:19" ht="35.15" customHeight="1" x14ac:dyDescent="0.25">
      <c r="A1638" s="389">
        <f>IF(B1638="","",ROW()-ROW($A$3)+'Diário 1º PA'!$P$1)</f>
        <v>1908</v>
      </c>
      <c r="B1638" s="151">
        <v>45411</v>
      </c>
      <c r="C1638" s="390">
        <v>45383</v>
      </c>
      <c r="D1638" s="98" t="s">
        <v>105</v>
      </c>
      <c r="E1638" s="391" t="s">
        <v>355</v>
      </c>
      <c r="F1638" s="174">
        <v>744.68</v>
      </c>
      <c r="G1638" s="363" t="s">
        <v>1751</v>
      </c>
      <c r="H1638" s="98" t="s">
        <v>121</v>
      </c>
      <c r="I1638" s="95" t="s">
        <v>1749</v>
      </c>
      <c r="J1638" s="131" t="s">
        <v>1750</v>
      </c>
      <c r="K1638" s="131" t="s">
        <v>1540</v>
      </c>
      <c r="L1638" s="132" t="s">
        <v>1081</v>
      </c>
      <c r="M1638" s="131" t="s">
        <v>3060</v>
      </c>
      <c r="N1638" s="134">
        <v>45408</v>
      </c>
      <c r="O1638" s="95" t="s">
        <v>452</v>
      </c>
      <c r="P1638" s="131" t="s">
        <v>1750</v>
      </c>
      <c r="Q1638" s="381"/>
      <c r="R1638" s="381"/>
      <c r="S1638" s="381"/>
    </row>
    <row r="1639" spans="1:19" ht="35.15" customHeight="1" x14ac:dyDescent="0.25">
      <c r="A1639" s="389">
        <f>IF(B1639="","",ROW()-ROW($A$3)+'Diário 1º PA'!$P$1)</f>
        <v>1909</v>
      </c>
      <c r="B1639" s="151">
        <v>45411</v>
      </c>
      <c r="C1639" s="390">
        <v>45383</v>
      </c>
      <c r="D1639" s="98" t="s">
        <v>94</v>
      </c>
      <c r="E1639" s="391" t="s">
        <v>199</v>
      </c>
      <c r="F1639" s="174">
        <v>637.5</v>
      </c>
      <c r="G1639" s="363" t="s">
        <v>2030</v>
      </c>
      <c r="H1639" s="98" t="s">
        <v>120</v>
      </c>
      <c r="I1639" s="95" t="s">
        <v>2049</v>
      </c>
      <c r="J1639" s="131" t="s">
        <v>1088</v>
      </c>
      <c r="K1639" s="131" t="s">
        <v>1540</v>
      </c>
      <c r="L1639" s="132" t="s">
        <v>1081</v>
      </c>
      <c r="M1639" s="131">
        <v>2584583</v>
      </c>
      <c r="N1639" s="134">
        <v>45428</v>
      </c>
      <c r="O1639" s="95" t="s">
        <v>452</v>
      </c>
      <c r="P1639" s="131" t="s">
        <v>1088</v>
      </c>
      <c r="Q1639" s="381"/>
      <c r="R1639" s="381"/>
      <c r="S1639" s="381"/>
    </row>
    <row r="1640" spans="1:19" ht="35.15" customHeight="1" x14ac:dyDescent="0.25">
      <c r="A1640" s="389">
        <f>IF(B1640="","",ROW()-ROW($A$3)+'Diário 1º PA'!$P$1)</f>
        <v>1910</v>
      </c>
      <c r="B1640" s="151">
        <v>45411</v>
      </c>
      <c r="C1640" s="390">
        <v>45383</v>
      </c>
      <c r="D1640" s="98" t="s">
        <v>94</v>
      </c>
      <c r="E1640" s="391" t="s">
        <v>201</v>
      </c>
      <c r="F1640" s="174">
        <v>63166.65</v>
      </c>
      <c r="G1640" s="363" t="s">
        <v>1778</v>
      </c>
      <c r="H1640" s="98" t="s">
        <v>117</v>
      </c>
      <c r="I1640" s="95" t="s">
        <v>2326</v>
      </c>
      <c r="J1640" s="131" t="s">
        <v>2327</v>
      </c>
      <c r="K1640" s="131" t="s">
        <v>1540</v>
      </c>
      <c r="L1640" s="132" t="s">
        <v>1081</v>
      </c>
      <c r="M1640" s="131">
        <v>24785900</v>
      </c>
      <c r="N1640" s="134">
        <v>45412</v>
      </c>
      <c r="O1640" s="95" t="s">
        <v>452</v>
      </c>
      <c r="P1640" s="131" t="s">
        <v>2327</v>
      </c>
      <c r="Q1640" s="381"/>
      <c r="R1640" s="381"/>
      <c r="S1640" s="381"/>
    </row>
    <row r="1641" spans="1:19" ht="35.15" customHeight="1" x14ac:dyDescent="0.25">
      <c r="A1641" s="389">
        <f>IF(B1641="","",ROW()-ROW($A$3)+'Diário 1º PA'!$P$1)</f>
        <v>1911</v>
      </c>
      <c r="B1641" s="151">
        <v>45411</v>
      </c>
      <c r="C1641" s="390">
        <v>45383</v>
      </c>
      <c r="D1641" s="98" t="s">
        <v>94</v>
      </c>
      <c r="E1641" s="391" t="s">
        <v>201</v>
      </c>
      <c r="F1641" s="174">
        <v>49933.33</v>
      </c>
      <c r="G1641" s="363" t="s">
        <v>1778</v>
      </c>
      <c r="H1641" s="98" t="s">
        <v>117</v>
      </c>
      <c r="I1641" s="95" t="s">
        <v>2326</v>
      </c>
      <c r="J1641" s="131" t="s">
        <v>2327</v>
      </c>
      <c r="K1641" s="131" t="s">
        <v>1540</v>
      </c>
      <c r="L1641" s="132" t="s">
        <v>1081</v>
      </c>
      <c r="M1641" s="131">
        <v>24785899</v>
      </c>
      <c r="N1641" s="134">
        <v>45412</v>
      </c>
      <c r="O1641" s="95" t="s">
        <v>452</v>
      </c>
      <c r="P1641" s="131" t="s">
        <v>2327</v>
      </c>
      <c r="Q1641" s="381"/>
      <c r="R1641" s="381"/>
      <c r="S1641" s="381"/>
    </row>
    <row r="1642" spans="1:19" ht="35.15" customHeight="1" x14ac:dyDescent="0.25">
      <c r="A1642" s="389">
        <f>IF(B1642="","",ROW()-ROW($A$3)+'Diário 1º PA'!$P$1)</f>
        <v>1912</v>
      </c>
      <c r="B1642" s="151">
        <v>45411</v>
      </c>
      <c r="C1642" s="390">
        <v>45383</v>
      </c>
      <c r="D1642" s="98" t="s">
        <v>94</v>
      </c>
      <c r="E1642" s="391" t="s">
        <v>201</v>
      </c>
      <c r="F1642" s="174">
        <v>53783.33</v>
      </c>
      <c r="G1642" s="363" t="s">
        <v>1778</v>
      </c>
      <c r="H1642" s="98" t="s">
        <v>117</v>
      </c>
      <c r="I1642" s="95" t="s">
        <v>2326</v>
      </c>
      <c r="J1642" s="131" t="s">
        <v>2327</v>
      </c>
      <c r="K1642" s="131" t="s">
        <v>1540</v>
      </c>
      <c r="L1642" s="132" t="s">
        <v>1081</v>
      </c>
      <c r="M1642" s="131">
        <v>24785712</v>
      </c>
      <c r="N1642" s="134">
        <v>45412</v>
      </c>
      <c r="O1642" s="95" t="s">
        <v>452</v>
      </c>
      <c r="P1642" s="131" t="s">
        <v>2327</v>
      </c>
      <c r="Q1642" s="381"/>
      <c r="R1642" s="381"/>
      <c r="S1642" s="381"/>
    </row>
    <row r="1643" spans="1:19" ht="35.15" customHeight="1" x14ac:dyDescent="0.25">
      <c r="A1643" s="389">
        <f>IF(B1643="","",ROW()-ROW($A$3)+'Diário 1º PA'!$P$1)</f>
        <v>1913</v>
      </c>
      <c r="B1643" s="151">
        <v>45411</v>
      </c>
      <c r="C1643" s="390">
        <v>45383</v>
      </c>
      <c r="D1643" s="98" t="s">
        <v>94</v>
      </c>
      <c r="E1643" s="391" t="s">
        <v>201</v>
      </c>
      <c r="F1643" s="174">
        <v>3500</v>
      </c>
      <c r="G1643" s="363" t="s">
        <v>1778</v>
      </c>
      <c r="H1643" s="98" t="s">
        <v>117</v>
      </c>
      <c r="I1643" s="95" t="s">
        <v>2326</v>
      </c>
      <c r="J1643" s="131" t="s">
        <v>2327</v>
      </c>
      <c r="K1643" s="131" t="s">
        <v>1540</v>
      </c>
      <c r="L1643" s="132" t="s">
        <v>1081</v>
      </c>
      <c r="M1643" s="131">
        <v>24785604</v>
      </c>
      <c r="N1643" s="134">
        <v>45412</v>
      </c>
      <c r="O1643" s="95" t="s">
        <v>452</v>
      </c>
      <c r="P1643" s="131" t="s">
        <v>2327</v>
      </c>
      <c r="Q1643" s="381"/>
      <c r="R1643" s="381"/>
      <c r="S1643" s="381"/>
    </row>
    <row r="1644" spans="1:19" ht="35.15" customHeight="1" x14ac:dyDescent="0.25">
      <c r="A1644" s="389">
        <f>IF(B1644="","",ROW()-ROW($A$3)+'Diário 1º PA'!$P$1)</f>
        <v>1914</v>
      </c>
      <c r="B1644" s="151">
        <v>45411</v>
      </c>
      <c r="C1644" s="390">
        <v>45383</v>
      </c>
      <c r="D1644" s="98" t="s">
        <v>107</v>
      </c>
      <c r="E1644" s="391" t="s">
        <v>370</v>
      </c>
      <c r="F1644" s="174">
        <v>45654.45</v>
      </c>
      <c r="G1644" s="95" t="s">
        <v>2367</v>
      </c>
      <c r="H1644" s="98" t="s">
        <v>133</v>
      </c>
      <c r="I1644" s="95" t="s">
        <v>2205</v>
      </c>
      <c r="J1644" s="131" t="s">
        <v>1867</v>
      </c>
      <c r="K1644" s="131" t="s">
        <v>1540</v>
      </c>
      <c r="L1644" s="132" t="s">
        <v>1081</v>
      </c>
      <c r="M1644" s="131">
        <v>659</v>
      </c>
      <c r="N1644" s="134">
        <v>45411</v>
      </c>
      <c r="O1644" s="95" t="s">
        <v>452</v>
      </c>
      <c r="P1644" s="131" t="s">
        <v>1867</v>
      </c>
      <c r="Q1644" s="381"/>
      <c r="R1644" s="381"/>
      <c r="S1644" s="381"/>
    </row>
    <row r="1645" spans="1:19" ht="35.15" customHeight="1" x14ac:dyDescent="0.25">
      <c r="A1645" s="389">
        <f>IF(B1645="","",ROW()-ROW($A$3)+'Diário 1º PA'!$P$1)</f>
        <v>1915</v>
      </c>
      <c r="B1645" s="151">
        <v>45411</v>
      </c>
      <c r="C1645" s="390">
        <v>45383</v>
      </c>
      <c r="D1645" s="98" t="s">
        <v>105</v>
      </c>
      <c r="E1645" s="391" t="s">
        <v>283</v>
      </c>
      <c r="F1645" s="174">
        <v>3</v>
      </c>
      <c r="G1645" s="363" t="s">
        <v>3061</v>
      </c>
      <c r="H1645" s="98" t="s">
        <v>118</v>
      </c>
      <c r="I1645" s="95" t="s">
        <v>117</v>
      </c>
      <c r="J1645" s="131" t="s">
        <v>79</v>
      </c>
      <c r="K1645" s="131" t="s">
        <v>1558</v>
      </c>
      <c r="L1645" s="132" t="s">
        <v>117</v>
      </c>
      <c r="M1645" s="131" t="s">
        <v>117</v>
      </c>
      <c r="N1645" s="134" t="s">
        <v>117</v>
      </c>
      <c r="O1645" s="95" t="s">
        <v>452</v>
      </c>
      <c r="P1645" s="131" t="s">
        <v>79</v>
      </c>
      <c r="Q1645" s="381"/>
      <c r="R1645" s="381"/>
      <c r="S1645" s="381"/>
    </row>
    <row r="1646" spans="1:19" ht="35.15" customHeight="1" x14ac:dyDescent="0.25">
      <c r="A1646" s="389">
        <f>IF(B1646="","",ROW()-ROW($A$3)+'Diário 1º PA'!$P$1)</f>
        <v>1916</v>
      </c>
      <c r="B1646" s="151">
        <v>45412</v>
      </c>
      <c r="C1646" s="390">
        <v>45383</v>
      </c>
      <c r="D1646" s="98" t="s">
        <v>105</v>
      </c>
      <c r="E1646" s="391" t="s">
        <v>339</v>
      </c>
      <c r="F1646" s="174">
        <v>30</v>
      </c>
      <c r="G1646" s="363" t="s">
        <v>3062</v>
      </c>
      <c r="H1646" s="98" t="s">
        <v>136</v>
      </c>
      <c r="I1646" s="95" t="s">
        <v>2896</v>
      </c>
      <c r="J1646" s="131" t="s">
        <v>1565</v>
      </c>
      <c r="K1646" s="131" t="s">
        <v>1114</v>
      </c>
      <c r="L1646" s="132" t="s">
        <v>1839</v>
      </c>
      <c r="M1646" s="131" t="s">
        <v>117</v>
      </c>
      <c r="N1646" s="134">
        <v>45411</v>
      </c>
      <c r="O1646" s="95" t="s">
        <v>452</v>
      </c>
      <c r="P1646" s="131" t="s">
        <v>2897</v>
      </c>
      <c r="Q1646" s="381"/>
      <c r="R1646" s="381"/>
      <c r="S1646" s="381"/>
    </row>
    <row r="1647" spans="1:19" ht="35.15" customHeight="1" x14ac:dyDescent="0.25">
      <c r="A1647" s="389">
        <f>IF(B1647="","",ROW()-ROW($A$3)+'Diário 1º PA'!$P$1)</f>
        <v>1917</v>
      </c>
      <c r="B1647" s="151">
        <v>45412</v>
      </c>
      <c r="C1647" s="390">
        <v>45383</v>
      </c>
      <c r="D1647" s="98" t="s">
        <v>105</v>
      </c>
      <c r="E1647" s="391" t="s">
        <v>337</v>
      </c>
      <c r="F1647" s="174">
        <v>116.82</v>
      </c>
      <c r="G1647" s="363" t="s">
        <v>1185</v>
      </c>
      <c r="H1647" s="98" t="s">
        <v>137</v>
      </c>
      <c r="I1647" s="95" t="s">
        <v>1529</v>
      </c>
      <c r="J1647" s="131" t="s">
        <v>1189</v>
      </c>
      <c r="K1647" s="131" t="s">
        <v>1072</v>
      </c>
      <c r="L1647" s="132" t="s">
        <v>1534</v>
      </c>
      <c r="M1647" s="131">
        <v>6110844</v>
      </c>
      <c r="N1647" s="134">
        <v>45413</v>
      </c>
      <c r="O1647" s="95" t="s">
        <v>452</v>
      </c>
      <c r="P1647" s="131" t="s">
        <v>1189</v>
      </c>
      <c r="Q1647" s="381"/>
      <c r="R1647" s="381"/>
      <c r="S1647" s="381"/>
    </row>
    <row r="1648" spans="1:19" ht="35.15" customHeight="1" x14ac:dyDescent="0.25">
      <c r="A1648" s="389">
        <f>IF(B1648="","",ROW()-ROW($A$3)+'Diário 1º PA'!$P$1)</f>
        <v>1918</v>
      </c>
      <c r="B1648" s="151">
        <v>45412</v>
      </c>
      <c r="C1648" s="390">
        <v>45383</v>
      </c>
      <c r="D1648" s="98" t="s">
        <v>105</v>
      </c>
      <c r="E1648" s="391" t="s">
        <v>299</v>
      </c>
      <c r="F1648" s="174">
        <v>1339.8</v>
      </c>
      <c r="G1648" s="363" t="s">
        <v>3063</v>
      </c>
      <c r="H1648" s="98" t="s">
        <v>126</v>
      </c>
      <c r="I1648" s="95" t="s">
        <v>3064</v>
      </c>
      <c r="J1648" s="131" t="s">
        <v>1571</v>
      </c>
      <c r="K1648" s="131" t="s">
        <v>1072</v>
      </c>
      <c r="L1648" s="132" t="s">
        <v>1534</v>
      </c>
      <c r="M1648" s="131">
        <v>42</v>
      </c>
      <c r="N1648" s="134">
        <v>45390</v>
      </c>
      <c r="O1648" s="95" t="s">
        <v>452</v>
      </c>
      <c r="P1648" s="131" t="s">
        <v>1571</v>
      </c>
      <c r="Q1648" s="381"/>
      <c r="R1648" s="381"/>
      <c r="S1648" s="381"/>
    </row>
    <row r="1649" spans="1:19" ht="35.15" customHeight="1" x14ac:dyDescent="0.25">
      <c r="A1649" s="389">
        <f>IF(B1649="","",ROW()-ROW($A$3)+'Diário 1º PA'!$P$1)</f>
        <v>1919</v>
      </c>
      <c r="B1649" s="151">
        <v>45412</v>
      </c>
      <c r="C1649" s="390">
        <v>45383</v>
      </c>
      <c r="D1649" s="98" t="s">
        <v>105</v>
      </c>
      <c r="E1649" s="391" t="s">
        <v>325</v>
      </c>
      <c r="F1649" s="174">
        <v>481.53</v>
      </c>
      <c r="G1649" s="363" t="s">
        <v>2007</v>
      </c>
      <c r="H1649" s="98" t="s">
        <v>122</v>
      </c>
      <c r="I1649" s="95" t="s">
        <v>1469</v>
      </c>
      <c r="J1649" s="131" t="s">
        <v>1471</v>
      </c>
      <c r="K1649" s="131" t="s">
        <v>1072</v>
      </c>
      <c r="L1649" s="132" t="s">
        <v>1534</v>
      </c>
      <c r="M1649" s="131">
        <v>14553</v>
      </c>
      <c r="N1649" s="134">
        <v>45398</v>
      </c>
      <c r="O1649" s="95" t="s">
        <v>452</v>
      </c>
      <c r="P1649" s="131" t="s">
        <v>1471</v>
      </c>
      <c r="Q1649" s="381"/>
      <c r="R1649" s="381"/>
      <c r="S1649" s="381"/>
    </row>
    <row r="1650" spans="1:19" ht="35.15" customHeight="1" x14ac:dyDescent="0.25">
      <c r="A1650" s="389">
        <f>IF(B1650="","",ROW()-ROW($A$3)+'Diário 1º PA'!$P$1)</f>
        <v>1920</v>
      </c>
      <c r="B1650" s="151">
        <v>45412</v>
      </c>
      <c r="C1650" s="390">
        <v>45383</v>
      </c>
      <c r="D1650" s="98" t="s">
        <v>105</v>
      </c>
      <c r="E1650" s="391" t="s">
        <v>341</v>
      </c>
      <c r="F1650" s="174">
        <v>2400</v>
      </c>
      <c r="G1650" s="363" t="s">
        <v>3065</v>
      </c>
      <c r="H1650" s="98" t="s">
        <v>117</v>
      </c>
      <c r="I1650" s="95" t="s">
        <v>1504</v>
      </c>
      <c r="J1650" s="131" t="s">
        <v>1505</v>
      </c>
      <c r="K1650" s="131" t="s">
        <v>1072</v>
      </c>
      <c r="L1650" s="132" t="s">
        <v>1534</v>
      </c>
      <c r="M1650" s="131">
        <v>8</v>
      </c>
      <c r="N1650" s="134">
        <v>45411</v>
      </c>
      <c r="O1650" s="95" t="s">
        <v>452</v>
      </c>
      <c r="P1650" s="131" t="s">
        <v>1505</v>
      </c>
      <c r="Q1650" s="381"/>
      <c r="R1650" s="381"/>
      <c r="S1650" s="381"/>
    </row>
    <row r="1651" spans="1:19" ht="35.15" customHeight="1" x14ac:dyDescent="0.25">
      <c r="A1651" s="389">
        <f>IF(B1651="","",ROW()-ROW($A$3)+'Diário 1º PA'!$P$1)</f>
        <v>1921</v>
      </c>
      <c r="B1651" s="151">
        <v>45412</v>
      </c>
      <c r="C1651" s="390">
        <v>45383</v>
      </c>
      <c r="D1651" s="98" t="s">
        <v>105</v>
      </c>
      <c r="E1651" s="391" t="s">
        <v>219</v>
      </c>
      <c r="F1651" s="174">
        <v>1920</v>
      </c>
      <c r="G1651" s="363" t="s">
        <v>2867</v>
      </c>
      <c r="H1651" s="98" t="s">
        <v>118</v>
      </c>
      <c r="I1651" s="95" t="s">
        <v>2085</v>
      </c>
      <c r="J1651" s="131" t="s">
        <v>1565</v>
      </c>
      <c r="K1651" s="131" t="s">
        <v>1072</v>
      </c>
      <c r="L1651" s="132" t="s">
        <v>117</v>
      </c>
      <c r="M1651" s="131" t="s">
        <v>117</v>
      </c>
      <c r="N1651" s="134" t="s">
        <v>117</v>
      </c>
      <c r="O1651" s="95" t="s">
        <v>452</v>
      </c>
      <c r="P1651" s="131" t="s">
        <v>2086</v>
      </c>
      <c r="Q1651" s="381"/>
      <c r="R1651" s="381"/>
      <c r="S1651" s="381"/>
    </row>
    <row r="1652" spans="1:19" ht="35.15" customHeight="1" x14ac:dyDescent="0.25">
      <c r="A1652" s="389">
        <f>IF(B1652="","",ROW()-ROW($A$3)+'Diário 1º PA'!$P$1)</f>
        <v>1922</v>
      </c>
      <c r="B1652" s="151">
        <v>45412</v>
      </c>
      <c r="C1652" s="390">
        <v>45383</v>
      </c>
      <c r="D1652" s="98" t="s">
        <v>94</v>
      </c>
      <c r="E1652" s="391" t="s">
        <v>192</v>
      </c>
      <c r="F1652" s="174">
        <v>-176.96</v>
      </c>
      <c r="G1652" s="363" t="s">
        <v>2320</v>
      </c>
      <c r="H1652" s="98" t="s">
        <v>118</v>
      </c>
      <c r="I1652" s="95" t="s">
        <v>117</v>
      </c>
      <c r="J1652" s="131" t="s">
        <v>79</v>
      </c>
      <c r="K1652" s="131" t="s">
        <v>117</v>
      </c>
      <c r="L1652" s="132" t="s">
        <v>117</v>
      </c>
      <c r="M1652" s="131" t="s">
        <v>117</v>
      </c>
      <c r="N1652" s="134" t="s">
        <v>117</v>
      </c>
      <c r="O1652" s="95" t="s">
        <v>452</v>
      </c>
      <c r="P1652" s="131" t="s">
        <v>79</v>
      </c>
      <c r="Q1652" s="381"/>
      <c r="R1652" s="381"/>
      <c r="S1652" s="381"/>
    </row>
    <row r="1653" spans="1:19" ht="35.15" customHeight="1" x14ac:dyDescent="0.25">
      <c r="A1653" s="389">
        <f>IF(B1653="","",ROW()-ROW($A$3)+'Diário 1º PA'!$P$1)</f>
        <v>1923</v>
      </c>
      <c r="B1653" s="151">
        <v>45412</v>
      </c>
      <c r="C1653" s="390">
        <v>45383</v>
      </c>
      <c r="D1653" s="98" t="s">
        <v>94</v>
      </c>
      <c r="E1653" s="391" t="s">
        <v>192</v>
      </c>
      <c r="F1653" s="174">
        <v>176.96</v>
      </c>
      <c r="G1653" s="363" t="s">
        <v>2321</v>
      </c>
      <c r="H1653" s="98" t="s">
        <v>118</v>
      </c>
      <c r="I1653" s="95" t="s">
        <v>117</v>
      </c>
      <c r="J1653" s="131" t="s">
        <v>79</v>
      </c>
      <c r="K1653" s="131" t="s">
        <v>117</v>
      </c>
      <c r="L1653" s="132" t="s">
        <v>117</v>
      </c>
      <c r="M1653" s="131" t="s">
        <v>117</v>
      </c>
      <c r="N1653" s="134" t="s">
        <v>117</v>
      </c>
      <c r="O1653" s="95" t="s">
        <v>452</v>
      </c>
      <c r="P1653" s="131" t="s">
        <v>79</v>
      </c>
      <c r="Q1653" s="381"/>
      <c r="R1653" s="381"/>
      <c r="S1653" s="381"/>
    </row>
    <row r="1654" spans="1:19" ht="35.15" customHeight="1" x14ac:dyDescent="0.25">
      <c r="A1654" s="389">
        <f>IF(B1654="","",ROW()-ROW($A$3)+'Diário 1º PA'!$P$1)</f>
        <v>1924</v>
      </c>
      <c r="B1654" s="151">
        <v>45412</v>
      </c>
      <c r="C1654" s="390">
        <v>45383</v>
      </c>
      <c r="D1654" s="98" t="s">
        <v>94</v>
      </c>
      <c r="E1654" s="391" t="s">
        <v>201</v>
      </c>
      <c r="F1654" s="174">
        <v>15216.66</v>
      </c>
      <c r="G1654" s="363" t="s">
        <v>1778</v>
      </c>
      <c r="H1654" s="98" t="s">
        <v>129</v>
      </c>
      <c r="I1654" s="95" t="s">
        <v>2392</v>
      </c>
      <c r="J1654" s="131" t="s">
        <v>2327</v>
      </c>
      <c r="K1654" s="131" t="s">
        <v>1540</v>
      </c>
      <c r="L1654" s="132" t="s">
        <v>1081</v>
      </c>
      <c r="M1654" s="131">
        <v>24785714</v>
      </c>
      <c r="N1654" s="134">
        <v>45412</v>
      </c>
      <c r="O1654" s="95" t="s">
        <v>452</v>
      </c>
      <c r="P1654" s="131" t="s">
        <v>2327</v>
      </c>
      <c r="Q1654" s="381"/>
      <c r="R1654" s="381"/>
      <c r="S1654" s="381"/>
    </row>
    <row r="1655" spans="1:19" ht="35.15" customHeight="1" x14ac:dyDescent="0.25">
      <c r="A1655" s="389">
        <f>IF(B1655="","",ROW()-ROW($A$3)+'Diário 1º PA'!$P$1)</f>
        <v>1925</v>
      </c>
      <c r="B1655" s="151">
        <v>45412</v>
      </c>
      <c r="C1655" s="390">
        <v>45383</v>
      </c>
      <c r="D1655" s="98" t="s">
        <v>94</v>
      </c>
      <c r="E1655" s="391" t="s">
        <v>201</v>
      </c>
      <c r="F1655" s="174">
        <v>43966.66</v>
      </c>
      <c r="G1655" s="363" t="s">
        <v>1778</v>
      </c>
      <c r="H1655" s="98" t="s">
        <v>117</v>
      </c>
      <c r="I1655" s="95" t="s">
        <v>2392</v>
      </c>
      <c r="J1655" s="131" t="s">
        <v>2327</v>
      </c>
      <c r="K1655" s="131" t="s">
        <v>1540</v>
      </c>
      <c r="L1655" s="132" t="s">
        <v>1081</v>
      </c>
      <c r="M1655" s="131">
        <v>24785713</v>
      </c>
      <c r="N1655" s="134">
        <v>45412</v>
      </c>
      <c r="O1655" s="95" t="s">
        <v>452</v>
      </c>
      <c r="P1655" s="131" t="s">
        <v>2327</v>
      </c>
      <c r="Q1655" s="381"/>
      <c r="R1655" s="381"/>
      <c r="S1655" s="381"/>
    </row>
    <row r="1656" spans="1:19" ht="35.15" customHeight="1" x14ac:dyDescent="0.25">
      <c r="A1656" s="389">
        <f>IF(B1656="","",ROW()-ROW($A$3)+'Diário 1º PA'!$P$1)</f>
        <v>1926</v>
      </c>
      <c r="B1656" s="151">
        <v>45412</v>
      </c>
      <c r="C1656" s="390">
        <v>45383</v>
      </c>
      <c r="D1656" s="98" t="s">
        <v>105</v>
      </c>
      <c r="E1656" s="391" t="s">
        <v>219</v>
      </c>
      <c r="F1656" s="174">
        <v>9349.0300000000007</v>
      </c>
      <c r="G1656" s="363" t="s">
        <v>3066</v>
      </c>
      <c r="H1656" s="98" t="s">
        <v>134</v>
      </c>
      <c r="I1656" s="95" t="s">
        <v>1475</v>
      </c>
      <c r="J1656" s="131" t="s">
        <v>1477</v>
      </c>
      <c r="K1656" s="131" t="s">
        <v>1540</v>
      </c>
      <c r="L1656" s="132" t="s">
        <v>1081</v>
      </c>
      <c r="M1656" s="131" t="s">
        <v>3067</v>
      </c>
      <c r="N1656" s="134">
        <v>45412</v>
      </c>
      <c r="O1656" s="95" t="s">
        <v>452</v>
      </c>
      <c r="P1656" s="131" t="s">
        <v>1477</v>
      </c>
      <c r="Q1656" s="381"/>
      <c r="R1656" s="381"/>
      <c r="S1656" s="381"/>
    </row>
    <row r="1657" spans="1:19" ht="35.15" customHeight="1" x14ac:dyDescent="0.25">
      <c r="A1657" s="389">
        <f>IF(B1657="","",ROW()-ROW($A$3)+'Diário 1º PA'!$P$1)</f>
        <v>1927</v>
      </c>
      <c r="B1657" s="151">
        <v>45412</v>
      </c>
      <c r="C1657" s="390">
        <v>45383</v>
      </c>
      <c r="D1657" s="98" t="s">
        <v>105</v>
      </c>
      <c r="E1657" s="391" t="s">
        <v>219</v>
      </c>
      <c r="F1657" s="174">
        <v>7965.2</v>
      </c>
      <c r="G1657" s="363" t="s">
        <v>3068</v>
      </c>
      <c r="H1657" s="98" t="s">
        <v>127</v>
      </c>
      <c r="I1657" s="95" t="s">
        <v>1479</v>
      </c>
      <c r="J1657" s="131" t="s">
        <v>1480</v>
      </c>
      <c r="K1657" s="131" t="s">
        <v>1540</v>
      </c>
      <c r="L1657" s="132" t="s">
        <v>1081</v>
      </c>
      <c r="M1657" s="131">
        <v>57831</v>
      </c>
      <c r="N1657" s="134">
        <v>45412</v>
      </c>
      <c r="O1657" s="95" t="s">
        <v>452</v>
      </c>
      <c r="P1657" s="131" t="s">
        <v>1480</v>
      </c>
      <c r="Q1657" s="381"/>
      <c r="R1657" s="381"/>
      <c r="S1657" s="381"/>
    </row>
    <row r="1658" spans="1:19" ht="35.15" customHeight="1" x14ac:dyDescent="0.25">
      <c r="A1658" s="389">
        <f>IF(B1658="","",ROW()-ROW($A$3)+'Diário 1º PA'!$P$1)</f>
        <v>1928</v>
      </c>
      <c r="B1658" s="151">
        <v>45412</v>
      </c>
      <c r="C1658" s="390">
        <v>45383</v>
      </c>
      <c r="D1658" s="98" t="s">
        <v>105</v>
      </c>
      <c r="E1658" s="391" t="s">
        <v>343</v>
      </c>
      <c r="F1658" s="174" t="s">
        <v>3069</v>
      </c>
      <c r="G1658" s="363" t="s">
        <v>3070</v>
      </c>
      <c r="H1658" s="98" t="s">
        <v>136</v>
      </c>
      <c r="I1658" s="95" t="s">
        <v>3071</v>
      </c>
      <c r="J1658" s="131" t="s">
        <v>3072</v>
      </c>
      <c r="K1658" s="131" t="s">
        <v>1540</v>
      </c>
      <c r="L1658" s="132" t="s">
        <v>1081</v>
      </c>
      <c r="M1658" s="131">
        <v>196</v>
      </c>
      <c r="N1658" s="134">
        <v>45412</v>
      </c>
      <c r="O1658" s="95" t="s">
        <v>452</v>
      </c>
      <c r="P1658" s="131" t="s">
        <v>3072</v>
      </c>
      <c r="Q1658" s="381"/>
      <c r="R1658" s="381"/>
      <c r="S1658" s="381"/>
    </row>
    <row r="1659" spans="1:19" ht="35.15" customHeight="1" x14ac:dyDescent="0.25">
      <c r="A1659" s="389">
        <f>IF(B1659="","",ROW()-ROW($A$3)+'Diário 1º PA'!$P$1)</f>
        <v>1929</v>
      </c>
      <c r="B1659" s="151">
        <v>45412</v>
      </c>
      <c r="C1659" s="390">
        <v>45383</v>
      </c>
      <c r="D1659" s="98" t="s">
        <v>105</v>
      </c>
      <c r="E1659" s="391" t="s">
        <v>349</v>
      </c>
      <c r="F1659" s="174" t="s">
        <v>3073</v>
      </c>
      <c r="G1659" s="363" t="s">
        <v>3074</v>
      </c>
      <c r="H1659" s="98" t="s">
        <v>137</v>
      </c>
      <c r="I1659" s="95" t="s">
        <v>3075</v>
      </c>
      <c r="J1659" s="131" t="s">
        <v>3076</v>
      </c>
      <c r="K1659" s="131" t="s">
        <v>1540</v>
      </c>
      <c r="L1659" s="132" t="s">
        <v>1081</v>
      </c>
      <c r="M1659" s="131">
        <v>61492</v>
      </c>
      <c r="N1659" s="134">
        <v>45412</v>
      </c>
      <c r="O1659" s="95" t="s">
        <v>452</v>
      </c>
      <c r="P1659" s="131" t="s">
        <v>3076</v>
      </c>
      <c r="Q1659" s="381"/>
      <c r="R1659" s="381"/>
      <c r="S1659" s="381"/>
    </row>
    <row r="1660" spans="1:19" ht="35.15" customHeight="1" x14ac:dyDescent="0.25">
      <c r="A1660" s="389">
        <f>IF(B1660="","",ROW()-ROW($A$3)+'Diário 1º PA'!$P$1)</f>
        <v>1930</v>
      </c>
      <c r="B1660" s="151">
        <v>45412</v>
      </c>
      <c r="C1660" s="390">
        <v>45383</v>
      </c>
      <c r="D1660" s="98" t="s">
        <v>105</v>
      </c>
      <c r="E1660" s="391" t="s">
        <v>341</v>
      </c>
      <c r="F1660" s="174" t="s">
        <v>3077</v>
      </c>
      <c r="G1660" s="363" t="s">
        <v>3078</v>
      </c>
      <c r="H1660" s="98" t="s">
        <v>134</v>
      </c>
      <c r="I1660" s="95" t="s">
        <v>3079</v>
      </c>
      <c r="J1660" s="131" t="s">
        <v>3080</v>
      </c>
      <c r="K1660" s="131" t="s">
        <v>1540</v>
      </c>
      <c r="L1660" s="132" t="s">
        <v>1081</v>
      </c>
      <c r="M1660" s="131">
        <v>84562544</v>
      </c>
      <c r="N1660" s="134">
        <v>45412</v>
      </c>
      <c r="O1660" s="95" t="s">
        <v>452</v>
      </c>
      <c r="P1660" s="131" t="s">
        <v>3080</v>
      </c>
      <c r="Q1660" s="381"/>
      <c r="R1660" s="381"/>
      <c r="S1660" s="381"/>
    </row>
    <row r="1661" spans="1:19" ht="35.15" customHeight="1" x14ac:dyDescent="0.25">
      <c r="A1661" s="389">
        <f>IF(B1661="","",ROW()-ROW($A$3)+'Diário 1º PA'!$P$1)</f>
        <v>1931</v>
      </c>
      <c r="B1661" s="151">
        <v>45412</v>
      </c>
      <c r="C1661" s="390">
        <v>45383</v>
      </c>
      <c r="D1661" s="98" t="s">
        <v>105</v>
      </c>
      <c r="E1661" s="391" t="s">
        <v>257</v>
      </c>
      <c r="F1661" s="174" t="s">
        <v>3081</v>
      </c>
      <c r="G1661" s="363" t="s">
        <v>1698</v>
      </c>
      <c r="H1661" s="98" t="s">
        <v>117</v>
      </c>
      <c r="I1661" s="95" t="s">
        <v>1510</v>
      </c>
      <c r="J1661" s="131" t="s">
        <v>1511</v>
      </c>
      <c r="K1661" s="131" t="s">
        <v>1540</v>
      </c>
      <c r="L1661" s="132" t="s">
        <v>1081</v>
      </c>
      <c r="M1661" s="131">
        <v>372</v>
      </c>
      <c r="N1661" s="134">
        <v>45412</v>
      </c>
      <c r="O1661" s="95" t="s">
        <v>452</v>
      </c>
      <c r="P1661" s="131" t="s">
        <v>1511</v>
      </c>
      <c r="Q1661" s="381"/>
      <c r="R1661" s="381"/>
      <c r="S1661" s="381"/>
    </row>
    <row r="1662" spans="1:19" ht="35.15" customHeight="1" x14ac:dyDescent="0.25">
      <c r="A1662" s="389">
        <f>IF(B1662="","",ROW()-ROW($A$3)+'Diário 1º PA'!$P$1)</f>
        <v>1932</v>
      </c>
      <c r="B1662" s="151">
        <v>45412</v>
      </c>
      <c r="C1662" s="390">
        <v>45383</v>
      </c>
      <c r="D1662" s="98" t="s">
        <v>105</v>
      </c>
      <c r="E1662" s="391" t="s">
        <v>257</v>
      </c>
      <c r="F1662" s="174" t="s">
        <v>3081</v>
      </c>
      <c r="G1662" s="363" t="s">
        <v>1698</v>
      </c>
      <c r="H1662" s="98" t="s">
        <v>117</v>
      </c>
      <c r="I1662" s="95" t="s">
        <v>1510</v>
      </c>
      <c r="J1662" s="131" t="s">
        <v>1511</v>
      </c>
      <c r="K1662" s="131" t="s">
        <v>1540</v>
      </c>
      <c r="L1662" s="132" t="s">
        <v>1081</v>
      </c>
      <c r="M1662" s="131">
        <v>373</v>
      </c>
      <c r="N1662" s="134">
        <v>45412</v>
      </c>
      <c r="O1662" s="95" t="s">
        <v>452</v>
      </c>
      <c r="P1662" s="131" t="s">
        <v>1511</v>
      </c>
      <c r="Q1662" s="381"/>
      <c r="R1662" s="381"/>
      <c r="S1662" s="381"/>
    </row>
    <row r="1663" spans="1:19" ht="35.15" customHeight="1" x14ac:dyDescent="0.25">
      <c r="A1663" s="389">
        <f>IF(B1663="","",ROW()-ROW($A$3)+'Diário 1º PA'!$P$1)</f>
        <v>1933</v>
      </c>
      <c r="B1663" s="151">
        <v>45412</v>
      </c>
      <c r="C1663" s="390">
        <v>45383</v>
      </c>
      <c r="D1663" s="98" t="s">
        <v>105</v>
      </c>
      <c r="E1663" s="391" t="s">
        <v>265</v>
      </c>
      <c r="F1663" s="174" t="s">
        <v>3082</v>
      </c>
      <c r="G1663" s="363" t="s">
        <v>1811</v>
      </c>
      <c r="H1663" s="98" t="s">
        <v>124</v>
      </c>
      <c r="I1663" s="95" t="s">
        <v>1516</v>
      </c>
      <c r="J1663" s="131" t="s">
        <v>2147</v>
      </c>
      <c r="K1663" s="131" t="s">
        <v>1540</v>
      </c>
      <c r="L1663" s="132" t="s">
        <v>1081</v>
      </c>
      <c r="M1663" s="134">
        <v>24516</v>
      </c>
      <c r="N1663" s="134">
        <v>45412</v>
      </c>
      <c r="O1663" s="95" t="s">
        <v>452</v>
      </c>
      <c r="P1663" s="131" t="s">
        <v>2147</v>
      </c>
      <c r="Q1663" s="381"/>
      <c r="R1663" s="381"/>
      <c r="S1663" s="381"/>
    </row>
    <row r="1664" spans="1:19" ht="35.15" customHeight="1" x14ac:dyDescent="0.25">
      <c r="A1664" s="389">
        <f>IF(B1664="","",ROW()-ROW($A$3)+'Diário 1º PA'!$P$1)</f>
        <v>1934</v>
      </c>
      <c r="B1664" s="151">
        <v>45412</v>
      </c>
      <c r="C1664" s="390">
        <v>45383</v>
      </c>
      <c r="D1664" s="98" t="s">
        <v>105</v>
      </c>
      <c r="E1664" s="391" t="s">
        <v>325</v>
      </c>
      <c r="F1664" s="174" t="s">
        <v>3083</v>
      </c>
      <c r="G1664" s="363" t="s">
        <v>2007</v>
      </c>
      <c r="H1664" s="98" t="s">
        <v>124</v>
      </c>
      <c r="I1664" s="95" t="s">
        <v>1513</v>
      </c>
      <c r="J1664" s="131" t="s">
        <v>1514</v>
      </c>
      <c r="K1664" s="131" t="s">
        <v>1540</v>
      </c>
      <c r="L1664" s="132" t="s">
        <v>1081</v>
      </c>
      <c r="M1664" s="131">
        <v>464956</v>
      </c>
      <c r="N1664" s="134">
        <v>45412</v>
      </c>
      <c r="O1664" s="95" t="s">
        <v>452</v>
      </c>
      <c r="P1664" s="131" t="s">
        <v>1514</v>
      </c>
      <c r="Q1664" s="381"/>
      <c r="R1664" s="381"/>
      <c r="S1664" s="381"/>
    </row>
    <row r="1665" spans="1:19" ht="35.15" customHeight="1" x14ac:dyDescent="0.25">
      <c r="A1665" s="389">
        <f>IF(B1665="","",ROW()-ROW($A$3)+'Diário 1º PA'!$P$1)</f>
        <v>1935</v>
      </c>
      <c r="B1665" s="151">
        <v>45412</v>
      </c>
      <c r="C1665" s="390">
        <v>45383</v>
      </c>
      <c r="D1665" s="98" t="s">
        <v>105</v>
      </c>
      <c r="E1665" s="391" t="s">
        <v>265</v>
      </c>
      <c r="F1665" s="174" t="s">
        <v>3082</v>
      </c>
      <c r="G1665" s="363" t="s">
        <v>1811</v>
      </c>
      <c r="H1665" s="98" t="s">
        <v>123</v>
      </c>
      <c r="I1665" s="95" t="s">
        <v>1485</v>
      </c>
      <c r="J1665" s="131" t="s">
        <v>1517</v>
      </c>
      <c r="K1665" s="131" t="s">
        <v>1540</v>
      </c>
      <c r="L1665" s="132" t="s">
        <v>1081</v>
      </c>
      <c r="M1665" s="131">
        <v>220</v>
      </c>
      <c r="N1665" s="134">
        <v>45412</v>
      </c>
      <c r="O1665" s="95" t="s">
        <v>452</v>
      </c>
      <c r="P1665" s="131" t="s">
        <v>1517</v>
      </c>
      <c r="Q1665" s="381"/>
      <c r="R1665" s="381"/>
      <c r="S1665" s="381"/>
    </row>
    <row r="1666" spans="1:19" ht="35.15" customHeight="1" x14ac:dyDescent="0.25">
      <c r="A1666" s="389">
        <f>IF(B1666="","",ROW()-ROW($A$3)+'Diário 1º PA'!$P$1)</f>
        <v>1936</v>
      </c>
      <c r="B1666" s="151">
        <v>45412</v>
      </c>
      <c r="C1666" s="390">
        <v>45383</v>
      </c>
      <c r="D1666" s="98" t="s">
        <v>105</v>
      </c>
      <c r="E1666" s="391" t="s">
        <v>287</v>
      </c>
      <c r="F1666" s="174" t="s">
        <v>3084</v>
      </c>
      <c r="G1666" s="363" t="s">
        <v>3085</v>
      </c>
      <c r="H1666" s="98" t="s">
        <v>130</v>
      </c>
      <c r="I1666" s="95" t="s">
        <v>3086</v>
      </c>
      <c r="J1666" s="131" t="s">
        <v>3087</v>
      </c>
      <c r="K1666" s="131" t="s">
        <v>1540</v>
      </c>
      <c r="L1666" s="132" t="s">
        <v>1439</v>
      </c>
      <c r="M1666" s="131">
        <v>411937</v>
      </c>
      <c r="N1666" s="134">
        <v>45438</v>
      </c>
      <c r="O1666" s="95" t="s">
        <v>452</v>
      </c>
      <c r="P1666" s="131" t="s">
        <v>3087</v>
      </c>
      <c r="Q1666" s="381"/>
      <c r="R1666" s="381"/>
      <c r="S1666" s="381"/>
    </row>
    <row r="1667" spans="1:19" ht="35.15" customHeight="1" x14ac:dyDescent="0.25">
      <c r="A1667" s="389">
        <f>IF(B1667="","",ROW()-ROW($A$3)+'Diário 1º PA'!$P$1)</f>
        <v>1937</v>
      </c>
      <c r="B1667" s="151">
        <v>45412</v>
      </c>
      <c r="C1667" s="390">
        <v>45383</v>
      </c>
      <c r="D1667" s="98" t="s">
        <v>94</v>
      </c>
      <c r="E1667" s="391" t="s">
        <v>199</v>
      </c>
      <c r="F1667" s="174" t="s">
        <v>3088</v>
      </c>
      <c r="G1667" s="363" t="s">
        <v>2030</v>
      </c>
      <c r="H1667" s="98" t="s">
        <v>123</v>
      </c>
      <c r="I1667" s="95" t="s">
        <v>2034</v>
      </c>
      <c r="J1667" s="131" t="s">
        <v>1108</v>
      </c>
      <c r="K1667" s="131" t="s">
        <v>1540</v>
      </c>
      <c r="L1667" s="132" t="s">
        <v>1081</v>
      </c>
      <c r="M1667" s="133">
        <v>1000211838</v>
      </c>
      <c r="N1667" s="134">
        <v>45412</v>
      </c>
      <c r="O1667" s="95" t="s">
        <v>452</v>
      </c>
      <c r="P1667" s="131" t="s">
        <v>1108</v>
      </c>
      <c r="Q1667" s="381"/>
      <c r="R1667" s="381"/>
      <c r="S1667" s="381"/>
    </row>
    <row r="1668" spans="1:19" ht="35.15" customHeight="1" x14ac:dyDescent="0.25">
      <c r="A1668" s="389">
        <f>IF(B1668="","",ROW()-ROW($A$3)+'Diário 1º PA'!$P$1)</f>
        <v>1938</v>
      </c>
      <c r="B1668" s="151">
        <v>45412</v>
      </c>
      <c r="C1668" s="390">
        <v>45383</v>
      </c>
      <c r="D1668" s="98" t="s">
        <v>105</v>
      </c>
      <c r="E1668" s="391" t="s">
        <v>341</v>
      </c>
      <c r="F1668" s="174">
        <v>3500</v>
      </c>
      <c r="G1668" s="363" t="s">
        <v>3089</v>
      </c>
      <c r="H1668" s="98" t="s">
        <v>121</v>
      </c>
      <c r="I1668" s="95" t="s">
        <v>3090</v>
      </c>
      <c r="J1668" s="131" t="s">
        <v>3091</v>
      </c>
      <c r="K1668" s="131" t="s">
        <v>1072</v>
      </c>
      <c r="L1668" s="132" t="s">
        <v>1534</v>
      </c>
      <c r="M1668" s="131">
        <v>2024069</v>
      </c>
      <c r="N1668" s="134">
        <v>45405</v>
      </c>
      <c r="O1668" s="95" t="s">
        <v>452</v>
      </c>
      <c r="P1668" s="131" t="s">
        <v>3091</v>
      </c>
      <c r="Q1668" s="381"/>
      <c r="R1668" s="381"/>
      <c r="S1668" s="381"/>
    </row>
    <row r="1669" spans="1:19" ht="35.15" customHeight="1" x14ac:dyDescent="0.25">
      <c r="A1669" s="389">
        <f>IF(B1669="","",ROW()-ROW($A$3)+'Diário 1º PA'!$P$1)</f>
        <v>1939</v>
      </c>
      <c r="B1669" s="151">
        <v>45412</v>
      </c>
      <c r="C1669" s="390">
        <v>45383</v>
      </c>
      <c r="D1669" s="98" t="s">
        <v>105</v>
      </c>
      <c r="E1669" s="391" t="s">
        <v>347</v>
      </c>
      <c r="F1669" s="174" t="s">
        <v>3092</v>
      </c>
      <c r="G1669" s="363" t="s">
        <v>2541</v>
      </c>
      <c r="H1669" s="98" t="s">
        <v>136</v>
      </c>
      <c r="I1669" s="95" t="s">
        <v>3093</v>
      </c>
      <c r="J1669" s="131" t="s">
        <v>3094</v>
      </c>
      <c r="K1669" s="131" t="s">
        <v>1540</v>
      </c>
      <c r="L1669" s="132" t="s">
        <v>1081</v>
      </c>
      <c r="M1669" s="131">
        <v>328</v>
      </c>
      <c r="N1669" s="134">
        <v>45412</v>
      </c>
      <c r="O1669" s="95" t="s">
        <v>452</v>
      </c>
      <c r="P1669" s="131" t="s">
        <v>3094</v>
      </c>
      <c r="Q1669" s="381"/>
      <c r="R1669" s="381"/>
      <c r="S1669" s="381"/>
    </row>
    <row r="1670" spans="1:19" ht="35.15" customHeight="1" x14ac:dyDescent="0.25">
      <c r="A1670" s="389">
        <f>IF(B1670="","",ROW()-ROW($A$3)+'Diário 1º PA'!$P$1)</f>
        <v>1940</v>
      </c>
      <c r="B1670" s="151">
        <v>45412</v>
      </c>
      <c r="C1670" s="390">
        <v>45383</v>
      </c>
      <c r="D1670" s="98" t="s">
        <v>94</v>
      </c>
      <c r="E1670" s="391" t="s">
        <v>199</v>
      </c>
      <c r="F1670" s="174" t="s">
        <v>3095</v>
      </c>
      <c r="G1670" s="363" t="s">
        <v>2030</v>
      </c>
      <c r="H1670" s="98" t="s">
        <v>127</v>
      </c>
      <c r="I1670" s="95" t="s">
        <v>1576</v>
      </c>
      <c r="J1670" s="131" t="s">
        <v>1082</v>
      </c>
      <c r="K1670" s="131" t="s">
        <v>1540</v>
      </c>
      <c r="L1670" s="132" t="s">
        <v>1081</v>
      </c>
      <c r="M1670" s="131">
        <v>4008009</v>
      </c>
      <c r="N1670" s="134">
        <v>45423</v>
      </c>
      <c r="O1670" s="95" t="s">
        <v>452</v>
      </c>
      <c r="P1670" s="131" t="s">
        <v>1082</v>
      </c>
      <c r="Q1670" s="381"/>
      <c r="R1670" s="381"/>
      <c r="S1670" s="381"/>
    </row>
    <row r="1671" spans="1:19" ht="35.15" customHeight="1" x14ac:dyDescent="0.25">
      <c r="A1671" s="389">
        <f>IF(B1671="","",ROW()-ROW($A$3)+'Diário 1º PA'!$P$1)</f>
        <v>1941</v>
      </c>
      <c r="B1671" s="151">
        <v>45412</v>
      </c>
      <c r="C1671" s="390">
        <v>45383</v>
      </c>
      <c r="D1671" s="98" t="s">
        <v>94</v>
      </c>
      <c r="E1671" s="391" t="s">
        <v>199</v>
      </c>
      <c r="F1671" s="174">
        <v>2100.27</v>
      </c>
      <c r="G1671" s="363" t="s">
        <v>2030</v>
      </c>
      <c r="H1671" s="98" t="s">
        <v>125</v>
      </c>
      <c r="I1671" s="95" t="s">
        <v>1576</v>
      </c>
      <c r="J1671" s="131" t="s">
        <v>1082</v>
      </c>
      <c r="K1671" s="131" t="s">
        <v>1540</v>
      </c>
      <c r="L1671" s="132" t="s">
        <v>1081</v>
      </c>
      <c r="M1671" s="131">
        <v>4008150</v>
      </c>
      <c r="N1671" s="134">
        <v>45423</v>
      </c>
      <c r="O1671" s="95" t="s">
        <v>452</v>
      </c>
      <c r="P1671" s="131" t="s">
        <v>1082</v>
      </c>
      <c r="Q1671" s="381"/>
      <c r="R1671" s="381"/>
      <c r="S1671" s="381"/>
    </row>
    <row r="1672" spans="1:19" ht="35.15" customHeight="1" x14ac:dyDescent="0.25">
      <c r="A1672" s="389">
        <f>IF(B1672="","",ROW()-ROW($A$3)+'Diário 1º PA'!$P$1)</f>
        <v>1942</v>
      </c>
      <c r="B1672" s="151">
        <v>45412</v>
      </c>
      <c r="C1672" s="390">
        <v>45383</v>
      </c>
      <c r="D1672" s="98" t="s">
        <v>94</v>
      </c>
      <c r="E1672" s="391" t="s">
        <v>199</v>
      </c>
      <c r="F1672" s="174">
        <v>1134.8900000000001</v>
      </c>
      <c r="G1672" s="363" t="s">
        <v>2030</v>
      </c>
      <c r="H1672" s="98" t="s">
        <v>130</v>
      </c>
      <c r="I1672" s="95" t="s">
        <v>1576</v>
      </c>
      <c r="J1672" s="131" t="s">
        <v>1082</v>
      </c>
      <c r="K1672" s="131" t="s">
        <v>1540</v>
      </c>
      <c r="L1672" s="132" t="s">
        <v>1081</v>
      </c>
      <c r="M1672" s="131">
        <v>4007830</v>
      </c>
      <c r="N1672" s="134">
        <v>45423</v>
      </c>
      <c r="O1672" s="95" t="s">
        <v>452</v>
      </c>
      <c r="P1672" s="131" t="s">
        <v>1082</v>
      </c>
      <c r="Q1672" s="381"/>
      <c r="R1672" s="381"/>
      <c r="S1672" s="381"/>
    </row>
    <row r="1673" spans="1:19" ht="35.15" customHeight="1" x14ac:dyDescent="0.25">
      <c r="A1673" s="389">
        <f>IF(B1673="","",ROW()-ROW($A$3)+'Diário 1º PA'!$P$1)</f>
        <v>1943</v>
      </c>
      <c r="B1673" s="151">
        <v>45412</v>
      </c>
      <c r="C1673" s="390">
        <v>45383</v>
      </c>
      <c r="D1673" s="98" t="s">
        <v>94</v>
      </c>
      <c r="E1673" s="391" t="s">
        <v>199</v>
      </c>
      <c r="F1673" s="174" t="s">
        <v>3096</v>
      </c>
      <c r="G1673" s="363" t="s">
        <v>2030</v>
      </c>
      <c r="H1673" s="98" t="s">
        <v>129</v>
      </c>
      <c r="I1673" s="95" t="s">
        <v>1576</v>
      </c>
      <c r="J1673" s="131" t="s">
        <v>1082</v>
      </c>
      <c r="K1673" s="131" t="s">
        <v>1540</v>
      </c>
      <c r="L1673" s="132" t="s">
        <v>1081</v>
      </c>
      <c r="M1673" s="131">
        <v>4008037</v>
      </c>
      <c r="N1673" s="134">
        <v>45423</v>
      </c>
      <c r="O1673" s="95" t="s">
        <v>452</v>
      </c>
      <c r="P1673" s="131" t="s">
        <v>1082</v>
      </c>
      <c r="Q1673" s="381"/>
      <c r="R1673" s="381"/>
      <c r="S1673" s="381"/>
    </row>
    <row r="1674" spans="1:19" ht="35.15" customHeight="1" x14ac:dyDescent="0.25">
      <c r="A1674" s="389">
        <f>IF(B1674="","",ROW()-ROW($A$3)+'Diário 1º PA'!$P$1)</f>
        <v>1944</v>
      </c>
      <c r="B1674" s="151">
        <v>45412</v>
      </c>
      <c r="C1674" s="390">
        <v>45383</v>
      </c>
      <c r="D1674" s="98" t="s">
        <v>94</v>
      </c>
      <c r="E1674" s="391" t="s">
        <v>199</v>
      </c>
      <c r="F1674" s="174" t="s">
        <v>3097</v>
      </c>
      <c r="G1674" s="363" t="s">
        <v>2030</v>
      </c>
      <c r="H1674" s="98" t="s">
        <v>118</v>
      </c>
      <c r="I1674" s="95" t="s">
        <v>1576</v>
      </c>
      <c r="J1674" s="131" t="s">
        <v>1082</v>
      </c>
      <c r="K1674" s="131" t="s">
        <v>1540</v>
      </c>
      <c r="L1674" s="132" t="s">
        <v>1081</v>
      </c>
      <c r="M1674" s="131">
        <v>4007937</v>
      </c>
      <c r="N1674" s="134">
        <v>45423</v>
      </c>
      <c r="O1674" s="95" t="s">
        <v>452</v>
      </c>
      <c r="P1674" s="131" t="s">
        <v>1082</v>
      </c>
      <c r="Q1674" s="381"/>
      <c r="R1674" s="381"/>
      <c r="S1674" s="381"/>
    </row>
    <row r="1675" spans="1:19" ht="35.15" customHeight="1" x14ac:dyDescent="0.25">
      <c r="A1675" s="389">
        <f>IF(B1675="","",ROW()-ROW($A$3)+'Diário 1º PA'!$P$1)</f>
        <v>1945</v>
      </c>
      <c r="B1675" s="151">
        <v>45412</v>
      </c>
      <c r="C1675" s="390">
        <v>45383</v>
      </c>
      <c r="D1675" s="98" t="s">
        <v>94</v>
      </c>
      <c r="E1675" s="391" t="s">
        <v>199</v>
      </c>
      <c r="F1675" s="174" t="s">
        <v>3098</v>
      </c>
      <c r="G1675" s="363" t="s">
        <v>2030</v>
      </c>
      <c r="H1675" s="98" t="s">
        <v>126</v>
      </c>
      <c r="I1675" s="95" t="s">
        <v>1609</v>
      </c>
      <c r="J1675" s="131" t="s">
        <v>1085</v>
      </c>
      <c r="K1675" s="131" t="s">
        <v>1540</v>
      </c>
      <c r="L1675" s="132" t="s">
        <v>1081</v>
      </c>
      <c r="M1675" s="131" t="s">
        <v>3099</v>
      </c>
      <c r="N1675" s="134">
        <v>45423</v>
      </c>
      <c r="O1675" s="95" t="s">
        <v>452</v>
      </c>
      <c r="P1675" s="131" t="s">
        <v>1085</v>
      </c>
      <c r="Q1675" s="381"/>
      <c r="R1675" s="381"/>
      <c r="S1675" s="381"/>
    </row>
    <row r="1676" spans="1:19" ht="35.15" customHeight="1" x14ac:dyDescent="0.25">
      <c r="A1676" s="389">
        <f>IF(B1676="","",ROW()-ROW($A$3)+'Diário 1º PA'!$P$1)</f>
        <v>1946</v>
      </c>
      <c r="B1676" s="151">
        <v>45412</v>
      </c>
      <c r="C1676" s="390">
        <v>45383</v>
      </c>
      <c r="D1676" s="98" t="s">
        <v>94</v>
      </c>
      <c r="E1676" s="391" t="s">
        <v>199</v>
      </c>
      <c r="F1676" s="174" t="s">
        <v>3100</v>
      </c>
      <c r="G1676" s="363" t="s">
        <v>2030</v>
      </c>
      <c r="H1676" s="98" t="s">
        <v>127</v>
      </c>
      <c r="I1676" s="95" t="s">
        <v>1609</v>
      </c>
      <c r="J1676" s="131" t="s">
        <v>1085</v>
      </c>
      <c r="K1676" s="131" t="s">
        <v>1540</v>
      </c>
      <c r="L1676" s="132" t="s">
        <v>1081</v>
      </c>
      <c r="M1676" s="131" t="s">
        <v>3101</v>
      </c>
      <c r="N1676" s="134">
        <v>45423</v>
      </c>
      <c r="O1676" s="95" t="s">
        <v>452</v>
      </c>
      <c r="P1676" s="131" t="s">
        <v>1085</v>
      </c>
      <c r="Q1676" s="381"/>
      <c r="R1676" s="381"/>
      <c r="S1676" s="381"/>
    </row>
    <row r="1677" spans="1:19" ht="35.15" customHeight="1" x14ac:dyDescent="0.25">
      <c r="A1677" s="389">
        <f>IF(B1677="","",ROW()-ROW($A$3)+'Diário 1º PA'!$P$1)</f>
        <v>1947</v>
      </c>
      <c r="B1677" s="151">
        <v>45412</v>
      </c>
      <c r="C1677" s="390">
        <v>45383</v>
      </c>
      <c r="D1677" s="98" t="s">
        <v>94</v>
      </c>
      <c r="E1677" s="391" t="s">
        <v>199</v>
      </c>
      <c r="F1677" s="174" t="s">
        <v>3102</v>
      </c>
      <c r="G1677" s="363" t="s">
        <v>2030</v>
      </c>
      <c r="H1677" s="98" t="s">
        <v>125</v>
      </c>
      <c r="I1677" s="95" t="s">
        <v>1609</v>
      </c>
      <c r="J1677" s="131" t="s">
        <v>1085</v>
      </c>
      <c r="K1677" s="131" t="s">
        <v>1540</v>
      </c>
      <c r="L1677" s="132" t="s">
        <v>1081</v>
      </c>
      <c r="M1677" s="131" t="s">
        <v>3103</v>
      </c>
      <c r="N1677" s="134">
        <v>45423</v>
      </c>
      <c r="O1677" s="95" t="s">
        <v>452</v>
      </c>
      <c r="P1677" s="131" t="s">
        <v>1085</v>
      </c>
      <c r="Q1677" s="381"/>
      <c r="R1677" s="381"/>
      <c r="S1677" s="381"/>
    </row>
    <row r="1678" spans="1:19" ht="35.15" customHeight="1" x14ac:dyDescent="0.25">
      <c r="A1678" s="389">
        <f>IF(B1678="","",ROW()-ROW($A$3)+'Diário 1º PA'!$P$1)</f>
        <v>1948</v>
      </c>
      <c r="B1678" s="151">
        <v>45412</v>
      </c>
      <c r="C1678" s="390">
        <v>45383</v>
      </c>
      <c r="D1678" s="98" t="s">
        <v>94</v>
      </c>
      <c r="E1678" s="391" t="s">
        <v>199</v>
      </c>
      <c r="F1678" s="174" t="s">
        <v>3104</v>
      </c>
      <c r="G1678" s="363" t="s">
        <v>2030</v>
      </c>
      <c r="H1678" s="98" t="s">
        <v>118</v>
      </c>
      <c r="I1678" s="95" t="s">
        <v>1609</v>
      </c>
      <c r="J1678" s="131" t="s">
        <v>1085</v>
      </c>
      <c r="K1678" s="131" t="s">
        <v>1540</v>
      </c>
      <c r="L1678" s="132" t="s">
        <v>1081</v>
      </c>
      <c r="M1678" s="131" t="s">
        <v>3105</v>
      </c>
      <c r="N1678" s="134">
        <v>45423</v>
      </c>
      <c r="O1678" s="95" t="s">
        <v>452</v>
      </c>
      <c r="P1678" s="131" t="s">
        <v>1085</v>
      </c>
      <c r="Q1678" s="381"/>
      <c r="R1678" s="381"/>
      <c r="S1678" s="381"/>
    </row>
    <row r="1679" spans="1:19" ht="35.15" customHeight="1" x14ac:dyDescent="0.25">
      <c r="A1679" s="389">
        <f>IF(B1679="","",ROW()-ROW($A$3)+'Diário 1º PA'!$P$1)</f>
        <v>1949</v>
      </c>
      <c r="B1679" s="151">
        <v>45412</v>
      </c>
      <c r="C1679" s="390">
        <v>45383</v>
      </c>
      <c r="D1679" s="98" t="s">
        <v>94</v>
      </c>
      <c r="E1679" s="391" t="s">
        <v>199</v>
      </c>
      <c r="F1679" s="174">
        <v>1619.42</v>
      </c>
      <c r="G1679" s="363" t="s">
        <v>2030</v>
      </c>
      <c r="H1679" s="98" t="s">
        <v>129</v>
      </c>
      <c r="I1679" s="95" t="s">
        <v>1609</v>
      </c>
      <c r="J1679" s="131" t="s">
        <v>1085</v>
      </c>
      <c r="K1679" s="131" t="s">
        <v>1540</v>
      </c>
      <c r="L1679" s="132" t="s">
        <v>1081</v>
      </c>
      <c r="M1679" s="131" t="s">
        <v>3106</v>
      </c>
      <c r="N1679" s="134">
        <v>45423</v>
      </c>
      <c r="O1679" s="95" t="s">
        <v>452</v>
      </c>
      <c r="P1679" s="131" t="s">
        <v>1085</v>
      </c>
      <c r="Q1679" s="381"/>
      <c r="R1679" s="381"/>
      <c r="S1679" s="381"/>
    </row>
    <row r="1680" spans="1:19" ht="35.15" customHeight="1" x14ac:dyDescent="0.25">
      <c r="A1680" s="389">
        <f>IF(B1680="","",ROW()-ROW($A$3)+'Diário 1º PA'!$P$1)</f>
        <v>1950</v>
      </c>
      <c r="B1680" s="151">
        <v>45412</v>
      </c>
      <c r="C1680" s="390">
        <v>45383</v>
      </c>
      <c r="D1680" s="98" t="s">
        <v>94</v>
      </c>
      <c r="E1680" s="391" t="s">
        <v>199</v>
      </c>
      <c r="F1680" s="174" t="s">
        <v>3107</v>
      </c>
      <c r="G1680" s="363" t="s">
        <v>2030</v>
      </c>
      <c r="H1680" s="98" t="s">
        <v>130</v>
      </c>
      <c r="I1680" s="95" t="s">
        <v>1609</v>
      </c>
      <c r="J1680" s="131" t="s">
        <v>1085</v>
      </c>
      <c r="K1680" s="131" t="s">
        <v>1540</v>
      </c>
      <c r="L1680" s="132" t="s">
        <v>1081</v>
      </c>
      <c r="M1680" s="131" t="s">
        <v>3108</v>
      </c>
      <c r="N1680" s="134">
        <v>45423</v>
      </c>
      <c r="O1680" s="95" t="s">
        <v>452</v>
      </c>
      <c r="P1680" s="131" t="s">
        <v>1085</v>
      </c>
      <c r="Q1680" s="381"/>
      <c r="R1680" s="381"/>
      <c r="S1680" s="381"/>
    </row>
    <row r="1681" spans="1:19" ht="35.15" customHeight="1" x14ac:dyDescent="0.25">
      <c r="A1681" s="389">
        <f>IF(B1681="","",ROW()-ROW($A$3)+'Diário 1º PA'!$P$1)</f>
        <v>1951</v>
      </c>
      <c r="B1681" s="151">
        <v>45412</v>
      </c>
      <c r="C1681" s="390">
        <v>45383</v>
      </c>
      <c r="D1681" s="98" t="s">
        <v>105</v>
      </c>
      <c r="E1681" s="391" t="s">
        <v>341</v>
      </c>
      <c r="F1681" s="174">
        <v>2400</v>
      </c>
      <c r="G1681" s="95" t="s">
        <v>3109</v>
      </c>
      <c r="H1681" s="98" t="s">
        <v>117</v>
      </c>
      <c r="I1681" s="95" t="s">
        <v>2202</v>
      </c>
      <c r="J1681" s="131" t="s">
        <v>2143</v>
      </c>
      <c r="K1681" s="131" t="s">
        <v>1072</v>
      </c>
      <c r="L1681" s="132" t="s">
        <v>1534</v>
      </c>
      <c r="M1681" s="131">
        <v>7</v>
      </c>
      <c r="N1681" s="134">
        <v>45412</v>
      </c>
      <c r="O1681" s="95" t="s">
        <v>452</v>
      </c>
      <c r="P1681" s="131" t="s">
        <v>2143</v>
      </c>
      <c r="Q1681" s="381"/>
      <c r="R1681" s="381"/>
      <c r="S1681" s="381"/>
    </row>
    <row r="1682" spans="1:19" ht="35.15" customHeight="1" x14ac:dyDescent="0.25">
      <c r="A1682" s="389">
        <f>IF(B1682="","",ROW()-ROW($A$3)+'Diário 1º PA'!$P$1)</f>
        <v>1952</v>
      </c>
      <c r="B1682" s="151">
        <v>45412</v>
      </c>
      <c r="C1682" s="390">
        <v>45383</v>
      </c>
      <c r="D1682" s="98" t="s">
        <v>105</v>
      </c>
      <c r="E1682" s="391" t="s">
        <v>283</v>
      </c>
      <c r="F1682" s="176" t="s">
        <v>3110</v>
      </c>
      <c r="G1682" s="363" t="s">
        <v>3111</v>
      </c>
      <c r="H1682" s="98" t="s">
        <v>118</v>
      </c>
      <c r="I1682" s="95" t="s">
        <v>117</v>
      </c>
      <c r="J1682" s="131" t="s">
        <v>79</v>
      </c>
      <c r="K1682" s="131" t="s">
        <v>1558</v>
      </c>
      <c r="L1682" s="132" t="s">
        <v>117</v>
      </c>
      <c r="M1682" s="131" t="s">
        <v>117</v>
      </c>
      <c r="N1682" s="134" t="s">
        <v>117</v>
      </c>
      <c r="O1682" s="95" t="s">
        <v>452</v>
      </c>
      <c r="P1682" s="131" t="s">
        <v>79</v>
      </c>
      <c r="Q1682" s="381"/>
      <c r="R1682" s="381"/>
      <c r="S1682" s="381"/>
    </row>
    <row r="1683" spans="1:19" ht="12.75" customHeight="1" x14ac:dyDescent="0.25">
      <c r="A1683" s="389" t="str">
        <f>IF(B1683="","",ROW()-ROW($A$3)+'Diário 1º PA'!$P$1)</f>
        <v/>
      </c>
      <c r="B1683" s="151"/>
      <c r="C1683" s="390"/>
      <c r="D1683" s="98"/>
      <c r="E1683" s="391"/>
      <c r="F1683" s="176"/>
      <c r="G1683" s="363"/>
      <c r="H1683" s="98"/>
      <c r="I1683" s="95" t="s">
        <v>3112</v>
      </c>
      <c r="J1683" s="131" t="str">
        <f t="shared" ref="J1683:J1937" si="0">IF(P1683="","",IF(LEN(P1683)&gt;14,P1683,"CPF Protegido - LGPD"))</f>
        <v/>
      </c>
      <c r="K1683" s="131"/>
      <c r="L1683" s="132"/>
      <c r="M1683" s="131"/>
      <c r="N1683" s="134"/>
      <c r="O1683" s="95"/>
      <c r="P1683" s="131"/>
      <c r="Q1683" s="381"/>
      <c r="R1683" s="381"/>
      <c r="S1683" s="381"/>
    </row>
    <row r="1684" spans="1:19" ht="12.75" customHeight="1" x14ac:dyDescent="0.25">
      <c r="A1684" s="389" t="str">
        <f>IF(B1684="","",ROW()-ROW($A$3)+'Diário 1º PA'!$P$1)</f>
        <v/>
      </c>
      <c r="B1684" s="151"/>
      <c r="C1684" s="390"/>
      <c r="D1684" s="98"/>
      <c r="E1684" s="391"/>
      <c r="F1684" s="176"/>
      <c r="G1684" s="363"/>
      <c r="H1684" s="98"/>
      <c r="I1684" s="95" t="s">
        <v>3112</v>
      </c>
      <c r="J1684" s="131" t="str">
        <f t="shared" si="0"/>
        <v/>
      </c>
      <c r="K1684" s="131"/>
      <c r="L1684" s="132"/>
      <c r="M1684" s="131"/>
      <c r="N1684" s="134"/>
      <c r="O1684" s="95"/>
      <c r="P1684" s="131"/>
      <c r="Q1684" s="381"/>
      <c r="R1684" s="381"/>
      <c r="S1684" s="381"/>
    </row>
    <row r="1685" spans="1:19" ht="12.75" customHeight="1" x14ac:dyDescent="0.25">
      <c r="A1685" s="389" t="str">
        <f>IF(B1685="","",ROW()-ROW($A$3)+'Diário 1º PA'!$P$1)</f>
        <v/>
      </c>
      <c r="B1685" s="151"/>
      <c r="C1685" s="390"/>
      <c r="D1685" s="98"/>
      <c r="E1685" s="391"/>
      <c r="F1685" s="176"/>
      <c r="G1685" s="363"/>
      <c r="H1685" s="98"/>
      <c r="I1685" s="95"/>
      <c r="J1685" s="131" t="str">
        <f t="shared" si="0"/>
        <v/>
      </c>
      <c r="K1685" s="131"/>
      <c r="L1685" s="132"/>
      <c r="M1685" s="131"/>
      <c r="N1685" s="134"/>
      <c r="O1685" s="95"/>
      <c r="P1685" s="131"/>
      <c r="Q1685" s="381"/>
      <c r="R1685" s="381"/>
      <c r="S1685" s="381"/>
    </row>
    <row r="1686" spans="1:19" ht="12.75" customHeight="1" x14ac:dyDescent="0.25">
      <c r="A1686" s="389" t="str">
        <f>IF(B1686="","",ROW()-ROW($A$3)+'Diário 1º PA'!$P$1)</f>
        <v/>
      </c>
      <c r="B1686" s="151"/>
      <c r="C1686" s="390"/>
      <c r="D1686" s="98"/>
      <c r="E1686" s="391"/>
      <c r="F1686" s="176"/>
      <c r="G1686" s="363"/>
      <c r="H1686" s="98"/>
      <c r="I1686" s="95"/>
      <c r="J1686" s="131" t="str">
        <f t="shared" si="0"/>
        <v/>
      </c>
      <c r="K1686" s="131"/>
      <c r="L1686" s="132"/>
      <c r="M1686" s="131"/>
      <c r="N1686" s="134"/>
      <c r="O1686" s="95"/>
      <c r="P1686" s="131"/>
      <c r="Q1686" s="381"/>
      <c r="R1686" s="381"/>
      <c r="S1686" s="381"/>
    </row>
    <row r="1687" spans="1:19" ht="12.75" customHeight="1" x14ac:dyDescent="0.25">
      <c r="A1687" s="389" t="str">
        <f>IF(B1687="","",ROW()-ROW($A$3)+'Diário 1º PA'!$P$1)</f>
        <v/>
      </c>
      <c r="B1687" s="151"/>
      <c r="C1687" s="390"/>
      <c r="D1687" s="98"/>
      <c r="E1687" s="391"/>
      <c r="F1687" s="176"/>
      <c r="G1687" s="363"/>
      <c r="H1687" s="98"/>
      <c r="I1687" s="95"/>
      <c r="J1687" s="131" t="str">
        <f t="shared" si="0"/>
        <v/>
      </c>
      <c r="K1687" s="131"/>
      <c r="L1687" s="132"/>
      <c r="M1687" s="131"/>
      <c r="N1687" s="134"/>
      <c r="O1687" s="95"/>
      <c r="P1687" s="131"/>
      <c r="Q1687" s="381"/>
      <c r="R1687" s="381"/>
      <c r="S1687" s="381"/>
    </row>
    <row r="1688" spans="1:19" ht="12.75" customHeight="1" x14ac:dyDescent="0.25">
      <c r="A1688" s="389" t="str">
        <f>IF(B1688="","",ROW()-ROW($A$3)+'Diário 1º PA'!$P$1)</f>
        <v/>
      </c>
      <c r="B1688" s="151"/>
      <c r="C1688" s="390"/>
      <c r="D1688" s="98"/>
      <c r="E1688" s="391"/>
      <c r="F1688" s="176"/>
      <c r="G1688" s="363"/>
      <c r="H1688" s="98"/>
      <c r="I1688" s="95"/>
      <c r="J1688" s="131" t="str">
        <f t="shared" si="0"/>
        <v/>
      </c>
      <c r="K1688" s="131"/>
      <c r="L1688" s="132"/>
      <c r="M1688" s="131"/>
      <c r="N1688" s="134"/>
      <c r="O1688" s="95"/>
      <c r="P1688" s="131"/>
      <c r="Q1688" s="381"/>
      <c r="R1688" s="381"/>
      <c r="S1688" s="381"/>
    </row>
    <row r="1689" spans="1:19" ht="12.75" customHeight="1" x14ac:dyDescent="0.25">
      <c r="A1689" s="389" t="str">
        <f>IF(B1689="","",ROW()-ROW($A$3)+'Diário 1º PA'!$P$1)</f>
        <v/>
      </c>
      <c r="B1689" s="151"/>
      <c r="C1689" s="390"/>
      <c r="D1689" s="98"/>
      <c r="E1689" s="391"/>
      <c r="F1689" s="176"/>
      <c r="G1689" s="363"/>
      <c r="H1689" s="98"/>
      <c r="I1689" s="95"/>
      <c r="J1689" s="131" t="str">
        <f t="shared" si="0"/>
        <v/>
      </c>
      <c r="K1689" s="131"/>
      <c r="L1689" s="132"/>
      <c r="M1689" s="131"/>
      <c r="N1689" s="134"/>
      <c r="O1689" s="95"/>
      <c r="P1689" s="131"/>
      <c r="Q1689" s="381"/>
      <c r="R1689" s="381"/>
      <c r="S1689" s="381"/>
    </row>
    <row r="1690" spans="1:19" ht="12.75" customHeight="1" x14ac:dyDescent="0.25">
      <c r="A1690" s="389" t="str">
        <f>IF(B1690="","",ROW()-ROW($A$3)+'Diário 1º PA'!$P$1)</f>
        <v/>
      </c>
      <c r="B1690" s="151"/>
      <c r="C1690" s="390"/>
      <c r="D1690" s="98"/>
      <c r="E1690" s="391"/>
      <c r="F1690" s="176"/>
      <c r="G1690" s="363"/>
      <c r="H1690" s="98"/>
      <c r="I1690" s="95"/>
      <c r="J1690" s="131" t="str">
        <f t="shared" si="0"/>
        <v/>
      </c>
      <c r="K1690" s="131"/>
      <c r="L1690" s="132"/>
      <c r="M1690" s="131"/>
      <c r="N1690" s="134"/>
      <c r="O1690" s="95"/>
      <c r="P1690" s="131"/>
      <c r="Q1690" s="381"/>
      <c r="R1690" s="381"/>
      <c r="S1690" s="381"/>
    </row>
    <row r="1691" spans="1:19" ht="12.75" customHeight="1" x14ac:dyDescent="0.25">
      <c r="A1691" s="389" t="str">
        <f>IF(B1691="","",ROW()-ROW($A$3)+'Diário 1º PA'!$P$1)</f>
        <v/>
      </c>
      <c r="B1691" s="151"/>
      <c r="C1691" s="390"/>
      <c r="D1691" s="98"/>
      <c r="E1691" s="391"/>
      <c r="F1691" s="176"/>
      <c r="G1691" s="363"/>
      <c r="H1691" s="98"/>
      <c r="I1691" s="95"/>
      <c r="J1691" s="131" t="str">
        <f t="shared" si="0"/>
        <v/>
      </c>
      <c r="K1691" s="131"/>
      <c r="L1691" s="132"/>
      <c r="M1691" s="131"/>
      <c r="N1691" s="134"/>
      <c r="O1691" s="95"/>
      <c r="P1691" s="131"/>
      <c r="Q1691" s="381"/>
      <c r="R1691" s="381"/>
      <c r="S1691" s="381"/>
    </row>
    <row r="1692" spans="1:19" ht="12.75" customHeight="1" x14ac:dyDescent="0.25">
      <c r="A1692" s="389" t="str">
        <f>IF(B1692="","",ROW()-ROW($A$3)+'Diário 1º PA'!$P$1)</f>
        <v/>
      </c>
      <c r="B1692" s="151"/>
      <c r="C1692" s="390"/>
      <c r="D1692" s="98"/>
      <c r="E1692" s="391"/>
      <c r="F1692" s="176"/>
      <c r="G1692" s="363"/>
      <c r="H1692" s="98"/>
      <c r="I1692" s="95"/>
      <c r="J1692" s="131" t="str">
        <f t="shared" si="0"/>
        <v/>
      </c>
      <c r="K1692" s="131"/>
      <c r="L1692" s="132"/>
      <c r="M1692" s="131"/>
      <c r="N1692" s="134"/>
      <c r="O1692" s="95"/>
      <c r="P1692" s="131"/>
      <c r="Q1692" s="381"/>
      <c r="R1692" s="381"/>
      <c r="S1692" s="381"/>
    </row>
    <row r="1693" spans="1:19" ht="12.75" customHeight="1" x14ac:dyDescent="0.25">
      <c r="A1693" s="389" t="str">
        <f>IF(B1693="","",ROW()-ROW($A$3)+'Diário 1º PA'!$P$1)</f>
        <v/>
      </c>
      <c r="B1693" s="151"/>
      <c r="C1693" s="390"/>
      <c r="D1693" s="98"/>
      <c r="E1693" s="391"/>
      <c r="F1693" s="176"/>
      <c r="G1693" s="363"/>
      <c r="H1693" s="98"/>
      <c r="I1693" s="95"/>
      <c r="J1693" s="131" t="str">
        <f t="shared" si="0"/>
        <v/>
      </c>
      <c r="K1693" s="131"/>
      <c r="L1693" s="132"/>
      <c r="M1693" s="131"/>
      <c r="N1693" s="134"/>
      <c r="O1693" s="95"/>
      <c r="P1693" s="131"/>
      <c r="Q1693" s="381"/>
      <c r="R1693" s="381"/>
      <c r="S1693" s="381"/>
    </row>
    <row r="1694" spans="1:19" ht="12.75" customHeight="1" x14ac:dyDescent="0.25">
      <c r="A1694" s="389" t="str">
        <f>IF(B1694="","",ROW()-ROW($A$3)+'Diário 1º PA'!$P$1)</f>
        <v/>
      </c>
      <c r="B1694" s="151"/>
      <c r="C1694" s="390"/>
      <c r="D1694" s="98"/>
      <c r="E1694" s="391"/>
      <c r="F1694" s="176"/>
      <c r="G1694" s="363"/>
      <c r="H1694" s="98"/>
      <c r="I1694" s="95"/>
      <c r="J1694" s="131" t="str">
        <f t="shared" si="0"/>
        <v/>
      </c>
      <c r="K1694" s="131"/>
      <c r="L1694" s="132"/>
      <c r="M1694" s="131"/>
      <c r="N1694" s="134"/>
      <c r="O1694" s="95"/>
      <c r="P1694" s="131"/>
      <c r="Q1694" s="381"/>
      <c r="R1694" s="381"/>
      <c r="S1694" s="381"/>
    </row>
    <row r="1695" spans="1:19" ht="12.75" customHeight="1" x14ac:dyDescent="0.25">
      <c r="A1695" s="389" t="str">
        <f>IF(B1695="","",ROW()-ROW($A$3)+'Diário 1º PA'!$P$1)</f>
        <v/>
      </c>
      <c r="B1695" s="151"/>
      <c r="C1695" s="390"/>
      <c r="D1695" s="98"/>
      <c r="E1695" s="391"/>
      <c r="F1695" s="176"/>
      <c r="G1695" s="363"/>
      <c r="H1695" s="98"/>
      <c r="I1695" s="95"/>
      <c r="J1695" s="131" t="str">
        <f t="shared" si="0"/>
        <v/>
      </c>
      <c r="K1695" s="131"/>
      <c r="L1695" s="132"/>
      <c r="M1695" s="131"/>
      <c r="N1695" s="134"/>
      <c r="O1695" s="95"/>
      <c r="P1695" s="131"/>
      <c r="Q1695" s="381"/>
      <c r="R1695" s="381"/>
      <c r="S1695" s="381"/>
    </row>
    <row r="1696" spans="1:19" ht="12.75" customHeight="1" x14ac:dyDescent="0.25">
      <c r="A1696" s="389" t="str">
        <f>IF(B1696="","",ROW()-ROW($A$3)+'Diário 1º PA'!$P$1)</f>
        <v/>
      </c>
      <c r="B1696" s="151"/>
      <c r="C1696" s="390"/>
      <c r="D1696" s="98"/>
      <c r="E1696" s="391"/>
      <c r="F1696" s="176"/>
      <c r="G1696" s="363"/>
      <c r="H1696" s="98"/>
      <c r="I1696" s="95"/>
      <c r="J1696" s="131" t="str">
        <f t="shared" si="0"/>
        <v/>
      </c>
      <c r="K1696" s="131"/>
      <c r="L1696" s="132"/>
      <c r="M1696" s="131"/>
      <c r="N1696" s="134"/>
      <c r="O1696" s="95"/>
      <c r="P1696" s="131"/>
      <c r="Q1696" s="381"/>
      <c r="R1696" s="381"/>
      <c r="S1696" s="381"/>
    </row>
    <row r="1697" spans="1:19" ht="12.75" customHeight="1" x14ac:dyDescent="0.25">
      <c r="A1697" s="389" t="str">
        <f>IF(B1697="","",ROW()-ROW($A$3)+'Diário 1º PA'!$P$1)</f>
        <v/>
      </c>
      <c r="B1697" s="151"/>
      <c r="C1697" s="390"/>
      <c r="D1697" s="98"/>
      <c r="E1697" s="391"/>
      <c r="F1697" s="176"/>
      <c r="G1697" s="363"/>
      <c r="H1697" s="98"/>
      <c r="I1697" s="95"/>
      <c r="J1697" s="131" t="str">
        <f t="shared" si="0"/>
        <v/>
      </c>
      <c r="K1697" s="131"/>
      <c r="L1697" s="132"/>
      <c r="M1697" s="131"/>
      <c r="N1697" s="134"/>
      <c r="O1697" s="95"/>
      <c r="P1697" s="131"/>
      <c r="Q1697" s="381"/>
      <c r="R1697" s="381"/>
      <c r="S1697" s="381"/>
    </row>
    <row r="1698" spans="1:19" ht="12.75" customHeight="1" x14ac:dyDescent="0.25">
      <c r="A1698" s="389" t="str">
        <f>IF(B1698="","",ROW()-ROW($A$3)+'Diário 1º PA'!$P$1)</f>
        <v/>
      </c>
      <c r="B1698" s="151"/>
      <c r="C1698" s="390"/>
      <c r="D1698" s="98"/>
      <c r="E1698" s="391"/>
      <c r="F1698" s="176"/>
      <c r="G1698" s="363"/>
      <c r="H1698" s="98"/>
      <c r="I1698" s="95"/>
      <c r="J1698" s="131" t="str">
        <f t="shared" si="0"/>
        <v/>
      </c>
      <c r="K1698" s="131"/>
      <c r="L1698" s="132"/>
      <c r="M1698" s="131"/>
      <c r="N1698" s="134"/>
      <c r="O1698" s="95"/>
      <c r="P1698" s="131"/>
      <c r="Q1698" s="381"/>
      <c r="R1698" s="381"/>
      <c r="S1698" s="381"/>
    </row>
    <row r="1699" spans="1:19" ht="12.75" customHeight="1" x14ac:dyDescent="0.25">
      <c r="A1699" s="389" t="str">
        <f>IF(B1699="","",ROW()-ROW($A$3)+'Diário 1º PA'!$P$1)</f>
        <v/>
      </c>
      <c r="B1699" s="151"/>
      <c r="C1699" s="390"/>
      <c r="D1699" s="98"/>
      <c r="E1699" s="391"/>
      <c r="F1699" s="176"/>
      <c r="G1699" s="363"/>
      <c r="H1699" s="98"/>
      <c r="I1699" s="95"/>
      <c r="J1699" s="131" t="str">
        <f t="shared" si="0"/>
        <v/>
      </c>
      <c r="K1699" s="131"/>
      <c r="L1699" s="132"/>
      <c r="M1699" s="131"/>
      <c r="N1699" s="134"/>
      <c r="O1699" s="95"/>
      <c r="P1699" s="131"/>
      <c r="Q1699" s="381"/>
      <c r="R1699" s="381"/>
      <c r="S1699" s="381"/>
    </row>
    <row r="1700" spans="1:19" ht="12.75" customHeight="1" x14ac:dyDescent="0.25">
      <c r="A1700" s="389" t="str">
        <f>IF(B1700="","",ROW()-ROW($A$3)+'Diário 1º PA'!$P$1)</f>
        <v/>
      </c>
      <c r="B1700" s="151"/>
      <c r="C1700" s="390"/>
      <c r="D1700" s="98"/>
      <c r="E1700" s="391"/>
      <c r="F1700" s="176"/>
      <c r="G1700" s="363"/>
      <c r="H1700" s="98"/>
      <c r="I1700" s="95"/>
      <c r="J1700" s="131" t="str">
        <f t="shared" si="0"/>
        <v/>
      </c>
      <c r="K1700" s="131"/>
      <c r="L1700" s="132"/>
      <c r="M1700" s="131"/>
      <c r="N1700" s="134"/>
      <c r="O1700" s="95"/>
      <c r="P1700" s="131"/>
      <c r="Q1700" s="381"/>
      <c r="R1700" s="381"/>
      <c r="S1700" s="381"/>
    </row>
    <row r="1701" spans="1:19" ht="12.75" customHeight="1" x14ac:dyDescent="0.25">
      <c r="A1701" s="389" t="str">
        <f>IF(B1701="","",ROW()-ROW($A$3)+'Diário 1º PA'!$P$1)</f>
        <v/>
      </c>
      <c r="B1701" s="151"/>
      <c r="C1701" s="390"/>
      <c r="D1701" s="98"/>
      <c r="E1701" s="391"/>
      <c r="F1701" s="176"/>
      <c r="G1701" s="363"/>
      <c r="H1701" s="98"/>
      <c r="I1701" s="95"/>
      <c r="J1701" s="131" t="str">
        <f t="shared" si="0"/>
        <v/>
      </c>
      <c r="K1701" s="131"/>
      <c r="L1701" s="132"/>
      <c r="M1701" s="131"/>
      <c r="N1701" s="134"/>
      <c r="O1701" s="95"/>
      <c r="P1701" s="131"/>
      <c r="Q1701" s="381"/>
      <c r="R1701" s="381"/>
      <c r="S1701" s="381"/>
    </row>
    <row r="1702" spans="1:19" ht="12.75" customHeight="1" x14ac:dyDescent="0.25">
      <c r="A1702" s="389" t="str">
        <f>IF(B1702="","",ROW()-ROW($A$3)+'Diário 1º PA'!$P$1)</f>
        <v/>
      </c>
      <c r="B1702" s="151"/>
      <c r="C1702" s="390"/>
      <c r="D1702" s="98"/>
      <c r="E1702" s="391"/>
      <c r="F1702" s="176"/>
      <c r="G1702" s="363"/>
      <c r="H1702" s="98"/>
      <c r="I1702" s="95"/>
      <c r="J1702" s="131" t="str">
        <f t="shared" si="0"/>
        <v/>
      </c>
      <c r="K1702" s="131"/>
      <c r="L1702" s="132"/>
      <c r="M1702" s="131"/>
      <c r="N1702" s="134"/>
      <c r="O1702" s="95"/>
      <c r="P1702" s="131"/>
      <c r="Q1702" s="381"/>
      <c r="R1702" s="381"/>
      <c r="S1702" s="381"/>
    </row>
    <row r="1703" spans="1:19" ht="12.75" customHeight="1" x14ac:dyDescent="0.25">
      <c r="A1703" s="389" t="str">
        <f>IF(B1703="","",ROW()-ROW($A$3)+'Diário 1º PA'!$P$1)</f>
        <v/>
      </c>
      <c r="B1703" s="151"/>
      <c r="C1703" s="390"/>
      <c r="D1703" s="98"/>
      <c r="E1703" s="391"/>
      <c r="F1703" s="176"/>
      <c r="G1703" s="363"/>
      <c r="H1703" s="98"/>
      <c r="I1703" s="95"/>
      <c r="J1703" s="131" t="str">
        <f t="shared" si="0"/>
        <v/>
      </c>
      <c r="K1703" s="131"/>
      <c r="L1703" s="132"/>
      <c r="M1703" s="131"/>
      <c r="N1703" s="134"/>
      <c r="O1703" s="95"/>
      <c r="P1703" s="131"/>
      <c r="Q1703" s="381"/>
      <c r="R1703" s="381"/>
      <c r="S1703" s="381"/>
    </row>
    <row r="1704" spans="1:19" ht="12.75" customHeight="1" x14ac:dyDescent="0.25">
      <c r="A1704" s="389" t="str">
        <f>IF(B1704="","",ROW()-ROW($A$3)+'Diário 1º PA'!$P$1)</f>
        <v/>
      </c>
      <c r="B1704" s="151"/>
      <c r="C1704" s="390"/>
      <c r="D1704" s="98"/>
      <c r="E1704" s="391"/>
      <c r="F1704" s="176"/>
      <c r="G1704" s="363"/>
      <c r="H1704" s="98"/>
      <c r="I1704" s="95"/>
      <c r="J1704" s="131" t="str">
        <f t="shared" si="0"/>
        <v/>
      </c>
      <c r="K1704" s="131"/>
      <c r="L1704" s="132"/>
      <c r="M1704" s="131"/>
      <c r="N1704" s="134"/>
      <c r="O1704" s="95"/>
      <c r="P1704" s="131"/>
      <c r="Q1704" s="381"/>
      <c r="R1704" s="381"/>
      <c r="S1704" s="381"/>
    </row>
    <row r="1705" spans="1:19" ht="12.75" customHeight="1" x14ac:dyDescent="0.25">
      <c r="A1705" s="389" t="str">
        <f>IF(B1705="","",ROW()-ROW($A$3)+'Diário 1º PA'!$P$1)</f>
        <v/>
      </c>
      <c r="B1705" s="151"/>
      <c r="C1705" s="390"/>
      <c r="D1705" s="98"/>
      <c r="E1705" s="391"/>
      <c r="F1705" s="176"/>
      <c r="G1705" s="363"/>
      <c r="H1705" s="98"/>
      <c r="I1705" s="95"/>
      <c r="J1705" s="131" t="str">
        <f t="shared" si="0"/>
        <v/>
      </c>
      <c r="K1705" s="131"/>
      <c r="L1705" s="132"/>
      <c r="M1705" s="131"/>
      <c r="N1705" s="134"/>
      <c r="O1705" s="95"/>
      <c r="P1705" s="131"/>
      <c r="Q1705" s="381"/>
      <c r="R1705" s="381"/>
      <c r="S1705" s="381"/>
    </row>
    <row r="1706" spans="1:19" ht="12.75" customHeight="1" x14ac:dyDescent="0.25">
      <c r="A1706" s="389" t="str">
        <f>IF(B1706="","",ROW()-ROW($A$3)+'Diário 1º PA'!$P$1)</f>
        <v/>
      </c>
      <c r="B1706" s="151"/>
      <c r="C1706" s="390"/>
      <c r="D1706" s="98"/>
      <c r="E1706" s="391"/>
      <c r="F1706" s="176"/>
      <c r="G1706" s="363"/>
      <c r="H1706" s="98"/>
      <c r="I1706" s="95"/>
      <c r="J1706" s="131" t="str">
        <f t="shared" si="0"/>
        <v/>
      </c>
      <c r="K1706" s="131"/>
      <c r="L1706" s="132"/>
      <c r="M1706" s="131"/>
      <c r="N1706" s="134"/>
      <c r="O1706" s="95"/>
      <c r="P1706" s="131"/>
      <c r="Q1706" s="381"/>
      <c r="R1706" s="381"/>
      <c r="S1706" s="381"/>
    </row>
    <row r="1707" spans="1:19" ht="12.75" customHeight="1" x14ac:dyDescent="0.25">
      <c r="A1707" s="389" t="str">
        <f>IF(B1707="","",ROW()-ROW($A$3)+'Diário 1º PA'!$P$1)</f>
        <v/>
      </c>
      <c r="B1707" s="151"/>
      <c r="C1707" s="390"/>
      <c r="D1707" s="98"/>
      <c r="E1707" s="391"/>
      <c r="F1707" s="176"/>
      <c r="G1707" s="363"/>
      <c r="H1707" s="98"/>
      <c r="I1707" s="95"/>
      <c r="J1707" s="131" t="str">
        <f t="shared" si="0"/>
        <v/>
      </c>
      <c r="K1707" s="131"/>
      <c r="L1707" s="132"/>
      <c r="M1707" s="131"/>
      <c r="N1707" s="134"/>
      <c r="O1707" s="95"/>
      <c r="P1707" s="131"/>
      <c r="Q1707" s="381"/>
      <c r="R1707" s="381"/>
      <c r="S1707" s="381"/>
    </row>
    <row r="1708" spans="1:19" ht="12.75" customHeight="1" x14ac:dyDescent="0.25">
      <c r="A1708" s="389" t="str">
        <f>IF(B1708="","",ROW()-ROW($A$3)+'Diário 1º PA'!$P$1)</f>
        <v/>
      </c>
      <c r="B1708" s="151"/>
      <c r="C1708" s="390"/>
      <c r="D1708" s="98"/>
      <c r="E1708" s="391"/>
      <c r="F1708" s="176"/>
      <c r="G1708" s="363"/>
      <c r="H1708" s="98"/>
      <c r="I1708" s="95"/>
      <c r="J1708" s="131" t="str">
        <f t="shared" si="0"/>
        <v/>
      </c>
      <c r="K1708" s="131"/>
      <c r="L1708" s="132"/>
      <c r="M1708" s="131"/>
      <c r="N1708" s="134"/>
      <c r="O1708" s="95"/>
      <c r="P1708" s="131"/>
      <c r="Q1708" s="381"/>
      <c r="R1708" s="381"/>
      <c r="S1708" s="381"/>
    </row>
    <row r="1709" spans="1:19" ht="12.75" customHeight="1" x14ac:dyDescent="0.25">
      <c r="A1709" s="389" t="str">
        <f>IF(B1709="","",ROW()-ROW($A$3)+'Diário 1º PA'!$P$1)</f>
        <v/>
      </c>
      <c r="B1709" s="151"/>
      <c r="C1709" s="390"/>
      <c r="D1709" s="98"/>
      <c r="E1709" s="391"/>
      <c r="F1709" s="176"/>
      <c r="G1709" s="363"/>
      <c r="H1709" s="98"/>
      <c r="I1709" s="95"/>
      <c r="J1709" s="131" t="str">
        <f t="shared" si="0"/>
        <v/>
      </c>
      <c r="K1709" s="131"/>
      <c r="L1709" s="132"/>
      <c r="M1709" s="131"/>
      <c r="N1709" s="134"/>
      <c r="O1709" s="95"/>
      <c r="P1709" s="131"/>
      <c r="Q1709" s="381"/>
      <c r="R1709" s="381"/>
      <c r="S1709" s="381"/>
    </row>
    <row r="1710" spans="1:19" ht="12.75" customHeight="1" x14ac:dyDescent="0.25">
      <c r="A1710" s="389" t="str">
        <f>IF(B1710="","",ROW()-ROW($A$3)+'Diário 1º PA'!$P$1)</f>
        <v/>
      </c>
      <c r="B1710" s="151"/>
      <c r="C1710" s="390"/>
      <c r="D1710" s="98"/>
      <c r="E1710" s="391"/>
      <c r="F1710" s="176"/>
      <c r="G1710" s="363"/>
      <c r="H1710" s="98"/>
      <c r="I1710" s="95"/>
      <c r="J1710" s="131" t="str">
        <f t="shared" si="0"/>
        <v/>
      </c>
      <c r="K1710" s="131"/>
      <c r="L1710" s="132"/>
      <c r="M1710" s="131"/>
      <c r="N1710" s="134"/>
      <c r="O1710" s="95"/>
      <c r="P1710" s="131"/>
      <c r="Q1710" s="381"/>
      <c r="R1710" s="381"/>
      <c r="S1710" s="381"/>
    </row>
    <row r="1711" spans="1:19" ht="12.75" customHeight="1" x14ac:dyDescent="0.25">
      <c r="A1711" s="389" t="str">
        <f>IF(B1711="","",ROW()-ROW($A$3)+'Diário 1º PA'!$P$1)</f>
        <v/>
      </c>
      <c r="B1711" s="151"/>
      <c r="C1711" s="390"/>
      <c r="D1711" s="98"/>
      <c r="E1711" s="391"/>
      <c r="F1711" s="176"/>
      <c r="G1711" s="363"/>
      <c r="H1711" s="98"/>
      <c r="I1711" s="95"/>
      <c r="J1711" s="131" t="str">
        <f t="shared" si="0"/>
        <v/>
      </c>
      <c r="K1711" s="131"/>
      <c r="L1711" s="132"/>
      <c r="M1711" s="131"/>
      <c r="N1711" s="134"/>
      <c r="O1711" s="95"/>
      <c r="P1711" s="131"/>
      <c r="Q1711" s="381"/>
      <c r="R1711" s="381"/>
      <c r="S1711" s="381"/>
    </row>
    <row r="1712" spans="1:19" ht="12.75" customHeight="1" x14ac:dyDescent="0.25">
      <c r="A1712" s="389" t="str">
        <f>IF(B1712="","",ROW()-ROW($A$3)+'Diário 1º PA'!$P$1)</f>
        <v/>
      </c>
      <c r="B1712" s="151"/>
      <c r="C1712" s="390"/>
      <c r="D1712" s="98"/>
      <c r="E1712" s="391"/>
      <c r="F1712" s="176"/>
      <c r="G1712" s="363"/>
      <c r="H1712" s="98"/>
      <c r="I1712" s="95"/>
      <c r="J1712" s="131" t="str">
        <f t="shared" si="0"/>
        <v/>
      </c>
      <c r="K1712" s="131"/>
      <c r="L1712" s="132"/>
      <c r="M1712" s="131"/>
      <c r="N1712" s="134"/>
      <c r="O1712" s="95"/>
      <c r="P1712" s="131"/>
      <c r="Q1712" s="381"/>
      <c r="R1712" s="381"/>
      <c r="S1712" s="381"/>
    </row>
    <row r="1713" spans="1:19" ht="12.75" customHeight="1" x14ac:dyDescent="0.25">
      <c r="A1713" s="389" t="str">
        <f>IF(B1713="","",ROW()-ROW($A$3)+'Diário 1º PA'!$P$1)</f>
        <v/>
      </c>
      <c r="B1713" s="151"/>
      <c r="C1713" s="390"/>
      <c r="D1713" s="98"/>
      <c r="E1713" s="391"/>
      <c r="F1713" s="176"/>
      <c r="G1713" s="363"/>
      <c r="H1713" s="98"/>
      <c r="I1713" s="95"/>
      <c r="J1713" s="131" t="str">
        <f t="shared" si="0"/>
        <v/>
      </c>
      <c r="K1713" s="131"/>
      <c r="L1713" s="132"/>
      <c r="M1713" s="131"/>
      <c r="N1713" s="134"/>
      <c r="O1713" s="95"/>
      <c r="P1713" s="131"/>
      <c r="Q1713" s="381"/>
      <c r="R1713" s="381"/>
      <c r="S1713" s="381"/>
    </row>
    <row r="1714" spans="1:19" ht="12.75" customHeight="1" x14ac:dyDescent="0.25">
      <c r="A1714" s="389" t="str">
        <f>IF(B1714="","",ROW()-ROW($A$3)+'Diário 1º PA'!$P$1)</f>
        <v/>
      </c>
      <c r="B1714" s="151"/>
      <c r="C1714" s="390"/>
      <c r="D1714" s="98"/>
      <c r="E1714" s="391"/>
      <c r="F1714" s="176"/>
      <c r="G1714" s="363"/>
      <c r="H1714" s="98"/>
      <c r="I1714" s="95"/>
      <c r="J1714" s="131" t="str">
        <f t="shared" si="0"/>
        <v/>
      </c>
      <c r="K1714" s="131"/>
      <c r="L1714" s="132"/>
      <c r="M1714" s="131"/>
      <c r="N1714" s="134"/>
      <c r="O1714" s="95"/>
      <c r="P1714" s="131"/>
      <c r="Q1714" s="381"/>
      <c r="R1714" s="381"/>
      <c r="S1714" s="381"/>
    </row>
    <row r="1715" spans="1:19" ht="12.75" customHeight="1" x14ac:dyDescent="0.25">
      <c r="A1715" s="389" t="str">
        <f>IF(B1715="","",ROW()-ROW($A$3)+'Diário 1º PA'!$P$1)</f>
        <v/>
      </c>
      <c r="B1715" s="151"/>
      <c r="C1715" s="390"/>
      <c r="D1715" s="98"/>
      <c r="E1715" s="391"/>
      <c r="F1715" s="176"/>
      <c r="G1715" s="363"/>
      <c r="H1715" s="98"/>
      <c r="I1715" s="95"/>
      <c r="J1715" s="131" t="str">
        <f t="shared" si="0"/>
        <v/>
      </c>
      <c r="K1715" s="131"/>
      <c r="L1715" s="132"/>
      <c r="M1715" s="131"/>
      <c r="N1715" s="134"/>
      <c r="O1715" s="95"/>
      <c r="P1715" s="131"/>
      <c r="Q1715" s="381"/>
      <c r="R1715" s="381"/>
      <c r="S1715" s="381"/>
    </row>
    <row r="1716" spans="1:19" ht="12.75" customHeight="1" x14ac:dyDescent="0.25">
      <c r="A1716" s="389" t="str">
        <f>IF(B1716="","",ROW()-ROW($A$3)+'Diário 1º PA'!$P$1)</f>
        <v/>
      </c>
      <c r="B1716" s="151"/>
      <c r="C1716" s="390"/>
      <c r="D1716" s="98"/>
      <c r="E1716" s="391"/>
      <c r="F1716" s="176"/>
      <c r="G1716" s="363"/>
      <c r="H1716" s="98"/>
      <c r="I1716" s="95"/>
      <c r="J1716" s="131" t="str">
        <f t="shared" si="0"/>
        <v/>
      </c>
      <c r="K1716" s="131"/>
      <c r="L1716" s="132"/>
      <c r="M1716" s="131"/>
      <c r="N1716" s="134"/>
      <c r="O1716" s="95"/>
      <c r="P1716" s="131"/>
      <c r="Q1716" s="381"/>
      <c r="R1716" s="381"/>
      <c r="S1716" s="381"/>
    </row>
    <row r="1717" spans="1:19" ht="12.75" customHeight="1" x14ac:dyDescent="0.25">
      <c r="A1717" s="389" t="str">
        <f>IF(B1717="","",ROW()-ROW($A$3)+'Diário 1º PA'!$P$1)</f>
        <v/>
      </c>
      <c r="B1717" s="151"/>
      <c r="C1717" s="390"/>
      <c r="D1717" s="98"/>
      <c r="E1717" s="391"/>
      <c r="F1717" s="176"/>
      <c r="G1717" s="363"/>
      <c r="H1717" s="98"/>
      <c r="I1717" s="95"/>
      <c r="J1717" s="131" t="str">
        <f t="shared" si="0"/>
        <v/>
      </c>
      <c r="K1717" s="131"/>
      <c r="L1717" s="132"/>
      <c r="M1717" s="131"/>
      <c r="N1717" s="134"/>
      <c r="O1717" s="95"/>
      <c r="P1717" s="131"/>
      <c r="Q1717" s="381"/>
      <c r="R1717" s="381"/>
      <c r="S1717" s="381"/>
    </row>
    <row r="1718" spans="1:19" ht="12.75" customHeight="1" x14ac:dyDescent="0.25">
      <c r="A1718" s="389" t="str">
        <f>IF(B1718="","",ROW()-ROW($A$3)+'Diário 1º PA'!$P$1)</f>
        <v/>
      </c>
      <c r="B1718" s="151"/>
      <c r="C1718" s="390"/>
      <c r="D1718" s="98"/>
      <c r="E1718" s="391"/>
      <c r="F1718" s="176"/>
      <c r="G1718" s="363"/>
      <c r="H1718" s="98"/>
      <c r="I1718" s="95"/>
      <c r="J1718" s="131" t="str">
        <f t="shared" si="0"/>
        <v/>
      </c>
      <c r="K1718" s="131"/>
      <c r="L1718" s="132"/>
      <c r="M1718" s="131"/>
      <c r="N1718" s="134"/>
      <c r="O1718" s="95"/>
      <c r="P1718" s="131"/>
      <c r="Q1718" s="381"/>
      <c r="R1718" s="381"/>
      <c r="S1718" s="381"/>
    </row>
    <row r="1719" spans="1:19" ht="12.75" customHeight="1" x14ac:dyDescent="0.25">
      <c r="A1719" s="389" t="str">
        <f>IF(B1719="","",ROW()-ROW($A$3)+'Diário 1º PA'!$P$1)</f>
        <v/>
      </c>
      <c r="B1719" s="151"/>
      <c r="C1719" s="390"/>
      <c r="D1719" s="98"/>
      <c r="E1719" s="391"/>
      <c r="F1719" s="176"/>
      <c r="G1719" s="363"/>
      <c r="H1719" s="98"/>
      <c r="I1719" s="95"/>
      <c r="J1719" s="131" t="str">
        <f t="shared" si="0"/>
        <v/>
      </c>
      <c r="K1719" s="131"/>
      <c r="L1719" s="132"/>
      <c r="M1719" s="131"/>
      <c r="N1719" s="134"/>
      <c r="O1719" s="95"/>
      <c r="P1719" s="131"/>
      <c r="Q1719" s="381"/>
      <c r="R1719" s="381"/>
      <c r="S1719" s="381"/>
    </row>
    <row r="1720" spans="1:19" ht="12.75" customHeight="1" x14ac:dyDescent="0.25">
      <c r="A1720" s="389" t="str">
        <f>IF(B1720="","",ROW()-ROW($A$3)+'Diário 1º PA'!$P$1)</f>
        <v/>
      </c>
      <c r="B1720" s="151"/>
      <c r="C1720" s="390"/>
      <c r="D1720" s="98"/>
      <c r="E1720" s="391"/>
      <c r="F1720" s="176"/>
      <c r="G1720" s="363"/>
      <c r="H1720" s="98"/>
      <c r="I1720" s="95"/>
      <c r="J1720" s="131" t="str">
        <f t="shared" si="0"/>
        <v/>
      </c>
      <c r="K1720" s="131"/>
      <c r="L1720" s="132"/>
      <c r="M1720" s="131"/>
      <c r="N1720" s="134"/>
      <c r="O1720" s="95"/>
      <c r="P1720" s="131"/>
      <c r="Q1720" s="381"/>
      <c r="R1720" s="381"/>
      <c r="S1720" s="381"/>
    </row>
    <row r="1721" spans="1:19" ht="12.75" customHeight="1" x14ac:dyDescent="0.25">
      <c r="A1721" s="389" t="str">
        <f>IF(B1721="","",ROW()-ROW($A$3)+'Diário 1º PA'!$P$1)</f>
        <v/>
      </c>
      <c r="B1721" s="151"/>
      <c r="C1721" s="390"/>
      <c r="D1721" s="98"/>
      <c r="E1721" s="391"/>
      <c r="F1721" s="176"/>
      <c r="G1721" s="363"/>
      <c r="H1721" s="98"/>
      <c r="I1721" s="95"/>
      <c r="J1721" s="131" t="str">
        <f t="shared" si="0"/>
        <v/>
      </c>
      <c r="K1721" s="131"/>
      <c r="L1721" s="132"/>
      <c r="M1721" s="131"/>
      <c r="N1721" s="134"/>
      <c r="O1721" s="95"/>
      <c r="P1721" s="131"/>
      <c r="Q1721" s="381"/>
      <c r="R1721" s="381"/>
      <c r="S1721" s="381"/>
    </row>
    <row r="1722" spans="1:19" ht="12.75" customHeight="1" x14ac:dyDescent="0.25">
      <c r="A1722" s="389" t="str">
        <f>IF(B1722="","",ROW()-ROW($A$3)+'Diário 1º PA'!$P$1)</f>
        <v/>
      </c>
      <c r="B1722" s="151"/>
      <c r="C1722" s="390"/>
      <c r="D1722" s="98"/>
      <c r="E1722" s="391"/>
      <c r="F1722" s="176"/>
      <c r="G1722" s="363"/>
      <c r="H1722" s="98"/>
      <c r="I1722" s="95"/>
      <c r="J1722" s="131" t="str">
        <f t="shared" si="0"/>
        <v/>
      </c>
      <c r="K1722" s="131"/>
      <c r="L1722" s="132"/>
      <c r="M1722" s="131"/>
      <c r="N1722" s="134"/>
      <c r="O1722" s="95"/>
      <c r="P1722" s="131"/>
      <c r="Q1722" s="381"/>
      <c r="R1722" s="381"/>
      <c r="S1722" s="381"/>
    </row>
    <row r="1723" spans="1:19" ht="12.75" customHeight="1" x14ac:dyDescent="0.25">
      <c r="A1723" s="389" t="str">
        <f>IF(B1723="","",ROW()-ROW($A$3)+'Diário 1º PA'!$P$1)</f>
        <v/>
      </c>
      <c r="B1723" s="151"/>
      <c r="C1723" s="390"/>
      <c r="D1723" s="98"/>
      <c r="E1723" s="391"/>
      <c r="F1723" s="176"/>
      <c r="G1723" s="363"/>
      <c r="H1723" s="98"/>
      <c r="I1723" s="95"/>
      <c r="J1723" s="131" t="str">
        <f t="shared" si="0"/>
        <v/>
      </c>
      <c r="K1723" s="131"/>
      <c r="L1723" s="132"/>
      <c r="M1723" s="131"/>
      <c r="N1723" s="134"/>
      <c r="O1723" s="95"/>
      <c r="P1723" s="131"/>
      <c r="Q1723" s="381"/>
      <c r="R1723" s="381"/>
      <c r="S1723" s="381"/>
    </row>
    <row r="1724" spans="1:19" ht="12.75" customHeight="1" x14ac:dyDescent="0.25">
      <c r="A1724" s="389" t="str">
        <f>IF(B1724="","",ROW()-ROW($A$3)+'Diário 1º PA'!$P$1)</f>
        <v/>
      </c>
      <c r="B1724" s="151"/>
      <c r="C1724" s="390"/>
      <c r="D1724" s="98"/>
      <c r="E1724" s="391"/>
      <c r="F1724" s="176"/>
      <c r="G1724" s="363"/>
      <c r="H1724" s="98"/>
      <c r="I1724" s="95"/>
      <c r="J1724" s="131" t="str">
        <f t="shared" si="0"/>
        <v/>
      </c>
      <c r="K1724" s="131"/>
      <c r="L1724" s="132"/>
      <c r="M1724" s="131"/>
      <c r="N1724" s="134"/>
      <c r="O1724" s="95"/>
      <c r="P1724" s="131"/>
      <c r="Q1724" s="381"/>
      <c r="R1724" s="381"/>
      <c r="S1724" s="381"/>
    </row>
    <row r="1725" spans="1:19" ht="12.75" customHeight="1" x14ac:dyDescent="0.25">
      <c r="A1725" s="389" t="str">
        <f>IF(B1725="","",ROW()-ROW($A$3)+'Diário 1º PA'!$P$1)</f>
        <v/>
      </c>
      <c r="B1725" s="151"/>
      <c r="C1725" s="390"/>
      <c r="D1725" s="98"/>
      <c r="E1725" s="391"/>
      <c r="F1725" s="176"/>
      <c r="G1725" s="363"/>
      <c r="H1725" s="98"/>
      <c r="I1725" s="95"/>
      <c r="J1725" s="131" t="str">
        <f t="shared" si="0"/>
        <v/>
      </c>
      <c r="K1725" s="131"/>
      <c r="L1725" s="132"/>
      <c r="M1725" s="131"/>
      <c r="N1725" s="134"/>
      <c r="O1725" s="95"/>
      <c r="P1725" s="131"/>
      <c r="Q1725" s="381"/>
      <c r="R1725" s="381"/>
      <c r="S1725" s="381"/>
    </row>
    <row r="1726" spans="1:19" ht="12.75" customHeight="1" x14ac:dyDescent="0.25">
      <c r="A1726" s="389" t="str">
        <f>IF(B1726="","",ROW()-ROW($A$3)+'Diário 1º PA'!$P$1)</f>
        <v/>
      </c>
      <c r="B1726" s="151"/>
      <c r="C1726" s="390"/>
      <c r="D1726" s="98"/>
      <c r="E1726" s="391"/>
      <c r="F1726" s="176"/>
      <c r="G1726" s="363"/>
      <c r="H1726" s="98"/>
      <c r="I1726" s="95"/>
      <c r="J1726" s="131" t="str">
        <f t="shared" si="0"/>
        <v/>
      </c>
      <c r="K1726" s="131"/>
      <c r="L1726" s="132"/>
      <c r="M1726" s="131"/>
      <c r="N1726" s="134"/>
      <c r="O1726" s="95"/>
      <c r="P1726" s="131"/>
      <c r="Q1726" s="381"/>
      <c r="R1726" s="381"/>
      <c r="S1726" s="381"/>
    </row>
    <row r="1727" spans="1:19" ht="12.75" customHeight="1" x14ac:dyDescent="0.25">
      <c r="A1727" s="389" t="str">
        <f>IF(B1727="","",ROW()-ROW($A$3)+'Diário 1º PA'!$P$1)</f>
        <v/>
      </c>
      <c r="B1727" s="151"/>
      <c r="C1727" s="390"/>
      <c r="D1727" s="98"/>
      <c r="E1727" s="391"/>
      <c r="F1727" s="176"/>
      <c r="G1727" s="363"/>
      <c r="H1727" s="98"/>
      <c r="I1727" s="95"/>
      <c r="J1727" s="131" t="str">
        <f t="shared" si="0"/>
        <v/>
      </c>
      <c r="K1727" s="131"/>
      <c r="L1727" s="132"/>
      <c r="M1727" s="131"/>
      <c r="N1727" s="134"/>
      <c r="O1727" s="95"/>
      <c r="P1727" s="131"/>
      <c r="Q1727" s="381"/>
      <c r="R1727" s="381"/>
      <c r="S1727" s="381"/>
    </row>
    <row r="1728" spans="1:19" ht="12.75" customHeight="1" x14ac:dyDescent="0.25">
      <c r="A1728" s="389" t="str">
        <f>IF(B1728="","",ROW()-ROW($A$3)+'Diário 1º PA'!$P$1)</f>
        <v/>
      </c>
      <c r="B1728" s="151"/>
      <c r="C1728" s="390"/>
      <c r="D1728" s="98"/>
      <c r="E1728" s="391"/>
      <c r="F1728" s="176"/>
      <c r="G1728" s="363"/>
      <c r="H1728" s="98"/>
      <c r="I1728" s="95"/>
      <c r="J1728" s="131" t="str">
        <f t="shared" si="0"/>
        <v/>
      </c>
      <c r="K1728" s="131"/>
      <c r="L1728" s="132"/>
      <c r="M1728" s="131"/>
      <c r="N1728" s="134"/>
      <c r="O1728" s="95"/>
      <c r="P1728" s="131"/>
      <c r="Q1728" s="381"/>
      <c r="R1728" s="381"/>
      <c r="S1728" s="381"/>
    </row>
    <row r="1729" spans="1:19" ht="12.75" customHeight="1" x14ac:dyDescent="0.25">
      <c r="A1729" s="389" t="str">
        <f>IF(B1729="","",ROW()-ROW($A$3)+'Diário 1º PA'!$P$1)</f>
        <v/>
      </c>
      <c r="B1729" s="151"/>
      <c r="C1729" s="390"/>
      <c r="D1729" s="98"/>
      <c r="E1729" s="391"/>
      <c r="F1729" s="176"/>
      <c r="G1729" s="363"/>
      <c r="H1729" s="98"/>
      <c r="I1729" s="95"/>
      <c r="J1729" s="131" t="str">
        <f t="shared" si="0"/>
        <v/>
      </c>
      <c r="K1729" s="131"/>
      <c r="L1729" s="132"/>
      <c r="M1729" s="131"/>
      <c r="N1729" s="134"/>
      <c r="O1729" s="95"/>
      <c r="P1729" s="131"/>
      <c r="Q1729" s="381"/>
      <c r="R1729" s="381"/>
      <c r="S1729" s="381"/>
    </row>
    <row r="1730" spans="1:19" ht="12.75" customHeight="1" x14ac:dyDescent="0.25">
      <c r="A1730" s="389" t="str">
        <f>IF(B1730="","",ROW()-ROW($A$3)+'Diário 1º PA'!$P$1)</f>
        <v/>
      </c>
      <c r="B1730" s="151"/>
      <c r="C1730" s="390"/>
      <c r="D1730" s="98"/>
      <c r="E1730" s="391"/>
      <c r="F1730" s="176"/>
      <c r="G1730" s="363"/>
      <c r="H1730" s="98"/>
      <c r="I1730" s="95"/>
      <c r="J1730" s="131" t="str">
        <f t="shared" si="0"/>
        <v/>
      </c>
      <c r="K1730" s="131"/>
      <c r="L1730" s="132"/>
      <c r="M1730" s="131"/>
      <c r="N1730" s="134"/>
      <c r="O1730" s="95"/>
      <c r="P1730" s="131"/>
      <c r="Q1730" s="381"/>
      <c r="R1730" s="381"/>
      <c r="S1730" s="381"/>
    </row>
    <row r="1731" spans="1:19" ht="12.75" customHeight="1" x14ac:dyDescent="0.25">
      <c r="A1731" s="389" t="str">
        <f>IF(B1731="","",ROW()-ROW($A$3)+'Diário 1º PA'!$P$1)</f>
        <v/>
      </c>
      <c r="B1731" s="151"/>
      <c r="C1731" s="390"/>
      <c r="D1731" s="98"/>
      <c r="E1731" s="391"/>
      <c r="F1731" s="176"/>
      <c r="G1731" s="363"/>
      <c r="H1731" s="98"/>
      <c r="I1731" s="95"/>
      <c r="J1731" s="131" t="str">
        <f t="shared" si="0"/>
        <v/>
      </c>
      <c r="K1731" s="131"/>
      <c r="L1731" s="132"/>
      <c r="M1731" s="131"/>
      <c r="N1731" s="134"/>
      <c r="O1731" s="95"/>
      <c r="P1731" s="131"/>
      <c r="Q1731" s="381"/>
      <c r="R1731" s="381"/>
      <c r="S1731" s="381"/>
    </row>
    <row r="1732" spans="1:19" ht="12.75" customHeight="1" x14ac:dyDescent="0.25">
      <c r="A1732" s="389" t="str">
        <f>IF(B1732="","",ROW()-ROW($A$3)+'Diário 1º PA'!$P$1)</f>
        <v/>
      </c>
      <c r="B1732" s="151"/>
      <c r="C1732" s="390"/>
      <c r="D1732" s="98"/>
      <c r="E1732" s="391"/>
      <c r="F1732" s="176"/>
      <c r="G1732" s="363"/>
      <c r="H1732" s="98"/>
      <c r="I1732" s="95"/>
      <c r="J1732" s="131" t="str">
        <f t="shared" si="0"/>
        <v/>
      </c>
      <c r="K1732" s="131"/>
      <c r="L1732" s="132"/>
      <c r="M1732" s="131"/>
      <c r="N1732" s="134"/>
      <c r="O1732" s="95"/>
      <c r="P1732" s="131"/>
      <c r="Q1732" s="381"/>
      <c r="R1732" s="381"/>
      <c r="S1732" s="381"/>
    </row>
    <row r="1733" spans="1:19" ht="12.75" customHeight="1" x14ac:dyDescent="0.25">
      <c r="A1733" s="389" t="str">
        <f>IF(B1733="","",ROW()-ROW($A$3)+'Diário 1º PA'!$P$1)</f>
        <v/>
      </c>
      <c r="B1733" s="151"/>
      <c r="C1733" s="390"/>
      <c r="D1733" s="98"/>
      <c r="E1733" s="391"/>
      <c r="F1733" s="176"/>
      <c r="G1733" s="363"/>
      <c r="H1733" s="98"/>
      <c r="I1733" s="95"/>
      <c r="J1733" s="131" t="str">
        <f t="shared" si="0"/>
        <v/>
      </c>
      <c r="K1733" s="131"/>
      <c r="L1733" s="132"/>
      <c r="M1733" s="131"/>
      <c r="N1733" s="134"/>
      <c r="O1733" s="95"/>
      <c r="P1733" s="131"/>
      <c r="Q1733" s="381"/>
      <c r="R1733" s="381"/>
      <c r="S1733" s="381"/>
    </row>
    <row r="1734" spans="1:19" ht="12.75" customHeight="1" x14ac:dyDescent="0.25">
      <c r="A1734" s="389" t="str">
        <f>IF(B1734="","",ROW()-ROW($A$3)+'Diário 1º PA'!$P$1)</f>
        <v/>
      </c>
      <c r="B1734" s="151"/>
      <c r="C1734" s="390"/>
      <c r="D1734" s="98"/>
      <c r="E1734" s="391"/>
      <c r="F1734" s="176"/>
      <c r="G1734" s="363"/>
      <c r="H1734" s="98"/>
      <c r="I1734" s="95"/>
      <c r="J1734" s="131" t="str">
        <f t="shared" si="0"/>
        <v/>
      </c>
      <c r="K1734" s="131"/>
      <c r="L1734" s="132"/>
      <c r="M1734" s="131"/>
      <c r="N1734" s="134"/>
      <c r="O1734" s="95"/>
      <c r="P1734" s="131"/>
      <c r="Q1734" s="381"/>
      <c r="R1734" s="381"/>
      <c r="S1734" s="381"/>
    </row>
    <row r="1735" spans="1:19" ht="12.75" customHeight="1" x14ac:dyDescent="0.25">
      <c r="A1735" s="389" t="str">
        <f>IF(B1735="","",ROW()-ROW($A$3)+'Diário 1º PA'!$P$1)</f>
        <v/>
      </c>
      <c r="B1735" s="151"/>
      <c r="C1735" s="390"/>
      <c r="D1735" s="98"/>
      <c r="E1735" s="391"/>
      <c r="F1735" s="176"/>
      <c r="G1735" s="363"/>
      <c r="H1735" s="98"/>
      <c r="I1735" s="95"/>
      <c r="J1735" s="131" t="str">
        <f t="shared" si="0"/>
        <v/>
      </c>
      <c r="K1735" s="131"/>
      <c r="L1735" s="132"/>
      <c r="M1735" s="131"/>
      <c r="N1735" s="134"/>
      <c r="O1735" s="95"/>
      <c r="P1735" s="131"/>
      <c r="Q1735" s="381"/>
      <c r="R1735" s="381"/>
      <c r="S1735" s="381"/>
    </row>
    <row r="1736" spans="1:19" ht="12.75" customHeight="1" x14ac:dyDescent="0.25">
      <c r="A1736" s="389" t="str">
        <f>IF(B1736="","",ROW()-ROW($A$3)+'Diário 1º PA'!$P$1)</f>
        <v/>
      </c>
      <c r="B1736" s="151"/>
      <c r="C1736" s="390"/>
      <c r="D1736" s="98"/>
      <c r="E1736" s="391"/>
      <c r="F1736" s="176"/>
      <c r="G1736" s="363"/>
      <c r="H1736" s="98"/>
      <c r="I1736" s="95"/>
      <c r="J1736" s="131" t="str">
        <f t="shared" si="0"/>
        <v/>
      </c>
      <c r="K1736" s="131"/>
      <c r="L1736" s="132"/>
      <c r="M1736" s="131"/>
      <c r="N1736" s="134"/>
      <c r="O1736" s="95"/>
      <c r="P1736" s="131"/>
      <c r="Q1736" s="381"/>
      <c r="R1736" s="381"/>
      <c r="S1736" s="381"/>
    </row>
    <row r="1737" spans="1:19" ht="12.75" customHeight="1" x14ac:dyDescent="0.25">
      <c r="A1737" s="389" t="str">
        <f>IF(B1737="","",ROW()-ROW($A$3)+'Diário 1º PA'!$P$1)</f>
        <v/>
      </c>
      <c r="B1737" s="151"/>
      <c r="C1737" s="390"/>
      <c r="D1737" s="98"/>
      <c r="E1737" s="391"/>
      <c r="F1737" s="176"/>
      <c r="G1737" s="363"/>
      <c r="H1737" s="98"/>
      <c r="I1737" s="95"/>
      <c r="J1737" s="131" t="str">
        <f t="shared" si="0"/>
        <v/>
      </c>
      <c r="K1737" s="131"/>
      <c r="L1737" s="132"/>
      <c r="M1737" s="131"/>
      <c r="N1737" s="134"/>
      <c r="O1737" s="95"/>
      <c r="P1737" s="131"/>
      <c r="Q1737" s="381"/>
      <c r="R1737" s="381"/>
      <c r="S1737" s="381"/>
    </row>
    <row r="1738" spans="1:19" ht="12.75" customHeight="1" x14ac:dyDescent="0.25">
      <c r="A1738" s="389" t="str">
        <f>IF(B1738="","",ROW()-ROW($A$3)+'Diário 1º PA'!$P$1)</f>
        <v/>
      </c>
      <c r="B1738" s="151"/>
      <c r="C1738" s="390"/>
      <c r="D1738" s="98"/>
      <c r="E1738" s="391"/>
      <c r="F1738" s="176"/>
      <c r="G1738" s="363"/>
      <c r="H1738" s="98"/>
      <c r="I1738" s="95"/>
      <c r="J1738" s="131" t="str">
        <f t="shared" si="0"/>
        <v/>
      </c>
      <c r="K1738" s="131"/>
      <c r="L1738" s="132"/>
      <c r="M1738" s="131"/>
      <c r="N1738" s="134"/>
      <c r="O1738" s="95"/>
      <c r="P1738" s="131"/>
      <c r="Q1738" s="381"/>
      <c r="R1738" s="381"/>
      <c r="S1738" s="381"/>
    </row>
    <row r="1739" spans="1:19" ht="12.75" customHeight="1" x14ac:dyDescent="0.25">
      <c r="A1739" s="389" t="str">
        <f>IF(B1739="","",ROW()-ROW($A$3)+'Diário 1º PA'!$P$1)</f>
        <v/>
      </c>
      <c r="B1739" s="151"/>
      <c r="C1739" s="390"/>
      <c r="D1739" s="98"/>
      <c r="E1739" s="391"/>
      <c r="F1739" s="176"/>
      <c r="G1739" s="363"/>
      <c r="H1739" s="98"/>
      <c r="I1739" s="95"/>
      <c r="J1739" s="131" t="str">
        <f t="shared" si="0"/>
        <v/>
      </c>
      <c r="K1739" s="131"/>
      <c r="L1739" s="132"/>
      <c r="M1739" s="131"/>
      <c r="N1739" s="134"/>
      <c r="O1739" s="95"/>
      <c r="P1739" s="131"/>
      <c r="Q1739" s="381"/>
      <c r="R1739" s="381"/>
      <c r="S1739" s="381"/>
    </row>
    <row r="1740" spans="1:19" ht="12.75" customHeight="1" x14ac:dyDescent="0.25">
      <c r="A1740" s="389" t="str">
        <f>IF(B1740="","",ROW()-ROW($A$3)+'Diário 1º PA'!$P$1)</f>
        <v/>
      </c>
      <c r="B1740" s="151"/>
      <c r="C1740" s="390"/>
      <c r="D1740" s="98"/>
      <c r="E1740" s="391"/>
      <c r="F1740" s="176"/>
      <c r="G1740" s="363"/>
      <c r="H1740" s="98"/>
      <c r="I1740" s="95"/>
      <c r="J1740" s="131" t="str">
        <f t="shared" si="0"/>
        <v/>
      </c>
      <c r="K1740" s="131"/>
      <c r="L1740" s="132"/>
      <c r="M1740" s="131"/>
      <c r="N1740" s="134"/>
      <c r="O1740" s="95"/>
      <c r="P1740" s="131"/>
      <c r="Q1740" s="381"/>
      <c r="R1740" s="381"/>
      <c r="S1740" s="381"/>
    </row>
    <row r="1741" spans="1:19" ht="12.75" customHeight="1" x14ac:dyDescent="0.25">
      <c r="A1741" s="389" t="str">
        <f>IF(B1741="","",ROW()-ROW($A$3)+'Diário 1º PA'!$P$1)</f>
        <v/>
      </c>
      <c r="B1741" s="151"/>
      <c r="C1741" s="390"/>
      <c r="D1741" s="98"/>
      <c r="E1741" s="391"/>
      <c r="F1741" s="176"/>
      <c r="G1741" s="363"/>
      <c r="H1741" s="98"/>
      <c r="I1741" s="95"/>
      <c r="J1741" s="131" t="str">
        <f t="shared" si="0"/>
        <v/>
      </c>
      <c r="K1741" s="131"/>
      <c r="L1741" s="132"/>
      <c r="M1741" s="131"/>
      <c r="N1741" s="134"/>
      <c r="O1741" s="95"/>
      <c r="P1741" s="131"/>
      <c r="Q1741" s="381"/>
      <c r="R1741" s="381"/>
      <c r="S1741" s="381"/>
    </row>
    <row r="1742" spans="1:19" ht="12.75" customHeight="1" x14ac:dyDescent="0.25">
      <c r="A1742" s="389" t="str">
        <f>IF(B1742="","",ROW()-ROW($A$3)+'Diário 1º PA'!$P$1)</f>
        <v/>
      </c>
      <c r="B1742" s="151"/>
      <c r="C1742" s="390"/>
      <c r="D1742" s="98"/>
      <c r="E1742" s="391"/>
      <c r="F1742" s="176"/>
      <c r="G1742" s="363"/>
      <c r="H1742" s="98"/>
      <c r="I1742" s="95"/>
      <c r="J1742" s="131" t="str">
        <f t="shared" si="0"/>
        <v/>
      </c>
      <c r="K1742" s="131"/>
      <c r="L1742" s="132"/>
      <c r="M1742" s="131"/>
      <c r="N1742" s="134"/>
      <c r="O1742" s="95"/>
      <c r="P1742" s="131"/>
      <c r="Q1742" s="381"/>
      <c r="R1742" s="381"/>
      <c r="S1742" s="381"/>
    </row>
    <row r="1743" spans="1:19" ht="12.75" customHeight="1" x14ac:dyDescent="0.25">
      <c r="A1743" s="389" t="str">
        <f>IF(B1743="","",ROW()-ROW($A$3)+'Diário 1º PA'!$P$1)</f>
        <v/>
      </c>
      <c r="B1743" s="151"/>
      <c r="C1743" s="390"/>
      <c r="D1743" s="98"/>
      <c r="E1743" s="391"/>
      <c r="F1743" s="176"/>
      <c r="G1743" s="363"/>
      <c r="H1743" s="98"/>
      <c r="I1743" s="95"/>
      <c r="J1743" s="131" t="str">
        <f t="shared" si="0"/>
        <v/>
      </c>
      <c r="K1743" s="131"/>
      <c r="L1743" s="132"/>
      <c r="M1743" s="131"/>
      <c r="N1743" s="134"/>
      <c r="O1743" s="95"/>
      <c r="P1743" s="131"/>
      <c r="Q1743" s="381"/>
      <c r="R1743" s="381"/>
      <c r="S1743" s="381"/>
    </row>
    <row r="1744" spans="1:19" ht="12.75" customHeight="1" x14ac:dyDescent="0.25">
      <c r="A1744" s="389" t="str">
        <f>IF(B1744="","",ROW()-ROW($A$3)+'Diário 1º PA'!$P$1)</f>
        <v/>
      </c>
      <c r="B1744" s="151"/>
      <c r="C1744" s="390"/>
      <c r="D1744" s="98"/>
      <c r="E1744" s="391"/>
      <c r="F1744" s="176"/>
      <c r="G1744" s="363"/>
      <c r="H1744" s="98"/>
      <c r="I1744" s="95"/>
      <c r="J1744" s="131" t="str">
        <f t="shared" si="0"/>
        <v/>
      </c>
      <c r="K1744" s="131"/>
      <c r="L1744" s="132"/>
      <c r="M1744" s="131"/>
      <c r="N1744" s="134"/>
      <c r="O1744" s="95"/>
      <c r="P1744" s="131"/>
      <c r="Q1744" s="381"/>
      <c r="R1744" s="381"/>
      <c r="S1744" s="381"/>
    </row>
    <row r="1745" spans="1:19" ht="12.75" customHeight="1" x14ac:dyDescent="0.25">
      <c r="A1745" s="389" t="str">
        <f>IF(B1745="","",ROW()-ROW($A$3)+'Diário 1º PA'!$P$1)</f>
        <v/>
      </c>
      <c r="B1745" s="151"/>
      <c r="C1745" s="390"/>
      <c r="D1745" s="98"/>
      <c r="E1745" s="391"/>
      <c r="F1745" s="176"/>
      <c r="G1745" s="363"/>
      <c r="H1745" s="98"/>
      <c r="I1745" s="95"/>
      <c r="J1745" s="131" t="str">
        <f t="shared" si="0"/>
        <v/>
      </c>
      <c r="K1745" s="131"/>
      <c r="L1745" s="132"/>
      <c r="M1745" s="131"/>
      <c r="N1745" s="134"/>
      <c r="O1745" s="95"/>
      <c r="P1745" s="131"/>
      <c r="Q1745" s="381"/>
      <c r="R1745" s="381"/>
      <c r="S1745" s="381"/>
    </row>
    <row r="1746" spans="1:19" ht="12.75" customHeight="1" x14ac:dyDescent="0.25">
      <c r="A1746" s="389" t="str">
        <f>IF(B1746="","",ROW()-ROW($A$3)+'Diário 1º PA'!$P$1)</f>
        <v/>
      </c>
      <c r="B1746" s="151"/>
      <c r="C1746" s="390"/>
      <c r="D1746" s="98"/>
      <c r="E1746" s="391"/>
      <c r="F1746" s="176"/>
      <c r="G1746" s="363"/>
      <c r="H1746" s="98"/>
      <c r="I1746" s="95"/>
      <c r="J1746" s="131" t="str">
        <f t="shared" si="0"/>
        <v/>
      </c>
      <c r="K1746" s="131"/>
      <c r="L1746" s="132"/>
      <c r="M1746" s="131"/>
      <c r="N1746" s="134"/>
      <c r="O1746" s="95"/>
      <c r="P1746" s="131"/>
      <c r="Q1746" s="381"/>
      <c r="R1746" s="381"/>
      <c r="S1746" s="381"/>
    </row>
    <row r="1747" spans="1:19" ht="12.75" customHeight="1" x14ac:dyDescent="0.25">
      <c r="A1747" s="389" t="str">
        <f>IF(B1747="","",ROW()-ROW($A$3)+'Diário 1º PA'!$P$1)</f>
        <v/>
      </c>
      <c r="B1747" s="151"/>
      <c r="C1747" s="390"/>
      <c r="D1747" s="98"/>
      <c r="E1747" s="391"/>
      <c r="F1747" s="176"/>
      <c r="G1747" s="363"/>
      <c r="H1747" s="98"/>
      <c r="I1747" s="95"/>
      <c r="J1747" s="131" t="str">
        <f t="shared" si="0"/>
        <v/>
      </c>
      <c r="K1747" s="131"/>
      <c r="L1747" s="132"/>
      <c r="M1747" s="131"/>
      <c r="N1747" s="134"/>
      <c r="O1747" s="95"/>
      <c r="P1747" s="131"/>
      <c r="Q1747" s="381"/>
      <c r="R1747" s="381"/>
      <c r="S1747" s="381"/>
    </row>
    <row r="1748" spans="1:19" ht="12.75" customHeight="1" x14ac:dyDescent="0.25">
      <c r="A1748" s="389" t="str">
        <f>IF(B1748="","",ROW()-ROW($A$3)+'Diário 1º PA'!$P$1)</f>
        <v/>
      </c>
      <c r="B1748" s="151"/>
      <c r="C1748" s="390"/>
      <c r="D1748" s="98"/>
      <c r="E1748" s="391"/>
      <c r="F1748" s="176"/>
      <c r="G1748" s="363"/>
      <c r="H1748" s="98"/>
      <c r="I1748" s="95"/>
      <c r="J1748" s="131" t="str">
        <f t="shared" si="0"/>
        <v/>
      </c>
      <c r="K1748" s="131"/>
      <c r="L1748" s="132"/>
      <c r="M1748" s="131"/>
      <c r="N1748" s="134"/>
      <c r="O1748" s="95"/>
      <c r="P1748" s="131"/>
      <c r="Q1748" s="381"/>
      <c r="R1748" s="381"/>
      <c r="S1748" s="381"/>
    </row>
    <row r="1749" spans="1:19" ht="12.75" customHeight="1" x14ac:dyDescent="0.25">
      <c r="A1749" s="389" t="str">
        <f>IF(B1749="","",ROW()-ROW($A$3)+'Diário 1º PA'!$P$1)</f>
        <v/>
      </c>
      <c r="B1749" s="151"/>
      <c r="C1749" s="390"/>
      <c r="D1749" s="98"/>
      <c r="E1749" s="391"/>
      <c r="F1749" s="176"/>
      <c r="G1749" s="363"/>
      <c r="H1749" s="98"/>
      <c r="I1749" s="95"/>
      <c r="J1749" s="131" t="str">
        <f t="shared" si="0"/>
        <v/>
      </c>
      <c r="K1749" s="131"/>
      <c r="L1749" s="132"/>
      <c r="M1749" s="131"/>
      <c r="N1749" s="134"/>
      <c r="O1749" s="95"/>
      <c r="P1749" s="131"/>
      <c r="Q1749" s="381"/>
      <c r="R1749" s="381"/>
      <c r="S1749" s="381"/>
    </row>
    <row r="1750" spans="1:19" ht="12.75" customHeight="1" x14ac:dyDescent="0.25">
      <c r="A1750" s="389" t="str">
        <f>IF(B1750="","",ROW()-ROW($A$3)+'Diário 1º PA'!$P$1)</f>
        <v/>
      </c>
      <c r="B1750" s="151"/>
      <c r="C1750" s="390"/>
      <c r="D1750" s="98"/>
      <c r="E1750" s="391"/>
      <c r="F1750" s="176"/>
      <c r="G1750" s="363"/>
      <c r="H1750" s="98"/>
      <c r="I1750" s="95"/>
      <c r="J1750" s="131" t="str">
        <f t="shared" si="0"/>
        <v/>
      </c>
      <c r="K1750" s="131"/>
      <c r="L1750" s="132"/>
      <c r="M1750" s="131"/>
      <c r="N1750" s="134"/>
      <c r="O1750" s="95"/>
      <c r="P1750" s="131"/>
      <c r="Q1750" s="381"/>
      <c r="R1750" s="381"/>
      <c r="S1750" s="381"/>
    </row>
    <row r="1751" spans="1:19" ht="12.75" customHeight="1" x14ac:dyDescent="0.25">
      <c r="A1751" s="389" t="str">
        <f>IF(B1751="","",ROW()-ROW($A$3)+'Diário 1º PA'!$P$1)</f>
        <v/>
      </c>
      <c r="B1751" s="151"/>
      <c r="C1751" s="390"/>
      <c r="D1751" s="98"/>
      <c r="E1751" s="391"/>
      <c r="F1751" s="176"/>
      <c r="G1751" s="363"/>
      <c r="H1751" s="98"/>
      <c r="I1751" s="95"/>
      <c r="J1751" s="131" t="str">
        <f t="shared" si="0"/>
        <v/>
      </c>
      <c r="K1751" s="131"/>
      <c r="L1751" s="132"/>
      <c r="M1751" s="131"/>
      <c r="N1751" s="134"/>
      <c r="O1751" s="95"/>
      <c r="P1751" s="131"/>
      <c r="Q1751" s="381"/>
      <c r="R1751" s="381"/>
      <c r="S1751" s="381"/>
    </row>
    <row r="1752" spans="1:19" ht="12.75" customHeight="1" x14ac:dyDescent="0.25">
      <c r="A1752" s="389" t="str">
        <f>IF(B1752="","",ROW()-ROW($A$3)+'Diário 1º PA'!$P$1)</f>
        <v/>
      </c>
      <c r="B1752" s="151"/>
      <c r="C1752" s="390"/>
      <c r="D1752" s="98"/>
      <c r="E1752" s="391"/>
      <c r="F1752" s="176"/>
      <c r="G1752" s="363"/>
      <c r="H1752" s="98"/>
      <c r="I1752" s="95"/>
      <c r="J1752" s="131" t="str">
        <f t="shared" si="0"/>
        <v/>
      </c>
      <c r="K1752" s="131"/>
      <c r="L1752" s="132"/>
      <c r="M1752" s="131"/>
      <c r="N1752" s="134"/>
      <c r="O1752" s="95"/>
      <c r="P1752" s="131"/>
      <c r="Q1752" s="381"/>
      <c r="R1752" s="381"/>
      <c r="S1752" s="381"/>
    </row>
    <row r="1753" spans="1:19" ht="12.75" customHeight="1" x14ac:dyDescent="0.25">
      <c r="A1753" s="389" t="str">
        <f>IF(B1753="","",ROW()-ROW($A$3)+'Diário 1º PA'!$P$1)</f>
        <v/>
      </c>
      <c r="B1753" s="151"/>
      <c r="C1753" s="390"/>
      <c r="D1753" s="98"/>
      <c r="E1753" s="391"/>
      <c r="F1753" s="176"/>
      <c r="G1753" s="363"/>
      <c r="H1753" s="98"/>
      <c r="I1753" s="95"/>
      <c r="J1753" s="131" t="str">
        <f t="shared" si="0"/>
        <v/>
      </c>
      <c r="K1753" s="131"/>
      <c r="L1753" s="132"/>
      <c r="M1753" s="131"/>
      <c r="N1753" s="134"/>
      <c r="O1753" s="95"/>
      <c r="P1753" s="131"/>
      <c r="Q1753" s="381"/>
      <c r="R1753" s="381"/>
      <c r="S1753" s="381"/>
    </row>
    <row r="1754" spans="1:19" ht="12.75" customHeight="1" x14ac:dyDescent="0.25">
      <c r="A1754" s="389" t="str">
        <f>IF(B1754="","",ROW()-ROW($A$3)+'Diário 1º PA'!$P$1)</f>
        <v/>
      </c>
      <c r="B1754" s="151"/>
      <c r="C1754" s="390"/>
      <c r="D1754" s="98"/>
      <c r="E1754" s="391"/>
      <c r="F1754" s="176"/>
      <c r="G1754" s="363"/>
      <c r="H1754" s="98"/>
      <c r="I1754" s="95"/>
      <c r="J1754" s="131" t="str">
        <f t="shared" si="0"/>
        <v/>
      </c>
      <c r="K1754" s="131"/>
      <c r="L1754" s="132"/>
      <c r="M1754" s="131"/>
      <c r="N1754" s="134"/>
      <c r="O1754" s="95"/>
      <c r="P1754" s="131"/>
      <c r="Q1754" s="381"/>
      <c r="R1754" s="381"/>
      <c r="S1754" s="381"/>
    </row>
    <row r="1755" spans="1:19" ht="12.75" customHeight="1" x14ac:dyDescent="0.25">
      <c r="A1755" s="389" t="str">
        <f>IF(B1755="","",ROW()-ROW($A$3)+'Diário 1º PA'!$P$1)</f>
        <v/>
      </c>
      <c r="B1755" s="151"/>
      <c r="C1755" s="390"/>
      <c r="D1755" s="98"/>
      <c r="E1755" s="391"/>
      <c r="F1755" s="176"/>
      <c r="G1755" s="363"/>
      <c r="H1755" s="98"/>
      <c r="I1755" s="95"/>
      <c r="J1755" s="131" t="str">
        <f t="shared" si="0"/>
        <v/>
      </c>
      <c r="K1755" s="131"/>
      <c r="L1755" s="132"/>
      <c r="M1755" s="131"/>
      <c r="N1755" s="134"/>
      <c r="O1755" s="95"/>
      <c r="P1755" s="131"/>
      <c r="Q1755" s="381"/>
      <c r="R1755" s="381"/>
      <c r="S1755" s="381"/>
    </row>
    <row r="1756" spans="1:19" ht="12.75" customHeight="1" x14ac:dyDescent="0.25">
      <c r="A1756" s="389" t="str">
        <f>IF(B1756="","",ROW()-ROW($A$3)+'Diário 1º PA'!$P$1)</f>
        <v/>
      </c>
      <c r="B1756" s="151"/>
      <c r="C1756" s="390"/>
      <c r="D1756" s="98"/>
      <c r="E1756" s="391"/>
      <c r="F1756" s="176"/>
      <c r="G1756" s="363"/>
      <c r="H1756" s="98"/>
      <c r="I1756" s="95"/>
      <c r="J1756" s="131" t="str">
        <f t="shared" si="0"/>
        <v/>
      </c>
      <c r="K1756" s="131"/>
      <c r="L1756" s="132"/>
      <c r="M1756" s="131"/>
      <c r="N1756" s="134"/>
      <c r="O1756" s="95"/>
      <c r="P1756" s="131"/>
      <c r="Q1756" s="381"/>
      <c r="R1756" s="381"/>
      <c r="S1756" s="381"/>
    </row>
    <row r="1757" spans="1:19" ht="12.75" customHeight="1" x14ac:dyDescent="0.25">
      <c r="A1757" s="389" t="str">
        <f>IF(B1757="","",ROW()-ROW($A$3)+'Diário 1º PA'!$P$1)</f>
        <v/>
      </c>
      <c r="B1757" s="151"/>
      <c r="C1757" s="390"/>
      <c r="D1757" s="98"/>
      <c r="E1757" s="391"/>
      <c r="F1757" s="176"/>
      <c r="G1757" s="363"/>
      <c r="H1757" s="98"/>
      <c r="I1757" s="95"/>
      <c r="J1757" s="131" t="str">
        <f t="shared" si="0"/>
        <v/>
      </c>
      <c r="K1757" s="131"/>
      <c r="L1757" s="132"/>
      <c r="M1757" s="131"/>
      <c r="N1757" s="134"/>
      <c r="O1757" s="95"/>
      <c r="P1757" s="131"/>
      <c r="Q1757" s="381"/>
      <c r="R1757" s="381"/>
      <c r="S1757" s="381"/>
    </row>
    <row r="1758" spans="1:19" ht="12.75" customHeight="1" x14ac:dyDescent="0.25">
      <c r="A1758" s="389" t="str">
        <f>IF(B1758="","",ROW()-ROW($A$3)+'Diário 1º PA'!$P$1)</f>
        <v/>
      </c>
      <c r="B1758" s="151"/>
      <c r="C1758" s="390"/>
      <c r="D1758" s="98"/>
      <c r="E1758" s="391"/>
      <c r="F1758" s="176"/>
      <c r="G1758" s="363"/>
      <c r="H1758" s="98"/>
      <c r="I1758" s="95"/>
      <c r="J1758" s="131" t="str">
        <f t="shared" si="0"/>
        <v/>
      </c>
      <c r="K1758" s="131"/>
      <c r="L1758" s="132"/>
      <c r="M1758" s="131"/>
      <c r="N1758" s="134"/>
      <c r="O1758" s="95"/>
      <c r="P1758" s="131"/>
      <c r="Q1758" s="381"/>
      <c r="R1758" s="381"/>
      <c r="S1758" s="381"/>
    </row>
    <row r="1759" spans="1:19" ht="12.75" customHeight="1" x14ac:dyDescent="0.25">
      <c r="A1759" s="389" t="str">
        <f>IF(B1759="","",ROW()-ROW($A$3)+'Diário 1º PA'!$P$1)</f>
        <v/>
      </c>
      <c r="B1759" s="151"/>
      <c r="C1759" s="390"/>
      <c r="D1759" s="98"/>
      <c r="E1759" s="391"/>
      <c r="F1759" s="176"/>
      <c r="G1759" s="363"/>
      <c r="H1759" s="98"/>
      <c r="I1759" s="95"/>
      <c r="J1759" s="131" t="str">
        <f t="shared" si="0"/>
        <v/>
      </c>
      <c r="K1759" s="131"/>
      <c r="L1759" s="132"/>
      <c r="M1759" s="131"/>
      <c r="N1759" s="134"/>
      <c r="O1759" s="95"/>
      <c r="P1759" s="131"/>
      <c r="Q1759" s="381"/>
      <c r="R1759" s="381"/>
      <c r="S1759" s="381"/>
    </row>
    <row r="1760" spans="1:19" ht="12.75" customHeight="1" x14ac:dyDescent="0.25">
      <c r="A1760" s="389" t="str">
        <f>IF(B1760="","",ROW()-ROW($A$3)+'Diário 1º PA'!$P$1)</f>
        <v/>
      </c>
      <c r="B1760" s="151"/>
      <c r="C1760" s="390"/>
      <c r="D1760" s="98"/>
      <c r="E1760" s="391"/>
      <c r="F1760" s="176"/>
      <c r="G1760" s="363"/>
      <c r="H1760" s="98"/>
      <c r="I1760" s="95"/>
      <c r="J1760" s="131" t="str">
        <f t="shared" si="0"/>
        <v/>
      </c>
      <c r="K1760" s="131"/>
      <c r="L1760" s="132"/>
      <c r="M1760" s="131"/>
      <c r="N1760" s="134"/>
      <c r="O1760" s="95"/>
      <c r="P1760" s="131"/>
      <c r="Q1760" s="381"/>
      <c r="R1760" s="381"/>
      <c r="S1760" s="381"/>
    </row>
    <row r="1761" spans="1:19" ht="12.75" customHeight="1" x14ac:dyDescent="0.25">
      <c r="A1761" s="389" t="str">
        <f>IF(B1761="","",ROW()-ROW($A$3)+'Diário 1º PA'!$P$1)</f>
        <v/>
      </c>
      <c r="B1761" s="151"/>
      <c r="C1761" s="390"/>
      <c r="D1761" s="98"/>
      <c r="E1761" s="391"/>
      <c r="F1761" s="176"/>
      <c r="G1761" s="363"/>
      <c r="H1761" s="98"/>
      <c r="I1761" s="95"/>
      <c r="J1761" s="131" t="str">
        <f t="shared" si="0"/>
        <v/>
      </c>
      <c r="K1761" s="131"/>
      <c r="L1761" s="132"/>
      <c r="M1761" s="131"/>
      <c r="N1761" s="134"/>
      <c r="O1761" s="95"/>
      <c r="P1761" s="131"/>
      <c r="Q1761" s="381"/>
      <c r="R1761" s="381"/>
      <c r="S1761" s="381"/>
    </row>
    <row r="1762" spans="1:19" ht="12.75" customHeight="1" x14ac:dyDescent="0.25">
      <c r="A1762" s="389" t="str">
        <f>IF(B1762="","",ROW()-ROW($A$3)+'Diário 1º PA'!$P$1)</f>
        <v/>
      </c>
      <c r="B1762" s="151"/>
      <c r="C1762" s="390"/>
      <c r="D1762" s="98"/>
      <c r="E1762" s="391"/>
      <c r="F1762" s="176"/>
      <c r="G1762" s="363"/>
      <c r="H1762" s="98"/>
      <c r="I1762" s="95"/>
      <c r="J1762" s="131" t="str">
        <f t="shared" si="0"/>
        <v/>
      </c>
      <c r="K1762" s="131"/>
      <c r="L1762" s="132"/>
      <c r="M1762" s="131"/>
      <c r="N1762" s="134"/>
      <c r="O1762" s="95"/>
      <c r="P1762" s="131"/>
      <c r="Q1762" s="381"/>
      <c r="R1762" s="381"/>
      <c r="S1762" s="381"/>
    </row>
    <row r="1763" spans="1:19" ht="12.75" customHeight="1" x14ac:dyDescent="0.25">
      <c r="A1763" s="389" t="str">
        <f>IF(B1763="","",ROW()-ROW($A$3)+'Diário 1º PA'!$P$1)</f>
        <v/>
      </c>
      <c r="B1763" s="151"/>
      <c r="C1763" s="390"/>
      <c r="D1763" s="98"/>
      <c r="E1763" s="391"/>
      <c r="F1763" s="176"/>
      <c r="G1763" s="363"/>
      <c r="H1763" s="98"/>
      <c r="I1763" s="95"/>
      <c r="J1763" s="131" t="str">
        <f t="shared" si="0"/>
        <v/>
      </c>
      <c r="K1763" s="131"/>
      <c r="L1763" s="132"/>
      <c r="M1763" s="131"/>
      <c r="N1763" s="134"/>
      <c r="O1763" s="95"/>
      <c r="P1763" s="131"/>
      <c r="Q1763" s="381"/>
      <c r="R1763" s="381"/>
      <c r="S1763" s="381"/>
    </row>
    <row r="1764" spans="1:19" ht="12.75" customHeight="1" x14ac:dyDescent="0.25">
      <c r="A1764" s="389" t="str">
        <f>IF(B1764="","",ROW()-ROW($A$3)+'Diário 1º PA'!$P$1)</f>
        <v/>
      </c>
      <c r="B1764" s="151"/>
      <c r="C1764" s="390"/>
      <c r="D1764" s="98"/>
      <c r="E1764" s="391"/>
      <c r="F1764" s="176"/>
      <c r="G1764" s="363"/>
      <c r="H1764" s="98"/>
      <c r="I1764" s="95"/>
      <c r="J1764" s="131" t="str">
        <f t="shared" si="0"/>
        <v/>
      </c>
      <c r="K1764" s="131"/>
      <c r="L1764" s="132"/>
      <c r="M1764" s="131"/>
      <c r="N1764" s="134"/>
      <c r="O1764" s="95"/>
      <c r="P1764" s="131"/>
      <c r="Q1764" s="381"/>
      <c r="R1764" s="381"/>
      <c r="S1764" s="381"/>
    </row>
    <row r="1765" spans="1:19" ht="12.75" customHeight="1" x14ac:dyDescent="0.25">
      <c r="A1765" s="389" t="str">
        <f>IF(B1765="","",ROW()-ROW($A$3)+'Diário 1º PA'!$P$1)</f>
        <v/>
      </c>
      <c r="B1765" s="151"/>
      <c r="C1765" s="390"/>
      <c r="D1765" s="98"/>
      <c r="E1765" s="391"/>
      <c r="F1765" s="176"/>
      <c r="G1765" s="363"/>
      <c r="H1765" s="98"/>
      <c r="I1765" s="95"/>
      <c r="J1765" s="131" t="str">
        <f t="shared" si="0"/>
        <v/>
      </c>
      <c r="K1765" s="131"/>
      <c r="L1765" s="132"/>
      <c r="M1765" s="131"/>
      <c r="N1765" s="134"/>
      <c r="O1765" s="95"/>
      <c r="P1765" s="131"/>
      <c r="Q1765" s="381"/>
      <c r="R1765" s="381"/>
      <c r="S1765" s="381"/>
    </row>
    <row r="1766" spans="1:19" ht="12.75" customHeight="1" x14ac:dyDescent="0.25">
      <c r="A1766" s="389" t="str">
        <f>IF(B1766="","",ROW()-ROW($A$3)+'Diário 1º PA'!$P$1)</f>
        <v/>
      </c>
      <c r="B1766" s="151"/>
      <c r="C1766" s="390"/>
      <c r="D1766" s="98"/>
      <c r="E1766" s="391"/>
      <c r="F1766" s="176"/>
      <c r="G1766" s="363"/>
      <c r="H1766" s="98"/>
      <c r="I1766" s="95"/>
      <c r="J1766" s="131" t="str">
        <f t="shared" si="0"/>
        <v/>
      </c>
      <c r="K1766" s="131"/>
      <c r="L1766" s="132"/>
      <c r="M1766" s="131"/>
      <c r="N1766" s="134"/>
      <c r="O1766" s="95"/>
      <c r="P1766" s="131"/>
      <c r="Q1766" s="381"/>
      <c r="R1766" s="381"/>
      <c r="S1766" s="381"/>
    </row>
    <row r="1767" spans="1:19" ht="12.75" customHeight="1" x14ac:dyDescent="0.25">
      <c r="A1767" s="389" t="str">
        <f>IF(B1767="","",ROW()-ROW($A$3)+'Diário 1º PA'!$P$1)</f>
        <v/>
      </c>
      <c r="B1767" s="151"/>
      <c r="C1767" s="390"/>
      <c r="D1767" s="98"/>
      <c r="E1767" s="391"/>
      <c r="F1767" s="176"/>
      <c r="G1767" s="363"/>
      <c r="H1767" s="98"/>
      <c r="I1767" s="95"/>
      <c r="J1767" s="131" t="str">
        <f t="shared" si="0"/>
        <v/>
      </c>
      <c r="K1767" s="131"/>
      <c r="L1767" s="132"/>
      <c r="M1767" s="131"/>
      <c r="N1767" s="134"/>
      <c r="O1767" s="95"/>
      <c r="P1767" s="131"/>
      <c r="Q1767" s="381"/>
      <c r="R1767" s="381"/>
      <c r="S1767" s="381"/>
    </row>
    <row r="1768" spans="1:19" ht="12.75" customHeight="1" x14ac:dyDescent="0.25">
      <c r="A1768" s="389" t="str">
        <f>IF(B1768="","",ROW()-ROW($A$3)+'Diário 1º PA'!$P$1)</f>
        <v/>
      </c>
      <c r="B1768" s="151"/>
      <c r="C1768" s="390"/>
      <c r="D1768" s="98"/>
      <c r="E1768" s="391"/>
      <c r="F1768" s="176"/>
      <c r="G1768" s="363"/>
      <c r="H1768" s="98"/>
      <c r="I1768" s="95"/>
      <c r="J1768" s="131" t="str">
        <f t="shared" si="0"/>
        <v/>
      </c>
      <c r="K1768" s="131"/>
      <c r="L1768" s="132"/>
      <c r="M1768" s="131"/>
      <c r="N1768" s="134"/>
      <c r="O1768" s="95"/>
      <c r="P1768" s="131"/>
      <c r="Q1768" s="381"/>
      <c r="R1768" s="381"/>
      <c r="S1768" s="381"/>
    </row>
    <row r="1769" spans="1:19" ht="12.75" customHeight="1" x14ac:dyDescent="0.25">
      <c r="A1769" s="389" t="str">
        <f>IF(B1769="","",ROW()-ROW($A$3)+'Diário 1º PA'!$P$1)</f>
        <v/>
      </c>
      <c r="B1769" s="151"/>
      <c r="C1769" s="390"/>
      <c r="D1769" s="98"/>
      <c r="E1769" s="391"/>
      <c r="F1769" s="176"/>
      <c r="G1769" s="363"/>
      <c r="H1769" s="98"/>
      <c r="I1769" s="95"/>
      <c r="J1769" s="131" t="str">
        <f t="shared" si="0"/>
        <v/>
      </c>
      <c r="K1769" s="131"/>
      <c r="L1769" s="132"/>
      <c r="M1769" s="131"/>
      <c r="N1769" s="134"/>
      <c r="O1769" s="95"/>
      <c r="P1769" s="131"/>
      <c r="Q1769" s="381"/>
      <c r="R1769" s="381"/>
      <c r="S1769" s="381"/>
    </row>
    <row r="1770" spans="1:19" ht="12.75" customHeight="1" x14ac:dyDescent="0.25">
      <c r="A1770" s="389" t="str">
        <f>IF(B1770="","",ROW()-ROW($A$3)+'Diário 1º PA'!$P$1)</f>
        <v/>
      </c>
      <c r="B1770" s="151"/>
      <c r="C1770" s="390"/>
      <c r="D1770" s="98"/>
      <c r="E1770" s="391"/>
      <c r="F1770" s="176"/>
      <c r="G1770" s="363"/>
      <c r="H1770" s="98"/>
      <c r="I1770" s="95"/>
      <c r="J1770" s="131" t="str">
        <f t="shared" si="0"/>
        <v/>
      </c>
      <c r="K1770" s="131"/>
      <c r="L1770" s="132"/>
      <c r="M1770" s="131"/>
      <c r="N1770" s="134"/>
      <c r="O1770" s="95"/>
      <c r="P1770" s="131"/>
      <c r="Q1770" s="381"/>
      <c r="R1770" s="381"/>
      <c r="S1770" s="381"/>
    </row>
    <row r="1771" spans="1:19" ht="12.75" customHeight="1" x14ac:dyDescent="0.25">
      <c r="A1771" s="389" t="str">
        <f>IF(B1771="","",ROW()-ROW($A$3)+'Diário 1º PA'!$P$1)</f>
        <v/>
      </c>
      <c r="B1771" s="151"/>
      <c r="C1771" s="390"/>
      <c r="D1771" s="98"/>
      <c r="E1771" s="391"/>
      <c r="F1771" s="176"/>
      <c r="G1771" s="363"/>
      <c r="H1771" s="98"/>
      <c r="I1771" s="95"/>
      <c r="J1771" s="131" t="str">
        <f t="shared" si="0"/>
        <v/>
      </c>
      <c r="K1771" s="131"/>
      <c r="L1771" s="132"/>
      <c r="M1771" s="131"/>
      <c r="N1771" s="134"/>
      <c r="O1771" s="95"/>
      <c r="P1771" s="131"/>
      <c r="Q1771" s="381"/>
      <c r="R1771" s="381"/>
      <c r="S1771" s="381"/>
    </row>
    <row r="1772" spans="1:19" ht="12.75" customHeight="1" x14ac:dyDescent="0.25">
      <c r="A1772" s="389" t="str">
        <f>IF(B1772="","",ROW()-ROW($A$3)+'Diário 1º PA'!$P$1)</f>
        <v/>
      </c>
      <c r="B1772" s="151"/>
      <c r="C1772" s="390"/>
      <c r="D1772" s="98"/>
      <c r="E1772" s="391"/>
      <c r="F1772" s="176"/>
      <c r="G1772" s="363"/>
      <c r="H1772" s="98"/>
      <c r="I1772" s="95"/>
      <c r="J1772" s="131" t="str">
        <f t="shared" si="0"/>
        <v/>
      </c>
      <c r="K1772" s="131"/>
      <c r="L1772" s="132"/>
      <c r="M1772" s="131"/>
      <c r="N1772" s="134"/>
      <c r="O1772" s="95"/>
      <c r="P1772" s="131"/>
      <c r="Q1772" s="381"/>
      <c r="R1772" s="381"/>
      <c r="S1772" s="381"/>
    </row>
    <row r="1773" spans="1:19" ht="12.75" customHeight="1" x14ac:dyDescent="0.25">
      <c r="A1773" s="389" t="str">
        <f>IF(B1773="","",ROW()-ROW($A$3)+'Diário 1º PA'!$P$1)</f>
        <v/>
      </c>
      <c r="B1773" s="151"/>
      <c r="C1773" s="390"/>
      <c r="D1773" s="98"/>
      <c r="E1773" s="391"/>
      <c r="F1773" s="176"/>
      <c r="G1773" s="363"/>
      <c r="H1773" s="98"/>
      <c r="I1773" s="95"/>
      <c r="J1773" s="131" t="str">
        <f t="shared" si="0"/>
        <v/>
      </c>
      <c r="K1773" s="131"/>
      <c r="L1773" s="132"/>
      <c r="M1773" s="131"/>
      <c r="N1773" s="134"/>
      <c r="O1773" s="95"/>
      <c r="P1773" s="131"/>
      <c r="Q1773" s="381"/>
      <c r="R1773" s="381"/>
      <c r="S1773" s="381"/>
    </row>
    <row r="1774" spans="1:19" ht="12.75" customHeight="1" x14ac:dyDescent="0.25">
      <c r="A1774" s="389" t="str">
        <f>IF(B1774="","",ROW()-ROW($A$3)+'Diário 1º PA'!$P$1)</f>
        <v/>
      </c>
      <c r="B1774" s="151"/>
      <c r="C1774" s="390"/>
      <c r="D1774" s="98"/>
      <c r="E1774" s="391"/>
      <c r="F1774" s="176"/>
      <c r="G1774" s="363"/>
      <c r="H1774" s="98"/>
      <c r="I1774" s="95"/>
      <c r="J1774" s="131" t="str">
        <f t="shared" si="0"/>
        <v/>
      </c>
      <c r="K1774" s="131"/>
      <c r="L1774" s="132"/>
      <c r="M1774" s="131"/>
      <c r="N1774" s="134"/>
      <c r="O1774" s="95"/>
      <c r="P1774" s="131"/>
      <c r="Q1774" s="381"/>
      <c r="R1774" s="381"/>
      <c r="S1774" s="381"/>
    </row>
    <row r="1775" spans="1:19" ht="12.75" customHeight="1" x14ac:dyDescent="0.25">
      <c r="A1775" s="389" t="str">
        <f>IF(B1775="","",ROW()-ROW($A$3)+'Diário 1º PA'!$P$1)</f>
        <v/>
      </c>
      <c r="B1775" s="151"/>
      <c r="C1775" s="390"/>
      <c r="D1775" s="98"/>
      <c r="E1775" s="391"/>
      <c r="F1775" s="176"/>
      <c r="G1775" s="363"/>
      <c r="H1775" s="98"/>
      <c r="I1775" s="95"/>
      <c r="J1775" s="131" t="str">
        <f t="shared" si="0"/>
        <v/>
      </c>
      <c r="K1775" s="131"/>
      <c r="L1775" s="132"/>
      <c r="M1775" s="131"/>
      <c r="N1775" s="134"/>
      <c r="O1775" s="95"/>
      <c r="P1775" s="131"/>
      <c r="Q1775" s="381"/>
      <c r="R1775" s="381"/>
      <c r="S1775" s="381"/>
    </row>
    <row r="1776" spans="1:19" ht="12.75" customHeight="1" x14ac:dyDescent="0.25">
      <c r="A1776" s="389" t="str">
        <f>IF(B1776="","",ROW()-ROW($A$3)+'Diário 1º PA'!$P$1)</f>
        <v/>
      </c>
      <c r="B1776" s="151"/>
      <c r="C1776" s="390"/>
      <c r="D1776" s="98"/>
      <c r="E1776" s="391"/>
      <c r="F1776" s="176"/>
      <c r="G1776" s="363"/>
      <c r="H1776" s="98"/>
      <c r="I1776" s="95"/>
      <c r="J1776" s="131" t="str">
        <f t="shared" si="0"/>
        <v/>
      </c>
      <c r="K1776" s="131"/>
      <c r="L1776" s="132"/>
      <c r="M1776" s="131"/>
      <c r="N1776" s="134"/>
      <c r="O1776" s="95"/>
      <c r="P1776" s="131"/>
      <c r="Q1776" s="381"/>
      <c r="R1776" s="381"/>
      <c r="S1776" s="381"/>
    </row>
    <row r="1777" spans="1:19" ht="12.75" customHeight="1" x14ac:dyDescent="0.25">
      <c r="A1777" s="389" t="str">
        <f>IF(B1777="","",ROW()-ROW($A$3)+'Diário 1º PA'!$P$1)</f>
        <v/>
      </c>
      <c r="B1777" s="151"/>
      <c r="C1777" s="390"/>
      <c r="D1777" s="98"/>
      <c r="E1777" s="391"/>
      <c r="F1777" s="176"/>
      <c r="G1777" s="363"/>
      <c r="H1777" s="98"/>
      <c r="I1777" s="95"/>
      <c r="J1777" s="131" t="str">
        <f t="shared" si="0"/>
        <v/>
      </c>
      <c r="K1777" s="131"/>
      <c r="L1777" s="132"/>
      <c r="M1777" s="131"/>
      <c r="N1777" s="134"/>
      <c r="O1777" s="95"/>
      <c r="P1777" s="131"/>
      <c r="Q1777" s="381"/>
      <c r="R1777" s="381"/>
      <c r="S1777" s="381"/>
    </row>
    <row r="1778" spans="1:19" ht="12.75" customHeight="1" x14ac:dyDescent="0.25">
      <c r="A1778" s="389" t="str">
        <f>IF(B1778="","",ROW()-ROW($A$3)+'Diário 1º PA'!$P$1)</f>
        <v/>
      </c>
      <c r="B1778" s="151"/>
      <c r="C1778" s="390"/>
      <c r="D1778" s="98"/>
      <c r="E1778" s="391"/>
      <c r="F1778" s="176"/>
      <c r="G1778" s="363"/>
      <c r="H1778" s="98"/>
      <c r="I1778" s="95"/>
      <c r="J1778" s="131" t="str">
        <f t="shared" si="0"/>
        <v/>
      </c>
      <c r="K1778" s="131"/>
      <c r="L1778" s="132"/>
      <c r="M1778" s="131"/>
      <c r="N1778" s="134"/>
      <c r="O1778" s="95"/>
      <c r="P1778" s="131"/>
      <c r="Q1778" s="381"/>
      <c r="R1778" s="381"/>
      <c r="S1778" s="381"/>
    </row>
    <row r="1779" spans="1:19" ht="12.75" customHeight="1" x14ac:dyDescent="0.25">
      <c r="A1779" s="389" t="str">
        <f>IF(B1779="","",ROW()-ROW($A$3)+'Diário 1º PA'!$P$1)</f>
        <v/>
      </c>
      <c r="B1779" s="151"/>
      <c r="C1779" s="390"/>
      <c r="D1779" s="98"/>
      <c r="E1779" s="391"/>
      <c r="F1779" s="176"/>
      <c r="G1779" s="363"/>
      <c r="H1779" s="98"/>
      <c r="I1779" s="95"/>
      <c r="J1779" s="131" t="str">
        <f t="shared" si="0"/>
        <v/>
      </c>
      <c r="K1779" s="131"/>
      <c r="L1779" s="132"/>
      <c r="M1779" s="131"/>
      <c r="N1779" s="134"/>
      <c r="O1779" s="95"/>
      <c r="P1779" s="131"/>
      <c r="Q1779" s="381"/>
      <c r="R1779" s="381"/>
      <c r="S1779" s="381"/>
    </row>
    <row r="1780" spans="1:19" ht="12.75" customHeight="1" x14ac:dyDescent="0.25">
      <c r="A1780" s="389" t="str">
        <f>IF(B1780="","",ROW()-ROW($A$3)+'Diário 1º PA'!$P$1)</f>
        <v/>
      </c>
      <c r="B1780" s="151"/>
      <c r="C1780" s="390"/>
      <c r="D1780" s="98"/>
      <c r="E1780" s="391"/>
      <c r="F1780" s="176"/>
      <c r="G1780" s="363"/>
      <c r="H1780" s="98"/>
      <c r="I1780" s="95"/>
      <c r="J1780" s="131" t="str">
        <f t="shared" si="0"/>
        <v/>
      </c>
      <c r="K1780" s="131"/>
      <c r="L1780" s="132"/>
      <c r="M1780" s="131"/>
      <c r="N1780" s="134"/>
      <c r="O1780" s="95"/>
      <c r="P1780" s="131"/>
      <c r="Q1780" s="381"/>
      <c r="R1780" s="381"/>
      <c r="S1780" s="381"/>
    </row>
    <row r="1781" spans="1:19" ht="12.75" customHeight="1" x14ac:dyDescent="0.25">
      <c r="A1781" s="389" t="str">
        <f>IF(B1781="","",ROW()-ROW($A$3)+'Diário 1º PA'!$P$1)</f>
        <v/>
      </c>
      <c r="B1781" s="151"/>
      <c r="C1781" s="390"/>
      <c r="D1781" s="98"/>
      <c r="E1781" s="391"/>
      <c r="F1781" s="176"/>
      <c r="G1781" s="363"/>
      <c r="H1781" s="98"/>
      <c r="I1781" s="95"/>
      <c r="J1781" s="131" t="str">
        <f t="shared" si="0"/>
        <v/>
      </c>
      <c r="K1781" s="131"/>
      <c r="L1781" s="132"/>
      <c r="M1781" s="131"/>
      <c r="N1781" s="134"/>
      <c r="O1781" s="95"/>
      <c r="P1781" s="131"/>
      <c r="Q1781" s="381"/>
      <c r="R1781" s="381"/>
      <c r="S1781" s="381"/>
    </row>
    <row r="1782" spans="1:19" ht="12.75" customHeight="1" x14ac:dyDescent="0.25">
      <c r="A1782" s="389" t="str">
        <f>IF(B1782="","",ROW()-ROW($A$3)+'Diário 1º PA'!$P$1)</f>
        <v/>
      </c>
      <c r="B1782" s="151"/>
      <c r="C1782" s="390"/>
      <c r="D1782" s="98"/>
      <c r="E1782" s="391"/>
      <c r="F1782" s="176"/>
      <c r="G1782" s="363"/>
      <c r="H1782" s="98"/>
      <c r="I1782" s="95"/>
      <c r="J1782" s="131" t="str">
        <f t="shared" si="0"/>
        <v/>
      </c>
      <c r="K1782" s="131"/>
      <c r="L1782" s="132"/>
      <c r="M1782" s="131"/>
      <c r="N1782" s="134"/>
      <c r="O1782" s="95"/>
      <c r="P1782" s="131"/>
      <c r="Q1782" s="381"/>
      <c r="R1782" s="381"/>
      <c r="S1782" s="381"/>
    </row>
    <row r="1783" spans="1:19" ht="12.75" customHeight="1" x14ac:dyDescent="0.25">
      <c r="A1783" s="389" t="str">
        <f>IF(B1783="","",ROW()-ROW($A$3)+'Diário 1º PA'!$P$1)</f>
        <v/>
      </c>
      <c r="B1783" s="151"/>
      <c r="C1783" s="390"/>
      <c r="D1783" s="98"/>
      <c r="E1783" s="391"/>
      <c r="F1783" s="176"/>
      <c r="G1783" s="363"/>
      <c r="H1783" s="98"/>
      <c r="I1783" s="95"/>
      <c r="J1783" s="131" t="str">
        <f t="shared" si="0"/>
        <v/>
      </c>
      <c r="K1783" s="131"/>
      <c r="L1783" s="132"/>
      <c r="M1783" s="131"/>
      <c r="N1783" s="134"/>
      <c r="O1783" s="95"/>
      <c r="P1783" s="131"/>
      <c r="Q1783" s="381"/>
      <c r="R1783" s="381"/>
      <c r="S1783" s="381"/>
    </row>
    <row r="1784" spans="1:19" ht="12.75" customHeight="1" x14ac:dyDescent="0.25">
      <c r="A1784" s="389" t="str">
        <f>IF(B1784="","",ROW()-ROW($A$3)+'Diário 1º PA'!$P$1)</f>
        <v/>
      </c>
      <c r="B1784" s="151"/>
      <c r="C1784" s="390"/>
      <c r="D1784" s="98"/>
      <c r="E1784" s="391"/>
      <c r="F1784" s="176"/>
      <c r="G1784" s="363"/>
      <c r="H1784" s="98"/>
      <c r="I1784" s="95"/>
      <c r="J1784" s="131" t="str">
        <f t="shared" si="0"/>
        <v/>
      </c>
      <c r="K1784" s="131"/>
      <c r="L1784" s="132"/>
      <c r="M1784" s="131"/>
      <c r="N1784" s="134"/>
      <c r="O1784" s="95"/>
      <c r="P1784" s="131"/>
      <c r="Q1784" s="381"/>
      <c r="R1784" s="381"/>
      <c r="S1784" s="381"/>
    </row>
    <row r="1785" spans="1:19" ht="12.75" customHeight="1" x14ac:dyDescent="0.25">
      <c r="A1785" s="389" t="str">
        <f>IF(B1785="","",ROW()-ROW($A$3)+'Diário 1º PA'!$P$1)</f>
        <v/>
      </c>
      <c r="B1785" s="151"/>
      <c r="C1785" s="390"/>
      <c r="D1785" s="98"/>
      <c r="E1785" s="391"/>
      <c r="F1785" s="176"/>
      <c r="G1785" s="363"/>
      <c r="H1785" s="98"/>
      <c r="I1785" s="95"/>
      <c r="J1785" s="131" t="str">
        <f t="shared" si="0"/>
        <v/>
      </c>
      <c r="K1785" s="131"/>
      <c r="L1785" s="132"/>
      <c r="M1785" s="131"/>
      <c r="N1785" s="134"/>
      <c r="O1785" s="95"/>
      <c r="P1785" s="131"/>
      <c r="Q1785" s="381"/>
      <c r="R1785" s="381"/>
      <c r="S1785" s="381"/>
    </row>
    <row r="1786" spans="1:19" ht="12.75" customHeight="1" x14ac:dyDescent="0.25">
      <c r="A1786" s="389" t="str">
        <f>IF(B1786="","",ROW()-ROW($A$3)+'Diário 1º PA'!$P$1)</f>
        <v/>
      </c>
      <c r="B1786" s="151"/>
      <c r="C1786" s="390"/>
      <c r="D1786" s="98"/>
      <c r="E1786" s="391"/>
      <c r="F1786" s="176"/>
      <c r="G1786" s="363"/>
      <c r="H1786" s="98"/>
      <c r="I1786" s="95"/>
      <c r="J1786" s="131" t="str">
        <f t="shared" si="0"/>
        <v/>
      </c>
      <c r="K1786" s="131"/>
      <c r="L1786" s="132"/>
      <c r="M1786" s="131"/>
      <c r="N1786" s="134"/>
      <c r="O1786" s="95"/>
      <c r="P1786" s="131"/>
      <c r="Q1786" s="381"/>
      <c r="R1786" s="381"/>
      <c r="S1786" s="381"/>
    </row>
    <row r="1787" spans="1:19" ht="12.75" customHeight="1" x14ac:dyDescent="0.25">
      <c r="A1787" s="389" t="str">
        <f>IF(B1787="","",ROW()-ROW($A$3)+'Diário 1º PA'!$P$1)</f>
        <v/>
      </c>
      <c r="B1787" s="151"/>
      <c r="C1787" s="390"/>
      <c r="D1787" s="98"/>
      <c r="E1787" s="391"/>
      <c r="F1787" s="176"/>
      <c r="G1787" s="363"/>
      <c r="H1787" s="98"/>
      <c r="I1787" s="95"/>
      <c r="J1787" s="131" t="str">
        <f t="shared" si="0"/>
        <v/>
      </c>
      <c r="K1787" s="131"/>
      <c r="L1787" s="132"/>
      <c r="M1787" s="131"/>
      <c r="N1787" s="134"/>
      <c r="O1787" s="95"/>
      <c r="P1787" s="131"/>
      <c r="Q1787" s="381"/>
      <c r="R1787" s="381"/>
      <c r="S1787" s="381"/>
    </row>
    <row r="1788" spans="1:19" ht="12.75" customHeight="1" x14ac:dyDescent="0.25">
      <c r="A1788" s="389" t="str">
        <f>IF(B1788="","",ROW()-ROW($A$3)+'Diário 1º PA'!$P$1)</f>
        <v/>
      </c>
      <c r="B1788" s="151"/>
      <c r="C1788" s="390"/>
      <c r="D1788" s="98"/>
      <c r="E1788" s="391"/>
      <c r="F1788" s="176"/>
      <c r="G1788" s="363"/>
      <c r="H1788" s="98"/>
      <c r="I1788" s="95"/>
      <c r="J1788" s="131" t="str">
        <f t="shared" si="0"/>
        <v/>
      </c>
      <c r="K1788" s="131"/>
      <c r="L1788" s="132"/>
      <c r="M1788" s="131"/>
      <c r="N1788" s="134"/>
      <c r="O1788" s="95"/>
      <c r="P1788" s="131"/>
      <c r="Q1788" s="381"/>
      <c r="R1788" s="381"/>
      <c r="S1788" s="381"/>
    </row>
    <row r="1789" spans="1:19" ht="12.75" customHeight="1" x14ac:dyDescent="0.25">
      <c r="A1789" s="389" t="str">
        <f>IF(B1789="","",ROW()-ROW($A$3)+'Diário 1º PA'!$P$1)</f>
        <v/>
      </c>
      <c r="B1789" s="151"/>
      <c r="C1789" s="390"/>
      <c r="D1789" s="98"/>
      <c r="E1789" s="391"/>
      <c r="F1789" s="176"/>
      <c r="G1789" s="363"/>
      <c r="H1789" s="98"/>
      <c r="I1789" s="95"/>
      <c r="J1789" s="131" t="str">
        <f t="shared" si="0"/>
        <v/>
      </c>
      <c r="K1789" s="131"/>
      <c r="L1789" s="132"/>
      <c r="M1789" s="131"/>
      <c r="N1789" s="134"/>
      <c r="O1789" s="95"/>
      <c r="P1789" s="131"/>
      <c r="Q1789" s="381"/>
      <c r="R1789" s="381"/>
      <c r="S1789" s="381"/>
    </row>
    <row r="1790" spans="1:19" ht="12.75" customHeight="1" x14ac:dyDescent="0.25">
      <c r="A1790" s="389" t="str">
        <f>IF(B1790="","",ROW()-ROW($A$3)+'Diário 1º PA'!$P$1)</f>
        <v/>
      </c>
      <c r="B1790" s="151"/>
      <c r="C1790" s="390"/>
      <c r="D1790" s="98"/>
      <c r="E1790" s="391"/>
      <c r="F1790" s="176"/>
      <c r="G1790" s="363"/>
      <c r="H1790" s="98"/>
      <c r="I1790" s="95"/>
      <c r="J1790" s="131" t="str">
        <f t="shared" si="0"/>
        <v/>
      </c>
      <c r="K1790" s="131"/>
      <c r="L1790" s="132"/>
      <c r="M1790" s="131"/>
      <c r="N1790" s="134"/>
      <c r="O1790" s="95"/>
      <c r="P1790" s="131"/>
      <c r="Q1790" s="381"/>
      <c r="R1790" s="381"/>
      <c r="S1790" s="381"/>
    </row>
    <row r="1791" spans="1:19" ht="12.75" customHeight="1" x14ac:dyDescent="0.25">
      <c r="A1791" s="389" t="str">
        <f>IF(B1791="","",ROW()-ROW($A$3)+'Diário 1º PA'!$P$1)</f>
        <v/>
      </c>
      <c r="B1791" s="151"/>
      <c r="C1791" s="390"/>
      <c r="D1791" s="98"/>
      <c r="E1791" s="391"/>
      <c r="F1791" s="176"/>
      <c r="G1791" s="363"/>
      <c r="H1791" s="98"/>
      <c r="I1791" s="95"/>
      <c r="J1791" s="131" t="str">
        <f t="shared" si="0"/>
        <v/>
      </c>
      <c r="K1791" s="131"/>
      <c r="L1791" s="132"/>
      <c r="M1791" s="131"/>
      <c r="N1791" s="134"/>
      <c r="O1791" s="95"/>
      <c r="P1791" s="131"/>
      <c r="Q1791" s="381"/>
      <c r="R1791" s="381"/>
      <c r="S1791" s="381"/>
    </row>
    <row r="1792" spans="1:19" ht="12.75" customHeight="1" x14ac:dyDescent="0.25">
      <c r="A1792" s="389" t="str">
        <f>IF(B1792="","",ROW()-ROW($A$3)+'Diário 1º PA'!$P$1)</f>
        <v/>
      </c>
      <c r="B1792" s="151"/>
      <c r="C1792" s="390"/>
      <c r="D1792" s="98"/>
      <c r="E1792" s="391"/>
      <c r="F1792" s="176"/>
      <c r="G1792" s="363"/>
      <c r="H1792" s="98"/>
      <c r="I1792" s="95"/>
      <c r="J1792" s="131" t="str">
        <f t="shared" si="0"/>
        <v/>
      </c>
      <c r="K1792" s="131"/>
      <c r="L1792" s="132"/>
      <c r="M1792" s="131"/>
      <c r="N1792" s="134"/>
      <c r="O1792" s="95"/>
      <c r="P1792" s="131"/>
      <c r="Q1792" s="381"/>
      <c r="R1792" s="381"/>
      <c r="S1792" s="381"/>
    </row>
    <row r="1793" spans="1:19" ht="12.75" customHeight="1" x14ac:dyDescent="0.25">
      <c r="A1793" s="389" t="str">
        <f>IF(B1793="","",ROW()-ROW($A$3)+'Diário 1º PA'!$P$1)</f>
        <v/>
      </c>
      <c r="B1793" s="151"/>
      <c r="C1793" s="390"/>
      <c r="D1793" s="98"/>
      <c r="E1793" s="391"/>
      <c r="F1793" s="176"/>
      <c r="G1793" s="363"/>
      <c r="H1793" s="98"/>
      <c r="I1793" s="95"/>
      <c r="J1793" s="131" t="str">
        <f t="shared" si="0"/>
        <v/>
      </c>
      <c r="K1793" s="131"/>
      <c r="L1793" s="132"/>
      <c r="M1793" s="131"/>
      <c r="N1793" s="134"/>
      <c r="O1793" s="95"/>
      <c r="P1793" s="131"/>
      <c r="Q1793" s="381"/>
      <c r="R1793" s="381"/>
      <c r="S1793" s="381"/>
    </row>
    <row r="1794" spans="1:19" ht="12.75" customHeight="1" x14ac:dyDescent="0.25">
      <c r="A1794" s="389" t="str">
        <f>IF(B1794="","",ROW()-ROW($A$3)+'Diário 1º PA'!$P$1)</f>
        <v/>
      </c>
      <c r="B1794" s="151"/>
      <c r="C1794" s="390"/>
      <c r="D1794" s="98"/>
      <c r="E1794" s="391"/>
      <c r="F1794" s="176"/>
      <c r="G1794" s="363"/>
      <c r="H1794" s="98"/>
      <c r="I1794" s="95"/>
      <c r="J1794" s="131" t="str">
        <f t="shared" si="0"/>
        <v/>
      </c>
      <c r="K1794" s="131"/>
      <c r="L1794" s="132"/>
      <c r="M1794" s="131"/>
      <c r="N1794" s="134"/>
      <c r="O1794" s="95"/>
      <c r="P1794" s="131"/>
      <c r="Q1794" s="381"/>
      <c r="R1794" s="381"/>
      <c r="S1794" s="381"/>
    </row>
    <row r="1795" spans="1:19" ht="12.75" customHeight="1" x14ac:dyDescent="0.25">
      <c r="A1795" s="389" t="str">
        <f>IF(B1795="","",ROW()-ROW($A$3)+'Diário 1º PA'!$P$1)</f>
        <v/>
      </c>
      <c r="B1795" s="151"/>
      <c r="C1795" s="390"/>
      <c r="D1795" s="98"/>
      <c r="E1795" s="391"/>
      <c r="F1795" s="176"/>
      <c r="G1795" s="363"/>
      <c r="H1795" s="98"/>
      <c r="I1795" s="95"/>
      <c r="J1795" s="131" t="str">
        <f t="shared" si="0"/>
        <v/>
      </c>
      <c r="K1795" s="131"/>
      <c r="L1795" s="132"/>
      <c r="M1795" s="131"/>
      <c r="N1795" s="134"/>
      <c r="O1795" s="95"/>
      <c r="P1795" s="131"/>
      <c r="Q1795" s="381"/>
      <c r="R1795" s="381"/>
      <c r="S1795" s="381"/>
    </row>
    <row r="1796" spans="1:19" ht="12.75" customHeight="1" x14ac:dyDescent="0.25">
      <c r="A1796" s="389" t="str">
        <f>IF(B1796="","",ROW()-ROW($A$3)+'Diário 1º PA'!$P$1)</f>
        <v/>
      </c>
      <c r="B1796" s="151"/>
      <c r="C1796" s="390"/>
      <c r="D1796" s="98"/>
      <c r="E1796" s="391"/>
      <c r="F1796" s="176"/>
      <c r="G1796" s="363"/>
      <c r="H1796" s="98"/>
      <c r="I1796" s="95"/>
      <c r="J1796" s="131" t="str">
        <f t="shared" si="0"/>
        <v/>
      </c>
      <c r="K1796" s="131"/>
      <c r="L1796" s="132"/>
      <c r="M1796" s="131"/>
      <c r="N1796" s="134"/>
      <c r="O1796" s="95"/>
      <c r="P1796" s="131"/>
      <c r="Q1796" s="381"/>
      <c r="R1796" s="381"/>
      <c r="S1796" s="381"/>
    </row>
    <row r="1797" spans="1:19" ht="12.75" customHeight="1" x14ac:dyDescent="0.25">
      <c r="A1797" s="389" t="str">
        <f>IF(B1797="","",ROW()-ROW($A$3)+'Diário 1º PA'!$P$1)</f>
        <v/>
      </c>
      <c r="B1797" s="151"/>
      <c r="C1797" s="390"/>
      <c r="D1797" s="98"/>
      <c r="E1797" s="391"/>
      <c r="F1797" s="176"/>
      <c r="G1797" s="363"/>
      <c r="H1797" s="98"/>
      <c r="I1797" s="95"/>
      <c r="J1797" s="131" t="str">
        <f t="shared" si="0"/>
        <v/>
      </c>
      <c r="K1797" s="131"/>
      <c r="L1797" s="132"/>
      <c r="M1797" s="131"/>
      <c r="N1797" s="134"/>
      <c r="O1797" s="95"/>
      <c r="P1797" s="131"/>
      <c r="Q1797" s="381"/>
      <c r="R1797" s="381"/>
      <c r="S1797" s="381"/>
    </row>
    <row r="1798" spans="1:19" ht="12.75" customHeight="1" x14ac:dyDescent="0.25">
      <c r="A1798" s="389" t="str">
        <f>IF(B1798="","",ROW()-ROW($A$3)+'Diário 1º PA'!$P$1)</f>
        <v/>
      </c>
      <c r="B1798" s="151"/>
      <c r="C1798" s="390"/>
      <c r="D1798" s="98"/>
      <c r="E1798" s="391"/>
      <c r="F1798" s="176"/>
      <c r="G1798" s="363"/>
      <c r="H1798" s="98"/>
      <c r="I1798" s="95"/>
      <c r="J1798" s="131" t="str">
        <f t="shared" si="0"/>
        <v/>
      </c>
      <c r="K1798" s="131"/>
      <c r="L1798" s="132"/>
      <c r="M1798" s="131"/>
      <c r="N1798" s="134"/>
      <c r="O1798" s="95"/>
      <c r="P1798" s="131"/>
      <c r="Q1798" s="381"/>
      <c r="R1798" s="381"/>
      <c r="S1798" s="381"/>
    </row>
    <row r="1799" spans="1:19" ht="12.75" customHeight="1" x14ac:dyDescent="0.25">
      <c r="A1799" s="389" t="str">
        <f>IF(B1799="","",ROW()-ROW($A$3)+'Diário 1º PA'!$P$1)</f>
        <v/>
      </c>
      <c r="B1799" s="151"/>
      <c r="C1799" s="390"/>
      <c r="D1799" s="98"/>
      <c r="E1799" s="391"/>
      <c r="F1799" s="176"/>
      <c r="G1799" s="363"/>
      <c r="H1799" s="98"/>
      <c r="I1799" s="95"/>
      <c r="J1799" s="131" t="str">
        <f t="shared" si="0"/>
        <v/>
      </c>
      <c r="K1799" s="131"/>
      <c r="L1799" s="132"/>
      <c r="M1799" s="131"/>
      <c r="N1799" s="134"/>
      <c r="O1799" s="95"/>
      <c r="P1799" s="131"/>
      <c r="Q1799" s="381"/>
      <c r="R1799" s="381"/>
      <c r="S1799" s="381"/>
    </row>
    <row r="1800" spans="1:19" ht="12.75" customHeight="1" x14ac:dyDescent="0.25">
      <c r="A1800" s="389" t="str">
        <f>IF(B1800="","",ROW()-ROW($A$3)+'Diário 1º PA'!$P$1)</f>
        <v/>
      </c>
      <c r="B1800" s="151"/>
      <c r="C1800" s="390"/>
      <c r="D1800" s="98"/>
      <c r="E1800" s="391"/>
      <c r="F1800" s="176"/>
      <c r="G1800" s="363"/>
      <c r="H1800" s="98"/>
      <c r="I1800" s="95"/>
      <c r="J1800" s="131" t="str">
        <f t="shared" si="0"/>
        <v/>
      </c>
      <c r="K1800" s="131"/>
      <c r="L1800" s="132"/>
      <c r="M1800" s="131"/>
      <c r="N1800" s="134"/>
      <c r="O1800" s="95"/>
      <c r="P1800" s="131"/>
      <c r="Q1800" s="381"/>
      <c r="R1800" s="381"/>
      <c r="S1800" s="381"/>
    </row>
    <row r="1801" spans="1:19" ht="12.75" customHeight="1" x14ac:dyDescent="0.25">
      <c r="A1801" s="389" t="str">
        <f>IF(B1801="","",ROW()-ROW($A$3)+'Diário 1º PA'!$P$1)</f>
        <v/>
      </c>
      <c r="B1801" s="151"/>
      <c r="C1801" s="390"/>
      <c r="D1801" s="98"/>
      <c r="E1801" s="391"/>
      <c r="F1801" s="176"/>
      <c r="G1801" s="363"/>
      <c r="H1801" s="98"/>
      <c r="I1801" s="95"/>
      <c r="J1801" s="131" t="str">
        <f t="shared" si="0"/>
        <v/>
      </c>
      <c r="K1801" s="131"/>
      <c r="L1801" s="132"/>
      <c r="M1801" s="131"/>
      <c r="N1801" s="134"/>
      <c r="O1801" s="95"/>
      <c r="P1801" s="131"/>
      <c r="Q1801" s="381"/>
      <c r="R1801" s="381"/>
      <c r="S1801" s="381"/>
    </row>
    <row r="1802" spans="1:19" ht="12.75" customHeight="1" x14ac:dyDescent="0.25">
      <c r="A1802" s="389" t="str">
        <f>IF(B1802="","",ROW()-ROW($A$3)+'Diário 1º PA'!$P$1)</f>
        <v/>
      </c>
      <c r="B1802" s="151"/>
      <c r="C1802" s="390"/>
      <c r="D1802" s="98"/>
      <c r="E1802" s="391"/>
      <c r="F1802" s="176"/>
      <c r="G1802" s="363"/>
      <c r="H1802" s="98"/>
      <c r="I1802" s="95"/>
      <c r="J1802" s="131" t="str">
        <f t="shared" si="0"/>
        <v/>
      </c>
      <c r="K1802" s="131"/>
      <c r="L1802" s="132"/>
      <c r="M1802" s="131"/>
      <c r="N1802" s="134"/>
      <c r="O1802" s="95"/>
      <c r="P1802" s="131"/>
      <c r="Q1802" s="381"/>
      <c r="R1802" s="381"/>
      <c r="S1802" s="381"/>
    </row>
    <row r="1803" spans="1:19" ht="12.75" customHeight="1" x14ac:dyDescent="0.25">
      <c r="A1803" s="389" t="str">
        <f>IF(B1803="","",ROW()-ROW($A$3)+'Diário 1º PA'!$P$1)</f>
        <v/>
      </c>
      <c r="B1803" s="151"/>
      <c r="C1803" s="390"/>
      <c r="D1803" s="98"/>
      <c r="E1803" s="391"/>
      <c r="F1803" s="176"/>
      <c r="G1803" s="363"/>
      <c r="H1803" s="98"/>
      <c r="I1803" s="95"/>
      <c r="J1803" s="131" t="str">
        <f t="shared" si="0"/>
        <v/>
      </c>
      <c r="K1803" s="131"/>
      <c r="L1803" s="132"/>
      <c r="M1803" s="131"/>
      <c r="N1803" s="134"/>
      <c r="O1803" s="95"/>
      <c r="P1803" s="131"/>
      <c r="Q1803" s="381"/>
      <c r="R1803" s="381"/>
      <c r="S1803" s="381"/>
    </row>
    <row r="1804" spans="1:19" ht="12.75" customHeight="1" x14ac:dyDescent="0.25">
      <c r="A1804" s="389" t="str">
        <f>IF(B1804="","",ROW()-ROW($A$3)+'Diário 1º PA'!$P$1)</f>
        <v/>
      </c>
      <c r="B1804" s="151"/>
      <c r="C1804" s="390"/>
      <c r="D1804" s="98"/>
      <c r="E1804" s="391"/>
      <c r="F1804" s="176"/>
      <c r="G1804" s="363"/>
      <c r="H1804" s="98"/>
      <c r="I1804" s="95"/>
      <c r="J1804" s="131" t="str">
        <f t="shared" si="0"/>
        <v/>
      </c>
      <c r="K1804" s="131"/>
      <c r="L1804" s="132"/>
      <c r="M1804" s="131"/>
      <c r="N1804" s="134"/>
      <c r="O1804" s="95"/>
      <c r="P1804" s="131"/>
      <c r="Q1804" s="381"/>
      <c r="R1804" s="381"/>
      <c r="S1804" s="381"/>
    </row>
    <row r="1805" spans="1:19" ht="12.75" customHeight="1" x14ac:dyDescent="0.25">
      <c r="A1805" s="389" t="str">
        <f>IF(B1805="","",ROW()-ROW($A$3)+'Diário 1º PA'!$P$1)</f>
        <v/>
      </c>
      <c r="B1805" s="151"/>
      <c r="C1805" s="390"/>
      <c r="D1805" s="98"/>
      <c r="E1805" s="391"/>
      <c r="F1805" s="176"/>
      <c r="G1805" s="363"/>
      <c r="H1805" s="98"/>
      <c r="I1805" s="95"/>
      <c r="J1805" s="131" t="str">
        <f t="shared" si="0"/>
        <v/>
      </c>
      <c r="K1805" s="131"/>
      <c r="L1805" s="132"/>
      <c r="M1805" s="131"/>
      <c r="N1805" s="134"/>
      <c r="O1805" s="95"/>
      <c r="P1805" s="131"/>
      <c r="Q1805" s="381"/>
      <c r="R1805" s="381"/>
      <c r="S1805" s="381"/>
    </row>
    <row r="1806" spans="1:19" ht="12.75" customHeight="1" x14ac:dyDescent="0.25">
      <c r="A1806" s="389" t="str">
        <f>IF(B1806="","",ROW()-ROW($A$3)+'Diário 1º PA'!$P$1)</f>
        <v/>
      </c>
      <c r="B1806" s="151"/>
      <c r="C1806" s="390"/>
      <c r="D1806" s="98"/>
      <c r="E1806" s="391"/>
      <c r="F1806" s="176"/>
      <c r="G1806" s="363"/>
      <c r="H1806" s="98"/>
      <c r="I1806" s="95"/>
      <c r="J1806" s="131" t="str">
        <f t="shared" si="0"/>
        <v/>
      </c>
      <c r="K1806" s="131"/>
      <c r="L1806" s="132"/>
      <c r="M1806" s="131"/>
      <c r="N1806" s="134"/>
      <c r="O1806" s="95"/>
      <c r="P1806" s="131"/>
      <c r="Q1806" s="381"/>
      <c r="R1806" s="381"/>
      <c r="S1806" s="381"/>
    </row>
    <row r="1807" spans="1:19" ht="12.75" customHeight="1" x14ac:dyDescent="0.25">
      <c r="A1807" s="389" t="str">
        <f>IF(B1807="","",ROW()-ROW($A$3)+'Diário 1º PA'!$P$1)</f>
        <v/>
      </c>
      <c r="B1807" s="151"/>
      <c r="C1807" s="390"/>
      <c r="D1807" s="98"/>
      <c r="E1807" s="391"/>
      <c r="F1807" s="176"/>
      <c r="G1807" s="363"/>
      <c r="H1807" s="98"/>
      <c r="I1807" s="95"/>
      <c r="J1807" s="131" t="str">
        <f t="shared" si="0"/>
        <v/>
      </c>
      <c r="K1807" s="131"/>
      <c r="L1807" s="132"/>
      <c r="M1807" s="131"/>
      <c r="N1807" s="134"/>
      <c r="O1807" s="95"/>
      <c r="P1807" s="131"/>
      <c r="Q1807" s="381"/>
      <c r="R1807" s="381"/>
      <c r="S1807" s="381"/>
    </row>
    <row r="1808" spans="1:19" ht="12.75" customHeight="1" x14ac:dyDescent="0.25">
      <c r="A1808" s="389" t="str">
        <f>IF(B1808="","",ROW()-ROW($A$3)+'Diário 1º PA'!$P$1)</f>
        <v/>
      </c>
      <c r="B1808" s="151"/>
      <c r="C1808" s="390"/>
      <c r="D1808" s="98"/>
      <c r="E1808" s="391"/>
      <c r="F1808" s="176"/>
      <c r="G1808" s="363"/>
      <c r="H1808" s="98"/>
      <c r="I1808" s="95"/>
      <c r="J1808" s="131" t="str">
        <f t="shared" si="0"/>
        <v/>
      </c>
      <c r="K1808" s="131"/>
      <c r="L1808" s="132"/>
      <c r="M1808" s="131"/>
      <c r="N1808" s="134"/>
      <c r="O1808" s="95"/>
      <c r="P1808" s="131"/>
      <c r="Q1808" s="381"/>
      <c r="R1808" s="381"/>
      <c r="S1808" s="381"/>
    </row>
    <row r="1809" spans="1:19" ht="12.75" customHeight="1" x14ac:dyDescent="0.25">
      <c r="A1809" s="389" t="str">
        <f>IF(B1809="","",ROW()-ROW($A$3)+'Diário 1º PA'!$P$1)</f>
        <v/>
      </c>
      <c r="B1809" s="151"/>
      <c r="C1809" s="390"/>
      <c r="D1809" s="98"/>
      <c r="E1809" s="391"/>
      <c r="F1809" s="176"/>
      <c r="G1809" s="363"/>
      <c r="H1809" s="98"/>
      <c r="I1809" s="95"/>
      <c r="J1809" s="131" t="str">
        <f t="shared" si="0"/>
        <v/>
      </c>
      <c r="K1809" s="131"/>
      <c r="L1809" s="132"/>
      <c r="M1809" s="131"/>
      <c r="N1809" s="134"/>
      <c r="O1809" s="95"/>
      <c r="P1809" s="131"/>
      <c r="Q1809" s="381"/>
      <c r="R1809" s="381"/>
      <c r="S1809" s="381"/>
    </row>
    <row r="1810" spans="1:19" ht="12.75" customHeight="1" x14ac:dyDescent="0.25">
      <c r="A1810" s="389" t="str">
        <f>IF(B1810="","",ROW()-ROW($A$3)+'Diário 1º PA'!$P$1)</f>
        <v/>
      </c>
      <c r="B1810" s="151"/>
      <c r="C1810" s="390"/>
      <c r="D1810" s="98"/>
      <c r="E1810" s="391"/>
      <c r="F1810" s="176"/>
      <c r="G1810" s="363"/>
      <c r="H1810" s="98"/>
      <c r="I1810" s="95"/>
      <c r="J1810" s="131" t="str">
        <f t="shared" si="0"/>
        <v/>
      </c>
      <c r="K1810" s="131"/>
      <c r="L1810" s="132"/>
      <c r="M1810" s="131"/>
      <c r="N1810" s="134"/>
      <c r="O1810" s="95"/>
      <c r="P1810" s="131"/>
      <c r="Q1810" s="381"/>
      <c r="R1810" s="381"/>
      <c r="S1810" s="381"/>
    </row>
    <row r="1811" spans="1:19" ht="12.75" customHeight="1" x14ac:dyDescent="0.25">
      <c r="A1811" s="389" t="str">
        <f>IF(B1811="","",ROW()-ROW($A$3)+'Diário 1º PA'!$P$1)</f>
        <v/>
      </c>
      <c r="B1811" s="151"/>
      <c r="C1811" s="390"/>
      <c r="D1811" s="98"/>
      <c r="E1811" s="391"/>
      <c r="F1811" s="176"/>
      <c r="G1811" s="363"/>
      <c r="H1811" s="98"/>
      <c r="I1811" s="95"/>
      <c r="J1811" s="131" t="str">
        <f t="shared" si="0"/>
        <v/>
      </c>
      <c r="K1811" s="131"/>
      <c r="L1811" s="132"/>
      <c r="M1811" s="131"/>
      <c r="N1811" s="134"/>
      <c r="O1811" s="95"/>
      <c r="P1811" s="131"/>
      <c r="Q1811" s="381"/>
      <c r="R1811" s="381"/>
      <c r="S1811" s="381"/>
    </row>
    <row r="1812" spans="1:19" ht="12.75" customHeight="1" x14ac:dyDescent="0.25">
      <c r="A1812" s="389" t="str">
        <f>IF(B1812="","",ROW()-ROW($A$3)+'Diário 1º PA'!$P$1)</f>
        <v/>
      </c>
      <c r="B1812" s="151"/>
      <c r="C1812" s="390"/>
      <c r="D1812" s="98"/>
      <c r="E1812" s="391"/>
      <c r="F1812" s="176"/>
      <c r="G1812" s="363"/>
      <c r="H1812" s="98"/>
      <c r="I1812" s="95"/>
      <c r="J1812" s="131" t="str">
        <f t="shared" si="0"/>
        <v/>
      </c>
      <c r="K1812" s="131"/>
      <c r="L1812" s="132"/>
      <c r="M1812" s="131"/>
      <c r="N1812" s="134"/>
      <c r="O1812" s="95"/>
      <c r="P1812" s="131"/>
      <c r="Q1812" s="381"/>
      <c r="R1812" s="381"/>
      <c r="S1812" s="381"/>
    </row>
    <row r="1813" spans="1:19" ht="12.75" customHeight="1" x14ac:dyDescent="0.25">
      <c r="A1813" s="389" t="str">
        <f>IF(B1813="","",ROW()-ROW($A$3)+'Diário 1º PA'!$P$1)</f>
        <v/>
      </c>
      <c r="B1813" s="151"/>
      <c r="C1813" s="390"/>
      <c r="D1813" s="98"/>
      <c r="E1813" s="391"/>
      <c r="F1813" s="176"/>
      <c r="G1813" s="363"/>
      <c r="H1813" s="98"/>
      <c r="I1813" s="95"/>
      <c r="J1813" s="131" t="str">
        <f t="shared" si="0"/>
        <v/>
      </c>
      <c r="K1813" s="131"/>
      <c r="L1813" s="132"/>
      <c r="M1813" s="131"/>
      <c r="N1813" s="134"/>
      <c r="O1813" s="95"/>
      <c r="P1813" s="131"/>
      <c r="Q1813" s="381"/>
      <c r="R1813" s="381"/>
      <c r="S1813" s="381"/>
    </row>
    <row r="1814" spans="1:19" ht="12.75" customHeight="1" x14ac:dyDescent="0.25">
      <c r="A1814" s="389" t="str">
        <f>IF(B1814="","",ROW()-ROW($A$3)+'Diário 1º PA'!$P$1)</f>
        <v/>
      </c>
      <c r="B1814" s="151"/>
      <c r="C1814" s="390"/>
      <c r="D1814" s="98"/>
      <c r="E1814" s="391"/>
      <c r="F1814" s="176"/>
      <c r="G1814" s="363"/>
      <c r="H1814" s="98"/>
      <c r="I1814" s="95"/>
      <c r="J1814" s="131" t="str">
        <f t="shared" si="0"/>
        <v/>
      </c>
      <c r="K1814" s="131"/>
      <c r="L1814" s="132"/>
      <c r="M1814" s="131"/>
      <c r="N1814" s="134"/>
      <c r="O1814" s="95"/>
      <c r="P1814" s="131"/>
      <c r="Q1814" s="381"/>
      <c r="R1814" s="381"/>
      <c r="S1814" s="381"/>
    </row>
    <row r="1815" spans="1:19" ht="12.75" customHeight="1" x14ac:dyDescent="0.25">
      <c r="A1815" s="389" t="str">
        <f>IF(B1815="","",ROW()-ROW($A$3)+'Diário 1º PA'!$P$1)</f>
        <v/>
      </c>
      <c r="B1815" s="151"/>
      <c r="C1815" s="390"/>
      <c r="D1815" s="98"/>
      <c r="E1815" s="391"/>
      <c r="F1815" s="176"/>
      <c r="G1815" s="363"/>
      <c r="H1815" s="98"/>
      <c r="I1815" s="95"/>
      <c r="J1815" s="131" t="str">
        <f t="shared" si="0"/>
        <v/>
      </c>
      <c r="K1815" s="131"/>
      <c r="L1815" s="132"/>
      <c r="M1815" s="131"/>
      <c r="N1815" s="134"/>
      <c r="O1815" s="95"/>
      <c r="P1815" s="131"/>
      <c r="Q1815" s="381"/>
      <c r="R1815" s="381"/>
      <c r="S1815" s="381"/>
    </row>
    <row r="1816" spans="1:19" ht="12.75" customHeight="1" x14ac:dyDescent="0.25">
      <c r="A1816" s="389" t="str">
        <f>IF(B1816="","",ROW()-ROW($A$3)+'Diário 1º PA'!$P$1)</f>
        <v/>
      </c>
      <c r="B1816" s="151"/>
      <c r="C1816" s="390"/>
      <c r="D1816" s="98"/>
      <c r="E1816" s="391"/>
      <c r="F1816" s="176"/>
      <c r="G1816" s="363"/>
      <c r="H1816" s="98"/>
      <c r="I1816" s="95"/>
      <c r="J1816" s="131" t="str">
        <f t="shared" si="0"/>
        <v/>
      </c>
      <c r="K1816" s="131"/>
      <c r="L1816" s="132"/>
      <c r="M1816" s="131"/>
      <c r="N1816" s="134"/>
      <c r="O1816" s="95"/>
      <c r="P1816" s="131"/>
      <c r="Q1816" s="381"/>
      <c r="R1816" s="381"/>
      <c r="S1816" s="381"/>
    </row>
    <row r="1817" spans="1:19" ht="12.75" customHeight="1" x14ac:dyDescent="0.25">
      <c r="A1817" s="389" t="str">
        <f>IF(B1817="","",ROW()-ROW($A$3)+'Diário 1º PA'!$P$1)</f>
        <v/>
      </c>
      <c r="B1817" s="151"/>
      <c r="C1817" s="390"/>
      <c r="D1817" s="98"/>
      <c r="E1817" s="391"/>
      <c r="F1817" s="176"/>
      <c r="G1817" s="363"/>
      <c r="H1817" s="98"/>
      <c r="I1817" s="95"/>
      <c r="J1817" s="131" t="str">
        <f t="shared" si="0"/>
        <v/>
      </c>
      <c r="K1817" s="131"/>
      <c r="L1817" s="132"/>
      <c r="M1817" s="131"/>
      <c r="N1817" s="134"/>
      <c r="O1817" s="95"/>
      <c r="P1817" s="131"/>
      <c r="Q1817" s="381"/>
      <c r="R1817" s="381"/>
      <c r="S1817" s="381"/>
    </row>
    <row r="1818" spans="1:19" ht="12.75" customHeight="1" x14ac:dyDescent="0.25">
      <c r="A1818" s="389" t="str">
        <f>IF(B1818="","",ROW()-ROW($A$3)+'Diário 1º PA'!$P$1)</f>
        <v/>
      </c>
      <c r="B1818" s="151"/>
      <c r="C1818" s="390"/>
      <c r="D1818" s="98"/>
      <c r="E1818" s="391"/>
      <c r="F1818" s="176"/>
      <c r="G1818" s="363"/>
      <c r="H1818" s="98"/>
      <c r="I1818" s="95"/>
      <c r="J1818" s="131" t="str">
        <f t="shared" si="0"/>
        <v/>
      </c>
      <c r="K1818" s="131"/>
      <c r="L1818" s="132"/>
      <c r="M1818" s="131"/>
      <c r="N1818" s="134"/>
      <c r="O1818" s="95"/>
      <c r="P1818" s="131"/>
      <c r="Q1818" s="381"/>
      <c r="R1818" s="381"/>
      <c r="S1818" s="381"/>
    </row>
    <row r="1819" spans="1:19" ht="12.75" customHeight="1" x14ac:dyDescent="0.25">
      <c r="A1819" s="389" t="str">
        <f>IF(B1819="","",ROW()-ROW($A$3)+'Diário 1º PA'!$P$1)</f>
        <v/>
      </c>
      <c r="B1819" s="151"/>
      <c r="C1819" s="390"/>
      <c r="D1819" s="98"/>
      <c r="E1819" s="391"/>
      <c r="F1819" s="176"/>
      <c r="G1819" s="363"/>
      <c r="H1819" s="98"/>
      <c r="I1819" s="95"/>
      <c r="J1819" s="131" t="str">
        <f t="shared" si="0"/>
        <v/>
      </c>
      <c r="K1819" s="131"/>
      <c r="L1819" s="132"/>
      <c r="M1819" s="131"/>
      <c r="N1819" s="134"/>
      <c r="O1819" s="95"/>
      <c r="P1819" s="131"/>
      <c r="Q1819" s="381"/>
      <c r="R1819" s="381"/>
      <c r="S1819" s="381"/>
    </row>
    <row r="1820" spans="1:19" ht="12.75" customHeight="1" x14ac:dyDescent="0.25">
      <c r="A1820" s="389" t="str">
        <f>IF(B1820="","",ROW()-ROW($A$3)+'Diário 1º PA'!$P$1)</f>
        <v/>
      </c>
      <c r="B1820" s="151"/>
      <c r="C1820" s="390"/>
      <c r="D1820" s="98"/>
      <c r="E1820" s="391"/>
      <c r="F1820" s="176"/>
      <c r="G1820" s="363"/>
      <c r="H1820" s="98"/>
      <c r="I1820" s="95"/>
      <c r="J1820" s="131" t="str">
        <f t="shared" si="0"/>
        <v/>
      </c>
      <c r="K1820" s="131"/>
      <c r="L1820" s="132"/>
      <c r="M1820" s="131"/>
      <c r="N1820" s="134"/>
      <c r="O1820" s="95"/>
      <c r="P1820" s="131"/>
      <c r="Q1820" s="381"/>
      <c r="R1820" s="381"/>
      <c r="S1820" s="381"/>
    </row>
    <row r="1821" spans="1:19" ht="12.75" customHeight="1" x14ac:dyDescent="0.25">
      <c r="A1821" s="389" t="str">
        <f>IF(B1821="","",ROW()-ROW($A$3)+'Diário 1º PA'!$P$1)</f>
        <v/>
      </c>
      <c r="B1821" s="151"/>
      <c r="C1821" s="390"/>
      <c r="D1821" s="98"/>
      <c r="E1821" s="391"/>
      <c r="F1821" s="176"/>
      <c r="G1821" s="363"/>
      <c r="H1821" s="98"/>
      <c r="I1821" s="95"/>
      <c r="J1821" s="131" t="str">
        <f t="shared" si="0"/>
        <v/>
      </c>
      <c r="K1821" s="131"/>
      <c r="L1821" s="132"/>
      <c r="M1821" s="131"/>
      <c r="N1821" s="134"/>
      <c r="O1821" s="95"/>
      <c r="P1821" s="131"/>
      <c r="Q1821" s="381"/>
      <c r="R1821" s="381"/>
      <c r="S1821" s="381"/>
    </row>
    <row r="1822" spans="1:19" ht="12.75" customHeight="1" x14ac:dyDescent="0.25">
      <c r="A1822" s="389" t="str">
        <f>IF(B1822="","",ROW()-ROW($A$3)+'Diário 1º PA'!$P$1)</f>
        <v/>
      </c>
      <c r="B1822" s="151"/>
      <c r="C1822" s="390"/>
      <c r="D1822" s="98"/>
      <c r="E1822" s="391"/>
      <c r="F1822" s="176"/>
      <c r="G1822" s="363"/>
      <c r="H1822" s="98"/>
      <c r="I1822" s="95"/>
      <c r="J1822" s="131" t="str">
        <f t="shared" si="0"/>
        <v/>
      </c>
      <c r="K1822" s="131"/>
      <c r="L1822" s="132"/>
      <c r="M1822" s="131"/>
      <c r="N1822" s="134"/>
      <c r="O1822" s="95"/>
      <c r="P1822" s="131"/>
      <c r="Q1822" s="381"/>
      <c r="R1822" s="381"/>
      <c r="S1822" s="381"/>
    </row>
    <row r="1823" spans="1:19" ht="12.75" customHeight="1" x14ac:dyDescent="0.25">
      <c r="A1823" s="389" t="str">
        <f>IF(B1823="","",ROW()-ROW($A$3)+'Diário 1º PA'!$P$1)</f>
        <v/>
      </c>
      <c r="B1823" s="151"/>
      <c r="C1823" s="390"/>
      <c r="D1823" s="98"/>
      <c r="E1823" s="391"/>
      <c r="F1823" s="176"/>
      <c r="G1823" s="363"/>
      <c r="H1823" s="98"/>
      <c r="I1823" s="95"/>
      <c r="J1823" s="131" t="str">
        <f t="shared" si="0"/>
        <v/>
      </c>
      <c r="K1823" s="131"/>
      <c r="L1823" s="132"/>
      <c r="M1823" s="131"/>
      <c r="N1823" s="134"/>
      <c r="O1823" s="95"/>
      <c r="P1823" s="131"/>
      <c r="Q1823" s="381"/>
      <c r="R1823" s="381"/>
      <c r="S1823" s="381"/>
    </row>
    <row r="1824" spans="1:19" ht="12.75" customHeight="1" x14ac:dyDescent="0.25">
      <c r="A1824" s="389" t="str">
        <f>IF(B1824="","",ROW()-ROW($A$3)+'Diário 1º PA'!$P$1)</f>
        <v/>
      </c>
      <c r="B1824" s="151"/>
      <c r="C1824" s="390"/>
      <c r="D1824" s="98"/>
      <c r="E1824" s="391"/>
      <c r="F1824" s="176"/>
      <c r="G1824" s="363"/>
      <c r="H1824" s="98"/>
      <c r="I1824" s="95"/>
      <c r="J1824" s="131" t="str">
        <f t="shared" si="0"/>
        <v/>
      </c>
      <c r="K1824" s="131"/>
      <c r="L1824" s="132"/>
      <c r="M1824" s="131"/>
      <c r="N1824" s="134"/>
      <c r="O1824" s="95"/>
      <c r="P1824" s="131"/>
      <c r="Q1824" s="381"/>
      <c r="R1824" s="381"/>
      <c r="S1824" s="381"/>
    </row>
    <row r="1825" spans="1:19" ht="12.75" customHeight="1" x14ac:dyDescent="0.25">
      <c r="A1825" s="389" t="str">
        <f>IF(B1825="","",ROW()-ROW($A$3)+'Diário 1º PA'!$P$1)</f>
        <v/>
      </c>
      <c r="B1825" s="151"/>
      <c r="C1825" s="390"/>
      <c r="D1825" s="98"/>
      <c r="E1825" s="391"/>
      <c r="F1825" s="176"/>
      <c r="G1825" s="363"/>
      <c r="H1825" s="98"/>
      <c r="I1825" s="95"/>
      <c r="J1825" s="131" t="str">
        <f t="shared" si="0"/>
        <v/>
      </c>
      <c r="K1825" s="131"/>
      <c r="L1825" s="132"/>
      <c r="M1825" s="131"/>
      <c r="N1825" s="134"/>
      <c r="O1825" s="95"/>
      <c r="P1825" s="131"/>
      <c r="Q1825" s="381"/>
      <c r="R1825" s="381"/>
      <c r="S1825" s="381"/>
    </row>
    <row r="1826" spans="1:19" ht="12.75" customHeight="1" x14ac:dyDescent="0.25">
      <c r="A1826" s="389" t="str">
        <f>IF(B1826="","",ROW()-ROW($A$3)+'Diário 1º PA'!$P$1)</f>
        <v/>
      </c>
      <c r="B1826" s="151"/>
      <c r="C1826" s="390"/>
      <c r="D1826" s="98"/>
      <c r="E1826" s="391"/>
      <c r="F1826" s="176"/>
      <c r="G1826" s="363"/>
      <c r="H1826" s="98"/>
      <c r="I1826" s="95"/>
      <c r="J1826" s="131" t="str">
        <f t="shared" si="0"/>
        <v/>
      </c>
      <c r="K1826" s="131"/>
      <c r="L1826" s="132"/>
      <c r="M1826" s="131"/>
      <c r="N1826" s="134"/>
      <c r="O1826" s="95"/>
      <c r="P1826" s="131"/>
      <c r="Q1826" s="381"/>
      <c r="R1826" s="381"/>
      <c r="S1826" s="381"/>
    </row>
    <row r="1827" spans="1:19" ht="12.75" customHeight="1" x14ac:dyDescent="0.25">
      <c r="A1827" s="389" t="str">
        <f>IF(B1827="","",ROW()-ROW($A$3)+'Diário 1º PA'!$P$1)</f>
        <v/>
      </c>
      <c r="B1827" s="151"/>
      <c r="C1827" s="390"/>
      <c r="D1827" s="98"/>
      <c r="E1827" s="391"/>
      <c r="F1827" s="176"/>
      <c r="G1827" s="363"/>
      <c r="H1827" s="98"/>
      <c r="I1827" s="95"/>
      <c r="J1827" s="131" t="str">
        <f t="shared" si="0"/>
        <v/>
      </c>
      <c r="K1827" s="131"/>
      <c r="L1827" s="132"/>
      <c r="M1827" s="131"/>
      <c r="N1827" s="134"/>
      <c r="O1827" s="95"/>
      <c r="P1827" s="131"/>
      <c r="Q1827" s="381"/>
      <c r="R1827" s="381"/>
      <c r="S1827" s="381"/>
    </row>
    <row r="1828" spans="1:19" ht="12.75" customHeight="1" x14ac:dyDescent="0.25">
      <c r="A1828" s="389" t="str">
        <f>IF(B1828="","",ROW()-ROW($A$3)+'Diário 1º PA'!$P$1)</f>
        <v/>
      </c>
      <c r="B1828" s="151"/>
      <c r="C1828" s="390"/>
      <c r="D1828" s="98"/>
      <c r="E1828" s="391"/>
      <c r="F1828" s="176"/>
      <c r="G1828" s="363"/>
      <c r="H1828" s="98"/>
      <c r="I1828" s="95"/>
      <c r="J1828" s="131" t="str">
        <f t="shared" si="0"/>
        <v/>
      </c>
      <c r="K1828" s="131"/>
      <c r="L1828" s="132"/>
      <c r="M1828" s="131"/>
      <c r="N1828" s="134"/>
      <c r="O1828" s="95"/>
      <c r="P1828" s="131"/>
      <c r="Q1828" s="381"/>
      <c r="R1828" s="381"/>
      <c r="S1828" s="381"/>
    </row>
    <row r="1829" spans="1:19" ht="12.75" customHeight="1" x14ac:dyDescent="0.25">
      <c r="A1829" s="389" t="str">
        <f>IF(B1829="","",ROW()-ROW($A$3)+'Diário 1º PA'!$P$1)</f>
        <v/>
      </c>
      <c r="B1829" s="151"/>
      <c r="C1829" s="390"/>
      <c r="D1829" s="98"/>
      <c r="E1829" s="391"/>
      <c r="F1829" s="176"/>
      <c r="G1829" s="363"/>
      <c r="H1829" s="98"/>
      <c r="I1829" s="95"/>
      <c r="J1829" s="131" t="str">
        <f t="shared" si="0"/>
        <v/>
      </c>
      <c r="K1829" s="131"/>
      <c r="L1829" s="132"/>
      <c r="M1829" s="131"/>
      <c r="N1829" s="134"/>
      <c r="O1829" s="95"/>
      <c r="P1829" s="131"/>
      <c r="Q1829" s="381"/>
      <c r="R1829" s="381"/>
      <c r="S1829" s="381"/>
    </row>
    <row r="1830" spans="1:19" ht="12.75" customHeight="1" x14ac:dyDescent="0.25">
      <c r="A1830" s="389" t="str">
        <f>IF(B1830="","",ROW()-ROW($A$3)+'Diário 1º PA'!$P$1)</f>
        <v/>
      </c>
      <c r="B1830" s="151"/>
      <c r="C1830" s="390"/>
      <c r="D1830" s="98"/>
      <c r="E1830" s="391"/>
      <c r="F1830" s="176"/>
      <c r="G1830" s="363"/>
      <c r="H1830" s="98"/>
      <c r="I1830" s="95"/>
      <c r="J1830" s="131" t="str">
        <f t="shared" si="0"/>
        <v/>
      </c>
      <c r="K1830" s="131"/>
      <c r="L1830" s="132"/>
      <c r="M1830" s="131"/>
      <c r="N1830" s="134"/>
      <c r="O1830" s="95"/>
      <c r="P1830" s="131"/>
      <c r="Q1830" s="381"/>
      <c r="R1830" s="381"/>
      <c r="S1830" s="381"/>
    </row>
    <row r="1831" spans="1:19" ht="12.75" customHeight="1" x14ac:dyDescent="0.25">
      <c r="A1831" s="389" t="str">
        <f>IF(B1831="","",ROW()-ROW($A$3)+'Diário 1º PA'!$P$1)</f>
        <v/>
      </c>
      <c r="B1831" s="151"/>
      <c r="C1831" s="390"/>
      <c r="D1831" s="98"/>
      <c r="E1831" s="391"/>
      <c r="F1831" s="176"/>
      <c r="G1831" s="363"/>
      <c r="H1831" s="98"/>
      <c r="I1831" s="95"/>
      <c r="J1831" s="131" t="str">
        <f t="shared" si="0"/>
        <v/>
      </c>
      <c r="K1831" s="131"/>
      <c r="L1831" s="132"/>
      <c r="M1831" s="131"/>
      <c r="N1831" s="134"/>
      <c r="O1831" s="95"/>
      <c r="P1831" s="131"/>
      <c r="Q1831" s="381"/>
      <c r="R1831" s="381"/>
      <c r="S1831" s="381"/>
    </row>
    <row r="1832" spans="1:19" ht="12.75" customHeight="1" x14ac:dyDescent="0.25">
      <c r="A1832" s="389" t="str">
        <f>IF(B1832="","",ROW()-ROW($A$3)+'Diário 1º PA'!$P$1)</f>
        <v/>
      </c>
      <c r="B1832" s="151"/>
      <c r="C1832" s="390"/>
      <c r="D1832" s="98"/>
      <c r="E1832" s="391"/>
      <c r="F1832" s="176"/>
      <c r="G1832" s="363"/>
      <c r="H1832" s="98"/>
      <c r="I1832" s="95"/>
      <c r="J1832" s="131" t="str">
        <f t="shared" si="0"/>
        <v/>
      </c>
      <c r="K1832" s="131"/>
      <c r="L1832" s="132"/>
      <c r="M1832" s="131"/>
      <c r="N1832" s="134"/>
      <c r="O1832" s="95"/>
      <c r="P1832" s="131"/>
      <c r="Q1832" s="381"/>
      <c r="R1832" s="381"/>
      <c r="S1832" s="381"/>
    </row>
    <row r="1833" spans="1:19" ht="12.75" customHeight="1" x14ac:dyDescent="0.25">
      <c r="A1833" s="389" t="str">
        <f>IF(B1833="","",ROW()-ROW($A$3)+'Diário 1º PA'!$P$1)</f>
        <v/>
      </c>
      <c r="B1833" s="151"/>
      <c r="C1833" s="390"/>
      <c r="D1833" s="98"/>
      <c r="E1833" s="391"/>
      <c r="F1833" s="176"/>
      <c r="G1833" s="363"/>
      <c r="H1833" s="98"/>
      <c r="I1833" s="95"/>
      <c r="J1833" s="131" t="str">
        <f t="shared" si="0"/>
        <v/>
      </c>
      <c r="K1833" s="131"/>
      <c r="L1833" s="132"/>
      <c r="M1833" s="131"/>
      <c r="N1833" s="134"/>
      <c r="O1833" s="95"/>
      <c r="P1833" s="131"/>
      <c r="Q1833" s="381"/>
      <c r="R1833" s="381"/>
      <c r="S1833" s="381"/>
    </row>
    <row r="1834" spans="1:19" ht="12.75" customHeight="1" x14ac:dyDescent="0.25">
      <c r="A1834" s="389" t="str">
        <f>IF(B1834="","",ROW()-ROW($A$3)+'Diário 1º PA'!$P$1)</f>
        <v/>
      </c>
      <c r="B1834" s="151"/>
      <c r="C1834" s="390"/>
      <c r="D1834" s="98"/>
      <c r="E1834" s="391"/>
      <c r="F1834" s="176"/>
      <c r="G1834" s="363"/>
      <c r="H1834" s="98"/>
      <c r="I1834" s="95"/>
      <c r="J1834" s="131" t="str">
        <f t="shared" si="0"/>
        <v/>
      </c>
      <c r="K1834" s="131"/>
      <c r="L1834" s="132"/>
      <c r="M1834" s="131"/>
      <c r="N1834" s="134"/>
      <c r="O1834" s="95"/>
      <c r="P1834" s="131"/>
      <c r="Q1834" s="381"/>
      <c r="R1834" s="381"/>
      <c r="S1834" s="381"/>
    </row>
    <row r="1835" spans="1:19" ht="12.75" customHeight="1" x14ac:dyDescent="0.25">
      <c r="A1835" s="389" t="str">
        <f>IF(B1835="","",ROW()-ROW($A$3)+'Diário 1º PA'!$P$1)</f>
        <v/>
      </c>
      <c r="B1835" s="151"/>
      <c r="C1835" s="390"/>
      <c r="D1835" s="98"/>
      <c r="E1835" s="391"/>
      <c r="F1835" s="176"/>
      <c r="G1835" s="363"/>
      <c r="H1835" s="98"/>
      <c r="I1835" s="95"/>
      <c r="J1835" s="131" t="str">
        <f t="shared" si="0"/>
        <v/>
      </c>
      <c r="K1835" s="131"/>
      <c r="L1835" s="132"/>
      <c r="M1835" s="131"/>
      <c r="N1835" s="134"/>
      <c r="O1835" s="95"/>
      <c r="P1835" s="131"/>
      <c r="Q1835" s="381"/>
      <c r="R1835" s="381"/>
      <c r="S1835" s="381"/>
    </row>
    <row r="1836" spans="1:19" ht="12.75" customHeight="1" x14ac:dyDescent="0.25">
      <c r="A1836" s="389" t="str">
        <f>IF(B1836="","",ROW()-ROW($A$3)+'Diário 1º PA'!$P$1)</f>
        <v/>
      </c>
      <c r="B1836" s="151"/>
      <c r="C1836" s="390"/>
      <c r="D1836" s="98"/>
      <c r="E1836" s="391"/>
      <c r="F1836" s="176"/>
      <c r="G1836" s="363"/>
      <c r="H1836" s="98"/>
      <c r="I1836" s="95"/>
      <c r="J1836" s="131" t="str">
        <f t="shared" si="0"/>
        <v/>
      </c>
      <c r="K1836" s="131"/>
      <c r="L1836" s="132"/>
      <c r="M1836" s="131"/>
      <c r="N1836" s="134"/>
      <c r="O1836" s="95"/>
      <c r="P1836" s="131"/>
      <c r="Q1836" s="381"/>
      <c r="R1836" s="381"/>
      <c r="S1836" s="381"/>
    </row>
    <row r="1837" spans="1:19" ht="12.75" customHeight="1" x14ac:dyDescent="0.25">
      <c r="A1837" s="389" t="str">
        <f>IF(B1837="","",ROW()-ROW($A$3)+'Diário 1º PA'!$P$1)</f>
        <v/>
      </c>
      <c r="B1837" s="151"/>
      <c r="C1837" s="390"/>
      <c r="D1837" s="98"/>
      <c r="E1837" s="391"/>
      <c r="F1837" s="176"/>
      <c r="G1837" s="363"/>
      <c r="H1837" s="98"/>
      <c r="I1837" s="95"/>
      <c r="J1837" s="131" t="str">
        <f t="shared" si="0"/>
        <v/>
      </c>
      <c r="K1837" s="131"/>
      <c r="L1837" s="132"/>
      <c r="M1837" s="131"/>
      <c r="N1837" s="134"/>
      <c r="O1837" s="95"/>
      <c r="P1837" s="131"/>
      <c r="Q1837" s="381"/>
      <c r="R1837" s="381"/>
      <c r="S1837" s="381"/>
    </row>
    <row r="1838" spans="1:19" ht="12.75" customHeight="1" x14ac:dyDescent="0.25">
      <c r="A1838" s="389" t="str">
        <f>IF(B1838="","",ROW()-ROW($A$3)+'Diário 1º PA'!$P$1)</f>
        <v/>
      </c>
      <c r="B1838" s="151"/>
      <c r="C1838" s="390"/>
      <c r="D1838" s="98"/>
      <c r="E1838" s="391"/>
      <c r="F1838" s="176"/>
      <c r="G1838" s="363"/>
      <c r="H1838" s="98"/>
      <c r="I1838" s="95"/>
      <c r="J1838" s="131" t="str">
        <f t="shared" si="0"/>
        <v/>
      </c>
      <c r="K1838" s="131"/>
      <c r="L1838" s="132"/>
      <c r="M1838" s="131"/>
      <c r="N1838" s="134"/>
      <c r="O1838" s="95"/>
      <c r="P1838" s="131"/>
      <c r="Q1838" s="381"/>
      <c r="R1838" s="381"/>
      <c r="S1838" s="381"/>
    </row>
    <row r="1839" spans="1:19" ht="12.75" customHeight="1" x14ac:dyDescent="0.25">
      <c r="A1839" s="389" t="str">
        <f>IF(B1839="","",ROW()-ROW($A$3)+'Diário 1º PA'!$P$1)</f>
        <v/>
      </c>
      <c r="B1839" s="151"/>
      <c r="C1839" s="390"/>
      <c r="D1839" s="98"/>
      <c r="E1839" s="391"/>
      <c r="F1839" s="176"/>
      <c r="G1839" s="363"/>
      <c r="H1839" s="98"/>
      <c r="I1839" s="95"/>
      <c r="J1839" s="131" t="str">
        <f t="shared" si="0"/>
        <v/>
      </c>
      <c r="K1839" s="131"/>
      <c r="L1839" s="132"/>
      <c r="M1839" s="131"/>
      <c r="N1839" s="134"/>
      <c r="O1839" s="95"/>
      <c r="P1839" s="131"/>
      <c r="Q1839" s="381"/>
      <c r="R1839" s="381"/>
      <c r="S1839" s="381"/>
    </row>
    <row r="1840" spans="1:19" ht="12.75" customHeight="1" x14ac:dyDescent="0.25">
      <c r="A1840" s="389" t="str">
        <f>IF(B1840="","",ROW()-ROW($A$3)+'Diário 1º PA'!$P$1)</f>
        <v/>
      </c>
      <c r="B1840" s="151"/>
      <c r="C1840" s="390"/>
      <c r="D1840" s="98"/>
      <c r="E1840" s="391"/>
      <c r="F1840" s="176"/>
      <c r="G1840" s="363"/>
      <c r="H1840" s="98"/>
      <c r="I1840" s="95"/>
      <c r="J1840" s="131" t="str">
        <f t="shared" si="0"/>
        <v/>
      </c>
      <c r="K1840" s="131"/>
      <c r="L1840" s="132"/>
      <c r="M1840" s="131"/>
      <c r="N1840" s="134"/>
      <c r="O1840" s="95"/>
      <c r="P1840" s="131"/>
      <c r="Q1840" s="381"/>
      <c r="R1840" s="381"/>
      <c r="S1840" s="381"/>
    </row>
    <row r="1841" spans="1:19" ht="12.75" customHeight="1" x14ac:dyDescent="0.25">
      <c r="A1841" s="389" t="str">
        <f>IF(B1841="","",ROW()-ROW($A$3)+'Diário 1º PA'!$P$1)</f>
        <v/>
      </c>
      <c r="B1841" s="151"/>
      <c r="C1841" s="390"/>
      <c r="D1841" s="98"/>
      <c r="E1841" s="391"/>
      <c r="F1841" s="176"/>
      <c r="G1841" s="363"/>
      <c r="H1841" s="98"/>
      <c r="I1841" s="95"/>
      <c r="J1841" s="131" t="str">
        <f t="shared" si="0"/>
        <v/>
      </c>
      <c r="K1841" s="131"/>
      <c r="L1841" s="132"/>
      <c r="M1841" s="131"/>
      <c r="N1841" s="134"/>
      <c r="O1841" s="95"/>
      <c r="P1841" s="131"/>
      <c r="Q1841" s="381"/>
      <c r="R1841" s="381"/>
      <c r="S1841" s="381"/>
    </row>
    <row r="1842" spans="1:19" ht="12.75" customHeight="1" x14ac:dyDescent="0.25">
      <c r="A1842" s="389" t="str">
        <f>IF(B1842="","",ROW()-ROW($A$3)+'Diário 1º PA'!$P$1)</f>
        <v/>
      </c>
      <c r="B1842" s="151"/>
      <c r="C1842" s="390"/>
      <c r="D1842" s="98"/>
      <c r="E1842" s="391"/>
      <c r="F1842" s="176"/>
      <c r="G1842" s="363"/>
      <c r="H1842" s="98"/>
      <c r="I1842" s="95"/>
      <c r="J1842" s="131" t="str">
        <f t="shared" si="0"/>
        <v/>
      </c>
      <c r="K1842" s="131"/>
      <c r="L1842" s="132"/>
      <c r="M1842" s="131"/>
      <c r="N1842" s="134"/>
      <c r="O1842" s="95"/>
      <c r="P1842" s="131"/>
      <c r="Q1842" s="381"/>
      <c r="R1842" s="381"/>
      <c r="S1842" s="381"/>
    </row>
    <row r="1843" spans="1:19" ht="12.75" customHeight="1" x14ac:dyDescent="0.25">
      <c r="A1843" s="389" t="str">
        <f>IF(B1843="","",ROW()-ROW($A$3)+'Diário 1º PA'!$P$1)</f>
        <v/>
      </c>
      <c r="B1843" s="151"/>
      <c r="C1843" s="390"/>
      <c r="D1843" s="98"/>
      <c r="E1843" s="391"/>
      <c r="F1843" s="176"/>
      <c r="G1843" s="363"/>
      <c r="H1843" s="98"/>
      <c r="I1843" s="95"/>
      <c r="J1843" s="131" t="str">
        <f t="shared" si="0"/>
        <v/>
      </c>
      <c r="K1843" s="131"/>
      <c r="L1843" s="132"/>
      <c r="M1843" s="131"/>
      <c r="N1843" s="134"/>
      <c r="O1843" s="95"/>
      <c r="P1843" s="131"/>
      <c r="Q1843" s="381"/>
      <c r="R1843" s="381"/>
      <c r="S1843" s="381"/>
    </row>
    <row r="1844" spans="1:19" ht="12.75" customHeight="1" x14ac:dyDescent="0.25">
      <c r="A1844" s="389" t="str">
        <f>IF(B1844="","",ROW()-ROW($A$3)+'Diário 1º PA'!$P$1)</f>
        <v/>
      </c>
      <c r="B1844" s="151"/>
      <c r="C1844" s="390"/>
      <c r="D1844" s="98"/>
      <c r="E1844" s="391"/>
      <c r="F1844" s="176"/>
      <c r="G1844" s="363"/>
      <c r="H1844" s="98"/>
      <c r="I1844" s="95"/>
      <c r="J1844" s="131" t="str">
        <f t="shared" si="0"/>
        <v/>
      </c>
      <c r="K1844" s="131"/>
      <c r="L1844" s="132"/>
      <c r="M1844" s="131"/>
      <c r="N1844" s="134"/>
      <c r="O1844" s="95"/>
      <c r="P1844" s="131"/>
      <c r="Q1844" s="381"/>
      <c r="R1844" s="381"/>
      <c r="S1844" s="381"/>
    </row>
    <row r="1845" spans="1:19" ht="12.75" customHeight="1" x14ac:dyDescent="0.25">
      <c r="A1845" s="389" t="str">
        <f>IF(B1845="","",ROW()-ROW($A$3)+'Diário 1º PA'!$P$1)</f>
        <v/>
      </c>
      <c r="B1845" s="151"/>
      <c r="C1845" s="390"/>
      <c r="D1845" s="98"/>
      <c r="E1845" s="391"/>
      <c r="F1845" s="176"/>
      <c r="G1845" s="363"/>
      <c r="H1845" s="98"/>
      <c r="I1845" s="95"/>
      <c r="J1845" s="131" t="str">
        <f t="shared" si="0"/>
        <v/>
      </c>
      <c r="K1845" s="131"/>
      <c r="L1845" s="132"/>
      <c r="M1845" s="131"/>
      <c r="N1845" s="134"/>
      <c r="O1845" s="95"/>
      <c r="P1845" s="131"/>
      <c r="Q1845" s="381"/>
      <c r="R1845" s="381"/>
      <c r="S1845" s="381"/>
    </row>
    <row r="1846" spans="1:19" ht="12.75" customHeight="1" x14ac:dyDescent="0.25">
      <c r="A1846" s="389" t="str">
        <f>IF(B1846="","",ROW()-ROW($A$3)+'Diário 1º PA'!$P$1)</f>
        <v/>
      </c>
      <c r="B1846" s="151"/>
      <c r="C1846" s="390"/>
      <c r="D1846" s="98"/>
      <c r="E1846" s="391"/>
      <c r="F1846" s="176"/>
      <c r="G1846" s="363"/>
      <c r="H1846" s="98"/>
      <c r="I1846" s="95"/>
      <c r="J1846" s="131" t="str">
        <f t="shared" si="0"/>
        <v/>
      </c>
      <c r="K1846" s="131"/>
      <c r="L1846" s="132"/>
      <c r="M1846" s="131"/>
      <c r="N1846" s="134"/>
      <c r="O1846" s="95"/>
      <c r="P1846" s="131"/>
      <c r="Q1846" s="381"/>
      <c r="R1846" s="381"/>
      <c r="S1846" s="381"/>
    </row>
    <row r="1847" spans="1:19" ht="12.75" customHeight="1" x14ac:dyDescent="0.25">
      <c r="A1847" s="389" t="str">
        <f>IF(B1847="","",ROW()-ROW($A$3)+'Diário 1º PA'!$P$1)</f>
        <v/>
      </c>
      <c r="B1847" s="151"/>
      <c r="C1847" s="390"/>
      <c r="D1847" s="98"/>
      <c r="E1847" s="391"/>
      <c r="F1847" s="176"/>
      <c r="G1847" s="363"/>
      <c r="H1847" s="98"/>
      <c r="I1847" s="95"/>
      <c r="J1847" s="131" t="str">
        <f t="shared" si="0"/>
        <v/>
      </c>
      <c r="K1847" s="131"/>
      <c r="L1847" s="132"/>
      <c r="M1847" s="131"/>
      <c r="N1847" s="134"/>
      <c r="O1847" s="95"/>
      <c r="P1847" s="131"/>
      <c r="Q1847" s="381"/>
      <c r="R1847" s="381"/>
      <c r="S1847" s="381"/>
    </row>
    <row r="1848" spans="1:19" ht="12.75" customHeight="1" x14ac:dyDescent="0.25">
      <c r="A1848" s="389" t="str">
        <f>IF(B1848="","",ROW()-ROW($A$3)+'Diário 1º PA'!$P$1)</f>
        <v/>
      </c>
      <c r="B1848" s="151"/>
      <c r="C1848" s="390"/>
      <c r="D1848" s="98"/>
      <c r="E1848" s="391"/>
      <c r="F1848" s="176"/>
      <c r="G1848" s="363"/>
      <c r="H1848" s="98"/>
      <c r="I1848" s="95"/>
      <c r="J1848" s="131" t="str">
        <f t="shared" si="0"/>
        <v/>
      </c>
      <c r="K1848" s="131"/>
      <c r="L1848" s="132"/>
      <c r="M1848" s="131"/>
      <c r="N1848" s="134"/>
      <c r="O1848" s="95"/>
      <c r="P1848" s="131"/>
      <c r="Q1848" s="381"/>
      <c r="R1848" s="381"/>
      <c r="S1848" s="381"/>
    </row>
    <row r="1849" spans="1:19" ht="12.75" customHeight="1" x14ac:dyDescent="0.25">
      <c r="A1849" s="389" t="str">
        <f>IF(B1849="","",ROW()-ROW($A$3)+'Diário 1º PA'!$P$1)</f>
        <v/>
      </c>
      <c r="B1849" s="151"/>
      <c r="C1849" s="390"/>
      <c r="D1849" s="98"/>
      <c r="E1849" s="391"/>
      <c r="F1849" s="176"/>
      <c r="G1849" s="363"/>
      <c r="H1849" s="98"/>
      <c r="I1849" s="95"/>
      <c r="J1849" s="131" t="str">
        <f t="shared" si="0"/>
        <v/>
      </c>
      <c r="K1849" s="131"/>
      <c r="L1849" s="132"/>
      <c r="M1849" s="131"/>
      <c r="N1849" s="134"/>
      <c r="O1849" s="95"/>
      <c r="P1849" s="131"/>
      <c r="Q1849" s="381"/>
      <c r="R1849" s="381"/>
      <c r="S1849" s="381"/>
    </row>
    <row r="1850" spans="1:19" ht="12.75" customHeight="1" x14ac:dyDescent="0.25">
      <c r="A1850" s="389" t="str">
        <f>IF(B1850="","",ROW()-ROW($A$3)+'Diário 1º PA'!$P$1)</f>
        <v/>
      </c>
      <c r="B1850" s="151"/>
      <c r="C1850" s="390"/>
      <c r="D1850" s="98"/>
      <c r="E1850" s="391"/>
      <c r="F1850" s="176"/>
      <c r="G1850" s="363"/>
      <c r="H1850" s="98"/>
      <c r="I1850" s="95"/>
      <c r="J1850" s="131" t="str">
        <f t="shared" si="0"/>
        <v/>
      </c>
      <c r="K1850" s="131"/>
      <c r="L1850" s="132"/>
      <c r="M1850" s="131"/>
      <c r="N1850" s="134"/>
      <c r="O1850" s="95"/>
      <c r="P1850" s="131"/>
      <c r="Q1850" s="381"/>
      <c r="R1850" s="381"/>
      <c r="S1850" s="381"/>
    </row>
    <row r="1851" spans="1:19" ht="12.75" customHeight="1" x14ac:dyDescent="0.25">
      <c r="A1851" s="389" t="str">
        <f>IF(B1851="","",ROW()-ROW($A$3)+'Diário 1º PA'!$P$1)</f>
        <v/>
      </c>
      <c r="B1851" s="151"/>
      <c r="C1851" s="390"/>
      <c r="D1851" s="98"/>
      <c r="E1851" s="391"/>
      <c r="F1851" s="176"/>
      <c r="G1851" s="363"/>
      <c r="H1851" s="98"/>
      <c r="I1851" s="95"/>
      <c r="J1851" s="131" t="str">
        <f t="shared" si="0"/>
        <v/>
      </c>
      <c r="K1851" s="131"/>
      <c r="L1851" s="132"/>
      <c r="M1851" s="131"/>
      <c r="N1851" s="134"/>
      <c r="O1851" s="95"/>
      <c r="P1851" s="131"/>
      <c r="Q1851" s="381"/>
      <c r="R1851" s="381"/>
      <c r="S1851" s="381"/>
    </row>
    <row r="1852" spans="1:19" ht="12.75" customHeight="1" x14ac:dyDescent="0.25">
      <c r="A1852" s="389" t="str">
        <f>IF(B1852="","",ROW()-ROW($A$3)+'Diário 1º PA'!$P$1)</f>
        <v/>
      </c>
      <c r="B1852" s="151"/>
      <c r="C1852" s="390"/>
      <c r="D1852" s="98"/>
      <c r="E1852" s="391"/>
      <c r="F1852" s="176"/>
      <c r="G1852" s="363"/>
      <c r="H1852" s="98"/>
      <c r="I1852" s="95"/>
      <c r="J1852" s="131" t="str">
        <f t="shared" si="0"/>
        <v/>
      </c>
      <c r="K1852" s="131"/>
      <c r="L1852" s="132"/>
      <c r="M1852" s="131"/>
      <c r="N1852" s="134"/>
      <c r="O1852" s="95"/>
      <c r="P1852" s="131"/>
      <c r="Q1852" s="381"/>
      <c r="R1852" s="381"/>
      <c r="S1852" s="381"/>
    </row>
    <row r="1853" spans="1:19" ht="12.75" customHeight="1" x14ac:dyDescent="0.25">
      <c r="A1853" s="389" t="str">
        <f>IF(B1853="","",ROW()-ROW($A$3)+'Diário 1º PA'!$P$1)</f>
        <v/>
      </c>
      <c r="B1853" s="151"/>
      <c r="C1853" s="390"/>
      <c r="D1853" s="98"/>
      <c r="E1853" s="391"/>
      <c r="F1853" s="176"/>
      <c r="G1853" s="363"/>
      <c r="H1853" s="98"/>
      <c r="I1853" s="95"/>
      <c r="J1853" s="131" t="str">
        <f t="shared" si="0"/>
        <v/>
      </c>
      <c r="K1853" s="131"/>
      <c r="L1853" s="132"/>
      <c r="M1853" s="131"/>
      <c r="N1853" s="134"/>
      <c r="O1853" s="95"/>
      <c r="P1853" s="131"/>
      <c r="Q1853" s="381"/>
      <c r="R1853" s="381"/>
      <c r="S1853" s="381"/>
    </row>
    <row r="1854" spans="1:19" ht="12.75" customHeight="1" x14ac:dyDescent="0.25">
      <c r="A1854" s="389" t="str">
        <f>IF(B1854="","",ROW()-ROW($A$3)+'Diário 1º PA'!$P$1)</f>
        <v/>
      </c>
      <c r="B1854" s="151"/>
      <c r="C1854" s="390"/>
      <c r="D1854" s="98"/>
      <c r="E1854" s="391"/>
      <c r="F1854" s="176"/>
      <c r="G1854" s="363"/>
      <c r="H1854" s="98"/>
      <c r="I1854" s="95"/>
      <c r="J1854" s="131" t="str">
        <f t="shared" si="0"/>
        <v/>
      </c>
      <c r="K1854" s="131"/>
      <c r="L1854" s="132"/>
      <c r="M1854" s="131"/>
      <c r="N1854" s="134"/>
      <c r="O1854" s="95"/>
      <c r="P1854" s="131"/>
      <c r="Q1854" s="381"/>
      <c r="R1854" s="381"/>
      <c r="S1854" s="381"/>
    </row>
    <row r="1855" spans="1:19" ht="12.75" customHeight="1" x14ac:dyDescent="0.25">
      <c r="A1855" s="389" t="str">
        <f>IF(B1855="","",ROW()-ROW($A$3)+'Diário 1º PA'!$P$1)</f>
        <v/>
      </c>
      <c r="B1855" s="151"/>
      <c r="C1855" s="390"/>
      <c r="D1855" s="98"/>
      <c r="E1855" s="391"/>
      <c r="F1855" s="176"/>
      <c r="G1855" s="363"/>
      <c r="H1855" s="98"/>
      <c r="I1855" s="95"/>
      <c r="J1855" s="131" t="str">
        <f t="shared" si="0"/>
        <v/>
      </c>
      <c r="K1855" s="131"/>
      <c r="L1855" s="132"/>
      <c r="M1855" s="131"/>
      <c r="N1855" s="134"/>
      <c r="O1855" s="95"/>
      <c r="P1855" s="131"/>
      <c r="Q1855" s="381"/>
      <c r="R1855" s="381"/>
      <c r="S1855" s="381"/>
    </row>
    <row r="1856" spans="1:19" ht="12.75" customHeight="1" x14ac:dyDescent="0.25">
      <c r="A1856" s="389" t="str">
        <f>IF(B1856="","",ROW()-ROW($A$3)+'Diário 1º PA'!$P$1)</f>
        <v/>
      </c>
      <c r="B1856" s="151"/>
      <c r="C1856" s="390"/>
      <c r="D1856" s="98"/>
      <c r="E1856" s="391"/>
      <c r="F1856" s="176"/>
      <c r="G1856" s="363"/>
      <c r="H1856" s="98"/>
      <c r="I1856" s="95"/>
      <c r="J1856" s="131" t="str">
        <f t="shared" si="0"/>
        <v/>
      </c>
      <c r="K1856" s="131"/>
      <c r="L1856" s="132"/>
      <c r="M1856" s="131"/>
      <c r="N1856" s="134"/>
      <c r="O1856" s="95"/>
      <c r="P1856" s="131"/>
      <c r="Q1856" s="381"/>
      <c r="R1856" s="381"/>
      <c r="S1856" s="381"/>
    </row>
    <row r="1857" spans="1:19" ht="12.75" customHeight="1" x14ac:dyDescent="0.25">
      <c r="A1857" s="389" t="str">
        <f>IF(B1857="","",ROW()-ROW($A$3)+'Diário 1º PA'!$P$1)</f>
        <v/>
      </c>
      <c r="B1857" s="151"/>
      <c r="C1857" s="390"/>
      <c r="D1857" s="98"/>
      <c r="E1857" s="391"/>
      <c r="F1857" s="176"/>
      <c r="G1857" s="363"/>
      <c r="H1857" s="98"/>
      <c r="I1857" s="95"/>
      <c r="J1857" s="131" t="str">
        <f t="shared" si="0"/>
        <v/>
      </c>
      <c r="K1857" s="131"/>
      <c r="L1857" s="132"/>
      <c r="M1857" s="131"/>
      <c r="N1857" s="134"/>
      <c r="O1857" s="95"/>
      <c r="P1857" s="131"/>
      <c r="Q1857" s="381"/>
      <c r="R1857" s="381"/>
      <c r="S1857" s="381"/>
    </row>
    <row r="1858" spans="1:19" ht="12.75" customHeight="1" x14ac:dyDescent="0.25">
      <c r="A1858" s="389" t="str">
        <f>IF(B1858="","",ROW()-ROW($A$3)+'Diário 1º PA'!$P$1)</f>
        <v/>
      </c>
      <c r="B1858" s="151"/>
      <c r="C1858" s="390"/>
      <c r="D1858" s="98"/>
      <c r="E1858" s="391"/>
      <c r="F1858" s="176"/>
      <c r="G1858" s="363"/>
      <c r="H1858" s="98"/>
      <c r="I1858" s="95"/>
      <c r="J1858" s="131" t="str">
        <f t="shared" si="0"/>
        <v/>
      </c>
      <c r="K1858" s="131"/>
      <c r="L1858" s="132"/>
      <c r="M1858" s="131"/>
      <c r="N1858" s="134"/>
      <c r="O1858" s="95"/>
      <c r="P1858" s="131"/>
      <c r="Q1858" s="381"/>
      <c r="R1858" s="381"/>
      <c r="S1858" s="381"/>
    </row>
    <row r="1859" spans="1:19" ht="12.75" customHeight="1" x14ac:dyDescent="0.25">
      <c r="A1859" s="389" t="str">
        <f>IF(B1859="","",ROW()-ROW($A$3)+'Diário 1º PA'!$P$1)</f>
        <v/>
      </c>
      <c r="B1859" s="151"/>
      <c r="C1859" s="390"/>
      <c r="D1859" s="98"/>
      <c r="E1859" s="391"/>
      <c r="F1859" s="176"/>
      <c r="G1859" s="363"/>
      <c r="H1859" s="98"/>
      <c r="I1859" s="95"/>
      <c r="J1859" s="131" t="str">
        <f t="shared" si="0"/>
        <v/>
      </c>
      <c r="K1859" s="131"/>
      <c r="L1859" s="132"/>
      <c r="M1859" s="131"/>
      <c r="N1859" s="134"/>
      <c r="O1859" s="95"/>
      <c r="P1859" s="131"/>
      <c r="Q1859" s="381"/>
      <c r="R1859" s="381"/>
      <c r="S1859" s="381"/>
    </row>
    <row r="1860" spans="1:19" ht="12.75" customHeight="1" x14ac:dyDescent="0.25">
      <c r="A1860" s="389" t="str">
        <f>IF(B1860="","",ROW()-ROW($A$3)+'Diário 1º PA'!$P$1)</f>
        <v/>
      </c>
      <c r="B1860" s="151"/>
      <c r="C1860" s="390"/>
      <c r="D1860" s="98"/>
      <c r="E1860" s="391"/>
      <c r="F1860" s="176"/>
      <c r="G1860" s="363"/>
      <c r="H1860" s="98"/>
      <c r="I1860" s="95"/>
      <c r="J1860" s="131" t="str">
        <f t="shared" si="0"/>
        <v/>
      </c>
      <c r="K1860" s="131"/>
      <c r="L1860" s="132"/>
      <c r="M1860" s="131"/>
      <c r="N1860" s="134"/>
      <c r="O1860" s="95"/>
      <c r="P1860" s="131"/>
      <c r="Q1860" s="381"/>
      <c r="R1860" s="381"/>
      <c r="S1860" s="381"/>
    </row>
    <row r="1861" spans="1:19" ht="12.75" customHeight="1" x14ac:dyDescent="0.25">
      <c r="A1861" s="389" t="str">
        <f>IF(B1861="","",ROW()-ROW($A$3)+'Diário 1º PA'!$P$1)</f>
        <v/>
      </c>
      <c r="B1861" s="151"/>
      <c r="C1861" s="390"/>
      <c r="D1861" s="98"/>
      <c r="E1861" s="391"/>
      <c r="F1861" s="176"/>
      <c r="G1861" s="363"/>
      <c r="H1861" s="98"/>
      <c r="I1861" s="95"/>
      <c r="J1861" s="131" t="str">
        <f t="shared" si="0"/>
        <v/>
      </c>
      <c r="K1861" s="131"/>
      <c r="L1861" s="132"/>
      <c r="M1861" s="131"/>
      <c r="N1861" s="134"/>
      <c r="O1861" s="95"/>
      <c r="P1861" s="131"/>
      <c r="Q1861" s="381"/>
      <c r="R1861" s="381"/>
      <c r="S1861" s="381"/>
    </row>
    <row r="1862" spans="1:19" ht="12.75" customHeight="1" x14ac:dyDescent="0.25">
      <c r="A1862" s="389" t="str">
        <f>IF(B1862="","",ROW()-ROW($A$3)+'Diário 1º PA'!$P$1)</f>
        <v/>
      </c>
      <c r="B1862" s="151"/>
      <c r="C1862" s="390"/>
      <c r="D1862" s="98"/>
      <c r="E1862" s="391"/>
      <c r="F1862" s="176"/>
      <c r="G1862" s="363"/>
      <c r="H1862" s="98"/>
      <c r="I1862" s="95"/>
      <c r="J1862" s="131" t="str">
        <f t="shared" si="0"/>
        <v/>
      </c>
      <c r="K1862" s="131"/>
      <c r="L1862" s="132"/>
      <c r="M1862" s="131"/>
      <c r="N1862" s="134"/>
      <c r="O1862" s="95"/>
      <c r="P1862" s="131"/>
      <c r="Q1862" s="381"/>
      <c r="R1862" s="381"/>
      <c r="S1862" s="381"/>
    </row>
    <row r="1863" spans="1:19" ht="12.75" customHeight="1" x14ac:dyDescent="0.25">
      <c r="A1863" s="389" t="str">
        <f>IF(B1863="","",ROW()-ROW($A$3)+'Diário 1º PA'!$P$1)</f>
        <v/>
      </c>
      <c r="B1863" s="151"/>
      <c r="C1863" s="390"/>
      <c r="D1863" s="98"/>
      <c r="E1863" s="391"/>
      <c r="F1863" s="176"/>
      <c r="G1863" s="363"/>
      <c r="H1863" s="98"/>
      <c r="I1863" s="95"/>
      <c r="J1863" s="131" t="str">
        <f t="shared" si="0"/>
        <v/>
      </c>
      <c r="K1863" s="131"/>
      <c r="L1863" s="132"/>
      <c r="M1863" s="131"/>
      <c r="N1863" s="134"/>
      <c r="O1863" s="95"/>
      <c r="P1863" s="131"/>
      <c r="Q1863" s="381"/>
      <c r="R1863" s="381"/>
      <c r="S1863" s="381"/>
    </row>
    <row r="1864" spans="1:19" ht="12.75" customHeight="1" x14ac:dyDescent="0.25">
      <c r="A1864" s="389" t="str">
        <f>IF(B1864="","",ROW()-ROW($A$3)+'Diário 1º PA'!$P$1)</f>
        <v/>
      </c>
      <c r="B1864" s="151"/>
      <c r="C1864" s="390"/>
      <c r="D1864" s="98"/>
      <c r="E1864" s="391"/>
      <c r="F1864" s="176"/>
      <c r="G1864" s="363"/>
      <c r="H1864" s="98"/>
      <c r="I1864" s="95"/>
      <c r="J1864" s="131" t="str">
        <f t="shared" si="0"/>
        <v/>
      </c>
      <c r="K1864" s="131"/>
      <c r="L1864" s="132"/>
      <c r="M1864" s="131"/>
      <c r="N1864" s="134"/>
      <c r="O1864" s="95"/>
      <c r="P1864" s="131"/>
      <c r="Q1864" s="381"/>
      <c r="R1864" s="381"/>
      <c r="S1864" s="381"/>
    </row>
    <row r="1865" spans="1:19" ht="12.75" customHeight="1" x14ac:dyDescent="0.25">
      <c r="A1865" s="389" t="str">
        <f>IF(B1865="","",ROW()-ROW($A$3)+'Diário 1º PA'!$P$1)</f>
        <v/>
      </c>
      <c r="B1865" s="151"/>
      <c r="C1865" s="390"/>
      <c r="D1865" s="98"/>
      <c r="E1865" s="391"/>
      <c r="F1865" s="176"/>
      <c r="G1865" s="363"/>
      <c r="H1865" s="98"/>
      <c r="I1865" s="95"/>
      <c r="J1865" s="131" t="str">
        <f t="shared" si="0"/>
        <v/>
      </c>
      <c r="K1865" s="131"/>
      <c r="L1865" s="132"/>
      <c r="M1865" s="131"/>
      <c r="N1865" s="134"/>
      <c r="O1865" s="95"/>
      <c r="P1865" s="131"/>
      <c r="Q1865" s="381"/>
      <c r="R1865" s="381"/>
      <c r="S1865" s="381"/>
    </row>
    <row r="1866" spans="1:19" ht="12.75" customHeight="1" x14ac:dyDescent="0.25">
      <c r="A1866" s="389" t="str">
        <f>IF(B1866="","",ROW()-ROW($A$3)+'Diário 1º PA'!$P$1)</f>
        <v/>
      </c>
      <c r="B1866" s="151"/>
      <c r="C1866" s="390"/>
      <c r="D1866" s="98"/>
      <c r="E1866" s="391"/>
      <c r="F1866" s="176"/>
      <c r="G1866" s="363"/>
      <c r="H1866" s="98"/>
      <c r="I1866" s="95"/>
      <c r="J1866" s="131" t="str">
        <f t="shared" si="0"/>
        <v/>
      </c>
      <c r="K1866" s="131"/>
      <c r="L1866" s="132"/>
      <c r="M1866" s="131"/>
      <c r="N1866" s="134"/>
      <c r="O1866" s="95"/>
      <c r="P1866" s="131"/>
      <c r="Q1866" s="381"/>
      <c r="R1866" s="381"/>
      <c r="S1866" s="381"/>
    </row>
    <row r="1867" spans="1:19" ht="12.75" customHeight="1" x14ac:dyDescent="0.25">
      <c r="A1867" s="389" t="str">
        <f>IF(B1867="","",ROW()-ROW($A$3)+'Diário 1º PA'!$P$1)</f>
        <v/>
      </c>
      <c r="B1867" s="151"/>
      <c r="C1867" s="390"/>
      <c r="D1867" s="98"/>
      <c r="E1867" s="391"/>
      <c r="F1867" s="176"/>
      <c r="G1867" s="363"/>
      <c r="H1867" s="98"/>
      <c r="I1867" s="95"/>
      <c r="J1867" s="131" t="str">
        <f t="shared" si="0"/>
        <v/>
      </c>
      <c r="K1867" s="131"/>
      <c r="L1867" s="132"/>
      <c r="M1867" s="131"/>
      <c r="N1867" s="134"/>
      <c r="O1867" s="95"/>
      <c r="P1867" s="131"/>
      <c r="Q1867" s="381"/>
      <c r="R1867" s="381"/>
      <c r="S1867" s="381"/>
    </row>
    <row r="1868" spans="1:19" ht="12.75" customHeight="1" x14ac:dyDescent="0.25">
      <c r="A1868" s="389" t="str">
        <f>IF(B1868="","",ROW()-ROW($A$3)+'Diário 1º PA'!$P$1)</f>
        <v/>
      </c>
      <c r="B1868" s="151"/>
      <c r="C1868" s="390"/>
      <c r="D1868" s="98"/>
      <c r="E1868" s="391"/>
      <c r="F1868" s="176"/>
      <c r="G1868" s="363"/>
      <c r="H1868" s="98"/>
      <c r="I1868" s="95"/>
      <c r="J1868" s="131" t="str">
        <f t="shared" si="0"/>
        <v/>
      </c>
      <c r="K1868" s="131"/>
      <c r="L1868" s="132"/>
      <c r="M1868" s="131"/>
      <c r="N1868" s="134"/>
      <c r="O1868" s="95"/>
      <c r="P1868" s="131"/>
      <c r="Q1868" s="381"/>
      <c r="R1868" s="381"/>
      <c r="S1868" s="381"/>
    </row>
    <row r="1869" spans="1:19" ht="12.75" customHeight="1" x14ac:dyDescent="0.25">
      <c r="A1869" s="389" t="str">
        <f>IF(B1869="","",ROW()-ROW($A$3)+'Diário 1º PA'!$P$1)</f>
        <v/>
      </c>
      <c r="B1869" s="151"/>
      <c r="C1869" s="390"/>
      <c r="D1869" s="98"/>
      <c r="E1869" s="391"/>
      <c r="F1869" s="176"/>
      <c r="G1869" s="363"/>
      <c r="H1869" s="98"/>
      <c r="I1869" s="95"/>
      <c r="J1869" s="131" t="str">
        <f t="shared" si="0"/>
        <v/>
      </c>
      <c r="K1869" s="131"/>
      <c r="L1869" s="132"/>
      <c r="M1869" s="131"/>
      <c r="N1869" s="134"/>
      <c r="O1869" s="95"/>
      <c r="P1869" s="131"/>
      <c r="Q1869" s="381"/>
      <c r="R1869" s="381"/>
      <c r="S1869" s="381"/>
    </row>
    <row r="1870" spans="1:19" ht="12.75" customHeight="1" x14ac:dyDescent="0.25">
      <c r="A1870" s="389" t="str">
        <f>IF(B1870="","",ROW()-ROW($A$3)+'Diário 1º PA'!$P$1)</f>
        <v/>
      </c>
      <c r="B1870" s="151"/>
      <c r="C1870" s="390"/>
      <c r="D1870" s="98"/>
      <c r="E1870" s="391"/>
      <c r="F1870" s="176"/>
      <c r="G1870" s="363"/>
      <c r="H1870" s="98"/>
      <c r="I1870" s="95"/>
      <c r="J1870" s="131" t="str">
        <f t="shared" si="0"/>
        <v/>
      </c>
      <c r="K1870" s="131"/>
      <c r="L1870" s="132"/>
      <c r="M1870" s="131"/>
      <c r="N1870" s="134"/>
      <c r="O1870" s="95"/>
      <c r="P1870" s="131"/>
      <c r="Q1870" s="381"/>
      <c r="R1870" s="381"/>
      <c r="S1870" s="381"/>
    </row>
    <row r="1871" spans="1:19" ht="12.75" customHeight="1" x14ac:dyDescent="0.25">
      <c r="A1871" s="389" t="str">
        <f>IF(B1871="","",ROW()-ROW($A$3)+'Diário 1º PA'!$P$1)</f>
        <v/>
      </c>
      <c r="B1871" s="151"/>
      <c r="C1871" s="390"/>
      <c r="D1871" s="98"/>
      <c r="E1871" s="391"/>
      <c r="F1871" s="176"/>
      <c r="G1871" s="363"/>
      <c r="H1871" s="98"/>
      <c r="I1871" s="95"/>
      <c r="J1871" s="131" t="str">
        <f t="shared" si="0"/>
        <v/>
      </c>
      <c r="K1871" s="131"/>
      <c r="L1871" s="132"/>
      <c r="M1871" s="131"/>
      <c r="N1871" s="134"/>
      <c r="O1871" s="95"/>
      <c r="P1871" s="131"/>
      <c r="Q1871" s="381"/>
      <c r="R1871" s="381"/>
      <c r="S1871" s="381"/>
    </row>
    <row r="1872" spans="1:19" ht="12.75" customHeight="1" x14ac:dyDescent="0.25">
      <c r="A1872" s="389" t="str">
        <f>IF(B1872="","",ROW()-ROW($A$3)+'Diário 1º PA'!$P$1)</f>
        <v/>
      </c>
      <c r="B1872" s="151"/>
      <c r="C1872" s="390"/>
      <c r="D1872" s="98"/>
      <c r="E1872" s="391"/>
      <c r="F1872" s="176"/>
      <c r="G1872" s="363"/>
      <c r="H1872" s="98"/>
      <c r="I1872" s="95"/>
      <c r="J1872" s="131" t="str">
        <f t="shared" si="0"/>
        <v/>
      </c>
      <c r="K1872" s="131"/>
      <c r="L1872" s="132"/>
      <c r="M1872" s="131"/>
      <c r="N1872" s="134"/>
      <c r="O1872" s="95"/>
      <c r="P1872" s="131"/>
      <c r="Q1872" s="381"/>
      <c r="R1872" s="381"/>
      <c r="S1872" s="381"/>
    </row>
    <row r="1873" spans="1:19" ht="12.75" customHeight="1" x14ac:dyDescent="0.25">
      <c r="A1873" s="389" t="str">
        <f>IF(B1873="","",ROW()-ROW($A$3)+'Diário 1º PA'!$P$1)</f>
        <v/>
      </c>
      <c r="B1873" s="151"/>
      <c r="C1873" s="390"/>
      <c r="D1873" s="98"/>
      <c r="E1873" s="391"/>
      <c r="F1873" s="176"/>
      <c r="G1873" s="363"/>
      <c r="H1873" s="98"/>
      <c r="I1873" s="95"/>
      <c r="J1873" s="131" t="str">
        <f t="shared" si="0"/>
        <v/>
      </c>
      <c r="K1873" s="131"/>
      <c r="L1873" s="132"/>
      <c r="M1873" s="131"/>
      <c r="N1873" s="134"/>
      <c r="O1873" s="95"/>
      <c r="P1873" s="131"/>
      <c r="Q1873" s="381"/>
      <c r="R1873" s="381"/>
      <c r="S1873" s="381"/>
    </row>
    <row r="1874" spans="1:19" ht="12.75" customHeight="1" x14ac:dyDescent="0.25">
      <c r="A1874" s="389" t="str">
        <f>IF(B1874="","",ROW()-ROW($A$3)+'Diário 1º PA'!$P$1)</f>
        <v/>
      </c>
      <c r="B1874" s="151"/>
      <c r="C1874" s="390"/>
      <c r="D1874" s="98"/>
      <c r="E1874" s="391"/>
      <c r="F1874" s="176"/>
      <c r="G1874" s="363"/>
      <c r="H1874" s="98"/>
      <c r="I1874" s="95"/>
      <c r="J1874" s="131" t="str">
        <f t="shared" si="0"/>
        <v/>
      </c>
      <c r="K1874" s="131"/>
      <c r="L1874" s="132"/>
      <c r="M1874" s="131"/>
      <c r="N1874" s="134"/>
      <c r="O1874" s="95"/>
      <c r="P1874" s="131"/>
      <c r="Q1874" s="381"/>
      <c r="R1874" s="381"/>
      <c r="S1874" s="381"/>
    </row>
    <row r="1875" spans="1:19" ht="12.75" customHeight="1" x14ac:dyDescent="0.25">
      <c r="A1875" s="389" t="str">
        <f>IF(B1875="","",ROW()-ROW($A$3)+'Diário 1º PA'!$P$1)</f>
        <v/>
      </c>
      <c r="B1875" s="151"/>
      <c r="C1875" s="390"/>
      <c r="D1875" s="98"/>
      <c r="E1875" s="391"/>
      <c r="F1875" s="176"/>
      <c r="G1875" s="363"/>
      <c r="H1875" s="98"/>
      <c r="I1875" s="95"/>
      <c r="J1875" s="131" t="str">
        <f t="shared" si="0"/>
        <v/>
      </c>
      <c r="K1875" s="131"/>
      <c r="L1875" s="132"/>
      <c r="M1875" s="131"/>
      <c r="N1875" s="134"/>
      <c r="O1875" s="95"/>
      <c r="P1875" s="131"/>
      <c r="Q1875" s="381"/>
      <c r="R1875" s="381"/>
      <c r="S1875" s="381"/>
    </row>
    <row r="1876" spans="1:19" ht="12.75" customHeight="1" x14ac:dyDescent="0.25">
      <c r="A1876" s="389" t="str">
        <f>IF(B1876="","",ROW()-ROW($A$3)+'Diário 1º PA'!$P$1)</f>
        <v/>
      </c>
      <c r="B1876" s="151"/>
      <c r="C1876" s="390"/>
      <c r="D1876" s="98"/>
      <c r="E1876" s="391"/>
      <c r="F1876" s="176"/>
      <c r="G1876" s="363"/>
      <c r="H1876" s="98"/>
      <c r="I1876" s="95"/>
      <c r="J1876" s="131" t="str">
        <f t="shared" si="0"/>
        <v/>
      </c>
      <c r="K1876" s="131"/>
      <c r="L1876" s="132"/>
      <c r="M1876" s="131"/>
      <c r="N1876" s="134"/>
      <c r="O1876" s="95"/>
      <c r="P1876" s="131"/>
      <c r="Q1876" s="381"/>
      <c r="R1876" s="381"/>
      <c r="S1876" s="381"/>
    </row>
    <row r="1877" spans="1:19" ht="12.75" customHeight="1" x14ac:dyDescent="0.25">
      <c r="A1877" s="389" t="str">
        <f>IF(B1877="","",ROW()-ROW($A$3)+'Diário 1º PA'!$P$1)</f>
        <v/>
      </c>
      <c r="B1877" s="151"/>
      <c r="C1877" s="390"/>
      <c r="D1877" s="98"/>
      <c r="E1877" s="391"/>
      <c r="F1877" s="176"/>
      <c r="G1877" s="363"/>
      <c r="H1877" s="98"/>
      <c r="I1877" s="95"/>
      <c r="J1877" s="131" t="str">
        <f t="shared" si="0"/>
        <v/>
      </c>
      <c r="K1877" s="131"/>
      <c r="L1877" s="132"/>
      <c r="M1877" s="131"/>
      <c r="N1877" s="134"/>
      <c r="O1877" s="95"/>
      <c r="P1877" s="131"/>
      <c r="Q1877" s="381"/>
      <c r="R1877" s="381"/>
      <c r="S1877" s="381"/>
    </row>
    <row r="1878" spans="1:19" ht="12.75" customHeight="1" x14ac:dyDescent="0.25">
      <c r="A1878" s="389" t="str">
        <f>IF(B1878="","",ROW()-ROW($A$3)+'Diário 1º PA'!$P$1)</f>
        <v/>
      </c>
      <c r="B1878" s="151"/>
      <c r="C1878" s="390"/>
      <c r="D1878" s="98"/>
      <c r="E1878" s="391"/>
      <c r="F1878" s="176"/>
      <c r="G1878" s="363"/>
      <c r="H1878" s="98"/>
      <c r="I1878" s="95"/>
      <c r="J1878" s="131" t="str">
        <f t="shared" si="0"/>
        <v/>
      </c>
      <c r="K1878" s="131"/>
      <c r="L1878" s="132"/>
      <c r="M1878" s="131"/>
      <c r="N1878" s="134"/>
      <c r="O1878" s="95"/>
      <c r="P1878" s="131"/>
      <c r="Q1878" s="381"/>
      <c r="R1878" s="381"/>
      <c r="S1878" s="381"/>
    </row>
    <row r="1879" spans="1:19" ht="12.75" customHeight="1" x14ac:dyDescent="0.25">
      <c r="A1879" s="389" t="str">
        <f>IF(B1879="","",ROW()-ROW($A$3)+'Diário 1º PA'!$P$1)</f>
        <v/>
      </c>
      <c r="B1879" s="151"/>
      <c r="C1879" s="390"/>
      <c r="D1879" s="98"/>
      <c r="E1879" s="391"/>
      <c r="F1879" s="176"/>
      <c r="G1879" s="363"/>
      <c r="H1879" s="98"/>
      <c r="I1879" s="95"/>
      <c r="J1879" s="131" t="str">
        <f t="shared" si="0"/>
        <v/>
      </c>
      <c r="K1879" s="131"/>
      <c r="L1879" s="132"/>
      <c r="M1879" s="131"/>
      <c r="N1879" s="134"/>
      <c r="O1879" s="95"/>
      <c r="P1879" s="131"/>
      <c r="Q1879" s="381"/>
      <c r="R1879" s="381"/>
      <c r="S1879" s="381"/>
    </row>
    <row r="1880" spans="1:19" ht="12.75" customHeight="1" x14ac:dyDescent="0.25">
      <c r="A1880" s="389" t="str">
        <f>IF(B1880="","",ROW()-ROW($A$3)+'Diário 1º PA'!$P$1)</f>
        <v/>
      </c>
      <c r="B1880" s="151"/>
      <c r="C1880" s="390"/>
      <c r="D1880" s="98"/>
      <c r="E1880" s="391"/>
      <c r="F1880" s="176"/>
      <c r="G1880" s="363"/>
      <c r="H1880" s="98"/>
      <c r="I1880" s="95"/>
      <c r="J1880" s="131" t="str">
        <f t="shared" si="0"/>
        <v/>
      </c>
      <c r="K1880" s="131"/>
      <c r="L1880" s="132"/>
      <c r="M1880" s="131"/>
      <c r="N1880" s="134"/>
      <c r="O1880" s="95"/>
      <c r="P1880" s="131"/>
      <c r="Q1880" s="381"/>
      <c r="R1880" s="381"/>
      <c r="S1880" s="381"/>
    </row>
    <row r="1881" spans="1:19" ht="12.75" customHeight="1" x14ac:dyDescent="0.25">
      <c r="A1881" s="389" t="str">
        <f>IF(B1881="","",ROW()-ROW($A$3)+'Diário 1º PA'!$P$1)</f>
        <v/>
      </c>
      <c r="B1881" s="151"/>
      <c r="C1881" s="390"/>
      <c r="D1881" s="98"/>
      <c r="E1881" s="391"/>
      <c r="F1881" s="176"/>
      <c r="G1881" s="363"/>
      <c r="H1881" s="98"/>
      <c r="I1881" s="95"/>
      <c r="J1881" s="131" t="str">
        <f t="shared" si="0"/>
        <v/>
      </c>
      <c r="K1881" s="131"/>
      <c r="L1881" s="132"/>
      <c r="M1881" s="131"/>
      <c r="N1881" s="134"/>
      <c r="O1881" s="95"/>
      <c r="P1881" s="131"/>
      <c r="Q1881" s="381"/>
      <c r="R1881" s="381"/>
      <c r="S1881" s="381"/>
    </row>
    <row r="1882" spans="1:19" ht="12.75" customHeight="1" x14ac:dyDescent="0.25">
      <c r="A1882" s="389" t="str">
        <f>IF(B1882="","",ROW()-ROW($A$3)+'Diário 1º PA'!$P$1)</f>
        <v/>
      </c>
      <c r="B1882" s="151"/>
      <c r="C1882" s="390"/>
      <c r="D1882" s="98"/>
      <c r="E1882" s="391"/>
      <c r="F1882" s="176"/>
      <c r="G1882" s="363"/>
      <c r="H1882" s="98"/>
      <c r="I1882" s="95"/>
      <c r="J1882" s="131" t="str">
        <f t="shared" si="0"/>
        <v/>
      </c>
      <c r="K1882" s="131"/>
      <c r="L1882" s="132"/>
      <c r="M1882" s="131"/>
      <c r="N1882" s="134"/>
      <c r="O1882" s="95"/>
      <c r="P1882" s="131"/>
      <c r="Q1882" s="381"/>
      <c r="R1882" s="381"/>
      <c r="S1882" s="381"/>
    </row>
    <row r="1883" spans="1:19" ht="12.75" customHeight="1" x14ac:dyDescent="0.25">
      <c r="A1883" s="389" t="str">
        <f>IF(B1883="","",ROW()-ROW($A$3)+'Diário 1º PA'!$P$1)</f>
        <v/>
      </c>
      <c r="B1883" s="151"/>
      <c r="C1883" s="390"/>
      <c r="D1883" s="98"/>
      <c r="E1883" s="391"/>
      <c r="F1883" s="176"/>
      <c r="G1883" s="363"/>
      <c r="H1883" s="98"/>
      <c r="I1883" s="95"/>
      <c r="J1883" s="131" t="str">
        <f t="shared" si="0"/>
        <v/>
      </c>
      <c r="K1883" s="131"/>
      <c r="L1883" s="132"/>
      <c r="M1883" s="131"/>
      <c r="N1883" s="134"/>
      <c r="O1883" s="95"/>
      <c r="P1883" s="131"/>
      <c r="Q1883" s="381"/>
      <c r="R1883" s="381"/>
      <c r="S1883" s="381"/>
    </row>
    <row r="1884" spans="1:19" ht="12.75" customHeight="1" x14ac:dyDescent="0.25">
      <c r="A1884" s="389" t="str">
        <f>IF(B1884="","",ROW()-ROW($A$3)+'Diário 1º PA'!$P$1)</f>
        <v/>
      </c>
      <c r="B1884" s="151"/>
      <c r="C1884" s="390"/>
      <c r="D1884" s="98"/>
      <c r="E1884" s="391"/>
      <c r="F1884" s="176"/>
      <c r="G1884" s="363"/>
      <c r="H1884" s="98"/>
      <c r="I1884" s="95"/>
      <c r="J1884" s="131" t="str">
        <f t="shared" si="0"/>
        <v/>
      </c>
      <c r="K1884" s="131"/>
      <c r="L1884" s="132"/>
      <c r="M1884" s="131"/>
      <c r="N1884" s="134"/>
      <c r="O1884" s="95"/>
      <c r="P1884" s="131"/>
      <c r="Q1884" s="381"/>
      <c r="R1884" s="381"/>
      <c r="S1884" s="381"/>
    </row>
    <row r="1885" spans="1:19" ht="12.75" customHeight="1" x14ac:dyDescent="0.25">
      <c r="A1885" s="389" t="str">
        <f>IF(B1885="","",ROW()-ROW($A$3)+'Diário 1º PA'!$P$1)</f>
        <v/>
      </c>
      <c r="B1885" s="151"/>
      <c r="C1885" s="390"/>
      <c r="D1885" s="98"/>
      <c r="E1885" s="391"/>
      <c r="F1885" s="176"/>
      <c r="G1885" s="363"/>
      <c r="H1885" s="98"/>
      <c r="I1885" s="95"/>
      <c r="J1885" s="131" t="str">
        <f t="shared" si="0"/>
        <v/>
      </c>
      <c r="K1885" s="131"/>
      <c r="L1885" s="132"/>
      <c r="M1885" s="131"/>
      <c r="N1885" s="134"/>
      <c r="O1885" s="95"/>
      <c r="P1885" s="131"/>
      <c r="Q1885" s="381"/>
      <c r="R1885" s="381"/>
      <c r="S1885" s="381"/>
    </row>
    <row r="1886" spans="1:19" ht="12.75" customHeight="1" x14ac:dyDescent="0.25">
      <c r="A1886" s="389" t="str">
        <f>IF(B1886="","",ROW()-ROW($A$3)+'Diário 1º PA'!$P$1)</f>
        <v/>
      </c>
      <c r="B1886" s="151"/>
      <c r="C1886" s="390"/>
      <c r="D1886" s="98"/>
      <c r="E1886" s="391"/>
      <c r="F1886" s="176"/>
      <c r="G1886" s="363"/>
      <c r="H1886" s="98"/>
      <c r="I1886" s="95"/>
      <c r="J1886" s="131" t="str">
        <f t="shared" si="0"/>
        <v/>
      </c>
      <c r="K1886" s="131"/>
      <c r="L1886" s="132"/>
      <c r="M1886" s="131"/>
      <c r="N1886" s="134"/>
      <c r="O1886" s="95"/>
      <c r="P1886" s="131"/>
      <c r="Q1886" s="381"/>
      <c r="R1886" s="381"/>
      <c r="S1886" s="381"/>
    </row>
    <row r="1887" spans="1:19" ht="12.75" customHeight="1" x14ac:dyDescent="0.25">
      <c r="A1887" s="389" t="str">
        <f>IF(B1887="","",ROW()-ROW($A$3)+'Diário 1º PA'!$P$1)</f>
        <v/>
      </c>
      <c r="B1887" s="151"/>
      <c r="C1887" s="390"/>
      <c r="D1887" s="98"/>
      <c r="E1887" s="391"/>
      <c r="F1887" s="176"/>
      <c r="G1887" s="363"/>
      <c r="H1887" s="98"/>
      <c r="I1887" s="95"/>
      <c r="J1887" s="131" t="str">
        <f t="shared" si="0"/>
        <v/>
      </c>
      <c r="K1887" s="131"/>
      <c r="L1887" s="132"/>
      <c r="M1887" s="131"/>
      <c r="N1887" s="134"/>
      <c r="O1887" s="95"/>
      <c r="P1887" s="131"/>
      <c r="Q1887" s="381"/>
      <c r="R1887" s="381"/>
      <c r="S1887" s="381"/>
    </row>
    <row r="1888" spans="1:19" ht="12.75" customHeight="1" x14ac:dyDescent="0.25">
      <c r="A1888" s="389" t="str">
        <f>IF(B1888="","",ROW()-ROW($A$3)+'Diário 1º PA'!$P$1)</f>
        <v/>
      </c>
      <c r="B1888" s="151"/>
      <c r="C1888" s="390"/>
      <c r="D1888" s="98"/>
      <c r="E1888" s="391"/>
      <c r="F1888" s="176"/>
      <c r="G1888" s="363"/>
      <c r="H1888" s="98"/>
      <c r="I1888" s="95"/>
      <c r="J1888" s="131" t="str">
        <f t="shared" si="0"/>
        <v/>
      </c>
      <c r="K1888" s="131"/>
      <c r="L1888" s="132"/>
      <c r="M1888" s="131"/>
      <c r="N1888" s="134"/>
      <c r="O1888" s="95"/>
      <c r="P1888" s="131"/>
      <c r="Q1888" s="381"/>
      <c r="R1888" s="381"/>
      <c r="S1888" s="381"/>
    </row>
    <row r="1889" spans="1:19" ht="12.75" customHeight="1" x14ac:dyDescent="0.25">
      <c r="A1889" s="389" t="str">
        <f>IF(B1889="","",ROW()-ROW($A$3)+'Diário 1º PA'!$P$1)</f>
        <v/>
      </c>
      <c r="B1889" s="151"/>
      <c r="C1889" s="390"/>
      <c r="D1889" s="98"/>
      <c r="E1889" s="391"/>
      <c r="F1889" s="176"/>
      <c r="G1889" s="363"/>
      <c r="H1889" s="98"/>
      <c r="I1889" s="95"/>
      <c r="J1889" s="131" t="str">
        <f t="shared" si="0"/>
        <v/>
      </c>
      <c r="K1889" s="131"/>
      <c r="L1889" s="132"/>
      <c r="M1889" s="131"/>
      <c r="N1889" s="134"/>
      <c r="O1889" s="95"/>
      <c r="P1889" s="131"/>
      <c r="Q1889" s="381"/>
      <c r="R1889" s="381"/>
      <c r="S1889" s="381"/>
    </row>
    <row r="1890" spans="1:19" ht="12.75" customHeight="1" x14ac:dyDescent="0.25">
      <c r="A1890" s="389" t="str">
        <f>IF(B1890="","",ROW()-ROW($A$3)+'Diário 1º PA'!$P$1)</f>
        <v/>
      </c>
      <c r="B1890" s="151"/>
      <c r="C1890" s="390"/>
      <c r="D1890" s="98"/>
      <c r="E1890" s="391"/>
      <c r="F1890" s="176"/>
      <c r="G1890" s="363"/>
      <c r="H1890" s="98"/>
      <c r="I1890" s="95"/>
      <c r="J1890" s="131" t="str">
        <f t="shared" si="0"/>
        <v/>
      </c>
      <c r="K1890" s="131"/>
      <c r="L1890" s="132"/>
      <c r="M1890" s="131"/>
      <c r="N1890" s="134"/>
      <c r="O1890" s="95"/>
      <c r="P1890" s="131"/>
      <c r="Q1890" s="381"/>
      <c r="R1890" s="381"/>
      <c r="S1890" s="381"/>
    </row>
    <row r="1891" spans="1:19" ht="12.75" customHeight="1" x14ac:dyDescent="0.25">
      <c r="A1891" s="389" t="str">
        <f>IF(B1891="","",ROW()-ROW($A$3)+'Diário 1º PA'!$P$1)</f>
        <v/>
      </c>
      <c r="B1891" s="151"/>
      <c r="C1891" s="390"/>
      <c r="D1891" s="98"/>
      <c r="E1891" s="391"/>
      <c r="F1891" s="176"/>
      <c r="G1891" s="363"/>
      <c r="H1891" s="98"/>
      <c r="I1891" s="95"/>
      <c r="J1891" s="131" t="str">
        <f t="shared" si="0"/>
        <v/>
      </c>
      <c r="K1891" s="131"/>
      <c r="L1891" s="132"/>
      <c r="M1891" s="131"/>
      <c r="N1891" s="134"/>
      <c r="O1891" s="95"/>
      <c r="P1891" s="131"/>
      <c r="Q1891" s="381"/>
      <c r="R1891" s="381"/>
      <c r="S1891" s="381"/>
    </row>
    <row r="1892" spans="1:19" ht="12.75" customHeight="1" x14ac:dyDescent="0.25">
      <c r="A1892" s="389" t="str">
        <f>IF(B1892="","",ROW()-ROW($A$3)+'Diário 1º PA'!$P$1)</f>
        <v/>
      </c>
      <c r="B1892" s="151"/>
      <c r="C1892" s="390"/>
      <c r="D1892" s="98"/>
      <c r="E1892" s="391"/>
      <c r="F1892" s="176"/>
      <c r="G1892" s="363"/>
      <c r="H1892" s="98"/>
      <c r="I1892" s="95"/>
      <c r="J1892" s="131" t="str">
        <f t="shared" si="0"/>
        <v/>
      </c>
      <c r="K1892" s="131"/>
      <c r="L1892" s="132"/>
      <c r="M1892" s="131"/>
      <c r="N1892" s="134"/>
      <c r="O1892" s="95"/>
      <c r="P1892" s="131"/>
      <c r="Q1892" s="381"/>
      <c r="R1892" s="381"/>
      <c r="S1892" s="381"/>
    </row>
    <row r="1893" spans="1:19" ht="12.75" customHeight="1" x14ac:dyDescent="0.25">
      <c r="A1893" s="389" t="str">
        <f>IF(B1893="","",ROW()-ROW($A$3)+'Diário 1º PA'!$P$1)</f>
        <v/>
      </c>
      <c r="B1893" s="151"/>
      <c r="C1893" s="390"/>
      <c r="D1893" s="98"/>
      <c r="E1893" s="391"/>
      <c r="F1893" s="176"/>
      <c r="G1893" s="363"/>
      <c r="H1893" s="98"/>
      <c r="I1893" s="95"/>
      <c r="J1893" s="131" t="str">
        <f t="shared" si="0"/>
        <v/>
      </c>
      <c r="K1893" s="131"/>
      <c r="L1893" s="132"/>
      <c r="M1893" s="131"/>
      <c r="N1893" s="134"/>
      <c r="O1893" s="95"/>
      <c r="P1893" s="131"/>
      <c r="Q1893" s="381"/>
      <c r="R1893" s="381"/>
      <c r="S1893" s="381"/>
    </row>
    <row r="1894" spans="1:19" ht="12.75" customHeight="1" x14ac:dyDescent="0.25">
      <c r="A1894" s="389" t="str">
        <f>IF(B1894="","",ROW()-ROW($A$3)+'Diário 1º PA'!$P$1)</f>
        <v/>
      </c>
      <c r="B1894" s="151"/>
      <c r="C1894" s="390"/>
      <c r="D1894" s="98"/>
      <c r="E1894" s="391"/>
      <c r="F1894" s="176"/>
      <c r="G1894" s="363"/>
      <c r="H1894" s="98"/>
      <c r="I1894" s="95"/>
      <c r="J1894" s="131" t="str">
        <f t="shared" si="0"/>
        <v/>
      </c>
      <c r="K1894" s="131"/>
      <c r="L1894" s="132"/>
      <c r="M1894" s="131"/>
      <c r="N1894" s="134"/>
      <c r="O1894" s="95"/>
      <c r="P1894" s="131"/>
      <c r="Q1894" s="381"/>
      <c r="R1894" s="381"/>
      <c r="S1894" s="381"/>
    </row>
    <row r="1895" spans="1:19" ht="12.75" customHeight="1" x14ac:dyDescent="0.25">
      <c r="A1895" s="389" t="str">
        <f>IF(B1895="","",ROW()-ROW($A$3)+'Diário 1º PA'!$P$1)</f>
        <v/>
      </c>
      <c r="B1895" s="151"/>
      <c r="C1895" s="390"/>
      <c r="D1895" s="98"/>
      <c r="E1895" s="391"/>
      <c r="F1895" s="176"/>
      <c r="G1895" s="363"/>
      <c r="H1895" s="98"/>
      <c r="I1895" s="95"/>
      <c r="J1895" s="131" t="str">
        <f t="shared" si="0"/>
        <v/>
      </c>
      <c r="K1895" s="131"/>
      <c r="L1895" s="132"/>
      <c r="M1895" s="131"/>
      <c r="N1895" s="134"/>
      <c r="O1895" s="95"/>
      <c r="P1895" s="131"/>
      <c r="Q1895" s="381"/>
      <c r="R1895" s="381"/>
      <c r="S1895" s="381"/>
    </row>
    <row r="1896" spans="1:19" ht="12.75" customHeight="1" x14ac:dyDescent="0.25">
      <c r="A1896" s="389" t="str">
        <f>IF(B1896="","",ROW()-ROW($A$3)+'Diário 1º PA'!$P$1)</f>
        <v/>
      </c>
      <c r="B1896" s="151"/>
      <c r="C1896" s="390"/>
      <c r="D1896" s="98"/>
      <c r="E1896" s="391"/>
      <c r="F1896" s="176"/>
      <c r="G1896" s="363"/>
      <c r="H1896" s="98"/>
      <c r="I1896" s="95"/>
      <c r="J1896" s="131" t="str">
        <f t="shared" si="0"/>
        <v/>
      </c>
      <c r="K1896" s="131"/>
      <c r="L1896" s="132"/>
      <c r="M1896" s="131"/>
      <c r="N1896" s="134"/>
      <c r="O1896" s="95"/>
      <c r="P1896" s="131"/>
      <c r="Q1896" s="381"/>
      <c r="R1896" s="381"/>
      <c r="S1896" s="381"/>
    </row>
    <row r="1897" spans="1:19" ht="12.75" customHeight="1" x14ac:dyDescent="0.25">
      <c r="A1897" s="389" t="str">
        <f>IF(B1897="","",ROW()-ROW($A$3)+'Diário 1º PA'!$P$1)</f>
        <v/>
      </c>
      <c r="B1897" s="151"/>
      <c r="C1897" s="390"/>
      <c r="D1897" s="98"/>
      <c r="E1897" s="391"/>
      <c r="F1897" s="176"/>
      <c r="G1897" s="363"/>
      <c r="H1897" s="98"/>
      <c r="I1897" s="95"/>
      <c r="J1897" s="131" t="str">
        <f t="shared" si="0"/>
        <v/>
      </c>
      <c r="K1897" s="131"/>
      <c r="L1897" s="132"/>
      <c r="M1897" s="131"/>
      <c r="N1897" s="134"/>
      <c r="O1897" s="95"/>
      <c r="P1897" s="131"/>
      <c r="Q1897" s="381"/>
      <c r="R1897" s="381"/>
      <c r="S1897" s="381"/>
    </row>
    <row r="1898" spans="1:19" ht="12.75" customHeight="1" x14ac:dyDescent="0.25">
      <c r="A1898" s="389" t="str">
        <f>IF(B1898="","",ROW()-ROW($A$3)+'Diário 1º PA'!$P$1)</f>
        <v/>
      </c>
      <c r="B1898" s="151"/>
      <c r="C1898" s="390"/>
      <c r="D1898" s="98"/>
      <c r="E1898" s="391"/>
      <c r="F1898" s="176"/>
      <c r="G1898" s="363"/>
      <c r="H1898" s="98"/>
      <c r="I1898" s="95"/>
      <c r="J1898" s="131" t="str">
        <f t="shared" si="0"/>
        <v/>
      </c>
      <c r="K1898" s="131"/>
      <c r="L1898" s="132"/>
      <c r="M1898" s="131"/>
      <c r="N1898" s="134"/>
      <c r="O1898" s="95"/>
      <c r="P1898" s="131"/>
      <c r="Q1898" s="381"/>
      <c r="R1898" s="381"/>
      <c r="S1898" s="381"/>
    </row>
    <row r="1899" spans="1:19" ht="12.75" customHeight="1" x14ac:dyDescent="0.25">
      <c r="A1899" s="389" t="str">
        <f>IF(B1899="","",ROW()-ROW($A$3)+'Diário 1º PA'!$P$1)</f>
        <v/>
      </c>
      <c r="B1899" s="151"/>
      <c r="C1899" s="390"/>
      <c r="D1899" s="98"/>
      <c r="E1899" s="391"/>
      <c r="F1899" s="176"/>
      <c r="G1899" s="363"/>
      <c r="H1899" s="98"/>
      <c r="I1899" s="95"/>
      <c r="J1899" s="131" t="str">
        <f t="shared" si="0"/>
        <v/>
      </c>
      <c r="K1899" s="131"/>
      <c r="L1899" s="132"/>
      <c r="M1899" s="131"/>
      <c r="N1899" s="134"/>
      <c r="O1899" s="95"/>
      <c r="P1899" s="131"/>
      <c r="Q1899" s="381"/>
      <c r="R1899" s="381"/>
      <c r="S1899" s="381"/>
    </row>
    <row r="1900" spans="1:19" ht="12.75" customHeight="1" x14ac:dyDescent="0.25">
      <c r="A1900" s="389" t="str">
        <f>IF(B1900="","",ROW()-ROW($A$3)+'Diário 1º PA'!$P$1)</f>
        <v/>
      </c>
      <c r="B1900" s="151"/>
      <c r="C1900" s="390"/>
      <c r="D1900" s="98"/>
      <c r="E1900" s="391"/>
      <c r="F1900" s="176"/>
      <c r="G1900" s="363"/>
      <c r="H1900" s="98"/>
      <c r="I1900" s="95"/>
      <c r="J1900" s="131" t="str">
        <f t="shared" si="0"/>
        <v/>
      </c>
      <c r="K1900" s="131"/>
      <c r="L1900" s="132"/>
      <c r="M1900" s="131"/>
      <c r="N1900" s="134"/>
      <c r="O1900" s="95"/>
      <c r="P1900" s="131"/>
      <c r="Q1900" s="381"/>
      <c r="R1900" s="381"/>
      <c r="S1900" s="381"/>
    </row>
    <row r="1901" spans="1:19" ht="12.75" customHeight="1" x14ac:dyDescent="0.25">
      <c r="A1901" s="389" t="str">
        <f>IF(B1901="","",ROW()-ROW($A$3)+'Diário 1º PA'!$P$1)</f>
        <v/>
      </c>
      <c r="B1901" s="151"/>
      <c r="C1901" s="390"/>
      <c r="D1901" s="98"/>
      <c r="E1901" s="391"/>
      <c r="F1901" s="176"/>
      <c r="G1901" s="363"/>
      <c r="H1901" s="98"/>
      <c r="I1901" s="95"/>
      <c r="J1901" s="131" t="str">
        <f t="shared" si="0"/>
        <v/>
      </c>
      <c r="K1901" s="131"/>
      <c r="L1901" s="132"/>
      <c r="M1901" s="131"/>
      <c r="N1901" s="134"/>
      <c r="O1901" s="95"/>
      <c r="P1901" s="131"/>
      <c r="Q1901" s="381"/>
      <c r="R1901" s="381"/>
      <c r="S1901" s="381"/>
    </row>
    <row r="1902" spans="1:19" ht="12.75" customHeight="1" x14ac:dyDescent="0.25">
      <c r="A1902" s="389" t="str">
        <f>IF(B1902="","",ROW()-ROW($A$3)+'Diário 1º PA'!$P$1)</f>
        <v/>
      </c>
      <c r="B1902" s="151"/>
      <c r="C1902" s="390"/>
      <c r="D1902" s="98"/>
      <c r="E1902" s="391"/>
      <c r="F1902" s="176"/>
      <c r="G1902" s="363"/>
      <c r="H1902" s="98"/>
      <c r="I1902" s="95"/>
      <c r="J1902" s="131" t="str">
        <f t="shared" si="0"/>
        <v/>
      </c>
      <c r="K1902" s="131"/>
      <c r="L1902" s="132"/>
      <c r="M1902" s="131"/>
      <c r="N1902" s="134"/>
      <c r="O1902" s="95"/>
      <c r="P1902" s="131"/>
      <c r="Q1902" s="381"/>
      <c r="R1902" s="381"/>
      <c r="S1902" s="381"/>
    </row>
    <row r="1903" spans="1:19" ht="12.75" customHeight="1" x14ac:dyDescent="0.25">
      <c r="A1903" s="389" t="str">
        <f>IF(B1903="","",ROW()-ROW($A$3)+'Diário 1º PA'!$P$1)</f>
        <v/>
      </c>
      <c r="B1903" s="151"/>
      <c r="C1903" s="390"/>
      <c r="D1903" s="98"/>
      <c r="E1903" s="391"/>
      <c r="F1903" s="176"/>
      <c r="G1903" s="363"/>
      <c r="H1903" s="98"/>
      <c r="I1903" s="95"/>
      <c r="J1903" s="131" t="str">
        <f t="shared" si="0"/>
        <v/>
      </c>
      <c r="K1903" s="131"/>
      <c r="L1903" s="132"/>
      <c r="M1903" s="131"/>
      <c r="N1903" s="134"/>
      <c r="O1903" s="95"/>
      <c r="P1903" s="131"/>
      <c r="Q1903" s="381"/>
      <c r="R1903" s="381"/>
      <c r="S1903" s="381"/>
    </row>
    <row r="1904" spans="1:19" ht="12.75" customHeight="1" x14ac:dyDescent="0.25">
      <c r="A1904" s="389" t="str">
        <f>IF(B1904="","",ROW()-ROW($A$3)+'Diário 1º PA'!$P$1)</f>
        <v/>
      </c>
      <c r="B1904" s="151"/>
      <c r="C1904" s="390"/>
      <c r="D1904" s="98"/>
      <c r="E1904" s="391"/>
      <c r="F1904" s="176"/>
      <c r="G1904" s="363"/>
      <c r="H1904" s="98"/>
      <c r="I1904" s="95"/>
      <c r="J1904" s="131" t="str">
        <f t="shared" si="0"/>
        <v/>
      </c>
      <c r="K1904" s="131"/>
      <c r="L1904" s="132"/>
      <c r="M1904" s="131"/>
      <c r="N1904" s="134"/>
      <c r="O1904" s="95"/>
      <c r="P1904" s="131"/>
      <c r="Q1904" s="381"/>
      <c r="R1904" s="381"/>
      <c r="S1904" s="381"/>
    </row>
    <row r="1905" spans="1:19" ht="12.75" customHeight="1" x14ac:dyDescent="0.25">
      <c r="A1905" s="389" t="str">
        <f>IF(B1905="","",ROW()-ROW($A$3)+'Diário 1º PA'!$P$1)</f>
        <v/>
      </c>
      <c r="B1905" s="151"/>
      <c r="C1905" s="390"/>
      <c r="D1905" s="98"/>
      <c r="E1905" s="391"/>
      <c r="F1905" s="176"/>
      <c r="G1905" s="363"/>
      <c r="H1905" s="98"/>
      <c r="I1905" s="95"/>
      <c r="J1905" s="131" t="str">
        <f t="shared" si="0"/>
        <v/>
      </c>
      <c r="K1905" s="131"/>
      <c r="L1905" s="132"/>
      <c r="M1905" s="131"/>
      <c r="N1905" s="134"/>
      <c r="O1905" s="95"/>
      <c r="P1905" s="131"/>
      <c r="Q1905" s="381"/>
      <c r="R1905" s="381"/>
      <c r="S1905" s="381"/>
    </row>
    <row r="1906" spans="1:19" ht="12.75" customHeight="1" x14ac:dyDescent="0.25">
      <c r="A1906" s="389" t="str">
        <f>IF(B1906="","",ROW()-ROW($A$3)+'Diário 1º PA'!$P$1)</f>
        <v/>
      </c>
      <c r="B1906" s="151"/>
      <c r="C1906" s="390"/>
      <c r="D1906" s="98"/>
      <c r="E1906" s="391"/>
      <c r="F1906" s="176"/>
      <c r="G1906" s="363"/>
      <c r="H1906" s="98"/>
      <c r="I1906" s="95"/>
      <c r="J1906" s="131" t="str">
        <f t="shared" si="0"/>
        <v/>
      </c>
      <c r="K1906" s="131"/>
      <c r="L1906" s="132"/>
      <c r="M1906" s="131"/>
      <c r="N1906" s="134"/>
      <c r="O1906" s="95"/>
      <c r="P1906" s="131"/>
      <c r="Q1906" s="381"/>
      <c r="R1906" s="381"/>
      <c r="S1906" s="381"/>
    </row>
    <row r="1907" spans="1:19" ht="12.75" customHeight="1" x14ac:dyDescent="0.25">
      <c r="A1907" s="389" t="str">
        <f>IF(B1907="","",ROW()-ROW($A$3)+'Diário 1º PA'!$P$1)</f>
        <v/>
      </c>
      <c r="B1907" s="151"/>
      <c r="C1907" s="390"/>
      <c r="D1907" s="98"/>
      <c r="E1907" s="391"/>
      <c r="F1907" s="176"/>
      <c r="G1907" s="363"/>
      <c r="H1907" s="98"/>
      <c r="I1907" s="95"/>
      <c r="J1907" s="131" t="str">
        <f t="shared" si="0"/>
        <v/>
      </c>
      <c r="K1907" s="131"/>
      <c r="L1907" s="132"/>
      <c r="M1907" s="131"/>
      <c r="N1907" s="134"/>
      <c r="O1907" s="95"/>
      <c r="P1907" s="131"/>
      <c r="Q1907" s="381"/>
      <c r="R1907" s="381"/>
      <c r="S1907" s="381"/>
    </row>
    <row r="1908" spans="1:19" ht="12.75" customHeight="1" x14ac:dyDescent="0.25">
      <c r="A1908" s="389" t="str">
        <f>IF(B1908="","",ROW()-ROW($A$3)+'Diário 1º PA'!$P$1)</f>
        <v/>
      </c>
      <c r="B1908" s="151"/>
      <c r="C1908" s="390"/>
      <c r="D1908" s="98"/>
      <c r="E1908" s="391"/>
      <c r="F1908" s="176"/>
      <c r="G1908" s="363"/>
      <c r="H1908" s="98"/>
      <c r="I1908" s="95"/>
      <c r="J1908" s="131" t="str">
        <f t="shared" si="0"/>
        <v/>
      </c>
      <c r="K1908" s="131"/>
      <c r="L1908" s="132"/>
      <c r="M1908" s="131"/>
      <c r="N1908" s="134"/>
      <c r="O1908" s="95"/>
      <c r="P1908" s="131"/>
      <c r="Q1908" s="381"/>
      <c r="R1908" s="381"/>
      <c r="S1908" s="381"/>
    </row>
    <row r="1909" spans="1:19" ht="12.75" customHeight="1" x14ac:dyDescent="0.25">
      <c r="A1909" s="389" t="str">
        <f>IF(B1909="","",ROW()-ROW($A$3)+'Diário 1º PA'!$P$1)</f>
        <v/>
      </c>
      <c r="B1909" s="151"/>
      <c r="C1909" s="390"/>
      <c r="D1909" s="98"/>
      <c r="E1909" s="391"/>
      <c r="F1909" s="176"/>
      <c r="G1909" s="363"/>
      <c r="H1909" s="98"/>
      <c r="I1909" s="95"/>
      <c r="J1909" s="131" t="str">
        <f t="shared" si="0"/>
        <v/>
      </c>
      <c r="K1909" s="131"/>
      <c r="L1909" s="132"/>
      <c r="M1909" s="131"/>
      <c r="N1909" s="134"/>
      <c r="O1909" s="95"/>
      <c r="P1909" s="131"/>
      <c r="Q1909" s="381"/>
      <c r="R1909" s="381"/>
      <c r="S1909" s="381"/>
    </row>
    <row r="1910" spans="1:19" ht="12.75" customHeight="1" x14ac:dyDescent="0.25">
      <c r="A1910" s="389" t="str">
        <f>IF(B1910="","",ROW()-ROW($A$3)+'Diário 1º PA'!$P$1)</f>
        <v/>
      </c>
      <c r="B1910" s="151"/>
      <c r="C1910" s="390"/>
      <c r="D1910" s="98"/>
      <c r="E1910" s="391"/>
      <c r="F1910" s="176"/>
      <c r="G1910" s="363"/>
      <c r="H1910" s="98"/>
      <c r="I1910" s="95"/>
      <c r="J1910" s="131" t="str">
        <f t="shared" si="0"/>
        <v/>
      </c>
      <c r="K1910" s="131"/>
      <c r="L1910" s="132"/>
      <c r="M1910" s="131"/>
      <c r="N1910" s="134"/>
      <c r="O1910" s="95"/>
      <c r="P1910" s="131"/>
      <c r="Q1910" s="381"/>
      <c r="R1910" s="381"/>
      <c r="S1910" s="381"/>
    </row>
    <row r="1911" spans="1:19" ht="12.75" customHeight="1" x14ac:dyDescent="0.25">
      <c r="A1911" s="389" t="str">
        <f>IF(B1911="","",ROW()-ROW($A$3)+'Diário 1º PA'!$P$1)</f>
        <v/>
      </c>
      <c r="B1911" s="151"/>
      <c r="C1911" s="390"/>
      <c r="D1911" s="98"/>
      <c r="E1911" s="391"/>
      <c r="F1911" s="176"/>
      <c r="G1911" s="363"/>
      <c r="H1911" s="98"/>
      <c r="I1911" s="95"/>
      <c r="J1911" s="131" t="str">
        <f t="shared" si="0"/>
        <v/>
      </c>
      <c r="K1911" s="131"/>
      <c r="L1911" s="132"/>
      <c r="M1911" s="131"/>
      <c r="N1911" s="134"/>
      <c r="O1911" s="95"/>
      <c r="P1911" s="131"/>
      <c r="Q1911" s="381"/>
      <c r="R1911" s="381"/>
      <c r="S1911" s="381"/>
    </row>
    <row r="1912" spans="1:19" ht="12.75" customHeight="1" x14ac:dyDescent="0.25">
      <c r="A1912" s="389" t="str">
        <f>IF(B1912="","",ROW()-ROW($A$3)+'Diário 1º PA'!$P$1)</f>
        <v/>
      </c>
      <c r="B1912" s="151"/>
      <c r="C1912" s="390"/>
      <c r="D1912" s="98"/>
      <c r="E1912" s="391"/>
      <c r="F1912" s="176"/>
      <c r="G1912" s="363"/>
      <c r="H1912" s="98"/>
      <c r="I1912" s="95"/>
      <c r="J1912" s="131" t="str">
        <f t="shared" si="0"/>
        <v/>
      </c>
      <c r="K1912" s="131"/>
      <c r="L1912" s="132"/>
      <c r="M1912" s="131"/>
      <c r="N1912" s="134"/>
      <c r="O1912" s="95"/>
      <c r="P1912" s="131"/>
      <c r="Q1912" s="381"/>
      <c r="R1912" s="381"/>
      <c r="S1912" s="381"/>
    </row>
    <row r="1913" spans="1:19" ht="12.75" customHeight="1" x14ac:dyDescent="0.25">
      <c r="A1913" s="389" t="str">
        <f>IF(B1913="","",ROW()-ROW($A$3)+'Diário 1º PA'!$P$1)</f>
        <v/>
      </c>
      <c r="B1913" s="151"/>
      <c r="C1913" s="390"/>
      <c r="D1913" s="98"/>
      <c r="E1913" s="391"/>
      <c r="F1913" s="176"/>
      <c r="G1913" s="363"/>
      <c r="H1913" s="98"/>
      <c r="I1913" s="95"/>
      <c r="J1913" s="131" t="str">
        <f t="shared" si="0"/>
        <v/>
      </c>
      <c r="K1913" s="131"/>
      <c r="L1913" s="132"/>
      <c r="M1913" s="131"/>
      <c r="N1913" s="134"/>
      <c r="O1913" s="95"/>
      <c r="P1913" s="131"/>
      <c r="Q1913" s="381"/>
      <c r="R1913" s="381"/>
      <c r="S1913" s="381"/>
    </row>
    <row r="1914" spans="1:19" ht="12.75" customHeight="1" x14ac:dyDescent="0.25">
      <c r="A1914" s="389" t="str">
        <f>IF(B1914="","",ROW()-ROW($A$3)+'Diário 1º PA'!$P$1)</f>
        <v/>
      </c>
      <c r="B1914" s="151"/>
      <c r="C1914" s="390"/>
      <c r="D1914" s="98"/>
      <c r="E1914" s="391"/>
      <c r="F1914" s="176"/>
      <c r="G1914" s="363"/>
      <c r="H1914" s="98"/>
      <c r="I1914" s="95"/>
      <c r="J1914" s="131" t="str">
        <f t="shared" si="0"/>
        <v/>
      </c>
      <c r="K1914" s="131"/>
      <c r="L1914" s="132"/>
      <c r="M1914" s="131"/>
      <c r="N1914" s="134"/>
      <c r="O1914" s="95"/>
      <c r="P1914" s="131"/>
      <c r="Q1914" s="381"/>
      <c r="R1914" s="381"/>
      <c r="S1914" s="381"/>
    </row>
    <row r="1915" spans="1:19" ht="12.75" customHeight="1" x14ac:dyDescent="0.25">
      <c r="A1915" s="389" t="str">
        <f>IF(B1915="","",ROW()-ROW($A$3)+'Diário 1º PA'!$P$1)</f>
        <v/>
      </c>
      <c r="B1915" s="151"/>
      <c r="C1915" s="390"/>
      <c r="D1915" s="98"/>
      <c r="E1915" s="391"/>
      <c r="F1915" s="176"/>
      <c r="G1915" s="363"/>
      <c r="H1915" s="98"/>
      <c r="I1915" s="95"/>
      <c r="J1915" s="131" t="str">
        <f t="shared" si="0"/>
        <v/>
      </c>
      <c r="K1915" s="131"/>
      <c r="L1915" s="132"/>
      <c r="M1915" s="131"/>
      <c r="N1915" s="134"/>
      <c r="O1915" s="95"/>
      <c r="P1915" s="131"/>
      <c r="Q1915" s="381"/>
      <c r="R1915" s="381"/>
      <c r="S1915" s="381"/>
    </row>
    <row r="1916" spans="1:19" ht="12.75" customHeight="1" x14ac:dyDescent="0.25">
      <c r="A1916" s="389" t="str">
        <f>IF(B1916="","",ROW()-ROW($A$3)+'Diário 1º PA'!$P$1)</f>
        <v/>
      </c>
      <c r="B1916" s="151"/>
      <c r="C1916" s="390"/>
      <c r="D1916" s="98"/>
      <c r="E1916" s="391"/>
      <c r="F1916" s="176"/>
      <c r="G1916" s="363"/>
      <c r="H1916" s="98"/>
      <c r="I1916" s="95"/>
      <c r="J1916" s="131" t="str">
        <f t="shared" si="0"/>
        <v/>
      </c>
      <c r="K1916" s="131"/>
      <c r="L1916" s="132"/>
      <c r="M1916" s="131"/>
      <c r="N1916" s="134"/>
      <c r="O1916" s="95"/>
      <c r="P1916" s="131"/>
      <c r="Q1916" s="381"/>
      <c r="R1916" s="381"/>
      <c r="S1916" s="381"/>
    </row>
    <row r="1917" spans="1:19" ht="12.75" customHeight="1" x14ac:dyDescent="0.25">
      <c r="A1917" s="389" t="str">
        <f>IF(B1917="","",ROW()-ROW($A$3)+'Diário 1º PA'!$P$1)</f>
        <v/>
      </c>
      <c r="B1917" s="151"/>
      <c r="C1917" s="390"/>
      <c r="D1917" s="98"/>
      <c r="E1917" s="391"/>
      <c r="F1917" s="176"/>
      <c r="G1917" s="363"/>
      <c r="H1917" s="98"/>
      <c r="I1917" s="95"/>
      <c r="J1917" s="131" t="str">
        <f t="shared" si="0"/>
        <v/>
      </c>
      <c r="K1917" s="131"/>
      <c r="L1917" s="132"/>
      <c r="M1917" s="131"/>
      <c r="N1917" s="134"/>
      <c r="O1917" s="95"/>
      <c r="P1917" s="131"/>
      <c r="Q1917" s="381"/>
      <c r="R1917" s="381"/>
      <c r="S1917" s="381"/>
    </row>
    <row r="1918" spans="1:19" ht="12.75" customHeight="1" x14ac:dyDescent="0.25">
      <c r="A1918" s="389" t="str">
        <f>IF(B1918="","",ROW()-ROW($A$3)+'Diário 1º PA'!$P$1)</f>
        <v/>
      </c>
      <c r="B1918" s="151"/>
      <c r="C1918" s="390"/>
      <c r="D1918" s="98"/>
      <c r="E1918" s="391"/>
      <c r="F1918" s="176"/>
      <c r="G1918" s="363"/>
      <c r="H1918" s="98"/>
      <c r="I1918" s="95"/>
      <c r="J1918" s="131" t="str">
        <f t="shared" si="0"/>
        <v/>
      </c>
      <c r="K1918" s="131"/>
      <c r="L1918" s="132"/>
      <c r="M1918" s="131"/>
      <c r="N1918" s="134"/>
      <c r="O1918" s="95"/>
      <c r="P1918" s="131"/>
      <c r="Q1918" s="381"/>
      <c r="R1918" s="381"/>
      <c r="S1918" s="381"/>
    </row>
    <row r="1919" spans="1:19" ht="12.75" customHeight="1" x14ac:dyDescent="0.25">
      <c r="A1919" s="389" t="str">
        <f>IF(B1919="","",ROW()-ROW($A$3)+'Diário 1º PA'!$P$1)</f>
        <v/>
      </c>
      <c r="B1919" s="151"/>
      <c r="C1919" s="390"/>
      <c r="D1919" s="98"/>
      <c r="E1919" s="391"/>
      <c r="F1919" s="176"/>
      <c r="G1919" s="363"/>
      <c r="H1919" s="98"/>
      <c r="I1919" s="95"/>
      <c r="J1919" s="131" t="str">
        <f t="shared" si="0"/>
        <v/>
      </c>
      <c r="K1919" s="131"/>
      <c r="L1919" s="132"/>
      <c r="M1919" s="131"/>
      <c r="N1919" s="134"/>
      <c r="O1919" s="95"/>
      <c r="P1919" s="131"/>
      <c r="Q1919" s="381"/>
      <c r="R1919" s="381"/>
      <c r="S1919" s="381"/>
    </row>
    <row r="1920" spans="1:19" ht="12.75" customHeight="1" x14ac:dyDescent="0.25">
      <c r="A1920" s="389" t="str">
        <f>IF(B1920="","",ROW()-ROW($A$3)+'Diário 1º PA'!$P$1)</f>
        <v/>
      </c>
      <c r="B1920" s="151"/>
      <c r="C1920" s="390"/>
      <c r="D1920" s="98"/>
      <c r="E1920" s="391"/>
      <c r="F1920" s="176"/>
      <c r="G1920" s="363"/>
      <c r="H1920" s="98"/>
      <c r="I1920" s="95"/>
      <c r="J1920" s="131" t="str">
        <f t="shared" si="0"/>
        <v/>
      </c>
      <c r="K1920" s="131"/>
      <c r="L1920" s="132"/>
      <c r="M1920" s="131"/>
      <c r="N1920" s="134"/>
      <c r="O1920" s="95"/>
      <c r="P1920" s="131"/>
      <c r="Q1920" s="381"/>
      <c r="R1920" s="381"/>
      <c r="S1920" s="381"/>
    </row>
    <row r="1921" spans="1:19" ht="12.75" customHeight="1" x14ac:dyDescent="0.25">
      <c r="A1921" s="389" t="str">
        <f>IF(B1921="","",ROW()-ROW($A$3)+'Diário 1º PA'!$P$1)</f>
        <v/>
      </c>
      <c r="B1921" s="151"/>
      <c r="C1921" s="390"/>
      <c r="D1921" s="98"/>
      <c r="E1921" s="391"/>
      <c r="F1921" s="176"/>
      <c r="G1921" s="363"/>
      <c r="H1921" s="98"/>
      <c r="I1921" s="95"/>
      <c r="J1921" s="131" t="str">
        <f t="shared" si="0"/>
        <v/>
      </c>
      <c r="K1921" s="131"/>
      <c r="L1921" s="132"/>
      <c r="M1921" s="131"/>
      <c r="N1921" s="134"/>
      <c r="O1921" s="95"/>
      <c r="P1921" s="131"/>
      <c r="Q1921" s="381"/>
      <c r="R1921" s="381"/>
      <c r="S1921" s="381"/>
    </row>
    <row r="1922" spans="1:19" ht="12.75" customHeight="1" x14ac:dyDescent="0.25">
      <c r="A1922" s="389" t="str">
        <f>IF(B1922="","",ROW()-ROW($A$3)+'Diário 1º PA'!$P$1)</f>
        <v/>
      </c>
      <c r="B1922" s="151"/>
      <c r="C1922" s="390"/>
      <c r="D1922" s="98"/>
      <c r="E1922" s="391"/>
      <c r="F1922" s="176"/>
      <c r="G1922" s="363"/>
      <c r="H1922" s="98"/>
      <c r="I1922" s="95"/>
      <c r="J1922" s="131" t="str">
        <f t="shared" si="0"/>
        <v/>
      </c>
      <c r="K1922" s="131"/>
      <c r="L1922" s="132"/>
      <c r="M1922" s="131"/>
      <c r="N1922" s="134"/>
      <c r="O1922" s="95"/>
      <c r="P1922" s="131"/>
      <c r="Q1922" s="381"/>
      <c r="R1922" s="381"/>
      <c r="S1922" s="381"/>
    </row>
    <row r="1923" spans="1:19" ht="12.75" customHeight="1" x14ac:dyDescent="0.25">
      <c r="A1923" s="389" t="str">
        <f>IF(B1923="","",ROW()-ROW($A$3)+'Diário 1º PA'!$P$1)</f>
        <v/>
      </c>
      <c r="B1923" s="151"/>
      <c r="C1923" s="390"/>
      <c r="D1923" s="98"/>
      <c r="E1923" s="391"/>
      <c r="F1923" s="176"/>
      <c r="G1923" s="363"/>
      <c r="H1923" s="98"/>
      <c r="I1923" s="95"/>
      <c r="J1923" s="131" t="str">
        <f t="shared" si="0"/>
        <v/>
      </c>
      <c r="K1923" s="131"/>
      <c r="L1923" s="132"/>
      <c r="M1923" s="131"/>
      <c r="N1923" s="134"/>
      <c r="O1923" s="95"/>
      <c r="P1923" s="131"/>
      <c r="Q1923" s="381"/>
      <c r="R1923" s="381"/>
      <c r="S1923" s="381"/>
    </row>
    <row r="1924" spans="1:19" ht="12.75" customHeight="1" x14ac:dyDescent="0.25">
      <c r="A1924" s="389" t="str">
        <f>IF(B1924="","",ROW()-ROW($A$3)+'Diário 1º PA'!$P$1)</f>
        <v/>
      </c>
      <c r="B1924" s="151"/>
      <c r="C1924" s="390"/>
      <c r="D1924" s="98"/>
      <c r="E1924" s="391"/>
      <c r="F1924" s="176"/>
      <c r="G1924" s="363"/>
      <c r="H1924" s="98"/>
      <c r="I1924" s="95"/>
      <c r="J1924" s="131" t="str">
        <f t="shared" si="0"/>
        <v/>
      </c>
      <c r="K1924" s="131"/>
      <c r="L1924" s="132"/>
      <c r="M1924" s="131"/>
      <c r="N1924" s="134"/>
      <c r="O1924" s="95"/>
      <c r="P1924" s="131"/>
      <c r="Q1924" s="381"/>
      <c r="R1924" s="381"/>
      <c r="S1924" s="381"/>
    </row>
    <row r="1925" spans="1:19" ht="12.75" customHeight="1" x14ac:dyDescent="0.25">
      <c r="A1925" s="389" t="str">
        <f>IF(B1925="","",ROW()-ROW($A$3)+'Diário 1º PA'!$P$1)</f>
        <v/>
      </c>
      <c r="B1925" s="151"/>
      <c r="C1925" s="390"/>
      <c r="D1925" s="98"/>
      <c r="E1925" s="391"/>
      <c r="F1925" s="176"/>
      <c r="G1925" s="363"/>
      <c r="H1925" s="98"/>
      <c r="I1925" s="95"/>
      <c r="J1925" s="131" t="str">
        <f t="shared" si="0"/>
        <v/>
      </c>
      <c r="K1925" s="131"/>
      <c r="L1925" s="132"/>
      <c r="M1925" s="131"/>
      <c r="N1925" s="134"/>
      <c r="O1925" s="95"/>
      <c r="P1925" s="131"/>
      <c r="Q1925" s="381"/>
      <c r="R1925" s="381"/>
      <c r="S1925" s="381"/>
    </row>
    <row r="1926" spans="1:19" ht="12.75" customHeight="1" x14ac:dyDescent="0.25">
      <c r="A1926" s="389" t="str">
        <f>IF(B1926="","",ROW()-ROW($A$3)+'Diário 1º PA'!$P$1)</f>
        <v/>
      </c>
      <c r="B1926" s="151"/>
      <c r="C1926" s="390"/>
      <c r="D1926" s="98"/>
      <c r="E1926" s="391"/>
      <c r="F1926" s="176"/>
      <c r="G1926" s="363"/>
      <c r="H1926" s="98"/>
      <c r="I1926" s="95"/>
      <c r="J1926" s="131" t="str">
        <f t="shared" si="0"/>
        <v/>
      </c>
      <c r="K1926" s="131"/>
      <c r="L1926" s="132"/>
      <c r="M1926" s="131"/>
      <c r="N1926" s="134"/>
      <c r="O1926" s="95"/>
      <c r="P1926" s="131"/>
      <c r="Q1926" s="381"/>
      <c r="R1926" s="381"/>
      <c r="S1926" s="381"/>
    </row>
    <row r="1927" spans="1:19" ht="12.75" customHeight="1" x14ac:dyDescent="0.25">
      <c r="A1927" s="389" t="str">
        <f>IF(B1927="","",ROW()-ROW($A$3)+'Diário 1º PA'!$P$1)</f>
        <v/>
      </c>
      <c r="B1927" s="151"/>
      <c r="C1927" s="390"/>
      <c r="D1927" s="98"/>
      <c r="E1927" s="391"/>
      <c r="F1927" s="176"/>
      <c r="G1927" s="363"/>
      <c r="H1927" s="98"/>
      <c r="I1927" s="95"/>
      <c r="J1927" s="131" t="str">
        <f t="shared" si="0"/>
        <v/>
      </c>
      <c r="K1927" s="131"/>
      <c r="L1927" s="132"/>
      <c r="M1927" s="131"/>
      <c r="N1927" s="134"/>
      <c r="O1927" s="95"/>
      <c r="P1927" s="131"/>
      <c r="Q1927" s="381"/>
      <c r="R1927" s="381"/>
      <c r="S1927" s="381"/>
    </row>
    <row r="1928" spans="1:19" ht="12.75" customHeight="1" x14ac:dyDescent="0.25">
      <c r="A1928" s="389" t="str">
        <f>IF(B1928="","",ROW()-ROW($A$3)+'Diário 1º PA'!$P$1)</f>
        <v/>
      </c>
      <c r="B1928" s="151"/>
      <c r="C1928" s="390"/>
      <c r="D1928" s="98"/>
      <c r="E1928" s="391"/>
      <c r="F1928" s="176"/>
      <c r="G1928" s="363"/>
      <c r="H1928" s="98"/>
      <c r="I1928" s="95"/>
      <c r="J1928" s="131" t="str">
        <f t="shared" si="0"/>
        <v/>
      </c>
      <c r="K1928" s="131"/>
      <c r="L1928" s="132"/>
      <c r="M1928" s="131"/>
      <c r="N1928" s="134"/>
      <c r="O1928" s="95"/>
      <c r="P1928" s="131"/>
      <c r="Q1928" s="381"/>
      <c r="R1928" s="381"/>
      <c r="S1928" s="381"/>
    </row>
    <row r="1929" spans="1:19" ht="12.75" customHeight="1" x14ac:dyDescent="0.25">
      <c r="A1929" s="389" t="str">
        <f>IF(B1929="","",ROW()-ROW($A$3)+'Diário 1º PA'!$P$1)</f>
        <v/>
      </c>
      <c r="B1929" s="151"/>
      <c r="C1929" s="390"/>
      <c r="D1929" s="98"/>
      <c r="E1929" s="391"/>
      <c r="F1929" s="176"/>
      <c r="G1929" s="363"/>
      <c r="H1929" s="98"/>
      <c r="I1929" s="95"/>
      <c r="J1929" s="131" t="str">
        <f t="shared" si="0"/>
        <v/>
      </c>
      <c r="K1929" s="131"/>
      <c r="L1929" s="132"/>
      <c r="M1929" s="131"/>
      <c r="N1929" s="134"/>
      <c r="O1929" s="95"/>
      <c r="P1929" s="131"/>
      <c r="Q1929" s="381"/>
      <c r="R1929" s="381"/>
      <c r="S1929" s="381"/>
    </row>
    <row r="1930" spans="1:19" ht="12.75" customHeight="1" x14ac:dyDescent="0.25">
      <c r="A1930" s="389" t="str">
        <f>IF(B1930="","",ROW()-ROW($A$3)+'Diário 1º PA'!$P$1)</f>
        <v/>
      </c>
      <c r="B1930" s="151"/>
      <c r="C1930" s="390"/>
      <c r="D1930" s="98"/>
      <c r="E1930" s="391"/>
      <c r="F1930" s="176"/>
      <c r="G1930" s="363"/>
      <c r="H1930" s="98"/>
      <c r="I1930" s="95"/>
      <c r="J1930" s="131" t="str">
        <f t="shared" si="0"/>
        <v/>
      </c>
      <c r="K1930" s="131"/>
      <c r="L1930" s="132"/>
      <c r="M1930" s="131"/>
      <c r="N1930" s="134"/>
      <c r="O1930" s="95"/>
      <c r="P1930" s="131"/>
      <c r="Q1930" s="381"/>
      <c r="R1930" s="381"/>
      <c r="S1930" s="381"/>
    </row>
    <row r="1931" spans="1:19" ht="12.75" customHeight="1" x14ac:dyDescent="0.25">
      <c r="A1931" s="389" t="str">
        <f>IF(B1931="","",ROW()-ROW($A$3)+'Diário 1º PA'!$P$1)</f>
        <v/>
      </c>
      <c r="B1931" s="151"/>
      <c r="C1931" s="390"/>
      <c r="D1931" s="98"/>
      <c r="E1931" s="391"/>
      <c r="F1931" s="176"/>
      <c r="G1931" s="363"/>
      <c r="H1931" s="98"/>
      <c r="I1931" s="95"/>
      <c r="J1931" s="131" t="str">
        <f t="shared" si="0"/>
        <v/>
      </c>
      <c r="K1931" s="131"/>
      <c r="L1931" s="132"/>
      <c r="M1931" s="131"/>
      <c r="N1931" s="134"/>
      <c r="O1931" s="95"/>
      <c r="P1931" s="131"/>
      <c r="Q1931" s="381"/>
      <c r="R1931" s="381"/>
      <c r="S1931" s="381"/>
    </row>
    <row r="1932" spans="1:19" ht="12.75" customHeight="1" x14ac:dyDescent="0.25">
      <c r="A1932" s="389" t="str">
        <f>IF(B1932="","",ROW()-ROW($A$3)+'Diário 1º PA'!$P$1)</f>
        <v/>
      </c>
      <c r="B1932" s="151"/>
      <c r="C1932" s="390"/>
      <c r="D1932" s="98"/>
      <c r="E1932" s="391"/>
      <c r="F1932" s="176"/>
      <c r="G1932" s="363"/>
      <c r="H1932" s="98"/>
      <c r="I1932" s="95"/>
      <c r="J1932" s="131" t="str">
        <f t="shared" si="0"/>
        <v/>
      </c>
      <c r="K1932" s="131"/>
      <c r="L1932" s="132"/>
      <c r="M1932" s="131"/>
      <c r="N1932" s="134"/>
      <c r="O1932" s="95"/>
      <c r="P1932" s="131"/>
      <c r="Q1932" s="381"/>
      <c r="R1932" s="381"/>
      <c r="S1932" s="381"/>
    </row>
    <row r="1933" spans="1:19" ht="12.75" customHeight="1" x14ac:dyDescent="0.25">
      <c r="A1933" s="389" t="str">
        <f>IF(B1933="","",ROW()-ROW($A$3)+'Diário 1º PA'!$P$1)</f>
        <v/>
      </c>
      <c r="B1933" s="151"/>
      <c r="C1933" s="390"/>
      <c r="D1933" s="98"/>
      <c r="E1933" s="391"/>
      <c r="F1933" s="176"/>
      <c r="G1933" s="363"/>
      <c r="H1933" s="98"/>
      <c r="I1933" s="95"/>
      <c r="J1933" s="131" t="str">
        <f t="shared" si="0"/>
        <v/>
      </c>
      <c r="K1933" s="131"/>
      <c r="L1933" s="132"/>
      <c r="M1933" s="131"/>
      <c r="N1933" s="134"/>
      <c r="O1933" s="95"/>
      <c r="P1933" s="131"/>
      <c r="Q1933" s="381"/>
      <c r="R1933" s="381"/>
      <c r="S1933" s="381"/>
    </row>
    <row r="1934" spans="1:19" ht="12.75" customHeight="1" x14ac:dyDescent="0.25">
      <c r="A1934" s="389" t="str">
        <f>IF(B1934="","",ROW()-ROW($A$3)+'Diário 1º PA'!$P$1)</f>
        <v/>
      </c>
      <c r="B1934" s="151"/>
      <c r="C1934" s="390"/>
      <c r="D1934" s="98"/>
      <c r="E1934" s="391"/>
      <c r="F1934" s="176"/>
      <c r="G1934" s="363"/>
      <c r="H1934" s="98"/>
      <c r="I1934" s="95"/>
      <c r="J1934" s="131" t="str">
        <f t="shared" si="0"/>
        <v/>
      </c>
      <c r="K1934" s="131"/>
      <c r="L1934" s="132"/>
      <c r="M1934" s="131"/>
      <c r="N1934" s="134"/>
      <c r="O1934" s="95"/>
      <c r="P1934" s="131"/>
      <c r="Q1934" s="381"/>
      <c r="R1934" s="381"/>
      <c r="S1934" s="381"/>
    </row>
    <row r="1935" spans="1:19" ht="12.75" customHeight="1" x14ac:dyDescent="0.25">
      <c r="A1935" s="389" t="str">
        <f>IF(B1935="","",ROW()-ROW($A$3)+'Diário 1º PA'!$P$1)</f>
        <v/>
      </c>
      <c r="B1935" s="151"/>
      <c r="C1935" s="390"/>
      <c r="D1935" s="98"/>
      <c r="E1935" s="391"/>
      <c r="F1935" s="176"/>
      <c r="G1935" s="363"/>
      <c r="H1935" s="98"/>
      <c r="I1935" s="95"/>
      <c r="J1935" s="131" t="str">
        <f t="shared" si="0"/>
        <v/>
      </c>
      <c r="K1935" s="131"/>
      <c r="L1935" s="132"/>
      <c r="M1935" s="131"/>
      <c r="N1935" s="134"/>
      <c r="O1935" s="95"/>
      <c r="P1935" s="131"/>
      <c r="Q1935" s="381"/>
      <c r="R1935" s="381"/>
      <c r="S1935" s="381"/>
    </row>
    <row r="1936" spans="1:19" ht="12.75" customHeight="1" x14ac:dyDescent="0.25">
      <c r="A1936" s="389" t="str">
        <f>IF(B1936="","",ROW()-ROW($A$3)+'Diário 1º PA'!$P$1)</f>
        <v/>
      </c>
      <c r="B1936" s="151"/>
      <c r="C1936" s="390"/>
      <c r="D1936" s="98"/>
      <c r="E1936" s="391"/>
      <c r="F1936" s="176"/>
      <c r="G1936" s="363"/>
      <c r="H1936" s="98"/>
      <c r="I1936" s="95"/>
      <c r="J1936" s="131" t="str">
        <f t="shared" si="0"/>
        <v/>
      </c>
      <c r="K1936" s="131"/>
      <c r="L1936" s="132"/>
      <c r="M1936" s="131"/>
      <c r="N1936" s="134"/>
      <c r="O1936" s="95"/>
      <c r="P1936" s="131"/>
      <c r="Q1936" s="381"/>
      <c r="R1936" s="381"/>
      <c r="S1936" s="381"/>
    </row>
    <row r="1937" spans="1:19" ht="12.75" customHeight="1" x14ac:dyDescent="0.25">
      <c r="A1937" s="389" t="str">
        <f>IF(B1937="","",ROW()-ROW($A$3)+'Diário 1º PA'!$P$1)</f>
        <v/>
      </c>
      <c r="B1937" s="151"/>
      <c r="C1937" s="390"/>
      <c r="D1937" s="98"/>
      <c r="E1937" s="391"/>
      <c r="F1937" s="176"/>
      <c r="G1937" s="363"/>
      <c r="H1937" s="98"/>
      <c r="I1937" s="95"/>
      <c r="J1937" s="131" t="str">
        <f t="shared" si="0"/>
        <v/>
      </c>
      <c r="K1937" s="131"/>
      <c r="L1937" s="132"/>
      <c r="M1937" s="131"/>
      <c r="N1937" s="134"/>
      <c r="O1937" s="95"/>
      <c r="P1937" s="131"/>
      <c r="Q1937" s="381"/>
      <c r="R1937" s="381"/>
      <c r="S1937" s="381"/>
    </row>
    <row r="1938" spans="1:19" ht="12.75" customHeight="1" x14ac:dyDescent="0.25">
      <c r="A1938" s="389" t="str">
        <f>IF(B1938="","",ROW()-ROW($A$3)+'Diário 1º PA'!$P$1)</f>
        <v/>
      </c>
      <c r="B1938" s="151"/>
      <c r="C1938" s="390"/>
      <c r="D1938" s="98"/>
      <c r="E1938" s="391"/>
      <c r="F1938" s="176"/>
      <c r="G1938" s="363"/>
      <c r="H1938" s="98"/>
      <c r="I1938" s="95"/>
      <c r="J1938" s="131" t="str">
        <f t="shared" ref="J1938:J1978" si="1">IF(P1938="","",IF(LEN(P1938)&gt;14,P1938,"CPF Protegido - LGPD"))</f>
        <v/>
      </c>
      <c r="K1938" s="131"/>
      <c r="L1938" s="132"/>
      <c r="M1938" s="131"/>
      <c r="N1938" s="134"/>
      <c r="O1938" s="95"/>
      <c r="P1938" s="131"/>
      <c r="Q1938" s="381"/>
      <c r="R1938" s="381"/>
      <c r="S1938" s="381"/>
    </row>
    <row r="1939" spans="1:19" ht="12.75" customHeight="1" x14ac:dyDescent="0.25">
      <c r="A1939" s="389" t="str">
        <f>IF(B1939="","",ROW()-ROW($A$3)+'Diário 1º PA'!$P$1)</f>
        <v/>
      </c>
      <c r="B1939" s="151"/>
      <c r="C1939" s="390"/>
      <c r="D1939" s="98"/>
      <c r="E1939" s="391"/>
      <c r="F1939" s="176"/>
      <c r="G1939" s="363"/>
      <c r="H1939" s="98"/>
      <c r="I1939" s="95"/>
      <c r="J1939" s="131" t="str">
        <f t="shared" si="1"/>
        <v/>
      </c>
      <c r="K1939" s="131"/>
      <c r="L1939" s="132"/>
      <c r="M1939" s="131"/>
      <c r="N1939" s="134"/>
      <c r="O1939" s="95"/>
      <c r="P1939" s="131"/>
      <c r="Q1939" s="381"/>
      <c r="R1939" s="381"/>
      <c r="S1939" s="381"/>
    </row>
    <row r="1940" spans="1:19" ht="12.75" customHeight="1" x14ac:dyDescent="0.25">
      <c r="A1940" s="389" t="str">
        <f>IF(B1940="","",ROW()-ROW($A$3)+'Diário 1º PA'!$P$1)</f>
        <v/>
      </c>
      <c r="B1940" s="151"/>
      <c r="C1940" s="390"/>
      <c r="D1940" s="98"/>
      <c r="E1940" s="391"/>
      <c r="F1940" s="176"/>
      <c r="G1940" s="363"/>
      <c r="H1940" s="98"/>
      <c r="I1940" s="95"/>
      <c r="J1940" s="131" t="str">
        <f t="shared" si="1"/>
        <v/>
      </c>
      <c r="K1940" s="131"/>
      <c r="L1940" s="132"/>
      <c r="M1940" s="131"/>
      <c r="N1940" s="134"/>
      <c r="O1940" s="95"/>
      <c r="P1940" s="131"/>
      <c r="Q1940" s="381"/>
      <c r="R1940" s="381"/>
      <c r="S1940" s="381"/>
    </row>
    <row r="1941" spans="1:19" ht="12.75" customHeight="1" x14ac:dyDescent="0.25">
      <c r="A1941" s="389" t="str">
        <f>IF(B1941="","",ROW()-ROW($A$3)+'Diário 1º PA'!$P$1)</f>
        <v/>
      </c>
      <c r="B1941" s="151"/>
      <c r="C1941" s="390"/>
      <c r="D1941" s="98"/>
      <c r="E1941" s="391"/>
      <c r="F1941" s="176"/>
      <c r="G1941" s="363"/>
      <c r="H1941" s="98"/>
      <c r="I1941" s="95"/>
      <c r="J1941" s="131" t="str">
        <f t="shared" si="1"/>
        <v/>
      </c>
      <c r="K1941" s="131"/>
      <c r="L1941" s="132"/>
      <c r="M1941" s="131"/>
      <c r="N1941" s="134"/>
      <c r="O1941" s="95"/>
      <c r="P1941" s="131"/>
      <c r="Q1941" s="381"/>
      <c r="R1941" s="381"/>
      <c r="S1941" s="381"/>
    </row>
    <row r="1942" spans="1:19" ht="12.75" customHeight="1" x14ac:dyDescent="0.25">
      <c r="A1942" s="389" t="str">
        <f>IF(B1942="","",ROW()-ROW($A$3)+'Diário 1º PA'!$P$1)</f>
        <v/>
      </c>
      <c r="B1942" s="151"/>
      <c r="C1942" s="390"/>
      <c r="D1942" s="98"/>
      <c r="E1942" s="391"/>
      <c r="F1942" s="176"/>
      <c r="G1942" s="363"/>
      <c r="H1942" s="98"/>
      <c r="I1942" s="95"/>
      <c r="J1942" s="131" t="str">
        <f t="shared" si="1"/>
        <v/>
      </c>
      <c r="K1942" s="131"/>
      <c r="L1942" s="132"/>
      <c r="M1942" s="131"/>
      <c r="N1942" s="134"/>
      <c r="O1942" s="95"/>
      <c r="P1942" s="131"/>
      <c r="Q1942" s="381"/>
      <c r="R1942" s="381"/>
      <c r="S1942" s="381"/>
    </row>
    <row r="1943" spans="1:19" ht="12.75" customHeight="1" x14ac:dyDescent="0.25">
      <c r="A1943" s="389" t="str">
        <f>IF(B1943="","",ROW()-ROW($A$3)+'Diário 1º PA'!$P$1)</f>
        <v/>
      </c>
      <c r="B1943" s="151"/>
      <c r="C1943" s="390"/>
      <c r="D1943" s="98"/>
      <c r="E1943" s="391"/>
      <c r="F1943" s="176"/>
      <c r="G1943" s="363"/>
      <c r="H1943" s="98"/>
      <c r="I1943" s="95"/>
      <c r="J1943" s="131" t="str">
        <f t="shared" si="1"/>
        <v/>
      </c>
      <c r="K1943" s="131"/>
      <c r="L1943" s="132"/>
      <c r="M1943" s="131"/>
      <c r="N1943" s="134"/>
      <c r="O1943" s="95"/>
      <c r="P1943" s="131"/>
      <c r="Q1943" s="381"/>
      <c r="R1943" s="381"/>
      <c r="S1943" s="381"/>
    </row>
    <row r="1944" spans="1:19" ht="12.75" customHeight="1" x14ac:dyDescent="0.25">
      <c r="A1944" s="389" t="str">
        <f>IF(B1944="","",ROW()-ROW($A$3)+'Diário 1º PA'!$P$1)</f>
        <v/>
      </c>
      <c r="B1944" s="151"/>
      <c r="C1944" s="390"/>
      <c r="D1944" s="98"/>
      <c r="E1944" s="391"/>
      <c r="F1944" s="176"/>
      <c r="G1944" s="363"/>
      <c r="H1944" s="98"/>
      <c r="I1944" s="95"/>
      <c r="J1944" s="131" t="str">
        <f t="shared" si="1"/>
        <v/>
      </c>
      <c r="K1944" s="131"/>
      <c r="L1944" s="132"/>
      <c r="M1944" s="131"/>
      <c r="N1944" s="134"/>
      <c r="O1944" s="95"/>
      <c r="P1944" s="131"/>
      <c r="Q1944" s="381"/>
      <c r="R1944" s="381"/>
      <c r="S1944" s="381"/>
    </row>
    <row r="1945" spans="1:19" ht="12.75" customHeight="1" x14ac:dyDescent="0.25">
      <c r="A1945" s="389" t="str">
        <f>IF(B1945="","",ROW()-ROW($A$3)+'Diário 1º PA'!$P$1)</f>
        <v/>
      </c>
      <c r="B1945" s="151"/>
      <c r="C1945" s="390"/>
      <c r="D1945" s="98"/>
      <c r="E1945" s="391"/>
      <c r="F1945" s="176"/>
      <c r="G1945" s="363"/>
      <c r="H1945" s="98"/>
      <c r="I1945" s="95"/>
      <c r="J1945" s="131" t="str">
        <f t="shared" si="1"/>
        <v/>
      </c>
      <c r="K1945" s="131"/>
      <c r="L1945" s="132"/>
      <c r="M1945" s="131"/>
      <c r="N1945" s="134"/>
      <c r="O1945" s="95"/>
      <c r="P1945" s="131"/>
      <c r="Q1945" s="381"/>
      <c r="R1945" s="381"/>
      <c r="S1945" s="381"/>
    </row>
    <row r="1946" spans="1:19" ht="12.75" customHeight="1" x14ac:dyDescent="0.25">
      <c r="A1946" s="389" t="str">
        <f>IF(B1946="","",ROW()-ROW($A$3)+'Diário 1º PA'!$P$1)</f>
        <v/>
      </c>
      <c r="B1946" s="151"/>
      <c r="C1946" s="390"/>
      <c r="D1946" s="98"/>
      <c r="E1946" s="391"/>
      <c r="F1946" s="176"/>
      <c r="G1946" s="363"/>
      <c r="H1946" s="98"/>
      <c r="I1946" s="95"/>
      <c r="J1946" s="131" t="str">
        <f t="shared" si="1"/>
        <v/>
      </c>
      <c r="K1946" s="131"/>
      <c r="L1946" s="132"/>
      <c r="M1946" s="131"/>
      <c r="N1946" s="134"/>
      <c r="O1946" s="95"/>
      <c r="P1946" s="131"/>
      <c r="Q1946" s="381"/>
      <c r="R1946" s="381"/>
      <c r="S1946" s="381"/>
    </row>
    <row r="1947" spans="1:19" ht="12.75" customHeight="1" x14ac:dyDescent="0.25">
      <c r="A1947" s="389" t="str">
        <f>IF(B1947="","",ROW()-ROW($A$3)+'Diário 1º PA'!$P$1)</f>
        <v/>
      </c>
      <c r="B1947" s="151"/>
      <c r="C1947" s="390"/>
      <c r="D1947" s="98"/>
      <c r="E1947" s="391"/>
      <c r="F1947" s="176"/>
      <c r="G1947" s="363"/>
      <c r="H1947" s="98"/>
      <c r="I1947" s="95"/>
      <c r="J1947" s="131" t="str">
        <f t="shared" si="1"/>
        <v/>
      </c>
      <c r="K1947" s="131"/>
      <c r="L1947" s="132"/>
      <c r="M1947" s="131"/>
      <c r="N1947" s="134"/>
      <c r="O1947" s="95"/>
      <c r="P1947" s="131"/>
      <c r="Q1947" s="381"/>
      <c r="R1947" s="381"/>
      <c r="S1947" s="381"/>
    </row>
    <row r="1948" spans="1:19" ht="12.75" customHeight="1" x14ac:dyDescent="0.25">
      <c r="A1948" s="389" t="str">
        <f>IF(B1948="","",ROW()-ROW($A$3)+'Diário 1º PA'!$P$1)</f>
        <v/>
      </c>
      <c r="B1948" s="151"/>
      <c r="C1948" s="390"/>
      <c r="D1948" s="98"/>
      <c r="E1948" s="391"/>
      <c r="F1948" s="176"/>
      <c r="G1948" s="363"/>
      <c r="H1948" s="98"/>
      <c r="I1948" s="95"/>
      <c r="J1948" s="131" t="str">
        <f t="shared" si="1"/>
        <v/>
      </c>
      <c r="K1948" s="131"/>
      <c r="L1948" s="132"/>
      <c r="M1948" s="131"/>
      <c r="N1948" s="134"/>
      <c r="O1948" s="95"/>
      <c r="P1948" s="131"/>
      <c r="Q1948" s="381"/>
      <c r="R1948" s="381"/>
      <c r="S1948" s="381"/>
    </row>
    <row r="1949" spans="1:19" ht="12.75" customHeight="1" x14ac:dyDescent="0.25">
      <c r="A1949" s="389" t="str">
        <f>IF(B1949="","",ROW()-ROW($A$3)+'Diário 1º PA'!$P$1)</f>
        <v/>
      </c>
      <c r="B1949" s="151"/>
      <c r="C1949" s="390"/>
      <c r="D1949" s="98"/>
      <c r="E1949" s="391"/>
      <c r="F1949" s="176"/>
      <c r="G1949" s="363"/>
      <c r="H1949" s="98"/>
      <c r="I1949" s="95"/>
      <c r="J1949" s="131" t="str">
        <f t="shared" si="1"/>
        <v/>
      </c>
      <c r="K1949" s="131"/>
      <c r="L1949" s="132"/>
      <c r="M1949" s="131"/>
      <c r="N1949" s="134"/>
      <c r="O1949" s="95"/>
      <c r="P1949" s="131"/>
      <c r="Q1949" s="381"/>
      <c r="R1949" s="381"/>
      <c r="S1949" s="381"/>
    </row>
    <row r="1950" spans="1:19" ht="12.75" customHeight="1" x14ac:dyDescent="0.25">
      <c r="A1950" s="389" t="str">
        <f>IF(B1950="","",ROW()-ROW($A$3)+'Diário 1º PA'!$P$1)</f>
        <v/>
      </c>
      <c r="B1950" s="151"/>
      <c r="C1950" s="390"/>
      <c r="D1950" s="98"/>
      <c r="E1950" s="391"/>
      <c r="F1950" s="176"/>
      <c r="G1950" s="363"/>
      <c r="H1950" s="98"/>
      <c r="I1950" s="95"/>
      <c r="J1950" s="131" t="str">
        <f t="shared" si="1"/>
        <v/>
      </c>
      <c r="K1950" s="131"/>
      <c r="L1950" s="132"/>
      <c r="M1950" s="131"/>
      <c r="N1950" s="134"/>
      <c r="O1950" s="95"/>
      <c r="P1950" s="131"/>
      <c r="Q1950" s="381"/>
      <c r="R1950" s="381"/>
      <c r="S1950" s="381"/>
    </row>
    <row r="1951" spans="1:19" ht="12.75" customHeight="1" x14ac:dyDescent="0.25">
      <c r="A1951" s="389" t="str">
        <f>IF(B1951="","",ROW()-ROW($A$3)+'Diário 1º PA'!$P$1)</f>
        <v/>
      </c>
      <c r="B1951" s="151"/>
      <c r="C1951" s="390"/>
      <c r="D1951" s="98"/>
      <c r="E1951" s="391"/>
      <c r="F1951" s="176"/>
      <c r="G1951" s="363"/>
      <c r="H1951" s="98"/>
      <c r="I1951" s="95"/>
      <c r="J1951" s="131" t="str">
        <f t="shared" si="1"/>
        <v/>
      </c>
      <c r="K1951" s="131"/>
      <c r="L1951" s="132"/>
      <c r="M1951" s="131"/>
      <c r="N1951" s="134"/>
      <c r="O1951" s="95"/>
      <c r="P1951" s="131"/>
      <c r="Q1951" s="381"/>
      <c r="R1951" s="381"/>
      <c r="S1951" s="381"/>
    </row>
    <row r="1952" spans="1:19" ht="12.75" customHeight="1" x14ac:dyDescent="0.25">
      <c r="A1952" s="389" t="str">
        <f>IF(B1952="","",ROW()-ROW($A$3)+'Diário 1º PA'!$P$1)</f>
        <v/>
      </c>
      <c r="B1952" s="151"/>
      <c r="C1952" s="390"/>
      <c r="D1952" s="98"/>
      <c r="E1952" s="391"/>
      <c r="F1952" s="176"/>
      <c r="G1952" s="363"/>
      <c r="H1952" s="98"/>
      <c r="I1952" s="95"/>
      <c r="J1952" s="131" t="str">
        <f t="shared" si="1"/>
        <v/>
      </c>
      <c r="K1952" s="131"/>
      <c r="L1952" s="132"/>
      <c r="M1952" s="131"/>
      <c r="N1952" s="134"/>
      <c r="O1952" s="95"/>
      <c r="P1952" s="131"/>
      <c r="Q1952" s="381"/>
      <c r="R1952" s="381"/>
      <c r="S1952" s="381"/>
    </row>
    <row r="1953" spans="1:19" ht="12.75" customHeight="1" x14ac:dyDescent="0.25">
      <c r="A1953" s="389" t="str">
        <f>IF(B1953="","",ROW()-ROW($A$3)+'Diário 1º PA'!$P$1)</f>
        <v/>
      </c>
      <c r="B1953" s="151"/>
      <c r="C1953" s="390"/>
      <c r="D1953" s="98"/>
      <c r="E1953" s="391"/>
      <c r="F1953" s="176"/>
      <c r="G1953" s="363"/>
      <c r="H1953" s="98"/>
      <c r="I1953" s="95"/>
      <c r="J1953" s="131" t="str">
        <f t="shared" si="1"/>
        <v/>
      </c>
      <c r="K1953" s="131"/>
      <c r="L1953" s="132"/>
      <c r="M1953" s="131"/>
      <c r="N1953" s="134"/>
      <c r="O1953" s="95"/>
      <c r="P1953" s="131"/>
      <c r="Q1953" s="381"/>
      <c r="R1953" s="381"/>
      <c r="S1953" s="381"/>
    </row>
    <row r="1954" spans="1:19" ht="12.75" customHeight="1" x14ac:dyDescent="0.25">
      <c r="A1954" s="389" t="str">
        <f>IF(B1954="","",ROW()-ROW($A$3)+'Diário 1º PA'!$P$1)</f>
        <v/>
      </c>
      <c r="B1954" s="151"/>
      <c r="C1954" s="390"/>
      <c r="D1954" s="98"/>
      <c r="E1954" s="391"/>
      <c r="F1954" s="176"/>
      <c r="G1954" s="363"/>
      <c r="H1954" s="98"/>
      <c r="I1954" s="95"/>
      <c r="J1954" s="131" t="str">
        <f t="shared" si="1"/>
        <v/>
      </c>
      <c r="K1954" s="131"/>
      <c r="L1954" s="132"/>
      <c r="M1954" s="131"/>
      <c r="N1954" s="134"/>
      <c r="O1954" s="95"/>
      <c r="P1954" s="131"/>
      <c r="Q1954" s="381"/>
      <c r="R1954" s="381"/>
      <c r="S1954" s="381"/>
    </row>
    <row r="1955" spans="1:19" ht="12.75" customHeight="1" x14ac:dyDescent="0.25">
      <c r="A1955" s="389" t="str">
        <f>IF(B1955="","",ROW()-ROW($A$3)+'Diário 1º PA'!$P$1)</f>
        <v/>
      </c>
      <c r="B1955" s="151"/>
      <c r="C1955" s="390"/>
      <c r="D1955" s="98"/>
      <c r="E1955" s="391"/>
      <c r="F1955" s="176"/>
      <c r="G1955" s="363"/>
      <c r="H1955" s="98"/>
      <c r="I1955" s="95"/>
      <c r="J1955" s="131" t="str">
        <f t="shared" si="1"/>
        <v/>
      </c>
      <c r="K1955" s="131"/>
      <c r="L1955" s="132"/>
      <c r="M1955" s="131"/>
      <c r="N1955" s="134"/>
      <c r="O1955" s="95"/>
      <c r="P1955" s="131"/>
      <c r="Q1955" s="381"/>
      <c r="R1955" s="381"/>
      <c r="S1955" s="381"/>
    </row>
    <row r="1956" spans="1:19" ht="12.75" customHeight="1" x14ac:dyDescent="0.25">
      <c r="A1956" s="389" t="str">
        <f>IF(B1956="","",ROW()-ROW($A$3)+'Diário 1º PA'!$P$1)</f>
        <v/>
      </c>
      <c r="B1956" s="151"/>
      <c r="C1956" s="390"/>
      <c r="D1956" s="98"/>
      <c r="E1956" s="391"/>
      <c r="F1956" s="176"/>
      <c r="G1956" s="363"/>
      <c r="H1956" s="98"/>
      <c r="I1956" s="95"/>
      <c r="J1956" s="131" t="str">
        <f t="shared" si="1"/>
        <v/>
      </c>
      <c r="K1956" s="131"/>
      <c r="L1956" s="132"/>
      <c r="M1956" s="131"/>
      <c r="N1956" s="134"/>
      <c r="O1956" s="95"/>
      <c r="P1956" s="131"/>
      <c r="Q1956" s="381"/>
      <c r="R1956" s="381"/>
      <c r="S1956" s="381"/>
    </row>
    <row r="1957" spans="1:19" ht="12.75" customHeight="1" x14ac:dyDescent="0.25">
      <c r="A1957" s="389" t="str">
        <f>IF(B1957="","",ROW()-ROW($A$3)+'Diário 1º PA'!$P$1)</f>
        <v/>
      </c>
      <c r="B1957" s="151"/>
      <c r="C1957" s="390"/>
      <c r="D1957" s="98"/>
      <c r="E1957" s="391"/>
      <c r="F1957" s="176"/>
      <c r="G1957" s="363"/>
      <c r="H1957" s="98"/>
      <c r="I1957" s="95"/>
      <c r="J1957" s="131" t="str">
        <f t="shared" si="1"/>
        <v/>
      </c>
      <c r="K1957" s="131"/>
      <c r="L1957" s="132"/>
      <c r="M1957" s="131"/>
      <c r="N1957" s="134"/>
      <c r="O1957" s="95"/>
      <c r="P1957" s="131"/>
      <c r="Q1957" s="381"/>
      <c r="R1957" s="381"/>
      <c r="S1957" s="381"/>
    </row>
    <row r="1958" spans="1:19" ht="12.75" customHeight="1" x14ac:dyDescent="0.25">
      <c r="A1958" s="389" t="str">
        <f>IF(B1958="","",ROW()-ROW($A$3)+'Diário 1º PA'!$P$1)</f>
        <v/>
      </c>
      <c r="B1958" s="151"/>
      <c r="C1958" s="390"/>
      <c r="D1958" s="98"/>
      <c r="E1958" s="391"/>
      <c r="F1958" s="176"/>
      <c r="G1958" s="363"/>
      <c r="H1958" s="98"/>
      <c r="I1958" s="95"/>
      <c r="J1958" s="131" t="str">
        <f t="shared" si="1"/>
        <v/>
      </c>
      <c r="K1958" s="131"/>
      <c r="L1958" s="132"/>
      <c r="M1958" s="131"/>
      <c r="N1958" s="134"/>
      <c r="O1958" s="95"/>
      <c r="P1958" s="131"/>
      <c r="Q1958" s="381"/>
      <c r="R1958" s="381"/>
      <c r="S1958" s="381"/>
    </row>
    <row r="1959" spans="1:19" ht="12.75" customHeight="1" x14ac:dyDescent="0.25">
      <c r="A1959" s="389" t="str">
        <f>IF(B1959="","",ROW()-ROW($A$3)+'Diário 1º PA'!$P$1)</f>
        <v/>
      </c>
      <c r="B1959" s="151"/>
      <c r="C1959" s="390"/>
      <c r="D1959" s="98"/>
      <c r="E1959" s="391"/>
      <c r="F1959" s="176"/>
      <c r="G1959" s="363"/>
      <c r="H1959" s="98"/>
      <c r="I1959" s="95"/>
      <c r="J1959" s="131" t="str">
        <f t="shared" si="1"/>
        <v/>
      </c>
      <c r="K1959" s="131"/>
      <c r="L1959" s="132"/>
      <c r="M1959" s="131"/>
      <c r="N1959" s="134"/>
      <c r="O1959" s="95"/>
      <c r="P1959" s="131"/>
      <c r="Q1959" s="381"/>
      <c r="R1959" s="381"/>
      <c r="S1959" s="381"/>
    </row>
    <row r="1960" spans="1:19" ht="12.75" customHeight="1" x14ac:dyDescent="0.25">
      <c r="A1960" s="389" t="str">
        <f>IF(B1960="","",ROW()-ROW($A$3)+'Diário 1º PA'!$P$1)</f>
        <v/>
      </c>
      <c r="B1960" s="151"/>
      <c r="C1960" s="390"/>
      <c r="D1960" s="98"/>
      <c r="E1960" s="391"/>
      <c r="F1960" s="176"/>
      <c r="G1960" s="363"/>
      <c r="H1960" s="98"/>
      <c r="I1960" s="95"/>
      <c r="J1960" s="131" t="str">
        <f t="shared" si="1"/>
        <v/>
      </c>
      <c r="K1960" s="131"/>
      <c r="L1960" s="132"/>
      <c r="M1960" s="131"/>
      <c r="N1960" s="134"/>
      <c r="O1960" s="95"/>
      <c r="P1960" s="131"/>
      <c r="Q1960" s="381"/>
      <c r="R1960" s="381"/>
      <c r="S1960" s="381"/>
    </row>
    <row r="1961" spans="1:19" ht="12.75" customHeight="1" x14ac:dyDescent="0.25">
      <c r="A1961" s="389" t="str">
        <f>IF(B1961="","",ROW()-ROW($A$3)+'Diário 1º PA'!$P$1)</f>
        <v/>
      </c>
      <c r="B1961" s="151"/>
      <c r="C1961" s="390"/>
      <c r="D1961" s="98"/>
      <c r="E1961" s="391"/>
      <c r="F1961" s="176"/>
      <c r="G1961" s="363"/>
      <c r="H1961" s="98"/>
      <c r="I1961" s="95"/>
      <c r="J1961" s="131" t="str">
        <f t="shared" si="1"/>
        <v/>
      </c>
      <c r="K1961" s="131"/>
      <c r="L1961" s="132"/>
      <c r="M1961" s="131"/>
      <c r="N1961" s="134"/>
      <c r="O1961" s="95"/>
      <c r="P1961" s="131"/>
      <c r="Q1961" s="381"/>
      <c r="R1961" s="381"/>
      <c r="S1961" s="381"/>
    </row>
    <row r="1962" spans="1:19" ht="12.75" customHeight="1" x14ac:dyDescent="0.25">
      <c r="A1962" s="389" t="str">
        <f>IF(B1962="","",ROW()-ROW($A$3)+'Diário 1º PA'!$P$1)</f>
        <v/>
      </c>
      <c r="B1962" s="151"/>
      <c r="C1962" s="390"/>
      <c r="D1962" s="98"/>
      <c r="E1962" s="391"/>
      <c r="F1962" s="176"/>
      <c r="G1962" s="363"/>
      <c r="H1962" s="98"/>
      <c r="I1962" s="95"/>
      <c r="J1962" s="131" t="str">
        <f t="shared" si="1"/>
        <v/>
      </c>
      <c r="K1962" s="131"/>
      <c r="L1962" s="132"/>
      <c r="M1962" s="131"/>
      <c r="N1962" s="134"/>
      <c r="O1962" s="95"/>
      <c r="P1962" s="131"/>
      <c r="Q1962" s="381"/>
      <c r="R1962" s="381"/>
      <c r="S1962" s="381"/>
    </row>
    <row r="1963" spans="1:19" ht="12.75" customHeight="1" x14ac:dyDescent="0.25">
      <c r="A1963" s="389" t="str">
        <f>IF(B1963="","",ROW()-ROW($A$3)+'Diário 1º PA'!$P$1)</f>
        <v/>
      </c>
      <c r="B1963" s="151"/>
      <c r="C1963" s="390"/>
      <c r="D1963" s="98"/>
      <c r="E1963" s="391"/>
      <c r="F1963" s="176"/>
      <c r="G1963" s="363"/>
      <c r="H1963" s="98"/>
      <c r="I1963" s="95"/>
      <c r="J1963" s="131" t="str">
        <f t="shared" si="1"/>
        <v/>
      </c>
      <c r="K1963" s="131"/>
      <c r="L1963" s="132"/>
      <c r="M1963" s="131"/>
      <c r="N1963" s="134"/>
      <c r="O1963" s="95"/>
      <c r="P1963" s="131"/>
      <c r="Q1963" s="381"/>
      <c r="R1963" s="381"/>
      <c r="S1963" s="381"/>
    </row>
    <row r="1964" spans="1:19" ht="12.75" customHeight="1" x14ac:dyDescent="0.25">
      <c r="A1964" s="389" t="str">
        <f>IF(B1964="","",ROW()-ROW($A$3)+'Diário 1º PA'!$P$1)</f>
        <v/>
      </c>
      <c r="B1964" s="151"/>
      <c r="C1964" s="390"/>
      <c r="D1964" s="98"/>
      <c r="E1964" s="391"/>
      <c r="F1964" s="176"/>
      <c r="G1964" s="363"/>
      <c r="H1964" s="98"/>
      <c r="I1964" s="95"/>
      <c r="J1964" s="131" t="str">
        <f t="shared" si="1"/>
        <v/>
      </c>
      <c r="K1964" s="131"/>
      <c r="L1964" s="132"/>
      <c r="M1964" s="131"/>
      <c r="N1964" s="134"/>
      <c r="O1964" s="95"/>
      <c r="P1964" s="131"/>
      <c r="Q1964" s="381"/>
      <c r="R1964" s="381"/>
      <c r="S1964" s="381"/>
    </row>
    <row r="1965" spans="1:19" ht="12.75" customHeight="1" x14ac:dyDescent="0.25">
      <c r="A1965" s="389" t="str">
        <f>IF(B1965="","",ROW()-ROW($A$3)+'Diário 1º PA'!$P$1)</f>
        <v/>
      </c>
      <c r="B1965" s="151"/>
      <c r="C1965" s="390"/>
      <c r="D1965" s="98"/>
      <c r="E1965" s="391"/>
      <c r="F1965" s="176"/>
      <c r="G1965" s="363"/>
      <c r="H1965" s="98"/>
      <c r="I1965" s="95"/>
      <c r="J1965" s="131" t="str">
        <f t="shared" si="1"/>
        <v/>
      </c>
      <c r="K1965" s="131"/>
      <c r="L1965" s="132"/>
      <c r="M1965" s="131"/>
      <c r="N1965" s="134"/>
      <c r="O1965" s="95"/>
      <c r="P1965" s="131"/>
      <c r="Q1965" s="381"/>
      <c r="R1965" s="381"/>
      <c r="S1965" s="381"/>
    </row>
    <row r="1966" spans="1:19" ht="12.75" customHeight="1" x14ac:dyDescent="0.25">
      <c r="A1966" s="389" t="str">
        <f>IF(B1966="","",ROW()-ROW($A$3)+'Diário 1º PA'!$P$1)</f>
        <v/>
      </c>
      <c r="B1966" s="151"/>
      <c r="C1966" s="390"/>
      <c r="D1966" s="98"/>
      <c r="E1966" s="391"/>
      <c r="F1966" s="176"/>
      <c r="G1966" s="363"/>
      <c r="H1966" s="98"/>
      <c r="I1966" s="95"/>
      <c r="J1966" s="131" t="str">
        <f t="shared" si="1"/>
        <v/>
      </c>
      <c r="K1966" s="131"/>
      <c r="L1966" s="132"/>
      <c r="M1966" s="131"/>
      <c r="N1966" s="134"/>
      <c r="O1966" s="95"/>
      <c r="P1966" s="131"/>
      <c r="Q1966" s="381"/>
      <c r="R1966" s="381"/>
      <c r="S1966" s="381"/>
    </row>
    <row r="1967" spans="1:19" ht="12.75" customHeight="1" x14ac:dyDescent="0.25">
      <c r="A1967" s="389" t="str">
        <f>IF(B1967="","",ROW()-ROW($A$3)+'Diário 1º PA'!$P$1)</f>
        <v/>
      </c>
      <c r="B1967" s="151"/>
      <c r="C1967" s="390"/>
      <c r="D1967" s="98"/>
      <c r="E1967" s="391"/>
      <c r="F1967" s="176"/>
      <c r="G1967" s="363"/>
      <c r="H1967" s="98"/>
      <c r="I1967" s="95"/>
      <c r="J1967" s="131" t="str">
        <f t="shared" si="1"/>
        <v/>
      </c>
      <c r="K1967" s="131"/>
      <c r="L1967" s="132"/>
      <c r="M1967" s="131"/>
      <c r="N1967" s="134"/>
      <c r="O1967" s="95"/>
      <c r="P1967" s="131"/>
      <c r="Q1967" s="381"/>
      <c r="R1967" s="381"/>
      <c r="S1967" s="381"/>
    </row>
    <row r="1968" spans="1:19" ht="12.75" customHeight="1" x14ac:dyDescent="0.25">
      <c r="A1968" s="389" t="str">
        <f>IF(B1968="","",ROW()-ROW($A$3)+'Diário 1º PA'!$P$1)</f>
        <v/>
      </c>
      <c r="B1968" s="151"/>
      <c r="C1968" s="390"/>
      <c r="D1968" s="98"/>
      <c r="E1968" s="391"/>
      <c r="F1968" s="176"/>
      <c r="G1968" s="363"/>
      <c r="H1968" s="98"/>
      <c r="I1968" s="95"/>
      <c r="J1968" s="131" t="str">
        <f t="shared" si="1"/>
        <v/>
      </c>
      <c r="K1968" s="131"/>
      <c r="L1968" s="132"/>
      <c r="M1968" s="131"/>
      <c r="N1968" s="134"/>
      <c r="O1968" s="95"/>
      <c r="P1968" s="131"/>
      <c r="Q1968" s="381"/>
      <c r="R1968" s="381"/>
      <c r="S1968" s="381"/>
    </row>
    <row r="1969" spans="1:19" ht="12.75" customHeight="1" x14ac:dyDescent="0.25">
      <c r="A1969" s="389" t="str">
        <f>IF(B1969="","",ROW()-ROW($A$3)+'Diário 1º PA'!$P$1)</f>
        <v/>
      </c>
      <c r="B1969" s="151"/>
      <c r="C1969" s="390"/>
      <c r="D1969" s="98"/>
      <c r="E1969" s="391"/>
      <c r="F1969" s="176"/>
      <c r="G1969" s="363"/>
      <c r="H1969" s="98"/>
      <c r="I1969" s="95"/>
      <c r="J1969" s="131" t="str">
        <f t="shared" si="1"/>
        <v/>
      </c>
      <c r="K1969" s="131"/>
      <c r="L1969" s="132"/>
      <c r="M1969" s="131"/>
      <c r="N1969" s="134"/>
      <c r="O1969" s="95"/>
      <c r="P1969" s="131"/>
      <c r="Q1969" s="381"/>
      <c r="R1969" s="381"/>
      <c r="S1969" s="381"/>
    </row>
    <row r="1970" spans="1:19" ht="12.75" customHeight="1" x14ac:dyDescent="0.25">
      <c r="A1970" s="389" t="str">
        <f>IF(B1970="","",ROW()-ROW($A$3)+'Diário 1º PA'!$P$1)</f>
        <v/>
      </c>
      <c r="B1970" s="151"/>
      <c r="C1970" s="390"/>
      <c r="D1970" s="98"/>
      <c r="E1970" s="391"/>
      <c r="F1970" s="176"/>
      <c r="G1970" s="363"/>
      <c r="H1970" s="98"/>
      <c r="I1970" s="95"/>
      <c r="J1970" s="131" t="str">
        <f t="shared" si="1"/>
        <v/>
      </c>
      <c r="K1970" s="131"/>
      <c r="L1970" s="132"/>
      <c r="M1970" s="131"/>
      <c r="N1970" s="134"/>
      <c r="O1970" s="95"/>
      <c r="P1970" s="131"/>
      <c r="Q1970" s="381"/>
      <c r="R1970" s="381"/>
      <c r="S1970" s="381"/>
    </row>
    <row r="1971" spans="1:19" ht="12.75" customHeight="1" x14ac:dyDescent="0.25">
      <c r="A1971" s="389" t="str">
        <f>IF(B1971="","",ROW()-ROW($A$3)+'Diário 1º PA'!$P$1)</f>
        <v/>
      </c>
      <c r="B1971" s="151"/>
      <c r="C1971" s="390"/>
      <c r="D1971" s="98"/>
      <c r="E1971" s="391"/>
      <c r="F1971" s="176"/>
      <c r="G1971" s="363"/>
      <c r="H1971" s="98"/>
      <c r="I1971" s="95"/>
      <c r="J1971" s="131" t="str">
        <f t="shared" si="1"/>
        <v/>
      </c>
      <c r="K1971" s="131"/>
      <c r="L1971" s="132"/>
      <c r="M1971" s="131"/>
      <c r="N1971" s="134"/>
      <c r="O1971" s="95"/>
      <c r="P1971" s="131"/>
      <c r="Q1971" s="381"/>
      <c r="R1971" s="381"/>
      <c r="S1971" s="381"/>
    </row>
    <row r="1972" spans="1:19" ht="12.75" customHeight="1" x14ac:dyDescent="0.25">
      <c r="A1972" s="389" t="str">
        <f>IF(B1972="","",ROW()-ROW($A$3)+'Diário 1º PA'!$P$1)</f>
        <v/>
      </c>
      <c r="B1972" s="151"/>
      <c r="C1972" s="390"/>
      <c r="D1972" s="98"/>
      <c r="E1972" s="391"/>
      <c r="F1972" s="176"/>
      <c r="G1972" s="363"/>
      <c r="H1972" s="98"/>
      <c r="I1972" s="95"/>
      <c r="J1972" s="131" t="str">
        <f t="shared" si="1"/>
        <v/>
      </c>
      <c r="K1972" s="131"/>
      <c r="L1972" s="132"/>
      <c r="M1972" s="131"/>
      <c r="N1972" s="134"/>
      <c r="O1972" s="95"/>
      <c r="P1972" s="131"/>
      <c r="Q1972" s="381"/>
      <c r="R1972" s="381"/>
      <c r="S1972" s="381"/>
    </row>
    <row r="1973" spans="1:19" ht="12.75" customHeight="1" x14ac:dyDescent="0.25">
      <c r="A1973" s="389" t="str">
        <f>IF(B1973="","",ROW()-ROW($A$3)+'Diário 1º PA'!$P$1)</f>
        <v/>
      </c>
      <c r="B1973" s="151"/>
      <c r="C1973" s="390"/>
      <c r="D1973" s="98"/>
      <c r="E1973" s="391"/>
      <c r="F1973" s="176"/>
      <c r="G1973" s="363"/>
      <c r="H1973" s="98"/>
      <c r="I1973" s="95"/>
      <c r="J1973" s="131" t="str">
        <f t="shared" si="1"/>
        <v/>
      </c>
      <c r="K1973" s="131"/>
      <c r="L1973" s="132"/>
      <c r="M1973" s="131"/>
      <c r="N1973" s="134"/>
      <c r="O1973" s="95"/>
      <c r="P1973" s="131"/>
      <c r="Q1973" s="381"/>
      <c r="R1973" s="381"/>
      <c r="S1973" s="381"/>
    </row>
    <row r="1974" spans="1:19" ht="12.75" customHeight="1" x14ac:dyDescent="0.25">
      <c r="A1974" s="389" t="str">
        <f>IF(B1974="","",ROW()-ROW($A$3)+'Diário 1º PA'!$P$1)</f>
        <v/>
      </c>
      <c r="B1974" s="151"/>
      <c r="C1974" s="390"/>
      <c r="D1974" s="98"/>
      <c r="E1974" s="391"/>
      <c r="F1974" s="176"/>
      <c r="G1974" s="363"/>
      <c r="H1974" s="98"/>
      <c r="I1974" s="95"/>
      <c r="J1974" s="131" t="str">
        <f t="shared" si="1"/>
        <v/>
      </c>
      <c r="K1974" s="131"/>
      <c r="L1974" s="132"/>
      <c r="M1974" s="131"/>
      <c r="N1974" s="134"/>
      <c r="O1974" s="95"/>
      <c r="P1974" s="131"/>
      <c r="Q1974" s="381"/>
      <c r="R1974" s="381"/>
      <c r="S1974" s="381"/>
    </row>
    <row r="1975" spans="1:19" ht="12.75" customHeight="1" x14ac:dyDescent="0.25">
      <c r="A1975" s="389" t="str">
        <f>IF(B1975="","",ROW()-ROW($A$3)+'Diário 1º PA'!$P$1)</f>
        <v/>
      </c>
      <c r="B1975" s="151"/>
      <c r="C1975" s="390"/>
      <c r="D1975" s="98"/>
      <c r="E1975" s="391"/>
      <c r="F1975" s="176"/>
      <c r="G1975" s="363"/>
      <c r="H1975" s="98"/>
      <c r="I1975" s="95"/>
      <c r="J1975" s="131" t="str">
        <f t="shared" si="1"/>
        <v/>
      </c>
      <c r="K1975" s="131"/>
      <c r="L1975" s="132"/>
      <c r="M1975" s="131"/>
      <c r="N1975" s="134"/>
      <c r="O1975" s="95"/>
      <c r="P1975" s="131"/>
      <c r="Q1975" s="381"/>
      <c r="R1975" s="381"/>
      <c r="S1975" s="381"/>
    </row>
    <row r="1976" spans="1:19" ht="12.75" customHeight="1" x14ac:dyDescent="0.25">
      <c r="A1976" s="389" t="str">
        <f>IF(B1976="","",ROW()-ROW($A$3)+'Diário 1º PA'!$P$1)</f>
        <v/>
      </c>
      <c r="B1976" s="151"/>
      <c r="C1976" s="390"/>
      <c r="D1976" s="98"/>
      <c r="E1976" s="391"/>
      <c r="F1976" s="176"/>
      <c r="G1976" s="363"/>
      <c r="H1976" s="98"/>
      <c r="I1976" s="95"/>
      <c r="J1976" s="131" t="str">
        <f t="shared" si="1"/>
        <v/>
      </c>
      <c r="K1976" s="131"/>
      <c r="L1976" s="132"/>
      <c r="M1976" s="131"/>
      <c r="N1976" s="134"/>
      <c r="O1976" s="95"/>
      <c r="P1976" s="131"/>
      <c r="Q1976" s="381"/>
      <c r="R1976" s="381"/>
      <c r="S1976" s="381"/>
    </row>
    <row r="1977" spans="1:19" ht="12.75" customHeight="1" x14ac:dyDescent="0.25">
      <c r="A1977" s="389" t="str">
        <f>IF(B1977="","",ROW()-ROW($A$3)+'Diário 1º PA'!$P$1)</f>
        <v/>
      </c>
      <c r="B1977" s="151"/>
      <c r="C1977" s="390"/>
      <c r="D1977" s="98"/>
      <c r="E1977" s="391"/>
      <c r="F1977" s="176"/>
      <c r="G1977" s="363"/>
      <c r="H1977" s="98"/>
      <c r="I1977" s="95"/>
      <c r="J1977" s="131" t="str">
        <f t="shared" si="1"/>
        <v/>
      </c>
      <c r="K1977" s="131"/>
      <c r="L1977" s="132"/>
      <c r="M1977" s="131"/>
      <c r="N1977" s="134"/>
      <c r="O1977" s="95"/>
      <c r="P1977" s="131"/>
      <c r="Q1977" s="381"/>
      <c r="R1977" s="381"/>
      <c r="S1977" s="381"/>
    </row>
    <row r="1978" spans="1:19" ht="12.75" customHeight="1" x14ac:dyDescent="0.25">
      <c r="A1978" s="389" t="str">
        <f>IF(B1978="","",ROW()-ROW($A$3)+'Diário 1º PA'!$P$1)</f>
        <v/>
      </c>
      <c r="B1978" s="151"/>
      <c r="C1978" s="390"/>
      <c r="D1978" s="98"/>
      <c r="E1978" s="391"/>
      <c r="F1978" s="176"/>
      <c r="G1978" s="363"/>
      <c r="H1978" s="98"/>
      <c r="I1978" s="95"/>
      <c r="J1978" s="131" t="str">
        <f t="shared" si="1"/>
        <v/>
      </c>
      <c r="K1978" s="131"/>
      <c r="L1978" s="132"/>
      <c r="M1978" s="131"/>
      <c r="N1978" s="134"/>
      <c r="O1978" s="95"/>
      <c r="P1978" s="131"/>
      <c r="Q1978" s="381"/>
      <c r="R1978" s="381"/>
      <c r="S1978" s="381"/>
    </row>
  </sheetData>
  <autoFilter ref="A3:N1978" xr:uid="{00000000-0009-0000-0000-00000B000000}">
    <sortState xmlns:xlrd2="http://schemas.microsoft.com/office/spreadsheetml/2017/richdata2" ref="A3:N1978">
      <sortCondition ref="A3:A1978"/>
    </sortState>
  </autoFilter>
  <mergeCells count="2">
    <mergeCell ref="A1:N1"/>
    <mergeCell ref="A2:N2"/>
  </mergeCells>
  <conditionalFormatting sqref="C134:D134">
    <cfRule type="timePeriod" dxfId="7" priority="2" timePeriod="yesterday">
      <formula>FLOOR(C134,1)=TODAY()-1</formula>
    </cfRule>
  </conditionalFormatting>
  <conditionalFormatting sqref="D126">
    <cfRule type="timePeriod" dxfId="6" priority="3" timePeriod="yesterday">
      <formula>FLOOR(D126,1)=TODAY()-1</formula>
    </cfRule>
  </conditionalFormatting>
  <conditionalFormatting sqref="G177">
    <cfRule type="expression" dxfId="5" priority="1" stopIfTrue="1">
      <formula>ISEVEN(ROW())</formula>
    </cfRule>
  </conditionalFormatting>
  <dataValidations count="3">
    <dataValidation type="list" allowBlank="1" showErrorMessage="1" sqref="D4:E4 E5 D6:E25 E26:E32 D33:E41 E42:E64 D65:E66 E67:E75 D76:E83 E84:E85 D86:E90 E91:E92 D93:E95 E96:E123 D124:E125 E126 D127:E128 E129:E136 D137:E137 E138:E168 D169:E169 E170:E171 D172:E172 E173:E174 D175:E175 E176:E281 D282:E285 E286:E313 D314:E322 E323:E353 D354:E354 E355:E370 D371:E371 E372:E376 D377:E379 E380:E381 D382:E383 E384:E471 D472:E473 E474:E486 D487:E488 E489:E506 D507:E507 E508:E531 D532:E538 E539:E541 D542:E548 E549:E561 D562:E568 E569:E586 D587:E587 E588:E807 D808:E809 E810:E853 D854:E854 E855:E1978" xr:uid="{00000000-0002-0000-0B00-000000000000}">
      <formula1>OFFSET(Repasses,1,MATCH(C4,Categorias,0)-1,OFFSET(Repasses,-1,MATCH(C4,Categorias,0)-1),1)</formula1>
    </dataValidation>
    <dataValidation type="list" allowBlank="1" showErrorMessage="1" sqref="H4:H1978" xr:uid="{00000000-0002-0000-0B00-000001000000}">
      <formula1>VinculoPT</formula1>
    </dataValidation>
    <dataValidation type="list" allowBlank="1" showErrorMessage="1" sqref="D5 D26:D32 D42:D64 D67:D75 D84:D85 D91:D92 D96:D123 D126 D129:D136 D138:D168 D170:D171 D173:D174 D176:D281 D286:D313 D323:D353 D355:D370 D372:D376 D380:D381 D384:D471 D474:D486 D489:D506 D508:D531 D539:D541 D549:D561 D569:D586 D588:D807 D810:D853 D855:D1978" xr:uid="{00000000-0002-0000-0B00-000002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C0C0C"/>
    <pageSetUpPr fitToPage="1"/>
  </sheetPr>
  <dimension ref="A1:S2000"/>
  <sheetViews>
    <sheetView showGridLines="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:XFD1984"/>
    </sheetView>
  </sheetViews>
  <sheetFormatPr defaultColWidth="12.54296875" defaultRowHeight="15" customHeight="1" x14ac:dyDescent="0.25"/>
  <cols>
    <col min="1" max="1" width="7.54296875" customWidth="1"/>
    <col min="2" max="2" width="10.54296875" customWidth="1"/>
    <col min="3" max="3" width="6.81640625" customWidth="1"/>
    <col min="4" max="4" width="15.453125" customWidth="1"/>
    <col min="5" max="5" width="33.1796875" customWidth="1"/>
    <col min="6" max="6" width="14.54296875" style="182" customWidth="1"/>
    <col min="7" max="7" width="44.1796875" customWidth="1"/>
    <col min="8" max="8" width="25.453125" customWidth="1"/>
    <col min="9" max="9" width="23.81640625" customWidth="1"/>
    <col min="10" max="10" width="19.54296875" customWidth="1"/>
    <col min="11" max="11" width="17.453125" customWidth="1"/>
    <col min="12" max="12" width="14.54296875" customWidth="1"/>
    <col min="13" max="13" width="22.81640625" customWidth="1"/>
    <col min="14" max="14" width="12.453125" customWidth="1"/>
    <col min="15" max="15" width="15.1796875" customWidth="1"/>
    <col min="16" max="16" width="19.54296875" customWidth="1"/>
    <col min="17" max="19" width="9.1796875" customWidth="1"/>
  </cols>
  <sheetData>
    <row r="1" spans="1:19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35"/>
      <c r="G1" s="409"/>
      <c r="H1" s="409"/>
      <c r="I1" s="409"/>
      <c r="J1" s="409"/>
      <c r="K1" s="409"/>
      <c r="L1" s="409"/>
      <c r="M1" s="409"/>
      <c r="N1" s="409"/>
      <c r="O1" s="379"/>
      <c r="P1" s="395">
        <f>COUNT('Diário 3º PA'!$A$4:$A$1994)+'Diário 2º PA'!$P$1</f>
        <v>3931</v>
      </c>
      <c r="Q1" s="381"/>
      <c r="R1" s="382"/>
      <c r="S1" s="381"/>
    </row>
    <row r="2" spans="1:19" ht="12.75" customHeight="1" x14ac:dyDescent="0.25">
      <c r="A2" s="434" t="str">
        <f>"Tabela 9 - Diário de Entradas e Saídas do Contrato de Gestão - "&amp;LEFT(Capa!$A$13,1)+2&amp;"º Período Avaliatório"</f>
        <v>Tabela 9 - Diário de Entradas e Saídas do Contrato de Gestão - 3º Período Avaliatório</v>
      </c>
      <c r="B2" s="409"/>
      <c r="C2" s="409"/>
      <c r="D2" s="409"/>
      <c r="E2" s="409"/>
      <c r="F2" s="435"/>
      <c r="G2" s="409"/>
      <c r="H2" s="409"/>
      <c r="I2" s="409"/>
      <c r="J2" s="409"/>
      <c r="K2" s="409"/>
      <c r="L2" s="409"/>
      <c r="M2" s="409"/>
      <c r="N2" s="409"/>
      <c r="O2" s="384"/>
      <c r="P2" s="381"/>
      <c r="Q2" s="381"/>
      <c r="R2" s="381"/>
      <c r="S2" s="381"/>
    </row>
    <row r="3" spans="1:19" ht="12.75" customHeight="1" x14ac:dyDescent="0.25">
      <c r="A3" s="126" t="s">
        <v>1061</v>
      </c>
      <c r="B3" s="126" t="s">
        <v>1062</v>
      </c>
      <c r="C3" s="81" t="s">
        <v>1063</v>
      </c>
      <c r="D3" s="126" t="s">
        <v>445</v>
      </c>
      <c r="E3" s="81" t="s">
        <v>446</v>
      </c>
      <c r="F3" s="178" t="s">
        <v>1064</v>
      </c>
      <c r="G3" s="81" t="s">
        <v>447</v>
      </c>
      <c r="H3" s="81" t="s">
        <v>448</v>
      </c>
      <c r="I3" s="81" t="s">
        <v>449</v>
      </c>
      <c r="J3" s="81" t="s">
        <v>1065</v>
      </c>
      <c r="K3" s="81" t="s">
        <v>1066</v>
      </c>
      <c r="L3" s="81" t="s">
        <v>1067</v>
      </c>
      <c r="M3" s="81" t="s">
        <v>1068</v>
      </c>
      <c r="N3" s="81" t="s">
        <v>1069</v>
      </c>
      <c r="O3" s="81" t="s">
        <v>450</v>
      </c>
      <c r="P3" s="127" t="s">
        <v>1065</v>
      </c>
      <c r="Q3" s="381"/>
      <c r="R3" s="381"/>
      <c r="S3" s="381"/>
    </row>
    <row r="4" spans="1:19" ht="40" customHeight="1" x14ac:dyDescent="0.25">
      <c r="A4" s="128">
        <f>IF(B4="","",ROW()-ROW($A$3)+'Diário 2º PA'!$P$1)</f>
        <v>1951</v>
      </c>
      <c r="B4" s="129">
        <v>45414</v>
      </c>
      <c r="C4" s="130">
        <v>45383</v>
      </c>
      <c r="D4" s="98" t="s">
        <v>105</v>
      </c>
      <c r="E4" s="95" t="s">
        <v>341</v>
      </c>
      <c r="F4" s="179">
        <f>-2000</f>
        <v>-2000</v>
      </c>
      <c r="G4" s="95" t="s">
        <v>3113</v>
      </c>
      <c r="H4" s="98" t="s">
        <v>127</v>
      </c>
      <c r="I4" s="95" t="s">
        <v>117</v>
      </c>
      <c r="J4" s="131" t="s">
        <v>79</v>
      </c>
      <c r="K4" s="131" t="s">
        <v>117</v>
      </c>
      <c r="L4" s="131" t="s">
        <v>117</v>
      </c>
      <c r="M4" s="131" t="s">
        <v>117</v>
      </c>
      <c r="N4" s="131" t="s">
        <v>117</v>
      </c>
      <c r="O4" s="95" t="s">
        <v>452</v>
      </c>
      <c r="P4" s="98" t="s">
        <v>79</v>
      </c>
      <c r="Q4" s="381"/>
      <c r="R4" s="381"/>
      <c r="S4" s="381"/>
    </row>
    <row r="5" spans="1:19" ht="40" customHeight="1" x14ac:dyDescent="0.25">
      <c r="A5" s="128">
        <f>IF(B5="","",ROW()-ROW($A$3)+'Diário 2º PA'!$P$1)</f>
        <v>1952</v>
      </c>
      <c r="B5" s="129">
        <v>45414</v>
      </c>
      <c r="C5" s="130">
        <v>45383</v>
      </c>
      <c r="D5" s="98" t="s">
        <v>105</v>
      </c>
      <c r="E5" s="95" t="s">
        <v>341</v>
      </c>
      <c r="F5" s="179">
        <v>-2400</v>
      </c>
      <c r="G5" s="95" t="s">
        <v>3114</v>
      </c>
      <c r="H5" s="98" t="s">
        <v>127</v>
      </c>
      <c r="I5" s="95" t="s">
        <v>117</v>
      </c>
      <c r="J5" s="131" t="s">
        <v>79</v>
      </c>
      <c r="K5" s="131" t="s">
        <v>117</v>
      </c>
      <c r="L5" s="131" t="s">
        <v>117</v>
      </c>
      <c r="M5" s="131" t="s">
        <v>117</v>
      </c>
      <c r="N5" s="131" t="s">
        <v>117</v>
      </c>
      <c r="O5" s="95" t="s">
        <v>452</v>
      </c>
      <c r="P5" s="98" t="s">
        <v>79</v>
      </c>
      <c r="Q5" s="381"/>
      <c r="R5" s="381"/>
      <c r="S5" s="381"/>
    </row>
    <row r="6" spans="1:19" ht="40" customHeight="1" x14ac:dyDescent="0.25">
      <c r="A6" s="128">
        <f>IF(B6="","",ROW()-ROW($A$3)+'Diário 2º PA'!$P$1)</f>
        <v>1953</v>
      </c>
      <c r="B6" s="129">
        <v>45414</v>
      </c>
      <c r="C6" s="130">
        <v>45383</v>
      </c>
      <c r="D6" s="98" t="s">
        <v>105</v>
      </c>
      <c r="E6" s="95" t="s">
        <v>341</v>
      </c>
      <c r="F6" s="179">
        <v>-2400</v>
      </c>
      <c r="G6" s="95" t="s">
        <v>3114</v>
      </c>
      <c r="H6" s="98" t="s">
        <v>127</v>
      </c>
      <c r="I6" s="95" t="s">
        <v>117</v>
      </c>
      <c r="J6" s="131" t="s">
        <v>79</v>
      </c>
      <c r="K6" s="131" t="s">
        <v>117</v>
      </c>
      <c r="L6" s="131" t="s">
        <v>117</v>
      </c>
      <c r="M6" s="131" t="s">
        <v>117</v>
      </c>
      <c r="N6" s="131" t="s">
        <v>117</v>
      </c>
      <c r="O6" s="95" t="s">
        <v>452</v>
      </c>
      <c r="P6" s="98" t="s">
        <v>79</v>
      </c>
      <c r="Q6" s="381"/>
      <c r="R6" s="381"/>
      <c r="S6" s="381"/>
    </row>
    <row r="7" spans="1:19" ht="40" customHeight="1" x14ac:dyDescent="0.25">
      <c r="A7" s="128">
        <f>IF(B7="","",ROW()-ROW($A$3)+'Diário 2º PA'!$P$1)</f>
        <v>1954</v>
      </c>
      <c r="B7" s="129">
        <v>45414</v>
      </c>
      <c r="C7" s="130">
        <v>45383</v>
      </c>
      <c r="D7" s="98" t="s">
        <v>105</v>
      </c>
      <c r="E7" s="95" t="s">
        <v>341</v>
      </c>
      <c r="F7" s="179">
        <v>-1469.85</v>
      </c>
      <c r="G7" s="95" t="s">
        <v>3115</v>
      </c>
      <c r="H7" s="98" t="s">
        <v>123</v>
      </c>
      <c r="I7" s="95" t="s">
        <v>117</v>
      </c>
      <c r="J7" s="131" t="s">
        <v>79</v>
      </c>
      <c r="K7" s="131" t="s">
        <v>117</v>
      </c>
      <c r="L7" s="131" t="s">
        <v>117</v>
      </c>
      <c r="M7" s="131" t="s">
        <v>117</v>
      </c>
      <c r="N7" s="131" t="s">
        <v>117</v>
      </c>
      <c r="O7" s="95" t="s">
        <v>452</v>
      </c>
      <c r="P7" s="98" t="s">
        <v>79</v>
      </c>
      <c r="Q7" s="381"/>
      <c r="R7" s="381"/>
      <c r="S7" s="381"/>
    </row>
    <row r="8" spans="1:19" ht="40" customHeight="1" x14ac:dyDescent="0.25">
      <c r="A8" s="128">
        <f>IF(B8="","",ROW()-ROW($A$3)+'Diário 2º PA'!$P$1)</f>
        <v>1955</v>
      </c>
      <c r="B8" s="129">
        <v>45414</v>
      </c>
      <c r="C8" s="130">
        <v>45383</v>
      </c>
      <c r="D8" s="98" t="s">
        <v>105</v>
      </c>
      <c r="E8" s="95" t="s">
        <v>341</v>
      </c>
      <c r="F8" s="179">
        <v>-1469.85</v>
      </c>
      <c r="G8" s="95" t="s">
        <v>3115</v>
      </c>
      <c r="H8" s="98" t="s">
        <v>123</v>
      </c>
      <c r="I8" s="95" t="s">
        <v>117</v>
      </c>
      <c r="J8" s="131" t="s">
        <v>79</v>
      </c>
      <c r="K8" s="131" t="s">
        <v>117</v>
      </c>
      <c r="L8" s="131" t="s">
        <v>117</v>
      </c>
      <c r="M8" s="131" t="s">
        <v>117</v>
      </c>
      <c r="N8" s="131" t="s">
        <v>117</v>
      </c>
      <c r="O8" s="95" t="s">
        <v>452</v>
      </c>
      <c r="P8" s="98" t="s">
        <v>79</v>
      </c>
      <c r="Q8" s="381"/>
      <c r="R8" s="381"/>
      <c r="S8" s="381"/>
    </row>
    <row r="9" spans="1:19" ht="40" customHeight="1" x14ac:dyDescent="0.25">
      <c r="A9" s="128">
        <f>IF(B9="","",ROW()-ROW($A$3)+'Diário 2º PA'!$P$1)</f>
        <v>1956</v>
      </c>
      <c r="B9" s="129">
        <v>45414</v>
      </c>
      <c r="C9" s="130">
        <v>45383</v>
      </c>
      <c r="D9" s="98" t="s">
        <v>105</v>
      </c>
      <c r="E9" s="95" t="s">
        <v>219</v>
      </c>
      <c r="F9" s="155" t="s">
        <v>3116</v>
      </c>
      <c r="G9" s="95" t="s">
        <v>3117</v>
      </c>
      <c r="H9" s="98" t="s">
        <v>124</v>
      </c>
      <c r="I9" s="95" t="s">
        <v>1562</v>
      </c>
      <c r="J9" s="132" t="str">
        <f t="shared" ref="J9:J58" si="0">IF(P9="","",IF(LEN(P9)&gt;14,P9,"CPF Protegido - LGPD"))</f>
        <v>11.290.516/0001-34</v>
      </c>
      <c r="K9" s="131" t="s">
        <v>1072</v>
      </c>
      <c r="L9" s="132" t="s">
        <v>117</v>
      </c>
      <c r="M9" s="131" t="s">
        <v>117</v>
      </c>
      <c r="N9" s="134" t="s">
        <v>117</v>
      </c>
      <c r="O9" s="95" t="s">
        <v>452</v>
      </c>
      <c r="P9" s="98" t="s">
        <v>1563</v>
      </c>
      <c r="Q9" s="381"/>
      <c r="R9" s="381"/>
      <c r="S9" s="381"/>
    </row>
    <row r="10" spans="1:19" ht="40" customHeight="1" x14ac:dyDescent="0.25">
      <c r="A10" s="128">
        <f>IF(B10="","",ROW()-ROW($A$3)+'Diário 2º PA'!$P$1)</f>
        <v>1957</v>
      </c>
      <c r="B10" s="129">
        <v>45414</v>
      </c>
      <c r="C10" s="130">
        <v>45383</v>
      </c>
      <c r="D10" s="98" t="s">
        <v>105</v>
      </c>
      <c r="E10" s="95" t="s">
        <v>219</v>
      </c>
      <c r="F10" s="155" t="s">
        <v>3118</v>
      </c>
      <c r="G10" s="95" t="s">
        <v>3117</v>
      </c>
      <c r="H10" s="98" t="s">
        <v>122</v>
      </c>
      <c r="I10" s="95" t="s">
        <v>1564</v>
      </c>
      <c r="J10" s="131" t="str">
        <f t="shared" si="0"/>
        <v>CPF Protegido - LGPD</v>
      </c>
      <c r="K10" s="131" t="s">
        <v>1072</v>
      </c>
      <c r="L10" s="132" t="s">
        <v>117</v>
      </c>
      <c r="M10" s="131" t="s">
        <v>117</v>
      </c>
      <c r="N10" s="134" t="s">
        <v>117</v>
      </c>
      <c r="O10" s="95" t="s">
        <v>452</v>
      </c>
      <c r="P10" s="98" t="s">
        <v>1566</v>
      </c>
      <c r="Q10" s="381"/>
      <c r="R10" s="381"/>
      <c r="S10" s="381"/>
    </row>
    <row r="11" spans="1:19" ht="40" customHeight="1" x14ac:dyDescent="0.25">
      <c r="A11" s="128">
        <f>IF(B11="","",ROW()-ROW($A$3)+'Diário 2º PA'!$P$1)</f>
        <v>1958</v>
      </c>
      <c r="B11" s="129">
        <v>45414</v>
      </c>
      <c r="C11" s="130">
        <v>45383</v>
      </c>
      <c r="D11" s="98" t="s">
        <v>105</v>
      </c>
      <c r="E11" s="95" t="s">
        <v>341</v>
      </c>
      <c r="F11" s="179">
        <v>1248</v>
      </c>
      <c r="G11" s="95" t="s">
        <v>3119</v>
      </c>
      <c r="H11" s="98" t="s">
        <v>135</v>
      </c>
      <c r="I11" s="95" t="s">
        <v>1821</v>
      </c>
      <c r="J11" s="131" t="str">
        <f t="shared" si="0"/>
        <v>12.521.446/0001-40</v>
      </c>
      <c r="K11" s="131" t="s">
        <v>1072</v>
      </c>
      <c r="L11" s="132" t="s">
        <v>3120</v>
      </c>
      <c r="M11" s="131">
        <v>158</v>
      </c>
      <c r="N11" s="134">
        <v>45411</v>
      </c>
      <c r="O11" s="95" t="s">
        <v>452</v>
      </c>
      <c r="P11" s="98" t="s">
        <v>1075</v>
      </c>
      <c r="Q11" s="381"/>
      <c r="R11" s="381"/>
      <c r="S11" s="381"/>
    </row>
    <row r="12" spans="1:19" ht="40" customHeight="1" x14ac:dyDescent="0.25">
      <c r="A12" s="128">
        <f>IF(B12="","",ROW()-ROW($A$3)+'Diário 2º PA'!$P$1)</f>
        <v>1959</v>
      </c>
      <c r="B12" s="129">
        <v>45414</v>
      </c>
      <c r="C12" s="130">
        <v>45383</v>
      </c>
      <c r="D12" s="98" t="s">
        <v>105</v>
      </c>
      <c r="E12" s="95" t="s">
        <v>341</v>
      </c>
      <c r="F12" s="179">
        <v>3000</v>
      </c>
      <c r="G12" s="95" t="s">
        <v>3121</v>
      </c>
      <c r="H12" s="98" t="s">
        <v>135</v>
      </c>
      <c r="I12" s="95" t="s">
        <v>1823</v>
      </c>
      <c r="J12" s="131" t="str">
        <f t="shared" si="0"/>
        <v>33.438.436/0001-16</v>
      </c>
      <c r="K12" s="131" t="s">
        <v>1072</v>
      </c>
      <c r="L12" s="132" t="s">
        <v>3120</v>
      </c>
      <c r="M12" s="131">
        <v>12</v>
      </c>
      <c r="N12" s="134">
        <v>45412</v>
      </c>
      <c r="O12" s="95" t="s">
        <v>452</v>
      </c>
      <c r="P12" s="98" t="s">
        <v>1097</v>
      </c>
      <c r="Q12" s="381"/>
      <c r="R12" s="381"/>
      <c r="S12" s="381"/>
    </row>
    <row r="13" spans="1:19" ht="40" customHeight="1" x14ac:dyDescent="0.25">
      <c r="A13" s="128">
        <f>IF(B13="","",ROW()-ROW($A$3)+'Diário 2º PA'!$P$1)</f>
        <v>1960</v>
      </c>
      <c r="B13" s="129">
        <v>45414</v>
      </c>
      <c r="C13" s="130">
        <v>45383</v>
      </c>
      <c r="D13" s="98" t="s">
        <v>105</v>
      </c>
      <c r="E13" s="95" t="s">
        <v>341</v>
      </c>
      <c r="F13" s="179">
        <v>1404</v>
      </c>
      <c r="G13" s="95" t="s">
        <v>3122</v>
      </c>
      <c r="H13" s="98" t="s">
        <v>135</v>
      </c>
      <c r="I13" s="95" t="s">
        <v>2219</v>
      </c>
      <c r="J13" s="131" t="str">
        <f t="shared" si="0"/>
        <v>35.721.652/0001-08</v>
      </c>
      <c r="K13" s="131" t="s">
        <v>1072</v>
      </c>
      <c r="L13" s="132" t="s">
        <v>3120</v>
      </c>
      <c r="M13" s="131">
        <v>24</v>
      </c>
      <c r="N13" s="134">
        <v>45412</v>
      </c>
      <c r="O13" s="95" t="s">
        <v>452</v>
      </c>
      <c r="P13" s="98" t="s">
        <v>2500</v>
      </c>
      <c r="Q13" s="381"/>
      <c r="R13" s="381"/>
      <c r="S13" s="381"/>
    </row>
    <row r="14" spans="1:19" ht="40" customHeight="1" x14ac:dyDescent="0.25">
      <c r="A14" s="128">
        <f>IF(B14="","",ROW()-ROW($A$3)+'Diário 2º PA'!$P$1)</f>
        <v>1961</v>
      </c>
      <c r="B14" s="129">
        <v>45414</v>
      </c>
      <c r="C14" s="130">
        <v>45383</v>
      </c>
      <c r="D14" s="98" t="s">
        <v>105</v>
      </c>
      <c r="E14" s="95" t="s">
        <v>341</v>
      </c>
      <c r="F14" s="179">
        <v>1350</v>
      </c>
      <c r="G14" s="95" t="s">
        <v>3123</v>
      </c>
      <c r="H14" s="98" t="s">
        <v>121</v>
      </c>
      <c r="I14" s="95" t="s">
        <v>1658</v>
      </c>
      <c r="J14" s="131" t="str">
        <f t="shared" si="0"/>
        <v>45.507.004/0001-07</v>
      </c>
      <c r="K14" s="131" t="s">
        <v>1072</v>
      </c>
      <c r="L14" s="132" t="s">
        <v>3120</v>
      </c>
      <c r="M14" s="131">
        <v>18</v>
      </c>
      <c r="N14" s="134">
        <v>45411</v>
      </c>
      <c r="O14" s="95" t="s">
        <v>452</v>
      </c>
      <c r="P14" s="98" t="s">
        <v>1659</v>
      </c>
      <c r="Q14" s="381"/>
      <c r="R14" s="381"/>
      <c r="S14" s="381"/>
    </row>
    <row r="15" spans="1:19" ht="40" customHeight="1" x14ac:dyDescent="0.25">
      <c r="A15" s="128">
        <f>IF(B15="","",ROW()-ROW($A$3)+'Diário 2º PA'!$P$1)</f>
        <v>1962</v>
      </c>
      <c r="B15" s="129">
        <v>45414</v>
      </c>
      <c r="C15" s="130">
        <v>45413</v>
      </c>
      <c r="D15" s="98" t="s">
        <v>105</v>
      </c>
      <c r="E15" s="95" t="s">
        <v>267</v>
      </c>
      <c r="F15" s="128">
        <v>198</v>
      </c>
      <c r="G15" s="95" t="s">
        <v>3124</v>
      </c>
      <c r="H15" s="98" t="s">
        <v>119</v>
      </c>
      <c r="I15" s="95" t="s">
        <v>3125</v>
      </c>
      <c r="J15" s="131" t="str">
        <f t="shared" si="0"/>
        <v>08.468.470/0001-96</v>
      </c>
      <c r="K15" s="131" t="s">
        <v>1072</v>
      </c>
      <c r="L15" s="132" t="s">
        <v>3120</v>
      </c>
      <c r="M15" s="131">
        <v>16383</v>
      </c>
      <c r="N15" s="134">
        <v>45415</v>
      </c>
      <c r="O15" s="95" t="s">
        <v>452</v>
      </c>
      <c r="P15" s="98" t="s">
        <v>3126</v>
      </c>
      <c r="Q15" s="381"/>
      <c r="R15" s="381"/>
      <c r="S15" s="381"/>
    </row>
    <row r="16" spans="1:19" ht="40" customHeight="1" x14ac:dyDescent="0.25">
      <c r="A16" s="128">
        <f>IF(B16="","",ROW()-ROW($A$3)+'Diário 2º PA'!$P$1)</f>
        <v>1963</v>
      </c>
      <c r="B16" s="129">
        <v>45414</v>
      </c>
      <c r="C16" s="130">
        <v>45383</v>
      </c>
      <c r="D16" s="98" t="s">
        <v>105</v>
      </c>
      <c r="E16" s="95" t="s">
        <v>299</v>
      </c>
      <c r="F16" s="155">
        <v>80184.7</v>
      </c>
      <c r="G16" s="95" t="s">
        <v>3127</v>
      </c>
      <c r="H16" s="98" t="s">
        <v>117</v>
      </c>
      <c r="I16" s="95" t="s">
        <v>1533</v>
      </c>
      <c r="J16" s="131" t="str">
        <f t="shared" si="0"/>
        <v>07.412.025/0001-41</v>
      </c>
      <c r="K16" s="131" t="s">
        <v>1072</v>
      </c>
      <c r="L16" s="132" t="s">
        <v>3120</v>
      </c>
      <c r="M16" s="131">
        <v>117</v>
      </c>
      <c r="N16" s="134">
        <v>45414</v>
      </c>
      <c r="O16" s="95" t="s">
        <v>452</v>
      </c>
      <c r="P16" s="98" t="s">
        <v>1131</v>
      </c>
      <c r="Q16" s="381"/>
      <c r="R16" s="381"/>
      <c r="S16" s="381"/>
    </row>
    <row r="17" spans="1:19" ht="40" customHeight="1" x14ac:dyDescent="0.25">
      <c r="A17" s="128">
        <f>IF(B17="","",ROW()-ROW($A$3)+'Diário 2º PA'!$P$1)</f>
        <v>1964</v>
      </c>
      <c r="B17" s="129">
        <v>45414</v>
      </c>
      <c r="C17" s="130">
        <v>45413</v>
      </c>
      <c r="D17" s="98" t="s">
        <v>105</v>
      </c>
      <c r="E17" s="95" t="s">
        <v>301</v>
      </c>
      <c r="F17" s="128">
        <v>163</v>
      </c>
      <c r="G17" s="95" t="s">
        <v>3128</v>
      </c>
      <c r="H17" s="98" t="s">
        <v>123</v>
      </c>
      <c r="I17" s="95" t="s">
        <v>3129</v>
      </c>
      <c r="J17" s="131" t="str">
        <f t="shared" si="0"/>
        <v>CPF Protegido - LGPD</v>
      </c>
      <c r="K17" s="131" t="s">
        <v>1072</v>
      </c>
      <c r="L17" s="132" t="s">
        <v>3130</v>
      </c>
      <c r="M17" s="131" t="s">
        <v>117</v>
      </c>
      <c r="N17" s="134">
        <v>45397</v>
      </c>
      <c r="O17" s="95" t="s">
        <v>452</v>
      </c>
      <c r="P17" s="98" t="s">
        <v>3131</v>
      </c>
      <c r="Q17" s="381"/>
      <c r="R17" s="381"/>
      <c r="S17" s="381"/>
    </row>
    <row r="18" spans="1:19" ht="40" customHeight="1" x14ac:dyDescent="0.25">
      <c r="A18" s="128">
        <f>IF(B18="","",ROW()-ROW($A$3)+'Diário 2º PA'!$P$1)</f>
        <v>1965</v>
      </c>
      <c r="B18" s="129">
        <v>45414</v>
      </c>
      <c r="C18" s="130">
        <v>45383</v>
      </c>
      <c r="D18" s="98" t="s">
        <v>105</v>
      </c>
      <c r="E18" s="95" t="s">
        <v>341</v>
      </c>
      <c r="F18" s="179">
        <v>1600</v>
      </c>
      <c r="G18" s="98" t="s">
        <v>3119</v>
      </c>
      <c r="H18" s="98" t="s">
        <v>123</v>
      </c>
      <c r="I18" s="95" t="s">
        <v>1616</v>
      </c>
      <c r="J18" s="131" t="str">
        <f t="shared" si="0"/>
        <v>48.478.829/0001-20</v>
      </c>
      <c r="K18" s="131" t="s">
        <v>1072</v>
      </c>
      <c r="L18" s="132" t="s">
        <v>3120</v>
      </c>
      <c r="M18" s="131">
        <v>8</v>
      </c>
      <c r="N18" s="134">
        <v>45408</v>
      </c>
      <c r="O18" s="95" t="s">
        <v>452</v>
      </c>
      <c r="P18" s="98" t="s">
        <v>1617</v>
      </c>
      <c r="Q18" s="381"/>
      <c r="R18" s="381"/>
      <c r="S18" s="381"/>
    </row>
    <row r="19" spans="1:19" ht="40" customHeight="1" x14ac:dyDescent="0.25">
      <c r="A19" s="128">
        <f>IF(B19="","",ROW()-ROW($A$3)+'Diário 2º PA'!$P$1)</f>
        <v>1966</v>
      </c>
      <c r="B19" s="129">
        <v>45414</v>
      </c>
      <c r="C19" s="130">
        <v>45413</v>
      </c>
      <c r="D19" s="98" t="s">
        <v>105</v>
      </c>
      <c r="E19" s="95" t="s">
        <v>357</v>
      </c>
      <c r="F19" s="128">
        <v>646.34</v>
      </c>
      <c r="G19" s="98" t="s">
        <v>3132</v>
      </c>
      <c r="H19" s="98" t="s">
        <v>137</v>
      </c>
      <c r="I19" s="95" t="s">
        <v>1749</v>
      </c>
      <c r="J19" s="131" t="str">
        <f t="shared" si="0"/>
        <v>17.359.233/0001-88</v>
      </c>
      <c r="K19" s="131" t="s">
        <v>1080</v>
      </c>
      <c r="L19" s="132" t="s">
        <v>3133</v>
      </c>
      <c r="M19" s="131">
        <v>20723578</v>
      </c>
      <c r="N19" s="134">
        <v>45413</v>
      </c>
      <c r="O19" s="95" t="s">
        <v>452</v>
      </c>
      <c r="P19" s="98" t="s">
        <v>1750</v>
      </c>
      <c r="Q19" s="381"/>
      <c r="R19" s="381"/>
      <c r="S19" s="381"/>
    </row>
    <row r="20" spans="1:19" ht="40" customHeight="1" x14ac:dyDescent="0.25">
      <c r="A20" s="128">
        <f>IF(B20="","",ROW()-ROW($A$3)+'Diário 2º PA'!$P$1)</f>
        <v>1967</v>
      </c>
      <c r="B20" s="129">
        <v>45414</v>
      </c>
      <c r="C20" s="130">
        <v>45413</v>
      </c>
      <c r="D20" s="98" t="s">
        <v>105</v>
      </c>
      <c r="E20" s="95" t="s">
        <v>355</v>
      </c>
      <c r="F20" s="128">
        <v>698.83</v>
      </c>
      <c r="G20" s="95" t="s">
        <v>3134</v>
      </c>
      <c r="H20" s="98" t="s">
        <v>137</v>
      </c>
      <c r="I20" s="95" t="s">
        <v>1749</v>
      </c>
      <c r="J20" s="131" t="str">
        <f t="shared" si="0"/>
        <v>17.359.233/0001-88</v>
      </c>
      <c r="K20" s="131" t="s">
        <v>1080</v>
      </c>
      <c r="L20" s="132" t="s">
        <v>3133</v>
      </c>
      <c r="M20" s="131">
        <v>20723580</v>
      </c>
      <c r="N20" s="134">
        <v>45413</v>
      </c>
      <c r="O20" s="95" t="s">
        <v>452</v>
      </c>
      <c r="P20" s="98" t="s">
        <v>1750</v>
      </c>
      <c r="Q20" s="381"/>
      <c r="R20" s="381"/>
      <c r="S20" s="381"/>
    </row>
    <row r="21" spans="1:19" ht="40" customHeight="1" x14ac:dyDescent="0.25">
      <c r="A21" s="128">
        <f>IF(B21="","",ROW()-ROW($A$3)+'Diário 2º PA'!$P$1)</f>
        <v>1968</v>
      </c>
      <c r="B21" s="129">
        <v>45414</v>
      </c>
      <c r="C21" s="130">
        <v>45413</v>
      </c>
      <c r="D21" s="98" t="s">
        <v>105</v>
      </c>
      <c r="E21" s="95" t="s">
        <v>307</v>
      </c>
      <c r="F21" s="128">
        <v>638.9</v>
      </c>
      <c r="G21" s="95" t="s">
        <v>3135</v>
      </c>
      <c r="H21" s="98" t="s">
        <v>137</v>
      </c>
      <c r="I21" s="95" t="s">
        <v>1749</v>
      </c>
      <c r="J21" s="131" t="str">
        <f t="shared" si="0"/>
        <v>17.359.233/0001-88</v>
      </c>
      <c r="K21" s="131" t="s">
        <v>1080</v>
      </c>
      <c r="L21" s="132" t="s">
        <v>3133</v>
      </c>
      <c r="M21" s="131">
        <v>20723582</v>
      </c>
      <c r="N21" s="134">
        <v>45413</v>
      </c>
      <c r="O21" s="95" t="s">
        <v>452</v>
      </c>
      <c r="P21" s="98" t="s">
        <v>1750</v>
      </c>
      <c r="Q21" s="381"/>
      <c r="R21" s="381"/>
      <c r="S21" s="381"/>
    </row>
    <row r="22" spans="1:19" ht="40" customHeight="1" x14ac:dyDescent="0.25">
      <c r="A22" s="128">
        <f>IF(B22="","",ROW()-ROW($A$3)+'Diário 2º PA'!$P$1)</f>
        <v>1969</v>
      </c>
      <c r="B22" s="129">
        <v>45414</v>
      </c>
      <c r="C22" s="130">
        <v>45413</v>
      </c>
      <c r="D22" s="98" t="s">
        <v>105</v>
      </c>
      <c r="E22" s="95" t="s">
        <v>305</v>
      </c>
      <c r="F22" s="155">
        <v>1525.68</v>
      </c>
      <c r="G22" s="95" t="s">
        <v>3136</v>
      </c>
      <c r="H22" s="98" t="s">
        <v>137</v>
      </c>
      <c r="I22" s="95" t="s">
        <v>1749</v>
      </c>
      <c r="J22" s="131" t="str">
        <f t="shared" si="0"/>
        <v>17.359.233/0001-88</v>
      </c>
      <c r="K22" s="131" t="s">
        <v>1080</v>
      </c>
      <c r="L22" s="132" t="s">
        <v>3133</v>
      </c>
      <c r="M22" s="131">
        <v>20723581</v>
      </c>
      <c r="N22" s="134">
        <v>45413</v>
      </c>
      <c r="O22" s="95" t="s">
        <v>452</v>
      </c>
      <c r="P22" s="98" t="s">
        <v>1750</v>
      </c>
      <c r="Q22" s="381"/>
      <c r="R22" s="381"/>
      <c r="S22" s="381"/>
    </row>
    <row r="23" spans="1:19" ht="40" customHeight="1" x14ac:dyDescent="0.25">
      <c r="A23" s="128">
        <f>IF(B23="","",ROW()-ROW($A$3)+'Diário 2º PA'!$P$1)</f>
        <v>1970</v>
      </c>
      <c r="B23" s="129">
        <v>45414</v>
      </c>
      <c r="C23" s="130">
        <v>45413</v>
      </c>
      <c r="D23" s="98" t="s">
        <v>107</v>
      </c>
      <c r="E23" s="95" t="s">
        <v>370</v>
      </c>
      <c r="F23" s="128">
        <v>938.13</v>
      </c>
      <c r="G23" s="95" t="s">
        <v>3137</v>
      </c>
      <c r="H23" s="98" t="s">
        <v>137</v>
      </c>
      <c r="I23" s="95" t="s">
        <v>1749</v>
      </c>
      <c r="J23" s="131" t="str">
        <f t="shared" si="0"/>
        <v>17.359.233/0001-88</v>
      </c>
      <c r="K23" s="131" t="s">
        <v>1080</v>
      </c>
      <c r="L23" s="132" t="s">
        <v>3133</v>
      </c>
      <c r="M23" s="131">
        <v>20723583</v>
      </c>
      <c r="N23" s="134">
        <v>45413</v>
      </c>
      <c r="O23" s="95" t="s">
        <v>452</v>
      </c>
      <c r="P23" s="98" t="s">
        <v>1750</v>
      </c>
      <c r="Q23" s="381"/>
      <c r="R23" s="381"/>
      <c r="S23" s="381"/>
    </row>
    <row r="24" spans="1:19" ht="40" customHeight="1" x14ac:dyDescent="0.25">
      <c r="A24" s="128">
        <f>IF(B24="","",ROW()-ROW($A$3)+'Diário 2º PA'!$P$1)</f>
        <v>1971</v>
      </c>
      <c r="B24" s="129">
        <v>45414</v>
      </c>
      <c r="C24" s="130">
        <v>45413</v>
      </c>
      <c r="D24" s="98" t="s">
        <v>105</v>
      </c>
      <c r="E24" s="95" t="s">
        <v>295</v>
      </c>
      <c r="F24" s="128">
        <v>867.88</v>
      </c>
      <c r="G24" s="95" t="s">
        <v>3138</v>
      </c>
      <c r="H24" s="98" t="s">
        <v>137</v>
      </c>
      <c r="I24" s="95" t="s">
        <v>1749</v>
      </c>
      <c r="J24" s="131" t="str">
        <f t="shared" si="0"/>
        <v>17.359.233/0001-88</v>
      </c>
      <c r="K24" s="131" t="s">
        <v>1080</v>
      </c>
      <c r="L24" s="132" t="s">
        <v>3133</v>
      </c>
      <c r="M24" s="131">
        <v>20723579</v>
      </c>
      <c r="N24" s="134">
        <v>45413</v>
      </c>
      <c r="O24" s="95" t="s">
        <v>452</v>
      </c>
      <c r="P24" s="98" t="s">
        <v>1750</v>
      </c>
      <c r="Q24" s="381"/>
      <c r="R24" s="381"/>
      <c r="S24" s="381"/>
    </row>
    <row r="25" spans="1:19" ht="40" customHeight="1" x14ac:dyDescent="0.25">
      <c r="A25" s="128">
        <f>IF(B25="","",ROW()-ROW($A$3)+'Diário 2º PA'!$P$1)</f>
        <v>1972</v>
      </c>
      <c r="B25" s="129">
        <v>45414</v>
      </c>
      <c r="C25" s="130">
        <v>45383</v>
      </c>
      <c r="D25" s="98" t="s">
        <v>105</v>
      </c>
      <c r="E25" s="95" t="s">
        <v>299</v>
      </c>
      <c r="F25" s="155">
        <v>29125.8</v>
      </c>
      <c r="G25" s="95" t="s">
        <v>3139</v>
      </c>
      <c r="H25" s="98" t="s">
        <v>135</v>
      </c>
      <c r="I25" s="95" t="s">
        <v>1539</v>
      </c>
      <c r="J25" s="131" t="str">
        <f t="shared" si="0"/>
        <v>45.277.160/0001-10</v>
      </c>
      <c r="K25" s="131" t="s">
        <v>1080</v>
      </c>
      <c r="L25" s="132" t="s">
        <v>3133</v>
      </c>
      <c r="M25" s="131">
        <v>138</v>
      </c>
      <c r="N25" s="134">
        <v>45414</v>
      </c>
      <c r="O25" s="95" t="s">
        <v>452</v>
      </c>
      <c r="P25" s="98" t="s">
        <v>1094</v>
      </c>
      <c r="Q25" s="381"/>
      <c r="R25" s="381"/>
      <c r="S25" s="381"/>
    </row>
    <row r="26" spans="1:19" ht="40" customHeight="1" x14ac:dyDescent="0.25">
      <c r="A26" s="128">
        <f>IF(B26="","",ROW()-ROW($A$3)+'Diário 2º PA'!$P$1)</f>
        <v>1973</v>
      </c>
      <c r="B26" s="129">
        <v>45414</v>
      </c>
      <c r="C26" s="130">
        <v>45413</v>
      </c>
      <c r="D26" s="98" t="s">
        <v>105</v>
      </c>
      <c r="E26" s="95" t="s">
        <v>325</v>
      </c>
      <c r="F26" s="128">
        <v>284.36</v>
      </c>
      <c r="G26" s="95" t="s">
        <v>3140</v>
      </c>
      <c r="H26" s="98" t="s">
        <v>136</v>
      </c>
      <c r="I26" s="95" t="s">
        <v>1543</v>
      </c>
      <c r="J26" s="131" t="str">
        <f t="shared" si="0"/>
        <v>04.224.679/0004-04</v>
      </c>
      <c r="K26" s="131" t="s">
        <v>1080</v>
      </c>
      <c r="L26" s="132" t="s">
        <v>3133</v>
      </c>
      <c r="M26" s="131">
        <v>4978</v>
      </c>
      <c r="N26" s="134">
        <v>45414</v>
      </c>
      <c r="O26" s="95" t="s">
        <v>452</v>
      </c>
      <c r="P26" s="98" t="s">
        <v>1224</v>
      </c>
      <c r="Q26" s="381"/>
      <c r="R26" s="381"/>
      <c r="S26" s="381"/>
    </row>
    <row r="27" spans="1:19" ht="40" customHeight="1" x14ac:dyDescent="0.25">
      <c r="A27" s="128">
        <f>IF(B27="","",ROW()-ROW($A$3)+'Diário 2º PA'!$P$1)</f>
        <v>1974</v>
      </c>
      <c r="B27" s="129">
        <v>45414</v>
      </c>
      <c r="C27" s="130">
        <v>45413</v>
      </c>
      <c r="D27" s="98" t="s">
        <v>105</v>
      </c>
      <c r="E27" s="95" t="s">
        <v>295</v>
      </c>
      <c r="F27" s="155">
        <v>2427.44</v>
      </c>
      <c r="G27" s="95" t="s">
        <v>3138</v>
      </c>
      <c r="H27" s="98" t="s">
        <v>135</v>
      </c>
      <c r="I27" s="95" t="s">
        <v>1749</v>
      </c>
      <c r="J27" s="131" t="str">
        <f t="shared" si="0"/>
        <v>17.359.233/0001-88</v>
      </c>
      <c r="K27" s="131" t="s">
        <v>1080</v>
      </c>
      <c r="L27" s="132" t="s">
        <v>3133</v>
      </c>
      <c r="M27" s="131">
        <v>20726803</v>
      </c>
      <c r="N27" s="134">
        <v>45414</v>
      </c>
      <c r="O27" s="95" t="s">
        <v>452</v>
      </c>
      <c r="P27" s="98" t="s">
        <v>1750</v>
      </c>
      <c r="Q27" s="381"/>
      <c r="R27" s="381"/>
      <c r="S27" s="381"/>
    </row>
    <row r="28" spans="1:19" ht="40" customHeight="1" x14ac:dyDescent="0.25">
      <c r="A28" s="128">
        <f>IF(B28="","",ROW()-ROW($A$3)+'Diário 2º PA'!$P$1)</f>
        <v>1975</v>
      </c>
      <c r="B28" s="129">
        <v>45414</v>
      </c>
      <c r="C28" s="130">
        <v>45413</v>
      </c>
      <c r="D28" s="98" t="s">
        <v>107</v>
      </c>
      <c r="E28" s="95" t="s">
        <v>374</v>
      </c>
      <c r="F28" s="156">
        <v>1106.9100000000001</v>
      </c>
      <c r="G28" s="98" t="s">
        <v>3141</v>
      </c>
      <c r="H28" s="98" t="s">
        <v>135</v>
      </c>
      <c r="I28" s="95" t="s">
        <v>1749</v>
      </c>
      <c r="J28" s="131" t="str">
        <f t="shared" si="0"/>
        <v>17.359.233/0001-88</v>
      </c>
      <c r="K28" s="131" t="s">
        <v>1080</v>
      </c>
      <c r="L28" s="132" t="s">
        <v>3133</v>
      </c>
      <c r="M28" s="131">
        <v>20726805</v>
      </c>
      <c r="N28" s="134">
        <v>45414</v>
      </c>
      <c r="O28" s="95" t="s">
        <v>452</v>
      </c>
      <c r="P28" s="98" t="s">
        <v>1750</v>
      </c>
      <c r="Q28" s="381"/>
      <c r="R28" s="381"/>
      <c r="S28" s="381"/>
    </row>
    <row r="29" spans="1:19" ht="40" customHeight="1" x14ac:dyDescent="0.25">
      <c r="A29" s="128">
        <f>IF(B29="","",ROW()-ROW($A$3)+'Diário 2º PA'!$P$1)</f>
        <v>1976</v>
      </c>
      <c r="B29" s="129">
        <v>45414</v>
      </c>
      <c r="C29" s="130">
        <v>45413</v>
      </c>
      <c r="D29" s="98" t="s">
        <v>105</v>
      </c>
      <c r="E29" s="95" t="s">
        <v>297</v>
      </c>
      <c r="F29" s="155">
        <v>712.44</v>
      </c>
      <c r="G29" s="98" t="s">
        <v>3142</v>
      </c>
      <c r="H29" s="98" t="s">
        <v>135</v>
      </c>
      <c r="I29" s="95" t="s">
        <v>1749</v>
      </c>
      <c r="J29" s="131" t="str">
        <f t="shared" si="0"/>
        <v>17.359.233/0001-88</v>
      </c>
      <c r="K29" s="131" t="s">
        <v>1080</v>
      </c>
      <c r="L29" s="132" t="s">
        <v>3133</v>
      </c>
      <c r="M29" s="131">
        <v>20726804</v>
      </c>
      <c r="N29" s="134">
        <v>45414</v>
      </c>
      <c r="O29" s="95" t="s">
        <v>452</v>
      </c>
      <c r="P29" s="98" t="s">
        <v>1750</v>
      </c>
      <c r="Q29" s="381"/>
      <c r="R29" s="381"/>
      <c r="S29" s="381"/>
    </row>
    <row r="30" spans="1:19" ht="40" customHeight="1" x14ac:dyDescent="0.25">
      <c r="A30" s="128">
        <f>IF(B30="","",ROW()-ROW($A$3)+'Diário 2º PA'!$P$1)</f>
        <v>1977</v>
      </c>
      <c r="B30" s="129">
        <v>45414</v>
      </c>
      <c r="C30" s="130">
        <v>45383</v>
      </c>
      <c r="D30" s="98" t="s">
        <v>105</v>
      </c>
      <c r="E30" s="95" t="s">
        <v>229</v>
      </c>
      <c r="F30" s="155">
        <v>630.04</v>
      </c>
      <c r="G30" s="98" t="s">
        <v>3143</v>
      </c>
      <c r="H30" s="98" t="s">
        <v>120</v>
      </c>
      <c r="I30" s="95" t="s">
        <v>1547</v>
      </c>
      <c r="J30" s="131" t="str">
        <f t="shared" si="0"/>
        <v>21.572.243/0001-74</v>
      </c>
      <c r="K30" s="131" t="s">
        <v>1080</v>
      </c>
      <c r="L30" s="132" t="s">
        <v>3133</v>
      </c>
      <c r="M30" s="131">
        <v>11207111360</v>
      </c>
      <c r="N30" s="134">
        <v>45413</v>
      </c>
      <c r="O30" s="95" t="s">
        <v>452</v>
      </c>
      <c r="P30" s="98" t="s">
        <v>1548</v>
      </c>
      <c r="Q30" s="381"/>
      <c r="R30" s="381"/>
      <c r="S30" s="381"/>
    </row>
    <row r="31" spans="1:19" ht="40" customHeight="1" x14ac:dyDescent="0.25">
      <c r="A31" s="128">
        <f>IF(B31="","",ROW()-ROW($A$3)+'Diário 2º PA'!$P$1)</f>
        <v>1978</v>
      </c>
      <c r="B31" s="129">
        <v>45414</v>
      </c>
      <c r="C31" s="130">
        <v>45383</v>
      </c>
      <c r="D31" s="98" t="s">
        <v>105</v>
      </c>
      <c r="E31" s="95" t="s">
        <v>3144</v>
      </c>
      <c r="F31" s="155">
        <v>23800</v>
      </c>
      <c r="G31" s="98" t="s">
        <v>3145</v>
      </c>
      <c r="H31" s="98" t="s">
        <v>118</v>
      </c>
      <c r="I31" s="95" t="s">
        <v>2567</v>
      </c>
      <c r="J31" s="131" t="str">
        <f t="shared" si="0"/>
        <v>48.148.110/0001-21</v>
      </c>
      <c r="K31" s="131" t="s">
        <v>1080</v>
      </c>
      <c r="L31" s="132" t="s">
        <v>3133</v>
      </c>
      <c r="M31" s="131">
        <v>66528205</v>
      </c>
      <c r="N31" s="134">
        <v>45414</v>
      </c>
      <c r="O31" s="95" t="s">
        <v>452</v>
      </c>
      <c r="P31" s="98" t="s">
        <v>1586</v>
      </c>
      <c r="Q31" s="381"/>
      <c r="R31" s="381"/>
      <c r="S31" s="381"/>
    </row>
    <row r="32" spans="1:19" ht="40" customHeight="1" x14ac:dyDescent="0.25">
      <c r="A32" s="128">
        <f>IF(B32="","",ROW()-ROW($A$3)+'Diário 2º PA'!$P$1)</f>
        <v>1979</v>
      </c>
      <c r="B32" s="129">
        <v>45414</v>
      </c>
      <c r="C32" s="130">
        <v>45383</v>
      </c>
      <c r="D32" s="98" t="s">
        <v>105</v>
      </c>
      <c r="E32" s="95" t="s">
        <v>299</v>
      </c>
      <c r="F32" s="155">
        <v>17820.5</v>
      </c>
      <c r="G32" s="98" t="s">
        <v>3139</v>
      </c>
      <c r="H32" s="98" t="s">
        <v>130</v>
      </c>
      <c r="I32" s="95" t="s">
        <v>2689</v>
      </c>
      <c r="J32" s="131" t="str">
        <f t="shared" si="0"/>
        <v>35.221.709/0001-00</v>
      </c>
      <c r="K32" s="131" t="s">
        <v>1080</v>
      </c>
      <c r="L32" s="132" t="s">
        <v>3133</v>
      </c>
      <c r="M32" s="131">
        <v>1</v>
      </c>
      <c r="N32" s="134">
        <v>45414</v>
      </c>
      <c r="O32" s="95" t="s">
        <v>452</v>
      </c>
      <c r="P32" s="98" t="s">
        <v>1571</v>
      </c>
      <c r="Q32" s="381"/>
      <c r="R32" s="381"/>
      <c r="S32" s="381"/>
    </row>
    <row r="33" spans="1:19" ht="40" customHeight="1" x14ac:dyDescent="0.25">
      <c r="A33" s="128">
        <f>IF(B33="","",ROW()-ROW($A$3)+'Diário 2º PA'!$P$1)</f>
        <v>1980</v>
      </c>
      <c r="B33" s="129">
        <v>45414</v>
      </c>
      <c r="C33" s="130">
        <v>45383</v>
      </c>
      <c r="D33" s="98" t="s">
        <v>105</v>
      </c>
      <c r="E33" s="95" t="s">
        <v>299</v>
      </c>
      <c r="F33" s="155">
        <v>25850.799999999999</v>
      </c>
      <c r="G33" s="98" t="s">
        <v>3139</v>
      </c>
      <c r="H33" s="98" t="s">
        <v>126</v>
      </c>
      <c r="I33" s="95" t="s">
        <v>2689</v>
      </c>
      <c r="J33" s="131" t="str">
        <f t="shared" si="0"/>
        <v>35.221.709/0001-00</v>
      </c>
      <c r="K33" s="131" t="s">
        <v>1080</v>
      </c>
      <c r="L33" s="132" t="s">
        <v>3133</v>
      </c>
      <c r="M33" s="131">
        <v>1</v>
      </c>
      <c r="N33" s="134">
        <v>45413</v>
      </c>
      <c r="O33" s="95" t="s">
        <v>452</v>
      </c>
      <c r="P33" s="98" t="s">
        <v>1571</v>
      </c>
      <c r="Q33" s="381"/>
      <c r="R33" s="381"/>
      <c r="S33" s="381"/>
    </row>
    <row r="34" spans="1:19" ht="40" customHeight="1" x14ac:dyDescent="0.25">
      <c r="A34" s="128">
        <f>IF(B34="","",ROW()-ROW($A$3)+'Diário 2º PA'!$P$1)</f>
        <v>1981</v>
      </c>
      <c r="B34" s="129">
        <v>45414</v>
      </c>
      <c r="C34" s="130">
        <v>45413</v>
      </c>
      <c r="D34" s="98" t="s">
        <v>105</v>
      </c>
      <c r="E34" s="95" t="s">
        <v>359</v>
      </c>
      <c r="F34" s="155">
        <v>59.8</v>
      </c>
      <c r="G34" s="98" t="s">
        <v>1999</v>
      </c>
      <c r="H34" s="98" t="s">
        <v>122</v>
      </c>
      <c r="I34" s="95" t="s">
        <v>1768</v>
      </c>
      <c r="J34" s="131" t="str">
        <f t="shared" si="0"/>
        <v>34.210.744/0001-52</v>
      </c>
      <c r="K34" s="131" t="s">
        <v>1080</v>
      </c>
      <c r="L34" s="132" t="s">
        <v>3133</v>
      </c>
      <c r="M34" s="131">
        <v>84462076</v>
      </c>
      <c r="N34" s="134">
        <v>45413</v>
      </c>
      <c r="O34" s="95" t="s">
        <v>452</v>
      </c>
      <c r="P34" s="98" t="s">
        <v>2000</v>
      </c>
      <c r="Q34" s="381"/>
      <c r="R34" s="381"/>
      <c r="S34" s="381"/>
    </row>
    <row r="35" spans="1:19" ht="40" customHeight="1" x14ac:dyDescent="0.25">
      <c r="A35" s="128">
        <f>IF(B35="","",ROW()-ROW($A$3)+'Diário 2º PA'!$P$1)</f>
        <v>1982</v>
      </c>
      <c r="B35" s="129">
        <v>45414</v>
      </c>
      <c r="C35" s="130">
        <v>45413</v>
      </c>
      <c r="D35" s="98" t="s">
        <v>105</v>
      </c>
      <c r="E35" s="95" t="s">
        <v>295</v>
      </c>
      <c r="F35" s="155">
        <v>830.82</v>
      </c>
      <c r="G35" s="98" t="s">
        <v>3138</v>
      </c>
      <c r="H35" s="98" t="s">
        <v>122</v>
      </c>
      <c r="I35" s="95" t="s">
        <v>1749</v>
      </c>
      <c r="J35" s="131" t="str">
        <f t="shared" si="0"/>
        <v>17.359.233/0001-88</v>
      </c>
      <c r="K35" s="131" t="s">
        <v>1080</v>
      </c>
      <c r="L35" s="132" t="s">
        <v>3133</v>
      </c>
      <c r="M35" s="131">
        <v>20722984</v>
      </c>
      <c r="N35" s="134">
        <v>45413</v>
      </c>
      <c r="O35" s="95" t="s">
        <v>452</v>
      </c>
      <c r="P35" s="98" t="s">
        <v>1750</v>
      </c>
      <c r="Q35" s="381"/>
      <c r="R35" s="381"/>
      <c r="S35" s="381"/>
    </row>
    <row r="36" spans="1:19" ht="40" customHeight="1" x14ac:dyDescent="0.25">
      <c r="A36" s="128">
        <f>IF(B36="","",ROW()-ROW($A$3)+'Diário 2º PA'!$P$1)</f>
        <v>1983</v>
      </c>
      <c r="B36" s="129">
        <v>45414</v>
      </c>
      <c r="C36" s="130">
        <v>45383</v>
      </c>
      <c r="D36" s="98" t="s">
        <v>105</v>
      </c>
      <c r="E36" s="95" t="s">
        <v>225</v>
      </c>
      <c r="F36" s="155">
        <v>700.15</v>
      </c>
      <c r="G36" s="95" t="s">
        <v>3146</v>
      </c>
      <c r="H36" s="98" t="s">
        <v>124</v>
      </c>
      <c r="I36" s="95" t="s">
        <v>1450</v>
      </c>
      <c r="J36" s="131" t="str">
        <f t="shared" si="0"/>
        <v>61.198.164/0001-60</v>
      </c>
      <c r="K36" s="131" t="s">
        <v>1080</v>
      </c>
      <c r="L36" s="132" t="s">
        <v>3133</v>
      </c>
      <c r="M36" s="131">
        <v>96814041</v>
      </c>
      <c r="N36" s="134">
        <v>45413</v>
      </c>
      <c r="O36" s="95" t="s">
        <v>452</v>
      </c>
      <c r="P36" s="98" t="s">
        <v>1091</v>
      </c>
      <c r="Q36" s="381"/>
      <c r="R36" s="381"/>
      <c r="S36" s="381"/>
    </row>
    <row r="37" spans="1:19" ht="40" customHeight="1" x14ac:dyDescent="0.25">
      <c r="A37" s="128">
        <f>IF(B37="","",ROW()-ROW($A$3)+'Diário 2º PA'!$P$1)</f>
        <v>1984</v>
      </c>
      <c r="B37" s="129">
        <v>45414</v>
      </c>
      <c r="C37" s="130">
        <v>45383</v>
      </c>
      <c r="D37" s="98" t="s">
        <v>105</v>
      </c>
      <c r="E37" s="95" t="s">
        <v>219</v>
      </c>
      <c r="F37" s="155">
        <v>2659.3</v>
      </c>
      <c r="G37" s="95" t="s">
        <v>3117</v>
      </c>
      <c r="H37" s="98" t="s">
        <v>135</v>
      </c>
      <c r="I37" s="95" t="s">
        <v>1592</v>
      </c>
      <c r="J37" s="131" t="str">
        <f t="shared" si="0"/>
        <v>CPF Protegido - LGPD</v>
      </c>
      <c r="K37" s="131" t="s">
        <v>1114</v>
      </c>
      <c r="L37" s="132" t="s">
        <v>117</v>
      </c>
      <c r="M37" s="132" t="s">
        <v>117</v>
      </c>
      <c r="N37" s="132" t="s">
        <v>117</v>
      </c>
      <c r="O37" s="95" t="s">
        <v>452</v>
      </c>
      <c r="P37" s="98" t="s">
        <v>1593</v>
      </c>
      <c r="Q37" s="381"/>
      <c r="R37" s="381"/>
      <c r="S37" s="381"/>
    </row>
    <row r="38" spans="1:19" ht="40" customHeight="1" x14ac:dyDescent="0.25">
      <c r="A38" s="128">
        <f>IF(B38="","",ROW()-ROW($A$3)+'Diário 2º PA'!$P$1)</f>
        <v>1985</v>
      </c>
      <c r="B38" s="129">
        <v>45414</v>
      </c>
      <c r="C38" s="130">
        <v>45383</v>
      </c>
      <c r="D38" s="98" t="s">
        <v>105</v>
      </c>
      <c r="E38" s="95" t="s">
        <v>219</v>
      </c>
      <c r="F38" s="155">
        <v>2659.3</v>
      </c>
      <c r="G38" s="95" t="s">
        <v>3117</v>
      </c>
      <c r="H38" s="98" t="s">
        <v>135</v>
      </c>
      <c r="I38" s="95" t="s">
        <v>1594</v>
      </c>
      <c r="J38" s="131" t="str">
        <f t="shared" si="0"/>
        <v>CPF Protegido - LGPD</v>
      </c>
      <c r="K38" s="131" t="s">
        <v>1114</v>
      </c>
      <c r="L38" s="132" t="s">
        <v>117</v>
      </c>
      <c r="M38" s="132" t="s">
        <v>117</v>
      </c>
      <c r="N38" s="132" t="s">
        <v>117</v>
      </c>
      <c r="O38" s="95" t="s">
        <v>452</v>
      </c>
      <c r="P38" s="98" t="s">
        <v>1595</v>
      </c>
      <c r="Q38" s="381"/>
      <c r="R38" s="381"/>
      <c r="S38" s="381"/>
    </row>
    <row r="39" spans="1:19" ht="40" customHeight="1" x14ac:dyDescent="0.25">
      <c r="A39" s="128">
        <f>IF(B39="","",ROW()-ROW($A$3)+'Diário 2º PA'!$P$1)</f>
        <v>1986</v>
      </c>
      <c r="B39" s="129">
        <v>45414</v>
      </c>
      <c r="C39" s="130">
        <v>45383</v>
      </c>
      <c r="D39" s="98" t="s">
        <v>105</v>
      </c>
      <c r="E39" s="95" t="s">
        <v>219</v>
      </c>
      <c r="F39" s="155">
        <v>4805.75</v>
      </c>
      <c r="G39" s="95" t="s">
        <v>3117</v>
      </c>
      <c r="H39" s="98" t="s">
        <v>136</v>
      </c>
      <c r="I39" s="95" t="s">
        <v>1599</v>
      </c>
      <c r="J39" s="131" t="str">
        <f t="shared" si="0"/>
        <v>CPF Protegido - LGPD</v>
      </c>
      <c r="K39" s="131" t="s">
        <v>1114</v>
      </c>
      <c r="L39" s="132" t="s">
        <v>117</v>
      </c>
      <c r="M39" s="132" t="s">
        <v>117</v>
      </c>
      <c r="N39" s="132" t="s">
        <v>117</v>
      </c>
      <c r="O39" s="95" t="s">
        <v>452</v>
      </c>
      <c r="P39" s="98" t="s">
        <v>1600</v>
      </c>
      <c r="Q39" s="381"/>
      <c r="R39" s="381"/>
      <c r="S39" s="381"/>
    </row>
    <row r="40" spans="1:19" ht="40" customHeight="1" x14ac:dyDescent="0.25">
      <c r="A40" s="128">
        <f>IF(B40="","",ROW()-ROW($A$3)+'Diário 2º PA'!$P$1)</f>
        <v>1987</v>
      </c>
      <c r="B40" s="129">
        <v>45414</v>
      </c>
      <c r="C40" s="130">
        <v>45383</v>
      </c>
      <c r="D40" s="98" t="s">
        <v>105</v>
      </c>
      <c r="E40" s="95" t="s">
        <v>219</v>
      </c>
      <c r="F40" s="155">
        <v>4730.71</v>
      </c>
      <c r="G40" s="95" t="s">
        <v>3117</v>
      </c>
      <c r="H40" s="98" t="s">
        <v>137</v>
      </c>
      <c r="I40" s="95" t="s">
        <v>2130</v>
      </c>
      <c r="J40" s="131" t="str">
        <f t="shared" si="0"/>
        <v>CPF Protegido - LGPD</v>
      </c>
      <c r="K40" s="131" t="s">
        <v>1114</v>
      </c>
      <c r="L40" s="132" t="s">
        <v>117</v>
      </c>
      <c r="M40" s="132" t="s">
        <v>117</v>
      </c>
      <c r="N40" s="132" t="s">
        <v>117</v>
      </c>
      <c r="O40" s="95" t="s">
        <v>452</v>
      </c>
      <c r="P40" s="98" t="s">
        <v>1598</v>
      </c>
      <c r="Q40" s="381"/>
      <c r="R40" s="381"/>
      <c r="S40" s="381"/>
    </row>
    <row r="41" spans="1:19" ht="40" customHeight="1" x14ac:dyDescent="0.25">
      <c r="A41" s="128">
        <f>IF(B41="","",ROW()-ROW($A$3)+'Diário 2º PA'!$P$1)</f>
        <v>1988</v>
      </c>
      <c r="B41" s="129">
        <v>45414</v>
      </c>
      <c r="C41" s="130">
        <v>45383</v>
      </c>
      <c r="D41" s="98" t="s">
        <v>105</v>
      </c>
      <c r="E41" s="95" t="s">
        <v>343</v>
      </c>
      <c r="F41" s="156">
        <v>250</v>
      </c>
      <c r="G41" s="95" t="s">
        <v>3147</v>
      </c>
      <c r="H41" s="98" t="s">
        <v>121</v>
      </c>
      <c r="I41" s="95" t="s">
        <v>1552</v>
      </c>
      <c r="J41" s="131" t="str">
        <f t="shared" si="0"/>
        <v>38.827.026/0001-80</v>
      </c>
      <c r="K41" s="131" t="s">
        <v>1114</v>
      </c>
      <c r="L41" s="132" t="s">
        <v>3120</v>
      </c>
      <c r="M41" s="131">
        <v>9</v>
      </c>
      <c r="N41" s="134">
        <v>45412</v>
      </c>
      <c r="O41" s="95" t="s">
        <v>452</v>
      </c>
      <c r="P41" s="98" t="s">
        <v>1553</v>
      </c>
      <c r="Q41" s="381"/>
      <c r="R41" s="381"/>
      <c r="S41" s="381"/>
    </row>
    <row r="42" spans="1:19" ht="40" customHeight="1" x14ac:dyDescent="0.25">
      <c r="A42" s="128">
        <f>IF(B42="","",ROW()-ROW($A$3)+'Diário 2º PA'!$P$1)</f>
        <v>1989</v>
      </c>
      <c r="B42" s="129">
        <v>45414</v>
      </c>
      <c r="C42" s="130">
        <v>45383</v>
      </c>
      <c r="D42" s="98" t="s">
        <v>105</v>
      </c>
      <c r="E42" s="95" t="s">
        <v>219</v>
      </c>
      <c r="F42" s="156">
        <v>5268.66</v>
      </c>
      <c r="G42" s="95" t="s">
        <v>3117</v>
      </c>
      <c r="H42" s="98" t="s">
        <v>121</v>
      </c>
      <c r="I42" s="95" t="s">
        <v>1603</v>
      </c>
      <c r="J42" s="131" t="str">
        <f t="shared" si="0"/>
        <v>CPF Protegido - LGPD</v>
      </c>
      <c r="K42" s="131" t="s">
        <v>1114</v>
      </c>
      <c r="L42" s="132" t="s">
        <v>117</v>
      </c>
      <c r="M42" s="132" t="s">
        <v>117</v>
      </c>
      <c r="N42" s="132" t="s">
        <v>117</v>
      </c>
      <c r="O42" s="95" t="s">
        <v>452</v>
      </c>
      <c r="P42" s="98" t="s">
        <v>1604</v>
      </c>
      <c r="Q42" s="381"/>
      <c r="R42" s="381"/>
      <c r="S42" s="381"/>
    </row>
    <row r="43" spans="1:19" ht="40" customHeight="1" x14ac:dyDescent="0.25">
      <c r="A43" s="128">
        <f>IF(B43="","",ROW()-ROW($A$3)+'Diário 2º PA'!$P$1)</f>
        <v>1990</v>
      </c>
      <c r="B43" s="129">
        <v>45414</v>
      </c>
      <c r="C43" s="130">
        <v>45413</v>
      </c>
      <c r="D43" s="98" t="s">
        <v>105</v>
      </c>
      <c r="E43" s="95" t="s">
        <v>345</v>
      </c>
      <c r="F43" s="155">
        <v>3226.2</v>
      </c>
      <c r="G43" s="95" t="s">
        <v>3148</v>
      </c>
      <c r="H43" s="98" t="s">
        <v>125</v>
      </c>
      <c r="I43" s="95" t="s">
        <v>3149</v>
      </c>
      <c r="J43" s="131" t="str">
        <f t="shared" si="0"/>
        <v>10.826.845/0001-94</v>
      </c>
      <c r="K43" s="131" t="s">
        <v>1114</v>
      </c>
      <c r="L43" s="132" t="s">
        <v>3120</v>
      </c>
      <c r="M43" s="131">
        <v>3367</v>
      </c>
      <c r="N43" s="134">
        <v>45415</v>
      </c>
      <c r="O43" s="95" t="s">
        <v>452</v>
      </c>
      <c r="P43" s="98" t="s">
        <v>3150</v>
      </c>
      <c r="Q43" s="381"/>
      <c r="R43" s="381"/>
      <c r="S43" s="381"/>
    </row>
    <row r="44" spans="1:19" ht="40" customHeight="1" x14ac:dyDescent="0.25">
      <c r="A44" s="128">
        <f>IF(B44="","",ROW()-ROW($A$3)+'Diário 2º PA'!$P$1)</f>
        <v>1991</v>
      </c>
      <c r="B44" s="129">
        <v>45414</v>
      </c>
      <c r="C44" s="130">
        <v>45383</v>
      </c>
      <c r="D44" s="98" t="s">
        <v>105</v>
      </c>
      <c r="E44" s="95" t="s">
        <v>341</v>
      </c>
      <c r="F44" s="179">
        <v>2400</v>
      </c>
      <c r="G44" s="95" t="s">
        <v>3151</v>
      </c>
      <c r="H44" s="98" t="s">
        <v>127</v>
      </c>
      <c r="I44" s="95" t="s">
        <v>2117</v>
      </c>
      <c r="J44" s="131" t="str">
        <f t="shared" si="0"/>
        <v>37.543.578/0001-02</v>
      </c>
      <c r="K44" s="131" t="s">
        <v>1114</v>
      </c>
      <c r="L44" s="132" t="s">
        <v>3120</v>
      </c>
      <c r="M44" s="131">
        <v>9</v>
      </c>
      <c r="N44" s="134">
        <v>45411</v>
      </c>
      <c r="O44" s="95" t="s">
        <v>452</v>
      </c>
      <c r="P44" s="98" t="s">
        <v>2118</v>
      </c>
      <c r="Q44" s="381"/>
      <c r="R44" s="381"/>
      <c r="S44" s="381"/>
    </row>
    <row r="45" spans="1:19" ht="40" customHeight="1" x14ac:dyDescent="0.25">
      <c r="A45" s="128">
        <f>IF(B45="","",ROW()-ROW($A$3)+'Diário 2º PA'!$P$1)</f>
        <v>1992</v>
      </c>
      <c r="B45" s="129">
        <v>45414</v>
      </c>
      <c r="C45" s="130">
        <v>45383</v>
      </c>
      <c r="D45" s="98" t="s">
        <v>105</v>
      </c>
      <c r="E45" s="95" t="s">
        <v>341</v>
      </c>
      <c r="F45" s="179">
        <v>2000</v>
      </c>
      <c r="G45" s="95" t="s">
        <v>3152</v>
      </c>
      <c r="H45" s="98" t="s">
        <v>127</v>
      </c>
      <c r="I45" s="95" t="s">
        <v>2117</v>
      </c>
      <c r="J45" s="131" t="str">
        <f t="shared" si="0"/>
        <v>37.543.578/0001-02</v>
      </c>
      <c r="K45" s="131" t="s">
        <v>1114</v>
      </c>
      <c r="L45" s="132" t="s">
        <v>3120</v>
      </c>
      <c r="M45" s="131">
        <v>8</v>
      </c>
      <c r="N45" s="134">
        <v>45411</v>
      </c>
      <c r="O45" s="95" t="s">
        <v>452</v>
      </c>
      <c r="P45" s="98" t="s">
        <v>2118</v>
      </c>
      <c r="Q45" s="381"/>
      <c r="R45" s="381"/>
      <c r="S45" s="381"/>
    </row>
    <row r="46" spans="1:19" ht="40" customHeight="1" x14ac:dyDescent="0.25">
      <c r="A46" s="128">
        <f>IF(B46="","",ROW()-ROW($A$3)+'Diário 2º PA'!$P$1)</f>
        <v>1993</v>
      </c>
      <c r="B46" s="129">
        <v>45414</v>
      </c>
      <c r="C46" s="130">
        <v>45383</v>
      </c>
      <c r="D46" s="98" t="s">
        <v>105</v>
      </c>
      <c r="E46" s="95" t="s">
        <v>341</v>
      </c>
      <c r="F46" s="179">
        <v>1469.85</v>
      </c>
      <c r="G46" s="98" t="s">
        <v>3153</v>
      </c>
      <c r="H46" s="98" t="s">
        <v>123</v>
      </c>
      <c r="I46" s="95" t="s">
        <v>1645</v>
      </c>
      <c r="J46" s="131" t="str">
        <f t="shared" si="0"/>
        <v>46.421.112/0001-17</v>
      </c>
      <c r="K46" s="131" t="s">
        <v>1114</v>
      </c>
      <c r="L46" s="132" t="s">
        <v>3120</v>
      </c>
      <c r="M46" s="131">
        <v>11</v>
      </c>
      <c r="N46" s="134">
        <v>45408</v>
      </c>
      <c r="O46" s="95" t="s">
        <v>452</v>
      </c>
      <c r="P46" s="98" t="s">
        <v>1646</v>
      </c>
      <c r="Q46" s="381"/>
      <c r="R46" s="381"/>
      <c r="S46" s="381"/>
    </row>
    <row r="47" spans="1:19" ht="40" customHeight="1" x14ac:dyDescent="0.25">
      <c r="A47" s="128">
        <f>IF(B47="","",ROW()-ROW($A$3)+'Diário 2º PA'!$P$1)</f>
        <v>1994</v>
      </c>
      <c r="B47" s="129">
        <v>45414</v>
      </c>
      <c r="C47" s="130">
        <v>45383</v>
      </c>
      <c r="D47" s="98" t="s">
        <v>105</v>
      </c>
      <c r="E47" s="95" t="s">
        <v>341</v>
      </c>
      <c r="F47" s="179">
        <v>2400</v>
      </c>
      <c r="G47" s="95" t="s">
        <v>3151</v>
      </c>
      <c r="H47" s="98" t="s">
        <v>127</v>
      </c>
      <c r="I47" s="95" t="s">
        <v>2117</v>
      </c>
      <c r="J47" s="131" t="str">
        <f t="shared" si="0"/>
        <v>37.543.578/0001-02</v>
      </c>
      <c r="K47" s="131" t="s">
        <v>1114</v>
      </c>
      <c r="L47" s="132" t="s">
        <v>3120</v>
      </c>
      <c r="M47" s="131">
        <v>9</v>
      </c>
      <c r="N47" s="134">
        <v>45411</v>
      </c>
      <c r="O47" s="95" t="s">
        <v>452</v>
      </c>
      <c r="P47" s="98" t="s">
        <v>2118</v>
      </c>
      <c r="Q47" s="381"/>
      <c r="R47" s="381"/>
      <c r="S47" s="381"/>
    </row>
    <row r="48" spans="1:19" ht="40" customHeight="1" x14ac:dyDescent="0.25">
      <c r="A48" s="128">
        <f>IF(B48="","",ROW()-ROW($A$3)+'Diário 2º PA'!$P$1)</f>
        <v>1995</v>
      </c>
      <c r="B48" s="129">
        <v>45414</v>
      </c>
      <c r="C48" s="130">
        <v>45383</v>
      </c>
      <c r="D48" s="98" t="s">
        <v>105</v>
      </c>
      <c r="E48" s="95" t="s">
        <v>341</v>
      </c>
      <c r="F48" s="179">
        <v>1469.85</v>
      </c>
      <c r="G48" s="98" t="s">
        <v>3153</v>
      </c>
      <c r="H48" s="98" t="s">
        <v>123</v>
      </c>
      <c r="I48" s="95" t="s">
        <v>1645</v>
      </c>
      <c r="J48" s="131" t="str">
        <f t="shared" si="0"/>
        <v>46.421.112/0001-17</v>
      </c>
      <c r="K48" s="131" t="s">
        <v>1114</v>
      </c>
      <c r="L48" s="132" t="s">
        <v>3120</v>
      </c>
      <c r="M48" s="131">
        <v>11</v>
      </c>
      <c r="N48" s="134">
        <v>45408</v>
      </c>
      <c r="O48" s="95" t="s">
        <v>452</v>
      </c>
      <c r="P48" s="98" t="s">
        <v>1646</v>
      </c>
      <c r="Q48" s="381"/>
      <c r="R48" s="381"/>
      <c r="S48" s="381"/>
    </row>
    <row r="49" spans="1:19" ht="40" customHeight="1" x14ac:dyDescent="0.25">
      <c r="A49" s="128">
        <f>IF(B49="","",ROW()-ROW($A$3)+'Diário 2º PA'!$P$1)</f>
        <v>1996</v>
      </c>
      <c r="B49" s="129">
        <v>45414</v>
      </c>
      <c r="C49" s="130">
        <v>45383</v>
      </c>
      <c r="D49" s="98" t="s">
        <v>105</v>
      </c>
      <c r="E49" s="95" t="s">
        <v>341</v>
      </c>
      <c r="F49" s="179">
        <v>2000</v>
      </c>
      <c r="G49" s="95" t="s">
        <v>3154</v>
      </c>
      <c r="H49" s="98" t="s">
        <v>127</v>
      </c>
      <c r="I49" s="95" t="s">
        <v>2117</v>
      </c>
      <c r="J49" s="131" t="str">
        <f t="shared" si="0"/>
        <v>37.543.578/0001-02</v>
      </c>
      <c r="K49" s="131" t="s">
        <v>1114</v>
      </c>
      <c r="L49" s="132" t="s">
        <v>3120</v>
      </c>
      <c r="M49" s="131">
        <v>8</v>
      </c>
      <c r="N49" s="134">
        <v>45411</v>
      </c>
      <c r="O49" s="95" t="s">
        <v>452</v>
      </c>
      <c r="P49" s="98" t="s">
        <v>2118</v>
      </c>
      <c r="Q49" s="381"/>
      <c r="R49" s="381"/>
      <c r="S49" s="381"/>
    </row>
    <row r="50" spans="1:19" ht="40" customHeight="1" x14ac:dyDescent="0.25">
      <c r="A50" s="128">
        <f>IF(B50="","",ROW()-ROW($A$3)+'Diário 2º PA'!$P$1)</f>
        <v>1997</v>
      </c>
      <c r="B50" s="129">
        <v>45414</v>
      </c>
      <c r="C50" s="130">
        <v>45383</v>
      </c>
      <c r="D50" s="98" t="s">
        <v>105</v>
      </c>
      <c r="E50" s="95" t="s">
        <v>341</v>
      </c>
      <c r="F50" s="179">
        <v>2000</v>
      </c>
      <c r="G50" s="95" t="s">
        <v>3155</v>
      </c>
      <c r="H50" s="98" t="s">
        <v>127</v>
      </c>
      <c r="I50" s="95" t="s">
        <v>2117</v>
      </c>
      <c r="J50" s="131" t="str">
        <f t="shared" si="0"/>
        <v>37.543.578/0001-02</v>
      </c>
      <c r="K50" s="131" t="s">
        <v>1114</v>
      </c>
      <c r="L50" s="132" t="s">
        <v>3120</v>
      </c>
      <c r="M50" s="131">
        <v>9</v>
      </c>
      <c r="N50" s="134">
        <v>45411</v>
      </c>
      <c r="O50" s="95" t="s">
        <v>452</v>
      </c>
      <c r="P50" s="98" t="s">
        <v>2118</v>
      </c>
      <c r="Q50" s="381"/>
      <c r="R50" s="381"/>
      <c r="S50" s="381"/>
    </row>
    <row r="51" spans="1:19" ht="40" customHeight="1" x14ac:dyDescent="0.25">
      <c r="A51" s="128">
        <f>IF(B51="","",ROW()-ROW($A$3)+'Diário 2º PA'!$P$1)</f>
        <v>1998</v>
      </c>
      <c r="B51" s="129">
        <v>45414</v>
      </c>
      <c r="C51" s="130">
        <v>45383</v>
      </c>
      <c r="D51" s="98" t="s">
        <v>105</v>
      </c>
      <c r="E51" s="95" t="s">
        <v>341</v>
      </c>
      <c r="F51" s="179">
        <v>1469.85</v>
      </c>
      <c r="G51" s="98" t="s">
        <v>3156</v>
      </c>
      <c r="H51" s="98" t="s">
        <v>123</v>
      </c>
      <c r="I51" s="95" t="s">
        <v>1645</v>
      </c>
      <c r="J51" s="131" t="str">
        <f t="shared" si="0"/>
        <v>46.421.112/0001-17</v>
      </c>
      <c r="K51" s="131" t="s">
        <v>1114</v>
      </c>
      <c r="L51" s="132" t="s">
        <v>3120</v>
      </c>
      <c r="M51" s="131">
        <v>11</v>
      </c>
      <c r="N51" s="134">
        <v>45408</v>
      </c>
      <c r="O51" s="95" t="s">
        <v>452</v>
      </c>
      <c r="P51" s="98" t="s">
        <v>1646</v>
      </c>
      <c r="Q51" s="381"/>
      <c r="R51" s="381"/>
      <c r="S51" s="381"/>
    </row>
    <row r="52" spans="1:19" ht="40" customHeight="1" x14ac:dyDescent="0.25">
      <c r="A52" s="128">
        <f>IF(B52="","",ROW()-ROW($A$3)+'Diário 2º PA'!$P$1)</f>
        <v>1999</v>
      </c>
      <c r="B52" s="129">
        <v>45414</v>
      </c>
      <c r="C52" s="130">
        <v>45383</v>
      </c>
      <c r="D52" s="98" t="s">
        <v>105</v>
      </c>
      <c r="E52" s="95" t="s">
        <v>341</v>
      </c>
      <c r="F52" s="179">
        <v>400</v>
      </c>
      <c r="G52" s="95" t="s">
        <v>3157</v>
      </c>
      <c r="H52" s="98" t="s">
        <v>127</v>
      </c>
      <c r="I52" s="95" t="s">
        <v>2117</v>
      </c>
      <c r="J52" s="131" t="str">
        <f t="shared" si="0"/>
        <v>37.543.578/0001-02</v>
      </c>
      <c r="K52" s="131" t="s">
        <v>1114</v>
      </c>
      <c r="L52" s="132" t="s">
        <v>3120</v>
      </c>
      <c r="M52" s="131">
        <v>9</v>
      </c>
      <c r="N52" s="134">
        <v>45411</v>
      </c>
      <c r="O52" s="95" t="s">
        <v>452</v>
      </c>
      <c r="P52" s="98" t="s">
        <v>2118</v>
      </c>
      <c r="Q52" s="381"/>
      <c r="R52" s="381"/>
      <c r="S52" s="381"/>
    </row>
    <row r="53" spans="1:19" ht="40" customHeight="1" x14ac:dyDescent="0.25">
      <c r="A53" s="128">
        <f>IF(B53="","",ROW()-ROW($A$3)+'Diário 2º PA'!$P$1)</f>
        <v>2000</v>
      </c>
      <c r="B53" s="129">
        <v>45414</v>
      </c>
      <c r="C53" s="130">
        <v>45383</v>
      </c>
      <c r="D53" s="98" t="s">
        <v>105</v>
      </c>
      <c r="E53" s="95" t="s">
        <v>219</v>
      </c>
      <c r="F53" s="155">
        <v>7347.94</v>
      </c>
      <c r="G53" s="95" t="s">
        <v>3117</v>
      </c>
      <c r="H53" s="98" t="s">
        <v>120</v>
      </c>
      <c r="I53" s="95" t="s">
        <v>1545</v>
      </c>
      <c r="J53" s="131" t="str">
        <f t="shared" si="0"/>
        <v>00.927.360/0001-33</v>
      </c>
      <c r="K53" s="131" t="s">
        <v>1080</v>
      </c>
      <c r="L53" s="132" t="s">
        <v>3133</v>
      </c>
      <c r="M53" s="131">
        <v>144108</v>
      </c>
      <c r="N53" s="134">
        <v>45414</v>
      </c>
      <c r="O53" s="95" t="s">
        <v>452</v>
      </c>
      <c r="P53" s="98" t="s">
        <v>1546</v>
      </c>
      <c r="Q53" s="381"/>
      <c r="R53" s="381"/>
      <c r="S53" s="381"/>
    </row>
    <row r="54" spans="1:19" ht="40" customHeight="1" x14ac:dyDescent="0.25">
      <c r="A54" s="128">
        <f>IF(B54="","",ROW()-ROW($A$3)+'Diário 2º PA'!$P$1)</f>
        <v>2001</v>
      </c>
      <c r="B54" s="129">
        <v>45414</v>
      </c>
      <c r="C54" s="130">
        <v>45383</v>
      </c>
      <c r="D54" s="98" t="s">
        <v>105</v>
      </c>
      <c r="E54" s="95" t="s">
        <v>219</v>
      </c>
      <c r="F54" s="155">
        <v>440</v>
      </c>
      <c r="G54" s="95" t="s">
        <v>3117</v>
      </c>
      <c r="H54" s="98" t="s">
        <v>118</v>
      </c>
      <c r="I54" s="95" t="s">
        <v>3002</v>
      </c>
      <c r="J54" s="131" t="str">
        <f t="shared" si="0"/>
        <v>03.552.255/0001-55</v>
      </c>
      <c r="K54" s="131" t="s">
        <v>1080</v>
      </c>
      <c r="L54" s="132" t="s">
        <v>3133</v>
      </c>
      <c r="M54" s="131">
        <v>914</v>
      </c>
      <c r="N54" s="134">
        <v>45414</v>
      </c>
      <c r="O54" s="95" t="s">
        <v>452</v>
      </c>
      <c r="P54" s="98" t="s">
        <v>3003</v>
      </c>
      <c r="Q54" s="381"/>
      <c r="R54" s="381"/>
      <c r="S54" s="381"/>
    </row>
    <row r="55" spans="1:19" ht="40" customHeight="1" x14ac:dyDescent="0.25">
      <c r="A55" s="128">
        <f>IF(B55="","",ROW()-ROW($A$3)+'Diário 2º PA'!$P$1)</f>
        <v>2002</v>
      </c>
      <c r="B55" s="129">
        <v>45414</v>
      </c>
      <c r="C55" s="130">
        <v>45383</v>
      </c>
      <c r="D55" s="98" t="s">
        <v>105</v>
      </c>
      <c r="E55" s="95" t="s">
        <v>299</v>
      </c>
      <c r="F55" s="155">
        <v>13607.8</v>
      </c>
      <c r="G55" s="98" t="s">
        <v>3158</v>
      </c>
      <c r="H55" s="98" t="s">
        <v>117</v>
      </c>
      <c r="I55" s="95" t="s">
        <v>1207</v>
      </c>
      <c r="J55" s="131" t="str">
        <f t="shared" si="0"/>
        <v>47.360.745/0001-25</v>
      </c>
      <c r="K55" s="131" t="s">
        <v>1080</v>
      </c>
      <c r="L55" s="132" t="s">
        <v>3133</v>
      </c>
      <c r="M55" s="131">
        <v>612473</v>
      </c>
      <c r="N55" s="134">
        <v>45414</v>
      </c>
      <c r="O55" s="95" t="s">
        <v>452</v>
      </c>
      <c r="P55" s="98" t="s">
        <v>1115</v>
      </c>
      <c r="Q55" s="381"/>
      <c r="R55" s="381"/>
      <c r="S55" s="381"/>
    </row>
    <row r="56" spans="1:19" ht="40" customHeight="1" x14ac:dyDescent="0.25">
      <c r="A56" s="128">
        <f>IF(B56="","",ROW()-ROW($A$3)+'Diário 2º PA'!$P$1)</f>
        <v>2003</v>
      </c>
      <c r="B56" s="129">
        <v>45414</v>
      </c>
      <c r="C56" s="130">
        <v>45383</v>
      </c>
      <c r="D56" s="98" t="s">
        <v>105</v>
      </c>
      <c r="E56" s="95" t="s">
        <v>299</v>
      </c>
      <c r="F56" s="155">
        <v>33499</v>
      </c>
      <c r="G56" s="98" t="s">
        <v>3139</v>
      </c>
      <c r="H56" s="98" t="s">
        <v>127</v>
      </c>
      <c r="I56" s="95" t="s">
        <v>2689</v>
      </c>
      <c r="J56" s="131" t="str">
        <f t="shared" si="0"/>
        <v>35.221.709/0001-00</v>
      </c>
      <c r="K56" s="131" t="s">
        <v>1080</v>
      </c>
      <c r="L56" s="132" t="s">
        <v>3133</v>
      </c>
      <c r="M56" s="131">
        <v>1</v>
      </c>
      <c r="N56" s="134">
        <v>45414</v>
      </c>
      <c r="O56" s="95" t="s">
        <v>452</v>
      </c>
      <c r="P56" s="98" t="s">
        <v>1571</v>
      </c>
      <c r="Q56" s="381"/>
      <c r="R56" s="381"/>
      <c r="S56" s="381"/>
    </row>
    <row r="57" spans="1:19" ht="40" customHeight="1" x14ac:dyDescent="0.25">
      <c r="A57" s="128">
        <f>IF(B57="","",ROW()-ROW($A$3)+'Diário 2º PA'!$P$1)</f>
        <v>2004</v>
      </c>
      <c r="B57" s="129">
        <v>45414</v>
      </c>
      <c r="C57" s="130">
        <v>45383</v>
      </c>
      <c r="D57" s="98" t="s">
        <v>105</v>
      </c>
      <c r="E57" s="95" t="s">
        <v>299</v>
      </c>
      <c r="F57" s="155">
        <v>32868</v>
      </c>
      <c r="G57" s="98" t="s">
        <v>3139</v>
      </c>
      <c r="H57" s="98" t="s">
        <v>129</v>
      </c>
      <c r="I57" s="95" t="s">
        <v>2689</v>
      </c>
      <c r="J57" s="131" t="str">
        <f t="shared" si="0"/>
        <v>35.221.709/0001-00</v>
      </c>
      <c r="K57" s="131" t="s">
        <v>1080</v>
      </c>
      <c r="L57" s="132" t="s">
        <v>3133</v>
      </c>
      <c r="M57" s="131">
        <v>1</v>
      </c>
      <c r="N57" s="134">
        <v>45414</v>
      </c>
      <c r="O57" s="95" t="s">
        <v>452</v>
      </c>
      <c r="P57" s="98" t="s">
        <v>1571</v>
      </c>
      <c r="Q57" s="381"/>
      <c r="R57" s="381"/>
      <c r="S57" s="381"/>
    </row>
    <row r="58" spans="1:19" ht="40" customHeight="1" x14ac:dyDescent="0.25">
      <c r="A58" s="128">
        <f>IF(B58="","",ROW()-ROW($A$3)+'Diário 2º PA'!$P$1)</f>
        <v>2005</v>
      </c>
      <c r="B58" s="129">
        <v>45414</v>
      </c>
      <c r="C58" s="130">
        <v>45413</v>
      </c>
      <c r="D58" s="98" t="s">
        <v>105</v>
      </c>
      <c r="E58" s="95" t="s">
        <v>295</v>
      </c>
      <c r="F58" s="155">
        <v>1271.44</v>
      </c>
      <c r="G58" s="98" t="s">
        <v>3138</v>
      </c>
      <c r="H58" s="98" t="s">
        <v>123</v>
      </c>
      <c r="I58" s="95" t="s">
        <v>1749</v>
      </c>
      <c r="J58" s="131" t="str">
        <f t="shared" si="0"/>
        <v>17.359.233/0001-88</v>
      </c>
      <c r="K58" s="131" t="s">
        <v>1080</v>
      </c>
      <c r="L58" s="132" t="s">
        <v>3133</v>
      </c>
      <c r="M58" s="131">
        <v>20723895</v>
      </c>
      <c r="N58" s="134">
        <v>45414</v>
      </c>
      <c r="O58" s="95" t="s">
        <v>452</v>
      </c>
      <c r="P58" s="98" t="s">
        <v>1750</v>
      </c>
      <c r="Q58" s="381"/>
      <c r="R58" s="381"/>
      <c r="S58" s="381"/>
    </row>
    <row r="59" spans="1:19" ht="40" customHeight="1" x14ac:dyDescent="0.25">
      <c r="A59" s="128">
        <f>IF(B59="","",ROW()-ROW($A$3)+'Diário 2º PA'!$P$1)</f>
        <v>2006</v>
      </c>
      <c r="B59" s="129">
        <v>45414</v>
      </c>
      <c r="C59" s="130">
        <v>45413</v>
      </c>
      <c r="D59" s="98" t="s">
        <v>105</v>
      </c>
      <c r="E59" s="95" t="s">
        <v>283</v>
      </c>
      <c r="F59" s="155">
        <v>2</v>
      </c>
      <c r="G59" s="95" t="s">
        <v>3159</v>
      </c>
      <c r="H59" s="98" t="s">
        <v>117</v>
      </c>
      <c r="I59" s="95" t="s">
        <v>117</v>
      </c>
      <c r="J59" s="131" t="s">
        <v>79</v>
      </c>
      <c r="K59" s="131" t="s">
        <v>1558</v>
      </c>
      <c r="L59" s="132" t="s">
        <v>117</v>
      </c>
      <c r="M59" s="131" t="s">
        <v>117</v>
      </c>
      <c r="N59" s="134" t="s">
        <v>117</v>
      </c>
      <c r="O59" s="95" t="s">
        <v>452</v>
      </c>
      <c r="P59" s="98" t="s">
        <v>79</v>
      </c>
      <c r="Q59" s="381"/>
      <c r="R59" s="381"/>
      <c r="S59" s="381"/>
    </row>
    <row r="60" spans="1:19" ht="40" customHeight="1" x14ac:dyDescent="0.25">
      <c r="A60" s="128">
        <f>IF(B60="","",ROW()-ROW($A$3)+'Diário 2º PA'!$P$1)</f>
        <v>2007</v>
      </c>
      <c r="B60" s="129">
        <v>45415</v>
      </c>
      <c r="C60" s="130">
        <v>45413</v>
      </c>
      <c r="D60" s="98" t="s">
        <v>105</v>
      </c>
      <c r="E60" s="95" t="s">
        <v>337</v>
      </c>
      <c r="F60" s="155">
        <v>111.7</v>
      </c>
      <c r="G60" s="98" t="s">
        <v>3160</v>
      </c>
      <c r="H60" s="98" t="s">
        <v>120</v>
      </c>
      <c r="I60" s="95" t="s">
        <v>1559</v>
      </c>
      <c r="J60" s="131" t="str">
        <f t="shared" ref="J60:J106" si="1">IF(P60="","",IF(LEN(P60)&gt;14,P60,"CPF Protegido - LGPD"))</f>
        <v>20.850.400/0001-01</v>
      </c>
      <c r="K60" s="131" t="s">
        <v>1072</v>
      </c>
      <c r="L60" s="132" t="s">
        <v>3120</v>
      </c>
      <c r="M60" s="131">
        <v>62111</v>
      </c>
      <c r="N60" s="134">
        <v>45415</v>
      </c>
      <c r="O60" s="95" t="s">
        <v>452</v>
      </c>
      <c r="P60" s="98" t="s">
        <v>1295</v>
      </c>
      <c r="Q60" s="381"/>
      <c r="R60" s="381"/>
      <c r="S60" s="381"/>
    </row>
    <row r="61" spans="1:19" ht="40" customHeight="1" x14ac:dyDescent="0.25">
      <c r="A61" s="128">
        <f>IF(B61="","",ROW()-ROW($A$3)+'Diário 2º PA'!$P$1)</f>
        <v>2008</v>
      </c>
      <c r="B61" s="129">
        <v>45415</v>
      </c>
      <c r="C61" s="130">
        <v>45413</v>
      </c>
      <c r="D61" s="98" t="s">
        <v>105</v>
      </c>
      <c r="E61" s="95" t="s">
        <v>345</v>
      </c>
      <c r="F61" s="155">
        <v>14040</v>
      </c>
      <c r="G61" s="98" t="s">
        <v>3161</v>
      </c>
      <c r="H61" s="98" t="s">
        <v>128</v>
      </c>
      <c r="I61" s="95" t="s">
        <v>1952</v>
      </c>
      <c r="J61" s="131" t="str">
        <f t="shared" si="1"/>
        <v>31.776.659/0001-68</v>
      </c>
      <c r="K61" s="131" t="s">
        <v>1072</v>
      </c>
      <c r="L61" s="132" t="s">
        <v>3120</v>
      </c>
      <c r="M61" s="131" t="s">
        <v>3162</v>
      </c>
      <c r="N61" s="134">
        <v>45411</v>
      </c>
      <c r="O61" s="95" t="s">
        <v>452</v>
      </c>
      <c r="P61" s="98" t="s">
        <v>1953</v>
      </c>
      <c r="Q61" s="381"/>
      <c r="R61" s="381"/>
      <c r="S61" s="381"/>
    </row>
    <row r="62" spans="1:19" ht="40" customHeight="1" x14ac:dyDescent="0.25">
      <c r="A62" s="128">
        <f>IF(B62="","",ROW()-ROW($A$3)+'Diário 2º PA'!$P$1)</f>
        <v>2009</v>
      </c>
      <c r="B62" s="129">
        <v>45415</v>
      </c>
      <c r="C62" s="130">
        <v>45413</v>
      </c>
      <c r="D62" s="98" t="s">
        <v>105</v>
      </c>
      <c r="E62" s="95" t="s">
        <v>345</v>
      </c>
      <c r="F62" s="155">
        <v>3317</v>
      </c>
      <c r="G62" s="98" t="s">
        <v>3163</v>
      </c>
      <c r="H62" s="98" t="s">
        <v>128</v>
      </c>
      <c r="I62" s="95" t="s">
        <v>1952</v>
      </c>
      <c r="J62" s="131" t="str">
        <f t="shared" si="1"/>
        <v>31.776.659/0001-68</v>
      </c>
      <c r="K62" s="131" t="s">
        <v>1072</v>
      </c>
      <c r="L62" s="132" t="s">
        <v>3120</v>
      </c>
      <c r="M62" s="131" t="s">
        <v>3164</v>
      </c>
      <c r="N62" s="134">
        <v>45411</v>
      </c>
      <c r="O62" s="95" t="s">
        <v>452</v>
      </c>
      <c r="P62" s="98" t="s">
        <v>1953</v>
      </c>
      <c r="Q62" s="381"/>
      <c r="R62" s="381"/>
      <c r="S62" s="381"/>
    </row>
    <row r="63" spans="1:19" ht="40" customHeight="1" x14ac:dyDescent="0.25">
      <c r="A63" s="128">
        <f>IF(B63="","",ROW()-ROW($A$3)+'Diário 2º PA'!$P$1)</f>
        <v>2010</v>
      </c>
      <c r="B63" s="129">
        <v>45415</v>
      </c>
      <c r="C63" s="130">
        <v>45413</v>
      </c>
      <c r="D63" s="98" t="s">
        <v>105</v>
      </c>
      <c r="E63" s="95" t="s">
        <v>337</v>
      </c>
      <c r="F63" s="155">
        <v>93.46</v>
      </c>
      <c r="G63" s="98" t="s">
        <v>3160</v>
      </c>
      <c r="H63" s="98" t="s">
        <v>123</v>
      </c>
      <c r="I63" s="95" t="s">
        <v>3165</v>
      </c>
      <c r="J63" s="131" t="str">
        <f t="shared" si="1"/>
        <v>17.455.912/0002-31</v>
      </c>
      <c r="K63" s="131" t="s">
        <v>1072</v>
      </c>
      <c r="L63" s="132" t="s">
        <v>3120</v>
      </c>
      <c r="M63" s="131">
        <v>6138941</v>
      </c>
      <c r="N63" s="134">
        <v>45422</v>
      </c>
      <c r="O63" s="95" t="s">
        <v>452</v>
      </c>
      <c r="P63" s="98" t="s">
        <v>1189</v>
      </c>
      <c r="Q63" s="381"/>
      <c r="R63" s="381"/>
      <c r="S63" s="381"/>
    </row>
    <row r="64" spans="1:19" ht="40" customHeight="1" x14ac:dyDescent="0.25">
      <c r="A64" s="128">
        <f>IF(B64="","",ROW()-ROW($A$3)+'Diário 2º PA'!$P$1)</f>
        <v>2011</v>
      </c>
      <c r="B64" s="129">
        <v>45415</v>
      </c>
      <c r="C64" s="130">
        <v>45413</v>
      </c>
      <c r="D64" s="98" t="s">
        <v>105</v>
      </c>
      <c r="E64" s="95" t="s">
        <v>337</v>
      </c>
      <c r="F64" s="155">
        <v>61.24</v>
      </c>
      <c r="G64" s="98" t="s">
        <v>3160</v>
      </c>
      <c r="H64" s="98" t="s">
        <v>123</v>
      </c>
      <c r="I64" s="95" t="s">
        <v>3165</v>
      </c>
      <c r="J64" s="131" t="str">
        <f t="shared" si="1"/>
        <v>17.455.912/0002-31</v>
      </c>
      <c r="K64" s="131" t="s">
        <v>1072</v>
      </c>
      <c r="L64" s="132" t="s">
        <v>3120</v>
      </c>
      <c r="M64" s="131">
        <v>6150016</v>
      </c>
      <c r="N64" s="134">
        <v>45425</v>
      </c>
      <c r="O64" s="95" t="s">
        <v>452</v>
      </c>
      <c r="P64" s="98" t="s">
        <v>1189</v>
      </c>
      <c r="Q64" s="381"/>
      <c r="R64" s="381"/>
      <c r="S64" s="381"/>
    </row>
    <row r="65" spans="1:19" ht="40" customHeight="1" x14ac:dyDescent="0.25">
      <c r="A65" s="128">
        <f>IF(B65="","",ROW()-ROW($A$3)+'Diário 2º PA'!$P$1)</f>
        <v>2012</v>
      </c>
      <c r="B65" s="129">
        <v>45415</v>
      </c>
      <c r="C65" s="130">
        <v>45413</v>
      </c>
      <c r="D65" s="98" t="s">
        <v>105</v>
      </c>
      <c r="E65" s="95" t="s">
        <v>337</v>
      </c>
      <c r="F65" s="155">
        <v>121.48</v>
      </c>
      <c r="G65" s="98" t="s">
        <v>3160</v>
      </c>
      <c r="H65" s="98" t="s">
        <v>123</v>
      </c>
      <c r="I65" s="95" t="s">
        <v>3165</v>
      </c>
      <c r="J65" s="131" t="str">
        <f t="shared" si="1"/>
        <v>17.455.912/0002-31</v>
      </c>
      <c r="K65" s="131" t="s">
        <v>1072</v>
      </c>
      <c r="L65" s="132" t="s">
        <v>3120</v>
      </c>
      <c r="M65" s="131">
        <v>6138868</v>
      </c>
      <c r="N65" s="134">
        <v>45422</v>
      </c>
      <c r="O65" s="95" t="s">
        <v>452</v>
      </c>
      <c r="P65" s="98" t="s">
        <v>1189</v>
      </c>
      <c r="Q65" s="381"/>
      <c r="R65" s="381"/>
      <c r="S65" s="381"/>
    </row>
    <row r="66" spans="1:19" ht="40" customHeight="1" x14ac:dyDescent="0.25">
      <c r="A66" s="128">
        <f>IF(B66="","",ROW()-ROW($A$3)+'Diário 2º PA'!$P$1)</f>
        <v>2013</v>
      </c>
      <c r="B66" s="129">
        <v>45415</v>
      </c>
      <c r="C66" s="130">
        <v>45413</v>
      </c>
      <c r="D66" s="98" t="s">
        <v>105</v>
      </c>
      <c r="E66" s="95" t="s">
        <v>337</v>
      </c>
      <c r="F66" s="155">
        <v>303.39999999999998</v>
      </c>
      <c r="G66" s="98" t="s">
        <v>3160</v>
      </c>
      <c r="H66" s="98" t="s">
        <v>120</v>
      </c>
      <c r="I66" s="95" t="s">
        <v>3165</v>
      </c>
      <c r="J66" s="131" t="str">
        <f t="shared" si="1"/>
        <v>17.455.912/0002-31</v>
      </c>
      <c r="K66" s="131" t="s">
        <v>1072</v>
      </c>
      <c r="L66" s="132" t="s">
        <v>3120</v>
      </c>
      <c r="M66" s="131">
        <v>6150049</v>
      </c>
      <c r="N66" s="134">
        <v>45424</v>
      </c>
      <c r="O66" s="95" t="s">
        <v>452</v>
      </c>
      <c r="P66" s="98" t="s">
        <v>1189</v>
      </c>
      <c r="Q66" s="381"/>
      <c r="R66" s="381"/>
      <c r="S66" s="381"/>
    </row>
    <row r="67" spans="1:19" ht="40" customHeight="1" x14ac:dyDescent="0.25">
      <c r="A67" s="128">
        <f>IF(B67="","",ROW()-ROW($A$3)+'Diário 2º PA'!$P$1)</f>
        <v>2014</v>
      </c>
      <c r="B67" s="129">
        <v>45415</v>
      </c>
      <c r="C67" s="130">
        <v>45413</v>
      </c>
      <c r="D67" s="98" t="s">
        <v>105</v>
      </c>
      <c r="E67" s="95" t="s">
        <v>337</v>
      </c>
      <c r="F67" s="155">
        <v>107.85</v>
      </c>
      <c r="G67" s="98" t="s">
        <v>3160</v>
      </c>
      <c r="H67" s="98" t="s">
        <v>120</v>
      </c>
      <c r="I67" s="95" t="s">
        <v>3165</v>
      </c>
      <c r="J67" s="131" t="str">
        <f t="shared" si="1"/>
        <v>17.455.912/0002-31</v>
      </c>
      <c r="K67" s="131" t="s">
        <v>1072</v>
      </c>
      <c r="L67" s="132" t="s">
        <v>3120</v>
      </c>
      <c r="M67" s="131">
        <v>6150062</v>
      </c>
      <c r="N67" s="134">
        <v>45424</v>
      </c>
      <c r="O67" s="95" t="s">
        <v>452</v>
      </c>
      <c r="P67" s="98" t="s">
        <v>1189</v>
      </c>
      <c r="Q67" s="381"/>
      <c r="R67" s="381"/>
      <c r="S67" s="381"/>
    </row>
    <row r="68" spans="1:19" ht="40" customHeight="1" x14ac:dyDescent="0.25">
      <c r="A68" s="128">
        <f>IF(B68="","",ROW()-ROW($A$3)+'Diário 2º PA'!$P$1)</f>
        <v>2015</v>
      </c>
      <c r="B68" s="129">
        <v>45415</v>
      </c>
      <c r="C68" s="130">
        <v>45413</v>
      </c>
      <c r="D68" s="98" t="s">
        <v>105</v>
      </c>
      <c r="E68" s="95" t="s">
        <v>337</v>
      </c>
      <c r="F68" s="155">
        <v>172.46</v>
      </c>
      <c r="G68" s="98" t="s">
        <v>3160</v>
      </c>
      <c r="H68" s="98" t="s">
        <v>119</v>
      </c>
      <c r="I68" s="95" t="s">
        <v>3165</v>
      </c>
      <c r="J68" s="131" t="str">
        <f t="shared" si="1"/>
        <v>17.455.912/0002-31</v>
      </c>
      <c r="K68" s="131" t="s">
        <v>1072</v>
      </c>
      <c r="L68" s="132" t="s">
        <v>3120</v>
      </c>
      <c r="M68" s="131">
        <v>6131161</v>
      </c>
      <c r="N68" s="134">
        <v>45419</v>
      </c>
      <c r="O68" s="95" t="s">
        <v>452</v>
      </c>
      <c r="P68" s="98" t="s">
        <v>1189</v>
      </c>
      <c r="Q68" s="381"/>
      <c r="R68" s="381"/>
      <c r="S68" s="381"/>
    </row>
    <row r="69" spans="1:19" ht="40" customHeight="1" x14ac:dyDescent="0.25">
      <c r="A69" s="128">
        <f>IF(B69="","",ROW()-ROW($A$3)+'Diário 2º PA'!$P$1)</f>
        <v>2016</v>
      </c>
      <c r="B69" s="129">
        <v>45415</v>
      </c>
      <c r="C69" s="130">
        <v>45413</v>
      </c>
      <c r="D69" s="98" t="s">
        <v>105</v>
      </c>
      <c r="E69" s="95" t="s">
        <v>337</v>
      </c>
      <c r="F69" s="155">
        <v>172.46</v>
      </c>
      <c r="G69" s="98" t="s">
        <v>3160</v>
      </c>
      <c r="H69" s="98" t="s">
        <v>119</v>
      </c>
      <c r="I69" s="95" t="s">
        <v>3165</v>
      </c>
      <c r="J69" s="131" t="str">
        <f t="shared" si="1"/>
        <v>17.455.912/0002-31</v>
      </c>
      <c r="K69" s="131" t="s">
        <v>1072</v>
      </c>
      <c r="L69" s="132" t="s">
        <v>3120</v>
      </c>
      <c r="M69" s="131">
        <v>6131218</v>
      </c>
      <c r="N69" s="134">
        <v>45419</v>
      </c>
      <c r="O69" s="95" t="s">
        <v>452</v>
      </c>
      <c r="P69" s="98" t="s">
        <v>1189</v>
      </c>
      <c r="Q69" s="381"/>
      <c r="R69" s="381"/>
      <c r="S69" s="381"/>
    </row>
    <row r="70" spans="1:19" ht="40" customHeight="1" x14ac:dyDescent="0.25">
      <c r="A70" s="128">
        <f>IF(B70="","",ROW()-ROW($A$3)+'Diário 2º PA'!$P$1)</f>
        <v>2017</v>
      </c>
      <c r="B70" s="129">
        <v>45415</v>
      </c>
      <c r="C70" s="130">
        <v>45413</v>
      </c>
      <c r="D70" s="98" t="s">
        <v>105</v>
      </c>
      <c r="E70" s="95" t="s">
        <v>337</v>
      </c>
      <c r="F70" s="155">
        <v>108.45</v>
      </c>
      <c r="G70" s="98" t="s">
        <v>3160</v>
      </c>
      <c r="H70" s="98" t="s">
        <v>119</v>
      </c>
      <c r="I70" s="95" t="s">
        <v>3165</v>
      </c>
      <c r="J70" s="131" t="str">
        <f t="shared" si="1"/>
        <v>17.455.912/0002-31</v>
      </c>
      <c r="K70" s="131" t="s">
        <v>1072</v>
      </c>
      <c r="L70" s="132" t="s">
        <v>3120</v>
      </c>
      <c r="M70" s="131">
        <v>6131208</v>
      </c>
      <c r="N70" s="134">
        <v>45419</v>
      </c>
      <c r="O70" s="95" t="s">
        <v>452</v>
      </c>
      <c r="P70" s="98" t="s">
        <v>1189</v>
      </c>
      <c r="Q70" s="381"/>
      <c r="R70" s="381"/>
      <c r="S70" s="381"/>
    </row>
    <row r="71" spans="1:19" ht="40" customHeight="1" x14ac:dyDescent="0.25">
      <c r="A71" s="128">
        <f>IF(B71="","",ROW()-ROW($A$3)+'Diário 2º PA'!$P$1)</f>
        <v>2018</v>
      </c>
      <c r="B71" s="129">
        <v>45415</v>
      </c>
      <c r="C71" s="130">
        <v>45413</v>
      </c>
      <c r="D71" s="98" t="s">
        <v>105</v>
      </c>
      <c r="E71" s="95" t="s">
        <v>337</v>
      </c>
      <c r="F71" s="155">
        <v>172.46</v>
      </c>
      <c r="G71" s="98" t="s">
        <v>3160</v>
      </c>
      <c r="H71" s="98" t="s">
        <v>120</v>
      </c>
      <c r="I71" s="95" t="s">
        <v>3165</v>
      </c>
      <c r="J71" s="131" t="str">
        <f t="shared" si="1"/>
        <v>17.455.912/0002-31</v>
      </c>
      <c r="K71" s="131" t="s">
        <v>1072</v>
      </c>
      <c r="L71" s="132" t="s">
        <v>3120</v>
      </c>
      <c r="M71" s="131">
        <v>6133397</v>
      </c>
      <c r="N71" s="134">
        <v>45420</v>
      </c>
      <c r="O71" s="95" t="s">
        <v>452</v>
      </c>
      <c r="P71" s="98" t="s">
        <v>1189</v>
      </c>
      <c r="Q71" s="381"/>
      <c r="R71" s="381"/>
      <c r="S71" s="381"/>
    </row>
    <row r="72" spans="1:19" ht="40" customHeight="1" x14ac:dyDescent="0.25">
      <c r="A72" s="128">
        <f>IF(B72="","",ROW()-ROW($A$3)+'Diário 2º PA'!$P$1)</f>
        <v>2019</v>
      </c>
      <c r="B72" s="129">
        <v>45415</v>
      </c>
      <c r="C72" s="130">
        <v>45413</v>
      </c>
      <c r="D72" s="98" t="s">
        <v>105</v>
      </c>
      <c r="E72" s="95" t="s">
        <v>337</v>
      </c>
      <c r="F72" s="155">
        <v>172.46</v>
      </c>
      <c r="G72" s="98" t="s">
        <v>3160</v>
      </c>
      <c r="H72" s="98" t="s">
        <v>119</v>
      </c>
      <c r="I72" s="95" t="s">
        <v>3165</v>
      </c>
      <c r="J72" s="131" t="str">
        <f t="shared" si="1"/>
        <v>17.455.912/0002-31</v>
      </c>
      <c r="K72" s="131" t="s">
        <v>1072</v>
      </c>
      <c r="L72" s="132" t="s">
        <v>3120</v>
      </c>
      <c r="M72" s="131">
        <v>6131199</v>
      </c>
      <c r="N72" s="134">
        <v>45419</v>
      </c>
      <c r="O72" s="95" t="s">
        <v>452</v>
      </c>
      <c r="P72" s="98" t="s">
        <v>1189</v>
      </c>
      <c r="Q72" s="381"/>
      <c r="R72" s="381"/>
      <c r="S72" s="381"/>
    </row>
    <row r="73" spans="1:19" ht="40" customHeight="1" x14ac:dyDescent="0.25">
      <c r="A73" s="128">
        <f>IF(B73="","",ROW()-ROW($A$3)+'Diário 2º PA'!$P$1)</f>
        <v>2020</v>
      </c>
      <c r="B73" s="129">
        <v>45415</v>
      </c>
      <c r="C73" s="130">
        <v>45413</v>
      </c>
      <c r="D73" s="98" t="s">
        <v>105</v>
      </c>
      <c r="E73" s="95" t="s">
        <v>337</v>
      </c>
      <c r="F73" s="155">
        <v>172.46</v>
      </c>
      <c r="G73" s="98" t="s">
        <v>3160</v>
      </c>
      <c r="H73" s="98" t="s">
        <v>120</v>
      </c>
      <c r="I73" s="95" t="s">
        <v>3165</v>
      </c>
      <c r="J73" s="131" t="str">
        <f t="shared" si="1"/>
        <v>17.455.912/0002-31</v>
      </c>
      <c r="K73" s="131" t="s">
        <v>1072</v>
      </c>
      <c r="L73" s="132" t="s">
        <v>3120</v>
      </c>
      <c r="M73" s="131">
        <v>6135648</v>
      </c>
      <c r="N73" s="134">
        <v>45421</v>
      </c>
      <c r="O73" s="95" t="s">
        <v>452</v>
      </c>
      <c r="P73" s="98" t="s">
        <v>1189</v>
      </c>
      <c r="Q73" s="381"/>
      <c r="R73" s="381"/>
      <c r="S73" s="381"/>
    </row>
    <row r="74" spans="1:19" ht="40" customHeight="1" x14ac:dyDescent="0.25">
      <c r="A74" s="128">
        <f>IF(B74="","",ROW()-ROW($A$3)+'Diário 2º PA'!$P$1)</f>
        <v>2021</v>
      </c>
      <c r="B74" s="129">
        <v>45415</v>
      </c>
      <c r="C74" s="130">
        <v>45413</v>
      </c>
      <c r="D74" s="98" t="s">
        <v>105</v>
      </c>
      <c r="E74" s="95" t="s">
        <v>337</v>
      </c>
      <c r="F74" s="155">
        <v>86.49</v>
      </c>
      <c r="G74" s="98" t="s">
        <v>3160</v>
      </c>
      <c r="H74" s="98" t="s">
        <v>119</v>
      </c>
      <c r="I74" s="95" t="s">
        <v>3165</v>
      </c>
      <c r="J74" s="131" t="str">
        <f t="shared" si="1"/>
        <v>17.455.912/0002-31</v>
      </c>
      <c r="K74" s="131" t="s">
        <v>1072</v>
      </c>
      <c r="L74" s="132" t="s">
        <v>3120</v>
      </c>
      <c r="M74" s="131">
        <v>6150033</v>
      </c>
      <c r="N74" s="134">
        <v>45424</v>
      </c>
      <c r="O74" s="95" t="s">
        <v>452</v>
      </c>
      <c r="P74" s="98" t="s">
        <v>1189</v>
      </c>
      <c r="Q74" s="381"/>
      <c r="R74" s="381"/>
      <c r="S74" s="381"/>
    </row>
    <row r="75" spans="1:19" ht="40" customHeight="1" x14ac:dyDescent="0.25">
      <c r="A75" s="128">
        <f>IF(B75="","",ROW()-ROW($A$3)+'Diário 2º PA'!$P$1)</f>
        <v>2022</v>
      </c>
      <c r="B75" s="129">
        <v>45415</v>
      </c>
      <c r="C75" s="130">
        <v>45413</v>
      </c>
      <c r="D75" s="98" t="s">
        <v>105</v>
      </c>
      <c r="E75" s="95" t="s">
        <v>337</v>
      </c>
      <c r="F75" s="155">
        <v>133.94</v>
      </c>
      <c r="G75" s="98" t="s">
        <v>3160</v>
      </c>
      <c r="H75" s="98" t="s">
        <v>119</v>
      </c>
      <c r="I75" s="95" t="s">
        <v>3165</v>
      </c>
      <c r="J75" s="131" t="str">
        <f t="shared" si="1"/>
        <v>17.455.912/0002-31</v>
      </c>
      <c r="K75" s="131" t="s">
        <v>1072</v>
      </c>
      <c r="L75" s="132" t="s">
        <v>3120</v>
      </c>
      <c r="M75" s="131">
        <v>23534280</v>
      </c>
      <c r="N75" s="134">
        <v>45422</v>
      </c>
      <c r="O75" s="95" t="s">
        <v>452</v>
      </c>
      <c r="P75" s="98" t="s">
        <v>1189</v>
      </c>
      <c r="Q75" s="381"/>
      <c r="R75" s="381"/>
      <c r="S75" s="381"/>
    </row>
    <row r="76" spans="1:19" ht="40" customHeight="1" x14ac:dyDescent="0.25">
      <c r="A76" s="128">
        <f>IF(B76="","",ROW()-ROW($A$3)+'Diário 2º PA'!$P$1)</f>
        <v>2023</v>
      </c>
      <c r="B76" s="129">
        <v>45415</v>
      </c>
      <c r="C76" s="130">
        <v>45413</v>
      </c>
      <c r="D76" s="98" t="s">
        <v>105</v>
      </c>
      <c r="E76" s="95" t="s">
        <v>339</v>
      </c>
      <c r="F76" s="155">
        <v>600</v>
      </c>
      <c r="G76" s="95" t="s">
        <v>3166</v>
      </c>
      <c r="H76" s="98" t="s">
        <v>127</v>
      </c>
      <c r="I76" s="95" t="s">
        <v>3167</v>
      </c>
      <c r="J76" s="131" t="str">
        <f t="shared" si="1"/>
        <v>CPF Protegido - LGPD</v>
      </c>
      <c r="K76" s="131" t="s">
        <v>1072</v>
      </c>
      <c r="L76" s="132" t="s">
        <v>3168</v>
      </c>
      <c r="M76" s="131" t="s">
        <v>117</v>
      </c>
      <c r="N76" s="134">
        <v>45414</v>
      </c>
      <c r="O76" s="95" t="s">
        <v>452</v>
      </c>
      <c r="P76" s="98" t="s">
        <v>3169</v>
      </c>
      <c r="Q76" s="381"/>
      <c r="R76" s="381"/>
      <c r="S76" s="381"/>
    </row>
    <row r="77" spans="1:19" ht="40" customHeight="1" x14ac:dyDescent="0.25">
      <c r="A77" s="128">
        <f>IF(B77="","",ROW()-ROW($A$3)+'Diário 2º PA'!$P$1)</f>
        <v>2024</v>
      </c>
      <c r="B77" s="129">
        <v>45415</v>
      </c>
      <c r="C77" s="130">
        <v>45383</v>
      </c>
      <c r="D77" s="98" t="s">
        <v>105</v>
      </c>
      <c r="E77" s="95" t="s">
        <v>299</v>
      </c>
      <c r="F77" s="155">
        <v>32238.48</v>
      </c>
      <c r="G77" s="95" t="s">
        <v>3139</v>
      </c>
      <c r="H77" s="98" t="s">
        <v>123</v>
      </c>
      <c r="I77" s="95" t="s">
        <v>1665</v>
      </c>
      <c r="J77" s="131" t="str">
        <f t="shared" si="1"/>
        <v>07.799.063/0001-07</v>
      </c>
      <c r="K77" s="131" t="s">
        <v>1072</v>
      </c>
      <c r="L77" s="132" t="s">
        <v>3120</v>
      </c>
      <c r="M77" s="131">
        <v>149</v>
      </c>
      <c r="N77" s="134">
        <v>45414</v>
      </c>
      <c r="O77" s="95" t="s">
        <v>452</v>
      </c>
      <c r="P77" s="98" t="s">
        <v>1123</v>
      </c>
      <c r="Q77" s="381"/>
      <c r="R77" s="381"/>
      <c r="S77" s="381"/>
    </row>
    <row r="78" spans="1:19" ht="40" customHeight="1" x14ac:dyDescent="0.25">
      <c r="A78" s="128">
        <f>IF(B78="","",ROW()-ROW($A$3)+'Diário 2º PA'!$P$1)</f>
        <v>2025</v>
      </c>
      <c r="B78" s="129">
        <v>45415</v>
      </c>
      <c r="C78" s="130">
        <v>45413</v>
      </c>
      <c r="D78" s="98" t="s">
        <v>105</v>
      </c>
      <c r="E78" s="95" t="s">
        <v>339</v>
      </c>
      <c r="F78" s="155">
        <v>675</v>
      </c>
      <c r="G78" s="98" t="s">
        <v>3166</v>
      </c>
      <c r="H78" s="98" t="s">
        <v>118</v>
      </c>
      <c r="I78" s="95" t="s">
        <v>3170</v>
      </c>
      <c r="J78" s="131" t="str">
        <f t="shared" si="1"/>
        <v>CPF Protegido - LGPD</v>
      </c>
      <c r="K78" s="131" t="s">
        <v>1072</v>
      </c>
      <c r="L78" s="132" t="s">
        <v>3168</v>
      </c>
      <c r="M78" s="131" t="s">
        <v>117</v>
      </c>
      <c r="N78" s="134">
        <v>45414</v>
      </c>
      <c r="O78" s="95" t="s">
        <v>452</v>
      </c>
      <c r="P78" s="98" t="s">
        <v>3171</v>
      </c>
      <c r="Q78" s="381"/>
      <c r="R78" s="381"/>
      <c r="S78" s="381"/>
    </row>
    <row r="79" spans="1:19" ht="40" customHeight="1" x14ac:dyDescent="0.25">
      <c r="A79" s="128">
        <f>IF(B79="","",ROW()-ROW($A$3)+'Diário 2º PA'!$P$1)</f>
        <v>2026</v>
      </c>
      <c r="B79" s="129">
        <v>45415</v>
      </c>
      <c r="C79" s="130">
        <v>45383</v>
      </c>
      <c r="D79" s="98" t="s">
        <v>105</v>
      </c>
      <c r="E79" s="95" t="s">
        <v>319</v>
      </c>
      <c r="F79" s="155">
        <v>41600</v>
      </c>
      <c r="G79" s="95" t="s">
        <v>3172</v>
      </c>
      <c r="H79" s="98" t="s">
        <v>117</v>
      </c>
      <c r="I79" s="95" t="s">
        <v>1572</v>
      </c>
      <c r="J79" s="131" t="str">
        <f t="shared" si="1"/>
        <v>05.300.743/0001-09</v>
      </c>
      <c r="K79" s="131" t="s">
        <v>1072</v>
      </c>
      <c r="L79" s="132" t="s">
        <v>3120</v>
      </c>
      <c r="M79" s="131">
        <v>298</v>
      </c>
      <c r="N79" s="134">
        <v>45412</v>
      </c>
      <c r="O79" s="95" t="s">
        <v>452</v>
      </c>
      <c r="P79" s="98" t="s">
        <v>1222</v>
      </c>
      <c r="Q79" s="381"/>
      <c r="R79" s="381"/>
      <c r="S79" s="381"/>
    </row>
    <row r="80" spans="1:19" ht="40" customHeight="1" x14ac:dyDescent="0.25">
      <c r="A80" s="128">
        <f>IF(B80="","",ROW()-ROW($A$3)+'Diário 2º PA'!$P$1)</f>
        <v>2027</v>
      </c>
      <c r="B80" s="129">
        <v>45415</v>
      </c>
      <c r="C80" s="130">
        <v>45413</v>
      </c>
      <c r="D80" s="98" t="s">
        <v>105</v>
      </c>
      <c r="E80" s="95" t="s">
        <v>337</v>
      </c>
      <c r="F80" s="155">
        <v>141.24</v>
      </c>
      <c r="G80" s="98" t="s">
        <v>3160</v>
      </c>
      <c r="H80" s="98" t="s">
        <v>124</v>
      </c>
      <c r="I80" s="95" t="s">
        <v>3173</v>
      </c>
      <c r="J80" s="131" t="str">
        <f t="shared" si="1"/>
        <v>19.632.116/0001-71</v>
      </c>
      <c r="K80" s="131" t="s">
        <v>1072</v>
      </c>
      <c r="L80" s="132" t="s">
        <v>3120</v>
      </c>
      <c r="M80" s="131">
        <v>23316</v>
      </c>
      <c r="N80" s="134">
        <v>45414</v>
      </c>
      <c r="O80" s="95" t="s">
        <v>452</v>
      </c>
      <c r="P80" s="98" t="s">
        <v>1202</v>
      </c>
      <c r="Q80" s="381"/>
      <c r="R80" s="381"/>
      <c r="S80" s="381"/>
    </row>
    <row r="81" spans="1:19" ht="40" customHeight="1" x14ac:dyDescent="0.25">
      <c r="A81" s="128">
        <f>IF(B81="","",ROW()-ROW($A$3)+'Diário 2º PA'!$P$1)</f>
        <v>2028</v>
      </c>
      <c r="B81" s="129">
        <v>45415</v>
      </c>
      <c r="C81" s="130">
        <v>45413</v>
      </c>
      <c r="D81" s="98" t="s">
        <v>105</v>
      </c>
      <c r="E81" s="95" t="s">
        <v>337</v>
      </c>
      <c r="F81" s="155">
        <v>89.86</v>
      </c>
      <c r="G81" s="98" t="s">
        <v>3160</v>
      </c>
      <c r="H81" s="98" t="s">
        <v>124</v>
      </c>
      <c r="I81" s="95" t="s">
        <v>3173</v>
      </c>
      <c r="J81" s="131" t="str">
        <f t="shared" si="1"/>
        <v>19.632.116/0001-71</v>
      </c>
      <c r="K81" s="131" t="s">
        <v>1072</v>
      </c>
      <c r="L81" s="132" t="s">
        <v>3120</v>
      </c>
      <c r="M81" s="131">
        <v>23315</v>
      </c>
      <c r="N81" s="134">
        <v>45414</v>
      </c>
      <c r="O81" s="95" t="s">
        <v>452</v>
      </c>
      <c r="P81" s="98" t="s">
        <v>1202</v>
      </c>
      <c r="Q81" s="381"/>
      <c r="R81" s="381"/>
      <c r="S81" s="381"/>
    </row>
    <row r="82" spans="1:19" ht="40" customHeight="1" x14ac:dyDescent="0.25">
      <c r="A82" s="128">
        <f>IF(B82="","",ROW()-ROW($A$3)+'Diário 2º PA'!$P$1)</f>
        <v>2029</v>
      </c>
      <c r="B82" s="129">
        <v>45415</v>
      </c>
      <c r="C82" s="130">
        <v>45413</v>
      </c>
      <c r="D82" s="98" t="s">
        <v>105</v>
      </c>
      <c r="E82" s="95" t="s">
        <v>337</v>
      </c>
      <c r="F82" s="155">
        <v>117.03</v>
      </c>
      <c r="G82" s="98" t="s">
        <v>3160</v>
      </c>
      <c r="H82" s="98" t="s">
        <v>122</v>
      </c>
      <c r="I82" s="95" t="s">
        <v>3173</v>
      </c>
      <c r="J82" s="131" t="str">
        <f t="shared" si="1"/>
        <v>19.632.116/0001-71</v>
      </c>
      <c r="K82" s="131" t="s">
        <v>1072</v>
      </c>
      <c r="L82" s="132" t="s">
        <v>3120</v>
      </c>
      <c r="M82" s="131">
        <v>23317</v>
      </c>
      <c r="N82" s="134">
        <v>45414</v>
      </c>
      <c r="O82" s="95" t="s">
        <v>452</v>
      </c>
      <c r="P82" s="98" t="s">
        <v>1202</v>
      </c>
      <c r="Q82" s="381"/>
      <c r="R82" s="381"/>
      <c r="S82" s="381"/>
    </row>
    <row r="83" spans="1:19" ht="40" customHeight="1" x14ac:dyDescent="0.25">
      <c r="A83" s="128">
        <f>IF(B83="","",ROW()-ROW($A$3)+'Diário 2º PA'!$P$1)</f>
        <v>2030</v>
      </c>
      <c r="B83" s="129">
        <v>45415</v>
      </c>
      <c r="C83" s="130">
        <v>45413</v>
      </c>
      <c r="D83" s="98" t="s">
        <v>105</v>
      </c>
      <c r="E83" s="95" t="s">
        <v>337</v>
      </c>
      <c r="F83" s="155">
        <v>32.630000000000003</v>
      </c>
      <c r="G83" s="98" t="s">
        <v>3160</v>
      </c>
      <c r="H83" s="98" t="s">
        <v>122</v>
      </c>
      <c r="I83" s="95" t="s">
        <v>3173</v>
      </c>
      <c r="J83" s="131" t="str">
        <f t="shared" si="1"/>
        <v>19.632.116/0001-71</v>
      </c>
      <c r="K83" s="131" t="s">
        <v>1072</v>
      </c>
      <c r="L83" s="132" t="s">
        <v>3120</v>
      </c>
      <c r="M83" s="131">
        <v>23318</v>
      </c>
      <c r="N83" s="134">
        <v>45414</v>
      </c>
      <c r="O83" s="95" t="s">
        <v>452</v>
      </c>
      <c r="P83" s="98" t="s">
        <v>1202</v>
      </c>
      <c r="Q83" s="381"/>
      <c r="R83" s="381"/>
      <c r="S83" s="381"/>
    </row>
    <row r="84" spans="1:19" ht="40" customHeight="1" x14ac:dyDescent="0.25">
      <c r="A84" s="128">
        <f>IF(B84="","",ROW()-ROW($A$3)+'Diário 2º PA'!$P$1)</f>
        <v>2031</v>
      </c>
      <c r="B84" s="129">
        <v>45415</v>
      </c>
      <c r="C84" s="130">
        <v>45413</v>
      </c>
      <c r="D84" s="98" t="s">
        <v>105</v>
      </c>
      <c r="E84" s="95" t="s">
        <v>337</v>
      </c>
      <c r="F84" s="155">
        <v>88.95</v>
      </c>
      <c r="G84" s="98" t="s">
        <v>3160</v>
      </c>
      <c r="H84" s="98" t="s">
        <v>123</v>
      </c>
      <c r="I84" s="95" t="s">
        <v>3173</v>
      </c>
      <c r="J84" s="131" t="str">
        <f t="shared" si="1"/>
        <v>19.632.116/0001-71</v>
      </c>
      <c r="K84" s="131" t="s">
        <v>1072</v>
      </c>
      <c r="L84" s="132" t="s">
        <v>3120</v>
      </c>
      <c r="M84" s="131">
        <v>23319</v>
      </c>
      <c r="N84" s="134">
        <v>45414</v>
      </c>
      <c r="O84" s="95" t="s">
        <v>452</v>
      </c>
      <c r="P84" s="98" t="s">
        <v>1202</v>
      </c>
      <c r="Q84" s="381"/>
      <c r="R84" s="381"/>
      <c r="S84" s="381"/>
    </row>
    <row r="85" spans="1:19" ht="40" customHeight="1" x14ac:dyDescent="0.25">
      <c r="A85" s="128">
        <f>IF(B85="","",ROW()-ROW($A$3)+'Diário 2º PA'!$P$1)</f>
        <v>2032</v>
      </c>
      <c r="B85" s="129">
        <v>45415</v>
      </c>
      <c r="C85" s="130">
        <v>45413</v>
      </c>
      <c r="D85" s="98" t="s">
        <v>105</v>
      </c>
      <c r="E85" s="95" t="s">
        <v>339</v>
      </c>
      <c r="F85" s="155">
        <v>600</v>
      </c>
      <c r="G85" s="98" t="s">
        <v>3166</v>
      </c>
      <c r="H85" s="98" t="s">
        <v>129</v>
      </c>
      <c r="I85" s="95" t="s">
        <v>2715</v>
      </c>
      <c r="J85" s="131" t="str">
        <f t="shared" si="1"/>
        <v>CPF Protegido - LGPD</v>
      </c>
      <c r="K85" s="131" t="s">
        <v>1072</v>
      </c>
      <c r="L85" s="132" t="s">
        <v>3168</v>
      </c>
      <c r="M85" s="131" t="s">
        <v>117</v>
      </c>
      <c r="N85" s="134">
        <v>45414</v>
      </c>
      <c r="O85" s="95" t="s">
        <v>452</v>
      </c>
      <c r="P85" s="98" t="s">
        <v>2716</v>
      </c>
      <c r="Q85" s="381"/>
      <c r="R85" s="381"/>
      <c r="S85" s="381"/>
    </row>
    <row r="86" spans="1:19" ht="40" customHeight="1" x14ac:dyDescent="0.25">
      <c r="A86" s="128">
        <f>IF(B86="","",ROW()-ROW($A$3)+'Diário 2º PA'!$P$1)</f>
        <v>2033</v>
      </c>
      <c r="B86" s="129">
        <v>45415</v>
      </c>
      <c r="C86" s="130">
        <v>45413</v>
      </c>
      <c r="D86" s="98" t="s">
        <v>105</v>
      </c>
      <c r="E86" s="95" t="s">
        <v>339</v>
      </c>
      <c r="F86" s="155">
        <v>675</v>
      </c>
      <c r="G86" s="98" t="s">
        <v>3166</v>
      </c>
      <c r="H86" s="98" t="s">
        <v>118</v>
      </c>
      <c r="I86" s="95" t="s">
        <v>1845</v>
      </c>
      <c r="J86" s="131" t="str">
        <f t="shared" si="1"/>
        <v>CPF Protegido - LGPD</v>
      </c>
      <c r="K86" s="131" t="s">
        <v>1072</v>
      </c>
      <c r="L86" s="132" t="s">
        <v>3168</v>
      </c>
      <c r="M86" s="131" t="s">
        <v>117</v>
      </c>
      <c r="N86" s="134">
        <v>45414</v>
      </c>
      <c r="O86" s="95" t="s">
        <v>452</v>
      </c>
      <c r="P86" s="98" t="s">
        <v>1183</v>
      </c>
      <c r="Q86" s="381"/>
      <c r="R86" s="381"/>
      <c r="S86" s="381"/>
    </row>
    <row r="87" spans="1:19" ht="40" customHeight="1" x14ac:dyDescent="0.25">
      <c r="A87" s="128">
        <f>IF(B87="","",ROW()-ROW($A$3)+'Diário 2º PA'!$P$1)</f>
        <v>2034</v>
      </c>
      <c r="B87" s="129">
        <v>45415</v>
      </c>
      <c r="C87" s="130">
        <v>45413</v>
      </c>
      <c r="D87" s="98" t="s">
        <v>105</v>
      </c>
      <c r="E87" s="95" t="s">
        <v>355</v>
      </c>
      <c r="F87" s="155">
        <v>268.5</v>
      </c>
      <c r="G87" s="95" t="s">
        <v>3174</v>
      </c>
      <c r="H87" s="98" t="s">
        <v>136</v>
      </c>
      <c r="I87" s="95" t="s">
        <v>3175</v>
      </c>
      <c r="J87" s="131" t="str">
        <f t="shared" si="1"/>
        <v>09.100.586/0001-30</v>
      </c>
      <c r="K87" s="131" t="s">
        <v>1072</v>
      </c>
      <c r="L87" s="132" t="s">
        <v>3120</v>
      </c>
      <c r="M87" s="131">
        <v>20231</v>
      </c>
      <c r="N87" s="134">
        <v>45419</v>
      </c>
      <c r="O87" s="95" t="s">
        <v>452</v>
      </c>
      <c r="P87" s="98" t="s">
        <v>3176</v>
      </c>
      <c r="Q87" s="381"/>
      <c r="R87" s="381"/>
      <c r="S87" s="381"/>
    </row>
    <row r="88" spans="1:19" ht="40" customHeight="1" x14ac:dyDescent="0.25">
      <c r="A88" s="128">
        <f>IF(B88="","",ROW()-ROW($A$3)+'Diário 2º PA'!$P$1)</f>
        <v>2035</v>
      </c>
      <c r="B88" s="129">
        <v>45415</v>
      </c>
      <c r="C88" s="130">
        <v>45383</v>
      </c>
      <c r="D88" s="98" t="s">
        <v>105</v>
      </c>
      <c r="E88" s="95" t="s">
        <v>341</v>
      </c>
      <c r="F88" s="179">
        <v>1922</v>
      </c>
      <c r="G88" s="95" t="s">
        <v>3123</v>
      </c>
      <c r="H88" s="98" t="s">
        <v>122</v>
      </c>
      <c r="I88" s="95" t="s">
        <v>2223</v>
      </c>
      <c r="J88" s="131" t="str">
        <f t="shared" si="1"/>
        <v>31.087.263/0001-03</v>
      </c>
      <c r="K88" s="131" t="s">
        <v>1072</v>
      </c>
      <c r="L88" s="132" t="s">
        <v>3120</v>
      </c>
      <c r="M88" s="131">
        <v>8</v>
      </c>
      <c r="N88" s="134">
        <v>45412</v>
      </c>
      <c r="O88" s="95" t="s">
        <v>452</v>
      </c>
      <c r="P88" s="98" t="s">
        <v>1690</v>
      </c>
      <c r="Q88" s="381"/>
      <c r="R88" s="381"/>
      <c r="S88" s="381"/>
    </row>
    <row r="89" spans="1:19" ht="40" customHeight="1" x14ac:dyDescent="0.25">
      <c r="A89" s="128">
        <f>IF(B89="","",ROW()-ROW($A$3)+'Diário 2º PA'!$P$1)</f>
        <v>2036</v>
      </c>
      <c r="B89" s="129">
        <v>45415</v>
      </c>
      <c r="C89" s="130">
        <v>45383</v>
      </c>
      <c r="D89" s="98" t="s">
        <v>105</v>
      </c>
      <c r="E89" s="95" t="s">
        <v>341</v>
      </c>
      <c r="F89" s="179">
        <v>1404</v>
      </c>
      <c r="G89" s="95" t="s">
        <v>3123</v>
      </c>
      <c r="H89" s="98" t="s">
        <v>134</v>
      </c>
      <c r="I89" s="95" t="s">
        <v>2662</v>
      </c>
      <c r="J89" s="131" t="str">
        <f t="shared" si="1"/>
        <v>44.854.898/0001-30</v>
      </c>
      <c r="K89" s="131" t="s">
        <v>1080</v>
      </c>
      <c r="L89" s="132" t="s">
        <v>3133</v>
      </c>
      <c r="M89" s="131">
        <v>11</v>
      </c>
      <c r="N89" s="134">
        <v>45411</v>
      </c>
      <c r="O89" s="95" t="s">
        <v>452</v>
      </c>
      <c r="P89" s="98" t="s">
        <v>1145</v>
      </c>
      <c r="Q89" s="381"/>
      <c r="R89" s="381"/>
      <c r="S89" s="381"/>
    </row>
    <row r="90" spans="1:19" ht="40" customHeight="1" x14ac:dyDescent="0.25">
      <c r="A90" s="128">
        <f>IF(B90="","",ROW()-ROW($A$3)+'Diário 2º PA'!$P$1)</f>
        <v>2037</v>
      </c>
      <c r="B90" s="129">
        <v>45415</v>
      </c>
      <c r="C90" s="130">
        <v>45413</v>
      </c>
      <c r="D90" s="98" t="s">
        <v>105</v>
      </c>
      <c r="E90" s="95" t="s">
        <v>325</v>
      </c>
      <c r="F90" s="155">
        <v>300.14</v>
      </c>
      <c r="G90" s="98" t="s">
        <v>3140</v>
      </c>
      <c r="H90" s="98" t="s">
        <v>134</v>
      </c>
      <c r="I90" s="95" t="s">
        <v>1942</v>
      </c>
      <c r="J90" s="131" t="str">
        <f t="shared" si="1"/>
        <v>10.672.781/0001-14</v>
      </c>
      <c r="K90" s="131" t="s">
        <v>1080</v>
      </c>
      <c r="L90" s="132" t="s">
        <v>3133</v>
      </c>
      <c r="M90" s="131">
        <v>7178</v>
      </c>
      <c r="N90" s="134">
        <v>45408</v>
      </c>
      <c r="O90" s="95" t="s">
        <v>452</v>
      </c>
      <c r="P90" s="98" t="s">
        <v>1384</v>
      </c>
      <c r="Q90" s="381"/>
      <c r="R90" s="381"/>
      <c r="S90" s="381"/>
    </row>
    <row r="91" spans="1:19" ht="40" customHeight="1" x14ac:dyDescent="0.25">
      <c r="A91" s="128">
        <f>IF(B91="","",ROW()-ROW($A$3)+'Diário 2º PA'!$P$1)</f>
        <v>2038</v>
      </c>
      <c r="B91" s="129">
        <v>45415</v>
      </c>
      <c r="C91" s="130">
        <v>45413</v>
      </c>
      <c r="D91" s="98" t="s">
        <v>105</v>
      </c>
      <c r="E91" s="95" t="s">
        <v>225</v>
      </c>
      <c r="F91" s="155">
        <v>512.48</v>
      </c>
      <c r="G91" s="95" t="s">
        <v>3146</v>
      </c>
      <c r="H91" s="98" t="s">
        <v>124</v>
      </c>
      <c r="I91" s="95" t="s">
        <v>2683</v>
      </c>
      <c r="J91" s="131" t="str">
        <f t="shared" si="1"/>
        <v>33.016.221/0001-07</v>
      </c>
      <c r="K91" s="131" t="s">
        <v>1080</v>
      </c>
      <c r="L91" s="132" t="s">
        <v>3133</v>
      </c>
      <c r="M91" s="131">
        <v>36155988</v>
      </c>
      <c r="N91" s="134">
        <v>45415</v>
      </c>
      <c r="O91" s="95" t="s">
        <v>452</v>
      </c>
      <c r="P91" s="98" t="s">
        <v>1277</v>
      </c>
      <c r="Q91" s="381"/>
      <c r="R91" s="381"/>
      <c r="S91" s="381"/>
    </row>
    <row r="92" spans="1:19" ht="40" customHeight="1" x14ac:dyDescent="0.25">
      <c r="A92" s="128">
        <f>IF(B92="","",ROW()-ROW($A$3)+'Diário 2º PA'!$P$1)</f>
        <v>2039</v>
      </c>
      <c r="B92" s="129">
        <v>45415</v>
      </c>
      <c r="C92" s="130">
        <v>45413</v>
      </c>
      <c r="D92" s="98" t="s">
        <v>94</v>
      </c>
      <c r="E92" s="95" t="s">
        <v>199</v>
      </c>
      <c r="F92" s="155">
        <v>204</v>
      </c>
      <c r="G92" s="98" t="s">
        <v>3177</v>
      </c>
      <c r="H92" s="98" t="s">
        <v>123</v>
      </c>
      <c r="I92" s="95" t="s">
        <v>2038</v>
      </c>
      <c r="J92" s="131" t="str">
        <f t="shared" si="1"/>
        <v>65.107.971/0001-80</v>
      </c>
      <c r="K92" s="131" t="s">
        <v>1080</v>
      </c>
      <c r="L92" s="132" t="s">
        <v>3133</v>
      </c>
      <c r="M92" s="131">
        <v>1000135729</v>
      </c>
      <c r="N92" s="134">
        <v>45419</v>
      </c>
      <c r="O92" s="95" t="s">
        <v>452</v>
      </c>
      <c r="P92" s="98" t="s">
        <v>1106</v>
      </c>
      <c r="Q92" s="381"/>
      <c r="R92" s="381"/>
      <c r="S92" s="381"/>
    </row>
    <row r="93" spans="1:19" ht="40" customHeight="1" x14ac:dyDescent="0.25">
      <c r="A93" s="128">
        <f>IF(B93="","",ROW()-ROW($A$3)+'Diário 2º PA'!$P$1)</f>
        <v>2040</v>
      </c>
      <c r="B93" s="129">
        <v>45415</v>
      </c>
      <c r="C93" s="130">
        <v>45383</v>
      </c>
      <c r="D93" s="98" t="s">
        <v>105</v>
      </c>
      <c r="E93" s="95" t="s">
        <v>235</v>
      </c>
      <c r="F93" s="155">
        <v>151.41999999999999</v>
      </c>
      <c r="G93" s="95" t="s">
        <v>3178</v>
      </c>
      <c r="H93" s="98" t="s">
        <v>135</v>
      </c>
      <c r="I93" s="95" t="s">
        <v>1628</v>
      </c>
      <c r="J93" s="131" t="str">
        <f t="shared" si="1"/>
        <v>02.558.157/0009-10</v>
      </c>
      <c r="K93" s="131" t="s">
        <v>1080</v>
      </c>
      <c r="L93" s="132" t="s">
        <v>3133</v>
      </c>
      <c r="M93" s="131" t="s">
        <v>3179</v>
      </c>
      <c r="N93" s="134">
        <v>45415</v>
      </c>
      <c r="O93" s="95" t="s">
        <v>452</v>
      </c>
      <c r="P93" s="98" t="s">
        <v>1197</v>
      </c>
      <c r="Q93" s="381"/>
      <c r="R93" s="381"/>
      <c r="S93" s="381"/>
    </row>
    <row r="94" spans="1:19" ht="40" customHeight="1" x14ac:dyDescent="0.25">
      <c r="A94" s="128">
        <f>IF(B94="","",ROW()-ROW($A$3)+'Diário 2º PA'!$P$1)</f>
        <v>2041</v>
      </c>
      <c r="B94" s="129">
        <v>45415</v>
      </c>
      <c r="C94" s="130">
        <v>45383</v>
      </c>
      <c r="D94" s="98" t="s">
        <v>105</v>
      </c>
      <c r="E94" s="95" t="s">
        <v>235</v>
      </c>
      <c r="F94" s="155">
        <v>143</v>
      </c>
      <c r="G94" s="95" t="s">
        <v>3178</v>
      </c>
      <c r="H94" s="98" t="s">
        <v>121</v>
      </c>
      <c r="I94" s="95" t="s">
        <v>1628</v>
      </c>
      <c r="J94" s="131" t="str">
        <f t="shared" si="1"/>
        <v>02.558.157/0009-10</v>
      </c>
      <c r="K94" s="131" t="s">
        <v>1080</v>
      </c>
      <c r="L94" s="132" t="s">
        <v>3133</v>
      </c>
      <c r="M94" s="131" t="s">
        <v>3180</v>
      </c>
      <c r="N94" s="134">
        <v>45415</v>
      </c>
      <c r="O94" s="95" t="s">
        <v>452</v>
      </c>
      <c r="P94" s="98" t="s">
        <v>1197</v>
      </c>
      <c r="Q94" s="381"/>
      <c r="R94" s="381"/>
      <c r="S94" s="381"/>
    </row>
    <row r="95" spans="1:19" ht="40" customHeight="1" x14ac:dyDescent="0.25">
      <c r="A95" s="128">
        <f>IF(B95="","",ROW()-ROW($A$3)+'Diário 2º PA'!$P$1)</f>
        <v>2042</v>
      </c>
      <c r="B95" s="129">
        <v>45415</v>
      </c>
      <c r="C95" s="130">
        <v>45383</v>
      </c>
      <c r="D95" s="98" t="s">
        <v>105</v>
      </c>
      <c r="E95" s="95" t="s">
        <v>235</v>
      </c>
      <c r="F95" s="155">
        <v>119.99</v>
      </c>
      <c r="G95" s="95" t="s">
        <v>3178</v>
      </c>
      <c r="H95" s="98" t="s">
        <v>118</v>
      </c>
      <c r="I95" s="95" t="s">
        <v>1628</v>
      </c>
      <c r="J95" s="131" t="str">
        <f t="shared" si="1"/>
        <v>02.558.157/0009-10</v>
      </c>
      <c r="K95" s="131" t="s">
        <v>1080</v>
      </c>
      <c r="L95" s="132" t="s">
        <v>3133</v>
      </c>
      <c r="M95" s="131" t="s">
        <v>3181</v>
      </c>
      <c r="N95" s="134">
        <v>45415</v>
      </c>
      <c r="O95" s="95" t="s">
        <v>452</v>
      </c>
      <c r="P95" s="98" t="s">
        <v>1197</v>
      </c>
      <c r="Q95" s="381"/>
      <c r="R95" s="381"/>
      <c r="S95" s="381"/>
    </row>
    <row r="96" spans="1:19" ht="40" customHeight="1" x14ac:dyDescent="0.25">
      <c r="A96" s="128">
        <f>IF(B96="","",ROW()-ROW($A$3)+'Diário 2º PA'!$P$1)</f>
        <v>2043</v>
      </c>
      <c r="B96" s="129">
        <v>45415</v>
      </c>
      <c r="C96" s="130">
        <v>45383</v>
      </c>
      <c r="D96" s="98" t="s">
        <v>105</v>
      </c>
      <c r="E96" s="95" t="s">
        <v>235</v>
      </c>
      <c r="F96" s="155">
        <v>119.99</v>
      </c>
      <c r="G96" s="95" t="s">
        <v>3178</v>
      </c>
      <c r="H96" s="98" t="s">
        <v>122</v>
      </c>
      <c r="I96" s="95" t="s">
        <v>1628</v>
      </c>
      <c r="J96" s="131" t="str">
        <f t="shared" si="1"/>
        <v>02.558.157/0009-10</v>
      </c>
      <c r="K96" s="131" t="s">
        <v>1080</v>
      </c>
      <c r="L96" s="132" t="s">
        <v>3133</v>
      </c>
      <c r="M96" s="131" t="s">
        <v>3182</v>
      </c>
      <c r="N96" s="134">
        <v>45415</v>
      </c>
      <c r="O96" s="95" t="s">
        <v>452</v>
      </c>
      <c r="P96" s="98" t="s">
        <v>1197</v>
      </c>
      <c r="Q96" s="381"/>
      <c r="R96" s="381"/>
      <c r="S96" s="381"/>
    </row>
    <row r="97" spans="1:19" ht="40" customHeight="1" x14ac:dyDescent="0.25">
      <c r="A97" s="128">
        <f>IF(B97="","",ROW()-ROW($A$3)+'Diário 2º PA'!$P$1)</f>
        <v>2044</v>
      </c>
      <c r="B97" s="129">
        <v>45415</v>
      </c>
      <c r="C97" s="130">
        <v>45383</v>
      </c>
      <c r="D97" s="98" t="s">
        <v>105</v>
      </c>
      <c r="E97" s="95" t="s">
        <v>341</v>
      </c>
      <c r="F97" s="179">
        <v>2160</v>
      </c>
      <c r="G97" s="98" t="s">
        <v>3183</v>
      </c>
      <c r="H97" s="98" t="s">
        <v>134</v>
      </c>
      <c r="I97" s="95" t="s">
        <v>1697</v>
      </c>
      <c r="J97" s="131" t="str">
        <f t="shared" si="1"/>
        <v>47.116.944/0001-92</v>
      </c>
      <c r="K97" s="131" t="s">
        <v>1080</v>
      </c>
      <c r="L97" s="132" t="s">
        <v>3133</v>
      </c>
      <c r="M97" s="131">
        <v>25</v>
      </c>
      <c r="N97" s="134">
        <v>45415</v>
      </c>
      <c r="O97" s="95" t="s">
        <v>452</v>
      </c>
      <c r="P97" s="98" t="s">
        <v>1179</v>
      </c>
      <c r="Q97" s="381"/>
      <c r="R97" s="381"/>
      <c r="S97" s="381"/>
    </row>
    <row r="98" spans="1:19" ht="40" customHeight="1" x14ac:dyDescent="0.25">
      <c r="A98" s="128">
        <f>IF(B98="","",ROW()-ROW($A$3)+'Diário 2º PA'!$P$1)</f>
        <v>2045</v>
      </c>
      <c r="B98" s="129">
        <v>45415</v>
      </c>
      <c r="C98" s="130">
        <v>45413</v>
      </c>
      <c r="D98" s="98" t="s">
        <v>105</v>
      </c>
      <c r="E98" s="95" t="s">
        <v>339</v>
      </c>
      <c r="F98" s="155">
        <v>480.38</v>
      </c>
      <c r="G98" s="98" t="s">
        <v>3184</v>
      </c>
      <c r="H98" s="98" t="s">
        <v>117</v>
      </c>
      <c r="I98" s="95" t="s">
        <v>2394</v>
      </c>
      <c r="J98" s="131" t="str">
        <f t="shared" si="1"/>
        <v>CPF Protegido - LGPD</v>
      </c>
      <c r="K98" s="131" t="s">
        <v>1114</v>
      </c>
      <c r="L98" s="132" t="s">
        <v>3130</v>
      </c>
      <c r="M98" s="131" t="s">
        <v>117</v>
      </c>
      <c r="N98" s="134">
        <v>45414</v>
      </c>
      <c r="O98" s="95" t="s">
        <v>452</v>
      </c>
      <c r="P98" s="98" t="s">
        <v>2395</v>
      </c>
      <c r="Q98" s="381"/>
      <c r="R98" s="381"/>
      <c r="S98" s="381"/>
    </row>
    <row r="99" spans="1:19" ht="40" customHeight="1" x14ac:dyDescent="0.25">
      <c r="A99" s="128">
        <f>IF(B99="","",ROW()-ROW($A$3)+'Diário 2º PA'!$P$1)</f>
        <v>2046</v>
      </c>
      <c r="B99" s="129">
        <v>45415</v>
      </c>
      <c r="C99" s="130">
        <v>45413</v>
      </c>
      <c r="D99" s="98" t="s">
        <v>105</v>
      </c>
      <c r="E99" s="95" t="s">
        <v>345</v>
      </c>
      <c r="F99" s="155">
        <v>4112.46</v>
      </c>
      <c r="G99" s="98" t="s">
        <v>3185</v>
      </c>
      <c r="H99" s="98" t="s">
        <v>128</v>
      </c>
      <c r="I99" s="95" t="s">
        <v>3186</v>
      </c>
      <c r="J99" s="131" t="str">
        <f t="shared" si="1"/>
        <v>06.227.622/0001-33</v>
      </c>
      <c r="K99" s="131" t="s">
        <v>1114</v>
      </c>
      <c r="L99" s="132" t="s">
        <v>3120</v>
      </c>
      <c r="M99" s="131">
        <v>1815</v>
      </c>
      <c r="N99" s="134">
        <v>45415</v>
      </c>
      <c r="O99" s="95" t="s">
        <v>452</v>
      </c>
      <c r="P99" s="98" t="s">
        <v>3187</v>
      </c>
      <c r="Q99" s="381"/>
      <c r="R99" s="381"/>
      <c r="S99" s="381"/>
    </row>
    <row r="100" spans="1:19" ht="40" customHeight="1" x14ac:dyDescent="0.25">
      <c r="A100" s="128">
        <f>IF(B100="","",ROW()-ROW($A$3)+'Diário 2º PA'!$P$1)</f>
        <v>2047</v>
      </c>
      <c r="B100" s="129">
        <v>45415</v>
      </c>
      <c r="C100" s="130">
        <v>45413</v>
      </c>
      <c r="D100" s="98" t="s">
        <v>105</v>
      </c>
      <c r="E100" s="95" t="s">
        <v>345</v>
      </c>
      <c r="F100" s="155">
        <v>229</v>
      </c>
      <c r="G100" s="98" t="s">
        <v>3185</v>
      </c>
      <c r="H100" s="98" t="s">
        <v>128</v>
      </c>
      <c r="I100" s="95" t="s">
        <v>2809</v>
      </c>
      <c r="J100" s="131" t="str">
        <f t="shared" si="1"/>
        <v>18.974.986/0001-33</v>
      </c>
      <c r="K100" s="131" t="s">
        <v>1114</v>
      </c>
      <c r="L100" s="132" t="s">
        <v>3120</v>
      </c>
      <c r="M100" s="131">
        <v>29</v>
      </c>
      <c r="N100" s="134">
        <v>45415</v>
      </c>
      <c r="O100" s="95" t="s">
        <v>452</v>
      </c>
      <c r="P100" s="98" t="s">
        <v>3188</v>
      </c>
      <c r="Q100" s="381"/>
      <c r="R100" s="381"/>
      <c r="S100" s="381"/>
    </row>
    <row r="101" spans="1:19" ht="40" customHeight="1" x14ac:dyDescent="0.25">
      <c r="A101" s="128">
        <f>IF(B101="","",ROW()-ROW($A$3)+'Diário 2º PA'!$P$1)</f>
        <v>2048</v>
      </c>
      <c r="B101" s="129">
        <v>45415</v>
      </c>
      <c r="C101" s="130">
        <v>45413</v>
      </c>
      <c r="D101" s="98" t="s">
        <v>105</v>
      </c>
      <c r="E101" s="95" t="s">
        <v>345</v>
      </c>
      <c r="F101" s="155">
        <v>2656</v>
      </c>
      <c r="G101" s="98" t="s">
        <v>3189</v>
      </c>
      <c r="H101" s="98" t="s">
        <v>128</v>
      </c>
      <c r="I101" s="95" t="s">
        <v>3190</v>
      </c>
      <c r="J101" s="131" t="str">
        <f t="shared" si="1"/>
        <v>23.287.178/0001-60</v>
      </c>
      <c r="K101" s="131" t="s">
        <v>1114</v>
      </c>
      <c r="L101" s="132" t="s">
        <v>3120</v>
      </c>
      <c r="M101" s="131">
        <v>9</v>
      </c>
      <c r="N101" s="134">
        <v>45411</v>
      </c>
      <c r="O101" s="95" t="s">
        <v>452</v>
      </c>
      <c r="P101" s="98" t="s">
        <v>3191</v>
      </c>
      <c r="Q101" s="381"/>
      <c r="R101" s="381"/>
      <c r="S101" s="381"/>
    </row>
    <row r="102" spans="1:19" ht="40" customHeight="1" x14ac:dyDescent="0.25">
      <c r="A102" s="128">
        <f>IF(B102="","",ROW()-ROW($A$3)+'Diário 2º PA'!$P$1)</f>
        <v>2049</v>
      </c>
      <c r="B102" s="129">
        <v>45415</v>
      </c>
      <c r="C102" s="130">
        <v>45413</v>
      </c>
      <c r="D102" s="98" t="s">
        <v>105</v>
      </c>
      <c r="E102" s="95" t="s">
        <v>345</v>
      </c>
      <c r="F102" s="155">
        <v>427.04</v>
      </c>
      <c r="G102" s="98" t="s">
        <v>3192</v>
      </c>
      <c r="H102" s="98" t="s">
        <v>128</v>
      </c>
      <c r="I102" s="95" t="s">
        <v>3190</v>
      </c>
      <c r="J102" s="131" t="str">
        <f t="shared" si="1"/>
        <v>23.287.178/0001-60</v>
      </c>
      <c r="K102" s="131" t="s">
        <v>1114</v>
      </c>
      <c r="L102" s="132" t="s">
        <v>3120</v>
      </c>
      <c r="M102" s="131">
        <v>10</v>
      </c>
      <c r="N102" s="134">
        <v>45411</v>
      </c>
      <c r="O102" s="95" t="s">
        <v>452</v>
      </c>
      <c r="P102" s="98" t="s">
        <v>3191</v>
      </c>
      <c r="Q102" s="381"/>
      <c r="R102" s="381"/>
      <c r="S102" s="381"/>
    </row>
    <row r="103" spans="1:19" ht="40" customHeight="1" x14ac:dyDescent="0.25">
      <c r="A103" s="128">
        <f>IF(B103="","",ROW()-ROW($A$3)+'Diário 2º PA'!$P$1)</f>
        <v>2050</v>
      </c>
      <c r="B103" s="129">
        <v>45415</v>
      </c>
      <c r="C103" s="130">
        <v>45383</v>
      </c>
      <c r="D103" s="98" t="s">
        <v>105</v>
      </c>
      <c r="E103" s="95" t="s">
        <v>227</v>
      </c>
      <c r="F103" s="155">
        <v>1338.77</v>
      </c>
      <c r="G103" s="98" t="s">
        <v>3193</v>
      </c>
      <c r="H103" s="98" t="s">
        <v>135</v>
      </c>
      <c r="I103" s="95" t="s">
        <v>1635</v>
      </c>
      <c r="J103" s="131" t="str">
        <f t="shared" si="1"/>
        <v>06.981.180/0001-16</v>
      </c>
      <c r="K103" s="131" t="s">
        <v>1080</v>
      </c>
      <c r="L103" s="132" t="s">
        <v>3133</v>
      </c>
      <c r="M103" s="131">
        <v>136358776</v>
      </c>
      <c r="N103" s="134">
        <v>45418</v>
      </c>
      <c r="O103" s="95" t="s">
        <v>452</v>
      </c>
      <c r="P103" s="98" t="s">
        <v>1414</v>
      </c>
      <c r="Q103" s="381"/>
      <c r="R103" s="381"/>
      <c r="S103" s="381"/>
    </row>
    <row r="104" spans="1:19" ht="40" customHeight="1" x14ac:dyDescent="0.25">
      <c r="A104" s="128">
        <f>IF(B104="","",ROW()-ROW($A$3)+'Diário 2º PA'!$P$1)</f>
        <v>2051</v>
      </c>
      <c r="B104" s="129">
        <v>45415</v>
      </c>
      <c r="C104" s="130">
        <v>45383</v>
      </c>
      <c r="D104" s="98" t="s">
        <v>105</v>
      </c>
      <c r="E104" s="95" t="s">
        <v>229</v>
      </c>
      <c r="F104" s="155">
        <v>59.84</v>
      </c>
      <c r="G104" s="98" t="s">
        <v>3143</v>
      </c>
      <c r="H104" s="98" t="s">
        <v>130</v>
      </c>
      <c r="I104" s="95" t="s">
        <v>1769</v>
      </c>
      <c r="J104" s="131" t="str">
        <f t="shared" si="1"/>
        <v>17.281.106/0001-03</v>
      </c>
      <c r="K104" s="131" t="s">
        <v>1080</v>
      </c>
      <c r="L104" s="132" t="s">
        <v>3133</v>
      </c>
      <c r="M104" s="131" t="s">
        <v>3194</v>
      </c>
      <c r="N104" s="134">
        <v>45418</v>
      </c>
      <c r="O104" s="95" t="s">
        <v>452</v>
      </c>
      <c r="P104" s="98" t="s">
        <v>1259</v>
      </c>
      <c r="Q104" s="381"/>
      <c r="R104" s="381"/>
      <c r="S104" s="381"/>
    </row>
    <row r="105" spans="1:19" ht="40" customHeight="1" x14ac:dyDescent="0.25">
      <c r="A105" s="128">
        <f>IF(B105="","",ROW()-ROW($A$3)+'Diário 2º PA'!$P$1)</f>
        <v>2052</v>
      </c>
      <c r="B105" s="129">
        <v>45415</v>
      </c>
      <c r="C105" s="130">
        <v>45413</v>
      </c>
      <c r="D105" s="98" t="s">
        <v>105</v>
      </c>
      <c r="E105" s="95" t="s">
        <v>295</v>
      </c>
      <c r="F105" s="155">
        <v>620</v>
      </c>
      <c r="G105" s="95" t="s">
        <v>3195</v>
      </c>
      <c r="H105" s="98" t="s">
        <v>117</v>
      </c>
      <c r="I105" s="95" t="s">
        <v>3196</v>
      </c>
      <c r="J105" s="131" t="str">
        <f t="shared" si="1"/>
        <v>29.179.416/0001-09</v>
      </c>
      <c r="K105" s="131" t="s">
        <v>1114</v>
      </c>
      <c r="L105" s="132" t="s">
        <v>3120</v>
      </c>
      <c r="M105" s="131">
        <v>205642</v>
      </c>
      <c r="N105" s="134">
        <v>45418</v>
      </c>
      <c r="O105" s="95" t="s">
        <v>452</v>
      </c>
      <c r="P105" s="98" t="s">
        <v>3197</v>
      </c>
      <c r="Q105" s="381"/>
      <c r="R105" s="381"/>
      <c r="S105" s="381"/>
    </row>
    <row r="106" spans="1:19" ht="40" customHeight="1" x14ac:dyDescent="0.25">
      <c r="A106" s="128">
        <f>IF(B106="","",ROW()-ROW($A$3)+'Diário 2º PA'!$P$1)</f>
        <v>2053</v>
      </c>
      <c r="B106" s="129">
        <v>45415</v>
      </c>
      <c r="C106" s="130">
        <v>45383</v>
      </c>
      <c r="D106" s="98" t="s">
        <v>105</v>
      </c>
      <c r="E106" s="95" t="s">
        <v>231</v>
      </c>
      <c r="F106" s="155">
        <v>158.47999999999999</v>
      </c>
      <c r="G106" s="98" t="s">
        <v>3178</v>
      </c>
      <c r="H106" s="98" t="s">
        <v>119</v>
      </c>
      <c r="I106" s="95" t="s">
        <v>1628</v>
      </c>
      <c r="J106" s="131" t="str">
        <f t="shared" si="1"/>
        <v>02.558.157/0009-10</v>
      </c>
      <c r="K106" s="131" t="s">
        <v>1080</v>
      </c>
      <c r="L106" s="132" t="s">
        <v>3133</v>
      </c>
      <c r="M106" s="131" t="s">
        <v>3198</v>
      </c>
      <c r="N106" s="134">
        <v>45415</v>
      </c>
      <c r="O106" s="95" t="s">
        <v>452</v>
      </c>
      <c r="P106" s="98" t="s">
        <v>1197</v>
      </c>
      <c r="Q106" s="381"/>
      <c r="R106" s="381"/>
      <c r="S106" s="381"/>
    </row>
    <row r="107" spans="1:19" ht="40" customHeight="1" x14ac:dyDescent="0.25">
      <c r="A107" s="128">
        <f>IF(B107="","",ROW()-ROW($A$3)+'Diário 2º PA'!$P$1)</f>
        <v>2054</v>
      </c>
      <c r="B107" s="129">
        <v>45415</v>
      </c>
      <c r="C107" s="130">
        <v>45413</v>
      </c>
      <c r="D107" s="98" t="s">
        <v>105</v>
      </c>
      <c r="E107" s="95" t="s">
        <v>283</v>
      </c>
      <c r="F107" s="155">
        <v>8</v>
      </c>
      <c r="G107" s="95" t="s">
        <v>3199</v>
      </c>
      <c r="H107" s="98" t="s">
        <v>118</v>
      </c>
      <c r="I107" s="95" t="s">
        <v>117</v>
      </c>
      <c r="J107" s="131" t="s">
        <v>79</v>
      </c>
      <c r="K107" s="131" t="s">
        <v>1558</v>
      </c>
      <c r="L107" s="132" t="s">
        <v>117</v>
      </c>
      <c r="M107" s="131" t="s">
        <v>117</v>
      </c>
      <c r="N107" s="134" t="s">
        <v>117</v>
      </c>
      <c r="O107" s="95" t="s">
        <v>452</v>
      </c>
      <c r="P107" s="98" t="s">
        <v>79</v>
      </c>
      <c r="Q107" s="381"/>
      <c r="R107" s="381"/>
      <c r="S107" s="381"/>
    </row>
    <row r="108" spans="1:19" ht="40" customHeight="1" x14ac:dyDescent="0.25">
      <c r="A108" s="128">
        <f>IF(B108="","",ROW()-ROW($A$3)+'Diário 2º PA'!$P$1)</f>
        <v>2055</v>
      </c>
      <c r="B108" s="129">
        <v>45418</v>
      </c>
      <c r="C108" s="130">
        <v>45383</v>
      </c>
      <c r="D108" s="98" t="s">
        <v>94</v>
      </c>
      <c r="E108" s="95" t="s">
        <v>96</v>
      </c>
      <c r="F108" s="155">
        <v>1067520.17</v>
      </c>
      <c r="G108" s="98" t="s">
        <v>3200</v>
      </c>
      <c r="H108" s="98" t="s">
        <v>117</v>
      </c>
      <c r="I108" s="95" t="s">
        <v>117</v>
      </c>
      <c r="J108" s="131" t="s">
        <v>79</v>
      </c>
      <c r="K108" s="131" t="s">
        <v>1574</v>
      </c>
      <c r="L108" s="132" t="s">
        <v>1574</v>
      </c>
      <c r="M108" s="131" t="s">
        <v>117</v>
      </c>
      <c r="N108" s="134" t="s">
        <v>117</v>
      </c>
      <c r="O108" s="95" t="s">
        <v>452</v>
      </c>
      <c r="P108" s="98" t="s">
        <v>79</v>
      </c>
      <c r="Q108" s="381"/>
      <c r="R108" s="381"/>
      <c r="S108" s="381"/>
    </row>
    <row r="109" spans="1:19" ht="40" customHeight="1" x14ac:dyDescent="0.25">
      <c r="A109" s="128">
        <f>IF(B109="","",ROW()-ROW($A$3)+'Diário 2º PA'!$P$1)</f>
        <v>2056</v>
      </c>
      <c r="B109" s="129">
        <v>45418</v>
      </c>
      <c r="C109" s="130">
        <v>45383</v>
      </c>
      <c r="D109" s="98" t="s">
        <v>105</v>
      </c>
      <c r="E109" s="95" t="s">
        <v>341</v>
      </c>
      <c r="F109" s="179">
        <v>2100</v>
      </c>
      <c r="G109" s="98" t="s">
        <v>3201</v>
      </c>
      <c r="H109" s="98" t="s">
        <v>135</v>
      </c>
      <c r="I109" s="95" t="s">
        <v>3202</v>
      </c>
      <c r="J109" s="131" t="str">
        <f t="shared" ref="J109:J116" si="2">IF(P109="","",IF(LEN(P109)&gt;14,P109,"CPF Protegido - LGPD"))</f>
        <v>46.438.261/0001-69</v>
      </c>
      <c r="K109" s="131" t="s">
        <v>1080</v>
      </c>
      <c r="L109" s="132" t="s">
        <v>3133</v>
      </c>
      <c r="M109" s="131">
        <v>85133276</v>
      </c>
      <c r="N109" s="134">
        <v>45418</v>
      </c>
      <c r="O109" s="95" t="s">
        <v>452</v>
      </c>
      <c r="P109" s="98" t="s">
        <v>3203</v>
      </c>
      <c r="Q109" s="381"/>
      <c r="R109" s="381"/>
      <c r="S109" s="381"/>
    </row>
    <row r="110" spans="1:19" ht="40" customHeight="1" x14ac:dyDescent="0.25">
      <c r="A110" s="128">
        <f>IF(B110="","",ROW()-ROW($A$3)+'Diário 2º PA'!$P$1)</f>
        <v>2057</v>
      </c>
      <c r="B110" s="129">
        <v>45418</v>
      </c>
      <c r="C110" s="130">
        <v>45383</v>
      </c>
      <c r="D110" s="98" t="s">
        <v>105</v>
      </c>
      <c r="E110" s="95" t="s">
        <v>219</v>
      </c>
      <c r="F110" s="155">
        <v>4853.34</v>
      </c>
      <c r="G110" s="95" t="s">
        <v>3117</v>
      </c>
      <c r="H110" s="98" t="s">
        <v>129</v>
      </c>
      <c r="I110" s="95" t="s">
        <v>1626</v>
      </c>
      <c r="J110" s="131" t="str">
        <f t="shared" si="2"/>
        <v>03.382.948/0001-47</v>
      </c>
      <c r="K110" s="131" t="s">
        <v>1080</v>
      </c>
      <c r="L110" s="132" t="s">
        <v>3133</v>
      </c>
      <c r="M110" s="131">
        <v>15763</v>
      </c>
      <c r="N110" s="134">
        <v>45417</v>
      </c>
      <c r="O110" s="95" t="s">
        <v>452</v>
      </c>
      <c r="P110" s="98" t="s">
        <v>1627</v>
      </c>
      <c r="Q110" s="381"/>
      <c r="R110" s="381"/>
      <c r="S110" s="381"/>
    </row>
    <row r="111" spans="1:19" ht="40" customHeight="1" x14ac:dyDescent="0.25">
      <c r="A111" s="128">
        <f>IF(B111="","",ROW()-ROW($A$3)+'Diário 2º PA'!$P$1)</f>
        <v>2058</v>
      </c>
      <c r="B111" s="129">
        <v>45418</v>
      </c>
      <c r="C111" s="130">
        <v>45383</v>
      </c>
      <c r="D111" s="98" t="s">
        <v>105</v>
      </c>
      <c r="E111" s="95" t="s">
        <v>219</v>
      </c>
      <c r="F111" s="155">
        <v>14003.95</v>
      </c>
      <c r="G111" s="95" t="s">
        <v>3117</v>
      </c>
      <c r="H111" s="98" t="s">
        <v>130</v>
      </c>
      <c r="I111" s="95" t="s">
        <v>2212</v>
      </c>
      <c r="J111" s="131" t="str">
        <f t="shared" si="2"/>
        <v>20.157.848/0001-36</v>
      </c>
      <c r="K111" s="131" t="s">
        <v>1080</v>
      </c>
      <c r="L111" s="132" t="s">
        <v>3133</v>
      </c>
      <c r="M111" s="131">
        <v>36523</v>
      </c>
      <c r="N111" s="134">
        <v>45417</v>
      </c>
      <c r="O111" s="95" t="s">
        <v>452</v>
      </c>
      <c r="P111" s="98" t="s">
        <v>2213</v>
      </c>
      <c r="Q111" s="381"/>
      <c r="R111" s="381"/>
      <c r="S111" s="381"/>
    </row>
    <row r="112" spans="1:19" ht="40" customHeight="1" x14ac:dyDescent="0.25">
      <c r="A112" s="128">
        <f>IF(B112="","",ROW()-ROW($A$3)+'Diário 2º PA'!$P$1)</f>
        <v>2059</v>
      </c>
      <c r="B112" s="129">
        <v>45418</v>
      </c>
      <c r="C112" s="130">
        <v>45413</v>
      </c>
      <c r="D112" s="98" t="s">
        <v>105</v>
      </c>
      <c r="E112" s="95" t="s">
        <v>297</v>
      </c>
      <c r="F112" s="155">
        <v>859.46</v>
      </c>
      <c r="G112" s="95" t="s">
        <v>3142</v>
      </c>
      <c r="H112" s="98" t="s">
        <v>122</v>
      </c>
      <c r="I112" s="95" t="s">
        <v>1797</v>
      </c>
      <c r="J112" s="131" t="str">
        <f t="shared" si="2"/>
        <v>17.359.233/0001-88</v>
      </c>
      <c r="K112" s="131" t="s">
        <v>1080</v>
      </c>
      <c r="L112" s="132" t="s">
        <v>3133</v>
      </c>
      <c r="M112" s="131">
        <v>20743050</v>
      </c>
      <c r="N112" s="134">
        <v>45416</v>
      </c>
      <c r="O112" s="95" t="s">
        <v>452</v>
      </c>
      <c r="P112" s="98" t="s">
        <v>1750</v>
      </c>
      <c r="Q112" s="381"/>
      <c r="R112" s="381"/>
      <c r="S112" s="381"/>
    </row>
    <row r="113" spans="1:19" ht="40" customHeight="1" x14ac:dyDescent="0.25">
      <c r="A113" s="128">
        <f>IF(B113="","",ROW()-ROW($A$3)+'Diário 2º PA'!$P$1)</f>
        <v>2060</v>
      </c>
      <c r="B113" s="129">
        <v>45418</v>
      </c>
      <c r="C113" s="130">
        <v>45383</v>
      </c>
      <c r="D113" s="98" t="s">
        <v>105</v>
      </c>
      <c r="E113" s="95" t="s">
        <v>325</v>
      </c>
      <c r="F113" s="155">
        <v>2877.9</v>
      </c>
      <c r="G113" s="95" t="s">
        <v>3140</v>
      </c>
      <c r="H113" s="98" t="s">
        <v>117</v>
      </c>
      <c r="I113" s="95" t="s">
        <v>1342</v>
      </c>
      <c r="J113" s="131" t="str">
        <f t="shared" si="2"/>
        <v>00.416.967/0001-59</v>
      </c>
      <c r="K113" s="131" t="s">
        <v>1080</v>
      </c>
      <c r="L113" s="132" t="s">
        <v>3133</v>
      </c>
      <c r="M113" s="131">
        <v>21575941</v>
      </c>
      <c r="N113" s="134">
        <v>45417</v>
      </c>
      <c r="O113" s="95" t="s">
        <v>452</v>
      </c>
      <c r="P113" s="98" t="s">
        <v>1343</v>
      </c>
      <c r="Q113" s="381"/>
      <c r="R113" s="381"/>
      <c r="S113" s="381"/>
    </row>
    <row r="114" spans="1:19" ht="40" customHeight="1" x14ac:dyDescent="0.25">
      <c r="A114" s="128">
        <f>IF(B114="","",ROW()-ROW($A$3)+'Diário 2º PA'!$P$1)</f>
        <v>2061</v>
      </c>
      <c r="B114" s="129">
        <v>45418</v>
      </c>
      <c r="C114" s="130">
        <v>45383</v>
      </c>
      <c r="D114" s="98" t="s">
        <v>105</v>
      </c>
      <c r="E114" s="95" t="s">
        <v>345</v>
      </c>
      <c r="F114" s="155">
        <v>583.62</v>
      </c>
      <c r="G114" s="95" t="s">
        <v>3204</v>
      </c>
      <c r="H114" s="98" t="s">
        <v>127</v>
      </c>
      <c r="I114" s="95" t="s">
        <v>3205</v>
      </c>
      <c r="J114" s="131" t="str">
        <f t="shared" si="2"/>
        <v>07.064.226/0001-03</v>
      </c>
      <c r="K114" s="131" t="s">
        <v>1080</v>
      </c>
      <c r="L114" s="132" t="s">
        <v>3133</v>
      </c>
      <c r="M114" s="131">
        <v>730</v>
      </c>
      <c r="N114" s="134">
        <v>45418</v>
      </c>
      <c r="O114" s="95" t="s">
        <v>452</v>
      </c>
      <c r="P114" s="98" t="s">
        <v>3206</v>
      </c>
      <c r="Q114" s="381"/>
      <c r="R114" s="381"/>
      <c r="S114" s="381"/>
    </row>
    <row r="115" spans="1:19" ht="40" customHeight="1" x14ac:dyDescent="0.25">
      <c r="A115" s="128">
        <f>IF(B115="","",ROW()-ROW($A$3)+'Diário 2º PA'!$P$1)</f>
        <v>2062</v>
      </c>
      <c r="B115" s="129">
        <v>45418</v>
      </c>
      <c r="C115" s="130">
        <v>45413</v>
      </c>
      <c r="D115" s="98" t="s">
        <v>105</v>
      </c>
      <c r="E115" s="95" t="s">
        <v>337</v>
      </c>
      <c r="F115" s="155">
        <v>10290</v>
      </c>
      <c r="G115" s="95" t="s">
        <v>3207</v>
      </c>
      <c r="H115" s="98" t="s">
        <v>117</v>
      </c>
      <c r="I115" s="95" t="s">
        <v>1609</v>
      </c>
      <c r="J115" s="131" t="str">
        <f t="shared" si="2"/>
        <v>04.398.505/0001-07</v>
      </c>
      <c r="K115" s="131" t="s">
        <v>1114</v>
      </c>
      <c r="L115" s="132" t="s">
        <v>3120</v>
      </c>
      <c r="M115" s="131">
        <v>90192</v>
      </c>
      <c r="N115" s="134">
        <v>45421</v>
      </c>
      <c r="O115" s="95" t="s">
        <v>452</v>
      </c>
      <c r="P115" s="98" t="s">
        <v>1085</v>
      </c>
      <c r="Q115" s="381"/>
      <c r="R115" s="381"/>
      <c r="S115" s="381"/>
    </row>
    <row r="116" spans="1:19" ht="40" customHeight="1" x14ac:dyDescent="0.25">
      <c r="A116" s="128">
        <f>IF(B116="","",ROW()-ROW($A$3)+'Diário 2º PA'!$P$1)</f>
        <v>2063</v>
      </c>
      <c r="B116" s="129">
        <v>45418</v>
      </c>
      <c r="C116" s="130">
        <v>45413</v>
      </c>
      <c r="D116" s="98" t="s">
        <v>105</v>
      </c>
      <c r="E116" s="95" t="s">
        <v>337</v>
      </c>
      <c r="F116" s="155">
        <v>1091.7</v>
      </c>
      <c r="G116" s="95" t="s">
        <v>3208</v>
      </c>
      <c r="H116" s="98" t="s">
        <v>117</v>
      </c>
      <c r="I116" s="95" t="s">
        <v>1576</v>
      </c>
      <c r="J116" s="131" t="str">
        <f t="shared" si="2"/>
        <v>10.426.715/0001-64</v>
      </c>
      <c r="K116" s="131" t="s">
        <v>1080</v>
      </c>
      <c r="L116" s="132" t="s">
        <v>3133</v>
      </c>
      <c r="M116" s="131">
        <v>4015035</v>
      </c>
      <c r="N116" s="134">
        <v>45433</v>
      </c>
      <c r="O116" s="95" t="s">
        <v>452</v>
      </c>
      <c r="P116" s="98" t="s">
        <v>1082</v>
      </c>
      <c r="Q116" s="381"/>
      <c r="R116" s="381"/>
      <c r="S116" s="381"/>
    </row>
    <row r="117" spans="1:19" ht="40" customHeight="1" x14ac:dyDescent="0.25">
      <c r="A117" s="128">
        <f>IF(B117="","",ROW()-ROW($A$3)+'Diário 2º PA'!$P$1)</f>
        <v>2064</v>
      </c>
      <c r="B117" s="129">
        <v>45418</v>
      </c>
      <c r="C117" s="130">
        <v>45413</v>
      </c>
      <c r="D117" s="98" t="s">
        <v>105</v>
      </c>
      <c r="E117" s="95" t="s">
        <v>283</v>
      </c>
      <c r="F117" s="155">
        <v>6</v>
      </c>
      <c r="G117" s="95" t="s">
        <v>3209</v>
      </c>
      <c r="H117" s="98" t="s">
        <v>117</v>
      </c>
      <c r="I117" s="95" t="s">
        <v>117</v>
      </c>
      <c r="J117" s="131" t="s">
        <v>79</v>
      </c>
      <c r="K117" s="131" t="s">
        <v>117</v>
      </c>
      <c r="L117" s="132" t="s">
        <v>117</v>
      </c>
      <c r="M117" s="131" t="s">
        <v>117</v>
      </c>
      <c r="N117" s="134" t="s">
        <v>117</v>
      </c>
      <c r="O117" s="95" t="s">
        <v>452</v>
      </c>
      <c r="P117" s="98" t="s">
        <v>79</v>
      </c>
      <c r="Q117" s="381"/>
      <c r="R117" s="381"/>
      <c r="S117" s="381"/>
    </row>
    <row r="118" spans="1:19" ht="40" customHeight="1" x14ac:dyDescent="0.25">
      <c r="A118" s="128">
        <f>IF(B118="","",ROW()-ROW($A$3)+'Diário 2º PA'!$P$1)</f>
        <v>2065</v>
      </c>
      <c r="B118" s="129">
        <v>45418</v>
      </c>
      <c r="C118" s="130">
        <v>45383</v>
      </c>
      <c r="D118" s="98" t="s">
        <v>105</v>
      </c>
      <c r="E118" s="95" t="s">
        <v>231</v>
      </c>
      <c r="F118" s="155">
        <v>133.34</v>
      </c>
      <c r="G118" s="98" t="s">
        <v>3178</v>
      </c>
      <c r="H118" s="98" t="s">
        <v>130</v>
      </c>
      <c r="I118" s="95" t="s">
        <v>3210</v>
      </c>
      <c r="J118" s="131" t="str">
        <f t="shared" ref="J118:J124" si="3">IF(P118="","",IF(LEN(P118)&gt;14,P118,"CPF Protegido - LGPD"))</f>
        <v>02.558.157/0001-62</v>
      </c>
      <c r="K118" s="131" t="s">
        <v>1080</v>
      </c>
      <c r="L118" s="132" t="s">
        <v>3133</v>
      </c>
      <c r="M118" s="131" t="s">
        <v>3211</v>
      </c>
      <c r="N118" s="134">
        <v>45417</v>
      </c>
      <c r="O118" s="95" t="s">
        <v>452</v>
      </c>
      <c r="P118" s="98" t="s">
        <v>2684</v>
      </c>
      <c r="Q118" s="381"/>
      <c r="R118" s="381"/>
      <c r="S118" s="381"/>
    </row>
    <row r="119" spans="1:19" ht="40" customHeight="1" x14ac:dyDescent="0.25">
      <c r="A119" s="128">
        <f>IF(B119="","",ROW()-ROW($A$3)+'Diário 2º PA'!$P$1)</f>
        <v>2066</v>
      </c>
      <c r="B119" s="129">
        <v>45418</v>
      </c>
      <c r="C119" s="130">
        <v>45383</v>
      </c>
      <c r="D119" s="98" t="s">
        <v>105</v>
      </c>
      <c r="E119" s="95" t="s">
        <v>227</v>
      </c>
      <c r="F119" s="155">
        <v>1873.57</v>
      </c>
      <c r="G119" s="98" t="s">
        <v>3193</v>
      </c>
      <c r="H119" s="98" t="s">
        <v>122</v>
      </c>
      <c r="I119" s="95" t="s">
        <v>1635</v>
      </c>
      <c r="J119" s="131" t="str">
        <f t="shared" si="3"/>
        <v>06.981.180/0001-16</v>
      </c>
      <c r="K119" s="131" t="s">
        <v>1080</v>
      </c>
      <c r="L119" s="132" t="s">
        <v>3133</v>
      </c>
      <c r="M119" s="131">
        <v>139954826</v>
      </c>
      <c r="N119" s="134">
        <v>45417</v>
      </c>
      <c r="O119" s="95" t="s">
        <v>452</v>
      </c>
      <c r="P119" s="98" t="s">
        <v>1414</v>
      </c>
      <c r="Q119" s="381"/>
      <c r="R119" s="381"/>
      <c r="S119" s="381"/>
    </row>
    <row r="120" spans="1:19" ht="40" customHeight="1" x14ac:dyDescent="0.25">
      <c r="A120" s="128">
        <f>IF(B120="","",ROW()-ROW($A$3)+'Diário 2º PA'!$P$1)</f>
        <v>2067</v>
      </c>
      <c r="B120" s="129">
        <v>45418</v>
      </c>
      <c r="C120" s="130">
        <v>45383</v>
      </c>
      <c r="D120" s="98" t="s">
        <v>105</v>
      </c>
      <c r="E120" s="95" t="s">
        <v>227</v>
      </c>
      <c r="F120" s="155">
        <v>1338.77</v>
      </c>
      <c r="G120" s="98" t="s">
        <v>3193</v>
      </c>
      <c r="H120" s="98" t="s">
        <v>135</v>
      </c>
      <c r="I120" s="95" t="s">
        <v>1635</v>
      </c>
      <c r="J120" s="131" t="str">
        <f t="shared" si="3"/>
        <v>06.981.180/0001-16</v>
      </c>
      <c r="K120" s="131" t="s">
        <v>1080</v>
      </c>
      <c r="L120" s="132" t="s">
        <v>3133</v>
      </c>
      <c r="M120" s="131">
        <v>136358776</v>
      </c>
      <c r="N120" s="134">
        <v>45418</v>
      </c>
      <c r="O120" s="95" t="s">
        <v>452</v>
      </c>
      <c r="P120" s="98" t="s">
        <v>1414</v>
      </c>
      <c r="Q120" s="381"/>
      <c r="R120" s="381"/>
      <c r="S120" s="381"/>
    </row>
    <row r="121" spans="1:19" ht="40" customHeight="1" x14ac:dyDescent="0.25">
      <c r="A121" s="128">
        <f>IF(B121="","",ROW()-ROW($A$3)+'Diário 2º PA'!$P$1)</f>
        <v>2068</v>
      </c>
      <c r="B121" s="129">
        <v>45419</v>
      </c>
      <c r="C121" s="130">
        <v>45383</v>
      </c>
      <c r="D121" s="98" t="s">
        <v>105</v>
      </c>
      <c r="E121" s="95" t="s">
        <v>299</v>
      </c>
      <c r="F121" s="155">
        <v>23825.78</v>
      </c>
      <c r="G121" s="98" t="s">
        <v>3139</v>
      </c>
      <c r="H121" s="98" t="s">
        <v>124</v>
      </c>
      <c r="I121" s="95" t="s">
        <v>3212</v>
      </c>
      <c r="J121" s="131" t="str">
        <f t="shared" si="3"/>
        <v>08.999.381/0002-57</v>
      </c>
      <c r="K121" s="131" t="s">
        <v>1072</v>
      </c>
      <c r="L121" s="132" t="s">
        <v>3120</v>
      </c>
      <c r="M121" s="131">
        <v>61</v>
      </c>
      <c r="N121" s="134">
        <v>45415</v>
      </c>
      <c r="O121" s="95" t="s">
        <v>452</v>
      </c>
      <c r="P121" s="98" t="s">
        <v>1128</v>
      </c>
      <c r="Q121" s="381"/>
      <c r="R121" s="381"/>
      <c r="S121" s="381"/>
    </row>
    <row r="122" spans="1:19" ht="40" customHeight="1" x14ac:dyDescent="0.25">
      <c r="A122" s="128">
        <f>IF(B122="","",ROW()-ROW($A$3)+'Diário 2º PA'!$P$1)</f>
        <v>2069</v>
      </c>
      <c r="B122" s="129">
        <v>45419</v>
      </c>
      <c r="C122" s="130">
        <v>45383</v>
      </c>
      <c r="D122" s="98" t="s">
        <v>105</v>
      </c>
      <c r="E122" s="95" t="s">
        <v>299</v>
      </c>
      <c r="F122" s="155">
        <v>19933.03</v>
      </c>
      <c r="G122" s="98" t="s">
        <v>3139</v>
      </c>
      <c r="H122" s="98" t="s">
        <v>122</v>
      </c>
      <c r="I122" s="95" t="s">
        <v>3212</v>
      </c>
      <c r="J122" s="131" t="str">
        <f t="shared" si="3"/>
        <v>08.999.381/0002-57</v>
      </c>
      <c r="K122" s="131" t="s">
        <v>1072</v>
      </c>
      <c r="L122" s="132" t="s">
        <v>3120</v>
      </c>
      <c r="M122" s="131">
        <v>3665</v>
      </c>
      <c r="N122" s="134">
        <v>45415</v>
      </c>
      <c r="O122" s="95" t="s">
        <v>452</v>
      </c>
      <c r="P122" s="98" t="s">
        <v>1128</v>
      </c>
      <c r="Q122" s="381"/>
      <c r="R122" s="381"/>
      <c r="S122" s="381"/>
    </row>
    <row r="123" spans="1:19" ht="40" customHeight="1" x14ac:dyDescent="0.25">
      <c r="A123" s="128">
        <f>IF(B123="","",ROW()-ROW($A$3)+'Diário 2º PA'!$P$1)</f>
        <v>2070</v>
      </c>
      <c r="B123" s="129">
        <v>45419</v>
      </c>
      <c r="C123" s="130">
        <v>45413</v>
      </c>
      <c r="D123" s="98" t="s">
        <v>94</v>
      </c>
      <c r="E123" s="95" t="s">
        <v>188</v>
      </c>
      <c r="F123" s="155">
        <v>2088.52</v>
      </c>
      <c r="G123" s="98" t="s">
        <v>3213</v>
      </c>
      <c r="H123" s="98" t="s">
        <v>137</v>
      </c>
      <c r="I123" s="95" t="s">
        <v>3214</v>
      </c>
      <c r="J123" s="131" t="str">
        <f t="shared" si="3"/>
        <v>CPF Protegido - LGPD</v>
      </c>
      <c r="K123" s="131" t="s">
        <v>1574</v>
      </c>
      <c r="L123" s="132" t="s">
        <v>1623</v>
      </c>
      <c r="M123" s="131" t="s">
        <v>117</v>
      </c>
      <c r="N123" s="134">
        <v>45419</v>
      </c>
      <c r="O123" s="95" t="s">
        <v>452</v>
      </c>
      <c r="P123" s="98" t="s">
        <v>3215</v>
      </c>
      <c r="Q123" s="381"/>
      <c r="R123" s="381"/>
      <c r="S123" s="381"/>
    </row>
    <row r="124" spans="1:19" ht="40" customHeight="1" x14ac:dyDescent="0.25">
      <c r="A124" s="128">
        <f>IF(B124="","",ROW()-ROW($A$3)+'Diário 2º PA'!$P$1)</f>
        <v>2071</v>
      </c>
      <c r="B124" s="129">
        <v>45419</v>
      </c>
      <c r="C124" s="130">
        <v>45413</v>
      </c>
      <c r="D124" s="98" t="s">
        <v>105</v>
      </c>
      <c r="E124" s="95" t="s">
        <v>353</v>
      </c>
      <c r="F124" s="155">
        <v>812.68</v>
      </c>
      <c r="G124" s="98" t="s">
        <v>3216</v>
      </c>
      <c r="H124" s="98" t="s">
        <v>134</v>
      </c>
      <c r="I124" s="95" t="s">
        <v>1749</v>
      </c>
      <c r="J124" s="131" t="str">
        <f t="shared" si="3"/>
        <v>17.359.233/0001-88</v>
      </c>
      <c r="K124" s="131" t="s">
        <v>1080</v>
      </c>
      <c r="L124" s="132" t="s">
        <v>3133</v>
      </c>
      <c r="M124" s="131">
        <v>20700220</v>
      </c>
      <c r="N124" s="134">
        <v>45409</v>
      </c>
      <c r="O124" s="95" t="s">
        <v>452</v>
      </c>
      <c r="P124" s="98" t="s">
        <v>1750</v>
      </c>
      <c r="Q124" s="381"/>
      <c r="R124" s="381"/>
      <c r="S124" s="381"/>
    </row>
    <row r="125" spans="1:19" ht="40" customHeight="1" x14ac:dyDescent="0.25">
      <c r="A125" s="128">
        <f>IF(B125="","",ROW()-ROW($A$3)+'Diário 2º PA'!$P$1)</f>
        <v>2072</v>
      </c>
      <c r="B125" s="129">
        <v>45419</v>
      </c>
      <c r="C125" s="130">
        <v>45413</v>
      </c>
      <c r="D125" s="98" t="s">
        <v>105</v>
      </c>
      <c r="E125" s="95" t="s">
        <v>283</v>
      </c>
      <c r="F125" s="155">
        <v>1</v>
      </c>
      <c r="G125" s="95" t="s">
        <v>3217</v>
      </c>
      <c r="H125" s="98" t="s">
        <v>118</v>
      </c>
      <c r="I125" s="95" t="s">
        <v>117</v>
      </c>
      <c r="J125" s="131" t="s">
        <v>79</v>
      </c>
      <c r="K125" s="131" t="s">
        <v>1558</v>
      </c>
      <c r="L125" s="132" t="s">
        <v>117</v>
      </c>
      <c r="M125" s="131" t="s">
        <v>117</v>
      </c>
      <c r="N125" s="134" t="s">
        <v>117</v>
      </c>
      <c r="O125" s="95" t="s">
        <v>452</v>
      </c>
      <c r="P125" s="98" t="s">
        <v>79</v>
      </c>
      <c r="Q125" s="381"/>
      <c r="R125" s="381"/>
      <c r="S125" s="381"/>
    </row>
    <row r="126" spans="1:19" ht="40" customHeight="1" x14ac:dyDescent="0.25">
      <c r="A126" s="128">
        <f>IF(B126="","",ROW()-ROW($A$3)+'Diário 2º PA'!$P$1)</f>
        <v>2073</v>
      </c>
      <c r="B126" s="129">
        <v>45420</v>
      </c>
      <c r="C126" s="130">
        <v>45413</v>
      </c>
      <c r="D126" s="98" t="s">
        <v>105</v>
      </c>
      <c r="E126" s="95" t="s">
        <v>339</v>
      </c>
      <c r="F126" s="155">
        <v>99.78</v>
      </c>
      <c r="G126" s="98" t="s">
        <v>3218</v>
      </c>
      <c r="H126" s="98" t="s">
        <v>124</v>
      </c>
      <c r="I126" s="95" t="s">
        <v>3219</v>
      </c>
      <c r="J126" s="131" t="str">
        <f t="shared" ref="J126:J139" si="4">IF(P126="","",IF(LEN(P126)&gt;14,P126,"CPF Protegido - LGPD"))</f>
        <v>CPF Protegido - LGPD</v>
      </c>
      <c r="K126" s="131" t="s">
        <v>1072</v>
      </c>
      <c r="L126" s="132" t="s">
        <v>3130</v>
      </c>
      <c r="M126" s="131" t="s">
        <v>117</v>
      </c>
      <c r="N126" s="134">
        <v>45418</v>
      </c>
      <c r="O126" s="95" t="s">
        <v>452</v>
      </c>
      <c r="P126" s="98" t="s">
        <v>3220</v>
      </c>
      <c r="Q126" s="381"/>
      <c r="R126" s="381"/>
      <c r="S126" s="381"/>
    </row>
    <row r="127" spans="1:19" ht="40" customHeight="1" x14ac:dyDescent="0.25">
      <c r="A127" s="128">
        <f>IF(B127="","",ROW()-ROW($A$3)+'Diário 2º PA'!$P$1)</f>
        <v>2074</v>
      </c>
      <c r="B127" s="129">
        <v>45420</v>
      </c>
      <c r="C127" s="130">
        <v>45413</v>
      </c>
      <c r="D127" s="98" t="s">
        <v>105</v>
      </c>
      <c r="E127" s="95" t="s">
        <v>339</v>
      </c>
      <c r="F127" s="155">
        <v>31</v>
      </c>
      <c r="G127" s="98" t="s">
        <v>3221</v>
      </c>
      <c r="H127" s="98" t="s">
        <v>124</v>
      </c>
      <c r="I127" s="95" t="s">
        <v>3222</v>
      </c>
      <c r="J127" s="131" t="str">
        <f t="shared" si="4"/>
        <v>CPF Protegido - LGPD</v>
      </c>
      <c r="K127" s="131" t="s">
        <v>1072</v>
      </c>
      <c r="L127" s="132" t="s">
        <v>3130</v>
      </c>
      <c r="M127" s="131" t="s">
        <v>117</v>
      </c>
      <c r="N127" s="134">
        <v>45418</v>
      </c>
      <c r="O127" s="95" t="s">
        <v>452</v>
      </c>
      <c r="P127" s="98" t="s">
        <v>3223</v>
      </c>
      <c r="Q127" s="381"/>
      <c r="R127" s="381"/>
      <c r="S127" s="381"/>
    </row>
    <row r="128" spans="1:19" ht="40" customHeight="1" x14ac:dyDescent="0.25">
      <c r="A128" s="128">
        <f>IF(B128="","",ROW()-ROW($A$3)+'Diário 2º PA'!$P$1)</f>
        <v>2075</v>
      </c>
      <c r="B128" s="129">
        <v>45420</v>
      </c>
      <c r="C128" s="130">
        <v>45383</v>
      </c>
      <c r="D128" s="98" t="s">
        <v>105</v>
      </c>
      <c r="E128" s="95" t="s">
        <v>219</v>
      </c>
      <c r="F128" s="155">
        <v>7000</v>
      </c>
      <c r="G128" s="95" t="s">
        <v>3117</v>
      </c>
      <c r="H128" s="98" t="s">
        <v>128</v>
      </c>
      <c r="I128" s="95" t="s">
        <v>3224</v>
      </c>
      <c r="J128" s="131" t="str">
        <f t="shared" si="4"/>
        <v>CPF Protegido - LGPD</v>
      </c>
      <c r="K128" s="131" t="s">
        <v>1072</v>
      </c>
      <c r="L128" s="132" t="s">
        <v>117</v>
      </c>
      <c r="M128" s="131" t="s">
        <v>117</v>
      </c>
      <c r="N128" s="134" t="s">
        <v>117</v>
      </c>
      <c r="O128" s="95" t="s">
        <v>452</v>
      </c>
      <c r="P128" s="98" t="s">
        <v>3225</v>
      </c>
      <c r="Q128" s="381"/>
      <c r="R128" s="381"/>
      <c r="S128" s="381"/>
    </row>
    <row r="129" spans="1:19" ht="40" customHeight="1" x14ac:dyDescent="0.25">
      <c r="A129" s="128">
        <f>IF(B129="","",ROW()-ROW($A$3)+'Diário 2º PA'!$P$1)</f>
        <v>2076</v>
      </c>
      <c r="B129" s="129">
        <v>45420</v>
      </c>
      <c r="C129" s="130">
        <v>45413</v>
      </c>
      <c r="D129" s="98" t="s">
        <v>105</v>
      </c>
      <c r="E129" s="95" t="s">
        <v>337</v>
      </c>
      <c r="F129" s="155">
        <v>89.86</v>
      </c>
      <c r="G129" s="98" t="s">
        <v>3160</v>
      </c>
      <c r="H129" s="98" t="s">
        <v>124</v>
      </c>
      <c r="I129" s="95" t="s">
        <v>3226</v>
      </c>
      <c r="J129" s="131" t="str">
        <f t="shared" si="4"/>
        <v>19.632.116/0001-71</v>
      </c>
      <c r="K129" s="131" t="s">
        <v>1072</v>
      </c>
      <c r="L129" s="132" t="s">
        <v>3120</v>
      </c>
      <c r="M129" s="131" t="s">
        <v>3227</v>
      </c>
      <c r="N129" s="134">
        <v>45421</v>
      </c>
      <c r="O129" s="95" t="s">
        <v>452</v>
      </c>
      <c r="P129" s="98" t="s">
        <v>1202</v>
      </c>
      <c r="Q129" s="381"/>
      <c r="R129" s="381"/>
      <c r="S129" s="381"/>
    </row>
    <row r="130" spans="1:19" ht="40" customHeight="1" x14ac:dyDescent="0.25">
      <c r="A130" s="128">
        <f>IF(B130="","",ROW()-ROW($A$3)+'Diário 2º PA'!$P$1)</f>
        <v>2077</v>
      </c>
      <c r="B130" s="129">
        <v>45420</v>
      </c>
      <c r="C130" s="130">
        <v>45383</v>
      </c>
      <c r="D130" s="98" t="s">
        <v>105</v>
      </c>
      <c r="E130" s="95" t="s">
        <v>341</v>
      </c>
      <c r="F130" s="179">
        <v>2070</v>
      </c>
      <c r="G130" s="95" t="s">
        <v>3228</v>
      </c>
      <c r="H130" s="98" t="s">
        <v>130</v>
      </c>
      <c r="I130" s="95" t="s">
        <v>1996</v>
      </c>
      <c r="J130" s="131" t="str">
        <f t="shared" si="4"/>
        <v>42.956.190/0001-65</v>
      </c>
      <c r="K130" s="131" t="s">
        <v>1072</v>
      </c>
      <c r="L130" s="132" t="s">
        <v>3120</v>
      </c>
      <c r="M130" s="131">
        <v>10</v>
      </c>
      <c r="N130" s="134">
        <v>45414</v>
      </c>
      <c r="O130" s="95" t="s">
        <v>452</v>
      </c>
      <c r="P130" s="98" t="s">
        <v>1997</v>
      </c>
      <c r="Q130" s="381"/>
      <c r="R130" s="381"/>
      <c r="S130" s="381"/>
    </row>
    <row r="131" spans="1:19" ht="40" customHeight="1" x14ac:dyDescent="0.25">
      <c r="A131" s="128">
        <f>IF(B131="","",ROW()-ROW($A$3)+'Diário 2º PA'!$P$1)</f>
        <v>2078</v>
      </c>
      <c r="B131" s="129">
        <v>45420</v>
      </c>
      <c r="C131" s="130">
        <v>45383</v>
      </c>
      <c r="D131" s="98" t="s">
        <v>105</v>
      </c>
      <c r="E131" s="95" t="s">
        <v>341</v>
      </c>
      <c r="F131" s="179">
        <v>1800</v>
      </c>
      <c r="G131" s="98" t="s">
        <v>3229</v>
      </c>
      <c r="H131" s="98" t="s">
        <v>130</v>
      </c>
      <c r="I131" s="95" t="s">
        <v>1825</v>
      </c>
      <c r="J131" s="131" t="str">
        <f t="shared" si="4"/>
        <v>44.122.395/0001-70</v>
      </c>
      <c r="K131" s="131" t="s">
        <v>1072</v>
      </c>
      <c r="L131" s="132" t="s">
        <v>3120</v>
      </c>
      <c r="M131" s="131">
        <v>17</v>
      </c>
      <c r="N131" s="134">
        <v>45412</v>
      </c>
      <c r="O131" s="95" t="s">
        <v>452</v>
      </c>
      <c r="P131" s="98" t="s">
        <v>1103</v>
      </c>
      <c r="Q131" s="381"/>
      <c r="R131" s="381"/>
      <c r="S131" s="381"/>
    </row>
    <row r="132" spans="1:19" ht="40" customHeight="1" x14ac:dyDescent="0.25">
      <c r="A132" s="128">
        <f>IF(B132="","",ROW()-ROW($A$3)+'Diário 2º PA'!$P$1)</f>
        <v>2079</v>
      </c>
      <c r="B132" s="129">
        <v>45420</v>
      </c>
      <c r="C132" s="130">
        <v>45383</v>
      </c>
      <c r="D132" s="98" t="s">
        <v>105</v>
      </c>
      <c r="E132" s="95" t="s">
        <v>341</v>
      </c>
      <c r="F132" s="180">
        <v>1800</v>
      </c>
      <c r="G132" s="98" t="s">
        <v>3229</v>
      </c>
      <c r="H132" s="98" t="s">
        <v>137</v>
      </c>
      <c r="I132" s="95" t="s">
        <v>1848</v>
      </c>
      <c r="J132" s="131" t="str">
        <f t="shared" si="4"/>
        <v>31.560.663/0001-94</v>
      </c>
      <c r="K132" s="131" t="s">
        <v>1072</v>
      </c>
      <c r="L132" s="132" t="s">
        <v>3120</v>
      </c>
      <c r="M132" s="131">
        <v>5</v>
      </c>
      <c r="N132" s="134">
        <v>45411</v>
      </c>
      <c r="O132" s="95" t="s">
        <v>452</v>
      </c>
      <c r="P132" s="98" t="s">
        <v>1849</v>
      </c>
      <c r="Q132" s="381"/>
      <c r="R132" s="381"/>
      <c r="S132" s="381"/>
    </row>
    <row r="133" spans="1:19" ht="40" customHeight="1" x14ac:dyDescent="0.25">
      <c r="A133" s="128">
        <f>IF(B133="","",ROW()-ROW($A$3)+'Diário 2º PA'!$P$1)</f>
        <v>2080</v>
      </c>
      <c r="B133" s="129">
        <v>45420</v>
      </c>
      <c r="C133" s="130">
        <v>45383</v>
      </c>
      <c r="D133" s="98" t="s">
        <v>105</v>
      </c>
      <c r="E133" s="95" t="s">
        <v>325</v>
      </c>
      <c r="F133" s="156">
        <v>2725.06</v>
      </c>
      <c r="G133" s="95" t="s">
        <v>3140</v>
      </c>
      <c r="H133" s="98" t="s">
        <v>117</v>
      </c>
      <c r="I133" s="95" t="s">
        <v>1726</v>
      </c>
      <c r="J133" s="131" t="str">
        <f t="shared" si="4"/>
        <v>26.451.253/0001-75</v>
      </c>
      <c r="K133" s="131" t="s">
        <v>1080</v>
      </c>
      <c r="L133" s="132" t="s">
        <v>3133</v>
      </c>
      <c r="M133" s="131">
        <v>1453</v>
      </c>
      <c r="N133" s="134">
        <v>45420</v>
      </c>
      <c r="O133" s="95" t="s">
        <v>452</v>
      </c>
      <c r="P133" s="98" t="s">
        <v>1135</v>
      </c>
      <c r="Q133" s="381"/>
      <c r="R133" s="381"/>
      <c r="S133" s="381"/>
    </row>
    <row r="134" spans="1:19" ht="40" customHeight="1" x14ac:dyDescent="0.25">
      <c r="A134" s="128">
        <f>IF(B134="","",ROW()-ROW($A$3)+'Diário 2º PA'!$P$1)</f>
        <v>2081</v>
      </c>
      <c r="B134" s="129">
        <v>45420</v>
      </c>
      <c r="C134" s="130">
        <v>45413</v>
      </c>
      <c r="D134" s="98" t="s">
        <v>105</v>
      </c>
      <c r="E134" s="95" t="s">
        <v>325</v>
      </c>
      <c r="F134" s="155">
        <v>171.25</v>
      </c>
      <c r="G134" s="95" t="s">
        <v>3140</v>
      </c>
      <c r="H134" s="98" t="s">
        <v>118</v>
      </c>
      <c r="I134" s="95" t="s">
        <v>1742</v>
      </c>
      <c r="J134" s="131" t="str">
        <f t="shared" si="4"/>
        <v>09.613.767/0001-60</v>
      </c>
      <c r="K134" s="131" t="s">
        <v>1080</v>
      </c>
      <c r="L134" s="132" t="s">
        <v>3133</v>
      </c>
      <c r="M134" s="131">
        <v>9929</v>
      </c>
      <c r="N134" s="134">
        <v>45420</v>
      </c>
      <c r="O134" s="95" t="s">
        <v>452</v>
      </c>
      <c r="P134" s="98" t="s">
        <v>1743</v>
      </c>
      <c r="Q134" s="381"/>
      <c r="R134" s="381"/>
      <c r="S134" s="381"/>
    </row>
    <row r="135" spans="1:19" ht="40" customHeight="1" x14ac:dyDescent="0.25">
      <c r="A135" s="128">
        <f>IF(B135="","",ROW()-ROW($A$3)+'Diário 2º PA'!$P$1)</f>
        <v>2082</v>
      </c>
      <c r="B135" s="129">
        <v>45420</v>
      </c>
      <c r="C135" s="130">
        <v>45383</v>
      </c>
      <c r="D135" s="98" t="s">
        <v>105</v>
      </c>
      <c r="E135" s="95" t="s">
        <v>341</v>
      </c>
      <c r="F135" s="179">
        <v>1000</v>
      </c>
      <c r="G135" s="98" t="s">
        <v>3230</v>
      </c>
      <c r="H135" s="98" t="s">
        <v>130</v>
      </c>
      <c r="I135" s="95" t="s">
        <v>3231</v>
      </c>
      <c r="J135" s="131" t="str">
        <f t="shared" si="4"/>
        <v>49.944.771/0001-26</v>
      </c>
      <c r="K135" s="131" t="s">
        <v>1114</v>
      </c>
      <c r="L135" s="132" t="s">
        <v>3120</v>
      </c>
      <c r="M135" s="131">
        <v>12</v>
      </c>
      <c r="N135" s="134">
        <v>45412</v>
      </c>
      <c r="O135" s="95" t="s">
        <v>452</v>
      </c>
      <c r="P135" s="98" t="s">
        <v>3232</v>
      </c>
      <c r="Q135" s="381"/>
      <c r="R135" s="381"/>
      <c r="S135" s="381"/>
    </row>
    <row r="136" spans="1:19" ht="40" customHeight="1" x14ac:dyDescent="0.25">
      <c r="A136" s="128">
        <f>IF(B136="","",ROW()-ROW($A$3)+'Diário 2º PA'!$P$1)</f>
        <v>2083</v>
      </c>
      <c r="B136" s="129">
        <v>45420</v>
      </c>
      <c r="C136" s="130">
        <v>45413</v>
      </c>
      <c r="D136" s="98" t="s">
        <v>105</v>
      </c>
      <c r="E136" s="95" t="s">
        <v>345</v>
      </c>
      <c r="F136" s="155">
        <v>7750</v>
      </c>
      <c r="G136" s="95" t="s">
        <v>3233</v>
      </c>
      <c r="H136" s="98" t="s">
        <v>128</v>
      </c>
      <c r="I136" s="95" t="s">
        <v>2669</v>
      </c>
      <c r="J136" s="131" t="str">
        <f t="shared" si="4"/>
        <v>41.534.095/0001-00</v>
      </c>
      <c r="K136" s="131" t="s">
        <v>1114</v>
      </c>
      <c r="L136" s="132" t="s">
        <v>3120</v>
      </c>
      <c r="M136" s="131">
        <v>14</v>
      </c>
      <c r="N136" s="134">
        <v>45418</v>
      </c>
      <c r="O136" s="95" t="s">
        <v>452</v>
      </c>
      <c r="P136" s="98" t="s">
        <v>2453</v>
      </c>
      <c r="Q136" s="381"/>
      <c r="R136" s="381"/>
      <c r="S136" s="381"/>
    </row>
    <row r="137" spans="1:19" ht="40" customHeight="1" x14ac:dyDescent="0.25">
      <c r="A137" s="128">
        <f>IF(B137="","",ROW()-ROW($A$3)+'Diário 2º PA'!$P$1)</f>
        <v>2084</v>
      </c>
      <c r="B137" s="129">
        <v>45420</v>
      </c>
      <c r="C137" s="130">
        <v>45383</v>
      </c>
      <c r="D137" s="98" t="s">
        <v>105</v>
      </c>
      <c r="E137" s="95" t="s">
        <v>343</v>
      </c>
      <c r="F137" s="155">
        <v>350</v>
      </c>
      <c r="G137" s="98" t="s">
        <v>3147</v>
      </c>
      <c r="H137" s="98" t="s">
        <v>120</v>
      </c>
      <c r="I137" s="95" t="s">
        <v>1677</v>
      </c>
      <c r="J137" s="131" t="str">
        <f t="shared" si="4"/>
        <v>07.224.715/0001-77</v>
      </c>
      <c r="K137" s="131" t="s">
        <v>1114</v>
      </c>
      <c r="L137" s="132" t="s">
        <v>3120</v>
      </c>
      <c r="M137" s="131">
        <v>6056</v>
      </c>
      <c r="N137" s="134">
        <v>45407</v>
      </c>
      <c r="O137" s="95" t="s">
        <v>452</v>
      </c>
      <c r="P137" s="98" t="s">
        <v>1678</v>
      </c>
      <c r="Q137" s="381"/>
      <c r="R137" s="381"/>
      <c r="S137" s="381"/>
    </row>
    <row r="138" spans="1:19" ht="40" customHeight="1" x14ac:dyDescent="0.25">
      <c r="A138" s="128">
        <f>IF(B138="","",ROW()-ROW($A$3)+'Diário 2º PA'!$P$1)</f>
        <v>2085</v>
      </c>
      <c r="B138" s="129">
        <v>45420</v>
      </c>
      <c r="C138" s="130">
        <v>45383</v>
      </c>
      <c r="D138" s="98" t="s">
        <v>105</v>
      </c>
      <c r="E138" s="95" t="s">
        <v>343</v>
      </c>
      <c r="F138" s="155">
        <v>445</v>
      </c>
      <c r="G138" s="98" t="s">
        <v>3147</v>
      </c>
      <c r="H138" s="98" t="s">
        <v>119</v>
      </c>
      <c r="I138" s="95" t="s">
        <v>1677</v>
      </c>
      <c r="J138" s="131" t="str">
        <f t="shared" si="4"/>
        <v>07.224.715/0001-77</v>
      </c>
      <c r="K138" s="131" t="s">
        <v>1114</v>
      </c>
      <c r="L138" s="132" t="s">
        <v>3120</v>
      </c>
      <c r="M138" s="131">
        <v>6057</v>
      </c>
      <c r="N138" s="134">
        <v>45407</v>
      </c>
      <c r="O138" s="95" t="s">
        <v>452</v>
      </c>
      <c r="P138" s="98" t="s">
        <v>1678</v>
      </c>
      <c r="Q138" s="381"/>
      <c r="R138" s="381"/>
      <c r="S138" s="381"/>
    </row>
    <row r="139" spans="1:19" ht="40" customHeight="1" x14ac:dyDescent="0.25">
      <c r="A139" s="128">
        <f>IF(B139="","",ROW()-ROW($A$3)+'Diário 2º PA'!$P$1)</f>
        <v>2086</v>
      </c>
      <c r="B139" s="129">
        <v>45420</v>
      </c>
      <c r="C139" s="130">
        <v>45413</v>
      </c>
      <c r="D139" s="98" t="s">
        <v>105</v>
      </c>
      <c r="E139" s="95" t="s">
        <v>345</v>
      </c>
      <c r="F139" s="155">
        <v>1411.2</v>
      </c>
      <c r="G139" s="95" t="s">
        <v>3234</v>
      </c>
      <c r="H139" s="98" t="s">
        <v>128</v>
      </c>
      <c r="I139" s="95" t="s">
        <v>3006</v>
      </c>
      <c r="J139" s="131" t="str">
        <f t="shared" si="4"/>
        <v>49.192.832/0001-46</v>
      </c>
      <c r="K139" s="131" t="s">
        <v>1114</v>
      </c>
      <c r="L139" s="132" t="s">
        <v>3120</v>
      </c>
      <c r="M139" s="131" t="s">
        <v>3008</v>
      </c>
      <c r="N139" s="134">
        <v>45407</v>
      </c>
      <c r="O139" s="95" t="s">
        <v>452</v>
      </c>
      <c r="P139" s="98" t="s">
        <v>3007</v>
      </c>
      <c r="Q139" s="381"/>
      <c r="R139" s="381"/>
      <c r="S139" s="381"/>
    </row>
    <row r="140" spans="1:19" ht="40" customHeight="1" x14ac:dyDescent="0.25">
      <c r="A140" s="128">
        <f>IF(B140="","",ROW()-ROW($A$3)+'Diário 2º PA'!$P$1)</f>
        <v>2087</v>
      </c>
      <c r="B140" s="129">
        <v>45421</v>
      </c>
      <c r="C140" s="130">
        <v>45413</v>
      </c>
      <c r="D140" s="98" t="s">
        <v>105</v>
      </c>
      <c r="E140" s="95" t="s">
        <v>337</v>
      </c>
      <c r="F140" s="155">
        <v>-133.94</v>
      </c>
      <c r="G140" s="98" t="s">
        <v>3235</v>
      </c>
      <c r="H140" s="98" t="s">
        <v>119</v>
      </c>
      <c r="I140" s="95" t="s">
        <v>117</v>
      </c>
      <c r="J140" s="131" t="s">
        <v>79</v>
      </c>
      <c r="K140" s="131" t="s">
        <v>117</v>
      </c>
      <c r="L140" s="132" t="s">
        <v>117</v>
      </c>
      <c r="M140" s="131" t="s">
        <v>117</v>
      </c>
      <c r="N140" s="134" t="s">
        <v>117</v>
      </c>
      <c r="O140" s="95" t="s">
        <v>452</v>
      </c>
      <c r="P140" s="98" t="s">
        <v>79</v>
      </c>
      <c r="Q140" s="381"/>
      <c r="R140" s="381"/>
      <c r="S140" s="381"/>
    </row>
    <row r="141" spans="1:19" ht="40" customHeight="1" x14ac:dyDescent="0.25">
      <c r="A141" s="128">
        <f>IF(B141="","",ROW()-ROW($A$3)+'Diário 2º PA'!$P$1)</f>
        <v>2088</v>
      </c>
      <c r="B141" s="129">
        <v>45421</v>
      </c>
      <c r="C141" s="130">
        <v>45383</v>
      </c>
      <c r="D141" s="98" t="s">
        <v>105</v>
      </c>
      <c r="E141" s="95" t="s">
        <v>341</v>
      </c>
      <c r="F141" s="179">
        <v>1540</v>
      </c>
      <c r="G141" s="95" t="s">
        <v>3236</v>
      </c>
      <c r="H141" s="98" t="s">
        <v>136</v>
      </c>
      <c r="I141" s="95" t="s">
        <v>1682</v>
      </c>
      <c r="J141" s="131" t="str">
        <f t="shared" ref="J141:J165" si="5">IF(P141="","",IF(LEN(P141)&gt;14,P141,"CPF Protegido - LGPD"))</f>
        <v>49.382.102/0001-08</v>
      </c>
      <c r="K141" s="131" t="s">
        <v>1072</v>
      </c>
      <c r="L141" s="132" t="s">
        <v>3120</v>
      </c>
      <c r="M141" s="131">
        <v>13</v>
      </c>
      <c r="N141" s="134">
        <v>45411</v>
      </c>
      <c r="O141" s="95" t="s">
        <v>452</v>
      </c>
      <c r="P141" s="98" t="s">
        <v>1118</v>
      </c>
      <c r="Q141" s="381"/>
      <c r="R141" s="381"/>
      <c r="S141" s="381"/>
    </row>
    <row r="142" spans="1:19" ht="40" customHeight="1" x14ac:dyDescent="0.25">
      <c r="A142" s="128">
        <f>IF(B142="","",ROW()-ROW($A$3)+'Diário 2º PA'!$P$1)</f>
        <v>2089</v>
      </c>
      <c r="B142" s="129">
        <v>45421</v>
      </c>
      <c r="C142" s="130">
        <v>45383</v>
      </c>
      <c r="D142" s="98" t="s">
        <v>105</v>
      </c>
      <c r="E142" s="95" t="s">
        <v>325</v>
      </c>
      <c r="F142" s="155">
        <v>612.78</v>
      </c>
      <c r="G142" s="98" t="s">
        <v>3140</v>
      </c>
      <c r="H142" s="98" t="s">
        <v>122</v>
      </c>
      <c r="I142" s="95" t="s">
        <v>1469</v>
      </c>
      <c r="J142" s="131" t="str">
        <f t="shared" si="5"/>
        <v>21.582.234/0001-64</v>
      </c>
      <c r="K142" s="131" t="s">
        <v>1072</v>
      </c>
      <c r="L142" s="132" t="s">
        <v>3120</v>
      </c>
      <c r="M142" s="131">
        <v>14611</v>
      </c>
      <c r="N142" s="134">
        <v>45414</v>
      </c>
      <c r="O142" s="95" t="s">
        <v>452</v>
      </c>
      <c r="P142" s="98" t="s">
        <v>1471</v>
      </c>
      <c r="Q142" s="381"/>
      <c r="R142" s="381"/>
      <c r="S142" s="381"/>
    </row>
    <row r="143" spans="1:19" ht="40" customHeight="1" x14ac:dyDescent="0.25">
      <c r="A143" s="128">
        <f>IF(B143="","",ROW()-ROW($A$3)+'Diário 2º PA'!$P$1)</f>
        <v>2090</v>
      </c>
      <c r="B143" s="129">
        <v>45421</v>
      </c>
      <c r="C143" s="130">
        <v>45383</v>
      </c>
      <c r="D143" s="98" t="s">
        <v>105</v>
      </c>
      <c r="E143" s="95" t="s">
        <v>325</v>
      </c>
      <c r="F143" s="155">
        <v>933.62</v>
      </c>
      <c r="G143" s="98" t="s">
        <v>3237</v>
      </c>
      <c r="H143" s="98" t="s">
        <v>123</v>
      </c>
      <c r="I143" s="95" t="s">
        <v>1610</v>
      </c>
      <c r="J143" s="131" t="str">
        <f t="shared" si="5"/>
        <v>02.933.359/0001-47</v>
      </c>
      <c r="K143" s="131" t="s">
        <v>1072</v>
      </c>
      <c r="L143" s="132" t="s">
        <v>3120</v>
      </c>
      <c r="M143" s="131">
        <v>4367</v>
      </c>
      <c r="N143" s="134">
        <v>45414</v>
      </c>
      <c r="O143" s="95" t="s">
        <v>452</v>
      </c>
      <c r="P143" s="98" t="s">
        <v>1121</v>
      </c>
      <c r="Q143" s="381"/>
      <c r="R143" s="381"/>
      <c r="S143" s="381"/>
    </row>
    <row r="144" spans="1:19" ht="40" customHeight="1" x14ac:dyDescent="0.25">
      <c r="A144" s="128">
        <f>IF(B144="","",ROW()-ROW($A$3)+'Diário 2º PA'!$P$1)</f>
        <v>2091</v>
      </c>
      <c r="B144" s="129">
        <v>45421</v>
      </c>
      <c r="C144" s="130">
        <v>45383</v>
      </c>
      <c r="D144" s="98" t="s">
        <v>105</v>
      </c>
      <c r="E144" s="95" t="s">
        <v>341</v>
      </c>
      <c r="F144" s="179">
        <v>1200</v>
      </c>
      <c r="G144" s="98" t="s">
        <v>3119</v>
      </c>
      <c r="H144" s="98" t="s">
        <v>119</v>
      </c>
      <c r="I144" s="95" t="s">
        <v>1666</v>
      </c>
      <c r="J144" s="131" t="str">
        <f t="shared" si="5"/>
        <v>26.228.780/0001-15</v>
      </c>
      <c r="K144" s="131" t="s">
        <v>1072</v>
      </c>
      <c r="L144" s="132" t="s">
        <v>3120</v>
      </c>
      <c r="M144" s="131">
        <v>12</v>
      </c>
      <c r="N144" s="134">
        <v>45414</v>
      </c>
      <c r="O144" s="95" t="s">
        <v>452</v>
      </c>
      <c r="P144" s="98" t="s">
        <v>1667</v>
      </c>
      <c r="Q144" s="381"/>
      <c r="R144" s="381"/>
      <c r="S144" s="381"/>
    </row>
    <row r="145" spans="1:19" ht="40" customHeight="1" x14ac:dyDescent="0.25">
      <c r="A145" s="128">
        <f>IF(B145="","",ROW()-ROW($A$3)+'Diário 2º PA'!$P$1)</f>
        <v>2092</v>
      </c>
      <c r="B145" s="129">
        <v>45421</v>
      </c>
      <c r="C145" s="130">
        <v>45383</v>
      </c>
      <c r="D145" s="98" t="s">
        <v>105</v>
      </c>
      <c r="E145" s="95" t="s">
        <v>341</v>
      </c>
      <c r="F145" s="179">
        <v>1750</v>
      </c>
      <c r="G145" s="98" t="s">
        <v>3123</v>
      </c>
      <c r="H145" s="98" t="s">
        <v>120</v>
      </c>
      <c r="I145" s="95" t="s">
        <v>1666</v>
      </c>
      <c r="J145" s="131" t="str">
        <f t="shared" si="5"/>
        <v>26.228.780/0001-15</v>
      </c>
      <c r="K145" s="131" t="s">
        <v>1072</v>
      </c>
      <c r="L145" s="132" t="s">
        <v>3120</v>
      </c>
      <c r="M145" s="131">
        <v>11</v>
      </c>
      <c r="N145" s="134">
        <v>45414</v>
      </c>
      <c r="O145" s="95" t="s">
        <v>452</v>
      </c>
      <c r="P145" s="98" t="s">
        <v>1667</v>
      </c>
      <c r="Q145" s="381"/>
      <c r="R145" s="381"/>
      <c r="S145" s="381"/>
    </row>
    <row r="146" spans="1:19" ht="40" customHeight="1" x14ac:dyDescent="0.25">
      <c r="A146" s="128">
        <f>IF(B146="","",ROW()-ROW($A$3)+'Diário 2º PA'!$P$1)</f>
        <v>2093</v>
      </c>
      <c r="B146" s="129">
        <v>45421</v>
      </c>
      <c r="C146" s="130">
        <v>45383</v>
      </c>
      <c r="D146" s="98" t="s">
        <v>94</v>
      </c>
      <c r="E146" s="95" t="s">
        <v>96</v>
      </c>
      <c r="F146" s="155">
        <v>706</v>
      </c>
      <c r="G146" s="98" t="s">
        <v>3238</v>
      </c>
      <c r="H146" s="98" t="s">
        <v>126</v>
      </c>
      <c r="I146" s="95" t="s">
        <v>1612</v>
      </c>
      <c r="J146" s="131" t="str">
        <f t="shared" si="5"/>
        <v>CPF Protegido - LGPD</v>
      </c>
      <c r="K146" s="131" t="s">
        <v>1072</v>
      </c>
      <c r="L146" s="132" t="s">
        <v>3239</v>
      </c>
      <c r="M146" s="131" t="s">
        <v>117</v>
      </c>
      <c r="N146" s="134" t="s">
        <v>117</v>
      </c>
      <c r="O146" s="95" t="s">
        <v>452</v>
      </c>
      <c r="P146" s="98" t="s">
        <v>1614</v>
      </c>
      <c r="Q146" s="381"/>
      <c r="R146" s="381"/>
      <c r="S146" s="381"/>
    </row>
    <row r="147" spans="1:19" ht="40" customHeight="1" x14ac:dyDescent="0.25">
      <c r="A147" s="128">
        <f>IF(B147="","",ROW()-ROW($A$3)+'Diário 2º PA'!$P$1)</f>
        <v>2094</v>
      </c>
      <c r="B147" s="129">
        <v>45421</v>
      </c>
      <c r="C147" s="130">
        <v>45383</v>
      </c>
      <c r="D147" s="98" t="s">
        <v>105</v>
      </c>
      <c r="E147" s="95" t="s">
        <v>341</v>
      </c>
      <c r="F147" s="179">
        <v>1350</v>
      </c>
      <c r="G147" s="98" t="s">
        <v>3122</v>
      </c>
      <c r="H147" s="98" t="s">
        <v>137</v>
      </c>
      <c r="I147" s="95" t="s">
        <v>2200</v>
      </c>
      <c r="J147" s="131" t="str">
        <f t="shared" si="5"/>
        <v>46.112.665/0001-98</v>
      </c>
      <c r="K147" s="131" t="s">
        <v>1072</v>
      </c>
      <c r="L147" s="132" t="s">
        <v>3120</v>
      </c>
      <c r="M147" s="131">
        <v>4</v>
      </c>
      <c r="N147" s="134">
        <v>45412</v>
      </c>
      <c r="O147" s="95" t="s">
        <v>452</v>
      </c>
      <c r="P147" s="98" t="s">
        <v>1852</v>
      </c>
      <c r="Q147" s="381"/>
      <c r="R147" s="381"/>
      <c r="S147" s="381"/>
    </row>
    <row r="148" spans="1:19" ht="40" customHeight="1" x14ac:dyDescent="0.25">
      <c r="A148" s="128">
        <f>IF(B148="","",ROW()-ROW($A$3)+'Diário 2º PA'!$P$1)</f>
        <v>2095</v>
      </c>
      <c r="B148" s="129">
        <v>45421</v>
      </c>
      <c r="C148" s="130">
        <v>45383</v>
      </c>
      <c r="D148" s="98" t="s">
        <v>94</v>
      </c>
      <c r="E148" s="95" t="s">
        <v>96</v>
      </c>
      <c r="F148" s="155">
        <v>732.94</v>
      </c>
      <c r="G148" s="98" t="s">
        <v>3238</v>
      </c>
      <c r="H148" s="98" t="s">
        <v>126</v>
      </c>
      <c r="I148" s="95" t="s">
        <v>1169</v>
      </c>
      <c r="J148" s="131" t="str">
        <f t="shared" si="5"/>
        <v>CPF Protegido - LGPD</v>
      </c>
      <c r="K148" s="131" t="s">
        <v>1114</v>
      </c>
      <c r="L148" s="132" t="s">
        <v>3239</v>
      </c>
      <c r="M148" s="131" t="s">
        <v>117</v>
      </c>
      <c r="N148" s="134" t="s">
        <v>117</v>
      </c>
      <c r="O148" s="95" t="s">
        <v>452</v>
      </c>
      <c r="P148" s="98" t="s">
        <v>1170</v>
      </c>
      <c r="Q148" s="381"/>
      <c r="R148" s="381"/>
      <c r="S148" s="381"/>
    </row>
    <row r="149" spans="1:19" ht="40" customHeight="1" x14ac:dyDescent="0.25">
      <c r="A149" s="128">
        <f>IF(B149="","",ROW()-ROW($A$3)+'Diário 2º PA'!$P$1)</f>
        <v>2096</v>
      </c>
      <c r="B149" s="129">
        <v>45421</v>
      </c>
      <c r="C149" s="130">
        <v>45383</v>
      </c>
      <c r="D149" s="98" t="s">
        <v>94</v>
      </c>
      <c r="E149" s="95" t="s">
        <v>96</v>
      </c>
      <c r="F149" s="155">
        <v>340.33</v>
      </c>
      <c r="G149" s="98" t="s">
        <v>3238</v>
      </c>
      <c r="H149" s="98" t="s">
        <v>127</v>
      </c>
      <c r="I149" s="95" t="s">
        <v>2652</v>
      </c>
      <c r="J149" s="131" t="str">
        <f t="shared" si="5"/>
        <v>CPF Protegido - LGPD</v>
      </c>
      <c r="K149" s="131" t="s">
        <v>1114</v>
      </c>
      <c r="L149" s="132" t="s">
        <v>3239</v>
      </c>
      <c r="M149" s="131" t="s">
        <v>117</v>
      </c>
      <c r="N149" s="134" t="s">
        <v>117</v>
      </c>
      <c r="O149" s="95" t="s">
        <v>452</v>
      </c>
      <c r="P149" s="98" t="s">
        <v>2653</v>
      </c>
      <c r="Q149" s="381"/>
      <c r="R149" s="381"/>
      <c r="S149" s="381"/>
    </row>
    <row r="150" spans="1:19" ht="40" customHeight="1" x14ac:dyDescent="0.25">
      <c r="A150" s="128">
        <f>IF(B150="","",ROW()-ROW($A$3)+'Diário 2º PA'!$P$1)</f>
        <v>2097</v>
      </c>
      <c r="B150" s="129">
        <v>45421</v>
      </c>
      <c r="C150" s="130">
        <v>45413</v>
      </c>
      <c r="D150" s="98" t="s">
        <v>105</v>
      </c>
      <c r="E150" s="95" t="s">
        <v>345</v>
      </c>
      <c r="F150" s="155">
        <v>560</v>
      </c>
      <c r="G150" s="98" t="s">
        <v>3185</v>
      </c>
      <c r="H150" s="98" t="s">
        <v>128</v>
      </c>
      <c r="I150" s="95" t="s">
        <v>3240</v>
      </c>
      <c r="J150" s="131" t="str">
        <f t="shared" si="5"/>
        <v>65.095.580/0002-74</v>
      </c>
      <c r="K150" s="131" t="s">
        <v>1114</v>
      </c>
      <c r="L150" s="132" t="s">
        <v>3120</v>
      </c>
      <c r="M150" s="131">
        <v>1169</v>
      </c>
      <c r="N150" s="134">
        <v>45422</v>
      </c>
      <c r="O150" s="95" t="s">
        <v>452</v>
      </c>
      <c r="P150" s="98" t="s">
        <v>3241</v>
      </c>
      <c r="Q150" s="381"/>
      <c r="R150" s="381"/>
      <c r="S150" s="381"/>
    </row>
    <row r="151" spans="1:19" ht="40" customHeight="1" x14ac:dyDescent="0.25">
      <c r="A151" s="128">
        <f>IF(B151="","",ROW()-ROW($A$3)+'Diário 2º PA'!$P$1)</f>
        <v>2098</v>
      </c>
      <c r="B151" s="129">
        <v>45421</v>
      </c>
      <c r="C151" s="130">
        <v>45413</v>
      </c>
      <c r="D151" s="98" t="s">
        <v>105</v>
      </c>
      <c r="E151" s="95" t="s">
        <v>345</v>
      </c>
      <c r="F151" s="155">
        <v>2473</v>
      </c>
      <c r="G151" s="98" t="s">
        <v>3242</v>
      </c>
      <c r="H151" s="98" t="s">
        <v>128</v>
      </c>
      <c r="I151" s="95" t="s">
        <v>3243</v>
      </c>
      <c r="J151" s="131" t="str">
        <f t="shared" si="5"/>
        <v>38.560.898/0001-25</v>
      </c>
      <c r="K151" s="131" t="s">
        <v>1114</v>
      </c>
      <c r="L151" s="132" t="s">
        <v>3120</v>
      </c>
      <c r="M151" s="131">
        <v>1719</v>
      </c>
      <c r="N151" s="134">
        <v>45428</v>
      </c>
      <c r="O151" s="95" t="s">
        <v>452</v>
      </c>
      <c r="P151" s="98" t="s">
        <v>3244</v>
      </c>
      <c r="Q151" s="381"/>
      <c r="R151" s="381"/>
      <c r="S151" s="381"/>
    </row>
    <row r="152" spans="1:19" ht="40" customHeight="1" x14ac:dyDescent="0.25">
      <c r="A152" s="128">
        <f>IF(B152="","",ROW()-ROW($A$3)+'Diário 2º PA'!$P$1)</f>
        <v>2099</v>
      </c>
      <c r="B152" s="129">
        <v>45421</v>
      </c>
      <c r="C152" s="130">
        <v>45413</v>
      </c>
      <c r="D152" s="98" t="s">
        <v>105</v>
      </c>
      <c r="E152" s="95" t="s">
        <v>347</v>
      </c>
      <c r="F152" s="155">
        <v>150</v>
      </c>
      <c r="G152" s="98" t="s">
        <v>3245</v>
      </c>
      <c r="H152" s="98" t="s">
        <v>137</v>
      </c>
      <c r="I152" s="95" t="s">
        <v>3246</v>
      </c>
      <c r="J152" s="131" t="str">
        <f t="shared" si="5"/>
        <v>18.062.901/0001-73</v>
      </c>
      <c r="K152" s="131" t="s">
        <v>1080</v>
      </c>
      <c r="L152" s="132" t="s">
        <v>3133</v>
      </c>
      <c r="M152" s="131">
        <v>13667</v>
      </c>
      <c r="N152" s="134">
        <v>45421</v>
      </c>
      <c r="O152" s="95" t="s">
        <v>452</v>
      </c>
      <c r="P152" s="98" t="s">
        <v>3247</v>
      </c>
      <c r="Q152" s="381"/>
      <c r="R152" s="381"/>
      <c r="S152" s="381"/>
    </row>
    <row r="153" spans="1:19" ht="40" customHeight="1" x14ac:dyDescent="0.25">
      <c r="A153" s="128">
        <f>IF(B153="","",ROW()-ROW($A$3)+'Diário 2º PA'!$P$1)</f>
        <v>2100</v>
      </c>
      <c r="B153" s="129">
        <v>45421</v>
      </c>
      <c r="C153" s="130">
        <v>45413</v>
      </c>
      <c r="D153" s="98" t="s">
        <v>105</v>
      </c>
      <c r="E153" s="95" t="s">
        <v>325</v>
      </c>
      <c r="F153" s="155">
        <v>723.99</v>
      </c>
      <c r="G153" s="98" t="s">
        <v>3140</v>
      </c>
      <c r="H153" s="98" t="s">
        <v>134</v>
      </c>
      <c r="I153" s="95" t="s">
        <v>1541</v>
      </c>
      <c r="J153" s="131" t="str">
        <f t="shared" si="5"/>
        <v>10.672.781/0001-14</v>
      </c>
      <c r="K153" s="131" t="s">
        <v>1080</v>
      </c>
      <c r="L153" s="132" t="s">
        <v>3133</v>
      </c>
      <c r="M153" s="131">
        <v>7193</v>
      </c>
      <c r="N153" s="134">
        <v>45421</v>
      </c>
      <c r="O153" s="95" t="s">
        <v>452</v>
      </c>
      <c r="P153" s="98" t="s">
        <v>1384</v>
      </c>
      <c r="Q153" s="381"/>
      <c r="R153" s="381"/>
      <c r="S153" s="381"/>
    </row>
    <row r="154" spans="1:19" ht="40" customHeight="1" x14ac:dyDescent="0.25">
      <c r="A154" s="128">
        <f>IF(B154="","",ROW()-ROW($A$3)+'Diário 2º PA'!$P$1)</f>
        <v>2101</v>
      </c>
      <c r="B154" s="129">
        <v>45421</v>
      </c>
      <c r="C154" s="130">
        <v>45383</v>
      </c>
      <c r="D154" s="98" t="s">
        <v>105</v>
      </c>
      <c r="E154" s="95" t="s">
        <v>325</v>
      </c>
      <c r="F154" s="155">
        <v>481.76</v>
      </c>
      <c r="G154" s="98" t="s">
        <v>3140</v>
      </c>
      <c r="H154" s="98" t="s">
        <v>136</v>
      </c>
      <c r="I154" s="95" t="s">
        <v>1543</v>
      </c>
      <c r="J154" s="131" t="str">
        <f t="shared" si="5"/>
        <v>04.224.679/0004-04</v>
      </c>
      <c r="K154" s="131" t="s">
        <v>1080</v>
      </c>
      <c r="L154" s="132" t="s">
        <v>3133</v>
      </c>
      <c r="M154" s="131">
        <v>4985</v>
      </c>
      <c r="N154" s="134">
        <v>45420</v>
      </c>
      <c r="O154" s="95" t="s">
        <v>452</v>
      </c>
      <c r="P154" s="98" t="s">
        <v>1224</v>
      </c>
      <c r="Q154" s="381"/>
      <c r="R154" s="381"/>
      <c r="S154" s="381"/>
    </row>
    <row r="155" spans="1:19" ht="40" customHeight="1" x14ac:dyDescent="0.25">
      <c r="A155" s="128">
        <f>IF(B155="","",ROW()-ROW($A$3)+'Diário 2º PA'!$P$1)</f>
        <v>2102</v>
      </c>
      <c r="B155" s="129">
        <v>45421</v>
      </c>
      <c r="C155" s="130">
        <v>45413</v>
      </c>
      <c r="D155" s="98" t="s">
        <v>105</v>
      </c>
      <c r="E155" s="95" t="s">
        <v>353</v>
      </c>
      <c r="F155" s="155">
        <v>6990</v>
      </c>
      <c r="G155" s="98" t="s">
        <v>3248</v>
      </c>
      <c r="H155" s="98" t="s">
        <v>117</v>
      </c>
      <c r="I155" s="95" t="s">
        <v>3249</v>
      </c>
      <c r="J155" s="131" t="str">
        <f t="shared" si="5"/>
        <v>22.897.781/0001-00</v>
      </c>
      <c r="K155" s="131" t="s">
        <v>1080</v>
      </c>
      <c r="L155" s="132" t="s">
        <v>3133</v>
      </c>
      <c r="M155" s="131">
        <v>3184265</v>
      </c>
      <c r="N155" s="134">
        <v>45421</v>
      </c>
      <c r="O155" s="95" t="s">
        <v>452</v>
      </c>
      <c r="P155" s="98" t="s">
        <v>3250</v>
      </c>
      <c r="Q155" s="381"/>
      <c r="R155" s="381"/>
      <c r="S155" s="381"/>
    </row>
    <row r="156" spans="1:19" ht="40" customHeight="1" x14ac:dyDescent="0.25">
      <c r="A156" s="128">
        <f>IF(B156="","",ROW()-ROW($A$3)+'Diário 2º PA'!$P$1)</f>
        <v>2103</v>
      </c>
      <c r="B156" s="129">
        <v>45421</v>
      </c>
      <c r="C156" s="130">
        <v>45413</v>
      </c>
      <c r="D156" s="98" t="s">
        <v>94</v>
      </c>
      <c r="E156" s="95" t="s">
        <v>199</v>
      </c>
      <c r="F156" s="155">
        <v>303</v>
      </c>
      <c r="G156" s="98" t="s">
        <v>3177</v>
      </c>
      <c r="H156" s="98" t="s">
        <v>130</v>
      </c>
      <c r="I156" s="95" t="s">
        <v>1576</v>
      </c>
      <c r="J156" s="131" t="str">
        <f t="shared" si="5"/>
        <v>10.426.715/0001-64</v>
      </c>
      <c r="K156" s="131" t="s">
        <v>1080</v>
      </c>
      <c r="L156" s="132" t="s">
        <v>3133</v>
      </c>
      <c r="M156" s="131">
        <v>4016746</v>
      </c>
      <c r="N156" s="134">
        <v>45435</v>
      </c>
      <c r="O156" s="95" t="s">
        <v>452</v>
      </c>
      <c r="P156" s="98" t="s">
        <v>1082</v>
      </c>
      <c r="Q156" s="381"/>
      <c r="R156" s="381"/>
      <c r="S156" s="381"/>
    </row>
    <row r="157" spans="1:19" ht="40" customHeight="1" x14ac:dyDescent="0.25">
      <c r="A157" s="128">
        <f>IF(B157="","",ROW()-ROW($A$3)+'Diário 2º PA'!$P$1)</f>
        <v>2104</v>
      </c>
      <c r="B157" s="129">
        <v>45421</v>
      </c>
      <c r="C157" s="130">
        <v>45413</v>
      </c>
      <c r="D157" s="98" t="s">
        <v>105</v>
      </c>
      <c r="E157" s="95" t="s">
        <v>287</v>
      </c>
      <c r="F157" s="155">
        <v>839.04</v>
      </c>
      <c r="G157" s="98" t="s">
        <v>3251</v>
      </c>
      <c r="H157" s="98" t="s">
        <v>127</v>
      </c>
      <c r="I157" s="95" t="s">
        <v>1438</v>
      </c>
      <c r="J157" s="131" t="str">
        <f t="shared" si="5"/>
        <v>18.715.383/0001-40</v>
      </c>
      <c r="K157" s="131" t="s">
        <v>1080</v>
      </c>
      <c r="L157" s="132" t="s">
        <v>1439</v>
      </c>
      <c r="M157" s="131" t="s">
        <v>3252</v>
      </c>
      <c r="N157" s="134">
        <v>45422</v>
      </c>
      <c r="O157" s="95" t="s">
        <v>452</v>
      </c>
      <c r="P157" s="98" t="s">
        <v>1441</v>
      </c>
      <c r="Q157" s="381"/>
      <c r="R157" s="381"/>
      <c r="S157" s="381"/>
    </row>
    <row r="158" spans="1:19" ht="40" customHeight="1" x14ac:dyDescent="0.25">
      <c r="A158" s="128">
        <f>IF(B158="","",ROW()-ROW($A$3)+'Diário 2º PA'!$P$1)</f>
        <v>2105</v>
      </c>
      <c r="B158" s="129">
        <v>45421</v>
      </c>
      <c r="C158" s="130">
        <v>45413</v>
      </c>
      <c r="D158" s="98" t="s">
        <v>105</v>
      </c>
      <c r="E158" s="95" t="s">
        <v>287</v>
      </c>
      <c r="F158" s="155">
        <v>782.49</v>
      </c>
      <c r="G158" s="98" t="s">
        <v>3253</v>
      </c>
      <c r="H158" s="98" t="s">
        <v>129</v>
      </c>
      <c r="I158" s="95" t="s">
        <v>1438</v>
      </c>
      <c r="J158" s="131" t="str">
        <f t="shared" si="5"/>
        <v>18.715.383/0001-40</v>
      </c>
      <c r="K158" s="131" t="s">
        <v>1080</v>
      </c>
      <c r="L158" s="132" t="s">
        <v>1439</v>
      </c>
      <c r="M158" s="131" t="s">
        <v>3254</v>
      </c>
      <c r="N158" s="134">
        <v>45422</v>
      </c>
      <c r="O158" s="95" t="s">
        <v>452</v>
      </c>
      <c r="P158" s="98" t="s">
        <v>1441</v>
      </c>
      <c r="Q158" s="381"/>
      <c r="R158" s="381"/>
      <c r="S158" s="381"/>
    </row>
    <row r="159" spans="1:19" ht="40" customHeight="1" x14ac:dyDescent="0.25">
      <c r="A159" s="128">
        <f>IF(B159="","",ROW()-ROW($A$3)+'Diário 2º PA'!$P$1)</f>
        <v>2106</v>
      </c>
      <c r="B159" s="129">
        <v>45421</v>
      </c>
      <c r="C159" s="130">
        <v>45413</v>
      </c>
      <c r="D159" s="98" t="s">
        <v>94</v>
      </c>
      <c r="E159" s="95" t="s">
        <v>199</v>
      </c>
      <c r="F159" s="155">
        <v>189</v>
      </c>
      <c r="G159" s="98" t="s">
        <v>3177</v>
      </c>
      <c r="H159" s="98" t="s">
        <v>134</v>
      </c>
      <c r="I159" s="95" t="s">
        <v>2037</v>
      </c>
      <c r="J159" s="131" t="str">
        <f t="shared" si="5"/>
        <v>10.399.575/0001-82</v>
      </c>
      <c r="K159" s="131" t="s">
        <v>1080</v>
      </c>
      <c r="L159" s="132" t="s">
        <v>3133</v>
      </c>
      <c r="M159" s="131">
        <v>1000472622</v>
      </c>
      <c r="N159" s="134">
        <v>45435</v>
      </c>
      <c r="O159" s="95" t="s">
        <v>452</v>
      </c>
      <c r="P159" s="98" t="s">
        <v>1226</v>
      </c>
      <c r="Q159" s="381"/>
      <c r="R159" s="381"/>
      <c r="S159" s="381"/>
    </row>
    <row r="160" spans="1:19" ht="40" customHeight="1" x14ac:dyDescent="0.25">
      <c r="A160" s="128">
        <f>IF(B160="","",ROW()-ROW($A$3)+'Diário 2º PA'!$P$1)</f>
        <v>2107</v>
      </c>
      <c r="B160" s="129">
        <v>45421</v>
      </c>
      <c r="C160" s="130">
        <v>45413</v>
      </c>
      <c r="D160" s="98" t="s">
        <v>105</v>
      </c>
      <c r="E160" s="95" t="s">
        <v>325</v>
      </c>
      <c r="F160" s="155">
        <v>296.95</v>
      </c>
      <c r="G160" s="98" t="s">
        <v>3140</v>
      </c>
      <c r="H160" s="98" t="s">
        <v>121</v>
      </c>
      <c r="I160" s="95" t="s">
        <v>2445</v>
      </c>
      <c r="J160" s="131" t="str">
        <f t="shared" si="5"/>
        <v>51.990.567/0001-93</v>
      </c>
      <c r="K160" s="131" t="s">
        <v>1080</v>
      </c>
      <c r="L160" s="132" t="s">
        <v>3133</v>
      </c>
      <c r="M160" s="131">
        <v>44</v>
      </c>
      <c r="N160" s="134">
        <v>45419</v>
      </c>
      <c r="O160" s="95" t="s">
        <v>452</v>
      </c>
      <c r="P160" s="98" t="s">
        <v>2446</v>
      </c>
      <c r="Q160" s="381"/>
      <c r="R160" s="381"/>
      <c r="S160" s="381"/>
    </row>
    <row r="161" spans="1:19" ht="40" customHeight="1" x14ac:dyDescent="0.25">
      <c r="A161" s="128">
        <f>IF(B161="","",ROW()-ROW($A$3)+'Diário 2º PA'!$P$1)</f>
        <v>2108</v>
      </c>
      <c r="B161" s="129">
        <v>45421</v>
      </c>
      <c r="C161" s="130">
        <v>45383</v>
      </c>
      <c r="D161" s="98" t="s">
        <v>94</v>
      </c>
      <c r="E161" s="95" t="s">
        <v>96</v>
      </c>
      <c r="F161" s="155">
        <v>481.36</v>
      </c>
      <c r="G161" s="98" t="s">
        <v>3238</v>
      </c>
      <c r="H161" s="98" t="s">
        <v>121</v>
      </c>
      <c r="I161" s="95" t="s">
        <v>1650</v>
      </c>
      <c r="J161" s="131" t="str">
        <f t="shared" si="5"/>
        <v>CPF Protegido - LGPD</v>
      </c>
      <c r="K161" s="131" t="s">
        <v>1114</v>
      </c>
      <c r="L161" s="132" t="s">
        <v>3239</v>
      </c>
      <c r="M161" s="131" t="s">
        <v>117</v>
      </c>
      <c r="N161" s="134" t="s">
        <v>117</v>
      </c>
      <c r="O161" s="95" t="s">
        <v>452</v>
      </c>
      <c r="P161" s="98" t="s">
        <v>1651</v>
      </c>
      <c r="Q161" s="381"/>
      <c r="R161" s="381"/>
      <c r="S161" s="381"/>
    </row>
    <row r="162" spans="1:19" ht="40" customHeight="1" x14ac:dyDescent="0.25">
      <c r="A162" s="128">
        <f>IF(B162="","",ROW()-ROW($A$3)+'Diário 2º PA'!$P$1)</f>
        <v>2109</v>
      </c>
      <c r="B162" s="129">
        <v>45421</v>
      </c>
      <c r="C162" s="130">
        <v>45383</v>
      </c>
      <c r="D162" s="98" t="s">
        <v>94</v>
      </c>
      <c r="E162" s="95" t="s">
        <v>96</v>
      </c>
      <c r="F162" s="155">
        <v>423.6</v>
      </c>
      <c r="G162" s="98" t="s">
        <v>3238</v>
      </c>
      <c r="H162" s="98" t="s">
        <v>121</v>
      </c>
      <c r="I162" s="95" t="s">
        <v>1648</v>
      </c>
      <c r="J162" s="131" t="str">
        <f t="shared" si="5"/>
        <v>CPF Protegido - LGPD</v>
      </c>
      <c r="K162" s="131" t="s">
        <v>1114</v>
      </c>
      <c r="L162" s="132" t="s">
        <v>3239</v>
      </c>
      <c r="M162" s="131" t="s">
        <v>117</v>
      </c>
      <c r="N162" s="134" t="s">
        <v>117</v>
      </c>
      <c r="O162" s="95" t="s">
        <v>452</v>
      </c>
      <c r="P162" s="98" t="s">
        <v>1649</v>
      </c>
      <c r="Q162" s="381"/>
      <c r="R162" s="381"/>
      <c r="S162" s="381"/>
    </row>
    <row r="163" spans="1:19" ht="40" customHeight="1" x14ac:dyDescent="0.25">
      <c r="A163" s="128">
        <f>IF(B163="","",ROW()-ROW($A$3)+'Diário 2º PA'!$P$1)</f>
        <v>2110</v>
      </c>
      <c r="B163" s="129">
        <v>45421</v>
      </c>
      <c r="C163" s="130">
        <v>45383</v>
      </c>
      <c r="D163" s="98" t="s">
        <v>105</v>
      </c>
      <c r="E163" s="95" t="s">
        <v>341</v>
      </c>
      <c r="F163" s="179">
        <v>2400</v>
      </c>
      <c r="G163" s="98" t="s">
        <v>3255</v>
      </c>
      <c r="H163" s="98" t="s">
        <v>117</v>
      </c>
      <c r="I163" s="95" t="s">
        <v>1675</v>
      </c>
      <c r="J163" s="131" t="str">
        <f t="shared" si="5"/>
        <v>17.319.813/0001-41</v>
      </c>
      <c r="K163" s="131" t="s">
        <v>1114</v>
      </c>
      <c r="L163" s="132" t="s">
        <v>3120</v>
      </c>
      <c r="M163" s="131">
        <v>12</v>
      </c>
      <c r="N163" s="134">
        <v>45418</v>
      </c>
      <c r="O163" s="95" t="s">
        <v>452</v>
      </c>
      <c r="P163" s="98" t="s">
        <v>1676</v>
      </c>
      <c r="Q163" s="381"/>
      <c r="R163" s="381"/>
      <c r="S163" s="381"/>
    </row>
    <row r="164" spans="1:19" ht="40" customHeight="1" x14ac:dyDescent="0.25">
      <c r="A164" s="128">
        <f>IF(B164="","",ROW()-ROW($A$3)+'Diário 2º PA'!$P$1)</f>
        <v>2111</v>
      </c>
      <c r="B164" s="129">
        <v>45421</v>
      </c>
      <c r="C164" s="130">
        <v>45413</v>
      </c>
      <c r="D164" s="98" t="s">
        <v>105</v>
      </c>
      <c r="E164" s="95" t="s">
        <v>339</v>
      </c>
      <c r="F164" s="155">
        <v>110</v>
      </c>
      <c r="G164" s="98" t="s">
        <v>3256</v>
      </c>
      <c r="H164" s="98" t="s">
        <v>122</v>
      </c>
      <c r="I164" s="95" t="s">
        <v>2634</v>
      </c>
      <c r="J164" s="131" t="str">
        <f t="shared" si="5"/>
        <v>CPF Protegido - LGPD</v>
      </c>
      <c r="K164" s="131" t="s">
        <v>1114</v>
      </c>
      <c r="L164" s="132" t="s">
        <v>3168</v>
      </c>
      <c r="M164" s="131" t="s">
        <v>117</v>
      </c>
      <c r="N164" s="134">
        <v>45412</v>
      </c>
      <c r="O164" s="95" t="s">
        <v>452</v>
      </c>
      <c r="P164" s="98" t="s">
        <v>2635</v>
      </c>
      <c r="Q164" s="381"/>
      <c r="R164" s="381"/>
      <c r="S164" s="381"/>
    </row>
    <row r="165" spans="1:19" ht="40" customHeight="1" x14ac:dyDescent="0.25">
      <c r="A165" s="128">
        <f>IF(B165="","",ROW()-ROW($A$3)+'Diário 2º PA'!$P$1)</f>
        <v>2112</v>
      </c>
      <c r="B165" s="129">
        <v>45421</v>
      </c>
      <c r="C165" s="130">
        <v>45413</v>
      </c>
      <c r="D165" s="98" t="s">
        <v>107</v>
      </c>
      <c r="E165" s="95" t="s">
        <v>392</v>
      </c>
      <c r="F165" s="156">
        <v>2349.06</v>
      </c>
      <c r="G165" s="98" t="s">
        <v>3257</v>
      </c>
      <c r="H165" s="98" t="s">
        <v>133</v>
      </c>
      <c r="I165" s="95" t="s">
        <v>1555</v>
      </c>
      <c r="J165" s="131" t="str">
        <f t="shared" si="5"/>
        <v>47.960.950/0894-32</v>
      </c>
      <c r="K165" s="131" t="s">
        <v>1114</v>
      </c>
      <c r="L165" s="132" t="s">
        <v>3120</v>
      </c>
      <c r="M165" s="131">
        <v>317624</v>
      </c>
      <c r="N165" s="134">
        <v>45421</v>
      </c>
      <c r="O165" s="95" t="s">
        <v>452</v>
      </c>
      <c r="P165" s="98" t="s">
        <v>3258</v>
      </c>
      <c r="Q165" s="381"/>
      <c r="R165" s="381"/>
      <c r="S165" s="381"/>
    </row>
    <row r="166" spans="1:19" ht="40" customHeight="1" x14ac:dyDescent="0.25">
      <c r="A166" s="128">
        <f>IF(B166="","",ROW()-ROW($A$3)+'Diário 2º PA'!$P$1)</f>
        <v>2113</v>
      </c>
      <c r="B166" s="129">
        <v>45421</v>
      </c>
      <c r="C166" s="130">
        <v>45413</v>
      </c>
      <c r="D166" s="98" t="s">
        <v>105</v>
      </c>
      <c r="E166" s="95" t="s">
        <v>283</v>
      </c>
      <c r="F166" s="155">
        <v>5</v>
      </c>
      <c r="G166" s="95" t="s">
        <v>3259</v>
      </c>
      <c r="H166" s="98" t="s">
        <v>118</v>
      </c>
      <c r="I166" s="95" t="s">
        <v>117</v>
      </c>
      <c r="J166" s="131" t="s">
        <v>79</v>
      </c>
      <c r="K166" s="131" t="s">
        <v>1558</v>
      </c>
      <c r="L166" s="132" t="s">
        <v>117</v>
      </c>
      <c r="M166" s="131" t="s">
        <v>117</v>
      </c>
      <c r="N166" s="134" t="s">
        <v>117</v>
      </c>
      <c r="O166" s="95" t="s">
        <v>452</v>
      </c>
      <c r="P166" s="98" t="s">
        <v>79</v>
      </c>
      <c r="Q166" s="381"/>
      <c r="R166" s="381"/>
      <c r="S166" s="381"/>
    </row>
    <row r="167" spans="1:19" ht="40" customHeight="1" x14ac:dyDescent="0.25">
      <c r="A167" s="128">
        <f>IF(B167="","",ROW()-ROW($A$3)+'Diário 2º PA'!$P$1)</f>
        <v>2114</v>
      </c>
      <c r="B167" s="129">
        <v>45422</v>
      </c>
      <c r="C167" s="130">
        <v>45383</v>
      </c>
      <c r="D167" s="98" t="s">
        <v>105</v>
      </c>
      <c r="E167" s="95" t="s">
        <v>341</v>
      </c>
      <c r="F167" s="179">
        <v>1350</v>
      </c>
      <c r="G167" s="95" t="s">
        <v>3123</v>
      </c>
      <c r="H167" s="98" t="s">
        <v>137</v>
      </c>
      <c r="I167" s="95" t="s">
        <v>1842</v>
      </c>
      <c r="J167" s="131" t="str">
        <f t="shared" ref="J167:J266" si="6">IF(P167="","",IF(LEN(P167)&gt;14,P167,"CPF Protegido - LGPD"))</f>
        <v>31.094.759/0001-04</v>
      </c>
      <c r="K167" s="131" t="s">
        <v>1072</v>
      </c>
      <c r="L167" s="132" t="s">
        <v>3120</v>
      </c>
      <c r="M167" s="131">
        <v>7</v>
      </c>
      <c r="N167" s="134">
        <v>45411</v>
      </c>
      <c r="O167" s="95" t="s">
        <v>452</v>
      </c>
      <c r="P167" s="98" t="s">
        <v>2193</v>
      </c>
      <c r="Q167" s="381"/>
      <c r="R167" s="381"/>
      <c r="S167" s="381"/>
    </row>
    <row r="168" spans="1:19" ht="40" customHeight="1" x14ac:dyDescent="0.25">
      <c r="A168" s="128">
        <f>IF(B168="","",ROW()-ROW($A$3)+'Diário 2º PA'!$P$1)</f>
        <v>2115</v>
      </c>
      <c r="B168" s="129">
        <v>45422</v>
      </c>
      <c r="C168" s="130">
        <v>45383</v>
      </c>
      <c r="D168" s="98" t="s">
        <v>94</v>
      </c>
      <c r="E168" s="95" t="s">
        <v>215</v>
      </c>
      <c r="F168" s="155">
        <v>437</v>
      </c>
      <c r="G168" s="95" t="s">
        <v>3260</v>
      </c>
      <c r="H168" s="98" t="s">
        <v>127</v>
      </c>
      <c r="I168" s="95" t="s">
        <v>3261</v>
      </c>
      <c r="J168" s="131" t="str">
        <f t="shared" si="6"/>
        <v>02.131.247/0001-72</v>
      </c>
      <c r="K168" s="131" t="s">
        <v>1080</v>
      </c>
      <c r="L168" s="132" t="s">
        <v>3133</v>
      </c>
      <c r="M168" s="131">
        <v>47098</v>
      </c>
      <c r="N168" s="134">
        <v>45422</v>
      </c>
      <c r="O168" s="95" t="s">
        <v>452</v>
      </c>
      <c r="P168" s="98" t="s">
        <v>1786</v>
      </c>
      <c r="Q168" s="381"/>
      <c r="R168" s="381"/>
      <c r="S168" s="381"/>
    </row>
    <row r="169" spans="1:19" ht="40" customHeight="1" x14ac:dyDescent="0.25">
      <c r="A169" s="128">
        <f>IF(B169="","",ROW()-ROW($A$3)+'Diário 2º PA'!$P$1)</f>
        <v>2116</v>
      </c>
      <c r="B169" s="129">
        <v>45422</v>
      </c>
      <c r="C169" s="130">
        <v>45383</v>
      </c>
      <c r="D169" s="98" t="s">
        <v>94</v>
      </c>
      <c r="E169" s="95" t="s">
        <v>211</v>
      </c>
      <c r="F169" s="155">
        <v>573.85</v>
      </c>
      <c r="G169" s="98" t="s">
        <v>1778</v>
      </c>
      <c r="H169" s="98" t="s">
        <v>127</v>
      </c>
      <c r="I169" s="95" t="s">
        <v>1779</v>
      </c>
      <c r="J169" s="131" t="str">
        <f t="shared" si="6"/>
        <v>34.002.229/0001-87</v>
      </c>
      <c r="K169" s="131" t="s">
        <v>1080</v>
      </c>
      <c r="L169" s="132" t="s">
        <v>3133</v>
      </c>
      <c r="M169" s="131">
        <v>843766</v>
      </c>
      <c r="N169" s="134">
        <v>45422</v>
      </c>
      <c r="O169" s="95" t="s">
        <v>452</v>
      </c>
      <c r="P169" s="98" t="s">
        <v>1780</v>
      </c>
      <c r="Q169" s="381"/>
      <c r="R169" s="381"/>
      <c r="S169" s="381"/>
    </row>
    <row r="170" spans="1:19" ht="40" customHeight="1" x14ac:dyDescent="0.25">
      <c r="A170" s="128">
        <f>IF(B170="","",ROW()-ROW($A$3)+'Diário 2º PA'!$P$1)</f>
        <v>2117</v>
      </c>
      <c r="B170" s="129">
        <v>45422</v>
      </c>
      <c r="C170" s="130">
        <v>45383</v>
      </c>
      <c r="D170" s="98" t="s">
        <v>94</v>
      </c>
      <c r="E170" s="95" t="s">
        <v>205</v>
      </c>
      <c r="F170" s="155">
        <v>303.60000000000002</v>
      </c>
      <c r="G170" s="98" t="s">
        <v>1778</v>
      </c>
      <c r="H170" s="98" t="s">
        <v>126</v>
      </c>
      <c r="I170" s="95" t="s">
        <v>1779</v>
      </c>
      <c r="J170" s="131" t="str">
        <f t="shared" si="6"/>
        <v>34.002.229/0001-87</v>
      </c>
      <c r="K170" s="131" t="s">
        <v>1080</v>
      </c>
      <c r="L170" s="132" t="s">
        <v>3133</v>
      </c>
      <c r="M170" s="131">
        <v>855679</v>
      </c>
      <c r="N170" s="134">
        <v>45422</v>
      </c>
      <c r="O170" s="95" t="s">
        <v>452</v>
      </c>
      <c r="P170" s="98" t="s">
        <v>1780</v>
      </c>
      <c r="Q170" s="381"/>
      <c r="R170" s="381"/>
      <c r="S170" s="381"/>
    </row>
    <row r="171" spans="1:19" ht="40" customHeight="1" x14ac:dyDescent="0.25">
      <c r="A171" s="128">
        <f>IF(B171="","",ROW()-ROW($A$3)+'Diário 2º PA'!$P$1)</f>
        <v>2118</v>
      </c>
      <c r="B171" s="129">
        <v>45422</v>
      </c>
      <c r="C171" s="130">
        <v>45383</v>
      </c>
      <c r="D171" s="98" t="s">
        <v>94</v>
      </c>
      <c r="E171" s="95" t="s">
        <v>203</v>
      </c>
      <c r="F171" s="155">
        <v>82</v>
      </c>
      <c r="G171" s="95" t="s">
        <v>3262</v>
      </c>
      <c r="H171" s="98" t="s">
        <v>126</v>
      </c>
      <c r="I171" s="95" t="s">
        <v>1789</v>
      </c>
      <c r="J171" s="131" t="str">
        <f t="shared" si="6"/>
        <v>02.131.247/0001-72</v>
      </c>
      <c r="K171" s="131" t="s">
        <v>1080</v>
      </c>
      <c r="L171" s="132" t="s">
        <v>3133</v>
      </c>
      <c r="M171" s="131">
        <v>50931</v>
      </c>
      <c r="N171" s="134">
        <v>45422</v>
      </c>
      <c r="O171" s="95" t="s">
        <v>452</v>
      </c>
      <c r="P171" s="98" t="s">
        <v>1786</v>
      </c>
      <c r="Q171" s="381"/>
      <c r="R171" s="381"/>
      <c r="S171" s="381"/>
    </row>
    <row r="172" spans="1:19" ht="40" customHeight="1" x14ac:dyDescent="0.25">
      <c r="A172" s="128">
        <f>IF(B172="","",ROW()-ROW($A$3)+'Diário 2º PA'!$P$1)</f>
        <v>2119</v>
      </c>
      <c r="B172" s="129">
        <v>45422</v>
      </c>
      <c r="C172" s="130">
        <v>45383</v>
      </c>
      <c r="D172" s="98" t="s">
        <v>94</v>
      </c>
      <c r="E172" s="95" t="s">
        <v>203</v>
      </c>
      <c r="F172" s="155">
        <v>1344</v>
      </c>
      <c r="G172" s="98" t="s">
        <v>1778</v>
      </c>
      <c r="H172" s="98" t="s">
        <v>126</v>
      </c>
      <c r="I172" s="95" t="s">
        <v>1789</v>
      </c>
      <c r="J172" s="131" t="str">
        <f t="shared" si="6"/>
        <v>02.131.247/0001-72</v>
      </c>
      <c r="K172" s="131" t="s">
        <v>1080</v>
      </c>
      <c r="L172" s="132" t="s">
        <v>3133</v>
      </c>
      <c r="M172" s="131">
        <v>50592</v>
      </c>
      <c r="N172" s="134">
        <v>45422</v>
      </c>
      <c r="O172" s="95" t="s">
        <v>452</v>
      </c>
      <c r="P172" s="98" t="s">
        <v>1786</v>
      </c>
      <c r="Q172" s="381"/>
      <c r="R172" s="381"/>
      <c r="S172" s="381"/>
    </row>
    <row r="173" spans="1:19" ht="40" customHeight="1" x14ac:dyDescent="0.25">
      <c r="A173" s="128">
        <f>IF(B173="","",ROW()-ROW($A$3)+'Diário 2º PA'!$P$1)</f>
        <v>2120</v>
      </c>
      <c r="B173" s="129">
        <v>45422</v>
      </c>
      <c r="C173" s="130">
        <v>45383</v>
      </c>
      <c r="D173" s="98" t="s">
        <v>94</v>
      </c>
      <c r="E173" s="95" t="s">
        <v>205</v>
      </c>
      <c r="F173" s="155">
        <v>232.76</v>
      </c>
      <c r="G173" s="98" t="s">
        <v>1778</v>
      </c>
      <c r="H173" s="98" t="s">
        <v>127</v>
      </c>
      <c r="I173" s="95" t="s">
        <v>1779</v>
      </c>
      <c r="J173" s="131" t="str">
        <f t="shared" si="6"/>
        <v>34.002.229/0001-87</v>
      </c>
      <c r="K173" s="131" t="s">
        <v>1080</v>
      </c>
      <c r="L173" s="132" t="s">
        <v>3133</v>
      </c>
      <c r="M173" s="131">
        <v>855680</v>
      </c>
      <c r="N173" s="134">
        <v>45422</v>
      </c>
      <c r="O173" s="95" t="s">
        <v>452</v>
      </c>
      <c r="P173" s="98" t="s">
        <v>1780</v>
      </c>
      <c r="Q173" s="381"/>
      <c r="R173" s="381"/>
      <c r="S173" s="381"/>
    </row>
    <row r="174" spans="1:19" ht="40" customHeight="1" x14ac:dyDescent="0.25">
      <c r="A174" s="128">
        <f>IF(B174="","",ROW()-ROW($A$3)+'Diário 2º PA'!$P$1)</f>
        <v>2121</v>
      </c>
      <c r="B174" s="129">
        <v>45422</v>
      </c>
      <c r="C174" s="130">
        <v>45383</v>
      </c>
      <c r="D174" s="98" t="s">
        <v>94</v>
      </c>
      <c r="E174" s="95" t="s">
        <v>211</v>
      </c>
      <c r="F174" s="155">
        <v>748.5</v>
      </c>
      <c r="G174" s="98" t="s">
        <v>1778</v>
      </c>
      <c r="H174" s="98" t="s">
        <v>126</v>
      </c>
      <c r="I174" s="95" t="s">
        <v>1779</v>
      </c>
      <c r="J174" s="131" t="str">
        <f t="shared" si="6"/>
        <v>34.002.229/0001-87</v>
      </c>
      <c r="K174" s="131" t="s">
        <v>1080</v>
      </c>
      <c r="L174" s="132" t="s">
        <v>3133</v>
      </c>
      <c r="M174" s="131">
        <v>843765</v>
      </c>
      <c r="N174" s="134">
        <v>45422</v>
      </c>
      <c r="O174" s="95" t="s">
        <v>452</v>
      </c>
      <c r="P174" s="98" t="s">
        <v>1780</v>
      </c>
      <c r="Q174" s="381"/>
      <c r="R174" s="381"/>
      <c r="S174" s="381"/>
    </row>
    <row r="175" spans="1:19" ht="40" customHeight="1" x14ac:dyDescent="0.25">
      <c r="A175" s="128">
        <f>IF(B175="","",ROW()-ROW($A$3)+'Diário 2º PA'!$P$1)</f>
        <v>2122</v>
      </c>
      <c r="B175" s="129">
        <v>45422</v>
      </c>
      <c r="C175" s="130">
        <v>45383</v>
      </c>
      <c r="D175" s="98" t="s">
        <v>94</v>
      </c>
      <c r="E175" s="95" t="s">
        <v>215</v>
      </c>
      <c r="F175" s="155">
        <v>456</v>
      </c>
      <c r="G175" s="98" t="s">
        <v>3260</v>
      </c>
      <c r="H175" s="98" t="s">
        <v>126</v>
      </c>
      <c r="I175" s="95" t="s">
        <v>3261</v>
      </c>
      <c r="J175" s="131" t="str">
        <f t="shared" si="6"/>
        <v>02.131.247/0001-72</v>
      </c>
      <c r="K175" s="131" t="s">
        <v>1080</v>
      </c>
      <c r="L175" s="132" t="s">
        <v>3133</v>
      </c>
      <c r="M175" s="131">
        <v>47097</v>
      </c>
      <c r="N175" s="134">
        <v>45422</v>
      </c>
      <c r="O175" s="95" t="s">
        <v>452</v>
      </c>
      <c r="P175" s="98" t="s">
        <v>1786</v>
      </c>
      <c r="Q175" s="381"/>
      <c r="R175" s="381"/>
      <c r="S175" s="381"/>
    </row>
    <row r="176" spans="1:19" ht="40" customHeight="1" x14ac:dyDescent="0.25">
      <c r="A176" s="128">
        <f>IF(B176="","",ROW()-ROW($A$3)+'Diário 2º PA'!$P$1)</f>
        <v>2123</v>
      </c>
      <c r="B176" s="129">
        <v>45422</v>
      </c>
      <c r="C176" s="130">
        <v>45383</v>
      </c>
      <c r="D176" s="98" t="s">
        <v>94</v>
      </c>
      <c r="E176" s="95" t="s">
        <v>207</v>
      </c>
      <c r="F176" s="155">
        <v>701.68</v>
      </c>
      <c r="G176" s="98" t="s">
        <v>3263</v>
      </c>
      <c r="H176" s="98" t="s">
        <v>126</v>
      </c>
      <c r="I176" s="95" t="s">
        <v>1795</v>
      </c>
      <c r="J176" s="131" t="str">
        <f t="shared" si="6"/>
        <v>19.112.659/0001-68</v>
      </c>
      <c r="K176" s="131" t="s">
        <v>1080</v>
      </c>
      <c r="L176" s="132" t="s">
        <v>3133</v>
      </c>
      <c r="M176" s="131">
        <v>621454</v>
      </c>
      <c r="N176" s="134">
        <v>45422</v>
      </c>
      <c r="O176" s="95" t="s">
        <v>452</v>
      </c>
      <c r="P176" s="98" t="s">
        <v>1796</v>
      </c>
      <c r="Q176" s="381"/>
      <c r="R176" s="381"/>
      <c r="S176" s="381"/>
    </row>
    <row r="177" spans="1:19" ht="40" customHeight="1" x14ac:dyDescent="0.25">
      <c r="A177" s="128">
        <f>IF(B177="","",ROW()-ROW($A$3)+'Diário 2º PA'!$P$1)</f>
        <v>2124</v>
      </c>
      <c r="B177" s="129">
        <v>45422</v>
      </c>
      <c r="C177" s="130">
        <v>45383</v>
      </c>
      <c r="D177" s="98" t="s">
        <v>94</v>
      </c>
      <c r="E177" s="95" t="s">
        <v>203</v>
      </c>
      <c r="F177" s="155">
        <v>41</v>
      </c>
      <c r="G177" s="98" t="s">
        <v>3262</v>
      </c>
      <c r="H177" s="98" t="s">
        <v>127</v>
      </c>
      <c r="I177" s="95" t="s">
        <v>1789</v>
      </c>
      <c r="J177" s="131" t="str">
        <f t="shared" si="6"/>
        <v>02.131.247/0001-72</v>
      </c>
      <c r="K177" s="131" t="s">
        <v>1080</v>
      </c>
      <c r="L177" s="132" t="s">
        <v>3133</v>
      </c>
      <c r="M177" s="131">
        <v>50929</v>
      </c>
      <c r="N177" s="134">
        <v>45422</v>
      </c>
      <c r="O177" s="95" t="s">
        <v>452</v>
      </c>
      <c r="P177" s="98" t="s">
        <v>1786</v>
      </c>
      <c r="Q177" s="381"/>
      <c r="R177" s="381"/>
      <c r="S177" s="381"/>
    </row>
    <row r="178" spans="1:19" ht="40" customHeight="1" x14ac:dyDescent="0.25">
      <c r="A178" s="128">
        <f>IF(B178="","",ROW()-ROW($A$3)+'Diário 2º PA'!$P$1)</f>
        <v>2125</v>
      </c>
      <c r="B178" s="129">
        <v>45422</v>
      </c>
      <c r="C178" s="130">
        <v>45383</v>
      </c>
      <c r="D178" s="98" t="s">
        <v>94</v>
      </c>
      <c r="E178" s="95" t="s">
        <v>207</v>
      </c>
      <c r="F178" s="155">
        <v>581.88</v>
      </c>
      <c r="G178" s="98" t="s">
        <v>3263</v>
      </c>
      <c r="H178" s="98" t="s">
        <v>127</v>
      </c>
      <c r="I178" s="95" t="s">
        <v>1795</v>
      </c>
      <c r="J178" s="131" t="str">
        <f t="shared" si="6"/>
        <v>19.112.659/0001-68</v>
      </c>
      <c r="K178" s="131" t="s">
        <v>1080</v>
      </c>
      <c r="L178" s="132" t="s">
        <v>3133</v>
      </c>
      <c r="M178" s="131">
        <v>621455</v>
      </c>
      <c r="N178" s="134">
        <v>45422</v>
      </c>
      <c r="O178" s="95" t="s">
        <v>452</v>
      </c>
      <c r="P178" s="98" t="s">
        <v>1796</v>
      </c>
      <c r="Q178" s="381"/>
      <c r="R178" s="381"/>
      <c r="S178" s="381"/>
    </row>
    <row r="179" spans="1:19" ht="40" customHeight="1" x14ac:dyDescent="0.25">
      <c r="A179" s="128">
        <f>IF(B179="","",ROW()-ROW($A$3)+'Diário 2º PA'!$P$1)</f>
        <v>2126</v>
      </c>
      <c r="B179" s="129">
        <v>45422</v>
      </c>
      <c r="C179" s="130">
        <v>45383</v>
      </c>
      <c r="D179" s="98" t="s">
        <v>94</v>
      </c>
      <c r="E179" s="95" t="s">
        <v>203</v>
      </c>
      <c r="F179" s="155">
        <v>209</v>
      </c>
      <c r="G179" s="98" t="s">
        <v>3262</v>
      </c>
      <c r="H179" s="98" t="s">
        <v>129</v>
      </c>
      <c r="I179" s="95" t="s">
        <v>1789</v>
      </c>
      <c r="J179" s="131" t="str">
        <f t="shared" si="6"/>
        <v>02.131.247/0001-72</v>
      </c>
      <c r="K179" s="131" t="s">
        <v>1080</v>
      </c>
      <c r="L179" s="132" t="s">
        <v>3133</v>
      </c>
      <c r="M179" s="131">
        <v>50932</v>
      </c>
      <c r="N179" s="134">
        <v>45422</v>
      </c>
      <c r="O179" s="95" t="s">
        <v>452</v>
      </c>
      <c r="P179" s="98" t="s">
        <v>1786</v>
      </c>
      <c r="Q179" s="381"/>
      <c r="R179" s="381"/>
      <c r="S179" s="381"/>
    </row>
    <row r="180" spans="1:19" ht="40" customHeight="1" x14ac:dyDescent="0.25">
      <c r="A180" s="128">
        <f>IF(B180="","",ROW()-ROW($A$3)+'Diário 2º PA'!$P$1)</f>
        <v>2127</v>
      </c>
      <c r="B180" s="129">
        <v>45422</v>
      </c>
      <c r="C180" s="130">
        <v>45383</v>
      </c>
      <c r="D180" s="98" t="s">
        <v>94</v>
      </c>
      <c r="E180" s="95" t="s">
        <v>207</v>
      </c>
      <c r="F180" s="155">
        <v>616.11</v>
      </c>
      <c r="G180" s="98" t="s">
        <v>3263</v>
      </c>
      <c r="H180" s="98" t="s">
        <v>130</v>
      </c>
      <c r="I180" s="95" t="s">
        <v>1795</v>
      </c>
      <c r="J180" s="131" t="str">
        <f t="shared" si="6"/>
        <v>19.112.659/0001-68</v>
      </c>
      <c r="K180" s="131" t="s">
        <v>1080</v>
      </c>
      <c r="L180" s="132" t="s">
        <v>3133</v>
      </c>
      <c r="M180" s="131">
        <v>625314</v>
      </c>
      <c r="N180" s="134">
        <v>45422</v>
      </c>
      <c r="O180" s="95" t="s">
        <v>452</v>
      </c>
      <c r="P180" s="98" t="s">
        <v>1796</v>
      </c>
      <c r="Q180" s="381"/>
      <c r="R180" s="381"/>
      <c r="S180" s="381"/>
    </row>
    <row r="181" spans="1:19" ht="40" customHeight="1" x14ac:dyDescent="0.25">
      <c r="A181" s="128">
        <f>IF(B181="","",ROW()-ROW($A$3)+'Diário 2º PA'!$P$1)</f>
        <v>2128</v>
      </c>
      <c r="B181" s="129">
        <v>45422</v>
      </c>
      <c r="C181" s="130">
        <v>45383</v>
      </c>
      <c r="D181" s="98" t="s">
        <v>94</v>
      </c>
      <c r="E181" s="95" t="s">
        <v>205</v>
      </c>
      <c r="F181" s="155">
        <v>60.72</v>
      </c>
      <c r="G181" s="98" t="s">
        <v>1778</v>
      </c>
      <c r="H181" s="98" t="s">
        <v>118</v>
      </c>
      <c r="I181" s="95" t="s">
        <v>1779</v>
      </c>
      <c r="J181" s="131" t="str">
        <f t="shared" si="6"/>
        <v>34.002.229/0001-87</v>
      </c>
      <c r="K181" s="131" t="s">
        <v>1080</v>
      </c>
      <c r="L181" s="132" t="s">
        <v>3133</v>
      </c>
      <c r="M181" s="131">
        <v>589236</v>
      </c>
      <c r="N181" s="134">
        <v>45422</v>
      </c>
      <c r="O181" s="95" t="s">
        <v>452</v>
      </c>
      <c r="P181" s="98" t="s">
        <v>1780</v>
      </c>
      <c r="Q181" s="381"/>
      <c r="R181" s="381"/>
      <c r="S181" s="381"/>
    </row>
    <row r="182" spans="1:19" ht="40" customHeight="1" x14ac:dyDescent="0.25">
      <c r="A182" s="128">
        <f>IF(B182="","",ROW()-ROW($A$3)+'Diário 2º PA'!$P$1)</f>
        <v>2129</v>
      </c>
      <c r="B182" s="129">
        <v>45422</v>
      </c>
      <c r="C182" s="130">
        <v>45383</v>
      </c>
      <c r="D182" s="98" t="s">
        <v>94</v>
      </c>
      <c r="E182" s="95" t="s">
        <v>207</v>
      </c>
      <c r="F182" s="155">
        <v>616.11</v>
      </c>
      <c r="G182" s="98" t="s">
        <v>3263</v>
      </c>
      <c r="H182" s="98" t="s">
        <v>129</v>
      </c>
      <c r="I182" s="95" t="s">
        <v>1795</v>
      </c>
      <c r="J182" s="131" t="str">
        <f t="shared" si="6"/>
        <v>19.112.659/0001-68</v>
      </c>
      <c r="K182" s="131" t="s">
        <v>1080</v>
      </c>
      <c r="L182" s="132" t="s">
        <v>3133</v>
      </c>
      <c r="M182" s="131">
        <v>621575</v>
      </c>
      <c r="N182" s="134">
        <v>45422</v>
      </c>
      <c r="O182" s="95" t="s">
        <v>452</v>
      </c>
      <c r="P182" s="98" t="s">
        <v>1796</v>
      </c>
      <c r="Q182" s="381"/>
      <c r="R182" s="381"/>
      <c r="S182" s="381"/>
    </row>
    <row r="183" spans="1:19" ht="40" customHeight="1" x14ac:dyDescent="0.25">
      <c r="A183" s="128">
        <f>IF(B183="","",ROW()-ROW($A$3)+'Diário 2º PA'!$P$1)</f>
        <v>2130</v>
      </c>
      <c r="B183" s="129">
        <v>45422</v>
      </c>
      <c r="C183" s="130">
        <v>45383</v>
      </c>
      <c r="D183" s="98" t="s">
        <v>94</v>
      </c>
      <c r="E183" s="95" t="s">
        <v>203</v>
      </c>
      <c r="F183" s="155">
        <v>1654</v>
      </c>
      <c r="G183" s="98" t="s">
        <v>1778</v>
      </c>
      <c r="H183" s="98" t="s">
        <v>129</v>
      </c>
      <c r="I183" s="95" t="s">
        <v>1789</v>
      </c>
      <c r="J183" s="131" t="str">
        <f t="shared" si="6"/>
        <v>02.131.247/0001-72</v>
      </c>
      <c r="K183" s="131" t="s">
        <v>1080</v>
      </c>
      <c r="L183" s="132" t="s">
        <v>3133</v>
      </c>
      <c r="M183" s="131">
        <v>50593</v>
      </c>
      <c r="N183" s="134">
        <v>45422</v>
      </c>
      <c r="O183" s="95" t="s">
        <v>452</v>
      </c>
      <c r="P183" s="98" t="s">
        <v>1786</v>
      </c>
      <c r="Q183" s="381"/>
      <c r="R183" s="381"/>
      <c r="S183" s="381"/>
    </row>
    <row r="184" spans="1:19" ht="40" customHeight="1" x14ac:dyDescent="0.25">
      <c r="A184" s="128">
        <f>IF(B184="","",ROW()-ROW($A$3)+'Diário 2º PA'!$P$1)</f>
        <v>2131</v>
      </c>
      <c r="B184" s="129">
        <v>45422</v>
      </c>
      <c r="C184" s="130">
        <v>45383</v>
      </c>
      <c r="D184" s="98" t="s">
        <v>94</v>
      </c>
      <c r="E184" s="95" t="s">
        <v>205</v>
      </c>
      <c r="F184" s="155">
        <v>283.36</v>
      </c>
      <c r="G184" s="98" t="s">
        <v>1778</v>
      </c>
      <c r="H184" s="98" t="s">
        <v>129</v>
      </c>
      <c r="I184" s="95" t="s">
        <v>1779</v>
      </c>
      <c r="J184" s="131" t="str">
        <f t="shared" si="6"/>
        <v>34.002.229/0001-87</v>
      </c>
      <c r="K184" s="131" t="s">
        <v>1080</v>
      </c>
      <c r="L184" s="132" t="s">
        <v>3133</v>
      </c>
      <c r="M184" s="131">
        <v>855827</v>
      </c>
      <c r="N184" s="134">
        <v>45422</v>
      </c>
      <c r="O184" s="95" t="s">
        <v>452</v>
      </c>
      <c r="P184" s="98" t="s">
        <v>1780</v>
      </c>
      <c r="Q184" s="381"/>
      <c r="R184" s="381"/>
      <c r="S184" s="381"/>
    </row>
    <row r="185" spans="1:19" ht="40" customHeight="1" x14ac:dyDescent="0.25">
      <c r="A185" s="128">
        <f>IF(B185="","",ROW()-ROW($A$3)+'Diário 2º PA'!$P$1)</f>
        <v>2132</v>
      </c>
      <c r="B185" s="129">
        <v>45422</v>
      </c>
      <c r="C185" s="130">
        <v>45383</v>
      </c>
      <c r="D185" s="98" t="s">
        <v>94</v>
      </c>
      <c r="E185" s="95" t="s">
        <v>215</v>
      </c>
      <c r="F185" s="155">
        <v>551</v>
      </c>
      <c r="G185" s="95" t="s">
        <v>3260</v>
      </c>
      <c r="H185" s="98" t="s">
        <v>129</v>
      </c>
      <c r="I185" s="95" t="s">
        <v>3261</v>
      </c>
      <c r="J185" s="131" t="str">
        <f t="shared" si="6"/>
        <v>02.131.247/0001-72</v>
      </c>
      <c r="K185" s="131" t="s">
        <v>1080</v>
      </c>
      <c r="L185" s="132" t="s">
        <v>3133</v>
      </c>
      <c r="M185" s="131">
        <v>47244</v>
      </c>
      <c r="N185" s="134">
        <v>45422</v>
      </c>
      <c r="O185" s="95" t="s">
        <v>452</v>
      </c>
      <c r="P185" s="98" t="s">
        <v>1786</v>
      </c>
      <c r="Q185" s="381"/>
      <c r="R185" s="381"/>
      <c r="S185" s="381"/>
    </row>
    <row r="186" spans="1:19" ht="40" customHeight="1" x14ac:dyDescent="0.25">
      <c r="A186" s="128">
        <f>IF(B186="","",ROW()-ROW($A$3)+'Diário 2º PA'!$P$1)</f>
        <v>2133</v>
      </c>
      <c r="B186" s="129">
        <v>45422</v>
      </c>
      <c r="C186" s="130">
        <v>45383</v>
      </c>
      <c r="D186" s="98" t="s">
        <v>94</v>
      </c>
      <c r="E186" s="95" t="s">
        <v>211</v>
      </c>
      <c r="F186" s="155">
        <v>698.6</v>
      </c>
      <c r="G186" s="98" t="s">
        <v>1778</v>
      </c>
      <c r="H186" s="98" t="s">
        <v>129</v>
      </c>
      <c r="I186" s="95" t="s">
        <v>1779</v>
      </c>
      <c r="J186" s="131" t="str">
        <f t="shared" si="6"/>
        <v>34.002.229/0001-87</v>
      </c>
      <c r="K186" s="131" t="s">
        <v>1080</v>
      </c>
      <c r="L186" s="132" t="s">
        <v>3133</v>
      </c>
      <c r="M186" s="131">
        <v>843902</v>
      </c>
      <c r="N186" s="134">
        <v>45422</v>
      </c>
      <c r="O186" s="95" t="s">
        <v>452</v>
      </c>
      <c r="P186" s="98" t="s">
        <v>1780</v>
      </c>
      <c r="Q186" s="381"/>
      <c r="R186" s="381"/>
      <c r="S186" s="381"/>
    </row>
    <row r="187" spans="1:19" ht="40" customHeight="1" x14ac:dyDescent="0.25">
      <c r="A187" s="128">
        <f>IF(B187="","",ROW()-ROW($A$3)+'Diário 2º PA'!$P$1)</f>
        <v>2134</v>
      </c>
      <c r="B187" s="129">
        <v>45422</v>
      </c>
      <c r="C187" s="130">
        <v>45383</v>
      </c>
      <c r="D187" s="98" t="s">
        <v>94</v>
      </c>
      <c r="E187" s="95" t="s">
        <v>203</v>
      </c>
      <c r="F187" s="155">
        <v>1288</v>
      </c>
      <c r="G187" s="98" t="s">
        <v>1778</v>
      </c>
      <c r="H187" s="98" t="s">
        <v>127</v>
      </c>
      <c r="I187" s="95" t="s">
        <v>1789</v>
      </c>
      <c r="J187" s="131" t="str">
        <f t="shared" si="6"/>
        <v>02.131.247/0001-72</v>
      </c>
      <c r="K187" s="131" t="s">
        <v>1080</v>
      </c>
      <c r="L187" s="132" t="s">
        <v>3133</v>
      </c>
      <c r="M187" s="131">
        <v>50590</v>
      </c>
      <c r="N187" s="134">
        <v>45422</v>
      </c>
      <c r="O187" s="95" t="s">
        <v>452</v>
      </c>
      <c r="P187" s="98" t="s">
        <v>1786</v>
      </c>
      <c r="Q187" s="381"/>
      <c r="R187" s="381"/>
      <c r="S187" s="381"/>
    </row>
    <row r="188" spans="1:19" ht="40" customHeight="1" x14ac:dyDescent="0.25">
      <c r="A188" s="128">
        <f>IF(B188="","",ROW()-ROW($A$3)+'Diário 2º PA'!$P$1)</f>
        <v>2135</v>
      </c>
      <c r="B188" s="129">
        <v>45422</v>
      </c>
      <c r="C188" s="130">
        <v>45383</v>
      </c>
      <c r="D188" s="98" t="s">
        <v>94</v>
      </c>
      <c r="E188" s="95" t="s">
        <v>205</v>
      </c>
      <c r="F188" s="155">
        <v>273.24</v>
      </c>
      <c r="G188" s="98" t="s">
        <v>1778</v>
      </c>
      <c r="H188" s="98" t="s">
        <v>130</v>
      </c>
      <c r="I188" s="95" t="s">
        <v>1779</v>
      </c>
      <c r="J188" s="131" t="str">
        <f t="shared" si="6"/>
        <v>34.002.229/0001-87</v>
      </c>
      <c r="K188" s="131" t="s">
        <v>1080</v>
      </c>
      <c r="L188" s="132" t="s">
        <v>3133</v>
      </c>
      <c r="M188" s="131">
        <v>859468</v>
      </c>
      <c r="N188" s="134">
        <v>45422</v>
      </c>
      <c r="O188" s="95" t="s">
        <v>452</v>
      </c>
      <c r="P188" s="98" t="s">
        <v>1780</v>
      </c>
      <c r="Q188" s="381"/>
      <c r="R188" s="381"/>
      <c r="S188" s="381"/>
    </row>
    <row r="189" spans="1:19" ht="40" customHeight="1" x14ac:dyDescent="0.25">
      <c r="A189" s="128">
        <f>IF(B189="","",ROW()-ROW($A$3)+'Diário 2º PA'!$P$1)</f>
        <v>2136</v>
      </c>
      <c r="B189" s="129">
        <v>45422</v>
      </c>
      <c r="C189" s="130">
        <v>45383</v>
      </c>
      <c r="D189" s="98" t="s">
        <v>94</v>
      </c>
      <c r="E189" s="95" t="s">
        <v>207</v>
      </c>
      <c r="F189" s="155">
        <v>122.5</v>
      </c>
      <c r="G189" s="98" t="s">
        <v>3263</v>
      </c>
      <c r="H189" s="98" t="s">
        <v>118</v>
      </c>
      <c r="I189" s="95" t="s">
        <v>1795</v>
      </c>
      <c r="J189" s="131" t="str">
        <f t="shared" si="6"/>
        <v>19.112.659/0001-68</v>
      </c>
      <c r="K189" s="131" t="s">
        <v>1080</v>
      </c>
      <c r="L189" s="132" t="s">
        <v>3133</v>
      </c>
      <c r="M189" s="131">
        <v>624901</v>
      </c>
      <c r="N189" s="134">
        <v>45422</v>
      </c>
      <c r="O189" s="95" t="s">
        <v>452</v>
      </c>
      <c r="P189" s="98" t="s">
        <v>1796</v>
      </c>
      <c r="Q189" s="381"/>
      <c r="R189" s="381"/>
      <c r="S189" s="381"/>
    </row>
    <row r="190" spans="1:19" ht="40" customHeight="1" x14ac:dyDescent="0.25">
      <c r="A190" s="128">
        <f>IF(B190="","",ROW()-ROW($A$3)+'Diário 2º PA'!$P$1)</f>
        <v>2137</v>
      </c>
      <c r="B190" s="129">
        <v>45422</v>
      </c>
      <c r="C190" s="130">
        <v>45383</v>
      </c>
      <c r="D190" s="98" t="s">
        <v>94</v>
      </c>
      <c r="E190" s="95" t="s">
        <v>211</v>
      </c>
      <c r="F190" s="155">
        <v>548.9</v>
      </c>
      <c r="G190" s="98" t="s">
        <v>1778</v>
      </c>
      <c r="H190" s="98" t="s">
        <v>125</v>
      </c>
      <c r="I190" s="95" t="s">
        <v>1779</v>
      </c>
      <c r="J190" s="131" t="str">
        <f t="shared" si="6"/>
        <v>34.002.229/0001-87</v>
      </c>
      <c r="K190" s="131" t="s">
        <v>1080</v>
      </c>
      <c r="L190" s="132" t="s">
        <v>3133</v>
      </c>
      <c r="M190" s="131">
        <v>843767</v>
      </c>
      <c r="N190" s="134">
        <v>45422</v>
      </c>
      <c r="O190" s="95" t="s">
        <v>452</v>
      </c>
      <c r="P190" s="98" t="s">
        <v>1780</v>
      </c>
      <c r="Q190" s="381"/>
      <c r="R190" s="381"/>
      <c r="S190" s="381"/>
    </row>
    <row r="191" spans="1:19" ht="40" customHeight="1" x14ac:dyDescent="0.25">
      <c r="A191" s="128">
        <f>IF(B191="","",ROW()-ROW($A$3)+'Diário 2º PA'!$P$1)</f>
        <v>2138</v>
      </c>
      <c r="B191" s="129">
        <v>45422</v>
      </c>
      <c r="C191" s="130">
        <v>45383</v>
      </c>
      <c r="D191" s="98" t="s">
        <v>94</v>
      </c>
      <c r="E191" s="95" t="s">
        <v>215</v>
      </c>
      <c r="F191" s="155">
        <v>380</v>
      </c>
      <c r="G191" s="98" t="s">
        <v>3260</v>
      </c>
      <c r="H191" s="98" t="s">
        <v>125</v>
      </c>
      <c r="I191" s="95" t="s">
        <v>3261</v>
      </c>
      <c r="J191" s="131" t="str">
        <f t="shared" si="6"/>
        <v>02.131.247/0001-72</v>
      </c>
      <c r="K191" s="131" t="s">
        <v>1080</v>
      </c>
      <c r="L191" s="132" t="s">
        <v>3133</v>
      </c>
      <c r="M191" s="131">
        <v>47099</v>
      </c>
      <c r="N191" s="134">
        <v>45422</v>
      </c>
      <c r="O191" s="95" t="s">
        <v>452</v>
      </c>
      <c r="P191" s="98" t="s">
        <v>1786</v>
      </c>
      <c r="Q191" s="381"/>
      <c r="R191" s="381"/>
      <c r="S191" s="381"/>
    </row>
    <row r="192" spans="1:19" ht="40" customHeight="1" x14ac:dyDescent="0.25">
      <c r="A192" s="128">
        <f>IF(B192="","",ROW()-ROW($A$3)+'Diário 2º PA'!$P$1)</f>
        <v>2139</v>
      </c>
      <c r="B192" s="129">
        <v>45422</v>
      </c>
      <c r="C192" s="130">
        <v>45383</v>
      </c>
      <c r="D192" s="98" t="s">
        <v>94</v>
      </c>
      <c r="E192" s="95" t="s">
        <v>203</v>
      </c>
      <c r="F192" s="155">
        <v>168</v>
      </c>
      <c r="G192" s="98" t="s">
        <v>3262</v>
      </c>
      <c r="H192" s="98" t="s">
        <v>125</v>
      </c>
      <c r="I192" s="95" t="s">
        <v>1789</v>
      </c>
      <c r="J192" s="131" t="str">
        <f t="shared" si="6"/>
        <v>02.131.247/0001-72</v>
      </c>
      <c r="K192" s="131" t="s">
        <v>1080</v>
      </c>
      <c r="L192" s="132" t="s">
        <v>3133</v>
      </c>
      <c r="M192" s="131">
        <v>50930</v>
      </c>
      <c r="N192" s="134">
        <v>45422</v>
      </c>
      <c r="O192" s="95" t="s">
        <v>452</v>
      </c>
      <c r="P192" s="98" t="s">
        <v>1786</v>
      </c>
      <c r="Q192" s="381"/>
      <c r="R192" s="381"/>
      <c r="S192" s="381"/>
    </row>
    <row r="193" spans="1:19" ht="40" customHeight="1" x14ac:dyDescent="0.25">
      <c r="A193" s="128">
        <f>IF(B193="","",ROW()-ROW($A$3)+'Diário 2º PA'!$P$1)</f>
        <v>2140</v>
      </c>
      <c r="B193" s="129">
        <v>45422</v>
      </c>
      <c r="C193" s="130">
        <v>45383</v>
      </c>
      <c r="D193" s="98" t="s">
        <v>94</v>
      </c>
      <c r="E193" s="95" t="s">
        <v>207</v>
      </c>
      <c r="F193" s="155">
        <v>437.5</v>
      </c>
      <c r="G193" s="98" t="s">
        <v>3263</v>
      </c>
      <c r="H193" s="98" t="s">
        <v>125</v>
      </c>
      <c r="I193" s="95" t="s">
        <v>1795</v>
      </c>
      <c r="J193" s="131" t="str">
        <f t="shared" si="6"/>
        <v>19.112.659/0001-68</v>
      </c>
      <c r="K193" s="131" t="s">
        <v>1080</v>
      </c>
      <c r="L193" s="132" t="s">
        <v>3133</v>
      </c>
      <c r="M193" s="131">
        <v>621456</v>
      </c>
      <c r="N193" s="134">
        <v>45422</v>
      </c>
      <c r="O193" s="95" t="s">
        <v>452</v>
      </c>
      <c r="P193" s="98" t="s">
        <v>1796</v>
      </c>
      <c r="Q193" s="381"/>
      <c r="R193" s="381"/>
      <c r="S193" s="381"/>
    </row>
    <row r="194" spans="1:19" ht="40" customHeight="1" x14ac:dyDescent="0.25">
      <c r="A194" s="128">
        <f>IF(B194="","",ROW()-ROW($A$3)+'Diário 2º PA'!$P$1)</f>
        <v>2141</v>
      </c>
      <c r="B194" s="129">
        <v>45422</v>
      </c>
      <c r="C194" s="130">
        <v>45383</v>
      </c>
      <c r="D194" s="98" t="s">
        <v>94</v>
      </c>
      <c r="E194" s="95" t="s">
        <v>205</v>
      </c>
      <c r="F194" s="155">
        <v>222.64</v>
      </c>
      <c r="G194" s="98" t="s">
        <v>1778</v>
      </c>
      <c r="H194" s="98" t="s">
        <v>125</v>
      </c>
      <c r="I194" s="95" t="s">
        <v>1779</v>
      </c>
      <c r="J194" s="131" t="str">
        <f t="shared" si="6"/>
        <v>34.002.229/0001-87</v>
      </c>
      <c r="K194" s="131" t="s">
        <v>1080</v>
      </c>
      <c r="L194" s="132" t="s">
        <v>3133</v>
      </c>
      <c r="M194" s="131">
        <v>855681</v>
      </c>
      <c r="N194" s="134">
        <v>45422</v>
      </c>
      <c r="O194" s="95" t="s">
        <v>452</v>
      </c>
      <c r="P194" s="98" t="s">
        <v>1780</v>
      </c>
      <c r="Q194" s="381"/>
      <c r="R194" s="381"/>
      <c r="S194" s="381"/>
    </row>
    <row r="195" spans="1:19" ht="40" customHeight="1" x14ac:dyDescent="0.25">
      <c r="A195" s="128">
        <f>IF(B195="","",ROW()-ROW($A$3)+'Diário 2º PA'!$P$1)</f>
        <v>2142</v>
      </c>
      <c r="B195" s="129">
        <v>45422</v>
      </c>
      <c r="C195" s="130">
        <v>45383</v>
      </c>
      <c r="D195" s="98" t="s">
        <v>94</v>
      </c>
      <c r="E195" s="95" t="s">
        <v>203</v>
      </c>
      <c r="F195" s="155">
        <v>1300</v>
      </c>
      <c r="G195" s="98" t="s">
        <v>1778</v>
      </c>
      <c r="H195" s="98" t="s">
        <v>125</v>
      </c>
      <c r="I195" s="95" t="s">
        <v>1789</v>
      </c>
      <c r="J195" s="131" t="str">
        <f t="shared" si="6"/>
        <v>02.131.247/0001-72</v>
      </c>
      <c r="K195" s="131" t="s">
        <v>1080</v>
      </c>
      <c r="L195" s="132" t="s">
        <v>3133</v>
      </c>
      <c r="M195" s="133">
        <v>50591</v>
      </c>
      <c r="N195" s="134">
        <v>45422</v>
      </c>
      <c r="O195" s="95" t="s">
        <v>452</v>
      </c>
      <c r="P195" s="98" t="s">
        <v>1786</v>
      </c>
      <c r="Q195" s="381"/>
      <c r="R195" s="381"/>
      <c r="S195" s="381"/>
    </row>
    <row r="196" spans="1:19" ht="40" customHeight="1" x14ac:dyDescent="0.25">
      <c r="A196" s="128">
        <f>IF(B196="","",ROW()-ROW($A$3)+'Diário 2º PA'!$P$1)</f>
        <v>2143</v>
      </c>
      <c r="B196" s="129">
        <v>45422</v>
      </c>
      <c r="C196" s="130">
        <v>45383</v>
      </c>
      <c r="D196" s="98" t="s">
        <v>94</v>
      </c>
      <c r="E196" s="95" t="s">
        <v>215</v>
      </c>
      <c r="F196" s="155">
        <v>532</v>
      </c>
      <c r="G196" s="95" t="s">
        <v>3260</v>
      </c>
      <c r="H196" s="98" t="s">
        <v>134</v>
      </c>
      <c r="I196" s="95" t="s">
        <v>3261</v>
      </c>
      <c r="J196" s="131" t="str">
        <f t="shared" si="6"/>
        <v>02.131.247/0001-72</v>
      </c>
      <c r="K196" s="131" t="s">
        <v>1080</v>
      </c>
      <c r="L196" s="132" t="s">
        <v>3133</v>
      </c>
      <c r="M196" s="131">
        <v>47593</v>
      </c>
      <c r="N196" s="134">
        <v>45422</v>
      </c>
      <c r="O196" s="95" t="s">
        <v>452</v>
      </c>
      <c r="P196" s="98" t="s">
        <v>1786</v>
      </c>
      <c r="Q196" s="381"/>
      <c r="R196" s="381"/>
      <c r="S196" s="381"/>
    </row>
    <row r="197" spans="1:19" ht="40" customHeight="1" x14ac:dyDescent="0.25">
      <c r="A197" s="128">
        <f>IF(B197="","",ROW()-ROW($A$3)+'Diário 2º PA'!$P$1)</f>
        <v>2144</v>
      </c>
      <c r="B197" s="129">
        <v>45422</v>
      </c>
      <c r="C197" s="130">
        <v>45383</v>
      </c>
      <c r="D197" s="98" t="s">
        <v>94</v>
      </c>
      <c r="E197" s="95" t="s">
        <v>203</v>
      </c>
      <c r="F197" s="155">
        <v>82</v>
      </c>
      <c r="G197" s="98" t="s">
        <v>3262</v>
      </c>
      <c r="H197" s="98" t="s">
        <v>134</v>
      </c>
      <c r="I197" s="95" t="s">
        <v>1787</v>
      </c>
      <c r="J197" s="131" t="str">
        <f t="shared" si="6"/>
        <v>02.131.247/0001-72</v>
      </c>
      <c r="K197" s="131" t="s">
        <v>1080</v>
      </c>
      <c r="L197" s="132" t="s">
        <v>3133</v>
      </c>
      <c r="M197" s="131">
        <v>51141</v>
      </c>
      <c r="N197" s="134">
        <v>45422</v>
      </c>
      <c r="O197" s="95" t="s">
        <v>452</v>
      </c>
      <c r="P197" s="98" t="s">
        <v>1786</v>
      </c>
      <c r="Q197" s="381"/>
      <c r="R197" s="381"/>
      <c r="S197" s="381"/>
    </row>
    <row r="198" spans="1:19" ht="40" customHeight="1" x14ac:dyDescent="0.25">
      <c r="A198" s="128">
        <f>IF(B198="","",ROW()-ROW($A$3)+'Diário 2º PA'!$P$1)</f>
        <v>2145</v>
      </c>
      <c r="B198" s="129">
        <v>45422</v>
      </c>
      <c r="C198" s="130">
        <v>45383</v>
      </c>
      <c r="D198" s="98" t="s">
        <v>94</v>
      </c>
      <c r="E198" s="95" t="s">
        <v>207</v>
      </c>
      <c r="F198" s="155">
        <v>530.54</v>
      </c>
      <c r="G198" s="98" t="s">
        <v>3263</v>
      </c>
      <c r="H198" s="98" t="s">
        <v>134</v>
      </c>
      <c r="I198" s="95" t="s">
        <v>1795</v>
      </c>
      <c r="J198" s="131" t="str">
        <f t="shared" si="6"/>
        <v>19.112.659/0001-68</v>
      </c>
      <c r="K198" s="131" t="s">
        <v>1080</v>
      </c>
      <c r="L198" s="132" t="s">
        <v>3133</v>
      </c>
      <c r="M198" s="131">
        <v>623352</v>
      </c>
      <c r="N198" s="134">
        <v>45422</v>
      </c>
      <c r="O198" s="95" t="s">
        <v>452</v>
      </c>
      <c r="P198" s="98" t="s">
        <v>1796</v>
      </c>
      <c r="Q198" s="381"/>
      <c r="R198" s="381"/>
      <c r="S198" s="381"/>
    </row>
    <row r="199" spans="1:19" ht="40" customHeight="1" x14ac:dyDescent="0.25">
      <c r="A199" s="128">
        <f>IF(B199="","",ROW()-ROW($A$3)+'Diário 2º PA'!$P$1)</f>
        <v>2146</v>
      </c>
      <c r="B199" s="129">
        <v>45422</v>
      </c>
      <c r="C199" s="130">
        <v>45383</v>
      </c>
      <c r="D199" s="98" t="s">
        <v>94</v>
      </c>
      <c r="E199" s="95" t="s">
        <v>211</v>
      </c>
      <c r="F199" s="155">
        <v>773.45</v>
      </c>
      <c r="G199" s="98" t="s">
        <v>1778</v>
      </c>
      <c r="H199" s="98" t="s">
        <v>134</v>
      </c>
      <c r="I199" s="95" t="s">
        <v>1779</v>
      </c>
      <c r="J199" s="131" t="str">
        <f t="shared" si="6"/>
        <v>34.002.229/0001-87</v>
      </c>
      <c r="K199" s="131" t="s">
        <v>1080</v>
      </c>
      <c r="L199" s="132" t="s">
        <v>3133</v>
      </c>
      <c r="M199" s="131">
        <v>848817</v>
      </c>
      <c r="N199" s="134">
        <v>45422</v>
      </c>
      <c r="O199" s="95" t="s">
        <v>452</v>
      </c>
      <c r="P199" s="98" t="s">
        <v>1780</v>
      </c>
      <c r="Q199" s="381"/>
      <c r="R199" s="381"/>
      <c r="S199" s="381"/>
    </row>
    <row r="200" spans="1:19" ht="40" customHeight="1" x14ac:dyDescent="0.25">
      <c r="A200" s="128">
        <f>IF(B200="","",ROW()-ROW($A$3)+'Diário 2º PA'!$P$1)</f>
        <v>2147</v>
      </c>
      <c r="B200" s="129">
        <v>45422</v>
      </c>
      <c r="C200" s="130">
        <v>45383</v>
      </c>
      <c r="D200" s="98" t="s">
        <v>94</v>
      </c>
      <c r="E200" s="95" t="s">
        <v>205</v>
      </c>
      <c r="F200" s="155">
        <v>313.72000000000003</v>
      </c>
      <c r="G200" s="98" t="s">
        <v>1778</v>
      </c>
      <c r="H200" s="98" t="s">
        <v>136</v>
      </c>
      <c r="I200" s="95" t="s">
        <v>1779</v>
      </c>
      <c r="J200" s="131" t="str">
        <f t="shared" si="6"/>
        <v>34.002.229/0001-87</v>
      </c>
      <c r="K200" s="131" t="s">
        <v>1080</v>
      </c>
      <c r="L200" s="132" t="s">
        <v>3133</v>
      </c>
      <c r="M200" s="131">
        <v>857853</v>
      </c>
      <c r="N200" s="134">
        <v>45422</v>
      </c>
      <c r="O200" s="95" t="s">
        <v>452</v>
      </c>
      <c r="P200" s="98" t="s">
        <v>1780</v>
      </c>
      <c r="Q200" s="381"/>
      <c r="R200" s="381"/>
      <c r="S200" s="381"/>
    </row>
    <row r="201" spans="1:19" ht="40" customHeight="1" x14ac:dyDescent="0.25">
      <c r="A201" s="128">
        <f>IF(B201="","",ROW()-ROW($A$3)+'Diário 2º PA'!$P$1)</f>
        <v>2148</v>
      </c>
      <c r="B201" s="129">
        <v>45422</v>
      </c>
      <c r="C201" s="130">
        <v>45383</v>
      </c>
      <c r="D201" s="98" t="s">
        <v>94</v>
      </c>
      <c r="E201" s="95" t="s">
        <v>215</v>
      </c>
      <c r="F201" s="155">
        <v>513</v>
      </c>
      <c r="G201" s="98" t="s">
        <v>3260</v>
      </c>
      <c r="H201" s="98" t="s">
        <v>136</v>
      </c>
      <c r="I201" s="95" t="s">
        <v>3261</v>
      </c>
      <c r="J201" s="131" t="str">
        <f t="shared" si="6"/>
        <v>02.131.247/0001-72</v>
      </c>
      <c r="K201" s="131" t="s">
        <v>1080</v>
      </c>
      <c r="L201" s="132" t="s">
        <v>3133</v>
      </c>
      <c r="M201" s="131">
        <v>47596</v>
      </c>
      <c r="N201" s="134">
        <v>45422</v>
      </c>
      <c r="O201" s="95" t="s">
        <v>452</v>
      </c>
      <c r="P201" s="98" t="s">
        <v>1786</v>
      </c>
      <c r="Q201" s="381"/>
      <c r="R201" s="381"/>
      <c r="S201" s="381"/>
    </row>
    <row r="202" spans="1:19" ht="40" customHeight="1" x14ac:dyDescent="0.25">
      <c r="A202" s="128">
        <f>IF(B202="","",ROW()-ROW($A$3)+'Diário 2º PA'!$P$1)</f>
        <v>2149</v>
      </c>
      <c r="B202" s="129">
        <v>45422</v>
      </c>
      <c r="C202" s="130">
        <v>45383</v>
      </c>
      <c r="D202" s="98" t="s">
        <v>94</v>
      </c>
      <c r="E202" s="95" t="s">
        <v>207</v>
      </c>
      <c r="F202" s="155">
        <v>598.99</v>
      </c>
      <c r="G202" s="98" t="s">
        <v>3263</v>
      </c>
      <c r="H202" s="98" t="s">
        <v>136</v>
      </c>
      <c r="I202" s="95" t="s">
        <v>1795</v>
      </c>
      <c r="J202" s="131" t="str">
        <f t="shared" si="6"/>
        <v>19.112.659/0001-68</v>
      </c>
      <c r="K202" s="131" t="s">
        <v>1080</v>
      </c>
      <c r="L202" s="132" t="s">
        <v>3133</v>
      </c>
      <c r="M202" s="131">
        <v>623390</v>
      </c>
      <c r="N202" s="134">
        <v>45422</v>
      </c>
      <c r="O202" s="95" t="s">
        <v>452</v>
      </c>
      <c r="P202" s="98" t="s">
        <v>1796</v>
      </c>
      <c r="Q202" s="381"/>
      <c r="R202" s="381"/>
      <c r="S202" s="381"/>
    </row>
    <row r="203" spans="1:19" ht="40" customHeight="1" x14ac:dyDescent="0.25">
      <c r="A203" s="128">
        <f>IF(B203="","",ROW()-ROW($A$3)+'Diário 2º PA'!$P$1)</f>
        <v>2150</v>
      </c>
      <c r="B203" s="129">
        <v>45422</v>
      </c>
      <c r="C203" s="130">
        <v>45383</v>
      </c>
      <c r="D203" s="98" t="s">
        <v>94</v>
      </c>
      <c r="E203" s="95" t="s">
        <v>203</v>
      </c>
      <c r="F203" s="155">
        <v>205</v>
      </c>
      <c r="G203" s="98" t="s">
        <v>3262</v>
      </c>
      <c r="H203" s="98" t="s">
        <v>134</v>
      </c>
      <c r="I203" s="95" t="s">
        <v>1789</v>
      </c>
      <c r="J203" s="131" t="str">
        <f t="shared" si="6"/>
        <v>02.131.247/0001-72</v>
      </c>
      <c r="K203" s="131" t="s">
        <v>1080</v>
      </c>
      <c r="L203" s="132" t="s">
        <v>3133</v>
      </c>
      <c r="M203" s="131">
        <v>51236</v>
      </c>
      <c r="N203" s="134">
        <v>45422</v>
      </c>
      <c r="O203" s="95" t="s">
        <v>452</v>
      </c>
      <c r="P203" s="98" t="s">
        <v>1786</v>
      </c>
      <c r="Q203" s="381"/>
      <c r="R203" s="381"/>
      <c r="S203" s="381"/>
    </row>
    <row r="204" spans="1:19" ht="40" customHeight="1" x14ac:dyDescent="0.25">
      <c r="A204" s="128">
        <f>IF(B204="","",ROW()-ROW($A$3)+'Diário 2º PA'!$P$1)</f>
        <v>2151</v>
      </c>
      <c r="B204" s="129">
        <v>45422</v>
      </c>
      <c r="C204" s="130">
        <v>45383</v>
      </c>
      <c r="D204" s="98" t="s">
        <v>94</v>
      </c>
      <c r="E204" s="95" t="s">
        <v>203</v>
      </c>
      <c r="F204" s="155">
        <v>1400</v>
      </c>
      <c r="G204" s="98" t="s">
        <v>1778</v>
      </c>
      <c r="H204" s="98" t="s">
        <v>134</v>
      </c>
      <c r="I204" s="95" t="s">
        <v>3261</v>
      </c>
      <c r="J204" s="131" t="str">
        <f t="shared" si="6"/>
        <v>02.131.247/0001-72</v>
      </c>
      <c r="K204" s="131" t="s">
        <v>1080</v>
      </c>
      <c r="L204" s="132" t="s">
        <v>3133</v>
      </c>
      <c r="M204" s="131">
        <v>48189</v>
      </c>
      <c r="N204" s="134">
        <v>45422</v>
      </c>
      <c r="O204" s="95" t="s">
        <v>452</v>
      </c>
      <c r="P204" s="98" t="s">
        <v>1786</v>
      </c>
      <c r="Q204" s="381"/>
      <c r="R204" s="381"/>
      <c r="S204" s="381"/>
    </row>
    <row r="205" spans="1:19" ht="40" customHeight="1" x14ac:dyDescent="0.25">
      <c r="A205" s="128">
        <f>IF(B205="","",ROW()-ROW($A$3)+'Diário 2º PA'!$P$1)</f>
        <v>2152</v>
      </c>
      <c r="B205" s="129">
        <v>45422</v>
      </c>
      <c r="C205" s="130">
        <v>45383</v>
      </c>
      <c r="D205" s="98" t="s">
        <v>94</v>
      </c>
      <c r="E205" s="95" t="s">
        <v>205</v>
      </c>
      <c r="F205" s="155">
        <v>313.72000000000003</v>
      </c>
      <c r="G205" s="98" t="s">
        <v>1778</v>
      </c>
      <c r="H205" s="98" t="s">
        <v>134</v>
      </c>
      <c r="I205" s="95" t="s">
        <v>1779</v>
      </c>
      <c r="J205" s="131" t="str">
        <f t="shared" si="6"/>
        <v>34.002.229/0001-87</v>
      </c>
      <c r="K205" s="131" t="s">
        <v>1080</v>
      </c>
      <c r="L205" s="132" t="s">
        <v>3133</v>
      </c>
      <c r="M205" s="131">
        <v>857804</v>
      </c>
      <c r="N205" s="134">
        <v>45422</v>
      </c>
      <c r="O205" s="95" t="s">
        <v>452</v>
      </c>
      <c r="P205" s="98" t="s">
        <v>1780</v>
      </c>
      <c r="Q205" s="381"/>
      <c r="R205" s="381"/>
      <c r="S205" s="381"/>
    </row>
    <row r="206" spans="1:19" ht="40" customHeight="1" x14ac:dyDescent="0.25">
      <c r="A206" s="128">
        <f>IF(B206="","",ROW()-ROW($A$3)+'Diário 2º PA'!$P$1)</f>
        <v>2153</v>
      </c>
      <c r="B206" s="129">
        <v>45422</v>
      </c>
      <c r="C206" s="130">
        <v>45383</v>
      </c>
      <c r="D206" s="98" t="s">
        <v>94</v>
      </c>
      <c r="E206" s="95" t="s">
        <v>211</v>
      </c>
      <c r="F206" s="155">
        <v>773.45</v>
      </c>
      <c r="G206" s="98" t="s">
        <v>1778</v>
      </c>
      <c r="H206" s="98" t="s">
        <v>136</v>
      </c>
      <c r="I206" s="95" t="s">
        <v>1779</v>
      </c>
      <c r="J206" s="131" t="str">
        <f t="shared" si="6"/>
        <v>34.002.229/0001-87</v>
      </c>
      <c r="K206" s="131" t="s">
        <v>1080</v>
      </c>
      <c r="L206" s="132" t="s">
        <v>3133</v>
      </c>
      <c r="M206" s="131">
        <v>848954</v>
      </c>
      <c r="N206" s="134">
        <v>45422</v>
      </c>
      <c r="O206" s="95" t="s">
        <v>452</v>
      </c>
      <c r="P206" s="98" t="s">
        <v>1780</v>
      </c>
      <c r="Q206" s="381"/>
      <c r="R206" s="381"/>
      <c r="S206" s="381"/>
    </row>
    <row r="207" spans="1:19" ht="40" customHeight="1" x14ac:dyDescent="0.25">
      <c r="A207" s="128">
        <f>IF(B207="","",ROW()-ROW($A$3)+'Diário 2º PA'!$P$1)</f>
        <v>2154</v>
      </c>
      <c r="B207" s="129">
        <v>45422</v>
      </c>
      <c r="C207" s="130">
        <v>45383</v>
      </c>
      <c r="D207" s="98" t="s">
        <v>94</v>
      </c>
      <c r="E207" s="95" t="s">
        <v>203</v>
      </c>
      <c r="F207" s="155">
        <v>843</v>
      </c>
      <c r="G207" s="98" t="s">
        <v>1778</v>
      </c>
      <c r="H207" s="98" t="s">
        <v>136</v>
      </c>
      <c r="I207" s="95" t="s">
        <v>1789</v>
      </c>
      <c r="J207" s="131" t="str">
        <f t="shared" si="6"/>
        <v>02.131.247/0001-72</v>
      </c>
      <c r="K207" s="131" t="s">
        <v>1080</v>
      </c>
      <c r="L207" s="132" t="s">
        <v>3133</v>
      </c>
      <c r="M207" s="131">
        <v>49768</v>
      </c>
      <c r="N207" s="134">
        <v>45422</v>
      </c>
      <c r="O207" s="95" t="s">
        <v>452</v>
      </c>
      <c r="P207" s="98" t="s">
        <v>1786</v>
      </c>
      <c r="Q207" s="381"/>
      <c r="R207" s="381"/>
      <c r="S207" s="381"/>
    </row>
    <row r="208" spans="1:19" ht="40" customHeight="1" x14ac:dyDescent="0.25">
      <c r="A208" s="128">
        <f>IF(B208="","",ROW()-ROW($A$3)+'Diário 2º PA'!$P$1)</f>
        <v>2155</v>
      </c>
      <c r="B208" s="129">
        <v>45422</v>
      </c>
      <c r="C208" s="130">
        <v>45383</v>
      </c>
      <c r="D208" s="98" t="s">
        <v>94</v>
      </c>
      <c r="E208" s="95" t="s">
        <v>203</v>
      </c>
      <c r="F208" s="155">
        <v>168</v>
      </c>
      <c r="G208" s="98" t="s">
        <v>1778</v>
      </c>
      <c r="H208" s="98" t="s">
        <v>134</v>
      </c>
      <c r="I208" s="95" t="s">
        <v>3261</v>
      </c>
      <c r="J208" s="131" t="str">
        <f t="shared" si="6"/>
        <v>02.131.247/0001-72</v>
      </c>
      <c r="K208" s="131" t="s">
        <v>1080</v>
      </c>
      <c r="L208" s="132" t="s">
        <v>3133</v>
      </c>
      <c r="M208" s="131">
        <v>48279</v>
      </c>
      <c r="N208" s="134">
        <v>45422</v>
      </c>
      <c r="O208" s="95" t="s">
        <v>452</v>
      </c>
      <c r="P208" s="98" t="s">
        <v>1786</v>
      </c>
      <c r="Q208" s="381"/>
      <c r="R208" s="381"/>
      <c r="S208" s="381"/>
    </row>
    <row r="209" spans="1:19" ht="40" customHeight="1" x14ac:dyDescent="0.25">
      <c r="A209" s="128">
        <f>IF(B209="","",ROW()-ROW($A$3)+'Diário 2º PA'!$P$1)</f>
        <v>2156</v>
      </c>
      <c r="B209" s="129">
        <v>45422</v>
      </c>
      <c r="C209" s="130">
        <v>45383</v>
      </c>
      <c r="D209" s="98" t="s">
        <v>94</v>
      </c>
      <c r="E209" s="95" t="s">
        <v>211</v>
      </c>
      <c r="F209" s="155">
        <v>673.65</v>
      </c>
      <c r="G209" s="98" t="s">
        <v>1778</v>
      </c>
      <c r="H209" s="98" t="s">
        <v>135</v>
      </c>
      <c r="I209" s="95" t="s">
        <v>1779</v>
      </c>
      <c r="J209" s="131" t="str">
        <f t="shared" si="6"/>
        <v>34.002.229/0001-87</v>
      </c>
      <c r="K209" s="131" t="s">
        <v>1080</v>
      </c>
      <c r="L209" s="132" t="s">
        <v>3133</v>
      </c>
      <c r="M209" s="131">
        <v>849192</v>
      </c>
      <c r="N209" s="134">
        <v>45422</v>
      </c>
      <c r="O209" s="95" t="s">
        <v>452</v>
      </c>
      <c r="P209" s="98" t="s">
        <v>1780</v>
      </c>
      <c r="Q209" s="381"/>
      <c r="R209" s="381"/>
      <c r="S209" s="381"/>
    </row>
    <row r="210" spans="1:19" ht="40" customHeight="1" x14ac:dyDescent="0.25">
      <c r="A210" s="128">
        <f>IF(B210="","",ROW()-ROW($A$3)+'Diário 2º PA'!$P$1)</f>
        <v>2157</v>
      </c>
      <c r="B210" s="129">
        <v>45422</v>
      </c>
      <c r="C210" s="130">
        <v>45383</v>
      </c>
      <c r="D210" s="98" t="s">
        <v>94</v>
      </c>
      <c r="E210" s="95" t="s">
        <v>215</v>
      </c>
      <c r="F210" s="155">
        <v>399</v>
      </c>
      <c r="G210" s="98" t="s">
        <v>3260</v>
      </c>
      <c r="H210" s="98" t="s">
        <v>137</v>
      </c>
      <c r="I210" s="95" t="s">
        <v>3261</v>
      </c>
      <c r="J210" s="131" t="str">
        <f t="shared" si="6"/>
        <v>02.131.247/0001-72</v>
      </c>
      <c r="K210" s="131" t="s">
        <v>1080</v>
      </c>
      <c r="L210" s="132" t="s">
        <v>3133</v>
      </c>
      <c r="M210" s="131">
        <v>47641</v>
      </c>
      <c r="N210" s="134">
        <v>45422</v>
      </c>
      <c r="O210" s="95" t="s">
        <v>452</v>
      </c>
      <c r="P210" s="98" t="s">
        <v>1786</v>
      </c>
      <c r="Q210" s="381"/>
      <c r="R210" s="381"/>
      <c r="S210" s="381"/>
    </row>
    <row r="211" spans="1:19" ht="40" customHeight="1" x14ac:dyDescent="0.25">
      <c r="A211" s="128">
        <f>IF(B211="","",ROW()-ROW($A$3)+'Diário 2º PA'!$P$1)</f>
        <v>2158</v>
      </c>
      <c r="B211" s="129">
        <v>45422</v>
      </c>
      <c r="C211" s="130">
        <v>45383</v>
      </c>
      <c r="D211" s="98" t="s">
        <v>94</v>
      </c>
      <c r="E211" s="95" t="s">
        <v>207</v>
      </c>
      <c r="F211" s="155">
        <v>462.08</v>
      </c>
      <c r="G211" s="98" t="s">
        <v>3263</v>
      </c>
      <c r="H211" s="98" t="s">
        <v>135</v>
      </c>
      <c r="I211" s="95" t="s">
        <v>1795</v>
      </c>
      <c r="J211" s="131" t="str">
        <f t="shared" si="6"/>
        <v>19.112.659/0001-68</v>
      </c>
      <c r="K211" s="131" t="s">
        <v>1080</v>
      </c>
      <c r="L211" s="132" t="s">
        <v>3133</v>
      </c>
      <c r="M211" s="131">
        <v>623535</v>
      </c>
      <c r="N211" s="134">
        <v>45422</v>
      </c>
      <c r="O211" s="95" t="s">
        <v>452</v>
      </c>
      <c r="P211" s="98" t="s">
        <v>1796</v>
      </c>
      <c r="Q211" s="381"/>
      <c r="R211" s="381"/>
      <c r="S211" s="381"/>
    </row>
    <row r="212" spans="1:19" ht="40" customHeight="1" x14ac:dyDescent="0.25">
      <c r="A212" s="128">
        <f>IF(B212="","",ROW()-ROW($A$3)+'Diário 2º PA'!$P$1)</f>
        <v>2159</v>
      </c>
      <c r="B212" s="129">
        <v>45422</v>
      </c>
      <c r="C212" s="130">
        <v>45383</v>
      </c>
      <c r="D212" s="98" t="s">
        <v>94</v>
      </c>
      <c r="E212" s="95" t="s">
        <v>215</v>
      </c>
      <c r="F212" s="155">
        <v>361</v>
      </c>
      <c r="G212" s="98" t="s">
        <v>3260</v>
      </c>
      <c r="H212" s="98" t="s">
        <v>135</v>
      </c>
      <c r="I212" s="95" t="s">
        <v>3261</v>
      </c>
      <c r="J212" s="131" t="str">
        <f t="shared" si="6"/>
        <v>02.131.247/0001-72</v>
      </c>
      <c r="K212" s="131" t="s">
        <v>1080</v>
      </c>
      <c r="L212" s="132" t="s">
        <v>3133</v>
      </c>
      <c r="M212" s="131">
        <v>47629</v>
      </c>
      <c r="N212" s="134">
        <v>45422</v>
      </c>
      <c r="O212" s="95" t="s">
        <v>452</v>
      </c>
      <c r="P212" s="98" t="s">
        <v>1786</v>
      </c>
      <c r="Q212" s="381"/>
      <c r="R212" s="381"/>
      <c r="S212" s="381"/>
    </row>
    <row r="213" spans="1:19" ht="40" customHeight="1" x14ac:dyDescent="0.25">
      <c r="A213" s="128">
        <f>IF(B213="","",ROW()-ROW($A$3)+'Diário 2º PA'!$P$1)</f>
        <v>2160</v>
      </c>
      <c r="B213" s="129">
        <v>45422</v>
      </c>
      <c r="C213" s="130">
        <v>45383</v>
      </c>
      <c r="D213" s="98" t="s">
        <v>94</v>
      </c>
      <c r="E213" s="95" t="s">
        <v>207</v>
      </c>
      <c r="F213" s="155">
        <v>735.9</v>
      </c>
      <c r="G213" s="98" t="s">
        <v>3263</v>
      </c>
      <c r="H213" s="98" t="s">
        <v>137</v>
      </c>
      <c r="I213" s="95" t="s">
        <v>1795</v>
      </c>
      <c r="J213" s="131" t="str">
        <f t="shared" si="6"/>
        <v>19.112.659/0001-68</v>
      </c>
      <c r="K213" s="131" t="s">
        <v>1080</v>
      </c>
      <c r="L213" s="132" t="s">
        <v>3133</v>
      </c>
      <c r="M213" s="131">
        <v>623561</v>
      </c>
      <c r="N213" s="134">
        <v>45422</v>
      </c>
      <c r="O213" s="95" t="s">
        <v>452</v>
      </c>
      <c r="P213" s="98" t="s">
        <v>1796</v>
      </c>
      <c r="Q213" s="381"/>
      <c r="R213" s="381"/>
      <c r="S213" s="381"/>
    </row>
    <row r="214" spans="1:19" ht="40" customHeight="1" x14ac:dyDescent="0.25">
      <c r="A214" s="128">
        <f>IF(B214="","",ROW()-ROW($A$3)+'Diário 2º PA'!$P$1)</f>
        <v>2161</v>
      </c>
      <c r="B214" s="129">
        <v>45422</v>
      </c>
      <c r="C214" s="130">
        <v>45383</v>
      </c>
      <c r="D214" s="98" t="s">
        <v>94</v>
      </c>
      <c r="E214" s="95" t="s">
        <v>203</v>
      </c>
      <c r="F214" s="155">
        <v>609</v>
      </c>
      <c r="G214" s="98" t="s">
        <v>1778</v>
      </c>
      <c r="H214" s="98" t="s">
        <v>137</v>
      </c>
      <c r="I214" s="95" t="s">
        <v>1789</v>
      </c>
      <c r="J214" s="131" t="str">
        <f t="shared" si="6"/>
        <v>02.131.247/0001-72</v>
      </c>
      <c r="K214" s="131" t="s">
        <v>1080</v>
      </c>
      <c r="L214" s="132" t="s">
        <v>3133</v>
      </c>
      <c r="M214" s="131">
        <v>49769</v>
      </c>
      <c r="N214" s="134">
        <v>45422</v>
      </c>
      <c r="O214" s="95" t="s">
        <v>452</v>
      </c>
      <c r="P214" s="98" t="s">
        <v>1786</v>
      </c>
      <c r="Q214" s="381"/>
      <c r="R214" s="381"/>
      <c r="S214" s="381"/>
    </row>
    <row r="215" spans="1:19" ht="40" customHeight="1" x14ac:dyDescent="0.25">
      <c r="A215" s="128">
        <f>IF(B215="","",ROW()-ROW($A$3)+'Diário 2º PA'!$P$1)</f>
        <v>2162</v>
      </c>
      <c r="B215" s="129">
        <v>45422</v>
      </c>
      <c r="C215" s="130">
        <v>45383</v>
      </c>
      <c r="D215" s="98" t="s">
        <v>94</v>
      </c>
      <c r="E215" s="95" t="s">
        <v>211</v>
      </c>
      <c r="F215" s="155">
        <v>698.6</v>
      </c>
      <c r="G215" s="98" t="s">
        <v>1778</v>
      </c>
      <c r="H215" s="98" t="s">
        <v>137</v>
      </c>
      <c r="I215" s="95" t="s">
        <v>1779</v>
      </c>
      <c r="J215" s="131" t="str">
        <f t="shared" si="6"/>
        <v>34.002.229/0001-87</v>
      </c>
      <c r="K215" s="131" t="s">
        <v>1080</v>
      </c>
      <c r="L215" s="132" t="s">
        <v>3133</v>
      </c>
      <c r="M215" s="131">
        <v>849220</v>
      </c>
      <c r="N215" s="134">
        <v>45422</v>
      </c>
      <c r="O215" s="95" t="s">
        <v>452</v>
      </c>
      <c r="P215" s="98" t="s">
        <v>1780</v>
      </c>
      <c r="Q215" s="381"/>
      <c r="R215" s="381"/>
      <c r="S215" s="381"/>
    </row>
    <row r="216" spans="1:19" ht="40" customHeight="1" x14ac:dyDescent="0.25">
      <c r="A216" s="128">
        <f>IF(B216="","",ROW()-ROW($A$3)+'Diário 2º PA'!$P$1)</f>
        <v>2163</v>
      </c>
      <c r="B216" s="129">
        <v>45422</v>
      </c>
      <c r="C216" s="130">
        <v>45383</v>
      </c>
      <c r="D216" s="98" t="s">
        <v>94</v>
      </c>
      <c r="E216" s="95" t="s">
        <v>205</v>
      </c>
      <c r="F216" s="155">
        <v>283.36</v>
      </c>
      <c r="G216" s="98" t="s">
        <v>1778</v>
      </c>
      <c r="H216" s="98" t="s">
        <v>137</v>
      </c>
      <c r="I216" s="95" t="s">
        <v>1779</v>
      </c>
      <c r="J216" s="131" t="str">
        <f t="shared" si="6"/>
        <v>34.002.229/0001-87</v>
      </c>
      <c r="K216" s="131" t="s">
        <v>1080</v>
      </c>
      <c r="L216" s="132" t="s">
        <v>3133</v>
      </c>
      <c r="M216" s="131">
        <v>857934</v>
      </c>
      <c r="N216" s="134">
        <v>45422</v>
      </c>
      <c r="O216" s="95" t="s">
        <v>452</v>
      </c>
      <c r="P216" s="98" t="s">
        <v>1780</v>
      </c>
      <c r="Q216" s="381"/>
      <c r="R216" s="381"/>
      <c r="S216" s="381"/>
    </row>
    <row r="217" spans="1:19" ht="40" customHeight="1" x14ac:dyDescent="0.25">
      <c r="A217" s="128">
        <f>IF(B217="","",ROW()-ROW($A$3)+'Diário 2º PA'!$P$1)</f>
        <v>2164</v>
      </c>
      <c r="B217" s="129">
        <v>45422</v>
      </c>
      <c r="C217" s="130">
        <v>45383</v>
      </c>
      <c r="D217" s="98" t="s">
        <v>94</v>
      </c>
      <c r="E217" s="95" t="s">
        <v>205</v>
      </c>
      <c r="F217" s="155">
        <v>273.24</v>
      </c>
      <c r="G217" s="98" t="s">
        <v>1778</v>
      </c>
      <c r="H217" s="98" t="s">
        <v>135</v>
      </c>
      <c r="I217" s="95" t="s">
        <v>1779</v>
      </c>
      <c r="J217" s="131" t="str">
        <f t="shared" si="6"/>
        <v>34.002.229/0001-87</v>
      </c>
      <c r="K217" s="131" t="s">
        <v>1080</v>
      </c>
      <c r="L217" s="132" t="s">
        <v>3133</v>
      </c>
      <c r="M217" s="131">
        <v>857926</v>
      </c>
      <c r="N217" s="134">
        <v>45422</v>
      </c>
      <c r="O217" s="95" t="s">
        <v>452</v>
      </c>
      <c r="P217" s="98" t="s">
        <v>1780</v>
      </c>
      <c r="Q217" s="381"/>
      <c r="R217" s="381"/>
      <c r="S217" s="381"/>
    </row>
    <row r="218" spans="1:19" ht="40" customHeight="1" x14ac:dyDescent="0.25">
      <c r="A218" s="128">
        <f>IF(B218="","",ROW()-ROW($A$3)+'Diário 2º PA'!$P$1)</f>
        <v>2165</v>
      </c>
      <c r="B218" s="129">
        <v>45422</v>
      </c>
      <c r="C218" s="130">
        <v>45383</v>
      </c>
      <c r="D218" s="98" t="s">
        <v>94</v>
      </c>
      <c r="E218" s="95" t="s">
        <v>203</v>
      </c>
      <c r="F218" s="155">
        <v>551</v>
      </c>
      <c r="G218" s="98" t="s">
        <v>1778</v>
      </c>
      <c r="H218" s="98" t="s">
        <v>135</v>
      </c>
      <c r="I218" s="95" t="s">
        <v>1789</v>
      </c>
      <c r="J218" s="131" t="str">
        <f t="shared" si="6"/>
        <v>02.131.247/0001-72</v>
      </c>
      <c r="K218" s="131" t="s">
        <v>1080</v>
      </c>
      <c r="L218" s="132" t="s">
        <v>3133</v>
      </c>
      <c r="M218" s="131">
        <v>49770</v>
      </c>
      <c r="N218" s="134">
        <v>45422</v>
      </c>
      <c r="O218" s="95" t="s">
        <v>452</v>
      </c>
      <c r="P218" s="98" t="s">
        <v>1786</v>
      </c>
      <c r="Q218" s="381"/>
      <c r="R218" s="381"/>
      <c r="S218" s="381"/>
    </row>
    <row r="219" spans="1:19" ht="40" customHeight="1" x14ac:dyDescent="0.25">
      <c r="A219" s="128">
        <f>IF(B219="","",ROW()-ROW($A$3)+'Diário 2º PA'!$P$1)</f>
        <v>2166</v>
      </c>
      <c r="B219" s="129">
        <v>45422</v>
      </c>
      <c r="C219" s="130">
        <v>45383</v>
      </c>
      <c r="D219" s="98" t="s">
        <v>94</v>
      </c>
      <c r="E219" s="95" t="s">
        <v>211</v>
      </c>
      <c r="F219" s="155">
        <v>723.55</v>
      </c>
      <c r="G219" s="98" t="s">
        <v>1778</v>
      </c>
      <c r="H219" s="98" t="s">
        <v>123</v>
      </c>
      <c r="I219" s="95" t="s">
        <v>1779</v>
      </c>
      <c r="J219" s="131" t="str">
        <f t="shared" si="6"/>
        <v>34.002.229/0001-87</v>
      </c>
      <c r="K219" s="131" t="s">
        <v>1080</v>
      </c>
      <c r="L219" s="132" t="s">
        <v>3133</v>
      </c>
      <c r="M219" s="131">
        <v>845564</v>
      </c>
      <c r="N219" s="134">
        <v>45422</v>
      </c>
      <c r="O219" s="95" t="s">
        <v>452</v>
      </c>
      <c r="P219" s="98" t="s">
        <v>1780</v>
      </c>
      <c r="Q219" s="381"/>
      <c r="R219" s="381"/>
      <c r="S219" s="381"/>
    </row>
    <row r="220" spans="1:19" ht="40" customHeight="1" x14ac:dyDescent="0.25">
      <c r="A220" s="128">
        <f>IF(B220="","",ROW()-ROW($A$3)+'Diário 2º PA'!$P$1)</f>
        <v>2167</v>
      </c>
      <c r="B220" s="129">
        <v>45422</v>
      </c>
      <c r="C220" s="130">
        <v>45383</v>
      </c>
      <c r="D220" s="98" t="s">
        <v>94</v>
      </c>
      <c r="E220" s="95" t="s">
        <v>215</v>
      </c>
      <c r="F220" s="155">
        <v>551</v>
      </c>
      <c r="G220" s="98" t="s">
        <v>3260</v>
      </c>
      <c r="H220" s="98" t="s">
        <v>123</v>
      </c>
      <c r="I220" s="95" t="s">
        <v>3261</v>
      </c>
      <c r="J220" s="131" t="str">
        <f t="shared" si="6"/>
        <v>02.131.247/0001-72</v>
      </c>
      <c r="K220" s="131" t="s">
        <v>1080</v>
      </c>
      <c r="L220" s="132" t="s">
        <v>3133</v>
      </c>
      <c r="M220" s="131">
        <v>47496</v>
      </c>
      <c r="N220" s="134">
        <v>45422</v>
      </c>
      <c r="O220" s="95" t="s">
        <v>452</v>
      </c>
      <c r="P220" s="98" t="s">
        <v>1786</v>
      </c>
      <c r="Q220" s="381"/>
      <c r="R220" s="381"/>
      <c r="S220" s="381"/>
    </row>
    <row r="221" spans="1:19" ht="40" customHeight="1" x14ac:dyDescent="0.25">
      <c r="A221" s="128">
        <f>IF(B221="","",ROW()-ROW($A$3)+'Diário 2º PA'!$P$1)</f>
        <v>2168</v>
      </c>
      <c r="B221" s="129">
        <v>45422</v>
      </c>
      <c r="C221" s="130">
        <v>45383</v>
      </c>
      <c r="D221" s="98" t="s">
        <v>94</v>
      </c>
      <c r="E221" s="95" t="s">
        <v>211</v>
      </c>
      <c r="F221" s="155">
        <v>773.45</v>
      </c>
      <c r="G221" s="98" t="s">
        <v>1778</v>
      </c>
      <c r="H221" s="98" t="s">
        <v>122</v>
      </c>
      <c r="I221" s="95" t="s">
        <v>1779</v>
      </c>
      <c r="J221" s="131" t="str">
        <f t="shared" si="6"/>
        <v>34.002.229/0001-87</v>
      </c>
      <c r="K221" s="131" t="s">
        <v>1080</v>
      </c>
      <c r="L221" s="132" t="s">
        <v>3133</v>
      </c>
      <c r="M221" s="131">
        <v>843899</v>
      </c>
      <c r="N221" s="134">
        <v>45422</v>
      </c>
      <c r="O221" s="95" t="s">
        <v>452</v>
      </c>
      <c r="P221" s="98" t="s">
        <v>1780</v>
      </c>
      <c r="Q221" s="381"/>
      <c r="R221" s="381"/>
      <c r="S221" s="381"/>
    </row>
    <row r="222" spans="1:19" ht="40" customHeight="1" x14ac:dyDescent="0.25">
      <c r="A222" s="128">
        <f>IF(B222="","",ROW()-ROW($A$3)+'Diário 2º PA'!$P$1)</f>
        <v>2169</v>
      </c>
      <c r="B222" s="129">
        <v>45422</v>
      </c>
      <c r="C222" s="130">
        <v>45383</v>
      </c>
      <c r="D222" s="98" t="s">
        <v>94</v>
      </c>
      <c r="E222" s="95" t="s">
        <v>205</v>
      </c>
      <c r="F222" s="156">
        <v>232.76</v>
      </c>
      <c r="G222" s="98" t="s">
        <v>1778</v>
      </c>
      <c r="H222" s="98" t="s">
        <v>124</v>
      </c>
      <c r="I222" s="95" t="s">
        <v>1779</v>
      </c>
      <c r="J222" s="131" t="str">
        <f t="shared" si="6"/>
        <v>34.002.229/0001-87</v>
      </c>
      <c r="K222" s="131" t="s">
        <v>1080</v>
      </c>
      <c r="L222" s="132" t="s">
        <v>3133</v>
      </c>
      <c r="M222" s="131">
        <v>857034</v>
      </c>
      <c r="N222" s="134">
        <v>45422</v>
      </c>
      <c r="O222" s="95" t="s">
        <v>452</v>
      </c>
      <c r="P222" s="98" t="s">
        <v>1780</v>
      </c>
      <c r="Q222" s="381"/>
      <c r="R222" s="381"/>
      <c r="S222" s="381"/>
    </row>
    <row r="223" spans="1:19" ht="40" customHeight="1" x14ac:dyDescent="0.25">
      <c r="A223" s="128">
        <f>IF(B223="","",ROW()-ROW($A$3)+'Diário 2º PA'!$P$1)</f>
        <v>2170</v>
      </c>
      <c r="B223" s="129">
        <v>45422</v>
      </c>
      <c r="C223" s="130">
        <v>45383</v>
      </c>
      <c r="D223" s="98" t="s">
        <v>94</v>
      </c>
      <c r="E223" s="95" t="s">
        <v>211</v>
      </c>
      <c r="F223" s="156">
        <v>573.85</v>
      </c>
      <c r="G223" s="98" t="s">
        <v>1778</v>
      </c>
      <c r="H223" s="98" t="s">
        <v>124</v>
      </c>
      <c r="I223" s="95" t="s">
        <v>1779</v>
      </c>
      <c r="J223" s="131" t="str">
        <f t="shared" si="6"/>
        <v>34.002.229/0001-87</v>
      </c>
      <c r="K223" s="131" t="s">
        <v>1080</v>
      </c>
      <c r="L223" s="132" t="s">
        <v>3133</v>
      </c>
      <c r="M223" s="131">
        <v>845669</v>
      </c>
      <c r="N223" s="134">
        <v>45422</v>
      </c>
      <c r="O223" s="95" t="s">
        <v>452</v>
      </c>
      <c r="P223" s="98" t="s">
        <v>1780</v>
      </c>
      <c r="Q223" s="381"/>
      <c r="R223" s="381"/>
      <c r="S223" s="381"/>
    </row>
    <row r="224" spans="1:19" ht="40" customHeight="1" x14ac:dyDescent="0.25">
      <c r="A224" s="128">
        <f>IF(B224="","",ROW()-ROW($A$3)+'Diário 2º PA'!$P$1)</f>
        <v>2171</v>
      </c>
      <c r="B224" s="129">
        <v>45422</v>
      </c>
      <c r="C224" s="130">
        <v>45383</v>
      </c>
      <c r="D224" s="98" t="s">
        <v>94</v>
      </c>
      <c r="E224" s="95" t="s">
        <v>205</v>
      </c>
      <c r="F224" s="155">
        <v>293.48</v>
      </c>
      <c r="G224" s="98" t="s">
        <v>1778</v>
      </c>
      <c r="H224" s="98" t="s">
        <v>123</v>
      </c>
      <c r="I224" s="95" t="s">
        <v>1779</v>
      </c>
      <c r="J224" s="131" t="str">
        <f t="shared" si="6"/>
        <v>34.002.229/0001-87</v>
      </c>
      <c r="K224" s="131" t="s">
        <v>1080</v>
      </c>
      <c r="L224" s="132" t="s">
        <v>3133</v>
      </c>
      <c r="M224" s="131">
        <v>857019</v>
      </c>
      <c r="N224" s="134">
        <v>45422</v>
      </c>
      <c r="O224" s="95" t="s">
        <v>452</v>
      </c>
      <c r="P224" s="98" t="s">
        <v>1780</v>
      </c>
      <c r="Q224" s="381"/>
      <c r="R224" s="381"/>
      <c r="S224" s="381"/>
    </row>
    <row r="225" spans="1:19" ht="40" customHeight="1" x14ac:dyDescent="0.25">
      <c r="A225" s="128">
        <f>IF(B225="","",ROW()-ROW($A$3)+'Diário 2º PA'!$P$1)</f>
        <v>2172</v>
      </c>
      <c r="B225" s="129">
        <v>45422</v>
      </c>
      <c r="C225" s="130">
        <v>45383</v>
      </c>
      <c r="D225" s="98" t="s">
        <v>94</v>
      </c>
      <c r="E225" s="95" t="s">
        <v>205</v>
      </c>
      <c r="F225" s="155">
        <v>313.72000000000003</v>
      </c>
      <c r="G225" s="98" t="s">
        <v>1778</v>
      </c>
      <c r="H225" s="98" t="s">
        <v>122</v>
      </c>
      <c r="I225" s="95" t="s">
        <v>1779</v>
      </c>
      <c r="J225" s="131" t="str">
        <f t="shared" si="6"/>
        <v>34.002.229/0001-87</v>
      </c>
      <c r="K225" s="131" t="s">
        <v>1080</v>
      </c>
      <c r="L225" s="132" t="s">
        <v>3133</v>
      </c>
      <c r="M225" s="131">
        <v>855824</v>
      </c>
      <c r="N225" s="134">
        <v>45422</v>
      </c>
      <c r="O225" s="95" t="s">
        <v>452</v>
      </c>
      <c r="P225" s="98" t="s">
        <v>1780</v>
      </c>
      <c r="Q225" s="381"/>
      <c r="R225" s="381"/>
      <c r="S225" s="381"/>
    </row>
    <row r="226" spans="1:19" ht="40" customHeight="1" x14ac:dyDescent="0.25">
      <c r="A226" s="128">
        <f>IF(B226="","",ROW()-ROW($A$3)+'Diário 2º PA'!$P$1)</f>
        <v>2173</v>
      </c>
      <c r="B226" s="129">
        <v>45422</v>
      </c>
      <c r="C226" s="130">
        <v>45383</v>
      </c>
      <c r="D226" s="98" t="s">
        <v>94</v>
      </c>
      <c r="E226" s="95" t="s">
        <v>203</v>
      </c>
      <c r="F226" s="155">
        <v>1441.2</v>
      </c>
      <c r="G226" s="98" t="s">
        <v>1778</v>
      </c>
      <c r="H226" s="98" t="s">
        <v>122</v>
      </c>
      <c r="I226" s="95" t="s">
        <v>3261</v>
      </c>
      <c r="J226" s="131" t="str">
        <f t="shared" si="6"/>
        <v>02.131.247/0001-72</v>
      </c>
      <c r="K226" s="131" t="s">
        <v>1080</v>
      </c>
      <c r="L226" s="132" t="s">
        <v>3133</v>
      </c>
      <c r="M226" s="131">
        <v>48366</v>
      </c>
      <c r="N226" s="134">
        <v>45422</v>
      </c>
      <c r="O226" s="95" t="s">
        <v>452</v>
      </c>
      <c r="P226" s="98" t="s">
        <v>1786</v>
      </c>
      <c r="Q226" s="381"/>
      <c r="R226" s="381"/>
      <c r="S226" s="381"/>
    </row>
    <row r="227" spans="1:19" ht="40" customHeight="1" x14ac:dyDescent="0.25">
      <c r="A227" s="128">
        <f>IF(B227="","",ROW()-ROW($A$3)+'Diário 2º PA'!$P$1)</f>
        <v>2174</v>
      </c>
      <c r="B227" s="129">
        <v>45422</v>
      </c>
      <c r="C227" s="130">
        <v>45383</v>
      </c>
      <c r="D227" s="98" t="s">
        <v>94</v>
      </c>
      <c r="E227" s="95" t="s">
        <v>215</v>
      </c>
      <c r="F227" s="155">
        <v>437</v>
      </c>
      <c r="G227" s="98" t="s">
        <v>3260</v>
      </c>
      <c r="H227" s="98" t="s">
        <v>124</v>
      </c>
      <c r="I227" s="95" t="s">
        <v>3261</v>
      </c>
      <c r="J227" s="131" t="str">
        <f t="shared" si="6"/>
        <v>02.131.247/0001-72</v>
      </c>
      <c r="K227" s="131" t="s">
        <v>1080</v>
      </c>
      <c r="L227" s="132" t="s">
        <v>3133</v>
      </c>
      <c r="M227" s="131">
        <v>47504</v>
      </c>
      <c r="N227" s="134">
        <v>45422</v>
      </c>
      <c r="O227" s="95" t="s">
        <v>452</v>
      </c>
      <c r="P227" s="98" t="s">
        <v>1786</v>
      </c>
      <c r="Q227" s="381"/>
      <c r="R227" s="381"/>
      <c r="S227" s="381"/>
    </row>
    <row r="228" spans="1:19" ht="40" customHeight="1" x14ac:dyDescent="0.25">
      <c r="A228" s="128">
        <f>IF(B228="","",ROW()-ROW($A$3)+'Diário 2º PA'!$P$1)</f>
        <v>2175</v>
      </c>
      <c r="B228" s="129">
        <v>45422</v>
      </c>
      <c r="C228" s="130">
        <v>45383</v>
      </c>
      <c r="D228" s="98" t="s">
        <v>94</v>
      </c>
      <c r="E228" s="95" t="s">
        <v>203</v>
      </c>
      <c r="F228" s="155">
        <v>841</v>
      </c>
      <c r="G228" s="98" t="s">
        <v>1778</v>
      </c>
      <c r="H228" s="98" t="s">
        <v>123</v>
      </c>
      <c r="I228" s="95" t="s">
        <v>1789</v>
      </c>
      <c r="J228" s="131" t="str">
        <f t="shared" si="6"/>
        <v>02.131.247/0001-72</v>
      </c>
      <c r="K228" s="131" t="s">
        <v>1080</v>
      </c>
      <c r="L228" s="132" t="s">
        <v>3133</v>
      </c>
      <c r="M228" s="131">
        <v>49771</v>
      </c>
      <c r="N228" s="134">
        <v>45422</v>
      </c>
      <c r="O228" s="95" t="s">
        <v>452</v>
      </c>
      <c r="P228" s="98" t="s">
        <v>1786</v>
      </c>
      <c r="Q228" s="381"/>
      <c r="R228" s="381"/>
      <c r="S228" s="381"/>
    </row>
    <row r="229" spans="1:19" ht="40" customHeight="1" x14ac:dyDescent="0.25">
      <c r="A229" s="128">
        <f>IF(B229="","",ROW()-ROW($A$3)+'Diário 2º PA'!$P$1)</f>
        <v>2176</v>
      </c>
      <c r="B229" s="129">
        <v>45422</v>
      </c>
      <c r="C229" s="130">
        <v>45383</v>
      </c>
      <c r="D229" s="98" t="s">
        <v>94</v>
      </c>
      <c r="E229" s="95" t="s">
        <v>207</v>
      </c>
      <c r="F229" s="155">
        <v>616.11</v>
      </c>
      <c r="G229" s="98" t="s">
        <v>3263</v>
      </c>
      <c r="H229" s="98" t="s">
        <v>123</v>
      </c>
      <c r="I229" s="95" t="s">
        <v>1795</v>
      </c>
      <c r="J229" s="131" t="str">
        <f t="shared" si="6"/>
        <v>19.112.659/0001-68</v>
      </c>
      <c r="K229" s="131" t="s">
        <v>1080</v>
      </c>
      <c r="L229" s="132" t="s">
        <v>3133</v>
      </c>
      <c r="M229" s="131">
        <v>622891</v>
      </c>
      <c r="N229" s="134">
        <v>45422</v>
      </c>
      <c r="O229" s="95" t="s">
        <v>452</v>
      </c>
      <c r="P229" s="98" t="s">
        <v>1796</v>
      </c>
      <c r="Q229" s="381"/>
      <c r="R229" s="381"/>
      <c r="S229" s="381"/>
    </row>
    <row r="230" spans="1:19" ht="40" customHeight="1" x14ac:dyDescent="0.25">
      <c r="A230" s="128">
        <f>IF(B230="","",ROW()-ROW($A$3)+'Diário 2º PA'!$P$1)</f>
        <v>2177</v>
      </c>
      <c r="B230" s="129">
        <v>45422</v>
      </c>
      <c r="C230" s="130">
        <v>45383</v>
      </c>
      <c r="D230" s="98" t="s">
        <v>94</v>
      </c>
      <c r="E230" s="95" t="s">
        <v>215</v>
      </c>
      <c r="F230" s="155">
        <v>532</v>
      </c>
      <c r="G230" s="98" t="s">
        <v>3260</v>
      </c>
      <c r="H230" s="98" t="s">
        <v>122</v>
      </c>
      <c r="I230" s="95" t="s">
        <v>3261</v>
      </c>
      <c r="J230" s="131" t="str">
        <f t="shared" si="6"/>
        <v>02.131.247/0001-72</v>
      </c>
      <c r="K230" s="131" t="s">
        <v>1080</v>
      </c>
      <c r="L230" s="132" t="s">
        <v>3133</v>
      </c>
      <c r="M230" s="131">
        <v>47241</v>
      </c>
      <c r="N230" s="134">
        <v>45422</v>
      </c>
      <c r="O230" s="95" t="s">
        <v>452</v>
      </c>
      <c r="P230" s="98" t="s">
        <v>1786</v>
      </c>
      <c r="Q230" s="381"/>
      <c r="R230" s="381"/>
      <c r="S230" s="381"/>
    </row>
    <row r="231" spans="1:19" ht="40" customHeight="1" x14ac:dyDescent="0.25">
      <c r="A231" s="128">
        <f>IF(B231="","",ROW()-ROW($A$3)+'Diário 2º PA'!$P$1)</f>
        <v>2178</v>
      </c>
      <c r="B231" s="129">
        <v>45422</v>
      </c>
      <c r="C231" s="130">
        <v>45383</v>
      </c>
      <c r="D231" s="98" t="s">
        <v>94</v>
      </c>
      <c r="E231" s="95" t="s">
        <v>207</v>
      </c>
      <c r="F231" s="155">
        <v>616.11</v>
      </c>
      <c r="G231" s="98" t="s">
        <v>3263</v>
      </c>
      <c r="H231" s="98" t="s">
        <v>124</v>
      </c>
      <c r="I231" s="95" t="s">
        <v>1795</v>
      </c>
      <c r="J231" s="131" t="str">
        <f t="shared" si="6"/>
        <v>19.112.659/0001-68</v>
      </c>
      <c r="K231" s="131" t="s">
        <v>1080</v>
      </c>
      <c r="L231" s="132" t="s">
        <v>3133</v>
      </c>
      <c r="M231" s="131">
        <v>622902</v>
      </c>
      <c r="N231" s="134">
        <v>45422</v>
      </c>
      <c r="O231" s="95" t="s">
        <v>452</v>
      </c>
      <c r="P231" s="98" t="s">
        <v>1796</v>
      </c>
      <c r="Q231" s="381"/>
      <c r="R231" s="381"/>
      <c r="S231" s="381"/>
    </row>
    <row r="232" spans="1:19" ht="40" customHeight="1" x14ac:dyDescent="0.25">
      <c r="A232" s="128">
        <f>IF(B232="","",ROW()-ROW($A$3)+'Diário 2º PA'!$P$1)</f>
        <v>2179</v>
      </c>
      <c r="B232" s="129">
        <v>45422</v>
      </c>
      <c r="C232" s="130">
        <v>45383</v>
      </c>
      <c r="D232" s="98" t="s">
        <v>94</v>
      </c>
      <c r="E232" s="95" t="s">
        <v>203</v>
      </c>
      <c r="F232" s="155">
        <v>727</v>
      </c>
      <c r="G232" s="98" t="s">
        <v>1778</v>
      </c>
      <c r="H232" s="98" t="s">
        <v>124</v>
      </c>
      <c r="I232" s="95" t="s">
        <v>1789</v>
      </c>
      <c r="J232" s="131" t="str">
        <f t="shared" si="6"/>
        <v>02.131.247/0001-72</v>
      </c>
      <c r="K232" s="131" t="s">
        <v>1080</v>
      </c>
      <c r="L232" s="132" t="s">
        <v>3133</v>
      </c>
      <c r="M232" s="131">
        <v>49767</v>
      </c>
      <c r="N232" s="134">
        <v>45422</v>
      </c>
      <c r="O232" s="95" t="s">
        <v>452</v>
      </c>
      <c r="P232" s="98" t="s">
        <v>1786</v>
      </c>
      <c r="Q232" s="381"/>
      <c r="R232" s="381"/>
      <c r="S232" s="381"/>
    </row>
    <row r="233" spans="1:19" ht="40" customHeight="1" x14ac:dyDescent="0.25">
      <c r="A233" s="128">
        <f>IF(B233="","",ROW()-ROW($A$3)+'Diário 2º PA'!$P$1)</f>
        <v>2180</v>
      </c>
      <c r="B233" s="129">
        <v>45422</v>
      </c>
      <c r="C233" s="130">
        <v>45383</v>
      </c>
      <c r="D233" s="98" t="s">
        <v>94</v>
      </c>
      <c r="E233" s="95" t="s">
        <v>203</v>
      </c>
      <c r="F233" s="155">
        <v>1680</v>
      </c>
      <c r="G233" s="98" t="s">
        <v>1778</v>
      </c>
      <c r="H233" s="98" t="s">
        <v>120</v>
      </c>
      <c r="I233" s="95" t="s">
        <v>3261</v>
      </c>
      <c r="J233" s="131" t="str">
        <f t="shared" si="6"/>
        <v>02.131.247/0001-72</v>
      </c>
      <c r="K233" s="131" t="s">
        <v>1080</v>
      </c>
      <c r="L233" s="132" t="s">
        <v>3133</v>
      </c>
      <c r="M233" s="131">
        <v>48005</v>
      </c>
      <c r="N233" s="134">
        <v>45422</v>
      </c>
      <c r="O233" s="95" t="s">
        <v>452</v>
      </c>
      <c r="P233" s="98" t="s">
        <v>1786</v>
      </c>
      <c r="Q233" s="381"/>
      <c r="R233" s="381"/>
      <c r="S233" s="381"/>
    </row>
    <row r="234" spans="1:19" ht="40" customHeight="1" x14ac:dyDescent="0.25">
      <c r="A234" s="128">
        <f>IF(B234="","",ROW()-ROW($A$3)+'Diário 2º PA'!$P$1)</f>
        <v>2181</v>
      </c>
      <c r="B234" s="129">
        <v>45422</v>
      </c>
      <c r="C234" s="130">
        <v>45383</v>
      </c>
      <c r="D234" s="98" t="s">
        <v>94</v>
      </c>
      <c r="E234" s="95" t="s">
        <v>211</v>
      </c>
      <c r="F234" s="155">
        <v>349.3</v>
      </c>
      <c r="G234" s="98" t="s">
        <v>1778</v>
      </c>
      <c r="H234" s="98" t="s">
        <v>118</v>
      </c>
      <c r="I234" s="95" t="s">
        <v>1779</v>
      </c>
      <c r="J234" s="131" t="str">
        <f t="shared" si="6"/>
        <v>34.002.229/0001-87</v>
      </c>
      <c r="K234" s="131" t="s">
        <v>1080</v>
      </c>
      <c r="L234" s="132" t="s">
        <v>3133</v>
      </c>
      <c r="M234" s="131">
        <v>843428</v>
      </c>
      <c r="N234" s="134">
        <v>45422</v>
      </c>
      <c r="O234" s="95" t="s">
        <v>452</v>
      </c>
      <c r="P234" s="98" t="s">
        <v>1780</v>
      </c>
      <c r="Q234" s="381"/>
      <c r="R234" s="381"/>
      <c r="S234" s="381"/>
    </row>
    <row r="235" spans="1:19" ht="40" customHeight="1" x14ac:dyDescent="0.25">
      <c r="A235" s="128">
        <f>IF(B235="","",ROW()-ROW($A$3)+'Diário 2º PA'!$P$1)</f>
        <v>2182</v>
      </c>
      <c r="B235" s="129">
        <v>45422</v>
      </c>
      <c r="C235" s="130">
        <v>45383</v>
      </c>
      <c r="D235" s="98" t="s">
        <v>94</v>
      </c>
      <c r="E235" s="95" t="s">
        <v>205</v>
      </c>
      <c r="F235" s="155">
        <v>313.72000000000003</v>
      </c>
      <c r="G235" s="98" t="s">
        <v>1778</v>
      </c>
      <c r="H235" s="98" t="s">
        <v>120</v>
      </c>
      <c r="I235" s="95" t="s">
        <v>1779</v>
      </c>
      <c r="J235" s="131" t="str">
        <f t="shared" si="6"/>
        <v>34.002.229/0001-87</v>
      </c>
      <c r="K235" s="131" t="s">
        <v>1080</v>
      </c>
      <c r="L235" s="132" t="s">
        <v>3133</v>
      </c>
      <c r="M235" s="131">
        <v>855801</v>
      </c>
      <c r="N235" s="134">
        <v>45422</v>
      </c>
      <c r="O235" s="95" t="s">
        <v>452</v>
      </c>
      <c r="P235" s="98" t="s">
        <v>1780</v>
      </c>
      <c r="Q235" s="381"/>
      <c r="R235" s="381"/>
      <c r="S235" s="381"/>
    </row>
    <row r="236" spans="1:19" ht="40" customHeight="1" x14ac:dyDescent="0.25">
      <c r="A236" s="128">
        <f>IF(B236="","",ROW()-ROW($A$3)+'Diário 2º PA'!$P$1)</f>
        <v>2183</v>
      </c>
      <c r="B236" s="129">
        <v>45422</v>
      </c>
      <c r="C236" s="130">
        <v>45383</v>
      </c>
      <c r="D236" s="98" t="s">
        <v>94</v>
      </c>
      <c r="E236" s="95" t="s">
        <v>211</v>
      </c>
      <c r="F236" s="155">
        <v>773.45</v>
      </c>
      <c r="G236" s="98" t="s">
        <v>1778</v>
      </c>
      <c r="H236" s="98" t="s">
        <v>120</v>
      </c>
      <c r="I236" s="95" t="s">
        <v>1779</v>
      </c>
      <c r="J236" s="131" t="str">
        <f t="shared" si="6"/>
        <v>34.002.229/0001-87</v>
      </c>
      <c r="K236" s="131" t="s">
        <v>1080</v>
      </c>
      <c r="L236" s="132" t="s">
        <v>3133</v>
      </c>
      <c r="M236" s="131">
        <v>843877</v>
      </c>
      <c r="N236" s="134">
        <v>45422</v>
      </c>
      <c r="O236" s="95" t="s">
        <v>452</v>
      </c>
      <c r="P236" s="98" t="s">
        <v>1780</v>
      </c>
      <c r="Q236" s="381"/>
      <c r="R236" s="381"/>
      <c r="S236" s="381"/>
    </row>
    <row r="237" spans="1:19" ht="40" customHeight="1" x14ac:dyDescent="0.25">
      <c r="A237" s="128">
        <f>IF(B237="","",ROW()-ROW($A$3)+'Diário 2º PA'!$P$1)</f>
        <v>2184</v>
      </c>
      <c r="B237" s="129">
        <v>45422</v>
      </c>
      <c r="C237" s="130">
        <v>45383</v>
      </c>
      <c r="D237" s="98" t="s">
        <v>94</v>
      </c>
      <c r="E237" s="95" t="s">
        <v>205</v>
      </c>
      <c r="F237" s="155">
        <v>293.48</v>
      </c>
      <c r="G237" s="98" t="s">
        <v>1778</v>
      </c>
      <c r="H237" s="98" t="s">
        <v>121</v>
      </c>
      <c r="I237" s="95" t="s">
        <v>1779</v>
      </c>
      <c r="J237" s="131" t="str">
        <f t="shared" si="6"/>
        <v>34.002.229/0001-87</v>
      </c>
      <c r="K237" s="131" t="s">
        <v>1080</v>
      </c>
      <c r="L237" s="132" t="s">
        <v>3133</v>
      </c>
      <c r="M237" s="131">
        <v>855678</v>
      </c>
      <c r="N237" s="134">
        <v>45422</v>
      </c>
      <c r="O237" s="95" t="s">
        <v>452</v>
      </c>
      <c r="P237" s="98" t="s">
        <v>1780</v>
      </c>
      <c r="Q237" s="381"/>
      <c r="R237" s="381"/>
      <c r="S237" s="381"/>
    </row>
    <row r="238" spans="1:19" ht="40" customHeight="1" x14ac:dyDescent="0.25">
      <c r="A238" s="128">
        <f>IF(B238="","",ROW()-ROW($A$3)+'Diário 2º PA'!$P$1)</f>
        <v>2185</v>
      </c>
      <c r="B238" s="129">
        <v>45422</v>
      </c>
      <c r="C238" s="130">
        <v>45383</v>
      </c>
      <c r="D238" s="98" t="s">
        <v>94</v>
      </c>
      <c r="E238" s="95" t="s">
        <v>207</v>
      </c>
      <c r="F238" s="155">
        <v>941.26</v>
      </c>
      <c r="G238" s="98" t="s">
        <v>3263</v>
      </c>
      <c r="H238" s="98" t="s">
        <v>120</v>
      </c>
      <c r="I238" s="95" t="s">
        <v>1795</v>
      </c>
      <c r="J238" s="131" t="str">
        <f t="shared" si="6"/>
        <v>19.112.659/0001-68</v>
      </c>
      <c r="K238" s="131" t="s">
        <v>1080</v>
      </c>
      <c r="L238" s="132" t="s">
        <v>3133</v>
      </c>
      <c r="M238" s="131">
        <v>621544</v>
      </c>
      <c r="N238" s="134">
        <v>45422</v>
      </c>
      <c r="O238" s="95" t="s">
        <v>452</v>
      </c>
      <c r="P238" s="98" t="s">
        <v>1796</v>
      </c>
      <c r="Q238" s="381"/>
      <c r="R238" s="381"/>
      <c r="S238" s="381"/>
    </row>
    <row r="239" spans="1:19" ht="40" customHeight="1" x14ac:dyDescent="0.25">
      <c r="A239" s="128">
        <f>IF(B239="","",ROW()-ROW($A$3)+'Diário 2º PA'!$P$1)</f>
        <v>2186</v>
      </c>
      <c r="B239" s="129">
        <v>45422</v>
      </c>
      <c r="C239" s="130">
        <v>45383</v>
      </c>
      <c r="D239" s="98" t="s">
        <v>94</v>
      </c>
      <c r="E239" s="95" t="s">
        <v>203</v>
      </c>
      <c r="F239" s="155">
        <v>1683</v>
      </c>
      <c r="G239" s="95" t="s">
        <v>3262</v>
      </c>
      <c r="H239" s="98" t="s">
        <v>120</v>
      </c>
      <c r="I239" s="95" t="s">
        <v>1785</v>
      </c>
      <c r="J239" s="131" t="str">
        <f t="shared" si="6"/>
        <v>02.131.247/0001-72</v>
      </c>
      <c r="K239" s="131" t="s">
        <v>1080</v>
      </c>
      <c r="L239" s="132" t="s">
        <v>3133</v>
      </c>
      <c r="M239" s="131">
        <v>51067</v>
      </c>
      <c r="N239" s="134">
        <v>45422</v>
      </c>
      <c r="O239" s="95" t="s">
        <v>452</v>
      </c>
      <c r="P239" s="98" t="s">
        <v>1786</v>
      </c>
      <c r="Q239" s="381"/>
      <c r="R239" s="381"/>
      <c r="S239" s="381"/>
    </row>
    <row r="240" spans="1:19" ht="40" customHeight="1" x14ac:dyDescent="0.25">
      <c r="A240" s="128">
        <f>IF(B240="","",ROW()-ROW($A$3)+'Diário 2º PA'!$P$1)</f>
        <v>2187</v>
      </c>
      <c r="B240" s="129">
        <v>45422</v>
      </c>
      <c r="C240" s="130">
        <v>45383</v>
      </c>
      <c r="D240" s="98" t="s">
        <v>94</v>
      </c>
      <c r="E240" s="95" t="s">
        <v>215</v>
      </c>
      <c r="F240" s="155">
        <v>570</v>
      </c>
      <c r="G240" s="95" t="s">
        <v>3260</v>
      </c>
      <c r="H240" s="98" t="s">
        <v>120</v>
      </c>
      <c r="I240" s="95" t="s">
        <v>3261</v>
      </c>
      <c r="J240" s="131" t="str">
        <f t="shared" si="6"/>
        <v>02.131.247/0001-72</v>
      </c>
      <c r="K240" s="131" t="s">
        <v>1080</v>
      </c>
      <c r="L240" s="132" t="s">
        <v>3133</v>
      </c>
      <c r="M240" s="131">
        <v>47220</v>
      </c>
      <c r="N240" s="134">
        <v>45422</v>
      </c>
      <c r="O240" s="95" t="s">
        <v>452</v>
      </c>
      <c r="P240" s="98" t="s">
        <v>1786</v>
      </c>
      <c r="Q240" s="381"/>
      <c r="R240" s="381"/>
      <c r="S240" s="381"/>
    </row>
    <row r="241" spans="1:19" ht="40" customHeight="1" x14ac:dyDescent="0.25">
      <c r="A241" s="128">
        <f>IF(B241="","",ROW()-ROW($A$3)+'Diário 2º PA'!$P$1)</f>
        <v>2188</v>
      </c>
      <c r="B241" s="129">
        <v>45422</v>
      </c>
      <c r="C241" s="130">
        <v>45383</v>
      </c>
      <c r="D241" s="98" t="s">
        <v>94</v>
      </c>
      <c r="E241" s="95" t="s">
        <v>215</v>
      </c>
      <c r="F241" s="155">
        <v>57</v>
      </c>
      <c r="G241" s="95" t="s">
        <v>3262</v>
      </c>
      <c r="H241" s="98" t="s">
        <v>120</v>
      </c>
      <c r="I241" s="95" t="s">
        <v>1789</v>
      </c>
      <c r="J241" s="131" t="str">
        <f t="shared" si="6"/>
        <v>02.131.247/0001-72</v>
      </c>
      <c r="K241" s="131" t="s">
        <v>1080</v>
      </c>
      <c r="L241" s="132" t="s">
        <v>3133</v>
      </c>
      <c r="M241" s="131">
        <v>51298</v>
      </c>
      <c r="N241" s="134">
        <v>45422</v>
      </c>
      <c r="O241" s="95" t="s">
        <v>452</v>
      </c>
      <c r="P241" s="98" t="s">
        <v>1786</v>
      </c>
      <c r="Q241" s="381"/>
      <c r="R241" s="381"/>
      <c r="S241" s="381"/>
    </row>
    <row r="242" spans="1:19" ht="40" customHeight="1" x14ac:dyDescent="0.25">
      <c r="A242" s="128">
        <f>IF(B242="","",ROW()-ROW($A$3)+'Diário 2º PA'!$P$1)</f>
        <v>2189</v>
      </c>
      <c r="B242" s="129">
        <v>45422</v>
      </c>
      <c r="C242" s="130">
        <v>45383</v>
      </c>
      <c r="D242" s="98" t="s">
        <v>94</v>
      </c>
      <c r="E242" s="95" t="s">
        <v>207</v>
      </c>
      <c r="F242" s="155">
        <v>633.22</v>
      </c>
      <c r="G242" s="98" t="s">
        <v>3263</v>
      </c>
      <c r="H242" s="98" t="s">
        <v>121</v>
      </c>
      <c r="I242" s="95" t="s">
        <v>1795</v>
      </c>
      <c r="J242" s="131" t="str">
        <f t="shared" si="6"/>
        <v>19.112.659/0001-68</v>
      </c>
      <c r="K242" s="131" t="s">
        <v>1080</v>
      </c>
      <c r="L242" s="132" t="s">
        <v>3133</v>
      </c>
      <c r="M242" s="131">
        <v>621476</v>
      </c>
      <c r="N242" s="134">
        <v>45422</v>
      </c>
      <c r="O242" s="95" t="s">
        <v>452</v>
      </c>
      <c r="P242" s="98" t="s">
        <v>1796</v>
      </c>
      <c r="Q242" s="381"/>
      <c r="R242" s="381"/>
      <c r="S242" s="381"/>
    </row>
    <row r="243" spans="1:19" ht="40" customHeight="1" x14ac:dyDescent="0.25">
      <c r="A243" s="128">
        <f>IF(B243="","",ROW()-ROW($A$3)+'Diário 2º PA'!$P$1)</f>
        <v>2190</v>
      </c>
      <c r="B243" s="129">
        <v>45422</v>
      </c>
      <c r="C243" s="130">
        <v>45383</v>
      </c>
      <c r="D243" s="98" t="s">
        <v>94</v>
      </c>
      <c r="E243" s="95" t="s">
        <v>203</v>
      </c>
      <c r="F243" s="155">
        <v>783</v>
      </c>
      <c r="G243" s="98" t="s">
        <v>1778</v>
      </c>
      <c r="H243" s="98" t="s">
        <v>121</v>
      </c>
      <c r="I243" s="95" t="s">
        <v>1789</v>
      </c>
      <c r="J243" s="131" t="str">
        <f t="shared" si="6"/>
        <v>02.131.247/0001-72</v>
      </c>
      <c r="K243" s="131" t="s">
        <v>1080</v>
      </c>
      <c r="L243" s="132" t="s">
        <v>3133</v>
      </c>
      <c r="M243" s="131">
        <v>49772</v>
      </c>
      <c r="N243" s="134">
        <v>45422</v>
      </c>
      <c r="O243" s="95" t="s">
        <v>452</v>
      </c>
      <c r="P243" s="98" t="s">
        <v>1786</v>
      </c>
      <c r="Q243" s="381"/>
      <c r="R243" s="381"/>
      <c r="S243" s="381"/>
    </row>
    <row r="244" spans="1:19" ht="40" customHeight="1" x14ac:dyDescent="0.25">
      <c r="A244" s="128">
        <f>IF(B244="","",ROW()-ROW($A$3)+'Diário 2º PA'!$P$1)</f>
        <v>2191</v>
      </c>
      <c r="B244" s="129">
        <v>45422</v>
      </c>
      <c r="C244" s="130">
        <v>45383</v>
      </c>
      <c r="D244" s="98" t="s">
        <v>94</v>
      </c>
      <c r="E244" s="95" t="s">
        <v>211</v>
      </c>
      <c r="F244" s="155">
        <v>723.55</v>
      </c>
      <c r="G244" s="98" t="s">
        <v>1778</v>
      </c>
      <c r="H244" s="98" t="s">
        <v>121</v>
      </c>
      <c r="I244" s="95" t="s">
        <v>1779</v>
      </c>
      <c r="J244" s="131" t="str">
        <f t="shared" si="6"/>
        <v>34.002.229/0001-87</v>
      </c>
      <c r="K244" s="131" t="s">
        <v>1080</v>
      </c>
      <c r="L244" s="132" t="s">
        <v>3133</v>
      </c>
      <c r="M244" s="131">
        <v>843764</v>
      </c>
      <c r="N244" s="134">
        <v>45422</v>
      </c>
      <c r="O244" s="95" t="s">
        <v>452</v>
      </c>
      <c r="P244" s="98" t="s">
        <v>1780</v>
      </c>
      <c r="Q244" s="381"/>
      <c r="R244" s="381"/>
      <c r="S244" s="381"/>
    </row>
    <row r="245" spans="1:19" ht="40" customHeight="1" x14ac:dyDescent="0.25">
      <c r="A245" s="128">
        <f>IF(B245="","",ROW()-ROW($A$3)+'Diário 2º PA'!$P$1)</f>
        <v>2192</v>
      </c>
      <c r="B245" s="129">
        <v>45422</v>
      </c>
      <c r="C245" s="130">
        <v>45383</v>
      </c>
      <c r="D245" s="98" t="s">
        <v>94</v>
      </c>
      <c r="E245" s="95" t="s">
        <v>215</v>
      </c>
      <c r="F245" s="155">
        <v>513</v>
      </c>
      <c r="G245" s="95" t="s">
        <v>3260</v>
      </c>
      <c r="H245" s="98" t="s">
        <v>121</v>
      </c>
      <c r="I245" s="95" t="s">
        <v>3261</v>
      </c>
      <c r="J245" s="131" t="str">
        <f t="shared" si="6"/>
        <v>02.131.247/0001-72</v>
      </c>
      <c r="K245" s="131" t="s">
        <v>1080</v>
      </c>
      <c r="L245" s="132" t="s">
        <v>3133</v>
      </c>
      <c r="M245" s="131">
        <v>47096</v>
      </c>
      <c r="N245" s="134">
        <v>45422</v>
      </c>
      <c r="O245" s="95" t="s">
        <v>452</v>
      </c>
      <c r="P245" s="98" t="s">
        <v>1786</v>
      </c>
      <c r="Q245" s="381"/>
      <c r="R245" s="381"/>
      <c r="S245" s="381"/>
    </row>
    <row r="246" spans="1:19" ht="40" customHeight="1" x14ac:dyDescent="0.25">
      <c r="A246" s="128">
        <f>IF(B246="","",ROW()-ROW($A$3)+'Diário 2º PA'!$P$1)</f>
        <v>2193</v>
      </c>
      <c r="B246" s="129">
        <v>45422</v>
      </c>
      <c r="C246" s="130">
        <v>45383</v>
      </c>
      <c r="D246" s="98" t="s">
        <v>94</v>
      </c>
      <c r="E246" s="95" t="s">
        <v>203</v>
      </c>
      <c r="F246" s="155">
        <v>1792</v>
      </c>
      <c r="G246" s="98" t="s">
        <v>1778</v>
      </c>
      <c r="H246" s="98" t="s">
        <v>119</v>
      </c>
      <c r="I246" s="95" t="s">
        <v>3261</v>
      </c>
      <c r="J246" s="131" t="str">
        <f t="shared" si="6"/>
        <v>02.131.247/0001-72</v>
      </c>
      <c r="K246" s="131" t="s">
        <v>1080</v>
      </c>
      <c r="L246" s="132" t="s">
        <v>3133</v>
      </c>
      <c r="M246" s="131">
        <v>48026</v>
      </c>
      <c r="N246" s="134">
        <v>45422</v>
      </c>
      <c r="O246" s="95" t="s">
        <v>452</v>
      </c>
      <c r="P246" s="98" t="s">
        <v>1786</v>
      </c>
      <c r="Q246" s="381"/>
      <c r="R246" s="381"/>
      <c r="S246" s="381"/>
    </row>
    <row r="247" spans="1:19" ht="40" customHeight="1" x14ac:dyDescent="0.25">
      <c r="A247" s="128">
        <f>IF(B247="","",ROW()-ROW($A$3)+'Diário 2º PA'!$P$1)</f>
        <v>2194</v>
      </c>
      <c r="B247" s="129">
        <v>45422</v>
      </c>
      <c r="C247" s="130">
        <v>45383</v>
      </c>
      <c r="D247" s="98" t="s">
        <v>94</v>
      </c>
      <c r="E247" s="95" t="s">
        <v>205</v>
      </c>
      <c r="F247" s="155">
        <v>313.72000000000003</v>
      </c>
      <c r="G247" s="98" t="s">
        <v>1778</v>
      </c>
      <c r="H247" s="98" t="s">
        <v>119</v>
      </c>
      <c r="I247" s="95" t="s">
        <v>1779</v>
      </c>
      <c r="J247" s="131" t="str">
        <f t="shared" si="6"/>
        <v>34.002.229/0001-87</v>
      </c>
      <c r="K247" s="131" t="s">
        <v>1080</v>
      </c>
      <c r="L247" s="132" t="s">
        <v>3133</v>
      </c>
      <c r="M247" s="131">
        <v>857544</v>
      </c>
      <c r="N247" s="134">
        <v>45422</v>
      </c>
      <c r="O247" s="95" t="s">
        <v>452</v>
      </c>
      <c r="P247" s="98" t="s">
        <v>1780</v>
      </c>
      <c r="Q247" s="381"/>
      <c r="R247" s="381"/>
      <c r="S247" s="381"/>
    </row>
    <row r="248" spans="1:19" ht="40" customHeight="1" x14ac:dyDescent="0.25">
      <c r="A248" s="128">
        <f>IF(B248="","",ROW()-ROW($A$3)+'Diário 2º PA'!$P$1)</f>
        <v>2195</v>
      </c>
      <c r="B248" s="129">
        <v>45422</v>
      </c>
      <c r="C248" s="130">
        <v>45383</v>
      </c>
      <c r="D248" s="98" t="s">
        <v>94</v>
      </c>
      <c r="E248" s="95" t="s">
        <v>203</v>
      </c>
      <c r="F248" s="155">
        <v>193</v>
      </c>
      <c r="G248" s="98" t="s">
        <v>3262</v>
      </c>
      <c r="H248" s="98" t="s">
        <v>118</v>
      </c>
      <c r="I248" s="95" t="s">
        <v>1785</v>
      </c>
      <c r="J248" s="131" t="str">
        <f t="shared" si="6"/>
        <v>02.131.247/0001-72</v>
      </c>
      <c r="K248" s="131" t="s">
        <v>1080</v>
      </c>
      <c r="L248" s="132" t="s">
        <v>3133</v>
      </c>
      <c r="M248" s="131">
        <v>51065</v>
      </c>
      <c r="N248" s="134">
        <v>45422</v>
      </c>
      <c r="O248" s="95" t="s">
        <v>452</v>
      </c>
      <c r="P248" s="98" t="s">
        <v>1786</v>
      </c>
      <c r="Q248" s="381"/>
      <c r="R248" s="381"/>
      <c r="S248" s="381"/>
    </row>
    <row r="249" spans="1:19" ht="40" customHeight="1" x14ac:dyDescent="0.25">
      <c r="A249" s="128">
        <f>IF(B249="","",ROW()-ROW($A$3)+'Diário 2º PA'!$P$1)</f>
        <v>2196</v>
      </c>
      <c r="B249" s="129">
        <v>45422</v>
      </c>
      <c r="C249" s="130">
        <v>45383</v>
      </c>
      <c r="D249" s="98" t="s">
        <v>94</v>
      </c>
      <c r="E249" s="95" t="s">
        <v>207</v>
      </c>
      <c r="F249" s="155">
        <v>297.5</v>
      </c>
      <c r="G249" s="98" t="s">
        <v>3263</v>
      </c>
      <c r="H249" s="98" t="s">
        <v>118</v>
      </c>
      <c r="I249" s="95" t="s">
        <v>1795</v>
      </c>
      <c r="J249" s="131" t="str">
        <f t="shared" si="6"/>
        <v>19.112.659/0001-68</v>
      </c>
      <c r="K249" s="131" t="s">
        <v>1080</v>
      </c>
      <c r="L249" s="132" t="s">
        <v>3133</v>
      </c>
      <c r="M249" s="131">
        <v>621075</v>
      </c>
      <c r="N249" s="134">
        <v>45422</v>
      </c>
      <c r="O249" s="95" t="s">
        <v>452</v>
      </c>
      <c r="P249" s="98" t="s">
        <v>1796</v>
      </c>
      <c r="Q249" s="381"/>
      <c r="R249" s="381"/>
      <c r="S249" s="381"/>
    </row>
    <row r="250" spans="1:19" ht="40" customHeight="1" x14ac:dyDescent="0.25">
      <c r="A250" s="128">
        <f>IF(B250="","",ROW()-ROW($A$3)+'Diário 2º PA'!$P$1)</f>
        <v>2197</v>
      </c>
      <c r="B250" s="129">
        <v>45422</v>
      </c>
      <c r="C250" s="130">
        <v>45383</v>
      </c>
      <c r="D250" s="98" t="s">
        <v>94</v>
      </c>
      <c r="E250" s="95" t="s">
        <v>203</v>
      </c>
      <c r="F250" s="155">
        <v>672</v>
      </c>
      <c r="G250" s="98" t="s">
        <v>1778</v>
      </c>
      <c r="H250" s="98" t="s">
        <v>118</v>
      </c>
      <c r="I250" s="95" t="s">
        <v>3261</v>
      </c>
      <c r="J250" s="131" t="str">
        <f t="shared" si="6"/>
        <v>02.131.247/0001-72</v>
      </c>
      <c r="K250" s="131" t="s">
        <v>1080</v>
      </c>
      <c r="L250" s="132" t="s">
        <v>3133</v>
      </c>
      <c r="M250" s="131">
        <v>47971</v>
      </c>
      <c r="N250" s="134">
        <v>45422</v>
      </c>
      <c r="O250" s="95" t="s">
        <v>452</v>
      </c>
      <c r="P250" s="98" t="s">
        <v>1786</v>
      </c>
      <c r="Q250" s="381"/>
      <c r="R250" s="381"/>
      <c r="S250" s="381"/>
    </row>
    <row r="251" spans="1:19" ht="40" customHeight="1" x14ac:dyDescent="0.25">
      <c r="A251" s="128">
        <f>IF(B251="","",ROW()-ROW($A$3)+'Diário 2º PA'!$P$1)</f>
        <v>2198</v>
      </c>
      <c r="B251" s="129">
        <v>45422</v>
      </c>
      <c r="C251" s="130">
        <v>45383</v>
      </c>
      <c r="D251" s="98" t="s">
        <v>94</v>
      </c>
      <c r="E251" s="95" t="s">
        <v>215</v>
      </c>
      <c r="F251" s="155">
        <v>228</v>
      </c>
      <c r="G251" s="98" t="s">
        <v>3260</v>
      </c>
      <c r="H251" s="98" t="s">
        <v>118</v>
      </c>
      <c r="I251" s="95" t="s">
        <v>3261</v>
      </c>
      <c r="J251" s="131" t="str">
        <f t="shared" si="6"/>
        <v>02.131.247/0001-72</v>
      </c>
      <c r="K251" s="131" t="s">
        <v>1080</v>
      </c>
      <c r="L251" s="132" t="s">
        <v>3133</v>
      </c>
      <c r="M251" s="131">
        <v>46720</v>
      </c>
      <c r="N251" s="134">
        <v>45422</v>
      </c>
      <c r="O251" s="95" t="s">
        <v>452</v>
      </c>
      <c r="P251" s="98" t="s">
        <v>1786</v>
      </c>
      <c r="Q251" s="381"/>
      <c r="R251" s="381"/>
      <c r="S251" s="381"/>
    </row>
    <row r="252" spans="1:19" ht="40" customHeight="1" x14ac:dyDescent="0.25">
      <c r="A252" s="128">
        <f>IF(B252="","",ROW()-ROW($A$3)+'Diário 2º PA'!$P$1)</f>
        <v>2199</v>
      </c>
      <c r="B252" s="129">
        <v>45422</v>
      </c>
      <c r="C252" s="130">
        <v>45383</v>
      </c>
      <c r="D252" s="98" t="s">
        <v>94</v>
      </c>
      <c r="E252" s="95" t="s">
        <v>205</v>
      </c>
      <c r="F252" s="155">
        <v>141.68</v>
      </c>
      <c r="G252" s="98" t="s">
        <v>1778</v>
      </c>
      <c r="H252" s="98" t="s">
        <v>118</v>
      </c>
      <c r="I252" s="95" t="s">
        <v>1779</v>
      </c>
      <c r="J252" s="131" t="str">
        <f t="shared" si="6"/>
        <v>34.002.229/0001-87</v>
      </c>
      <c r="K252" s="131" t="s">
        <v>1080</v>
      </c>
      <c r="L252" s="132" t="s">
        <v>3133</v>
      </c>
      <c r="M252" s="131">
        <v>855301</v>
      </c>
      <c r="N252" s="134">
        <v>45422</v>
      </c>
      <c r="O252" s="95" t="s">
        <v>452</v>
      </c>
      <c r="P252" s="98" t="s">
        <v>1780</v>
      </c>
      <c r="Q252" s="381"/>
      <c r="R252" s="381"/>
      <c r="S252" s="381"/>
    </row>
    <row r="253" spans="1:19" ht="40" customHeight="1" x14ac:dyDescent="0.25">
      <c r="A253" s="128">
        <f>IF(B253="","",ROW()-ROW($A$3)+'Diário 2º PA'!$P$1)</f>
        <v>2200</v>
      </c>
      <c r="B253" s="129">
        <v>45422</v>
      </c>
      <c r="C253" s="130">
        <v>45383</v>
      </c>
      <c r="D253" s="98" t="s">
        <v>94</v>
      </c>
      <c r="E253" s="95" t="s">
        <v>215</v>
      </c>
      <c r="F253" s="155">
        <v>608</v>
      </c>
      <c r="G253" s="98" t="s">
        <v>3260</v>
      </c>
      <c r="H253" s="98" t="s">
        <v>119</v>
      </c>
      <c r="I253" s="95" t="s">
        <v>3261</v>
      </c>
      <c r="J253" s="131" t="str">
        <f t="shared" si="6"/>
        <v>02.131.247/0001-72</v>
      </c>
      <c r="K253" s="131" t="s">
        <v>1080</v>
      </c>
      <c r="L253" s="132" t="s">
        <v>3133</v>
      </c>
      <c r="M253" s="131">
        <v>47561</v>
      </c>
      <c r="N253" s="134">
        <v>45422</v>
      </c>
      <c r="O253" s="95" t="s">
        <v>452</v>
      </c>
      <c r="P253" s="98" t="s">
        <v>1786</v>
      </c>
      <c r="Q253" s="381"/>
      <c r="R253" s="381"/>
      <c r="S253" s="381"/>
    </row>
    <row r="254" spans="1:19" ht="40" customHeight="1" x14ac:dyDescent="0.25">
      <c r="A254" s="128">
        <f>IF(B254="","",ROW()-ROW($A$3)+'Diário 2º PA'!$P$1)</f>
        <v>2201</v>
      </c>
      <c r="B254" s="129">
        <v>45422</v>
      </c>
      <c r="C254" s="130">
        <v>45383</v>
      </c>
      <c r="D254" s="98" t="s">
        <v>94</v>
      </c>
      <c r="E254" s="95" t="s">
        <v>211</v>
      </c>
      <c r="F254" s="155">
        <v>773.45</v>
      </c>
      <c r="G254" s="98" t="s">
        <v>1778</v>
      </c>
      <c r="H254" s="98" t="s">
        <v>119</v>
      </c>
      <c r="I254" s="95" t="s">
        <v>1779</v>
      </c>
      <c r="J254" s="131" t="str">
        <f t="shared" si="6"/>
        <v>34.002.229/0001-87</v>
      </c>
      <c r="K254" s="131" t="s">
        <v>1080</v>
      </c>
      <c r="L254" s="132" t="s">
        <v>3133</v>
      </c>
      <c r="M254" s="131">
        <v>847924</v>
      </c>
      <c r="N254" s="134">
        <v>45422</v>
      </c>
      <c r="O254" s="95" t="s">
        <v>452</v>
      </c>
      <c r="P254" s="98" t="s">
        <v>1780</v>
      </c>
      <c r="Q254" s="381"/>
      <c r="R254" s="381"/>
      <c r="S254" s="381"/>
    </row>
    <row r="255" spans="1:19" ht="40" customHeight="1" x14ac:dyDescent="0.25">
      <c r="A255" s="128">
        <f>IF(B255="","",ROW()-ROW($A$3)+'Diário 2º PA'!$P$1)</f>
        <v>2202</v>
      </c>
      <c r="B255" s="129">
        <v>45422</v>
      </c>
      <c r="C255" s="130">
        <v>45383</v>
      </c>
      <c r="D255" s="98" t="s">
        <v>94</v>
      </c>
      <c r="E255" s="95" t="s">
        <v>207</v>
      </c>
      <c r="F255" s="155">
        <v>889.92</v>
      </c>
      <c r="G255" s="98" t="s">
        <v>3263</v>
      </c>
      <c r="H255" s="98" t="s">
        <v>119</v>
      </c>
      <c r="I255" s="95" t="s">
        <v>1795</v>
      </c>
      <c r="J255" s="131" t="str">
        <f t="shared" si="6"/>
        <v>19.112.659/0001-68</v>
      </c>
      <c r="K255" s="131" t="s">
        <v>1080</v>
      </c>
      <c r="L255" s="132" t="s">
        <v>3133</v>
      </c>
      <c r="M255" s="131">
        <v>623172</v>
      </c>
      <c r="N255" s="134">
        <v>45422</v>
      </c>
      <c r="O255" s="95" t="s">
        <v>452</v>
      </c>
      <c r="P255" s="98" t="s">
        <v>1796</v>
      </c>
      <c r="Q255" s="381"/>
      <c r="R255" s="381"/>
      <c r="S255" s="381"/>
    </row>
    <row r="256" spans="1:19" ht="40" customHeight="1" x14ac:dyDescent="0.25">
      <c r="A256" s="128">
        <f>IF(B256="","",ROW()-ROW($A$3)+'Diário 2º PA'!$P$1)</f>
        <v>2203</v>
      </c>
      <c r="B256" s="129">
        <v>45422</v>
      </c>
      <c r="C256" s="130">
        <v>45383</v>
      </c>
      <c r="D256" s="98" t="s">
        <v>94</v>
      </c>
      <c r="E256" s="95" t="s">
        <v>203</v>
      </c>
      <c r="F256" s="155">
        <v>1549</v>
      </c>
      <c r="G256" s="98" t="s">
        <v>3262</v>
      </c>
      <c r="H256" s="98" t="s">
        <v>119</v>
      </c>
      <c r="I256" s="95" t="s">
        <v>1785</v>
      </c>
      <c r="J256" s="131" t="str">
        <f t="shared" si="6"/>
        <v>02.131.247/0001-72</v>
      </c>
      <c r="K256" s="131" t="s">
        <v>1080</v>
      </c>
      <c r="L256" s="132" t="s">
        <v>3133</v>
      </c>
      <c r="M256" s="131">
        <v>51066</v>
      </c>
      <c r="N256" s="134">
        <v>45422</v>
      </c>
      <c r="O256" s="95" t="s">
        <v>452</v>
      </c>
      <c r="P256" s="98" t="s">
        <v>1786</v>
      </c>
      <c r="Q256" s="381"/>
      <c r="R256" s="381"/>
      <c r="S256" s="381"/>
    </row>
    <row r="257" spans="1:19" ht="40" customHeight="1" x14ac:dyDescent="0.25">
      <c r="A257" s="128">
        <f>IF(B257="","",ROW()-ROW($A$3)+'Diário 2º PA'!$P$1)</f>
        <v>2204</v>
      </c>
      <c r="B257" s="129">
        <v>45422</v>
      </c>
      <c r="C257" s="130">
        <v>45383</v>
      </c>
      <c r="D257" s="98" t="s">
        <v>105</v>
      </c>
      <c r="E257" s="95" t="s">
        <v>265</v>
      </c>
      <c r="F257" s="155">
        <v>186.8</v>
      </c>
      <c r="G257" s="98" t="s">
        <v>3264</v>
      </c>
      <c r="H257" s="98" t="s">
        <v>120</v>
      </c>
      <c r="I257" s="95" t="s">
        <v>2353</v>
      </c>
      <c r="J257" s="131" t="str">
        <f t="shared" si="6"/>
        <v>07.004.048/0001-17</v>
      </c>
      <c r="K257" s="131" t="s">
        <v>1080</v>
      </c>
      <c r="L257" s="132" t="s">
        <v>3133</v>
      </c>
      <c r="M257" s="131" t="s">
        <v>3265</v>
      </c>
      <c r="N257" s="134">
        <v>45422</v>
      </c>
      <c r="O257" s="95" t="s">
        <v>452</v>
      </c>
      <c r="P257" s="98" t="s">
        <v>1704</v>
      </c>
      <c r="Q257" s="381"/>
      <c r="R257" s="381"/>
      <c r="S257" s="381"/>
    </row>
    <row r="258" spans="1:19" ht="40" customHeight="1" x14ac:dyDescent="0.25">
      <c r="A258" s="128">
        <f>IF(B258="","",ROW()-ROW($A$3)+'Diário 2º PA'!$P$1)</f>
        <v>2205</v>
      </c>
      <c r="B258" s="129">
        <v>45422</v>
      </c>
      <c r="C258" s="130">
        <v>45383</v>
      </c>
      <c r="D258" s="98" t="s">
        <v>105</v>
      </c>
      <c r="E258" s="95" t="s">
        <v>265</v>
      </c>
      <c r="F258" s="155">
        <v>186.8</v>
      </c>
      <c r="G258" s="98" t="s">
        <v>3264</v>
      </c>
      <c r="H258" s="98" t="s">
        <v>121</v>
      </c>
      <c r="I258" s="95" t="s">
        <v>2353</v>
      </c>
      <c r="J258" s="131" t="str">
        <f t="shared" si="6"/>
        <v>07.004.048/0001-17</v>
      </c>
      <c r="K258" s="131" t="s">
        <v>1080</v>
      </c>
      <c r="L258" s="132" t="s">
        <v>3133</v>
      </c>
      <c r="M258" s="131" t="s">
        <v>3266</v>
      </c>
      <c r="N258" s="134">
        <v>45422</v>
      </c>
      <c r="O258" s="95" t="s">
        <v>452</v>
      </c>
      <c r="P258" s="98" t="s">
        <v>1704</v>
      </c>
      <c r="Q258" s="381"/>
      <c r="R258" s="381"/>
      <c r="S258" s="381"/>
    </row>
    <row r="259" spans="1:19" ht="40" customHeight="1" x14ac:dyDescent="0.25">
      <c r="A259" s="128">
        <f>IF(B259="","",ROW()-ROW($A$3)+'Diário 2º PA'!$P$1)</f>
        <v>2206</v>
      </c>
      <c r="B259" s="129">
        <v>45422</v>
      </c>
      <c r="C259" s="130">
        <v>45383</v>
      </c>
      <c r="D259" s="98" t="s">
        <v>105</v>
      </c>
      <c r="E259" s="95" t="s">
        <v>265</v>
      </c>
      <c r="F259" s="155">
        <v>186.8</v>
      </c>
      <c r="G259" s="98" t="s">
        <v>3264</v>
      </c>
      <c r="H259" s="98" t="s">
        <v>119</v>
      </c>
      <c r="I259" s="95" t="s">
        <v>2353</v>
      </c>
      <c r="J259" s="131" t="str">
        <f t="shared" si="6"/>
        <v>07.004.048/0001-17</v>
      </c>
      <c r="K259" s="131" t="s">
        <v>1080</v>
      </c>
      <c r="L259" s="132" t="s">
        <v>3133</v>
      </c>
      <c r="M259" s="131" t="s">
        <v>3267</v>
      </c>
      <c r="N259" s="134">
        <v>45422</v>
      </c>
      <c r="O259" s="95" t="s">
        <v>452</v>
      </c>
      <c r="P259" s="98" t="s">
        <v>1704</v>
      </c>
      <c r="Q259" s="381"/>
      <c r="R259" s="381"/>
      <c r="S259" s="381"/>
    </row>
    <row r="260" spans="1:19" ht="40" customHeight="1" x14ac:dyDescent="0.25">
      <c r="A260" s="128">
        <f>IF(B260="","",ROW()-ROW($A$3)+'Diário 2º PA'!$P$1)</f>
        <v>2207</v>
      </c>
      <c r="B260" s="129">
        <v>45422</v>
      </c>
      <c r="C260" s="130">
        <v>45383</v>
      </c>
      <c r="D260" s="98" t="s">
        <v>105</v>
      </c>
      <c r="E260" s="95" t="s">
        <v>343</v>
      </c>
      <c r="F260" s="155">
        <v>934.5</v>
      </c>
      <c r="G260" s="98" t="s">
        <v>1980</v>
      </c>
      <c r="H260" s="98" t="s">
        <v>126</v>
      </c>
      <c r="I260" s="95" t="s">
        <v>1981</v>
      </c>
      <c r="J260" s="131" t="str">
        <f t="shared" si="6"/>
        <v>16.597.573/0001-84</v>
      </c>
      <c r="K260" s="131" t="s">
        <v>1080</v>
      </c>
      <c r="L260" s="132" t="s">
        <v>3133</v>
      </c>
      <c r="M260" s="131" t="s">
        <v>3268</v>
      </c>
      <c r="N260" s="134">
        <v>45422</v>
      </c>
      <c r="O260" s="95" t="s">
        <v>452</v>
      </c>
      <c r="P260" s="98" t="s">
        <v>1982</v>
      </c>
      <c r="Q260" s="381"/>
      <c r="R260" s="381"/>
      <c r="S260" s="381"/>
    </row>
    <row r="261" spans="1:19" ht="40" customHeight="1" x14ac:dyDescent="0.25">
      <c r="A261" s="128">
        <f>IF(B261="","",ROW()-ROW($A$3)+'Diário 2º PA'!$P$1)</f>
        <v>2208</v>
      </c>
      <c r="B261" s="129">
        <v>45422</v>
      </c>
      <c r="C261" s="130">
        <v>45383</v>
      </c>
      <c r="D261" s="98" t="s">
        <v>105</v>
      </c>
      <c r="E261" s="95" t="s">
        <v>219</v>
      </c>
      <c r="F261" s="155">
        <v>4643.03</v>
      </c>
      <c r="G261" s="98" t="s">
        <v>3117</v>
      </c>
      <c r="H261" s="98" t="s">
        <v>125</v>
      </c>
      <c r="I261" s="95" t="s">
        <v>1781</v>
      </c>
      <c r="J261" s="131" t="str">
        <f t="shared" si="6"/>
        <v>04.285.429/0001-23</v>
      </c>
      <c r="K261" s="131" t="s">
        <v>1080</v>
      </c>
      <c r="L261" s="132" t="s">
        <v>3133</v>
      </c>
      <c r="M261" s="131">
        <v>24812</v>
      </c>
      <c r="N261" s="134">
        <v>45422</v>
      </c>
      <c r="O261" s="95" t="s">
        <v>452</v>
      </c>
      <c r="P261" s="98" t="s">
        <v>1210</v>
      </c>
      <c r="Q261" s="381"/>
      <c r="R261" s="381"/>
      <c r="S261" s="381"/>
    </row>
    <row r="262" spans="1:19" ht="40" customHeight="1" x14ac:dyDescent="0.25">
      <c r="A262" s="128">
        <f>IF(B262="","",ROW()-ROW($A$3)+'Diário 2º PA'!$P$1)</f>
        <v>2209</v>
      </c>
      <c r="B262" s="129">
        <v>45422</v>
      </c>
      <c r="C262" s="130">
        <v>45383</v>
      </c>
      <c r="D262" s="98" t="s">
        <v>105</v>
      </c>
      <c r="E262" s="95" t="s">
        <v>265</v>
      </c>
      <c r="F262" s="155">
        <v>275</v>
      </c>
      <c r="G262" s="98" t="s">
        <v>3264</v>
      </c>
      <c r="H262" s="98" t="s">
        <v>122</v>
      </c>
      <c r="I262" s="95" t="s">
        <v>1812</v>
      </c>
      <c r="J262" s="131" t="str">
        <f t="shared" si="6"/>
        <v>12.566.752/0001-01</v>
      </c>
      <c r="K262" s="131" t="s">
        <v>1080</v>
      </c>
      <c r="L262" s="132" t="s">
        <v>3133</v>
      </c>
      <c r="M262" s="131">
        <v>227</v>
      </c>
      <c r="N262" s="134">
        <v>45422</v>
      </c>
      <c r="O262" s="95" t="s">
        <v>452</v>
      </c>
      <c r="P262" s="98" t="s">
        <v>1517</v>
      </c>
      <c r="Q262" s="381"/>
      <c r="R262" s="381"/>
      <c r="S262" s="381"/>
    </row>
    <row r="263" spans="1:19" ht="40" customHeight="1" x14ac:dyDescent="0.25">
      <c r="A263" s="128">
        <f>IF(B263="","",ROW()-ROW($A$3)+'Diário 2º PA'!$P$1)</f>
        <v>2210</v>
      </c>
      <c r="B263" s="129">
        <v>45422</v>
      </c>
      <c r="C263" s="130">
        <v>45383</v>
      </c>
      <c r="D263" s="98" t="s">
        <v>105</v>
      </c>
      <c r="E263" s="95" t="s">
        <v>257</v>
      </c>
      <c r="F263" s="155">
        <v>300</v>
      </c>
      <c r="G263" s="98" t="s">
        <v>3269</v>
      </c>
      <c r="H263" s="98" t="s">
        <v>135</v>
      </c>
      <c r="I263" s="95" t="s">
        <v>2538</v>
      </c>
      <c r="J263" s="131" t="str">
        <f t="shared" si="6"/>
        <v>23.386.437/0001-00</v>
      </c>
      <c r="K263" s="131" t="s">
        <v>1080</v>
      </c>
      <c r="L263" s="132" t="s">
        <v>3133</v>
      </c>
      <c r="M263" s="131">
        <v>5</v>
      </c>
      <c r="N263" s="134">
        <v>45422</v>
      </c>
      <c r="O263" s="95" t="s">
        <v>452</v>
      </c>
      <c r="P263" s="98" t="s">
        <v>2539</v>
      </c>
      <c r="Q263" s="381"/>
      <c r="R263" s="381"/>
      <c r="S263" s="381"/>
    </row>
    <row r="264" spans="1:19" ht="40" customHeight="1" x14ac:dyDescent="0.25">
      <c r="A264" s="128">
        <f>IF(B264="","",ROW()-ROW($A$3)+'Diário 2º PA'!$P$1)</f>
        <v>2211</v>
      </c>
      <c r="B264" s="129">
        <v>45422</v>
      </c>
      <c r="C264" s="130">
        <v>45383</v>
      </c>
      <c r="D264" s="98" t="s">
        <v>105</v>
      </c>
      <c r="E264" s="95" t="s">
        <v>219</v>
      </c>
      <c r="F264" s="155">
        <v>11733.12</v>
      </c>
      <c r="G264" s="95" t="s">
        <v>3117</v>
      </c>
      <c r="H264" s="98" t="s">
        <v>119</v>
      </c>
      <c r="I264" s="95" t="s">
        <v>1207</v>
      </c>
      <c r="J264" s="131" t="str">
        <f t="shared" si="6"/>
        <v>12.240.621/0001-21</v>
      </c>
      <c r="K264" s="131" t="s">
        <v>1080</v>
      </c>
      <c r="L264" s="132" t="s">
        <v>3133</v>
      </c>
      <c r="M264" s="131">
        <v>22740</v>
      </c>
      <c r="N264" s="134">
        <v>45422</v>
      </c>
      <c r="O264" s="95" t="s">
        <v>452</v>
      </c>
      <c r="P264" s="98" t="s">
        <v>1208</v>
      </c>
      <c r="Q264" s="381"/>
      <c r="R264" s="381"/>
      <c r="S264" s="381"/>
    </row>
    <row r="265" spans="1:19" ht="40" customHeight="1" x14ac:dyDescent="0.25">
      <c r="A265" s="128">
        <f>IF(B265="","",ROW()-ROW($A$3)+'Diário 2º PA'!$P$1)</f>
        <v>2212</v>
      </c>
      <c r="B265" s="129">
        <v>45422</v>
      </c>
      <c r="C265" s="130">
        <v>45383</v>
      </c>
      <c r="D265" s="98" t="s">
        <v>105</v>
      </c>
      <c r="E265" s="95" t="s">
        <v>235</v>
      </c>
      <c r="F265" s="155">
        <v>129.9</v>
      </c>
      <c r="G265" s="95" t="s">
        <v>3178</v>
      </c>
      <c r="H265" s="98" t="s">
        <v>124</v>
      </c>
      <c r="I265" s="95" t="s">
        <v>1777</v>
      </c>
      <c r="J265" s="131" t="str">
        <f t="shared" si="6"/>
        <v>13.789.781/0001-97</v>
      </c>
      <c r="K265" s="131" t="s">
        <v>1080</v>
      </c>
      <c r="L265" s="132" t="s">
        <v>3133</v>
      </c>
      <c r="M265" s="131">
        <v>1034398</v>
      </c>
      <c r="N265" s="134">
        <v>45422</v>
      </c>
      <c r="O265" s="95" t="s">
        <v>452</v>
      </c>
      <c r="P265" s="98" t="s">
        <v>1217</v>
      </c>
      <c r="Q265" s="381"/>
      <c r="R265" s="381"/>
      <c r="S265" s="381"/>
    </row>
    <row r="266" spans="1:19" ht="40" customHeight="1" x14ac:dyDescent="0.25">
      <c r="A266" s="128">
        <f>IF(B266="","",ROW()-ROW($A$3)+'Diário 2º PA'!$P$1)</f>
        <v>2213</v>
      </c>
      <c r="B266" s="129">
        <v>45422</v>
      </c>
      <c r="C266" s="130">
        <v>45413</v>
      </c>
      <c r="D266" s="98" t="s">
        <v>105</v>
      </c>
      <c r="E266" s="95" t="s">
        <v>287</v>
      </c>
      <c r="F266" s="155">
        <v>391.27</v>
      </c>
      <c r="G266" s="95" t="s">
        <v>3251</v>
      </c>
      <c r="H266" s="98" t="s">
        <v>125</v>
      </c>
      <c r="I266" s="95" t="s">
        <v>1438</v>
      </c>
      <c r="J266" s="131" t="str">
        <f t="shared" si="6"/>
        <v>18.715.383/0001-40</v>
      </c>
      <c r="K266" s="131" t="s">
        <v>1080</v>
      </c>
      <c r="L266" s="132" t="s">
        <v>1439</v>
      </c>
      <c r="M266" s="131" t="s">
        <v>3270</v>
      </c>
      <c r="N266" s="134">
        <v>45422</v>
      </c>
      <c r="O266" s="95" t="s">
        <v>452</v>
      </c>
      <c r="P266" s="98" t="s">
        <v>1441</v>
      </c>
      <c r="Q266" s="381"/>
      <c r="R266" s="381"/>
      <c r="S266" s="381"/>
    </row>
    <row r="267" spans="1:19" ht="40" customHeight="1" x14ac:dyDescent="0.25">
      <c r="A267" s="128">
        <f>IF(B267="","",ROW()-ROW($A$3)+'Diário 2º PA'!$P$1)</f>
        <v>2214</v>
      </c>
      <c r="B267" s="129">
        <v>45422</v>
      </c>
      <c r="C267" s="130">
        <v>45413</v>
      </c>
      <c r="D267" s="98" t="s">
        <v>105</v>
      </c>
      <c r="E267" s="95" t="s">
        <v>283</v>
      </c>
      <c r="F267" s="155">
        <v>8</v>
      </c>
      <c r="G267" s="95" t="s">
        <v>3271</v>
      </c>
      <c r="H267" s="98" t="s">
        <v>118</v>
      </c>
      <c r="I267" s="95" t="s">
        <v>117</v>
      </c>
      <c r="J267" s="131" t="s">
        <v>79</v>
      </c>
      <c r="K267" s="131" t="s">
        <v>1558</v>
      </c>
      <c r="L267" s="132" t="s">
        <v>117</v>
      </c>
      <c r="M267" s="131" t="s">
        <v>117</v>
      </c>
      <c r="N267" s="134" t="s">
        <v>117</v>
      </c>
      <c r="O267" s="95" t="s">
        <v>452</v>
      </c>
      <c r="P267" s="98" t="s">
        <v>79</v>
      </c>
      <c r="Q267" s="381"/>
      <c r="R267" s="381"/>
      <c r="S267" s="381"/>
    </row>
    <row r="268" spans="1:19" ht="40" customHeight="1" x14ac:dyDescent="0.25">
      <c r="A268" s="128">
        <f>IF(B268="","",ROW()-ROW($A$3)+'Diário 2º PA'!$P$1)</f>
        <v>2215</v>
      </c>
      <c r="B268" s="129">
        <v>45422</v>
      </c>
      <c r="C268" s="130">
        <v>45383</v>
      </c>
      <c r="D268" s="98" t="s">
        <v>105</v>
      </c>
      <c r="E268" s="95" t="s">
        <v>287</v>
      </c>
      <c r="F268" s="155">
        <v>157.47999999999999</v>
      </c>
      <c r="G268" s="95" t="s">
        <v>3272</v>
      </c>
      <c r="H268" s="98" t="s">
        <v>118</v>
      </c>
      <c r="I268" s="95" t="s">
        <v>1818</v>
      </c>
      <c r="J268" s="131" t="str">
        <f t="shared" ref="J268:J294" si="7">IF(P268="","",IF(LEN(P268)&gt;14,P268,"CPF Protegido - LGPD"))</f>
        <v>04.088.208/0001-65</v>
      </c>
      <c r="K268" s="131" t="s">
        <v>1558</v>
      </c>
      <c r="L268" s="132" t="s">
        <v>117</v>
      </c>
      <c r="M268" s="131">
        <v>588224971</v>
      </c>
      <c r="N268" s="134">
        <v>45422</v>
      </c>
      <c r="O268" s="95" t="s">
        <v>452</v>
      </c>
      <c r="P268" s="98" t="s">
        <v>1819</v>
      </c>
      <c r="Q268" s="381"/>
      <c r="R268" s="381"/>
      <c r="S268" s="381"/>
    </row>
    <row r="269" spans="1:19" ht="40" customHeight="1" x14ac:dyDescent="0.25">
      <c r="A269" s="128">
        <f>IF(B269="","",ROW()-ROW($A$3)+'Diário 2º PA'!$P$1)</f>
        <v>2216</v>
      </c>
      <c r="B269" s="129">
        <v>45422</v>
      </c>
      <c r="C269" s="130">
        <v>45383</v>
      </c>
      <c r="D269" s="98" t="s">
        <v>105</v>
      </c>
      <c r="E269" s="95" t="s">
        <v>227</v>
      </c>
      <c r="F269" s="155">
        <v>15.29</v>
      </c>
      <c r="G269" s="95" t="s">
        <v>3193</v>
      </c>
      <c r="H269" s="98" t="s">
        <v>120</v>
      </c>
      <c r="I269" s="95" t="s">
        <v>1635</v>
      </c>
      <c r="J269" s="131" t="str">
        <f t="shared" si="7"/>
        <v>06.981.180/0001-16</v>
      </c>
      <c r="K269" s="131" t="s">
        <v>1080</v>
      </c>
      <c r="L269" s="132" t="s">
        <v>3133</v>
      </c>
      <c r="M269" s="131">
        <v>141944341</v>
      </c>
      <c r="N269" s="134">
        <v>45422</v>
      </c>
      <c r="O269" s="95" t="s">
        <v>452</v>
      </c>
      <c r="P269" s="98" t="s">
        <v>1414</v>
      </c>
      <c r="Q269" s="381"/>
      <c r="R269" s="381"/>
      <c r="S269" s="381"/>
    </row>
    <row r="270" spans="1:19" ht="40" customHeight="1" x14ac:dyDescent="0.25">
      <c r="A270" s="128">
        <f>IF(B270="","",ROW()-ROW($A$3)+'Diário 2º PA'!$P$1)</f>
        <v>2217</v>
      </c>
      <c r="B270" s="129">
        <v>45425</v>
      </c>
      <c r="C270" s="130">
        <v>45383</v>
      </c>
      <c r="D270" s="98" t="s">
        <v>105</v>
      </c>
      <c r="E270" s="95" t="s">
        <v>341</v>
      </c>
      <c r="F270" s="179">
        <v>1350</v>
      </c>
      <c r="G270" s="98" t="s">
        <v>3123</v>
      </c>
      <c r="H270" s="98" t="s">
        <v>124</v>
      </c>
      <c r="I270" s="95" t="s">
        <v>2779</v>
      </c>
      <c r="J270" s="131" t="str">
        <f t="shared" si="7"/>
        <v>41.993.302/0001-95</v>
      </c>
      <c r="K270" s="131" t="s">
        <v>1072</v>
      </c>
      <c r="L270" s="132" t="s">
        <v>3120</v>
      </c>
      <c r="M270" s="131">
        <v>71</v>
      </c>
      <c r="N270" s="134">
        <v>45412</v>
      </c>
      <c r="O270" s="95" t="s">
        <v>452</v>
      </c>
      <c r="P270" s="98" t="s">
        <v>2780</v>
      </c>
      <c r="Q270" s="381"/>
      <c r="R270" s="381"/>
      <c r="S270" s="381"/>
    </row>
    <row r="271" spans="1:19" ht="40" customHeight="1" x14ac:dyDescent="0.25">
      <c r="A271" s="128">
        <f>IF(B271="","",ROW()-ROW($A$3)+'Diário 2º PA'!$P$1)</f>
        <v>2218</v>
      </c>
      <c r="B271" s="129">
        <v>45425</v>
      </c>
      <c r="C271" s="130">
        <v>45413</v>
      </c>
      <c r="D271" s="98" t="s">
        <v>105</v>
      </c>
      <c r="E271" s="95" t="s">
        <v>337</v>
      </c>
      <c r="F271" s="155">
        <v>488.39</v>
      </c>
      <c r="G271" s="95" t="s">
        <v>3160</v>
      </c>
      <c r="H271" s="98" t="s">
        <v>125</v>
      </c>
      <c r="I271" s="95" t="s">
        <v>3165</v>
      </c>
      <c r="J271" s="131" t="str">
        <f t="shared" si="7"/>
        <v>17.455.912/0002-31</v>
      </c>
      <c r="K271" s="131" t="s">
        <v>1072</v>
      </c>
      <c r="L271" s="132" t="s">
        <v>3120</v>
      </c>
      <c r="M271" s="131">
        <v>6164361</v>
      </c>
      <c r="N271" s="134">
        <v>45427</v>
      </c>
      <c r="O271" s="95" t="s">
        <v>452</v>
      </c>
      <c r="P271" s="98" t="s">
        <v>1189</v>
      </c>
      <c r="Q271" s="381"/>
      <c r="R271" s="381"/>
      <c r="S271" s="381"/>
    </row>
    <row r="272" spans="1:19" ht="40" customHeight="1" x14ac:dyDescent="0.25">
      <c r="A272" s="128">
        <f>IF(B272="","",ROW()-ROW($A$3)+'Diário 2º PA'!$P$1)</f>
        <v>2219</v>
      </c>
      <c r="B272" s="129">
        <v>45425</v>
      </c>
      <c r="C272" s="130">
        <v>45413</v>
      </c>
      <c r="D272" s="98" t="s">
        <v>94</v>
      </c>
      <c r="E272" s="95" t="s">
        <v>188</v>
      </c>
      <c r="F272" s="155">
        <v>685.37</v>
      </c>
      <c r="G272" s="95" t="s">
        <v>3213</v>
      </c>
      <c r="H272" s="98" t="s">
        <v>130</v>
      </c>
      <c r="I272" s="95" t="s">
        <v>3273</v>
      </c>
      <c r="J272" s="131" t="str">
        <f t="shared" si="7"/>
        <v>CPF Protegido - LGPD</v>
      </c>
      <c r="K272" s="131" t="s">
        <v>1574</v>
      </c>
      <c r="L272" s="132" t="s">
        <v>1574</v>
      </c>
      <c r="M272" s="131" t="s">
        <v>117</v>
      </c>
      <c r="N272" s="134">
        <v>45425</v>
      </c>
      <c r="O272" s="95" t="s">
        <v>452</v>
      </c>
      <c r="P272" s="98" t="s">
        <v>3274</v>
      </c>
      <c r="Q272" s="381"/>
      <c r="R272" s="381"/>
      <c r="S272" s="381"/>
    </row>
    <row r="273" spans="1:19" ht="40" customHeight="1" x14ac:dyDescent="0.25">
      <c r="A273" s="128">
        <f>IF(B273="","",ROW()-ROW($A$3)+'Diário 2º PA'!$P$1)</f>
        <v>2220</v>
      </c>
      <c r="B273" s="129">
        <v>45425</v>
      </c>
      <c r="C273" s="130">
        <v>45383</v>
      </c>
      <c r="D273" s="98" t="s">
        <v>105</v>
      </c>
      <c r="E273" s="95" t="s">
        <v>235</v>
      </c>
      <c r="F273" s="155">
        <v>142.77000000000001</v>
      </c>
      <c r="G273" s="95" t="s">
        <v>3178</v>
      </c>
      <c r="H273" s="98" t="s">
        <v>137</v>
      </c>
      <c r="I273" s="95" t="s">
        <v>1754</v>
      </c>
      <c r="J273" s="131" t="str">
        <f t="shared" si="7"/>
        <v>71.208.516/0001-74</v>
      </c>
      <c r="K273" s="131" t="s">
        <v>1080</v>
      </c>
      <c r="L273" s="132" t="s">
        <v>3133</v>
      </c>
      <c r="M273" s="131">
        <v>458206985</v>
      </c>
      <c r="N273" s="134">
        <v>45425</v>
      </c>
      <c r="O273" s="95" t="s">
        <v>452</v>
      </c>
      <c r="P273" s="98" t="s">
        <v>1755</v>
      </c>
      <c r="Q273" s="381"/>
      <c r="R273" s="381"/>
      <c r="S273" s="381"/>
    </row>
    <row r="274" spans="1:19" ht="40" customHeight="1" x14ac:dyDescent="0.25">
      <c r="A274" s="128">
        <f>IF(B274="","",ROW()-ROW($A$3)+'Diário 2º PA'!$P$1)</f>
        <v>2221</v>
      </c>
      <c r="B274" s="129">
        <v>45425</v>
      </c>
      <c r="C274" s="130">
        <v>45383</v>
      </c>
      <c r="D274" s="98" t="s">
        <v>105</v>
      </c>
      <c r="E274" s="95" t="s">
        <v>229</v>
      </c>
      <c r="F274" s="155">
        <v>2809.91</v>
      </c>
      <c r="G274" s="98" t="s">
        <v>3143</v>
      </c>
      <c r="H274" s="98" t="s">
        <v>121</v>
      </c>
      <c r="I274" s="95" t="s">
        <v>1760</v>
      </c>
      <c r="J274" s="131" t="str">
        <f t="shared" si="7"/>
        <v>02.318.396/0001-45</v>
      </c>
      <c r="K274" s="131" t="s">
        <v>1080</v>
      </c>
      <c r="L274" s="132" t="s">
        <v>3133</v>
      </c>
      <c r="M274" s="131" t="s">
        <v>3275</v>
      </c>
      <c r="N274" s="134">
        <v>45424</v>
      </c>
      <c r="O274" s="95" t="s">
        <v>452</v>
      </c>
      <c r="P274" s="98" t="s">
        <v>1761</v>
      </c>
      <c r="Q274" s="381"/>
      <c r="R274" s="381"/>
      <c r="S274" s="381"/>
    </row>
    <row r="275" spans="1:19" ht="40" customHeight="1" x14ac:dyDescent="0.25">
      <c r="A275" s="128">
        <f>IF(B275="","",ROW()-ROW($A$3)+'Diário 2º PA'!$P$1)</f>
        <v>2222</v>
      </c>
      <c r="B275" s="129">
        <v>45425</v>
      </c>
      <c r="C275" s="130">
        <v>45383</v>
      </c>
      <c r="D275" s="98" t="s">
        <v>105</v>
      </c>
      <c r="E275" s="95" t="s">
        <v>229</v>
      </c>
      <c r="F275" s="155">
        <v>56.58</v>
      </c>
      <c r="G275" s="98" t="s">
        <v>3143</v>
      </c>
      <c r="H275" s="98" t="s">
        <v>119</v>
      </c>
      <c r="I275" s="95" t="s">
        <v>1547</v>
      </c>
      <c r="J275" s="131" t="str">
        <f t="shared" si="7"/>
        <v>21.572.243/0001-74</v>
      </c>
      <c r="K275" s="131" t="s">
        <v>1080</v>
      </c>
      <c r="L275" s="132" t="s">
        <v>3133</v>
      </c>
      <c r="M275" s="131" t="s">
        <v>2734</v>
      </c>
      <c r="N275" s="134">
        <v>45424</v>
      </c>
      <c r="O275" s="95" t="s">
        <v>452</v>
      </c>
      <c r="P275" s="98" t="s">
        <v>1548</v>
      </c>
      <c r="Q275" s="381"/>
      <c r="R275" s="381"/>
      <c r="S275" s="381"/>
    </row>
    <row r="276" spans="1:19" ht="40" customHeight="1" x14ac:dyDescent="0.25">
      <c r="A276" s="128">
        <f>IF(B276="","",ROW()-ROW($A$3)+'Diário 2º PA'!$P$1)</f>
        <v>2223</v>
      </c>
      <c r="B276" s="129">
        <v>45425</v>
      </c>
      <c r="C276" s="130">
        <v>45383</v>
      </c>
      <c r="D276" s="98" t="s">
        <v>105</v>
      </c>
      <c r="E276" s="95" t="s">
        <v>227</v>
      </c>
      <c r="F276" s="155">
        <v>1258.74</v>
      </c>
      <c r="G276" s="98" t="s">
        <v>3193</v>
      </c>
      <c r="H276" s="98" t="s">
        <v>126</v>
      </c>
      <c r="I276" s="95" t="s">
        <v>1635</v>
      </c>
      <c r="J276" s="131" t="str">
        <f t="shared" si="7"/>
        <v>06.981.180/0001-16</v>
      </c>
      <c r="K276" s="131" t="s">
        <v>1080</v>
      </c>
      <c r="L276" s="132" t="s">
        <v>3133</v>
      </c>
      <c r="M276" s="131">
        <v>137931050</v>
      </c>
      <c r="N276" s="134">
        <v>45423</v>
      </c>
      <c r="O276" s="95" t="s">
        <v>452</v>
      </c>
      <c r="P276" s="98" t="s">
        <v>1414</v>
      </c>
      <c r="Q276" s="381"/>
      <c r="R276" s="381"/>
      <c r="S276" s="381"/>
    </row>
    <row r="277" spans="1:19" ht="40" customHeight="1" x14ac:dyDescent="0.25">
      <c r="A277" s="128">
        <f>IF(B277="","",ROW()-ROW($A$3)+'Diário 2º PA'!$P$1)</f>
        <v>2224</v>
      </c>
      <c r="B277" s="129">
        <v>45425</v>
      </c>
      <c r="C277" s="130">
        <v>45383</v>
      </c>
      <c r="D277" s="98" t="s">
        <v>105</v>
      </c>
      <c r="E277" s="95" t="s">
        <v>227</v>
      </c>
      <c r="F277" s="155">
        <v>590.80999999999995</v>
      </c>
      <c r="G277" s="98" t="s">
        <v>3193</v>
      </c>
      <c r="H277" s="98" t="s">
        <v>128</v>
      </c>
      <c r="I277" s="95" t="s">
        <v>1635</v>
      </c>
      <c r="J277" s="131" t="str">
        <f t="shared" si="7"/>
        <v>06.981.180/0001-16</v>
      </c>
      <c r="K277" s="131" t="s">
        <v>1080</v>
      </c>
      <c r="L277" s="132" t="s">
        <v>3133</v>
      </c>
      <c r="M277" s="131">
        <v>140075272</v>
      </c>
      <c r="N277" s="134">
        <v>45423</v>
      </c>
      <c r="O277" s="95" t="s">
        <v>452</v>
      </c>
      <c r="P277" s="98" t="s">
        <v>1414</v>
      </c>
      <c r="Q277" s="381"/>
      <c r="R277" s="381"/>
      <c r="S277" s="381"/>
    </row>
    <row r="278" spans="1:19" ht="40" customHeight="1" x14ac:dyDescent="0.25">
      <c r="A278" s="128">
        <f>IF(B278="","",ROW()-ROW($A$3)+'Diário 2º PA'!$P$1)</f>
        <v>2225</v>
      </c>
      <c r="B278" s="129">
        <v>45425</v>
      </c>
      <c r="C278" s="130">
        <v>45413</v>
      </c>
      <c r="D278" s="98" t="s">
        <v>105</v>
      </c>
      <c r="E278" s="95" t="s">
        <v>223</v>
      </c>
      <c r="F278" s="155">
        <v>668.11</v>
      </c>
      <c r="G278" s="98" t="s">
        <v>3276</v>
      </c>
      <c r="H278" s="98" t="s">
        <v>123</v>
      </c>
      <c r="I278" s="95" t="s">
        <v>2370</v>
      </c>
      <c r="J278" s="131" t="str">
        <f t="shared" si="7"/>
        <v>19.876.424/0001-42</v>
      </c>
      <c r="K278" s="131" t="s">
        <v>1080</v>
      </c>
      <c r="L278" s="132" t="s">
        <v>1439</v>
      </c>
      <c r="M278" s="131">
        <v>20241187736</v>
      </c>
      <c r="N278" s="134">
        <v>45436</v>
      </c>
      <c r="O278" s="95" t="s">
        <v>452</v>
      </c>
      <c r="P278" s="98" t="s">
        <v>1292</v>
      </c>
      <c r="Q278" s="381"/>
      <c r="R278" s="381"/>
      <c r="S278" s="381"/>
    </row>
    <row r="279" spans="1:19" ht="40" customHeight="1" x14ac:dyDescent="0.25">
      <c r="A279" s="128">
        <f>IF(B279="","",ROW()-ROW($A$3)+'Diário 2º PA'!$P$1)</f>
        <v>2226</v>
      </c>
      <c r="B279" s="129">
        <v>45425</v>
      </c>
      <c r="C279" s="130">
        <v>45413</v>
      </c>
      <c r="D279" s="98" t="s">
        <v>105</v>
      </c>
      <c r="E279" s="95" t="s">
        <v>345</v>
      </c>
      <c r="F279" s="155">
        <v>3900</v>
      </c>
      <c r="G279" s="98" t="s">
        <v>3189</v>
      </c>
      <c r="H279" s="98" t="s">
        <v>128</v>
      </c>
      <c r="I279" s="95" t="s">
        <v>2669</v>
      </c>
      <c r="J279" s="131" t="str">
        <f t="shared" si="7"/>
        <v>41.534.095/0001-00</v>
      </c>
      <c r="K279" s="131" t="s">
        <v>1114</v>
      </c>
      <c r="L279" s="132" t="s">
        <v>3120</v>
      </c>
      <c r="M279" s="131" t="s">
        <v>3277</v>
      </c>
      <c r="N279" s="134">
        <v>45422</v>
      </c>
      <c r="O279" s="95" t="s">
        <v>452</v>
      </c>
      <c r="P279" s="98" t="s">
        <v>2453</v>
      </c>
      <c r="Q279" s="381"/>
      <c r="R279" s="381"/>
      <c r="S279" s="381"/>
    </row>
    <row r="280" spans="1:19" ht="40" customHeight="1" x14ac:dyDescent="0.25">
      <c r="A280" s="128">
        <f>IF(B280="","",ROW()-ROW($A$3)+'Diário 2º PA'!$P$1)</f>
        <v>2227</v>
      </c>
      <c r="B280" s="129">
        <v>45425</v>
      </c>
      <c r="C280" s="130">
        <v>45413</v>
      </c>
      <c r="D280" s="98" t="s">
        <v>105</v>
      </c>
      <c r="E280" s="95" t="s">
        <v>345</v>
      </c>
      <c r="F280" s="155">
        <v>2503</v>
      </c>
      <c r="G280" s="98" t="s">
        <v>3278</v>
      </c>
      <c r="H280" s="98" t="s">
        <v>118</v>
      </c>
      <c r="I280" s="95" t="s">
        <v>2669</v>
      </c>
      <c r="J280" s="131" t="str">
        <f t="shared" si="7"/>
        <v>41.534.095/0001-00</v>
      </c>
      <c r="K280" s="131" t="s">
        <v>1114</v>
      </c>
      <c r="L280" s="132" t="s">
        <v>3120</v>
      </c>
      <c r="M280" s="131" t="s">
        <v>3279</v>
      </c>
      <c r="N280" s="134">
        <v>45422</v>
      </c>
      <c r="O280" s="95" t="s">
        <v>452</v>
      </c>
      <c r="P280" s="98" t="s">
        <v>2453</v>
      </c>
      <c r="Q280" s="381"/>
      <c r="R280" s="381"/>
      <c r="S280" s="381"/>
    </row>
    <row r="281" spans="1:19" ht="40" customHeight="1" x14ac:dyDescent="0.25">
      <c r="A281" s="128">
        <f>IF(B281="","",ROW()-ROW($A$3)+'Diário 2º PA'!$P$1)</f>
        <v>2228</v>
      </c>
      <c r="B281" s="129">
        <v>45425</v>
      </c>
      <c r="C281" s="130">
        <v>45383</v>
      </c>
      <c r="D281" s="98" t="s">
        <v>105</v>
      </c>
      <c r="E281" s="95" t="s">
        <v>341</v>
      </c>
      <c r="F281" s="179">
        <v>1700</v>
      </c>
      <c r="G281" s="98" t="s">
        <v>3280</v>
      </c>
      <c r="H281" s="98" t="s">
        <v>119</v>
      </c>
      <c r="I281" s="95" t="s">
        <v>3090</v>
      </c>
      <c r="J281" s="131" t="str">
        <f t="shared" si="7"/>
        <v>44.818.566/0001-09</v>
      </c>
      <c r="K281" s="131" t="s">
        <v>1114</v>
      </c>
      <c r="L281" s="132" t="s">
        <v>3120</v>
      </c>
      <c r="M281" s="131" t="s">
        <v>3281</v>
      </c>
      <c r="N281" s="134">
        <v>45421</v>
      </c>
      <c r="O281" s="95" t="s">
        <v>452</v>
      </c>
      <c r="P281" s="98" t="s">
        <v>3091</v>
      </c>
      <c r="Q281" s="381"/>
      <c r="R281" s="381"/>
      <c r="S281" s="381"/>
    </row>
    <row r="282" spans="1:19" ht="40" customHeight="1" x14ac:dyDescent="0.25">
      <c r="A282" s="128">
        <f>IF(B282="","",ROW()-ROW($A$3)+'Diário 2º PA'!$P$1)</f>
        <v>2229</v>
      </c>
      <c r="B282" s="129">
        <v>45425</v>
      </c>
      <c r="C282" s="130">
        <v>45383</v>
      </c>
      <c r="D282" s="98" t="s">
        <v>105</v>
      </c>
      <c r="E282" s="95" t="s">
        <v>279</v>
      </c>
      <c r="F282" s="155">
        <v>90.72</v>
      </c>
      <c r="G282" s="98" t="s">
        <v>3282</v>
      </c>
      <c r="H282" s="98" t="s">
        <v>118</v>
      </c>
      <c r="I282" s="95" t="s">
        <v>1783</v>
      </c>
      <c r="J282" s="131" t="str">
        <f t="shared" si="7"/>
        <v>34.028.316/0015-09</v>
      </c>
      <c r="K282" s="131" t="s">
        <v>1080</v>
      </c>
      <c r="L282" s="132" t="s">
        <v>3133</v>
      </c>
      <c r="M282" s="131">
        <v>2009516</v>
      </c>
      <c r="N282" s="134">
        <v>45425</v>
      </c>
      <c r="O282" s="95" t="s">
        <v>452</v>
      </c>
      <c r="P282" s="98" t="s">
        <v>1784</v>
      </c>
      <c r="Q282" s="381"/>
      <c r="R282" s="381"/>
      <c r="S282" s="381"/>
    </row>
    <row r="283" spans="1:19" ht="40" customHeight="1" x14ac:dyDescent="0.25">
      <c r="A283" s="128">
        <f>IF(B283="","",ROW()-ROW($A$3)+'Diário 2º PA'!$P$1)</f>
        <v>2230</v>
      </c>
      <c r="B283" s="129">
        <v>45425</v>
      </c>
      <c r="C283" s="130">
        <v>45383</v>
      </c>
      <c r="D283" s="98" t="s">
        <v>105</v>
      </c>
      <c r="E283" s="95" t="s">
        <v>279</v>
      </c>
      <c r="F283" s="155">
        <v>157.26</v>
      </c>
      <c r="G283" s="98" t="s">
        <v>3282</v>
      </c>
      <c r="H283" s="98" t="s">
        <v>118</v>
      </c>
      <c r="I283" s="95" t="s">
        <v>1783</v>
      </c>
      <c r="J283" s="131" t="str">
        <f t="shared" si="7"/>
        <v>34.028.316/0015-09</v>
      </c>
      <c r="K283" s="131" t="s">
        <v>1080</v>
      </c>
      <c r="L283" s="132" t="s">
        <v>3133</v>
      </c>
      <c r="M283" s="131">
        <v>2008466</v>
      </c>
      <c r="N283" s="134">
        <v>45425</v>
      </c>
      <c r="O283" s="95" t="s">
        <v>452</v>
      </c>
      <c r="P283" s="98" t="s">
        <v>1784</v>
      </c>
      <c r="Q283" s="381"/>
      <c r="R283" s="381"/>
      <c r="S283" s="381"/>
    </row>
    <row r="284" spans="1:19" ht="40" customHeight="1" x14ac:dyDescent="0.25">
      <c r="A284" s="128">
        <f>IF(B284="","",ROW()-ROW($A$3)+'Diário 2º PA'!$P$1)</f>
        <v>2231</v>
      </c>
      <c r="B284" s="129">
        <v>45425</v>
      </c>
      <c r="C284" s="130">
        <v>45383</v>
      </c>
      <c r="D284" s="98" t="s">
        <v>105</v>
      </c>
      <c r="E284" s="95" t="s">
        <v>279</v>
      </c>
      <c r="F284" s="155">
        <v>1642.15</v>
      </c>
      <c r="G284" s="98" t="s">
        <v>3282</v>
      </c>
      <c r="H284" s="98" t="s">
        <v>118</v>
      </c>
      <c r="I284" s="95" t="s">
        <v>1783</v>
      </c>
      <c r="J284" s="131" t="str">
        <f t="shared" si="7"/>
        <v>34.028.316/0015-09</v>
      </c>
      <c r="K284" s="131" t="s">
        <v>1080</v>
      </c>
      <c r="L284" s="132" t="s">
        <v>3133</v>
      </c>
      <c r="M284" s="131">
        <v>2009407</v>
      </c>
      <c r="N284" s="134">
        <v>45425</v>
      </c>
      <c r="O284" s="95" t="s">
        <v>452</v>
      </c>
      <c r="P284" s="98" t="s">
        <v>1784</v>
      </c>
      <c r="Q284" s="381"/>
      <c r="R284" s="381"/>
      <c r="S284" s="381"/>
    </row>
    <row r="285" spans="1:19" ht="40" customHeight="1" x14ac:dyDescent="0.25">
      <c r="A285" s="128">
        <f>IF(B285="","",ROW()-ROW($A$3)+'Diário 2º PA'!$P$1)</f>
        <v>2232</v>
      </c>
      <c r="B285" s="129">
        <v>45425</v>
      </c>
      <c r="C285" s="130">
        <v>45383</v>
      </c>
      <c r="D285" s="98" t="s">
        <v>105</v>
      </c>
      <c r="E285" s="95" t="s">
        <v>257</v>
      </c>
      <c r="F285" s="155">
        <v>300</v>
      </c>
      <c r="G285" s="98" t="s">
        <v>3283</v>
      </c>
      <c r="H285" s="98" t="s">
        <v>134</v>
      </c>
      <c r="I285" s="95" t="s">
        <v>1699</v>
      </c>
      <c r="J285" s="131" t="str">
        <f t="shared" si="7"/>
        <v>42.323.996/0001-16</v>
      </c>
      <c r="K285" s="131" t="s">
        <v>1080</v>
      </c>
      <c r="L285" s="132" t="s">
        <v>3133</v>
      </c>
      <c r="M285" s="131">
        <v>71</v>
      </c>
      <c r="N285" s="134">
        <v>45425</v>
      </c>
      <c r="O285" s="95" t="s">
        <v>452</v>
      </c>
      <c r="P285" s="98" t="s">
        <v>1700</v>
      </c>
      <c r="Q285" s="381"/>
      <c r="R285" s="381"/>
      <c r="S285" s="381"/>
    </row>
    <row r="286" spans="1:19" ht="40" customHeight="1" x14ac:dyDescent="0.25">
      <c r="A286" s="128">
        <f>IF(B286="","",ROW()-ROW($A$3)+'Diário 2º PA'!$P$1)</f>
        <v>2233</v>
      </c>
      <c r="B286" s="129">
        <v>45425</v>
      </c>
      <c r="C286" s="130">
        <v>45383</v>
      </c>
      <c r="D286" s="98" t="s">
        <v>105</v>
      </c>
      <c r="E286" s="95" t="s">
        <v>229</v>
      </c>
      <c r="F286" s="155">
        <v>2311.96</v>
      </c>
      <c r="G286" s="98" t="s">
        <v>3143</v>
      </c>
      <c r="H286" s="98" t="s">
        <v>129</v>
      </c>
      <c r="I286" s="95" t="s">
        <v>3284</v>
      </c>
      <c r="J286" s="131" t="str">
        <f t="shared" si="7"/>
        <v>17.281.106/0001-03</v>
      </c>
      <c r="K286" s="131" t="s">
        <v>1080</v>
      </c>
      <c r="L286" s="132" t="s">
        <v>3133</v>
      </c>
      <c r="M286" s="131" t="s">
        <v>3285</v>
      </c>
      <c r="N286" s="134">
        <v>45423</v>
      </c>
      <c r="O286" s="95" t="s">
        <v>452</v>
      </c>
      <c r="P286" s="98" t="s">
        <v>1259</v>
      </c>
      <c r="Q286" s="381"/>
      <c r="R286" s="381"/>
      <c r="S286" s="381"/>
    </row>
    <row r="287" spans="1:19" ht="40" customHeight="1" x14ac:dyDescent="0.25">
      <c r="A287" s="128">
        <f>IF(B287="","",ROW()-ROW($A$3)+'Diário 2º PA'!$P$1)</f>
        <v>2234</v>
      </c>
      <c r="B287" s="129">
        <v>45425</v>
      </c>
      <c r="C287" s="130">
        <v>45383</v>
      </c>
      <c r="D287" s="98" t="s">
        <v>105</v>
      </c>
      <c r="E287" s="95" t="s">
        <v>227</v>
      </c>
      <c r="F287" s="155">
        <v>2178.63</v>
      </c>
      <c r="G287" s="98" t="s">
        <v>3193</v>
      </c>
      <c r="H287" s="98" t="s">
        <v>123</v>
      </c>
      <c r="I287" s="95" t="s">
        <v>1635</v>
      </c>
      <c r="J287" s="131" t="str">
        <f t="shared" si="7"/>
        <v>06.981.180/0001-16</v>
      </c>
      <c r="K287" s="131" t="s">
        <v>1080</v>
      </c>
      <c r="L287" s="132" t="s">
        <v>3133</v>
      </c>
      <c r="M287" s="131">
        <v>137814788</v>
      </c>
      <c r="N287" s="134">
        <v>45423</v>
      </c>
      <c r="O287" s="95" t="s">
        <v>452</v>
      </c>
      <c r="P287" s="98" t="s">
        <v>1414</v>
      </c>
      <c r="Q287" s="381"/>
      <c r="R287" s="381"/>
      <c r="S287" s="381"/>
    </row>
    <row r="288" spans="1:19" ht="40" customHeight="1" x14ac:dyDescent="0.25">
      <c r="A288" s="128">
        <f>IF(B288="","",ROW()-ROW($A$3)+'Diário 2º PA'!$P$1)</f>
        <v>2235</v>
      </c>
      <c r="B288" s="129">
        <v>45425</v>
      </c>
      <c r="C288" s="130">
        <v>45383</v>
      </c>
      <c r="D288" s="98" t="s">
        <v>105</v>
      </c>
      <c r="E288" s="95" t="s">
        <v>227</v>
      </c>
      <c r="F288" s="155">
        <v>1566.51</v>
      </c>
      <c r="G288" s="98" t="s">
        <v>3193</v>
      </c>
      <c r="H288" s="98" t="s">
        <v>136</v>
      </c>
      <c r="I288" s="95" t="s">
        <v>1635</v>
      </c>
      <c r="J288" s="131" t="str">
        <f t="shared" si="7"/>
        <v>06.981.180/0001-16</v>
      </c>
      <c r="K288" s="131" t="s">
        <v>1080</v>
      </c>
      <c r="L288" s="132" t="s">
        <v>3133</v>
      </c>
      <c r="M288" s="131">
        <v>144543986</v>
      </c>
      <c r="N288" s="134">
        <v>45423</v>
      </c>
      <c r="O288" s="95" t="s">
        <v>452</v>
      </c>
      <c r="P288" s="98" t="s">
        <v>1414</v>
      </c>
      <c r="Q288" s="381"/>
      <c r="R288" s="381"/>
      <c r="S288" s="381"/>
    </row>
    <row r="289" spans="1:19" ht="40" customHeight="1" x14ac:dyDescent="0.25">
      <c r="A289" s="128">
        <f>IF(B289="","",ROW()-ROW($A$3)+'Diário 2º PA'!$P$1)</f>
        <v>2236</v>
      </c>
      <c r="B289" s="129">
        <v>45426</v>
      </c>
      <c r="C289" s="130">
        <v>45383</v>
      </c>
      <c r="D289" s="98" t="s">
        <v>105</v>
      </c>
      <c r="E289" s="95" t="s">
        <v>235</v>
      </c>
      <c r="F289" s="155">
        <v>132.56</v>
      </c>
      <c r="G289" s="98" t="s">
        <v>3178</v>
      </c>
      <c r="H289" s="98" t="s">
        <v>136</v>
      </c>
      <c r="I289" s="95" t="s">
        <v>3286</v>
      </c>
      <c r="J289" s="131" t="str">
        <f t="shared" si="7"/>
        <v>40.432.544/0001-47</v>
      </c>
      <c r="K289" s="131" t="s">
        <v>1114</v>
      </c>
      <c r="L289" s="132" t="s">
        <v>3133</v>
      </c>
      <c r="M289" s="131" t="s">
        <v>2014</v>
      </c>
      <c r="N289" s="134">
        <v>45376</v>
      </c>
      <c r="O289" s="95" t="s">
        <v>452</v>
      </c>
      <c r="P289" s="98" t="s">
        <v>2013</v>
      </c>
      <c r="Q289" s="381"/>
      <c r="R289" s="381"/>
      <c r="S289" s="381"/>
    </row>
    <row r="290" spans="1:19" ht="40" customHeight="1" x14ac:dyDescent="0.25">
      <c r="A290" s="128">
        <f>IF(B290="","",ROW()-ROW($A$3)+'Diário 2º PA'!$P$1)</f>
        <v>2237</v>
      </c>
      <c r="B290" s="129">
        <v>45426</v>
      </c>
      <c r="C290" s="130">
        <v>45383</v>
      </c>
      <c r="D290" s="98" t="s">
        <v>105</v>
      </c>
      <c r="E290" s="95" t="s">
        <v>299</v>
      </c>
      <c r="F290" s="155">
        <v>21075.8</v>
      </c>
      <c r="G290" s="98" t="s">
        <v>3139</v>
      </c>
      <c r="H290" s="98" t="s">
        <v>137</v>
      </c>
      <c r="I290" s="95" t="s">
        <v>1753</v>
      </c>
      <c r="J290" s="131" t="str">
        <f t="shared" si="7"/>
        <v>22.654.846/0003-40</v>
      </c>
      <c r="K290" s="131" t="s">
        <v>1080</v>
      </c>
      <c r="L290" s="132" t="s">
        <v>3133</v>
      </c>
      <c r="M290" s="131">
        <v>73</v>
      </c>
      <c r="N290" s="134">
        <v>45422</v>
      </c>
      <c r="O290" s="95" t="s">
        <v>452</v>
      </c>
      <c r="P290" s="98" t="s">
        <v>1176</v>
      </c>
      <c r="Q290" s="381"/>
      <c r="R290" s="381"/>
      <c r="S290" s="381"/>
    </row>
    <row r="291" spans="1:19" ht="40" customHeight="1" x14ac:dyDescent="0.25">
      <c r="A291" s="128">
        <f>IF(B291="","",ROW()-ROW($A$3)+'Diário 2º PA'!$P$1)</f>
        <v>2238</v>
      </c>
      <c r="B291" s="129">
        <v>45426</v>
      </c>
      <c r="C291" s="130">
        <v>45383</v>
      </c>
      <c r="D291" s="98" t="s">
        <v>105</v>
      </c>
      <c r="E291" s="95" t="s">
        <v>257</v>
      </c>
      <c r="F291" s="155">
        <v>1095</v>
      </c>
      <c r="G291" s="98" t="s">
        <v>3283</v>
      </c>
      <c r="H291" s="98" t="s">
        <v>117</v>
      </c>
      <c r="I291" s="95" t="s">
        <v>2216</v>
      </c>
      <c r="J291" s="131" t="str">
        <f t="shared" si="7"/>
        <v>29.098.914/0001-19</v>
      </c>
      <c r="K291" s="131" t="s">
        <v>1080</v>
      </c>
      <c r="L291" s="132" t="s">
        <v>3133</v>
      </c>
      <c r="M291" s="131">
        <v>362542540</v>
      </c>
      <c r="N291" s="134">
        <v>45426</v>
      </c>
      <c r="O291" s="95" t="s">
        <v>452</v>
      </c>
      <c r="P291" s="98" t="s">
        <v>1255</v>
      </c>
      <c r="Q291" s="381"/>
      <c r="R291" s="381"/>
      <c r="S291" s="381"/>
    </row>
    <row r="292" spans="1:19" ht="40" customHeight="1" x14ac:dyDescent="0.25">
      <c r="A292" s="128">
        <f>IF(B292="","",ROW()-ROW($A$3)+'Diário 2º PA'!$P$1)</f>
        <v>2239</v>
      </c>
      <c r="B292" s="129">
        <v>45426</v>
      </c>
      <c r="C292" s="130">
        <v>45383</v>
      </c>
      <c r="D292" s="98" t="s">
        <v>105</v>
      </c>
      <c r="E292" s="95" t="s">
        <v>299</v>
      </c>
      <c r="F292" s="155">
        <v>9125.6</v>
      </c>
      <c r="G292" s="98" t="s">
        <v>3287</v>
      </c>
      <c r="H292" s="98" t="s">
        <v>118</v>
      </c>
      <c r="I292" s="95" t="s">
        <v>2689</v>
      </c>
      <c r="J292" s="131" t="str">
        <f t="shared" si="7"/>
        <v>35.221.709/0001-00</v>
      </c>
      <c r="K292" s="131" t="s">
        <v>1080</v>
      </c>
      <c r="L292" s="132" t="s">
        <v>3133</v>
      </c>
      <c r="M292" s="131">
        <v>1</v>
      </c>
      <c r="N292" s="134">
        <v>45426</v>
      </c>
      <c r="O292" s="95" t="s">
        <v>452</v>
      </c>
      <c r="P292" s="98" t="s">
        <v>1571</v>
      </c>
      <c r="Q292" s="381"/>
      <c r="R292" s="381"/>
      <c r="S292" s="381"/>
    </row>
    <row r="293" spans="1:19" ht="40" customHeight="1" x14ac:dyDescent="0.25">
      <c r="A293" s="128">
        <f>IF(B293="","",ROW()-ROW($A$3)+'Diário 2º PA'!$P$1)</f>
        <v>2240</v>
      </c>
      <c r="B293" s="129">
        <v>45426</v>
      </c>
      <c r="C293" s="130">
        <v>45383</v>
      </c>
      <c r="D293" s="98" t="s">
        <v>105</v>
      </c>
      <c r="E293" s="95" t="s">
        <v>229</v>
      </c>
      <c r="F293" s="155">
        <v>52.25</v>
      </c>
      <c r="G293" s="98" t="s">
        <v>3143</v>
      </c>
      <c r="H293" s="98" t="s">
        <v>128</v>
      </c>
      <c r="I293" s="95" t="s">
        <v>1769</v>
      </c>
      <c r="J293" s="131" t="str">
        <f t="shared" si="7"/>
        <v>17.281.106/0001-03</v>
      </c>
      <c r="K293" s="131" t="s">
        <v>1080</v>
      </c>
      <c r="L293" s="132" t="s">
        <v>3133</v>
      </c>
      <c r="M293" s="131" t="s">
        <v>3288</v>
      </c>
      <c r="N293" s="134">
        <v>45426</v>
      </c>
      <c r="O293" s="95" t="s">
        <v>452</v>
      </c>
      <c r="P293" s="98" t="s">
        <v>1259</v>
      </c>
      <c r="Q293" s="381"/>
      <c r="R293" s="381"/>
      <c r="S293" s="381"/>
    </row>
    <row r="294" spans="1:19" ht="40" customHeight="1" x14ac:dyDescent="0.25">
      <c r="A294" s="128">
        <f>IF(B294="","",ROW()-ROW($A$3)+'Diário 2º PA'!$P$1)</f>
        <v>2241</v>
      </c>
      <c r="B294" s="129">
        <v>45426</v>
      </c>
      <c r="C294" s="130">
        <v>45383</v>
      </c>
      <c r="D294" s="98" t="s">
        <v>105</v>
      </c>
      <c r="E294" s="95" t="s">
        <v>229</v>
      </c>
      <c r="F294" s="155">
        <v>50.01</v>
      </c>
      <c r="G294" s="98" t="s">
        <v>3143</v>
      </c>
      <c r="H294" s="98" t="s">
        <v>128</v>
      </c>
      <c r="I294" s="95" t="s">
        <v>1769</v>
      </c>
      <c r="J294" s="131" t="str">
        <f t="shared" si="7"/>
        <v>17.281.106/0001-03</v>
      </c>
      <c r="K294" s="131" t="s">
        <v>1080</v>
      </c>
      <c r="L294" s="132" t="s">
        <v>3133</v>
      </c>
      <c r="M294" s="131" t="s">
        <v>3289</v>
      </c>
      <c r="N294" s="134">
        <v>45426</v>
      </c>
      <c r="O294" s="95" t="s">
        <v>452</v>
      </c>
      <c r="P294" s="98" t="s">
        <v>1259</v>
      </c>
      <c r="Q294" s="381"/>
      <c r="R294" s="381"/>
      <c r="S294" s="381"/>
    </row>
    <row r="295" spans="1:19" ht="40" customHeight="1" x14ac:dyDescent="0.25">
      <c r="A295" s="128">
        <f>IF(B295="","",ROW()-ROW($A$3)+'Diário 2º PA'!$P$1)</f>
        <v>2242</v>
      </c>
      <c r="B295" s="129">
        <v>45426</v>
      </c>
      <c r="C295" s="130">
        <v>45413</v>
      </c>
      <c r="D295" s="98" t="s">
        <v>105</v>
      </c>
      <c r="E295" s="95" t="s">
        <v>283</v>
      </c>
      <c r="F295" s="155">
        <v>3</v>
      </c>
      <c r="G295" s="95" t="s">
        <v>3290</v>
      </c>
      <c r="H295" s="98" t="s">
        <v>118</v>
      </c>
      <c r="I295" s="95" t="s">
        <v>117</v>
      </c>
      <c r="J295" s="131" t="s">
        <v>79</v>
      </c>
      <c r="K295" s="131" t="s">
        <v>1558</v>
      </c>
      <c r="L295" s="132" t="s">
        <v>117</v>
      </c>
      <c r="M295" s="131" t="s">
        <v>117</v>
      </c>
      <c r="N295" s="134" t="s">
        <v>117</v>
      </c>
      <c r="O295" s="95" t="s">
        <v>452</v>
      </c>
      <c r="P295" s="98" t="s">
        <v>79</v>
      </c>
      <c r="Q295" s="381"/>
      <c r="R295" s="381"/>
      <c r="S295" s="381"/>
    </row>
    <row r="296" spans="1:19" ht="40" customHeight="1" x14ac:dyDescent="0.25">
      <c r="A296" s="128">
        <f>IF(B296="","",ROW()-ROW($A$3)+'Diário 2º PA'!$P$1)</f>
        <v>2243</v>
      </c>
      <c r="B296" s="129">
        <v>45427</v>
      </c>
      <c r="C296" s="130">
        <v>45323</v>
      </c>
      <c r="D296" s="98" t="s">
        <v>78</v>
      </c>
      <c r="E296" s="95" t="s">
        <v>78</v>
      </c>
      <c r="F296" s="155">
        <v>15842413.08</v>
      </c>
      <c r="G296" s="98" t="s">
        <v>3291</v>
      </c>
      <c r="H296" s="98" t="s">
        <v>117</v>
      </c>
      <c r="I296" s="95" t="s">
        <v>117</v>
      </c>
      <c r="J296" s="131" t="s">
        <v>79</v>
      </c>
      <c r="K296" s="131" t="s">
        <v>117</v>
      </c>
      <c r="L296" s="132" t="s">
        <v>117</v>
      </c>
      <c r="M296" s="131" t="s">
        <v>117</v>
      </c>
      <c r="N296" s="134" t="s">
        <v>117</v>
      </c>
      <c r="O296" s="95" t="s">
        <v>452</v>
      </c>
      <c r="P296" s="98" t="s">
        <v>79</v>
      </c>
      <c r="Q296" s="381"/>
      <c r="R296" s="381"/>
      <c r="S296" s="381"/>
    </row>
    <row r="297" spans="1:19" ht="40" customHeight="1" x14ac:dyDescent="0.25">
      <c r="A297" s="128">
        <f>IF(B297="","",ROW()-ROW($A$3)+'Diário 2º PA'!$P$1)</f>
        <v>2244</v>
      </c>
      <c r="B297" s="129">
        <v>45427</v>
      </c>
      <c r="C297" s="130">
        <v>45383</v>
      </c>
      <c r="D297" s="98" t="s">
        <v>105</v>
      </c>
      <c r="E297" s="95" t="s">
        <v>343</v>
      </c>
      <c r="F297" s="155">
        <v>250</v>
      </c>
      <c r="G297" s="98" t="s">
        <v>1980</v>
      </c>
      <c r="H297" s="98" t="s">
        <v>124</v>
      </c>
      <c r="I297" s="95" t="s">
        <v>1655</v>
      </c>
      <c r="J297" s="131" t="str">
        <f t="shared" ref="J297:J321" si="8">IF(P297="","",IF(LEN(P297)&gt;14,P297,"CPF Protegido - LGPD"))</f>
        <v>CPF Protegido - LGPD</v>
      </c>
      <c r="K297" s="131" t="s">
        <v>1072</v>
      </c>
      <c r="L297" s="132" t="s">
        <v>3120</v>
      </c>
      <c r="M297" s="131">
        <v>4</v>
      </c>
      <c r="N297" s="134">
        <v>45425</v>
      </c>
      <c r="O297" s="95" t="s">
        <v>452</v>
      </c>
      <c r="P297" s="98" t="s">
        <v>1656</v>
      </c>
      <c r="Q297" s="381"/>
      <c r="R297" s="381"/>
      <c r="S297" s="381"/>
    </row>
    <row r="298" spans="1:19" ht="40" customHeight="1" x14ac:dyDescent="0.25">
      <c r="A298" s="128">
        <f>IF(B298="","",ROW()-ROW($A$3)+'Diário 2º PA'!$P$1)</f>
        <v>2245</v>
      </c>
      <c r="B298" s="129">
        <v>45427</v>
      </c>
      <c r="C298" s="130">
        <v>45352</v>
      </c>
      <c r="D298" s="98" t="s">
        <v>105</v>
      </c>
      <c r="E298" s="95" t="s">
        <v>341</v>
      </c>
      <c r="F298" s="179">
        <v>624</v>
      </c>
      <c r="G298" s="95" t="s">
        <v>3292</v>
      </c>
      <c r="H298" s="98" t="s">
        <v>136</v>
      </c>
      <c r="I298" s="95" t="s">
        <v>2251</v>
      </c>
      <c r="J298" s="131" t="str">
        <f t="shared" si="8"/>
        <v>47.947.212/0001-44</v>
      </c>
      <c r="K298" s="131" t="s">
        <v>1072</v>
      </c>
      <c r="L298" s="132" t="s">
        <v>3120</v>
      </c>
      <c r="M298" s="131">
        <v>9</v>
      </c>
      <c r="N298" s="134">
        <v>45379</v>
      </c>
      <c r="O298" s="95" t="s">
        <v>452</v>
      </c>
      <c r="P298" s="98" t="s">
        <v>1685</v>
      </c>
      <c r="Q298" s="381"/>
      <c r="R298" s="381"/>
      <c r="S298" s="381"/>
    </row>
    <row r="299" spans="1:19" ht="40" customHeight="1" x14ac:dyDescent="0.25">
      <c r="A299" s="128">
        <f>IF(B299="","",ROW()-ROW($A$3)+'Diário 2º PA'!$P$1)</f>
        <v>2246</v>
      </c>
      <c r="B299" s="129">
        <v>45427</v>
      </c>
      <c r="C299" s="130">
        <v>45413</v>
      </c>
      <c r="D299" s="98" t="s">
        <v>105</v>
      </c>
      <c r="E299" s="95" t="s">
        <v>337</v>
      </c>
      <c r="F299" s="155">
        <v>106.94</v>
      </c>
      <c r="G299" s="95" t="s">
        <v>3160</v>
      </c>
      <c r="H299" s="98" t="s">
        <v>129</v>
      </c>
      <c r="I299" s="95" t="s">
        <v>3165</v>
      </c>
      <c r="J299" s="131" t="str">
        <f t="shared" si="8"/>
        <v>17.455.912/0002-31</v>
      </c>
      <c r="K299" s="131" t="s">
        <v>1072</v>
      </c>
      <c r="L299" s="132" t="s">
        <v>3120</v>
      </c>
      <c r="M299" s="131">
        <v>6179514</v>
      </c>
      <c r="N299" s="134">
        <v>45432</v>
      </c>
      <c r="O299" s="95" t="s">
        <v>452</v>
      </c>
      <c r="P299" s="98" t="s">
        <v>1189</v>
      </c>
      <c r="Q299" s="381"/>
      <c r="R299" s="381"/>
      <c r="S299" s="381"/>
    </row>
    <row r="300" spans="1:19" ht="40" customHeight="1" x14ac:dyDescent="0.25">
      <c r="A300" s="128">
        <f>IF(B300="","",ROW()-ROW($A$3)+'Diário 2º PA'!$P$1)</f>
        <v>2247</v>
      </c>
      <c r="B300" s="129">
        <v>45427</v>
      </c>
      <c r="C300" s="130">
        <v>45413</v>
      </c>
      <c r="D300" s="98" t="s">
        <v>105</v>
      </c>
      <c r="E300" s="95" t="s">
        <v>301</v>
      </c>
      <c r="F300" s="155">
        <v>223.5</v>
      </c>
      <c r="G300" s="98" t="s">
        <v>3293</v>
      </c>
      <c r="H300" s="98" t="s">
        <v>127</v>
      </c>
      <c r="I300" s="95" t="s">
        <v>3167</v>
      </c>
      <c r="J300" s="131" t="str">
        <f t="shared" si="8"/>
        <v>CPF Protegido - LGPD</v>
      </c>
      <c r="K300" s="131" t="s">
        <v>1072</v>
      </c>
      <c r="L300" s="132" t="s">
        <v>3130</v>
      </c>
      <c r="M300" s="131" t="s">
        <v>117</v>
      </c>
      <c r="N300" s="134">
        <v>45415</v>
      </c>
      <c r="O300" s="95" t="s">
        <v>452</v>
      </c>
      <c r="P300" s="98" t="s">
        <v>3169</v>
      </c>
      <c r="Q300" s="381"/>
      <c r="R300" s="381"/>
      <c r="S300" s="381"/>
    </row>
    <row r="301" spans="1:19" ht="40" customHeight="1" x14ac:dyDescent="0.25">
      <c r="A301" s="128">
        <f>IF(B301="","",ROW()-ROW($A$3)+'Diário 2º PA'!$P$1)</f>
        <v>2248</v>
      </c>
      <c r="B301" s="129">
        <v>45427</v>
      </c>
      <c r="C301" s="130">
        <v>45383</v>
      </c>
      <c r="D301" s="98" t="s">
        <v>105</v>
      </c>
      <c r="E301" s="95" t="s">
        <v>341</v>
      </c>
      <c r="F301" s="179">
        <v>6570</v>
      </c>
      <c r="G301" s="142" t="s">
        <v>3294</v>
      </c>
      <c r="H301" s="98" t="s">
        <v>117</v>
      </c>
      <c r="I301" s="95" t="s">
        <v>1996</v>
      </c>
      <c r="J301" s="131" t="str">
        <f t="shared" si="8"/>
        <v>42.956.190/0001-65</v>
      </c>
      <c r="K301" s="131" t="s">
        <v>1072</v>
      </c>
      <c r="L301" s="132" t="s">
        <v>3120</v>
      </c>
      <c r="M301" s="131">
        <v>11</v>
      </c>
      <c r="N301" s="134">
        <v>45412</v>
      </c>
      <c r="O301" s="95" t="s">
        <v>452</v>
      </c>
      <c r="P301" s="98" t="s">
        <v>1997</v>
      </c>
      <c r="Q301" s="381"/>
      <c r="R301" s="381"/>
      <c r="S301" s="381"/>
    </row>
    <row r="302" spans="1:19" ht="40" customHeight="1" x14ac:dyDescent="0.25">
      <c r="A302" s="128">
        <f>IF(B302="","",ROW()-ROW($A$3)+'Diário 2º PA'!$P$1)</f>
        <v>2249</v>
      </c>
      <c r="B302" s="129">
        <v>45427</v>
      </c>
      <c r="C302" s="130">
        <v>45383</v>
      </c>
      <c r="D302" s="98" t="s">
        <v>105</v>
      </c>
      <c r="E302" s="95" t="s">
        <v>341</v>
      </c>
      <c r="F302" s="179">
        <v>2250</v>
      </c>
      <c r="G302" s="98" t="s">
        <v>3295</v>
      </c>
      <c r="H302" s="98" t="s">
        <v>129</v>
      </c>
      <c r="I302" s="95" t="s">
        <v>1825</v>
      </c>
      <c r="J302" s="131" t="str">
        <f t="shared" si="8"/>
        <v>44.122.395/0001-70</v>
      </c>
      <c r="K302" s="131" t="s">
        <v>1072</v>
      </c>
      <c r="L302" s="132" t="s">
        <v>3120</v>
      </c>
      <c r="M302" s="131">
        <v>20</v>
      </c>
      <c r="N302" s="134">
        <v>45420</v>
      </c>
      <c r="O302" s="95" t="s">
        <v>452</v>
      </c>
      <c r="P302" s="98" t="s">
        <v>1103</v>
      </c>
      <c r="Q302" s="381"/>
      <c r="R302" s="381"/>
      <c r="S302" s="381"/>
    </row>
    <row r="303" spans="1:19" ht="40" customHeight="1" x14ac:dyDescent="0.25">
      <c r="A303" s="128">
        <f>IF(B303="","",ROW()-ROW($A$3)+'Diário 2º PA'!$P$1)</f>
        <v>2250</v>
      </c>
      <c r="B303" s="129">
        <v>45427</v>
      </c>
      <c r="C303" s="130">
        <v>45413</v>
      </c>
      <c r="D303" s="98" t="s">
        <v>105</v>
      </c>
      <c r="E303" s="95" t="s">
        <v>341</v>
      </c>
      <c r="F303" s="179">
        <v>12</v>
      </c>
      <c r="G303" s="98" t="s">
        <v>3296</v>
      </c>
      <c r="H303" s="98" t="s">
        <v>125</v>
      </c>
      <c r="I303" s="95" t="s">
        <v>3297</v>
      </c>
      <c r="J303" s="131" t="str">
        <f t="shared" si="8"/>
        <v>CPF Protegido - LGPD</v>
      </c>
      <c r="K303" s="131" t="s">
        <v>1072</v>
      </c>
      <c r="L303" s="132" t="s">
        <v>3130</v>
      </c>
      <c r="M303" s="131" t="s">
        <v>117</v>
      </c>
      <c r="N303" s="134">
        <v>45426</v>
      </c>
      <c r="O303" s="95" t="s">
        <v>452</v>
      </c>
      <c r="P303" s="98" t="s">
        <v>3298</v>
      </c>
      <c r="Q303" s="381"/>
      <c r="R303" s="381"/>
      <c r="S303" s="381"/>
    </row>
    <row r="304" spans="1:19" ht="40" customHeight="1" x14ac:dyDescent="0.25">
      <c r="A304" s="128">
        <f>IF(B304="","",ROW()-ROW($A$3)+'Diário 2º PA'!$P$1)</f>
        <v>2251</v>
      </c>
      <c r="B304" s="129">
        <v>45427</v>
      </c>
      <c r="C304" s="130">
        <v>45383</v>
      </c>
      <c r="D304" s="98" t="s">
        <v>105</v>
      </c>
      <c r="E304" s="95" t="s">
        <v>325</v>
      </c>
      <c r="F304" s="155">
        <v>934</v>
      </c>
      <c r="G304" s="98" t="s">
        <v>3140</v>
      </c>
      <c r="H304" s="98" t="s">
        <v>135</v>
      </c>
      <c r="I304" s="95" t="s">
        <v>2096</v>
      </c>
      <c r="J304" s="131" t="str">
        <f t="shared" si="8"/>
        <v>04.171.017/0001-62</v>
      </c>
      <c r="K304" s="131" t="s">
        <v>1080</v>
      </c>
      <c r="L304" s="132" t="s">
        <v>3133</v>
      </c>
      <c r="M304" s="131">
        <v>21348</v>
      </c>
      <c r="N304" s="134">
        <v>45427</v>
      </c>
      <c r="O304" s="95" t="s">
        <v>452</v>
      </c>
      <c r="P304" s="98" t="s">
        <v>2097</v>
      </c>
      <c r="Q304" s="381"/>
      <c r="R304" s="381"/>
      <c r="S304" s="381"/>
    </row>
    <row r="305" spans="1:19" ht="40" customHeight="1" x14ac:dyDescent="0.25">
      <c r="A305" s="128">
        <f>IF(B305="","",ROW()-ROW($A$3)+'Diário 2º PA'!$P$1)</f>
        <v>2252</v>
      </c>
      <c r="B305" s="129">
        <v>45427</v>
      </c>
      <c r="C305" s="130">
        <v>45383</v>
      </c>
      <c r="D305" s="98" t="s">
        <v>105</v>
      </c>
      <c r="E305" s="95" t="s">
        <v>299</v>
      </c>
      <c r="F305" s="155">
        <v>26924.52</v>
      </c>
      <c r="G305" s="98" t="s">
        <v>3139</v>
      </c>
      <c r="H305" s="98" t="s">
        <v>136</v>
      </c>
      <c r="I305" s="95" t="s">
        <v>1461</v>
      </c>
      <c r="J305" s="131" t="str">
        <f t="shared" si="8"/>
        <v>00.814.518/0001-69</v>
      </c>
      <c r="K305" s="131" t="s">
        <v>1080</v>
      </c>
      <c r="L305" s="132" t="s">
        <v>3133</v>
      </c>
      <c r="M305" s="131" t="s">
        <v>3299</v>
      </c>
      <c r="N305" s="134">
        <v>45427</v>
      </c>
      <c r="O305" s="95" t="s">
        <v>452</v>
      </c>
      <c r="P305" s="98" t="s">
        <v>1462</v>
      </c>
      <c r="Q305" s="381"/>
      <c r="R305" s="381"/>
      <c r="S305" s="381"/>
    </row>
    <row r="306" spans="1:19" ht="40" customHeight="1" x14ac:dyDescent="0.25">
      <c r="A306" s="128">
        <f>IF(B306="","",ROW()-ROW($A$3)+'Diário 2º PA'!$P$1)</f>
        <v>2253</v>
      </c>
      <c r="B306" s="129">
        <v>45427</v>
      </c>
      <c r="C306" s="130">
        <v>45383</v>
      </c>
      <c r="D306" s="98" t="s">
        <v>105</v>
      </c>
      <c r="E306" s="95" t="s">
        <v>341</v>
      </c>
      <c r="F306" s="179">
        <v>11096</v>
      </c>
      <c r="G306" s="98" t="s">
        <v>3300</v>
      </c>
      <c r="H306" s="98" t="s">
        <v>118</v>
      </c>
      <c r="I306" s="95" t="s">
        <v>2016</v>
      </c>
      <c r="J306" s="131" t="str">
        <f t="shared" si="8"/>
        <v>18.348.540/0001-26</v>
      </c>
      <c r="K306" s="131" t="s">
        <v>1080</v>
      </c>
      <c r="L306" s="132" t="s">
        <v>3133</v>
      </c>
      <c r="M306" s="131">
        <v>103048</v>
      </c>
      <c r="N306" s="134">
        <v>45427</v>
      </c>
      <c r="O306" s="95" t="s">
        <v>452</v>
      </c>
      <c r="P306" s="98" t="s">
        <v>1234</v>
      </c>
      <c r="Q306" s="381"/>
      <c r="R306" s="381"/>
      <c r="S306" s="381"/>
    </row>
    <row r="307" spans="1:19" ht="40" customHeight="1" x14ac:dyDescent="0.25">
      <c r="A307" s="128">
        <f>IF(B307="","",ROW()-ROW($A$3)+'Diário 2º PA'!$P$1)</f>
        <v>2254</v>
      </c>
      <c r="B307" s="129">
        <v>45427</v>
      </c>
      <c r="C307" s="130">
        <v>45383</v>
      </c>
      <c r="D307" s="98" t="s">
        <v>105</v>
      </c>
      <c r="E307" s="95" t="s">
        <v>255</v>
      </c>
      <c r="F307" s="155">
        <v>178.25</v>
      </c>
      <c r="G307" s="98" t="s">
        <v>3301</v>
      </c>
      <c r="H307" s="98" t="s">
        <v>118</v>
      </c>
      <c r="I307" s="95" t="s">
        <v>1829</v>
      </c>
      <c r="J307" s="131" t="str">
        <f t="shared" si="8"/>
        <v>26.455.555/0001-11</v>
      </c>
      <c r="K307" s="131" t="s">
        <v>1080</v>
      </c>
      <c r="L307" s="132" t="s">
        <v>3133</v>
      </c>
      <c r="M307" s="131">
        <v>17355</v>
      </c>
      <c r="N307" s="134">
        <v>45427</v>
      </c>
      <c r="O307" s="95" t="s">
        <v>452</v>
      </c>
      <c r="P307" s="98" t="s">
        <v>1239</v>
      </c>
      <c r="Q307" s="381"/>
      <c r="R307" s="381"/>
      <c r="S307" s="381"/>
    </row>
    <row r="308" spans="1:19" ht="40" customHeight="1" x14ac:dyDescent="0.25">
      <c r="A308" s="128">
        <f>IF(B308="","",ROW()-ROW($A$3)+'Diário 2º PA'!$P$1)</f>
        <v>2255</v>
      </c>
      <c r="B308" s="129">
        <v>45427</v>
      </c>
      <c r="C308" s="130">
        <v>45383</v>
      </c>
      <c r="D308" s="98" t="s">
        <v>105</v>
      </c>
      <c r="E308" s="95" t="s">
        <v>235</v>
      </c>
      <c r="F308" s="155">
        <v>130.04</v>
      </c>
      <c r="G308" s="98" t="s">
        <v>3178</v>
      </c>
      <c r="H308" s="98" t="s">
        <v>120</v>
      </c>
      <c r="I308" s="95" t="s">
        <v>1884</v>
      </c>
      <c r="J308" s="131" t="str">
        <f t="shared" si="8"/>
        <v>31.748.174/0006-75</v>
      </c>
      <c r="K308" s="131" t="s">
        <v>1080</v>
      </c>
      <c r="L308" s="132" t="s">
        <v>3133</v>
      </c>
      <c r="M308" s="131">
        <v>10764640</v>
      </c>
      <c r="N308" s="134">
        <v>45427</v>
      </c>
      <c r="O308" s="95" t="s">
        <v>452</v>
      </c>
      <c r="P308" s="98" t="s">
        <v>1885</v>
      </c>
      <c r="Q308" s="381"/>
      <c r="R308" s="381"/>
      <c r="S308" s="381"/>
    </row>
    <row r="309" spans="1:19" ht="40" customHeight="1" x14ac:dyDescent="0.25">
      <c r="A309" s="128">
        <f>IF(B309="","",ROW()-ROW($A$3)+'Diário 2º PA'!$P$1)</f>
        <v>2256</v>
      </c>
      <c r="B309" s="129">
        <v>45427</v>
      </c>
      <c r="C309" s="130">
        <v>45383</v>
      </c>
      <c r="D309" s="98" t="s">
        <v>105</v>
      </c>
      <c r="E309" s="95" t="s">
        <v>227</v>
      </c>
      <c r="F309" s="155">
        <v>2026.12</v>
      </c>
      <c r="G309" s="98" t="s">
        <v>3193</v>
      </c>
      <c r="H309" s="98" t="s">
        <v>121</v>
      </c>
      <c r="I309" s="95" t="s">
        <v>1882</v>
      </c>
      <c r="J309" s="131" t="str">
        <f t="shared" si="8"/>
        <v>19.527.639/0001-58</v>
      </c>
      <c r="K309" s="131" t="s">
        <v>1080</v>
      </c>
      <c r="L309" s="132" t="s">
        <v>3133</v>
      </c>
      <c r="M309" s="131">
        <v>7061591</v>
      </c>
      <c r="N309" s="134">
        <v>45427</v>
      </c>
      <c r="O309" s="95" t="s">
        <v>452</v>
      </c>
      <c r="P309" s="98" t="s">
        <v>1883</v>
      </c>
      <c r="Q309" s="381"/>
      <c r="R309" s="381"/>
      <c r="S309" s="381"/>
    </row>
    <row r="310" spans="1:19" ht="40" customHeight="1" x14ac:dyDescent="0.25">
      <c r="A310" s="128">
        <f>IF(B310="","",ROW()-ROW($A$3)+'Diário 2º PA'!$P$1)</f>
        <v>2257</v>
      </c>
      <c r="B310" s="129">
        <v>45427</v>
      </c>
      <c r="C310" s="130">
        <v>45413</v>
      </c>
      <c r="D310" s="98" t="s">
        <v>105</v>
      </c>
      <c r="E310" s="95" t="s">
        <v>305</v>
      </c>
      <c r="F310" s="155">
        <v>3234</v>
      </c>
      <c r="G310" s="98" t="s">
        <v>3136</v>
      </c>
      <c r="H310" s="98" t="s">
        <v>117</v>
      </c>
      <c r="I310" s="95" t="s">
        <v>3302</v>
      </c>
      <c r="J310" s="131" t="str">
        <f t="shared" si="8"/>
        <v>21.562.897/0001-17</v>
      </c>
      <c r="K310" s="131" t="s">
        <v>1080</v>
      </c>
      <c r="L310" s="132" t="s">
        <v>3133</v>
      </c>
      <c r="M310" s="131">
        <v>10074</v>
      </c>
      <c r="N310" s="134">
        <v>45427</v>
      </c>
      <c r="O310" s="95" t="s">
        <v>452</v>
      </c>
      <c r="P310" s="98" t="s">
        <v>3303</v>
      </c>
      <c r="Q310" s="381"/>
      <c r="R310" s="381"/>
      <c r="S310" s="381"/>
    </row>
    <row r="311" spans="1:19" ht="40" customHeight="1" x14ac:dyDescent="0.25">
      <c r="A311" s="128">
        <f>IF(B311="","",ROW()-ROW($A$3)+'Diário 2º PA'!$P$1)</f>
        <v>2258</v>
      </c>
      <c r="B311" s="129">
        <v>45427</v>
      </c>
      <c r="C311" s="130">
        <v>45383</v>
      </c>
      <c r="D311" s="98" t="s">
        <v>105</v>
      </c>
      <c r="E311" s="95" t="s">
        <v>255</v>
      </c>
      <c r="F311" s="155">
        <v>237.67</v>
      </c>
      <c r="G311" s="98" t="s">
        <v>3301</v>
      </c>
      <c r="H311" s="98" t="s">
        <v>118</v>
      </c>
      <c r="I311" s="95" t="s">
        <v>1829</v>
      </c>
      <c r="J311" s="131" t="str">
        <f t="shared" si="8"/>
        <v>26.455.555/0001-11</v>
      </c>
      <c r="K311" s="131" t="s">
        <v>1080</v>
      </c>
      <c r="L311" s="132" t="s">
        <v>3133</v>
      </c>
      <c r="M311" s="131">
        <v>17356</v>
      </c>
      <c r="N311" s="134">
        <v>45427</v>
      </c>
      <c r="O311" s="95" t="s">
        <v>452</v>
      </c>
      <c r="P311" s="98" t="s">
        <v>1239</v>
      </c>
      <c r="Q311" s="381"/>
      <c r="R311" s="381"/>
      <c r="S311" s="381"/>
    </row>
    <row r="312" spans="1:19" ht="40" customHeight="1" x14ac:dyDescent="0.25">
      <c r="A312" s="128">
        <f>IF(B312="","",ROW()-ROW($A$3)+'Diário 2º PA'!$P$1)</f>
        <v>2259</v>
      </c>
      <c r="B312" s="129">
        <v>45427</v>
      </c>
      <c r="C312" s="130">
        <v>45383</v>
      </c>
      <c r="D312" s="98" t="s">
        <v>105</v>
      </c>
      <c r="E312" s="95" t="s">
        <v>255</v>
      </c>
      <c r="F312" s="155">
        <v>178.25</v>
      </c>
      <c r="G312" s="98" t="s">
        <v>3301</v>
      </c>
      <c r="H312" s="98" t="s">
        <v>118</v>
      </c>
      <c r="I312" s="95" t="s">
        <v>1829</v>
      </c>
      <c r="J312" s="131" t="str">
        <f t="shared" si="8"/>
        <v>26.455.555/0001-11</v>
      </c>
      <c r="K312" s="131" t="s">
        <v>1080</v>
      </c>
      <c r="L312" s="132" t="s">
        <v>3133</v>
      </c>
      <c r="M312" s="131">
        <v>17357</v>
      </c>
      <c r="N312" s="134">
        <v>45427</v>
      </c>
      <c r="O312" s="95" t="s">
        <v>452</v>
      </c>
      <c r="P312" s="98" t="s">
        <v>1239</v>
      </c>
      <c r="Q312" s="381"/>
      <c r="R312" s="381"/>
      <c r="S312" s="381"/>
    </row>
    <row r="313" spans="1:19" ht="40" customHeight="1" x14ac:dyDescent="0.25">
      <c r="A313" s="128">
        <f>IF(B313="","",ROW()-ROW($A$3)+'Diário 2º PA'!$P$1)</f>
        <v>2260</v>
      </c>
      <c r="B313" s="129">
        <v>45427</v>
      </c>
      <c r="C313" s="130">
        <v>45383</v>
      </c>
      <c r="D313" s="98" t="s">
        <v>105</v>
      </c>
      <c r="E313" s="95" t="s">
        <v>241</v>
      </c>
      <c r="F313" s="155">
        <v>11400</v>
      </c>
      <c r="G313" s="98" t="s">
        <v>3304</v>
      </c>
      <c r="H313" s="98" t="s">
        <v>118</v>
      </c>
      <c r="I313" s="95" t="s">
        <v>2774</v>
      </c>
      <c r="J313" s="131" t="str">
        <f t="shared" si="8"/>
        <v>05.212.380/0001-41</v>
      </c>
      <c r="K313" s="131" t="s">
        <v>1114</v>
      </c>
      <c r="L313" s="132" t="s">
        <v>3120</v>
      </c>
      <c r="M313" s="131">
        <v>341</v>
      </c>
      <c r="N313" s="134">
        <v>45419</v>
      </c>
      <c r="O313" s="95" t="s">
        <v>452</v>
      </c>
      <c r="P313" s="98" t="s">
        <v>2775</v>
      </c>
      <c r="Q313" s="381"/>
      <c r="R313" s="381"/>
      <c r="S313" s="381"/>
    </row>
    <row r="314" spans="1:19" ht="40" customHeight="1" x14ac:dyDescent="0.25">
      <c r="A314" s="128">
        <f>IF(B314="","",ROW()-ROW($A$3)+'Diário 2º PA'!$P$1)</f>
        <v>2261</v>
      </c>
      <c r="B314" s="129">
        <v>45427</v>
      </c>
      <c r="C314" s="130">
        <v>45383</v>
      </c>
      <c r="D314" s="98" t="s">
        <v>105</v>
      </c>
      <c r="E314" s="95" t="s">
        <v>341</v>
      </c>
      <c r="F314" s="179">
        <v>1280</v>
      </c>
      <c r="G314" s="98" t="s">
        <v>3119</v>
      </c>
      <c r="H314" s="98" t="s">
        <v>126</v>
      </c>
      <c r="I314" s="95" t="s">
        <v>3305</v>
      </c>
      <c r="J314" s="131" t="str">
        <f t="shared" si="8"/>
        <v>54.519.698/0001-85</v>
      </c>
      <c r="K314" s="131" t="s">
        <v>1114</v>
      </c>
      <c r="L314" s="132" t="s">
        <v>3120</v>
      </c>
      <c r="M314" s="131">
        <v>1</v>
      </c>
      <c r="N314" s="134">
        <v>45412</v>
      </c>
      <c r="O314" s="95" t="s">
        <v>452</v>
      </c>
      <c r="P314" s="98" t="s">
        <v>3306</v>
      </c>
      <c r="Q314" s="381"/>
      <c r="R314" s="381"/>
      <c r="S314" s="381"/>
    </row>
    <row r="315" spans="1:19" ht="40" customHeight="1" x14ac:dyDescent="0.25">
      <c r="A315" s="128">
        <f>IF(B315="","",ROW()-ROW($A$3)+'Diário 2º PA'!$P$1)</f>
        <v>2262</v>
      </c>
      <c r="B315" s="129">
        <v>45427</v>
      </c>
      <c r="C315" s="130">
        <v>45413</v>
      </c>
      <c r="D315" s="98" t="s">
        <v>105</v>
      </c>
      <c r="E315" s="95" t="s">
        <v>345</v>
      </c>
      <c r="F315" s="155">
        <v>750</v>
      </c>
      <c r="G315" s="98" t="s">
        <v>3307</v>
      </c>
      <c r="H315" s="98" t="s">
        <v>125</v>
      </c>
      <c r="I315" s="95" t="s">
        <v>3308</v>
      </c>
      <c r="J315" s="131" t="str">
        <f t="shared" si="8"/>
        <v>46.409.823/0001-76</v>
      </c>
      <c r="K315" s="131" t="s">
        <v>1114</v>
      </c>
      <c r="L315" s="132" t="s">
        <v>3120</v>
      </c>
      <c r="M315" s="131">
        <v>2</v>
      </c>
      <c r="N315" s="134">
        <v>45422</v>
      </c>
      <c r="O315" s="95" t="s">
        <v>452</v>
      </c>
      <c r="P315" s="98" t="s">
        <v>3309</v>
      </c>
      <c r="Q315" s="381"/>
      <c r="R315" s="381"/>
      <c r="S315" s="381"/>
    </row>
    <row r="316" spans="1:19" ht="40" customHeight="1" x14ac:dyDescent="0.25">
      <c r="A316" s="128">
        <f>IF(B316="","",ROW()-ROW($A$3)+'Diário 2º PA'!$P$1)</f>
        <v>2263</v>
      </c>
      <c r="B316" s="129">
        <v>45427</v>
      </c>
      <c r="C316" s="130">
        <v>45383</v>
      </c>
      <c r="D316" s="98" t="s">
        <v>105</v>
      </c>
      <c r="E316" s="95" t="s">
        <v>341</v>
      </c>
      <c r="F316" s="179">
        <v>1680</v>
      </c>
      <c r="G316" s="98" t="s">
        <v>3310</v>
      </c>
      <c r="H316" s="98" t="s">
        <v>126</v>
      </c>
      <c r="I316" s="95" t="s">
        <v>1975</v>
      </c>
      <c r="J316" s="131" t="str">
        <f t="shared" si="8"/>
        <v>25.083.299/0001-16</v>
      </c>
      <c r="K316" s="131" t="s">
        <v>1114</v>
      </c>
      <c r="L316" s="132" t="s">
        <v>3120</v>
      </c>
      <c r="M316" s="131">
        <v>53</v>
      </c>
      <c r="N316" s="134">
        <v>45414</v>
      </c>
      <c r="O316" s="95" t="s">
        <v>452</v>
      </c>
      <c r="P316" s="98" t="s">
        <v>1590</v>
      </c>
      <c r="Q316" s="381"/>
      <c r="R316" s="381"/>
      <c r="S316" s="381"/>
    </row>
    <row r="317" spans="1:19" ht="40" customHeight="1" x14ac:dyDescent="0.25">
      <c r="A317" s="128">
        <f>IF(B317="","",ROW()-ROW($A$3)+'Diário 2º PA'!$P$1)</f>
        <v>2264</v>
      </c>
      <c r="B317" s="129">
        <v>45427</v>
      </c>
      <c r="C317" s="130">
        <v>45383</v>
      </c>
      <c r="D317" s="98" t="s">
        <v>105</v>
      </c>
      <c r="E317" s="95" t="s">
        <v>341</v>
      </c>
      <c r="F317" s="179">
        <v>1560</v>
      </c>
      <c r="G317" s="98" t="s">
        <v>3311</v>
      </c>
      <c r="H317" s="98" t="s">
        <v>126</v>
      </c>
      <c r="I317" s="95" t="s">
        <v>3312</v>
      </c>
      <c r="J317" s="131" t="str">
        <f t="shared" si="8"/>
        <v>15.712.983/0001-66</v>
      </c>
      <c r="K317" s="131" t="s">
        <v>1114</v>
      </c>
      <c r="L317" s="132" t="s">
        <v>3120</v>
      </c>
      <c r="M317" s="131">
        <v>54</v>
      </c>
      <c r="N317" s="134">
        <v>45413</v>
      </c>
      <c r="O317" s="95" t="s">
        <v>452</v>
      </c>
      <c r="P317" s="98" t="s">
        <v>1881</v>
      </c>
      <c r="Q317" s="381"/>
      <c r="R317" s="381"/>
      <c r="S317" s="381"/>
    </row>
    <row r="318" spans="1:19" ht="40" customHeight="1" x14ac:dyDescent="0.25">
      <c r="A318" s="128">
        <f>IF(B318="","",ROW()-ROW($A$3)+'Diário 2º PA'!$P$1)</f>
        <v>2265</v>
      </c>
      <c r="B318" s="129">
        <v>45427</v>
      </c>
      <c r="C318" s="130">
        <v>45413</v>
      </c>
      <c r="D318" s="98" t="s">
        <v>105</v>
      </c>
      <c r="E318" s="95" t="s">
        <v>281</v>
      </c>
      <c r="F318" s="155">
        <v>553.22</v>
      </c>
      <c r="G318" s="95" t="s">
        <v>3313</v>
      </c>
      <c r="H318" s="98" t="s">
        <v>118</v>
      </c>
      <c r="I318" s="95" t="s">
        <v>3314</v>
      </c>
      <c r="J318" s="131" t="str">
        <f t="shared" si="8"/>
        <v>20.451.266/0001-68</v>
      </c>
      <c r="K318" s="131" t="s">
        <v>1933</v>
      </c>
      <c r="L318" s="132" t="s">
        <v>3120</v>
      </c>
      <c r="M318" s="131">
        <v>16562</v>
      </c>
      <c r="N318" s="134">
        <v>45427</v>
      </c>
      <c r="O318" s="95" t="s">
        <v>452</v>
      </c>
      <c r="P318" s="98" t="s">
        <v>1376</v>
      </c>
      <c r="Q318" s="381"/>
      <c r="R318" s="381"/>
      <c r="S318" s="381"/>
    </row>
    <row r="319" spans="1:19" ht="40" customHeight="1" x14ac:dyDescent="0.25">
      <c r="A319" s="128">
        <f>IF(B319="","",ROW()-ROW($A$3)+'Diário 2º PA'!$P$1)</f>
        <v>2266</v>
      </c>
      <c r="B319" s="129">
        <v>45427</v>
      </c>
      <c r="C319" s="130">
        <v>45383</v>
      </c>
      <c r="D319" s="98" t="s">
        <v>105</v>
      </c>
      <c r="E319" s="95" t="s">
        <v>299</v>
      </c>
      <c r="F319" s="155">
        <v>29699.63</v>
      </c>
      <c r="G319" s="95" t="s">
        <v>3139</v>
      </c>
      <c r="H319" s="98" t="s">
        <v>134</v>
      </c>
      <c r="I319" s="95" t="s">
        <v>3315</v>
      </c>
      <c r="J319" s="131" t="str">
        <f t="shared" si="8"/>
        <v>33.026.760/0001-27</v>
      </c>
      <c r="K319" s="131" t="s">
        <v>1114</v>
      </c>
      <c r="L319" s="132" t="s">
        <v>3120</v>
      </c>
      <c r="M319" s="131">
        <v>1720</v>
      </c>
      <c r="N319" s="134">
        <v>45418</v>
      </c>
      <c r="O319" s="95" t="s">
        <v>452</v>
      </c>
      <c r="P319" s="98" t="s">
        <v>1194</v>
      </c>
      <c r="Q319" s="381"/>
      <c r="R319" s="381"/>
      <c r="S319" s="381"/>
    </row>
    <row r="320" spans="1:19" ht="40" customHeight="1" x14ac:dyDescent="0.25">
      <c r="A320" s="128">
        <f>IF(B320="","",ROW()-ROW($A$3)+'Diário 2º PA'!$P$1)</f>
        <v>2267</v>
      </c>
      <c r="B320" s="129">
        <v>45427</v>
      </c>
      <c r="C320" s="130">
        <v>45413</v>
      </c>
      <c r="D320" s="98" t="s">
        <v>105</v>
      </c>
      <c r="E320" s="95" t="s">
        <v>3144</v>
      </c>
      <c r="F320" s="155">
        <v>45000</v>
      </c>
      <c r="G320" s="98" t="s">
        <v>3316</v>
      </c>
      <c r="H320" s="98" t="s">
        <v>118</v>
      </c>
      <c r="I320" s="95" t="s">
        <v>3317</v>
      </c>
      <c r="J320" s="131" t="str">
        <f t="shared" si="8"/>
        <v>08.222.761/0001-08</v>
      </c>
      <c r="K320" s="131" t="s">
        <v>1114</v>
      </c>
      <c r="L320" s="132" t="s">
        <v>3120</v>
      </c>
      <c r="M320" s="131">
        <v>5066</v>
      </c>
      <c r="N320" s="134">
        <v>45421</v>
      </c>
      <c r="O320" s="95" t="s">
        <v>452</v>
      </c>
      <c r="P320" s="98" t="s">
        <v>1436</v>
      </c>
      <c r="Q320" s="381"/>
      <c r="R320" s="381"/>
      <c r="S320" s="381"/>
    </row>
    <row r="321" spans="1:19" ht="40" customHeight="1" x14ac:dyDescent="0.25">
      <c r="A321" s="128">
        <f>IF(B321="","",ROW()-ROW($A$3)+'Diário 2º PA'!$P$1)</f>
        <v>2268</v>
      </c>
      <c r="B321" s="129">
        <v>45427</v>
      </c>
      <c r="C321" s="130">
        <v>45413</v>
      </c>
      <c r="D321" s="98" t="s">
        <v>105</v>
      </c>
      <c r="E321" s="95" t="s">
        <v>337</v>
      </c>
      <c r="F321" s="155">
        <v>858.5</v>
      </c>
      <c r="G321" s="95" t="s">
        <v>3207</v>
      </c>
      <c r="H321" s="98" t="s">
        <v>122</v>
      </c>
      <c r="I321" s="95" t="s">
        <v>2499</v>
      </c>
      <c r="J321" s="131" t="str">
        <f t="shared" si="8"/>
        <v>20.605.424/0001-97</v>
      </c>
      <c r="K321" s="131" t="s">
        <v>1080</v>
      </c>
      <c r="L321" s="132" t="s">
        <v>3133</v>
      </c>
      <c r="M321" s="131" t="s">
        <v>3318</v>
      </c>
      <c r="N321" s="134">
        <v>45428</v>
      </c>
      <c r="O321" s="95" t="s">
        <v>452</v>
      </c>
      <c r="P321" s="98" t="s">
        <v>2943</v>
      </c>
      <c r="Q321" s="381"/>
      <c r="R321" s="381"/>
      <c r="S321" s="381"/>
    </row>
    <row r="322" spans="1:19" ht="40" customHeight="1" x14ac:dyDescent="0.25">
      <c r="A322" s="128">
        <f>IF(B322="","",ROW()-ROW($A$3)+'Diário 2º PA'!$P$1)</f>
        <v>2269</v>
      </c>
      <c r="B322" s="129">
        <v>45427</v>
      </c>
      <c r="C322" s="130">
        <v>45413</v>
      </c>
      <c r="D322" s="98" t="s">
        <v>105</v>
      </c>
      <c r="E322" s="95" t="s">
        <v>283</v>
      </c>
      <c r="F322" s="155">
        <v>12</v>
      </c>
      <c r="G322" s="95" t="s">
        <v>3319</v>
      </c>
      <c r="H322" s="98" t="s">
        <v>118</v>
      </c>
      <c r="I322" s="95" t="s">
        <v>117</v>
      </c>
      <c r="J322" s="131" t="s">
        <v>79</v>
      </c>
      <c r="K322" s="131" t="s">
        <v>1558</v>
      </c>
      <c r="L322" s="132" t="s">
        <v>117</v>
      </c>
      <c r="M322" s="131" t="s">
        <v>117</v>
      </c>
      <c r="N322" s="134" t="s">
        <v>117</v>
      </c>
      <c r="O322" s="95" t="s">
        <v>452</v>
      </c>
      <c r="P322" s="98" t="s">
        <v>79</v>
      </c>
      <c r="Q322" s="381"/>
      <c r="R322" s="381"/>
      <c r="S322" s="381"/>
    </row>
    <row r="323" spans="1:19" ht="40" customHeight="1" x14ac:dyDescent="0.25">
      <c r="A323" s="128">
        <f>IF(B323="","",ROW()-ROW($A$3)+'Diário 2º PA'!$P$1)</f>
        <v>2270</v>
      </c>
      <c r="B323" s="129">
        <v>45428</v>
      </c>
      <c r="C323" s="130">
        <v>45352</v>
      </c>
      <c r="D323" s="98" t="s">
        <v>59</v>
      </c>
      <c r="E323" s="95" t="s">
        <v>59</v>
      </c>
      <c r="F323" s="155">
        <v>124789.1</v>
      </c>
      <c r="G323" s="98" t="s">
        <v>3320</v>
      </c>
      <c r="H323" s="98" t="s">
        <v>117</v>
      </c>
      <c r="I323" s="95" t="s">
        <v>117</v>
      </c>
      <c r="J323" s="131" t="s">
        <v>79</v>
      </c>
      <c r="K323" s="131" t="s">
        <v>1072</v>
      </c>
      <c r="L323" s="132" t="s">
        <v>117</v>
      </c>
      <c r="M323" s="131" t="s">
        <v>117</v>
      </c>
      <c r="N323" s="134" t="s">
        <v>117</v>
      </c>
      <c r="O323" s="95" t="s">
        <v>452</v>
      </c>
      <c r="P323" s="98" t="s">
        <v>79</v>
      </c>
      <c r="Q323" s="381"/>
      <c r="R323" s="381"/>
      <c r="S323" s="381"/>
    </row>
    <row r="324" spans="1:19" ht="40" customHeight="1" x14ac:dyDescent="0.25">
      <c r="A324" s="128">
        <f>IF(B324="","",ROW()-ROW($A$3)+'Diário 2º PA'!$P$1)</f>
        <v>2271</v>
      </c>
      <c r="B324" s="129">
        <v>45428</v>
      </c>
      <c r="C324" s="130">
        <v>45383</v>
      </c>
      <c r="D324" s="98" t="s">
        <v>59</v>
      </c>
      <c r="E324" s="95" t="s">
        <v>59</v>
      </c>
      <c r="F324" s="155">
        <v>62316.54</v>
      </c>
      <c r="G324" s="98" t="s">
        <v>3321</v>
      </c>
      <c r="H324" s="98" t="s">
        <v>117</v>
      </c>
      <c r="I324" s="95" t="s">
        <v>117</v>
      </c>
      <c r="J324" s="131" t="s">
        <v>79</v>
      </c>
      <c r="K324" s="131" t="s">
        <v>1072</v>
      </c>
      <c r="L324" s="132" t="s">
        <v>117</v>
      </c>
      <c r="M324" s="131" t="s">
        <v>117</v>
      </c>
      <c r="N324" s="134" t="s">
        <v>117</v>
      </c>
      <c r="O324" s="95" t="s">
        <v>452</v>
      </c>
      <c r="P324" s="98" t="s">
        <v>79</v>
      </c>
      <c r="Q324" s="381"/>
      <c r="R324" s="381"/>
      <c r="S324" s="381"/>
    </row>
    <row r="325" spans="1:19" ht="40" customHeight="1" x14ac:dyDescent="0.25">
      <c r="A325" s="128">
        <f>IF(B325="","",ROW()-ROW($A$3)+'Diário 2º PA'!$P$1)</f>
        <v>2272</v>
      </c>
      <c r="B325" s="129">
        <v>45428</v>
      </c>
      <c r="C325" s="130">
        <v>45413</v>
      </c>
      <c r="D325" s="98" t="s">
        <v>105</v>
      </c>
      <c r="E325" s="95" t="s">
        <v>307</v>
      </c>
      <c r="F325" s="155">
        <v>1259.01</v>
      </c>
      <c r="G325" s="98" t="s">
        <v>3322</v>
      </c>
      <c r="H325" s="98" t="s">
        <v>134</v>
      </c>
      <c r="I325" s="95" t="s">
        <v>3323</v>
      </c>
      <c r="J325" s="131" t="str">
        <f t="shared" ref="J325:J337" si="9">IF(P325="","",IF(LEN(P325)&gt;14,P325,"CPF Protegido - LGPD"))</f>
        <v>05.193.464/0001-85</v>
      </c>
      <c r="K325" s="131" t="s">
        <v>1072</v>
      </c>
      <c r="L325" s="132" t="s">
        <v>3120</v>
      </c>
      <c r="M325" s="131">
        <v>38501</v>
      </c>
      <c r="N325" s="134">
        <v>45429</v>
      </c>
      <c r="O325" s="95" t="s">
        <v>452</v>
      </c>
      <c r="P325" s="98" t="s">
        <v>3324</v>
      </c>
      <c r="Q325" s="381"/>
      <c r="R325" s="381"/>
      <c r="S325" s="381"/>
    </row>
    <row r="326" spans="1:19" ht="40" customHeight="1" x14ac:dyDescent="0.25">
      <c r="A326" s="128">
        <f>IF(B326="","",ROW()-ROW($A$3)+'Diário 2º PA'!$P$1)</f>
        <v>2273</v>
      </c>
      <c r="B326" s="129">
        <v>45428</v>
      </c>
      <c r="C326" s="130">
        <v>45413</v>
      </c>
      <c r="D326" s="98" t="s">
        <v>105</v>
      </c>
      <c r="E326" s="95" t="s">
        <v>307</v>
      </c>
      <c r="F326" s="155">
        <v>6840</v>
      </c>
      <c r="G326" s="98" t="s">
        <v>3325</v>
      </c>
      <c r="H326" s="98" t="s">
        <v>134</v>
      </c>
      <c r="I326" s="95" t="s">
        <v>3323</v>
      </c>
      <c r="J326" s="131" t="str">
        <f t="shared" si="9"/>
        <v>05.193.464/0001-85</v>
      </c>
      <c r="K326" s="131" t="s">
        <v>1072</v>
      </c>
      <c r="L326" s="132" t="s">
        <v>3120</v>
      </c>
      <c r="M326" s="131">
        <v>38503</v>
      </c>
      <c r="N326" s="134">
        <v>45429</v>
      </c>
      <c r="O326" s="95" t="s">
        <v>452</v>
      </c>
      <c r="P326" s="98" t="s">
        <v>3324</v>
      </c>
      <c r="Q326" s="381"/>
      <c r="R326" s="381"/>
      <c r="S326" s="381"/>
    </row>
    <row r="327" spans="1:19" ht="40" customHeight="1" x14ac:dyDescent="0.25">
      <c r="A327" s="128">
        <f>IF(B327="","",ROW()-ROW($A$3)+'Diário 2º PA'!$P$1)</f>
        <v>2274</v>
      </c>
      <c r="B327" s="129">
        <v>45428</v>
      </c>
      <c r="C327" s="130">
        <v>45383</v>
      </c>
      <c r="D327" s="98" t="s">
        <v>105</v>
      </c>
      <c r="E327" s="95" t="s">
        <v>341</v>
      </c>
      <c r="F327" s="179">
        <v>2250</v>
      </c>
      <c r="G327" s="98" t="s">
        <v>3326</v>
      </c>
      <c r="H327" s="98" t="s">
        <v>130</v>
      </c>
      <c r="I327" s="95" t="s">
        <v>1825</v>
      </c>
      <c r="J327" s="131" t="str">
        <f t="shared" si="9"/>
        <v>44.122.395/0001-70</v>
      </c>
      <c r="K327" s="131" t="s">
        <v>1072</v>
      </c>
      <c r="L327" s="132" t="s">
        <v>3120</v>
      </c>
      <c r="M327" s="131">
        <v>21</v>
      </c>
      <c r="N327" s="134">
        <v>45422</v>
      </c>
      <c r="O327" s="95" t="s">
        <v>452</v>
      </c>
      <c r="P327" s="98" t="s">
        <v>1103</v>
      </c>
      <c r="Q327" s="381"/>
      <c r="R327" s="381"/>
      <c r="S327" s="381"/>
    </row>
    <row r="328" spans="1:19" ht="40" customHeight="1" x14ac:dyDescent="0.25">
      <c r="A328" s="128">
        <f>IF(B328="","",ROW()-ROW($A$3)+'Diário 2º PA'!$P$1)</f>
        <v>2275</v>
      </c>
      <c r="B328" s="129">
        <v>45428</v>
      </c>
      <c r="C328" s="130">
        <v>45383</v>
      </c>
      <c r="D328" s="98" t="s">
        <v>94</v>
      </c>
      <c r="E328" s="95" t="s">
        <v>174</v>
      </c>
      <c r="F328" s="155">
        <v>484131.37</v>
      </c>
      <c r="G328" s="363" t="s">
        <v>3327</v>
      </c>
      <c r="H328" s="98" t="s">
        <v>117</v>
      </c>
      <c r="I328" s="95" t="s">
        <v>1152</v>
      </c>
      <c r="J328" s="131" t="str">
        <f t="shared" si="9"/>
        <v>00.394.460/0058-87</v>
      </c>
      <c r="K328" s="131" t="s">
        <v>1080</v>
      </c>
      <c r="L328" s="132" t="s">
        <v>1279</v>
      </c>
      <c r="M328" s="133">
        <v>50000228522429</v>
      </c>
      <c r="N328" s="134">
        <v>45432</v>
      </c>
      <c r="O328" s="95" t="s">
        <v>452</v>
      </c>
      <c r="P328" s="98" t="s">
        <v>3328</v>
      </c>
      <c r="Q328" s="381"/>
      <c r="R328" s="381"/>
      <c r="S328" s="381"/>
    </row>
    <row r="329" spans="1:19" ht="40" customHeight="1" x14ac:dyDescent="0.25">
      <c r="A329" s="128">
        <f>IF(B329="","",ROW()-ROW($A$3)+'Diário 2º PA'!$P$1)</f>
        <v>2276</v>
      </c>
      <c r="B329" s="129">
        <v>45428</v>
      </c>
      <c r="C329" s="130">
        <v>45413</v>
      </c>
      <c r="D329" s="98" t="s">
        <v>105</v>
      </c>
      <c r="E329" s="95" t="s">
        <v>325</v>
      </c>
      <c r="F329" s="155">
        <v>278.38</v>
      </c>
      <c r="G329" s="98" t="s">
        <v>3140</v>
      </c>
      <c r="H329" s="98" t="s">
        <v>136</v>
      </c>
      <c r="I329" s="95" t="s">
        <v>1543</v>
      </c>
      <c r="J329" s="131" t="str">
        <f t="shared" si="9"/>
        <v>04.224.679/0004-04</v>
      </c>
      <c r="K329" s="131" t="s">
        <v>1080</v>
      </c>
      <c r="L329" s="132" t="s">
        <v>3133</v>
      </c>
      <c r="M329" s="131">
        <v>4999</v>
      </c>
      <c r="N329" s="134">
        <v>45428</v>
      </c>
      <c r="O329" s="95" t="s">
        <v>452</v>
      </c>
      <c r="P329" s="98" t="s">
        <v>1224</v>
      </c>
      <c r="Q329" s="381"/>
      <c r="R329" s="381"/>
      <c r="S329" s="381"/>
    </row>
    <row r="330" spans="1:19" ht="40" customHeight="1" x14ac:dyDescent="0.25">
      <c r="A330" s="128">
        <f>IF(B330="","",ROW()-ROW($A$3)+'Diário 2º PA'!$P$1)</f>
        <v>2277</v>
      </c>
      <c r="B330" s="129">
        <v>45428</v>
      </c>
      <c r="C330" s="130">
        <v>45383</v>
      </c>
      <c r="D330" s="98" t="s">
        <v>105</v>
      </c>
      <c r="E330" s="95" t="s">
        <v>257</v>
      </c>
      <c r="F330" s="155">
        <v>300</v>
      </c>
      <c r="G330" s="98" t="s">
        <v>3283</v>
      </c>
      <c r="H330" s="98" t="s">
        <v>135</v>
      </c>
      <c r="I330" s="95" t="s">
        <v>3329</v>
      </c>
      <c r="J330" s="131" t="str">
        <f t="shared" si="9"/>
        <v>23.386.437/0001-00</v>
      </c>
      <c r="K330" s="131" t="s">
        <v>1080</v>
      </c>
      <c r="L330" s="132" t="s">
        <v>3133</v>
      </c>
      <c r="M330" s="131">
        <v>4</v>
      </c>
      <c r="N330" s="134">
        <v>45428</v>
      </c>
      <c r="O330" s="95" t="s">
        <v>452</v>
      </c>
      <c r="P330" s="98" t="s">
        <v>2539</v>
      </c>
      <c r="Q330" s="381"/>
      <c r="R330" s="381"/>
      <c r="S330" s="381"/>
    </row>
    <row r="331" spans="1:19" ht="40" customHeight="1" x14ac:dyDescent="0.25">
      <c r="A331" s="128">
        <f>IF(B331="","",ROW()-ROW($A$3)+'Diário 2º PA'!$P$1)</f>
        <v>2278</v>
      </c>
      <c r="B331" s="129">
        <v>45428</v>
      </c>
      <c r="C331" s="130">
        <v>45413</v>
      </c>
      <c r="D331" s="98" t="s">
        <v>105</v>
      </c>
      <c r="E331" s="95" t="s">
        <v>307</v>
      </c>
      <c r="F331" s="155">
        <v>2308.1</v>
      </c>
      <c r="G331" s="98" t="s">
        <v>3330</v>
      </c>
      <c r="H331" s="98" t="s">
        <v>117</v>
      </c>
      <c r="I331" s="95" t="s">
        <v>3302</v>
      </c>
      <c r="J331" s="131" t="str">
        <f t="shared" si="9"/>
        <v>21.562.897/0001-17</v>
      </c>
      <c r="K331" s="131" t="s">
        <v>1080</v>
      </c>
      <c r="L331" s="132" t="s">
        <v>3133</v>
      </c>
      <c r="M331" s="131">
        <v>10075</v>
      </c>
      <c r="N331" s="134">
        <v>45428</v>
      </c>
      <c r="O331" s="95" t="s">
        <v>452</v>
      </c>
      <c r="P331" s="98" t="s">
        <v>3303</v>
      </c>
      <c r="Q331" s="381"/>
      <c r="R331" s="381"/>
      <c r="S331" s="381"/>
    </row>
    <row r="332" spans="1:19" ht="40" customHeight="1" x14ac:dyDescent="0.25">
      <c r="A332" s="128">
        <f>IF(B332="","",ROW()-ROW($A$3)+'Diário 2º PA'!$P$1)</f>
        <v>2279</v>
      </c>
      <c r="B332" s="129">
        <v>45428</v>
      </c>
      <c r="C332" s="130">
        <v>45413</v>
      </c>
      <c r="D332" s="98" t="s">
        <v>94</v>
      </c>
      <c r="E332" s="95" t="s">
        <v>199</v>
      </c>
      <c r="F332" s="155">
        <v>595.9</v>
      </c>
      <c r="G332" s="98" t="s">
        <v>3177</v>
      </c>
      <c r="H332" s="98" t="s">
        <v>126</v>
      </c>
      <c r="I332" s="95" t="s">
        <v>1575</v>
      </c>
      <c r="J332" s="131" t="str">
        <f t="shared" si="9"/>
        <v>04.398.505/0001-07</v>
      </c>
      <c r="K332" s="131" t="s">
        <v>1080</v>
      </c>
      <c r="L332" s="132" t="s">
        <v>3133</v>
      </c>
      <c r="M332" s="131" t="s">
        <v>3331</v>
      </c>
      <c r="N332" s="134">
        <v>45442</v>
      </c>
      <c r="O332" s="95" t="s">
        <v>452</v>
      </c>
      <c r="P332" s="98" t="s">
        <v>1085</v>
      </c>
      <c r="Q332" s="381"/>
      <c r="R332" s="381"/>
      <c r="S332" s="381"/>
    </row>
    <row r="333" spans="1:19" ht="40" customHeight="1" x14ac:dyDescent="0.25">
      <c r="A333" s="128">
        <f>IF(B333="","",ROW()-ROW($A$3)+'Diário 2º PA'!$P$1)</f>
        <v>2280</v>
      </c>
      <c r="B333" s="129">
        <v>45428</v>
      </c>
      <c r="C333" s="130">
        <v>45413</v>
      </c>
      <c r="D333" s="98" t="s">
        <v>105</v>
      </c>
      <c r="E333" s="95" t="s">
        <v>307</v>
      </c>
      <c r="F333" s="155">
        <v>730.9</v>
      </c>
      <c r="G333" s="98" t="s">
        <v>3332</v>
      </c>
      <c r="H333" s="98" t="s">
        <v>136</v>
      </c>
      <c r="I333" s="95" t="s">
        <v>3333</v>
      </c>
      <c r="J333" s="131" t="str">
        <f t="shared" si="9"/>
        <v>01.803.346/0001-90</v>
      </c>
      <c r="K333" s="131" t="s">
        <v>1080</v>
      </c>
      <c r="L333" s="132" t="s">
        <v>3133</v>
      </c>
      <c r="M333" s="131">
        <v>7285</v>
      </c>
      <c r="N333" s="134">
        <v>45420</v>
      </c>
      <c r="O333" s="95" t="s">
        <v>452</v>
      </c>
      <c r="P333" s="98" t="s">
        <v>3334</v>
      </c>
      <c r="Q333" s="381"/>
      <c r="R333" s="381"/>
      <c r="S333" s="381"/>
    </row>
    <row r="334" spans="1:19" ht="40" customHeight="1" x14ac:dyDescent="0.25">
      <c r="A334" s="128">
        <f>IF(B334="","",ROW()-ROW($A$3)+'Diário 2º PA'!$P$1)</f>
        <v>2281</v>
      </c>
      <c r="B334" s="129">
        <v>45428</v>
      </c>
      <c r="C334" s="130">
        <v>45413</v>
      </c>
      <c r="D334" s="98" t="s">
        <v>105</v>
      </c>
      <c r="E334" s="95" t="s">
        <v>311</v>
      </c>
      <c r="F334" s="155">
        <v>168.3</v>
      </c>
      <c r="G334" s="98" t="s">
        <v>3335</v>
      </c>
      <c r="H334" s="98" t="s">
        <v>121</v>
      </c>
      <c r="I334" s="95" t="s">
        <v>2394</v>
      </c>
      <c r="J334" s="131" t="str">
        <f t="shared" si="9"/>
        <v>CPF Protegido - LGPD</v>
      </c>
      <c r="K334" s="131" t="s">
        <v>1114</v>
      </c>
      <c r="L334" s="132" t="s">
        <v>3130</v>
      </c>
      <c r="M334" s="131" t="s">
        <v>117</v>
      </c>
      <c r="N334" s="134">
        <v>45427</v>
      </c>
      <c r="O334" s="95" t="s">
        <v>452</v>
      </c>
      <c r="P334" s="98" t="s">
        <v>2395</v>
      </c>
      <c r="Q334" s="381"/>
      <c r="R334" s="381"/>
      <c r="S334" s="381"/>
    </row>
    <row r="335" spans="1:19" ht="40" customHeight="1" x14ac:dyDescent="0.25">
      <c r="A335" s="128">
        <f>IF(B335="","",ROW()-ROW($A$3)+'Diário 2º PA'!$P$1)</f>
        <v>2282</v>
      </c>
      <c r="B335" s="129">
        <v>45428</v>
      </c>
      <c r="C335" s="130">
        <v>45413</v>
      </c>
      <c r="D335" s="98" t="s">
        <v>107</v>
      </c>
      <c r="E335" s="95" t="s">
        <v>376</v>
      </c>
      <c r="F335" s="156">
        <v>3200</v>
      </c>
      <c r="G335" s="98" t="s">
        <v>3336</v>
      </c>
      <c r="H335" s="98" t="s">
        <v>134</v>
      </c>
      <c r="I335" s="95" t="s">
        <v>3337</v>
      </c>
      <c r="J335" s="131" t="str">
        <f t="shared" si="9"/>
        <v>37.580.720/0001-83</v>
      </c>
      <c r="K335" s="131" t="s">
        <v>1114</v>
      </c>
      <c r="L335" s="132" t="s">
        <v>3120</v>
      </c>
      <c r="M335" s="131">
        <v>1742</v>
      </c>
      <c r="N335" s="134">
        <v>45429</v>
      </c>
      <c r="O335" s="95" t="s">
        <v>452</v>
      </c>
      <c r="P335" s="98" t="s">
        <v>3338</v>
      </c>
      <c r="Q335" s="381"/>
      <c r="R335" s="381"/>
      <c r="S335" s="381"/>
    </row>
    <row r="336" spans="1:19" ht="40" customHeight="1" x14ac:dyDescent="0.25">
      <c r="A336" s="128">
        <f>IF(B336="","",ROW()-ROW($A$3)+'Diário 2º PA'!$P$1)</f>
        <v>2283</v>
      </c>
      <c r="B336" s="129">
        <v>45428</v>
      </c>
      <c r="C336" s="130">
        <v>45383</v>
      </c>
      <c r="D336" s="98" t="s">
        <v>94</v>
      </c>
      <c r="E336" s="95" t="s">
        <v>178</v>
      </c>
      <c r="F336" s="155">
        <v>97959.71</v>
      </c>
      <c r="G336" s="98" t="s">
        <v>3339</v>
      </c>
      <c r="H336" s="98" t="s">
        <v>117</v>
      </c>
      <c r="I336" s="95" t="s">
        <v>3340</v>
      </c>
      <c r="J336" s="131" t="str">
        <f t="shared" si="9"/>
        <v>00.360.305/0001-04</v>
      </c>
      <c r="K336" s="131" t="s">
        <v>1114</v>
      </c>
      <c r="L336" s="132" t="s">
        <v>1439</v>
      </c>
      <c r="M336" s="131" t="s">
        <v>3341</v>
      </c>
      <c r="N336" s="134">
        <v>45432</v>
      </c>
      <c r="O336" s="95" t="s">
        <v>452</v>
      </c>
      <c r="P336" s="98" t="s">
        <v>2803</v>
      </c>
      <c r="Q336" s="381"/>
      <c r="R336" s="381"/>
      <c r="S336" s="381"/>
    </row>
    <row r="337" spans="1:19" ht="40" customHeight="1" x14ac:dyDescent="0.25">
      <c r="A337" s="128">
        <f>IF(B337="","",ROW()-ROW($A$3)+'Diário 2º PA'!$P$1)</f>
        <v>2284</v>
      </c>
      <c r="B337" s="129">
        <v>45428</v>
      </c>
      <c r="C337" s="130">
        <v>45413</v>
      </c>
      <c r="D337" s="98" t="s">
        <v>107</v>
      </c>
      <c r="E337" s="95" t="s">
        <v>376</v>
      </c>
      <c r="F337" s="156">
        <v>648.45000000000005</v>
      </c>
      <c r="G337" s="98" t="s">
        <v>3336</v>
      </c>
      <c r="H337" s="98" t="s">
        <v>134</v>
      </c>
      <c r="I337" s="95" t="s">
        <v>3342</v>
      </c>
      <c r="J337" s="131" t="str">
        <f t="shared" si="9"/>
        <v>47.620.097/0001-07</v>
      </c>
      <c r="K337" s="131" t="s">
        <v>1114</v>
      </c>
      <c r="L337" s="132" t="s">
        <v>3120</v>
      </c>
      <c r="M337" s="131">
        <v>1132</v>
      </c>
      <c r="N337" s="134">
        <v>45429</v>
      </c>
      <c r="O337" s="95" t="s">
        <v>452</v>
      </c>
      <c r="P337" s="98" t="s">
        <v>3343</v>
      </c>
      <c r="Q337" s="381"/>
      <c r="R337" s="381"/>
      <c r="S337" s="381"/>
    </row>
    <row r="338" spans="1:19" ht="40" customHeight="1" x14ac:dyDescent="0.25">
      <c r="A338" s="128">
        <f>IF(B338="","",ROW()-ROW($A$3)+'Diário 2º PA'!$P$1)</f>
        <v>2285</v>
      </c>
      <c r="B338" s="129">
        <v>45428</v>
      </c>
      <c r="C338" s="130">
        <v>45413</v>
      </c>
      <c r="D338" s="98" t="s">
        <v>105</v>
      </c>
      <c r="E338" s="95" t="s">
        <v>283</v>
      </c>
      <c r="F338" s="155">
        <v>6</v>
      </c>
      <c r="G338" s="95" t="s">
        <v>3344</v>
      </c>
      <c r="H338" s="98" t="s">
        <v>118</v>
      </c>
      <c r="I338" s="95" t="s">
        <v>117</v>
      </c>
      <c r="J338" s="131" t="s">
        <v>79</v>
      </c>
      <c r="K338" s="131" t="s">
        <v>1558</v>
      </c>
      <c r="L338" s="132" t="s">
        <v>117</v>
      </c>
      <c r="M338" s="131" t="s">
        <v>117</v>
      </c>
      <c r="N338" s="134" t="s">
        <v>117</v>
      </c>
      <c r="O338" s="95" t="s">
        <v>452</v>
      </c>
      <c r="P338" s="98" t="s">
        <v>79</v>
      </c>
      <c r="Q338" s="381"/>
      <c r="R338" s="381"/>
      <c r="S338" s="381"/>
    </row>
    <row r="339" spans="1:19" ht="40" customHeight="1" x14ac:dyDescent="0.25">
      <c r="A339" s="128">
        <f>IF(B339="","",ROW()-ROW($A$3)+'Diário 2º PA'!$P$1)</f>
        <v>2286</v>
      </c>
      <c r="B339" s="129">
        <v>45429</v>
      </c>
      <c r="C339" s="130">
        <v>45413</v>
      </c>
      <c r="D339" s="98" t="s">
        <v>107</v>
      </c>
      <c r="E339" s="95" t="s">
        <v>392</v>
      </c>
      <c r="F339" s="156">
        <v>2000</v>
      </c>
      <c r="G339" s="98" t="s">
        <v>3345</v>
      </c>
      <c r="H339" s="98" t="s">
        <v>117</v>
      </c>
      <c r="I339" s="95" t="s">
        <v>3346</v>
      </c>
      <c r="J339" s="131" t="str">
        <f t="shared" ref="J339:J366" si="10">IF(P339="","",IF(LEN(P339)&gt;14,P339,"CPF Protegido - LGPD"))</f>
        <v>10.394.382/0001-39</v>
      </c>
      <c r="K339" s="131" t="s">
        <v>1072</v>
      </c>
      <c r="L339" s="132" t="s">
        <v>3120</v>
      </c>
      <c r="M339" s="131">
        <v>22396</v>
      </c>
      <c r="N339" s="134">
        <v>45429</v>
      </c>
      <c r="O339" s="95" t="s">
        <v>452</v>
      </c>
      <c r="P339" s="98" t="s">
        <v>3347</v>
      </c>
      <c r="Q339" s="381"/>
      <c r="R339" s="381"/>
      <c r="S339" s="381"/>
    </row>
    <row r="340" spans="1:19" ht="40" customHeight="1" x14ac:dyDescent="0.25">
      <c r="A340" s="128">
        <f>IF(B340="","",ROW()-ROW($A$3)+'Diário 2º PA'!$P$1)</f>
        <v>2287</v>
      </c>
      <c r="B340" s="129">
        <v>45429</v>
      </c>
      <c r="C340" s="130">
        <v>45413</v>
      </c>
      <c r="D340" s="98" t="s">
        <v>107</v>
      </c>
      <c r="E340" s="95" t="s">
        <v>392</v>
      </c>
      <c r="F340" s="156">
        <v>800</v>
      </c>
      <c r="G340" s="95" t="s">
        <v>3348</v>
      </c>
      <c r="H340" s="98" t="s">
        <v>117</v>
      </c>
      <c r="I340" s="95" t="s">
        <v>3346</v>
      </c>
      <c r="J340" s="131" t="str">
        <f t="shared" si="10"/>
        <v>10.394.382/0001-39</v>
      </c>
      <c r="K340" s="131" t="s">
        <v>1072</v>
      </c>
      <c r="L340" s="132" t="s">
        <v>3120</v>
      </c>
      <c r="M340" s="131">
        <v>22392</v>
      </c>
      <c r="N340" s="134">
        <v>45429</v>
      </c>
      <c r="O340" s="95" t="s">
        <v>452</v>
      </c>
      <c r="P340" s="98" t="s">
        <v>3347</v>
      </c>
      <c r="Q340" s="381"/>
      <c r="R340" s="381"/>
      <c r="S340" s="381"/>
    </row>
    <row r="341" spans="1:19" ht="40" customHeight="1" x14ac:dyDescent="0.25">
      <c r="A341" s="128">
        <f>IF(B341="","",ROW()-ROW($A$3)+'Diário 2º PA'!$P$1)</f>
        <v>2288</v>
      </c>
      <c r="B341" s="129">
        <v>45429</v>
      </c>
      <c r="C341" s="130">
        <v>45413</v>
      </c>
      <c r="D341" s="98" t="s">
        <v>107</v>
      </c>
      <c r="E341" s="95" t="s">
        <v>392</v>
      </c>
      <c r="F341" s="156">
        <v>800</v>
      </c>
      <c r="G341" s="95" t="s">
        <v>3349</v>
      </c>
      <c r="H341" s="98" t="s">
        <v>117</v>
      </c>
      <c r="I341" s="95" t="s">
        <v>3346</v>
      </c>
      <c r="J341" s="131" t="str">
        <f t="shared" si="10"/>
        <v>10.394.382/0001-39</v>
      </c>
      <c r="K341" s="131" t="s">
        <v>1072</v>
      </c>
      <c r="L341" s="132" t="s">
        <v>3120</v>
      </c>
      <c r="M341" s="131">
        <v>22393</v>
      </c>
      <c r="N341" s="134">
        <v>45429</v>
      </c>
      <c r="O341" s="95" t="s">
        <v>452</v>
      </c>
      <c r="P341" s="98" t="s">
        <v>3347</v>
      </c>
      <c r="Q341" s="381"/>
      <c r="R341" s="381"/>
      <c r="S341" s="381"/>
    </row>
    <row r="342" spans="1:19" ht="40" customHeight="1" x14ac:dyDescent="0.25">
      <c r="A342" s="128">
        <f>IF(B342="","",ROW()-ROW($A$3)+'Diário 2º PA'!$P$1)</f>
        <v>2289</v>
      </c>
      <c r="B342" s="129">
        <v>45429</v>
      </c>
      <c r="C342" s="130">
        <v>45413</v>
      </c>
      <c r="D342" s="98" t="s">
        <v>107</v>
      </c>
      <c r="E342" s="95" t="s">
        <v>392</v>
      </c>
      <c r="F342" s="156">
        <v>400</v>
      </c>
      <c r="G342" s="95" t="s">
        <v>3350</v>
      </c>
      <c r="H342" s="98" t="s">
        <v>137</v>
      </c>
      <c r="I342" s="95" t="s">
        <v>3346</v>
      </c>
      <c r="J342" s="131" t="str">
        <f t="shared" si="10"/>
        <v>10.394.382/0001-39</v>
      </c>
      <c r="K342" s="131" t="s">
        <v>1072</v>
      </c>
      <c r="L342" s="132" t="s">
        <v>3120</v>
      </c>
      <c r="M342" s="131">
        <v>22390</v>
      </c>
      <c r="N342" s="134">
        <v>45429</v>
      </c>
      <c r="O342" s="95" t="s">
        <v>452</v>
      </c>
      <c r="P342" s="98" t="s">
        <v>3347</v>
      </c>
      <c r="Q342" s="381"/>
      <c r="R342" s="381"/>
      <c r="S342" s="381"/>
    </row>
    <row r="343" spans="1:19" ht="40" customHeight="1" x14ac:dyDescent="0.25">
      <c r="A343" s="128">
        <f>IF(B343="","",ROW()-ROW($A$3)+'Diário 2º PA'!$P$1)</f>
        <v>2290</v>
      </c>
      <c r="B343" s="129">
        <v>45429</v>
      </c>
      <c r="C343" s="130">
        <v>45413</v>
      </c>
      <c r="D343" s="98" t="s">
        <v>107</v>
      </c>
      <c r="E343" s="95" t="s">
        <v>392</v>
      </c>
      <c r="F343" s="156">
        <v>400</v>
      </c>
      <c r="G343" s="95" t="s">
        <v>3350</v>
      </c>
      <c r="H343" s="98" t="s">
        <v>136</v>
      </c>
      <c r="I343" s="95" t="s">
        <v>3346</v>
      </c>
      <c r="J343" s="131" t="str">
        <f t="shared" si="10"/>
        <v>10.394.382/0001-39</v>
      </c>
      <c r="K343" s="131" t="s">
        <v>1072</v>
      </c>
      <c r="L343" s="132" t="s">
        <v>3120</v>
      </c>
      <c r="M343" s="131">
        <v>22400</v>
      </c>
      <c r="N343" s="134">
        <v>45429</v>
      </c>
      <c r="O343" s="95" t="s">
        <v>452</v>
      </c>
      <c r="P343" s="98" t="s">
        <v>3347</v>
      </c>
      <c r="Q343" s="381"/>
      <c r="R343" s="381"/>
      <c r="S343" s="381"/>
    </row>
    <row r="344" spans="1:19" ht="40" customHeight="1" x14ac:dyDescent="0.25">
      <c r="A344" s="128">
        <f>IF(B344="","",ROW()-ROW($A$3)+'Diário 2º PA'!$P$1)</f>
        <v>2291</v>
      </c>
      <c r="B344" s="129">
        <v>45429</v>
      </c>
      <c r="C344" s="130">
        <v>45413</v>
      </c>
      <c r="D344" s="98" t="s">
        <v>107</v>
      </c>
      <c r="E344" s="95" t="s">
        <v>392</v>
      </c>
      <c r="F344" s="156">
        <v>400</v>
      </c>
      <c r="G344" s="95" t="s">
        <v>3350</v>
      </c>
      <c r="H344" s="98" t="s">
        <v>135</v>
      </c>
      <c r="I344" s="95" t="s">
        <v>3346</v>
      </c>
      <c r="J344" s="131" t="str">
        <f t="shared" si="10"/>
        <v>10.394.382/0001-39</v>
      </c>
      <c r="K344" s="131" t="s">
        <v>1072</v>
      </c>
      <c r="L344" s="132" t="s">
        <v>3120</v>
      </c>
      <c r="M344" s="131">
        <v>22391</v>
      </c>
      <c r="N344" s="134">
        <v>45429</v>
      </c>
      <c r="O344" s="95" t="s">
        <v>452</v>
      </c>
      <c r="P344" s="98" t="s">
        <v>3347</v>
      </c>
      <c r="Q344" s="381"/>
      <c r="R344" s="381"/>
      <c r="S344" s="381"/>
    </row>
    <row r="345" spans="1:19" ht="40" customHeight="1" x14ac:dyDescent="0.25">
      <c r="A345" s="128">
        <f>IF(B345="","",ROW()-ROW($A$3)+'Diário 2º PA'!$P$1)</f>
        <v>2292</v>
      </c>
      <c r="B345" s="129">
        <v>45429</v>
      </c>
      <c r="C345" s="130">
        <v>45413</v>
      </c>
      <c r="D345" s="98" t="s">
        <v>107</v>
      </c>
      <c r="E345" s="95" t="s">
        <v>392</v>
      </c>
      <c r="F345" s="156">
        <v>400</v>
      </c>
      <c r="G345" s="95" t="s">
        <v>3350</v>
      </c>
      <c r="H345" s="98" t="s">
        <v>121</v>
      </c>
      <c r="I345" s="95" t="s">
        <v>3346</v>
      </c>
      <c r="J345" s="131" t="str">
        <f t="shared" si="10"/>
        <v>10.394.382/0001-39</v>
      </c>
      <c r="K345" s="131" t="s">
        <v>1072</v>
      </c>
      <c r="L345" s="132" t="s">
        <v>3120</v>
      </c>
      <c r="M345" s="131">
        <v>22394</v>
      </c>
      <c r="N345" s="134">
        <v>45429</v>
      </c>
      <c r="O345" s="95" t="s">
        <v>452</v>
      </c>
      <c r="P345" s="98" t="s">
        <v>3347</v>
      </c>
      <c r="Q345" s="381"/>
      <c r="R345" s="381"/>
      <c r="S345" s="381"/>
    </row>
    <row r="346" spans="1:19" ht="40" customHeight="1" x14ac:dyDescent="0.25">
      <c r="A346" s="128">
        <f>IF(B346="","",ROW()-ROW($A$3)+'Diário 2º PA'!$P$1)</f>
        <v>2293</v>
      </c>
      <c r="B346" s="129">
        <v>45429</v>
      </c>
      <c r="C346" s="130">
        <v>45413</v>
      </c>
      <c r="D346" s="98" t="s">
        <v>107</v>
      </c>
      <c r="E346" s="95" t="s">
        <v>392</v>
      </c>
      <c r="F346" s="156">
        <v>400</v>
      </c>
      <c r="G346" s="95" t="s">
        <v>3350</v>
      </c>
      <c r="H346" s="98" t="s">
        <v>130</v>
      </c>
      <c r="I346" s="95" t="s">
        <v>3346</v>
      </c>
      <c r="J346" s="131" t="str">
        <f t="shared" si="10"/>
        <v>10.394.382/0001-39</v>
      </c>
      <c r="K346" s="131" t="s">
        <v>1072</v>
      </c>
      <c r="L346" s="132" t="s">
        <v>3120</v>
      </c>
      <c r="M346" s="131">
        <v>22395</v>
      </c>
      <c r="N346" s="134">
        <v>45429</v>
      </c>
      <c r="O346" s="95" t="s">
        <v>452</v>
      </c>
      <c r="P346" s="98" t="s">
        <v>3347</v>
      </c>
      <c r="Q346" s="381"/>
      <c r="R346" s="381"/>
      <c r="S346" s="381"/>
    </row>
    <row r="347" spans="1:19" ht="40" customHeight="1" x14ac:dyDescent="0.25">
      <c r="A347" s="128">
        <f>IF(B347="","",ROW()-ROW($A$3)+'Diário 2º PA'!$P$1)</f>
        <v>2294</v>
      </c>
      <c r="B347" s="129">
        <v>45429</v>
      </c>
      <c r="C347" s="130">
        <v>45413</v>
      </c>
      <c r="D347" s="98" t="s">
        <v>107</v>
      </c>
      <c r="E347" s="95" t="s">
        <v>392</v>
      </c>
      <c r="F347" s="156">
        <v>400</v>
      </c>
      <c r="G347" s="95" t="s">
        <v>3350</v>
      </c>
      <c r="H347" s="98" t="s">
        <v>123</v>
      </c>
      <c r="I347" s="95" t="s">
        <v>3346</v>
      </c>
      <c r="J347" s="131" t="str">
        <f t="shared" si="10"/>
        <v>10.394.382/0001-39</v>
      </c>
      <c r="K347" s="131" t="s">
        <v>1072</v>
      </c>
      <c r="L347" s="132" t="s">
        <v>3120</v>
      </c>
      <c r="M347" s="131">
        <v>22399</v>
      </c>
      <c r="N347" s="134">
        <v>45429</v>
      </c>
      <c r="O347" s="95" t="s">
        <v>452</v>
      </c>
      <c r="P347" s="98" t="s">
        <v>3347</v>
      </c>
      <c r="Q347" s="381"/>
      <c r="R347" s="381"/>
      <c r="S347" s="381"/>
    </row>
    <row r="348" spans="1:19" ht="40" customHeight="1" x14ac:dyDescent="0.25">
      <c r="A348" s="128">
        <f>IF(B348="","",ROW()-ROW($A$3)+'Diário 2º PA'!$P$1)</f>
        <v>2295</v>
      </c>
      <c r="B348" s="129">
        <v>45429</v>
      </c>
      <c r="C348" s="130">
        <v>45413</v>
      </c>
      <c r="D348" s="98" t="s">
        <v>107</v>
      </c>
      <c r="E348" s="95" t="s">
        <v>392</v>
      </c>
      <c r="F348" s="156">
        <v>400</v>
      </c>
      <c r="G348" s="95" t="s">
        <v>3350</v>
      </c>
      <c r="H348" s="98" t="s">
        <v>124</v>
      </c>
      <c r="I348" s="95" t="s">
        <v>3346</v>
      </c>
      <c r="J348" s="131" t="str">
        <f t="shared" si="10"/>
        <v>10.394.382/0001-39</v>
      </c>
      <c r="K348" s="131" t="s">
        <v>1072</v>
      </c>
      <c r="L348" s="132" t="s">
        <v>3120</v>
      </c>
      <c r="M348" s="131">
        <v>22398</v>
      </c>
      <c r="N348" s="134">
        <v>45429</v>
      </c>
      <c r="O348" s="95" t="s">
        <v>452</v>
      </c>
      <c r="P348" s="98" t="s">
        <v>3347</v>
      </c>
      <c r="Q348" s="381"/>
      <c r="R348" s="381"/>
      <c r="S348" s="381"/>
    </row>
    <row r="349" spans="1:19" ht="40" customHeight="1" x14ac:dyDescent="0.25">
      <c r="A349" s="128">
        <f>IF(B349="","",ROW()-ROW($A$3)+'Diário 2º PA'!$P$1)</f>
        <v>2296</v>
      </c>
      <c r="B349" s="129">
        <v>45429</v>
      </c>
      <c r="C349" s="130">
        <v>45413</v>
      </c>
      <c r="D349" s="98" t="s">
        <v>107</v>
      </c>
      <c r="E349" s="95" t="s">
        <v>392</v>
      </c>
      <c r="F349" s="156">
        <v>400</v>
      </c>
      <c r="G349" s="95" t="s">
        <v>3350</v>
      </c>
      <c r="H349" s="98" t="s">
        <v>122</v>
      </c>
      <c r="I349" s="95" t="s">
        <v>3346</v>
      </c>
      <c r="J349" s="131" t="str">
        <f t="shared" si="10"/>
        <v>10.394.382/0001-39</v>
      </c>
      <c r="K349" s="131" t="s">
        <v>1072</v>
      </c>
      <c r="L349" s="132" t="s">
        <v>3120</v>
      </c>
      <c r="M349" s="131">
        <v>22397</v>
      </c>
      <c r="N349" s="134">
        <v>45429</v>
      </c>
      <c r="O349" s="95" t="s">
        <v>452</v>
      </c>
      <c r="P349" s="98" t="s">
        <v>3347</v>
      </c>
      <c r="Q349" s="381"/>
      <c r="R349" s="381"/>
      <c r="S349" s="381"/>
    </row>
    <row r="350" spans="1:19" ht="40" customHeight="1" x14ac:dyDescent="0.25">
      <c r="A350" s="128">
        <f>IF(B350="","",ROW()-ROW($A$3)+'Diário 2º PA'!$P$1)</f>
        <v>2297</v>
      </c>
      <c r="B350" s="129">
        <v>45429</v>
      </c>
      <c r="C350" s="130">
        <v>45413</v>
      </c>
      <c r="D350" s="98" t="s">
        <v>107</v>
      </c>
      <c r="E350" s="95" t="s">
        <v>392</v>
      </c>
      <c r="F350" s="156">
        <v>400</v>
      </c>
      <c r="G350" s="95" t="s">
        <v>3350</v>
      </c>
      <c r="H350" s="98" t="s">
        <v>130</v>
      </c>
      <c r="I350" s="95" t="s">
        <v>3346</v>
      </c>
      <c r="J350" s="131" t="str">
        <f t="shared" si="10"/>
        <v>10.394.382/0001-39</v>
      </c>
      <c r="K350" s="131" t="s">
        <v>1072</v>
      </c>
      <c r="L350" s="132" t="s">
        <v>3120</v>
      </c>
      <c r="M350" s="131">
        <v>22395</v>
      </c>
      <c r="N350" s="134">
        <v>45429</v>
      </c>
      <c r="O350" s="95" t="s">
        <v>452</v>
      </c>
      <c r="P350" s="98" t="s">
        <v>3347</v>
      </c>
      <c r="Q350" s="381"/>
      <c r="R350" s="381"/>
      <c r="S350" s="381"/>
    </row>
    <row r="351" spans="1:19" ht="40" customHeight="1" x14ac:dyDescent="0.25">
      <c r="A351" s="128">
        <f>IF(B351="","",ROW()-ROW($A$3)+'Diário 2º PA'!$P$1)</f>
        <v>2298</v>
      </c>
      <c r="B351" s="129">
        <v>45429</v>
      </c>
      <c r="C351" s="130">
        <v>45383</v>
      </c>
      <c r="D351" s="98" t="s">
        <v>105</v>
      </c>
      <c r="E351" s="95" t="s">
        <v>227</v>
      </c>
      <c r="F351" s="155">
        <v>1143.6099999999999</v>
      </c>
      <c r="G351" s="98" t="s">
        <v>3193</v>
      </c>
      <c r="H351" s="98" t="s">
        <v>137</v>
      </c>
      <c r="I351" s="95" t="s">
        <v>1635</v>
      </c>
      <c r="J351" s="131" t="str">
        <f t="shared" si="10"/>
        <v>06.981.180/0001-16</v>
      </c>
      <c r="K351" s="131" t="s">
        <v>1080</v>
      </c>
      <c r="L351" s="132" t="s">
        <v>3133</v>
      </c>
      <c r="M351" s="131">
        <v>142123330</v>
      </c>
      <c r="N351" s="134">
        <v>45429</v>
      </c>
      <c r="O351" s="95" t="s">
        <v>452</v>
      </c>
      <c r="P351" s="98" t="s">
        <v>1414</v>
      </c>
      <c r="Q351" s="381"/>
      <c r="R351" s="381"/>
      <c r="S351" s="381"/>
    </row>
    <row r="352" spans="1:19" ht="40" customHeight="1" x14ac:dyDescent="0.25">
      <c r="A352" s="128">
        <f>IF(B352="","",ROW()-ROW($A$3)+'Diário 2º PA'!$P$1)</f>
        <v>2299</v>
      </c>
      <c r="B352" s="129">
        <v>45429</v>
      </c>
      <c r="C352" s="130">
        <v>45383</v>
      </c>
      <c r="D352" s="98" t="s">
        <v>105</v>
      </c>
      <c r="E352" s="95" t="s">
        <v>227</v>
      </c>
      <c r="F352" s="155">
        <v>2106.0100000000002</v>
      </c>
      <c r="G352" s="98" t="s">
        <v>3193</v>
      </c>
      <c r="H352" s="98" t="s">
        <v>134</v>
      </c>
      <c r="I352" s="95" t="s">
        <v>1635</v>
      </c>
      <c r="J352" s="131" t="str">
        <f t="shared" si="10"/>
        <v>06.981.180/0001-16</v>
      </c>
      <c r="K352" s="131" t="s">
        <v>1080</v>
      </c>
      <c r="L352" s="132" t="s">
        <v>3133</v>
      </c>
      <c r="M352" s="131">
        <v>144363439</v>
      </c>
      <c r="N352" s="134">
        <v>45429</v>
      </c>
      <c r="O352" s="95" t="s">
        <v>452</v>
      </c>
      <c r="P352" s="98" t="s">
        <v>1414</v>
      </c>
      <c r="Q352" s="381"/>
      <c r="R352" s="381"/>
      <c r="S352" s="381"/>
    </row>
    <row r="353" spans="1:19" ht="40" customHeight="1" x14ac:dyDescent="0.25">
      <c r="A353" s="128">
        <f>IF(B353="","",ROW()-ROW($A$3)+'Diário 2º PA'!$P$1)</f>
        <v>2300</v>
      </c>
      <c r="B353" s="129">
        <v>45429</v>
      </c>
      <c r="C353" s="130">
        <v>45383</v>
      </c>
      <c r="D353" s="98" t="s">
        <v>105</v>
      </c>
      <c r="E353" s="95" t="s">
        <v>233</v>
      </c>
      <c r="F353" s="155">
        <v>1142.28</v>
      </c>
      <c r="G353" s="95" t="s">
        <v>3351</v>
      </c>
      <c r="H353" s="98" t="s">
        <v>117</v>
      </c>
      <c r="I353" s="95" t="s">
        <v>1578</v>
      </c>
      <c r="J353" s="131" t="str">
        <f t="shared" si="10"/>
        <v>24.966.664/0001-78</v>
      </c>
      <c r="K353" s="131" t="s">
        <v>1080</v>
      </c>
      <c r="L353" s="132" t="s">
        <v>3133</v>
      </c>
      <c r="M353" s="131">
        <v>49</v>
      </c>
      <c r="N353" s="134">
        <v>45429</v>
      </c>
      <c r="O353" s="95" t="s">
        <v>452</v>
      </c>
      <c r="P353" s="98" t="s">
        <v>1579</v>
      </c>
      <c r="Q353" s="381"/>
      <c r="R353" s="381"/>
      <c r="S353" s="381"/>
    </row>
    <row r="354" spans="1:19" ht="40" customHeight="1" x14ac:dyDescent="0.25">
      <c r="A354" s="128">
        <f>IF(B354="","",ROW()-ROW($A$3)+'Diário 2º PA'!$P$1)</f>
        <v>2301</v>
      </c>
      <c r="B354" s="129">
        <v>45429</v>
      </c>
      <c r="C354" s="130">
        <v>45383</v>
      </c>
      <c r="D354" s="98" t="s">
        <v>105</v>
      </c>
      <c r="E354" s="95" t="s">
        <v>233</v>
      </c>
      <c r="F354" s="155">
        <v>1142.28</v>
      </c>
      <c r="G354" s="95" t="s">
        <v>3351</v>
      </c>
      <c r="H354" s="98" t="s">
        <v>117</v>
      </c>
      <c r="I354" s="95" t="s">
        <v>1578</v>
      </c>
      <c r="J354" s="131" t="str">
        <f t="shared" si="10"/>
        <v>24.966.664/0001-78</v>
      </c>
      <c r="K354" s="131" t="s">
        <v>1080</v>
      </c>
      <c r="L354" s="132" t="s">
        <v>3133</v>
      </c>
      <c r="M354" s="131">
        <v>46</v>
      </c>
      <c r="N354" s="134">
        <v>45429</v>
      </c>
      <c r="O354" s="95" t="s">
        <v>452</v>
      </c>
      <c r="P354" s="98" t="s">
        <v>1579</v>
      </c>
      <c r="Q354" s="381"/>
      <c r="R354" s="381"/>
      <c r="S354" s="381"/>
    </row>
    <row r="355" spans="1:19" ht="40" customHeight="1" x14ac:dyDescent="0.25">
      <c r="A355" s="128">
        <f>IF(B355="","",ROW()-ROW($A$3)+'Diário 2º PA'!$P$1)</f>
        <v>2302</v>
      </c>
      <c r="B355" s="129">
        <v>45429</v>
      </c>
      <c r="C355" s="130">
        <v>45383</v>
      </c>
      <c r="D355" s="98" t="s">
        <v>105</v>
      </c>
      <c r="E355" s="95" t="s">
        <v>233</v>
      </c>
      <c r="F355" s="155">
        <v>1142.28</v>
      </c>
      <c r="G355" s="95" t="s">
        <v>3351</v>
      </c>
      <c r="H355" s="98" t="s">
        <v>117</v>
      </c>
      <c r="I355" s="95" t="s">
        <v>1578</v>
      </c>
      <c r="J355" s="131" t="str">
        <f t="shared" si="10"/>
        <v>24.966.664/0001-78</v>
      </c>
      <c r="K355" s="131" t="s">
        <v>1080</v>
      </c>
      <c r="L355" s="132" t="s">
        <v>3133</v>
      </c>
      <c r="M355" s="131">
        <v>47</v>
      </c>
      <c r="N355" s="134">
        <v>45429</v>
      </c>
      <c r="O355" s="95" t="s">
        <v>452</v>
      </c>
      <c r="P355" s="98" t="s">
        <v>1579</v>
      </c>
      <c r="Q355" s="381"/>
      <c r="R355" s="381"/>
      <c r="S355" s="381"/>
    </row>
    <row r="356" spans="1:19" ht="40" customHeight="1" x14ac:dyDescent="0.25">
      <c r="A356" s="128">
        <f>IF(B356="","",ROW()-ROW($A$3)+'Diário 2º PA'!$P$1)</f>
        <v>2303</v>
      </c>
      <c r="B356" s="129">
        <v>45429</v>
      </c>
      <c r="C356" s="130">
        <v>45383</v>
      </c>
      <c r="D356" s="98" t="s">
        <v>105</v>
      </c>
      <c r="E356" s="95" t="s">
        <v>233</v>
      </c>
      <c r="F356" s="155">
        <v>1142.28</v>
      </c>
      <c r="G356" s="95" t="s">
        <v>3351</v>
      </c>
      <c r="H356" s="98" t="s">
        <v>117</v>
      </c>
      <c r="I356" s="95" t="s">
        <v>1578</v>
      </c>
      <c r="J356" s="131" t="str">
        <f t="shared" si="10"/>
        <v>24.966.664/0001-78</v>
      </c>
      <c r="K356" s="131" t="s">
        <v>1080</v>
      </c>
      <c r="L356" s="132" t="s">
        <v>3133</v>
      </c>
      <c r="M356" s="131">
        <v>48</v>
      </c>
      <c r="N356" s="134">
        <v>45429</v>
      </c>
      <c r="O356" s="95" t="s">
        <v>452</v>
      </c>
      <c r="P356" s="98" t="s">
        <v>1579</v>
      </c>
      <c r="Q356" s="381"/>
      <c r="R356" s="381"/>
      <c r="S356" s="381"/>
    </row>
    <row r="357" spans="1:19" ht="40" customHeight="1" x14ac:dyDescent="0.25">
      <c r="A357" s="128">
        <f>IF(B357="","",ROW()-ROW($A$3)+'Diário 2º PA'!$P$1)</f>
        <v>2304</v>
      </c>
      <c r="B357" s="129">
        <v>45429</v>
      </c>
      <c r="C357" s="130">
        <v>45413</v>
      </c>
      <c r="D357" s="98" t="s">
        <v>94</v>
      </c>
      <c r="E357" s="95" t="s">
        <v>199</v>
      </c>
      <c r="F357" s="155">
        <v>121.2</v>
      </c>
      <c r="G357" s="98" t="s">
        <v>3177</v>
      </c>
      <c r="H357" s="98" t="s">
        <v>126</v>
      </c>
      <c r="I357" s="95" t="s">
        <v>1575</v>
      </c>
      <c r="J357" s="131" t="str">
        <f t="shared" si="10"/>
        <v>04.398.505/0001-07</v>
      </c>
      <c r="K357" s="131" t="s">
        <v>1080</v>
      </c>
      <c r="L357" s="132" t="s">
        <v>3133</v>
      </c>
      <c r="M357" s="131" t="s">
        <v>3352</v>
      </c>
      <c r="N357" s="134">
        <v>45443</v>
      </c>
      <c r="O357" s="95" t="s">
        <v>452</v>
      </c>
      <c r="P357" s="98" t="s">
        <v>1085</v>
      </c>
      <c r="Q357" s="381"/>
      <c r="R357" s="381"/>
      <c r="S357" s="381"/>
    </row>
    <row r="358" spans="1:19" ht="40" customHeight="1" x14ac:dyDescent="0.25">
      <c r="A358" s="128">
        <f>IF(B358="","",ROW()-ROW($A$3)+'Diário 2º PA'!$P$1)</f>
        <v>2305</v>
      </c>
      <c r="B358" s="129">
        <v>45429</v>
      </c>
      <c r="C358" s="130">
        <v>45413</v>
      </c>
      <c r="D358" s="98" t="s">
        <v>105</v>
      </c>
      <c r="E358" s="95" t="s">
        <v>349</v>
      </c>
      <c r="F358" s="155">
        <v>210</v>
      </c>
      <c r="G358" s="98" t="s">
        <v>3353</v>
      </c>
      <c r="H358" s="98" t="s">
        <v>136</v>
      </c>
      <c r="I358" s="95" t="s">
        <v>3354</v>
      </c>
      <c r="J358" s="131" t="str">
        <f t="shared" si="10"/>
        <v>22.822.503/0001-85</v>
      </c>
      <c r="K358" s="131" t="s">
        <v>1080</v>
      </c>
      <c r="L358" s="132" t="s">
        <v>3133</v>
      </c>
      <c r="M358" s="131">
        <v>749</v>
      </c>
      <c r="N358" s="134">
        <v>45429</v>
      </c>
      <c r="O358" s="95" t="s">
        <v>452</v>
      </c>
      <c r="P358" s="98" t="s">
        <v>3355</v>
      </c>
      <c r="Q358" s="381"/>
      <c r="R358" s="381"/>
      <c r="S358" s="381"/>
    </row>
    <row r="359" spans="1:19" ht="40" customHeight="1" x14ac:dyDescent="0.25">
      <c r="A359" s="128">
        <f>IF(B359="","",ROW()-ROW($A$3)+'Diário 2º PA'!$P$1)</f>
        <v>2306</v>
      </c>
      <c r="B359" s="129">
        <v>45429</v>
      </c>
      <c r="C359" s="130">
        <v>45413</v>
      </c>
      <c r="D359" s="98" t="s">
        <v>105</v>
      </c>
      <c r="E359" s="95" t="s">
        <v>345</v>
      </c>
      <c r="F359" s="155">
        <v>2467.3200000000002</v>
      </c>
      <c r="G359" s="98" t="s">
        <v>3356</v>
      </c>
      <c r="H359" s="98" t="s">
        <v>133</v>
      </c>
      <c r="I359" s="95" t="s">
        <v>3357</v>
      </c>
      <c r="J359" s="131" t="str">
        <f t="shared" si="10"/>
        <v>23.045.334/0004-20</v>
      </c>
      <c r="K359" s="131" t="s">
        <v>1080</v>
      </c>
      <c r="L359" s="132" t="s">
        <v>3133</v>
      </c>
      <c r="M359" s="131">
        <v>54743</v>
      </c>
      <c r="N359" s="134">
        <v>45455</v>
      </c>
      <c r="O359" s="95" t="s">
        <v>452</v>
      </c>
      <c r="P359" s="98" t="s">
        <v>3358</v>
      </c>
      <c r="Q359" s="381"/>
      <c r="R359" s="381"/>
      <c r="S359" s="381"/>
    </row>
    <row r="360" spans="1:19" ht="40" customHeight="1" x14ac:dyDescent="0.25">
      <c r="A360" s="128">
        <f>IF(B360="","",ROW()-ROW($A$3)+'Diário 2º PA'!$P$1)</f>
        <v>2307</v>
      </c>
      <c r="B360" s="129">
        <v>45429</v>
      </c>
      <c r="C360" s="130">
        <v>45413</v>
      </c>
      <c r="D360" s="98" t="s">
        <v>105</v>
      </c>
      <c r="E360" s="95" t="s">
        <v>323</v>
      </c>
      <c r="F360" s="155">
        <v>940</v>
      </c>
      <c r="G360" s="98" t="s">
        <v>3359</v>
      </c>
      <c r="H360" s="98" t="s">
        <v>128</v>
      </c>
      <c r="I360" s="95" t="s">
        <v>1986</v>
      </c>
      <c r="J360" s="131" t="str">
        <f t="shared" si="10"/>
        <v>31.432.825/0001-09</v>
      </c>
      <c r="K360" s="131" t="s">
        <v>1114</v>
      </c>
      <c r="L360" s="132" t="s">
        <v>3120</v>
      </c>
      <c r="M360" s="131">
        <v>9</v>
      </c>
      <c r="N360" s="134">
        <v>45427</v>
      </c>
      <c r="O360" s="95" t="s">
        <v>452</v>
      </c>
      <c r="P360" s="98" t="s">
        <v>1987</v>
      </c>
      <c r="Q360" s="381"/>
      <c r="R360" s="381"/>
      <c r="S360" s="381"/>
    </row>
    <row r="361" spans="1:19" ht="40" customHeight="1" x14ac:dyDescent="0.25">
      <c r="A361" s="128">
        <f>IF(B361="","",ROW()-ROW($A$3)+'Diário 2º PA'!$P$1)</f>
        <v>2308</v>
      </c>
      <c r="B361" s="129">
        <v>45429</v>
      </c>
      <c r="C361" s="130">
        <v>45413</v>
      </c>
      <c r="D361" s="98" t="s">
        <v>105</v>
      </c>
      <c r="E361" s="95" t="s">
        <v>359</v>
      </c>
      <c r="F361" s="155">
        <v>245.48</v>
      </c>
      <c r="G361" s="98" t="s">
        <v>1999</v>
      </c>
      <c r="H361" s="98" t="s">
        <v>135</v>
      </c>
      <c r="I361" s="95" t="s">
        <v>3360</v>
      </c>
      <c r="J361" s="131" t="str">
        <f t="shared" si="10"/>
        <v>22.020.994/0013-84</v>
      </c>
      <c r="K361" s="131" t="s">
        <v>1114</v>
      </c>
      <c r="L361" s="132" t="s">
        <v>3120</v>
      </c>
      <c r="M361" s="131">
        <v>81487</v>
      </c>
      <c r="N361" s="134">
        <v>45432</v>
      </c>
      <c r="O361" s="95" t="s">
        <v>452</v>
      </c>
      <c r="P361" s="98" t="s">
        <v>3361</v>
      </c>
      <c r="Q361" s="381"/>
      <c r="R361" s="381"/>
      <c r="S361" s="381"/>
    </row>
    <row r="362" spans="1:19" ht="40" customHeight="1" x14ac:dyDescent="0.25">
      <c r="A362" s="128">
        <f>IF(B362="","",ROW()-ROW($A$3)+'Diário 2º PA'!$P$1)</f>
        <v>2309</v>
      </c>
      <c r="B362" s="129">
        <v>45429</v>
      </c>
      <c r="C362" s="130">
        <v>45413</v>
      </c>
      <c r="D362" s="98" t="s">
        <v>94</v>
      </c>
      <c r="E362" s="95" t="s">
        <v>199</v>
      </c>
      <c r="F362" s="155">
        <v>150.29</v>
      </c>
      <c r="G362" s="98" t="s">
        <v>3177</v>
      </c>
      <c r="H362" s="98" t="s">
        <v>126</v>
      </c>
      <c r="I362" s="95" t="s">
        <v>1576</v>
      </c>
      <c r="J362" s="131" t="str">
        <f t="shared" si="10"/>
        <v>10.426.715/0001-64</v>
      </c>
      <c r="K362" s="131" t="s">
        <v>1080</v>
      </c>
      <c r="L362" s="132" t="s">
        <v>3133</v>
      </c>
      <c r="M362" s="131">
        <v>4020683</v>
      </c>
      <c r="N362" s="134">
        <v>45443</v>
      </c>
      <c r="O362" s="95" t="s">
        <v>452</v>
      </c>
      <c r="P362" s="98" t="s">
        <v>1082</v>
      </c>
      <c r="Q362" s="381"/>
      <c r="R362" s="381"/>
      <c r="S362" s="381"/>
    </row>
    <row r="363" spans="1:19" ht="40" customHeight="1" x14ac:dyDescent="0.25">
      <c r="A363" s="128">
        <f>IF(B363="","",ROW()-ROW($A$3)+'Diário 2º PA'!$P$1)</f>
        <v>2310</v>
      </c>
      <c r="B363" s="129">
        <v>45429</v>
      </c>
      <c r="C363" s="130">
        <v>45413</v>
      </c>
      <c r="D363" s="98" t="s">
        <v>94</v>
      </c>
      <c r="E363" s="95" t="s">
        <v>199</v>
      </c>
      <c r="F363" s="155">
        <v>106.05</v>
      </c>
      <c r="G363" s="98" t="s">
        <v>3177</v>
      </c>
      <c r="H363" s="98" t="s">
        <v>129</v>
      </c>
      <c r="I363" s="95" t="s">
        <v>1575</v>
      </c>
      <c r="J363" s="131" t="str">
        <f t="shared" si="10"/>
        <v>04.398.505/0001-07</v>
      </c>
      <c r="K363" s="131" t="s">
        <v>1080</v>
      </c>
      <c r="L363" s="132" t="s">
        <v>3133</v>
      </c>
      <c r="M363" s="131" t="s">
        <v>3362</v>
      </c>
      <c r="N363" s="134">
        <v>45444</v>
      </c>
      <c r="O363" s="95" t="s">
        <v>452</v>
      </c>
      <c r="P363" s="98" t="s">
        <v>1085</v>
      </c>
      <c r="Q363" s="381"/>
      <c r="R363" s="381"/>
      <c r="S363" s="381"/>
    </row>
    <row r="364" spans="1:19" ht="40" customHeight="1" x14ac:dyDescent="0.25">
      <c r="A364" s="128">
        <f>IF(B364="","",ROW()-ROW($A$3)+'Diário 2º PA'!$P$1)</f>
        <v>2311</v>
      </c>
      <c r="B364" s="129">
        <v>45429</v>
      </c>
      <c r="C364" s="130">
        <v>45413</v>
      </c>
      <c r="D364" s="98" t="s">
        <v>94</v>
      </c>
      <c r="E364" s="95" t="s">
        <v>203</v>
      </c>
      <c r="F364" s="155">
        <v>1769.57</v>
      </c>
      <c r="G364" s="98" t="s">
        <v>3363</v>
      </c>
      <c r="H364" s="98" t="s">
        <v>122</v>
      </c>
      <c r="I364" s="95" t="s">
        <v>1785</v>
      </c>
      <c r="J364" s="131" t="str">
        <f t="shared" si="10"/>
        <v>02.131.247/0001-72</v>
      </c>
      <c r="K364" s="131" t="s">
        <v>1080</v>
      </c>
      <c r="L364" s="132" t="s">
        <v>3133</v>
      </c>
      <c r="M364" s="131">
        <v>45163</v>
      </c>
      <c r="N364" s="134">
        <v>45434</v>
      </c>
      <c r="O364" s="95" t="s">
        <v>452</v>
      </c>
      <c r="P364" s="98" t="s">
        <v>1786</v>
      </c>
      <c r="Q364" s="381"/>
      <c r="R364" s="381"/>
      <c r="S364" s="381"/>
    </row>
    <row r="365" spans="1:19" ht="40" customHeight="1" x14ac:dyDescent="0.25">
      <c r="A365" s="128">
        <f>IF(B365="","",ROW()-ROW($A$3)+'Diário 2º PA'!$P$1)</f>
        <v>2312</v>
      </c>
      <c r="B365" s="129">
        <v>45429</v>
      </c>
      <c r="C365" s="130">
        <v>45413</v>
      </c>
      <c r="D365" s="98" t="s">
        <v>94</v>
      </c>
      <c r="E365" s="95" t="s">
        <v>203</v>
      </c>
      <c r="F365" s="155">
        <v>57.05</v>
      </c>
      <c r="G365" s="98" t="s">
        <v>3363</v>
      </c>
      <c r="H365" s="98" t="s">
        <v>122</v>
      </c>
      <c r="I365" s="95" t="s">
        <v>1785</v>
      </c>
      <c r="J365" s="131" t="str">
        <f t="shared" si="10"/>
        <v>02.131.247/0001-72</v>
      </c>
      <c r="K365" s="131" t="s">
        <v>1080</v>
      </c>
      <c r="L365" s="132" t="s">
        <v>3133</v>
      </c>
      <c r="M365" s="131">
        <v>49917</v>
      </c>
      <c r="N365" s="134">
        <v>45434</v>
      </c>
      <c r="O365" s="95" t="s">
        <v>452</v>
      </c>
      <c r="P365" s="98" t="s">
        <v>1786</v>
      </c>
      <c r="Q365" s="381"/>
      <c r="R365" s="381"/>
      <c r="S365" s="381"/>
    </row>
    <row r="366" spans="1:19" ht="40" customHeight="1" x14ac:dyDescent="0.25">
      <c r="A366" s="128">
        <f>IF(B366="","",ROW()-ROW($A$3)+'Diário 2º PA'!$P$1)</f>
        <v>2313</v>
      </c>
      <c r="B366" s="129">
        <v>45429</v>
      </c>
      <c r="C366" s="130">
        <v>45413</v>
      </c>
      <c r="D366" s="98" t="s">
        <v>105</v>
      </c>
      <c r="E366" s="95" t="s">
        <v>305</v>
      </c>
      <c r="F366" s="155">
        <v>330</v>
      </c>
      <c r="G366" s="98" t="s">
        <v>3364</v>
      </c>
      <c r="H366" s="98" t="s">
        <v>118</v>
      </c>
      <c r="I366" s="95" t="s">
        <v>2950</v>
      </c>
      <c r="J366" s="131" t="str">
        <f t="shared" si="10"/>
        <v>44.850.663/0001-70</v>
      </c>
      <c r="K366" s="131" t="s">
        <v>1114</v>
      </c>
      <c r="L366" s="132" t="s">
        <v>3120</v>
      </c>
      <c r="M366" s="131">
        <v>151</v>
      </c>
      <c r="N366" s="134">
        <v>45426</v>
      </c>
      <c r="O366" s="95" t="s">
        <v>452</v>
      </c>
      <c r="P366" s="98" t="s">
        <v>2951</v>
      </c>
      <c r="Q366" s="381"/>
      <c r="R366" s="381"/>
      <c r="S366" s="381"/>
    </row>
    <row r="367" spans="1:19" ht="40" customHeight="1" x14ac:dyDescent="0.25">
      <c r="A367" s="128">
        <f>IF(B367="","",ROW()-ROW($A$3)+'Diário 2º PA'!$P$1)</f>
        <v>2314</v>
      </c>
      <c r="B367" s="129">
        <v>45429</v>
      </c>
      <c r="C367" s="130">
        <v>45413</v>
      </c>
      <c r="D367" s="98" t="s">
        <v>105</v>
      </c>
      <c r="E367" s="95" t="s">
        <v>283</v>
      </c>
      <c r="F367" s="155">
        <v>3</v>
      </c>
      <c r="G367" s="95" t="s">
        <v>3365</v>
      </c>
      <c r="H367" s="98" t="s">
        <v>118</v>
      </c>
      <c r="I367" s="95" t="s">
        <v>117</v>
      </c>
      <c r="J367" s="131" t="s">
        <v>79</v>
      </c>
      <c r="K367" s="131" t="s">
        <v>1558</v>
      </c>
      <c r="L367" s="132" t="s">
        <v>117</v>
      </c>
      <c r="M367" s="131" t="s">
        <v>117</v>
      </c>
      <c r="N367" s="134" t="s">
        <v>117</v>
      </c>
      <c r="O367" s="95" t="s">
        <v>452</v>
      </c>
      <c r="P367" s="98" t="s">
        <v>79</v>
      </c>
      <c r="Q367" s="381"/>
      <c r="R367" s="381"/>
      <c r="S367" s="381"/>
    </row>
    <row r="368" spans="1:19" ht="40" customHeight="1" x14ac:dyDescent="0.25">
      <c r="A368" s="128">
        <f>IF(B368="","",ROW()-ROW($A$3)+'Diário 2º PA'!$P$1)</f>
        <v>2315</v>
      </c>
      <c r="B368" s="129">
        <v>45432</v>
      </c>
      <c r="C368" s="130">
        <v>45413</v>
      </c>
      <c r="D368" s="98" t="s">
        <v>107</v>
      </c>
      <c r="E368" s="95" t="s">
        <v>392</v>
      </c>
      <c r="F368" s="156">
        <f>-400</f>
        <v>-400</v>
      </c>
      <c r="G368" s="98" t="s">
        <v>3366</v>
      </c>
      <c r="H368" s="98" t="s">
        <v>130</v>
      </c>
      <c r="I368" s="95" t="s">
        <v>117</v>
      </c>
      <c r="J368" s="131" t="s">
        <v>79</v>
      </c>
      <c r="K368" s="131" t="s">
        <v>117</v>
      </c>
      <c r="L368" s="132" t="s">
        <v>117</v>
      </c>
      <c r="M368" s="131" t="s">
        <v>117</v>
      </c>
      <c r="N368" s="134" t="s">
        <v>117</v>
      </c>
      <c r="O368" s="95" t="s">
        <v>452</v>
      </c>
      <c r="P368" s="98" t="s">
        <v>79</v>
      </c>
      <c r="Q368" s="381"/>
      <c r="R368" s="381"/>
      <c r="S368" s="381"/>
    </row>
    <row r="369" spans="1:19" ht="40" customHeight="1" x14ac:dyDescent="0.25">
      <c r="A369" s="128">
        <f>IF(B369="","",ROW()-ROW($A$3)+'Diário 2º PA'!$P$1)</f>
        <v>2316</v>
      </c>
      <c r="B369" s="129">
        <v>45432</v>
      </c>
      <c r="C369" s="130">
        <v>45413</v>
      </c>
      <c r="D369" s="98" t="s">
        <v>105</v>
      </c>
      <c r="E369" s="95" t="s">
        <v>337</v>
      </c>
      <c r="F369" s="155">
        <v>-12.48</v>
      </c>
      <c r="G369" s="98" t="s">
        <v>3235</v>
      </c>
      <c r="H369" s="98" t="s">
        <v>123</v>
      </c>
      <c r="I369" s="95" t="s">
        <v>117</v>
      </c>
      <c r="J369" s="131" t="str">
        <f t="shared" ref="J369:J415" si="11">IF(P369="","",IF(LEN(P369)&gt;14,P369,"CPF Protegido - LGPD"))</f>
        <v>17.455.912/0002-31</v>
      </c>
      <c r="K369" s="131" t="s">
        <v>117</v>
      </c>
      <c r="L369" s="132" t="s">
        <v>117</v>
      </c>
      <c r="M369" s="131" t="s">
        <v>117</v>
      </c>
      <c r="N369" s="134" t="s">
        <v>117</v>
      </c>
      <c r="O369" s="95" t="s">
        <v>452</v>
      </c>
      <c r="P369" s="98" t="s">
        <v>1189</v>
      </c>
      <c r="Q369" s="381"/>
      <c r="R369" s="381"/>
      <c r="S369" s="381"/>
    </row>
    <row r="370" spans="1:19" ht="40" customHeight="1" x14ac:dyDescent="0.25">
      <c r="A370" s="128">
        <f>IF(B370="","",ROW()-ROW($A$3)+'Diário 2º PA'!$P$1)</f>
        <v>2317</v>
      </c>
      <c r="B370" s="129">
        <v>45432</v>
      </c>
      <c r="C370" s="130">
        <v>45413</v>
      </c>
      <c r="D370" s="98" t="s">
        <v>105</v>
      </c>
      <c r="E370" s="95" t="s">
        <v>337</v>
      </c>
      <c r="F370" s="155">
        <v>40.69</v>
      </c>
      <c r="G370" s="98" t="s">
        <v>3160</v>
      </c>
      <c r="H370" s="98" t="s">
        <v>130</v>
      </c>
      <c r="I370" s="95" t="s">
        <v>3367</v>
      </c>
      <c r="J370" s="131" t="str">
        <f t="shared" si="11"/>
        <v>17.455.912/0002-31</v>
      </c>
      <c r="K370" s="131" t="s">
        <v>1072</v>
      </c>
      <c r="L370" s="132" t="s">
        <v>3120</v>
      </c>
      <c r="M370" s="131">
        <v>6188055</v>
      </c>
      <c r="N370" s="134">
        <v>45438</v>
      </c>
      <c r="O370" s="95" t="s">
        <v>452</v>
      </c>
      <c r="P370" s="98" t="s">
        <v>1189</v>
      </c>
      <c r="Q370" s="381"/>
      <c r="R370" s="381"/>
      <c r="S370" s="381"/>
    </row>
    <row r="371" spans="1:19" ht="40" customHeight="1" x14ac:dyDescent="0.25">
      <c r="A371" s="128">
        <f>IF(B371="","",ROW()-ROW($A$3)+'Diário 2º PA'!$P$1)</f>
        <v>2318</v>
      </c>
      <c r="B371" s="129">
        <v>45432</v>
      </c>
      <c r="C371" s="130">
        <v>45413</v>
      </c>
      <c r="D371" s="98" t="s">
        <v>105</v>
      </c>
      <c r="E371" s="95" t="s">
        <v>337</v>
      </c>
      <c r="F371" s="155">
        <v>209.86</v>
      </c>
      <c r="G371" s="98" t="s">
        <v>3160</v>
      </c>
      <c r="H371" s="98" t="s">
        <v>130</v>
      </c>
      <c r="I371" s="95" t="s">
        <v>3367</v>
      </c>
      <c r="J371" s="131" t="str">
        <f t="shared" si="11"/>
        <v>17.455.912/0002-31</v>
      </c>
      <c r="K371" s="131" t="s">
        <v>1072</v>
      </c>
      <c r="L371" s="132" t="s">
        <v>3120</v>
      </c>
      <c r="M371" s="131">
        <v>6188070</v>
      </c>
      <c r="N371" s="134">
        <v>45438</v>
      </c>
      <c r="O371" s="95" t="s">
        <v>452</v>
      </c>
      <c r="P371" s="98" t="s">
        <v>1189</v>
      </c>
      <c r="Q371" s="381"/>
      <c r="R371" s="381"/>
      <c r="S371" s="381"/>
    </row>
    <row r="372" spans="1:19" ht="40" customHeight="1" x14ac:dyDescent="0.25">
      <c r="A372" s="128">
        <f>IF(B372="","",ROW()-ROW($A$3)+'Diário 2º PA'!$P$1)</f>
        <v>2319</v>
      </c>
      <c r="B372" s="129">
        <v>45432</v>
      </c>
      <c r="C372" s="130">
        <v>45413</v>
      </c>
      <c r="D372" s="98" t="s">
        <v>105</v>
      </c>
      <c r="E372" s="95" t="s">
        <v>337</v>
      </c>
      <c r="F372" s="155">
        <v>488.39</v>
      </c>
      <c r="G372" s="98" t="s">
        <v>3160</v>
      </c>
      <c r="H372" s="98" t="s">
        <v>125</v>
      </c>
      <c r="I372" s="95" t="s">
        <v>3367</v>
      </c>
      <c r="J372" s="131" t="str">
        <f t="shared" si="11"/>
        <v>17.455.912/0002-31</v>
      </c>
      <c r="K372" s="131" t="s">
        <v>1072</v>
      </c>
      <c r="L372" s="132" t="s">
        <v>3120</v>
      </c>
      <c r="M372" s="131">
        <v>6188024</v>
      </c>
      <c r="N372" s="134">
        <v>45439</v>
      </c>
      <c r="O372" s="95" t="s">
        <v>452</v>
      </c>
      <c r="P372" s="98" t="s">
        <v>1189</v>
      </c>
      <c r="Q372" s="381"/>
      <c r="R372" s="381"/>
      <c r="S372" s="381"/>
    </row>
    <row r="373" spans="1:19" ht="40" customHeight="1" x14ac:dyDescent="0.25">
      <c r="A373" s="128">
        <f>IF(B373="","",ROW()-ROW($A$3)+'Diário 2º PA'!$P$1)</f>
        <v>2320</v>
      </c>
      <c r="B373" s="129">
        <v>45432</v>
      </c>
      <c r="C373" s="130">
        <v>45413</v>
      </c>
      <c r="D373" s="98" t="s">
        <v>105</v>
      </c>
      <c r="E373" s="95" t="s">
        <v>337</v>
      </c>
      <c r="F373" s="155">
        <v>121.48</v>
      </c>
      <c r="G373" s="98" t="s">
        <v>3160</v>
      </c>
      <c r="H373" s="98" t="s">
        <v>123</v>
      </c>
      <c r="I373" s="95" t="s">
        <v>3367</v>
      </c>
      <c r="J373" s="131" t="str">
        <f t="shared" si="11"/>
        <v>17.455.912/0002-31</v>
      </c>
      <c r="K373" s="131" t="s">
        <v>1072</v>
      </c>
      <c r="L373" s="132" t="s">
        <v>3120</v>
      </c>
      <c r="M373" s="131">
        <v>6209</v>
      </c>
      <c r="N373" s="134">
        <v>45437</v>
      </c>
      <c r="O373" s="95" t="s">
        <v>452</v>
      </c>
      <c r="P373" s="98" t="s">
        <v>1189</v>
      </c>
      <c r="Q373" s="381"/>
      <c r="R373" s="381"/>
      <c r="S373" s="381"/>
    </row>
    <row r="374" spans="1:19" ht="40" customHeight="1" x14ac:dyDescent="0.25">
      <c r="A374" s="128">
        <f>IF(B374="","",ROW()-ROW($A$3)+'Diário 2º PA'!$P$1)</f>
        <v>2321</v>
      </c>
      <c r="B374" s="129">
        <v>45432</v>
      </c>
      <c r="C374" s="130">
        <v>45413</v>
      </c>
      <c r="D374" s="98" t="s">
        <v>105</v>
      </c>
      <c r="E374" s="95" t="s">
        <v>337</v>
      </c>
      <c r="F374" s="155">
        <v>12.48</v>
      </c>
      <c r="G374" s="98" t="s">
        <v>3368</v>
      </c>
      <c r="H374" s="98" t="s">
        <v>123</v>
      </c>
      <c r="I374" s="95" t="s">
        <v>3367</v>
      </c>
      <c r="J374" s="131" t="str">
        <f t="shared" si="11"/>
        <v>17.455.912/0002-31</v>
      </c>
      <c r="K374" s="131" t="s">
        <v>1072</v>
      </c>
      <c r="L374" s="132" t="s">
        <v>3120</v>
      </c>
      <c r="M374" s="131">
        <v>6188047</v>
      </c>
      <c r="N374" s="134">
        <v>45439</v>
      </c>
      <c r="O374" s="95" t="s">
        <v>452</v>
      </c>
      <c r="P374" s="98" t="s">
        <v>1189</v>
      </c>
      <c r="Q374" s="381"/>
      <c r="R374" s="381"/>
      <c r="S374" s="381"/>
    </row>
    <row r="375" spans="1:19" ht="40" customHeight="1" x14ac:dyDescent="0.25">
      <c r="A375" s="128">
        <f>IF(B375="","",ROW()-ROW($A$3)+'Diário 2º PA'!$P$1)</f>
        <v>2322</v>
      </c>
      <c r="B375" s="129">
        <v>45432</v>
      </c>
      <c r="C375" s="130">
        <v>45413</v>
      </c>
      <c r="D375" s="98" t="s">
        <v>105</v>
      </c>
      <c r="E375" s="95" t="s">
        <v>337</v>
      </c>
      <c r="F375" s="155">
        <v>121.48</v>
      </c>
      <c r="G375" s="98" t="s">
        <v>3160</v>
      </c>
      <c r="H375" s="98" t="s">
        <v>123</v>
      </c>
      <c r="I375" s="95" t="s">
        <v>3367</v>
      </c>
      <c r="J375" s="131" t="str">
        <f t="shared" si="11"/>
        <v>17.455.912/0002-31</v>
      </c>
      <c r="K375" s="131" t="s">
        <v>1072</v>
      </c>
      <c r="L375" s="132" t="s">
        <v>3120</v>
      </c>
      <c r="M375" s="131">
        <v>6188047</v>
      </c>
      <c r="N375" s="134">
        <v>45439</v>
      </c>
      <c r="O375" s="95" t="s">
        <v>452</v>
      </c>
      <c r="P375" s="98" t="s">
        <v>1189</v>
      </c>
      <c r="Q375" s="381"/>
      <c r="R375" s="381"/>
      <c r="S375" s="381"/>
    </row>
    <row r="376" spans="1:19" ht="40" customHeight="1" x14ac:dyDescent="0.25">
      <c r="A376" s="128">
        <f>IF(B376="","",ROW()-ROW($A$3)+'Diário 2º PA'!$P$1)</f>
        <v>2323</v>
      </c>
      <c r="B376" s="129">
        <v>45432</v>
      </c>
      <c r="C376" s="130">
        <v>45413</v>
      </c>
      <c r="D376" s="98" t="s">
        <v>105</v>
      </c>
      <c r="E376" s="95" t="s">
        <v>337</v>
      </c>
      <c r="F376" s="155">
        <v>121.48</v>
      </c>
      <c r="G376" s="98" t="s">
        <v>3160</v>
      </c>
      <c r="H376" s="98" t="s">
        <v>123</v>
      </c>
      <c r="I376" s="95" t="s">
        <v>3367</v>
      </c>
      <c r="J376" s="131" t="str">
        <f t="shared" si="11"/>
        <v>17.455.912/0002-31</v>
      </c>
      <c r="K376" s="131" t="s">
        <v>1072</v>
      </c>
      <c r="L376" s="132" t="s">
        <v>3120</v>
      </c>
      <c r="M376" s="131">
        <v>6188047</v>
      </c>
      <c r="N376" s="134">
        <v>45439</v>
      </c>
      <c r="O376" s="95" t="s">
        <v>452</v>
      </c>
      <c r="P376" s="98" t="s">
        <v>1189</v>
      </c>
      <c r="Q376" s="381"/>
      <c r="R376" s="381"/>
      <c r="S376" s="381"/>
    </row>
    <row r="377" spans="1:19" ht="40" customHeight="1" x14ac:dyDescent="0.25">
      <c r="A377" s="128">
        <f>IF(B377="","",ROW()-ROW($A$3)+'Diário 2º PA'!$P$1)</f>
        <v>2324</v>
      </c>
      <c r="B377" s="129">
        <v>45432</v>
      </c>
      <c r="C377" s="130">
        <v>45413</v>
      </c>
      <c r="D377" s="98" t="s">
        <v>105</v>
      </c>
      <c r="E377" s="95" t="s">
        <v>337</v>
      </c>
      <c r="F377" s="155">
        <v>38.94</v>
      </c>
      <c r="G377" s="98" t="s">
        <v>3160</v>
      </c>
      <c r="H377" s="98" t="s">
        <v>135</v>
      </c>
      <c r="I377" s="95" t="s">
        <v>3367</v>
      </c>
      <c r="J377" s="131" t="str">
        <f t="shared" si="11"/>
        <v>17.455.912/0002-31</v>
      </c>
      <c r="K377" s="131" t="s">
        <v>1072</v>
      </c>
      <c r="L377" s="132" t="s">
        <v>3120</v>
      </c>
      <c r="M377" s="131">
        <v>6188065</v>
      </c>
      <c r="N377" s="134">
        <v>45435</v>
      </c>
      <c r="O377" s="95" t="s">
        <v>452</v>
      </c>
      <c r="P377" s="98" t="s">
        <v>1189</v>
      </c>
      <c r="Q377" s="381"/>
      <c r="R377" s="381"/>
      <c r="S377" s="381"/>
    </row>
    <row r="378" spans="1:19" ht="40" customHeight="1" x14ac:dyDescent="0.25">
      <c r="A378" s="128">
        <f>IF(B378="","",ROW()-ROW($A$3)+'Diário 2º PA'!$P$1)</f>
        <v>2325</v>
      </c>
      <c r="B378" s="129">
        <v>45432</v>
      </c>
      <c r="C378" s="130">
        <v>45413</v>
      </c>
      <c r="D378" s="98" t="s">
        <v>105</v>
      </c>
      <c r="E378" s="95" t="s">
        <v>337</v>
      </c>
      <c r="F378" s="155">
        <v>118.48</v>
      </c>
      <c r="G378" s="98" t="s">
        <v>3160</v>
      </c>
      <c r="H378" s="98" t="s">
        <v>121</v>
      </c>
      <c r="I378" s="95" t="s">
        <v>3367</v>
      </c>
      <c r="J378" s="131" t="str">
        <f t="shared" si="11"/>
        <v>17.455.912/0002-31</v>
      </c>
      <c r="K378" s="131" t="s">
        <v>1072</v>
      </c>
      <c r="L378" s="132" t="s">
        <v>3120</v>
      </c>
      <c r="M378" s="131" t="s">
        <v>117</v>
      </c>
      <c r="N378" s="134" t="s">
        <v>117</v>
      </c>
      <c r="O378" s="95" t="s">
        <v>452</v>
      </c>
      <c r="P378" s="98" t="s">
        <v>1189</v>
      </c>
      <c r="Q378" s="381"/>
      <c r="R378" s="381"/>
      <c r="S378" s="381"/>
    </row>
    <row r="379" spans="1:19" ht="40" customHeight="1" x14ac:dyDescent="0.25">
      <c r="A379" s="128">
        <f>IF(B379="","",ROW()-ROW($A$3)+'Diário 2º PA'!$P$1)</f>
        <v>2326</v>
      </c>
      <c r="B379" s="129">
        <v>45432</v>
      </c>
      <c r="C379" s="130">
        <v>45413</v>
      </c>
      <c r="D379" s="98" t="s">
        <v>105</v>
      </c>
      <c r="E379" s="95" t="s">
        <v>337</v>
      </c>
      <c r="F379" s="155">
        <v>210.22</v>
      </c>
      <c r="G379" s="98" t="s">
        <v>3160</v>
      </c>
      <c r="H379" s="98" t="s">
        <v>121</v>
      </c>
      <c r="I379" s="95" t="s">
        <v>3367</v>
      </c>
      <c r="J379" s="131" t="str">
        <f t="shared" si="11"/>
        <v>17.455.912/0002-31</v>
      </c>
      <c r="K379" s="131" t="s">
        <v>1072</v>
      </c>
      <c r="L379" s="132" t="s">
        <v>3120</v>
      </c>
      <c r="M379" s="131">
        <v>6188022</v>
      </c>
      <c r="N379" s="134">
        <v>45439</v>
      </c>
      <c r="O379" s="95" t="s">
        <v>452</v>
      </c>
      <c r="P379" s="98" t="s">
        <v>1189</v>
      </c>
      <c r="Q379" s="381"/>
      <c r="R379" s="381"/>
      <c r="S379" s="381"/>
    </row>
    <row r="380" spans="1:19" ht="40" customHeight="1" x14ac:dyDescent="0.25">
      <c r="A380" s="128">
        <f>IF(B380="","",ROW()-ROW($A$3)+'Diário 2º PA'!$P$1)</f>
        <v>2327</v>
      </c>
      <c r="B380" s="129">
        <v>45432</v>
      </c>
      <c r="C380" s="130">
        <v>45413</v>
      </c>
      <c r="D380" s="98" t="s">
        <v>105</v>
      </c>
      <c r="E380" s="95" t="s">
        <v>337</v>
      </c>
      <c r="F380" s="155">
        <v>59.24</v>
      </c>
      <c r="G380" s="98" t="s">
        <v>3160</v>
      </c>
      <c r="H380" s="98" t="s">
        <v>121</v>
      </c>
      <c r="I380" s="95" t="s">
        <v>3367</v>
      </c>
      <c r="J380" s="131" t="str">
        <f t="shared" si="11"/>
        <v>17.455.912/0002-31</v>
      </c>
      <c r="K380" s="131" t="s">
        <v>1072</v>
      </c>
      <c r="L380" s="132" t="s">
        <v>3120</v>
      </c>
      <c r="M380" s="131">
        <v>6188041</v>
      </c>
      <c r="N380" s="134">
        <v>45439</v>
      </c>
      <c r="O380" s="95" t="s">
        <v>452</v>
      </c>
      <c r="P380" s="98" t="s">
        <v>1189</v>
      </c>
      <c r="Q380" s="381"/>
      <c r="R380" s="381"/>
      <c r="S380" s="381"/>
    </row>
    <row r="381" spans="1:19" ht="40" customHeight="1" x14ac:dyDescent="0.25">
      <c r="A381" s="128">
        <f>IF(B381="","",ROW()-ROW($A$3)+'Diário 2º PA'!$P$1)</f>
        <v>2328</v>
      </c>
      <c r="B381" s="129">
        <v>45432</v>
      </c>
      <c r="C381" s="130">
        <v>45413</v>
      </c>
      <c r="D381" s="98" t="s">
        <v>105</v>
      </c>
      <c r="E381" s="95" t="s">
        <v>337</v>
      </c>
      <c r="F381" s="155">
        <v>105.08</v>
      </c>
      <c r="G381" s="98" t="s">
        <v>3160</v>
      </c>
      <c r="H381" s="98" t="s">
        <v>121</v>
      </c>
      <c r="I381" s="95" t="s">
        <v>3367</v>
      </c>
      <c r="J381" s="131" t="str">
        <f t="shared" si="11"/>
        <v>17.455.912/0002-31</v>
      </c>
      <c r="K381" s="131" t="s">
        <v>1072</v>
      </c>
      <c r="L381" s="132" t="s">
        <v>3120</v>
      </c>
      <c r="M381" s="131">
        <v>6188030</v>
      </c>
      <c r="N381" s="134">
        <v>45439</v>
      </c>
      <c r="O381" s="95" t="s">
        <v>452</v>
      </c>
      <c r="P381" s="98" t="s">
        <v>1189</v>
      </c>
      <c r="Q381" s="381"/>
      <c r="R381" s="381"/>
      <c r="S381" s="381"/>
    </row>
    <row r="382" spans="1:19" ht="40" customHeight="1" x14ac:dyDescent="0.25">
      <c r="A382" s="128">
        <f>IF(B382="","",ROW()-ROW($A$3)+'Diário 2º PA'!$P$1)</f>
        <v>2329</v>
      </c>
      <c r="B382" s="129">
        <v>45432</v>
      </c>
      <c r="C382" s="130">
        <v>45413</v>
      </c>
      <c r="D382" s="98" t="s">
        <v>105</v>
      </c>
      <c r="E382" s="95" t="s">
        <v>339</v>
      </c>
      <c r="F382" s="155">
        <v>75</v>
      </c>
      <c r="G382" s="98" t="s">
        <v>3369</v>
      </c>
      <c r="H382" s="98" t="s">
        <v>123</v>
      </c>
      <c r="I382" s="95" t="s">
        <v>3370</v>
      </c>
      <c r="J382" s="131" t="str">
        <f t="shared" si="11"/>
        <v>CPF Protegido - LGPD</v>
      </c>
      <c r="K382" s="131" t="s">
        <v>1072</v>
      </c>
      <c r="L382" s="132" t="s">
        <v>3168</v>
      </c>
      <c r="M382" s="131" t="s">
        <v>117</v>
      </c>
      <c r="N382" s="134">
        <v>45427</v>
      </c>
      <c r="O382" s="95" t="s">
        <v>452</v>
      </c>
      <c r="P382" s="98" t="s">
        <v>3371</v>
      </c>
      <c r="Q382" s="381"/>
      <c r="R382" s="381"/>
      <c r="S382" s="381"/>
    </row>
    <row r="383" spans="1:19" ht="40" customHeight="1" x14ac:dyDescent="0.25">
      <c r="A383" s="128">
        <f>IF(B383="","",ROW()-ROW($A$3)+'Diário 2º PA'!$P$1)</f>
        <v>2330</v>
      </c>
      <c r="B383" s="129">
        <v>45432</v>
      </c>
      <c r="C383" s="130">
        <v>45413</v>
      </c>
      <c r="D383" s="98" t="s">
        <v>105</v>
      </c>
      <c r="E383" s="95" t="s">
        <v>339</v>
      </c>
      <c r="F383" s="155">
        <v>450</v>
      </c>
      <c r="G383" s="98" t="s">
        <v>3372</v>
      </c>
      <c r="H383" s="98" t="s">
        <v>118</v>
      </c>
      <c r="I383" s="95" t="s">
        <v>2285</v>
      </c>
      <c r="J383" s="131" t="str">
        <f t="shared" si="11"/>
        <v>CPF Protegido - LGPD</v>
      </c>
      <c r="K383" s="131" t="s">
        <v>1072</v>
      </c>
      <c r="L383" s="132" t="s">
        <v>3168</v>
      </c>
      <c r="M383" s="131" t="s">
        <v>117</v>
      </c>
      <c r="N383" s="134">
        <v>45432</v>
      </c>
      <c r="O383" s="95" t="s">
        <v>452</v>
      </c>
      <c r="P383" s="98" t="s">
        <v>1303</v>
      </c>
      <c r="Q383" s="381"/>
      <c r="R383" s="381"/>
      <c r="S383" s="381"/>
    </row>
    <row r="384" spans="1:19" ht="40" customHeight="1" x14ac:dyDescent="0.25">
      <c r="A384" s="128">
        <f>IF(B384="","",ROW()-ROW($A$3)+'Diário 2º PA'!$P$1)</f>
        <v>2331</v>
      </c>
      <c r="B384" s="129">
        <v>45432</v>
      </c>
      <c r="C384" s="130">
        <v>45413</v>
      </c>
      <c r="D384" s="98" t="s">
        <v>105</v>
      </c>
      <c r="E384" s="95" t="s">
        <v>337</v>
      </c>
      <c r="F384" s="155">
        <v>117.03</v>
      </c>
      <c r="G384" s="98" t="s">
        <v>3160</v>
      </c>
      <c r="H384" s="98" t="s">
        <v>124</v>
      </c>
      <c r="I384" s="95" t="s">
        <v>3226</v>
      </c>
      <c r="J384" s="131" t="str">
        <f t="shared" si="11"/>
        <v>19.632.116/0001-71</v>
      </c>
      <c r="K384" s="131" t="s">
        <v>1072</v>
      </c>
      <c r="L384" s="132" t="s">
        <v>3120</v>
      </c>
      <c r="M384" s="131">
        <v>23368</v>
      </c>
      <c r="N384" s="134">
        <v>45432</v>
      </c>
      <c r="O384" s="95" t="s">
        <v>452</v>
      </c>
      <c r="P384" s="98" t="s">
        <v>1202</v>
      </c>
      <c r="Q384" s="381"/>
      <c r="R384" s="381"/>
      <c r="S384" s="381"/>
    </row>
    <row r="385" spans="1:19" ht="40" customHeight="1" x14ac:dyDescent="0.25">
      <c r="A385" s="128">
        <f>IF(B385="","",ROW()-ROW($A$3)+'Diário 2º PA'!$P$1)</f>
        <v>2332</v>
      </c>
      <c r="B385" s="129">
        <v>45432</v>
      </c>
      <c r="C385" s="130">
        <v>45413</v>
      </c>
      <c r="D385" s="98" t="s">
        <v>105</v>
      </c>
      <c r="E385" s="95" t="s">
        <v>337</v>
      </c>
      <c r="F385" s="155">
        <v>226.54</v>
      </c>
      <c r="G385" s="98" t="s">
        <v>3160</v>
      </c>
      <c r="H385" s="98" t="s">
        <v>127</v>
      </c>
      <c r="I385" s="95" t="s">
        <v>2900</v>
      </c>
      <c r="J385" s="131" t="str">
        <f t="shared" si="11"/>
        <v>16.624.611/0098-73</v>
      </c>
      <c r="K385" s="131" t="s">
        <v>1072</v>
      </c>
      <c r="L385" s="132" t="s">
        <v>3120</v>
      </c>
      <c r="M385" s="131" t="s">
        <v>3373</v>
      </c>
      <c r="N385" s="134">
        <v>45443</v>
      </c>
      <c r="O385" s="95" t="s">
        <v>452</v>
      </c>
      <c r="P385" s="98" t="s">
        <v>2656</v>
      </c>
      <c r="Q385" s="381"/>
      <c r="R385" s="381"/>
      <c r="S385" s="381"/>
    </row>
    <row r="386" spans="1:19" ht="40" customHeight="1" x14ac:dyDescent="0.25">
      <c r="A386" s="128">
        <f>IF(B386="","",ROW()-ROW($A$3)+'Diário 2º PA'!$P$1)</f>
        <v>2333</v>
      </c>
      <c r="B386" s="129">
        <v>45432</v>
      </c>
      <c r="C386" s="130">
        <v>45413</v>
      </c>
      <c r="D386" s="98" t="s">
        <v>105</v>
      </c>
      <c r="E386" s="95" t="s">
        <v>337</v>
      </c>
      <c r="F386" s="155">
        <v>472.19</v>
      </c>
      <c r="G386" s="98" t="s">
        <v>3160</v>
      </c>
      <c r="H386" s="98" t="s">
        <v>123</v>
      </c>
      <c r="I386" s="95" t="s">
        <v>2900</v>
      </c>
      <c r="J386" s="131" t="str">
        <f t="shared" si="11"/>
        <v>16.624.611/0098-73</v>
      </c>
      <c r="K386" s="131" t="s">
        <v>1072</v>
      </c>
      <c r="L386" s="132" t="s">
        <v>3120</v>
      </c>
      <c r="M386" s="131" t="s">
        <v>3374</v>
      </c>
      <c r="N386" s="134">
        <v>45443</v>
      </c>
      <c r="O386" s="95" t="s">
        <v>452</v>
      </c>
      <c r="P386" s="98" t="s">
        <v>2656</v>
      </c>
      <c r="Q386" s="381"/>
      <c r="R386" s="381"/>
      <c r="S386" s="381"/>
    </row>
    <row r="387" spans="1:19" ht="40" customHeight="1" x14ac:dyDescent="0.25">
      <c r="A387" s="128">
        <f>IF(B387="","",ROW()-ROW($A$3)+'Diário 2º PA'!$P$1)</f>
        <v>2334</v>
      </c>
      <c r="B387" s="129">
        <v>45432</v>
      </c>
      <c r="C387" s="130">
        <v>45413</v>
      </c>
      <c r="D387" s="98" t="s">
        <v>105</v>
      </c>
      <c r="E387" s="95" t="s">
        <v>337</v>
      </c>
      <c r="F387" s="155">
        <v>229.14</v>
      </c>
      <c r="G387" s="98" t="s">
        <v>3160</v>
      </c>
      <c r="H387" s="98" t="s">
        <v>136</v>
      </c>
      <c r="I387" s="95" t="s">
        <v>2900</v>
      </c>
      <c r="J387" s="131" t="str">
        <f t="shared" si="11"/>
        <v>16.624.611/0098-73</v>
      </c>
      <c r="K387" s="131" t="s">
        <v>1072</v>
      </c>
      <c r="L387" s="132" t="s">
        <v>3120</v>
      </c>
      <c r="M387" s="131" t="s">
        <v>3375</v>
      </c>
      <c r="N387" s="134">
        <v>45443</v>
      </c>
      <c r="O387" s="95" t="s">
        <v>452</v>
      </c>
      <c r="P387" s="98" t="s">
        <v>2656</v>
      </c>
      <c r="Q387" s="381"/>
      <c r="R387" s="381"/>
      <c r="S387" s="381"/>
    </row>
    <row r="388" spans="1:19" ht="40" customHeight="1" x14ac:dyDescent="0.25">
      <c r="A388" s="128">
        <f>IF(B388="","",ROW()-ROW($A$3)+'Diário 2º PA'!$P$1)</f>
        <v>2335</v>
      </c>
      <c r="B388" s="129">
        <v>45432</v>
      </c>
      <c r="C388" s="130">
        <v>45413</v>
      </c>
      <c r="D388" s="98" t="s">
        <v>105</v>
      </c>
      <c r="E388" s="95" t="s">
        <v>339</v>
      </c>
      <c r="F388" s="155">
        <v>450</v>
      </c>
      <c r="G388" s="98" t="s">
        <v>3372</v>
      </c>
      <c r="H388" s="98" t="s">
        <v>125</v>
      </c>
      <c r="I388" s="95" t="s">
        <v>3297</v>
      </c>
      <c r="J388" s="131" t="str">
        <f t="shared" si="11"/>
        <v>CPF Protegido - LGPD</v>
      </c>
      <c r="K388" s="131" t="s">
        <v>1072</v>
      </c>
      <c r="L388" s="132" t="s">
        <v>3168</v>
      </c>
      <c r="M388" s="131" t="s">
        <v>117</v>
      </c>
      <c r="N388" s="134">
        <v>45432</v>
      </c>
      <c r="O388" s="95" t="s">
        <v>452</v>
      </c>
      <c r="P388" s="98" t="s">
        <v>3298</v>
      </c>
      <c r="Q388" s="381"/>
      <c r="R388" s="381"/>
      <c r="S388" s="381"/>
    </row>
    <row r="389" spans="1:19" ht="40" customHeight="1" x14ac:dyDescent="0.25">
      <c r="A389" s="128">
        <f>IF(B389="","",ROW()-ROW($A$3)+'Diário 2º PA'!$P$1)</f>
        <v>2336</v>
      </c>
      <c r="B389" s="129">
        <v>45432</v>
      </c>
      <c r="C389" s="130">
        <v>45383</v>
      </c>
      <c r="D389" s="98" t="s">
        <v>105</v>
      </c>
      <c r="E389" s="95" t="s">
        <v>265</v>
      </c>
      <c r="F389" s="155">
        <v>789.73</v>
      </c>
      <c r="G389" s="98" t="s">
        <v>3264</v>
      </c>
      <c r="H389" s="98" t="s">
        <v>134</v>
      </c>
      <c r="I389" s="95" t="s">
        <v>1894</v>
      </c>
      <c r="J389" s="131" t="str">
        <f t="shared" si="11"/>
        <v>05.983.758/0001-00</v>
      </c>
      <c r="K389" s="131" t="s">
        <v>1080</v>
      </c>
      <c r="L389" s="132" t="s">
        <v>3133</v>
      </c>
      <c r="M389" s="131" t="s">
        <v>3376</v>
      </c>
      <c r="N389" s="134">
        <v>45430</v>
      </c>
      <c r="O389" s="95" t="s">
        <v>452</v>
      </c>
      <c r="P389" s="98" t="s">
        <v>1263</v>
      </c>
      <c r="Q389" s="381"/>
      <c r="R389" s="381"/>
      <c r="S389" s="381"/>
    </row>
    <row r="390" spans="1:19" ht="40" customHeight="1" x14ac:dyDescent="0.25">
      <c r="A390" s="128">
        <f>IF(B390="","",ROW()-ROW($A$3)+'Diário 2º PA'!$P$1)</f>
        <v>2337</v>
      </c>
      <c r="B390" s="129">
        <v>45432</v>
      </c>
      <c r="C390" s="130">
        <v>45413</v>
      </c>
      <c r="D390" s="98" t="s">
        <v>105</v>
      </c>
      <c r="E390" s="95" t="s">
        <v>295</v>
      </c>
      <c r="F390" s="155">
        <v>961.11</v>
      </c>
      <c r="G390" s="98" t="s">
        <v>3138</v>
      </c>
      <c r="H390" s="98" t="s">
        <v>121</v>
      </c>
      <c r="I390" s="95" t="s">
        <v>1797</v>
      </c>
      <c r="J390" s="131" t="str">
        <f t="shared" si="11"/>
        <v>17.359.233/0001-88</v>
      </c>
      <c r="K390" s="131" t="s">
        <v>1080</v>
      </c>
      <c r="L390" s="132" t="s">
        <v>3133</v>
      </c>
      <c r="M390" s="131" t="s">
        <v>3377</v>
      </c>
      <c r="N390" s="134">
        <v>45430</v>
      </c>
      <c r="O390" s="95" t="s">
        <v>452</v>
      </c>
      <c r="P390" s="98" t="s">
        <v>1750</v>
      </c>
      <c r="Q390" s="381"/>
      <c r="R390" s="381"/>
      <c r="S390" s="381"/>
    </row>
    <row r="391" spans="1:19" ht="40" customHeight="1" x14ac:dyDescent="0.25">
      <c r="A391" s="128">
        <f>IF(B391="","",ROW()-ROW($A$3)+'Diário 2º PA'!$P$1)</f>
        <v>2338</v>
      </c>
      <c r="B391" s="129">
        <v>45432</v>
      </c>
      <c r="C391" s="130">
        <v>45383</v>
      </c>
      <c r="D391" s="98" t="s">
        <v>105</v>
      </c>
      <c r="E391" s="95" t="s">
        <v>219</v>
      </c>
      <c r="F391" s="155">
        <v>5637.54</v>
      </c>
      <c r="G391" s="98" t="s">
        <v>3378</v>
      </c>
      <c r="H391" s="98" t="s">
        <v>133</v>
      </c>
      <c r="I391" s="95" t="s">
        <v>1475</v>
      </c>
      <c r="J391" s="131" t="str">
        <f t="shared" si="11"/>
        <v>84.460.508/0001-98</v>
      </c>
      <c r="K391" s="131" t="s">
        <v>1080</v>
      </c>
      <c r="L391" s="132" t="s">
        <v>3133</v>
      </c>
      <c r="M391" s="131" t="s">
        <v>3379</v>
      </c>
      <c r="N391" s="134">
        <v>45432</v>
      </c>
      <c r="O391" s="95" t="s">
        <v>452</v>
      </c>
      <c r="P391" s="98" t="s">
        <v>3380</v>
      </c>
      <c r="Q391" s="381"/>
      <c r="R391" s="381"/>
      <c r="S391" s="381"/>
    </row>
    <row r="392" spans="1:19" ht="40" customHeight="1" x14ac:dyDescent="0.25">
      <c r="A392" s="128">
        <f>IF(B392="","",ROW()-ROW($A$3)+'Diário 2º PA'!$P$1)</f>
        <v>2339</v>
      </c>
      <c r="B392" s="129">
        <v>45432</v>
      </c>
      <c r="C392" s="130">
        <v>45383</v>
      </c>
      <c r="D392" s="98" t="s">
        <v>105</v>
      </c>
      <c r="E392" s="95" t="s">
        <v>219</v>
      </c>
      <c r="F392" s="155">
        <v>7754.6</v>
      </c>
      <c r="G392" s="98" t="s">
        <v>3117</v>
      </c>
      <c r="H392" s="98" t="s">
        <v>126</v>
      </c>
      <c r="I392" s="95" t="s">
        <v>3381</v>
      </c>
      <c r="J392" s="131" t="str">
        <f t="shared" si="11"/>
        <v>05.648.112/0001-77</v>
      </c>
      <c r="K392" s="131" t="s">
        <v>1080</v>
      </c>
      <c r="L392" s="132" t="s">
        <v>3133</v>
      </c>
      <c r="M392" s="131">
        <v>274236</v>
      </c>
      <c r="N392" s="134">
        <v>45432</v>
      </c>
      <c r="O392" s="95" t="s">
        <v>452</v>
      </c>
      <c r="P392" s="98" t="s">
        <v>1340</v>
      </c>
      <c r="Q392" s="381"/>
      <c r="R392" s="381"/>
      <c r="S392" s="381"/>
    </row>
    <row r="393" spans="1:19" ht="40" customHeight="1" x14ac:dyDescent="0.25">
      <c r="A393" s="128">
        <f>IF(B393="","",ROW()-ROW($A$3)+'Diário 2º PA'!$P$1)</f>
        <v>2340</v>
      </c>
      <c r="B393" s="129">
        <v>45432</v>
      </c>
      <c r="C393" s="130">
        <v>45413</v>
      </c>
      <c r="D393" s="98" t="s">
        <v>107</v>
      </c>
      <c r="E393" s="95" t="s">
        <v>370</v>
      </c>
      <c r="F393" s="156">
        <v>2769.71</v>
      </c>
      <c r="G393" s="98" t="s">
        <v>3382</v>
      </c>
      <c r="H393" s="98" t="s">
        <v>134</v>
      </c>
      <c r="I393" s="95" t="s">
        <v>3383</v>
      </c>
      <c r="J393" s="131" t="str">
        <f t="shared" si="11"/>
        <v>05.570.714/0001-59</v>
      </c>
      <c r="K393" s="131" t="s">
        <v>1080</v>
      </c>
      <c r="L393" s="132" t="s">
        <v>3133</v>
      </c>
      <c r="M393" s="131">
        <v>41370002347</v>
      </c>
      <c r="N393" s="134">
        <v>45432</v>
      </c>
      <c r="O393" s="95" t="s">
        <v>452</v>
      </c>
      <c r="P393" s="98" t="s">
        <v>3384</v>
      </c>
      <c r="Q393" s="381"/>
      <c r="R393" s="381"/>
      <c r="S393" s="381"/>
    </row>
    <row r="394" spans="1:19" ht="40" customHeight="1" x14ac:dyDescent="0.25">
      <c r="A394" s="128">
        <f>IF(B394="","",ROW()-ROW($A$3)+'Diário 2º PA'!$P$1)</f>
        <v>2341</v>
      </c>
      <c r="B394" s="129">
        <v>45432</v>
      </c>
      <c r="C394" s="130">
        <v>45383</v>
      </c>
      <c r="D394" s="98" t="s">
        <v>105</v>
      </c>
      <c r="E394" s="95" t="s">
        <v>227</v>
      </c>
      <c r="F394" s="155">
        <v>989.38</v>
      </c>
      <c r="G394" s="98" t="s">
        <v>3193</v>
      </c>
      <c r="H394" s="98" t="s">
        <v>130</v>
      </c>
      <c r="I394" s="95" t="s">
        <v>1635</v>
      </c>
      <c r="J394" s="131" t="str">
        <f t="shared" si="11"/>
        <v>06.981.180/0001-16</v>
      </c>
      <c r="K394" s="131" t="s">
        <v>1080</v>
      </c>
      <c r="L394" s="132" t="s">
        <v>3133</v>
      </c>
      <c r="M394" s="131">
        <v>145545243</v>
      </c>
      <c r="N394" s="134">
        <v>45434</v>
      </c>
      <c r="O394" s="95" t="s">
        <v>452</v>
      </c>
      <c r="P394" s="98" t="s">
        <v>1414</v>
      </c>
      <c r="Q394" s="381"/>
      <c r="R394" s="381"/>
      <c r="S394" s="381"/>
    </row>
    <row r="395" spans="1:19" ht="40" customHeight="1" x14ac:dyDescent="0.25">
      <c r="A395" s="128">
        <f>IF(B395="","",ROW()-ROW($A$3)+'Diário 2º PA'!$P$1)</f>
        <v>2342</v>
      </c>
      <c r="B395" s="129">
        <v>45432</v>
      </c>
      <c r="C395" s="130">
        <v>45383</v>
      </c>
      <c r="D395" s="98" t="s">
        <v>105</v>
      </c>
      <c r="E395" s="95" t="s">
        <v>235</v>
      </c>
      <c r="F395" s="155">
        <v>109.88</v>
      </c>
      <c r="G395" s="98" t="s">
        <v>3178</v>
      </c>
      <c r="H395" s="98" t="s">
        <v>126</v>
      </c>
      <c r="I395" s="95" t="s">
        <v>1962</v>
      </c>
      <c r="J395" s="131" t="str">
        <f t="shared" si="11"/>
        <v>76.535.764/0007-39</v>
      </c>
      <c r="K395" s="131" t="s">
        <v>1080</v>
      </c>
      <c r="L395" s="132" t="s">
        <v>3133</v>
      </c>
      <c r="M395" s="131">
        <v>400877444</v>
      </c>
      <c r="N395" s="134">
        <v>45432</v>
      </c>
      <c r="O395" s="95" t="s">
        <v>452</v>
      </c>
      <c r="P395" s="98" t="s">
        <v>1963</v>
      </c>
      <c r="Q395" s="381"/>
      <c r="R395" s="381"/>
      <c r="S395" s="381"/>
    </row>
    <row r="396" spans="1:19" ht="40" customHeight="1" x14ac:dyDescent="0.25">
      <c r="A396" s="128">
        <f>IF(B396="","",ROW()-ROW($A$3)+'Diário 2º PA'!$P$1)</f>
        <v>2343</v>
      </c>
      <c r="B396" s="129">
        <v>45432</v>
      </c>
      <c r="C396" s="130">
        <v>45383</v>
      </c>
      <c r="D396" s="98" t="s">
        <v>105</v>
      </c>
      <c r="E396" s="95" t="s">
        <v>229</v>
      </c>
      <c r="F396" s="155">
        <v>101.5</v>
      </c>
      <c r="G396" s="98" t="s">
        <v>3143</v>
      </c>
      <c r="H396" s="98" t="s">
        <v>127</v>
      </c>
      <c r="I396" s="95" t="s">
        <v>1769</v>
      </c>
      <c r="J396" s="131" t="str">
        <f t="shared" si="11"/>
        <v>17.281.106/0001-03</v>
      </c>
      <c r="K396" s="131" t="s">
        <v>1080</v>
      </c>
      <c r="L396" s="132" t="s">
        <v>3133</v>
      </c>
      <c r="M396" s="131" t="s">
        <v>3385</v>
      </c>
      <c r="N396" s="134">
        <v>45432</v>
      </c>
      <c r="O396" s="95" t="s">
        <v>452</v>
      </c>
      <c r="P396" s="98" t="s">
        <v>1259</v>
      </c>
      <c r="Q396" s="381"/>
      <c r="R396" s="381"/>
      <c r="S396" s="381"/>
    </row>
    <row r="397" spans="1:19" ht="40" customHeight="1" x14ac:dyDescent="0.25">
      <c r="A397" s="128">
        <f>IF(B397="","",ROW()-ROW($A$3)+'Diário 2º PA'!$P$1)</f>
        <v>2344</v>
      </c>
      <c r="B397" s="129">
        <v>45432</v>
      </c>
      <c r="C397" s="130">
        <v>45413</v>
      </c>
      <c r="D397" s="98" t="s">
        <v>105</v>
      </c>
      <c r="E397" s="95" t="s">
        <v>343</v>
      </c>
      <c r="F397" s="155">
        <v>809.9</v>
      </c>
      <c r="G397" s="98" t="s">
        <v>3386</v>
      </c>
      <c r="H397" s="98" t="s">
        <v>125</v>
      </c>
      <c r="I397" s="95" t="s">
        <v>1959</v>
      </c>
      <c r="J397" s="131" t="str">
        <f t="shared" si="11"/>
        <v>26.269.308/0001-20</v>
      </c>
      <c r="K397" s="131" t="s">
        <v>1080</v>
      </c>
      <c r="L397" s="132" t="s">
        <v>3133</v>
      </c>
      <c r="M397" s="131">
        <v>20241040</v>
      </c>
      <c r="N397" s="134">
        <v>45432</v>
      </c>
      <c r="O397" s="95" t="s">
        <v>452</v>
      </c>
      <c r="P397" s="98" t="s">
        <v>1960</v>
      </c>
      <c r="Q397" s="381"/>
      <c r="R397" s="381"/>
      <c r="S397" s="381"/>
    </row>
    <row r="398" spans="1:19" ht="40" customHeight="1" x14ac:dyDescent="0.25">
      <c r="A398" s="128">
        <f>IF(B398="","",ROW()-ROW($A$3)+'Diário 2º PA'!$P$1)</f>
        <v>2345</v>
      </c>
      <c r="B398" s="129">
        <v>45432</v>
      </c>
      <c r="C398" s="130">
        <v>45413</v>
      </c>
      <c r="D398" s="98" t="s">
        <v>105</v>
      </c>
      <c r="E398" s="95" t="s">
        <v>343</v>
      </c>
      <c r="F398" s="155">
        <v>1477.4</v>
      </c>
      <c r="G398" s="98" t="s">
        <v>3387</v>
      </c>
      <c r="H398" s="98" t="s">
        <v>129</v>
      </c>
      <c r="I398" s="95" t="s">
        <v>1959</v>
      </c>
      <c r="J398" s="131" t="str">
        <f t="shared" si="11"/>
        <v>26.269.308/0001-20</v>
      </c>
      <c r="K398" s="131" t="s">
        <v>1080</v>
      </c>
      <c r="L398" s="132" t="s">
        <v>3133</v>
      </c>
      <c r="M398" s="131">
        <v>20241039</v>
      </c>
      <c r="N398" s="134">
        <v>45432</v>
      </c>
      <c r="O398" s="95" t="s">
        <v>452</v>
      </c>
      <c r="P398" s="98" t="s">
        <v>1960</v>
      </c>
      <c r="Q398" s="381"/>
      <c r="R398" s="381"/>
      <c r="S398" s="381"/>
    </row>
    <row r="399" spans="1:19" ht="40" customHeight="1" x14ac:dyDescent="0.25">
      <c r="A399" s="128">
        <f>IF(B399="","",ROW()-ROW($A$3)+'Diário 2º PA'!$P$1)</f>
        <v>2346</v>
      </c>
      <c r="B399" s="129">
        <v>45432</v>
      </c>
      <c r="C399" s="130">
        <v>45413</v>
      </c>
      <c r="D399" s="98" t="s">
        <v>105</v>
      </c>
      <c r="E399" s="95" t="s">
        <v>343</v>
      </c>
      <c r="F399" s="155">
        <v>872.2</v>
      </c>
      <c r="G399" s="98" t="s">
        <v>3386</v>
      </c>
      <c r="H399" s="98" t="s">
        <v>127</v>
      </c>
      <c r="I399" s="95" t="s">
        <v>1959</v>
      </c>
      <c r="J399" s="131" t="str">
        <f t="shared" si="11"/>
        <v>26.269.308/0001-20</v>
      </c>
      <c r="K399" s="131" t="s">
        <v>1080</v>
      </c>
      <c r="L399" s="132" t="s">
        <v>3133</v>
      </c>
      <c r="M399" s="131">
        <v>20241038</v>
      </c>
      <c r="N399" s="134">
        <v>45432</v>
      </c>
      <c r="O399" s="95" t="s">
        <v>452</v>
      </c>
      <c r="P399" s="98" t="s">
        <v>1960</v>
      </c>
      <c r="Q399" s="381"/>
      <c r="R399" s="381"/>
      <c r="S399" s="381"/>
    </row>
    <row r="400" spans="1:19" ht="40" customHeight="1" x14ac:dyDescent="0.25">
      <c r="A400" s="128">
        <f>IF(B400="","",ROW()-ROW($A$3)+'Diário 2º PA'!$P$1)</f>
        <v>2347</v>
      </c>
      <c r="B400" s="129">
        <v>45432</v>
      </c>
      <c r="C400" s="130">
        <v>45383</v>
      </c>
      <c r="D400" s="98" t="s">
        <v>105</v>
      </c>
      <c r="E400" s="95" t="s">
        <v>229</v>
      </c>
      <c r="F400" s="155">
        <v>1007.52</v>
      </c>
      <c r="G400" s="95" t="s">
        <v>3143</v>
      </c>
      <c r="H400" s="98" t="s">
        <v>127</v>
      </c>
      <c r="I400" s="95" t="s">
        <v>1769</v>
      </c>
      <c r="J400" s="131" t="str">
        <f t="shared" si="11"/>
        <v>17.281.106/0001-03</v>
      </c>
      <c r="K400" s="131" t="s">
        <v>1080</v>
      </c>
      <c r="L400" s="132" t="s">
        <v>3133</v>
      </c>
      <c r="M400" s="131" t="s">
        <v>3388</v>
      </c>
      <c r="N400" s="134">
        <v>45432</v>
      </c>
      <c r="O400" s="95" t="s">
        <v>452</v>
      </c>
      <c r="P400" s="98" t="s">
        <v>1259</v>
      </c>
      <c r="Q400" s="381"/>
      <c r="R400" s="381"/>
      <c r="S400" s="381"/>
    </row>
    <row r="401" spans="1:19" ht="40" customHeight="1" x14ac:dyDescent="0.25">
      <c r="A401" s="128">
        <f>IF(B401="","",ROW()-ROW($A$3)+'Diário 2º PA'!$P$1)</f>
        <v>2348</v>
      </c>
      <c r="B401" s="129">
        <v>45432</v>
      </c>
      <c r="C401" s="130">
        <v>45383</v>
      </c>
      <c r="D401" s="98" t="s">
        <v>105</v>
      </c>
      <c r="E401" s="95" t="s">
        <v>229</v>
      </c>
      <c r="F401" s="155">
        <v>694.5</v>
      </c>
      <c r="G401" s="95" t="s">
        <v>3143</v>
      </c>
      <c r="H401" s="98" t="s">
        <v>122</v>
      </c>
      <c r="I401" s="95" t="s">
        <v>2947</v>
      </c>
      <c r="J401" s="131" t="str">
        <f t="shared" si="11"/>
        <v>53.667.104/0001-10</v>
      </c>
      <c r="K401" s="131" t="s">
        <v>1080</v>
      </c>
      <c r="L401" s="132" t="s">
        <v>3133</v>
      </c>
      <c r="M401" s="131">
        <v>150175313</v>
      </c>
      <c r="N401" s="134">
        <v>45432</v>
      </c>
      <c r="O401" s="95" t="s">
        <v>452</v>
      </c>
      <c r="P401" s="98" t="s">
        <v>2948</v>
      </c>
      <c r="Q401" s="381"/>
      <c r="R401" s="381"/>
      <c r="S401" s="381"/>
    </row>
    <row r="402" spans="1:19" ht="40" customHeight="1" x14ac:dyDescent="0.25">
      <c r="A402" s="128">
        <f>IF(B402="","",ROW()-ROW($A$3)+'Diário 2º PA'!$P$1)</f>
        <v>2349</v>
      </c>
      <c r="B402" s="129">
        <v>45432</v>
      </c>
      <c r="C402" s="130">
        <v>45413</v>
      </c>
      <c r="D402" s="98" t="s">
        <v>105</v>
      </c>
      <c r="E402" s="95" t="s">
        <v>325</v>
      </c>
      <c r="F402" s="155">
        <v>2368.25</v>
      </c>
      <c r="G402" s="98" t="s">
        <v>3140</v>
      </c>
      <c r="H402" s="98" t="s">
        <v>117</v>
      </c>
      <c r="I402" s="95" t="s">
        <v>1679</v>
      </c>
      <c r="J402" s="131" t="str">
        <f t="shared" si="11"/>
        <v>00.416.967/0001-59</v>
      </c>
      <c r="K402" s="131" t="s">
        <v>1080</v>
      </c>
      <c r="L402" s="132" t="s">
        <v>3133</v>
      </c>
      <c r="M402" s="131">
        <v>21843042</v>
      </c>
      <c r="N402" s="134">
        <v>45432</v>
      </c>
      <c r="O402" s="95" t="s">
        <v>452</v>
      </c>
      <c r="P402" s="98" t="s">
        <v>1343</v>
      </c>
      <c r="Q402" s="381"/>
      <c r="R402" s="381"/>
      <c r="S402" s="381"/>
    </row>
    <row r="403" spans="1:19" ht="40" customHeight="1" x14ac:dyDescent="0.25">
      <c r="A403" s="128">
        <f>IF(B403="","",ROW()-ROW($A$3)+'Diário 2º PA'!$P$1)</f>
        <v>2350</v>
      </c>
      <c r="B403" s="129">
        <v>45432</v>
      </c>
      <c r="C403" s="130">
        <v>45413</v>
      </c>
      <c r="D403" s="98" t="s">
        <v>105</v>
      </c>
      <c r="E403" s="95" t="s">
        <v>245</v>
      </c>
      <c r="F403" s="155">
        <v>3000</v>
      </c>
      <c r="G403" s="98" t="s">
        <v>3389</v>
      </c>
      <c r="H403" s="98" t="s">
        <v>118</v>
      </c>
      <c r="I403" s="95" t="s">
        <v>3390</v>
      </c>
      <c r="J403" s="131" t="str">
        <f t="shared" si="11"/>
        <v>36.629.361/0001-49</v>
      </c>
      <c r="K403" s="131" t="s">
        <v>1080</v>
      </c>
      <c r="L403" s="132" t="s">
        <v>3133</v>
      </c>
      <c r="M403" s="131">
        <v>899</v>
      </c>
      <c r="N403" s="134">
        <v>45432</v>
      </c>
      <c r="O403" s="95" t="s">
        <v>452</v>
      </c>
      <c r="P403" s="98" t="s">
        <v>2125</v>
      </c>
      <c r="Q403" s="381"/>
      <c r="R403" s="381"/>
      <c r="S403" s="381"/>
    </row>
    <row r="404" spans="1:19" ht="40" customHeight="1" x14ac:dyDescent="0.25">
      <c r="A404" s="128">
        <f>IF(B404="","",ROW()-ROW($A$3)+'Diário 2º PA'!$P$1)</f>
        <v>2351</v>
      </c>
      <c r="B404" s="129">
        <v>45432</v>
      </c>
      <c r="C404" s="130">
        <v>45413</v>
      </c>
      <c r="D404" s="98" t="s">
        <v>105</v>
      </c>
      <c r="E404" s="95" t="s">
        <v>311</v>
      </c>
      <c r="F404" s="155">
        <v>634.5</v>
      </c>
      <c r="G404" s="98" t="s">
        <v>3391</v>
      </c>
      <c r="H404" s="98" t="s">
        <v>121</v>
      </c>
      <c r="I404" s="95" t="s">
        <v>2363</v>
      </c>
      <c r="J404" s="131" t="str">
        <f t="shared" si="11"/>
        <v>71.393.649/0001-68</v>
      </c>
      <c r="K404" s="131" t="s">
        <v>1080</v>
      </c>
      <c r="L404" s="132" t="s">
        <v>3133</v>
      </c>
      <c r="M404" s="131">
        <v>391454921</v>
      </c>
      <c r="N404" s="134">
        <v>45432</v>
      </c>
      <c r="O404" s="95" t="s">
        <v>452</v>
      </c>
      <c r="P404" s="98" t="s">
        <v>2364</v>
      </c>
      <c r="Q404" s="381"/>
      <c r="R404" s="381"/>
      <c r="S404" s="381"/>
    </row>
    <row r="405" spans="1:19" ht="40" customHeight="1" x14ac:dyDescent="0.25">
      <c r="A405" s="128">
        <f>IF(B405="","",ROW()-ROW($A$3)+'Diário 2º PA'!$P$1)</f>
        <v>2352</v>
      </c>
      <c r="B405" s="129">
        <v>45432</v>
      </c>
      <c r="C405" s="130">
        <v>45413</v>
      </c>
      <c r="D405" s="98" t="s">
        <v>105</v>
      </c>
      <c r="E405" s="95" t="s">
        <v>339</v>
      </c>
      <c r="F405" s="155">
        <v>75</v>
      </c>
      <c r="G405" s="98" t="s">
        <v>3369</v>
      </c>
      <c r="H405" s="98" t="s">
        <v>123</v>
      </c>
      <c r="I405" s="95" t="s">
        <v>3392</v>
      </c>
      <c r="J405" s="131" t="str">
        <f t="shared" si="11"/>
        <v>CPF Protegido - LGPD</v>
      </c>
      <c r="K405" s="131" t="s">
        <v>1114</v>
      </c>
      <c r="L405" s="132" t="s">
        <v>3168</v>
      </c>
      <c r="M405" s="131" t="s">
        <v>117</v>
      </c>
      <c r="N405" s="134">
        <v>45432</v>
      </c>
      <c r="O405" s="95" t="s">
        <v>452</v>
      </c>
      <c r="P405" s="98" t="s">
        <v>3393</v>
      </c>
      <c r="Q405" s="381"/>
      <c r="R405" s="381"/>
      <c r="S405" s="381"/>
    </row>
    <row r="406" spans="1:19" ht="40" customHeight="1" x14ac:dyDescent="0.25">
      <c r="A406" s="128">
        <f>IF(B406="","",ROW()-ROW($A$3)+'Diário 2º PA'!$P$1)</f>
        <v>2353</v>
      </c>
      <c r="B406" s="129">
        <v>45432</v>
      </c>
      <c r="C406" s="130">
        <v>45292</v>
      </c>
      <c r="D406" s="98" t="s">
        <v>105</v>
      </c>
      <c r="E406" s="95" t="s">
        <v>223</v>
      </c>
      <c r="F406" s="155">
        <v>178.54</v>
      </c>
      <c r="G406" s="98" t="s">
        <v>3394</v>
      </c>
      <c r="H406" s="98" t="s">
        <v>118</v>
      </c>
      <c r="I406" s="95" t="s">
        <v>1859</v>
      </c>
      <c r="J406" s="131" t="str">
        <f t="shared" si="11"/>
        <v>17.783.234/0001-55</v>
      </c>
      <c r="K406" s="131" t="s">
        <v>1080</v>
      </c>
      <c r="L406" s="132" t="s">
        <v>1439</v>
      </c>
      <c r="M406" s="131">
        <v>5307829</v>
      </c>
      <c r="N406" s="134">
        <v>45432</v>
      </c>
      <c r="O406" s="95" t="s">
        <v>452</v>
      </c>
      <c r="P406" s="98" t="s">
        <v>2553</v>
      </c>
      <c r="Q406" s="381"/>
      <c r="R406" s="381"/>
      <c r="S406" s="381"/>
    </row>
    <row r="407" spans="1:19" ht="40" customHeight="1" x14ac:dyDescent="0.25">
      <c r="A407" s="128">
        <f>IF(B407="","",ROW()-ROW($A$3)+'Diário 2º PA'!$P$1)</f>
        <v>2354</v>
      </c>
      <c r="B407" s="129">
        <v>45432</v>
      </c>
      <c r="C407" s="130">
        <v>45323</v>
      </c>
      <c r="D407" s="98" t="s">
        <v>105</v>
      </c>
      <c r="E407" s="95" t="s">
        <v>223</v>
      </c>
      <c r="F407" s="155">
        <v>165.82</v>
      </c>
      <c r="G407" s="98" t="s">
        <v>3394</v>
      </c>
      <c r="H407" s="98" t="s">
        <v>118</v>
      </c>
      <c r="I407" s="95" t="s">
        <v>1859</v>
      </c>
      <c r="J407" s="131" t="str">
        <f t="shared" si="11"/>
        <v>17.783.234/0001-55</v>
      </c>
      <c r="K407" s="131" t="s">
        <v>1080</v>
      </c>
      <c r="L407" s="132" t="s">
        <v>1439</v>
      </c>
      <c r="M407" s="131">
        <v>5307806</v>
      </c>
      <c r="N407" s="134">
        <v>45432</v>
      </c>
      <c r="O407" s="95" t="s">
        <v>452</v>
      </c>
      <c r="P407" s="98" t="s">
        <v>2553</v>
      </c>
      <c r="Q407" s="381"/>
      <c r="R407" s="381"/>
      <c r="S407" s="381"/>
    </row>
    <row r="408" spans="1:19" ht="40" customHeight="1" x14ac:dyDescent="0.25">
      <c r="A408" s="128">
        <f>IF(B408="","",ROW()-ROW($A$3)+'Diário 2º PA'!$P$1)</f>
        <v>2355</v>
      </c>
      <c r="B408" s="129">
        <v>45432</v>
      </c>
      <c r="C408" s="130">
        <v>45352</v>
      </c>
      <c r="D408" s="98" t="s">
        <v>105</v>
      </c>
      <c r="E408" s="95" t="s">
        <v>223</v>
      </c>
      <c r="F408" s="155">
        <v>165.82</v>
      </c>
      <c r="G408" s="98" t="s">
        <v>3394</v>
      </c>
      <c r="H408" s="98" t="s">
        <v>118</v>
      </c>
      <c r="I408" s="95" t="s">
        <v>1859</v>
      </c>
      <c r="J408" s="131" t="str">
        <f t="shared" si="11"/>
        <v>17.783.234/0001-55</v>
      </c>
      <c r="K408" s="131" t="s">
        <v>1080</v>
      </c>
      <c r="L408" s="132" t="s">
        <v>1439</v>
      </c>
      <c r="M408" s="131">
        <v>5307813</v>
      </c>
      <c r="N408" s="134">
        <v>45432</v>
      </c>
      <c r="O408" s="95" t="s">
        <v>452</v>
      </c>
      <c r="P408" s="98" t="s">
        <v>2553</v>
      </c>
      <c r="Q408" s="381"/>
      <c r="R408" s="381"/>
      <c r="S408" s="381"/>
    </row>
    <row r="409" spans="1:19" ht="40" customHeight="1" x14ac:dyDescent="0.25">
      <c r="A409" s="128">
        <f>IF(B409="","",ROW()-ROW($A$3)+'Diário 2º PA'!$P$1)</f>
        <v>2356</v>
      </c>
      <c r="B409" s="129">
        <v>45432</v>
      </c>
      <c r="C409" s="130">
        <v>45383</v>
      </c>
      <c r="D409" s="98" t="s">
        <v>105</v>
      </c>
      <c r="E409" s="95" t="s">
        <v>223</v>
      </c>
      <c r="F409" s="155">
        <v>165.82</v>
      </c>
      <c r="G409" s="98" t="s">
        <v>3394</v>
      </c>
      <c r="H409" s="98" t="s">
        <v>118</v>
      </c>
      <c r="I409" s="95" t="s">
        <v>1859</v>
      </c>
      <c r="J409" s="131" t="str">
        <f t="shared" si="11"/>
        <v>17.783.234/0001-55</v>
      </c>
      <c r="K409" s="131" t="s">
        <v>1080</v>
      </c>
      <c r="L409" s="132" t="s">
        <v>1439</v>
      </c>
      <c r="M409" s="131">
        <v>5307823</v>
      </c>
      <c r="N409" s="134">
        <v>45432</v>
      </c>
      <c r="O409" s="95" t="s">
        <v>452</v>
      </c>
      <c r="P409" s="98" t="s">
        <v>2553</v>
      </c>
      <c r="Q409" s="381"/>
      <c r="R409" s="381"/>
      <c r="S409" s="381"/>
    </row>
    <row r="410" spans="1:19" ht="40" customHeight="1" x14ac:dyDescent="0.25">
      <c r="A410" s="128">
        <f>IF(B410="","",ROW()-ROW($A$3)+'Diário 2º PA'!$P$1)</f>
        <v>2357</v>
      </c>
      <c r="B410" s="129">
        <v>45432</v>
      </c>
      <c r="C410" s="130">
        <v>45413</v>
      </c>
      <c r="D410" s="98" t="s">
        <v>105</v>
      </c>
      <c r="E410" s="95" t="s">
        <v>223</v>
      </c>
      <c r="F410" s="155">
        <v>493.8</v>
      </c>
      <c r="G410" s="98" t="s">
        <v>3394</v>
      </c>
      <c r="H410" s="98" t="s">
        <v>120</v>
      </c>
      <c r="I410" s="95" t="s">
        <v>1859</v>
      </c>
      <c r="J410" s="131" t="str">
        <f t="shared" si="11"/>
        <v>17.783.234/0001-55</v>
      </c>
      <c r="K410" s="131" t="s">
        <v>1080</v>
      </c>
      <c r="L410" s="132" t="s">
        <v>1439</v>
      </c>
      <c r="M410" s="131">
        <v>5307882</v>
      </c>
      <c r="N410" s="134">
        <v>45432</v>
      </c>
      <c r="O410" s="95" t="s">
        <v>452</v>
      </c>
      <c r="P410" s="98" t="s">
        <v>2553</v>
      </c>
      <c r="Q410" s="381"/>
      <c r="R410" s="381"/>
      <c r="S410" s="381"/>
    </row>
    <row r="411" spans="1:19" ht="40" customHeight="1" x14ac:dyDescent="0.25">
      <c r="A411" s="128">
        <f>IF(B411="","",ROW()-ROW($A$3)+'Diário 2º PA'!$P$1)</f>
        <v>2358</v>
      </c>
      <c r="B411" s="129">
        <v>45432</v>
      </c>
      <c r="C411" s="130">
        <v>45444</v>
      </c>
      <c r="D411" s="98" t="s">
        <v>105</v>
      </c>
      <c r="E411" s="95" t="s">
        <v>223</v>
      </c>
      <c r="F411" s="155">
        <v>429.39</v>
      </c>
      <c r="G411" s="98" t="s">
        <v>3394</v>
      </c>
      <c r="H411" s="98" t="s">
        <v>120</v>
      </c>
      <c r="I411" s="95" t="s">
        <v>1859</v>
      </c>
      <c r="J411" s="131" t="str">
        <f t="shared" si="11"/>
        <v>17.783.234/0001-55</v>
      </c>
      <c r="K411" s="131" t="s">
        <v>1080</v>
      </c>
      <c r="L411" s="132" t="s">
        <v>1439</v>
      </c>
      <c r="M411" s="131">
        <v>5307884</v>
      </c>
      <c r="N411" s="134">
        <v>45432</v>
      </c>
      <c r="O411" s="95" t="s">
        <v>452</v>
      </c>
      <c r="P411" s="98" t="s">
        <v>2553</v>
      </c>
      <c r="Q411" s="381"/>
      <c r="R411" s="381"/>
      <c r="S411" s="381"/>
    </row>
    <row r="412" spans="1:19" ht="40" customHeight="1" x14ac:dyDescent="0.25">
      <c r="A412" s="128">
        <f>IF(B412="","",ROW()-ROW($A$3)+'Diário 2º PA'!$P$1)</f>
        <v>2359</v>
      </c>
      <c r="B412" s="129">
        <v>45432</v>
      </c>
      <c r="C412" s="130">
        <v>45413</v>
      </c>
      <c r="D412" s="98" t="s">
        <v>105</v>
      </c>
      <c r="E412" s="95" t="s">
        <v>223</v>
      </c>
      <c r="F412" s="155">
        <v>446.57</v>
      </c>
      <c r="G412" s="98" t="s">
        <v>3394</v>
      </c>
      <c r="H412" s="98" t="s">
        <v>120</v>
      </c>
      <c r="I412" s="95" t="s">
        <v>1859</v>
      </c>
      <c r="J412" s="131" t="str">
        <f t="shared" si="11"/>
        <v>17.783.234/0001-55</v>
      </c>
      <c r="K412" s="131" t="s">
        <v>1080</v>
      </c>
      <c r="L412" s="132" t="s">
        <v>1439</v>
      </c>
      <c r="M412" s="131">
        <v>5307883</v>
      </c>
      <c r="N412" s="134">
        <v>45432</v>
      </c>
      <c r="O412" s="95" t="s">
        <v>452</v>
      </c>
      <c r="P412" s="98" t="s">
        <v>2553</v>
      </c>
      <c r="Q412" s="381"/>
      <c r="R412" s="381"/>
      <c r="S412" s="381"/>
    </row>
    <row r="413" spans="1:19" ht="40" customHeight="1" x14ac:dyDescent="0.25">
      <c r="A413" s="128">
        <f>IF(B413="","",ROW()-ROW($A$3)+'Diário 2º PA'!$P$1)</f>
        <v>2360</v>
      </c>
      <c r="B413" s="129">
        <v>45432</v>
      </c>
      <c r="C413" s="130">
        <v>45413</v>
      </c>
      <c r="D413" s="98" t="s">
        <v>105</v>
      </c>
      <c r="E413" s="95" t="s">
        <v>339</v>
      </c>
      <c r="F413" s="155">
        <v>300</v>
      </c>
      <c r="G413" s="95" t="s">
        <v>3395</v>
      </c>
      <c r="H413" s="98" t="s">
        <v>118</v>
      </c>
      <c r="I413" s="95" t="s">
        <v>3396</v>
      </c>
      <c r="J413" s="131" t="str">
        <f t="shared" si="11"/>
        <v>CPF Protegido - LGPD</v>
      </c>
      <c r="K413" s="131" t="s">
        <v>1072</v>
      </c>
      <c r="L413" s="132" t="s">
        <v>3168</v>
      </c>
      <c r="M413" s="131" t="s">
        <v>117</v>
      </c>
      <c r="N413" s="134">
        <v>45428</v>
      </c>
      <c r="O413" s="95" t="s">
        <v>452</v>
      </c>
      <c r="P413" s="98" t="s">
        <v>1192</v>
      </c>
      <c r="Q413" s="381"/>
      <c r="R413" s="381"/>
      <c r="S413" s="381"/>
    </row>
    <row r="414" spans="1:19" ht="40" customHeight="1" x14ac:dyDescent="0.25">
      <c r="A414" s="128">
        <f>IF(B414="","",ROW()-ROW($A$3)+'Diário 2º PA'!$P$1)</f>
        <v>2361</v>
      </c>
      <c r="B414" s="129">
        <v>45432</v>
      </c>
      <c r="C414" s="130">
        <v>45413</v>
      </c>
      <c r="D414" s="98" t="s">
        <v>105</v>
      </c>
      <c r="E414" s="95" t="s">
        <v>339</v>
      </c>
      <c r="F414" s="155">
        <v>15</v>
      </c>
      <c r="G414" s="95" t="s">
        <v>3397</v>
      </c>
      <c r="H414" s="98" t="s">
        <v>118</v>
      </c>
      <c r="I414" s="95" t="s">
        <v>3398</v>
      </c>
      <c r="J414" s="131" t="str">
        <f t="shared" si="11"/>
        <v>CPF Protegido - LGPD</v>
      </c>
      <c r="K414" s="131" t="s">
        <v>1072</v>
      </c>
      <c r="L414" s="132" t="s">
        <v>3130</v>
      </c>
      <c r="M414" s="131" t="s">
        <v>117</v>
      </c>
      <c r="N414" s="134">
        <v>45425</v>
      </c>
      <c r="O414" s="95" t="s">
        <v>452</v>
      </c>
      <c r="P414" s="98" t="s">
        <v>3171</v>
      </c>
      <c r="Q414" s="381"/>
      <c r="R414" s="381"/>
      <c r="S414" s="381"/>
    </row>
    <row r="415" spans="1:19" ht="40" customHeight="1" x14ac:dyDescent="0.25">
      <c r="A415" s="128">
        <f>IF(B415="","",ROW()-ROW($A$3)+'Diário 2º PA'!$P$1)</f>
        <v>2362</v>
      </c>
      <c r="B415" s="129">
        <v>45432</v>
      </c>
      <c r="C415" s="130">
        <v>45413</v>
      </c>
      <c r="D415" s="98" t="s">
        <v>105</v>
      </c>
      <c r="E415" s="95" t="s">
        <v>339</v>
      </c>
      <c r="F415" s="155">
        <v>25.8</v>
      </c>
      <c r="G415" s="98" t="s">
        <v>3399</v>
      </c>
      <c r="H415" s="98" t="s">
        <v>136</v>
      </c>
      <c r="I415" s="95" t="s">
        <v>3400</v>
      </c>
      <c r="J415" s="131" t="str">
        <f t="shared" si="11"/>
        <v>CPF Protegido - LGPD</v>
      </c>
      <c r="K415" s="131" t="s">
        <v>1072</v>
      </c>
      <c r="L415" s="132" t="s">
        <v>3130</v>
      </c>
      <c r="M415" s="131" t="s">
        <v>117</v>
      </c>
      <c r="N415" s="134">
        <v>45425</v>
      </c>
      <c r="O415" s="95" t="s">
        <v>452</v>
      </c>
      <c r="P415" s="98" t="s">
        <v>3401</v>
      </c>
      <c r="Q415" s="381"/>
      <c r="R415" s="381"/>
      <c r="S415" s="381"/>
    </row>
    <row r="416" spans="1:19" ht="40" customHeight="1" x14ac:dyDescent="0.25">
      <c r="A416" s="128">
        <f>IF(B416="","",ROW()-ROW($A$3)+'Diário 2º PA'!$P$1)</f>
        <v>2363</v>
      </c>
      <c r="B416" s="129">
        <v>45432</v>
      </c>
      <c r="C416" s="130">
        <v>45413</v>
      </c>
      <c r="D416" s="98" t="s">
        <v>105</v>
      </c>
      <c r="E416" s="95" t="s">
        <v>283</v>
      </c>
      <c r="F416" s="155">
        <v>3</v>
      </c>
      <c r="G416" s="95" t="s">
        <v>3402</v>
      </c>
      <c r="H416" s="98" t="s">
        <v>118</v>
      </c>
      <c r="I416" s="95" t="s">
        <v>117</v>
      </c>
      <c r="J416" s="131" t="s">
        <v>79</v>
      </c>
      <c r="K416" s="131" t="s">
        <v>1558</v>
      </c>
      <c r="L416" s="132" t="s">
        <v>117</v>
      </c>
      <c r="M416" s="131" t="s">
        <v>117</v>
      </c>
      <c r="N416" s="134" t="s">
        <v>117</v>
      </c>
      <c r="O416" s="95" t="s">
        <v>452</v>
      </c>
      <c r="P416" s="98" t="s">
        <v>79</v>
      </c>
      <c r="Q416" s="381"/>
      <c r="R416" s="381"/>
      <c r="S416" s="381"/>
    </row>
    <row r="417" spans="1:19" ht="40" customHeight="1" x14ac:dyDescent="0.25">
      <c r="A417" s="128">
        <f>IF(B417="","",ROW()-ROW($A$3)+'Diário 2º PA'!$P$1)</f>
        <v>2364</v>
      </c>
      <c r="B417" s="129">
        <v>45432</v>
      </c>
      <c r="C417" s="130">
        <v>45383</v>
      </c>
      <c r="D417" s="98" t="s">
        <v>105</v>
      </c>
      <c r="E417" s="95" t="s">
        <v>229</v>
      </c>
      <c r="F417" s="155">
        <v>457.19</v>
      </c>
      <c r="G417" s="95" t="s">
        <v>3143</v>
      </c>
      <c r="H417" s="98" t="s">
        <v>125</v>
      </c>
      <c r="I417" s="95" t="s">
        <v>3284</v>
      </c>
      <c r="J417" s="131" t="str">
        <f>IF(P417="","",IF(LEN(P417)&gt;14,P417,"CPF Protegido - LGPD"))</f>
        <v>17.281.106/0001-03</v>
      </c>
      <c r="K417" s="131" t="s">
        <v>1080</v>
      </c>
      <c r="L417" s="132" t="s">
        <v>3133</v>
      </c>
      <c r="M417" s="131" t="s">
        <v>3403</v>
      </c>
      <c r="N417" s="134">
        <v>45430</v>
      </c>
      <c r="O417" s="95" t="s">
        <v>452</v>
      </c>
      <c r="P417" s="98" t="s">
        <v>1259</v>
      </c>
      <c r="Q417" s="381"/>
      <c r="R417" s="381"/>
      <c r="S417" s="381"/>
    </row>
    <row r="418" spans="1:19" ht="40" customHeight="1" x14ac:dyDescent="0.25">
      <c r="A418" s="128">
        <f>IF(B418="","",ROW()-ROW($A$3)+'Diário 2º PA'!$P$1)</f>
        <v>2365</v>
      </c>
      <c r="B418" s="129">
        <v>45433</v>
      </c>
      <c r="C418" s="130">
        <v>45413</v>
      </c>
      <c r="D418" s="98" t="s">
        <v>105</v>
      </c>
      <c r="E418" s="95" t="s">
        <v>337</v>
      </c>
      <c r="F418" s="155">
        <v>-118.48</v>
      </c>
      <c r="G418" s="95" t="s">
        <v>3404</v>
      </c>
      <c r="H418" s="98" t="s">
        <v>121</v>
      </c>
      <c r="I418" s="95" t="s">
        <v>3165</v>
      </c>
      <c r="J418" s="131" t="s">
        <v>79</v>
      </c>
      <c r="K418" s="131" t="s">
        <v>117</v>
      </c>
      <c r="L418" s="132" t="s">
        <v>117</v>
      </c>
      <c r="M418" s="131" t="s">
        <v>117</v>
      </c>
      <c r="N418" s="134" t="s">
        <v>117</v>
      </c>
      <c r="O418" s="95" t="s">
        <v>452</v>
      </c>
      <c r="P418" s="98" t="s">
        <v>79</v>
      </c>
      <c r="Q418" s="381"/>
      <c r="R418" s="381"/>
      <c r="S418" s="381"/>
    </row>
    <row r="419" spans="1:19" ht="40" customHeight="1" x14ac:dyDescent="0.25">
      <c r="A419" s="128">
        <f>IF(B419="","",ROW()-ROW($A$3)+'Diário 2º PA'!$P$1)</f>
        <v>2366</v>
      </c>
      <c r="B419" s="129">
        <v>45433</v>
      </c>
      <c r="C419" s="130">
        <v>45413</v>
      </c>
      <c r="D419" s="98" t="s">
        <v>105</v>
      </c>
      <c r="E419" s="95" t="s">
        <v>251</v>
      </c>
      <c r="F419" s="155">
        <v>4900</v>
      </c>
      <c r="G419" s="95" t="s">
        <v>3405</v>
      </c>
      <c r="H419" s="98" t="s">
        <v>118</v>
      </c>
      <c r="I419" s="95" t="s">
        <v>3406</v>
      </c>
      <c r="J419" s="131" t="str">
        <f t="shared" ref="J419:J425" si="12">IF(P419="","",IF(LEN(P419)&gt;14,P419,"CPF Protegido - LGPD"))</f>
        <v/>
      </c>
      <c r="K419" s="131" t="s">
        <v>1080</v>
      </c>
      <c r="L419" s="132" t="s">
        <v>3133</v>
      </c>
      <c r="M419" s="131"/>
      <c r="N419" s="134"/>
      <c r="O419" s="95" t="s">
        <v>452</v>
      </c>
      <c r="P419" s="98"/>
      <c r="Q419" s="381"/>
      <c r="R419" s="381"/>
      <c r="S419" s="381"/>
    </row>
    <row r="420" spans="1:19" ht="40" customHeight="1" x14ac:dyDescent="0.25">
      <c r="A420" s="128">
        <f>IF(B420="","",ROW()-ROW($A$3)+'Diário 2º PA'!$P$1)</f>
        <v>2367</v>
      </c>
      <c r="B420" s="129">
        <v>45433</v>
      </c>
      <c r="C420" s="130">
        <v>45413</v>
      </c>
      <c r="D420" s="98" t="s">
        <v>107</v>
      </c>
      <c r="E420" s="95" t="s">
        <v>370</v>
      </c>
      <c r="F420" s="156">
        <v>4891.32</v>
      </c>
      <c r="G420" s="98" t="s">
        <v>3407</v>
      </c>
      <c r="H420" s="98" t="s">
        <v>134</v>
      </c>
      <c r="I420" s="95" t="s">
        <v>3383</v>
      </c>
      <c r="J420" s="131" t="str">
        <f t="shared" si="12"/>
        <v>05.570.714/0001-59</v>
      </c>
      <c r="K420" s="131" t="s">
        <v>1080</v>
      </c>
      <c r="L420" s="132" t="s">
        <v>3133</v>
      </c>
      <c r="M420" s="131">
        <v>41380002134</v>
      </c>
      <c r="N420" s="134">
        <v>45433</v>
      </c>
      <c r="O420" s="95" t="s">
        <v>452</v>
      </c>
      <c r="P420" s="98" t="s">
        <v>3384</v>
      </c>
      <c r="Q420" s="381"/>
      <c r="R420" s="381"/>
      <c r="S420" s="381"/>
    </row>
    <row r="421" spans="1:19" ht="40" customHeight="1" x14ac:dyDescent="0.25">
      <c r="A421" s="128">
        <f>IF(B421="","",ROW()-ROW($A$3)+'Diário 2º PA'!$P$1)</f>
        <v>2368</v>
      </c>
      <c r="B421" s="129">
        <v>45433</v>
      </c>
      <c r="C421" s="130">
        <v>45413</v>
      </c>
      <c r="D421" s="98" t="s">
        <v>107</v>
      </c>
      <c r="E421" s="95" t="s">
        <v>370</v>
      </c>
      <c r="F421" s="156">
        <v>2737.2</v>
      </c>
      <c r="G421" s="98" t="s">
        <v>3408</v>
      </c>
      <c r="H421" s="98" t="s">
        <v>134</v>
      </c>
      <c r="I421" s="95" t="s">
        <v>3383</v>
      </c>
      <c r="J421" s="131" t="str">
        <f t="shared" si="12"/>
        <v>05.570.714/0001-59</v>
      </c>
      <c r="K421" s="131" t="s">
        <v>1080</v>
      </c>
      <c r="L421" s="132" t="s">
        <v>3133</v>
      </c>
      <c r="M421" s="131">
        <v>41380002102</v>
      </c>
      <c r="N421" s="134">
        <v>45433</v>
      </c>
      <c r="O421" s="95" t="s">
        <v>452</v>
      </c>
      <c r="P421" s="98" t="s">
        <v>3384</v>
      </c>
      <c r="Q421" s="381"/>
      <c r="R421" s="381"/>
      <c r="S421" s="381"/>
    </row>
    <row r="422" spans="1:19" ht="40" customHeight="1" x14ac:dyDescent="0.25">
      <c r="A422" s="128">
        <f>IF(B422="","",ROW()-ROW($A$3)+'Diário 2º PA'!$P$1)</f>
        <v>2369</v>
      </c>
      <c r="B422" s="129">
        <v>45433</v>
      </c>
      <c r="C422" s="130">
        <v>45413</v>
      </c>
      <c r="D422" s="98" t="s">
        <v>107</v>
      </c>
      <c r="E422" s="95" t="s">
        <v>372</v>
      </c>
      <c r="F422" s="156">
        <v>3329.19</v>
      </c>
      <c r="G422" s="98" t="s">
        <v>3409</v>
      </c>
      <c r="H422" s="98" t="s">
        <v>134</v>
      </c>
      <c r="I422" s="95" t="s">
        <v>3383</v>
      </c>
      <c r="J422" s="131" t="str">
        <f t="shared" si="12"/>
        <v>05.570.714/0001-59</v>
      </c>
      <c r="K422" s="131" t="s">
        <v>1080</v>
      </c>
      <c r="L422" s="132" t="s">
        <v>3133</v>
      </c>
      <c r="M422" s="131">
        <v>41380002156</v>
      </c>
      <c r="N422" s="134">
        <v>45433</v>
      </c>
      <c r="O422" s="95" t="s">
        <v>452</v>
      </c>
      <c r="P422" s="98" t="s">
        <v>3384</v>
      </c>
      <c r="Q422" s="381"/>
      <c r="R422" s="381"/>
      <c r="S422" s="381"/>
    </row>
    <row r="423" spans="1:19" ht="40" customHeight="1" x14ac:dyDescent="0.25">
      <c r="A423" s="128">
        <f>IF(B423="","",ROW()-ROW($A$3)+'Diário 2º PA'!$P$1)</f>
        <v>2370</v>
      </c>
      <c r="B423" s="129">
        <v>45433</v>
      </c>
      <c r="C423" s="130">
        <v>45383</v>
      </c>
      <c r="D423" s="98" t="s">
        <v>105</v>
      </c>
      <c r="E423" s="95" t="s">
        <v>229</v>
      </c>
      <c r="F423" s="155">
        <v>2430.94</v>
      </c>
      <c r="G423" s="95" t="s">
        <v>3143</v>
      </c>
      <c r="H423" s="98" t="s">
        <v>123</v>
      </c>
      <c r="I423" s="95" t="s">
        <v>1769</v>
      </c>
      <c r="J423" s="131" t="str">
        <f t="shared" si="12"/>
        <v>17.281.106/0001-03</v>
      </c>
      <c r="K423" s="131" t="s">
        <v>1080</v>
      </c>
      <c r="L423" s="132" t="s">
        <v>3133</v>
      </c>
      <c r="M423" s="131" t="s">
        <v>3410</v>
      </c>
      <c r="N423" s="134">
        <v>45433</v>
      </c>
      <c r="O423" s="95" t="s">
        <v>452</v>
      </c>
      <c r="P423" s="98" t="s">
        <v>1259</v>
      </c>
      <c r="Q423" s="381"/>
      <c r="R423" s="381"/>
      <c r="S423" s="381"/>
    </row>
    <row r="424" spans="1:19" ht="40" customHeight="1" x14ac:dyDescent="0.25">
      <c r="A424" s="128">
        <f>IF(B424="","",ROW()-ROW($A$3)+'Diário 2º PA'!$P$1)</f>
        <v>2371</v>
      </c>
      <c r="B424" s="129">
        <v>45433</v>
      </c>
      <c r="C424" s="130">
        <v>45413</v>
      </c>
      <c r="D424" s="98" t="s">
        <v>105</v>
      </c>
      <c r="E424" s="95" t="s">
        <v>333</v>
      </c>
      <c r="F424" s="155">
        <v>3129</v>
      </c>
      <c r="G424" s="98" t="s">
        <v>3411</v>
      </c>
      <c r="H424" s="98" t="s">
        <v>118</v>
      </c>
      <c r="I424" s="95" t="s">
        <v>3412</v>
      </c>
      <c r="J424" s="131" t="str">
        <f t="shared" si="12"/>
        <v>40.763.712/0001-87</v>
      </c>
      <c r="K424" s="131" t="s">
        <v>1114</v>
      </c>
      <c r="L424" s="132" t="s">
        <v>3120</v>
      </c>
      <c r="M424" s="131">
        <v>7</v>
      </c>
      <c r="N424" s="134">
        <v>45433</v>
      </c>
      <c r="O424" s="95" t="s">
        <v>452</v>
      </c>
      <c r="P424" s="98" t="s">
        <v>3413</v>
      </c>
      <c r="Q424" s="381"/>
      <c r="R424" s="381"/>
      <c r="S424" s="381"/>
    </row>
    <row r="425" spans="1:19" ht="40" customHeight="1" x14ac:dyDescent="0.25">
      <c r="A425" s="128">
        <f>IF(B425="","",ROW()-ROW($A$3)+'Diário 2º PA'!$P$1)</f>
        <v>2372</v>
      </c>
      <c r="B425" s="129">
        <v>45433</v>
      </c>
      <c r="C425" s="130">
        <v>45413</v>
      </c>
      <c r="D425" s="98" t="s">
        <v>105</v>
      </c>
      <c r="E425" s="95" t="s">
        <v>333</v>
      </c>
      <c r="F425" s="155">
        <v>4630.2</v>
      </c>
      <c r="G425" s="98" t="s">
        <v>3411</v>
      </c>
      <c r="H425" s="98" t="s">
        <v>118</v>
      </c>
      <c r="I425" s="95" t="s">
        <v>3412</v>
      </c>
      <c r="J425" s="131" t="str">
        <f t="shared" si="12"/>
        <v>40.763.712/0001-87</v>
      </c>
      <c r="K425" s="131" t="s">
        <v>1114</v>
      </c>
      <c r="L425" s="132" t="s">
        <v>3120</v>
      </c>
      <c r="M425" s="131"/>
      <c r="N425" s="134">
        <v>45433</v>
      </c>
      <c r="O425" s="95" t="s">
        <v>452</v>
      </c>
      <c r="P425" s="98" t="s">
        <v>3413</v>
      </c>
      <c r="Q425" s="381"/>
      <c r="R425" s="381"/>
      <c r="S425" s="381"/>
    </row>
    <row r="426" spans="1:19" ht="40" customHeight="1" x14ac:dyDescent="0.25">
      <c r="A426" s="128">
        <f>IF(B426="","",ROW()-ROW($A$3)+'Diário 2º PA'!$P$1)</f>
        <v>2373</v>
      </c>
      <c r="B426" s="129">
        <v>45433</v>
      </c>
      <c r="C426" s="130">
        <v>45413</v>
      </c>
      <c r="D426" s="98" t="s">
        <v>105</v>
      </c>
      <c r="E426" s="95" t="s">
        <v>283</v>
      </c>
      <c r="F426" s="155">
        <v>1</v>
      </c>
      <c r="G426" s="95" t="s">
        <v>3414</v>
      </c>
      <c r="H426" s="98" t="s">
        <v>118</v>
      </c>
      <c r="I426" s="95" t="s">
        <v>117</v>
      </c>
      <c r="J426" s="131" t="s">
        <v>79</v>
      </c>
      <c r="K426" s="131" t="s">
        <v>1558</v>
      </c>
      <c r="L426" s="132" t="s">
        <v>117</v>
      </c>
      <c r="M426" s="131" t="s">
        <v>117</v>
      </c>
      <c r="N426" s="134" t="s">
        <v>117</v>
      </c>
      <c r="O426" s="95" t="s">
        <v>452</v>
      </c>
      <c r="P426" s="98" t="s">
        <v>79</v>
      </c>
      <c r="Q426" s="381"/>
      <c r="R426" s="381"/>
      <c r="S426" s="381"/>
    </row>
    <row r="427" spans="1:19" ht="40" customHeight="1" x14ac:dyDescent="0.25">
      <c r="A427" s="128">
        <f>IF(B427="","",ROW()-ROW($A$3)+'Diário 2º PA'!$P$1)</f>
        <v>2374</v>
      </c>
      <c r="B427" s="129">
        <v>45434</v>
      </c>
      <c r="C427" s="130">
        <v>45413</v>
      </c>
      <c r="D427" s="98" t="s">
        <v>105</v>
      </c>
      <c r="E427" s="95" t="s">
        <v>339</v>
      </c>
      <c r="F427" s="155">
        <v>75</v>
      </c>
      <c r="G427" s="98" t="s">
        <v>3369</v>
      </c>
      <c r="H427" s="98" t="s">
        <v>123</v>
      </c>
      <c r="I427" s="95" t="s">
        <v>3415</v>
      </c>
      <c r="J427" s="131" t="str">
        <f t="shared" ref="J427:J448" si="13">IF(P427="","",IF(LEN(P427)&gt;14,P427,"CPF Protegido - LGPD"))</f>
        <v>CPF Protegido - LGPD</v>
      </c>
      <c r="K427" s="131" t="s">
        <v>1072</v>
      </c>
      <c r="L427" s="132" t="s">
        <v>3168</v>
      </c>
      <c r="M427" s="131" t="s">
        <v>117</v>
      </c>
      <c r="N427" s="134">
        <v>45432</v>
      </c>
      <c r="O427" s="95" t="s">
        <v>452</v>
      </c>
      <c r="P427" s="98" t="s">
        <v>3416</v>
      </c>
      <c r="Q427" s="381"/>
      <c r="R427" s="381"/>
      <c r="S427" s="381"/>
    </row>
    <row r="428" spans="1:19" ht="40" customHeight="1" x14ac:dyDescent="0.25">
      <c r="A428" s="128">
        <f>IF(B428="","",ROW()-ROW($A$3)+'Diário 2º PA'!$P$1)</f>
        <v>2375</v>
      </c>
      <c r="B428" s="129">
        <v>45434</v>
      </c>
      <c r="C428" s="130">
        <v>45413</v>
      </c>
      <c r="D428" s="98" t="s">
        <v>105</v>
      </c>
      <c r="E428" s="95" t="s">
        <v>337</v>
      </c>
      <c r="F428" s="155">
        <v>46.73</v>
      </c>
      <c r="G428" s="98" t="s">
        <v>3160</v>
      </c>
      <c r="H428" s="98" t="s">
        <v>123</v>
      </c>
      <c r="I428" s="95" t="s">
        <v>3165</v>
      </c>
      <c r="J428" s="131" t="str">
        <f t="shared" si="13"/>
        <v>17.455.912/0002-31</v>
      </c>
      <c r="K428" s="131" t="s">
        <v>1072</v>
      </c>
      <c r="L428" s="132" t="s">
        <v>3120</v>
      </c>
      <c r="M428" s="131">
        <v>6194271</v>
      </c>
      <c r="N428" s="134">
        <v>45439</v>
      </c>
      <c r="O428" s="95" t="s">
        <v>452</v>
      </c>
      <c r="P428" s="98" t="s">
        <v>1189</v>
      </c>
      <c r="Q428" s="381"/>
      <c r="R428" s="381"/>
      <c r="S428" s="381"/>
    </row>
    <row r="429" spans="1:19" ht="40" customHeight="1" x14ac:dyDescent="0.25">
      <c r="A429" s="128">
        <f>IF(B429="","",ROW()-ROW($A$3)+'Diário 2º PA'!$P$1)</f>
        <v>2376</v>
      </c>
      <c r="B429" s="129">
        <v>45434</v>
      </c>
      <c r="C429" s="130">
        <v>45413</v>
      </c>
      <c r="D429" s="98" t="s">
        <v>105</v>
      </c>
      <c r="E429" s="95" t="s">
        <v>337</v>
      </c>
      <c r="F429" s="155">
        <v>118.48</v>
      </c>
      <c r="G429" s="98" t="s">
        <v>3160</v>
      </c>
      <c r="H429" s="98" t="s">
        <v>121</v>
      </c>
      <c r="I429" s="95" t="s">
        <v>3165</v>
      </c>
      <c r="J429" s="131" t="str">
        <f t="shared" si="13"/>
        <v>17.455.912/0002-31</v>
      </c>
      <c r="K429" s="131" t="s">
        <v>1072</v>
      </c>
      <c r="L429" s="132" t="s">
        <v>3120</v>
      </c>
      <c r="M429" s="131">
        <v>6194225</v>
      </c>
      <c r="N429" s="134">
        <v>45439</v>
      </c>
      <c r="O429" s="95" t="s">
        <v>452</v>
      </c>
      <c r="P429" s="98" t="s">
        <v>1189</v>
      </c>
      <c r="Q429" s="381"/>
      <c r="R429" s="381"/>
      <c r="S429" s="381"/>
    </row>
    <row r="430" spans="1:19" ht="40" customHeight="1" x14ac:dyDescent="0.25">
      <c r="A430" s="128">
        <f>IF(B430="","",ROW()-ROW($A$3)+'Diário 2º PA'!$P$1)</f>
        <v>2377</v>
      </c>
      <c r="B430" s="129">
        <v>45434</v>
      </c>
      <c r="C430" s="130">
        <v>45413</v>
      </c>
      <c r="D430" s="98" t="s">
        <v>105</v>
      </c>
      <c r="E430" s="95" t="s">
        <v>361</v>
      </c>
      <c r="F430" s="155">
        <v>264.60000000000002</v>
      </c>
      <c r="G430" s="98" t="s">
        <v>3417</v>
      </c>
      <c r="H430" s="98" t="s">
        <v>133</v>
      </c>
      <c r="I430" s="95" t="s">
        <v>2469</v>
      </c>
      <c r="J430" s="131" t="str">
        <f t="shared" si="13"/>
        <v>CPF Protegido - LGPD</v>
      </c>
      <c r="K430" s="131" t="s">
        <v>1072</v>
      </c>
      <c r="L430" s="132" t="s">
        <v>3130</v>
      </c>
      <c r="M430" s="131" t="s">
        <v>117</v>
      </c>
      <c r="N430" s="134">
        <v>45425</v>
      </c>
      <c r="O430" s="95" t="s">
        <v>452</v>
      </c>
      <c r="P430" s="98" t="s">
        <v>2470</v>
      </c>
      <c r="Q430" s="381"/>
      <c r="R430" s="381"/>
      <c r="S430" s="381"/>
    </row>
    <row r="431" spans="1:19" ht="40" customHeight="1" x14ac:dyDescent="0.25">
      <c r="A431" s="128">
        <f>IF(B431="","",ROW()-ROW($A$3)+'Diário 2º PA'!$P$1)</f>
        <v>2378</v>
      </c>
      <c r="B431" s="129">
        <v>45434</v>
      </c>
      <c r="C431" s="130">
        <v>45413</v>
      </c>
      <c r="D431" s="98" t="s">
        <v>94</v>
      </c>
      <c r="E431" s="95" t="s">
        <v>190</v>
      </c>
      <c r="F431" s="155">
        <v>286.05</v>
      </c>
      <c r="G431" s="98" t="s">
        <v>3418</v>
      </c>
      <c r="H431" s="98" t="s">
        <v>134</v>
      </c>
      <c r="I431" s="95" t="s">
        <v>3419</v>
      </c>
      <c r="J431" s="131" t="str">
        <f t="shared" si="13"/>
        <v>07.670.190/0001-01</v>
      </c>
      <c r="K431" s="131" t="s">
        <v>1080</v>
      </c>
      <c r="L431" s="132" t="s">
        <v>3133</v>
      </c>
      <c r="M431" s="131">
        <v>29258</v>
      </c>
      <c r="N431" s="134">
        <v>45434</v>
      </c>
      <c r="O431" s="95" t="s">
        <v>452</v>
      </c>
      <c r="P431" s="98" t="s">
        <v>1941</v>
      </c>
      <c r="Q431" s="381"/>
      <c r="R431" s="381"/>
      <c r="S431" s="381"/>
    </row>
    <row r="432" spans="1:19" ht="40" customHeight="1" x14ac:dyDescent="0.25">
      <c r="A432" s="128">
        <f>IF(B432="","",ROW()-ROW($A$3)+'Diário 2º PA'!$P$1)</f>
        <v>2379</v>
      </c>
      <c r="B432" s="129">
        <v>45434</v>
      </c>
      <c r="C432" s="130">
        <v>45413</v>
      </c>
      <c r="D432" s="98" t="s">
        <v>107</v>
      </c>
      <c r="E432" s="95" t="s">
        <v>372</v>
      </c>
      <c r="F432" s="156">
        <v>8100.16</v>
      </c>
      <c r="G432" s="98" t="s">
        <v>3420</v>
      </c>
      <c r="H432" s="98" t="s">
        <v>134</v>
      </c>
      <c r="I432" s="95" t="s">
        <v>3383</v>
      </c>
      <c r="J432" s="131" t="str">
        <f t="shared" si="13"/>
        <v>05.570.714/0001-59</v>
      </c>
      <c r="K432" s="131" t="s">
        <v>1080</v>
      </c>
      <c r="L432" s="132" t="s">
        <v>3133</v>
      </c>
      <c r="M432" s="131">
        <v>41420002566</v>
      </c>
      <c r="N432" s="134">
        <v>45439</v>
      </c>
      <c r="O432" s="95" t="s">
        <v>452</v>
      </c>
      <c r="P432" s="98" t="s">
        <v>3384</v>
      </c>
      <c r="Q432" s="381"/>
      <c r="R432" s="381"/>
      <c r="S432" s="381"/>
    </row>
    <row r="433" spans="1:19" ht="40" customHeight="1" x14ac:dyDescent="0.25">
      <c r="A433" s="128">
        <f>IF(B433="","",ROW()-ROW($A$3)+'Diário 2º PA'!$P$1)</f>
        <v>2380</v>
      </c>
      <c r="B433" s="129">
        <v>45434</v>
      </c>
      <c r="C433" s="130">
        <v>45413</v>
      </c>
      <c r="D433" s="98" t="s">
        <v>105</v>
      </c>
      <c r="E433" s="95" t="s">
        <v>359</v>
      </c>
      <c r="F433" s="155">
        <v>183.5</v>
      </c>
      <c r="G433" s="98" t="s">
        <v>1999</v>
      </c>
      <c r="H433" s="98" t="s">
        <v>134</v>
      </c>
      <c r="I433" s="95" t="s">
        <v>3421</v>
      </c>
      <c r="J433" s="131" t="str">
        <f t="shared" si="13"/>
        <v>02.149.814/0001-18</v>
      </c>
      <c r="K433" s="131" t="s">
        <v>1080</v>
      </c>
      <c r="L433" s="132" t="s">
        <v>3133</v>
      </c>
      <c r="M433" s="133">
        <v>9166893308985210</v>
      </c>
      <c r="N433" s="134">
        <v>45434</v>
      </c>
      <c r="O433" s="95" t="s">
        <v>452</v>
      </c>
      <c r="P433" s="98" t="s">
        <v>3422</v>
      </c>
      <c r="Q433" s="381"/>
      <c r="R433" s="381"/>
      <c r="S433" s="381"/>
    </row>
    <row r="434" spans="1:19" ht="40" customHeight="1" x14ac:dyDescent="0.25">
      <c r="A434" s="128">
        <f>IF(B434="","",ROW()-ROW($A$3)+'Diário 2º PA'!$P$1)</f>
        <v>2381</v>
      </c>
      <c r="B434" s="129">
        <v>45434</v>
      </c>
      <c r="C434" s="130">
        <v>45413</v>
      </c>
      <c r="D434" s="98" t="s">
        <v>105</v>
      </c>
      <c r="E434" s="95" t="s">
        <v>359</v>
      </c>
      <c r="F434" s="155">
        <v>58</v>
      </c>
      <c r="G434" s="98" t="s">
        <v>1999</v>
      </c>
      <c r="H434" s="98" t="s">
        <v>136</v>
      </c>
      <c r="I434" s="95" t="s">
        <v>2472</v>
      </c>
      <c r="J434" s="131" t="str">
        <f t="shared" si="13"/>
        <v>02.249.735/0001-89</v>
      </c>
      <c r="K434" s="131" t="s">
        <v>1080</v>
      </c>
      <c r="L434" s="132" t="s">
        <v>3133</v>
      </c>
      <c r="M434" s="131">
        <v>690</v>
      </c>
      <c r="N434" s="134">
        <v>45434</v>
      </c>
      <c r="O434" s="95" t="s">
        <v>452</v>
      </c>
      <c r="P434" s="98" t="s">
        <v>2473</v>
      </c>
      <c r="Q434" s="381"/>
      <c r="R434" s="381"/>
      <c r="S434" s="381"/>
    </row>
    <row r="435" spans="1:19" ht="40" customHeight="1" x14ac:dyDescent="0.25">
      <c r="A435" s="128">
        <f>IF(B435="","",ROW()-ROW($A$3)+'Diário 2º PA'!$P$1)</f>
        <v>2382</v>
      </c>
      <c r="B435" s="129">
        <v>45434</v>
      </c>
      <c r="C435" s="130">
        <v>45383</v>
      </c>
      <c r="D435" s="98" t="s">
        <v>105</v>
      </c>
      <c r="E435" s="95" t="s">
        <v>227</v>
      </c>
      <c r="F435" s="155">
        <v>1517.68</v>
      </c>
      <c r="G435" s="98" t="s">
        <v>3193</v>
      </c>
      <c r="H435" s="98" t="s">
        <v>119</v>
      </c>
      <c r="I435" s="95" t="s">
        <v>1635</v>
      </c>
      <c r="J435" s="131" t="str">
        <f t="shared" si="13"/>
        <v>06.981.180/0001-16</v>
      </c>
      <c r="K435" s="131" t="s">
        <v>1080</v>
      </c>
      <c r="L435" s="132" t="s">
        <v>3133</v>
      </c>
      <c r="M435" s="131">
        <v>143073597</v>
      </c>
      <c r="N435" s="134">
        <v>45434</v>
      </c>
      <c r="O435" s="95" t="s">
        <v>452</v>
      </c>
      <c r="P435" s="98" t="s">
        <v>1414</v>
      </c>
      <c r="Q435" s="381"/>
      <c r="R435" s="381"/>
      <c r="S435" s="381"/>
    </row>
    <row r="436" spans="1:19" ht="40" customHeight="1" x14ac:dyDescent="0.25">
      <c r="A436" s="128">
        <f>IF(B436="","",ROW()-ROW($A$3)+'Diário 2º PA'!$P$1)</f>
        <v>2383</v>
      </c>
      <c r="B436" s="129">
        <v>45434</v>
      </c>
      <c r="C436" s="130">
        <v>45413</v>
      </c>
      <c r="D436" s="98" t="s">
        <v>107</v>
      </c>
      <c r="E436" s="95" t="s">
        <v>392</v>
      </c>
      <c r="F436" s="156">
        <v>1847.9</v>
      </c>
      <c r="G436" s="95" t="s">
        <v>3423</v>
      </c>
      <c r="H436" s="98" t="s">
        <v>133</v>
      </c>
      <c r="I436" s="95" t="s">
        <v>3424</v>
      </c>
      <c r="J436" s="131" t="str">
        <f t="shared" si="13"/>
        <v>29.730.943/0001-51</v>
      </c>
      <c r="K436" s="131" t="s">
        <v>1080</v>
      </c>
      <c r="L436" s="132" t="s">
        <v>3133</v>
      </c>
      <c r="M436" s="131">
        <v>87766240</v>
      </c>
      <c r="N436" s="134">
        <v>45436</v>
      </c>
      <c r="O436" s="95" t="s">
        <v>452</v>
      </c>
      <c r="P436" s="98" t="s">
        <v>3425</v>
      </c>
      <c r="Q436" s="381"/>
      <c r="R436" s="381"/>
      <c r="S436" s="381"/>
    </row>
    <row r="437" spans="1:19" ht="40" customHeight="1" x14ac:dyDescent="0.25">
      <c r="A437" s="128">
        <f>IF(B437="","",ROW()-ROW($A$3)+'Diário 2º PA'!$P$1)</f>
        <v>2384</v>
      </c>
      <c r="B437" s="129">
        <v>45434</v>
      </c>
      <c r="C437" s="130">
        <v>45413</v>
      </c>
      <c r="D437" s="98" t="s">
        <v>105</v>
      </c>
      <c r="E437" s="95" t="s">
        <v>325</v>
      </c>
      <c r="F437" s="155">
        <v>460.25</v>
      </c>
      <c r="G437" s="95" t="s">
        <v>3140</v>
      </c>
      <c r="H437" s="98" t="s">
        <v>118</v>
      </c>
      <c r="I437" s="95" t="s">
        <v>1742</v>
      </c>
      <c r="J437" s="131" t="str">
        <f t="shared" si="13"/>
        <v>09.613.767/0001-60</v>
      </c>
      <c r="K437" s="131" t="s">
        <v>1080</v>
      </c>
      <c r="L437" s="132" t="s">
        <v>3133</v>
      </c>
      <c r="M437" s="131">
        <v>9994</v>
      </c>
      <c r="N437" s="134">
        <v>45434</v>
      </c>
      <c r="O437" s="95" t="s">
        <v>452</v>
      </c>
      <c r="P437" s="98" t="s">
        <v>1743</v>
      </c>
      <c r="Q437" s="381"/>
      <c r="R437" s="381"/>
      <c r="S437" s="381"/>
    </row>
    <row r="438" spans="1:19" ht="40" customHeight="1" x14ac:dyDescent="0.25">
      <c r="A438" s="128">
        <f>IF(B438="","",ROW()-ROW($A$3)+'Diário 2º PA'!$P$1)</f>
        <v>2385</v>
      </c>
      <c r="B438" s="129">
        <v>45434</v>
      </c>
      <c r="C438" s="130">
        <v>45383</v>
      </c>
      <c r="D438" s="98" t="s">
        <v>105</v>
      </c>
      <c r="E438" s="95" t="s">
        <v>229</v>
      </c>
      <c r="F438" s="155">
        <v>937.22</v>
      </c>
      <c r="G438" s="95" t="s">
        <v>3143</v>
      </c>
      <c r="H438" s="98" t="s">
        <v>135</v>
      </c>
      <c r="I438" s="95" t="s">
        <v>1873</v>
      </c>
      <c r="J438" s="131" t="str">
        <f t="shared" si="13"/>
        <v>20.266.755/0001-40</v>
      </c>
      <c r="K438" s="131" t="s">
        <v>1080</v>
      </c>
      <c r="L438" s="132" t="s">
        <v>3133</v>
      </c>
      <c r="M438" s="131">
        <v>369956725</v>
      </c>
      <c r="N438" s="134">
        <v>45434</v>
      </c>
      <c r="O438" s="95" t="s">
        <v>452</v>
      </c>
      <c r="P438" s="98" t="s">
        <v>1874</v>
      </c>
      <c r="Q438" s="381"/>
      <c r="R438" s="381"/>
      <c r="S438" s="381"/>
    </row>
    <row r="439" spans="1:19" ht="40" customHeight="1" x14ac:dyDescent="0.25">
      <c r="A439" s="128">
        <f>IF(B439="","",ROW()-ROW($A$3)+'Diário 2º PA'!$P$1)</f>
        <v>2386</v>
      </c>
      <c r="B439" s="129">
        <v>45434</v>
      </c>
      <c r="C439" s="130">
        <v>45413</v>
      </c>
      <c r="D439" s="98" t="s">
        <v>94</v>
      </c>
      <c r="E439" s="95" t="s">
        <v>180</v>
      </c>
      <c r="F439" s="155">
        <v>164.66</v>
      </c>
      <c r="G439" s="95" t="s">
        <v>3426</v>
      </c>
      <c r="H439" s="98" t="s">
        <v>130</v>
      </c>
      <c r="I439" s="95" t="s">
        <v>2802</v>
      </c>
      <c r="J439" s="131" t="str">
        <f t="shared" si="13"/>
        <v>00.360.305/0001-04</v>
      </c>
      <c r="K439" s="131" t="s">
        <v>1114</v>
      </c>
      <c r="L439" s="132" t="s">
        <v>1439</v>
      </c>
      <c r="M439" s="131" t="s">
        <v>3427</v>
      </c>
      <c r="N439" s="134">
        <v>45436</v>
      </c>
      <c r="O439" s="95" t="s">
        <v>452</v>
      </c>
      <c r="P439" s="98" t="s">
        <v>2803</v>
      </c>
      <c r="Q439" s="381"/>
      <c r="R439" s="381"/>
      <c r="S439" s="381"/>
    </row>
    <row r="440" spans="1:19" ht="40" customHeight="1" x14ac:dyDescent="0.25">
      <c r="A440" s="128">
        <f>IF(B440="","",ROW()-ROW($A$3)+'Diário 2º PA'!$P$1)</f>
        <v>2387</v>
      </c>
      <c r="B440" s="129">
        <v>45434</v>
      </c>
      <c r="C440" s="130">
        <v>45413</v>
      </c>
      <c r="D440" s="98" t="s">
        <v>94</v>
      </c>
      <c r="E440" s="95" t="s">
        <v>190</v>
      </c>
      <c r="F440" s="155">
        <v>614.53</v>
      </c>
      <c r="G440" s="98" t="s">
        <v>3428</v>
      </c>
      <c r="H440" s="95" t="s">
        <v>135</v>
      </c>
      <c r="I440" s="95" t="s">
        <v>3419</v>
      </c>
      <c r="J440" s="131" t="str">
        <f t="shared" si="13"/>
        <v>07.670.190/0001-01</v>
      </c>
      <c r="K440" s="131" t="s">
        <v>1080</v>
      </c>
      <c r="L440" s="132" t="s">
        <v>3133</v>
      </c>
      <c r="M440" s="131">
        <v>29257</v>
      </c>
      <c r="N440" s="134">
        <v>45434</v>
      </c>
      <c r="O440" s="95" t="s">
        <v>452</v>
      </c>
      <c r="P440" s="98" t="s">
        <v>1941</v>
      </c>
      <c r="Q440" s="381"/>
      <c r="R440" s="381"/>
      <c r="S440" s="381"/>
    </row>
    <row r="441" spans="1:19" ht="40" customHeight="1" x14ac:dyDescent="0.25">
      <c r="A441" s="128">
        <f>IF(B441="","",ROW()-ROW($A$3)+'Diário 2º PA'!$P$1)</f>
        <v>2388</v>
      </c>
      <c r="B441" s="129">
        <v>45434</v>
      </c>
      <c r="C441" s="130">
        <v>45413</v>
      </c>
      <c r="D441" s="98" t="s">
        <v>94</v>
      </c>
      <c r="E441" s="95" t="s">
        <v>190</v>
      </c>
      <c r="F441" s="155">
        <v>150</v>
      </c>
      <c r="G441" s="98" t="s">
        <v>3418</v>
      </c>
      <c r="H441" s="98" t="s">
        <v>137</v>
      </c>
      <c r="I441" s="95" t="s">
        <v>3419</v>
      </c>
      <c r="J441" s="131" t="str">
        <f t="shared" si="13"/>
        <v>07.670.190/0001-01</v>
      </c>
      <c r="K441" s="131" t="s">
        <v>1080</v>
      </c>
      <c r="L441" s="132" t="s">
        <v>3133</v>
      </c>
      <c r="M441" s="131">
        <v>29255</v>
      </c>
      <c r="N441" s="134">
        <v>45434</v>
      </c>
      <c r="O441" s="95" t="s">
        <v>452</v>
      </c>
      <c r="P441" s="98" t="s">
        <v>1941</v>
      </c>
      <c r="Q441" s="381"/>
      <c r="R441" s="381"/>
      <c r="S441" s="381"/>
    </row>
    <row r="442" spans="1:19" ht="40" customHeight="1" x14ac:dyDescent="0.25">
      <c r="A442" s="128">
        <f>IF(B442="","",ROW()-ROW($A$3)+'Diário 2º PA'!$P$1)</f>
        <v>2389</v>
      </c>
      <c r="B442" s="129">
        <v>45434</v>
      </c>
      <c r="C442" s="130">
        <v>45383</v>
      </c>
      <c r="D442" s="98" t="s">
        <v>105</v>
      </c>
      <c r="E442" s="95" t="s">
        <v>227</v>
      </c>
      <c r="F442" s="155">
        <v>2177.85</v>
      </c>
      <c r="G442" s="98" t="s">
        <v>3193</v>
      </c>
      <c r="H442" s="98" t="s">
        <v>124</v>
      </c>
      <c r="I442" s="95" t="s">
        <v>1635</v>
      </c>
      <c r="J442" s="131" t="str">
        <f t="shared" si="13"/>
        <v>06.981.180/0001-16</v>
      </c>
      <c r="K442" s="131" t="s">
        <v>1080</v>
      </c>
      <c r="L442" s="132" t="s">
        <v>3133</v>
      </c>
      <c r="M442" s="131">
        <v>144301212</v>
      </c>
      <c r="N442" s="134">
        <v>45434</v>
      </c>
      <c r="O442" s="95" t="s">
        <v>452</v>
      </c>
      <c r="P442" s="98" t="s">
        <v>1414</v>
      </c>
      <c r="Q442" s="381"/>
      <c r="R442" s="381"/>
      <c r="S442" s="381"/>
    </row>
    <row r="443" spans="1:19" ht="40" customHeight="1" x14ac:dyDescent="0.25">
      <c r="A443" s="128">
        <f>IF(B443="","",ROW()-ROW($A$3)+'Diário 2º PA'!$P$1)</f>
        <v>2390</v>
      </c>
      <c r="B443" s="129">
        <v>45434</v>
      </c>
      <c r="C443" s="130">
        <v>45383</v>
      </c>
      <c r="D443" s="98" t="s">
        <v>105</v>
      </c>
      <c r="E443" s="95" t="s">
        <v>229</v>
      </c>
      <c r="F443" s="155">
        <v>4629.59</v>
      </c>
      <c r="G443" s="98" t="s">
        <v>3143</v>
      </c>
      <c r="H443" s="98" t="s">
        <v>124</v>
      </c>
      <c r="I443" s="95" t="s">
        <v>1769</v>
      </c>
      <c r="J443" s="131" t="str">
        <f t="shared" si="13"/>
        <v>17.281.106/0001-03</v>
      </c>
      <c r="K443" s="131" t="s">
        <v>1080</v>
      </c>
      <c r="L443" s="132" t="s">
        <v>3133</v>
      </c>
      <c r="M443" s="131" t="s">
        <v>3429</v>
      </c>
      <c r="N443" s="134">
        <v>45434</v>
      </c>
      <c r="O443" s="95" t="s">
        <v>452</v>
      </c>
      <c r="P443" s="98" t="s">
        <v>1259</v>
      </c>
      <c r="Q443" s="381"/>
      <c r="R443" s="381"/>
      <c r="S443" s="381"/>
    </row>
    <row r="444" spans="1:19" ht="40" customHeight="1" x14ac:dyDescent="0.25">
      <c r="A444" s="128">
        <f>IF(B444="","",ROW()-ROW($A$3)+'Diário 2º PA'!$P$1)</f>
        <v>2391</v>
      </c>
      <c r="B444" s="129">
        <v>45434</v>
      </c>
      <c r="C444" s="130">
        <v>45413</v>
      </c>
      <c r="D444" s="98" t="s">
        <v>105</v>
      </c>
      <c r="E444" s="95" t="s">
        <v>311</v>
      </c>
      <c r="F444" s="155">
        <v>1212.2</v>
      </c>
      <c r="G444" s="98" t="s">
        <v>3430</v>
      </c>
      <c r="H444" s="98" t="s">
        <v>129</v>
      </c>
      <c r="I444" s="95" t="s">
        <v>2689</v>
      </c>
      <c r="J444" s="131" t="str">
        <f t="shared" si="13"/>
        <v>35.221.709/0001-00</v>
      </c>
      <c r="K444" s="131" t="s">
        <v>1080</v>
      </c>
      <c r="L444" s="132" t="s">
        <v>3133</v>
      </c>
      <c r="M444" s="131">
        <v>1</v>
      </c>
      <c r="N444" s="134">
        <v>45434</v>
      </c>
      <c r="O444" s="95" t="s">
        <v>452</v>
      </c>
      <c r="P444" s="98" t="s">
        <v>1571</v>
      </c>
      <c r="Q444" s="381"/>
      <c r="R444" s="381"/>
      <c r="S444" s="381"/>
    </row>
    <row r="445" spans="1:19" ht="40" customHeight="1" x14ac:dyDescent="0.25">
      <c r="A445" s="128">
        <f>IF(B445="","",ROW()-ROW($A$3)+'Diário 2º PA'!$P$1)</f>
        <v>2392</v>
      </c>
      <c r="B445" s="129">
        <v>45434</v>
      </c>
      <c r="C445" s="130">
        <v>45413</v>
      </c>
      <c r="D445" s="98" t="s">
        <v>105</v>
      </c>
      <c r="E445" s="95" t="s">
        <v>345</v>
      </c>
      <c r="F445" s="155">
        <v>683.9</v>
      </c>
      <c r="G445" s="98" t="s">
        <v>3431</v>
      </c>
      <c r="H445" s="98" t="s">
        <v>129</v>
      </c>
      <c r="I445" s="95" t="s">
        <v>2345</v>
      </c>
      <c r="J445" s="131" t="str">
        <f t="shared" si="13"/>
        <v>15.778.973/0001-23</v>
      </c>
      <c r="K445" s="131" t="s">
        <v>1114</v>
      </c>
      <c r="L445" s="132" t="s">
        <v>3120</v>
      </c>
      <c r="M445" s="131">
        <v>84</v>
      </c>
      <c r="N445" s="134">
        <v>45425</v>
      </c>
      <c r="O445" s="95" t="s">
        <v>452</v>
      </c>
      <c r="P445" s="98" t="s">
        <v>2346</v>
      </c>
      <c r="Q445" s="381"/>
      <c r="R445" s="381"/>
      <c r="S445" s="381"/>
    </row>
    <row r="446" spans="1:19" ht="40" customHeight="1" x14ac:dyDescent="0.25">
      <c r="A446" s="128">
        <f>IF(B446="","",ROW()-ROW($A$3)+'Diário 2º PA'!$P$1)</f>
        <v>2393</v>
      </c>
      <c r="B446" s="129">
        <v>45434</v>
      </c>
      <c r="C446" s="130">
        <v>45413</v>
      </c>
      <c r="D446" s="98" t="s">
        <v>94</v>
      </c>
      <c r="E446" s="95" t="s">
        <v>199</v>
      </c>
      <c r="F446" s="155">
        <v>303</v>
      </c>
      <c r="G446" s="98" t="s">
        <v>3177</v>
      </c>
      <c r="H446" s="98" t="s">
        <v>127</v>
      </c>
      <c r="I446" s="95" t="s">
        <v>1576</v>
      </c>
      <c r="J446" s="131" t="str">
        <f t="shared" si="13"/>
        <v>10.426.715/0001-64</v>
      </c>
      <c r="K446" s="131" t="s">
        <v>1080</v>
      </c>
      <c r="L446" s="132" t="s">
        <v>3133</v>
      </c>
      <c r="M446" s="131">
        <v>4021956</v>
      </c>
      <c r="N446" s="134">
        <v>45447</v>
      </c>
      <c r="O446" s="95" t="s">
        <v>452</v>
      </c>
      <c r="P446" s="98" t="s">
        <v>1082</v>
      </c>
      <c r="Q446" s="381"/>
      <c r="R446" s="381"/>
      <c r="S446" s="381"/>
    </row>
    <row r="447" spans="1:19" ht="40" customHeight="1" x14ac:dyDescent="0.25">
      <c r="A447" s="128">
        <f>IF(B447="","",ROW()-ROW($A$3)+'Diário 2º PA'!$P$1)</f>
        <v>2394</v>
      </c>
      <c r="B447" s="129">
        <v>45434</v>
      </c>
      <c r="C447" s="130">
        <v>45413</v>
      </c>
      <c r="D447" s="98" t="s">
        <v>94</v>
      </c>
      <c r="E447" s="95" t="s">
        <v>190</v>
      </c>
      <c r="F447" s="155">
        <v>238.38</v>
      </c>
      <c r="G447" s="98" t="s">
        <v>3428</v>
      </c>
      <c r="H447" s="98" t="s">
        <v>136</v>
      </c>
      <c r="I447" s="95" t="s">
        <v>3419</v>
      </c>
      <c r="J447" s="131" t="str">
        <f t="shared" si="13"/>
        <v>07.670.190/0001-01</v>
      </c>
      <c r="K447" s="131" t="s">
        <v>1080</v>
      </c>
      <c r="L447" s="132" t="s">
        <v>3133</v>
      </c>
      <c r="M447" s="131">
        <v>29256</v>
      </c>
      <c r="N447" s="134">
        <v>45434</v>
      </c>
      <c r="O447" s="95" t="s">
        <v>452</v>
      </c>
      <c r="P447" s="98" t="s">
        <v>1941</v>
      </c>
      <c r="Q447" s="381"/>
      <c r="R447" s="381"/>
      <c r="S447" s="381"/>
    </row>
    <row r="448" spans="1:19" ht="40" customHeight="1" x14ac:dyDescent="0.25">
      <c r="A448" s="128">
        <f>IF(B448="","",ROW()-ROW($A$3)+'Diário 2º PA'!$P$1)</f>
        <v>2395</v>
      </c>
      <c r="B448" s="129">
        <v>45434</v>
      </c>
      <c r="C448" s="130">
        <v>45413</v>
      </c>
      <c r="D448" s="98" t="s">
        <v>107</v>
      </c>
      <c r="E448" s="95" t="s">
        <v>392</v>
      </c>
      <c r="F448" s="156">
        <v>1998.98</v>
      </c>
      <c r="G448" s="98" t="s">
        <v>3432</v>
      </c>
      <c r="H448" s="98" t="s">
        <v>134</v>
      </c>
      <c r="I448" s="95" t="s">
        <v>1555</v>
      </c>
      <c r="J448" s="131" t="str">
        <f t="shared" si="13"/>
        <v>47.960.950/0894-32</v>
      </c>
      <c r="K448" s="131" t="s">
        <v>1114</v>
      </c>
      <c r="L448" s="132" t="s">
        <v>3120</v>
      </c>
      <c r="M448" s="131">
        <v>350785</v>
      </c>
      <c r="N448" s="134">
        <v>45434</v>
      </c>
      <c r="O448" s="95" t="s">
        <v>452</v>
      </c>
      <c r="P448" s="98" t="s">
        <v>3258</v>
      </c>
      <c r="Q448" s="381"/>
      <c r="R448" s="381"/>
      <c r="S448" s="381"/>
    </row>
    <row r="449" spans="1:19" ht="40" customHeight="1" x14ac:dyDescent="0.25">
      <c r="A449" s="128">
        <f>IF(B449="","",ROW()-ROW($A$3)+'Diário 2º PA'!$P$1)</f>
        <v>2396</v>
      </c>
      <c r="B449" s="129">
        <v>45434</v>
      </c>
      <c r="C449" s="130">
        <v>45413</v>
      </c>
      <c r="D449" s="98" t="s">
        <v>105</v>
      </c>
      <c r="E449" s="95" t="s">
        <v>283</v>
      </c>
      <c r="F449" s="155">
        <v>2</v>
      </c>
      <c r="G449" s="95" t="s">
        <v>3433</v>
      </c>
      <c r="H449" s="98" t="s">
        <v>118</v>
      </c>
      <c r="I449" s="95" t="s">
        <v>117</v>
      </c>
      <c r="J449" s="131" t="s">
        <v>79</v>
      </c>
      <c r="K449" s="131" t="s">
        <v>1558</v>
      </c>
      <c r="L449" s="132" t="s">
        <v>117</v>
      </c>
      <c r="M449" s="131" t="s">
        <v>117</v>
      </c>
      <c r="N449" s="134" t="s">
        <v>117</v>
      </c>
      <c r="O449" s="95" t="s">
        <v>452</v>
      </c>
      <c r="P449" s="98" t="s">
        <v>79</v>
      </c>
      <c r="Q449" s="381"/>
      <c r="R449" s="381"/>
      <c r="S449" s="381"/>
    </row>
    <row r="450" spans="1:19" ht="40" customHeight="1" x14ac:dyDescent="0.25">
      <c r="A450" s="128">
        <f>IF(B450="","",ROW()-ROW($A$3)+'Diário 2º PA'!$P$1)</f>
        <v>2397</v>
      </c>
      <c r="B450" s="129">
        <v>45435</v>
      </c>
      <c r="C450" s="130">
        <v>45413</v>
      </c>
      <c r="D450" s="98" t="s">
        <v>105</v>
      </c>
      <c r="E450" s="95" t="s">
        <v>337</v>
      </c>
      <c r="F450" s="155">
        <v>-121.48</v>
      </c>
      <c r="G450" s="98" t="s">
        <v>3434</v>
      </c>
      <c r="H450" s="98" t="s">
        <v>123</v>
      </c>
      <c r="I450" s="95" t="s">
        <v>117</v>
      </c>
      <c r="J450" s="131" t="s">
        <v>79</v>
      </c>
      <c r="K450" s="131" t="s">
        <v>117</v>
      </c>
      <c r="L450" s="132" t="s">
        <v>117</v>
      </c>
      <c r="M450" s="131" t="s">
        <v>117</v>
      </c>
      <c r="N450" s="134" t="s">
        <v>117</v>
      </c>
      <c r="O450" s="95" t="s">
        <v>452</v>
      </c>
      <c r="P450" s="98" t="s">
        <v>79</v>
      </c>
      <c r="Q450" s="381"/>
      <c r="R450" s="381"/>
      <c r="S450" s="381"/>
    </row>
    <row r="451" spans="1:19" ht="40" customHeight="1" x14ac:dyDescent="0.25">
      <c r="A451" s="128">
        <f>IF(B451="","",ROW()-ROW($A$3)+'Diário 2º PA'!$P$1)</f>
        <v>2398</v>
      </c>
      <c r="B451" s="129">
        <v>45435</v>
      </c>
      <c r="C451" s="130">
        <v>45413</v>
      </c>
      <c r="D451" s="98" t="s">
        <v>94</v>
      </c>
      <c r="E451" s="95" t="s">
        <v>188</v>
      </c>
      <c r="F451" s="155">
        <v>2307.58</v>
      </c>
      <c r="G451" s="98" t="s">
        <v>3213</v>
      </c>
      <c r="H451" s="98" t="s">
        <v>130</v>
      </c>
      <c r="I451" s="95" t="s">
        <v>3435</v>
      </c>
      <c r="J451" s="131" t="str">
        <f t="shared" ref="J451:J455" si="14">IF(P451="","",IF(LEN(P451)&gt;14,P451,"CPF Protegido - LGPD"))</f>
        <v>CPF Protegido - LGPD</v>
      </c>
      <c r="K451" s="131" t="s">
        <v>1574</v>
      </c>
      <c r="L451" s="132" t="s">
        <v>1623</v>
      </c>
      <c r="M451" s="131" t="s">
        <v>117</v>
      </c>
      <c r="N451" s="134">
        <v>45433</v>
      </c>
      <c r="O451" s="95" t="s">
        <v>452</v>
      </c>
      <c r="P451" s="98" t="s">
        <v>3436</v>
      </c>
      <c r="Q451" s="381"/>
      <c r="R451" s="381"/>
      <c r="S451" s="381"/>
    </row>
    <row r="452" spans="1:19" ht="40" customHeight="1" x14ac:dyDescent="0.25">
      <c r="A452" s="128">
        <f>IF(B452="","",ROW()-ROW($A$3)+'Diário 2º PA'!$P$1)</f>
        <v>2399</v>
      </c>
      <c r="B452" s="129">
        <v>45435</v>
      </c>
      <c r="C452" s="130">
        <v>45413</v>
      </c>
      <c r="D452" s="98" t="s">
        <v>105</v>
      </c>
      <c r="E452" s="95" t="s">
        <v>325</v>
      </c>
      <c r="F452" s="155">
        <v>2015.85</v>
      </c>
      <c r="G452" s="98" t="s">
        <v>3140</v>
      </c>
      <c r="H452" s="98" t="s">
        <v>117</v>
      </c>
      <c r="I452" s="95" t="s">
        <v>1726</v>
      </c>
      <c r="J452" s="131" t="str">
        <f t="shared" si="14"/>
        <v>26.451.253/0001-75</v>
      </c>
      <c r="K452" s="131" t="s">
        <v>1080</v>
      </c>
      <c r="L452" s="132" t="s">
        <v>3133</v>
      </c>
      <c r="M452" s="131">
        <v>1467</v>
      </c>
      <c r="N452" s="134">
        <v>45435</v>
      </c>
      <c r="O452" s="95" t="s">
        <v>452</v>
      </c>
      <c r="P452" s="98" t="s">
        <v>1135</v>
      </c>
      <c r="Q452" s="381"/>
      <c r="R452" s="381"/>
      <c r="S452" s="381"/>
    </row>
    <row r="453" spans="1:19" ht="40" customHeight="1" x14ac:dyDescent="0.25">
      <c r="A453" s="128">
        <f>IF(B453="","",ROW()-ROW($A$3)+'Diário 2º PA'!$P$1)</f>
        <v>2400</v>
      </c>
      <c r="B453" s="129">
        <v>45435</v>
      </c>
      <c r="C453" s="130">
        <v>45413</v>
      </c>
      <c r="D453" s="98" t="s">
        <v>105</v>
      </c>
      <c r="E453" s="95" t="s">
        <v>325</v>
      </c>
      <c r="F453" s="155">
        <v>490.66</v>
      </c>
      <c r="G453" s="98" t="s">
        <v>3140</v>
      </c>
      <c r="H453" s="98" t="s">
        <v>134</v>
      </c>
      <c r="I453" s="95" t="s">
        <v>1942</v>
      </c>
      <c r="J453" s="131" t="str">
        <f t="shared" si="14"/>
        <v>10.672.781/0001-14</v>
      </c>
      <c r="K453" s="131" t="s">
        <v>1080</v>
      </c>
      <c r="L453" s="132" t="s">
        <v>3133</v>
      </c>
      <c r="M453" s="131">
        <v>7212</v>
      </c>
      <c r="N453" s="134">
        <v>45435</v>
      </c>
      <c r="O453" s="95" t="s">
        <v>452</v>
      </c>
      <c r="P453" s="98" t="s">
        <v>1384</v>
      </c>
      <c r="Q453" s="381"/>
      <c r="R453" s="381"/>
      <c r="S453" s="381"/>
    </row>
    <row r="454" spans="1:19" ht="40" customHeight="1" x14ac:dyDescent="0.25">
      <c r="A454" s="128">
        <f>IF(B454="","",ROW()-ROW($A$3)+'Diário 2º PA'!$P$1)</f>
        <v>2401</v>
      </c>
      <c r="B454" s="129">
        <v>45435</v>
      </c>
      <c r="C454" s="130">
        <v>45413</v>
      </c>
      <c r="D454" s="98" t="s">
        <v>105</v>
      </c>
      <c r="E454" s="95" t="s">
        <v>359</v>
      </c>
      <c r="F454" s="155">
        <v>296</v>
      </c>
      <c r="G454" s="98" t="s">
        <v>1999</v>
      </c>
      <c r="H454" s="98" t="s">
        <v>124</v>
      </c>
      <c r="I454" s="95" t="s">
        <v>3437</v>
      </c>
      <c r="J454" s="131" t="str">
        <f t="shared" si="14"/>
        <v>05.919.219/0001-02</v>
      </c>
      <c r="K454" s="131" t="s">
        <v>1080</v>
      </c>
      <c r="L454" s="132" t="s">
        <v>3133</v>
      </c>
      <c r="M454" s="131">
        <v>1806</v>
      </c>
      <c r="N454" s="134">
        <v>45428</v>
      </c>
      <c r="O454" s="95" t="s">
        <v>452</v>
      </c>
      <c r="P454" s="98" t="s">
        <v>2647</v>
      </c>
      <c r="Q454" s="381"/>
      <c r="R454" s="381"/>
      <c r="S454" s="381"/>
    </row>
    <row r="455" spans="1:19" ht="40" customHeight="1" x14ac:dyDescent="0.25">
      <c r="A455" s="128">
        <f>IF(B455="","",ROW()-ROW($A$3)+'Diário 2º PA'!$P$1)</f>
        <v>2402</v>
      </c>
      <c r="B455" s="129">
        <v>45435</v>
      </c>
      <c r="C455" s="130">
        <v>45413</v>
      </c>
      <c r="D455" s="98" t="s">
        <v>105</v>
      </c>
      <c r="E455" s="95" t="s">
        <v>325</v>
      </c>
      <c r="F455" s="155">
        <v>448.5</v>
      </c>
      <c r="G455" s="98" t="s">
        <v>3140</v>
      </c>
      <c r="H455" s="98" t="s">
        <v>136</v>
      </c>
      <c r="I455" s="95" t="s">
        <v>1543</v>
      </c>
      <c r="J455" s="131" t="str">
        <f t="shared" si="14"/>
        <v>04.224.679/0004-04</v>
      </c>
      <c r="K455" s="131" t="s">
        <v>1080</v>
      </c>
      <c r="L455" s="132" t="s">
        <v>3133</v>
      </c>
      <c r="M455" s="131">
        <v>5011</v>
      </c>
      <c r="N455" s="134">
        <v>45435</v>
      </c>
      <c r="O455" s="95" t="s">
        <v>452</v>
      </c>
      <c r="P455" s="98" t="s">
        <v>1224</v>
      </c>
      <c r="Q455" s="381"/>
      <c r="R455" s="381"/>
      <c r="S455" s="381"/>
    </row>
    <row r="456" spans="1:19" ht="40" customHeight="1" x14ac:dyDescent="0.25">
      <c r="A456" s="128">
        <f>IF(B456="","",ROW()-ROW($A$3)+'Diário 2º PA'!$P$1)</f>
        <v>2403</v>
      </c>
      <c r="B456" s="129">
        <v>45435</v>
      </c>
      <c r="C456" s="130">
        <v>45413</v>
      </c>
      <c r="D456" s="98" t="s">
        <v>105</v>
      </c>
      <c r="E456" s="95" t="s">
        <v>283</v>
      </c>
      <c r="F456" s="155">
        <v>1</v>
      </c>
      <c r="G456" s="95" t="s">
        <v>3438</v>
      </c>
      <c r="H456" s="98" t="s">
        <v>118</v>
      </c>
      <c r="I456" s="95" t="s">
        <v>117</v>
      </c>
      <c r="J456" s="131" t="s">
        <v>79</v>
      </c>
      <c r="K456" s="131" t="s">
        <v>1558</v>
      </c>
      <c r="L456" s="132" t="s">
        <v>117</v>
      </c>
      <c r="M456" s="131" t="s">
        <v>117</v>
      </c>
      <c r="N456" s="134" t="s">
        <v>117</v>
      </c>
      <c r="O456" s="95" t="s">
        <v>452</v>
      </c>
      <c r="P456" s="98" t="s">
        <v>79</v>
      </c>
      <c r="Q456" s="381"/>
      <c r="R456" s="381"/>
      <c r="S456" s="381"/>
    </row>
    <row r="457" spans="1:19" ht="40" customHeight="1" x14ac:dyDescent="0.25">
      <c r="A457" s="128">
        <f>IF(B457="","",ROW()-ROW($A$3)+'Diário 2º PA'!$P$1)</f>
        <v>2404</v>
      </c>
      <c r="B457" s="129">
        <v>45436</v>
      </c>
      <c r="C457" s="130">
        <v>45413</v>
      </c>
      <c r="D457" s="98" t="s">
        <v>105</v>
      </c>
      <c r="E457" s="95" t="s">
        <v>339</v>
      </c>
      <c r="F457" s="155">
        <v>75</v>
      </c>
      <c r="G457" s="98" t="s">
        <v>3369</v>
      </c>
      <c r="H457" s="98" t="s">
        <v>136</v>
      </c>
      <c r="I457" s="95" t="s">
        <v>2461</v>
      </c>
      <c r="J457" s="131" t="str">
        <f t="shared" ref="J457:J468" si="15">IF(P457="","",IF(LEN(P457)&gt;14,P457,"CPF Protegido - LGPD"))</f>
        <v>CPF Protegido - LGPD</v>
      </c>
      <c r="K457" s="131" t="s">
        <v>1072</v>
      </c>
      <c r="L457" s="132" t="s">
        <v>3168</v>
      </c>
      <c r="M457" s="131" t="s">
        <v>117</v>
      </c>
      <c r="N457" s="134">
        <v>45429</v>
      </c>
      <c r="O457" s="95" t="s">
        <v>452</v>
      </c>
      <c r="P457" s="98" t="s">
        <v>2462</v>
      </c>
      <c r="Q457" s="381"/>
      <c r="R457" s="381"/>
      <c r="S457" s="381"/>
    </row>
    <row r="458" spans="1:19" ht="40" customHeight="1" x14ac:dyDescent="0.25">
      <c r="A458" s="128">
        <f>IF(B458="","",ROW()-ROW($A$3)+'Diário 2º PA'!$P$1)</f>
        <v>2405</v>
      </c>
      <c r="B458" s="129">
        <v>45436</v>
      </c>
      <c r="C458" s="130">
        <v>45413</v>
      </c>
      <c r="D458" s="98" t="s">
        <v>105</v>
      </c>
      <c r="E458" s="95" t="s">
        <v>307</v>
      </c>
      <c r="F458" s="155">
        <v>12274.2</v>
      </c>
      <c r="G458" s="98" t="s">
        <v>3439</v>
      </c>
      <c r="H458" s="98" t="s">
        <v>134</v>
      </c>
      <c r="I458" s="95" t="s">
        <v>3323</v>
      </c>
      <c r="J458" s="131" t="str">
        <f t="shared" si="15"/>
        <v>05.193.464/0001-85</v>
      </c>
      <c r="K458" s="131" t="s">
        <v>1072</v>
      </c>
      <c r="L458" s="132" t="s">
        <v>3120</v>
      </c>
      <c r="M458" s="131">
        <v>38645</v>
      </c>
      <c r="N458" s="134">
        <v>45439</v>
      </c>
      <c r="O458" s="95" t="s">
        <v>452</v>
      </c>
      <c r="P458" s="98" t="s">
        <v>3324</v>
      </c>
      <c r="Q458" s="381"/>
      <c r="R458" s="381"/>
      <c r="S458" s="381"/>
    </row>
    <row r="459" spans="1:19" ht="40" customHeight="1" x14ac:dyDescent="0.25">
      <c r="A459" s="128">
        <f>IF(B459="","",ROW()-ROW($A$3)+'Diário 2º PA'!$P$1)</f>
        <v>2406</v>
      </c>
      <c r="B459" s="129">
        <v>45436</v>
      </c>
      <c r="C459" s="130">
        <v>45413</v>
      </c>
      <c r="D459" s="98" t="s">
        <v>105</v>
      </c>
      <c r="E459" s="95" t="s">
        <v>349</v>
      </c>
      <c r="F459" s="155">
        <v>330</v>
      </c>
      <c r="G459" s="98" t="s">
        <v>3353</v>
      </c>
      <c r="H459" s="98" t="s">
        <v>128</v>
      </c>
      <c r="I459" s="95" t="s">
        <v>3440</v>
      </c>
      <c r="J459" s="131" t="str">
        <f t="shared" si="15"/>
        <v>26.235.504/0001-84</v>
      </c>
      <c r="K459" s="131" t="s">
        <v>1114</v>
      </c>
      <c r="L459" s="132" t="s">
        <v>3120</v>
      </c>
      <c r="M459" s="131">
        <v>15516</v>
      </c>
      <c r="N459" s="134" t="s">
        <v>3441</v>
      </c>
      <c r="O459" s="95" t="s">
        <v>452</v>
      </c>
      <c r="P459" s="98" t="s">
        <v>3442</v>
      </c>
      <c r="Q459" s="381"/>
      <c r="R459" s="381"/>
      <c r="S459" s="381"/>
    </row>
    <row r="460" spans="1:19" ht="40" customHeight="1" x14ac:dyDescent="0.25">
      <c r="A460" s="128">
        <f>IF(B460="","",ROW()-ROW($A$3)+'Diário 2º PA'!$P$1)</f>
        <v>2407</v>
      </c>
      <c r="B460" s="129">
        <v>45436</v>
      </c>
      <c r="C460" s="130">
        <v>45413</v>
      </c>
      <c r="D460" s="98" t="s">
        <v>107</v>
      </c>
      <c r="E460" s="95" t="s">
        <v>392</v>
      </c>
      <c r="F460" s="156">
        <v>330</v>
      </c>
      <c r="G460" s="98" t="s">
        <v>3443</v>
      </c>
      <c r="H460" s="98" t="s">
        <v>122</v>
      </c>
      <c r="I460" s="95" t="s">
        <v>3444</v>
      </c>
      <c r="J460" s="131" t="str">
        <f t="shared" si="15"/>
        <v>18.330.373/0001-96</v>
      </c>
      <c r="K460" s="131" t="s">
        <v>1114</v>
      </c>
      <c r="L460" s="132" t="s">
        <v>3120</v>
      </c>
      <c r="M460" s="131">
        <v>15735</v>
      </c>
      <c r="N460" s="134">
        <v>45436</v>
      </c>
      <c r="O460" s="95" t="s">
        <v>452</v>
      </c>
      <c r="P460" s="98" t="s">
        <v>3445</v>
      </c>
      <c r="Q460" s="381"/>
      <c r="R460" s="381"/>
      <c r="S460" s="381"/>
    </row>
    <row r="461" spans="1:19" ht="40" customHeight="1" x14ac:dyDescent="0.25">
      <c r="A461" s="128">
        <f>IF(B461="","",ROW()-ROW($A$3)+'Diário 2º PA'!$P$1)</f>
        <v>2408</v>
      </c>
      <c r="B461" s="129">
        <v>45436</v>
      </c>
      <c r="C461" s="130">
        <v>45383</v>
      </c>
      <c r="D461" s="98" t="s">
        <v>105</v>
      </c>
      <c r="E461" s="95" t="s">
        <v>229</v>
      </c>
      <c r="F461" s="155">
        <v>1866.33</v>
      </c>
      <c r="G461" s="98" t="s">
        <v>3143</v>
      </c>
      <c r="H461" s="98" t="s">
        <v>134</v>
      </c>
      <c r="I461" s="95" t="s">
        <v>2005</v>
      </c>
      <c r="J461" s="131" t="str">
        <f t="shared" si="15"/>
        <v>25.769.548/0001-21</v>
      </c>
      <c r="K461" s="131" t="s">
        <v>1080</v>
      </c>
      <c r="L461" s="132" t="s">
        <v>3133</v>
      </c>
      <c r="M461" s="131" t="s">
        <v>2444</v>
      </c>
      <c r="N461" s="134">
        <v>45436</v>
      </c>
      <c r="O461" s="95" t="s">
        <v>452</v>
      </c>
      <c r="P461" s="98" t="s">
        <v>2006</v>
      </c>
      <c r="Q461" s="381"/>
      <c r="R461" s="381"/>
      <c r="S461" s="381"/>
    </row>
    <row r="462" spans="1:19" ht="40" customHeight="1" x14ac:dyDescent="0.25">
      <c r="A462" s="128">
        <f>IF(B462="","",ROW()-ROW($A$3)+'Diário 2º PA'!$P$1)</f>
        <v>2409</v>
      </c>
      <c r="B462" s="129">
        <v>45436</v>
      </c>
      <c r="C462" s="130">
        <v>45413</v>
      </c>
      <c r="D462" s="98" t="s">
        <v>94</v>
      </c>
      <c r="E462" s="95" t="s">
        <v>190</v>
      </c>
      <c r="F462" s="155">
        <v>177</v>
      </c>
      <c r="G462" s="98" t="s">
        <v>3418</v>
      </c>
      <c r="H462" s="98" t="s">
        <v>118</v>
      </c>
      <c r="I462" s="95" t="s">
        <v>1713</v>
      </c>
      <c r="J462" s="131" t="str">
        <f t="shared" si="15"/>
        <v>24.230.656/0002-40</v>
      </c>
      <c r="K462" s="131" t="s">
        <v>1080</v>
      </c>
      <c r="L462" s="132" t="s">
        <v>3133</v>
      </c>
      <c r="M462" s="131" t="s">
        <v>79</v>
      </c>
      <c r="N462" s="134">
        <v>45436</v>
      </c>
      <c r="O462" s="95" t="s">
        <v>452</v>
      </c>
      <c r="P462" s="98" t="s">
        <v>1714</v>
      </c>
      <c r="Q462" s="381"/>
      <c r="R462" s="381"/>
      <c r="S462" s="381"/>
    </row>
    <row r="463" spans="1:19" ht="40" customHeight="1" x14ac:dyDescent="0.25">
      <c r="A463" s="128">
        <f>IF(B463="","",ROW()-ROW($A$3)+'Diário 2º PA'!$P$1)</f>
        <v>2410</v>
      </c>
      <c r="B463" s="129">
        <v>45436</v>
      </c>
      <c r="C463" s="130">
        <v>45413</v>
      </c>
      <c r="D463" s="98" t="s">
        <v>105</v>
      </c>
      <c r="E463" s="95" t="s">
        <v>339</v>
      </c>
      <c r="F463" s="155">
        <v>158</v>
      </c>
      <c r="G463" s="98" t="s">
        <v>3446</v>
      </c>
      <c r="H463" s="98" t="s">
        <v>122</v>
      </c>
      <c r="I463" s="95" t="s">
        <v>2522</v>
      </c>
      <c r="J463" s="131" t="str">
        <f t="shared" si="15"/>
        <v>07.450.291/0001-69</v>
      </c>
      <c r="K463" s="131" t="s">
        <v>1114</v>
      </c>
      <c r="L463" s="132" t="s">
        <v>117</v>
      </c>
      <c r="M463" s="131" t="s">
        <v>117</v>
      </c>
      <c r="N463" s="134" t="s">
        <v>117</v>
      </c>
      <c r="O463" s="95" t="s">
        <v>452</v>
      </c>
      <c r="P463" s="98" t="s">
        <v>2523</v>
      </c>
      <c r="Q463" s="381"/>
      <c r="R463" s="381"/>
      <c r="S463" s="381"/>
    </row>
    <row r="464" spans="1:19" ht="40" customHeight="1" x14ac:dyDescent="0.25">
      <c r="A464" s="128">
        <f>IF(B464="","",ROW()-ROW($A$3)+'Diário 2º PA'!$P$1)</f>
        <v>2411</v>
      </c>
      <c r="B464" s="129">
        <v>45436</v>
      </c>
      <c r="C464" s="130">
        <v>45413</v>
      </c>
      <c r="D464" s="98" t="s">
        <v>105</v>
      </c>
      <c r="E464" s="95" t="s">
        <v>345</v>
      </c>
      <c r="F464" s="155">
        <v>1353.84</v>
      </c>
      <c r="G464" s="98" t="s">
        <v>3185</v>
      </c>
      <c r="H464" s="98" t="s">
        <v>133</v>
      </c>
      <c r="I464" s="95" t="s">
        <v>3447</v>
      </c>
      <c r="J464" s="131" t="str">
        <f t="shared" si="15"/>
        <v>17.464.745/0001-04</v>
      </c>
      <c r="K464" s="131" t="s">
        <v>1114</v>
      </c>
      <c r="L464" s="132" t="s">
        <v>3120</v>
      </c>
      <c r="M464" s="131">
        <v>278540</v>
      </c>
      <c r="N464" s="134">
        <v>45440</v>
      </c>
      <c r="O464" s="95" t="s">
        <v>452</v>
      </c>
      <c r="P464" s="98" t="s">
        <v>3448</v>
      </c>
      <c r="Q464" s="381"/>
      <c r="R464" s="381"/>
      <c r="S464" s="381"/>
    </row>
    <row r="465" spans="1:19" ht="40" customHeight="1" x14ac:dyDescent="0.25">
      <c r="A465" s="128">
        <f>IF(B465="","",ROW()-ROW($A$3)+'Diário 2º PA'!$P$1)</f>
        <v>2412</v>
      </c>
      <c r="B465" s="129">
        <v>45439</v>
      </c>
      <c r="C465" s="130">
        <v>45413</v>
      </c>
      <c r="D465" s="98" t="s">
        <v>105</v>
      </c>
      <c r="E465" s="95" t="s">
        <v>337</v>
      </c>
      <c r="F465" s="155">
        <v>148.35</v>
      </c>
      <c r="G465" s="98" t="s">
        <v>3160</v>
      </c>
      <c r="H465" s="98" t="s">
        <v>127</v>
      </c>
      <c r="I465" s="95" t="s">
        <v>3165</v>
      </c>
      <c r="J465" s="131" t="str">
        <f t="shared" si="15"/>
        <v>17.455.912/0002-31</v>
      </c>
      <c r="K465" s="131" t="s">
        <v>1072</v>
      </c>
      <c r="L465" s="132" t="s">
        <v>3120</v>
      </c>
      <c r="M465" s="131">
        <v>6236428</v>
      </c>
      <c r="N465" s="134">
        <v>45446</v>
      </c>
      <c r="O465" s="95" t="s">
        <v>452</v>
      </c>
      <c r="P465" s="98" t="s">
        <v>1189</v>
      </c>
      <c r="Q465" s="381"/>
      <c r="R465" s="381"/>
      <c r="S465" s="381"/>
    </row>
    <row r="466" spans="1:19" ht="40" customHeight="1" x14ac:dyDescent="0.25">
      <c r="A466" s="128">
        <f>IF(B466="","",ROW()-ROW($A$3)+'Diário 2º PA'!$P$1)</f>
        <v>2413</v>
      </c>
      <c r="B466" s="129">
        <v>45439</v>
      </c>
      <c r="C466" s="130">
        <v>45413</v>
      </c>
      <c r="D466" s="98" t="s">
        <v>105</v>
      </c>
      <c r="E466" s="95" t="s">
        <v>337</v>
      </c>
      <c r="F466" s="155">
        <v>209.86</v>
      </c>
      <c r="G466" s="98" t="s">
        <v>3160</v>
      </c>
      <c r="H466" s="98" t="s">
        <v>125</v>
      </c>
      <c r="I466" s="95" t="s">
        <v>3165</v>
      </c>
      <c r="J466" s="131" t="str">
        <f t="shared" si="15"/>
        <v>17.455.912/0002-31</v>
      </c>
      <c r="K466" s="131" t="s">
        <v>1072</v>
      </c>
      <c r="L466" s="132" t="s">
        <v>3120</v>
      </c>
      <c r="M466" s="131">
        <v>6211640</v>
      </c>
      <c r="N466" s="134">
        <v>45441</v>
      </c>
      <c r="O466" s="95" t="s">
        <v>452</v>
      </c>
      <c r="P466" s="98" t="s">
        <v>1189</v>
      </c>
      <c r="Q466" s="381"/>
      <c r="R466" s="381"/>
      <c r="S466" s="381"/>
    </row>
    <row r="467" spans="1:19" ht="40" customHeight="1" x14ac:dyDescent="0.25">
      <c r="A467" s="128">
        <f>IF(B467="","",ROW()-ROW($A$3)+'Diário 2º PA'!$P$1)</f>
        <v>2414</v>
      </c>
      <c r="B467" s="129">
        <v>45439</v>
      </c>
      <c r="C467" s="130">
        <v>45413</v>
      </c>
      <c r="D467" s="98" t="s">
        <v>105</v>
      </c>
      <c r="E467" s="95" t="s">
        <v>337</v>
      </c>
      <c r="F467" s="155">
        <v>93.4</v>
      </c>
      <c r="G467" s="98" t="s">
        <v>3160</v>
      </c>
      <c r="H467" s="98" t="s">
        <v>121</v>
      </c>
      <c r="I467" s="95" t="s">
        <v>3165</v>
      </c>
      <c r="J467" s="131" t="str">
        <f t="shared" si="15"/>
        <v>17.455.912/0002-31</v>
      </c>
      <c r="K467" s="131" t="s">
        <v>1072</v>
      </c>
      <c r="L467" s="132" t="s">
        <v>3120</v>
      </c>
      <c r="M467" s="131">
        <v>6236450</v>
      </c>
      <c r="N467" s="134">
        <v>45446</v>
      </c>
      <c r="O467" s="95" t="s">
        <v>452</v>
      </c>
      <c r="P467" s="98" t="s">
        <v>1189</v>
      </c>
      <c r="Q467" s="381"/>
      <c r="R467" s="381"/>
      <c r="S467" s="381"/>
    </row>
    <row r="468" spans="1:19" ht="40" customHeight="1" x14ac:dyDescent="0.25">
      <c r="A468" s="128">
        <f>IF(B468="","",ROW()-ROW($A$3)+'Diário 2º PA'!$P$1)</f>
        <v>2415</v>
      </c>
      <c r="B468" s="129">
        <v>45439</v>
      </c>
      <c r="C468" s="130">
        <v>45413</v>
      </c>
      <c r="D468" s="98" t="s">
        <v>105</v>
      </c>
      <c r="E468" s="95" t="s">
        <v>325</v>
      </c>
      <c r="F468" s="155">
        <v>1000</v>
      </c>
      <c r="G468" s="98" t="s">
        <v>3237</v>
      </c>
      <c r="H468" s="98" t="s">
        <v>123</v>
      </c>
      <c r="I468" s="95" t="s">
        <v>1610</v>
      </c>
      <c r="J468" s="131" t="str">
        <f t="shared" si="15"/>
        <v>02.933.359/0001-47</v>
      </c>
      <c r="K468" s="131" t="s">
        <v>1072</v>
      </c>
      <c r="L468" s="132" t="s">
        <v>3120</v>
      </c>
      <c r="M468" s="131">
        <v>4367</v>
      </c>
      <c r="N468" s="134">
        <v>45414</v>
      </c>
      <c r="O468" s="95" t="s">
        <v>452</v>
      </c>
      <c r="P468" s="98" t="s">
        <v>1121</v>
      </c>
      <c r="Q468" s="381"/>
      <c r="R468" s="381"/>
      <c r="S468" s="381"/>
    </row>
    <row r="469" spans="1:19" ht="40" customHeight="1" x14ac:dyDescent="0.25">
      <c r="A469" s="128">
        <f>IF(B469="","",ROW()-ROW($A$3)+'Diário 2º PA'!$P$1)</f>
        <v>2416</v>
      </c>
      <c r="B469" s="129">
        <v>45439</v>
      </c>
      <c r="C469" s="130">
        <v>45413</v>
      </c>
      <c r="D469" s="98" t="s">
        <v>94</v>
      </c>
      <c r="E469" s="95" t="s">
        <v>192</v>
      </c>
      <c r="F469" s="155">
        <v>1400</v>
      </c>
      <c r="G469" s="98" t="s">
        <v>3449</v>
      </c>
      <c r="H469" s="98" t="s">
        <v>118</v>
      </c>
      <c r="I469" s="95" t="s">
        <v>3450</v>
      </c>
      <c r="J469" s="131" t="s">
        <v>79</v>
      </c>
      <c r="K469" s="131" t="s">
        <v>1080</v>
      </c>
      <c r="L469" s="132" t="s">
        <v>3451</v>
      </c>
      <c r="M469" s="133" t="s">
        <v>3452</v>
      </c>
      <c r="N469" s="134" t="s">
        <v>117</v>
      </c>
      <c r="O469" s="95" t="s">
        <v>452</v>
      </c>
      <c r="P469" s="98" t="s">
        <v>79</v>
      </c>
      <c r="Q469" s="381"/>
      <c r="R469" s="381"/>
      <c r="S469" s="381"/>
    </row>
    <row r="470" spans="1:19" ht="40" customHeight="1" x14ac:dyDescent="0.25">
      <c r="A470" s="128">
        <f>IF(B470="","",ROW()-ROW($A$3)+'Diário 2º PA'!$P$1)</f>
        <v>2417</v>
      </c>
      <c r="B470" s="129">
        <v>45439</v>
      </c>
      <c r="C470" s="130">
        <v>45413</v>
      </c>
      <c r="D470" s="98" t="s">
        <v>94</v>
      </c>
      <c r="E470" s="95" t="s">
        <v>192</v>
      </c>
      <c r="F470" s="155">
        <v>6332.57</v>
      </c>
      <c r="G470" s="98" t="s">
        <v>3449</v>
      </c>
      <c r="H470" s="98" t="s">
        <v>118</v>
      </c>
      <c r="I470" s="95" t="s">
        <v>3453</v>
      </c>
      <c r="J470" s="131" t="s">
        <v>79</v>
      </c>
      <c r="K470" s="131" t="s">
        <v>1080</v>
      </c>
      <c r="L470" s="132" t="s">
        <v>3133</v>
      </c>
      <c r="M470" s="131" t="s">
        <v>3454</v>
      </c>
      <c r="N470" s="134">
        <v>45470</v>
      </c>
      <c r="O470" s="95" t="s">
        <v>452</v>
      </c>
      <c r="P470" s="98" t="s">
        <v>79</v>
      </c>
      <c r="Q470" s="381"/>
      <c r="R470" s="381"/>
      <c r="S470" s="381"/>
    </row>
    <row r="471" spans="1:19" ht="40" customHeight="1" x14ac:dyDescent="0.25">
      <c r="A471" s="128">
        <f>IF(B471="","",ROW()-ROW($A$3)+'Diário 2º PA'!$P$1)</f>
        <v>2418</v>
      </c>
      <c r="B471" s="129">
        <v>45439</v>
      </c>
      <c r="C471" s="130">
        <v>45413</v>
      </c>
      <c r="D471" s="98" t="s">
        <v>105</v>
      </c>
      <c r="E471" s="95" t="s">
        <v>355</v>
      </c>
      <c r="F471" s="155">
        <v>149.5</v>
      </c>
      <c r="G471" s="98" t="s">
        <v>3455</v>
      </c>
      <c r="H471" s="98" t="s">
        <v>123</v>
      </c>
      <c r="I471" s="95" t="s">
        <v>3456</v>
      </c>
      <c r="J471" s="131" t="str">
        <f t="shared" ref="J471:J505" si="16">IF(P471="","",IF(LEN(P471)&gt;14,P471,"CPF Protegido - LGPD"))</f>
        <v>04.514.978/0001-22</v>
      </c>
      <c r="K471" s="131" t="s">
        <v>1114</v>
      </c>
      <c r="L471" s="132" t="s">
        <v>3120</v>
      </c>
      <c r="M471" s="131">
        <v>1906</v>
      </c>
      <c r="N471" s="134">
        <v>45440</v>
      </c>
      <c r="O471" s="95" t="s">
        <v>452</v>
      </c>
      <c r="P471" s="98" t="s">
        <v>3457</v>
      </c>
      <c r="Q471" s="381"/>
      <c r="R471" s="381"/>
      <c r="S471" s="381"/>
    </row>
    <row r="472" spans="1:19" ht="40" customHeight="1" x14ac:dyDescent="0.25">
      <c r="A472" s="128">
        <f>IF(B472="","",ROW()-ROW($A$3)+'Diário 2º PA'!$P$1)</f>
        <v>2419</v>
      </c>
      <c r="B472" s="129">
        <v>45439</v>
      </c>
      <c r="C472" s="130">
        <v>45383</v>
      </c>
      <c r="D472" s="98" t="s">
        <v>105</v>
      </c>
      <c r="E472" s="95" t="s">
        <v>227</v>
      </c>
      <c r="F472" s="155">
        <v>102.81</v>
      </c>
      <c r="G472" s="98" t="s">
        <v>3193</v>
      </c>
      <c r="H472" s="98" t="s">
        <v>118</v>
      </c>
      <c r="I472" s="95" t="s">
        <v>1635</v>
      </c>
      <c r="J472" s="131" t="str">
        <f t="shared" si="16"/>
        <v>06.981.180/0001-16</v>
      </c>
      <c r="K472" s="131" t="s">
        <v>1080</v>
      </c>
      <c r="L472" s="132" t="s">
        <v>3133</v>
      </c>
      <c r="M472" s="131">
        <v>146481646</v>
      </c>
      <c r="N472" s="134">
        <v>45437</v>
      </c>
      <c r="O472" s="95" t="s">
        <v>452</v>
      </c>
      <c r="P472" s="98" t="s">
        <v>1414</v>
      </c>
      <c r="Q472" s="381"/>
      <c r="R472" s="381"/>
      <c r="S472" s="381"/>
    </row>
    <row r="473" spans="1:19" ht="40" customHeight="1" x14ac:dyDescent="0.25">
      <c r="A473" s="128">
        <f>IF(B473="","",ROW()-ROW($A$3)+'Diário 2º PA'!$P$1)</f>
        <v>2420</v>
      </c>
      <c r="B473" s="129">
        <v>45439</v>
      </c>
      <c r="C473" s="130">
        <v>45383</v>
      </c>
      <c r="D473" s="98" t="s">
        <v>105</v>
      </c>
      <c r="E473" s="95" t="s">
        <v>227</v>
      </c>
      <c r="F473" s="155">
        <v>714.79</v>
      </c>
      <c r="G473" s="98" t="s">
        <v>3193</v>
      </c>
      <c r="H473" s="98" t="s">
        <v>118</v>
      </c>
      <c r="I473" s="95" t="s">
        <v>1635</v>
      </c>
      <c r="J473" s="131" t="str">
        <f t="shared" si="16"/>
        <v>06.981.180/0001-16</v>
      </c>
      <c r="K473" s="131" t="s">
        <v>1080</v>
      </c>
      <c r="L473" s="132" t="s">
        <v>3133</v>
      </c>
      <c r="M473" s="131">
        <v>146491649</v>
      </c>
      <c r="N473" s="134">
        <v>45437</v>
      </c>
      <c r="O473" s="95" t="s">
        <v>452</v>
      </c>
      <c r="P473" s="98" t="s">
        <v>1414</v>
      </c>
      <c r="Q473" s="381"/>
      <c r="R473" s="381"/>
      <c r="S473" s="381"/>
    </row>
    <row r="474" spans="1:19" ht="40" customHeight="1" x14ac:dyDescent="0.25">
      <c r="A474" s="128">
        <f>IF(B474="","",ROW()-ROW($A$3)+'Diário 2º PA'!$P$1)</f>
        <v>2421</v>
      </c>
      <c r="B474" s="129">
        <v>45439</v>
      </c>
      <c r="C474" s="130">
        <v>45413</v>
      </c>
      <c r="D474" s="98" t="s">
        <v>94</v>
      </c>
      <c r="E474" s="95" t="s">
        <v>199</v>
      </c>
      <c r="F474" s="155">
        <v>308</v>
      </c>
      <c r="G474" s="98" t="s">
        <v>3177</v>
      </c>
      <c r="H474" s="98" t="s">
        <v>123</v>
      </c>
      <c r="I474" s="95" t="s">
        <v>2034</v>
      </c>
      <c r="J474" s="131" t="str">
        <f t="shared" si="16"/>
        <v>31.434.170/0001-08</v>
      </c>
      <c r="K474" s="131" t="s">
        <v>1080</v>
      </c>
      <c r="L474" s="132" t="s">
        <v>3133</v>
      </c>
      <c r="M474" s="131">
        <v>1000214067</v>
      </c>
      <c r="N474" s="134">
        <v>45465</v>
      </c>
      <c r="O474" s="95" t="s">
        <v>452</v>
      </c>
      <c r="P474" s="98" t="s">
        <v>1108</v>
      </c>
      <c r="Q474" s="381"/>
      <c r="R474" s="381"/>
      <c r="S474" s="381"/>
    </row>
    <row r="475" spans="1:19" ht="40" customHeight="1" x14ac:dyDescent="0.25">
      <c r="A475" s="128">
        <f>IF(B475="","",ROW()-ROW($A$3)+'Diário 2º PA'!$P$1)</f>
        <v>2422</v>
      </c>
      <c r="B475" s="129">
        <v>45439</v>
      </c>
      <c r="C475" s="130">
        <v>45413</v>
      </c>
      <c r="D475" s="98" t="s">
        <v>94</v>
      </c>
      <c r="E475" s="95" t="s">
        <v>199</v>
      </c>
      <c r="F475" s="155">
        <v>204</v>
      </c>
      <c r="G475" s="98" t="s">
        <v>3177</v>
      </c>
      <c r="H475" s="98" t="s">
        <v>123</v>
      </c>
      <c r="I475" s="95" t="s">
        <v>2038</v>
      </c>
      <c r="J475" s="131" t="str">
        <f t="shared" si="16"/>
        <v>65.107.971/0001-80</v>
      </c>
      <c r="K475" s="131" t="s">
        <v>1080</v>
      </c>
      <c r="L475" s="132" t="s">
        <v>3133</v>
      </c>
      <c r="M475" s="131">
        <v>1000138113</v>
      </c>
      <c r="N475" s="134">
        <v>45450</v>
      </c>
      <c r="O475" s="95" t="s">
        <v>452</v>
      </c>
      <c r="P475" s="98" t="s">
        <v>1106</v>
      </c>
      <c r="Q475" s="381"/>
      <c r="R475" s="381"/>
      <c r="S475" s="381"/>
    </row>
    <row r="476" spans="1:19" ht="40" customHeight="1" x14ac:dyDescent="0.25">
      <c r="A476" s="128">
        <f>IF(B476="","",ROW()-ROW($A$3)+'Diário 2º PA'!$P$1)</f>
        <v>2423</v>
      </c>
      <c r="B476" s="129">
        <v>45439</v>
      </c>
      <c r="C476" s="130">
        <v>45413</v>
      </c>
      <c r="D476" s="98" t="s">
        <v>105</v>
      </c>
      <c r="E476" s="95" t="s">
        <v>221</v>
      </c>
      <c r="F476" s="155">
        <v>525.6</v>
      </c>
      <c r="G476" s="98" t="s">
        <v>3276</v>
      </c>
      <c r="H476" s="98" t="s">
        <v>118</v>
      </c>
      <c r="I476" s="95" t="s">
        <v>2021</v>
      </c>
      <c r="J476" s="131" t="str">
        <f t="shared" si="16"/>
        <v>26.452.406/0001-07</v>
      </c>
      <c r="K476" s="131" t="s">
        <v>1080</v>
      </c>
      <c r="L476" s="132" t="s">
        <v>3133</v>
      </c>
      <c r="M476" s="131">
        <v>532235</v>
      </c>
      <c r="N476" s="134">
        <v>45437</v>
      </c>
      <c r="O476" s="95" t="s">
        <v>452</v>
      </c>
      <c r="P476" s="98" t="s">
        <v>1393</v>
      </c>
      <c r="Q476" s="381"/>
      <c r="R476" s="381"/>
      <c r="S476" s="381"/>
    </row>
    <row r="477" spans="1:19" ht="40" customHeight="1" x14ac:dyDescent="0.25">
      <c r="A477" s="128">
        <f>IF(B477="","",ROW()-ROW($A$3)+'Diário 2º PA'!$P$1)</f>
        <v>2424</v>
      </c>
      <c r="B477" s="129">
        <v>45439</v>
      </c>
      <c r="C477" s="130">
        <v>45413</v>
      </c>
      <c r="D477" s="98" t="s">
        <v>105</v>
      </c>
      <c r="E477" s="95" t="s">
        <v>221</v>
      </c>
      <c r="F477" s="155">
        <v>504.63</v>
      </c>
      <c r="G477" s="98" t="s">
        <v>3276</v>
      </c>
      <c r="H477" s="98" t="s">
        <v>118</v>
      </c>
      <c r="I477" s="95" t="s">
        <v>2021</v>
      </c>
      <c r="J477" s="131" t="str">
        <f t="shared" si="16"/>
        <v>26.452.406/0001-07</v>
      </c>
      <c r="K477" s="131" t="s">
        <v>1080</v>
      </c>
      <c r="L477" s="132" t="s">
        <v>3133</v>
      </c>
      <c r="M477" s="131">
        <v>532234</v>
      </c>
      <c r="N477" s="134">
        <v>45437</v>
      </c>
      <c r="O477" s="95" t="s">
        <v>452</v>
      </c>
      <c r="P477" s="98" t="s">
        <v>1393</v>
      </c>
      <c r="Q477" s="381"/>
      <c r="R477" s="381"/>
      <c r="S477" s="381"/>
    </row>
    <row r="478" spans="1:19" ht="40" customHeight="1" x14ac:dyDescent="0.25">
      <c r="A478" s="128">
        <f>IF(B478="","",ROW()-ROW($A$3)+'Diário 2º PA'!$P$1)</f>
        <v>2425</v>
      </c>
      <c r="B478" s="129">
        <v>45439</v>
      </c>
      <c r="C478" s="130">
        <v>45413</v>
      </c>
      <c r="D478" s="98" t="s">
        <v>105</v>
      </c>
      <c r="E478" s="95" t="s">
        <v>221</v>
      </c>
      <c r="F478" s="155">
        <v>504.63</v>
      </c>
      <c r="G478" s="98" t="s">
        <v>3276</v>
      </c>
      <c r="H478" s="98" t="s">
        <v>118</v>
      </c>
      <c r="I478" s="95" t="s">
        <v>2021</v>
      </c>
      <c r="J478" s="131" t="str">
        <f t="shared" si="16"/>
        <v>26.452.406/0001-07</v>
      </c>
      <c r="K478" s="131" t="s">
        <v>1080</v>
      </c>
      <c r="L478" s="132" t="s">
        <v>3133</v>
      </c>
      <c r="M478" s="131">
        <v>532233</v>
      </c>
      <c r="N478" s="134">
        <v>45437</v>
      </c>
      <c r="O478" s="95" t="s">
        <v>452</v>
      </c>
      <c r="P478" s="98" t="s">
        <v>1393</v>
      </c>
      <c r="Q478" s="381"/>
      <c r="R478" s="381"/>
      <c r="S478" s="381"/>
    </row>
    <row r="479" spans="1:19" ht="40" customHeight="1" x14ac:dyDescent="0.25">
      <c r="A479" s="128">
        <f>IF(B479="","",ROW()-ROW($A$3)+'Diário 2º PA'!$P$1)</f>
        <v>2426</v>
      </c>
      <c r="B479" s="129">
        <v>45439</v>
      </c>
      <c r="C479" s="130">
        <v>45413</v>
      </c>
      <c r="D479" s="98" t="s">
        <v>105</v>
      </c>
      <c r="E479" s="95" t="s">
        <v>221</v>
      </c>
      <c r="F479" s="155">
        <v>504.63</v>
      </c>
      <c r="G479" s="98" t="s">
        <v>3276</v>
      </c>
      <c r="H479" s="98" t="s">
        <v>118</v>
      </c>
      <c r="I479" s="95" t="s">
        <v>2021</v>
      </c>
      <c r="J479" s="131" t="str">
        <f t="shared" si="16"/>
        <v>26.452.406/0001-07</v>
      </c>
      <c r="K479" s="131" t="s">
        <v>1080</v>
      </c>
      <c r="L479" s="132" t="s">
        <v>3133</v>
      </c>
      <c r="M479" s="131">
        <v>532232</v>
      </c>
      <c r="N479" s="134">
        <v>45437</v>
      </c>
      <c r="O479" s="95" t="s">
        <v>452</v>
      </c>
      <c r="P479" s="98" t="s">
        <v>1393</v>
      </c>
      <c r="Q479" s="381"/>
      <c r="R479" s="381"/>
      <c r="S479" s="381"/>
    </row>
    <row r="480" spans="1:19" ht="40" customHeight="1" x14ac:dyDescent="0.25">
      <c r="A480" s="128">
        <f>IF(B480="","",ROW()-ROW($A$3)+'Diário 2º PA'!$P$1)</f>
        <v>2427</v>
      </c>
      <c r="B480" s="129">
        <v>45439</v>
      </c>
      <c r="C480" s="130">
        <v>45413</v>
      </c>
      <c r="D480" s="98" t="s">
        <v>105</v>
      </c>
      <c r="E480" s="95" t="s">
        <v>225</v>
      </c>
      <c r="F480" s="155">
        <v>405.98</v>
      </c>
      <c r="G480" s="95" t="s">
        <v>3146</v>
      </c>
      <c r="H480" s="98" t="s">
        <v>119</v>
      </c>
      <c r="I480" s="95" t="s">
        <v>3458</v>
      </c>
      <c r="J480" s="131" t="str">
        <f t="shared" si="16"/>
        <v>33.164.021/0001-00</v>
      </c>
      <c r="K480" s="131" t="s">
        <v>1080</v>
      </c>
      <c r="L480" s="132" t="s">
        <v>3133</v>
      </c>
      <c r="M480" s="131">
        <v>9347806</v>
      </c>
      <c r="N480" s="134">
        <v>45437</v>
      </c>
      <c r="O480" s="95" t="s">
        <v>452</v>
      </c>
      <c r="P480" s="98" t="s">
        <v>3459</v>
      </c>
      <c r="Q480" s="381"/>
      <c r="R480" s="381"/>
      <c r="S480" s="381"/>
    </row>
    <row r="481" spans="1:19" ht="40" customHeight="1" x14ac:dyDescent="0.25">
      <c r="A481" s="128">
        <f>IF(B481="","",ROW()-ROW($A$3)+'Diário 2º PA'!$P$1)</f>
        <v>2428</v>
      </c>
      <c r="B481" s="129">
        <v>45439</v>
      </c>
      <c r="C481" s="130">
        <v>45413</v>
      </c>
      <c r="D481" s="98" t="s">
        <v>105</v>
      </c>
      <c r="E481" s="95" t="s">
        <v>339</v>
      </c>
      <c r="F481" s="155">
        <v>1512</v>
      </c>
      <c r="G481" s="98" t="s">
        <v>3460</v>
      </c>
      <c r="H481" s="98" t="s">
        <v>117</v>
      </c>
      <c r="I481" s="95" t="s">
        <v>2479</v>
      </c>
      <c r="J481" s="131" t="str">
        <f t="shared" si="16"/>
        <v>72.513.229/0001-30</v>
      </c>
      <c r="K481" s="131" t="s">
        <v>1080</v>
      </c>
      <c r="L481" s="132" t="s">
        <v>3133</v>
      </c>
      <c r="M481" s="131">
        <v>127389</v>
      </c>
      <c r="N481" s="134">
        <v>45439</v>
      </c>
      <c r="O481" s="95" t="s">
        <v>452</v>
      </c>
      <c r="P481" s="98" t="s">
        <v>2480</v>
      </c>
      <c r="Q481" s="381"/>
      <c r="R481" s="381"/>
      <c r="S481" s="381"/>
    </row>
    <row r="482" spans="1:19" ht="40" customHeight="1" x14ac:dyDescent="0.25">
      <c r="A482" s="128">
        <f>IF(B482="","",ROW()-ROW($A$3)+'Diário 2º PA'!$P$1)</f>
        <v>2429</v>
      </c>
      <c r="B482" s="129">
        <v>45439</v>
      </c>
      <c r="C482" s="130">
        <v>45413</v>
      </c>
      <c r="D482" s="98" t="s">
        <v>105</v>
      </c>
      <c r="E482" s="95" t="s">
        <v>339</v>
      </c>
      <c r="F482" s="155">
        <v>1671.6</v>
      </c>
      <c r="G482" s="98" t="s">
        <v>3460</v>
      </c>
      <c r="H482" s="98" t="s">
        <v>117</v>
      </c>
      <c r="I482" s="95" t="s">
        <v>3461</v>
      </c>
      <c r="J482" s="131" t="str">
        <f t="shared" si="16"/>
        <v>28.330.818/0001-91</v>
      </c>
      <c r="K482" s="131" t="s">
        <v>1080</v>
      </c>
      <c r="L482" s="132" t="s">
        <v>3133</v>
      </c>
      <c r="M482" s="131">
        <v>22879</v>
      </c>
      <c r="N482" s="134">
        <v>45439</v>
      </c>
      <c r="O482" s="95" t="s">
        <v>452</v>
      </c>
      <c r="P482" s="98" t="s">
        <v>1289</v>
      </c>
      <c r="Q482" s="381"/>
      <c r="R482" s="381"/>
      <c r="S482" s="381"/>
    </row>
    <row r="483" spans="1:19" ht="40" customHeight="1" x14ac:dyDescent="0.25">
      <c r="A483" s="128">
        <f>IF(B483="","",ROW()-ROW($A$3)+'Diário 2º PA'!$P$1)</f>
        <v>2430</v>
      </c>
      <c r="B483" s="129">
        <v>45439</v>
      </c>
      <c r="C483" s="130">
        <v>45413</v>
      </c>
      <c r="D483" s="98" t="s">
        <v>94</v>
      </c>
      <c r="E483" s="95" t="s">
        <v>190</v>
      </c>
      <c r="F483" s="155">
        <v>320</v>
      </c>
      <c r="G483" s="98" t="s">
        <v>3418</v>
      </c>
      <c r="H483" s="98" t="s">
        <v>117</v>
      </c>
      <c r="I483" s="95" t="s">
        <v>1713</v>
      </c>
      <c r="J483" s="131" t="str">
        <f t="shared" si="16"/>
        <v>24.230.656/0002-40</v>
      </c>
      <c r="K483" s="131" t="s">
        <v>1080</v>
      </c>
      <c r="L483" s="132" t="s">
        <v>3133</v>
      </c>
      <c r="M483" s="131">
        <v>233</v>
      </c>
      <c r="N483" s="134">
        <v>45439</v>
      </c>
      <c r="O483" s="95" t="s">
        <v>452</v>
      </c>
      <c r="P483" s="98" t="s">
        <v>1714</v>
      </c>
      <c r="Q483" s="381"/>
      <c r="R483" s="381"/>
      <c r="S483" s="381"/>
    </row>
    <row r="484" spans="1:19" ht="40" customHeight="1" x14ac:dyDescent="0.25">
      <c r="A484" s="128">
        <f>IF(B484="","",ROW()-ROW($A$3)+'Diário 2º PA'!$P$1)</f>
        <v>2431</v>
      </c>
      <c r="B484" s="129">
        <v>45439</v>
      </c>
      <c r="C484" s="130">
        <v>45413</v>
      </c>
      <c r="D484" s="98" t="s">
        <v>94</v>
      </c>
      <c r="E484" s="95" t="s">
        <v>96</v>
      </c>
      <c r="F484" s="155">
        <v>1421.43</v>
      </c>
      <c r="G484" s="98" t="s">
        <v>3462</v>
      </c>
      <c r="H484" s="98" t="s">
        <v>118</v>
      </c>
      <c r="I484" s="95" t="s">
        <v>2019</v>
      </c>
      <c r="J484" s="131" t="str">
        <f t="shared" si="16"/>
        <v>05.461.315/0001-50</v>
      </c>
      <c r="K484" s="131" t="s">
        <v>1080</v>
      </c>
      <c r="L484" s="132" t="s">
        <v>3133</v>
      </c>
      <c r="M484" s="131" t="s">
        <v>3463</v>
      </c>
      <c r="N484" s="134">
        <v>45439</v>
      </c>
      <c r="O484" s="95" t="s">
        <v>452</v>
      </c>
      <c r="P484" s="98" t="s">
        <v>1389</v>
      </c>
      <c r="Q484" s="381"/>
      <c r="R484" s="381"/>
      <c r="S484" s="381"/>
    </row>
    <row r="485" spans="1:19" ht="40" customHeight="1" x14ac:dyDescent="0.25">
      <c r="A485" s="128">
        <f>IF(B485="","",ROW()-ROW($A$3)+'Diário 2º PA'!$P$1)</f>
        <v>2432</v>
      </c>
      <c r="B485" s="129">
        <v>45439</v>
      </c>
      <c r="C485" s="130">
        <v>45383</v>
      </c>
      <c r="D485" s="98" t="s">
        <v>105</v>
      </c>
      <c r="E485" s="95" t="s">
        <v>227</v>
      </c>
      <c r="F485" s="155">
        <v>1638.81</v>
      </c>
      <c r="G485" s="98" t="s">
        <v>3193</v>
      </c>
      <c r="H485" s="98" t="s">
        <v>129</v>
      </c>
      <c r="I485" s="95" t="s">
        <v>1635</v>
      </c>
      <c r="J485" s="131" t="str">
        <f t="shared" si="16"/>
        <v>06.981.180/0001-16</v>
      </c>
      <c r="K485" s="131" t="s">
        <v>1080</v>
      </c>
      <c r="L485" s="132" t="s">
        <v>3133</v>
      </c>
      <c r="M485" s="131">
        <v>146781002</v>
      </c>
      <c r="N485" s="134">
        <v>45437</v>
      </c>
      <c r="O485" s="95" t="s">
        <v>452</v>
      </c>
      <c r="P485" s="98" t="s">
        <v>1414</v>
      </c>
      <c r="Q485" s="381"/>
      <c r="R485" s="381"/>
      <c r="S485" s="381"/>
    </row>
    <row r="486" spans="1:19" ht="40" customHeight="1" x14ac:dyDescent="0.25">
      <c r="A486" s="128">
        <f>IF(B486="","",ROW()-ROW($A$3)+'Diário 2º PA'!$P$1)</f>
        <v>2433</v>
      </c>
      <c r="B486" s="129">
        <v>45439</v>
      </c>
      <c r="C486" s="130">
        <v>45383</v>
      </c>
      <c r="D486" s="98" t="s">
        <v>105</v>
      </c>
      <c r="E486" s="95" t="s">
        <v>235</v>
      </c>
      <c r="F486" s="155">
        <v>441.02</v>
      </c>
      <c r="G486" s="98" t="s">
        <v>3178</v>
      </c>
      <c r="H486" s="98" t="s">
        <v>129</v>
      </c>
      <c r="I486" s="95" t="s">
        <v>2010</v>
      </c>
      <c r="J486" s="131" t="str">
        <f t="shared" si="16"/>
        <v>66.970.229/0021-00</v>
      </c>
      <c r="K486" s="131" t="s">
        <v>1080</v>
      </c>
      <c r="L486" s="132" t="s">
        <v>3133</v>
      </c>
      <c r="M486" s="131" t="s">
        <v>2025</v>
      </c>
      <c r="N486" s="134">
        <v>45437</v>
      </c>
      <c r="O486" s="95" t="s">
        <v>452</v>
      </c>
      <c r="P486" s="98" t="s">
        <v>2011</v>
      </c>
      <c r="Q486" s="381"/>
      <c r="R486" s="381"/>
      <c r="S486" s="381"/>
    </row>
    <row r="487" spans="1:19" ht="40" customHeight="1" x14ac:dyDescent="0.25">
      <c r="A487" s="128">
        <f>IF(B487="","",ROW()-ROW($A$3)+'Diário 2º PA'!$P$1)</f>
        <v>2434</v>
      </c>
      <c r="B487" s="129">
        <v>45439</v>
      </c>
      <c r="C487" s="130">
        <v>45383</v>
      </c>
      <c r="D487" s="98" t="s">
        <v>105</v>
      </c>
      <c r="E487" s="95" t="s">
        <v>235</v>
      </c>
      <c r="F487" s="155">
        <v>152.44999999999999</v>
      </c>
      <c r="G487" s="98" t="s">
        <v>3178</v>
      </c>
      <c r="H487" s="98" t="s">
        <v>127</v>
      </c>
      <c r="I487" s="95" t="s">
        <v>2010</v>
      </c>
      <c r="J487" s="131" t="str">
        <f t="shared" si="16"/>
        <v>66.970.229/0021-00</v>
      </c>
      <c r="K487" s="131" t="s">
        <v>1080</v>
      </c>
      <c r="L487" s="132" t="s">
        <v>3133</v>
      </c>
      <c r="M487" s="131" t="s">
        <v>2040</v>
      </c>
      <c r="N487" s="134">
        <v>45437</v>
      </c>
      <c r="O487" s="95" t="s">
        <v>452</v>
      </c>
      <c r="P487" s="98" t="s">
        <v>2011</v>
      </c>
      <c r="Q487" s="381"/>
      <c r="R487" s="381"/>
      <c r="S487" s="381"/>
    </row>
    <row r="488" spans="1:19" ht="40" customHeight="1" x14ac:dyDescent="0.25">
      <c r="A488" s="128">
        <f>IF(B488="","",ROW()-ROW($A$3)+'Diário 2º PA'!$P$1)</f>
        <v>2435</v>
      </c>
      <c r="B488" s="129">
        <v>45439</v>
      </c>
      <c r="C488" s="130">
        <v>45383</v>
      </c>
      <c r="D488" s="98" t="s">
        <v>105</v>
      </c>
      <c r="E488" s="95" t="s">
        <v>235</v>
      </c>
      <c r="F488" s="155">
        <v>147.56</v>
      </c>
      <c r="G488" s="98" t="s">
        <v>3178</v>
      </c>
      <c r="H488" s="98" t="s">
        <v>118</v>
      </c>
      <c r="I488" s="95" t="s">
        <v>2010</v>
      </c>
      <c r="J488" s="131" t="str">
        <f t="shared" si="16"/>
        <v>66.970.229/0021-00</v>
      </c>
      <c r="K488" s="131" t="s">
        <v>1080</v>
      </c>
      <c r="L488" s="132" t="s">
        <v>3133</v>
      </c>
      <c r="M488" s="131" t="s">
        <v>2026</v>
      </c>
      <c r="N488" s="134">
        <v>45437</v>
      </c>
      <c r="O488" s="95" t="s">
        <v>452</v>
      </c>
      <c r="P488" s="98" t="s">
        <v>2011</v>
      </c>
      <c r="Q488" s="381"/>
      <c r="R488" s="381"/>
      <c r="S488" s="381"/>
    </row>
    <row r="489" spans="1:19" ht="40" customHeight="1" x14ac:dyDescent="0.25">
      <c r="A489" s="128">
        <f>IF(B489="","",ROW()-ROW($A$3)+'Diário 2º PA'!$P$1)</f>
        <v>2436</v>
      </c>
      <c r="B489" s="129">
        <v>45439</v>
      </c>
      <c r="C489" s="130">
        <v>45383</v>
      </c>
      <c r="D489" s="98" t="s">
        <v>105</v>
      </c>
      <c r="E489" s="95" t="s">
        <v>235</v>
      </c>
      <c r="F489" s="155">
        <v>185.95</v>
      </c>
      <c r="G489" s="98" t="s">
        <v>3178</v>
      </c>
      <c r="H489" s="98" t="s">
        <v>125</v>
      </c>
      <c r="I489" s="95" t="s">
        <v>2010</v>
      </c>
      <c r="J489" s="131" t="str">
        <f t="shared" si="16"/>
        <v>66.970.229/0021-00</v>
      </c>
      <c r="K489" s="131" t="s">
        <v>1080</v>
      </c>
      <c r="L489" s="132" t="s">
        <v>3133</v>
      </c>
      <c r="M489" s="131" t="s">
        <v>2039</v>
      </c>
      <c r="N489" s="134">
        <v>45437</v>
      </c>
      <c r="O489" s="95" t="s">
        <v>452</v>
      </c>
      <c r="P489" s="98" t="s">
        <v>2011</v>
      </c>
      <c r="Q489" s="381"/>
      <c r="R489" s="381"/>
      <c r="S489" s="381"/>
    </row>
    <row r="490" spans="1:19" ht="40" customHeight="1" x14ac:dyDescent="0.25">
      <c r="A490" s="128">
        <f>IF(B490="","",ROW()-ROW($A$3)+'Diário 2º PA'!$P$1)</f>
        <v>2437</v>
      </c>
      <c r="B490" s="129">
        <v>45439</v>
      </c>
      <c r="C490" s="130">
        <v>45413</v>
      </c>
      <c r="D490" s="98" t="s">
        <v>105</v>
      </c>
      <c r="E490" s="95" t="s">
        <v>219</v>
      </c>
      <c r="F490" s="155">
        <v>4778.67</v>
      </c>
      <c r="G490" s="98" t="s">
        <v>3117</v>
      </c>
      <c r="H490" s="98" t="s">
        <v>118</v>
      </c>
      <c r="I490" s="95" t="s">
        <v>3002</v>
      </c>
      <c r="J490" s="131" t="str">
        <f t="shared" si="16"/>
        <v>03.552.255/0001-55</v>
      </c>
      <c r="K490" s="131" t="s">
        <v>1080</v>
      </c>
      <c r="L490" s="132" t="s">
        <v>3133</v>
      </c>
      <c r="M490" s="131">
        <v>914</v>
      </c>
      <c r="N490" s="134">
        <v>45437</v>
      </c>
      <c r="O490" s="95" t="s">
        <v>452</v>
      </c>
      <c r="P490" s="98" t="s">
        <v>3003</v>
      </c>
      <c r="Q490" s="381"/>
      <c r="R490" s="381"/>
      <c r="S490" s="381"/>
    </row>
    <row r="491" spans="1:19" ht="40" customHeight="1" x14ac:dyDescent="0.25">
      <c r="A491" s="128">
        <f>IF(B491="","",ROW()-ROW($A$3)+'Diário 2º PA'!$P$1)</f>
        <v>2438</v>
      </c>
      <c r="B491" s="129">
        <v>45439</v>
      </c>
      <c r="C491" s="130">
        <v>45413</v>
      </c>
      <c r="D491" s="98" t="s">
        <v>105</v>
      </c>
      <c r="E491" s="95" t="s">
        <v>225</v>
      </c>
      <c r="F491" s="155">
        <v>413.77</v>
      </c>
      <c r="G491" s="95" t="s">
        <v>3146</v>
      </c>
      <c r="H491" s="98" t="s">
        <v>127</v>
      </c>
      <c r="I491" s="95" t="s">
        <v>2375</v>
      </c>
      <c r="J491" s="131" t="str">
        <f t="shared" si="16"/>
        <v>61.550.141/0001-72</v>
      </c>
      <c r="K491" s="131" t="s">
        <v>1080</v>
      </c>
      <c r="L491" s="132" t="s">
        <v>3133</v>
      </c>
      <c r="M491" s="131" t="s">
        <v>3464</v>
      </c>
      <c r="N491" s="134">
        <v>45437</v>
      </c>
      <c r="O491" s="95" t="s">
        <v>452</v>
      </c>
      <c r="P491" s="98" t="s">
        <v>2376</v>
      </c>
      <c r="Q491" s="381"/>
      <c r="R491" s="381"/>
      <c r="S491" s="381"/>
    </row>
    <row r="492" spans="1:19" ht="40" customHeight="1" x14ac:dyDescent="0.25">
      <c r="A492" s="128">
        <f>IF(B492="","",ROW()-ROW($A$3)+'Diário 2º PA'!$P$1)</f>
        <v>2439</v>
      </c>
      <c r="B492" s="129">
        <v>45439</v>
      </c>
      <c r="C492" s="130">
        <v>45383</v>
      </c>
      <c r="D492" s="98" t="s">
        <v>105</v>
      </c>
      <c r="E492" s="95" t="s">
        <v>229</v>
      </c>
      <c r="F492" s="155">
        <v>2327.4299999999998</v>
      </c>
      <c r="G492" s="98" t="s">
        <v>3143</v>
      </c>
      <c r="H492" s="98" t="s">
        <v>126</v>
      </c>
      <c r="I492" s="95" t="s">
        <v>1769</v>
      </c>
      <c r="J492" s="131" t="str">
        <f t="shared" si="16"/>
        <v>17.281.106/0001-03</v>
      </c>
      <c r="K492" s="131" t="s">
        <v>1080</v>
      </c>
      <c r="L492" s="132" t="s">
        <v>3133</v>
      </c>
      <c r="M492" s="131" t="s">
        <v>3465</v>
      </c>
      <c r="N492" s="134">
        <v>45438</v>
      </c>
      <c r="O492" s="95" t="s">
        <v>452</v>
      </c>
      <c r="P492" s="98" t="s">
        <v>1259</v>
      </c>
      <c r="Q492" s="381"/>
      <c r="R492" s="381"/>
      <c r="S492" s="381"/>
    </row>
    <row r="493" spans="1:19" ht="40" customHeight="1" x14ac:dyDescent="0.25">
      <c r="A493" s="128">
        <f>IF(B493="","",ROW()-ROW($A$3)+'Diário 2º PA'!$P$1)</f>
        <v>2440</v>
      </c>
      <c r="B493" s="129">
        <v>45439</v>
      </c>
      <c r="C493" s="130">
        <v>45413</v>
      </c>
      <c r="D493" s="98" t="s">
        <v>94</v>
      </c>
      <c r="E493" s="95" t="s">
        <v>96</v>
      </c>
      <c r="F493" s="155">
        <v>1549.99</v>
      </c>
      <c r="G493" s="98" t="s">
        <v>3462</v>
      </c>
      <c r="H493" s="98" t="s">
        <v>118</v>
      </c>
      <c r="I493" s="95" t="s">
        <v>2019</v>
      </c>
      <c r="J493" s="131" t="str">
        <f t="shared" si="16"/>
        <v>05.461.315/0001-50</v>
      </c>
      <c r="K493" s="131" t="s">
        <v>1080</v>
      </c>
      <c r="L493" s="132" t="s">
        <v>3133</v>
      </c>
      <c r="M493" s="131" t="s">
        <v>3466</v>
      </c>
      <c r="N493" s="134">
        <v>45439</v>
      </c>
      <c r="O493" s="95" t="s">
        <v>452</v>
      </c>
      <c r="P493" s="98" t="s">
        <v>1389</v>
      </c>
      <c r="Q493" s="381"/>
      <c r="R493" s="381"/>
      <c r="S493" s="381"/>
    </row>
    <row r="494" spans="1:19" ht="40" customHeight="1" x14ac:dyDescent="0.25">
      <c r="A494" s="128">
        <f>IF(B494="","",ROW()-ROW($A$3)+'Diário 2º PA'!$P$1)</f>
        <v>2441</v>
      </c>
      <c r="B494" s="129">
        <v>45439</v>
      </c>
      <c r="C494" s="130">
        <v>45413</v>
      </c>
      <c r="D494" s="98" t="s">
        <v>105</v>
      </c>
      <c r="E494" s="95" t="s">
        <v>265</v>
      </c>
      <c r="F494" s="155">
        <v>200</v>
      </c>
      <c r="G494" s="98" t="s">
        <v>3264</v>
      </c>
      <c r="H494" s="98" t="s">
        <v>118</v>
      </c>
      <c r="I494" s="95" t="s">
        <v>2104</v>
      </c>
      <c r="J494" s="131" t="str">
        <f t="shared" si="16"/>
        <v>11.970.278/0001-08</v>
      </c>
      <c r="K494" s="131" t="s">
        <v>1080</v>
      </c>
      <c r="L494" s="132" t="s">
        <v>3133</v>
      </c>
      <c r="M494" s="131">
        <v>20776561</v>
      </c>
      <c r="N494" s="134">
        <v>45439</v>
      </c>
      <c r="O494" s="95" t="s">
        <v>452</v>
      </c>
      <c r="P494" s="98" t="s">
        <v>1412</v>
      </c>
      <c r="Q494" s="381"/>
      <c r="R494" s="381"/>
      <c r="S494" s="381"/>
    </row>
    <row r="495" spans="1:19" ht="40" customHeight="1" x14ac:dyDescent="0.25">
      <c r="A495" s="128">
        <f>IF(B495="","",ROW()-ROW($A$3)+'Diário 2º PA'!$P$1)</f>
        <v>2442</v>
      </c>
      <c r="B495" s="129">
        <v>45439</v>
      </c>
      <c r="C495" s="130">
        <v>45413</v>
      </c>
      <c r="D495" s="98" t="s">
        <v>105</v>
      </c>
      <c r="E495" s="95" t="s">
        <v>265</v>
      </c>
      <c r="F495" s="155">
        <v>1012.11</v>
      </c>
      <c r="G495" s="98" t="s">
        <v>3264</v>
      </c>
      <c r="H495" s="98" t="s">
        <v>117</v>
      </c>
      <c r="I495" s="95" t="s">
        <v>2104</v>
      </c>
      <c r="J495" s="131" t="str">
        <f t="shared" si="16"/>
        <v>11.970.278/0001-08</v>
      </c>
      <c r="K495" s="131" t="s">
        <v>1080</v>
      </c>
      <c r="L495" s="132" t="s">
        <v>3133</v>
      </c>
      <c r="M495" s="131">
        <v>98171940</v>
      </c>
      <c r="N495" s="134">
        <v>45439</v>
      </c>
      <c r="O495" s="95" t="s">
        <v>452</v>
      </c>
      <c r="P495" s="98" t="s">
        <v>1412</v>
      </c>
      <c r="Q495" s="381"/>
      <c r="R495" s="381"/>
      <c r="S495" s="381"/>
    </row>
    <row r="496" spans="1:19" ht="40" customHeight="1" x14ac:dyDescent="0.25">
      <c r="A496" s="128">
        <f>IF(B496="","",ROW()-ROW($A$3)+'Diário 2º PA'!$P$1)</f>
        <v>2443</v>
      </c>
      <c r="B496" s="129">
        <v>45439</v>
      </c>
      <c r="C496" s="130">
        <v>45383</v>
      </c>
      <c r="D496" s="98" t="s">
        <v>105</v>
      </c>
      <c r="E496" s="95" t="s">
        <v>227</v>
      </c>
      <c r="F496" s="155">
        <v>918.72</v>
      </c>
      <c r="G496" s="98" t="s">
        <v>3193</v>
      </c>
      <c r="H496" s="98" t="s">
        <v>125</v>
      </c>
      <c r="I496" s="95" t="s">
        <v>1635</v>
      </c>
      <c r="J496" s="131" t="str">
        <f t="shared" si="16"/>
        <v>06.981.180/0001-16</v>
      </c>
      <c r="K496" s="131" t="s">
        <v>1080</v>
      </c>
      <c r="L496" s="132" t="s">
        <v>3133</v>
      </c>
      <c r="M496" s="131">
        <v>149498441</v>
      </c>
      <c r="N496" s="134">
        <v>45439</v>
      </c>
      <c r="O496" s="95" t="s">
        <v>452</v>
      </c>
      <c r="P496" s="98" t="s">
        <v>1414</v>
      </c>
      <c r="Q496" s="381"/>
      <c r="R496" s="381"/>
      <c r="S496" s="381"/>
    </row>
    <row r="497" spans="1:19" ht="40" customHeight="1" x14ac:dyDescent="0.25">
      <c r="A497" s="128">
        <f>IF(B497="","",ROW()-ROW($A$3)+'Diário 2º PA'!$P$1)</f>
        <v>2444</v>
      </c>
      <c r="B497" s="129">
        <v>45439</v>
      </c>
      <c r="C497" s="130">
        <v>45383</v>
      </c>
      <c r="D497" s="98" t="s">
        <v>105</v>
      </c>
      <c r="E497" s="95" t="s">
        <v>227</v>
      </c>
      <c r="F497" s="155">
        <v>1458.54</v>
      </c>
      <c r="G497" s="98" t="s">
        <v>3193</v>
      </c>
      <c r="H497" s="98" t="s">
        <v>127</v>
      </c>
      <c r="I497" s="95" t="s">
        <v>1635</v>
      </c>
      <c r="J497" s="131" t="str">
        <f t="shared" si="16"/>
        <v>06.981.180/0001-16</v>
      </c>
      <c r="K497" s="131" t="s">
        <v>1080</v>
      </c>
      <c r="L497" s="132" t="s">
        <v>3133</v>
      </c>
      <c r="M497" s="131">
        <v>147308018</v>
      </c>
      <c r="N497" s="134">
        <v>45439</v>
      </c>
      <c r="O497" s="95" t="s">
        <v>452</v>
      </c>
      <c r="P497" s="98" t="s">
        <v>1414</v>
      </c>
      <c r="Q497" s="381"/>
      <c r="R497" s="381"/>
      <c r="S497" s="381"/>
    </row>
    <row r="498" spans="1:19" ht="40" customHeight="1" x14ac:dyDescent="0.25">
      <c r="A498" s="128">
        <f>IF(B498="","",ROW()-ROW($A$3)+'Diário 2º PA'!$P$1)</f>
        <v>2445</v>
      </c>
      <c r="B498" s="129">
        <v>45439</v>
      </c>
      <c r="C498" s="130">
        <v>45413</v>
      </c>
      <c r="D498" s="98" t="s">
        <v>94</v>
      </c>
      <c r="E498" s="95" t="s">
        <v>211</v>
      </c>
      <c r="F498" s="155">
        <v>673.65</v>
      </c>
      <c r="G498" s="98" t="s">
        <v>3363</v>
      </c>
      <c r="H498" s="98" t="s">
        <v>130</v>
      </c>
      <c r="I498" s="95" t="s">
        <v>2365</v>
      </c>
      <c r="J498" s="131" t="str">
        <f t="shared" si="16"/>
        <v>34.002.229/0001-87</v>
      </c>
      <c r="K498" s="131" t="s">
        <v>1080</v>
      </c>
      <c r="L498" s="132" t="s">
        <v>3133</v>
      </c>
      <c r="M498" s="131">
        <v>853938</v>
      </c>
      <c r="N498" s="134">
        <v>45439</v>
      </c>
      <c r="O498" s="95" t="s">
        <v>452</v>
      </c>
      <c r="P498" s="98" t="s">
        <v>1780</v>
      </c>
      <c r="Q498" s="381"/>
      <c r="R498" s="381"/>
      <c r="S498" s="381"/>
    </row>
    <row r="499" spans="1:19" ht="40" customHeight="1" x14ac:dyDescent="0.25">
      <c r="A499" s="128">
        <f>IF(B499="","",ROW()-ROW($A$3)+'Diário 2º PA'!$P$1)</f>
        <v>2446</v>
      </c>
      <c r="B499" s="129">
        <v>45439</v>
      </c>
      <c r="C499" s="130">
        <v>45383</v>
      </c>
      <c r="D499" s="98" t="s">
        <v>105</v>
      </c>
      <c r="E499" s="95" t="s">
        <v>235</v>
      </c>
      <c r="F499" s="155">
        <v>144.88999999999999</v>
      </c>
      <c r="G499" s="98" t="s">
        <v>3178</v>
      </c>
      <c r="H499" s="98" t="s">
        <v>123</v>
      </c>
      <c r="I499" s="95" t="s">
        <v>2010</v>
      </c>
      <c r="J499" s="131" t="str">
        <f t="shared" si="16"/>
        <v>40.432.544/0112-62</v>
      </c>
      <c r="K499" s="131" t="s">
        <v>1080</v>
      </c>
      <c r="L499" s="132" t="s">
        <v>3133</v>
      </c>
      <c r="M499" s="131" t="s">
        <v>2029</v>
      </c>
      <c r="N499" s="134">
        <v>45437</v>
      </c>
      <c r="O499" s="95" t="s">
        <v>452</v>
      </c>
      <c r="P499" s="98" t="s">
        <v>2024</v>
      </c>
      <c r="Q499" s="381"/>
      <c r="R499" s="381"/>
      <c r="S499" s="381"/>
    </row>
    <row r="500" spans="1:19" ht="40" customHeight="1" x14ac:dyDescent="0.25">
      <c r="A500" s="128">
        <f>IF(B500="","",ROW()-ROW($A$3)+'Diário 2º PA'!$P$1)</f>
        <v>2447</v>
      </c>
      <c r="B500" s="129">
        <v>45439</v>
      </c>
      <c r="C500" s="130">
        <v>45383</v>
      </c>
      <c r="D500" s="98" t="s">
        <v>105</v>
      </c>
      <c r="E500" s="95" t="s">
        <v>235</v>
      </c>
      <c r="F500" s="155">
        <v>39.99</v>
      </c>
      <c r="G500" s="98" t="s">
        <v>3178</v>
      </c>
      <c r="H500" s="98" t="s">
        <v>124</v>
      </c>
      <c r="I500" s="95" t="s">
        <v>2010</v>
      </c>
      <c r="J500" s="131" t="str">
        <f t="shared" si="16"/>
        <v>40.432.544/0112-62</v>
      </c>
      <c r="K500" s="131" t="s">
        <v>1080</v>
      </c>
      <c r="L500" s="132" t="s">
        <v>3133</v>
      </c>
      <c r="M500" s="131" t="s">
        <v>2028</v>
      </c>
      <c r="N500" s="134">
        <v>45437</v>
      </c>
      <c r="O500" s="95" t="s">
        <v>452</v>
      </c>
      <c r="P500" s="98" t="s">
        <v>2024</v>
      </c>
      <c r="Q500" s="381"/>
      <c r="R500" s="381"/>
      <c r="S500" s="381"/>
    </row>
    <row r="501" spans="1:19" ht="40" customHeight="1" x14ac:dyDescent="0.25">
      <c r="A501" s="128">
        <f>IF(B501="","",ROW()-ROW($A$3)+'Diário 2º PA'!$P$1)</f>
        <v>2448</v>
      </c>
      <c r="B501" s="129">
        <v>45439</v>
      </c>
      <c r="C501" s="130">
        <v>45383</v>
      </c>
      <c r="D501" s="98" t="s">
        <v>105</v>
      </c>
      <c r="E501" s="95" t="s">
        <v>235</v>
      </c>
      <c r="F501" s="155">
        <v>165.6</v>
      </c>
      <c r="G501" s="98" t="s">
        <v>3178</v>
      </c>
      <c r="H501" s="98" t="s">
        <v>134</v>
      </c>
      <c r="I501" s="95" t="s">
        <v>2010</v>
      </c>
      <c r="J501" s="131" t="str">
        <f t="shared" si="16"/>
        <v>40.432.544/0112-62</v>
      </c>
      <c r="K501" s="131" t="s">
        <v>1080</v>
      </c>
      <c r="L501" s="132" t="s">
        <v>3133</v>
      </c>
      <c r="M501" s="131" t="s">
        <v>2012</v>
      </c>
      <c r="N501" s="134">
        <v>45437</v>
      </c>
      <c r="O501" s="95" t="s">
        <v>452</v>
      </c>
      <c r="P501" s="98" t="s">
        <v>2024</v>
      </c>
      <c r="Q501" s="381"/>
      <c r="R501" s="381"/>
      <c r="S501" s="381"/>
    </row>
    <row r="502" spans="1:19" ht="40" customHeight="1" x14ac:dyDescent="0.25">
      <c r="A502" s="128">
        <f>IF(B502="","",ROW()-ROW($A$3)+'Diário 2º PA'!$P$1)</f>
        <v>2449</v>
      </c>
      <c r="B502" s="129">
        <v>45439</v>
      </c>
      <c r="C502" s="130">
        <v>45383</v>
      </c>
      <c r="D502" s="98" t="s">
        <v>105</v>
      </c>
      <c r="E502" s="95" t="s">
        <v>235</v>
      </c>
      <c r="F502" s="155">
        <v>109.08</v>
      </c>
      <c r="G502" s="98" t="s">
        <v>3178</v>
      </c>
      <c r="H502" s="98" t="s">
        <v>136</v>
      </c>
      <c r="I502" s="95" t="s">
        <v>2010</v>
      </c>
      <c r="J502" s="131" t="str">
        <f t="shared" si="16"/>
        <v>40.432.544/0112-62</v>
      </c>
      <c r="K502" s="131" t="s">
        <v>1080</v>
      </c>
      <c r="L502" s="132" t="s">
        <v>3133</v>
      </c>
      <c r="M502" s="133">
        <v>803002108033</v>
      </c>
      <c r="N502" s="134">
        <v>45437</v>
      </c>
      <c r="O502" s="95" t="s">
        <v>452</v>
      </c>
      <c r="P502" s="98" t="s">
        <v>2024</v>
      </c>
      <c r="Q502" s="381"/>
      <c r="R502" s="381"/>
      <c r="S502" s="381"/>
    </row>
    <row r="503" spans="1:19" ht="40" customHeight="1" x14ac:dyDescent="0.25">
      <c r="A503" s="128">
        <f>IF(B503="","",ROW()-ROW($A$3)+'Diário 2º PA'!$P$1)</f>
        <v>2450</v>
      </c>
      <c r="B503" s="129">
        <v>45439</v>
      </c>
      <c r="C503" s="130">
        <v>45413</v>
      </c>
      <c r="D503" s="98" t="s">
        <v>105</v>
      </c>
      <c r="E503" s="95" t="s">
        <v>325</v>
      </c>
      <c r="F503" s="155">
        <v>423.02</v>
      </c>
      <c r="G503" s="143" t="s">
        <v>3140</v>
      </c>
      <c r="H503" s="98" t="s">
        <v>137</v>
      </c>
      <c r="I503" s="95" t="s">
        <v>2008</v>
      </c>
      <c r="J503" s="131" t="str">
        <f t="shared" si="16"/>
        <v>23.338.189/0007-18</v>
      </c>
      <c r="K503" s="131" t="s">
        <v>1080</v>
      </c>
      <c r="L503" s="132" t="s">
        <v>3133</v>
      </c>
      <c r="M503" s="131">
        <v>1625501</v>
      </c>
      <c r="N503" s="134">
        <v>45437</v>
      </c>
      <c r="O503" s="95" t="s">
        <v>452</v>
      </c>
      <c r="P503" s="98" t="s">
        <v>1205</v>
      </c>
      <c r="Q503" s="381"/>
      <c r="R503" s="381"/>
      <c r="S503" s="381"/>
    </row>
    <row r="504" spans="1:19" ht="40" customHeight="1" x14ac:dyDescent="0.25">
      <c r="A504" s="128">
        <f>IF(B504="","",ROW()-ROW($A$3)+'Diário 2º PA'!$P$1)</f>
        <v>2451</v>
      </c>
      <c r="B504" s="129">
        <v>45439</v>
      </c>
      <c r="C504" s="130">
        <v>45383</v>
      </c>
      <c r="D504" s="98" t="s">
        <v>105</v>
      </c>
      <c r="E504" s="95" t="s">
        <v>229</v>
      </c>
      <c r="F504" s="155">
        <v>1472.93</v>
      </c>
      <c r="G504" s="98" t="s">
        <v>3143</v>
      </c>
      <c r="H504" s="98" t="s">
        <v>137</v>
      </c>
      <c r="I504" s="95" t="s">
        <v>1769</v>
      </c>
      <c r="J504" s="131" t="str">
        <f t="shared" si="16"/>
        <v>17.281.106/0001-03</v>
      </c>
      <c r="K504" s="131" t="s">
        <v>1080</v>
      </c>
      <c r="L504" s="132" t="s">
        <v>3133</v>
      </c>
      <c r="M504" s="131" t="s">
        <v>3467</v>
      </c>
      <c r="N504" s="134">
        <v>45438</v>
      </c>
      <c r="O504" s="95" t="s">
        <v>452</v>
      </c>
      <c r="P504" s="98" t="s">
        <v>1259</v>
      </c>
      <c r="Q504" s="381"/>
      <c r="R504" s="381"/>
      <c r="S504" s="381"/>
    </row>
    <row r="505" spans="1:19" ht="40" customHeight="1" x14ac:dyDescent="0.25">
      <c r="A505" s="128">
        <f>IF(B505="","",ROW()-ROW($A$3)+'Diário 2º PA'!$P$1)</f>
        <v>2452</v>
      </c>
      <c r="B505" s="129">
        <v>45439</v>
      </c>
      <c r="C505" s="130">
        <v>45383</v>
      </c>
      <c r="D505" s="98" t="s">
        <v>105</v>
      </c>
      <c r="E505" s="95" t="s">
        <v>299</v>
      </c>
      <c r="F505" s="155">
        <v>3916</v>
      </c>
      <c r="G505" s="98" t="s">
        <v>3139</v>
      </c>
      <c r="H505" s="98" t="s">
        <v>135</v>
      </c>
      <c r="I505" s="95" t="s">
        <v>1539</v>
      </c>
      <c r="J505" s="131" t="str">
        <f t="shared" si="16"/>
        <v>45.277.160/0001-10</v>
      </c>
      <c r="K505" s="131" t="s">
        <v>1080</v>
      </c>
      <c r="L505" s="132" t="s">
        <v>3133</v>
      </c>
      <c r="M505" s="131">
        <v>146</v>
      </c>
      <c r="N505" s="134">
        <v>45439</v>
      </c>
      <c r="O505" s="95" t="s">
        <v>452</v>
      </c>
      <c r="P505" s="98" t="s">
        <v>1094</v>
      </c>
      <c r="Q505" s="381"/>
      <c r="R505" s="381"/>
      <c r="S505" s="381"/>
    </row>
    <row r="506" spans="1:19" ht="40" customHeight="1" x14ac:dyDescent="0.25">
      <c r="A506" s="128">
        <f>IF(B506="","",ROW()-ROW($A$3)+'Diário 2º PA'!$P$1)</f>
        <v>2453</v>
      </c>
      <c r="B506" s="129">
        <v>45439</v>
      </c>
      <c r="C506" s="130">
        <v>45413</v>
      </c>
      <c r="D506" s="98" t="s">
        <v>105</v>
      </c>
      <c r="E506" s="95" t="s">
        <v>283</v>
      </c>
      <c r="F506" s="155">
        <v>2</v>
      </c>
      <c r="G506" s="95" t="s">
        <v>3468</v>
      </c>
      <c r="H506" s="98" t="s">
        <v>118</v>
      </c>
      <c r="I506" s="95" t="s">
        <v>117</v>
      </c>
      <c r="J506" s="131" t="s">
        <v>79</v>
      </c>
      <c r="K506" s="131" t="s">
        <v>1558</v>
      </c>
      <c r="L506" s="132" t="s">
        <v>117</v>
      </c>
      <c r="M506" s="131" t="s">
        <v>117</v>
      </c>
      <c r="N506" s="134" t="s">
        <v>117</v>
      </c>
      <c r="O506" s="95" t="s">
        <v>452</v>
      </c>
      <c r="P506" s="98" t="s">
        <v>79</v>
      </c>
      <c r="Q506" s="381"/>
      <c r="R506" s="381"/>
      <c r="S506" s="381"/>
    </row>
    <row r="507" spans="1:19" ht="40" customHeight="1" x14ac:dyDescent="0.25">
      <c r="A507" s="128">
        <f>IF(B507="","",ROW()-ROW($A$3)+'Diário 2º PA'!$P$1)</f>
        <v>2454</v>
      </c>
      <c r="B507" s="129">
        <v>45440</v>
      </c>
      <c r="C507" s="130">
        <v>45413</v>
      </c>
      <c r="D507" s="98" t="s">
        <v>105</v>
      </c>
      <c r="E507" s="95" t="s">
        <v>337</v>
      </c>
      <c r="F507" s="155">
        <v>-158</v>
      </c>
      <c r="G507" s="98" t="s">
        <v>3469</v>
      </c>
      <c r="H507" s="98" t="s">
        <v>122</v>
      </c>
      <c r="I507" s="95" t="s">
        <v>117</v>
      </c>
      <c r="J507" s="131" t="s">
        <v>79</v>
      </c>
      <c r="K507" s="131" t="s">
        <v>117</v>
      </c>
      <c r="L507" s="132" t="s">
        <v>117</v>
      </c>
      <c r="M507" s="131" t="s">
        <v>117</v>
      </c>
      <c r="N507" s="134" t="s">
        <v>117</v>
      </c>
      <c r="O507" s="95" t="s">
        <v>452</v>
      </c>
      <c r="P507" s="98" t="s">
        <v>79</v>
      </c>
      <c r="Q507" s="381"/>
      <c r="R507" s="381"/>
      <c r="S507" s="381"/>
    </row>
    <row r="508" spans="1:19" ht="40" customHeight="1" x14ac:dyDescent="0.25">
      <c r="A508" s="128">
        <f>IF(B508="","",ROW()-ROW($A$3)+'Diário 2º PA'!$P$1)</f>
        <v>2455</v>
      </c>
      <c r="B508" s="129">
        <v>45440</v>
      </c>
      <c r="C508" s="130">
        <v>45413</v>
      </c>
      <c r="D508" s="98" t="s">
        <v>105</v>
      </c>
      <c r="E508" s="95" t="s">
        <v>337</v>
      </c>
      <c r="F508" s="155">
        <v>172.46</v>
      </c>
      <c r="G508" s="98" t="s">
        <v>3160</v>
      </c>
      <c r="H508" s="98" t="s">
        <v>120</v>
      </c>
      <c r="I508" s="95" t="s">
        <v>3165</v>
      </c>
      <c r="J508" s="131" t="str">
        <f t="shared" ref="J508:J542" si="17">IF(P508="","",IF(LEN(P508)&gt;14,P508,"CPF Protegido - LGPD"))</f>
        <v>17.455.912/0002-31</v>
      </c>
      <c r="K508" s="131" t="s">
        <v>1072</v>
      </c>
      <c r="L508" s="132" t="s">
        <v>3120</v>
      </c>
      <c r="M508" s="131">
        <v>6229026</v>
      </c>
      <c r="N508" s="134">
        <v>45445</v>
      </c>
      <c r="O508" s="95" t="s">
        <v>452</v>
      </c>
      <c r="P508" s="98" t="s">
        <v>1189</v>
      </c>
      <c r="Q508" s="381"/>
      <c r="R508" s="381"/>
      <c r="S508" s="381"/>
    </row>
    <row r="509" spans="1:19" ht="40" customHeight="1" x14ac:dyDescent="0.25">
      <c r="A509" s="128">
        <f>IF(B509="","",ROW()-ROW($A$3)+'Diário 2º PA'!$P$1)</f>
        <v>2456</v>
      </c>
      <c r="B509" s="129">
        <v>45440</v>
      </c>
      <c r="C509" s="130">
        <v>45413</v>
      </c>
      <c r="D509" s="98" t="s">
        <v>105</v>
      </c>
      <c r="E509" s="95" t="s">
        <v>337</v>
      </c>
      <c r="F509" s="155">
        <v>303.39999999999998</v>
      </c>
      <c r="G509" s="98" t="s">
        <v>3160</v>
      </c>
      <c r="H509" s="98" t="s">
        <v>120</v>
      </c>
      <c r="I509" s="95" t="s">
        <v>3165</v>
      </c>
      <c r="J509" s="131" t="str">
        <f t="shared" si="17"/>
        <v>17.455.912/0002-31</v>
      </c>
      <c r="K509" s="131" t="s">
        <v>1072</v>
      </c>
      <c r="L509" s="132" t="s">
        <v>3120</v>
      </c>
      <c r="M509" s="131">
        <v>6229047</v>
      </c>
      <c r="N509" s="134">
        <v>45445</v>
      </c>
      <c r="O509" s="95" t="s">
        <v>452</v>
      </c>
      <c r="P509" s="98" t="s">
        <v>1189</v>
      </c>
      <c r="Q509" s="381"/>
      <c r="R509" s="381"/>
      <c r="S509" s="381"/>
    </row>
    <row r="510" spans="1:19" ht="40" customHeight="1" x14ac:dyDescent="0.25">
      <c r="A510" s="128">
        <f>IF(B510="","",ROW()-ROW($A$3)+'Diário 2º PA'!$P$1)</f>
        <v>2457</v>
      </c>
      <c r="B510" s="129">
        <v>45440</v>
      </c>
      <c r="C510" s="130">
        <v>45413</v>
      </c>
      <c r="D510" s="98" t="s">
        <v>105</v>
      </c>
      <c r="E510" s="95" t="s">
        <v>337</v>
      </c>
      <c r="F510" s="155">
        <v>82.36</v>
      </c>
      <c r="G510" s="98" t="s">
        <v>3160</v>
      </c>
      <c r="H510" s="98" t="s">
        <v>120</v>
      </c>
      <c r="I510" s="95" t="s">
        <v>3165</v>
      </c>
      <c r="J510" s="131" t="str">
        <f t="shared" si="17"/>
        <v>17.455.912/0002-31</v>
      </c>
      <c r="K510" s="131" t="s">
        <v>1072</v>
      </c>
      <c r="L510" s="132" t="s">
        <v>3120</v>
      </c>
      <c r="M510" s="131">
        <v>6229040</v>
      </c>
      <c r="N510" s="134">
        <v>45445</v>
      </c>
      <c r="O510" s="95" t="s">
        <v>452</v>
      </c>
      <c r="P510" s="98" t="s">
        <v>1189</v>
      </c>
      <c r="Q510" s="381"/>
      <c r="R510" s="381"/>
      <c r="S510" s="381"/>
    </row>
    <row r="511" spans="1:19" ht="40" customHeight="1" x14ac:dyDescent="0.25">
      <c r="A511" s="128">
        <f>IF(B511="","",ROW()-ROW($A$3)+'Diário 2º PA'!$P$1)</f>
        <v>2458</v>
      </c>
      <c r="B511" s="129">
        <v>45440</v>
      </c>
      <c r="C511" s="130">
        <v>45413</v>
      </c>
      <c r="D511" s="98" t="s">
        <v>105</v>
      </c>
      <c r="E511" s="95" t="s">
        <v>337</v>
      </c>
      <c r="F511" s="155">
        <v>285.08999999999997</v>
      </c>
      <c r="G511" s="98" t="s">
        <v>3160</v>
      </c>
      <c r="H511" s="98" t="s">
        <v>120</v>
      </c>
      <c r="I511" s="95" t="s">
        <v>3165</v>
      </c>
      <c r="J511" s="131" t="str">
        <f t="shared" si="17"/>
        <v>17.455.912/0002-31</v>
      </c>
      <c r="K511" s="131" t="s">
        <v>1072</v>
      </c>
      <c r="L511" s="132" t="s">
        <v>3120</v>
      </c>
      <c r="M511" s="131">
        <v>6228985</v>
      </c>
      <c r="N511" s="134">
        <v>45445</v>
      </c>
      <c r="O511" s="95" t="s">
        <v>452</v>
      </c>
      <c r="P511" s="98" t="s">
        <v>1189</v>
      </c>
      <c r="Q511" s="381"/>
      <c r="R511" s="381"/>
      <c r="S511" s="381"/>
    </row>
    <row r="512" spans="1:19" ht="40" customHeight="1" x14ac:dyDescent="0.25">
      <c r="A512" s="128">
        <f>IF(B512="","",ROW()-ROW($A$3)+'Diário 2º PA'!$P$1)</f>
        <v>2459</v>
      </c>
      <c r="B512" s="129">
        <v>45440</v>
      </c>
      <c r="C512" s="130">
        <v>45413</v>
      </c>
      <c r="D512" s="98" t="s">
        <v>105</v>
      </c>
      <c r="E512" s="95" t="s">
        <v>337</v>
      </c>
      <c r="F512" s="155">
        <v>110.65</v>
      </c>
      <c r="G512" s="98" t="s">
        <v>3160</v>
      </c>
      <c r="H512" s="98" t="s">
        <v>129</v>
      </c>
      <c r="I512" s="95" t="s">
        <v>3165</v>
      </c>
      <c r="J512" s="131" t="str">
        <f t="shared" si="17"/>
        <v>17.455.912/0002-31</v>
      </c>
      <c r="K512" s="131" t="s">
        <v>1072</v>
      </c>
      <c r="L512" s="132" t="s">
        <v>3120</v>
      </c>
      <c r="M512" s="131">
        <v>6236478</v>
      </c>
      <c r="N512" s="134">
        <v>45446</v>
      </c>
      <c r="O512" s="95" t="s">
        <v>452</v>
      </c>
      <c r="P512" s="98" t="s">
        <v>1189</v>
      </c>
      <c r="Q512" s="381"/>
      <c r="R512" s="381"/>
      <c r="S512" s="381"/>
    </row>
    <row r="513" spans="1:19" ht="40" customHeight="1" x14ac:dyDescent="0.25">
      <c r="A513" s="128">
        <f>IF(B513="","",ROW()-ROW($A$3)+'Diário 2º PA'!$P$1)</f>
        <v>2460</v>
      </c>
      <c r="B513" s="129">
        <v>45440</v>
      </c>
      <c r="C513" s="130">
        <v>45413</v>
      </c>
      <c r="D513" s="98" t="s">
        <v>94</v>
      </c>
      <c r="E513" s="95" t="s">
        <v>188</v>
      </c>
      <c r="F513" s="155">
        <v>2531</v>
      </c>
      <c r="G513" s="98" t="s">
        <v>3213</v>
      </c>
      <c r="H513" s="98" t="s">
        <v>134</v>
      </c>
      <c r="I513" s="95" t="s">
        <v>3470</v>
      </c>
      <c r="J513" s="131" t="str">
        <f t="shared" si="17"/>
        <v>CPF Protegido - LGPD</v>
      </c>
      <c r="K513" s="131" t="s">
        <v>1574</v>
      </c>
      <c r="L513" s="132" t="s">
        <v>1623</v>
      </c>
      <c r="M513" s="131" t="s">
        <v>117</v>
      </c>
      <c r="N513" s="134">
        <v>45440</v>
      </c>
      <c r="O513" s="95" t="s">
        <v>452</v>
      </c>
      <c r="P513" s="98" t="s">
        <v>3471</v>
      </c>
      <c r="Q513" s="381"/>
      <c r="R513" s="381"/>
      <c r="S513" s="381"/>
    </row>
    <row r="514" spans="1:19" ht="40" customHeight="1" x14ac:dyDescent="0.25">
      <c r="A514" s="128">
        <f>IF(B514="","",ROW()-ROW($A$3)+'Diário 2º PA'!$P$1)</f>
        <v>2461</v>
      </c>
      <c r="B514" s="129">
        <v>45440</v>
      </c>
      <c r="C514" s="130">
        <v>45413</v>
      </c>
      <c r="D514" s="98" t="s">
        <v>105</v>
      </c>
      <c r="E514" s="95" t="s">
        <v>337</v>
      </c>
      <c r="F514" s="155">
        <v>12740</v>
      </c>
      <c r="G514" s="98" t="s">
        <v>3207</v>
      </c>
      <c r="H514" s="98" t="s">
        <v>117</v>
      </c>
      <c r="I514" s="95" t="s">
        <v>1609</v>
      </c>
      <c r="J514" s="131" t="str">
        <f t="shared" si="17"/>
        <v>04.398.505/0001-07</v>
      </c>
      <c r="K514" s="131" t="s">
        <v>1114</v>
      </c>
      <c r="L514" s="132" t="s">
        <v>3120</v>
      </c>
      <c r="M514" s="131">
        <v>90248</v>
      </c>
      <c r="N514" s="134">
        <v>45440</v>
      </c>
      <c r="O514" s="95" t="s">
        <v>452</v>
      </c>
      <c r="P514" s="98" t="s">
        <v>1085</v>
      </c>
      <c r="Q514" s="381"/>
      <c r="R514" s="381"/>
      <c r="S514" s="381"/>
    </row>
    <row r="515" spans="1:19" ht="40" customHeight="1" x14ac:dyDescent="0.25">
      <c r="A515" s="128">
        <f>IF(B515="","",ROW()-ROW($A$3)+'Diário 2º PA'!$P$1)</f>
        <v>2462</v>
      </c>
      <c r="B515" s="129">
        <v>45440</v>
      </c>
      <c r="C515" s="130">
        <v>45413</v>
      </c>
      <c r="D515" s="98" t="s">
        <v>94</v>
      </c>
      <c r="E515" s="95" t="s">
        <v>190</v>
      </c>
      <c r="F515" s="155">
        <v>558.27</v>
      </c>
      <c r="G515" s="98" t="s">
        <v>3418</v>
      </c>
      <c r="H515" s="98" t="s">
        <v>126</v>
      </c>
      <c r="I515" s="95" t="s">
        <v>1444</v>
      </c>
      <c r="J515" s="131" t="str">
        <f t="shared" si="17"/>
        <v>19.596.170/0014-23</v>
      </c>
      <c r="K515" s="131" t="s">
        <v>1080</v>
      </c>
      <c r="L515" s="132" t="s">
        <v>3133</v>
      </c>
      <c r="M515" s="131" t="s">
        <v>3472</v>
      </c>
      <c r="N515" s="134">
        <v>45440</v>
      </c>
      <c r="O515" s="95" t="s">
        <v>452</v>
      </c>
      <c r="P515" s="98" t="s">
        <v>1446</v>
      </c>
      <c r="Q515" s="381"/>
      <c r="R515" s="381"/>
      <c r="S515" s="381"/>
    </row>
    <row r="516" spans="1:19" ht="40" customHeight="1" x14ac:dyDescent="0.25">
      <c r="A516" s="128">
        <f>IF(B516="","",ROW()-ROW($A$3)+'Diário 2º PA'!$P$1)</f>
        <v>2463</v>
      </c>
      <c r="B516" s="129">
        <v>45440</v>
      </c>
      <c r="C516" s="130">
        <v>45413</v>
      </c>
      <c r="D516" s="98" t="s">
        <v>94</v>
      </c>
      <c r="E516" s="95" t="s">
        <v>190</v>
      </c>
      <c r="F516" s="155">
        <v>503.8</v>
      </c>
      <c r="G516" s="98" t="s">
        <v>3418</v>
      </c>
      <c r="H516" s="98" t="s">
        <v>127</v>
      </c>
      <c r="I516" s="95" t="s">
        <v>1444</v>
      </c>
      <c r="J516" s="131" t="str">
        <f t="shared" si="17"/>
        <v>19.596.170/0014-23</v>
      </c>
      <c r="K516" s="131" t="s">
        <v>1080</v>
      </c>
      <c r="L516" s="132" t="s">
        <v>3133</v>
      </c>
      <c r="M516" s="131" t="s">
        <v>3473</v>
      </c>
      <c r="N516" s="134">
        <v>45440</v>
      </c>
      <c r="O516" s="95" t="s">
        <v>452</v>
      </c>
      <c r="P516" s="98" t="s">
        <v>1446</v>
      </c>
      <c r="Q516" s="381"/>
      <c r="R516" s="381"/>
      <c r="S516" s="381"/>
    </row>
    <row r="517" spans="1:19" ht="40" customHeight="1" x14ac:dyDescent="0.25">
      <c r="A517" s="128">
        <f>IF(B517="","",ROW()-ROW($A$3)+'Diário 2º PA'!$P$1)</f>
        <v>2464</v>
      </c>
      <c r="B517" s="129">
        <v>45440</v>
      </c>
      <c r="C517" s="130">
        <v>45413</v>
      </c>
      <c r="D517" s="98" t="s">
        <v>94</v>
      </c>
      <c r="E517" s="95" t="s">
        <v>190</v>
      </c>
      <c r="F517" s="155">
        <v>449.33</v>
      </c>
      <c r="G517" s="98" t="s">
        <v>3418</v>
      </c>
      <c r="H517" s="98" t="s">
        <v>125</v>
      </c>
      <c r="I517" s="95" t="s">
        <v>1444</v>
      </c>
      <c r="J517" s="131" t="str">
        <f t="shared" si="17"/>
        <v>19.596.170/0014-23</v>
      </c>
      <c r="K517" s="131" t="s">
        <v>1080</v>
      </c>
      <c r="L517" s="132" t="s">
        <v>3133</v>
      </c>
      <c r="M517" s="131" t="s">
        <v>3474</v>
      </c>
      <c r="N517" s="134">
        <v>45440</v>
      </c>
      <c r="O517" s="95" t="s">
        <v>452</v>
      </c>
      <c r="P517" s="98" t="s">
        <v>1446</v>
      </c>
      <c r="Q517" s="381"/>
      <c r="R517" s="381"/>
      <c r="S517" s="381"/>
    </row>
    <row r="518" spans="1:19" ht="40" customHeight="1" x14ac:dyDescent="0.25">
      <c r="A518" s="128">
        <f>IF(B518="","",ROW()-ROW($A$3)+'Diário 2º PA'!$P$1)</f>
        <v>2465</v>
      </c>
      <c r="B518" s="129">
        <v>45440</v>
      </c>
      <c r="C518" s="130">
        <v>45413</v>
      </c>
      <c r="D518" s="98" t="s">
        <v>94</v>
      </c>
      <c r="E518" s="95" t="s">
        <v>190</v>
      </c>
      <c r="F518" s="155">
        <v>544.64</v>
      </c>
      <c r="G518" s="98" t="s">
        <v>3418</v>
      </c>
      <c r="H518" s="98" t="s">
        <v>129</v>
      </c>
      <c r="I518" s="95" t="s">
        <v>1444</v>
      </c>
      <c r="J518" s="131" t="str">
        <f t="shared" si="17"/>
        <v>19.596.170/0014-23</v>
      </c>
      <c r="K518" s="131" t="s">
        <v>1080</v>
      </c>
      <c r="L518" s="132" t="s">
        <v>3133</v>
      </c>
      <c r="M518" s="131" t="s">
        <v>3475</v>
      </c>
      <c r="N518" s="134">
        <v>45440</v>
      </c>
      <c r="O518" s="95" t="s">
        <v>452</v>
      </c>
      <c r="P518" s="98" t="s">
        <v>1446</v>
      </c>
      <c r="Q518" s="381"/>
      <c r="R518" s="381"/>
      <c r="S518" s="381"/>
    </row>
    <row r="519" spans="1:19" ht="40" customHeight="1" x14ac:dyDescent="0.25">
      <c r="A519" s="128">
        <f>IF(B519="","",ROW()-ROW($A$3)+'Diário 2º PA'!$P$1)</f>
        <v>2466</v>
      </c>
      <c r="B519" s="129">
        <v>45440</v>
      </c>
      <c r="C519" s="130">
        <v>45413</v>
      </c>
      <c r="D519" s="98" t="s">
        <v>94</v>
      </c>
      <c r="E519" s="95" t="s">
        <v>190</v>
      </c>
      <c r="F519" s="155">
        <v>449.04</v>
      </c>
      <c r="G519" s="98" t="s">
        <v>3418</v>
      </c>
      <c r="H519" s="98" t="s">
        <v>118</v>
      </c>
      <c r="I519" s="95" t="s">
        <v>1444</v>
      </c>
      <c r="J519" s="131" t="str">
        <f t="shared" si="17"/>
        <v>19.596.170/0014-23</v>
      </c>
      <c r="K519" s="131" t="s">
        <v>1080</v>
      </c>
      <c r="L519" s="132" t="s">
        <v>3133</v>
      </c>
      <c r="M519" s="131" t="s">
        <v>3476</v>
      </c>
      <c r="N519" s="134">
        <v>45440</v>
      </c>
      <c r="O519" s="95" t="s">
        <v>452</v>
      </c>
      <c r="P519" s="98" t="s">
        <v>1446</v>
      </c>
      <c r="Q519" s="381"/>
      <c r="R519" s="381"/>
      <c r="S519" s="381"/>
    </row>
    <row r="520" spans="1:19" ht="40" customHeight="1" x14ac:dyDescent="0.25">
      <c r="A520" s="128">
        <f>IF(B520="","",ROW()-ROW($A$3)+'Diário 2º PA'!$P$1)</f>
        <v>2467</v>
      </c>
      <c r="B520" s="129">
        <v>45440</v>
      </c>
      <c r="C520" s="130">
        <v>45413</v>
      </c>
      <c r="D520" s="98" t="s">
        <v>94</v>
      </c>
      <c r="E520" s="95" t="s">
        <v>190</v>
      </c>
      <c r="F520" s="155">
        <v>475.31</v>
      </c>
      <c r="G520" s="98" t="s">
        <v>3418</v>
      </c>
      <c r="H520" s="98" t="s">
        <v>122</v>
      </c>
      <c r="I520" s="95" t="s">
        <v>1444</v>
      </c>
      <c r="J520" s="131" t="str">
        <f t="shared" si="17"/>
        <v>19.596.170/0014-23</v>
      </c>
      <c r="K520" s="131" t="s">
        <v>1080</v>
      </c>
      <c r="L520" s="132" t="s">
        <v>3133</v>
      </c>
      <c r="M520" s="131" t="s">
        <v>3477</v>
      </c>
      <c r="N520" s="134">
        <v>45440</v>
      </c>
      <c r="O520" s="95" t="s">
        <v>452</v>
      </c>
      <c r="P520" s="98" t="s">
        <v>1446</v>
      </c>
      <c r="Q520" s="381"/>
      <c r="R520" s="381"/>
      <c r="S520" s="381"/>
    </row>
    <row r="521" spans="1:19" ht="40" customHeight="1" x14ac:dyDescent="0.25">
      <c r="A521" s="128">
        <f>IF(B521="","",ROW()-ROW($A$3)+'Diário 2º PA'!$P$1)</f>
        <v>2468</v>
      </c>
      <c r="B521" s="129">
        <v>45440</v>
      </c>
      <c r="C521" s="130">
        <v>45413</v>
      </c>
      <c r="D521" s="98" t="s">
        <v>94</v>
      </c>
      <c r="E521" s="95" t="s">
        <v>190</v>
      </c>
      <c r="F521" s="155">
        <v>385.29</v>
      </c>
      <c r="G521" s="98" t="s">
        <v>3418</v>
      </c>
      <c r="H521" s="98" t="s">
        <v>123</v>
      </c>
      <c r="I521" s="95" t="s">
        <v>1444</v>
      </c>
      <c r="J521" s="131" t="str">
        <f t="shared" si="17"/>
        <v>19.596.170/0014-23</v>
      </c>
      <c r="K521" s="131" t="s">
        <v>1080</v>
      </c>
      <c r="L521" s="132" t="s">
        <v>3133</v>
      </c>
      <c r="M521" s="131" t="s">
        <v>3478</v>
      </c>
      <c r="N521" s="134">
        <v>45440</v>
      </c>
      <c r="O521" s="95" t="s">
        <v>452</v>
      </c>
      <c r="P521" s="98" t="s">
        <v>1446</v>
      </c>
      <c r="Q521" s="381"/>
      <c r="R521" s="381"/>
      <c r="S521" s="381"/>
    </row>
    <row r="522" spans="1:19" ht="40" customHeight="1" x14ac:dyDescent="0.25">
      <c r="A522" s="128">
        <f>IF(B522="","",ROW()-ROW($A$3)+'Diário 2º PA'!$P$1)</f>
        <v>2469</v>
      </c>
      <c r="B522" s="129">
        <v>45440</v>
      </c>
      <c r="C522" s="130">
        <v>45413</v>
      </c>
      <c r="D522" s="98" t="s">
        <v>94</v>
      </c>
      <c r="E522" s="95" t="s">
        <v>190</v>
      </c>
      <c r="F522" s="155">
        <v>311.27</v>
      </c>
      <c r="G522" s="98" t="s">
        <v>3418</v>
      </c>
      <c r="H522" s="98" t="s">
        <v>124</v>
      </c>
      <c r="I522" s="95" t="s">
        <v>1444</v>
      </c>
      <c r="J522" s="131" t="str">
        <f t="shared" si="17"/>
        <v>19.596.170/0014-23</v>
      </c>
      <c r="K522" s="131" t="s">
        <v>1080</v>
      </c>
      <c r="L522" s="132" t="s">
        <v>3133</v>
      </c>
      <c r="M522" s="131" t="s">
        <v>3479</v>
      </c>
      <c r="N522" s="134">
        <v>45440</v>
      </c>
      <c r="O522" s="95" t="s">
        <v>452</v>
      </c>
      <c r="P522" s="98" t="s">
        <v>1446</v>
      </c>
      <c r="Q522" s="381"/>
      <c r="R522" s="381"/>
      <c r="S522" s="381"/>
    </row>
    <row r="523" spans="1:19" ht="40" customHeight="1" x14ac:dyDescent="0.25">
      <c r="A523" s="128">
        <f>IF(B523="","",ROW()-ROW($A$3)+'Diário 2º PA'!$P$1)</f>
        <v>2470</v>
      </c>
      <c r="B523" s="129">
        <v>45440</v>
      </c>
      <c r="C523" s="130">
        <v>45413</v>
      </c>
      <c r="D523" s="98" t="s">
        <v>105</v>
      </c>
      <c r="E523" s="95" t="s">
        <v>225</v>
      </c>
      <c r="F523" s="155">
        <v>507.98</v>
      </c>
      <c r="G523" s="95" t="s">
        <v>3146</v>
      </c>
      <c r="H523" s="98" t="s">
        <v>123</v>
      </c>
      <c r="I523" s="95" t="s">
        <v>1450</v>
      </c>
      <c r="J523" s="131" t="str">
        <f t="shared" si="17"/>
        <v>61.198.164/0001-60</v>
      </c>
      <c r="K523" s="131" t="s">
        <v>1080</v>
      </c>
      <c r="L523" s="132" t="s">
        <v>3133</v>
      </c>
      <c r="M523" s="131">
        <v>75293021</v>
      </c>
      <c r="N523" s="134">
        <v>45440</v>
      </c>
      <c r="O523" s="95" t="s">
        <v>452</v>
      </c>
      <c r="P523" s="98" t="s">
        <v>1091</v>
      </c>
      <c r="Q523" s="381"/>
      <c r="R523" s="381"/>
      <c r="S523" s="381"/>
    </row>
    <row r="524" spans="1:19" ht="40" customHeight="1" x14ac:dyDescent="0.25">
      <c r="A524" s="128">
        <f>IF(B524="","",ROW()-ROW($A$3)+'Diário 2º PA'!$P$1)</f>
        <v>2471</v>
      </c>
      <c r="B524" s="129">
        <v>45440</v>
      </c>
      <c r="C524" s="130">
        <v>45413</v>
      </c>
      <c r="D524" s="98" t="s">
        <v>105</v>
      </c>
      <c r="E524" s="95" t="s">
        <v>265</v>
      </c>
      <c r="F524" s="155">
        <v>653.94000000000005</v>
      </c>
      <c r="G524" s="98" t="s">
        <v>3264</v>
      </c>
      <c r="H524" s="98" t="s">
        <v>118</v>
      </c>
      <c r="I524" s="95" t="s">
        <v>2238</v>
      </c>
      <c r="J524" s="131" t="str">
        <f t="shared" si="17"/>
        <v>01.541.266/0001-04</v>
      </c>
      <c r="K524" s="131" t="s">
        <v>1080</v>
      </c>
      <c r="L524" s="132" t="s">
        <v>3133</v>
      </c>
      <c r="M524" s="131" t="s">
        <v>3480</v>
      </c>
      <c r="N524" s="134">
        <v>45440</v>
      </c>
      <c r="O524" s="95" t="s">
        <v>452</v>
      </c>
      <c r="P524" s="98" t="s">
        <v>2239</v>
      </c>
      <c r="Q524" s="381"/>
      <c r="R524" s="381"/>
      <c r="S524" s="381"/>
    </row>
    <row r="525" spans="1:19" ht="40" customHeight="1" x14ac:dyDescent="0.25">
      <c r="A525" s="128">
        <f>IF(B525="","",ROW()-ROW($A$3)+'Diário 2º PA'!$P$1)</f>
        <v>2472</v>
      </c>
      <c r="B525" s="129">
        <v>45440</v>
      </c>
      <c r="C525" s="130">
        <v>45413</v>
      </c>
      <c r="D525" s="98" t="s">
        <v>105</v>
      </c>
      <c r="E525" s="95" t="s">
        <v>225</v>
      </c>
      <c r="F525" s="155">
        <v>726.14</v>
      </c>
      <c r="G525" s="95" t="s">
        <v>3146</v>
      </c>
      <c r="H525" s="98" t="s">
        <v>125</v>
      </c>
      <c r="I525" s="95" t="s">
        <v>1450</v>
      </c>
      <c r="J525" s="131" t="str">
        <f t="shared" si="17"/>
        <v>61.198.164/0001-60</v>
      </c>
      <c r="K525" s="131" t="s">
        <v>1080</v>
      </c>
      <c r="L525" s="132" t="s">
        <v>3133</v>
      </c>
      <c r="M525" s="131">
        <v>22239684</v>
      </c>
      <c r="N525" s="134">
        <v>45446</v>
      </c>
      <c r="O525" s="95" t="s">
        <v>452</v>
      </c>
      <c r="P525" s="98" t="s">
        <v>1091</v>
      </c>
      <c r="Q525" s="381"/>
      <c r="R525" s="381"/>
      <c r="S525" s="381"/>
    </row>
    <row r="526" spans="1:19" ht="40" customHeight="1" x14ac:dyDescent="0.25">
      <c r="A526" s="128">
        <f>IF(B526="","",ROW()-ROW($A$3)+'Diário 2º PA'!$P$1)</f>
        <v>2473</v>
      </c>
      <c r="B526" s="129">
        <v>45440</v>
      </c>
      <c r="C526" s="130">
        <v>45413</v>
      </c>
      <c r="D526" s="98" t="s">
        <v>94</v>
      </c>
      <c r="E526" s="95" t="s">
        <v>199</v>
      </c>
      <c r="F526" s="155">
        <v>305.2</v>
      </c>
      <c r="G526" s="98" t="s">
        <v>3177</v>
      </c>
      <c r="H526" s="98" t="s">
        <v>118</v>
      </c>
      <c r="I526" s="95" t="s">
        <v>1493</v>
      </c>
      <c r="J526" s="131" t="str">
        <f t="shared" si="17"/>
        <v>21.551.726/0001-92</v>
      </c>
      <c r="K526" s="131" t="s">
        <v>1114</v>
      </c>
      <c r="L526" s="132" t="s">
        <v>3120</v>
      </c>
      <c r="M526" s="131">
        <v>52</v>
      </c>
      <c r="N526" s="134">
        <v>45436</v>
      </c>
      <c r="O526" s="95" t="s">
        <v>452</v>
      </c>
      <c r="P526" s="98" t="s">
        <v>1494</v>
      </c>
      <c r="Q526" s="381"/>
      <c r="R526" s="381"/>
      <c r="S526" s="381"/>
    </row>
    <row r="527" spans="1:19" ht="40" customHeight="1" x14ac:dyDescent="0.25">
      <c r="A527" s="128">
        <f>IF(B527="","",ROW()-ROW($A$3)+'Diário 2º PA'!$P$1)</f>
        <v>2474</v>
      </c>
      <c r="B527" s="129">
        <v>45440</v>
      </c>
      <c r="C527" s="130">
        <v>45413</v>
      </c>
      <c r="D527" s="98" t="s">
        <v>94</v>
      </c>
      <c r="E527" s="95" t="s">
        <v>199</v>
      </c>
      <c r="F527" s="155">
        <v>532.5</v>
      </c>
      <c r="G527" s="98" t="s">
        <v>3177</v>
      </c>
      <c r="H527" s="98" t="s">
        <v>118</v>
      </c>
      <c r="I527" s="95" t="s">
        <v>2049</v>
      </c>
      <c r="J527" s="131" t="str">
        <f t="shared" si="17"/>
        <v>19.002.476/0001-90</v>
      </c>
      <c r="K527" s="131" t="s">
        <v>1080</v>
      </c>
      <c r="L527" s="132" t="s">
        <v>3133</v>
      </c>
      <c r="M527" s="131">
        <v>2601384</v>
      </c>
      <c r="N527" s="134">
        <v>45456</v>
      </c>
      <c r="O527" s="95" t="s">
        <v>452</v>
      </c>
      <c r="P527" s="98" t="s">
        <v>1088</v>
      </c>
      <c r="Q527" s="381"/>
      <c r="R527" s="381"/>
      <c r="S527" s="381"/>
    </row>
    <row r="528" spans="1:19" ht="40" customHeight="1" x14ac:dyDescent="0.25">
      <c r="A528" s="128">
        <f>IF(B528="","",ROW()-ROW($A$3)+'Diário 2º PA'!$P$1)</f>
        <v>2475</v>
      </c>
      <c r="B528" s="129">
        <v>45440</v>
      </c>
      <c r="C528" s="130">
        <v>45413</v>
      </c>
      <c r="D528" s="98" t="s">
        <v>94</v>
      </c>
      <c r="E528" s="95" t="s">
        <v>199</v>
      </c>
      <c r="F528" s="155">
        <v>975</v>
      </c>
      <c r="G528" s="98" t="s">
        <v>3177</v>
      </c>
      <c r="H528" s="98" t="s">
        <v>119</v>
      </c>
      <c r="I528" s="95" t="s">
        <v>2049</v>
      </c>
      <c r="J528" s="131" t="str">
        <f t="shared" si="17"/>
        <v>19.002.476/0001-90</v>
      </c>
      <c r="K528" s="131" t="s">
        <v>1080</v>
      </c>
      <c r="L528" s="132" t="s">
        <v>3133</v>
      </c>
      <c r="M528" s="131">
        <v>2601358</v>
      </c>
      <c r="N528" s="134">
        <v>45456</v>
      </c>
      <c r="O528" s="95" t="s">
        <v>452</v>
      </c>
      <c r="P528" s="98" t="s">
        <v>1088</v>
      </c>
      <c r="Q528" s="381"/>
      <c r="R528" s="381"/>
      <c r="S528" s="381"/>
    </row>
    <row r="529" spans="1:19" ht="40" customHeight="1" x14ac:dyDescent="0.25">
      <c r="A529" s="128">
        <f>IF(B529="","",ROW()-ROW($A$3)+'Diário 2º PA'!$P$1)</f>
        <v>2476</v>
      </c>
      <c r="B529" s="129">
        <v>45440</v>
      </c>
      <c r="C529" s="130">
        <v>45413</v>
      </c>
      <c r="D529" s="98" t="s">
        <v>94</v>
      </c>
      <c r="E529" s="95" t="s">
        <v>199</v>
      </c>
      <c r="F529" s="155">
        <v>667.5</v>
      </c>
      <c r="G529" s="98" t="s">
        <v>3177</v>
      </c>
      <c r="H529" s="98" t="s">
        <v>120</v>
      </c>
      <c r="I529" s="95" t="s">
        <v>2049</v>
      </c>
      <c r="J529" s="131" t="str">
        <f t="shared" si="17"/>
        <v>19.002.476/0001-90</v>
      </c>
      <c r="K529" s="131" t="s">
        <v>1080</v>
      </c>
      <c r="L529" s="132" t="s">
        <v>3133</v>
      </c>
      <c r="M529" s="131">
        <v>2601324</v>
      </c>
      <c r="N529" s="134">
        <v>45456</v>
      </c>
      <c r="O529" s="95" t="s">
        <v>452</v>
      </c>
      <c r="P529" s="98" t="s">
        <v>1088</v>
      </c>
      <c r="Q529" s="381"/>
      <c r="R529" s="381"/>
      <c r="S529" s="381"/>
    </row>
    <row r="530" spans="1:19" ht="40" customHeight="1" x14ac:dyDescent="0.25">
      <c r="A530" s="128">
        <f>IF(B530="","",ROW()-ROW($A$3)+'Diário 2º PA'!$P$1)</f>
        <v>2477</v>
      </c>
      <c r="B530" s="129">
        <v>45440</v>
      </c>
      <c r="C530" s="130">
        <v>45413</v>
      </c>
      <c r="D530" s="98" t="s">
        <v>94</v>
      </c>
      <c r="E530" s="95" t="s">
        <v>199</v>
      </c>
      <c r="F530" s="155">
        <v>1557.42</v>
      </c>
      <c r="G530" s="98" t="s">
        <v>3177</v>
      </c>
      <c r="H530" s="98" t="s">
        <v>125</v>
      </c>
      <c r="I530" s="95" t="s">
        <v>1576</v>
      </c>
      <c r="J530" s="131" t="str">
        <f t="shared" si="17"/>
        <v>10.426.715/0001-64</v>
      </c>
      <c r="K530" s="131" t="s">
        <v>1080</v>
      </c>
      <c r="L530" s="132" t="s">
        <v>3133</v>
      </c>
      <c r="M530" s="131">
        <v>4028482</v>
      </c>
      <c r="N530" s="134">
        <v>45451</v>
      </c>
      <c r="O530" s="95" t="s">
        <v>452</v>
      </c>
      <c r="P530" s="98" t="s">
        <v>1082</v>
      </c>
      <c r="Q530" s="381"/>
      <c r="R530" s="381"/>
      <c r="S530" s="381"/>
    </row>
    <row r="531" spans="1:19" ht="40" customHeight="1" x14ac:dyDescent="0.25">
      <c r="A531" s="128">
        <f>IF(B531="","",ROW()-ROW($A$3)+'Diário 2º PA'!$P$1)</f>
        <v>2478</v>
      </c>
      <c r="B531" s="129">
        <v>45440</v>
      </c>
      <c r="C531" s="130">
        <v>45413</v>
      </c>
      <c r="D531" s="98" t="s">
        <v>94</v>
      </c>
      <c r="E531" s="95" t="s">
        <v>199</v>
      </c>
      <c r="F531" s="155">
        <v>1637.51</v>
      </c>
      <c r="G531" s="98" t="s">
        <v>3177</v>
      </c>
      <c r="H531" s="98" t="s">
        <v>125</v>
      </c>
      <c r="I531" s="95" t="s">
        <v>1575</v>
      </c>
      <c r="J531" s="131" t="str">
        <f t="shared" si="17"/>
        <v>04.398.505/0001-07</v>
      </c>
      <c r="K531" s="131" t="s">
        <v>1080</v>
      </c>
      <c r="L531" s="132" t="s">
        <v>3133</v>
      </c>
      <c r="M531" s="131" t="s">
        <v>3481</v>
      </c>
      <c r="N531" s="134">
        <v>45451</v>
      </c>
      <c r="O531" s="95" t="s">
        <v>452</v>
      </c>
      <c r="P531" s="98" t="s">
        <v>1085</v>
      </c>
      <c r="Q531" s="381"/>
      <c r="R531" s="381"/>
      <c r="S531" s="381"/>
    </row>
    <row r="532" spans="1:19" ht="40" customHeight="1" x14ac:dyDescent="0.25">
      <c r="A532" s="128">
        <f>IF(B532="","",ROW()-ROW($A$3)+'Diário 2º PA'!$P$1)</f>
        <v>2479</v>
      </c>
      <c r="B532" s="129">
        <v>45440</v>
      </c>
      <c r="C532" s="130">
        <v>45413</v>
      </c>
      <c r="D532" s="98" t="s">
        <v>94</v>
      </c>
      <c r="E532" s="95" t="s">
        <v>199</v>
      </c>
      <c r="F532" s="155">
        <v>1086.3599999999999</v>
      </c>
      <c r="G532" s="98" t="s">
        <v>3177</v>
      </c>
      <c r="H532" s="98" t="s">
        <v>127</v>
      </c>
      <c r="I532" s="95" t="s">
        <v>1576</v>
      </c>
      <c r="J532" s="131" t="str">
        <f t="shared" si="17"/>
        <v>10.426.715/0001-64</v>
      </c>
      <c r="K532" s="131" t="s">
        <v>1080</v>
      </c>
      <c r="L532" s="132" t="s">
        <v>3133</v>
      </c>
      <c r="M532" s="131">
        <v>4028461</v>
      </c>
      <c r="N532" s="134">
        <v>45451</v>
      </c>
      <c r="O532" s="95" t="s">
        <v>452</v>
      </c>
      <c r="P532" s="98" t="s">
        <v>1082</v>
      </c>
      <c r="Q532" s="381"/>
      <c r="R532" s="381"/>
      <c r="S532" s="381"/>
    </row>
    <row r="533" spans="1:19" ht="40" customHeight="1" x14ac:dyDescent="0.25">
      <c r="A533" s="128">
        <f>IF(B533="","",ROW()-ROW($A$3)+'Diário 2º PA'!$P$1)</f>
        <v>2480</v>
      </c>
      <c r="B533" s="129">
        <v>45440</v>
      </c>
      <c r="C533" s="130">
        <v>45413</v>
      </c>
      <c r="D533" s="98" t="s">
        <v>94</v>
      </c>
      <c r="E533" s="95" t="s">
        <v>199</v>
      </c>
      <c r="F533" s="155">
        <v>721.14</v>
      </c>
      <c r="G533" s="98" t="s">
        <v>3177</v>
      </c>
      <c r="H533" s="98" t="s">
        <v>127</v>
      </c>
      <c r="I533" s="95" t="s">
        <v>1575</v>
      </c>
      <c r="J533" s="131" t="str">
        <f t="shared" si="17"/>
        <v>04.398.505/0001-07</v>
      </c>
      <c r="K533" s="131" t="s">
        <v>1080</v>
      </c>
      <c r="L533" s="132" t="s">
        <v>3133</v>
      </c>
      <c r="M533" s="131" t="s">
        <v>3482</v>
      </c>
      <c r="N533" s="134">
        <v>45451</v>
      </c>
      <c r="O533" s="95" t="s">
        <v>452</v>
      </c>
      <c r="P533" s="98" t="s">
        <v>1085</v>
      </c>
      <c r="Q533" s="381"/>
      <c r="R533" s="381"/>
      <c r="S533" s="381"/>
    </row>
    <row r="534" spans="1:19" ht="40" customHeight="1" x14ac:dyDescent="0.25">
      <c r="A534" s="128">
        <f>IF(B534="","",ROW()-ROW($A$3)+'Diário 2º PA'!$P$1)</f>
        <v>2481</v>
      </c>
      <c r="B534" s="129">
        <v>45440</v>
      </c>
      <c r="C534" s="130">
        <v>45413</v>
      </c>
      <c r="D534" s="98" t="s">
        <v>94</v>
      </c>
      <c r="E534" s="95" t="s">
        <v>199</v>
      </c>
      <c r="F534" s="155">
        <v>1678.05</v>
      </c>
      <c r="G534" s="98" t="s">
        <v>3177</v>
      </c>
      <c r="H534" s="98" t="s">
        <v>128</v>
      </c>
      <c r="I534" s="95" t="s">
        <v>1575</v>
      </c>
      <c r="J534" s="131" t="str">
        <f t="shared" si="17"/>
        <v>04.398.505/0001-07</v>
      </c>
      <c r="K534" s="131" t="s">
        <v>1080</v>
      </c>
      <c r="L534" s="132" t="s">
        <v>3133</v>
      </c>
      <c r="M534" s="131" t="s">
        <v>3483</v>
      </c>
      <c r="N534" s="134">
        <v>45451</v>
      </c>
      <c r="O534" s="95" t="s">
        <v>452</v>
      </c>
      <c r="P534" s="98" t="s">
        <v>1085</v>
      </c>
      <c r="Q534" s="381"/>
      <c r="R534" s="381"/>
      <c r="S534" s="381"/>
    </row>
    <row r="535" spans="1:19" ht="40" customHeight="1" x14ac:dyDescent="0.25">
      <c r="A535" s="128">
        <f>IF(B535="","",ROW()-ROW($A$3)+'Diário 2º PA'!$P$1)</f>
        <v>2482</v>
      </c>
      <c r="B535" s="129">
        <v>45440</v>
      </c>
      <c r="C535" s="130">
        <v>45413</v>
      </c>
      <c r="D535" s="98" t="s">
        <v>94</v>
      </c>
      <c r="E535" s="95" t="s">
        <v>199</v>
      </c>
      <c r="F535" s="155">
        <v>817.72</v>
      </c>
      <c r="G535" s="98" t="s">
        <v>3177</v>
      </c>
      <c r="H535" s="98" t="s">
        <v>128</v>
      </c>
      <c r="I535" s="95" t="s">
        <v>1576</v>
      </c>
      <c r="J535" s="131" t="str">
        <f t="shared" si="17"/>
        <v>10.426.715/0001-64</v>
      </c>
      <c r="K535" s="131" t="s">
        <v>1080</v>
      </c>
      <c r="L535" s="132" t="s">
        <v>3133</v>
      </c>
      <c r="M535" s="131">
        <v>4028473</v>
      </c>
      <c r="N535" s="134">
        <v>45451</v>
      </c>
      <c r="O535" s="95" t="s">
        <v>452</v>
      </c>
      <c r="P535" s="98" t="s">
        <v>1082</v>
      </c>
      <c r="Q535" s="381"/>
      <c r="R535" s="381"/>
      <c r="S535" s="381"/>
    </row>
    <row r="536" spans="1:19" ht="40" customHeight="1" x14ac:dyDescent="0.25">
      <c r="A536" s="128">
        <f>IF(B536="","",ROW()-ROW($A$3)+'Diário 2º PA'!$P$1)</f>
        <v>2483</v>
      </c>
      <c r="B536" s="129">
        <v>45440</v>
      </c>
      <c r="C536" s="130">
        <v>45413</v>
      </c>
      <c r="D536" s="98" t="s">
        <v>94</v>
      </c>
      <c r="E536" s="95" t="s">
        <v>199</v>
      </c>
      <c r="F536" s="155">
        <v>1532.31</v>
      </c>
      <c r="G536" s="98" t="s">
        <v>3177</v>
      </c>
      <c r="H536" s="98" t="s">
        <v>130</v>
      </c>
      <c r="I536" s="95" t="s">
        <v>1576</v>
      </c>
      <c r="J536" s="131" t="str">
        <f t="shared" si="17"/>
        <v>10.426.715/0001-64</v>
      </c>
      <c r="K536" s="131" t="s">
        <v>1080</v>
      </c>
      <c r="L536" s="132" t="s">
        <v>3133</v>
      </c>
      <c r="M536" s="131">
        <v>4028445</v>
      </c>
      <c r="N536" s="134">
        <v>45451</v>
      </c>
      <c r="O536" s="95" t="s">
        <v>452</v>
      </c>
      <c r="P536" s="98" t="s">
        <v>1082</v>
      </c>
      <c r="Q536" s="381"/>
      <c r="R536" s="381"/>
      <c r="S536" s="381"/>
    </row>
    <row r="537" spans="1:19" ht="40" customHeight="1" x14ac:dyDescent="0.25">
      <c r="A537" s="128">
        <f>IF(B537="","",ROW()-ROW($A$3)+'Diário 2º PA'!$P$1)</f>
        <v>2484</v>
      </c>
      <c r="B537" s="129">
        <v>45440</v>
      </c>
      <c r="C537" s="130">
        <v>45413</v>
      </c>
      <c r="D537" s="98" t="s">
        <v>94</v>
      </c>
      <c r="E537" s="95" t="s">
        <v>199</v>
      </c>
      <c r="F537" s="155">
        <v>202</v>
      </c>
      <c r="G537" s="98" t="s">
        <v>3177</v>
      </c>
      <c r="H537" s="98" t="s">
        <v>130</v>
      </c>
      <c r="I537" s="95" t="s">
        <v>1575</v>
      </c>
      <c r="J537" s="131" t="str">
        <f t="shared" si="17"/>
        <v>04.398.505/0001-07</v>
      </c>
      <c r="K537" s="131" t="s">
        <v>1080</v>
      </c>
      <c r="L537" s="132" t="s">
        <v>3133</v>
      </c>
      <c r="M537" s="131" t="s">
        <v>3484</v>
      </c>
      <c r="N537" s="134">
        <v>45451</v>
      </c>
      <c r="O537" s="95" t="s">
        <v>452</v>
      </c>
      <c r="P537" s="98" t="s">
        <v>1085</v>
      </c>
      <c r="Q537" s="381"/>
      <c r="R537" s="381"/>
      <c r="S537" s="381"/>
    </row>
    <row r="538" spans="1:19" ht="40" customHeight="1" x14ac:dyDescent="0.25">
      <c r="A538" s="128">
        <f>IF(B538="","",ROW()-ROW($A$3)+'Diário 2º PA'!$P$1)</f>
        <v>2485</v>
      </c>
      <c r="B538" s="129">
        <v>45440</v>
      </c>
      <c r="C538" s="130">
        <v>45413</v>
      </c>
      <c r="D538" s="98" t="s">
        <v>94</v>
      </c>
      <c r="E538" s="95" t="s">
        <v>199</v>
      </c>
      <c r="F538" s="155">
        <v>430.97</v>
      </c>
      <c r="G538" s="98" t="s">
        <v>3177</v>
      </c>
      <c r="H538" s="98" t="s">
        <v>129</v>
      </c>
      <c r="I538" s="95" t="s">
        <v>1576</v>
      </c>
      <c r="J538" s="131" t="str">
        <f t="shared" si="17"/>
        <v>10.426.715/0001-64</v>
      </c>
      <c r="K538" s="131" t="s">
        <v>1080</v>
      </c>
      <c r="L538" s="132" t="s">
        <v>3133</v>
      </c>
      <c r="M538" s="131">
        <v>4028475</v>
      </c>
      <c r="N538" s="134">
        <v>45451</v>
      </c>
      <c r="O538" s="95" t="s">
        <v>452</v>
      </c>
      <c r="P538" s="98" t="s">
        <v>1082</v>
      </c>
      <c r="Q538" s="381"/>
      <c r="R538" s="381"/>
      <c r="S538" s="381"/>
    </row>
    <row r="539" spans="1:19" ht="40" customHeight="1" x14ac:dyDescent="0.25">
      <c r="A539" s="128">
        <f>IF(B539="","",ROW()-ROW($A$3)+'Diário 2º PA'!$P$1)</f>
        <v>2486</v>
      </c>
      <c r="B539" s="129">
        <v>45440</v>
      </c>
      <c r="C539" s="130">
        <v>45413</v>
      </c>
      <c r="D539" s="98" t="s">
        <v>94</v>
      </c>
      <c r="E539" s="95" t="s">
        <v>199</v>
      </c>
      <c r="F539" s="155">
        <v>1624.91</v>
      </c>
      <c r="G539" s="98" t="s">
        <v>3177</v>
      </c>
      <c r="H539" s="98" t="s">
        <v>129</v>
      </c>
      <c r="I539" s="95" t="s">
        <v>1575</v>
      </c>
      <c r="J539" s="131" t="str">
        <f t="shared" si="17"/>
        <v>04.398.505/0001-07</v>
      </c>
      <c r="K539" s="131" t="s">
        <v>1080</v>
      </c>
      <c r="L539" s="132" t="s">
        <v>3133</v>
      </c>
      <c r="M539" s="131" t="s">
        <v>3485</v>
      </c>
      <c r="N539" s="134">
        <v>45451</v>
      </c>
      <c r="O539" s="95" t="s">
        <v>452</v>
      </c>
      <c r="P539" s="98" t="s">
        <v>1085</v>
      </c>
      <c r="Q539" s="381"/>
      <c r="R539" s="381"/>
      <c r="S539" s="381"/>
    </row>
    <row r="540" spans="1:19" ht="40" customHeight="1" x14ac:dyDescent="0.25">
      <c r="A540" s="128">
        <f>IF(B540="","",ROW()-ROW($A$3)+'Diário 2º PA'!$P$1)</f>
        <v>2487</v>
      </c>
      <c r="B540" s="129">
        <v>45440</v>
      </c>
      <c r="C540" s="130">
        <v>45413</v>
      </c>
      <c r="D540" s="98" t="s">
        <v>94</v>
      </c>
      <c r="E540" s="95" t="s">
        <v>199</v>
      </c>
      <c r="F540" s="155">
        <v>92.06</v>
      </c>
      <c r="G540" s="98" t="s">
        <v>3177</v>
      </c>
      <c r="H540" s="98" t="s">
        <v>118</v>
      </c>
      <c r="I540" s="95" t="s">
        <v>1576</v>
      </c>
      <c r="J540" s="131" t="str">
        <f t="shared" si="17"/>
        <v>10.426.715/0001-64</v>
      </c>
      <c r="K540" s="131" t="s">
        <v>1080</v>
      </c>
      <c r="L540" s="132" t="s">
        <v>3133</v>
      </c>
      <c r="M540" s="131">
        <v>4028452</v>
      </c>
      <c r="N540" s="134">
        <v>45451</v>
      </c>
      <c r="O540" s="95" t="s">
        <v>452</v>
      </c>
      <c r="P540" s="98" t="s">
        <v>1082</v>
      </c>
      <c r="Q540" s="381"/>
      <c r="R540" s="381"/>
      <c r="S540" s="381"/>
    </row>
    <row r="541" spans="1:19" ht="40" customHeight="1" x14ac:dyDescent="0.25">
      <c r="A541" s="128">
        <f>IF(B541="","",ROW()-ROW($A$3)+'Diário 2º PA'!$P$1)</f>
        <v>2488</v>
      </c>
      <c r="B541" s="129">
        <v>45440</v>
      </c>
      <c r="C541" s="130">
        <v>45413</v>
      </c>
      <c r="D541" s="98" t="s">
        <v>94</v>
      </c>
      <c r="E541" s="95" t="s">
        <v>199</v>
      </c>
      <c r="F541" s="155">
        <v>315.26</v>
      </c>
      <c r="G541" s="98" t="s">
        <v>3177</v>
      </c>
      <c r="H541" s="98" t="s">
        <v>118</v>
      </c>
      <c r="I541" s="95" t="s">
        <v>1575</v>
      </c>
      <c r="J541" s="131" t="str">
        <f t="shared" si="17"/>
        <v>04.398.505/0001-07</v>
      </c>
      <c r="K541" s="131" t="s">
        <v>1080</v>
      </c>
      <c r="L541" s="132" t="s">
        <v>3133</v>
      </c>
      <c r="M541" s="131" t="s">
        <v>3486</v>
      </c>
      <c r="N541" s="134">
        <v>45451</v>
      </c>
      <c r="O541" s="95" t="s">
        <v>452</v>
      </c>
      <c r="P541" s="98" t="s">
        <v>1085</v>
      </c>
      <c r="Q541" s="381"/>
      <c r="R541" s="381"/>
      <c r="S541" s="381"/>
    </row>
    <row r="542" spans="1:19" ht="40" customHeight="1" x14ac:dyDescent="0.25">
      <c r="A542" s="128">
        <f>IF(B542="","",ROW()-ROW($A$3)+'Diário 2º PA'!$P$1)</f>
        <v>2489</v>
      </c>
      <c r="B542" s="129">
        <v>45440</v>
      </c>
      <c r="C542" s="130">
        <v>45413</v>
      </c>
      <c r="D542" s="98" t="s">
        <v>94</v>
      </c>
      <c r="E542" s="95" t="s">
        <v>180</v>
      </c>
      <c r="F542" s="155">
        <v>159.46</v>
      </c>
      <c r="G542" s="95" t="s">
        <v>3426</v>
      </c>
      <c r="H542" s="98" t="s">
        <v>134</v>
      </c>
      <c r="I542" s="95" t="s">
        <v>2802</v>
      </c>
      <c r="J542" s="131" t="str">
        <f t="shared" si="17"/>
        <v>00.360.305/0001-04</v>
      </c>
      <c r="K542" s="131" t="s">
        <v>1114</v>
      </c>
      <c r="L542" s="132" t="s">
        <v>1439</v>
      </c>
      <c r="M542" s="131" t="s">
        <v>3487</v>
      </c>
      <c r="N542" s="134">
        <v>45441</v>
      </c>
      <c r="O542" s="95" t="s">
        <v>452</v>
      </c>
      <c r="P542" s="98" t="s">
        <v>2803</v>
      </c>
      <c r="Q542" s="381"/>
      <c r="R542" s="381"/>
      <c r="S542" s="381"/>
    </row>
    <row r="543" spans="1:19" ht="40" customHeight="1" x14ac:dyDescent="0.25">
      <c r="A543" s="128">
        <f>IF(B543="","",ROW()-ROW($A$3)+'Diário 2º PA'!$P$1)</f>
        <v>2490</v>
      </c>
      <c r="B543" s="129">
        <v>45440</v>
      </c>
      <c r="C543" s="130">
        <v>45413</v>
      </c>
      <c r="D543" s="98" t="s">
        <v>105</v>
      </c>
      <c r="E543" s="95" t="s">
        <v>283</v>
      </c>
      <c r="F543" s="155">
        <v>1</v>
      </c>
      <c r="G543" s="95" t="s">
        <v>3488</v>
      </c>
      <c r="H543" s="98" t="s">
        <v>118</v>
      </c>
      <c r="I543" s="95" t="s">
        <v>117</v>
      </c>
      <c r="J543" s="131" t="s">
        <v>79</v>
      </c>
      <c r="K543" s="131" t="s">
        <v>117</v>
      </c>
      <c r="L543" s="132" t="s">
        <v>117</v>
      </c>
      <c r="M543" s="131" t="s">
        <v>117</v>
      </c>
      <c r="N543" s="134" t="s">
        <v>117</v>
      </c>
      <c r="O543" s="95" t="s">
        <v>452</v>
      </c>
      <c r="P543" s="98" t="s">
        <v>79</v>
      </c>
      <c r="Q543" s="381"/>
      <c r="R543" s="381"/>
      <c r="S543" s="381"/>
    </row>
    <row r="544" spans="1:19" ht="40" customHeight="1" x14ac:dyDescent="0.25">
      <c r="A544" s="128">
        <f>IF(B544="","",ROW()-ROW($A$3)+'Diário 2º PA'!$P$1)</f>
        <v>2491</v>
      </c>
      <c r="B544" s="129">
        <v>45441</v>
      </c>
      <c r="C544" s="130">
        <v>45413</v>
      </c>
      <c r="D544" s="98" t="s">
        <v>105</v>
      </c>
      <c r="E544" s="95" t="s">
        <v>307</v>
      </c>
      <c r="F544" s="155">
        <v>532.29999999999995</v>
      </c>
      <c r="G544" s="98" t="s">
        <v>3489</v>
      </c>
      <c r="H544" s="98" t="s">
        <v>121</v>
      </c>
      <c r="I544" s="95" t="s">
        <v>3490</v>
      </c>
      <c r="J544" s="131" t="str">
        <f t="shared" ref="J544:J559" si="18">IF(P544="","",IF(LEN(P544)&gt;14,P544,"CPF Protegido - LGPD"))</f>
        <v>42.908.509/0001-87</v>
      </c>
      <c r="K544" s="131" t="s">
        <v>1072</v>
      </c>
      <c r="L544" s="132" t="s">
        <v>3120</v>
      </c>
      <c r="M544" s="131">
        <v>37480</v>
      </c>
      <c r="N544" s="134">
        <v>45443</v>
      </c>
      <c r="O544" s="95" t="s">
        <v>452</v>
      </c>
      <c r="P544" s="98" t="s">
        <v>2300</v>
      </c>
      <c r="Q544" s="381"/>
      <c r="R544" s="381"/>
      <c r="S544" s="381"/>
    </row>
    <row r="545" spans="1:19" ht="40" customHeight="1" x14ac:dyDescent="0.25">
      <c r="A545" s="128">
        <f>IF(B545="","",ROW()-ROW($A$3)+'Diário 2º PA'!$P$1)</f>
        <v>2492</v>
      </c>
      <c r="B545" s="129">
        <v>45441</v>
      </c>
      <c r="C545" s="130">
        <v>45413</v>
      </c>
      <c r="D545" s="98" t="s">
        <v>105</v>
      </c>
      <c r="E545" s="95" t="s">
        <v>325</v>
      </c>
      <c r="F545" s="155">
        <v>297.98</v>
      </c>
      <c r="G545" s="98" t="s">
        <v>3140</v>
      </c>
      <c r="H545" s="98" t="s">
        <v>122</v>
      </c>
      <c r="I545" s="95" t="s">
        <v>1469</v>
      </c>
      <c r="J545" s="131" t="str">
        <f t="shared" si="18"/>
        <v>21.582.234/0001-64</v>
      </c>
      <c r="K545" s="131" t="s">
        <v>1072</v>
      </c>
      <c r="L545" s="132" t="s">
        <v>3120</v>
      </c>
      <c r="M545" s="131">
        <v>14667</v>
      </c>
      <c r="N545" s="134">
        <v>45428</v>
      </c>
      <c r="O545" s="95" t="s">
        <v>452</v>
      </c>
      <c r="P545" s="98" t="s">
        <v>1471</v>
      </c>
      <c r="Q545" s="381"/>
      <c r="R545" s="381"/>
      <c r="S545" s="381"/>
    </row>
    <row r="546" spans="1:19" ht="40" customHeight="1" x14ac:dyDescent="0.25">
      <c r="A546" s="128">
        <f>IF(B546="","",ROW()-ROW($A$3)+'Diário 2º PA'!$P$1)</f>
        <v>2493</v>
      </c>
      <c r="B546" s="129">
        <v>45441</v>
      </c>
      <c r="C546" s="130">
        <v>45413</v>
      </c>
      <c r="D546" s="98" t="s">
        <v>105</v>
      </c>
      <c r="E546" s="95" t="s">
        <v>339</v>
      </c>
      <c r="F546" s="155">
        <v>150</v>
      </c>
      <c r="G546" s="95" t="s">
        <v>3491</v>
      </c>
      <c r="H546" s="98" t="s">
        <v>118</v>
      </c>
      <c r="I546" s="95" t="s">
        <v>1845</v>
      </c>
      <c r="J546" s="131" t="str">
        <f t="shared" si="18"/>
        <v>CPF Protegido - LGPD</v>
      </c>
      <c r="K546" s="131" t="s">
        <v>1072</v>
      </c>
      <c r="L546" s="132" t="s">
        <v>3168</v>
      </c>
      <c r="M546" s="131" t="s">
        <v>117</v>
      </c>
      <c r="N546" s="134">
        <v>45435</v>
      </c>
      <c r="O546" s="95" t="s">
        <v>452</v>
      </c>
      <c r="P546" s="98" t="s">
        <v>1183</v>
      </c>
      <c r="Q546" s="381"/>
      <c r="R546" s="381"/>
      <c r="S546" s="381"/>
    </row>
    <row r="547" spans="1:19" ht="40" customHeight="1" x14ac:dyDescent="0.25">
      <c r="A547" s="128">
        <f>IF(B547="","",ROW()-ROW($A$3)+'Diário 2º PA'!$P$1)</f>
        <v>2494</v>
      </c>
      <c r="B547" s="129">
        <v>45441</v>
      </c>
      <c r="C547" s="130">
        <v>45413</v>
      </c>
      <c r="D547" s="98" t="s">
        <v>105</v>
      </c>
      <c r="E547" s="95" t="s">
        <v>341</v>
      </c>
      <c r="F547" s="179">
        <v>27468</v>
      </c>
      <c r="G547" s="98" t="s">
        <v>3492</v>
      </c>
      <c r="H547" s="98" t="s">
        <v>117</v>
      </c>
      <c r="I547" s="95" t="s">
        <v>3493</v>
      </c>
      <c r="J547" s="131" t="str">
        <f t="shared" si="18"/>
        <v>24.153.349/0001-21</v>
      </c>
      <c r="K547" s="131" t="s">
        <v>1114</v>
      </c>
      <c r="L547" s="132" t="s">
        <v>3120</v>
      </c>
      <c r="M547" s="131">
        <v>560</v>
      </c>
      <c r="N547" s="134">
        <v>45440</v>
      </c>
      <c r="O547" s="95" t="s">
        <v>452</v>
      </c>
      <c r="P547" s="98" t="s">
        <v>3494</v>
      </c>
      <c r="Q547" s="381"/>
      <c r="R547" s="381"/>
      <c r="S547" s="381"/>
    </row>
    <row r="548" spans="1:19" ht="40" customHeight="1" x14ac:dyDescent="0.25">
      <c r="A548" s="128">
        <f>IF(B548="","",ROW()-ROW($A$3)+'Diário 2º PA'!$P$1)</f>
        <v>2495</v>
      </c>
      <c r="B548" s="129">
        <v>45441</v>
      </c>
      <c r="C548" s="130">
        <v>45413</v>
      </c>
      <c r="D548" s="98" t="s">
        <v>105</v>
      </c>
      <c r="E548" s="95" t="s">
        <v>339</v>
      </c>
      <c r="F548" s="155">
        <v>75</v>
      </c>
      <c r="G548" s="95" t="s">
        <v>3369</v>
      </c>
      <c r="H548" s="98" t="s">
        <v>134</v>
      </c>
      <c r="I548" s="95" t="s">
        <v>2464</v>
      </c>
      <c r="J548" s="131" t="str">
        <f t="shared" si="18"/>
        <v>CPF Protegido - LGPD</v>
      </c>
      <c r="K548" s="131" t="s">
        <v>1114</v>
      </c>
      <c r="L548" s="132" t="s">
        <v>3168</v>
      </c>
      <c r="M548" s="131" t="s">
        <v>117</v>
      </c>
      <c r="N548" s="134">
        <v>45436</v>
      </c>
      <c r="O548" s="95" t="s">
        <v>452</v>
      </c>
      <c r="P548" s="98" t="s">
        <v>2465</v>
      </c>
      <c r="Q548" s="381"/>
      <c r="R548" s="381"/>
      <c r="S548" s="381"/>
    </row>
    <row r="549" spans="1:19" ht="40" customHeight="1" x14ac:dyDescent="0.25">
      <c r="A549" s="128">
        <f>IF(B549="","",ROW()-ROW($A$3)+'Diário 2º PA'!$P$1)</f>
        <v>2496</v>
      </c>
      <c r="B549" s="129">
        <v>45441</v>
      </c>
      <c r="C549" s="130">
        <v>45413</v>
      </c>
      <c r="D549" s="98" t="s">
        <v>105</v>
      </c>
      <c r="E549" s="95" t="s">
        <v>339</v>
      </c>
      <c r="F549" s="155">
        <v>75</v>
      </c>
      <c r="G549" s="95" t="s">
        <v>3369</v>
      </c>
      <c r="H549" s="98" t="s">
        <v>134</v>
      </c>
      <c r="I549" s="95" t="s">
        <v>3495</v>
      </c>
      <c r="J549" s="131" t="str">
        <f t="shared" si="18"/>
        <v>CPF Protegido - LGPD</v>
      </c>
      <c r="K549" s="131" t="s">
        <v>1114</v>
      </c>
      <c r="L549" s="132" t="s">
        <v>3168</v>
      </c>
      <c r="M549" s="131" t="s">
        <v>117</v>
      </c>
      <c r="N549" s="134">
        <v>45436</v>
      </c>
      <c r="O549" s="95" t="s">
        <v>452</v>
      </c>
      <c r="P549" s="98" t="s">
        <v>3496</v>
      </c>
      <c r="Q549" s="381"/>
      <c r="R549" s="381"/>
      <c r="S549" s="381"/>
    </row>
    <row r="550" spans="1:19" ht="40" customHeight="1" x14ac:dyDescent="0.25">
      <c r="A550" s="128">
        <f>IF(B550="","",ROW()-ROW($A$3)+'Diário 2º PA'!$P$1)</f>
        <v>2497</v>
      </c>
      <c r="B550" s="129">
        <v>45441</v>
      </c>
      <c r="C550" s="130">
        <v>45413</v>
      </c>
      <c r="D550" s="98" t="s">
        <v>105</v>
      </c>
      <c r="E550" s="95" t="s">
        <v>339</v>
      </c>
      <c r="F550" s="155">
        <v>75</v>
      </c>
      <c r="G550" s="95" t="s">
        <v>3369</v>
      </c>
      <c r="H550" s="98" t="s">
        <v>134</v>
      </c>
      <c r="I550" s="95" t="s">
        <v>3497</v>
      </c>
      <c r="J550" s="131" t="str">
        <f t="shared" si="18"/>
        <v>CPF Protegido - LGPD</v>
      </c>
      <c r="K550" s="131" t="s">
        <v>1114</v>
      </c>
      <c r="L550" s="132" t="s">
        <v>3168</v>
      </c>
      <c r="M550" s="131" t="s">
        <v>117</v>
      </c>
      <c r="N550" s="134">
        <v>45436</v>
      </c>
      <c r="O550" s="95" t="s">
        <v>452</v>
      </c>
      <c r="P550" s="98" t="s">
        <v>3498</v>
      </c>
      <c r="Q550" s="381"/>
      <c r="R550" s="381"/>
      <c r="S550" s="381"/>
    </row>
    <row r="551" spans="1:19" ht="40" customHeight="1" x14ac:dyDescent="0.25">
      <c r="A551" s="128">
        <f>IF(B551="","",ROW()-ROW($A$3)+'Diário 2º PA'!$P$1)</f>
        <v>2498</v>
      </c>
      <c r="B551" s="129">
        <v>45441</v>
      </c>
      <c r="C551" s="130">
        <v>45413</v>
      </c>
      <c r="D551" s="98" t="s">
        <v>105</v>
      </c>
      <c r="E551" s="95" t="s">
        <v>339</v>
      </c>
      <c r="F551" s="155">
        <v>53.53</v>
      </c>
      <c r="G551" s="95" t="s">
        <v>3256</v>
      </c>
      <c r="H551" s="98" t="s">
        <v>122</v>
      </c>
      <c r="I551" s="95" t="s">
        <v>3499</v>
      </c>
      <c r="J551" s="131" t="str">
        <f t="shared" si="18"/>
        <v>CPF Protegido - LGPD</v>
      </c>
      <c r="K551" s="131" t="s">
        <v>1114</v>
      </c>
      <c r="L551" s="132" t="s">
        <v>3168</v>
      </c>
      <c r="M551" s="131" t="s">
        <v>117</v>
      </c>
      <c r="N551" s="134">
        <v>45432</v>
      </c>
      <c r="O551" s="95" t="s">
        <v>452</v>
      </c>
      <c r="P551" s="98" t="s">
        <v>3500</v>
      </c>
      <c r="Q551" s="381"/>
      <c r="R551" s="381"/>
      <c r="S551" s="381"/>
    </row>
    <row r="552" spans="1:19" ht="40" customHeight="1" x14ac:dyDescent="0.25">
      <c r="A552" s="128">
        <f>IF(B552="","",ROW()-ROW($A$3)+'Diário 2º PA'!$P$1)</f>
        <v>2499</v>
      </c>
      <c r="B552" s="129">
        <v>45441</v>
      </c>
      <c r="C552" s="130">
        <v>45413</v>
      </c>
      <c r="D552" s="98" t="s">
        <v>105</v>
      </c>
      <c r="E552" s="95" t="s">
        <v>3144</v>
      </c>
      <c r="F552" s="155">
        <v>10500</v>
      </c>
      <c r="G552" s="95" t="s">
        <v>3501</v>
      </c>
      <c r="H552" s="98" t="s">
        <v>118</v>
      </c>
      <c r="I552" s="95" t="s">
        <v>3502</v>
      </c>
      <c r="J552" s="131" t="str">
        <f t="shared" si="18"/>
        <v>47.704.203/0001-22</v>
      </c>
      <c r="K552" s="131" t="s">
        <v>1114</v>
      </c>
      <c r="L552" s="132" t="s">
        <v>3120</v>
      </c>
      <c r="M552" s="131">
        <v>32</v>
      </c>
      <c r="N552" s="134">
        <v>45440</v>
      </c>
      <c r="O552" s="95" t="s">
        <v>452</v>
      </c>
      <c r="P552" s="98" t="s">
        <v>3503</v>
      </c>
      <c r="Q552" s="381"/>
      <c r="R552" s="381"/>
      <c r="S552" s="381"/>
    </row>
    <row r="553" spans="1:19" ht="40" customHeight="1" x14ac:dyDescent="0.25">
      <c r="A553" s="128">
        <f>IF(B553="","",ROW()-ROW($A$3)+'Diário 2º PA'!$P$1)</f>
        <v>2500</v>
      </c>
      <c r="B553" s="129">
        <v>45441</v>
      </c>
      <c r="C553" s="130">
        <v>45413</v>
      </c>
      <c r="D553" s="98" t="s">
        <v>105</v>
      </c>
      <c r="E553" s="95" t="s">
        <v>345</v>
      </c>
      <c r="F553" s="155">
        <v>780</v>
      </c>
      <c r="G553" s="95" t="s">
        <v>3504</v>
      </c>
      <c r="H553" s="98" t="s">
        <v>128</v>
      </c>
      <c r="I553" s="95" t="s">
        <v>3505</v>
      </c>
      <c r="J553" s="131" t="str">
        <f t="shared" si="18"/>
        <v>46.832.692/0001-35</v>
      </c>
      <c r="K553" s="131" t="s">
        <v>1114</v>
      </c>
      <c r="L553" s="132" t="s">
        <v>3120</v>
      </c>
      <c r="M553" s="131">
        <v>51</v>
      </c>
      <c r="N553" s="134">
        <v>45440</v>
      </c>
      <c r="O553" s="95" t="s">
        <v>452</v>
      </c>
      <c r="P553" s="98" t="s">
        <v>2133</v>
      </c>
      <c r="Q553" s="381"/>
      <c r="R553" s="381"/>
      <c r="S553" s="381"/>
    </row>
    <row r="554" spans="1:19" ht="40" customHeight="1" x14ac:dyDescent="0.25">
      <c r="A554" s="128">
        <f>IF(B554="","",ROW()-ROW($A$3)+'Diário 2º PA'!$P$1)</f>
        <v>2501</v>
      </c>
      <c r="B554" s="129">
        <v>45441</v>
      </c>
      <c r="C554" s="130">
        <v>45413</v>
      </c>
      <c r="D554" s="98" t="s">
        <v>105</v>
      </c>
      <c r="E554" s="95" t="s">
        <v>325</v>
      </c>
      <c r="F554" s="155">
        <v>972.65</v>
      </c>
      <c r="G554" s="98" t="s">
        <v>3140</v>
      </c>
      <c r="H554" s="98" t="s">
        <v>124</v>
      </c>
      <c r="I554" s="95" t="s">
        <v>2045</v>
      </c>
      <c r="J554" s="131" t="str">
        <f t="shared" si="18"/>
        <v>28.947.215/0001-33</v>
      </c>
      <c r="K554" s="131" t="s">
        <v>1114</v>
      </c>
      <c r="L554" s="132" t="s">
        <v>3120</v>
      </c>
      <c r="M554" s="131">
        <v>3311</v>
      </c>
      <c r="N554" s="134">
        <v>45414</v>
      </c>
      <c r="O554" s="95" t="s">
        <v>452</v>
      </c>
      <c r="P554" s="98" t="s">
        <v>1514</v>
      </c>
      <c r="Q554" s="381"/>
      <c r="R554" s="381"/>
      <c r="S554" s="381"/>
    </row>
    <row r="555" spans="1:19" ht="40" customHeight="1" x14ac:dyDescent="0.25">
      <c r="A555" s="128">
        <f>IF(B555="","",ROW()-ROW($A$3)+'Diário 2º PA'!$P$1)</f>
        <v>2502</v>
      </c>
      <c r="B555" s="129">
        <v>45441</v>
      </c>
      <c r="C555" s="130">
        <v>45413</v>
      </c>
      <c r="D555" s="98" t="s">
        <v>105</v>
      </c>
      <c r="E555" s="95" t="s">
        <v>345</v>
      </c>
      <c r="F555" s="155">
        <v>575</v>
      </c>
      <c r="G555" s="95" t="s">
        <v>3506</v>
      </c>
      <c r="H555" s="98" t="s">
        <v>133</v>
      </c>
      <c r="I555" s="95" t="s">
        <v>3507</v>
      </c>
      <c r="J555" s="131" t="str">
        <f t="shared" si="18"/>
        <v>53.611.153/0001-31</v>
      </c>
      <c r="K555" s="131" t="s">
        <v>1114</v>
      </c>
      <c r="L555" s="132" t="s">
        <v>3120</v>
      </c>
      <c r="M555" s="131">
        <v>16</v>
      </c>
      <c r="N555" s="134">
        <v>45435</v>
      </c>
      <c r="O555" s="95" t="s">
        <v>452</v>
      </c>
      <c r="P555" s="98" t="s">
        <v>3508</v>
      </c>
      <c r="Q555" s="381"/>
      <c r="R555" s="381"/>
      <c r="S555" s="381"/>
    </row>
    <row r="556" spans="1:19" ht="40" customHeight="1" x14ac:dyDescent="0.25">
      <c r="A556" s="128">
        <f>IF(B556="","",ROW()-ROW($A$3)+'Diário 2º PA'!$P$1)</f>
        <v>2503</v>
      </c>
      <c r="B556" s="129">
        <v>45441</v>
      </c>
      <c r="C556" s="130">
        <v>45413</v>
      </c>
      <c r="D556" s="98" t="s">
        <v>105</v>
      </c>
      <c r="E556" s="95" t="s">
        <v>345</v>
      </c>
      <c r="F556" s="155">
        <v>2800</v>
      </c>
      <c r="G556" s="98" t="s">
        <v>3509</v>
      </c>
      <c r="H556" s="98" t="s">
        <v>133</v>
      </c>
      <c r="I556" s="95" t="s">
        <v>3447</v>
      </c>
      <c r="J556" s="131" t="str">
        <f t="shared" si="18"/>
        <v>17.464.745/0001-04</v>
      </c>
      <c r="K556" s="131" t="s">
        <v>1114</v>
      </c>
      <c r="L556" s="132" t="s">
        <v>3120</v>
      </c>
      <c r="M556" s="131">
        <v>278785</v>
      </c>
      <c r="N556" s="134">
        <v>45443</v>
      </c>
      <c r="O556" s="95" t="s">
        <v>452</v>
      </c>
      <c r="P556" s="98" t="s">
        <v>3448</v>
      </c>
      <c r="Q556" s="381"/>
      <c r="R556" s="381"/>
      <c r="S556" s="381"/>
    </row>
    <row r="557" spans="1:19" ht="40" customHeight="1" x14ac:dyDescent="0.25">
      <c r="A557" s="128">
        <f>IF(B557="","",ROW()-ROW($A$3)+'Diário 2º PA'!$P$1)</f>
        <v>2504</v>
      </c>
      <c r="B557" s="129">
        <v>45441</v>
      </c>
      <c r="C557" s="130">
        <v>45413</v>
      </c>
      <c r="D557" s="98" t="s">
        <v>105</v>
      </c>
      <c r="E557" s="95" t="s">
        <v>257</v>
      </c>
      <c r="F557" s="155">
        <v>975</v>
      </c>
      <c r="G557" s="98" t="s">
        <v>3283</v>
      </c>
      <c r="H557" s="98" t="s">
        <v>117</v>
      </c>
      <c r="I557" s="95" t="s">
        <v>3510</v>
      </c>
      <c r="J557" s="131" t="str">
        <f t="shared" si="18"/>
        <v>15.015.005/0001-65</v>
      </c>
      <c r="K557" s="131" t="s">
        <v>1080</v>
      </c>
      <c r="L557" s="132" t="s">
        <v>3133</v>
      </c>
      <c r="M557" s="131">
        <v>87839813</v>
      </c>
      <c r="N557" s="134">
        <v>45443</v>
      </c>
      <c r="O557" s="95" t="s">
        <v>452</v>
      </c>
      <c r="P557" s="98" t="s">
        <v>1511</v>
      </c>
      <c r="Q557" s="381"/>
      <c r="R557" s="381"/>
      <c r="S557" s="381"/>
    </row>
    <row r="558" spans="1:19" ht="40" customHeight="1" x14ac:dyDescent="0.25">
      <c r="A558" s="128">
        <f>IF(B558="","",ROW()-ROW($A$3)+'Diário 2º PA'!$P$1)</f>
        <v>2505</v>
      </c>
      <c r="B558" s="129">
        <v>45441</v>
      </c>
      <c r="C558" s="130">
        <v>45413</v>
      </c>
      <c r="D558" s="98" t="s">
        <v>105</v>
      </c>
      <c r="E558" s="95" t="s">
        <v>339</v>
      </c>
      <c r="F558" s="155">
        <v>240</v>
      </c>
      <c r="G558" s="98" t="s">
        <v>3511</v>
      </c>
      <c r="H558" s="98" t="s">
        <v>123</v>
      </c>
      <c r="I558" s="95" t="s">
        <v>3512</v>
      </c>
      <c r="J558" s="131" t="str">
        <f t="shared" si="18"/>
        <v>22.122.138/0001-04</v>
      </c>
      <c r="K558" s="131" t="s">
        <v>1080</v>
      </c>
      <c r="L558" s="132" t="s">
        <v>3133</v>
      </c>
      <c r="M558" s="131">
        <v>1107</v>
      </c>
      <c r="N558" s="134">
        <v>45441</v>
      </c>
      <c r="O558" s="95" t="s">
        <v>452</v>
      </c>
      <c r="P558" s="98" t="s">
        <v>3513</v>
      </c>
      <c r="Q558" s="381"/>
      <c r="R558" s="381"/>
      <c r="S558" s="381"/>
    </row>
    <row r="559" spans="1:19" ht="40" customHeight="1" x14ac:dyDescent="0.25">
      <c r="A559" s="128">
        <f>IF(B559="","",ROW()-ROW($A$3)+'Diário 2º PA'!$P$1)</f>
        <v>2506</v>
      </c>
      <c r="B559" s="129">
        <v>45441</v>
      </c>
      <c r="C559" s="130">
        <v>45413</v>
      </c>
      <c r="D559" s="98" t="s">
        <v>105</v>
      </c>
      <c r="E559" s="95" t="s">
        <v>345</v>
      </c>
      <c r="F559" s="155">
        <v>3537</v>
      </c>
      <c r="G559" s="98" t="s">
        <v>3514</v>
      </c>
      <c r="H559" s="98" t="s">
        <v>133</v>
      </c>
      <c r="I559" s="95" t="s">
        <v>3515</v>
      </c>
      <c r="J559" s="131" t="str">
        <f t="shared" si="18"/>
        <v>10.321.730/0002-29</v>
      </c>
      <c r="K559" s="131" t="s">
        <v>1114</v>
      </c>
      <c r="L559" s="132" t="s">
        <v>3120</v>
      </c>
      <c r="M559" s="131">
        <v>51864</v>
      </c>
      <c r="N559" s="134">
        <v>45443</v>
      </c>
      <c r="O559" s="95" t="s">
        <v>452</v>
      </c>
      <c r="P559" s="98" t="s">
        <v>3516</v>
      </c>
      <c r="Q559" s="381"/>
      <c r="R559" s="381"/>
      <c r="S559" s="381"/>
    </row>
    <row r="560" spans="1:19" ht="40" customHeight="1" x14ac:dyDescent="0.25">
      <c r="A560" s="128">
        <f>IF(B560="","",ROW()-ROW($A$3)+'Diário 2º PA'!$P$1)</f>
        <v>2507</v>
      </c>
      <c r="B560" s="129">
        <v>45441</v>
      </c>
      <c r="C560" s="130">
        <v>45413</v>
      </c>
      <c r="D560" s="98" t="s">
        <v>105</v>
      </c>
      <c r="E560" s="95" t="s">
        <v>283</v>
      </c>
      <c r="F560" s="155">
        <v>2</v>
      </c>
      <c r="G560" s="95" t="s">
        <v>3517</v>
      </c>
      <c r="H560" s="98" t="s">
        <v>118</v>
      </c>
      <c r="I560" s="95" t="s">
        <v>117</v>
      </c>
      <c r="J560" s="131" t="s">
        <v>79</v>
      </c>
      <c r="K560" s="131" t="s">
        <v>117</v>
      </c>
      <c r="L560" s="132" t="s">
        <v>117</v>
      </c>
      <c r="M560" s="131" t="s">
        <v>117</v>
      </c>
      <c r="N560" s="134" t="s">
        <v>117</v>
      </c>
      <c r="O560" s="95" t="s">
        <v>452</v>
      </c>
      <c r="P560" s="98" t="s">
        <v>79</v>
      </c>
      <c r="Q560" s="381"/>
      <c r="R560" s="381"/>
      <c r="S560" s="381"/>
    </row>
    <row r="561" spans="1:19" ht="40" customHeight="1" x14ac:dyDescent="0.25">
      <c r="A561" s="128">
        <f>IF(B561="","",ROW()-ROW($A$3)+'Diário 2º PA'!$P$1)</f>
        <v>2508</v>
      </c>
      <c r="B561" s="129">
        <v>45443</v>
      </c>
      <c r="C561" s="130">
        <v>45413</v>
      </c>
      <c r="D561" s="98" t="s">
        <v>105</v>
      </c>
      <c r="E561" s="95" t="s">
        <v>305</v>
      </c>
      <c r="F561" s="155">
        <v>657.15</v>
      </c>
      <c r="G561" s="98" t="s">
        <v>3136</v>
      </c>
      <c r="H561" s="98" t="s">
        <v>121</v>
      </c>
      <c r="I561" s="95" t="s">
        <v>3490</v>
      </c>
      <c r="J561" s="131" t="str">
        <f t="shared" ref="J561:J594" si="19">IF(P561="","",IF(LEN(P561)&gt;14,P561,"CPF Protegido - LGPD"))</f>
        <v>42.908.509/0001-87</v>
      </c>
      <c r="K561" s="131" t="s">
        <v>1072</v>
      </c>
      <c r="L561" s="132" t="s">
        <v>3120</v>
      </c>
      <c r="M561" s="131">
        <v>37481</v>
      </c>
      <c r="N561" s="134">
        <v>45443</v>
      </c>
      <c r="O561" s="95" t="s">
        <v>452</v>
      </c>
      <c r="P561" s="98" t="s">
        <v>2300</v>
      </c>
      <c r="Q561" s="381"/>
      <c r="R561" s="381"/>
      <c r="S561" s="381"/>
    </row>
    <row r="562" spans="1:19" ht="40" customHeight="1" x14ac:dyDescent="0.25">
      <c r="A562" s="128">
        <f>IF(B562="","",ROW()-ROW($A$3)+'Diário 2º PA'!$P$1)</f>
        <v>2509</v>
      </c>
      <c r="B562" s="129">
        <v>45443</v>
      </c>
      <c r="C562" s="130">
        <v>45413</v>
      </c>
      <c r="D562" s="98" t="s">
        <v>105</v>
      </c>
      <c r="E562" s="95" t="s">
        <v>339</v>
      </c>
      <c r="F562" s="155">
        <v>450</v>
      </c>
      <c r="G562" s="143" t="s">
        <v>3372</v>
      </c>
      <c r="H562" s="98" t="s">
        <v>125</v>
      </c>
      <c r="I562" s="95" t="s">
        <v>2253</v>
      </c>
      <c r="J562" s="131" t="str">
        <f t="shared" si="19"/>
        <v>CPF Protegido - LGPD</v>
      </c>
      <c r="K562" s="131" t="s">
        <v>1072</v>
      </c>
      <c r="L562" s="132" t="s">
        <v>3168</v>
      </c>
      <c r="M562" s="131" t="s">
        <v>117</v>
      </c>
      <c r="N562" s="134">
        <v>45441</v>
      </c>
      <c r="O562" s="95" t="s">
        <v>452</v>
      </c>
      <c r="P562" s="98" t="s">
        <v>2254</v>
      </c>
      <c r="Q562" s="381"/>
      <c r="R562" s="381"/>
      <c r="S562" s="381"/>
    </row>
    <row r="563" spans="1:19" ht="40" customHeight="1" x14ac:dyDescent="0.25">
      <c r="A563" s="128">
        <f>IF(B563="","",ROW()-ROW($A$3)+'Diário 2º PA'!$P$1)</f>
        <v>2510</v>
      </c>
      <c r="B563" s="129">
        <v>45443</v>
      </c>
      <c r="C563" s="130">
        <v>45413</v>
      </c>
      <c r="D563" s="98" t="s">
        <v>105</v>
      </c>
      <c r="E563" s="95" t="s">
        <v>339</v>
      </c>
      <c r="F563" s="155">
        <v>600</v>
      </c>
      <c r="G563" s="98" t="s">
        <v>3518</v>
      </c>
      <c r="H563" s="98" t="s">
        <v>118</v>
      </c>
      <c r="I563" s="95" t="s">
        <v>1912</v>
      </c>
      <c r="J563" s="131" t="str">
        <f t="shared" si="19"/>
        <v>CPF Protegido - LGPD</v>
      </c>
      <c r="K563" s="131" t="s">
        <v>1072</v>
      </c>
      <c r="L563" s="132" t="s">
        <v>3168</v>
      </c>
      <c r="M563" s="131" t="s">
        <v>117</v>
      </c>
      <c r="N563" s="134">
        <v>45443</v>
      </c>
      <c r="O563" s="95" t="s">
        <v>452</v>
      </c>
      <c r="P563" s="98" t="s">
        <v>1192</v>
      </c>
      <c r="Q563" s="381"/>
      <c r="R563" s="381"/>
      <c r="S563" s="381"/>
    </row>
    <row r="564" spans="1:19" ht="40" customHeight="1" x14ac:dyDescent="0.25">
      <c r="A564" s="128">
        <f>IF(B564="","",ROW()-ROW($A$3)+'Diário 2º PA'!$P$1)</f>
        <v>2511</v>
      </c>
      <c r="B564" s="129">
        <v>45443</v>
      </c>
      <c r="C564" s="130">
        <v>45413</v>
      </c>
      <c r="D564" s="98" t="s">
        <v>105</v>
      </c>
      <c r="E564" s="95" t="s">
        <v>341</v>
      </c>
      <c r="F564" s="179">
        <v>2400</v>
      </c>
      <c r="G564" s="98" t="s">
        <v>3519</v>
      </c>
      <c r="H564" s="98" t="s">
        <v>117</v>
      </c>
      <c r="I564" s="95" t="s">
        <v>1504</v>
      </c>
      <c r="J564" s="131" t="str">
        <f t="shared" si="19"/>
        <v>45.018.810/0001-10</v>
      </c>
      <c r="K564" s="131" t="s">
        <v>1072</v>
      </c>
      <c r="L564" s="132" t="s">
        <v>3120</v>
      </c>
      <c r="M564" s="131">
        <v>9</v>
      </c>
      <c r="N564" s="134">
        <v>45441</v>
      </c>
      <c r="O564" s="95" t="s">
        <v>452</v>
      </c>
      <c r="P564" s="98" t="s">
        <v>3520</v>
      </c>
      <c r="Q564" s="381"/>
      <c r="R564" s="381"/>
      <c r="S564" s="381"/>
    </row>
    <row r="565" spans="1:19" ht="40" customHeight="1" x14ac:dyDescent="0.25">
      <c r="A565" s="128">
        <f>IF(B565="","",ROW()-ROW($A$3)+'Diário 2º PA'!$P$1)</f>
        <v>2512</v>
      </c>
      <c r="B565" s="129">
        <v>45443</v>
      </c>
      <c r="C565" s="130">
        <v>45413</v>
      </c>
      <c r="D565" s="98" t="s">
        <v>105</v>
      </c>
      <c r="E565" s="95" t="s">
        <v>339</v>
      </c>
      <c r="F565" s="155">
        <v>600</v>
      </c>
      <c r="G565" s="98" t="s">
        <v>3518</v>
      </c>
      <c r="H565" s="98" t="s">
        <v>118</v>
      </c>
      <c r="I565" s="95" t="s">
        <v>2285</v>
      </c>
      <c r="J565" s="131" t="str">
        <f t="shared" si="19"/>
        <v>CPF Protegido - LGPD</v>
      </c>
      <c r="K565" s="131" t="s">
        <v>1072</v>
      </c>
      <c r="L565" s="132" t="s">
        <v>3168</v>
      </c>
      <c r="M565" s="131" t="s">
        <v>117</v>
      </c>
      <c r="N565" s="134">
        <v>45443</v>
      </c>
      <c r="O565" s="95" t="s">
        <v>452</v>
      </c>
      <c r="P565" s="98" t="s">
        <v>1303</v>
      </c>
      <c r="Q565" s="381"/>
      <c r="R565" s="381"/>
      <c r="S565" s="381"/>
    </row>
    <row r="566" spans="1:19" ht="40" customHeight="1" x14ac:dyDescent="0.25">
      <c r="A566" s="128">
        <f>IF(B566="","",ROW()-ROW($A$3)+'Diário 2º PA'!$P$1)</f>
        <v>2513</v>
      </c>
      <c r="B566" s="129">
        <v>45443</v>
      </c>
      <c r="C566" s="130">
        <v>45413</v>
      </c>
      <c r="D566" s="98" t="s">
        <v>105</v>
      </c>
      <c r="E566" s="95" t="s">
        <v>339</v>
      </c>
      <c r="F566" s="155">
        <v>450</v>
      </c>
      <c r="G566" s="98" t="s">
        <v>3372</v>
      </c>
      <c r="H566" s="98" t="s">
        <v>125</v>
      </c>
      <c r="I566" s="95" t="s">
        <v>2787</v>
      </c>
      <c r="J566" s="131" t="str">
        <f t="shared" si="19"/>
        <v>CPF Protegido - LGPD</v>
      </c>
      <c r="K566" s="131" t="s">
        <v>1072</v>
      </c>
      <c r="L566" s="132" t="s">
        <v>3168</v>
      </c>
      <c r="M566" s="131" t="s">
        <v>117</v>
      </c>
      <c r="N566" s="134">
        <v>45443</v>
      </c>
      <c r="O566" s="95" t="s">
        <v>452</v>
      </c>
      <c r="P566" s="98" t="s">
        <v>3521</v>
      </c>
      <c r="Q566" s="381"/>
      <c r="R566" s="381"/>
      <c r="S566" s="381"/>
    </row>
    <row r="567" spans="1:19" ht="40" customHeight="1" x14ac:dyDescent="0.25">
      <c r="A567" s="128">
        <f>IF(B567="","",ROW()-ROW($A$3)+'Diário 2º PA'!$P$1)</f>
        <v>2514</v>
      </c>
      <c r="B567" s="129">
        <v>45443</v>
      </c>
      <c r="C567" s="130">
        <v>45413</v>
      </c>
      <c r="D567" s="98" t="s">
        <v>105</v>
      </c>
      <c r="E567" s="95" t="s">
        <v>339</v>
      </c>
      <c r="F567" s="155">
        <v>600</v>
      </c>
      <c r="G567" s="98" t="s">
        <v>3518</v>
      </c>
      <c r="H567" s="98" t="s">
        <v>118</v>
      </c>
      <c r="I567" s="95" t="s">
        <v>1845</v>
      </c>
      <c r="J567" s="131" t="str">
        <f t="shared" si="19"/>
        <v>CPF Protegido - LGPD</v>
      </c>
      <c r="K567" s="131" t="s">
        <v>1072</v>
      </c>
      <c r="L567" s="132" t="s">
        <v>3168</v>
      </c>
      <c r="M567" s="131" t="s">
        <v>117</v>
      </c>
      <c r="N567" s="134">
        <v>45443</v>
      </c>
      <c r="O567" s="95" t="s">
        <v>452</v>
      </c>
      <c r="P567" s="98" t="s">
        <v>1183</v>
      </c>
      <c r="Q567" s="381"/>
      <c r="R567" s="381"/>
      <c r="S567" s="381"/>
    </row>
    <row r="568" spans="1:19" ht="40" customHeight="1" x14ac:dyDescent="0.25">
      <c r="A568" s="128">
        <f>IF(B568="","",ROW()-ROW($A$3)+'Diário 2º PA'!$P$1)</f>
        <v>2515</v>
      </c>
      <c r="B568" s="129">
        <v>45443</v>
      </c>
      <c r="C568" s="130">
        <v>45413</v>
      </c>
      <c r="D568" s="98" t="s">
        <v>94</v>
      </c>
      <c r="E568" s="95" t="s">
        <v>201</v>
      </c>
      <c r="F568" s="155">
        <v>4233.34</v>
      </c>
      <c r="G568" s="98" t="s">
        <v>3363</v>
      </c>
      <c r="H568" s="98" t="s">
        <v>117</v>
      </c>
      <c r="I568" s="95" t="s">
        <v>2392</v>
      </c>
      <c r="J568" s="131" t="str">
        <f t="shared" si="19"/>
        <v>04.740.876/0001-25</v>
      </c>
      <c r="K568" s="131" t="s">
        <v>1080</v>
      </c>
      <c r="L568" s="132" t="s">
        <v>3133</v>
      </c>
      <c r="M568" s="131">
        <v>24991715</v>
      </c>
      <c r="N568" s="134">
        <v>45443</v>
      </c>
      <c r="O568" s="95" t="s">
        <v>452</v>
      </c>
      <c r="P568" s="98" t="s">
        <v>2327</v>
      </c>
      <c r="Q568" s="381"/>
      <c r="R568" s="381"/>
      <c r="S568" s="381"/>
    </row>
    <row r="569" spans="1:19" ht="40" customHeight="1" x14ac:dyDescent="0.25">
      <c r="A569" s="128">
        <f>IF(B569="","",ROW()-ROW($A$3)+'Diário 2º PA'!$P$1)</f>
        <v>2516</v>
      </c>
      <c r="B569" s="129">
        <v>45443</v>
      </c>
      <c r="C569" s="130">
        <v>45413</v>
      </c>
      <c r="D569" s="98" t="s">
        <v>94</v>
      </c>
      <c r="E569" s="95" t="s">
        <v>201</v>
      </c>
      <c r="F569" s="155">
        <v>54500</v>
      </c>
      <c r="G569" s="98" t="s">
        <v>3363</v>
      </c>
      <c r="H569" s="98" t="s">
        <v>117</v>
      </c>
      <c r="I569" s="95" t="s">
        <v>2392</v>
      </c>
      <c r="J569" s="131" t="str">
        <f t="shared" si="19"/>
        <v>04.740.876/0001-25</v>
      </c>
      <c r="K569" s="131" t="s">
        <v>1080</v>
      </c>
      <c r="L569" s="132" t="s">
        <v>3133</v>
      </c>
      <c r="M569" s="131">
        <v>24991641</v>
      </c>
      <c r="N569" s="134">
        <v>45443</v>
      </c>
      <c r="O569" s="95" t="s">
        <v>452</v>
      </c>
      <c r="P569" s="98" t="s">
        <v>2327</v>
      </c>
      <c r="Q569" s="381"/>
      <c r="R569" s="381"/>
      <c r="S569" s="381"/>
    </row>
    <row r="570" spans="1:19" ht="40" customHeight="1" x14ac:dyDescent="0.25">
      <c r="A570" s="128">
        <f>IF(B570="","",ROW()-ROW($A$3)+'Diário 2º PA'!$P$1)</f>
        <v>2517</v>
      </c>
      <c r="B570" s="129">
        <v>45443</v>
      </c>
      <c r="C570" s="130">
        <v>45413</v>
      </c>
      <c r="D570" s="98" t="s">
        <v>94</v>
      </c>
      <c r="E570" s="95" t="s">
        <v>201</v>
      </c>
      <c r="F570" s="155">
        <v>43000</v>
      </c>
      <c r="G570" s="98" t="s">
        <v>3363</v>
      </c>
      <c r="H570" s="98" t="s">
        <v>117</v>
      </c>
      <c r="I570" s="95" t="s">
        <v>2392</v>
      </c>
      <c r="J570" s="131" t="str">
        <f t="shared" si="19"/>
        <v>04.740.876/0001-25</v>
      </c>
      <c r="K570" s="131" t="s">
        <v>1080</v>
      </c>
      <c r="L570" s="132" t="s">
        <v>3133</v>
      </c>
      <c r="M570" s="131">
        <v>24991411</v>
      </c>
      <c r="N570" s="134">
        <v>45443</v>
      </c>
      <c r="O570" s="95" t="s">
        <v>452</v>
      </c>
      <c r="P570" s="98" t="s">
        <v>2327</v>
      </c>
      <c r="Q570" s="381"/>
      <c r="R570" s="381"/>
      <c r="S570" s="381"/>
    </row>
    <row r="571" spans="1:19" ht="40" customHeight="1" x14ac:dyDescent="0.25">
      <c r="A571" s="128">
        <f>IF(B571="","",ROW()-ROW($A$3)+'Diário 2º PA'!$P$1)</f>
        <v>2518</v>
      </c>
      <c r="B571" s="129">
        <v>45443</v>
      </c>
      <c r="C571" s="130">
        <v>45413</v>
      </c>
      <c r="D571" s="98" t="s">
        <v>94</v>
      </c>
      <c r="E571" s="95" t="s">
        <v>201</v>
      </c>
      <c r="F571" s="155">
        <v>6916.66</v>
      </c>
      <c r="G571" s="98" t="s">
        <v>3363</v>
      </c>
      <c r="H571" s="98" t="s">
        <v>117</v>
      </c>
      <c r="I571" s="95" t="s">
        <v>2392</v>
      </c>
      <c r="J571" s="131" t="str">
        <f t="shared" si="19"/>
        <v>04.740.876/0001-25</v>
      </c>
      <c r="K571" s="131" t="s">
        <v>1080</v>
      </c>
      <c r="L571" s="132" t="s">
        <v>3133</v>
      </c>
      <c r="M571" s="131">
        <v>24991434</v>
      </c>
      <c r="N571" s="134">
        <v>45443</v>
      </c>
      <c r="O571" s="95" t="s">
        <v>452</v>
      </c>
      <c r="P571" s="98" t="s">
        <v>2327</v>
      </c>
      <c r="Q571" s="381"/>
      <c r="R571" s="381"/>
      <c r="S571" s="381"/>
    </row>
    <row r="572" spans="1:19" ht="40" customHeight="1" x14ac:dyDescent="0.25">
      <c r="A572" s="128">
        <f>IF(B572="","",ROW()-ROW($A$3)+'Diário 2º PA'!$P$1)</f>
        <v>2519</v>
      </c>
      <c r="B572" s="129">
        <v>45443</v>
      </c>
      <c r="C572" s="130">
        <v>45413</v>
      </c>
      <c r="D572" s="98" t="s">
        <v>94</v>
      </c>
      <c r="E572" s="95" t="s">
        <v>201</v>
      </c>
      <c r="F572" s="155">
        <v>66000</v>
      </c>
      <c r="G572" s="98" t="s">
        <v>3363</v>
      </c>
      <c r="H572" s="98" t="s">
        <v>117</v>
      </c>
      <c r="I572" s="95" t="s">
        <v>2392</v>
      </c>
      <c r="J572" s="131" t="str">
        <f t="shared" si="19"/>
        <v>04.740.876/0001-25</v>
      </c>
      <c r="K572" s="131" t="s">
        <v>1080</v>
      </c>
      <c r="L572" s="132" t="s">
        <v>3133</v>
      </c>
      <c r="M572" s="131">
        <v>24991410</v>
      </c>
      <c r="N572" s="134">
        <v>45443</v>
      </c>
      <c r="O572" s="95" t="s">
        <v>452</v>
      </c>
      <c r="P572" s="98" t="s">
        <v>2327</v>
      </c>
      <c r="Q572" s="381"/>
      <c r="R572" s="381"/>
      <c r="S572" s="381"/>
    </row>
    <row r="573" spans="1:19" ht="40" customHeight="1" x14ac:dyDescent="0.25">
      <c r="A573" s="128">
        <f>IF(B573="","",ROW()-ROW($A$3)+'Diário 2º PA'!$P$1)</f>
        <v>2520</v>
      </c>
      <c r="B573" s="129">
        <v>45443</v>
      </c>
      <c r="C573" s="130">
        <v>45413</v>
      </c>
      <c r="D573" s="98" t="s">
        <v>94</v>
      </c>
      <c r="E573" s="95" t="s">
        <v>201</v>
      </c>
      <c r="F573" s="155">
        <v>2200</v>
      </c>
      <c r="G573" s="98" t="s">
        <v>3363</v>
      </c>
      <c r="H573" s="98" t="s">
        <v>117</v>
      </c>
      <c r="I573" s="95" t="s">
        <v>2392</v>
      </c>
      <c r="J573" s="131" t="str">
        <f t="shared" si="19"/>
        <v>04.740.876/0001-25</v>
      </c>
      <c r="K573" s="131" t="s">
        <v>1080</v>
      </c>
      <c r="L573" s="132" t="s">
        <v>3133</v>
      </c>
      <c r="M573" s="131">
        <v>24991714</v>
      </c>
      <c r="N573" s="134">
        <v>45443</v>
      </c>
      <c r="O573" s="95" t="s">
        <v>452</v>
      </c>
      <c r="P573" s="98" t="s">
        <v>2327</v>
      </c>
      <c r="Q573" s="381"/>
      <c r="R573" s="381"/>
      <c r="S573" s="381"/>
    </row>
    <row r="574" spans="1:19" ht="40" customHeight="1" x14ac:dyDescent="0.25">
      <c r="A574" s="128">
        <f>IF(B574="","",ROW()-ROW($A$3)+'Diário 2º PA'!$P$1)</f>
        <v>2521</v>
      </c>
      <c r="B574" s="129">
        <v>45443</v>
      </c>
      <c r="C574" s="130">
        <v>45413</v>
      </c>
      <c r="D574" s="98" t="s">
        <v>94</v>
      </c>
      <c r="E574" s="95" t="s">
        <v>201</v>
      </c>
      <c r="F574" s="155">
        <v>48500</v>
      </c>
      <c r="G574" s="98" t="s">
        <v>3363</v>
      </c>
      <c r="H574" s="98" t="s">
        <v>117</v>
      </c>
      <c r="I574" s="95" t="s">
        <v>2392</v>
      </c>
      <c r="J574" s="131" t="str">
        <f t="shared" si="19"/>
        <v>04.740.876/0001-25</v>
      </c>
      <c r="K574" s="131" t="s">
        <v>1080</v>
      </c>
      <c r="L574" s="132" t="s">
        <v>3133</v>
      </c>
      <c r="M574" s="131">
        <v>24991640</v>
      </c>
      <c r="N574" s="134">
        <v>45443</v>
      </c>
      <c r="O574" s="95" t="s">
        <v>452</v>
      </c>
      <c r="P574" s="98" t="s">
        <v>2327</v>
      </c>
      <c r="Q574" s="381"/>
      <c r="R574" s="381"/>
      <c r="S574" s="381"/>
    </row>
    <row r="575" spans="1:19" ht="40" customHeight="1" x14ac:dyDescent="0.25">
      <c r="A575" s="128">
        <f>IF(B575="","",ROW()-ROW($A$3)+'Diário 2º PA'!$P$1)</f>
        <v>2522</v>
      </c>
      <c r="B575" s="129">
        <v>45443</v>
      </c>
      <c r="C575" s="130">
        <v>45413</v>
      </c>
      <c r="D575" s="98" t="s">
        <v>94</v>
      </c>
      <c r="E575" s="95" t="s">
        <v>199</v>
      </c>
      <c r="F575" s="155">
        <v>1854</v>
      </c>
      <c r="G575" s="98" t="s">
        <v>3177</v>
      </c>
      <c r="H575" s="98" t="s">
        <v>134</v>
      </c>
      <c r="I575" s="95" t="s">
        <v>3522</v>
      </c>
      <c r="J575" s="131" t="str">
        <f t="shared" si="19"/>
        <v>10.399.575/0001-82</v>
      </c>
      <c r="K575" s="131" t="s">
        <v>1080</v>
      </c>
      <c r="L575" s="132" t="s">
        <v>3133</v>
      </c>
      <c r="M575" s="131">
        <v>1000482732</v>
      </c>
      <c r="N575" s="134">
        <v>45470</v>
      </c>
      <c r="O575" s="95" t="s">
        <v>452</v>
      </c>
      <c r="P575" s="98" t="s">
        <v>1226</v>
      </c>
      <c r="Q575" s="381"/>
      <c r="R575" s="381"/>
      <c r="S575" s="381"/>
    </row>
    <row r="576" spans="1:19" ht="40" customHeight="1" x14ac:dyDescent="0.25">
      <c r="A576" s="128">
        <f>IF(B576="","",ROW()-ROW($A$3)+'Diário 2º PA'!$P$1)</f>
        <v>2523</v>
      </c>
      <c r="B576" s="129">
        <v>45443</v>
      </c>
      <c r="C576" s="130">
        <v>45413</v>
      </c>
      <c r="D576" s="98" t="s">
        <v>94</v>
      </c>
      <c r="E576" s="95" t="s">
        <v>199</v>
      </c>
      <c r="F576" s="155">
        <v>153</v>
      </c>
      <c r="G576" s="98" t="s">
        <v>3177</v>
      </c>
      <c r="H576" s="98" t="s">
        <v>134</v>
      </c>
      <c r="I576" s="95" t="s">
        <v>3522</v>
      </c>
      <c r="J576" s="131" t="str">
        <f t="shared" si="19"/>
        <v>10.399.575/0001-82</v>
      </c>
      <c r="K576" s="131" t="s">
        <v>1080</v>
      </c>
      <c r="L576" s="132" t="s">
        <v>3133</v>
      </c>
      <c r="M576" s="131">
        <v>1000482742</v>
      </c>
      <c r="N576" s="134">
        <v>45470</v>
      </c>
      <c r="O576" s="95" t="s">
        <v>452</v>
      </c>
      <c r="P576" s="98" t="s">
        <v>1226</v>
      </c>
      <c r="Q576" s="381"/>
      <c r="R576" s="381"/>
      <c r="S576" s="381"/>
    </row>
    <row r="577" spans="1:19" ht="40" customHeight="1" x14ac:dyDescent="0.25">
      <c r="A577" s="128">
        <f>IF(B577="","",ROW()-ROW($A$3)+'Diário 2º PA'!$P$1)</f>
        <v>2524</v>
      </c>
      <c r="B577" s="129">
        <v>45443</v>
      </c>
      <c r="C577" s="130">
        <v>45413</v>
      </c>
      <c r="D577" s="98" t="s">
        <v>105</v>
      </c>
      <c r="E577" s="95" t="s">
        <v>219</v>
      </c>
      <c r="F577" s="155">
        <v>7991.9</v>
      </c>
      <c r="G577" s="98" t="s">
        <v>3117</v>
      </c>
      <c r="H577" s="98" t="s">
        <v>127</v>
      </c>
      <c r="I577" s="95" t="s">
        <v>2562</v>
      </c>
      <c r="J577" s="131" t="str">
        <f t="shared" si="19"/>
        <v>48.142.902/0001-99</v>
      </c>
      <c r="K577" s="131" t="s">
        <v>1080</v>
      </c>
      <c r="L577" s="132" t="s">
        <v>3133</v>
      </c>
      <c r="M577" s="131">
        <v>59279</v>
      </c>
      <c r="N577" s="134">
        <v>45442</v>
      </c>
      <c r="O577" s="95" t="s">
        <v>452</v>
      </c>
      <c r="P577" s="98" t="s">
        <v>1480</v>
      </c>
      <c r="Q577" s="381"/>
      <c r="R577" s="381"/>
      <c r="S577" s="381"/>
    </row>
    <row r="578" spans="1:19" ht="40" customHeight="1" x14ac:dyDescent="0.25">
      <c r="A578" s="128">
        <f>IF(B578="","",ROW()-ROW($A$3)+'Diário 2º PA'!$P$1)</f>
        <v>2525</v>
      </c>
      <c r="B578" s="129">
        <v>45443</v>
      </c>
      <c r="C578" s="130">
        <v>45413</v>
      </c>
      <c r="D578" s="98" t="s">
        <v>107</v>
      </c>
      <c r="E578" s="95" t="s">
        <v>392</v>
      </c>
      <c r="F578" s="156">
        <v>708.59</v>
      </c>
      <c r="G578" s="98" t="s">
        <v>3443</v>
      </c>
      <c r="H578" s="98" t="s">
        <v>118</v>
      </c>
      <c r="I578" s="95" t="s">
        <v>1797</v>
      </c>
      <c r="J578" s="131" t="str">
        <f t="shared" si="19"/>
        <v>17.359.233/0001-88</v>
      </c>
      <c r="K578" s="131" t="s">
        <v>1080</v>
      </c>
      <c r="L578" s="132" t="s">
        <v>3133</v>
      </c>
      <c r="M578" s="131" t="s">
        <v>3523</v>
      </c>
      <c r="N578" s="134">
        <v>45442</v>
      </c>
      <c r="O578" s="95" t="s">
        <v>452</v>
      </c>
      <c r="P578" s="98" t="s">
        <v>1750</v>
      </c>
      <c r="Q578" s="381"/>
      <c r="R578" s="381"/>
      <c r="S578" s="381"/>
    </row>
    <row r="579" spans="1:19" ht="40" customHeight="1" x14ac:dyDescent="0.25">
      <c r="A579" s="128">
        <f>IF(B579="","",ROW()-ROW($A$3)+'Diário 2º PA'!$P$1)</f>
        <v>2526</v>
      </c>
      <c r="B579" s="129">
        <v>45443</v>
      </c>
      <c r="C579" s="130">
        <v>45413</v>
      </c>
      <c r="D579" s="98" t="s">
        <v>105</v>
      </c>
      <c r="E579" s="95" t="s">
        <v>343</v>
      </c>
      <c r="F579" s="155">
        <v>1078</v>
      </c>
      <c r="G579" s="98" t="s">
        <v>3524</v>
      </c>
      <c r="H579" s="98" t="s">
        <v>124</v>
      </c>
      <c r="I579" s="95" t="s">
        <v>3525</v>
      </c>
      <c r="J579" s="131" t="str">
        <f t="shared" si="19"/>
        <v>06.316.519/0001-60</v>
      </c>
      <c r="K579" s="131" t="s">
        <v>1080</v>
      </c>
      <c r="L579" s="132" t="s">
        <v>3133</v>
      </c>
      <c r="M579" s="131">
        <v>226</v>
      </c>
      <c r="N579" s="134">
        <v>45442</v>
      </c>
      <c r="O579" s="95" t="s">
        <v>452</v>
      </c>
      <c r="P579" s="98" t="s">
        <v>3526</v>
      </c>
      <c r="Q579" s="381"/>
      <c r="R579" s="381"/>
      <c r="S579" s="381"/>
    </row>
    <row r="580" spans="1:19" ht="40" customHeight="1" x14ac:dyDescent="0.25">
      <c r="A580" s="128">
        <f>IF(B580="","",ROW()-ROW($A$3)+'Diário 2º PA'!$P$1)</f>
        <v>2527</v>
      </c>
      <c r="B580" s="129">
        <v>45443</v>
      </c>
      <c r="C580" s="130">
        <v>45413</v>
      </c>
      <c r="D580" s="98" t="s">
        <v>105</v>
      </c>
      <c r="E580" s="95" t="s">
        <v>325</v>
      </c>
      <c r="F580" s="155">
        <v>928.83</v>
      </c>
      <c r="G580" s="98" t="s">
        <v>3140</v>
      </c>
      <c r="H580" s="98" t="s">
        <v>124</v>
      </c>
      <c r="I580" s="95" t="s">
        <v>2357</v>
      </c>
      <c r="J580" s="131" t="str">
        <f t="shared" si="19"/>
        <v>28.947.215/0001-33</v>
      </c>
      <c r="K580" s="131" t="s">
        <v>1080</v>
      </c>
      <c r="L580" s="132" t="s">
        <v>3133</v>
      </c>
      <c r="M580" s="134">
        <v>559919</v>
      </c>
      <c r="N580" s="134">
        <v>45442</v>
      </c>
      <c r="O580" s="95" t="s">
        <v>452</v>
      </c>
      <c r="P580" s="98" t="s">
        <v>1514</v>
      </c>
      <c r="Q580" s="381"/>
      <c r="R580" s="381"/>
      <c r="S580" s="381"/>
    </row>
    <row r="581" spans="1:19" ht="40" customHeight="1" x14ac:dyDescent="0.25">
      <c r="A581" s="128">
        <f>IF(B581="","",ROW()-ROW($A$3)+'Diário 2º PA'!$P$1)</f>
        <v>2528</v>
      </c>
      <c r="B581" s="129">
        <v>45443</v>
      </c>
      <c r="C581" s="130">
        <v>45413</v>
      </c>
      <c r="D581" s="98" t="s">
        <v>105</v>
      </c>
      <c r="E581" s="95" t="s">
        <v>265</v>
      </c>
      <c r="F581" s="155">
        <v>250</v>
      </c>
      <c r="G581" s="98" t="s">
        <v>3264</v>
      </c>
      <c r="H581" s="98" t="s">
        <v>123</v>
      </c>
      <c r="I581" s="95" t="s">
        <v>1812</v>
      </c>
      <c r="J581" s="131" t="str">
        <f t="shared" si="19"/>
        <v>12.566.752/0001-01</v>
      </c>
      <c r="K581" s="131" t="s">
        <v>1080</v>
      </c>
      <c r="L581" s="132" t="s">
        <v>3133</v>
      </c>
      <c r="M581" s="131">
        <v>284</v>
      </c>
      <c r="N581" s="134">
        <v>45443</v>
      </c>
      <c r="O581" s="95" t="s">
        <v>452</v>
      </c>
      <c r="P581" s="98" t="s">
        <v>1517</v>
      </c>
      <c r="Q581" s="381"/>
      <c r="R581" s="381"/>
      <c r="S581" s="381"/>
    </row>
    <row r="582" spans="1:19" ht="40" customHeight="1" x14ac:dyDescent="0.25">
      <c r="A582" s="128">
        <f>IF(B582="","",ROW()-ROW($A$3)+'Diário 2º PA'!$P$1)</f>
        <v>2529</v>
      </c>
      <c r="B582" s="129">
        <v>45443</v>
      </c>
      <c r="C582" s="130">
        <v>45413</v>
      </c>
      <c r="D582" s="98" t="s">
        <v>105</v>
      </c>
      <c r="E582" s="95" t="s">
        <v>257</v>
      </c>
      <c r="F582" s="155">
        <v>975</v>
      </c>
      <c r="G582" s="98" t="s">
        <v>3283</v>
      </c>
      <c r="H582" s="98" t="s">
        <v>117</v>
      </c>
      <c r="I582" s="95" t="s">
        <v>3527</v>
      </c>
      <c r="J582" s="131" t="str">
        <f t="shared" si="19"/>
        <v>15.015.005/0001-65</v>
      </c>
      <c r="K582" s="131" t="s">
        <v>1080</v>
      </c>
      <c r="L582" s="132" t="s">
        <v>3133</v>
      </c>
      <c r="M582" s="131">
        <v>87839882</v>
      </c>
      <c r="N582" s="134">
        <v>45443</v>
      </c>
      <c r="O582" s="95" t="s">
        <v>452</v>
      </c>
      <c r="P582" s="98" t="s">
        <v>1511</v>
      </c>
      <c r="Q582" s="381"/>
      <c r="R582" s="381"/>
      <c r="S582" s="381"/>
    </row>
    <row r="583" spans="1:19" ht="40" customHeight="1" x14ac:dyDescent="0.25">
      <c r="A583" s="128">
        <f>IF(B583="","",ROW()-ROW($A$3)+'Diário 2º PA'!$P$1)</f>
        <v>2530</v>
      </c>
      <c r="B583" s="129">
        <v>45443</v>
      </c>
      <c r="C583" s="130">
        <v>45413</v>
      </c>
      <c r="D583" s="98" t="s">
        <v>105</v>
      </c>
      <c r="E583" s="95" t="s">
        <v>359</v>
      </c>
      <c r="F583" s="155">
        <v>194.06</v>
      </c>
      <c r="G583" s="98" t="s">
        <v>1999</v>
      </c>
      <c r="H583" s="98" t="s">
        <v>122</v>
      </c>
      <c r="I583" s="95" t="s">
        <v>3528</v>
      </c>
      <c r="J583" s="131" t="str">
        <f t="shared" si="19"/>
        <v>34.210.744/0001-52</v>
      </c>
      <c r="K583" s="131" t="s">
        <v>1080</v>
      </c>
      <c r="L583" s="132" t="s">
        <v>3133</v>
      </c>
      <c r="M583" s="131">
        <v>88050681</v>
      </c>
      <c r="N583" s="134">
        <v>45442</v>
      </c>
      <c r="O583" s="95" t="s">
        <v>452</v>
      </c>
      <c r="P583" s="98" t="s">
        <v>2000</v>
      </c>
      <c r="Q583" s="381"/>
      <c r="R583" s="381"/>
      <c r="S583" s="381"/>
    </row>
    <row r="584" spans="1:19" ht="40" customHeight="1" x14ac:dyDescent="0.25">
      <c r="A584" s="128">
        <f>IF(B584="","",ROW()-ROW($A$3)+'Diário 2º PA'!$P$1)</f>
        <v>2531</v>
      </c>
      <c r="B584" s="129">
        <v>45443</v>
      </c>
      <c r="C584" s="130">
        <v>45413</v>
      </c>
      <c r="D584" s="98" t="s">
        <v>105</v>
      </c>
      <c r="E584" s="95" t="s">
        <v>219</v>
      </c>
      <c r="F584" s="155">
        <v>9349.0300000000007</v>
      </c>
      <c r="G584" s="98" t="s">
        <v>3117</v>
      </c>
      <c r="H584" s="98" t="s">
        <v>134</v>
      </c>
      <c r="I584" s="95" t="s">
        <v>1475</v>
      </c>
      <c r="J584" s="131" t="str">
        <f t="shared" si="19"/>
        <v>86.460./508/0001-98</v>
      </c>
      <c r="K584" s="131" t="s">
        <v>1080</v>
      </c>
      <c r="L584" s="132" t="s">
        <v>3133</v>
      </c>
      <c r="M584" s="131" t="s">
        <v>3529</v>
      </c>
      <c r="N584" s="134">
        <v>45442</v>
      </c>
      <c r="O584" s="95" t="s">
        <v>452</v>
      </c>
      <c r="P584" s="98" t="s">
        <v>3530</v>
      </c>
      <c r="Q584" s="381"/>
      <c r="R584" s="381"/>
      <c r="S584" s="381"/>
    </row>
    <row r="585" spans="1:19" ht="40" customHeight="1" x14ac:dyDescent="0.25">
      <c r="A585" s="128">
        <f>IF(B585="","",ROW()-ROW($A$3)+'Diário 2º PA'!$P$1)</f>
        <v>2532</v>
      </c>
      <c r="B585" s="129">
        <v>45443</v>
      </c>
      <c r="C585" s="130">
        <v>45413</v>
      </c>
      <c r="D585" s="98" t="s">
        <v>105</v>
      </c>
      <c r="E585" s="95" t="s">
        <v>325</v>
      </c>
      <c r="F585" s="155">
        <v>777.83</v>
      </c>
      <c r="G585" s="98" t="s">
        <v>3140</v>
      </c>
      <c r="H585" s="98" t="s">
        <v>134</v>
      </c>
      <c r="I585" s="95" t="s">
        <v>1942</v>
      </c>
      <c r="J585" s="131" t="str">
        <f t="shared" si="19"/>
        <v>10.672.781/0001-14</v>
      </c>
      <c r="K585" s="131" t="s">
        <v>1080</v>
      </c>
      <c r="L585" s="132" t="s">
        <v>3133</v>
      </c>
      <c r="M585" s="131">
        <v>7238</v>
      </c>
      <c r="N585" s="134">
        <v>45443</v>
      </c>
      <c r="O585" s="95" t="s">
        <v>452</v>
      </c>
      <c r="P585" s="98" t="s">
        <v>1384</v>
      </c>
      <c r="Q585" s="381"/>
      <c r="R585" s="381"/>
      <c r="S585" s="381"/>
    </row>
    <row r="586" spans="1:19" ht="40" customHeight="1" x14ac:dyDescent="0.25">
      <c r="A586" s="128">
        <f>IF(B586="","",ROW()-ROW($A$3)+'Diário 2º PA'!$P$1)</f>
        <v>2533</v>
      </c>
      <c r="B586" s="129">
        <v>45443</v>
      </c>
      <c r="C586" s="130">
        <v>45413</v>
      </c>
      <c r="D586" s="98" t="s">
        <v>105</v>
      </c>
      <c r="E586" s="95" t="s">
        <v>325</v>
      </c>
      <c r="F586" s="155">
        <v>320.01</v>
      </c>
      <c r="G586" s="98" t="s">
        <v>3140</v>
      </c>
      <c r="H586" s="98" t="s">
        <v>136</v>
      </c>
      <c r="I586" s="95" t="s">
        <v>1543</v>
      </c>
      <c r="J586" s="131" t="str">
        <f t="shared" si="19"/>
        <v>04.224.679/0004-04</v>
      </c>
      <c r="K586" s="131" t="s">
        <v>1080</v>
      </c>
      <c r="L586" s="132" t="s">
        <v>3133</v>
      </c>
      <c r="M586" s="131">
        <v>5026</v>
      </c>
      <c r="N586" s="134">
        <v>45443</v>
      </c>
      <c r="O586" s="95" t="s">
        <v>452</v>
      </c>
      <c r="P586" s="98" t="s">
        <v>1224</v>
      </c>
      <c r="Q586" s="381"/>
      <c r="R586" s="381"/>
      <c r="S586" s="381"/>
    </row>
    <row r="587" spans="1:19" ht="40" customHeight="1" x14ac:dyDescent="0.25">
      <c r="A587" s="128">
        <f>IF(B587="","",ROW()-ROW($A$3)+'Diário 2º PA'!$P$1)</f>
        <v>2534</v>
      </c>
      <c r="B587" s="129">
        <v>45443</v>
      </c>
      <c r="C587" s="130">
        <v>45413</v>
      </c>
      <c r="D587" s="98" t="s">
        <v>94</v>
      </c>
      <c r="E587" s="95" t="s">
        <v>215</v>
      </c>
      <c r="F587" s="155">
        <v>304</v>
      </c>
      <c r="G587" s="98" t="s">
        <v>3260</v>
      </c>
      <c r="H587" s="98" t="s">
        <v>125</v>
      </c>
      <c r="I587" s="95" t="s">
        <v>3531</v>
      </c>
      <c r="J587" s="131" t="str">
        <f t="shared" si="19"/>
        <v>02.131.247/0001-72</v>
      </c>
      <c r="K587" s="131" t="s">
        <v>1080</v>
      </c>
      <c r="L587" s="132" t="s">
        <v>3133</v>
      </c>
      <c r="M587" s="131">
        <v>44780</v>
      </c>
      <c r="N587" s="134">
        <v>45442</v>
      </c>
      <c r="O587" s="95" t="s">
        <v>452</v>
      </c>
      <c r="P587" s="98" t="s">
        <v>1786</v>
      </c>
      <c r="Q587" s="381"/>
      <c r="R587" s="381"/>
      <c r="S587" s="381"/>
    </row>
    <row r="588" spans="1:19" ht="40" customHeight="1" x14ac:dyDescent="0.25">
      <c r="A588" s="128">
        <f>IF(B588="","",ROW()-ROW($A$3)+'Diário 2º PA'!$P$1)</f>
        <v>2535</v>
      </c>
      <c r="B588" s="129">
        <v>45443</v>
      </c>
      <c r="C588" s="130">
        <v>45413</v>
      </c>
      <c r="D588" s="98" t="s">
        <v>105</v>
      </c>
      <c r="E588" s="95" t="s">
        <v>265</v>
      </c>
      <c r="F588" s="155">
        <v>250</v>
      </c>
      <c r="G588" s="98" t="s">
        <v>3264</v>
      </c>
      <c r="H588" s="98" t="s">
        <v>124</v>
      </c>
      <c r="I588" s="95" t="s">
        <v>1516</v>
      </c>
      <c r="J588" s="131" t="str">
        <f t="shared" si="19"/>
        <v>11.122.664/0001-40</v>
      </c>
      <c r="K588" s="131" t="s">
        <v>1080</v>
      </c>
      <c r="L588" s="132" t="s">
        <v>3133</v>
      </c>
      <c r="M588" s="131">
        <v>24656</v>
      </c>
      <c r="N588" s="134">
        <v>45442</v>
      </c>
      <c r="O588" s="95" t="s">
        <v>452</v>
      </c>
      <c r="P588" s="98" t="s">
        <v>2147</v>
      </c>
      <c r="Q588" s="381"/>
      <c r="R588" s="381"/>
      <c r="S588" s="381"/>
    </row>
    <row r="589" spans="1:19" ht="40" customHeight="1" x14ac:dyDescent="0.25">
      <c r="A589" s="128">
        <f>IF(B589="","",ROW()-ROW($A$3)+'Diário 2º PA'!$P$1)</f>
        <v>2536</v>
      </c>
      <c r="B589" s="129">
        <v>45443</v>
      </c>
      <c r="C589" s="130">
        <v>45413</v>
      </c>
      <c r="D589" s="98" t="s">
        <v>105</v>
      </c>
      <c r="E589" s="95" t="s">
        <v>345</v>
      </c>
      <c r="F589" s="155">
        <v>1890.9</v>
      </c>
      <c r="G589" s="98" t="s">
        <v>3185</v>
      </c>
      <c r="H589" s="98" t="s">
        <v>133</v>
      </c>
      <c r="I589" s="95" t="s">
        <v>3515</v>
      </c>
      <c r="J589" s="131" t="str">
        <f t="shared" si="19"/>
        <v>10.3121.730/0002-29</v>
      </c>
      <c r="K589" s="131" t="s">
        <v>1114</v>
      </c>
      <c r="L589" s="132" t="s">
        <v>3120</v>
      </c>
      <c r="M589" s="131">
        <v>51865</v>
      </c>
      <c r="N589" s="134">
        <v>45443</v>
      </c>
      <c r="O589" s="95" t="s">
        <v>452</v>
      </c>
      <c r="P589" s="98" t="s">
        <v>3532</v>
      </c>
      <c r="Q589" s="381"/>
      <c r="R589" s="381"/>
      <c r="S589" s="381"/>
    </row>
    <row r="590" spans="1:19" ht="40" customHeight="1" x14ac:dyDescent="0.25">
      <c r="A590" s="128">
        <f>IF(B590="","",ROW()-ROW($A$3)+'Diário 2º PA'!$P$1)</f>
        <v>2537</v>
      </c>
      <c r="B590" s="129">
        <v>45443</v>
      </c>
      <c r="C590" s="130">
        <v>45413</v>
      </c>
      <c r="D590" s="98" t="s">
        <v>105</v>
      </c>
      <c r="E590" s="95" t="s">
        <v>349</v>
      </c>
      <c r="F590" s="155">
        <v>330</v>
      </c>
      <c r="G590" s="98" t="s">
        <v>3353</v>
      </c>
      <c r="H590" s="98" t="s">
        <v>129</v>
      </c>
      <c r="I590" s="95" t="s">
        <v>3533</v>
      </c>
      <c r="J590" s="131" t="str">
        <f t="shared" si="19"/>
        <v>48.806.153/0001-57</v>
      </c>
      <c r="K590" s="131" t="s">
        <v>1114</v>
      </c>
      <c r="L590" s="132" t="s">
        <v>3120</v>
      </c>
      <c r="M590" s="131">
        <v>416</v>
      </c>
      <c r="N590" s="134">
        <v>45441</v>
      </c>
      <c r="O590" s="95" t="s">
        <v>452</v>
      </c>
      <c r="P590" s="98" t="s">
        <v>3534</v>
      </c>
      <c r="Q590" s="381"/>
      <c r="R590" s="381"/>
      <c r="S590" s="381"/>
    </row>
    <row r="591" spans="1:19" ht="40" customHeight="1" x14ac:dyDescent="0.25">
      <c r="A591" s="128">
        <f>IF(B591="","",ROW()-ROW($A$3)+'Diário 2º PA'!$P$1)</f>
        <v>2538</v>
      </c>
      <c r="B591" s="129">
        <v>45443</v>
      </c>
      <c r="C591" s="130">
        <v>45413</v>
      </c>
      <c r="D591" s="98" t="s">
        <v>94</v>
      </c>
      <c r="E591" s="95" t="s">
        <v>215</v>
      </c>
      <c r="F591" s="155">
        <v>114</v>
      </c>
      <c r="G591" s="98" t="s">
        <v>3260</v>
      </c>
      <c r="H591" s="98" t="s">
        <v>118</v>
      </c>
      <c r="I591" s="95" t="s">
        <v>3535</v>
      </c>
      <c r="J591" s="131" t="str">
        <f t="shared" si="19"/>
        <v>02.131.247/0001-72</v>
      </c>
      <c r="K591" s="131" t="s">
        <v>1080</v>
      </c>
      <c r="L591" s="132" t="s">
        <v>3133</v>
      </c>
      <c r="M591" s="131">
        <v>51664</v>
      </c>
      <c r="N591" s="134">
        <v>45443</v>
      </c>
      <c r="O591" s="95" t="s">
        <v>452</v>
      </c>
      <c r="P591" s="98" t="s">
        <v>1786</v>
      </c>
      <c r="Q591" s="381"/>
      <c r="R591" s="381"/>
      <c r="S591" s="381"/>
    </row>
    <row r="592" spans="1:19" ht="40" customHeight="1" x14ac:dyDescent="0.25">
      <c r="A592" s="128">
        <f>IF(B592="","",ROW()-ROW($A$3)+'Diário 2º PA'!$P$1)</f>
        <v>2539</v>
      </c>
      <c r="B592" s="129">
        <v>45443</v>
      </c>
      <c r="C592" s="130">
        <v>45413</v>
      </c>
      <c r="D592" s="98" t="s">
        <v>94</v>
      </c>
      <c r="E592" s="95" t="s">
        <v>215</v>
      </c>
      <c r="F592" s="155">
        <v>114</v>
      </c>
      <c r="G592" s="98" t="s">
        <v>3260</v>
      </c>
      <c r="H592" s="98" t="s">
        <v>118</v>
      </c>
      <c r="I592" s="95" t="s">
        <v>3536</v>
      </c>
      <c r="J592" s="131" t="str">
        <f t="shared" si="19"/>
        <v>02.131.247/0001-72</v>
      </c>
      <c r="K592" s="131" t="s">
        <v>1080</v>
      </c>
      <c r="L592" s="132" t="s">
        <v>3133</v>
      </c>
      <c r="M592" s="131">
        <v>44758</v>
      </c>
      <c r="N592" s="134">
        <v>45443</v>
      </c>
      <c r="O592" s="95" t="s">
        <v>452</v>
      </c>
      <c r="P592" s="98" t="s">
        <v>1786</v>
      </c>
      <c r="Q592" s="381"/>
      <c r="R592" s="381"/>
      <c r="S592" s="381"/>
    </row>
    <row r="593" spans="1:19" ht="40" customHeight="1" x14ac:dyDescent="0.25">
      <c r="A593" s="128">
        <f>IF(B593="","",ROW()-ROW($A$3)+'Diário 2º PA'!$P$1)</f>
        <v>2540</v>
      </c>
      <c r="B593" s="129">
        <v>45443</v>
      </c>
      <c r="C593" s="130">
        <v>45413</v>
      </c>
      <c r="D593" s="98" t="s">
        <v>94</v>
      </c>
      <c r="E593" s="95" t="s">
        <v>203</v>
      </c>
      <c r="F593" s="155">
        <v>366</v>
      </c>
      <c r="G593" s="98" t="s">
        <v>3363</v>
      </c>
      <c r="H593" s="98" t="s">
        <v>118</v>
      </c>
      <c r="I593" s="95" t="s">
        <v>3536</v>
      </c>
      <c r="J593" s="131" t="str">
        <f t="shared" si="19"/>
        <v>02.131.247/0001-72</v>
      </c>
      <c r="K593" s="131" t="s">
        <v>1080</v>
      </c>
      <c r="L593" s="132" t="s">
        <v>3133</v>
      </c>
      <c r="M593" s="131">
        <v>50584</v>
      </c>
      <c r="N593" s="134">
        <v>45443</v>
      </c>
      <c r="O593" s="95" t="s">
        <v>452</v>
      </c>
      <c r="P593" s="98" t="s">
        <v>1786</v>
      </c>
      <c r="Q593" s="381"/>
      <c r="R593" s="381"/>
      <c r="S593" s="381"/>
    </row>
    <row r="594" spans="1:19" ht="40" customHeight="1" x14ac:dyDescent="0.25">
      <c r="A594" s="128">
        <f>IF(B594="","",ROW()-ROW($A$3)+'Diário 2º PA'!$P$1)</f>
        <v>2541</v>
      </c>
      <c r="B594" s="129">
        <v>45443</v>
      </c>
      <c r="C594" s="130">
        <v>45413</v>
      </c>
      <c r="D594" s="98" t="s">
        <v>94</v>
      </c>
      <c r="E594" s="95" t="s">
        <v>203</v>
      </c>
      <c r="F594" s="155">
        <v>516</v>
      </c>
      <c r="G594" s="98" t="s">
        <v>3363</v>
      </c>
      <c r="H594" s="98" t="s">
        <v>118</v>
      </c>
      <c r="I594" s="95" t="s">
        <v>3536</v>
      </c>
      <c r="J594" s="131" t="str">
        <f t="shared" si="19"/>
        <v>02.131.247/0001-72</v>
      </c>
      <c r="K594" s="131" t="s">
        <v>1080</v>
      </c>
      <c r="L594" s="132" t="s">
        <v>3133</v>
      </c>
      <c r="M594" s="131">
        <v>41674</v>
      </c>
      <c r="N594" s="134">
        <v>45443</v>
      </c>
      <c r="O594" s="95" t="s">
        <v>452</v>
      </c>
      <c r="P594" s="98" t="s">
        <v>1786</v>
      </c>
      <c r="Q594" s="381"/>
      <c r="R594" s="381"/>
      <c r="S594" s="381"/>
    </row>
    <row r="595" spans="1:19" ht="40" customHeight="1" x14ac:dyDescent="0.25">
      <c r="A595" s="128">
        <f>IF(B595="","",ROW()-ROW($A$3)+'Diário 2º PA'!$P$1)</f>
        <v>2542</v>
      </c>
      <c r="B595" s="129">
        <v>45443</v>
      </c>
      <c r="C595" s="130">
        <v>45413</v>
      </c>
      <c r="D595" s="98" t="s">
        <v>105</v>
      </c>
      <c r="E595" s="95" t="s">
        <v>283</v>
      </c>
      <c r="F595" s="155">
        <v>9</v>
      </c>
      <c r="G595" s="95" t="s">
        <v>3537</v>
      </c>
      <c r="H595" s="98" t="s">
        <v>118</v>
      </c>
      <c r="I595" s="95" t="s">
        <v>117</v>
      </c>
      <c r="J595" s="131" t="s">
        <v>79</v>
      </c>
      <c r="K595" s="131" t="s">
        <v>117</v>
      </c>
      <c r="L595" s="132" t="s">
        <v>117</v>
      </c>
      <c r="M595" s="131" t="s">
        <v>117</v>
      </c>
      <c r="N595" s="134" t="s">
        <v>117</v>
      </c>
      <c r="O595" s="95" t="s">
        <v>452</v>
      </c>
      <c r="P595" s="98" t="s">
        <v>79</v>
      </c>
      <c r="Q595" s="381"/>
      <c r="R595" s="381"/>
      <c r="S595" s="381"/>
    </row>
    <row r="596" spans="1:19" ht="40" customHeight="1" x14ac:dyDescent="0.25">
      <c r="A596" s="128">
        <f>IF(B596="","",ROW()-ROW($A$3)+'Diário 2º PA'!$P$1)</f>
        <v>2543</v>
      </c>
      <c r="B596" s="129">
        <v>45446</v>
      </c>
      <c r="C596" s="130">
        <v>45413</v>
      </c>
      <c r="D596" s="98" t="s">
        <v>105</v>
      </c>
      <c r="E596" s="95" t="s">
        <v>219</v>
      </c>
      <c r="F596" s="155">
        <v>7084.6</v>
      </c>
      <c r="G596" s="98" t="s">
        <v>3117</v>
      </c>
      <c r="H596" s="98" t="s">
        <v>124</v>
      </c>
      <c r="I596" s="95" t="s">
        <v>1562</v>
      </c>
      <c r="J596" s="131" t="str">
        <f t="shared" ref="J596:J630" si="20">IF(P596="","",IF(LEN(P596)&gt;14,P596,"CPF Protegido - LGPD"))</f>
        <v>11.290.516/0001-34</v>
      </c>
      <c r="K596" s="131" t="s">
        <v>1072</v>
      </c>
      <c r="L596" s="132" t="s">
        <v>117</v>
      </c>
      <c r="M596" s="131" t="s">
        <v>117</v>
      </c>
      <c r="N596" s="134" t="s">
        <v>117</v>
      </c>
      <c r="O596" s="95" t="s">
        <v>452</v>
      </c>
      <c r="P596" s="98" t="s">
        <v>1563</v>
      </c>
      <c r="Q596" s="381"/>
      <c r="R596" s="381"/>
      <c r="S596" s="381"/>
    </row>
    <row r="597" spans="1:19" ht="40" customHeight="1" x14ac:dyDescent="0.25">
      <c r="A597" s="128">
        <f>IF(B597="","",ROW()-ROW($A$3)+'Diário 2º PA'!$P$1)</f>
        <v>2544</v>
      </c>
      <c r="B597" s="129">
        <v>45446</v>
      </c>
      <c r="C597" s="130">
        <v>45413</v>
      </c>
      <c r="D597" s="98" t="s">
        <v>105</v>
      </c>
      <c r="E597" s="95" t="s">
        <v>219</v>
      </c>
      <c r="F597" s="155">
        <v>3700.13</v>
      </c>
      <c r="G597" s="98" t="s">
        <v>3117</v>
      </c>
      <c r="H597" s="98" t="s">
        <v>122</v>
      </c>
      <c r="I597" s="95" t="s">
        <v>1564</v>
      </c>
      <c r="J597" s="131" t="str">
        <f t="shared" si="20"/>
        <v>CPF Protegido - LGPD</v>
      </c>
      <c r="K597" s="131" t="s">
        <v>1072</v>
      </c>
      <c r="L597" s="132" t="s">
        <v>117</v>
      </c>
      <c r="M597" s="131" t="s">
        <v>117</v>
      </c>
      <c r="N597" s="134" t="s">
        <v>117</v>
      </c>
      <c r="O597" s="95" t="s">
        <v>452</v>
      </c>
      <c r="P597" s="98" t="s">
        <v>1566</v>
      </c>
      <c r="Q597" s="381"/>
      <c r="R597" s="381"/>
      <c r="S597" s="381"/>
    </row>
    <row r="598" spans="1:19" ht="40" customHeight="1" x14ac:dyDescent="0.25">
      <c r="A598" s="128">
        <f>IF(B598="","",ROW()-ROW($A$3)+'Diário 2º PA'!$P$1)</f>
        <v>2545</v>
      </c>
      <c r="B598" s="129">
        <v>45446</v>
      </c>
      <c r="C598" s="130">
        <v>45413</v>
      </c>
      <c r="D598" s="98" t="s">
        <v>105</v>
      </c>
      <c r="E598" s="95" t="s">
        <v>219</v>
      </c>
      <c r="F598" s="155">
        <v>3715.78</v>
      </c>
      <c r="G598" s="98" t="s">
        <v>3117</v>
      </c>
      <c r="H598" s="98" t="s">
        <v>123</v>
      </c>
      <c r="I598" s="95" t="s">
        <v>1567</v>
      </c>
      <c r="J598" s="131" t="str">
        <f t="shared" si="20"/>
        <v>CPF Protegido - LGPD</v>
      </c>
      <c r="K598" s="131" t="s">
        <v>1072</v>
      </c>
      <c r="L598" s="132" t="s">
        <v>117</v>
      </c>
      <c r="M598" s="131" t="s">
        <v>117</v>
      </c>
      <c r="N598" s="134" t="s">
        <v>117</v>
      </c>
      <c r="O598" s="95" t="s">
        <v>452</v>
      </c>
      <c r="P598" s="98" t="s">
        <v>1568</v>
      </c>
      <c r="Q598" s="381"/>
      <c r="R598" s="381"/>
      <c r="S598" s="381"/>
    </row>
    <row r="599" spans="1:19" ht="40" customHeight="1" x14ac:dyDescent="0.25">
      <c r="A599" s="128">
        <f>IF(B599="","",ROW()-ROW($A$3)+'Diário 2º PA'!$P$1)</f>
        <v>2546</v>
      </c>
      <c r="B599" s="129">
        <v>45446</v>
      </c>
      <c r="C599" s="130">
        <v>45413</v>
      </c>
      <c r="D599" s="98" t="s">
        <v>105</v>
      </c>
      <c r="E599" s="95" t="s">
        <v>337</v>
      </c>
      <c r="F599" s="155">
        <v>117.03</v>
      </c>
      <c r="G599" s="95" t="s">
        <v>3160</v>
      </c>
      <c r="H599" s="98" t="s">
        <v>122</v>
      </c>
      <c r="I599" s="95" t="s">
        <v>3538</v>
      </c>
      <c r="J599" s="131" t="str">
        <f t="shared" si="20"/>
        <v>19.632.116/0001-71</v>
      </c>
      <c r="K599" s="131" t="s">
        <v>1072</v>
      </c>
      <c r="L599" s="132" t="s">
        <v>3120</v>
      </c>
      <c r="M599" s="131">
        <v>23393</v>
      </c>
      <c r="N599" s="134">
        <v>45447</v>
      </c>
      <c r="O599" s="95" t="s">
        <v>452</v>
      </c>
      <c r="P599" s="98" t="s">
        <v>1202</v>
      </c>
      <c r="Q599" s="381"/>
      <c r="R599" s="381"/>
      <c r="S599" s="381"/>
    </row>
    <row r="600" spans="1:19" ht="40" customHeight="1" x14ac:dyDescent="0.25">
      <c r="A600" s="128">
        <f>IF(B600="","",ROW()-ROW($A$3)+'Diário 2º PA'!$P$1)</f>
        <v>2547</v>
      </c>
      <c r="B600" s="129">
        <v>45446</v>
      </c>
      <c r="C600" s="130">
        <v>45413</v>
      </c>
      <c r="D600" s="98" t="s">
        <v>105</v>
      </c>
      <c r="E600" s="95" t="s">
        <v>337</v>
      </c>
      <c r="F600" s="155">
        <v>89.97</v>
      </c>
      <c r="G600" s="95" t="s">
        <v>3160</v>
      </c>
      <c r="H600" s="98" t="s">
        <v>123</v>
      </c>
      <c r="I600" s="95" t="s">
        <v>3538</v>
      </c>
      <c r="J600" s="131" t="str">
        <f t="shared" si="20"/>
        <v>19.632.116/0001-71</v>
      </c>
      <c r="K600" s="131" t="s">
        <v>1072</v>
      </c>
      <c r="L600" s="132" t="s">
        <v>3120</v>
      </c>
      <c r="M600" s="131">
        <v>23392</v>
      </c>
      <c r="N600" s="134">
        <v>45447</v>
      </c>
      <c r="O600" s="95" t="s">
        <v>452</v>
      </c>
      <c r="P600" s="98" t="s">
        <v>1202</v>
      </c>
      <c r="Q600" s="381"/>
      <c r="R600" s="381"/>
      <c r="S600" s="381"/>
    </row>
    <row r="601" spans="1:19" ht="40" customHeight="1" x14ac:dyDescent="0.25">
      <c r="A601" s="128">
        <f>IF(B601="","",ROW()-ROW($A$3)+'Diário 2º PA'!$P$1)</f>
        <v>2548</v>
      </c>
      <c r="B601" s="129">
        <v>45446</v>
      </c>
      <c r="C601" s="130">
        <v>45413</v>
      </c>
      <c r="D601" s="98" t="s">
        <v>105</v>
      </c>
      <c r="E601" s="95" t="s">
        <v>337</v>
      </c>
      <c r="F601" s="155">
        <v>117.03</v>
      </c>
      <c r="G601" s="95" t="s">
        <v>3160</v>
      </c>
      <c r="H601" s="98" t="s">
        <v>124</v>
      </c>
      <c r="I601" s="95" t="s">
        <v>3538</v>
      </c>
      <c r="J601" s="131" t="str">
        <f t="shared" si="20"/>
        <v>19.632.116/0001-71</v>
      </c>
      <c r="K601" s="131" t="s">
        <v>1072</v>
      </c>
      <c r="L601" s="132" t="s">
        <v>3120</v>
      </c>
      <c r="M601" s="131">
        <v>23428</v>
      </c>
      <c r="N601" s="134">
        <v>45455</v>
      </c>
      <c r="O601" s="95" t="s">
        <v>452</v>
      </c>
      <c r="P601" s="98" t="s">
        <v>1202</v>
      </c>
      <c r="Q601" s="381"/>
      <c r="R601" s="381"/>
      <c r="S601" s="381"/>
    </row>
    <row r="602" spans="1:19" ht="40" customHeight="1" x14ac:dyDescent="0.25">
      <c r="A602" s="128">
        <f>IF(B602="","",ROW()-ROW($A$3)+'Diário 2º PA'!$P$1)</f>
        <v>2549</v>
      </c>
      <c r="B602" s="129">
        <v>45446</v>
      </c>
      <c r="C602" s="130">
        <v>45413</v>
      </c>
      <c r="D602" s="98" t="s">
        <v>105</v>
      </c>
      <c r="E602" s="95" t="s">
        <v>337</v>
      </c>
      <c r="F602" s="155">
        <v>89.86</v>
      </c>
      <c r="G602" s="95" t="s">
        <v>3160</v>
      </c>
      <c r="H602" s="98" t="s">
        <v>124</v>
      </c>
      <c r="I602" s="95" t="s">
        <v>3538</v>
      </c>
      <c r="J602" s="131" t="str">
        <f t="shared" si="20"/>
        <v>19.632.116/0001-71</v>
      </c>
      <c r="K602" s="131" t="s">
        <v>1072</v>
      </c>
      <c r="L602" s="132" t="s">
        <v>3120</v>
      </c>
      <c r="M602" s="131">
        <v>23394</v>
      </c>
      <c r="N602" s="134">
        <v>45447</v>
      </c>
      <c r="O602" s="95" t="s">
        <v>452</v>
      </c>
      <c r="P602" s="98" t="s">
        <v>1202</v>
      </c>
      <c r="Q602" s="381"/>
      <c r="R602" s="381"/>
      <c r="S602" s="381"/>
    </row>
    <row r="603" spans="1:19" ht="40" customHeight="1" x14ac:dyDescent="0.25">
      <c r="A603" s="128">
        <f>IF(B603="","",ROW()-ROW($A$3)+'Diário 2º PA'!$P$1)</f>
        <v>2550</v>
      </c>
      <c r="B603" s="129">
        <v>45446</v>
      </c>
      <c r="C603" s="130">
        <v>45413</v>
      </c>
      <c r="D603" s="98" t="s">
        <v>105</v>
      </c>
      <c r="E603" s="95" t="s">
        <v>337</v>
      </c>
      <c r="F603" s="155">
        <v>32.630000000000003</v>
      </c>
      <c r="G603" s="95" t="s">
        <v>3160</v>
      </c>
      <c r="H603" s="98" t="s">
        <v>122</v>
      </c>
      <c r="I603" s="95" t="s">
        <v>3538</v>
      </c>
      <c r="J603" s="131" t="str">
        <f t="shared" si="20"/>
        <v>19.632.116/0001-71</v>
      </c>
      <c r="K603" s="131" t="s">
        <v>1072</v>
      </c>
      <c r="L603" s="132" t="s">
        <v>3120</v>
      </c>
      <c r="M603" s="131">
        <v>23391</v>
      </c>
      <c r="N603" s="134">
        <v>45447</v>
      </c>
      <c r="O603" s="95" t="s">
        <v>452</v>
      </c>
      <c r="P603" s="98" t="s">
        <v>1202</v>
      </c>
      <c r="Q603" s="381"/>
      <c r="R603" s="381"/>
      <c r="S603" s="381"/>
    </row>
    <row r="604" spans="1:19" ht="40" customHeight="1" x14ac:dyDescent="0.25">
      <c r="A604" s="128">
        <f>IF(B604="","",ROW()-ROW($A$3)+'Diário 2º PA'!$P$1)</f>
        <v>2551</v>
      </c>
      <c r="B604" s="129">
        <v>45446</v>
      </c>
      <c r="C604" s="130">
        <v>45444</v>
      </c>
      <c r="D604" s="98" t="s">
        <v>94</v>
      </c>
      <c r="E604" s="95" t="s">
        <v>188</v>
      </c>
      <c r="F604" s="155">
        <v>9278.33</v>
      </c>
      <c r="G604" s="98" t="s">
        <v>3213</v>
      </c>
      <c r="H604" s="98" t="s">
        <v>137</v>
      </c>
      <c r="I604" s="95" t="s">
        <v>3539</v>
      </c>
      <c r="J604" s="131" t="str">
        <f t="shared" si="20"/>
        <v>CPF Protegido - LGPD</v>
      </c>
      <c r="K604" s="131" t="s">
        <v>1574</v>
      </c>
      <c r="L604" s="132" t="s">
        <v>1623</v>
      </c>
      <c r="M604" s="131" t="s">
        <v>117</v>
      </c>
      <c r="N604" s="134">
        <v>45446</v>
      </c>
      <c r="O604" s="95" t="s">
        <v>452</v>
      </c>
      <c r="P604" s="98" t="s">
        <v>3540</v>
      </c>
      <c r="Q604" s="381"/>
      <c r="R604" s="381"/>
      <c r="S604" s="381"/>
    </row>
    <row r="605" spans="1:19" ht="40" customHeight="1" x14ac:dyDescent="0.25">
      <c r="A605" s="128">
        <f>IF(B605="","",ROW()-ROW($A$3)+'Diário 2º PA'!$P$1)</f>
        <v>2552</v>
      </c>
      <c r="B605" s="129">
        <v>45446</v>
      </c>
      <c r="C605" s="130">
        <v>45444</v>
      </c>
      <c r="D605" s="98" t="s">
        <v>105</v>
      </c>
      <c r="E605" s="95" t="s">
        <v>295</v>
      </c>
      <c r="F605" s="155">
        <v>499.85</v>
      </c>
      <c r="G605" s="98" t="s">
        <v>3541</v>
      </c>
      <c r="H605" s="98" t="s">
        <v>124</v>
      </c>
      <c r="I605" s="95" t="s">
        <v>3542</v>
      </c>
      <c r="J605" s="131" t="str">
        <f t="shared" si="20"/>
        <v>05.231.496/0001-28</v>
      </c>
      <c r="K605" s="131" t="s">
        <v>1080</v>
      </c>
      <c r="L605" s="132" t="s">
        <v>3133</v>
      </c>
      <c r="M605" s="131">
        <v>2141</v>
      </c>
      <c r="N605" s="134">
        <v>45444</v>
      </c>
      <c r="O605" s="95" t="s">
        <v>452</v>
      </c>
      <c r="P605" s="98" t="s">
        <v>3543</v>
      </c>
      <c r="Q605" s="381"/>
      <c r="R605" s="381"/>
      <c r="S605" s="381"/>
    </row>
    <row r="606" spans="1:19" ht="40" customHeight="1" x14ac:dyDescent="0.25">
      <c r="A606" s="128">
        <f>IF(B606="","",ROW()-ROW($A$3)+'Diário 2º PA'!$P$1)</f>
        <v>2553</v>
      </c>
      <c r="B606" s="129">
        <v>45446</v>
      </c>
      <c r="C606" s="130">
        <v>45444</v>
      </c>
      <c r="D606" s="98" t="s">
        <v>105</v>
      </c>
      <c r="E606" s="95" t="s">
        <v>295</v>
      </c>
      <c r="F606" s="155">
        <v>90.4</v>
      </c>
      <c r="G606" s="98" t="s">
        <v>3541</v>
      </c>
      <c r="H606" s="98" t="s">
        <v>124</v>
      </c>
      <c r="I606" s="95" t="s">
        <v>3542</v>
      </c>
      <c r="J606" s="131" t="str">
        <f t="shared" si="20"/>
        <v>05.231.496/0001-28</v>
      </c>
      <c r="K606" s="131" t="s">
        <v>1080</v>
      </c>
      <c r="L606" s="132" t="s">
        <v>3133</v>
      </c>
      <c r="M606" s="131">
        <v>2149</v>
      </c>
      <c r="N606" s="134">
        <v>45444</v>
      </c>
      <c r="O606" s="95" t="s">
        <v>452</v>
      </c>
      <c r="P606" s="98" t="s">
        <v>3543</v>
      </c>
      <c r="Q606" s="381"/>
      <c r="R606" s="381"/>
      <c r="S606" s="381"/>
    </row>
    <row r="607" spans="1:19" ht="40" customHeight="1" x14ac:dyDescent="0.25">
      <c r="A607" s="128">
        <f>IF(B607="","",ROW()-ROW($A$3)+'Diário 2º PA'!$P$1)</f>
        <v>2554</v>
      </c>
      <c r="B607" s="129">
        <v>45446</v>
      </c>
      <c r="C607" s="130">
        <v>45413</v>
      </c>
      <c r="D607" s="98" t="s">
        <v>105</v>
      </c>
      <c r="E607" s="95" t="s">
        <v>349</v>
      </c>
      <c r="F607" s="155">
        <v>330</v>
      </c>
      <c r="G607" s="98" t="s">
        <v>3353</v>
      </c>
      <c r="H607" s="98" t="s">
        <v>125</v>
      </c>
      <c r="I607" s="95" t="s">
        <v>3533</v>
      </c>
      <c r="J607" s="131" t="str">
        <f t="shared" si="20"/>
        <v>48.806.153/0001-57</v>
      </c>
      <c r="K607" s="131" t="s">
        <v>1072</v>
      </c>
      <c r="L607" s="132" t="s">
        <v>3120</v>
      </c>
      <c r="M607" s="131">
        <v>417</v>
      </c>
      <c r="N607" s="134">
        <v>45441</v>
      </c>
      <c r="O607" s="95" t="s">
        <v>452</v>
      </c>
      <c r="P607" s="98" t="s">
        <v>3534</v>
      </c>
      <c r="Q607" s="381"/>
      <c r="R607" s="381"/>
      <c r="S607" s="381"/>
    </row>
    <row r="608" spans="1:19" ht="40" customHeight="1" x14ac:dyDescent="0.25">
      <c r="A608" s="128">
        <f>IF(B608="","",ROW()-ROW($A$3)+'Diário 2º PA'!$P$1)</f>
        <v>2555</v>
      </c>
      <c r="B608" s="129">
        <v>45446</v>
      </c>
      <c r="C608" s="130">
        <v>45413</v>
      </c>
      <c r="D608" s="98" t="s">
        <v>105</v>
      </c>
      <c r="E608" s="95" t="s">
        <v>299</v>
      </c>
      <c r="F608" s="155">
        <v>16309</v>
      </c>
      <c r="G608" s="98" t="s">
        <v>3139</v>
      </c>
      <c r="H608" s="98" t="s">
        <v>125</v>
      </c>
      <c r="I608" s="95" t="s">
        <v>2760</v>
      </c>
      <c r="J608" s="131" t="str">
        <f t="shared" si="20"/>
        <v>35.221.709/0001-00</v>
      </c>
      <c r="K608" s="131" t="s">
        <v>1080</v>
      </c>
      <c r="L608" s="132" t="s">
        <v>3133</v>
      </c>
      <c r="M608" s="131">
        <v>1</v>
      </c>
      <c r="N608" s="134">
        <v>45446</v>
      </c>
      <c r="O608" s="95" t="s">
        <v>452</v>
      </c>
      <c r="P608" s="98" t="s">
        <v>1571</v>
      </c>
      <c r="Q608" s="381"/>
      <c r="R608" s="381"/>
      <c r="S608" s="381"/>
    </row>
    <row r="609" spans="1:19" ht="40" customHeight="1" x14ac:dyDescent="0.25">
      <c r="A609" s="128">
        <f>IF(B609="","",ROW()-ROW($A$3)+'Diário 2º PA'!$P$1)</f>
        <v>2556</v>
      </c>
      <c r="B609" s="129">
        <v>45446</v>
      </c>
      <c r="C609" s="130">
        <v>45413</v>
      </c>
      <c r="D609" s="98" t="s">
        <v>105</v>
      </c>
      <c r="E609" s="95" t="s">
        <v>299</v>
      </c>
      <c r="F609" s="155">
        <v>24026.799999999999</v>
      </c>
      <c r="G609" s="98" t="s">
        <v>3139</v>
      </c>
      <c r="H609" s="98" t="s">
        <v>126</v>
      </c>
      <c r="I609" s="95" t="s">
        <v>2760</v>
      </c>
      <c r="J609" s="131" t="str">
        <f t="shared" si="20"/>
        <v>35.221.709/0001-00</v>
      </c>
      <c r="K609" s="131" t="s">
        <v>1080</v>
      </c>
      <c r="L609" s="132" t="s">
        <v>3133</v>
      </c>
      <c r="M609" s="131">
        <v>1</v>
      </c>
      <c r="N609" s="134">
        <v>45446</v>
      </c>
      <c r="O609" s="95" t="s">
        <v>452</v>
      </c>
      <c r="P609" s="98" t="s">
        <v>1571</v>
      </c>
      <c r="Q609" s="381"/>
      <c r="R609" s="381"/>
      <c r="S609" s="381"/>
    </row>
    <row r="610" spans="1:19" ht="40" customHeight="1" x14ac:dyDescent="0.25">
      <c r="A610" s="128">
        <f>IF(B610="","",ROW()-ROW($A$3)+'Diário 2º PA'!$P$1)</f>
        <v>2557</v>
      </c>
      <c r="B610" s="129">
        <v>45446</v>
      </c>
      <c r="C610" s="130">
        <v>45413</v>
      </c>
      <c r="D610" s="98" t="s">
        <v>105</v>
      </c>
      <c r="E610" s="95" t="s">
        <v>299</v>
      </c>
      <c r="F610" s="155">
        <v>15467.7</v>
      </c>
      <c r="G610" s="98" t="s">
        <v>3139</v>
      </c>
      <c r="H610" s="98" t="s">
        <v>130</v>
      </c>
      <c r="I610" s="95" t="s">
        <v>2760</v>
      </c>
      <c r="J610" s="131" t="str">
        <f t="shared" si="20"/>
        <v>35.221.709/0001-00</v>
      </c>
      <c r="K610" s="131" t="s">
        <v>1080</v>
      </c>
      <c r="L610" s="132" t="s">
        <v>3133</v>
      </c>
      <c r="M610" s="131">
        <v>1</v>
      </c>
      <c r="N610" s="134">
        <v>45446</v>
      </c>
      <c r="O610" s="95" t="s">
        <v>452</v>
      </c>
      <c r="P610" s="98" t="s">
        <v>1571</v>
      </c>
      <c r="Q610" s="381"/>
      <c r="R610" s="381"/>
      <c r="S610" s="381"/>
    </row>
    <row r="611" spans="1:19" ht="40" customHeight="1" x14ac:dyDescent="0.25">
      <c r="A611" s="128">
        <f>IF(B611="","",ROW()-ROW($A$3)+'Diário 2º PA'!$P$1)</f>
        <v>2558</v>
      </c>
      <c r="B611" s="129">
        <v>45446</v>
      </c>
      <c r="C611" s="130">
        <v>45444</v>
      </c>
      <c r="D611" s="98" t="s">
        <v>105</v>
      </c>
      <c r="E611" s="95" t="s">
        <v>345</v>
      </c>
      <c r="F611" s="155">
        <v>6438.84</v>
      </c>
      <c r="G611" s="98" t="s">
        <v>3185</v>
      </c>
      <c r="H611" s="98" t="s">
        <v>133</v>
      </c>
      <c r="I611" s="95" t="s">
        <v>3544</v>
      </c>
      <c r="J611" s="131" t="str">
        <f t="shared" si="20"/>
        <v>30.701.307/0001-80</v>
      </c>
      <c r="K611" s="131" t="s">
        <v>1072</v>
      </c>
      <c r="L611" s="132" t="s">
        <v>3120</v>
      </c>
      <c r="M611" s="131">
        <v>1702</v>
      </c>
      <c r="N611" s="134">
        <v>45439</v>
      </c>
      <c r="O611" s="95" t="s">
        <v>452</v>
      </c>
      <c r="P611" s="98" t="s">
        <v>3545</v>
      </c>
      <c r="Q611" s="381"/>
      <c r="R611" s="381"/>
      <c r="S611" s="381"/>
    </row>
    <row r="612" spans="1:19" ht="40" customHeight="1" x14ac:dyDescent="0.25">
      <c r="A612" s="128">
        <f>IF(B612="","",ROW()-ROW($A$3)+'Diário 2º PA'!$P$1)</f>
        <v>2559</v>
      </c>
      <c r="B612" s="129">
        <v>45446</v>
      </c>
      <c r="C612" s="130">
        <v>45413</v>
      </c>
      <c r="D612" s="98" t="s">
        <v>105</v>
      </c>
      <c r="E612" s="95" t="s">
        <v>341</v>
      </c>
      <c r="F612" s="179">
        <v>2100</v>
      </c>
      <c r="G612" s="98" t="s">
        <v>3546</v>
      </c>
      <c r="H612" s="98" t="s">
        <v>135</v>
      </c>
      <c r="I612" s="95" t="s">
        <v>3547</v>
      </c>
      <c r="J612" s="131" t="str">
        <f t="shared" si="20"/>
        <v>46.438.261/0001-69</v>
      </c>
      <c r="K612" s="131" t="s">
        <v>1080</v>
      </c>
      <c r="L612" s="132" t="s">
        <v>3133</v>
      </c>
      <c r="M612" s="131">
        <v>88561169</v>
      </c>
      <c r="N612" s="134">
        <v>45446</v>
      </c>
      <c r="O612" s="95" t="s">
        <v>452</v>
      </c>
      <c r="P612" s="98" t="s">
        <v>3203</v>
      </c>
      <c r="Q612" s="381"/>
      <c r="R612" s="381"/>
      <c r="S612" s="381"/>
    </row>
    <row r="613" spans="1:19" ht="40" customHeight="1" x14ac:dyDescent="0.25">
      <c r="A613" s="128">
        <f>IF(B613="","",ROW()-ROW($A$3)+'Diário 2º PA'!$P$1)</f>
        <v>2560</v>
      </c>
      <c r="B613" s="129">
        <v>45446</v>
      </c>
      <c r="C613" s="130">
        <v>45413</v>
      </c>
      <c r="D613" s="98" t="s">
        <v>105</v>
      </c>
      <c r="E613" s="95" t="s">
        <v>229</v>
      </c>
      <c r="F613" s="155">
        <v>725.95</v>
      </c>
      <c r="G613" s="98" t="s">
        <v>3143</v>
      </c>
      <c r="H613" s="98" t="s">
        <v>120</v>
      </c>
      <c r="I613" s="95" t="s">
        <v>1547</v>
      </c>
      <c r="J613" s="131" t="str">
        <f t="shared" si="20"/>
        <v>21.572.243/0001-74</v>
      </c>
      <c r="K613" s="131" t="s">
        <v>1080</v>
      </c>
      <c r="L613" s="132" t="s">
        <v>3133</v>
      </c>
      <c r="M613" s="131" t="s">
        <v>1549</v>
      </c>
      <c r="N613" s="134">
        <v>45444</v>
      </c>
      <c r="O613" s="95" t="s">
        <v>452</v>
      </c>
      <c r="P613" s="98" t="s">
        <v>1548</v>
      </c>
      <c r="Q613" s="381"/>
      <c r="R613" s="381"/>
      <c r="S613" s="381"/>
    </row>
    <row r="614" spans="1:19" ht="40" customHeight="1" x14ac:dyDescent="0.25">
      <c r="A614" s="128">
        <f>IF(B614="","",ROW()-ROW($A$3)+'Diário 2º PA'!$P$1)</f>
        <v>2561</v>
      </c>
      <c r="B614" s="129">
        <v>45446</v>
      </c>
      <c r="C614" s="130">
        <v>45413</v>
      </c>
      <c r="D614" s="98" t="s">
        <v>105</v>
      </c>
      <c r="E614" s="95" t="s">
        <v>3144</v>
      </c>
      <c r="F614" s="155">
        <v>23800</v>
      </c>
      <c r="G614" s="98" t="s">
        <v>3145</v>
      </c>
      <c r="H614" s="98" t="s">
        <v>118</v>
      </c>
      <c r="I614" s="95" t="s">
        <v>2567</v>
      </c>
      <c r="J614" s="131" t="str">
        <f t="shared" si="20"/>
        <v>48.148.110/0001-21</v>
      </c>
      <c r="K614" s="131" t="s">
        <v>1080</v>
      </c>
      <c r="L614" s="132" t="s">
        <v>3133</v>
      </c>
      <c r="M614" s="131">
        <v>64006701</v>
      </c>
      <c r="N614" s="134">
        <v>45446</v>
      </c>
      <c r="O614" s="95" t="s">
        <v>452</v>
      </c>
      <c r="P614" s="98" t="s">
        <v>1586</v>
      </c>
      <c r="Q614" s="381"/>
      <c r="R614" s="381"/>
      <c r="S614" s="381"/>
    </row>
    <row r="615" spans="1:19" ht="40" customHeight="1" x14ac:dyDescent="0.25">
      <c r="A615" s="128">
        <f>IF(B615="","",ROW()-ROW($A$3)+'Diário 2º PA'!$P$1)</f>
        <v>2562</v>
      </c>
      <c r="B615" s="129">
        <v>45446</v>
      </c>
      <c r="C615" s="130">
        <v>45413</v>
      </c>
      <c r="D615" s="98" t="s">
        <v>105</v>
      </c>
      <c r="E615" s="95" t="s">
        <v>219</v>
      </c>
      <c r="F615" s="155">
        <v>6391.25</v>
      </c>
      <c r="G615" s="98" t="s">
        <v>3117</v>
      </c>
      <c r="H615" s="98" t="s">
        <v>120</v>
      </c>
      <c r="I615" s="95" t="s">
        <v>1545</v>
      </c>
      <c r="J615" s="131" t="str">
        <f t="shared" si="20"/>
        <v>00.9327.360/001-33</v>
      </c>
      <c r="K615" s="131" t="s">
        <v>1080</v>
      </c>
      <c r="L615" s="132" t="s">
        <v>3133</v>
      </c>
      <c r="M615" s="131">
        <v>146061</v>
      </c>
      <c r="N615" s="134">
        <v>45446</v>
      </c>
      <c r="O615" s="95" t="s">
        <v>452</v>
      </c>
      <c r="P615" s="98" t="s">
        <v>3548</v>
      </c>
      <c r="Q615" s="381"/>
      <c r="R615" s="381"/>
      <c r="S615" s="381"/>
    </row>
    <row r="616" spans="1:19" ht="40" customHeight="1" x14ac:dyDescent="0.25">
      <c r="A616" s="128">
        <f>IF(B616="","",ROW()-ROW($A$3)+'Diário 2º PA'!$P$1)</f>
        <v>2563</v>
      </c>
      <c r="B616" s="129">
        <v>45446</v>
      </c>
      <c r="C616" s="130">
        <v>45413</v>
      </c>
      <c r="D616" s="98" t="s">
        <v>105</v>
      </c>
      <c r="E616" s="95" t="s">
        <v>219</v>
      </c>
      <c r="F616" s="155">
        <v>4730.71</v>
      </c>
      <c r="G616" s="98" t="s">
        <v>3117</v>
      </c>
      <c r="H616" s="98" t="s">
        <v>137</v>
      </c>
      <c r="I616" s="95" t="s">
        <v>2130</v>
      </c>
      <c r="J616" s="131" t="str">
        <f t="shared" si="20"/>
        <v>CPF Protegido - LGPD</v>
      </c>
      <c r="K616" s="131" t="s">
        <v>1114</v>
      </c>
      <c r="L616" s="132" t="s">
        <v>117</v>
      </c>
      <c r="M616" s="131" t="s">
        <v>117</v>
      </c>
      <c r="N616" s="134" t="s">
        <v>117</v>
      </c>
      <c r="O616" s="95" t="s">
        <v>452</v>
      </c>
      <c r="P616" s="98" t="s">
        <v>1598</v>
      </c>
      <c r="Q616" s="381"/>
      <c r="R616" s="381"/>
      <c r="S616" s="381"/>
    </row>
    <row r="617" spans="1:19" ht="40" customHeight="1" x14ac:dyDescent="0.25">
      <c r="A617" s="128">
        <f>IF(B617="","",ROW()-ROW($A$3)+'Diário 2º PA'!$P$1)</f>
        <v>2564</v>
      </c>
      <c r="B617" s="129">
        <v>45446</v>
      </c>
      <c r="C617" s="130">
        <v>45413</v>
      </c>
      <c r="D617" s="98" t="s">
        <v>105</v>
      </c>
      <c r="E617" s="95" t="s">
        <v>219</v>
      </c>
      <c r="F617" s="155">
        <v>2659.3</v>
      </c>
      <c r="G617" s="98" t="s">
        <v>3117</v>
      </c>
      <c r="H617" s="98" t="s">
        <v>135</v>
      </c>
      <c r="I617" s="95" t="s">
        <v>1594</v>
      </c>
      <c r="J617" s="131" t="str">
        <f t="shared" si="20"/>
        <v>CPF Protegido - LGPD</v>
      </c>
      <c r="K617" s="131" t="s">
        <v>1114</v>
      </c>
      <c r="L617" s="132" t="s">
        <v>117</v>
      </c>
      <c r="M617" s="131" t="s">
        <v>117</v>
      </c>
      <c r="N617" s="134" t="s">
        <v>117</v>
      </c>
      <c r="O617" s="95" t="s">
        <v>452</v>
      </c>
      <c r="P617" s="98" t="s">
        <v>1595</v>
      </c>
      <c r="Q617" s="381"/>
      <c r="R617" s="381"/>
      <c r="S617" s="381"/>
    </row>
    <row r="618" spans="1:19" ht="40" customHeight="1" x14ac:dyDescent="0.25">
      <c r="A618" s="128">
        <f>IF(B618="","",ROW()-ROW($A$3)+'Diário 2º PA'!$P$1)</f>
        <v>2565</v>
      </c>
      <c r="B618" s="129">
        <v>45446</v>
      </c>
      <c r="C618" s="130">
        <v>45413</v>
      </c>
      <c r="D618" s="98" t="s">
        <v>105</v>
      </c>
      <c r="E618" s="95" t="s">
        <v>219</v>
      </c>
      <c r="F618" s="155">
        <v>2659.3</v>
      </c>
      <c r="G618" s="98" t="s">
        <v>3117</v>
      </c>
      <c r="H618" s="98" t="s">
        <v>135</v>
      </c>
      <c r="I618" s="95" t="s">
        <v>1592</v>
      </c>
      <c r="J618" s="131" t="str">
        <f t="shared" si="20"/>
        <v>CPF Protegido - LGPD</v>
      </c>
      <c r="K618" s="131" t="s">
        <v>1114</v>
      </c>
      <c r="L618" s="132" t="s">
        <v>117</v>
      </c>
      <c r="M618" s="131" t="s">
        <v>117</v>
      </c>
      <c r="N618" s="134" t="s">
        <v>117</v>
      </c>
      <c r="O618" s="95" t="s">
        <v>452</v>
      </c>
      <c r="P618" s="98" t="s">
        <v>1593</v>
      </c>
      <c r="Q618" s="381"/>
      <c r="R618" s="381"/>
      <c r="S618" s="381"/>
    </row>
    <row r="619" spans="1:19" ht="40" customHeight="1" x14ac:dyDescent="0.25">
      <c r="A619" s="128">
        <f>IF(B619="","",ROW()-ROW($A$3)+'Diário 2º PA'!$P$1)</f>
        <v>2566</v>
      </c>
      <c r="B619" s="129">
        <v>45446</v>
      </c>
      <c r="C619" s="130">
        <v>45413</v>
      </c>
      <c r="D619" s="98" t="s">
        <v>105</v>
      </c>
      <c r="E619" s="95" t="s">
        <v>219</v>
      </c>
      <c r="F619" s="155">
        <v>4805.75</v>
      </c>
      <c r="G619" s="98" t="s">
        <v>3117</v>
      </c>
      <c r="H619" s="98" t="s">
        <v>136</v>
      </c>
      <c r="I619" s="95" t="s">
        <v>1599</v>
      </c>
      <c r="J619" s="131" t="str">
        <f t="shared" si="20"/>
        <v>CPF Protegido - LGPD</v>
      </c>
      <c r="K619" s="131" t="s">
        <v>1114</v>
      </c>
      <c r="L619" s="132" t="s">
        <v>117</v>
      </c>
      <c r="M619" s="131" t="s">
        <v>117</v>
      </c>
      <c r="N619" s="134" t="s">
        <v>117</v>
      </c>
      <c r="O619" s="95" t="s">
        <v>452</v>
      </c>
      <c r="P619" s="98" t="s">
        <v>1600</v>
      </c>
      <c r="Q619" s="381"/>
      <c r="R619" s="381"/>
      <c r="S619" s="381"/>
    </row>
    <row r="620" spans="1:19" ht="40" customHeight="1" x14ac:dyDescent="0.25">
      <c r="A620" s="128">
        <f>IF(B620="","",ROW()-ROW($A$3)+'Diário 2º PA'!$P$1)</f>
        <v>2567</v>
      </c>
      <c r="B620" s="129">
        <v>45446</v>
      </c>
      <c r="C620" s="130">
        <v>45413</v>
      </c>
      <c r="D620" s="98" t="s">
        <v>105</v>
      </c>
      <c r="E620" s="95" t="s">
        <v>219</v>
      </c>
      <c r="F620" s="155">
        <v>5268.66</v>
      </c>
      <c r="G620" s="98" t="s">
        <v>3117</v>
      </c>
      <c r="H620" s="98" t="s">
        <v>121</v>
      </c>
      <c r="I620" s="95" t="s">
        <v>1603</v>
      </c>
      <c r="J620" s="131" t="str">
        <f t="shared" si="20"/>
        <v>CPF Protegido - LGPD</v>
      </c>
      <c r="K620" s="131" t="s">
        <v>1114</v>
      </c>
      <c r="L620" s="132" t="s">
        <v>117</v>
      </c>
      <c r="M620" s="131" t="s">
        <v>117</v>
      </c>
      <c r="N620" s="134" t="s">
        <v>117</v>
      </c>
      <c r="O620" s="95" t="s">
        <v>452</v>
      </c>
      <c r="P620" s="98" t="s">
        <v>1604</v>
      </c>
      <c r="Q620" s="381"/>
      <c r="R620" s="381"/>
      <c r="S620" s="381"/>
    </row>
    <row r="621" spans="1:19" ht="40" customHeight="1" x14ac:dyDescent="0.25">
      <c r="A621" s="128">
        <f>IF(B621="","",ROW()-ROW($A$3)+'Diário 2º PA'!$P$1)</f>
        <v>2568</v>
      </c>
      <c r="B621" s="129">
        <v>45446</v>
      </c>
      <c r="C621" s="130">
        <v>45444</v>
      </c>
      <c r="D621" s="98" t="s">
        <v>105</v>
      </c>
      <c r="E621" s="95" t="s">
        <v>349</v>
      </c>
      <c r="F621" s="155">
        <v>330</v>
      </c>
      <c r="G621" s="98" t="s">
        <v>3353</v>
      </c>
      <c r="H621" s="98" t="s">
        <v>125</v>
      </c>
      <c r="I621" s="95" t="s">
        <v>3533</v>
      </c>
      <c r="J621" s="131" t="str">
        <f t="shared" si="20"/>
        <v>48.806.153/0001-57</v>
      </c>
      <c r="K621" s="131" t="s">
        <v>1114</v>
      </c>
      <c r="L621" s="132" t="s">
        <v>3120</v>
      </c>
      <c r="M621" s="131">
        <v>462</v>
      </c>
      <c r="N621" s="134">
        <v>45469</v>
      </c>
      <c r="O621" s="95" t="s">
        <v>452</v>
      </c>
      <c r="P621" s="98" t="s">
        <v>3534</v>
      </c>
      <c r="Q621" s="381"/>
      <c r="R621" s="381"/>
      <c r="S621" s="381"/>
    </row>
    <row r="622" spans="1:19" ht="40" customHeight="1" x14ac:dyDescent="0.25">
      <c r="A622" s="128">
        <f>IF(B622="","",ROW()-ROW($A$3)+'Diário 2º PA'!$P$1)</f>
        <v>2569</v>
      </c>
      <c r="B622" s="129">
        <v>45446</v>
      </c>
      <c r="C622" s="130">
        <v>45444</v>
      </c>
      <c r="D622" s="98" t="s">
        <v>105</v>
      </c>
      <c r="E622" s="95" t="s">
        <v>301</v>
      </c>
      <c r="F622" s="155">
        <v>91.5</v>
      </c>
      <c r="G622" s="98" t="s">
        <v>3549</v>
      </c>
      <c r="H622" s="98" t="s">
        <v>129</v>
      </c>
      <c r="I622" s="95" t="s">
        <v>3550</v>
      </c>
      <c r="J622" s="131" t="str">
        <f t="shared" si="20"/>
        <v>47.045.085/0001-98</v>
      </c>
      <c r="K622" s="131" t="s">
        <v>1114</v>
      </c>
      <c r="L622" s="132" t="s">
        <v>3120</v>
      </c>
      <c r="M622" s="131">
        <v>1</v>
      </c>
      <c r="N622" s="134">
        <v>45446</v>
      </c>
      <c r="O622" s="95" t="s">
        <v>452</v>
      </c>
      <c r="P622" s="98" t="s">
        <v>3551</v>
      </c>
      <c r="Q622" s="381"/>
      <c r="R622" s="381"/>
      <c r="S622" s="381"/>
    </row>
    <row r="623" spans="1:19" ht="40" customHeight="1" x14ac:dyDescent="0.25">
      <c r="A623" s="128">
        <f>IF(B623="","",ROW()-ROW($A$3)+'Diário 2º PA'!$P$1)</f>
        <v>2570</v>
      </c>
      <c r="B623" s="129">
        <v>45446</v>
      </c>
      <c r="C623" s="130">
        <v>45444</v>
      </c>
      <c r="D623" s="98" t="s">
        <v>94</v>
      </c>
      <c r="E623" s="95" t="s">
        <v>180</v>
      </c>
      <c r="F623" s="155">
        <v>1182.8699999999999</v>
      </c>
      <c r="G623" s="95" t="s">
        <v>3426</v>
      </c>
      <c r="H623" s="98" t="s">
        <v>137</v>
      </c>
      <c r="I623" s="95" t="s">
        <v>2802</v>
      </c>
      <c r="J623" s="131" t="str">
        <f t="shared" si="20"/>
        <v>00.360.305/0001-04</v>
      </c>
      <c r="K623" s="131" t="s">
        <v>1114</v>
      </c>
      <c r="L623" s="132" t="s">
        <v>1439</v>
      </c>
      <c r="M623" s="131" t="s">
        <v>3552</v>
      </c>
      <c r="N623" s="134">
        <v>45450</v>
      </c>
      <c r="O623" s="95" t="s">
        <v>452</v>
      </c>
      <c r="P623" s="98" t="s">
        <v>2803</v>
      </c>
      <c r="Q623" s="381"/>
      <c r="R623" s="381"/>
      <c r="S623" s="381"/>
    </row>
    <row r="624" spans="1:19" ht="40" customHeight="1" x14ac:dyDescent="0.25">
      <c r="A624" s="128">
        <f>IF(B624="","",ROW()-ROW($A$3)+'Diário 2º PA'!$P$1)</f>
        <v>2571</v>
      </c>
      <c r="B624" s="129">
        <v>45446</v>
      </c>
      <c r="C624" s="130">
        <v>45444</v>
      </c>
      <c r="D624" s="98" t="s">
        <v>107</v>
      </c>
      <c r="E624" s="95" t="s">
        <v>374</v>
      </c>
      <c r="F624" s="156">
        <v>3729.47</v>
      </c>
      <c r="G624" s="98" t="s">
        <v>3553</v>
      </c>
      <c r="H624" s="98" t="s">
        <v>133</v>
      </c>
      <c r="I624" s="95" t="s">
        <v>1555</v>
      </c>
      <c r="J624" s="131" t="str">
        <f t="shared" si="20"/>
        <v>47.930.950/0894-32</v>
      </c>
      <c r="K624" s="131" t="s">
        <v>1114</v>
      </c>
      <c r="L624" s="132" t="s">
        <v>3120</v>
      </c>
      <c r="M624" s="131">
        <v>374068</v>
      </c>
      <c r="N624" s="134">
        <v>45446</v>
      </c>
      <c r="O624" s="95" t="s">
        <v>452</v>
      </c>
      <c r="P624" s="98" t="s">
        <v>3554</v>
      </c>
      <c r="Q624" s="381"/>
      <c r="R624" s="381"/>
      <c r="S624" s="381"/>
    </row>
    <row r="625" spans="1:19" ht="40" customHeight="1" x14ac:dyDescent="0.25">
      <c r="A625" s="128">
        <f>IF(B625="","",ROW()-ROW($A$3)+'Diário 2º PA'!$P$1)</f>
        <v>2572</v>
      </c>
      <c r="B625" s="129">
        <v>45446</v>
      </c>
      <c r="C625" s="130">
        <v>45444</v>
      </c>
      <c r="D625" s="98" t="s">
        <v>107</v>
      </c>
      <c r="E625" s="95" t="s">
        <v>372</v>
      </c>
      <c r="F625" s="156">
        <v>4927.1899999999996</v>
      </c>
      <c r="G625" s="98" t="s">
        <v>3555</v>
      </c>
      <c r="H625" s="98" t="s">
        <v>134</v>
      </c>
      <c r="I625" s="95" t="s">
        <v>3556</v>
      </c>
      <c r="J625" s="131" t="str">
        <f t="shared" si="20"/>
        <v>27.276.163/0001-58</v>
      </c>
      <c r="K625" s="131" t="s">
        <v>1080</v>
      </c>
      <c r="L625" s="132" t="s">
        <v>3133</v>
      </c>
      <c r="M625" s="131">
        <v>19804841</v>
      </c>
      <c r="N625" s="134">
        <v>45446</v>
      </c>
      <c r="O625" s="95" t="s">
        <v>452</v>
      </c>
      <c r="P625" s="98" t="s">
        <v>3557</v>
      </c>
      <c r="Q625" s="381"/>
      <c r="R625" s="381"/>
      <c r="S625" s="381"/>
    </row>
    <row r="626" spans="1:19" ht="40" customHeight="1" x14ac:dyDescent="0.25">
      <c r="A626" s="128">
        <f>IF(B626="","",ROW()-ROW($A$3)+'Diário 2º PA'!$P$1)</f>
        <v>2573</v>
      </c>
      <c r="B626" s="129">
        <v>45446</v>
      </c>
      <c r="C626" s="130">
        <v>45444</v>
      </c>
      <c r="D626" s="98" t="s">
        <v>94</v>
      </c>
      <c r="E626" s="95" t="s">
        <v>199</v>
      </c>
      <c r="F626" s="155">
        <v>163.12</v>
      </c>
      <c r="G626" s="98" t="s">
        <v>3177</v>
      </c>
      <c r="H626" s="98" t="s">
        <v>122</v>
      </c>
      <c r="I626" s="95" t="s">
        <v>2499</v>
      </c>
      <c r="J626" s="131" t="str">
        <f t="shared" si="20"/>
        <v>20.605.424/0001-97</v>
      </c>
      <c r="K626" s="131" t="s">
        <v>1080</v>
      </c>
      <c r="L626" s="132" t="s">
        <v>3133</v>
      </c>
      <c r="M626" s="131">
        <v>239643</v>
      </c>
      <c r="N626" s="134">
        <v>45455</v>
      </c>
      <c r="O626" s="95" t="s">
        <v>452</v>
      </c>
      <c r="P626" s="98" t="s">
        <v>2943</v>
      </c>
      <c r="Q626" s="381"/>
      <c r="R626" s="381"/>
      <c r="S626" s="381"/>
    </row>
    <row r="627" spans="1:19" ht="40" customHeight="1" x14ac:dyDescent="0.25">
      <c r="A627" s="128">
        <f>IF(B627="","",ROW()-ROW($A$3)+'Diário 2º PA'!$P$1)</f>
        <v>2574</v>
      </c>
      <c r="B627" s="129">
        <v>45446</v>
      </c>
      <c r="C627" s="130">
        <v>45444</v>
      </c>
      <c r="D627" s="98" t="s">
        <v>105</v>
      </c>
      <c r="E627" s="95" t="s">
        <v>297</v>
      </c>
      <c r="F627" s="155">
        <v>2149.52</v>
      </c>
      <c r="G627" s="98" t="s">
        <v>3142</v>
      </c>
      <c r="H627" s="98" t="s">
        <v>133</v>
      </c>
      <c r="I627" s="95" t="s">
        <v>1749</v>
      </c>
      <c r="J627" s="131" t="str">
        <f t="shared" si="20"/>
        <v>17.359.233/0001-88</v>
      </c>
      <c r="K627" s="131" t="s">
        <v>1080</v>
      </c>
      <c r="L627" s="132" t="s">
        <v>3133</v>
      </c>
      <c r="M627" s="131" t="s">
        <v>3558</v>
      </c>
      <c r="N627" s="134">
        <v>45446</v>
      </c>
      <c r="O627" s="95" t="s">
        <v>452</v>
      </c>
      <c r="P627" s="98" t="s">
        <v>1750</v>
      </c>
      <c r="Q627" s="381"/>
      <c r="R627" s="381"/>
      <c r="S627" s="381"/>
    </row>
    <row r="628" spans="1:19" ht="40" customHeight="1" x14ac:dyDescent="0.25">
      <c r="A628" s="128">
        <f>IF(B628="","",ROW()-ROW($A$3)+'Diário 2º PA'!$P$1)</f>
        <v>2575</v>
      </c>
      <c r="B628" s="129">
        <v>45446</v>
      </c>
      <c r="C628" s="130">
        <v>45444</v>
      </c>
      <c r="D628" s="98" t="s">
        <v>105</v>
      </c>
      <c r="E628" s="95" t="s">
        <v>299</v>
      </c>
      <c r="F628" s="155">
        <v>36436.300000000003</v>
      </c>
      <c r="G628" s="98" t="s">
        <v>3139</v>
      </c>
      <c r="H628" s="98" t="s">
        <v>135</v>
      </c>
      <c r="I628" s="95" t="s">
        <v>1539</v>
      </c>
      <c r="J628" s="131" t="str">
        <f t="shared" si="20"/>
        <v>45.277.160/0001-10</v>
      </c>
      <c r="K628" s="131" t="s">
        <v>1080</v>
      </c>
      <c r="L628" s="132" t="s">
        <v>3133</v>
      </c>
      <c r="M628" s="131">
        <v>147</v>
      </c>
      <c r="N628" s="134">
        <v>45445</v>
      </c>
      <c r="O628" s="95" t="s">
        <v>452</v>
      </c>
      <c r="P628" s="98" t="s">
        <v>1094</v>
      </c>
      <c r="Q628" s="381"/>
      <c r="R628" s="381"/>
      <c r="S628" s="381"/>
    </row>
    <row r="629" spans="1:19" ht="40" customHeight="1" x14ac:dyDescent="0.25">
      <c r="A629" s="128">
        <f>IF(B629="","",ROW()-ROW($A$3)+'Diário 2º PA'!$P$1)</f>
        <v>2576</v>
      </c>
      <c r="B629" s="129">
        <v>45446</v>
      </c>
      <c r="C629" s="130">
        <v>45444</v>
      </c>
      <c r="D629" s="98" t="s">
        <v>105</v>
      </c>
      <c r="E629" s="95" t="s">
        <v>339</v>
      </c>
      <c r="F629" s="155">
        <v>50.8</v>
      </c>
      <c r="G629" s="98" t="s">
        <v>3559</v>
      </c>
      <c r="H629" s="98" t="s">
        <v>135</v>
      </c>
      <c r="I629" s="95" t="s">
        <v>3560</v>
      </c>
      <c r="J629" s="131" t="str">
        <f t="shared" si="20"/>
        <v>CPF Protegido - LGPD</v>
      </c>
      <c r="K629" s="131" t="s">
        <v>1114</v>
      </c>
      <c r="L629" s="132" t="s">
        <v>3168</v>
      </c>
      <c r="M629" s="131" t="s">
        <v>117</v>
      </c>
      <c r="N629" s="134">
        <v>45464</v>
      </c>
      <c r="O629" s="95" t="s">
        <v>452</v>
      </c>
      <c r="P629" s="98" t="s">
        <v>3561</v>
      </c>
      <c r="Q629" s="381"/>
      <c r="R629" s="381"/>
      <c r="S629" s="381"/>
    </row>
    <row r="630" spans="1:19" ht="40" customHeight="1" x14ac:dyDescent="0.25">
      <c r="A630" s="128">
        <f>IF(B630="","",ROW()-ROW($A$3)+'Diário 2º PA'!$P$1)</f>
        <v>2577</v>
      </c>
      <c r="B630" s="129">
        <v>45446</v>
      </c>
      <c r="C630" s="130">
        <v>45413</v>
      </c>
      <c r="D630" s="98" t="s">
        <v>105</v>
      </c>
      <c r="E630" s="95" t="s">
        <v>305</v>
      </c>
      <c r="F630" s="155">
        <v>657.15</v>
      </c>
      <c r="G630" s="98" t="s">
        <v>3136</v>
      </c>
      <c r="H630" s="98" t="s">
        <v>121</v>
      </c>
      <c r="I630" s="95" t="s">
        <v>3562</v>
      </c>
      <c r="J630" s="131" t="str">
        <f t="shared" si="20"/>
        <v>42.908.509/0001-87</v>
      </c>
      <c r="K630" s="131" t="s">
        <v>1072</v>
      </c>
      <c r="L630" s="132" t="s">
        <v>3120</v>
      </c>
      <c r="M630" s="131">
        <v>37481</v>
      </c>
      <c r="N630" s="134">
        <v>45443</v>
      </c>
      <c r="O630" s="95" t="s">
        <v>452</v>
      </c>
      <c r="P630" s="98" t="s">
        <v>2300</v>
      </c>
      <c r="Q630" s="381"/>
      <c r="R630" s="381"/>
      <c r="S630" s="381"/>
    </row>
    <row r="631" spans="1:19" ht="40" customHeight="1" x14ac:dyDescent="0.25">
      <c r="A631" s="128">
        <f>IF(B631="","",ROW()-ROW($A$3)+'Diário 2º PA'!$P$1)</f>
        <v>2578</v>
      </c>
      <c r="B631" s="129">
        <v>45446</v>
      </c>
      <c r="C631" s="130">
        <v>45444</v>
      </c>
      <c r="D631" s="98" t="s">
        <v>105</v>
      </c>
      <c r="E631" s="95" t="s">
        <v>283</v>
      </c>
      <c r="F631" s="155">
        <v>2</v>
      </c>
      <c r="G631" s="95" t="s">
        <v>3563</v>
      </c>
      <c r="H631" s="98" t="s">
        <v>118</v>
      </c>
      <c r="I631" s="95" t="s">
        <v>117</v>
      </c>
      <c r="J631" s="131" t="s">
        <v>79</v>
      </c>
      <c r="K631" s="131" t="s">
        <v>117</v>
      </c>
      <c r="L631" s="132" t="s">
        <v>117</v>
      </c>
      <c r="M631" s="131" t="s">
        <v>117</v>
      </c>
      <c r="N631" s="134" t="s">
        <v>117</v>
      </c>
      <c r="O631" s="95" t="s">
        <v>452</v>
      </c>
      <c r="P631" s="98" t="s">
        <v>79</v>
      </c>
      <c r="Q631" s="381"/>
      <c r="R631" s="381"/>
      <c r="S631" s="381"/>
    </row>
    <row r="632" spans="1:19" ht="40" customHeight="1" x14ac:dyDescent="0.25">
      <c r="A632" s="128">
        <f>IF(B632="","",ROW()-ROW($A$3)+'Diário 2º PA'!$P$1)</f>
        <v>2579</v>
      </c>
      <c r="B632" s="129">
        <v>45446</v>
      </c>
      <c r="C632" s="130">
        <v>45413</v>
      </c>
      <c r="D632" s="98" t="s">
        <v>105</v>
      </c>
      <c r="E632" s="95" t="s">
        <v>235</v>
      </c>
      <c r="F632" s="155">
        <v>144.31</v>
      </c>
      <c r="G632" s="98" t="s">
        <v>3178</v>
      </c>
      <c r="H632" s="98" t="s">
        <v>121</v>
      </c>
      <c r="I632" s="95" t="s">
        <v>3210</v>
      </c>
      <c r="J632" s="131" t="str">
        <f t="shared" ref="J632:J652" si="21">IF(P632="","",IF(LEN(P632)&gt;14,P632,"CPF Protegido - LGPD"))</f>
        <v>02.558.157/0009-10</v>
      </c>
      <c r="K632" s="131" t="s">
        <v>1080</v>
      </c>
      <c r="L632" s="132" t="s">
        <v>3133</v>
      </c>
      <c r="M632" s="131" t="s">
        <v>3564</v>
      </c>
      <c r="N632" s="134">
        <v>45446</v>
      </c>
      <c r="O632" s="95" t="s">
        <v>452</v>
      </c>
      <c r="P632" s="98" t="s">
        <v>1197</v>
      </c>
      <c r="Q632" s="381"/>
      <c r="R632" s="381"/>
      <c r="S632" s="381"/>
    </row>
    <row r="633" spans="1:19" ht="40" customHeight="1" x14ac:dyDescent="0.25">
      <c r="A633" s="128">
        <f>IF(B633="","",ROW()-ROW($A$3)+'Diário 2º PA'!$P$1)</f>
        <v>2580</v>
      </c>
      <c r="B633" s="129">
        <v>45446</v>
      </c>
      <c r="C633" s="130">
        <v>45413</v>
      </c>
      <c r="D633" s="98" t="s">
        <v>105</v>
      </c>
      <c r="E633" s="95" t="s">
        <v>235</v>
      </c>
      <c r="F633" s="155">
        <v>158.47999999999999</v>
      </c>
      <c r="G633" s="98" t="s">
        <v>3178</v>
      </c>
      <c r="H633" s="98" t="s">
        <v>119</v>
      </c>
      <c r="I633" s="95" t="s">
        <v>3210</v>
      </c>
      <c r="J633" s="131" t="str">
        <f t="shared" si="21"/>
        <v>02.558.157/0009-10</v>
      </c>
      <c r="K633" s="131" t="s">
        <v>1080</v>
      </c>
      <c r="L633" s="132" t="s">
        <v>3133</v>
      </c>
      <c r="M633" s="131" t="s">
        <v>3565</v>
      </c>
      <c r="N633" s="134">
        <v>45446</v>
      </c>
      <c r="O633" s="95" t="s">
        <v>452</v>
      </c>
      <c r="P633" s="98" t="s">
        <v>1197</v>
      </c>
      <c r="Q633" s="381"/>
      <c r="R633" s="381"/>
      <c r="S633" s="381"/>
    </row>
    <row r="634" spans="1:19" ht="40" customHeight="1" x14ac:dyDescent="0.25">
      <c r="A634" s="128">
        <f>IF(B634="","",ROW()-ROW($A$3)+'Diário 2º PA'!$P$1)</f>
        <v>2581</v>
      </c>
      <c r="B634" s="129">
        <v>45446</v>
      </c>
      <c r="C634" s="130">
        <v>45413</v>
      </c>
      <c r="D634" s="98" t="s">
        <v>105</v>
      </c>
      <c r="E634" s="95" t="s">
        <v>235</v>
      </c>
      <c r="F634" s="155">
        <v>151.41999999999999</v>
      </c>
      <c r="G634" s="98" t="s">
        <v>3178</v>
      </c>
      <c r="H634" s="98" t="s">
        <v>135</v>
      </c>
      <c r="I634" s="95" t="s">
        <v>3210</v>
      </c>
      <c r="J634" s="131" t="str">
        <f t="shared" si="21"/>
        <v>02.558.157/0009-10</v>
      </c>
      <c r="K634" s="131" t="s">
        <v>1080</v>
      </c>
      <c r="L634" s="132" t="s">
        <v>3133</v>
      </c>
      <c r="M634" s="131" t="s">
        <v>3566</v>
      </c>
      <c r="N634" s="134">
        <v>45446</v>
      </c>
      <c r="O634" s="95" t="s">
        <v>452</v>
      </c>
      <c r="P634" s="98" t="s">
        <v>1197</v>
      </c>
      <c r="Q634" s="381"/>
      <c r="R634" s="381"/>
      <c r="S634" s="381"/>
    </row>
    <row r="635" spans="1:19" ht="40" customHeight="1" x14ac:dyDescent="0.25">
      <c r="A635" s="128">
        <f>IF(B635="","",ROW()-ROW($A$3)+'Diário 2º PA'!$P$1)</f>
        <v>2582</v>
      </c>
      <c r="B635" s="129">
        <v>45446</v>
      </c>
      <c r="C635" s="130">
        <v>45413</v>
      </c>
      <c r="D635" s="98" t="s">
        <v>105</v>
      </c>
      <c r="E635" s="95" t="s">
        <v>235</v>
      </c>
      <c r="F635" s="155">
        <v>119.99</v>
      </c>
      <c r="G635" s="98" t="s">
        <v>3178</v>
      </c>
      <c r="H635" s="98" t="s">
        <v>118</v>
      </c>
      <c r="I635" s="95" t="s">
        <v>3210</v>
      </c>
      <c r="J635" s="131" t="str">
        <f t="shared" si="21"/>
        <v>02.558.157/0009-10</v>
      </c>
      <c r="K635" s="131" t="s">
        <v>1080</v>
      </c>
      <c r="L635" s="132" t="s">
        <v>3133</v>
      </c>
      <c r="M635" s="131" t="s">
        <v>3567</v>
      </c>
      <c r="N635" s="134">
        <v>45446</v>
      </c>
      <c r="O635" s="95" t="s">
        <v>452</v>
      </c>
      <c r="P635" s="98" t="s">
        <v>1197</v>
      </c>
      <c r="Q635" s="381"/>
      <c r="R635" s="381"/>
      <c r="S635" s="381"/>
    </row>
    <row r="636" spans="1:19" ht="40" customHeight="1" x14ac:dyDescent="0.25">
      <c r="A636" s="128">
        <f>IF(B636="","",ROW()-ROW($A$3)+'Diário 2º PA'!$P$1)</f>
        <v>2583</v>
      </c>
      <c r="B636" s="129">
        <v>45446</v>
      </c>
      <c r="C636" s="130">
        <v>45413</v>
      </c>
      <c r="D636" s="98" t="s">
        <v>105</v>
      </c>
      <c r="E636" s="95" t="s">
        <v>235</v>
      </c>
      <c r="F636" s="155">
        <v>119.99</v>
      </c>
      <c r="G636" s="98" t="s">
        <v>3178</v>
      </c>
      <c r="H636" s="98" t="s">
        <v>122</v>
      </c>
      <c r="I636" s="95" t="s">
        <v>3210</v>
      </c>
      <c r="J636" s="131" t="str">
        <f t="shared" si="21"/>
        <v>02.558.157/0009-10</v>
      </c>
      <c r="K636" s="131" t="s">
        <v>1080</v>
      </c>
      <c r="L636" s="132" t="s">
        <v>3133</v>
      </c>
      <c r="M636" s="131" t="s">
        <v>3568</v>
      </c>
      <c r="N636" s="134">
        <v>45446</v>
      </c>
      <c r="O636" s="95" t="s">
        <v>452</v>
      </c>
      <c r="P636" s="98" t="s">
        <v>1197</v>
      </c>
      <c r="Q636" s="381"/>
      <c r="R636" s="381"/>
      <c r="S636" s="381"/>
    </row>
    <row r="637" spans="1:19" ht="40" customHeight="1" x14ac:dyDescent="0.25">
      <c r="A637" s="128">
        <f>IF(B637="","",ROW()-ROW($A$3)+'Diário 2º PA'!$P$1)</f>
        <v>2584</v>
      </c>
      <c r="B637" s="129">
        <v>45447</v>
      </c>
      <c r="C637" s="130">
        <v>45413</v>
      </c>
      <c r="D637" s="98" t="s">
        <v>105</v>
      </c>
      <c r="E637" s="95" t="s">
        <v>299</v>
      </c>
      <c r="F637" s="155">
        <v>18930.349999999999</v>
      </c>
      <c r="G637" s="98" t="s">
        <v>3139</v>
      </c>
      <c r="H637" s="98" t="s">
        <v>122</v>
      </c>
      <c r="I637" s="95" t="s">
        <v>1657</v>
      </c>
      <c r="J637" s="131" t="str">
        <f t="shared" si="21"/>
        <v>08.999.381/0001-76</v>
      </c>
      <c r="K637" s="131" t="s">
        <v>1072</v>
      </c>
      <c r="L637" s="132" t="s">
        <v>3120</v>
      </c>
      <c r="M637" s="131">
        <v>3718</v>
      </c>
      <c r="N637" s="134">
        <v>45446</v>
      </c>
      <c r="O637" s="95" t="s">
        <v>452</v>
      </c>
      <c r="P637" s="98" t="s">
        <v>1127</v>
      </c>
      <c r="Q637" s="381"/>
      <c r="R637" s="381"/>
      <c r="S637" s="381"/>
    </row>
    <row r="638" spans="1:19" ht="40" customHeight="1" x14ac:dyDescent="0.25">
      <c r="A638" s="128">
        <f>IF(B638="","",ROW()-ROW($A$3)+'Diário 2º PA'!$P$1)</f>
        <v>2585</v>
      </c>
      <c r="B638" s="129">
        <v>45447</v>
      </c>
      <c r="C638" s="130">
        <v>45413</v>
      </c>
      <c r="D638" s="98" t="s">
        <v>105</v>
      </c>
      <c r="E638" s="95" t="s">
        <v>341</v>
      </c>
      <c r="F638" s="179">
        <v>1200</v>
      </c>
      <c r="G638" s="98" t="s">
        <v>3119</v>
      </c>
      <c r="H638" s="98" t="s">
        <v>121</v>
      </c>
      <c r="I638" s="95" t="s">
        <v>1658</v>
      </c>
      <c r="J638" s="131" t="str">
        <f t="shared" si="21"/>
        <v>45.507.004/0001-07</v>
      </c>
      <c r="K638" s="131" t="s">
        <v>1072</v>
      </c>
      <c r="L638" s="132" t="s">
        <v>3120</v>
      </c>
      <c r="M638" s="131">
        <v>20</v>
      </c>
      <c r="N638" s="134">
        <v>45441</v>
      </c>
      <c r="O638" s="95" t="s">
        <v>452</v>
      </c>
      <c r="P638" s="98" t="s">
        <v>1659</v>
      </c>
      <c r="Q638" s="381"/>
      <c r="R638" s="381"/>
      <c r="S638" s="381"/>
    </row>
    <row r="639" spans="1:19" ht="40" customHeight="1" x14ac:dyDescent="0.25">
      <c r="A639" s="128">
        <f>IF(B639="","",ROW()-ROW($A$3)+'Diário 2º PA'!$P$1)</f>
        <v>2586</v>
      </c>
      <c r="B639" s="129">
        <v>45447</v>
      </c>
      <c r="C639" s="130">
        <v>45444</v>
      </c>
      <c r="D639" s="98" t="s">
        <v>105</v>
      </c>
      <c r="E639" s="95" t="s">
        <v>337</v>
      </c>
      <c r="F639" s="155">
        <v>488.39</v>
      </c>
      <c r="G639" s="95" t="s">
        <v>3160</v>
      </c>
      <c r="H639" s="98" t="s">
        <v>125</v>
      </c>
      <c r="I639" s="95" t="s">
        <v>3165</v>
      </c>
      <c r="J639" s="131" t="str">
        <f t="shared" si="21"/>
        <v>17.455.912/0002-31</v>
      </c>
      <c r="K639" s="131" t="s">
        <v>1072</v>
      </c>
      <c r="L639" s="132" t="s">
        <v>3120</v>
      </c>
      <c r="M639" s="131">
        <v>6246403</v>
      </c>
      <c r="N639" s="134">
        <v>45452</v>
      </c>
      <c r="O639" s="95" t="s">
        <v>452</v>
      </c>
      <c r="P639" s="98" t="s">
        <v>1189</v>
      </c>
      <c r="Q639" s="381"/>
      <c r="R639" s="381"/>
      <c r="S639" s="381"/>
    </row>
    <row r="640" spans="1:19" ht="40" customHeight="1" x14ac:dyDescent="0.25">
      <c r="A640" s="128">
        <f>IF(B640="","",ROW()-ROW($A$3)+'Diário 2º PA'!$P$1)</f>
        <v>2587</v>
      </c>
      <c r="B640" s="129">
        <v>45447</v>
      </c>
      <c r="C640" s="130">
        <v>45444</v>
      </c>
      <c r="D640" s="98" t="s">
        <v>105</v>
      </c>
      <c r="E640" s="95" t="s">
        <v>337</v>
      </c>
      <c r="F640" s="155">
        <v>172.46</v>
      </c>
      <c r="G640" s="95" t="s">
        <v>3160</v>
      </c>
      <c r="H640" s="98" t="s">
        <v>120</v>
      </c>
      <c r="I640" s="95" t="s">
        <v>3165</v>
      </c>
      <c r="J640" s="131" t="str">
        <f t="shared" si="21"/>
        <v>17.455.912/0002-31</v>
      </c>
      <c r="K640" s="131" t="s">
        <v>1072</v>
      </c>
      <c r="L640" s="132" t="s">
        <v>3120</v>
      </c>
      <c r="M640" s="131">
        <v>6246410</v>
      </c>
      <c r="N640" s="134">
        <v>45452</v>
      </c>
      <c r="O640" s="95" t="s">
        <v>452</v>
      </c>
      <c r="P640" s="98" t="s">
        <v>1189</v>
      </c>
      <c r="Q640" s="381"/>
      <c r="R640" s="381"/>
      <c r="S640" s="381"/>
    </row>
    <row r="641" spans="1:19" ht="40" customHeight="1" x14ac:dyDescent="0.25">
      <c r="A641" s="128">
        <f>IF(B641="","",ROW()-ROW($A$3)+'Diário 2º PA'!$P$1)</f>
        <v>2588</v>
      </c>
      <c r="B641" s="129">
        <v>45447</v>
      </c>
      <c r="C641" s="130">
        <v>45444</v>
      </c>
      <c r="D641" s="98" t="s">
        <v>105</v>
      </c>
      <c r="E641" s="95" t="s">
        <v>337</v>
      </c>
      <c r="F641" s="155">
        <v>93.46</v>
      </c>
      <c r="G641" s="95" t="s">
        <v>3160</v>
      </c>
      <c r="H641" s="98" t="s">
        <v>123</v>
      </c>
      <c r="I641" s="95" t="s">
        <v>3165</v>
      </c>
      <c r="J641" s="131" t="str">
        <f t="shared" si="21"/>
        <v>17.455.912/0002-31</v>
      </c>
      <c r="K641" s="131" t="s">
        <v>1072</v>
      </c>
      <c r="L641" s="132" t="s">
        <v>3120</v>
      </c>
      <c r="M641" s="131">
        <v>6252611</v>
      </c>
      <c r="N641" s="134">
        <v>45453</v>
      </c>
      <c r="O641" s="95" t="s">
        <v>452</v>
      </c>
      <c r="P641" s="98" t="s">
        <v>1189</v>
      </c>
      <c r="Q641" s="381"/>
      <c r="R641" s="381"/>
      <c r="S641" s="381"/>
    </row>
    <row r="642" spans="1:19" ht="40" customHeight="1" x14ac:dyDescent="0.25">
      <c r="A642" s="128">
        <f>IF(B642="","",ROW()-ROW($A$3)+'Diário 2º PA'!$P$1)</f>
        <v>2589</v>
      </c>
      <c r="B642" s="129">
        <v>45447</v>
      </c>
      <c r="C642" s="130">
        <v>45444</v>
      </c>
      <c r="D642" s="98" t="s">
        <v>105</v>
      </c>
      <c r="E642" s="95" t="s">
        <v>337</v>
      </c>
      <c r="F642" s="155">
        <v>121.48</v>
      </c>
      <c r="G642" s="95" t="s">
        <v>3160</v>
      </c>
      <c r="H642" s="98" t="s">
        <v>123</v>
      </c>
      <c r="I642" s="95" t="s">
        <v>3165</v>
      </c>
      <c r="J642" s="131" t="str">
        <f t="shared" si="21"/>
        <v>17.455.912/0002-31</v>
      </c>
      <c r="K642" s="131" t="s">
        <v>1072</v>
      </c>
      <c r="L642" s="132" t="s">
        <v>3120</v>
      </c>
      <c r="M642" s="131">
        <v>6246396</v>
      </c>
      <c r="N642" s="134">
        <v>45453</v>
      </c>
      <c r="O642" s="95" t="s">
        <v>452</v>
      </c>
      <c r="P642" s="98" t="s">
        <v>1189</v>
      </c>
      <c r="Q642" s="381"/>
      <c r="R642" s="381"/>
      <c r="S642" s="381"/>
    </row>
    <row r="643" spans="1:19" ht="40" customHeight="1" x14ac:dyDescent="0.25">
      <c r="A643" s="128">
        <f>IF(B643="","",ROW()-ROW($A$3)+'Diário 2º PA'!$P$1)</f>
        <v>2590</v>
      </c>
      <c r="B643" s="129">
        <v>45447</v>
      </c>
      <c r="C643" s="130">
        <v>45444</v>
      </c>
      <c r="D643" s="98" t="s">
        <v>105</v>
      </c>
      <c r="E643" s="95" t="s">
        <v>337</v>
      </c>
      <c r="F643" s="155">
        <v>93.46</v>
      </c>
      <c r="G643" s="95" t="s">
        <v>3160</v>
      </c>
      <c r="H643" s="98" t="s">
        <v>123</v>
      </c>
      <c r="I643" s="95" t="s">
        <v>3165</v>
      </c>
      <c r="J643" s="131" t="str">
        <f t="shared" si="21"/>
        <v>17.455.912/0002-31</v>
      </c>
      <c r="K643" s="131" t="s">
        <v>1072</v>
      </c>
      <c r="L643" s="132" t="s">
        <v>3120</v>
      </c>
      <c r="M643" s="131">
        <v>30738819</v>
      </c>
      <c r="N643" s="134">
        <v>45451</v>
      </c>
      <c r="O643" s="95" t="s">
        <v>452</v>
      </c>
      <c r="P643" s="98" t="s">
        <v>1189</v>
      </c>
      <c r="Q643" s="381"/>
      <c r="R643" s="381"/>
      <c r="S643" s="381"/>
    </row>
    <row r="644" spans="1:19" ht="40" customHeight="1" x14ac:dyDescent="0.25">
      <c r="A644" s="128">
        <f>IF(B644="","",ROW()-ROW($A$3)+'Diário 2º PA'!$P$1)</f>
        <v>2591</v>
      </c>
      <c r="B644" s="129">
        <v>45447</v>
      </c>
      <c r="C644" s="130">
        <v>45444</v>
      </c>
      <c r="D644" s="98" t="s">
        <v>105</v>
      </c>
      <c r="E644" s="95" t="s">
        <v>337</v>
      </c>
      <c r="F644" s="155">
        <v>209.86</v>
      </c>
      <c r="G644" s="95" t="s">
        <v>3160</v>
      </c>
      <c r="H644" s="98" t="s">
        <v>130</v>
      </c>
      <c r="I644" s="95" t="s">
        <v>3165</v>
      </c>
      <c r="J644" s="131" t="str">
        <f t="shared" si="21"/>
        <v>17.455.912/0002-31</v>
      </c>
      <c r="K644" s="131" t="s">
        <v>1072</v>
      </c>
      <c r="L644" s="132" t="s">
        <v>3120</v>
      </c>
      <c r="M644" s="131">
        <v>6246376</v>
      </c>
      <c r="N644" s="134">
        <v>45452</v>
      </c>
      <c r="O644" s="95" t="s">
        <v>452</v>
      </c>
      <c r="P644" s="98" t="s">
        <v>1189</v>
      </c>
      <c r="Q644" s="381"/>
      <c r="R644" s="381"/>
      <c r="S644" s="381"/>
    </row>
    <row r="645" spans="1:19" ht="40" customHeight="1" x14ac:dyDescent="0.25">
      <c r="A645" s="128">
        <f>IF(B645="","",ROW()-ROW($A$3)+'Diário 2º PA'!$P$1)</f>
        <v>2592</v>
      </c>
      <c r="B645" s="129">
        <v>45447</v>
      </c>
      <c r="C645" s="130">
        <v>45444</v>
      </c>
      <c r="D645" s="98" t="s">
        <v>105</v>
      </c>
      <c r="E645" s="95" t="s">
        <v>337</v>
      </c>
      <c r="F645" s="155">
        <v>20.05</v>
      </c>
      <c r="G645" s="95" t="s">
        <v>3160</v>
      </c>
      <c r="H645" s="98" t="s">
        <v>130</v>
      </c>
      <c r="I645" s="95" t="s">
        <v>3165</v>
      </c>
      <c r="J645" s="131" t="str">
        <f t="shared" si="21"/>
        <v>17.455.912/0002-31</v>
      </c>
      <c r="K645" s="131" t="s">
        <v>1072</v>
      </c>
      <c r="L645" s="132" t="s">
        <v>3120</v>
      </c>
      <c r="M645" s="131">
        <v>6246371</v>
      </c>
      <c r="N645" s="134">
        <v>45452</v>
      </c>
      <c r="O645" s="95" t="s">
        <v>452</v>
      </c>
      <c r="P645" s="98" t="s">
        <v>1189</v>
      </c>
      <c r="Q645" s="381"/>
      <c r="R645" s="381"/>
      <c r="S645" s="381"/>
    </row>
    <row r="646" spans="1:19" ht="40" customHeight="1" x14ac:dyDescent="0.25">
      <c r="A646" s="128">
        <f>IF(B646="","",ROW()-ROW($A$3)+'Diário 2º PA'!$P$1)</f>
        <v>2593</v>
      </c>
      <c r="B646" s="129">
        <v>45447</v>
      </c>
      <c r="C646" s="130">
        <v>45413</v>
      </c>
      <c r="D646" s="98" t="s">
        <v>105</v>
      </c>
      <c r="E646" s="95" t="s">
        <v>299</v>
      </c>
      <c r="F646" s="155">
        <v>74499</v>
      </c>
      <c r="G646" s="98" t="s">
        <v>3139</v>
      </c>
      <c r="H646" s="98" t="s">
        <v>117</v>
      </c>
      <c r="I646" s="95" t="s">
        <v>1533</v>
      </c>
      <c r="J646" s="131" t="str">
        <f t="shared" si="21"/>
        <v>07.412.025/0001-41</v>
      </c>
      <c r="K646" s="131" t="s">
        <v>1072</v>
      </c>
      <c r="L646" s="132" t="s">
        <v>3120</v>
      </c>
      <c r="M646" s="131">
        <v>124</v>
      </c>
      <c r="N646" s="134">
        <v>45446</v>
      </c>
      <c r="O646" s="95" t="s">
        <v>452</v>
      </c>
      <c r="P646" s="98" t="s">
        <v>1131</v>
      </c>
      <c r="Q646" s="381"/>
      <c r="R646" s="381"/>
      <c r="S646" s="381"/>
    </row>
    <row r="647" spans="1:19" ht="40" customHeight="1" x14ac:dyDescent="0.25">
      <c r="A647" s="128">
        <f>IF(B647="","",ROW()-ROW($A$3)+'Diário 2º PA'!$P$1)</f>
        <v>2594</v>
      </c>
      <c r="B647" s="129">
        <v>45447</v>
      </c>
      <c r="C647" s="130">
        <v>45413</v>
      </c>
      <c r="D647" s="98" t="s">
        <v>105</v>
      </c>
      <c r="E647" s="95" t="s">
        <v>343</v>
      </c>
      <c r="F647" s="155">
        <v>250</v>
      </c>
      <c r="G647" s="98" t="s">
        <v>1980</v>
      </c>
      <c r="H647" s="98" t="s">
        <v>121</v>
      </c>
      <c r="I647" s="95" t="s">
        <v>1552</v>
      </c>
      <c r="J647" s="131" t="str">
        <f t="shared" si="21"/>
        <v>38.27.026/0001-80</v>
      </c>
      <c r="K647" s="131" t="s">
        <v>1114</v>
      </c>
      <c r="L647" s="132" t="s">
        <v>3120</v>
      </c>
      <c r="M647" s="131">
        <v>10</v>
      </c>
      <c r="N647" s="134">
        <v>45441</v>
      </c>
      <c r="O647" s="95" t="s">
        <v>452</v>
      </c>
      <c r="P647" s="98" t="s">
        <v>3569</v>
      </c>
      <c r="Q647" s="381"/>
      <c r="R647" s="381"/>
      <c r="S647" s="381"/>
    </row>
    <row r="648" spans="1:19" ht="40" customHeight="1" x14ac:dyDescent="0.25">
      <c r="A648" s="128">
        <f>IF(B648="","",ROW()-ROW($A$3)+'Diário 2º PA'!$P$1)</f>
        <v>2595</v>
      </c>
      <c r="B648" s="129">
        <v>45447</v>
      </c>
      <c r="C648" s="130">
        <v>45413</v>
      </c>
      <c r="D648" s="98" t="s">
        <v>105</v>
      </c>
      <c r="E648" s="95" t="s">
        <v>341</v>
      </c>
      <c r="F648" s="179">
        <v>1080</v>
      </c>
      <c r="G648" s="98" t="s">
        <v>3570</v>
      </c>
      <c r="H648" s="98" t="s">
        <v>128</v>
      </c>
      <c r="I648" s="95" t="s">
        <v>3571</v>
      </c>
      <c r="J648" s="131" t="str">
        <f t="shared" si="21"/>
        <v>25.083.299/0001-16</v>
      </c>
      <c r="K648" s="131" t="s">
        <v>1114</v>
      </c>
      <c r="L648" s="132" t="s">
        <v>3120</v>
      </c>
      <c r="M648" s="131">
        <v>56</v>
      </c>
      <c r="N648" s="134">
        <v>45445</v>
      </c>
      <c r="O648" s="95" t="s">
        <v>452</v>
      </c>
      <c r="P648" s="98" t="s">
        <v>1590</v>
      </c>
      <c r="Q648" s="381"/>
      <c r="R648" s="381"/>
      <c r="S648" s="381"/>
    </row>
    <row r="649" spans="1:19" ht="40" customHeight="1" x14ac:dyDescent="0.25">
      <c r="A649" s="128">
        <f>IF(B649="","",ROW()-ROW($A$3)+'Diário 2º PA'!$P$1)</f>
        <v>2596</v>
      </c>
      <c r="B649" s="129">
        <v>45447</v>
      </c>
      <c r="C649" s="130">
        <v>45413</v>
      </c>
      <c r="D649" s="98" t="s">
        <v>105</v>
      </c>
      <c r="E649" s="95" t="s">
        <v>341</v>
      </c>
      <c r="F649" s="179">
        <v>1469.85</v>
      </c>
      <c r="G649" s="98" t="s">
        <v>3572</v>
      </c>
      <c r="H649" s="98" t="s">
        <v>123</v>
      </c>
      <c r="I649" s="95" t="s">
        <v>1645</v>
      </c>
      <c r="J649" s="131" t="str">
        <f t="shared" si="21"/>
        <v>46.421.112/0001-17</v>
      </c>
      <c r="K649" s="131" t="s">
        <v>1114</v>
      </c>
      <c r="L649" s="132" t="s">
        <v>3120</v>
      </c>
      <c r="M649" s="131">
        <v>14</v>
      </c>
      <c r="N649" s="134">
        <v>45441</v>
      </c>
      <c r="O649" s="95" t="s">
        <v>452</v>
      </c>
      <c r="P649" s="98" t="s">
        <v>1646</v>
      </c>
      <c r="Q649" s="381"/>
      <c r="R649" s="381"/>
      <c r="S649" s="381"/>
    </row>
    <row r="650" spans="1:19" ht="40" customHeight="1" x14ac:dyDescent="0.25">
      <c r="A650" s="128">
        <f>IF(B650="","",ROW()-ROW($A$3)+'Diário 2º PA'!$P$1)</f>
        <v>2597</v>
      </c>
      <c r="B650" s="129">
        <v>45447</v>
      </c>
      <c r="C650" s="130">
        <v>45413</v>
      </c>
      <c r="D650" s="98" t="s">
        <v>105</v>
      </c>
      <c r="E650" s="95" t="s">
        <v>345</v>
      </c>
      <c r="F650" s="155">
        <v>1760</v>
      </c>
      <c r="G650" s="98" t="s">
        <v>3573</v>
      </c>
      <c r="H650" s="98" t="s">
        <v>125</v>
      </c>
      <c r="I650" s="95" t="s">
        <v>3574</v>
      </c>
      <c r="J650" s="131" t="str">
        <f t="shared" si="21"/>
        <v>54.332.347/0001-60</v>
      </c>
      <c r="K650" s="131" t="s">
        <v>1114</v>
      </c>
      <c r="L650" s="132" t="s">
        <v>3120</v>
      </c>
      <c r="M650" s="131">
        <v>6</v>
      </c>
      <c r="N650" s="134">
        <v>45446</v>
      </c>
      <c r="O650" s="95" t="s">
        <v>452</v>
      </c>
      <c r="P650" s="98" t="s">
        <v>3575</v>
      </c>
      <c r="Q650" s="381"/>
      <c r="R650" s="381"/>
      <c r="S650" s="381"/>
    </row>
    <row r="651" spans="1:19" ht="40" customHeight="1" x14ac:dyDescent="0.25">
      <c r="A651" s="128">
        <f>IF(B651="","",ROW()-ROW($A$3)+'Diário 2º PA'!$P$1)</f>
        <v>2598</v>
      </c>
      <c r="B651" s="129">
        <v>45447</v>
      </c>
      <c r="C651" s="130">
        <v>45413</v>
      </c>
      <c r="D651" s="98" t="s">
        <v>105</v>
      </c>
      <c r="E651" s="95" t="s">
        <v>345</v>
      </c>
      <c r="F651" s="155">
        <v>10000</v>
      </c>
      <c r="G651" s="98" t="s">
        <v>3576</v>
      </c>
      <c r="H651" s="98" t="s">
        <v>133</v>
      </c>
      <c r="I651" s="95" t="s">
        <v>3577</v>
      </c>
      <c r="J651" s="131" t="str">
        <f t="shared" si="21"/>
        <v>48.169.579/0001-47</v>
      </c>
      <c r="K651" s="131" t="s">
        <v>1114</v>
      </c>
      <c r="L651" s="132" t="s">
        <v>3120</v>
      </c>
      <c r="M651" s="131">
        <v>1</v>
      </c>
      <c r="N651" s="134">
        <v>45440</v>
      </c>
      <c r="O651" s="95" t="s">
        <v>452</v>
      </c>
      <c r="P651" s="98" t="s">
        <v>3578</v>
      </c>
      <c r="Q651" s="381"/>
      <c r="R651" s="381"/>
      <c r="S651" s="381"/>
    </row>
    <row r="652" spans="1:19" ht="40" customHeight="1" x14ac:dyDescent="0.25">
      <c r="A652" s="128">
        <f>IF(B652="","",ROW()-ROW($A$3)+'Diário 2º PA'!$P$1)</f>
        <v>2599</v>
      </c>
      <c r="B652" s="129">
        <v>45447</v>
      </c>
      <c r="C652" s="130">
        <v>45444</v>
      </c>
      <c r="D652" s="98" t="s">
        <v>105</v>
      </c>
      <c r="E652" s="95" t="s">
        <v>353</v>
      </c>
      <c r="F652" s="155">
        <v>11198</v>
      </c>
      <c r="G652" s="98" t="s">
        <v>3579</v>
      </c>
      <c r="H652" s="98" t="s">
        <v>133</v>
      </c>
      <c r="I652" s="95" t="s">
        <v>3580</v>
      </c>
      <c r="J652" s="131" t="str">
        <f t="shared" si="21"/>
        <v>52.193.243/0001-97</v>
      </c>
      <c r="K652" s="131" t="s">
        <v>1114</v>
      </c>
      <c r="L652" s="132" t="s">
        <v>3120</v>
      </c>
      <c r="M652" s="131">
        <v>91</v>
      </c>
      <c r="N652" s="134">
        <v>45446</v>
      </c>
      <c r="O652" s="95" t="s">
        <v>452</v>
      </c>
      <c r="P652" s="98" t="s">
        <v>3581</v>
      </c>
      <c r="Q652" s="381"/>
      <c r="R652" s="381"/>
      <c r="S652" s="381"/>
    </row>
    <row r="653" spans="1:19" ht="40" customHeight="1" x14ac:dyDescent="0.25">
      <c r="A653" s="128">
        <f>IF(B653="","",ROW()-ROW($A$3)+'Diário 2º PA'!$P$1)</f>
        <v>2600</v>
      </c>
      <c r="B653" s="129">
        <v>45447</v>
      </c>
      <c r="C653" s="130">
        <v>45444</v>
      </c>
      <c r="D653" s="98" t="s">
        <v>105</v>
      </c>
      <c r="E653" s="95" t="s">
        <v>283</v>
      </c>
      <c r="F653" s="155">
        <v>5</v>
      </c>
      <c r="G653" s="95" t="s">
        <v>3582</v>
      </c>
      <c r="H653" s="98" t="s">
        <v>118</v>
      </c>
      <c r="I653" s="95" t="s">
        <v>117</v>
      </c>
      <c r="J653" s="131" t="s">
        <v>79</v>
      </c>
      <c r="K653" s="131" t="s">
        <v>117</v>
      </c>
      <c r="L653" s="132" t="s">
        <v>117</v>
      </c>
      <c r="M653" s="131" t="s">
        <v>117</v>
      </c>
      <c r="N653" s="134" t="s">
        <v>117</v>
      </c>
      <c r="O653" s="95" t="s">
        <v>452</v>
      </c>
      <c r="P653" s="98" t="s">
        <v>79</v>
      </c>
      <c r="Q653" s="381"/>
      <c r="R653" s="381"/>
      <c r="S653" s="381"/>
    </row>
    <row r="654" spans="1:19" ht="40" customHeight="1" x14ac:dyDescent="0.25">
      <c r="A654" s="128">
        <f>IF(B654="","",ROW()-ROW($A$3)+'Diário 2º PA'!$P$1)</f>
        <v>2601</v>
      </c>
      <c r="B654" s="129">
        <v>45448</v>
      </c>
      <c r="C654" s="130">
        <v>45444</v>
      </c>
      <c r="D654" s="98" t="s">
        <v>105</v>
      </c>
      <c r="E654" s="95" t="s">
        <v>341</v>
      </c>
      <c r="F654" s="179">
        <v>45</v>
      </c>
      <c r="G654" s="98" t="s">
        <v>3583</v>
      </c>
      <c r="H654" s="98" t="s">
        <v>136</v>
      </c>
      <c r="I654" s="95" t="s">
        <v>2461</v>
      </c>
      <c r="J654" s="131" t="str">
        <f t="shared" ref="J654:J659" si="22">IF(P654="","",IF(LEN(P654)&gt;14,P654,"CPF Protegido - LGPD"))</f>
        <v>CPF Protegido - LGPD</v>
      </c>
      <c r="K654" s="131" t="s">
        <v>1072</v>
      </c>
      <c r="L654" s="132" t="s">
        <v>3130</v>
      </c>
      <c r="M654" s="131" t="s">
        <v>117</v>
      </c>
      <c r="N654" s="134">
        <v>45433</v>
      </c>
      <c r="O654" s="95" t="s">
        <v>452</v>
      </c>
      <c r="P654" s="98" t="s">
        <v>2462</v>
      </c>
      <c r="Q654" s="381"/>
      <c r="R654" s="381"/>
      <c r="S654" s="381"/>
    </row>
    <row r="655" spans="1:19" ht="40" customHeight="1" x14ac:dyDescent="0.25">
      <c r="A655" s="128">
        <f>IF(B655="","",ROW()-ROW($A$3)+'Diário 2º PA'!$P$1)</f>
        <v>2602</v>
      </c>
      <c r="B655" s="129">
        <v>45448</v>
      </c>
      <c r="C655" s="130">
        <v>45444</v>
      </c>
      <c r="D655" s="98" t="s">
        <v>105</v>
      </c>
      <c r="E655" s="95" t="s">
        <v>341</v>
      </c>
      <c r="F655" s="179">
        <v>28</v>
      </c>
      <c r="G655" s="98" t="s">
        <v>3584</v>
      </c>
      <c r="H655" s="98" t="s">
        <v>124</v>
      </c>
      <c r="I655" s="95" t="s">
        <v>3222</v>
      </c>
      <c r="J655" s="131" t="str">
        <f t="shared" si="22"/>
        <v>CPF Protegido - LGPD</v>
      </c>
      <c r="K655" s="131" t="s">
        <v>1072</v>
      </c>
      <c r="L655" s="132" t="s">
        <v>3130</v>
      </c>
      <c r="M655" s="131" t="s">
        <v>117</v>
      </c>
      <c r="N655" s="134">
        <v>45448</v>
      </c>
      <c r="O655" s="95" t="s">
        <v>452</v>
      </c>
      <c r="P655" s="98" t="s">
        <v>2417</v>
      </c>
      <c r="Q655" s="381"/>
      <c r="R655" s="381"/>
      <c r="S655" s="381"/>
    </row>
    <row r="656" spans="1:19" ht="40" customHeight="1" x14ac:dyDescent="0.25">
      <c r="A656" s="128">
        <f>IF(B656="","",ROW()-ROW($A$3)+'Diário 2º PA'!$P$1)</f>
        <v>2603</v>
      </c>
      <c r="B656" s="129">
        <v>45448</v>
      </c>
      <c r="C656" s="130">
        <v>45413</v>
      </c>
      <c r="D656" s="98" t="s">
        <v>105</v>
      </c>
      <c r="E656" s="95" t="s">
        <v>299</v>
      </c>
      <c r="F656" s="155">
        <v>37177.21</v>
      </c>
      <c r="G656" s="98" t="s">
        <v>3139</v>
      </c>
      <c r="H656" s="98" t="s">
        <v>123</v>
      </c>
      <c r="I656" s="95" t="s">
        <v>1665</v>
      </c>
      <c r="J656" s="131" t="str">
        <f t="shared" si="22"/>
        <v>07.799.063/0001-07</v>
      </c>
      <c r="K656" s="131" t="s">
        <v>1072</v>
      </c>
      <c r="L656" s="132" t="s">
        <v>3120</v>
      </c>
      <c r="M656" s="131">
        <v>155</v>
      </c>
      <c r="N656" s="134">
        <v>45446</v>
      </c>
      <c r="O656" s="95" t="s">
        <v>452</v>
      </c>
      <c r="P656" s="98" t="s">
        <v>1123</v>
      </c>
      <c r="Q656" s="381"/>
      <c r="R656" s="381"/>
      <c r="S656" s="381"/>
    </row>
    <row r="657" spans="1:19" ht="40" customHeight="1" x14ac:dyDescent="0.25">
      <c r="A657" s="128">
        <f>IF(B657="","",ROW()-ROW($A$3)+'Diário 2º PA'!$P$1)</f>
        <v>2604</v>
      </c>
      <c r="B657" s="129">
        <v>45448</v>
      </c>
      <c r="C657" s="130">
        <v>45413</v>
      </c>
      <c r="D657" s="98" t="s">
        <v>105</v>
      </c>
      <c r="E657" s="95" t="s">
        <v>341</v>
      </c>
      <c r="F657" s="179">
        <v>1350</v>
      </c>
      <c r="G657" s="98" t="s">
        <v>3123</v>
      </c>
      <c r="H657" s="98" t="s">
        <v>119</v>
      </c>
      <c r="I657" s="95" t="s">
        <v>1666</v>
      </c>
      <c r="J657" s="131" t="str">
        <f t="shared" si="22"/>
        <v>26.228.780/0001-15</v>
      </c>
      <c r="K657" s="131" t="s">
        <v>1072</v>
      </c>
      <c r="L657" s="132" t="s">
        <v>3120</v>
      </c>
      <c r="M657" s="131">
        <v>14</v>
      </c>
      <c r="N657" s="134">
        <v>45446</v>
      </c>
      <c r="O657" s="95" t="s">
        <v>452</v>
      </c>
      <c r="P657" s="98" t="s">
        <v>1667</v>
      </c>
      <c r="Q657" s="381"/>
      <c r="R657" s="381"/>
      <c r="S657" s="381"/>
    </row>
    <row r="658" spans="1:19" ht="40" customHeight="1" x14ac:dyDescent="0.25">
      <c r="A658" s="128">
        <f>IF(B658="","",ROW()-ROW($A$3)+'Diário 2º PA'!$P$1)</f>
        <v>2605</v>
      </c>
      <c r="B658" s="129">
        <v>45448</v>
      </c>
      <c r="C658" s="130">
        <v>45413</v>
      </c>
      <c r="D658" s="98" t="s">
        <v>105</v>
      </c>
      <c r="E658" s="95" t="s">
        <v>341</v>
      </c>
      <c r="F658" s="179">
        <v>1750</v>
      </c>
      <c r="G658" s="98" t="s">
        <v>3585</v>
      </c>
      <c r="H658" s="98" t="s">
        <v>120</v>
      </c>
      <c r="I658" s="95" t="s">
        <v>1666</v>
      </c>
      <c r="J658" s="131" t="str">
        <f t="shared" si="22"/>
        <v>26.228.780/0001-15</v>
      </c>
      <c r="K658" s="131" t="s">
        <v>1072</v>
      </c>
      <c r="L658" s="132" t="s">
        <v>3120</v>
      </c>
      <c r="M658" s="131">
        <v>15</v>
      </c>
      <c r="N658" s="134">
        <v>45446</v>
      </c>
      <c r="O658" s="95" t="s">
        <v>452</v>
      </c>
      <c r="P658" s="98" t="s">
        <v>1667</v>
      </c>
      <c r="Q658" s="381"/>
      <c r="R658" s="381"/>
      <c r="S658" s="381"/>
    </row>
    <row r="659" spans="1:19" ht="40" customHeight="1" x14ac:dyDescent="0.25">
      <c r="A659" s="128">
        <f>IF(B659="","",ROW()-ROW($A$3)+'Diário 2º PA'!$P$1)</f>
        <v>2606</v>
      </c>
      <c r="B659" s="129">
        <v>45448</v>
      </c>
      <c r="C659" s="130">
        <v>45413</v>
      </c>
      <c r="D659" s="98" t="s">
        <v>105</v>
      </c>
      <c r="E659" s="95" t="s">
        <v>319</v>
      </c>
      <c r="F659" s="155">
        <v>41600</v>
      </c>
      <c r="G659" s="98" t="s">
        <v>3172</v>
      </c>
      <c r="H659" s="98" t="s">
        <v>117</v>
      </c>
      <c r="I659" s="95" t="s">
        <v>1572</v>
      </c>
      <c r="J659" s="131" t="str">
        <f t="shared" si="22"/>
        <v>05.300.743/0001-09</v>
      </c>
      <c r="K659" s="131" t="s">
        <v>1072</v>
      </c>
      <c r="L659" s="132" t="s">
        <v>3120</v>
      </c>
      <c r="M659" s="131">
        <v>299</v>
      </c>
      <c r="N659" s="134">
        <v>45443</v>
      </c>
      <c r="O659" s="95" t="s">
        <v>452</v>
      </c>
      <c r="P659" s="98" t="s">
        <v>1222</v>
      </c>
      <c r="Q659" s="381"/>
      <c r="R659" s="381"/>
      <c r="S659" s="381"/>
    </row>
    <row r="660" spans="1:19" ht="40" customHeight="1" x14ac:dyDescent="0.25">
      <c r="A660" s="128">
        <f>IF(B660="","",ROW()-ROW($A$3)+'Diário 2º PA'!$P$1)</f>
        <v>2607</v>
      </c>
      <c r="B660" s="129">
        <v>45448</v>
      </c>
      <c r="C660" s="130">
        <v>45413</v>
      </c>
      <c r="D660" s="98" t="s">
        <v>94</v>
      </c>
      <c r="E660" s="95" t="s">
        <v>96</v>
      </c>
      <c r="F660" s="155">
        <v>1136589.49</v>
      </c>
      <c r="G660" s="98" t="s">
        <v>3586</v>
      </c>
      <c r="H660" s="98" t="s">
        <v>117</v>
      </c>
      <c r="I660" s="95" t="s">
        <v>117</v>
      </c>
      <c r="J660" s="131" t="s">
        <v>79</v>
      </c>
      <c r="K660" s="131" t="s">
        <v>1574</v>
      </c>
      <c r="L660" s="132" t="s">
        <v>1574</v>
      </c>
      <c r="M660" s="131" t="s">
        <v>117</v>
      </c>
      <c r="N660" s="134" t="s">
        <v>117</v>
      </c>
      <c r="O660" s="95" t="s">
        <v>452</v>
      </c>
      <c r="P660" s="98" t="s">
        <v>79</v>
      </c>
      <c r="Q660" s="381"/>
      <c r="R660" s="381"/>
      <c r="S660" s="381"/>
    </row>
    <row r="661" spans="1:19" ht="40" customHeight="1" x14ac:dyDescent="0.25">
      <c r="A661" s="128">
        <f>IF(B661="","",ROW()-ROW($A$3)+'Diário 2º PA'!$P$1)</f>
        <v>2608</v>
      </c>
      <c r="B661" s="129">
        <v>45448</v>
      </c>
      <c r="C661" s="130">
        <v>45444</v>
      </c>
      <c r="D661" s="98" t="s">
        <v>94</v>
      </c>
      <c r="E661" s="95" t="s">
        <v>96</v>
      </c>
      <c r="F661" s="155">
        <v>756.53</v>
      </c>
      <c r="G661" s="98" t="s">
        <v>3587</v>
      </c>
      <c r="H661" s="98" t="s">
        <v>119</v>
      </c>
      <c r="I661" s="95" t="s">
        <v>3588</v>
      </c>
      <c r="J661" s="131" t="str">
        <f t="shared" ref="J661:J676" si="23">IF(P661="","",IF(LEN(P661)&gt;14,P661,"CPF Protegido - LGPD"))</f>
        <v>CPF Protegido - LGPD</v>
      </c>
      <c r="K661" s="131" t="s">
        <v>1574</v>
      </c>
      <c r="L661" s="132" t="s">
        <v>1574</v>
      </c>
      <c r="M661" s="131" t="s">
        <v>117</v>
      </c>
      <c r="N661" s="134" t="s">
        <v>117</v>
      </c>
      <c r="O661" s="95" t="s">
        <v>452</v>
      </c>
      <c r="P661" s="98" t="s">
        <v>3589</v>
      </c>
      <c r="Q661" s="381"/>
      <c r="R661" s="381"/>
      <c r="S661" s="381"/>
    </row>
    <row r="662" spans="1:19" ht="40" customHeight="1" x14ac:dyDescent="0.25">
      <c r="A662" s="128">
        <f>IF(B662="","",ROW()-ROW($A$3)+'Diário 2º PA'!$P$1)</f>
        <v>2609</v>
      </c>
      <c r="B662" s="129">
        <v>45448</v>
      </c>
      <c r="C662" s="130">
        <v>45444</v>
      </c>
      <c r="D662" s="98" t="s">
        <v>105</v>
      </c>
      <c r="E662" s="95" t="s">
        <v>345</v>
      </c>
      <c r="F662" s="155">
        <v>2812.77</v>
      </c>
      <c r="G662" s="98" t="s">
        <v>3185</v>
      </c>
      <c r="H662" s="98" t="s">
        <v>133</v>
      </c>
      <c r="I662" s="95" t="s">
        <v>3590</v>
      </c>
      <c r="J662" s="131" t="str">
        <f t="shared" si="23"/>
        <v>71.085.328/0001-04</v>
      </c>
      <c r="K662" s="131" t="s">
        <v>1080</v>
      </c>
      <c r="L662" s="132" t="s">
        <v>3133</v>
      </c>
      <c r="M662" s="131" t="s">
        <v>3591</v>
      </c>
      <c r="N662" s="134">
        <v>45448</v>
      </c>
      <c r="O662" s="95" t="s">
        <v>452</v>
      </c>
      <c r="P662" s="98" t="s">
        <v>3592</v>
      </c>
      <c r="Q662" s="381"/>
      <c r="R662" s="381"/>
      <c r="S662" s="381"/>
    </row>
    <row r="663" spans="1:19" ht="40" customHeight="1" x14ac:dyDescent="0.25">
      <c r="A663" s="128">
        <f>IF(B663="","",ROW()-ROW($A$3)+'Diário 2º PA'!$P$1)</f>
        <v>2610</v>
      </c>
      <c r="B663" s="129">
        <v>45448</v>
      </c>
      <c r="C663" s="130">
        <v>45444</v>
      </c>
      <c r="D663" s="98" t="s">
        <v>105</v>
      </c>
      <c r="E663" s="95" t="s">
        <v>339</v>
      </c>
      <c r="F663" s="155">
        <v>110</v>
      </c>
      <c r="G663" s="98" t="s">
        <v>3256</v>
      </c>
      <c r="H663" s="98" t="s">
        <v>122</v>
      </c>
      <c r="I663" s="95" t="s">
        <v>2634</v>
      </c>
      <c r="J663" s="131" t="str">
        <f t="shared" si="23"/>
        <v>CPF Protegido - LGPD</v>
      </c>
      <c r="K663" s="131" t="s">
        <v>1114</v>
      </c>
      <c r="L663" s="132" t="s">
        <v>3168</v>
      </c>
      <c r="M663" s="131" t="s">
        <v>117</v>
      </c>
      <c r="N663" s="134">
        <v>45443</v>
      </c>
      <c r="O663" s="95" t="s">
        <v>452</v>
      </c>
      <c r="P663" s="98" t="s">
        <v>2635</v>
      </c>
      <c r="Q663" s="381"/>
      <c r="R663" s="381"/>
      <c r="S663" s="381"/>
    </row>
    <row r="664" spans="1:19" ht="40" customHeight="1" x14ac:dyDescent="0.25">
      <c r="A664" s="128">
        <f>IF(B664="","",ROW()-ROW($A$3)+'Diário 2º PA'!$P$1)</f>
        <v>2611</v>
      </c>
      <c r="B664" s="129">
        <v>45448</v>
      </c>
      <c r="C664" s="130">
        <v>45444</v>
      </c>
      <c r="D664" s="98" t="s">
        <v>105</v>
      </c>
      <c r="E664" s="95" t="s">
        <v>333</v>
      </c>
      <c r="F664" s="155">
        <v>131.69999999999999</v>
      </c>
      <c r="G664" s="98" t="s">
        <v>3593</v>
      </c>
      <c r="H664" s="98" t="s">
        <v>130</v>
      </c>
      <c r="I664" s="95" t="s">
        <v>3412</v>
      </c>
      <c r="J664" s="131" t="str">
        <f t="shared" si="23"/>
        <v>40.767.712/0001-87</v>
      </c>
      <c r="K664" s="131" t="s">
        <v>1114</v>
      </c>
      <c r="L664" s="132" t="s">
        <v>3120</v>
      </c>
      <c r="M664" s="131">
        <v>10</v>
      </c>
      <c r="N664" s="134">
        <v>45439</v>
      </c>
      <c r="O664" s="95" t="s">
        <v>452</v>
      </c>
      <c r="P664" s="98" t="s">
        <v>3594</v>
      </c>
      <c r="Q664" s="381"/>
      <c r="R664" s="381"/>
      <c r="S664" s="381"/>
    </row>
    <row r="665" spans="1:19" ht="40" customHeight="1" x14ac:dyDescent="0.25">
      <c r="A665" s="128">
        <f>IF(B665="","",ROW()-ROW($A$3)+'Diário 2º PA'!$P$1)</f>
        <v>2612</v>
      </c>
      <c r="B665" s="129">
        <v>45448</v>
      </c>
      <c r="C665" s="130">
        <v>45413</v>
      </c>
      <c r="D665" s="98" t="s">
        <v>105</v>
      </c>
      <c r="E665" s="95" t="s">
        <v>245</v>
      </c>
      <c r="F665" s="155">
        <v>4320</v>
      </c>
      <c r="G665" s="98" t="s">
        <v>3595</v>
      </c>
      <c r="H665" s="98" t="s">
        <v>118</v>
      </c>
      <c r="I665" s="95" t="s">
        <v>3596</v>
      </c>
      <c r="J665" s="131" t="str">
        <f t="shared" si="23"/>
        <v>33.726.652/0001-67</v>
      </c>
      <c r="K665" s="131" t="s">
        <v>1114</v>
      </c>
      <c r="L665" s="132" t="s">
        <v>3120</v>
      </c>
      <c r="M665" s="131">
        <v>839</v>
      </c>
      <c r="N665" s="134">
        <v>45415</v>
      </c>
      <c r="O665" s="95" t="s">
        <v>452</v>
      </c>
      <c r="P665" s="98" t="s">
        <v>3055</v>
      </c>
      <c r="Q665" s="381"/>
      <c r="R665" s="381"/>
      <c r="S665" s="381"/>
    </row>
    <row r="666" spans="1:19" ht="40" customHeight="1" x14ac:dyDescent="0.25">
      <c r="A666" s="128">
        <f>IF(B666="","",ROW()-ROW($A$3)+'Diário 2º PA'!$P$1)</f>
        <v>2613</v>
      </c>
      <c r="B666" s="129">
        <v>45448</v>
      </c>
      <c r="C666" s="130">
        <v>45413</v>
      </c>
      <c r="D666" s="98" t="s">
        <v>105</v>
      </c>
      <c r="E666" s="95" t="s">
        <v>219</v>
      </c>
      <c r="F666" s="155">
        <v>14003.95</v>
      </c>
      <c r="G666" s="98" t="s">
        <v>3117</v>
      </c>
      <c r="H666" s="98" t="s">
        <v>130</v>
      </c>
      <c r="I666" s="95" t="s">
        <v>2212</v>
      </c>
      <c r="J666" s="131" t="str">
        <f t="shared" si="23"/>
        <v>20.157.848/0001-36</v>
      </c>
      <c r="K666" s="131" t="s">
        <v>1080</v>
      </c>
      <c r="L666" s="132" t="s">
        <v>3133</v>
      </c>
      <c r="M666" s="131">
        <v>37968</v>
      </c>
      <c r="N666" s="134">
        <v>45448</v>
      </c>
      <c r="O666" s="95" t="s">
        <v>452</v>
      </c>
      <c r="P666" s="98" t="s">
        <v>2213</v>
      </c>
      <c r="Q666" s="381"/>
      <c r="R666" s="381"/>
      <c r="S666" s="381"/>
    </row>
    <row r="667" spans="1:19" ht="40" customHeight="1" x14ac:dyDescent="0.25">
      <c r="A667" s="128">
        <f>IF(B667="","",ROW()-ROW($A$3)+'Diário 2º PA'!$P$1)</f>
        <v>2614</v>
      </c>
      <c r="B667" s="129">
        <v>45448</v>
      </c>
      <c r="C667" s="130">
        <v>45413</v>
      </c>
      <c r="D667" s="98" t="s">
        <v>105</v>
      </c>
      <c r="E667" s="95" t="s">
        <v>219</v>
      </c>
      <c r="F667" s="155">
        <v>4853.34</v>
      </c>
      <c r="G667" s="98" t="s">
        <v>3117</v>
      </c>
      <c r="H667" s="98" t="s">
        <v>129</v>
      </c>
      <c r="I667" s="95" t="s">
        <v>1626</v>
      </c>
      <c r="J667" s="131" t="str">
        <f t="shared" si="23"/>
        <v>03.382.948/0001-47</v>
      </c>
      <c r="K667" s="131" t="s">
        <v>1080</v>
      </c>
      <c r="L667" s="132" t="s">
        <v>3133</v>
      </c>
      <c r="M667" s="131">
        <v>16182</v>
      </c>
      <c r="N667" s="134">
        <v>45448</v>
      </c>
      <c r="O667" s="95" t="s">
        <v>452</v>
      </c>
      <c r="P667" s="98" t="s">
        <v>1627</v>
      </c>
      <c r="Q667" s="381"/>
      <c r="R667" s="381"/>
      <c r="S667" s="381"/>
    </row>
    <row r="668" spans="1:19" ht="40" customHeight="1" x14ac:dyDescent="0.25">
      <c r="A668" s="128">
        <f>IF(B668="","",ROW()-ROW($A$3)+'Diário 2º PA'!$P$1)</f>
        <v>2615</v>
      </c>
      <c r="B668" s="129">
        <v>45448</v>
      </c>
      <c r="C668" s="130">
        <v>45413</v>
      </c>
      <c r="D668" s="98" t="s">
        <v>105</v>
      </c>
      <c r="E668" s="95" t="s">
        <v>325</v>
      </c>
      <c r="F668" s="155">
        <v>3009.96</v>
      </c>
      <c r="G668" s="98" t="s">
        <v>3140</v>
      </c>
      <c r="H668" s="98" t="s">
        <v>117</v>
      </c>
      <c r="I668" s="95" t="s">
        <v>1679</v>
      </c>
      <c r="J668" s="131" t="str">
        <f t="shared" si="23"/>
        <v>00.416.967/0001-59</v>
      </c>
      <c r="K668" s="131" t="s">
        <v>1080</v>
      </c>
      <c r="L668" s="132" t="s">
        <v>3133</v>
      </c>
      <c r="M668" s="131">
        <v>22101473</v>
      </c>
      <c r="N668" s="134">
        <v>45448</v>
      </c>
      <c r="O668" s="95" t="s">
        <v>452</v>
      </c>
      <c r="P668" s="98" t="s">
        <v>1343</v>
      </c>
      <c r="Q668" s="381"/>
      <c r="R668" s="381"/>
      <c r="S668" s="381"/>
    </row>
    <row r="669" spans="1:19" ht="40" customHeight="1" x14ac:dyDescent="0.25">
      <c r="A669" s="128">
        <f>IF(B669="","",ROW()-ROW($A$3)+'Diário 2º PA'!$P$1)</f>
        <v>2616</v>
      </c>
      <c r="B669" s="129">
        <v>45448</v>
      </c>
      <c r="C669" s="130">
        <v>45413</v>
      </c>
      <c r="D669" s="98" t="s">
        <v>105</v>
      </c>
      <c r="E669" s="95" t="s">
        <v>325</v>
      </c>
      <c r="F669" s="155">
        <v>587.77</v>
      </c>
      <c r="G669" s="98" t="s">
        <v>3140</v>
      </c>
      <c r="H669" s="98" t="s">
        <v>134</v>
      </c>
      <c r="I669" s="95" t="s">
        <v>1541</v>
      </c>
      <c r="J669" s="131" t="str">
        <f t="shared" si="23"/>
        <v>10.672.781/0001-14</v>
      </c>
      <c r="K669" s="131" t="s">
        <v>1080</v>
      </c>
      <c r="L669" s="132" t="s">
        <v>3133</v>
      </c>
      <c r="M669" s="131">
        <v>7252</v>
      </c>
      <c r="N669" s="134">
        <v>45448</v>
      </c>
      <c r="O669" s="95" t="s">
        <v>452</v>
      </c>
      <c r="P669" s="98" t="s">
        <v>1384</v>
      </c>
      <c r="Q669" s="381"/>
      <c r="R669" s="381"/>
      <c r="S669" s="381"/>
    </row>
    <row r="670" spans="1:19" ht="40" customHeight="1" x14ac:dyDescent="0.25">
      <c r="A670" s="128">
        <f>IF(B670="","",ROW()-ROW($A$3)+'Diário 2º PA'!$P$1)</f>
        <v>2617</v>
      </c>
      <c r="B670" s="129">
        <v>45448</v>
      </c>
      <c r="C670" s="130">
        <v>45413</v>
      </c>
      <c r="D670" s="98" t="s">
        <v>105</v>
      </c>
      <c r="E670" s="95" t="s">
        <v>325</v>
      </c>
      <c r="F670" s="155">
        <v>255.83</v>
      </c>
      <c r="G670" s="98" t="s">
        <v>3140</v>
      </c>
      <c r="H670" s="98" t="s">
        <v>136</v>
      </c>
      <c r="I670" s="95" t="s">
        <v>1543</v>
      </c>
      <c r="J670" s="131" t="str">
        <f t="shared" si="23"/>
        <v>04.224.679/0004-04</v>
      </c>
      <c r="K670" s="131" t="s">
        <v>1080</v>
      </c>
      <c r="L670" s="132" t="s">
        <v>3133</v>
      </c>
      <c r="M670" s="131">
        <v>5032</v>
      </c>
      <c r="N670" s="134">
        <v>45448</v>
      </c>
      <c r="O670" s="95" t="s">
        <v>452</v>
      </c>
      <c r="P670" s="98" t="s">
        <v>1224</v>
      </c>
      <c r="Q670" s="381"/>
      <c r="R670" s="381"/>
      <c r="S670" s="381"/>
    </row>
    <row r="671" spans="1:19" ht="40" customHeight="1" x14ac:dyDescent="0.25">
      <c r="A671" s="128">
        <f>IF(B671="","",ROW()-ROW($A$3)+'Diário 2º PA'!$P$1)</f>
        <v>2618</v>
      </c>
      <c r="B671" s="129">
        <v>45448</v>
      </c>
      <c r="C671" s="130">
        <v>45413</v>
      </c>
      <c r="D671" s="98" t="s">
        <v>105</v>
      </c>
      <c r="E671" s="95" t="s">
        <v>343</v>
      </c>
      <c r="F671" s="155">
        <v>350</v>
      </c>
      <c r="G671" s="98" t="s">
        <v>1980</v>
      </c>
      <c r="H671" s="98" t="s">
        <v>120</v>
      </c>
      <c r="I671" s="95" t="s">
        <v>3597</v>
      </c>
      <c r="J671" s="131" t="str">
        <f t="shared" si="23"/>
        <v>07.224.715/0001-77</v>
      </c>
      <c r="K671" s="131" t="s">
        <v>1080</v>
      </c>
      <c r="L671" s="132" t="s">
        <v>3133</v>
      </c>
      <c r="M671" s="131">
        <v>2805</v>
      </c>
      <c r="N671" s="134">
        <v>45448</v>
      </c>
      <c r="O671" s="95" t="s">
        <v>452</v>
      </c>
      <c r="P671" s="98" t="s">
        <v>1678</v>
      </c>
      <c r="Q671" s="381"/>
      <c r="R671" s="381"/>
      <c r="S671" s="381"/>
    </row>
    <row r="672" spans="1:19" ht="40" customHeight="1" x14ac:dyDescent="0.25">
      <c r="A672" s="128">
        <f>IF(B672="","",ROW()-ROW($A$3)+'Diário 2º PA'!$P$1)</f>
        <v>2619</v>
      </c>
      <c r="B672" s="129">
        <v>45448</v>
      </c>
      <c r="C672" s="130">
        <v>45413</v>
      </c>
      <c r="D672" s="98" t="s">
        <v>105</v>
      </c>
      <c r="E672" s="95" t="s">
        <v>343</v>
      </c>
      <c r="F672" s="155">
        <v>445</v>
      </c>
      <c r="G672" s="98" t="s">
        <v>1980</v>
      </c>
      <c r="H672" s="98" t="s">
        <v>119</v>
      </c>
      <c r="I672" s="95" t="s">
        <v>3597</v>
      </c>
      <c r="J672" s="131" t="str">
        <f t="shared" si="23"/>
        <v>07.224.715/0001-77</v>
      </c>
      <c r="K672" s="131" t="s">
        <v>1080</v>
      </c>
      <c r="L672" s="132" t="s">
        <v>3133</v>
      </c>
      <c r="M672" s="131">
        <v>2805</v>
      </c>
      <c r="N672" s="134">
        <v>45448</v>
      </c>
      <c r="O672" s="95" t="s">
        <v>452</v>
      </c>
      <c r="P672" s="98" t="s">
        <v>1678</v>
      </c>
      <c r="Q672" s="381"/>
      <c r="R672" s="381"/>
      <c r="S672" s="381"/>
    </row>
    <row r="673" spans="1:19" ht="40" customHeight="1" x14ac:dyDescent="0.25">
      <c r="A673" s="128">
        <f>IF(B673="","",ROW()-ROW($A$3)+'Diário 2º PA'!$P$1)</f>
        <v>2620</v>
      </c>
      <c r="B673" s="129">
        <v>45448</v>
      </c>
      <c r="C673" s="130">
        <v>45413</v>
      </c>
      <c r="D673" s="98" t="s">
        <v>105</v>
      </c>
      <c r="E673" s="95" t="s">
        <v>257</v>
      </c>
      <c r="F673" s="155">
        <v>1500</v>
      </c>
      <c r="G673" s="98" t="s">
        <v>3283</v>
      </c>
      <c r="H673" s="98" t="s">
        <v>117</v>
      </c>
      <c r="I673" s="95" t="s">
        <v>3598</v>
      </c>
      <c r="J673" s="131" t="str">
        <f t="shared" si="23"/>
        <v>29.098.914/0001-19</v>
      </c>
      <c r="K673" s="131" t="s">
        <v>1080</v>
      </c>
      <c r="L673" s="132" t="s">
        <v>3133</v>
      </c>
      <c r="M673" s="131">
        <v>366546098</v>
      </c>
      <c r="N673" s="134">
        <v>45448</v>
      </c>
      <c r="O673" s="95" t="s">
        <v>452</v>
      </c>
      <c r="P673" s="98" t="s">
        <v>1255</v>
      </c>
      <c r="Q673" s="381"/>
      <c r="R673" s="381"/>
      <c r="S673" s="381"/>
    </row>
    <row r="674" spans="1:19" ht="40" customHeight="1" x14ac:dyDescent="0.25">
      <c r="A674" s="128">
        <f>IF(B674="","",ROW()-ROW($A$3)+'Diário 2º PA'!$P$1)</f>
        <v>2621</v>
      </c>
      <c r="B674" s="129">
        <v>45448</v>
      </c>
      <c r="C674" s="130">
        <v>45413</v>
      </c>
      <c r="D674" s="98" t="s">
        <v>105</v>
      </c>
      <c r="E674" s="95" t="s">
        <v>259</v>
      </c>
      <c r="F674" s="155">
        <v>1300</v>
      </c>
      <c r="G674" s="98" t="s">
        <v>3599</v>
      </c>
      <c r="H674" s="98" t="s">
        <v>130</v>
      </c>
      <c r="I674" s="95" t="s">
        <v>3600</v>
      </c>
      <c r="J674" s="131" t="str">
        <f t="shared" si="23"/>
        <v>22.384.315/0001-12</v>
      </c>
      <c r="K674" s="131" t="s">
        <v>1080</v>
      </c>
      <c r="L674" s="132" t="s">
        <v>3133</v>
      </c>
      <c r="M674" s="131">
        <v>829</v>
      </c>
      <c r="N674" s="134">
        <v>45448</v>
      </c>
      <c r="O674" s="95" t="s">
        <v>452</v>
      </c>
      <c r="P674" s="98" t="s">
        <v>3601</v>
      </c>
      <c r="Q674" s="381"/>
      <c r="R674" s="381"/>
      <c r="S674" s="381"/>
    </row>
    <row r="675" spans="1:19" ht="40" customHeight="1" x14ac:dyDescent="0.25">
      <c r="A675" s="128">
        <f>IF(B675="","",ROW()-ROW($A$3)+'Diário 2º PA'!$P$1)</f>
        <v>2622</v>
      </c>
      <c r="B675" s="129">
        <v>45448</v>
      </c>
      <c r="C675" s="130">
        <v>45444</v>
      </c>
      <c r="D675" s="98" t="s">
        <v>105</v>
      </c>
      <c r="E675" s="95" t="s">
        <v>349</v>
      </c>
      <c r="F675" s="155">
        <v>330</v>
      </c>
      <c r="G675" s="98" t="s">
        <v>3353</v>
      </c>
      <c r="H675" s="98" t="s">
        <v>134</v>
      </c>
      <c r="I675" s="95" t="s">
        <v>3602</v>
      </c>
      <c r="J675" s="131" t="str">
        <f t="shared" si="23"/>
        <v>08.513.815/0001-86</v>
      </c>
      <c r="K675" s="131" t="s">
        <v>1080</v>
      </c>
      <c r="L675" s="132" t="s">
        <v>3133</v>
      </c>
      <c r="M675" s="131" t="s">
        <v>3603</v>
      </c>
      <c r="N675" s="134">
        <v>45448</v>
      </c>
      <c r="O675" s="95" t="s">
        <v>452</v>
      </c>
      <c r="P675" s="98" t="s">
        <v>3604</v>
      </c>
      <c r="Q675" s="381"/>
      <c r="R675" s="381"/>
      <c r="S675" s="381"/>
    </row>
    <row r="676" spans="1:19" ht="40" customHeight="1" x14ac:dyDescent="0.25">
      <c r="A676" s="128">
        <f>IF(B676="","",ROW()-ROW($A$3)+'Diário 2º PA'!$P$1)</f>
        <v>2623</v>
      </c>
      <c r="B676" s="129">
        <v>45448</v>
      </c>
      <c r="C676" s="130">
        <v>45413</v>
      </c>
      <c r="D676" s="98" t="s">
        <v>105</v>
      </c>
      <c r="E676" s="95" t="s">
        <v>229</v>
      </c>
      <c r="F676" s="155">
        <v>584.30999999999995</v>
      </c>
      <c r="G676" s="98" t="s">
        <v>3143</v>
      </c>
      <c r="H676" s="98" t="s">
        <v>136</v>
      </c>
      <c r="I676" s="95" t="s">
        <v>1652</v>
      </c>
      <c r="J676" s="131" t="str">
        <f t="shared" si="23"/>
        <v>25.433.004/0001-94</v>
      </c>
      <c r="K676" s="131" t="s">
        <v>1080</v>
      </c>
      <c r="L676" s="132" t="s">
        <v>3133</v>
      </c>
      <c r="M676" s="131">
        <v>29928503</v>
      </c>
      <c r="N676" s="134">
        <v>45448</v>
      </c>
      <c r="O676" s="95" t="s">
        <v>452</v>
      </c>
      <c r="P676" s="98" t="s">
        <v>1653</v>
      </c>
      <c r="Q676" s="381"/>
      <c r="R676" s="381"/>
      <c r="S676" s="381"/>
    </row>
    <row r="677" spans="1:19" ht="40" customHeight="1" x14ac:dyDescent="0.25">
      <c r="A677" s="128">
        <f>IF(B677="","",ROW()-ROW($A$3)+'Diário 2º PA'!$P$1)</f>
        <v>2624</v>
      </c>
      <c r="B677" s="129">
        <v>45448</v>
      </c>
      <c r="C677" s="130">
        <v>45444</v>
      </c>
      <c r="D677" s="98" t="s">
        <v>105</v>
      </c>
      <c r="E677" s="95" t="s">
        <v>283</v>
      </c>
      <c r="F677" s="155">
        <v>6</v>
      </c>
      <c r="G677" s="95" t="s">
        <v>3605</v>
      </c>
      <c r="H677" s="98" t="s">
        <v>118</v>
      </c>
      <c r="I677" s="95" t="s">
        <v>117</v>
      </c>
      <c r="J677" s="131" t="s">
        <v>79</v>
      </c>
      <c r="K677" s="131" t="s">
        <v>117</v>
      </c>
      <c r="L677" s="132" t="s">
        <v>117</v>
      </c>
      <c r="M677" s="131" t="s">
        <v>117</v>
      </c>
      <c r="N677" s="134" t="s">
        <v>117</v>
      </c>
      <c r="O677" s="95" t="s">
        <v>452</v>
      </c>
      <c r="P677" s="98" t="s">
        <v>79</v>
      </c>
      <c r="Q677" s="381"/>
      <c r="R677" s="381"/>
      <c r="S677" s="381"/>
    </row>
    <row r="678" spans="1:19" ht="40" customHeight="1" x14ac:dyDescent="0.25">
      <c r="A678" s="128">
        <f>IF(B678="","",ROW()-ROW($A$3)+'Diário 2º PA'!$P$1)</f>
        <v>2625</v>
      </c>
      <c r="B678" s="129">
        <v>45448</v>
      </c>
      <c r="C678" s="130">
        <v>45413</v>
      </c>
      <c r="D678" s="98" t="s">
        <v>105</v>
      </c>
      <c r="E678" s="95" t="s">
        <v>229</v>
      </c>
      <c r="F678" s="155">
        <v>59.84</v>
      </c>
      <c r="G678" s="98" t="s">
        <v>3143</v>
      </c>
      <c r="H678" s="98" t="s">
        <v>130</v>
      </c>
      <c r="I678" s="95" t="s">
        <v>3284</v>
      </c>
      <c r="J678" s="131" t="str">
        <f t="shared" ref="J678:J680" si="24">IF(P678="","",IF(LEN(P678)&gt;14,P678,"CPF Protegido - LGPD"))</f>
        <v>17.281.106/0001-03</v>
      </c>
      <c r="K678" s="131" t="s">
        <v>1080</v>
      </c>
      <c r="L678" s="132" t="s">
        <v>3133</v>
      </c>
      <c r="M678" s="131" t="s">
        <v>3606</v>
      </c>
      <c r="N678" s="134">
        <v>45448</v>
      </c>
      <c r="O678" s="95" t="s">
        <v>452</v>
      </c>
      <c r="P678" s="98" t="s">
        <v>1259</v>
      </c>
      <c r="Q678" s="381"/>
      <c r="R678" s="381"/>
      <c r="S678" s="381"/>
    </row>
    <row r="679" spans="1:19" ht="40" customHeight="1" x14ac:dyDescent="0.25">
      <c r="A679" s="128">
        <f>IF(B679="","",ROW()-ROW($A$3)+'Diário 2º PA'!$P$1)</f>
        <v>2626</v>
      </c>
      <c r="B679" s="129">
        <v>45448</v>
      </c>
      <c r="C679" s="130">
        <v>45413</v>
      </c>
      <c r="D679" s="98" t="s">
        <v>105</v>
      </c>
      <c r="E679" s="95" t="s">
        <v>235</v>
      </c>
      <c r="F679" s="155">
        <v>129.99</v>
      </c>
      <c r="G679" s="98" t="s">
        <v>3178</v>
      </c>
      <c r="H679" s="98" t="s">
        <v>130</v>
      </c>
      <c r="I679" s="95" t="s">
        <v>3210</v>
      </c>
      <c r="J679" s="131" t="str">
        <f t="shared" si="24"/>
        <v>02.558.157/0001-62</v>
      </c>
      <c r="K679" s="131" t="s">
        <v>1080</v>
      </c>
      <c r="L679" s="132" t="s">
        <v>3133</v>
      </c>
      <c r="M679" s="131" t="s">
        <v>3607</v>
      </c>
      <c r="N679" s="134">
        <v>45448</v>
      </c>
      <c r="O679" s="95" t="s">
        <v>452</v>
      </c>
      <c r="P679" s="98" t="s">
        <v>2684</v>
      </c>
      <c r="Q679" s="381"/>
      <c r="R679" s="381"/>
      <c r="S679" s="381"/>
    </row>
    <row r="680" spans="1:19" ht="40" customHeight="1" x14ac:dyDescent="0.25">
      <c r="A680" s="128">
        <f>IF(B680="","",ROW()-ROW($A$3)+'Diário 2º PA'!$P$1)</f>
        <v>2627</v>
      </c>
      <c r="B680" s="129">
        <v>45448</v>
      </c>
      <c r="C680" s="130">
        <v>45413</v>
      </c>
      <c r="D680" s="98" t="s">
        <v>105</v>
      </c>
      <c r="E680" s="95" t="s">
        <v>227</v>
      </c>
      <c r="F680" s="155">
        <v>1808.76</v>
      </c>
      <c r="G680" s="98" t="s">
        <v>3193</v>
      </c>
      <c r="H680" s="98" t="s">
        <v>122</v>
      </c>
      <c r="I680" s="95" t="s">
        <v>1635</v>
      </c>
      <c r="J680" s="131" t="str">
        <f t="shared" si="24"/>
        <v>06.981.180/0001-16</v>
      </c>
      <c r="K680" s="131" t="s">
        <v>1080</v>
      </c>
      <c r="L680" s="132" t="s">
        <v>3133</v>
      </c>
      <c r="M680" s="131">
        <v>149866493</v>
      </c>
      <c r="N680" s="134">
        <v>45448</v>
      </c>
      <c r="O680" s="95" t="s">
        <v>452</v>
      </c>
      <c r="P680" s="98" t="s">
        <v>1414</v>
      </c>
      <c r="Q680" s="381"/>
      <c r="R680" s="381"/>
      <c r="S680" s="381"/>
    </row>
    <row r="681" spans="1:19" ht="40" customHeight="1" x14ac:dyDescent="0.25">
      <c r="A681" s="128">
        <f>IF(B681="","",ROW()-ROW($A$3)+'Diário 2º PA'!$P$1)</f>
        <v>2628</v>
      </c>
      <c r="B681" s="129">
        <v>45449</v>
      </c>
      <c r="C681" s="130">
        <v>45444</v>
      </c>
      <c r="D681" s="98" t="s">
        <v>94</v>
      </c>
      <c r="E681" s="95" t="s">
        <v>166</v>
      </c>
      <c r="F681" s="155">
        <v>3247.59</v>
      </c>
      <c r="G681" s="363" t="s">
        <v>3608</v>
      </c>
      <c r="H681" s="98" t="s">
        <v>117</v>
      </c>
      <c r="I681" s="95" t="s">
        <v>117</v>
      </c>
      <c r="J681" s="131" t="s">
        <v>79</v>
      </c>
      <c r="K681" s="131" t="s">
        <v>1558</v>
      </c>
      <c r="L681" s="132" t="s">
        <v>3239</v>
      </c>
      <c r="M681" s="131" t="s">
        <v>117</v>
      </c>
      <c r="N681" s="134" t="s">
        <v>117</v>
      </c>
      <c r="O681" s="95" t="s">
        <v>452</v>
      </c>
      <c r="P681" s="98" t="s">
        <v>79</v>
      </c>
      <c r="Q681" s="381"/>
      <c r="R681" s="381"/>
      <c r="S681" s="381"/>
    </row>
    <row r="682" spans="1:19" ht="40" customHeight="1" x14ac:dyDescent="0.25">
      <c r="A682" s="128">
        <f>IF(B682="","",ROW()-ROW($A$3)+'Diário 2º PA'!$P$1)</f>
        <v>2629</v>
      </c>
      <c r="B682" s="129">
        <v>45449</v>
      </c>
      <c r="C682" s="130">
        <v>45444</v>
      </c>
      <c r="D682" s="98" t="s">
        <v>107</v>
      </c>
      <c r="E682" s="95" t="s">
        <v>378</v>
      </c>
      <c r="F682" s="156">
        <v>13990</v>
      </c>
      <c r="G682" s="98" t="s">
        <v>3609</v>
      </c>
      <c r="H682" s="98" t="s">
        <v>133</v>
      </c>
      <c r="I682" s="95" t="s">
        <v>3580</v>
      </c>
      <c r="J682" s="131" t="str">
        <f t="shared" ref="J682:J683" si="25">IF(P682="","",IF(LEN(P682)&gt;14,P682,"CPF Protegido - LGPD"))</f>
        <v>52.193.243/0001-97</v>
      </c>
      <c r="K682" s="131" t="s">
        <v>1114</v>
      </c>
      <c r="L682" s="132" t="s">
        <v>3120</v>
      </c>
      <c r="M682" s="131">
        <v>92</v>
      </c>
      <c r="N682" s="134">
        <v>45447</v>
      </c>
      <c r="O682" s="95" t="s">
        <v>452</v>
      </c>
      <c r="P682" s="98" t="s">
        <v>3581</v>
      </c>
      <c r="Q682" s="381"/>
      <c r="R682" s="381"/>
      <c r="S682" s="381"/>
    </row>
    <row r="683" spans="1:19" ht="40" customHeight="1" x14ac:dyDescent="0.25">
      <c r="A683" s="128">
        <f>IF(B683="","",ROW()-ROW($A$3)+'Diário 2º PA'!$P$1)</f>
        <v>2630</v>
      </c>
      <c r="B683" s="129">
        <v>45449</v>
      </c>
      <c r="C683" s="130">
        <v>45413</v>
      </c>
      <c r="D683" s="98" t="s">
        <v>105</v>
      </c>
      <c r="E683" s="95" t="s">
        <v>299</v>
      </c>
      <c r="F683" s="155">
        <v>13778.8</v>
      </c>
      <c r="G683" s="98" t="s">
        <v>3610</v>
      </c>
      <c r="H683" s="98" t="s">
        <v>117</v>
      </c>
      <c r="I683" s="95" t="s">
        <v>1643</v>
      </c>
      <c r="J683" s="131" t="str">
        <f t="shared" si="25"/>
        <v>47.360.745/0001-25</v>
      </c>
      <c r="K683" s="131" t="s">
        <v>1114</v>
      </c>
      <c r="L683" s="132" t="s">
        <v>3120</v>
      </c>
      <c r="M683" s="131">
        <v>21</v>
      </c>
      <c r="N683" s="134">
        <v>45443</v>
      </c>
      <c r="O683" s="95" t="s">
        <v>452</v>
      </c>
      <c r="P683" s="98" t="s">
        <v>1115</v>
      </c>
      <c r="Q683" s="381"/>
      <c r="R683" s="381"/>
      <c r="S683" s="381"/>
    </row>
    <row r="684" spans="1:19" ht="40" customHeight="1" x14ac:dyDescent="0.25">
      <c r="A684" s="128">
        <f>IF(B684="","",ROW()-ROW($A$3)+'Diário 2º PA'!$P$1)</f>
        <v>2631</v>
      </c>
      <c r="B684" s="129">
        <v>45449</v>
      </c>
      <c r="C684" s="130">
        <v>45444</v>
      </c>
      <c r="D684" s="98" t="s">
        <v>105</v>
      </c>
      <c r="E684" s="95" t="s">
        <v>283</v>
      </c>
      <c r="F684" s="155">
        <v>3</v>
      </c>
      <c r="G684" s="95" t="s">
        <v>3611</v>
      </c>
      <c r="H684" s="98" t="s">
        <v>118</v>
      </c>
      <c r="I684" s="95" t="s">
        <v>117</v>
      </c>
      <c r="J684" s="131" t="s">
        <v>79</v>
      </c>
      <c r="K684" s="131" t="s">
        <v>117</v>
      </c>
      <c r="L684" s="132" t="s">
        <v>117</v>
      </c>
      <c r="M684" s="131" t="s">
        <v>117</v>
      </c>
      <c r="N684" s="134" t="s">
        <v>117</v>
      </c>
      <c r="O684" s="95" t="s">
        <v>452</v>
      </c>
      <c r="P684" s="98" t="s">
        <v>79</v>
      </c>
      <c r="Q684" s="381"/>
      <c r="R684" s="381"/>
      <c r="S684" s="381"/>
    </row>
    <row r="685" spans="1:19" ht="40" customHeight="1" x14ac:dyDescent="0.25">
      <c r="A685" s="128">
        <f>IF(B685="","",ROW()-ROW($A$3)+'Diário 2º PA'!$P$1)</f>
        <v>2632</v>
      </c>
      <c r="B685" s="129">
        <v>45449</v>
      </c>
      <c r="C685" s="130">
        <v>45413</v>
      </c>
      <c r="D685" s="98" t="s">
        <v>105</v>
      </c>
      <c r="E685" s="95" t="s">
        <v>227</v>
      </c>
      <c r="F685" s="155">
        <v>1338.48</v>
      </c>
      <c r="G685" s="98" t="s">
        <v>3193</v>
      </c>
      <c r="H685" s="98" t="s">
        <v>135</v>
      </c>
      <c r="I685" s="95" t="s">
        <v>1635</v>
      </c>
      <c r="J685" s="131" t="str">
        <f t="shared" ref="J685:J686" si="26">IF(P685="","",IF(LEN(P685)&gt;14,P685,"CPF Protegido - LGPD"))</f>
        <v>06.981.180/0001-16</v>
      </c>
      <c r="K685" s="131" t="s">
        <v>1080</v>
      </c>
      <c r="L685" s="132" t="s">
        <v>3133</v>
      </c>
      <c r="M685" s="131">
        <v>146117539</v>
      </c>
      <c r="N685" s="134">
        <v>45449</v>
      </c>
      <c r="O685" s="95" t="s">
        <v>452</v>
      </c>
      <c r="P685" s="98" t="s">
        <v>1414</v>
      </c>
      <c r="Q685" s="381"/>
      <c r="R685" s="381"/>
      <c r="S685" s="381"/>
    </row>
    <row r="686" spans="1:19" ht="40" customHeight="1" x14ac:dyDescent="0.25">
      <c r="A686" s="128">
        <f>IF(B686="","",ROW()-ROW($A$3)+'Diário 2º PA'!$P$1)</f>
        <v>2633</v>
      </c>
      <c r="B686" s="129">
        <v>45450</v>
      </c>
      <c r="C686" s="130">
        <v>45413</v>
      </c>
      <c r="D686" s="98" t="s">
        <v>105</v>
      </c>
      <c r="E686" s="95" t="s">
        <v>341</v>
      </c>
      <c r="F686" s="179">
        <v>1430</v>
      </c>
      <c r="G686" s="95" t="s">
        <v>3612</v>
      </c>
      <c r="H686" s="98" t="s">
        <v>136</v>
      </c>
      <c r="I686" s="95" t="s">
        <v>1682</v>
      </c>
      <c r="J686" s="131" t="str">
        <f t="shared" si="26"/>
        <v>49.382.102/0001-08</v>
      </c>
      <c r="K686" s="131" t="s">
        <v>1072</v>
      </c>
      <c r="L686" s="132" t="s">
        <v>3120</v>
      </c>
      <c r="M686" s="131">
        <v>16</v>
      </c>
      <c r="N686" s="134">
        <v>45441</v>
      </c>
      <c r="O686" s="95" t="s">
        <v>452</v>
      </c>
      <c r="P686" s="98" t="s">
        <v>1118</v>
      </c>
      <c r="Q686" s="381"/>
      <c r="R686" s="381"/>
      <c r="S686" s="381"/>
    </row>
    <row r="687" spans="1:19" ht="40" customHeight="1" x14ac:dyDescent="0.25">
      <c r="A687" s="128">
        <f>IF(B687="","",ROW()-ROW($A$3)+'Diário 2º PA'!$P$1)</f>
        <v>2634</v>
      </c>
      <c r="B687" s="129">
        <v>45450</v>
      </c>
      <c r="C687" s="130">
        <v>45413</v>
      </c>
      <c r="D687" s="98" t="s">
        <v>59</v>
      </c>
      <c r="E687" s="95" t="s">
        <v>59</v>
      </c>
      <c r="F687" s="155">
        <v>59736.06</v>
      </c>
      <c r="G687" s="98" t="s">
        <v>3613</v>
      </c>
      <c r="H687" s="98" t="s">
        <v>117</v>
      </c>
      <c r="I687" s="95" t="s">
        <v>117</v>
      </c>
      <c r="J687" s="131" t="s">
        <v>79</v>
      </c>
      <c r="K687" s="131" t="s">
        <v>1072</v>
      </c>
      <c r="L687" s="132" t="s">
        <v>117</v>
      </c>
      <c r="M687" s="131" t="s">
        <v>117</v>
      </c>
      <c r="N687" s="134" t="s">
        <v>117</v>
      </c>
      <c r="O687" s="95" t="s">
        <v>452</v>
      </c>
      <c r="P687" s="98" t="s">
        <v>79</v>
      </c>
      <c r="Q687" s="381"/>
      <c r="R687" s="381"/>
      <c r="S687" s="381"/>
    </row>
    <row r="688" spans="1:19" ht="40" customHeight="1" x14ac:dyDescent="0.25">
      <c r="A688" s="128">
        <f>IF(B688="","",ROW()-ROW($A$3)+'Diário 2º PA'!$P$1)</f>
        <v>2635</v>
      </c>
      <c r="B688" s="129">
        <v>45450</v>
      </c>
      <c r="C688" s="130">
        <v>45444</v>
      </c>
      <c r="D688" s="98" t="s">
        <v>105</v>
      </c>
      <c r="E688" s="95" t="s">
        <v>339</v>
      </c>
      <c r="F688" s="155">
        <v>713.76</v>
      </c>
      <c r="G688" s="98" t="s">
        <v>3372</v>
      </c>
      <c r="H688" s="98" t="s">
        <v>134</v>
      </c>
      <c r="I688" s="95" t="s">
        <v>3614</v>
      </c>
      <c r="J688" s="131" t="str">
        <f t="shared" ref="J688:J728" si="27">IF(P688="","",IF(LEN(P688)&gt;14,P688,"CPF Protegido - LGPD"))</f>
        <v>CPF Protegido - LGPD</v>
      </c>
      <c r="K688" s="131" t="s">
        <v>1072</v>
      </c>
      <c r="L688" s="132" t="s">
        <v>3168</v>
      </c>
      <c r="M688" s="131" t="s">
        <v>117</v>
      </c>
      <c r="N688" s="134">
        <v>45448</v>
      </c>
      <c r="O688" s="95" t="s">
        <v>452</v>
      </c>
      <c r="P688" s="98" t="s">
        <v>3615</v>
      </c>
      <c r="Q688" s="381"/>
      <c r="R688" s="381"/>
      <c r="S688" s="381"/>
    </row>
    <row r="689" spans="1:19" ht="40" customHeight="1" x14ac:dyDescent="0.25">
      <c r="A689" s="128">
        <f>IF(B689="","",ROW()-ROW($A$3)+'Diário 2º PA'!$P$1)</f>
        <v>2636</v>
      </c>
      <c r="B689" s="129">
        <v>45450</v>
      </c>
      <c r="C689" s="130">
        <v>45444</v>
      </c>
      <c r="D689" s="98" t="s">
        <v>105</v>
      </c>
      <c r="E689" s="95" t="s">
        <v>339</v>
      </c>
      <c r="F689" s="155">
        <v>50.8</v>
      </c>
      <c r="G689" s="98" t="s">
        <v>3616</v>
      </c>
      <c r="H689" s="98" t="s">
        <v>135</v>
      </c>
      <c r="I689" s="95" t="s">
        <v>3617</v>
      </c>
      <c r="J689" s="131" t="str">
        <f t="shared" si="27"/>
        <v>CPF Protegido - LGPD</v>
      </c>
      <c r="K689" s="131" t="s">
        <v>1072</v>
      </c>
      <c r="L689" s="132" t="s">
        <v>3168</v>
      </c>
      <c r="M689" s="131" t="s">
        <v>117</v>
      </c>
      <c r="N689" s="134">
        <v>45464</v>
      </c>
      <c r="O689" s="95" t="s">
        <v>452</v>
      </c>
      <c r="P689" s="98" t="s">
        <v>3618</v>
      </c>
      <c r="Q689" s="381"/>
      <c r="R689" s="381"/>
      <c r="S689" s="381"/>
    </row>
    <row r="690" spans="1:19" ht="40" customHeight="1" x14ac:dyDescent="0.25">
      <c r="A690" s="128">
        <f>IF(B690="","",ROW()-ROW($A$3)+'Diário 2º PA'!$P$1)</f>
        <v>2637</v>
      </c>
      <c r="B690" s="129">
        <v>45450</v>
      </c>
      <c r="C690" s="130">
        <v>45444</v>
      </c>
      <c r="D690" s="98" t="s">
        <v>105</v>
      </c>
      <c r="E690" s="95" t="s">
        <v>339</v>
      </c>
      <c r="F690" s="155">
        <v>707.12</v>
      </c>
      <c r="G690" s="98" t="s">
        <v>3372</v>
      </c>
      <c r="H690" s="98" t="s">
        <v>120</v>
      </c>
      <c r="I690" s="95" t="s">
        <v>3619</v>
      </c>
      <c r="J690" s="131" t="str">
        <f t="shared" si="27"/>
        <v>CPF Protegido - LGPD</v>
      </c>
      <c r="K690" s="131" t="s">
        <v>1072</v>
      </c>
      <c r="L690" s="132" t="s">
        <v>3168</v>
      </c>
      <c r="M690" s="131" t="s">
        <v>117</v>
      </c>
      <c r="N690" s="134">
        <v>45464</v>
      </c>
      <c r="O690" s="95" t="s">
        <v>452</v>
      </c>
      <c r="P690" s="98" t="s">
        <v>3620</v>
      </c>
      <c r="Q690" s="381"/>
      <c r="R690" s="381"/>
      <c r="S690" s="381"/>
    </row>
    <row r="691" spans="1:19" ht="40" customHeight="1" x14ac:dyDescent="0.25">
      <c r="A691" s="128">
        <f>IF(B691="","",ROW()-ROW($A$3)+'Diário 2º PA'!$P$1)</f>
        <v>2638</v>
      </c>
      <c r="B691" s="129">
        <v>45450</v>
      </c>
      <c r="C691" s="130">
        <v>45444</v>
      </c>
      <c r="D691" s="98" t="s">
        <v>105</v>
      </c>
      <c r="E691" s="95" t="s">
        <v>311</v>
      </c>
      <c r="F691" s="155">
        <v>1276</v>
      </c>
      <c r="G691" s="98" t="s">
        <v>3621</v>
      </c>
      <c r="H691" s="98" t="s">
        <v>125</v>
      </c>
      <c r="I691" s="95" t="s">
        <v>3064</v>
      </c>
      <c r="J691" s="131" t="str">
        <f t="shared" si="27"/>
        <v>35.221.709/0001-00</v>
      </c>
      <c r="K691" s="131" t="s">
        <v>1072</v>
      </c>
      <c r="L691" s="132" t="s">
        <v>3120</v>
      </c>
      <c r="M691" s="131">
        <v>55</v>
      </c>
      <c r="N691" s="134">
        <v>45435</v>
      </c>
      <c r="O691" s="95" t="s">
        <v>452</v>
      </c>
      <c r="P691" s="98" t="s">
        <v>1571</v>
      </c>
      <c r="Q691" s="381"/>
      <c r="R691" s="381"/>
      <c r="S691" s="381"/>
    </row>
    <row r="692" spans="1:19" ht="40" customHeight="1" x14ac:dyDescent="0.25">
      <c r="A692" s="128">
        <f>IF(B692="","",ROW()-ROW($A$3)+'Diário 2º PA'!$P$1)</f>
        <v>2639</v>
      </c>
      <c r="B692" s="129">
        <v>45450</v>
      </c>
      <c r="C692" s="130">
        <v>45444</v>
      </c>
      <c r="D692" s="98" t="s">
        <v>105</v>
      </c>
      <c r="E692" s="95" t="s">
        <v>339</v>
      </c>
      <c r="F692" s="155">
        <v>713.76</v>
      </c>
      <c r="G692" s="98" t="s">
        <v>3372</v>
      </c>
      <c r="H692" s="98" t="s">
        <v>134</v>
      </c>
      <c r="I692" s="95" t="s">
        <v>3622</v>
      </c>
      <c r="J692" s="131" t="str">
        <f t="shared" si="27"/>
        <v>CPF Protegido - LGPD</v>
      </c>
      <c r="K692" s="131" t="s">
        <v>1072</v>
      </c>
      <c r="L692" s="132" t="s">
        <v>3168</v>
      </c>
      <c r="M692" s="131" t="s">
        <v>117</v>
      </c>
      <c r="N692" s="134">
        <v>45448</v>
      </c>
      <c r="O692" s="95" t="s">
        <v>452</v>
      </c>
      <c r="P692" s="98" t="s">
        <v>1620</v>
      </c>
      <c r="Q692" s="381"/>
      <c r="R692" s="381"/>
      <c r="S692" s="381"/>
    </row>
    <row r="693" spans="1:19" ht="40" customHeight="1" x14ac:dyDescent="0.25">
      <c r="A693" s="128">
        <f>IF(B693="","",ROW()-ROW($A$3)+'Diário 2º PA'!$P$1)</f>
        <v>2640</v>
      </c>
      <c r="B693" s="129">
        <v>45450</v>
      </c>
      <c r="C693" s="130">
        <v>45444</v>
      </c>
      <c r="D693" s="98" t="s">
        <v>105</v>
      </c>
      <c r="E693" s="95" t="s">
        <v>339</v>
      </c>
      <c r="F693" s="155">
        <v>707.12</v>
      </c>
      <c r="G693" s="98" t="s">
        <v>3372</v>
      </c>
      <c r="H693" s="98" t="s">
        <v>120</v>
      </c>
      <c r="I693" s="95" t="s">
        <v>3623</v>
      </c>
      <c r="J693" s="131" t="str">
        <f t="shared" si="27"/>
        <v>CPF Protegido - LGPD</v>
      </c>
      <c r="K693" s="131" t="s">
        <v>1072</v>
      </c>
      <c r="L693" s="132" t="s">
        <v>3168</v>
      </c>
      <c r="M693" s="131" t="s">
        <v>117</v>
      </c>
      <c r="N693" s="134">
        <v>45449</v>
      </c>
      <c r="O693" s="95" t="s">
        <v>452</v>
      </c>
      <c r="P693" s="98" t="s">
        <v>3620</v>
      </c>
      <c r="Q693" s="381"/>
      <c r="R693" s="381"/>
      <c r="S693" s="381"/>
    </row>
    <row r="694" spans="1:19" ht="40" customHeight="1" x14ac:dyDescent="0.25">
      <c r="A694" s="128">
        <f>IF(B694="","",ROW()-ROW($A$3)+'Diário 2º PA'!$P$1)</f>
        <v>2641</v>
      </c>
      <c r="B694" s="129">
        <v>45450</v>
      </c>
      <c r="C694" s="130">
        <v>45413</v>
      </c>
      <c r="D694" s="98" t="s">
        <v>105</v>
      </c>
      <c r="E694" s="95" t="s">
        <v>325</v>
      </c>
      <c r="F694" s="155">
        <v>988.74</v>
      </c>
      <c r="G694" s="98" t="s">
        <v>3140</v>
      </c>
      <c r="H694" s="98" t="s">
        <v>123</v>
      </c>
      <c r="I694" s="95" t="s">
        <v>1610</v>
      </c>
      <c r="J694" s="131" t="str">
        <f t="shared" si="27"/>
        <v>02.933.359/0001-47</v>
      </c>
      <c r="K694" s="131" t="s">
        <v>1072</v>
      </c>
      <c r="L694" s="132" t="s">
        <v>3120</v>
      </c>
      <c r="M694" s="131">
        <v>4462</v>
      </c>
      <c r="N694" s="134">
        <v>45443</v>
      </c>
      <c r="O694" s="95" t="s">
        <v>452</v>
      </c>
      <c r="P694" s="98" t="s">
        <v>1121</v>
      </c>
      <c r="Q694" s="381"/>
      <c r="R694" s="381"/>
      <c r="S694" s="381"/>
    </row>
    <row r="695" spans="1:19" ht="40" customHeight="1" x14ac:dyDescent="0.25">
      <c r="A695" s="128">
        <f>IF(B695="","",ROW()-ROW($A$3)+'Diário 2º PA'!$P$1)</f>
        <v>2642</v>
      </c>
      <c r="B695" s="129">
        <v>45450</v>
      </c>
      <c r="C695" s="130">
        <v>45444</v>
      </c>
      <c r="D695" s="98" t="s">
        <v>105</v>
      </c>
      <c r="E695" s="95" t="s">
        <v>339</v>
      </c>
      <c r="F695" s="155">
        <v>713.76</v>
      </c>
      <c r="G695" s="98" t="s">
        <v>3372</v>
      </c>
      <c r="H695" s="98" t="s">
        <v>134</v>
      </c>
      <c r="I695" s="95" t="s">
        <v>3624</v>
      </c>
      <c r="J695" s="131" t="str">
        <f t="shared" si="27"/>
        <v>CPF Protegido - LGPD</v>
      </c>
      <c r="K695" s="131" t="s">
        <v>1072</v>
      </c>
      <c r="L695" s="132" t="s">
        <v>3168</v>
      </c>
      <c r="M695" s="131" t="s">
        <v>117</v>
      </c>
      <c r="N695" s="134">
        <v>45448</v>
      </c>
      <c r="O695" s="95" t="s">
        <v>452</v>
      </c>
      <c r="P695" s="98" t="s">
        <v>3615</v>
      </c>
      <c r="Q695" s="381"/>
      <c r="R695" s="381"/>
      <c r="S695" s="381"/>
    </row>
    <row r="696" spans="1:19" ht="40" customHeight="1" x14ac:dyDescent="0.25">
      <c r="A696" s="128">
        <f>IF(B696="","",ROW()-ROW($A$3)+'Diário 2º PA'!$P$1)</f>
        <v>2643</v>
      </c>
      <c r="B696" s="129">
        <v>45450</v>
      </c>
      <c r="C696" s="130">
        <v>45413</v>
      </c>
      <c r="D696" s="98" t="s">
        <v>105</v>
      </c>
      <c r="E696" s="95" t="s">
        <v>341</v>
      </c>
      <c r="F696" s="179">
        <v>1350</v>
      </c>
      <c r="G696" s="98" t="s">
        <v>3123</v>
      </c>
      <c r="H696" s="98" t="s">
        <v>137</v>
      </c>
      <c r="I696" s="95" t="s">
        <v>1842</v>
      </c>
      <c r="J696" s="131" t="str">
        <f t="shared" si="27"/>
        <v>31.094.759/0001-04</v>
      </c>
      <c r="K696" s="131" t="s">
        <v>1072</v>
      </c>
      <c r="L696" s="132" t="s">
        <v>3120</v>
      </c>
      <c r="M696" s="131">
        <v>9</v>
      </c>
      <c r="N696" s="134">
        <v>45444</v>
      </c>
      <c r="O696" s="95" t="s">
        <v>452</v>
      </c>
      <c r="P696" s="98" t="s">
        <v>2193</v>
      </c>
      <c r="Q696" s="381"/>
      <c r="R696" s="381"/>
      <c r="S696" s="381"/>
    </row>
    <row r="697" spans="1:19" ht="40" customHeight="1" x14ac:dyDescent="0.25">
      <c r="A697" s="128">
        <f>IF(B697="","",ROW()-ROW($A$3)+'Diário 2º PA'!$P$1)</f>
        <v>2644</v>
      </c>
      <c r="B697" s="129">
        <v>45450</v>
      </c>
      <c r="C697" s="130">
        <v>45413</v>
      </c>
      <c r="D697" s="98" t="s">
        <v>94</v>
      </c>
      <c r="E697" s="95" t="s">
        <v>96</v>
      </c>
      <c r="F697" s="155">
        <v>706</v>
      </c>
      <c r="G697" s="98" t="s">
        <v>3238</v>
      </c>
      <c r="H697" s="98" t="s">
        <v>128</v>
      </c>
      <c r="I697" s="95" t="s">
        <v>1612</v>
      </c>
      <c r="J697" s="131" t="str">
        <f t="shared" si="27"/>
        <v>CPF Protegido - LGPD</v>
      </c>
      <c r="K697" s="131" t="s">
        <v>1072</v>
      </c>
      <c r="L697" s="132" t="s">
        <v>3239</v>
      </c>
      <c r="M697" s="131" t="s">
        <v>117</v>
      </c>
      <c r="N697" s="134" t="s">
        <v>117</v>
      </c>
      <c r="O697" s="95" t="s">
        <v>452</v>
      </c>
      <c r="P697" s="98" t="s">
        <v>1614</v>
      </c>
      <c r="Q697" s="381"/>
      <c r="R697" s="381"/>
      <c r="S697" s="381"/>
    </row>
    <row r="698" spans="1:19" ht="40" customHeight="1" x14ac:dyDescent="0.25">
      <c r="A698" s="128">
        <f>IF(B698="","",ROW()-ROW($A$3)+'Diário 2º PA'!$P$1)</f>
        <v>2645</v>
      </c>
      <c r="B698" s="129">
        <v>45450</v>
      </c>
      <c r="C698" s="130">
        <v>45444</v>
      </c>
      <c r="D698" s="98" t="s">
        <v>105</v>
      </c>
      <c r="E698" s="95" t="s">
        <v>325</v>
      </c>
      <c r="F698" s="155">
        <v>444.66</v>
      </c>
      <c r="G698" s="98" t="s">
        <v>3625</v>
      </c>
      <c r="H698" s="98" t="s">
        <v>118</v>
      </c>
      <c r="I698" s="95" t="s">
        <v>1845</v>
      </c>
      <c r="J698" s="131" t="str">
        <f t="shared" si="27"/>
        <v>CPF Protegido - LGPD</v>
      </c>
      <c r="K698" s="131" t="s">
        <v>1072</v>
      </c>
      <c r="L698" s="132" t="s">
        <v>3130</v>
      </c>
      <c r="M698" s="131" t="s">
        <v>117</v>
      </c>
      <c r="N698" s="134">
        <v>45450</v>
      </c>
      <c r="O698" s="95" t="s">
        <v>452</v>
      </c>
      <c r="P698" s="98" t="s">
        <v>1183</v>
      </c>
      <c r="Q698" s="381"/>
      <c r="R698" s="381"/>
      <c r="S698" s="381"/>
    </row>
    <row r="699" spans="1:19" ht="40" customHeight="1" x14ac:dyDescent="0.25">
      <c r="A699" s="128">
        <f>IF(B699="","",ROW()-ROW($A$3)+'Diário 2º PA'!$P$1)</f>
        <v>2646</v>
      </c>
      <c r="B699" s="129">
        <v>45450</v>
      </c>
      <c r="C699" s="130">
        <v>45413</v>
      </c>
      <c r="D699" s="98" t="s">
        <v>105</v>
      </c>
      <c r="E699" s="95" t="s">
        <v>341</v>
      </c>
      <c r="F699" s="179">
        <v>1750</v>
      </c>
      <c r="G699" s="98" t="s">
        <v>3123</v>
      </c>
      <c r="H699" s="98" t="s">
        <v>123</v>
      </c>
      <c r="I699" s="95" t="s">
        <v>1616</v>
      </c>
      <c r="J699" s="131" t="str">
        <f t="shared" si="27"/>
        <v>48.478.829/0001-20</v>
      </c>
      <c r="K699" s="131" t="s">
        <v>1072</v>
      </c>
      <c r="L699" s="132" t="s">
        <v>3120</v>
      </c>
      <c r="M699" s="131">
        <v>10</v>
      </c>
      <c r="N699" s="134">
        <v>45448</v>
      </c>
      <c r="O699" s="95" t="s">
        <v>452</v>
      </c>
      <c r="P699" s="98" t="s">
        <v>1617</v>
      </c>
      <c r="Q699" s="381"/>
      <c r="R699" s="381"/>
      <c r="S699" s="381"/>
    </row>
    <row r="700" spans="1:19" ht="40" customHeight="1" x14ac:dyDescent="0.25">
      <c r="A700" s="128">
        <f>IF(B700="","",ROW()-ROW($A$3)+'Diário 2º PA'!$P$1)</f>
        <v>2647</v>
      </c>
      <c r="B700" s="129">
        <v>45450</v>
      </c>
      <c r="C700" s="130">
        <v>45444</v>
      </c>
      <c r="D700" s="98" t="s">
        <v>105</v>
      </c>
      <c r="E700" s="95" t="s">
        <v>339</v>
      </c>
      <c r="F700" s="155">
        <v>603.23</v>
      </c>
      <c r="G700" s="98" t="s">
        <v>3372</v>
      </c>
      <c r="H700" s="98" t="s">
        <v>122</v>
      </c>
      <c r="I700" s="95" t="s">
        <v>3626</v>
      </c>
      <c r="J700" s="131" t="str">
        <f t="shared" si="27"/>
        <v>CPF Protegido - LGPD</v>
      </c>
      <c r="K700" s="131" t="s">
        <v>1072</v>
      </c>
      <c r="L700" s="132" t="s">
        <v>3168</v>
      </c>
      <c r="M700" s="131" t="s">
        <v>117</v>
      </c>
      <c r="N700" s="134">
        <v>45448</v>
      </c>
      <c r="O700" s="95" t="s">
        <v>452</v>
      </c>
      <c r="P700" s="98" t="s">
        <v>3627</v>
      </c>
      <c r="Q700" s="381"/>
      <c r="R700" s="381"/>
      <c r="S700" s="381"/>
    </row>
    <row r="701" spans="1:19" ht="40" customHeight="1" x14ac:dyDescent="0.25">
      <c r="A701" s="128">
        <f>IF(B701="","",ROW()-ROW($A$3)+'Diário 2º PA'!$P$1)</f>
        <v>2648</v>
      </c>
      <c r="B701" s="129">
        <v>45450</v>
      </c>
      <c r="C701" s="130">
        <v>45413</v>
      </c>
      <c r="D701" s="98" t="s">
        <v>105</v>
      </c>
      <c r="E701" s="95" t="s">
        <v>341</v>
      </c>
      <c r="F701" s="179">
        <v>1864</v>
      </c>
      <c r="G701" s="98" t="s">
        <v>3628</v>
      </c>
      <c r="H701" s="98" t="s">
        <v>122</v>
      </c>
      <c r="I701" s="95" t="s">
        <v>2223</v>
      </c>
      <c r="J701" s="131" t="str">
        <f t="shared" si="27"/>
        <v>31.087.263/0001-03</v>
      </c>
      <c r="K701" s="131" t="s">
        <v>1072</v>
      </c>
      <c r="L701" s="132" t="s">
        <v>3120</v>
      </c>
      <c r="M701" s="131">
        <v>11</v>
      </c>
      <c r="N701" s="134">
        <v>45443</v>
      </c>
      <c r="O701" s="95" t="s">
        <v>452</v>
      </c>
      <c r="P701" s="98" t="s">
        <v>1690</v>
      </c>
      <c r="Q701" s="381"/>
      <c r="R701" s="381"/>
      <c r="S701" s="381"/>
    </row>
    <row r="702" spans="1:19" ht="40" customHeight="1" x14ac:dyDescent="0.25">
      <c r="A702" s="128">
        <f>IF(B702="","",ROW()-ROW($A$3)+'Diário 2º PA'!$P$1)</f>
        <v>2649</v>
      </c>
      <c r="B702" s="129">
        <v>45450</v>
      </c>
      <c r="C702" s="130">
        <v>45413</v>
      </c>
      <c r="D702" s="98" t="s">
        <v>105</v>
      </c>
      <c r="E702" s="95" t="s">
        <v>341</v>
      </c>
      <c r="F702" s="179">
        <v>2000</v>
      </c>
      <c r="G702" s="98" t="s">
        <v>3629</v>
      </c>
      <c r="H702" s="98" t="s">
        <v>130</v>
      </c>
      <c r="I702" s="95" t="s">
        <v>1825</v>
      </c>
      <c r="J702" s="131" t="str">
        <f t="shared" si="27"/>
        <v>44.122.395/0001-70</v>
      </c>
      <c r="K702" s="131" t="s">
        <v>1072</v>
      </c>
      <c r="L702" s="132" t="s">
        <v>3120</v>
      </c>
      <c r="M702" s="131">
        <v>23</v>
      </c>
      <c r="N702" s="134">
        <v>45447</v>
      </c>
      <c r="O702" s="95" t="s">
        <v>452</v>
      </c>
      <c r="P702" s="98" t="s">
        <v>1103</v>
      </c>
      <c r="Q702" s="381"/>
      <c r="R702" s="381"/>
      <c r="S702" s="381"/>
    </row>
    <row r="703" spans="1:19" ht="40" customHeight="1" x14ac:dyDescent="0.25">
      <c r="A703" s="128">
        <f>IF(B703="","",ROW()-ROW($A$3)+'Diário 2º PA'!$P$1)</f>
        <v>2650</v>
      </c>
      <c r="B703" s="129">
        <v>45450</v>
      </c>
      <c r="C703" s="130">
        <v>45413</v>
      </c>
      <c r="D703" s="98" t="s">
        <v>105</v>
      </c>
      <c r="E703" s="95" t="s">
        <v>341</v>
      </c>
      <c r="F703" s="179">
        <v>2000</v>
      </c>
      <c r="G703" s="98" t="s">
        <v>3629</v>
      </c>
      <c r="H703" s="98" t="s">
        <v>129</v>
      </c>
      <c r="I703" s="95" t="s">
        <v>1825</v>
      </c>
      <c r="J703" s="131" t="str">
        <f t="shared" si="27"/>
        <v>44.122.395/0001-70</v>
      </c>
      <c r="K703" s="131" t="s">
        <v>1072</v>
      </c>
      <c r="L703" s="132" t="s">
        <v>3120</v>
      </c>
      <c r="M703" s="131">
        <v>22</v>
      </c>
      <c r="N703" s="134">
        <v>45447</v>
      </c>
      <c r="O703" s="95" t="s">
        <v>452</v>
      </c>
      <c r="P703" s="98" t="s">
        <v>1103</v>
      </c>
      <c r="Q703" s="381"/>
      <c r="R703" s="381"/>
      <c r="S703" s="381"/>
    </row>
    <row r="704" spans="1:19" ht="40" customHeight="1" x14ac:dyDescent="0.25">
      <c r="A704" s="128">
        <f>IF(B704="","",ROW()-ROW($A$3)+'Diário 2º PA'!$P$1)</f>
        <v>2651</v>
      </c>
      <c r="B704" s="129">
        <v>45450</v>
      </c>
      <c r="C704" s="130">
        <v>45413</v>
      </c>
      <c r="D704" s="98" t="s">
        <v>105</v>
      </c>
      <c r="E704" s="95" t="s">
        <v>341</v>
      </c>
      <c r="F704" s="179">
        <v>1800</v>
      </c>
      <c r="G704" s="98" t="s">
        <v>3229</v>
      </c>
      <c r="H704" s="98" t="s">
        <v>137</v>
      </c>
      <c r="I704" s="95" t="s">
        <v>1848</v>
      </c>
      <c r="J704" s="131" t="str">
        <f t="shared" si="27"/>
        <v>31.560.663/0001-94</v>
      </c>
      <c r="K704" s="131" t="s">
        <v>1072</v>
      </c>
      <c r="L704" s="132" t="s">
        <v>3120</v>
      </c>
      <c r="M704" s="131">
        <v>8</v>
      </c>
      <c r="N704" s="134">
        <v>45446</v>
      </c>
      <c r="O704" s="95" t="s">
        <v>452</v>
      </c>
      <c r="P704" s="98" t="s">
        <v>1849</v>
      </c>
      <c r="Q704" s="381"/>
      <c r="R704" s="381"/>
      <c r="S704" s="381"/>
    </row>
    <row r="705" spans="1:19" ht="40" customHeight="1" x14ac:dyDescent="0.25">
      <c r="A705" s="128">
        <f>IF(B705="","",ROW()-ROW($A$3)+'Diário 2º PA'!$P$1)</f>
        <v>2652</v>
      </c>
      <c r="B705" s="129">
        <v>45450</v>
      </c>
      <c r="C705" s="130">
        <v>45413</v>
      </c>
      <c r="D705" s="98" t="s">
        <v>105</v>
      </c>
      <c r="E705" s="95" t="s">
        <v>341</v>
      </c>
      <c r="F705" s="179">
        <v>1350</v>
      </c>
      <c r="G705" s="98" t="s">
        <v>3122</v>
      </c>
      <c r="H705" s="98" t="s">
        <v>137</v>
      </c>
      <c r="I705" s="95" t="s">
        <v>2200</v>
      </c>
      <c r="J705" s="131" t="str">
        <f t="shared" si="27"/>
        <v>46.112.665/0001-98</v>
      </c>
      <c r="K705" s="131" t="s">
        <v>1072</v>
      </c>
      <c r="L705" s="132" t="s">
        <v>3120</v>
      </c>
      <c r="M705" s="131">
        <v>5</v>
      </c>
      <c r="N705" s="134">
        <v>45444</v>
      </c>
      <c r="O705" s="95" t="s">
        <v>452</v>
      </c>
      <c r="P705" s="98" t="s">
        <v>1852</v>
      </c>
      <c r="Q705" s="381"/>
      <c r="R705" s="381"/>
      <c r="S705" s="381"/>
    </row>
    <row r="706" spans="1:19" ht="40" customHeight="1" x14ac:dyDescent="0.25">
      <c r="A706" s="128">
        <f>IF(B706="","",ROW()-ROW($A$3)+'Diário 2º PA'!$P$1)</f>
        <v>2653</v>
      </c>
      <c r="B706" s="129">
        <v>45450</v>
      </c>
      <c r="C706" s="130">
        <v>45444</v>
      </c>
      <c r="D706" s="98" t="s">
        <v>94</v>
      </c>
      <c r="E706" s="95" t="s">
        <v>188</v>
      </c>
      <c r="F706" s="155">
        <v>711.97</v>
      </c>
      <c r="G706" s="98" t="s">
        <v>3213</v>
      </c>
      <c r="H706" s="98" t="s">
        <v>121</v>
      </c>
      <c r="I706" s="95" t="s">
        <v>3630</v>
      </c>
      <c r="J706" s="131" t="str">
        <f t="shared" si="27"/>
        <v>CPF Protegido - LGPD</v>
      </c>
      <c r="K706" s="131" t="s">
        <v>1574</v>
      </c>
      <c r="L706" s="132" t="s">
        <v>1623</v>
      </c>
      <c r="M706" s="131" t="s">
        <v>117</v>
      </c>
      <c r="N706" s="134">
        <v>45450</v>
      </c>
      <c r="O706" s="95" t="s">
        <v>452</v>
      </c>
      <c r="P706" s="98" t="s">
        <v>3631</v>
      </c>
      <c r="Q706" s="381"/>
      <c r="R706" s="381"/>
      <c r="S706" s="381"/>
    </row>
    <row r="707" spans="1:19" ht="40" customHeight="1" x14ac:dyDescent="0.25">
      <c r="A707" s="128">
        <f>IF(B707="","",ROW()-ROW($A$3)+'Diário 2º PA'!$P$1)</f>
        <v>2654</v>
      </c>
      <c r="B707" s="129">
        <v>45450</v>
      </c>
      <c r="C707" s="130">
        <v>45444</v>
      </c>
      <c r="D707" s="98" t="s">
        <v>105</v>
      </c>
      <c r="E707" s="95" t="s">
        <v>345</v>
      </c>
      <c r="F707" s="155">
        <v>450</v>
      </c>
      <c r="G707" s="98" t="s">
        <v>3632</v>
      </c>
      <c r="H707" s="98" t="s">
        <v>133</v>
      </c>
      <c r="I707" s="95" t="s">
        <v>3633</v>
      </c>
      <c r="J707" s="131" t="str">
        <f t="shared" si="27"/>
        <v>12.035.769/0001-24</v>
      </c>
      <c r="K707" s="131" t="s">
        <v>1114</v>
      </c>
      <c r="L707" s="132" t="s">
        <v>3120</v>
      </c>
      <c r="M707" s="131">
        <v>2201</v>
      </c>
      <c r="N707" s="134">
        <v>45450</v>
      </c>
      <c r="O707" s="95" t="s">
        <v>452</v>
      </c>
      <c r="P707" s="98" t="s">
        <v>3634</v>
      </c>
      <c r="Q707" s="381"/>
      <c r="R707" s="381"/>
      <c r="S707" s="381"/>
    </row>
    <row r="708" spans="1:19" ht="40" customHeight="1" x14ac:dyDescent="0.25">
      <c r="A708" s="128">
        <f>IF(B708="","",ROW()-ROW($A$3)+'Diário 2º PA'!$P$1)</f>
        <v>2655</v>
      </c>
      <c r="B708" s="129">
        <v>45450</v>
      </c>
      <c r="C708" s="130">
        <v>45444</v>
      </c>
      <c r="D708" s="98" t="s">
        <v>105</v>
      </c>
      <c r="E708" s="95" t="s">
        <v>345</v>
      </c>
      <c r="F708" s="155">
        <v>2386.0700000000002</v>
      </c>
      <c r="G708" s="98" t="s">
        <v>3185</v>
      </c>
      <c r="H708" s="98" t="s">
        <v>133</v>
      </c>
      <c r="I708" s="95" t="s">
        <v>3515</v>
      </c>
      <c r="J708" s="131" t="str">
        <f t="shared" si="27"/>
        <v>10.321.730/0002-29</v>
      </c>
      <c r="K708" s="131" t="s">
        <v>1114</v>
      </c>
      <c r="L708" s="132" t="s">
        <v>3120</v>
      </c>
      <c r="M708" s="131">
        <v>52023</v>
      </c>
      <c r="N708" s="134">
        <v>45450</v>
      </c>
      <c r="O708" s="95" t="s">
        <v>452</v>
      </c>
      <c r="P708" s="98" t="s">
        <v>3516</v>
      </c>
      <c r="Q708" s="381"/>
      <c r="R708" s="381"/>
      <c r="S708" s="381"/>
    </row>
    <row r="709" spans="1:19" ht="40" customHeight="1" x14ac:dyDescent="0.25">
      <c r="A709" s="128">
        <f>IF(B709="","",ROW()-ROW($A$3)+'Diário 2º PA'!$P$1)</f>
        <v>2656</v>
      </c>
      <c r="B709" s="129">
        <v>45450</v>
      </c>
      <c r="C709" s="130">
        <v>45444</v>
      </c>
      <c r="D709" s="98" t="s">
        <v>105</v>
      </c>
      <c r="E709" s="95" t="s">
        <v>325</v>
      </c>
      <c r="F709" s="155">
        <v>274.47000000000003</v>
      </c>
      <c r="G709" s="98" t="s">
        <v>3140</v>
      </c>
      <c r="H709" s="98" t="s">
        <v>118</v>
      </c>
      <c r="I709" s="95" t="s">
        <v>1742</v>
      </c>
      <c r="J709" s="131" t="str">
        <f t="shared" si="27"/>
        <v>09.613.767/0001-60</v>
      </c>
      <c r="K709" s="131" t="s">
        <v>1080</v>
      </c>
      <c r="L709" s="132" t="s">
        <v>3133</v>
      </c>
      <c r="M709" s="131">
        <v>10079</v>
      </c>
      <c r="N709" s="134">
        <v>45450</v>
      </c>
      <c r="O709" s="95" t="s">
        <v>452</v>
      </c>
      <c r="P709" s="98" t="s">
        <v>1743</v>
      </c>
      <c r="Q709" s="381"/>
      <c r="R709" s="381"/>
      <c r="S709" s="381"/>
    </row>
    <row r="710" spans="1:19" ht="40" customHeight="1" x14ac:dyDescent="0.25">
      <c r="A710" s="128">
        <f>IF(B710="","",ROW()-ROW($A$3)+'Diário 2º PA'!$P$1)</f>
        <v>2657</v>
      </c>
      <c r="B710" s="129">
        <v>45450</v>
      </c>
      <c r="C710" s="130">
        <v>45413</v>
      </c>
      <c r="D710" s="98" t="s">
        <v>105</v>
      </c>
      <c r="E710" s="95" t="s">
        <v>299</v>
      </c>
      <c r="F710" s="155">
        <v>34436.36</v>
      </c>
      <c r="G710" s="98" t="s">
        <v>3139</v>
      </c>
      <c r="H710" s="98" t="s">
        <v>134</v>
      </c>
      <c r="I710" s="95" t="s">
        <v>1701</v>
      </c>
      <c r="J710" s="131" t="str">
        <f t="shared" si="27"/>
        <v>33.026.760/0001-27</v>
      </c>
      <c r="K710" s="131" t="s">
        <v>1080</v>
      </c>
      <c r="L710" s="132" t="s">
        <v>3133</v>
      </c>
      <c r="M710" s="131" t="s">
        <v>117</v>
      </c>
      <c r="N710" s="134">
        <v>45450</v>
      </c>
      <c r="O710" s="95" t="s">
        <v>452</v>
      </c>
      <c r="P710" s="98" t="s">
        <v>1194</v>
      </c>
      <c r="Q710" s="381"/>
      <c r="R710" s="381"/>
      <c r="S710" s="381"/>
    </row>
    <row r="711" spans="1:19" ht="40" customHeight="1" x14ac:dyDescent="0.25">
      <c r="A711" s="128">
        <f>IF(B711="","",ROW()-ROW($A$3)+'Diário 2º PA'!$P$1)</f>
        <v>2658</v>
      </c>
      <c r="B711" s="129">
        <v>45450</v>
      </c>
      <c r="C711" s="130">
        <v>45413</v>
      </c>
      <c r="D711" s="98" t="s">
        <v>105</v>
      </c>
      <c r="E711" s="95" t="s">
        <v>341</v>
      </c>
      <c r="F711" s="179">
        <v>1248</v>
      </c>
      <c r="G711" s="98" t="s">
        <v>3119</v>
      </c>
      <c r="H711" s="98" t="s">
        <v>134</v>
      </c>
      <c r="I711" s="95" t="s">
        <v>2267</v>
      </c>
      <c r="J711" s="131" t="str">
        <f t="shared" si="27"/>
        <v>44.854.898/0001-30</v>
      </c>
      <c r="K711" s="131" t="s">
        <v>1080</v>
      </c>
      <c r="L711" s="132" t="s">
        <v>3133</v>
      </c>
      <c r="M711" s="131">
        <v>403555036</v>
      </c>
      <c r="N711" s="134">
        <v>45450</v>
      </c>
      <c r="O711" s="95" t="s">
        <v>452</v>
      </c>
      <c r="P711" s="98" t="s">
        <v>1145</v>
      </c>
      <c r="Q711" s="381"/>
      <c r="R711" s="381"/>
      <c r="S711" s="381"/>
    </row>
    <row r="712" spans="1:19" ht="40" customHeight="1" x14ac:dyDescent="0.25">
      <c r="A712" s="128">
        <f>IF(B712="","",ROW()-ROW($A$3)+'Diário 2º PA'!$P$1)</f>
        <v>2659</v>
      </c>
      <c r="B712" s="129">
        <v>45450</v>
      </c>
      <c r="C712" s="130">
        <v>45413</v>
      </c>
      <c r="D712" s="98" t="s">
        <v>105</v>
      </c>
      <c r="E712" s="95" t="s">
        <v>341</v>
      </c>
      <c r="F712" s="179">
        <v>2160</v>
      </c>
      <c r="G712" s="98" t="s">
        <v>3183</v>
      </c>
      <c r="H712" s="98" t="s">
        <v>134</v>
      </c>
      <c r="I712" s="95" t="s">
        <v>1697</v>
      </c>
      <c r="J712" s="131" t="str">
        <f t="shared" si="27"/>
        <v>47.116.944/0001-92</v>
      </c>
      <c r="K712" s="131" t="s">
        <v>1080</v>
      </c>
      <c r="L712" s="132" t="s">
        <v>3133</v>
      </c>
      <c r="M712" s="131">
        <v>26</v>
      </c>
      <c r="N712" s="134">
        <v>45450</v>
      </c>
      <c r="O712" s="95" t="s">
        <v>452</v>
      </c>
      <c r="P712" s="98" t="s">
        <v>1179</v>
      </c>
      <c r="Q712" s="381"/>
      <c r="R712" s="381"/>
      <c r="S712" s="381"/>
    </row>
    <row r="713" spans="1:19" ht="40" customHeight="1" x14ac:dyDescent="0.25">
      <c r="A713" s="128">
        <f>IF(B713="","",ROW()-ROW($A$3)+'Diário 2º PA'!$P$1)</f>
        <v>2660</v>
      </c>
      <c r="B713" s="129">
        <v>45450</v>
      </c>
      <c r="C713" s="130">
        <v>45413</v>
      </c>
      <c r="D713" s="98" t="s">
        <v>105</v>
      </c>
      <c r="E713" s="95" t="s">
        <v>257</v>
      </c>
      <c r="F713" s="155">
        <v>300</v>
      </c>
      <c r="G713" s="98" t="s">
        <v>3283</v>
      </c>
      <c r="H713" s="98" t="s">
        <v>134</v>
      </c>
      <c r="I713" s="95" t="s">
        <v>1699</v>
      </c>
      <c r="J713" s="131" t="str">
        <f t="shared" si="27"/>
        <v>42.323.996/0001-16</v>
      </c>
      <c r="K713" s="131" t="s">
        <v>1080</v>
      </c>
      <c r="L713" s="132" t="s">
        <v>3133</v>
      </c>
      <c r="M713" s="131" t="s">
        <v>117</v>
      </c>
      <c r="N713" s="134">
        <v>45450</v>
      </c>
      <c r="O713" s="95" t="s">
        <v>452</v>
      </c>
      <c r="P713" s="98" t="s">
        <v>1700</v>
      </c>
      <c r="Q713" s="381"/>
      <c r="R713" s="381"/>
      <c r="S713" s="381"/>
    </row>
    <row r="714" spans="1:19" ht="40" customHeight="1" x14ac:dyDescent="0.25">
      <c r="A714" s="128">
        <f>IF(B714="","",ROW()-ROW($A$3)+'Diário 2º PA'!$P$1)</f>
        <v>2661</v>
      </c>
      <c r="B714" s="129">
        <v>45450</v>
      </c>
      <c r="C714" s="130">
        <v>45413</v>
      </c>
      <c r="D714" s="98" t="s">
        <v>105</v>
      </c>
      <c r="E714" s="95" t="s">
        <v>299</v>
      </c>
      <c r="F714" s="155">
        <v>20787</v>
      </c>
      <c r="G714" s="98" t="s">
        <v>3139</v>
      </c>
      <c r="H714" s="98" t="s">
        <v>137</v>
      </c>
      <c r="I714" s="95" t="s">
        <v>1753</v>
      </c>
      <c r="J714" s="131" t="str">
        <f t="shared" si="27"/>
        <v>22.654.846/0003-40</v>
      </c>
      <c r="K714" s="131" t="s">
        <v>1080</v>
      </c>
      <c r="L714" s="132" t="s">
        <v>3133</v>
      </c>
      <c r="M714" s="131">
        <v>76</v>
      </c>
      <c r="N714" s="134">
        <v>45450</v>
      </c>
      <c r="O714" s="95" t="s">
        <v>452</v>
      </c>
      <c r="P714" s="98" t="s">
        <v>1176</v>
      </c>
      <c r="Q714" s="381"/>
      <c r="R714" s="381"/>
      <c r="S714" s="381"/>
    </row>
    <row r="715" spans="1:19" ht="40" customHeight="1" x14ac:dyDescent="0.25">
      <c r="A715" s="128">
        <f>IF(B715="","",ROW()-ROW($A$3)+'Diário 2º PA'!$P$1)</f>
        <v>2662</v>
      </c>
      <c r="B715" s="129">
        <v>45450</v>
      </c>
      <c r="C715" s="130">
        <v>45413</v>
      </c>
      <c r="D715" s="98" t="s">
        <v>105</v>
      </c>
      <c r="E715" s="95" t="s">
        <v>3144</v>
      </c>
      <c r="F715" s="155">
        <v>6030</v>
      </c>
      <c r="G715" s="98" t="s">
        <v>3635</v>
      </c>
      <c r="H715" s="98" t="s">
        <v>118</v>
      </c>
      <c r="I715" s="95" t="s">
        <v>3636</v>
      </c>
      <c r="J715" s="131" t="str">
        <f t="shared" si="27"/>
        <v>53.181.116/0001-30</v>
      </c>
      <c r="K715" s="131" t="s">
        <v>1080</v>
      </c>
      <c r="L715" s="132" t="s">
        <v>3133</v>
      </c>
      <c r="M715" s="131">
        <v>202401</v>
      </c>
      <c r="N715" s="134">
        <v>45450</v>
      </c>
      <c r="O715" s="95" t="s">
        <v>452</v>
      </c>
      <c r="P715" s="98" t="s">
        <v>3637</v>
      </c>
      <c r="Q715" s="381"/>
      <c r="R715" s="381"/>
      <c r="S715" s="381"/>
    </row>
    <row r="716" spans="1:19" ht="40" customHeight="1" x14ac:dyDescent="0.25">
      <c r="A716" s="128">
        <f>IF(B716="","",ROW()-ROW($A$3)+'Diário 2º PA'!$P$1)</f>
        <v>2663</v>
      </c>
      <c r="B716" s="129">
        <v>45450</v>
      </c>
      <c r="C716" s="130">
        <v>45444</v>
      </c>
      <c r="D716" s="98" t="s">
        <v>94</v>
      </c>
      <c r="E716" s="95" t="s">
        <v>211</v>
      </c>
      <c r="F716" s="155">
        <v>149.69999999999999</v>
      </c>
      <c r="G716" s="98" t="s">
        <v>3363</v>
      </c>
      <c r="H716" s="98" t="s">
        <v>118</v>
      </c>
      <c r="I716" s="95" t="s">
        <v>2365</v>
      </c>
      <c r="J716" s="131" t="str">
        <f t="shared" si="27"/>
        <v>34.002.229/0001-87</v>
      </c>
      <c r="K716" s="131" t="s">
        <v>1080</v>
      </c>
      <c r="L716" s="132" t="s">
        <v>3133</v>
      </c>
      <c r="M716" s="131">
        <v>853414</v>
      </c>
      <c r="N716" s="134">
        <v>45450</v>
      </c>
      <c r="O716" s="95" t="s">
        <v>452</v>
      </c>
      <c r="P716" s="98" t="s">
        <v>1780</v>
      </c>
      <c r="Q716" s="381"/>
      <c r="R716" s="381"/>
      <c r="S716" s="381"/>
    </row>
    <row r="717" spans="1:19" ht="40" customHeight="1" x14ac:dyDescent="0.25">
      <c r="A717" s="128">
        <f>IF(B717="","",ROW()-ROW($A$3)+'Diário 2º PA'!$P$1)</f>
        <v>2664</v>
      </c>
      <c r="B717" s="129">
        <v>45450</v>
      </c>
      <c r="C717" s="130">
        <v>45444</v>
      </c>
      <c r="D717" s="98" t="s">
        <v>105</v>
      </c>
      <c r="E717" s="95" t="s">
        <v>345</v>
      </c>
      <c r="F717" s="155">
        <v>787.98</v>
      </c>
      <c r="G717" s="98" t="s">
        <v>3638</v>
      </c>
      <c r="H717" s="98" t="s">
        <v>130</v>
      </c>
      <c r="I717" s="95" t="s">
        <v>2150</v>
      </c>
      <c r="J717" s="131" t="str">
        <f t="shared" si="27"/>
        <v>01.047.149/0001-99</v>
      </c>
      <c r="K717" s="131" t="s">
        <v>1080</v>
      </c>
      <c r="L717" s="132" t="s">
        <v>3133</v>
      </c>
      <c r="M717" s="131">
        <v>20719</v>
      </c>
      <c r="N717" s="134">
        <v>45450</v>
      </c>
      <c r="O717" s="95" t="s">
        <v>452</v>
      </c>
      <c r="P717" s="98" t="s">
        <v>2151</v>
      </c>
      <c r="Q717" s="381"/>
      <c r="R717" s="381"/>
      <c r="S717" s="381"/>
    </row>
    <row r="718" spans="1:19" ht="40" customHeight="1" x14ac:dyDescent="0.25">
      <c r="A718" s="128">
        <f>IF(B718="","",ROW()-ROW($A$3)+'Diário 2º PA'!$P$1)</f>
        <v>2665</v>
      </c>
      <c r="B718" s="129">
        <v>45450</v>
      </c>
      <c r="C718" s="130">
        <v>45444</v>
      </c>
      <c r="D718" s="98" t="s">
        <v>94</v>
      </c>
      <c r="E718" s="95" t="s">
        <v>199</v>
      </c>
      <c r="F718" s="155">
        <v>404</v>
      </c>
      <c r="G718" s="98" t="s">
        <v>3177</v>
      </c>
      <c r="H718" s="98" t="s">
        <v>127</v>
      </c>
      <c r="I718" s="95" t="s">
        <v>1575</v>
      </c>
      <c r="J718" s="131" t="str">
        <f t="shared" si="27"/>
        <v>04.398.505/0001-07</v>
      </c>
      <c r="K718" s="131" t="s">
        <v>1080</v>
      </c>
      <c r="L718" s="132" t="s">
        <v>3133</v>
      </c>
      <c r="M718" s="131" t="s">
        <v>3639</v>
      </c>
      <c r="N718" s="134">
        <v>45463</v>
      </c>
      <c r="O718" s="95" t="s">
        <v>452</v>
      </c>
      <c r="P718" s="98" t="s">
        <v>1085</v>
      </c>
      <c r="Q718" s="381"/>
      <c r="R718" s="381"/>
      <c r="S718" s="381"/>
    </row>
    <row r="719" spans="1:19" ht="40" customHeight="1" x14ac:dyDescent="0.25">
      <c r="A719" s="128">
        <f>IF(B719="","",ROW()-ROW($A$3)+'Diário 2º PA'!$P$1)</f>
        <v>2666</v>
      </c>
      <c r="B719" s="129">
        <v>45450</v>
      </c>
      <c r="C719" s="130">
        <v>45444</v>
      </c>
      <c r="D719" s="98" t="s">
        <v>94</v>
      </c>
      <c r="E719" s="95" t="s">
        <v>96</v>
      </c>
      <c r="F719" s="155">
        <v>777.1</v>
      </c>
      <c r="G719" s="98" t="s">
        <v>3238</v>
      </c>
      <c r="H719" s="98" t="s">
        <v>128</v>
      </c>
      <c r="I719" s="95" t="s">
        <v>1169</v>
      </c>
      <c r="J719" s="131" t="str">
        <f t="shared" si="27"/>
        <v>CPF Protegido - LGPD</v>
      </c>
      <c r="K719" s="131" t="s">
        <v>1114</v>
      </c>
      <c r="L719" s="132" t="s">
        <v>3239</v>
      </c>
      <c r="M719" s="131" t="s">
        <v>117</v>
      </c>
      <c r="N719" s="134" t="s">
        <v>117</v>
      </c>
      <c r="O719" s="95" t="s">
        <v>452</v>
      </c>
      <c r="P719" s="98" t="s">
        <v>1170</v>
      </c>
      <c r="Q719" s="381"/>
      <c r="R719" s="381"/>
      <c r="S719" s="381"/>
    </row>
    <row r="720" spans="1:19" ht="40" customHeight="1" x14ac:dyDescent="0.25">
      <c r="A720" s="128">
        <f>IF(B720="","",ROW()-ROW($A$3)+'Diário 2º PA'!$P$1)</f>
        <v>2667</v>
      </c>
      <c r="B720" s="129">
        <v>45450</v>
      </c>
      <c r="C720" s="130">
        <v>45413</v>
      </c>
      <c r="D720" s="98" t="s">
        <v>94</v>
      </c>
      <c r="E720" s="95" t="s">
        <v>96</v>
      </c>
      <c r="F720" s="155">
        <v>481.36</v>
      </c>
      <c r="G720" s="98" t="s">
        <v>3238</v>
      </c>
      <c r="H720" s="98" t="s">
        <v>121</v>
      </c>
      <c r="I720" s="95" t="s">
        <v>1650</v>
      </c>
      <c r="J720" s="131" t="str">
        <f t="shared" si="27"/>
        <v>CPF Protegido - LGPD</v>
      </c>
      <c r="K720" s="131" t="s">
        <v>1114</v>
      </c>
      <c r="L720" s="132" t="s">
        <v>3239</v>
      </c>
      <c r="M720" s="131" t="s">
        <v>117</v>
      </c>
      <c r="N720" s="134" t="s">
        <v>117</v>
      </c>
      <c r="O720" s="95" t="s">
        <v>452</v>
      </c>
      <c r="P720" s="98" t="s">
        <v>1651</v>
      </c>
      <c r="Q720" s="381"/>
      <c r="R720" s="381"/>
      <c r="S720" s="381"/>
    </row>
    <row r="721" spans="1:19" ht="40" customHeight="1" x14ac:dyDescent="0.25">
      <c r="A721" s="128">
        <f>IF(B721="","",ROW()-ROW($A$3)+'Diário 2º PA'!$P$1)</f>
        <v>2668</v>
      </c>
      <c r="B721" s="129">
        <v>45450</v>
      </c>
      <c r="C721" s="130">
        <v>45413</v>
      </c>
      <c r="D721" s="98" t="s">
        <v>94</v>
      </c>
      <c r="E721" s="95" t="s">
        <v>96</v>
      </c>
      <c r="F721" s="155">
        <v>423.6</v>
      </c>
      <c r="G721" s="98" t="s">
        <v>3238</v>
      </c>
      <c r="H721" s="98" t="s">
        <v>121</v>
      </c>
      <c r="I721" s="95" t="s">
        <v>1648</v>
      </c>
      <c r="J721" s="131" t="str">
        <f t="shared" si="27"/>
        <v>CPF Protegido - LGPD</v>
      </c>
      <c r="K721" s="131" t="s">
        <v>1114</v>
      </c>
      <c r="L721" s="132" t="s">
        <v>3239</v>
      </c>
      <c r="M721" s="131" t="s">
        <v>117</v>
      </c>
      <c r="N721" s="134" t="s">
        <v>117</v>
      </c>
      <c r="O721" s="95" t="s">
        <v>452</v>
      </c>
      <c r="P721" s="98" t="s">
        <v>1649</v>
      </c>
      <c r="Q721" s="381"/>
      <c r="R721" s="381"/>
      <c r="S721" s="381"/>
    </row>
    <row r="722" spans="1:19" ht="40" customHeight="1" x14ac:dyDescent="0.25">
      <c r="A722" s="128">
        <f>IF(B722="","",ROW()-ROW($A$3)+'Diário 2º PA'!$P$1)</f>
        <v>2669</v>
      </c>
      <c r="B722" s="129">
        <v>45450</v>
      </c>
      <c r="C722" s="130">
        <v>45413</v>
      </c>
      <c r="D722" s="98" t="s">
        <v>105</v>
      </c>
      <c r="E722" s="95" t="s">
        <v>341</v>
      </c>
      <c r="F722" s="179">
        <v>2000</v>
      </c>
      <c r="G722" s="98" t="s">
        <v>3154</v>
      </c>
      <c r="H722" s="98" t="s">
        <v>127</v>
      </c>
      <c r="I722" s="95" t="s">
        <v>2117</v>
      </c>
      <c r="J722" s="131" t="str">
        <f t="shared" si="27"/>
        <v>37.543.578/0001-02</v>
      </c>
      <c r="K722" s="131" t="s">
        <v>1114</v>
      </c>
      <c r="L722" s="132" t="s">
        <v>3120</v>
      </c>
      <c r="M722" s="131">
        <v>10</v>
      </c>
      <c r="N722" s="134">
        <v>45446</v>
      </c>
      <c r="O722" s="95" t="s">
        <v>452</v>
      </c>
      <c r="P722" s="98" t="s">
        <v>2118</v>
      </c>
      <c r="Q722" s="381"/>
      <c r="R722" s="381"/>
      <c r="S722" s="381"/>
    </row>
    <row r="723" spans="1:19" ht="40" customHeight="1" x14ac:dyDescent="0.25">
      <c r="A723" s="128">
        <f>IF(B723="","",ROW()-ROW($A$3)+'Diário 2º PA'!$P$1)</f>
        <v>2670</v>
      </c>
      <c r="B723" s="129">
        <v>45450</v>
      </c>
      <c r="C723" s="130">
        <v>45413</v>
      </c>
      <c r="D723" s="98" t="s">
        <v>105</v>
      </c>
      <c r="E723" s="95" t="s">
        <v>341</v>
      </c>
      <c r="F723" s="179">
        <v>480</v>
      </c>
      <c r="G723" s="98" t="s">
        <v>3640</v>
      </c>
      <c r="H723" s="98" t="s">
        <v>128</v>
      </c>
      <c r="I723" s="95" t="s">
        <v>2051</v>
      </c>
      <c r="J723" s="131" t="str">
        <f t="shared" si="27"/>
        <v>33.115.958/0001-87</v>
      </c>
      <c r="K723" s="131" t="s">
        <v>1114</v>
      </c>
      <c r="L723" s="132" t="s">
        <v>3120</v>
      </c>
      <c r="M723" s="131">
        <v>77</v>
      </c>
      <c r="N723" s="134">
        <v>45447</v>
      </c>
      <c r="O723" s="95" t="s">
        <v>452</v>
      </c>
      <c r="P723" s="98" t="s">
        <v>2052</v>
      </c>
      <c r="Q723" s="381"/>
      <c r="R723" s="381"/>
      <c r="S723" s="381"/>
    </row>
    <row r="724" spans="1:19" ht="40" customHeight="1" x14ac:dyDescent="0.25">
      <c r="A724" s="128">
        <f>IF(B724="","",ROW()-ROW($A$3)+'Diário 2º PA'!$P$1)</f>
        <v>2671</v>
      </c>
      <c r="B724" s="129">
        <v>45450</v>
      </c>
      <c r="C724" s="130">
        <v>45413</v>
      </c>
      <c r="D724" s="98" t="s">
        <v>105</v>
      </c>
      <c r="E724" s="95" t="s">
        <v>341</v>
      </c>
      <c r="F724" s="179">
        <v>1560</v>
      </c>
      <c r="G724" s="98" t="s">
        <v>3311</v>
      </c>
      <c r="H724" s="98" t="s">
        <v>128</v>
      </c>
      <c r="I724" s="95" t="s">
        <v>1880</v>
      </c>
      <c r="J724" s="131" t="str">
        <f t="shared" si="27"/>
        <v>15.712.983/0001-66</v>
      </c>
      <c r="K724" s="131" t="s">
        <v>1114</v>
      </c>
      <c r="L724" s="132" t="s">
        <v>3120</v>
      </c>
      <c r="M724" s="131">
        <v>58</v>
      </c>
      <c r="N724" s="134">
        <v>45448</v>
      </c>
      <c r="O724" s="95" t="s">
        <v>452</v>
      </c>
      <c r="P724" s="98" t="s">
        <v>1881</v>
      </c>
      <c r="Q724" s="381"/>
      <c r="R724" s="381"/>
      <c r="S724" s="381"/>
    </row>
    <row r="725" spans="1:19" ht="40" customHeight="1" x14ac:dyDescent="0.25">
      <c r="A725" s="128">
        <f>IF(B725="","",ROW()-ROW($A$3)+'Diário 2º PA'!$P$1)</f>
        <v>2672</v>
      </c>
      <c r="B725" s="129">
        <v>45450</v>
      </c>
      <c r="C725" s="130">
        <v>45413</v>
      </c>
      <c r="D725" s="98" t="s">
        <v>105</v>
      </c>
      <c r="E725" s="95" t="s">
        <v>345</v>
      </c>
      <c r="F725" s="155">
        <v>1690</v>
      </c>
      <c r="G725" s="98" t="s">
        <v>3641</v>
      </c>
      <c r="H725" s="98" t="s">
        <v>133</v>
      </c>
      <c r="I725" s="95" t="s">
        <v>3642</v>
      </c>
      <c r="J725" s="131" t="str">
        <f t="shared" si="27"/>
        <v>20.119.540/0001-04</v>
      </c>
      <c r="K725" s="131" t="s">
        <v>1114</v>
      </c>
      <c r="L725" s="132" t="s">
        <v>3120</v>
      </c>
      <c r="M725" s="131">
        <v>17</v>
      </c>
      <c r="N725" s="134">
        <v>45446</v>
      </c>
      <c r="O725" s="95" t="s">
        <v>452</v>
      </c>
      <c r="P725" s="98" t="s">
        <v>3643</v>
      </c>
      <c r="Q725" s="381"/>
      <c r="R725" s="381"/>
      <c r="S725" s="381"/>
    </row>
    <row r="726" spans="1:19" ht="40" customHeight="1" x14ac:dyDescent="0.25">
      <c r="A726" s="128">
        <f>IF(B726="","",ROW()-ROW($A$3)+'Diário 2º PA'!$P$1)</f>
        <v>2673</v>
      </c>
      <c r="B726" s="129">
        <v>45450</v>
      </c>
      <c r="C726" s="130">
        <v>45413</v>
      </c>
      <c r="D726" s="98" t="s">
        <v>94</v>
      </c>
      <c r="E726" s="95" t="s">
        <v>96</v>
      </c>
      <c r="F726" s="155">
        <v>362.81</v>
      </c>
      <c r="G726" s="98" t="s">
        <v>3238</v>
      </c>
      <c r="H726" s="98" t="s">
        <v>127</v>
      </c>
      <c r="I726" s="95" t="s">
        <v>2652</v>
      </c>
      <c r="J726" s="131" t="str">
        <f t="shared" si="27"/>
        <v>CPF Protegido - LGPD</v>
      </c>
      <c r="K726" s="131" t="s">
        <v>1114</v>
      </c>
      <c r="L726" s="132" t="s">
        <v>3239</v>
      </c>
      <c r="M726" s="131" t="s">
        <v>117</v>
      </c>
      <c r="N726" s="134" t="s">
        <v>117</v>
      </c>
      <c r="O726" s="95" t="s">
        <v>452</v>
      </c>
      <c r="P726" s="98" t="s">
        <v>2653</v>
      </c>
      <c r="Q726" s="381"/>
      <c r="R726" s="381"/>
      <c r="S726" s="381"/>
    </row>
    <row r="727" spans="1:19" ht="40" customHeight="1" x14ac:dyDescent="0.25">
      <c r="A727" s="128">
        <f>IF(B727="","",ROW()-ROW($A$3)+'Diário 2º PA'!$P$1)</f>
        <v>2674</v>
      </c>
      <c r="B727" s="129">
        <v>45450</v>
      </c>
      <c r="C727" s="130">
        <v>45444</v>
      </c>
      <c r="D727" s="98" t="s">
        <v>105</v>
      </c>
      <c r="E727" s="95" t="s">
        <v>339</v>
      </c>
      <c r="F727" s="155">
        <v>668.17</v>
      </c>
      <c r="G727" s="98" t="s">
        <v>3372</v>
      </c>
      <c r="H727" s="98" t="s">
        <v>123</v>
      </c>
      <c r="I727" s="95" t="s">
        <v>3644</v>
      </c>
      <c r="J727" s="131" t="str">
        <f t="shared" si="27"/>
        <v>CPF Protegido - LGPD</v>
      </c>
      <c r="K727" s="131" t="s">
        <v>1114</v>
      </c>
      <c r="L727" s="132" t="s">
        <v>3168</v>
      </c>
      <c r="M727" s="131" t="s">
        <v>117</v>
      </c>
      <c r="N727" s="134">
        <v>45449</v>
      </c>
      <c r="O727" s="95" t="s">
        <v>452</v>
      </c>
      <c r="P727" s="98" t="s">
        <v>3393</v>
      </c>
      <c r="Q727" s="381"/>
      <c r="R727" s="381"/>
      <c r="S727" s="381"/>
    </row>
    <row r="728" spans="1:19" ht="40" customHeight="1" x14ac:dyDescent="0.25">
      <c r="A728" s="128">
        <f>IF(B728="","",ROW()-ROW($A$3)+'Diário 2º PA'!$P$1)</f>
        <v>2675</v>
      </c>
      <c r="B728" s="129">
        <v>45450</v>
      </c>
      <c r="C728" s="130">
        <v>45444</v>
      </c>
      <c r="D728" s="98" t="s">
        <v>105</v>
      </c>
      <c r="E728" s="95" t="s">
        <v>339</v>
      </c>
      <c r="F728" s="155">
        <v>713.76</v>
      </c>
      <c r="G728" s="98" t="s">
        <v>3372</v>
      </c>
      <c r="H728" s="98" t="s">
        <v>133</v>
      </c>
      <c r="I728" s="95" t="s">
        <v>3645</v>
      </c>
      <c r="J728" s="131" t="str">
        <f t="shared" si="27"/>
        <v>CPF Protegido - LGPD</v>
      </c>
      <c r="K728" s="131" t="s">
        <v>1114</v>
      </c>
      <c r="L728" s="132" t="s">
        <v>3168</v>
      </c>
      <c r="M728" s="131" t="s">
        <v>117</v>
      </c>
      <c r="N728" s="134">
        <v>45449</v>
      </c>
      <c r="O728" s="95" t="s">
        <v>452</v>
      </c>
      <c r="P728" s="98" t="s">
        <v>3646</v>
      </c>
      <c r="Q728" s="381"/>
      <c r="R728" s="381"/>
      <c r="S728" s="381"/>
    </row>
    <row r="729" spans="1:19" ht="40" customHeight="1" x14ac:dyDescent="0.25">
      <c r="A729" s="128">
        <f>IF(B729="","",ROW()-ROW($A$3)+'Diário 2º PA'!$P$1)</f>
        <v>2676</v>
      </c>
      <c r="B729" s="129">
        <v>45450</v>
      </c>
      <c r="C729" s="130">
        <v>45444</v>
      </c>
      <c r="D729" s="98" t="s">
        <v>105</v>
      </c>
      <c r="E729" s="95" t="s">
        <v>283</v>
      </c>
      <c r="F729" s="155">
        <v>2</v>
      </c>
      <c r="G729" s="95" t="s">
        <v>3647</v>
      </c>
      <c r="H729" s="98" t="s">
        <v>118</v>
      </c>
      <c r="I729" s="95" t="s">
        <v>117</v>
      </c>
      <c r="J729" s="131" t="s">
        <v>79</v>
      </c>
      <c r="K729" s="131" t="s">
        <v>117</v>
      </c>
      <c r="L729" s="132" t="s">
        <v>117</v>
      </c>
      <c r="M729" s="131" t="s">
        <v>117</v>
      </c>
      <c r="N729" s="134" t="s">
        <v>117</v>
      </c>
      <c r="O729" s="95" t="s">
        <v>452</v>
      </c>
      <c r="P729" s="98" t="s">
        <v>79</v>
      </c>
      <c r="Q729" s="381"/>
      <c r="R729" s="381"/>
      <c r="S729" s="381"/>
    </row>
    <row r="730" spans="1:19" ht="40" customHeight="1" x14ac:dyDescent="0.25">
      <c r="A730" s="128">
        <f>IF(B730="","",ROW()-ROW($A$3)+'Diário 2º PA'!$P$1)</f>
        <v>2677</v>
      </c>
      <c r="B730" s="129">
        <v>45453</v>
      </c>
      <c r="C730" s="130">
        <v>45413</v>
      </c>
      <c r="D730" s="98" t="s">
        <v>105</v>
      </c>
      <c r="E730" s="95" t="s">
        <v>341</v>
      </c>
      <c r="F730" s="179">
        <v>1200</v>
      </c>
      <c r="G730" s="98" t="s">
        <v>3119</v>
      </c>
      <c r="H730" s="98" t="s">
        <v>124</v>
      </c>
      <c r="I730" s="95" t="s">
        <v>2779</v>
      </c>
      <c r="J730" s="131" t="str">
        <f t="shared" ref="J730:J745" si="28">IF(P730="","",IF(LEN(P730)&gt;14,P730,"CPF Protegido - LGPD"))</f>
        <v>41.993.302/0001-95</v>
      </c>
      <c r="K730" s="131" t="s">
        <v>1072</v>
      </c>
      <c r="L730" s="132" t="s">
        <v>3120</v>
      </c>
      <c r="M730" s="131">
        <v>78</v>
      </c>
      <c r="N730" s="134">
        <v>45448</v>
      </c>
      <c r="O730" s="95" t="s">
        <v>452</v>
      </c>
      <c r="P730" s="98" t="s">
        <v>2780</v>
      </c>
      <c r="Q730" s="381"/>
      <c r="R730" s="381"/>
      <c r="S730" s="381"/>
    </row>
    <row r="731" spans="1:19" ht="40" customHeight="1" x14ac:dyDescent="0.25">
      <c r="A731" s="128">
        <f>IF(B731="","",ROW()-ROW($A$3)+'Diário 2º PA'!$P$1)</f>
        <v>2678</v>
      </c>
      <c r="B731" s="129">
        <v>45453</v>
      </c>
      <c r="C731" s="130">
        <v>45413</v>
      </c>
      <c r="D731" s="98" t="s">
        <v>105</v>
      </c>
      <c r="E731" s="95" t="s">
        <v>299</v>
      </c>
      <c r="F731" s="155">
        <v>20940.73</v>
      </c>
      <c r="G731" s="98" t="s">
        <v>3139</v>
      </c>
      <c r="H731" s="98" t="s">
        <v>124</v>
      </c>
      <c r="I731" s="95" t="s">
        <v>1657</v>
      </c>
      <c r="J731" s="131" t="str">
        <f t="shared" si="28"/>
        <v>08.999.381/0002-57</v>
      </c>
      <c r="K731" s="131" t="s">
        <v>1072</v>
      </c>
      <c r="L731" s="132" t="s">
        <v>3120</v>
      </c>
      <c r="M731" s="131">
        <v>66</v>
      </c>
      <c r="N731" s="134">
        <v>45446</v>
      </c>
      <c r="O731" s="95" t="s">
        <v>452</v>
      </c>
      <c r="P731" s="98" t="s">
        <v>1128</v>
      </c>
      <c r="Q731" s="381"/>
      <c r="R731" s="381"/>
      <c r="S731" s="381"/>
    </row>
    <row r="732" spans="1:19" ht="40" customHeight="1" x14ac:dyDescent="0.25">
      <c r="A732" s="128">
        <f>IF(B732="","",ROW()-ROW($A$3)+'Diário 2º PA'!$P$1)</f>
        <v>2679</v>
      </c>
      <c r="B732" s="129">
        <v>45453</v>
      </c>
      <c r="C732" s="130">
        <v>45413</v>
      </c>
      <c r="D732" s="98" t="s">
        <v>105</v>
      </c>
      <c r="E732" s="95" t="s">
        <v>341</v>
      </c>
      <c r="F732" s="179">
        <v>3300</v>
      </c>
      <c r="G732" s="98" t="s">
        <v>3648</v>
      </c>
      <c r="H732" s="98" t="s">
        <v>135</v>
      </c>
      <c r="I732" s="95" t="s">
        <v>1823</v>
      </c>
      <c r="J732" s="131" t="str">
        <f t="shared" si="28"/>
        <v>33.438.436/0001-16</v>
      </c>
      <c r="K732" s="131" t="s">
        <v>1072</v>
      </c>
      <c r="L732" s="132" t="s">
        <v>3120</v>
      </c>
      <c r="M732" s="131">
        <v>13</v>
      </c>
      <c r="N732" s="134">
        <v>45446</v>
      </c>
      <c r="O732" s="95" t="s">
        <v>452</v>
      </c>
      <c r="P732" s="98" t="s">
        <v>1097</v>
      </c>
      <c r="Q732" s="381"/>
      <c r="R732" s="381"/>
      <c r="S732" s="381"/>
    </row>
    <row r="733" spans="1:19" ht="40" customHeight="1" x14ac:dyDescent="0.25">
      <c r="A733" s="128">
        <f>IF(B733="","",ROW()-ROW($A$3)+'Diário 2º PA'!$P$1)</f>
        <v>2680</v>
      </c>
      <c r="B733" s="129">
        <v>45453</v>
      </c>
      <c r="C733" s="130">
        <v>45444</v>
      </c>
      <c r="D733" s="98" t="s">
        <v>105</v>
      </c>
      <c r="E733" s="95" t="s">
        <v>337</v>
      </c>
      <c r="F733" s="155">
        <v>172.46</v>
      </c>
      <c r="G733" s="98" t="s">
        <v>3160</v>
      </c>
      <c r="H733" s="98" t="s">
        <v>119</v>
      </c>
      <c r="I733" s="95" t="s">
        <v>3165</v>
      </c>
      <c r="J733" s="131" t="str">
        <f t="shared" si="28"/>
        <v>17.455.912/0002-31</v>
      </c>
      <c r="K733" s="131" t="s">
        <v>1072</v>
      </c>
      <c r="L733" s="132" t="s">
        <v>3120</v>
      </c>
      <c r="M733" s="131">
        <v>6281470</v>
      </c>
      <c r="N733" s="134">
        <v>45459</v>
      </c>
      <c r="O733" s="95" t="s">
        <v>452</v>
      </c>
      <c r="P733" s="98" t="s">
        <v>1189</v>
      </c>
      <c r="Q733" s="381"/>
      <c r="R733" s="381"/>
      <c r="S733" s="381"/>
    </row>
    <row r="734" spans="1:19" ht="40" customHeight="1" x14ac:dyDescent="0.25">
      <c r="A734" s="128">
        <f>IF(B734="","",ROW()-ROW($A$3)+'Diário 2º PA'!$P$1)</f>
        <v>2681</v>
      </c>
      <c r="B734" s="129">
        <v>45453</v>
      </c>
      <c r="C734" s="130">
        <v>45444</v>
      </c>
      <c r="D734" s="98" t="s">
        <v>105</v>
      </c>
      <c r="E734" s="95" t="s">
        <v>337</v>
      </c>
      <c r="F734" s="155">
        <v>86.49</v>
      </c>
      <c r="G734" s="98" t="s">
        <v>3160</v>
      </c>
      <c r="H734" s="98" t="s">
        <v>119</v>
      </c>
      <c r="I734" s="95" t="s">
        <v>3165</v>
      </c>
      <c r="J734" s="131" t="str">
        <f t="shared" si="28"/>
        <v>17.455.912/0002-31</v>
      </c>
      <c r="K734" s="131" t="s">
        <v>1072</v>
      </c>
      <c r="L734" s="132" t="s">
        <v>3120</v>
      </c>
      <c r="M734" s="131">
        <v>6281479</v>
      </c>
      <c r="N734" s="134">
        <v>45459</v>
      </c>
      <c r="O734" s="95" t="s">
        <v>452</v>
      </c>
      <c r="P734" s="98" t="s">
        <v>1189</v>
      </c>
      <c r="Q734" s="381"/>
      <c r="R734" s="381"/>
      <c r="S734" s="381"/>
    </row>
    <row r="735" spans="1:19" ht="40" customHeight="1" x14ac:dyDescent="0.25">
      <c r="A735" s="128">
        <f>IF(B735="","",ROW()-ROW($A$3)+'Diário 2º PA'!$P$1)</f>
        <v>2682</v>
      </c>
      <c r="B735" s="129">
        <v>45453</v>
      </c>
      <c r="C735" s="130">
        <v>45444</v>
      </c>
      <c r="D735" s="98" t="s">
        <v>105</v>
      </c>
      <c r="E735" s="95" t="s">
        <v>337</v>
      </c>
      <c r="F735" s="155">
        <v>180.25</v>
      </c>
      <c r="G735" s="98" t="s">
        <v>3160</v>
      </c>
      <c r="H735" s="98" t="s">
        <v>119</v>
      </c>
      <c r="I735" s="95" t="s">
        <v>3165</v>
      </c>
      <c r="J735" s="131" t="str">
        <f t="shared" si="28"/>
        <v>17.455.912/0002-31</v>
      </c>
      <c r="K735" s="131" t="s">
        <v>1072</v>
      </c>
      <c r="L735" s="132" t="s">
        <v>3120</v>
      </c>
      <c r="M735" s="131">
        <v>6281555</v>
      </c>
      <c r="N735" s="134">
        <v>45459</v>
      </c>
      <c r="O735" s="95" t="s">
        <v>452</v>
      </c>
      <c r="P735" s="98" t="s">
        <v>1189</v>
      </c>
      <c r="Q735" s="381"/>
      <c r="R735" s="381"/>
      <c r="S735" s="381"/>
    </row>
    <row r="736" spans="1:19" ht="40" customHeight="1" x14ac:dyDescent="0.25">
      <c r="A736" s="128">
        <f>IF(B736="","",ROW()-ROW($A$3)+'Diário 2º PA'!$P$1)</f>
        <v>2683</v>
      </c>
      <c r="B736" s="129">
        <v>45453</v>
      </c>
      <c r="C736" s="130">
        <v>45444</v>
      </c>
      <c r="D736" s="98" t="s">
        <v>105</v>
      </c>
      <c r="E736" s="95" t="s">
        <v>337</v>
      </c>
      <c r="F736" s="155">
        <v>344.91</v>
      </c>
      <c r="G736" s="98" t="s">
        <v>3160</v>
      </c>
      <c r="H736" s="98" t="s">
        <v>119</v>
      </c>
      <c r="I736" s="95" t="s">
        <v>3165</v>
      </c>
      <c r="J736" s="131" t="str">
        <f t="shared" si="28"/>
        <v>17.455.912/0002-31</v>
      </c>
      <c r="K736" s="131" t="s">
        <v>1072</v>
      </c>
      <c r="L736" s="132" t="s">
        <v>3120</v>
      </c>
      <c r="M736" s="131">
        <v>6303741</v>
      </c>
      <c r="N736" s="134">
        <v>45465</v>
      </c>
      <c r="O736" s="95" t="s">
        <v>452</v>
      </c>
      <c r="P736" s="98" t="s">
        <v>1189</v>
      </c>
      <c r="Q736" s="381"/>
      <c r="R736" s="381"/>
      <c r="S736" s="381"/>
    </row>
    <row r="737" spans="1:19" ht="40" customHeight="1" x14ac:dyDescent="0.25">
      <c r="A737" s="128">
        <f>IF(B737="","",ROW()-ROW($A$3)+'Diário 2º PA'!$P$1)</f>
        <v>2684</v>
      </c>
      <c r="B737" s="129">
        <v>45453</v>
      </c>
      <c r="C737" s="130">
        <v>45444</v>
      </c>
      <c r="D737" s="98" t="s">
        <v>105</v>
      </c>
      <c r="E737" s="95" t="s">
        <v>337</v>
      </c>
      <c r="F737" s="155">
        <v>121.48</v>
      </c>
      <c r="G737" s="98" t="s">
        <v>3160</v>
      </c>
      <c r="H737" s="98" t="s">
        <v>123</v>
      </c>
      <c r="I737" s="95" t="s">
        <v>3165</v>
      </c>
      <c r="J737" s="131" t="str">
        <f t="shared" si="28"/>
        <v>17.455.912/0002-31</v>
      </c>
      <c r="K737" s="131" t="s">
        <v>1072</v>
      </c>
      <c r="L737" s="132" t="s">
        <v>3120</v>
      </c>
      <c r="M737" s="131">
        <v>6429</v>
      </c>
      <c r="N737" s="134">
        <v>45459</v>
      </c>
      <c r="O737" s="95" t="s">
        <v>452</v>
      </c>
      <c r="P737" s="98" t="s">
        <v>1189</v>
      </c>
      <c r="Q737" s="381"/>
      <c r="R737" s="381"/>
      <c r="S737" s="381"/>
    </row>
    <row r="738" spans="1:19" ht="40" customHeight="1" x14ac:dyDescent="0.25">
      <c r="A738" s="128">
        <f>IF(B738="","",ROW()-ROW($A$3)+'Diário 2º PA'!$P$1)</f>
        <v>2685</v>
      </c>
      <c r="B738" s="129">
        <v>45453</v>
      </c>
      <c r="C738" s="130">
        <v>45444</v>
      </c>
      <c r="D738" s="98" t="s">
        <v>105</v>
      </c>
      <c r="E738" s="95" t="s">
        <v>337</v>
      </c>
      <c r="F738" s="155">
        <v>148.35</v>
      </c>
      <c r="G738" s="98" t="s">
        <v>3160</v>
      </c>
      <c r="H738" s="98" t="s">
        <v>127</v>
      </c>
      <c r="I738" s="95" t="s">
        <v>3165</v>
      </c>
      <c r="J738" s="131" t="str">
        <f t="shared" si="28"/>
        <v>17.455.912/0002-31</v>
      </c>
      <c r="K738" s="131" t="s">
        <v>1072</v>
      </c>
      <c r="L738" s="132" t="s">
        <v>3120</v>
      </c>
      <c r="M738" s="131">
        <v>6287186</v>
      </c>
      <c r="N738" s="134">
        <v>45460</v>
      </c>
      <c r="O738" s="95" t="s">
        <v>452</v>
      </c>
      <c r="P738" s="98" t="s">
        <v>1189</v>
      </c>
      <c r="Q738" s="381"/>
      <c r="R738" s="381"/>
      <c r="S738" s="381"/>
    </row>
    <row r="739" spans="1:19" ht="40" customHeight="1" x14ac:dyDescent="0.25">
      <c r="A739" s="128">
        <f>IF(B739="","",ROW()-ROW($A$3)+'Diário 2º PA'!$P$1)</f>
        <v>2686</v>
      </c>
      <c r="B739" s="129">
        <v>45453</v>
      </c>
      <c r="C739" s="130">
        <v>45444</v>
      </c>
      <c r="D739" s="98" t="s">
        <v>105</v>
      </c>
      <c r="E739" s="95" t="s">
        <v>337</v>
      </c>
      <c r="F739" s="155">
        <v>209.86</v>
      </c>
      <c r="G739" s="98" t="s">
        <v>3160</v>
      </c>
      <c r="H739" s="98" t="s">
        <v>125</v>
      </c>
      <c r="I739" s="95" t="s">
        <v>3165</v>
      </c>
      <c r="J739" s="131" t="str">
        <f t="shared" si="28"/>
        <v>17.455.912/0002-31</v>
      </c>
      <c r="K739" s="131" t="s">
        <v>1072</v>
      </c>
      <c r="L739" s="132" t="s">
        <v>3120</v>
      </c>
      <c r="M739" s="131">
        <v>6265867</v>
      </c>
      <c r="N739" s="134">
        <v>45457</v>
      </c>
      <c r="O739" s="95" t="s">
        <v>452</v>
      </c>
      <c r="P739" s="98" t="s">
        <v>1189</v>
      </c>
      <c r="Q739" s="381"/>
      <c r="R739" s="381"/>
      <c r="S739" s="381"/>
    </row>
    <row r="740" spans="1:19" ht="40" customHeight="1" x14ac:dyDescent="0.25">
      <c r="A740" s="128">
        <f>IF(B740="","",ROW()-ROW($A$3)+'Diário 2º PA'!$P$1)</f>
        <v>2687</v>
      </c>
      <c r="B740" s="129">
        <v>45453</v>
      </c>
      <c r="C740" s="130">
        <v>45444</v>
      </c>
      <c r="D740" s="98" t="s">
        <v>105</v>
      </c>
      <c r="E740" s="95" t="s">
        <v>337</v>
      </c>
      <c r="F740" s="155">
        <v>488.39</v>
      </c>
      <c r="G740" s="98" t="s">
        <v>3160</v>
      </c>
      <c r="H740" s="98" t="s">
        <v>125</v>
      </c>
      <c r="I740" s="95" t="s">
        <v>3165</v>
      </c>
      <c r="J740" s="131" t="str">
        <f t="shared" si="28"/>
        <v>17.455.912/0002-31</v>
      </c>
      <c r="K740" s="131" t="s">
        <v>1072</v>
      </c>
      <c r="L740" s="132" t="s">
        <v>3120</v>
      </c>
      <c r="M740" s="131">
        <v>6265852</v>
      </c>
      <c r="N740" s="134">
        <v>45457</v>
      </c>
      <c r="O740" s="95" t="s">
        <v>452</v>
      </c>
      <c r="P740" s="98" t="s">
        <v>1189</v>
      </c>
      <c r="Q740" s="381"/>
      <c r="R740" s="381"/>
      <c r="S740" s="381"/>
    </row>
    <row r="741" spans="1:19" ht="40" customHeight="1" x14ac:dyDescent="0.25">
      <c r="A741" s="128">
        <f>IF(B741="","",ROW()-ROW($A$3)+'Diário 2º PA'!$P$1)</f>
        <v>2688</v>
      </c>
      <c r="B741" s="129">
        <v>45453</v>
      </c>
      <c r="C741" s="130">
        <v>45444</v>
      </c>
      <c r="D741" s="98" t="s">
        <v>105</v>
      </c>
      <c r="E741" s="95" t="s">
        <v>337</v>
      </c>
      <c r="F741" s="155">
        <v>220.2</v>
      </c>
      <c r="G741" s="98" t="s">
        <v>3160</v>
      </c>
      <c r="H741" s="98" t="s">
        <v>134</v>
      </c>
      <c r="I741" s="95" t="s">
        <v>3165</v>
      </c>
      <c r="J741" s="131" t="str">
        <f t="shared" si="28"/>
        <v>17.455.912/0002-31</v>
      </c>
      <c r="K741" s="131" t="s">
        <v>1072</v>
      </c>
      <c r="L741" s="132" t="s">
        <v>3120</v>
      </c>
      <c r="M741" s="131">
        <v>6281488</v>
      </c>
      <c r="N741" s="134">
        <v>45459</v>
      </c>
      <c r="O741" s="95" t="s">
        <v>452</v>
      </c>
      <c r="P741" s="98" t="s">
        <v>1189</v>
      </c>
      <c r="Q741" s="381"/>
      <c r="R741" s="381"/>
      <c r="S741" s="381"/>
    </row>
    <row r="742" spans="1:19" ht="40" customHeight="1" x14ac:dyDescent="0.25">
      <c r="A742" s="128">
        <f>IF(B742="","",ROW()-ROW($A$3)+'Diário 2º PA'!$P$1)</f>
        <v>2689</v>
      </c>
      <c r="B742" s="129">
        <v>45453</v>
      </c>
      <c r="C742" s="130">
        <v>45413</v>
      </c>
      <c r="D742" s="98" t="s">
        <v>105</v>
      </c>
      <c r="E742" s="95" t="s">
        <v>219</v>
      </c>
      <c r="F742" s="155">
        <v>3500</v>
      </c>
      <c r="G742" s="98" t="s">
        <v>3117</v>
      </c>
      <c r="H742" s="98" t="s">
        <v>128</v>
      </c>
      <c r="I742" s="95" t="s">
        <v>3224</v>
      </c>
      <c r="J742" s="131" t="str">
        <f t="shared" si="28"/>
        <v>CPF Protegido - LGPD</v>
      </c>
      <c r="K742" s="131" t="s">
        <v>1072</v>
      </c>
      <c r="L742" s="132" t="s">
        <v>117</v>
      </c>
      <c r="M742" s="131" t="s">
        <v>117</v>
      </c>
      <c r="N742" s="134" t="s">
        <v>117</v>
      </c>
      <c r="O742" s="95" t="s">
        <v>452</v>
      </c>
      <c r="P742" s="98" t="s">
        <v>3225</v>
      </c>
      <c r="Q742" s="381"/>
      <c r="R742" s="381"/>
      <c r="S742" s="381"/>
    </row>
    <row r="743" spans="1:19" ht="40" customHeight="1" x14ac:dyDescent="0.25">
      <c r="A743" s="128">
        <f>IF(B743="","",ROW()-ROW($A$3)+'Diário 2º PA'!$P$1)</f>
        <v>2690</v>
      </c>
      <c r="B743" s="129">
        <v>45453</v>
      </c>
      <c r="C743" s="130">
        <v>45413</v>
      </c>
      <c r="D743" s="98" t="s">
        <v>105</v>
      </c>
      <c r="E743" s="95" t="s">
        <v>219</v>
      </c>
      <c r="F743" s="155">
        <v>3500</v>
      </c>
      <c r="G743" s="98" t="s">
        <v>3117</v>
      </c>
      <c r="H743" s="98" t="s">
        <v>128</v>
      </c>
      <c r="I743" s="95" t="s">
        <v>3649</v>
      </c>
      <c r="J743" s="131" t="str">
        <f t="shared" si="28"/>
        <v>CPF Protegido - LGPD</v>
      </c>
      <c r="K743" s="131" t="s">
        <v>1072</v>
      </c>
      <c r="L743" s="132" t="s">
        <v>117</v>
      </c>
      <c r="M743" s="131" t="s">
        <v>117</v>
      </c>
      <c r="N743" s="134" t="s">
        <v>117</v>
      </c>
      <c r="O743" s="95" t="s">
        <v>452</v>
      </c>
      <c r="P743" s="98" t="s">
        <v>3650</v>
      </c>
      <c r="Q743" s="381"/>
      <c r="R743" s="381"/>
      <c r="S743" s="381"/>
    </row>
    <row r="744" spans="1:19" ht="40" customHeight="1" x14ac:dyDescent="0.25">
      <c r="A744" s="128">
        <f>IF(B744="","",ROW()-ROW($A$3)+'Diário 2º PA'!$P$1)</f>
        <v>2691</v>
      </c>
      <c r="B744" s="129">
        <v>45453</v>
      </c>
      <c r="C744" s="130">
        <v>45444</v>
      </c>
      <c r="D744" s="98" t="s">
        <v>105</v>
      </c>
      <c r="E744" s="95" t="s">
        <v>325</v>
      </c>
      <c r="F744" s="155">
        <v>274.05</v>
      </c>
      <c r="G744" s="98" t="s">
        <v>3140</v>
      </c>
      <c r="H744" s="98" t="s">
        <v>122</v>
      </c>
      <c r="I744" s="95" t="s">
        <v>1469</v>
      </c>
      <c r="J744" s="131" t="str">
        <f t="shared" si="28"/>
        <v>21.582.234/0001-64</v>
      </c>
      <c r="K744" s="131" t="s">
        <v>1072</v>
      </c>
      <c r="L744" s="132" t="s">
        <v>3120</v>
      </c>
      <c r="M744" s="131">
        <v>14729</v>
      </c>
      <c r="N744" s="134">
        <v>45443</v>
      </c>
      <c r="O744" s="95" t="s">
        <v>452</v>
      </c>
      <c r="P744" s="98" t="s">
        <v>1471</v>
      </c>
      <c r="Q744" s="381"/>
      <c r="R744" s="381"/>
      <c r="S744" s="381"/>
    </row>
    <row r="745" spans="1:19" ht="40" customHeight="1" x14ac:dyDescent="0.25">
      <c r="A745" s="128">
        <f>IF(B745="","",ROW()-ROW($A$3)+'Diário 2º PA'!$P$1)</f>
        <v>2692</v>
      </c>
      <c r="B745" s="129">
        <v>45453</v>
      </c>
      <c r="C745" s="130">
        <v>45413</v>
      </c>
      <c r="D745" s="98" t="s">
        <v>105</v>
      </c>
      <c r="E745" s="95" t="s">
        <v>219</v>
      </c>
      <c r="F745" s="155">
        <v>1920</v>
      </c>
      <c r="G745" s="98" t="s">
        <v>3117</v>
      </c>
      <c r="H745" s="98" t="s">
        <v>118</v>
      </c>
      <c r="I745" s="95" t="s">
        <v>2085</v>
      </c>
      <c r="J745" s="131" t="str">
        <f t="shared" si="28"/>
        <v>CPF Protegido - LGPD</v>
      </c>
      <c r="K745" s="131" t="s">
        <v>1072</v>
      </c>
      <c r="L745" s="132" t="s">
        <v>117</v>
      </c>
      <c r="M745" s="131" t="s">
        <v>117</v>
      </c>
      <c r="N745" s="134" t="s">
        <v>117</v>
      </c>
      <c r="O745" s="95" t="s">
        <v>452</v>
      </c>
      <c r="P745" s="131" t="s">
        <v>2086</v>
      </c>
      <c r="Q745" s="381"/>
      <c r="R745" s="381"/>
      <c r="S745" s="381"/>
    </row>
    <row r="746" spans="1:19" ht="40" customHeight="1" x14ac:dyDescent="0.25">
      <c r="A746" s="128">
        <f>IF(B746="","",ROW()-ROW($A$3)+'Diário 2º PA'!$P$1)</f>
        <v>2693</v>
      </c>
      <c r="B746" s="129">
        <v>45453</v>
      </c>
      <c r="C746" s="130">
        <v>45444</v>
      </c>
      <c r="D746" s="98" t="s">
        <v>105</v>
      </c>
      <c r="E746" s="95" t="s">
        <v>166</v>
      </c>
      <c r="F746" s="155">
        <v>3247.59</v>
      </c>
      <c r="G746" s="363" t="s">
        <v>3608</v>
      </c>
      <c r="H746" s="98" t="s">
        <v>117</v>
      </c>
      <c r="I746" s="95" t="s">
        <v>117</v>
      </c>
      <c r="J746" s="131" t="s">
        <v>79</v>
      </c>
      <c r="K746" s="131" t="s">
        <v>1558</v>
      </c>
      <c r="L746" s="132" t="s">
        <v>3239</v>
      </c>
      <c r="M746" s="131" t="s">
        <v>117</v>
      </c>
      <c r="N746" s="134" t="s">
        <v>117</v>
      </c>
      <c r="O746" s="95" t="s">
        <v>452</v>
      </c>
      <c r="P746" s="98" t="s">
        <v>79</v>
      </c>
      <c r="Q746" s="381"/>
      <c r="R746" s="381"/>
      <c r="S746" s="381"/>
    </row>
    <row r="747" spans="1:19" ht="40" customHeight="1" x14ac:dyDescent="0.25">
      <c r="A747" s="128">
        <f>IF(B747="","",ROW()-ROW($A$3)+'Diário 2º PA'!$P$1)</f>
        <v>2694</v>
      </c>
      <c r="B747" s="129">
        <v>45453</v>
      </c>
      <c r="C747" s="130">
        <v>45444</v>
      </c>
      <c r="D747" s="98" t="s">
        <v>105</v>
      </c>
      <c r="E747" s="95" t="s">
        <v>345</v>
      </c>
      <c r="F747" s="155">
        <v>6460</v>
      </c>
      <c r="G747" s="98" t="s">
        <v>3651</v>
      </c>
      <c r="H747" s="98" t="s">
        <v>133</v>
      </c>
      <c r="I747" s="95" t="s">
        <v>1734</v>
      </c>
      <c r="J747" s="131" t="str">
        <f t="shared" ref="J747:J868" si="29">IF(P747="","",IF(LEN(P747)&gt;14,P747,"CPF Protegido - LGPD"))</f>
        <v>17.155.342/0001-83</v>
      </c>
      <c r="K747" s="131" t="s">
        <v>1114</v>
      </c>
      <c r="L747" s="132" t="s">
        <v>3120</v>
      </c>
      <c r="M747" s="131">
        <v>334377</v>
      </c>
      <c r="N747" s="134">
        <v>45454</v>
      </c>
      <c r="O747" s="95" t="s">
        <v>452</v>
      </c>
      <c r="P747" s="98" t="s">
        <v>1735</v>
      </c>
      <c r="Q747" s="381"/>
      <c r="R747" s="381"/>
      <c r="S747" s="381"/>
    </row>
    <row r="748" spans="1:19" ht="40" customHeight="1" x14ac:dyDescent="0.25">
      <c r="A748" s="128">
        <f>IF(B748="","",ROW()-ROW($A$3)+'Diário 2º PA'!$P$1)</f>
        <v>2695</v>
      </c>
      <c r="B748" s="129">
        <v>45453</v>
      </c>
      <c r="C748" s="130">
        <v>45413</v>
      </c>
      <c r="D748" s="98" t="s">
        <v>105</v>
      </c>
      <c r="E748" s="95" t="s">
        <v>265</v>
      </c>
      <c r="F748" s="155">
        <v>186.8</v>
      </c>
      <c r="G748" s="98" t="s">
        <v>3264</v>
      </c>
      <c r="H748" s="98" t="s">
        <v>121</v>
      </c>
      <c r="I748" s="95" t="s">
        <v>2353</v>
      </c>
      <c r="J748" s="131" t="str">
        <f t="shared" si="29"/>
        <v>07.004.048/0001-17</v>
      </c>
      <c r="K748" s="131" t="s">
        <v>1080</v>
      </c>
      <c r="L748" s="132" t="s">
        <v>3133</v>
      </c>
      <c r="M748" s="131" t="s">
        <v>3652</v>
      </c>
      <c r="N748" s="134">
        <v>45451</v>
      </c>
      <c r="O748" s="95" t="s">
        <v>452</v>
      </c>
      <c r="P748" s="98" t="s">
        <v>1704</v>
      </c>
      <c r="Q748" s="381"/>
      <c r="R748" s="381"/>
      <c r="S748" s="381"/>
    </row>
    <row r="749" spans="1:19" ht="40" customHeight="1" x14ac:dyDescent="0.25">
      <c r="A749" s="128">
        <f>IF(B749="","",ROW()-ROW($A$3)+'Diário 2º PA'!$P$1)</f>
        <v>2696</v>
      </c>
      <c r="B749" s="129">
        <v>45453</v>
      </c>
      <c r="C749" s="130">
        <v>45444</v>
      </c>
      <c r="D749" s="98" t="s">
        <v>94</v>
      </c>
      <c r="E749" s="95" t="s">
        <v>211</v>
      </c>
      <c r="F749" s="155">
        <v>648.70000000000005</v>
      </c>
      <c r="G749" s="98" t="s">
        <v>3363</v>
      </c>
      <c r="H749" s="98" t="s">
        <v>127</v>
      </c>
      <c r="I749" s="95" t="s">
        <v>2365</v>
      </c>
      <c r="J749" s="131" t="str">
        <f t="shared" si="29"/>
        <v>34.002.229/0001-87</v>
      </c>
      <c r="K749" s="131" t="s">
        <v>1080</v>
      </c>
      <c r="L749" s="132" t="s">
        <v>3133</v>
      </c>
      <c r="M749" s="131">
        <v>860981</v>
      </c>
      <c r="N749" s="134">
        <v>45453</v>
      </c>
      <c r="O749" s="95" t="s">
        <v>452</v>
      </c>
      <c r="P749" s="98" t="s">
        <v>1780</v>
      </c>
      <c r="Q749" s="381"/>
      <c r="R749" s="381"/>
      <c r="S749" s="381"/>
    </row>
    <row r="750" spans="1:19" ht="40" customHeight="1" x14ac:dyDescent="0.25">
      <c r="A750" s="128">
        <f>IF(B750="","",ROW()-ROW($A$3)+'Diário 2º PA'!$P$1)</f>
        <v>2697</v>
      </c>
      <c r="B750" s="129">
        <v>45453</v>
      </c>
      <c r="C750" s="130">
        <v>45413</v>
      </c>
      <c r="D750" s="98" t="s">
        <v>105</v>
      </c>
      <c r="E750" s="95" t="s">
        <v>265</v>
      </c>
      <c r="F750" s="155">
        <v>186.8</v>
      </c>
      <c r="G750" s="98" t="s">
        <v>3264</v>
      </c>
      <c r="H750" s="98" t="s">
        <v>120</v>
      </c>
      <c r="I750" s="95" t="s">
        <v>2353</v>
      </c>
      <c r="J750" s="131" t="str">
        <f t="shared" si="29"/>
        <v>07.004.048/0001-17</v>
      </c>
      <c r="K750" s="131" t="s">
        <v>1080</v>
      </c>
      <c r="L750" s="132" t="s">
        <v>3133</v>
      </c>
      <c r="M750" s="131" t="s">
        <v>3653</v>
      </c>
      <c r="N750" s="134">
        <v>45451</v>
      </c>
      <c r="O750" s="95" t="s">
        <v>452</v>
      </c>
      <c r="P750" s="98" t="s">
        <v>1704</v>
      </c>
      <c r="Q750" s="381"/>
      <c r="R750" s="381"/>
      <c r="S750" s="381"/>
    </row>
    <row r="751" spans="1:19" ht="40" customHeight="1" x14ac:dyDescent="0.25">
      <c r="A751" s="128">
        <f>IF(B751="","",ROW()-ROW($A$3)+'Diário 2º PA'!$P$1)</f>
        <v>2698</v>
      </c>
      <c r="B751" s="129">
        <v>45453</v>
      </c>
      <c r="C751" s="130">
        <v>45444</v>
      </c>
      <c r="D751" s="98" t="s">
        <v>94</v>
      </c>
      <c r="E751" s="95" t="s">
        <v>205</v>
      </c>
      <c r="F751" s="155">
        <v>263.12</v>
      </c>
      <c r="G751" s="98" t="s">
        <v>3363</v>
      </c>
      <c r="H751" s="98" t="s">
        <v>127</v>
      </c>
      <c r="I751" s="95" t="s">
        <v>2365</v>
      </c>
      <c r="J751" s="131" t="str">
        <f t="shared" si="29"/>
        <v>34.002.229/0001-87</v>
      </c>
      <c r="K751" s="131" t="s">
        <v>1080</v>
      </c>
      <c r="L751" s="132" t="s">
        <v>3133</v>
      </c>
      <c r="M751" s="131">
        <v>872932</v>
      </c>
      <c r="N751" s="134">
        <v>45453</v>
      </c>
      <c r="O751" s="95" t="s">
        <v>452</v>
      </c>
      <c r="P751" s="98" t="s">
        <v>1780</v>
      </c>
      <c r="Q751" s="381"/>
      <c r="R751" s="381"/>
      <c r="S751" s="381"/>
    </row>
    <row r="752" spans="1:19" ht="40" customHeight="1" x14ac:dyDescent="0.25">
      <c r="A752" s="128">
        <f>IF(B752="","",ROW()-ROW($A$3)+'Diário 2º PA'!$P$1)</f>
        <v>2699</v>
      </c>
      <c r="B752" s="129">
        <v>45453</v>
      </c>
      <c r="C752" s="130">
        <v>45413</v>
      </c>
      <c r="D752" s="98" t="s">
        <v>105</v>
      </c>
      <c r="E752" s="95" t="s">
        <v>265</v>
      </c>
      <c r="F752" s="155">
        <v>186.8</v>
      </c>
      <c r="G752" s="98" t="s">
        <v>3264</v>
      </c>
      <c r="H752" s="98" t="s">
        <v>119</v>
      </c>
      <c r="I752" s="95" t="s">
        <v>2353</v>
      </c>
      <c r="J752" s="131" t="str">
        <f t="shared" si="29"/>
        <v>07.004.048/0001-17</v>
      </c>
      <c r="K752" s="131" t="s">
        <v>1080</v>
      </c>
      <c r="L752" s="132" t="s">
        <v>3133</v>
      </c>
      <c r="M752" s="131" t="s">
        <v>3654</v>
      </c>
      <c r="N752" s="134">
        <v>45451</v>
      </c>
      <c r="O752" s="95" t="s">
        <v>452</v>
      </c>
      <c r="P752" s="98" t="s">
        <v>1704</v>
      </c>
      <c r="Q752" s="381"/>
      <c r="R752" s="381"/>
      <c r="S752" s="381"/>
    </row>
    <row r="753" spans="1:19" ht="40" customHeight="1" x14ac:dyDescent="0.25">
      <c r="A753" s="128">
        <f>IF(B753="","",ROW()-ROW($A$3)+'Diário 2º PA'!$P$1)</f>
        <v>2700</v>
      </c>
      <c r="B753" s="129">
        <v>45453</v>
      </c>
      <c r="C753" s="130">
        <v>45413</v>
      </c>
      <c r="D753" s="98" t="s">
        <v>94</v>
      </c>
      <c r="E753" s="95" t="s">
        <v>207</v>
      </c>
      <c r="F753" s="155">
        <v>530.54</v>
      </c>
      <c r="G753" s="98" t="s">
        <v>3263</v>
      </c>
      <c r="H753" s="98" t="s">
        <v>134</v>
      </c>
      <c r="I753" s="95" t="s">
        <v>1795</v>
      </c>
      <c r="J753" s="131" t="str">
        <f t="shared" si="29"/>
        <v>19.112.659/0001-68</v>
      </c>
      <c r="K753" s="131" t="s">
        <v>1080</v>
      </c>
      <c r="L753" s="132" t="s">
        <v>3133</v>
      </c>
      <c r="M753" s="131">
        <v>628972</v>
      </c>
      <c r="N753" s="134">
        <v>45453</v>
      </c>
      <c r="O753" s="95" t="s">
        <v>452</v>
      </c>
      <c r="P753" s="98" t="s">
        <v>1796</v>
      </c>
      <c r="Q753" s="381"/>
      <c r="R753" s="381"/>
      <c r="S753" s="381"/>
    </row>
    <row r="754" spans="1:19" ht="40" customHeight="1" x14ac:dyDescent="0.25">
      <c r="A754" s="128">
        <f>IF(B754="","",ROW()-ROW($A$3)+'Diário 2º PA'!$P$1)</f>
        <v>2701</v>
      </c>
      <c r="B754" s="129">
        <v>45453</v>
      </c>
      <c r="C754" s="130">
        <v>45413</v>
      </c>
      <c r="D754" s="98" t="s">
        <v>94</v>
      </c>
      <c r="E754" s="95" t="s">
        <v>207</v>
      </c>
      <c r="F754" s="155">
        <v>650.34</v>
      </c>
      <c r="G754" s="98" t="s">
        <v>3263</v>
      </c>
      <c r="H754" s="98" t="s">
        <v>136</v>
      </c>
      <c r="I754" s="95" t="s">
        <v>1795</v>
      </c>
      <c r="J754" s="131" t="str">
        <f t="shared" si="29"/>
        <v>19.112.659/0001-68</v>
      </c>
      <c r="K754" s="131" t="s">
        <v>1080</v>
      </c>
      <c r="L754" s="132" t="s">
        <v>3133</v>
      </c>
      <c r="M754" s="131">
        <v>422743</v>
      </c>
      <c r="N754" s="134">
        <v>45453</v>
      </c>
      <c r="O754" s="95" t="s">
        <v>452</v>
      </c>
      <c r="P754" s="98" t="s">
        <v>1796</v>
      </c>
      <c r="Q754" s="381"/>
      <c r="R754" s="381"/>
      <c r="S754" s="381"/>
    </row>
    <row r="755" spans="1:19" ht="40" customHeight="1" x14ac:dyDescent="0.25">
      <c r="A755" s="128">
        <f>IF(B755="","",ROW()-ROW($A$3)+'Diário 2º PA'!$P$1)</f>
        <v>2702</v>
      </c>
      <c r="B755" s="129">
        <v>45453</v>
      </c>
      <c r="C755" s="130">
        <v>45413</v>
      </c>
      <c r="D755" s="98" t="s">
        <v>94</v>
      </c>
      <c r="E755" s="95" t="s">
        <v>207</v>
      </c>
      <c r="F755" s="155">
        <v>479.2</v>
      </c>
      <c r="G755" s="98" t="s">
        <v>3263</v>
      </c>
      <c r="H755" s="98" t="s">
        <v>135</v>
      </c>
      <c r="I755" s="95" t="s">
        <v>1795</v>
      </c>
      <c r="J755" s="131" t="str">
        <f t="shared" si="29"/>
        <v>19.112.659/0001-68</v>
      </c>
      <c r="K755" s="131" t="s">
        <v>1080</v>
      </c>
      <c r="L755" s="132" t="s">
        <v>3133</v>
      </c>
      <c r="M755" s="131">
        <v>629153</v>
      </c>
      <c r="N755" s="134">
        <v>45453</v>
      </c>
      <c r="O755" s="95" t="s">
        <v>452</v>
      </c>
      <c r="P755" s="98" t="s">
        <v>1796</v>
      </c>
      <c r="Q755" s="381"/>
      <c r="R755" s="381"/>
      <c r="S755" s="381"/>
    </row>
    <row r="756" spans="1:19" ht="40" customHeight="1" x14ac:dyDescent="0.25">
      <c r="A756" s="128">
        <f>IF(B756="","",ROW()-ROW($A$3)+'Diário 2º PA'!$P$1)</f>
        <v>2703</v>
      </c>
      <c r="B756" s="129">
        <v>45453</v>
      </c>
      <c r="C756" s="130">
        <v>45444</v>
      </c>
      <c r="D756" s="98" t="s">
        <v>105</v>
      </c>
      <c r="E756" s="95" t="s">
        <v>281</v>
      </c>
      <c r="F756" s="155">
        <v>88.96</v>
      </c>
      <c r="G756" s="98" t="s">
        <v>3655</v>
      </c>
      <c r="H756" s="98" t="s">
        <v>133</v>
      </c>
      <c r="I756" s="95" t="s">
        <v>1374</v>
      </c>
      <c r="J756" s="131" t="str">
        <f t="shared" si="29"/>
        <v>20.451.266/0001-68</v>
      </c>
      <c r="K756" s="131" t="s">
        <v>1114</v>
      </c>
      <c r="L756" s="132" t="s">
        <v>3120</v>
      </c>
      <c r="M756" s="131">
        <v>16854</v>
      </c>
      <c r="N756" s="134">
        <v>45453</v>
      </c>
      <c r="O756" s="95" t="s">
        <v>452</v>
      </c>
      <c r="P756" s="98" t="s">
        <v>1376</v>
      </c>
      <c r="Q756" s="381"/>
      <c r="R756" s="381"/>
      <c r="S756" s="381"/>
    </row>
    <row r="757" spans="1:19" ht="40" customHeight="1" x14ac:dyDescent="0.25">
      <c r="A757" s="128">
        <f>IF(B757="","",ROW()-ROW($A$3)+'Diário 2º PA'!$P$1)</f>
        <v>2704</v>
      </c>
      <c r="B757" s="129">
        <v>45453</v>
      </c>
      <c r="C757" s="130">
        <v>45413</v>
      </c>
      <c r="D757" s="98" t="s">
        <v>94</v>
      </c>
      <c r="E757" s="95" t="s">
        <v>207</v>
      </c>
      <c r="F757" s="155">
        <v>701.68</v>
      </c>
      <c r="G757" s="98" t="s">
        <v>3263</v>
      </c>
      <c r="H757" s="98" t="s">
        <v>137</v>
      </c>
      <c r="I757" s="95" t="s">
        <v>1795</v>
      </c>
      <c r="J757" s="131" t="str">
        <f t="shared" si="29"/>
        <v>19.112.659/0001-68</v>
      </c>
      <c r="K757" s="131" t="s">
        <v>1080</v>
      </c>
      <c r="L757" s="132" t="s">
        <v>3133</v>
      </c>
      <c r="M757" s="131">
        <v>629179</v>
      </c>
      <c r="N757" s="134">
        <v>45453</v>
      </c>
      <c r="O757" s="95" t="s">
        <v>452</v>
      </c>
      <c r="P757" s="98" t="s">
        <v>1796</v>
      </c>
      <c r="Q757" s="381"/>
      <c r="R757" s="381"/>
      <c r="S757" s="381"/>
    </row>
    <row r="758" spans="1:19" ht="40" customHeight="1" x14ac:dyDescent="0.25">
      <c r="A758" s="128">
        <f>IF(B758="","",ROW()-ROW($A$3)+'Diário 2º PA'!$P$1)</f>
        <v>2705</v>
      </c>
      <c r="B758" s="129">
        <v>45453</v>
      </c>
      <c r="C758" s="130">
        <v>45444</v>
      </c>
      <c r="D758" s="98" t="s">
        <v>105</v>
      </c>
      <c r="E758" s="95" t="s">
        <v>353</v>
      </c>
      <c r="F758" s="155">
        <v>9635.6200000000008</v>
      </c>
      <c r="G758" s="98" t="s">
        <v>3656</v>
      </c>
      <c r="H758" s="98" t="s">
        <v>133</v>
      </c>
      <c r="I758" s="95" t="s">
        <v>3657</v>
      </c>
      <c r="J758" s="131" t="str">
        <f t="shared" si="29"/>
        <v>01.534.593/0002-10</v>
      </c>
      <c r="K758" s="131" t="s">
        <v>1114</v>
      </c>
      <c r="L758" s="132" t="s">
        <v>3120</v>
      </c>
      <c r="M758" s="131">
        <v>259142</v>
      </c>
      <c r="N758" s="134">
        <v>45456</v>
      </c>
      <c r="O758" s="95" t="s">
        <v>452</v>
      </c>
      <c r="P758" s="98" t="s">
        <v>3658</v>
      </c>
      <c r="Q758" s="381"/>
      <c r="R758" s="381"/>
      <c r="S758" s="381"/>
    </row>
    <row r="759" spans="1:19" ht="40" customHeight="1" x14ac:dyDescent="0.25">
      <c r="A759" s="128">
        <f>IF(B759="","",ROW()-ROW($A$3)+'Diário 2º PA'!$P$1)</f>
        <v>2706</v>
      </c>
      <c r="B759" s="129">
        <v>45453</v>
      </c>
      <c r="C759" s="130">
        <v>45444</v>
      </c>
      <c r="D759" s="98" t="s">
        <v>94</v>
      </c>
      <c r="E759" s="95" t="s">
        <v>211</v>
      </c>
      <c r="F759" s="155">
        <v>798.4</v>
      </c>
      <c r="G759" s="98" t="s">
        <v>1778</v>
      </c>
      <c r="H759" s="98" t="s">
        <v>134</v>
      </c>
      <c r="I759" s="95" t="s">
        <v>2365</v>
      </c>
      <c r="J759" s="131" t="str">
        <f t="shared" si="29"/>
        <v>34.002.229/0001-87</v>
      </c>
      <c r="K759" s="131" t="s">
        <v>1080</v>
      </c>
      <c r="L759" s="132" t="s">
        <v>3133</v>
      </c>
      <c r="M759" s="131">
        <v>866044</v>
      </c>
      <c r="N759" s="134">
        <v>45453</v>
      </c>
      <c r="O759" s="95" t="s">
        <v>452</v>
      </c>
      <c r="P759" s="98" t="s">
        <v>1780</v>
      </c>
      <c r="Q759" s="381"/>
      <c r="R759" s="381"/>
      <c r="S759" s="381"/>
    </row>
    <row r="760" spans="1:19" ht="40" customHeight="1" x14ac:dyDescent="0.25">
      <c r="A760" s="128">
        <f>IF(B760="","",ROW()-ROW($A$3)+'Diário 2º PA'!$P$1)</f>
        <v>2707</v>
      </c>
      <c r="B760" s="129">
        <v>45453</v>
      </c>
      <c r="C760" s="130">
        <v>45444</v>
      </c>
      <c r="D760" s="98" t="s">
        <v>94</v>
      </c>
      <c r="E760" s="95" t="s">
        <v>211</v>
      </c>
      <c r="F760" s="155">
        <v>773.45</v>
      </c>
      <c r="G760" s="98" t="s">
        <v>1778</v>
      </c>
      <c r="H760" s="98" t="s">
        <v>136</v>
      </c>
      <c r="I760" s="95" t="s">
        <v>2365</v>
      </c>
      <c r="J760" s="131" t="str">
        <f t="shared" si="29"/>
        <v>34.002.229/0001-87</v>
      </c>
      <c r="K760" s="131" t="s">
        <v>1080</v>
      </c>
      <c r="L760" s="132" t="s">
        <v>3133</v>
      </c>
      <c r="M760" s="131">
        <v>866180</v>
      </c>
      <c r="N760" s="134">
        <v>45453</v>
      </c>
      <c r="O760" s="95" t="s">
        <v>452</v>
      </c>
      <c r="P760" s="98" t="s">
        <v>1780</v>
      </c>
      <c r="Q760" s="381"/>
      <c r="R760" s="381"/>
      <c r="S760" s="381"/>
    </row>
    <row r="761" spans="1:19" ht="40" customHeight="1" x14ac:dyDescent="0.25">
      <c r="A761" s="128">
        <f>IF(B761="","",ROW()-ROW($A$3)+'Diário 2º PA'!$P$1)</f>
        <v>2708</v>
      </c>
      <c r="B761" s="129">
        <v>45453</v>
      </c>
      <c r="C761" s="130">
        <v>45444</v>
      </c>
      <c r="D761" s="98" t="s">
        <v>94</v>
      </c>
      <c r="E761" s="95" t="s">
        <v>211</v>
      </c>
      <c r="F761" s="155">
        <v>773.45</v>
      </c>
      <c r="G761" s="98" t="s">
        <v>1778</v>
      </c>
      <c r="H761" s="98" t="s">
        <v>122</v>
      </c>
      <c r="I761" s="95" t="s">
        <v>2365</v>
      </c>
      <c r="J761" s="131" t="str">
        <f t="shared" si="29"/>
        <v>34.002.229/0001-87</v>
      </c>
      <c r="K761" s="131" t="s">
        <v>1080</v>
      </c>
      <c r="L761" s="132" t="s">
        <v>3133</v>
      </c>
      <c r="M761" s="131">
        <v>861114</v>
      </c>
      <c r="N761" s="134">
        <v>45453</v>
      </c>
      <c r="O761" s="95" t="s">
        <v>452</v>
      </c>
      <c r="P761" s="98" t="s">
        <v>1780</v>
      </c>
      <c r="Q761" s="381"/>
      <c r="R761" s="381"/>
      <c r="S761" s="381"/>
    </row>
    <row r="762" spans="1:19" ht="40" customHeight="1" x14ac:dyDescent="0.25">
      <c r="A762" s="128">
        <f>IF(B762="","",ROW()-ROW($A$3)+'Diário 2º PA'!$P$1)</f>
        <v>2709</v>
      </c>
      <c r="B762" s="129">
        <v>45453</v>
      </c>
      <c r="C762" s="130">
        <v>45444</v>
      </c>
      <c r="D762" s="98" t="s">
        <v>94</v>
      </c>
      <c r="E762" s="95" t="s">
        <v>211</v>
      </c>
      <c r="F762" s="155">
        <v>648.70000000000005</v>
      </c>
      <c r="G762" s="98" t="s">
        <v>1778</v>
      </c>
      <c r="H762" s="98" t="s">
        <v>137</v>
      </c>
      <c r="I762" s="95" t="s">
        <v>2365</v>
      </c>
      <c r="J762" s="131" t="str">
        <f t="shared" si="29"/>
        <v>34.002.229/0001-87</v>
      </c>
      <c r="K762" s="131" t="s">
        <v>1080</v>
      </c>
      <c r="L762" s="132" t="s">
        <v>3133</v>
      </c>
      <c r="M762" s="131">
        <v>866448</v>
      </c>
      <c r="N762" s="134">
        <v>45453</v>
      </c>
      <c r="O762" s="95" t="s">
        <v>452</v>
      </c>
      <c r="P762" s="98" t="s">
        <v>1780</v>
      </c>
      <c r="Q762" s="381"/>
      <c r="R762" s="381"/>
      <c r="S762" s="381"/>
    </row>
    <row r="763" spans="1:19" ht="40" customHeight="1" x14ac:dyDescent="0.25">
      <c r="A763" s="128">
        <f>IF(B763="","",ROW()-ROW($A$3)+'Diário 2º PA'!$P$1)</f>
        <v>2710</v>
      </c>
      <c r="B763" s="129">
        <v>45453</v>
      </c>
      <c r="C763" s="130">
        <v>45444</v>
      </c>
      <c r="D763" s="98" t="s">
        <v>94</v>
      </c>
      <c r="E763" s="95" t="s">
        <v>211</v>
      </c>
      <c r="F763" s="155">
        <v>698.6</v>
      </c>
      <c r="G763" s="98" t="s">
        <v>1778</v>
      </c>
      <c r="H763" s="98" t="s">
        <v>129</v>
      </c>
      <c r="I763" s="95" t="s">
        <v>2365</v>
      </c>
      <c r="J763" s="131" t="str">
        <f t="shared" si="29"/>
        <v>34.002.229/0001-87</v>
      </c>
      <c r="K763" s="131" t="s">
        <v>1080</v>
      </c>
      <c r="L763" s="132" t="s">
        <v>3133</v>
      </c>
      <c r="M763" s="131">
        <v>861117</v>
      </c>
      <c r="N763" s="134">
        <v>45453</v>
      </c>
      <c r="O763" s="95" t="s">
        <v>452</v>
      </c>
      <c r="P763" s="98" t="s">
        <v>1780</v>
      </c>
      <c r="Q763" s="381"/>
      <c r="R763" s="381"/>
      <c r="S763" s="381"/>
    </row>
    <row r="764" spans="1:19" ht="40" customHeight="1" x14ac:dyDescent="0.25">
      <c r="A764" s="128">
        <f>IF(B764="","",ROW()-ROW($A$3)+'Diário 2º PA'!$P$1)</f>
        <v>2711</v>
      </c>
      <c r="B764" s="129">
        <v>45453</v>
      </c>
      <c r="C764" s="130">
        <v>45444</v>
      </c>
      <c r="D764" s="98" t="s">
        <v>94</v>
      </c>
      <c r="E764" s="95" t="s">
        <v>211</v>
      </c>
      <c r="F764" s="155">
        <v>548.9</v>
      </c>
      <c r="G764" s="98" t="s">
        <v>1778</v>
      </c>
      <c r="H764" s="98" t="s">
        <v>125</v>
      </c>
      <c r="I764" s="95" t="s">
        <v>2365</v>
      </c>
      <c r="J764" s="131" t="str">
        <f t="shared" si="29"/>
        <v>34.002.229/0001-87</v>
      </c>
      <c r="K764" s="131" t="s">
        <v>1080</v>
      </c>
      <c r="L764" s="132" t="s">
        <v>3133</v>
      </c>
      <c r="M764" s="131">
        <v>860982</v>
      </c>
      <c r="N764" s="134">
        <v>45453</v>
      </c>
      <c r="O764" s="95" t="s">
        <v>452</v>
      </c>
      <c r="P764" s="98" t="s">
        <v>1780</v>
      </c>
      <c r="Q764" s="381"/>
      <c r="R764" s="381"/>
      <c r="S764" s="381"/>
    </row>
    <row r="765" spans="1:19" ht="40" customHeight="1" x14ac:dyDescent="0.25">
      <c r="A765" s="128">
        <f>IF(B765="","",ROW()-ROW($A$3)+'Diário 2º PA'!$P$1)</f>
        <v>2712</v>
      </c>
      <c r="B765" s="129">
        <v>45453</v>
      </c>
      <c r="C765" s="130">
        <v>45444</v>
      </c>
      <c r="D765" s="98" t="s">
        <v>94</v>
      </c>
      <c r="E765" s="95" t="s">
        <v>203</v>
      </c>
      <c r="F765" s="155">
        <v>168</v>
      </c>
      <c r="G765" s="98" t="s">
        <v>1778</v>
      </c>
      <c r="H765" s="98" t="s">
        <v>134</v>
      </c>
      <c r="I765" s="95" t="s">
        <v>3535</v>
      </c>
      <c r="J765" s="131" t="str">
        <f t="shared" si="29"/>
        <v>02.131.247/0001-72</v>
      </c>
      <c r="K765" s="131" t="s">
        <v>1080</v>
      </c>
      <c r="L765" s="132" t="s">
        <v>3133</v>
      </c>
      <c r="M765" s="131">
        <v>54923</v>
      </c>
      <c r="N765" s="134">
        <v>45453</v>
      </c>
      <c r="O765" s="95" t="s">
        <v>452</v>
      </c>
      <c r="P765" s="98" t="s">
        <v>1786</v>
      </c>
      <c r="Q765" s="381"/>
      <c r="R765" s="381"/>
      <c r="S765" s="381"/>
    </row>
    <row r="766" spans="1:19" ht="40" customHeight="1" x14ac:dyDescent="0.25">
      <c r="A766" s="128">
        <f>IF(B766="","",ROW()-ROW($A$3)+'Diário 2º PA'!$P$1)</f>
        <v>2713</v>
      </c>
      <c r="B766" s="129">
        <v>45453</v>
      </c>
      <c r="C766" s="130">
        <v>45444</v>
      </c>
      <c r="D766" s="98" t="s">
        <v>94</v>
      </c>
      <c r="E766" s="95" t="s">
        <v>211</v>
      </c>
      <c r="F766" s="155">
        <v>698.6</v>
      </c>
      <c r="G766" s="98" t="s">
        <v>1778</v>
      </c>
      <c r="H766" s="98" t="s">
        <v>135</v>
      </c>
      <c r="I766" s="95" t="s">
        <v>2365</v>
      </c>
      <c r="J766" s="131" t="str">
        <f t="shared" si="29"/>
        <v>34.002.229/0001-87</v>
      </c>
      <c r="K766" s="131" t="s">
        <v>1080</v>
      </c>
      <c r="L766" s="132" t="s">
        <v>3133</v>
      </c>
      <c r="M766" s="131">
        <v>866418</v>
      </c>
      <c r="N766" s="134">
        <v>45453</v>
      </c>
      <c r="O766" s="95" t="s">
        <v>452</v>
      </c>
      <c r="P766" s="98" t="s">
        <v>1780</v>
      </c>
      <c r="Q766" s="381"/>
      <c r="R766" s="381"/>
      <c r="S766" s="381"/>
    </row>
    <row r="767" spans="1:19" ht="40" customHeight="1" x14ac:dyDescent="0.25">
      <c r="A767" s="128">
        <f>IF(B767="","",ROW()-ROW($A$3)+'Diário 2º PA'!$P$1)</f>
        <v>2714</v>
      </c>
      <c r="B767" s="129">
        <v>45453</v>
      </c>
      <c r="C767" s="130">
        <v>45444</v>
      </c>
      <c r="D767" s="98" t="s">
        <v>94</v>
      </c>
      <c r="E767" s="95" t="s">
        <v>203</v>
      </c>
      <c r="F767" s="155">
        <v>82</v>
      </c>
      <c r="G767" s="98" t="s">
        <v>3262</v>
      </c>
      <c r="H767" s="98" t="s">
        <v>128</v>
      </c>
      <c r="I767" s="95" t="s">
        <v>3536</v>
      </c>
      <c r="J767" s="131" t="str">
        <f t="shared" si="29"/>
        <v>02.131.247/0001-72</v>
      </c>
      <c r="K767" s="131" t="s">
        <v>1080</v>
      </c>
      <c r="L767" s="132" t="s">
        <v>3133</v>
      </c>
      <c r="M767" s="131">
        <v>57641</v>
      </c>
      <c r="N767" s="134">
        <v>45453</v>
      </c>
      <c r="O767" s="95" t="s">
        <v>452</v>
      </c>
      <c r="P767" s="98" t="s">
        <v>1786</v>
      </c>
      <c r="Q767" s="381"/>
      <c r="R767" s="381"/>
      <c r="S767" s="381"/>
    </row>
    <row r="768" spans="1:19" ht="40" customHeight="1" x14ac:dyDescent="0.25">
      <c r="A768" s="128">
        <f>IF(B768="","",ROW()-ROW($A$3)+'Diário 2º PA'!$P$1)</f>
        <v>2715</v>
      </c>
      <c r="B768" s="129">
        <v>45453</v>
      </c>
      <c r="C768" s="130">
        <v>45444</v>
      </c>
      <c r="D768" s="98" t="s">
        <v>94</v>
      </c>
      <c r="E768" s="95" t="s">
        <v>211</v>
      </c>
      <c r="F768" s="155">
        <v>149.69999999999999</v>
      </c>
      <c r="G768" s="98" t="s">
        <v>1778</v>
      </c>
      <c r="H768" s="98" t="s">
        <v>118</v>
      </c>
      <c r="I768" s="95" t="s">
        <v>2365</v>
      </c>
      <c r="J768" s="131" t="str">
        <f t="shared" si="29"/>
        <v>34.002.229/0001-87</v>
      </c>
      <c r="K768" s="131" t="s">
        <v>1080</v>
      </c>
      <c r="L768" s="132" t="s">
        <v>3133</v>
      </c>
      <c r="M768" s="131">
        <v>870641</v>
      </c>
      <c r="N768" s="134">
        <v>45453</v>
      </c>
      <c r="O768" s="95" t="s">
        <v>452</v>
      </c>
      <c r="P768" s="98" t="s">
        <v>1780</v>
      </c>
      <c r="Q768" s="381"/>
      <c r="R768" s="381"/>
      <c r="S768" s="381"/>
    </row>
    <row r="769" spans="1:19" ht="40" customHeight="1" x14ac:dyDescent="0.25">
      <c r="A769" s="128">
        <f>IF(B769="","",ROW()-ROW($A$3)+'Diário 2º PA'!$P$1)</f>
        <v>2716</v>
      </c>
      <c r="B769" s="129">
        <v>45453</v>
      </c>
      <c r="C769" s="130">
        <v>45444</v>
      </c>
      <c r="D769" s="98" t="s">
        <v>94</v>
      </c>
      <c r="E769" s="95" t="s">
        <v>203</v>
      </c>
      <c r="F769" s="155">
        <v>1568</v>
      </c>
      <c r="G769" s="98" t="s">
        <v>1778</v>
      </c>
      <c r="H769" s="98" t="s">
        <v>134</v>
      </c>
      <c r="I769" s="95" t="s">
        <v>3535</v>
      </c>
      <c r="J769" s="131" t="str">
        <f t="shared" si="29"/>
        <v>02.131.247/0001-72</v>
      </c>
      <c r="K769" s="131" t="s">
        <v>1080</v>
      </c>
      <c r="L769" s="132" t="s">
        <v>3133</v>
      </c>
      <c r="M769" s="131">
        <v>54735</v>
      </c>
      <c r="N769" s="134">
        <v>45453</v>
      </c>
      <c r="O769" s="95" t="s">
        <v>452</v>
      </c>
      <c r="P769" s="98" t="s">
        <v>1786</v>
      </c>
      <c r="Q769" s="381"/>
      <c r="R769" s="381"/>
      <c r="S769" s="381"/>
    </row>
    <row r="770" spans="1:19" ht="40" customHeight="1" x14ac:dyDescent="0.25">
      <c r="A770" s="128">
        <f>IF(B770="","",ROW()-ROW($A$3)+'Diário 2º PA'!$P$1)</f>
        <v>2717</v>
      </c>
      <c r="B770" s="129">
        <v>45453</v>
      </c>
      <c r="C770" s="130">
        <v>45444</v>
      </c>
      <c r="D770" s="98" t="s">
        <v>94</v>
      </c>
      <c r="E770" s="95" t="s">
        <v>211</v>
      </c>
      <c r="F770" s="155">
        <v>723.55</v>
      </c>
      <c r="G770" s="98" t="s">
        <v>1778</v>
      </c>
      <c r="H770" s="98" t="s">
        <v>130</v>
      </c>
      <c r="I770" s="95" t="s">
        <v>2365</v>
      </c>
      <c r="J770" s="131" t="str">
        <f t="shared" si="29"/>
        <v>34.002.229/0001-87</v>
      </c>
      <c r="K770" s="131" t="s">
        <v>1080</v>
      </c>
      <c r="L770" s="132" t="s">
        <v>3133</v>
      </c>
      <c r="M770" s="131">
        <v>871140</v>
      </c>
      <c r="N770" s="134">
        <v>45453</v>
      </c>
      <c r="O770" s="95" t="s">
        <v>452</v>
      </c>
      <c r="P770" s="98" t="s">
        <v>1780</v>
      </c>
      <c r="Q770" s="381"/>
      <c r="R770" s="381"/>
      <c r="S770" s="381"/>
    </row>
    <row r="771" spans="1:19" ht="40" customHeight="1" x14ac:dyDescent="0.25">
      <c r="A771" s="128">
        <f>IF(B771="","",ROW()-ROW($A$3)+'Diário 2º PA'!$P$1)</f>
        <v>2718</v>
      </c>
      <c r="B771" s="129">
        <v>45453</v>
      </c>
      <c r="C771" s="130">
        <v>45444</v>
      </c>
      <c r="D771" s="98" t="s">
        <v>94</v>
      </c>
      <c r="E771" s="95" t="s">
        <v>203</v>
      </c>
      <c r="F771" s="155">
        <v>349.5</v>
      </c>
      <c r="G771" s="98" t="s">
        <v>3262</v>
      </c>
      <c r="H771" s="98" t="s">
        <v>134</v>
      </c>
      <c r="I771" s="95" t="s">
        <v>3536</v>
      </c>
      <c r="J771" s="131" t="str">
        <f t="shared" si="29"/>
        <v>02.131.247/0001-72</v>
      </c>
      <c r="K771" s="131" t="s">
        <v>1080</v>
      </c>
      <c r="L771" s="132" t="s">
        <v>3133</v>
      </c>
      <c r="M771" s="131">
        <v>54851</v>
      </c>
      <c r="N771" s="134">
        <v>45453</v>
      </c>
      <c r="O771" s="95" t="s">
        <v>452</v>
      </c>
      <c r="P771" s="98" t="s">
        <v>1786</v>
      </c>
      <c r="Q771" s="381"/>
      <c r="R771" s="381"/>
      <c r="S771" s="381"/>
    </row>
    <row r="772" spans="1:19" ht="40" customHeight="1" x14ac:dyDescent="0.25">
      <c r="A772" s="128">
        <f>IF(B772="","",ROW()-ROW($A$3)+'Diário 2º PA'!$P$1)</f>
        <v>2719</v>
      </c>
      <c r="B772" s="129">
        <v>45453</v>
      </c>
      <c r="C772" s="130">
        <v>45413</v>
      </c>
      <c r="D772" s="98" t="s">
        <v>94</v>
      </c>
      <c r="E772" s="95" t="s">
        <v>207</v>
      </c>
      <c r="F772" s="155">
        <v>753.02</v>
      </c>
      <c r="G772" s="98" t="s">
        <v>3263</v>
      </c>
      <c r="H772" s="98" t="s">
        <v>128</v>
      </c>
      <c r="I772" s="95" t="s">
        <v>1795</v>
      </c>
      <c r="J772" s="131" t="str">
        <f t="shared" si="29"/>
        <v>19.112.659/0001-68</v>
      </c>
      <c r="K772" s="131" t="s">
        <v>1080</v>
      </c>
      <c r="L772" s="132" t="s">
        <v>3133</v>
      </c>
      <c r="M772" s="131">
        <v>627050</v>
      </c>
      <c r="N772" s="134">
        <v>45453</v>
      </c>
      <c r="O772" s="95" t="s">
        <v>452</v>
      </c>
      <c r="P772" s="98" t="s">
        <v>1796</v>
      </c>
      <c r="Q772" s="381"/>
      <c r="R772" s="381"/>
      <c r="S772" s="381"/>
    </row>
    <row r="773" spans="1:19" ht="40" customHeight="1" x14ac:dyDescent="0.25">
      <c r="A773" s="128">
        <f>IF(B773="","",ROW()-ROW($A$3)+'Diário 2º PA'!$P$1)</f>
        <v>2720</v>
      </c>
      <c r="B773" s="129">
        <v>45453</v>
      </c>
      <c r="C773" s="130">
        <v>45444</v>
      </c>
      <c r="D773" s="98" t="s">
        <v>94</v>
      </c>
      <c r="E773" s="95" t="s">
        <v>203</v>
      </c>
      <c r="F773" s="155">
        <v>783</v>
      </c>
      <c r="G773" s="98" t="s">
        <v>1778</v>
      </c>
      <c r="H773" s="98" t="s">
        <v>136</v>
      </c>
      <c r="I773" s="95" t="s">
        <v>3536</v>
      </c>
      <c r="J773" s="131" t="str">
        <f t="shared" si="29"/>
        <v>02.131.247/0001-72</v>
      </c>
      <c r="K773" s="131" t="s">
        <v>1080</v>
      </c>
      <c r="L773" s="132" t="s">
        <v>3133</v>
      </c>
      <c r="M773" s="131">
        <v>56476</v>
      </c>
      <c r="N773" s="134">
        <v>45453</v>
      </c>
      <c r="O773" s="95" t="s">
        <v>452</v>
      </c>
      <c r="P773" s="98" t="s">
        <v>1786</v>
      </c>
      <c r="Q773" s="381"/>
      <c r="R773" s="381"/>
      <c r="S773" s="381"/>
    </row>
    <row r="774" spans="1:19" ht="40" customHeight="1" x14ac:dyDescent="0.25">
      <c r="A774" s="128">
        <f>IF(B774="","",ROW()-ROW($A$3)+'Diário 2º PA'!$P$1)</f>
        <v>2721</v>
      </c>
      <c r="B774" s="129">
        <v>45453</v>
      </c>
      <c r="C774" s="130">
        <v>45413</v>
      </c>
      <c r="D774" s="98" t="s">
        <v>94</v>
      </c>
      <c r="E774" s="95" t="s">
        <v>207</v>
      </c>
      <c r="F774" s="155">
        <v>437.5</v>
      </c>
      <c r="G774" s="98" t="s">
        <v>3263</v>
      </c>
      <c r="H774" s="98" t="s">
        <v>125</v>
      </c>
      <c r="I774" s="95" t="s">
        <v>1795</v>
      </c>
      <c r="J774" s="131" t="str">
        <f t="shared" si="29"/>
        <v>19.112.659/0001-68</v>
      </c>
      <c r="K774" s="131" t="s">
        <v>1080</v>
      </c>
      <c r="L774" s="132" t="s">
        <v>3133</v>
      </c>
      <c r="M774" s="131">
        <v>627052</v>
      </c>
      <c r="N774" s="134">
        <v>45453</v>
      </c>
      <c r="O774" s="95" t="s">
        <v>452</v>
      </c>
      <c r="P774" s="98" t="s">
        <v>1796</v>
      </c>
      <c r="Q774" s="381"/>
      <c r="R774" s="381"/>
      <c r="S774" s="381"/>
    </row>
    <row r="775" spans="1:19" ht="40" customHeight="1" x14ac:dyDescent="0.25">
      <c r="A775" s="128">
        <f>IF(B775="","",ROW()-ROW($A$3)+'Diário 2º PA'!$P$1)</f>
        <v>2722</v>
      </c>
      <c r="B775" s="129">
        <v>45453</v>
      </c>
      <c r="C775" s="130">
        <v>45444</v>
      </c>
      <c r="D775" s="98" t="s">
        <v>94</v>
      </c>
      <c r="E775" s="95" t="s">
        <v>203</v>
      </c>
      <c r="F775" s="155">
        <v>787</v>
      </c>
      <c r="G775" s="98" t="s">
        <v>1778</v>
      </c>
      <c r="H775" s="98" t="s">
        <v>135</v>
      </c>
      <c r="I775" s="95" t="s">
        <v>3536</v>
      </c>
      <c r="J775" s="131" t="str">
        <f t="shared" si="29"/>
        <v>02.131.247/0001-72</v>
      </c>
      <c r="K775" s="131" t="s">
        <v>1080</v>
      </c>
      <c r="L775" s="132" t="s">
        <v>3133</v>
      </c>
      <c r="M775" s="131">
        <v>56478</v>
      </c>
      <c r="N775" s="134">
        <v>45453</v>
      </c>
      <c r="O775" s="95" t="s">
        <v>452</v>
      </c>
      <c r="P775" s="98" t="s">
        <v>1786</v>
      </c>
      <c r="Q775" s="381"/>
      <c r="R775" s="381"/>
      <c r="S775" s="381"/>
    </row>
    <row r="776" spans="1:19" ht="40" customHeight="1" x14ac:dyDescent="0.25">
      <c r="A776" s="128">
        <f>IF(B776="","",ROW()-ROW($A$3)+'Diário 2º PA'!$P$1)</f>
        <v>2723</v>
      </c>
      <c r="B776" s="129">
        <v>45453</v>
      </c>
      <c r="C776" s="130">
        <v>45413</v>
      </c>
      <c r="D776" s="98" t="s">
        <v>94</v>
      </c>
      <c r="E776" s="95" t="s">
        <v>207</v>
      </c>
      <c r="F776" s="155">
        <v>633.22</v>
      </c>
      <c r="G776" s="98" t="s">
        <v>3263</v>
      </c>
      <c r="H776" s="98" t="s">
        <v>124</v>
      </c>
      <c r="I776" s="95" t="s">
        <v>1795</v>
      </c>
      <c r="J776" s="131" t="str">
        <f t="shared" si="29"/>
        <v>19.112.659/0001-68</v>
      </c>
      <c r="K776" s="131" t="s">
        <v>1080</v>
      </c>
      <c r="L776" s="132" t="s">
        <v>3133</v>
      </c>
      <c r="M776" s="131">
        <v>628493</v>
      </c>
      <c r="N776" s="134">
        <v>45453</v>
      </c>
      <c r="O776" s="95" t="s">
        <v>452</v>
      </c>
      <c r="P776" s="98" t="s">
        <v>1796</v>
      </c>
      <c r="Q776" s="381"/>
      <c r="R776" s="381"/>
      <c r="S776" s="381"/>
    </row>
    <row r="777" spans="1:19" ht="40" customHeight="1" x14ac:dyDescent="0.25">
      <c r="A777" s="128">
        <f>IF(B777="","",ROW()-ROW($A$3)+'Diário 2º PA'!$P$1)</f>
        <v>2724</v>
      </c>
      <c r="B777" s="129">
        <v>45453</v>
      </c>
      <c r="C777" s="130">
        <v>45444</v>
      </c>
      <c r="D777" s="98" t="s">
        <v>94</v>
      </c>
      <c r="E777" s="95" t="s">
        <v>203</v>
      </c>
      <c r="F777" s="155">
        <v>845</v>
      </c>
      <c r="G777" s="98" t="s">
        <v>1778</v>
      </c>
      <c r="H777" s="98" t="s">
        <v>137</v>
      </c>
      <c r="I777" s="95" t="s">
        <v>3536</v>
      </c>
      <c r="J777" s="131" t="str">
        <f t="shared" si="29"/>
        <v>02.131.247/0001-72</v>
      </c>
      <c r="K777" s="131" t="s">
        <v>1080</v>
      </c>
      <c r="L777" s="132" t="s">
        <v>3133</v>
      </c>
      <c r="M777" s="131">
        <v>56477</v>
      </c>
      <c r="N777" s="134">
        <v>45453</v>
      </c>
      <c r="O777" s="95" t="s">
        <v>452</v>
      </c>
      <c r="P777" s="98" t="s">
        <v>1786</v>
      </c>
      <c r="Q777" s="381"/>
      <c r="R777" s="381"/>
      <c r="S777" s="381"/>
    </row>
    <row r="778" spans="1:19" ht="40" customHeight="1" x14ac:dyDescent="0.25">
      <c r="A778" s="128">
        <f>IF(B778="","",ROW()-ROW($A$3)+'Diário 2º PA'!$P$1)</f>
        <v>2725</v>
      </c>
      <c r="B778" s="129">
        <v>45453</v>
      </c>
      <c r="C778" s="130">
        <v>45413</v>
      </c>
      <c r="D778" s="98" t="s">
        <v>94</v>
      </c>
      <c r="E778" s="95" t="s">
        <v>207</v>
      </c>
      <c r="F778" s="155">
        <v>633.22</v>
      </c>
      <c r="G778" s="98" t="s">
        <v>3263</v>
      </c>
      <c r="H778" s="98" t="s">
        <v>127</v>
      </c>
      <c r="I778" s="95" t="s">
        <v>1795</v>
      </c>
      <c r="J778" s="131" t="str">
        <f t="shared" si="29"/>
        <v>19.112.659/0001-68</v>
      </c>
      <c r="K778" s="131" t="s">
        <v>1080</v>
      </c>
      <c r="L778" s="132" t="s">
        <v>3133</v>
      </c>
      <c r="M778" s="131">
        <v>627051</v>
      </c>
      <c r="N778" s="134">
        <v>45453</v>
      </c>
      <c r="O778" s="95" t="s">
        <v>452</v>
      </c>
      <c r="P778" s="98" t="s">
        <v>1796</v>
      </c>
      <c r="Q778" s="381"/>
      <c r="R778" s="381"/>
      <c r="S778" s="381"/>
    </row>
    <row r="779" spans="1:19" ht="40" customHeight="1" x14ac:dyDescent="0.25">
      <c r="A779" s="128">
        <f>IF(B779="","",ROW()-ROW($A$3)+'Diário 2º PA'!$P$1)</f>
        <v>2726</v>
      </c>
      <c r="B779" s="129">
        <v>45453</v>
      </c>
      <c r="C779" s="130">
        <v>45444</v>
      </c>
      <c r="D779" s="98" t="s">
        <v>94</v>
      </c>
      <c r="E779" s="95" t="s">
        <v>215</v>
      </c>
      <c r="F779" s="155">
        <v>570</v>
      </c>
      <c r="G779" s="98" t="s">
        <v>3260</v>
      </c>
      <c r="H779" s="98" t="s">
        <v>123</v>
      </c>
      <c r="I779" s="95" t="s">
        <v>3535</v>
      </c>
      <c r="J779" s="131" t="str">
        <f t="shared" si="29"/>
        <v>02.131.247/0001-72</v>
      </c>
      <c r="K779" s="131" t="s">
        <v>1080</v>
      </c>
      <c r="L779" s="132" t="s">
        <v>3133</v>
      </c>
      <c r="M779" s="131">
        <v>53851</v>
      </c>
      <c r="N779" s="134">
        <v>45453</v>
      </c>
      <c r="O779" s="95" t="s">
        <v>452</v>
      </c>
      <c r="P779" s="98" t="s">
        <v>1786</v>
      </c>
      <c r="Q779" s="381"/>
      <c r="R779" s="381"/>
      <c r="S779" s="381"/>
    </row>
    <row r="780" spans="1:19" ht="40" customHeight="1" x14ac:dyDescent="0.25">
      <c r="A780" s="128">
        <f>IF(B780="","",ROW()-ROW($A$3)+'Diário 2º PA'!$P$1)</f>
        <v>2727</v>
      </c>
      <c r="B780" s="129">
        <v>45453</v>
      </c>
      <c r="C780" s="130">
        <v>45444</v>
      </c>
      <c r="D780" s="98" t="s">
        <v>105</v>
      </c>
      <c r="E780" s="95" t="s">
        <v>325</v>
      </c>
      <c r="F780" s="155">
        <v>352.9</v>
      </c>
      <c r="G780" s="98" t="s">
        <v>3140</v>
      </c>
      <c r="H780" s="98" t="s">
        <v>137</v>
      </c>
      <c r="I780" s="95" t="s">
        <v>3659</v>
      </c>
      <c r="J780" s="131" t="str">
        <f t="shared" si="29"/>
        <v>23.338.187/0007-18</v>
      </c>
      <c r="K780" s="131" t="s">
        <v>1080</v>
      </c>
      <c r="L780" s="132" t="s">
        <v>3133</v>
      </c>
      <c r="M780" s="131">
        <v>1629601</v>
      </c>
      <c r="N780" s="134">
        <v>45453</v>
      </c>
      <c r="O780" s="95" t="s">
        <v>452</v>
      </c>
      <c r="P780" s="98" t="s">
        <v>3660</v>
      </c>
      <c r="Q780" s="381"/>
      <c r="R780" s="381"/>
      <c r="S780" s="381"/>
    </row>
    <row r="781" spans="1:19" ht="40" customHeight="1" x14ac:dyDescent="0.25">
      <c r="A781" s="128">
        <f>IF(B781="","",ROW()-ROW($A$3)+'Diário 2º PA'!$P$1)</f>
        <v>2728</v>
      </c>
      <c r="B781" s="129">
        <v>45453</v>
      </c>
      <c r="C781" s="130">
        <v>45444</v>
      </c>
      <c r="D781" s="98" t="s">
        <v>94</v>
      </c>
      <c r="E781" s="95" t="s">
        <v>215</v>
      </c>
      <c r="F781" s="155">
        <v>513</v>
      </c>
      <c r="G781" s="98" t="s">
        <v>3260</v>
      </c>
      <c r="H781" s="98" t="s">
        <v>136</v>
      </c>
      <c r="I781" s="95" t="s">
        <v>3535</v>
      </c>
      <c r="J781" s="131" t="str">
        <f t="shared" si="29"/>
        <v>02.131.247/0001-72</v>
      </c>
      <c r="K781" s="131" t="s">
        <v>1080</v>
      </c>
      <c r="L781" s="132" t="s">
        <v>3133</v>
      </c>
      <c r="M781" s="131">
        <v>53951</v>
      </c>
      <c r="N781" s="134">
        <v>45453</v>
      </c>
      <c r="O781" s="95" t="s">
        <v>452</v>
      </c>
      <c r="P781" s="98" t="s">
        <v>1786</v>
      </c>
      <c r="Q781" s="381"/>
      <c r="R781" s="381"/>
      <c r="S781" s="381"/>
    </row>
    <row r="782" spans="1:19" ht="40" customHeight="1" x14ac:dyDescent="0.25">
      <c r="A782" s="128">
        <f>IF(B782="","",ROW()-ROW($A$3)+'Diário 2º PA'!$P$1)</f>
        <v>2729</v>
      </c>
      <c r="B782" s="129">
        <v>45453</v>
      </c>
      <c r="C782" s="130">
        <v>45444</v>
      </c>
      <c r="D782" s="98" t="s">
        <v>105</v>
      </c>
      <c r="E782" s="95" t="s">
        <v>333</v>
      </c>
      <c r="F782" s="155">
        <v>900</v>
      </c>
      <c r="G782" s="98" t="s">
        <v>3661</v>
      </c>
      <c r="H782" s="98" t="s">
        <v>118</v>
      </c>
      <c r="I782" s="95" t="s">
        <v>3662</v>
      </c>
      <c r="J782" s="131" t="str">
        <f t="shared" si="29"/>
        <v>21.959.982/0001-13</v>
      </c>
      <c r="K782" s="131" t="s">
        <v>1114</v>
      </c>
      <c r="L782" s="132" t="s">
        <v>3120</v>
      </c>
      <c r="M782" s="131">
        <v>9</v>
      </c>
      <c r="N782" s="134">
        <v>45453</v>
      </c>
      <c r="O782" s="95" t="s">
        <v>452</v>
      </c>
      <c r="P782" s="98" t="s">
        <v>3663</v>
      </c>
      <c r="Q782" s="381"/>
      <c r="R782" s="381"/>
      <c r="S782" s="381"/>
    </row>
    <row r="783" spans="1:19" ht="40" customHeight="1" x14ac:dyDescent="0.25">
      <c r="A783" s="128">
        <f>IF(B783="","",ROW()-ROW($A$3)+'Diário 2º PA'!$P$1)</f>
        <v>2730</v>
      </c>
      <c r="B783" s="129">
        <v>45453</v>
      </c>
      <c r="C783" s="130">
        <v>45444</v>
      </c>
      <c r="D783" s="98" t="s">
        <v>94</v>
      </c>
      <c r="E783" s="95" t="s">
        <v>215</v>
      </c>
      <c r="F783" s="155">
        <v>437</v>
      </c>
      <c r="G783" s="98" t="s">
        <v>3260</v>
      </c>
      <c r="H783" s="98" t="s">
        <v>135</v>
      </c>
      <c r="I783" s="95" t="s">
        <v>3535</v>
      </c>
      <c r="J783" s="131" t="str">
        <f t="shared" si="29"/>
        <v>02.131.247/0001-72</v>
      </c>
      <c r="K783" s="131" t="s">
        <v>1080</v>
      </c>
      <c r="L783" s="132" t="s">
        <v>3133</v>
      </c>
      <c r="M783" s="131">
        <v>53984</v>
      </c>
      <c r="N783" s="134">
        <v>45453</v>
      </c>
      <c r="O783" s="95" t="s">
        <v>452</v>
      </c>
      <c r="P783" s="98" t="s">
        <v>1786</v>
      </c>
      <c r="Q783" s="381"/>
      <c r="R783" s="381"/>
      <c r="S783" s="381"/>
    </row>
    <row r="784" spans="1:19" ht="40" customHeight="1" x14ac:dyDescent="0.25">
      <c r="A784" s="128">
        <f>IF(B784="","",ROW()-ROW($A$3)+'Diário 2º PA'!$P$1)</f>
        <v>2731</v>
      </c>
      <c r="B784" s="129">
        <v>45453</v>
      </c>
      <c r="C784" s="130">
        <v>45444</v>
      </c>
      <c r="D784" s="98" t="s">
        <v>105</v>
      </c>
      <c r="E784" s="95" t="s">
        <v>333</v>
      </c>
      <c r="F784" s="155">
        <v>420</v>
      </c>
      <c r="G784" s="98" t="s">
        <v>3664</v>
      </c>
      <c r="H784" s="98" t="s">
        <v>118</v>
      </c>
      <c r="I784" s="95" t="s">
        <v>3665</v>
      </c>
      <c r="J784" s="131" t="str">
        <f t="shared" si="29"/>
        <v>04.533.193/0002-88</v>
      </c>
      <c r="K784" s="131" t="s">
        <v>1114</v>
      </c>
      <c r="L784" s="132" t="s">
        <v>3120</v>
      </c>
      <c r="M784" s="131">
        <v>80950</v>
      </c>
      <c r="N784" s="134">
        <v>45453</v>
      </c>
      <c r="O784" s="95" t="s">
        <v>452</v>
      </c>
      <c r="P784" s="98" t="s">
        <v>3666</v>
      </c>
      <c r="Q784" s="381"/>
      <c r="R784" s="381"/>
      <c r="S784" s="381"/>
    </row>
    <row r="785" spans="1:19" ht="40" customHeight="1" x14ac:dyDescent="0.25">
      <c r="A785" s="128">
        <f>IF(B785="","",ROW()-ROW($A$3)+'Diário 2º PA'!$P$1)</f>
        <v>2732</v>
      </c>
      <c r="B785" s="129">
        <v>45453</v>
      </c>
      <c r="C785" s="130">
        <v>45444</v>
      </c>
      <c r="D785" s="98" t="s">
        <v>94</v>
      </c>
      <c r="E785" s="95" t="s">
        <v>215</v>
      </c>
      <c r="F785" s="155">
        <v>475</v>
      </c>
      <c r="G785" s="98" t="s">
        <v>3260</v>
      </c>
      <c r="H785" s="98" t="s">
        <v>137</v>
      </c>
      <c r="I785" s="95" t="s">
        <v>3535</v>
      </c>
      <c r="J785" s="131" t="str">
        <f t="shared" si="29"/>
        <v>02.131.247/0001-72</v>
      </c>
      <c r="K785" s="131" t="s">
        <v>1080</v>
      </c>
      <c r="L785" s="132" t="s">
        <v>3133</v>
      </c>
      <c r="M785" s="131">
        <v>53996</v>
      </c>
      <c r="N785" s="134">
        <v>45453</v>
      </c>
      <c r="O785" s="95" t="s">
        <v>452</v>
      </c>
      <c r="P785" s="98" t="s">
        <v>1786</v>
      </c>
      <c r="Q785" s="381"/>
      <c r="R785" s="381"/>
      <c r="S785" s="381"/>
    </row>
    <row r="786" spans="1:19" ht="40" customHeight="1" x14ac:dyDescent="0.25">
      <c r="A786" s="128">
        <f>IF(B786="","",ROW()-ROW($A$3)+'Diário 2º PA'!$P$1)</f>
        <v>2733</v>
      </c>
      <c r="B786" s="129">
        <v>45453</v>
      </c>
      <c r="C786" s="130">
        <v>45413</v>
      </c>
      <c r="D786" s="98" t="s">
        <v>94</v>
      </c>
      <c r="E786" s="95" t="s">
        <v>207</v>
      </c>
      <c r="F786" s="155">
        <v>157.5</v>
      </c>
      <c r="G786" s="98" t="s">
        <v>3263</v>
      </c>
      <c r="H786" s="98" t="s">
        <v>118</v>
      </c>
      <c r="I786" s="95" t="s">
        <v>1795</v>
      </c>
      <c r="J786" s="131" t="str">
        <f t="shared" si="29"/>
        <v>19.112.659/0001-68</v>
      </c>
      <c r="K786" s="131" t="s">
        <v>1080</v>
      </c>
      <c r="L786" s="132" t="s">
        <v>3133</v>
      </c>
      <c r="M786" s="131">
        <v>630562</v>
      </c>
      <c r="N786" s="134">
        <v>45453</v>
      </c>
      <c r="O786" s="95" t="s">
        <v>452</v>
      </c>
      <c r="P786" s="98" t="s">
        <v>1796</v>
      </c>
      <c r="Q786" s="381"/>
      <c r="R786" s="381"/>
      <c r="S786" s="381"/>
    </row>
    <row r="787" spans="1:19" ht="40" customHeight="1" x14ac:dyDescent="0.25">
      <c r="A787" s="128">
        <f>IF(B787="","",ROW()-ROW($A$3)+'Diário 2º PA'!$P$1)</f>
        <v>2734</v>
      </c>
      <c r="B787" s="129">
        <v>45453</v>
      </c>
      <c r="C787" s="130">
        <v>45444</v>
      </c>
      <c r="D787" s="98" t="s">
        <v>94</v>
      </c>
      <c r="E787" s="95" t="s">
        <v>205</v>
      </c>
      <c r="F787" s="155">
        <v>323.83999999999997</v>
      </c>
      <c r="G787" s="98" t="s">
        <v>1778</v>
      </c>
      <c r="H787" s="98" t="s">
        <v>134</v>
      </c>
      <c r="I787" s="95" t="s">
        <v>2365</v>
      </c>
      <c r="J787" s="131" t="str">
        <f t="shared" si="29"/>
        <v>34.002.229/0001-87</v>
      </c>
      <c r="K787" s="131" t="s">
        <v>1080</v>
      </c>
      <c r="L787" s="132" t="s">
        <v>3133</v>
      </c>
      <c r="M787" s="131">
        <v>875063</v>
      </c>
      <c r="N787" s="134">
        <v>45453</v>
      </c>
      <c r="O787" s="95" t="s">
        <v>452</v>
      </c>
      <c r="P787" s="98" t="s">
        <v>1780</v>
      </c>
      <c r="Q787" s="381"/>
      <c r="R787" s="381"/>
      <c r="S787" s="381"/>
    </row>
    <row r="788" spans="1:19" ht="40" customHeight="1" x14ac:dyDescent="0.25">
      <c r="A788" s="128">
        <f>IF(B788="","",ROW()-ROW($A$3)+'Diário 2º PA'!$P$1)</f>
        <v>2735</v>
      </c>
      <c r="B788" s="129">
        <v>45453</v>
      </c>
      <c r="C788" s="130">
        <v>45444</v>
      </c>
      <c r="D788" s="98" t="s">
        <v>105</v>
      </c>
      <c r="E788" s="95" t="s">
        <v>361</v>
      </c>
      <c r="F788" s="155">
        <v>1040.06</v>
      </c>
      <c r="G788" s="98" t="s">
        <v>3667</v>
      </c>
      <c r="H788" s="98" t="s">
        <v>125</v>
      </c>
      <c r="I788" s="95" t="s">
        <v>2596</v>
      </c>
      <c r="J788" s="131" t="str">
        <f t="shared" si="29"/>
        <v>02.697.297/0003-83</v>
      </c>
      <c r="K788" s="131" t="s">
        <v>1114</v>
      </c>
      <c r="L788" s="132" t="s">
        <v>3120</v>
      </c>
      <c r="M788" s="131">
        <v>307173</v>
      </c>
      <c r="N788" s="134">
        <v>45420</v>
      </c>
      <c r="O788" s="95" t="s">
        <v>452</v>
      </c>
      <c r="P788" s="98" t="s">
        <v>2597</v>
      </c>
      <c r="Q788" s="381"/>
      <c r="R788" s="381"/>
      <c r="S788" s="381"/>
    </row>
    <row r="789" spans="1:19" ht="40" customHeight="1" x14ac:dyDescent="0.25">
      <c r="A789" s="128">
        <f>IF(B789="","",ROW()-ROW($A$3)+'Diário 2º PA'!$P$1)</f>
        <v>2736</v>
      </c>
      <c r="B789" s="129">
        <v>45453</v>
      </c>
      <c r="C789" s="130">
        <v>45444</v>
      </c>
      <c r="D789" s="98" t="s">
        <v>94</v>
      </c>
      <c r="E789" s="95" t="s">
        <v>205</v>
      </c>
      <c r="F789" s="155">
        <v>313.72000000000003</v>
      </c>
      <c r="G789" s="98" t="s">
        <v>1778</v>
      </c>
      <c r="H789" s="98" t="s">
        <v>136</v>
      </c>
      <c r="I789" s="95" t="s">
        <v>2365</v>
      </c>
      <c r="J789" s="131" t="str">
        <f t="shared" si="29"/>
        <v>34.002.229/0001-87</v>
      </c>
      <c r="K789" s="131" t="s">
        <v>1080</v>
      </c>
      <c r="L789" s="132" t="s">
        <v>3133</v>
      </c>
      <c r="M789" s="131">
        <v>875112</v>
      </c>
      <c r="N789" s="134">
        <v>45453</v>
      </c>
      <c r="O789" s="95" t="s">
        <v>452</v>
      </c>
      <c r="P789" s="98" t="s">
        <v>1780</v>
      </c>
      <c r="Q789" s="381"/>
      <c r="R789" s="381"/>
      <c r="S789" s="381"/>
    </row>
    <row r="790" spans="1:19" ht="40" customHeight="1" x14ac:dyDescent="0.25">
      <c r="A790" s="128">
        <f>IF(B790="","",ROW()-ROW($A$3)+'Diário 2º PA'!$P$1)</f>
        <v>2737</v>
      </c>
      <c r="B790" s="129">
        <v>45453</v>
      </c>
      <c r="C790" s="130">
        <v>45444</v>
      </c>
      <c r="D790" s="98" t="s">
        <v>105</v>
      </c>
      <c r="E790" s="95" t="s">
        <v>301</v>
      </c>
      <c r="F790" s="155">
        <v>66</v>
      </c>
      <c r="G790" s="98" t="s">
        <v>3364</v>
      </c>
      <c r="H790" s="98" t="s">
        <v>118</v>
      </c>
      <c r="I790" s="95" t="s">
        <v>2950</v>
      </c>
      <c r="J790" s="131" t="str">
        <f t="shared" si="29"/>
        <v>44.850.663/0001-70</v>
      </c>
      <c r="K790" s="131" t="s">
        <v>1114</v>
      </c>
      <c r="L790" s="132" t="s">
        <v>3120</v>
      </c>
      <c r="M790" s="131">
        <v>174</v>
      </c>
      <c r="N790" s="134">
        <v>45441</v>
      </c>
      <c r="O790" s="95" t="s">
        <v>452</v>
      </c>
      <c r="P790" s="98" t="s">
        <v>2951</v>
      </c>
      <c r="Q790" s="381"/>
      <c r="R790" s="381"/>
      <c r="S790" s="381"/>
    </row>
    <row r="791" spans="1:19" ht="40" customHeight="1" x14ac:dyDescent="0.25">
      <c r="A791" s="128">
        <f>IF(B791="","",ROW()-ROW($A$3)+'Diário 2º PA'!$P$1)</f>
        <v>2738</v>
      </c>
      <c r="B791" s="129">
        <v>45453</v>
      </c>
      <c r="C791" s="130">
        <v>45444</v>
      </c>
      <c r="D791" s="98" t="s">
        <v>94</v>
      </c>
      <c r="E791" s="95" t="s">
        <v>205</v>
      </c>
      <c r="F791" s="155">
        <v>283.36</v>
      </c>
      <c r="G791" s="98" t="s">
        <v>1778</v>
      </c>
      <c r="H791" s="98" t="s">
        <v>129</v>
      </c>
      <c r="I791" s="95" t="s">
        <v>2365</v>
      </c>
      <c r="J791" s="131" t="str">
        <f t="shared" si="29"/>
        <v>34.002.229/0001-87</v>
      </c>
      <c r="K791" s="131" t="s">
        <v>1080</v>
      </c>
      <c r="L791" s="132" t="s">
        <v>3133</v>
      </c>
      <c r="M791" s="131">
        <v>873079</v>
      </c>
      <c r="N791" s="134">
        <v>45453</v>
      </c>
      <c r="O791" s="95" t="s">
        <v>452</v>
      </c>
      <c r="P791" s="98" t="s">
        <v>1780</v>
      </c>
      <c r="Q791" s="381"/>
      <c r="R791" s="381"/>
      <c r="S791" s="381"/>
    </row>
    <row r="792" spans="1:19" ht="40" customHeight="1" x14ac:dyDescent="0.25">
      <c r="A792" s="128">
        <f>IF(B792="","",ROW()-ROW($A$3)+'Diário 2º PA'!$P$1)</f>
        <v>2739</v>
      </c>
      <c r="B792" s="129">
        <v>45453</v>
      </c>
      <c r="C792" s="130">
        <v>45444</v>
      </c>
      <c r="D792" s="98" t="s">
        <v>94</v>
      </c>
      <c r="E792" s="95" t="s">
        <v>211</v>
      </c>
      <c r="F792" s="155">
        <v>349.3</v>
      </c>
      <c r="G792" s="98" t="s">
        <v>1778</v>
      </c>
      <c r="H792" s="98" t="s">
        <v>118</v>
      </c>
      <c r="I792" s="95" t="s">
        <v>2365</v>
      </c>
      <c r="J792" s="131" t="str">
        <f t="shared" si="29"/>
        <v>34.002.229/0001-87</v>
      </c>
      <c r="K792" s="131" t="s">
        <v>1080</v>
      </c>
      <c r="L792" s="132" t="s">
        <v>3133</v>
      </c>
      <c r="M792" s="131">
        <v>860638</v>
      </c>
      <c r="N792" s="134">
        <v>45453</v>
      </c>
      <c r="O792" s="95" t="s">
        <v>452</v>
      </c>
      <c r="P792" s="98" t="s">
        <v>1780</v>
      </c>
      <c r="Q792" s="381"/>
      <c r="R792" s="381"/>
      <c r="S792" s="381"/>
    </row>
    <row r="793" spans="1:19" ht="40" customHeight="1" x14ac:dyDescent="0.25">
      <c r="A793" s="128">
        <f>IF(B793="","",ROW()-ROW($A$3)+'Diário 2º PA'!$P$1)</f>
        <v>2740</v>
      </c>
      <c r="B793" s="129">
        <v>45453</v>
      </c>
      <c r="C793" s="130">
        <v>45444</v>
      </c>
      <c r="D793" s="98" t="s">
        <v>94</v>
      </c>
      <c r="E793" s="95" t="s">
        <v>211</v>
      </c>
      <c r="F793" s="155">
        <v>723.55</v>
      </c>
      <c r="G793" s="98" t="s">
        <v>1778</v>
      </c>
      <c r="H793" s="98" t="s">
        <v>123</v>
      </c>
      <c r="I793" s="95" t="s">
        <v>2365</v>
      </c>
      <c r="J793" s="131" t="str">
        <f t="shared" si="29"/>
        <v>34.002.229/0001-87</v>
      </c>
      <c r="K793" s="131" t="s">
        <v>1080</v>
      </c>
      <c r="L793" s="132" t="s">
        <v>3133</v>
      </c>
      <c r="M793" s="131">
        <v>862784</v>
      </c>
      <c r="N793" s="134">
        <v>45453</v>
      </c>
      <c r="O793" s="95" t="s">
        <v>452</v>
      </c>
      <c r="P793" s="98" t="s">
        <v>1780</v>
      </c>
      <c r="Q793" s="381"/>
      <c r="R793" s="381"/>
      <c r="S793" s="381"/>
    </row>
    <row r="794" spans="1:19" ht="40" customHeight="1" x14ac:dyDescent="0.25">
      <c r="A794" s="128">
        <f>IF(B794="","",ROW()-ROW($A$3)+'Diário 2º PA'!$P$1)</f>
        <v>2741</v>
      </c>
      <c r="B794" s="129">
        <v>45453</v>
      </c>
      <c r="C794" s="130">
        <v>45444</v>
      </c>
      <c r="D794" s="98" t="s">
        <v>94</v>
      </c>
      <c r="E794" s="95" t="s">
        <v>211</v>
      </c>
      <c r="F794" s="155">
        <v>773.45</v>
      </c>
      <c r="G794" s="98" t="s">
        <v>1778</v>
      </c>
      <c r="H794" s="98" t="s">
        <v>120</v>
      </c>
      <c r="I794" s="95" t="s">
        <v>2365</v>
      </c>
      <c r="J794" s="131" t="str">
        <f t="shared" si="29"/>
        <v>34.002.229/0001-87</v>
      </c>
      <c r="K794" s="131" t="s">
        <v>1080</v>
      </c>
      <c r="L794" s="132" t="s">
        <v>3133</v>
      </c>
      <c r="M794" s="131">
        <v>861092</v>
      </c>
      <c r="N794" s="134">
        <v>45453</v>
      </c>
      <c r="O794" s="95" t="s">
        <v>452</v>
      </c>
      <c r="P794" s="98" t="s">
        <v>1780</v>
      </c>
      <c r="Q794" s="381"/>
      <c r="R794" s="381"/>
      <c r="S794" s="381"/>
    </row>
    <row r="795" spans="1:19" ht="40" customHeight="1" x14ac:dyDescent="0.25">
      <c r="A795" s="128">
        <f>IF(B795="","",ROW()-ROW($A$3)+'Diário 2º PA'!$P$1)</f>
        <v>2742</v>
      </c>
      <c r="B795" s="129">
        <v>45453</v>
      </c>
      <c r="C795" s="130">
        <v>45444</v>
      </c>
      <c r="D795" s="98" t="s">
        <v>94</v>
      </c>
      <c r="E795" s="95" t="s">
        <v>211</v>
      </c>
      <c r="F795" s="155">
        <v>798.4</v>
      </c>
      <c r="G795" s="98" t="s">
        <v>1778</v>
      </c>
      <c r="H795" s="98" t="s">
        <v>119</v>
      </c>
      <c r="I795" s="95" t="s">
        <v>2365</v>
      </c>
      <c r="J795" s="131" t="str">
        <f t="shared" si="29"/>
        <v>34.002.229/0001-87</v>
      </c>
      <c r="K795" s="131" t="s">
        <v>1080</v>
      </c>
      <c r="L795" s="132" t="s">
        <v>3133</v>
      </c>
      <c r="M795" s="131">
        <v>865146</v>
      </c>
      <c r="N795" s="134">
        <v>45453</v>
      </c>
      <c r="O795" s="95" t="s">
        <v>452</v>
      </c>
      <c r="P795" s="98" t="s">
        <v>1780</v>
      </c>
      <c r="Q795" s="381"/>
      <c r="R795" s="381"/>
      <c r="S795" s="381"/>
    </row>
    <row r="796" spans="1:19" ht="40" customHeight="1" x14ac:dyDescent="0.25">
      <c r="A796" s="128">
        <f>IF(B796="","",ROW()-ROW($A$3)+'Diário 2º PA'!$P$1)</f>
        <v>2743</v>
      </c>
      <c r="B796" s="129">
        <v>45453</v>
      </c>
      <c r="C796" s="130">
        <v>45444</v>
      </c>
      <c r="D796" s="98" t="s">
        <v>94</v>
      </c>
      <c r="E796" s="95" t="s">
        <v>203</v>
      </c>
      <c r="F796" s="155">
        <v>728</v>
      </c>
      <c r="G796" s="98" t="s">
        <v>1778</v>
      </c>
      <c r="H796" s="98" t="s">
        <v>118</v>
      </c>
      <c r="I796" s="95" t="s">
        <v>3535</v>
      </c>
      <c r="J796" s="131" t="str">
        <f t="shared" si="29"/>
        <v>02.131.247/0001-72</v>
      </c>
      <c r="K796" s="131" t="s">
        <v>1080</v>
      </c>
      <c r="L796" s="132" t="s">
        <v>3133</v>
      </c>
      <c r="M796" s="131">
        <v>54391</v>
      </c>
      <c r="N796" s="134">
        <v>45453</v>
      </c>
      <c r="O796" s="95" t="s">
        <v>452</v>
      </c>
      <c r="P796" s="98" t="s">
        <v>1786</v>
      </c>
      <c r="Q796" s="381"/>
      <c r="R796" s="381"/>
      <c r="S796" s="381"/>
    </row>
    <row r="797" spans="1:19" ht="40" customHeight="1" x14ac:dyDescent="0.25">
      <c r="A797" s="128">
        <f>IF(B797="","",ROW()-ROW($A$3)+'Diário 2º PA'!$P$1)</f>
        <v>2744</v>
      </c>
      <c r="B797" s="129">
        <v>45453</v>
      </c>
      <c r="C797" s="130">
        <v>45444</v>
      </c>
      <c r="D797" s="98" t="s">
        <v>94</v>
      </c>
      <c r="E797" s="95" t="s">
        <v>203</v>
      </c>
      <c r="F797" s="155">
        <v>234</v>
      </c>
      <c r="G797" s="98" t="s">
        <v>3262</v>
      </c>
      <c r="H797" s="98" t="s">
        <v>118</v>
      </c>
      <c r="I797" s="95" t="s">
        <v>3536</v>
      </c>
      <c r="J797" s="131" t="str">
        <f t="shared" si="29"/>
        <v>02.131.247/0001-72</v>
      </c>
      <c r="K797" s="131" t="s">
        <v>1080</v>
      </c>
      <c r="L797" s="132" t="s">
        <v>3133</v>
      </c>
      <c r="M797" s="131">
        <v>57811</v>
      </c>
      <c r="N797" s="134">
        <v>45453</v>
      </c>
      <c r="O797" s="95" t="s">
        <v>452</v>
      </c>
      <c r="P797" s="98" t="s">
        <v>1786</v>
      </c>
      <c r="Q797" s="381"/>
      <c r="R797" s="381"/>
      <c r="S797" s="381"/>
    </row>
    <row r="798" spans="1:19" ht="40" customHeight="1" x14ac:dyDescent="0.25">
      <c r="A798" s="128">
        <f>IF(B798="","",ROW()-ROW($A$3)+'Diário 2º PA'!$P$1)</f>
        <v>2745</v>
      </c>
      <c r="B798" s="129">
        <v>45453</v>
      </c>
      <c r="C798" s="130">
        <v>45444</v>
      </c>
      <c r="D798" s="98" t="s">
        <v>94</v>
      </c>
      <c r="E798" s="95" t="s">
        <v>203</v>
      </c>
      <c r="F798" s="155">
        <v>783</v>
      </c>
      <c r="G798" s="98" t="s">
        <v>1778</v>
      </c>
      <c r="H798" s="98" t="s">
        <v>121</v>
      </c>
      <c r="I798" s="95" t="s">
        <v>3536</v>
      </c>
      <c r="J798" s="131" t="str">
        <f t="shared" si="29"/>
        <v>02.131.247/0001-72</v>
      </c>
      <c r="K798" s="131" t="s">
        <v>1080</v>
      </c>
      <c r="L798" s="132" t="s">
        <v>3133</v>
      </c>
      <c r="M798" s="131">
        <v>56480</v>
      </c>
      <c r="N798" s="134">
        <v>45453</v>
      </c>
      <c r="O798" s="95" t="s">
        <v>452</v>
      </c>
      <c r="P798" s="98" t="s">
        <v>1786</v>
      </c>
      <c r="Q798" s="381"/>
      <c r="R798" s="381"/>
      <c r="S798" s="381"/>
    </row>
    <row r="799" spans="1:19" ht="40" customHeight="1" x14ac:dyDescent="0.25">
      <c r="A799" s="128">
        <f>IF(B799="","",ROW()-ROW($A$3)+'Diário 2º PA'!$P$1)</f>
        <v>2746</v>
      </c>
      <c r="B799" s="129">
        <v>45453</v>
      </c>
      <c r="C799" s="130">
        <v>45444</v>
      </c>
      <c r="D799" s="98" t="s">
        <v>94</v>
      </c>
      <c r="E799" s="95" t="s">
        <v>203</v>
      </c>
      <c r="F799" s="155">
        <v>1680</v>
      </c>
      <c r="G799" s="98" t="s">
        <v>1778</v>
      </c>
      <c r="H799" s="98" t="s">
        <v>120</v>
      </c>
      <c r="I799" s="95" t="s">
        <v>3535</v>
      </c>
      <c r="J799" s="131" t="str">
        <f t="shared" si="29"/>
        <v>02.131.247/0001-72</v>
      </c>
      <c r="K799" s="131" t="s">
        <v>1080</v>
      </c>
      <c r="L799" s="132" t="s">
        <v>3133</v>
      </c>
      <c r="M799" s="131">
        <v>54425</v>
      </c>
      <c r="N799" s="134">
        <v>45453</v>
      </c>
      <c r="O799" s="95" t="s">
        <v>452</v>
      </c>
      <c r="P799" s="98" t="s">
        <v>1786</v>
      </c>
      <c r="Q799" s="381"/>
      <c r="R799" s="381"/>
      <c r="S799" s="381"/>
    </row>
    <row r="800" spans="1:19" ht="40" customHeight="1" x14ac:dyDescent="0.25">
      <c r="A800" s="128">
        <f>IF(B800="","",ROW()-ROW($A$3)+'Diário 2º PA'!$P$1)</f>
        <v>2747</v>
      </c>
      <c r="B800" s="129">
        <v>45453</v>
      </c>
      <c r="C800" s="130">
        <v>45444</v>
      </c>
      <c r="D800" s="98" t="s">
        <v>94</v>
      </c>
      <c r="E800" s="95" t="s">
        <v>203</v>
      </c>
      <c r="F800" s="155">
        <v>1905</v>
      </c>
      <c r="G800" s="98" t="s">
        <v>3262</v>
      </c>
      <c r="H800" s="98" t="s">
        <v>120</v>
      </c>
      <c r="I800" s="95" t="s">
        <v>3536</v>
      </c>
      <c r="J800" s="131" t="str">
        <f t="shared" si="29"/>
        <v>02.131.247/0001-72</v>
      </c>
      <c r="K800" s="131" t="s">
        <v>1080</v>
      </c>
      <c r="L800" s="132" t="s">
        <v>3133</v>
      </c>
      <c r="M800" s="131">
        <v>57813</v>
      </c>
      <c r="N800" s="134">
        <v>45453</v>
      </c>
      <c r="O800" s="95" t="s">
        <v>452</v>
      </c>
      <c r="P800" s="98" t="s">
        <v>1786</v>
      </c>
      <c r="Q800" s="381"/>
      <c r="R800" s="381"/>
      <c r="S800" s="381"/>
    </row>
    <row r="801" spans="1:19" ht="40" customHeight="1" x14ac:dyDescent="0.25">
      <c r="A801" s="128">
        <f>IF(B801="","",ROW()-ROW($A$3)+'Diário 2º PA'!$P$1)</f>
        <v>2748</v>
      </c>
      <c r="B801" s="129">
        <v>45453</v>
      </c>
      <c r="C801" s="130">
        <v>45444</v>
      </c>
      <c r="D801" s="98" t="s">
        <v>94</v>
      </c>
      <c r="E801" s="95" t="s">
        <v>203</v>
      </c>
      <c r="F801" s="155">
        <v>1792</v>
      </c>
      <c r="G801" s="98" t="s">
        <v>1778</v>
      </c>
      <c r="H801" s="98" t="s">
        <v>119</v>
      </c>
      <c r="I801" s="95" t="s">
        <v>3535</v>
      </c>
      <c r="J801" s="131" t="str">
        <f t="shared" si="29"/>
        <v>02.131.247/0001-72</v>
      </c>
      <c r="K801" s="131" t="s">
        <v>1080</v>
      </c>
      <c r="L801" s="132" t="s">
        <v>3133</v>
      </c>
      <c r="M801" s="131">
        <v>54446</v>
      </c>
      <c r="N801" s="134">
        <v>45453</v>
      </c>
      <c r="O801" s="95" t="s">
        <v>452</v>
      </c>
      <c r="P801" s="98" t="s">
        <v>1786</v>
      </c>
      <c r="Q801" s="381"/>
      <c r="R801" s="381"/>
      <c r="S801" s="381"/>
    </row>
    <row r="802" spans="1:19" ht="40" customHeight="1" x14ac:dyDescent="0.25">
      <c r="A802" s="128">
        <f>IF(B802="","",ROW()-ROW($A$3)+'Diário 2º PA'!$P$1)</f>
        <v>2749</v>
      </c>
      <c r="B802" s="129">
        <v>45453</v>
      </c>
      <c r="C802" s="130">
        <v>45444</v>
      </c>
      <c r="D802" s="98" t="s">
        <v>94</v>
      </c>
      <c r="E802" s="95" t="s">
        <v>203</v>
      </c>
      <c r="F802" s="155">
        <v>1584</v>
      </c>
      <c r="G802" s="98" t="s">
        <v>3262</v>
      </c>
      <c r="H802" s="98" t="s">
        <v>119</v>
      </c>
      <c r="I802" s="95" t="s">
        <v>3536</v>
      </c>
      <c r="J802" s="131" t="str">
        <f t="shared" si="29"/>
        <v>02.131.247/0001-72</v>
      </c>
      <c r="K802" s="131" t="s">
        <v>1080</v>
      </c>
      <c r="L802" s="132" t="s">
        <v>3133</v>
      </c>
      <c r="M802" s="131">
        <v>57812</v>
      </c>
      <c r="N802" s="134">
        <v>45453</v>
      </c>
      <c r="O802" s="95" t="s">
        <v>452</v>
      </c>
      <c r="P802" s="98" t="s">
        <v>1786</v>
      </c>
      <c r="Q802" s="381"/>
      <c r="R802" s="381"/>
      <c r="S802" s="381"/>
    </row>
    <row r="803" spans="1:19" ht="40" customHeight="1" x14ac:dyDescent="0.25">
      <c r="A803" s="128">
        <f>IF(B803="","",ROW()-ROW($A$3)+'Diário 2º PA'!$P$1)</f>
        <v>2750</v>
      </c>
      <c r="B803" s="129">
        <v>45453</v>
      </c>
      <c r="C803" s="130">
        <v>45444</v>
      </c>
      <c r="D803" s="98" t="s">
        <v>94</v>
      </c>
      <c r="E803" s="95" t="s">
        <v>215</v>
      </c>
      <c r="F803" s="155">
        <v>247</v>
      </c>
      <c r="G803" s="98" t="s">
        <v>3260</v>
      </c>
      <c r="H803" s="98" t="s">
        <v>118</v>
      </c>
      <c r="I803" s="95" t="s">
        <v>3535</v>
      </c>
      <c r="J803" s="131" t="str">
        <f t="shared" si="29"/>
        <v>02.131.247/0001-72</v>
      </c>
      <c r="K803" s="131" t="s">
        <v>1080</v>
      </c>
      <c r="L803" s="132" t="s">
        <v>3133</v>
      </c>
      <c r="M803" s="131">
        <v>53071</v>
      </c>
      <c r="N803" s="134">
        <v>45453</v>
      </c>
      <c r="O803" s="95" t="s">
        <v>452</v>
      </c>
      <c r="P803" s="98" t="s">
        <v>1786</v>
      </c>
      <c r="Q803" s="381"/>
      <c r="R803" s="381"/>
      <c r="S803" s="381"/>
    </row>
    <row r="804" spans="1:19" ht="40" customHeight="1" x14ac:dyDescent="0.25">
      <c r="A804" s="128">
        <f>IF(B804="","",ROW()-ROW($A$3)+'Diário 2º PA'!$P$1)</f>
        <v>2751</v>
      </c>
      <c r="B804" s="129">
        <v>45453</v>
      </c>
      <c r="C804" s="130">
        <v>45444</v>
      </c>
      <c r="D804" s="98" t="s">
        <v>94</v>
      </c>
      <c r="E804" s="95" t="s">
        <v>215</v>
      </c>
      <c r="F804" s="155">
        <v>513</v>
      </c>
      <c r="G804" s="98" t="s">
        <v>3260</v>
      </c>
      <c r="H804" s="98" t="s">
        <v>121</v>
      </c>
      <c r="I804" s="95" t="s">
        <v>3535</v>
      </c>
      <c r="J804" s="131" t="str">
        <f t="shared" si="29"/>
        <v>02.131.247/0001-72</v>
      </c>
      <c r="K804" s="131" t="s">
        <v>1080</v>
      </c>
      <c r="L804" s="132" t="s">
        <v>3133</v>
      </c>
      <c r="M804" s="131">
        <v>53446</v>
      </c>
      <c r="N804" s="134">
        <v>45453</v>
      </c>
      <c r="O804" s="95" t="s">
        <v>452</v>
      </c>
      <c r="P804" s="98" t="s">
        <v>1786</v>
      </c>
      <c r="Q804" s="381"/>
      <c r="R804" s="381"/>
      <c r="S804" s="381"/>
    </row>
    <row r="805" spans="1:19" ht="40" customHeight="1" x14ac:dyDescent="0.25">
      <c r="A805" s="128">
        <f>IF(B805="","",ROW()-ROW($A$3)+'Diário 2º PA'!$P$1)</f>
        <v>2752</v>
      </c>
      <c r="B805" s="129">
        <v>45453</v>
      </c>
      <c r="C805" s="130">
        <v>45444</v>
      </c>
      <c r="D805" s="98" t="s">
        <v>94</v>
      </c>
      <c r="E805" s="95" t="s">
        <v>215</v>
      </c>
      <c r="F805" s="155">
        <v>570</v>
      </c>
      <c r="G805" s="98" t="s">
        <v>3260</v>
      </c>
      <c r="H805" s="98" t="s">
        <v>134</v>
      </c>
      <c r="I805" s="95" t="s">
        <v>3535</v>
      </c>
      <c r="J805" s="131" t="str">
        <f t="shared" si="29"/>
        <v>02.131.247/0001-72</v>
      </c>
      <c r="K805" s="131" t="s">
        <v>1080</v>
      </c>
      <c r="L805" s="132" t="s">
        <v>3133</v>
      </c>
      <c r="M805" s="131">
        <v>53949</v>
      </c>
      <c r="N805" s="134">
        <v>45453</v>
      </c>
      <c r="O805" s="95" t="s">
        <v>452</v>
      </c>
      <c r="P805" s="98" t="s">
        <v>1786</v>
      </c>
      <c r="Q805" s="381"/>
      <c r="R805" s="381"/>
      <c r="S805" s="381"/>
    </row>
    <row r="806" spans="1:19" ht="40" customHeight="1" x14ac:dyDescent="0.25">
      <c r="A806" s="128">
        <f>IF(B806="","",ROW()-ROW($A$3)+'Diário 2º PA'!$P$1)</f>
        <v>2753</v>
      </c>
      <c r="B806" s="129">
        <v>45453</v>
      </c>
      <c r="C806" s="130">
        <v>45444</v>
      </c>
      <c r="D806" s="98" t="s">
        <v>94</v>
      </c>
      <c r="E806" s="95" t="s">
        <v>203</v>
      </c>
      <c r="F806" s="155">
        <v>57</v>
      </c>
      <c r="G806" s="98" t="s">
        <v>3262</v>
      </c>
      <c r="H806" s="98" t="s">
        <v>120</v>
      </c>
      <c r="I806" s="95" t="s">
        <v>3536</v>
      </c>
      <c r="J806" s="131" t="str">
        <f t="shared" si="29"/>
        <v>02.131.247/0001-72</v>
      </c>
      <c r="K806" s="131" t="s">
        <v>1080</v>
      </c>
      <c r="L806" s="132" t="s">
        <v>3133</v>
      </c>
      <c r="M806" s="131">
        <v>54283</v>
      </c>
      <c r="N806" s="134">
        <v>45453</v>
      </c>
      <c r="O806" s="95" t="s">
        <v>452</v>
      </c>
      <c r="P806" s="98" t="s">
        <v>1786</v>
      </c>
      <c r="Q806" s="381"/>
      <c r="R806" s="381"/>
      <c r="S806" s="381"/>
    </row>
    <row r="807" spans="1:19" ht="40" customHeight="1" x14ac:dyDescent="0.25">
      <c r="A807" s="128">
        <f>IF(B807="","",ROW()-ROW($A$3)+'Diário 2º PA'!$P$1)</f>
        <v>2754</v>
      </c>
      <c r="B807" s="129">
        <v>45453</v>
      </c>
      <c r="C807" s="130">
        <v>45444</v>
      </c>
      <c r="D807" s="98" t="s">
        <v>94</v>
      </c>
      <c r="E807" s="95" t="s">
        <v>215</v>
      </c>
      <c r="F807" s="155">
        <v>608</v>
      </c>
      <c r="G807" s="98" t="s">
        <v>3260</v>
      </c>
      <c r="H807" s="98" t="s">
        <v>119</v>
      </c>
      <c r="I807" s="95" t="s">
        <v>3535</v>
      </c>
      <c r="J807" s="131" t="str">
        <f t="shared" si="29"/>
        <v>02.131.247/0001-72</v>
      </c>
      <c r="K807" s="131" t="s">
        <v>1080</v>
      </c>
      <c r="L807" s="132" t="s">
        <v>3133</v>
      </c>
      <c r="M807" s="131">
        <v>53917</v>
      </c>
      <c r="N807" s="134">
        <v>45453</v>
      </c>
      <c r="O807" s="95" t="s">
        <v>452</v>
      </c>
      <c r="P807" s="98" t="s">
        <v>1786</v>
      </c>
      <c r="Q807" s="381"/>
      <c r="R807" s="381"/>
      <c r="S807" s="381"/>
    </row>
    <row r="808" spans="1:19" ht="40" customHeight="1" x14ac:dyDescent="0.25">
      <c r="A808" s="128">
        <f>IF(B808="","",ROW()-ROW($A$3)+'Diário 2º PA'!$P$1)</f>
        <v>2755</v>
      </c>
      <c r="B808" s="129">
        <v>45453</v>
      </c>
      <c r="C808" s="130">
        <v>45444</v>
      </c>
      <c r="D808" s="98" t="s">
        <v>94</v>
      </c>
      <c r="E808" s="95" t="s">
        <v>205</v>
      </c>
      <c r="F808" s="155">
        <v>141.68</v>
      </c>
      <c r="G808" s="98" t="s">
        <v>1778</v>
      </c>
      <c r="H808" s="98" t="s">
        <v>118</v>
      </c>
      <c r="I808" s="95" t="s">
        <v>2365</v>
      </c>
      <c r="J808" s="131" t="str">
        <f t="shared" si="29"/>
        <v>34.002.229/0001-87</v>
      </c>
      <c r="K808" s="131" t="s">
        <v>1080</v>
      </c>
      <c r="L808" s="132" t="s">
        <v>3133</v>
      </c>
      <c r="M808" s="131">
        <v>872549</v>
      </c>
      <c r="N808" s="134">
        <v>45453</v>
      </c>
      <c r="O808" s="95" t="s">
        <v>452</v>
      </c>
      <c r="P808" s="98" t="s">
        <v>1780</v>
      </c>
      <c r="Q808" s="381"/>
      <c r="R808" s="381"/>
      <c r="S808" s="381"/>
    </row>
    <row r="809" spans="1:19" ht="40" customHeight="1" x14ac:dyDescent="0.25">
      <c r="A809" s="128">
        <f>IF(B809="","",ROW()-ROW($A$3)+'Diário 2º PA'!$P$1)</f>
        <v>2756</v>
      </c>
      <c r="B809" s="129">
        <v>45453</v>
      </c>
      <c r="C809" s="130">
        <v>45444</v>
      </c>
      <c r="D809" s="98" t="s">
        <v>94</v>
      </c>
      <c r="E809" s="95" t="s">
        <v>205</v>
      </c>
      <c r="F809" s="155">
        <v>293.48</v>
      </c>
      <c r="G809" s="98" t="s">
        <v>1778</v>
      </c>
      <c r="H809" s="98" t="s">
        <v>121</v>
      </c>
      <c r="I809" s="95" t="s">
        <v>2365</v>
      </c>
      <c r="J809" s="131" t="str">
        <f t="shared" si="29"/>
        <v>34.002.229/0001-87</v>
      </c>
      <c r="K809" s="131" t="s">
        <v>1080</v>
      </c>
      <c r="L809" s="132" t="s">
        <v>3133</v>
      </c>
      <c r="M809" s="131">
        <v>872930</v>
      </c>
      <c r="N809" s="134">
        <v>45453</v>
      </c>
      <c r="O809" s="95" t="s">
        <v>452</v>
      </c>
      <c r="P809" s="98" t="s">
        <v>1780</v>
      </c>
      <c r="Q809" s="381"/>
      <c r="R809" s="381"/>
      <c r="S809" s="381"/>
    </row>
    <row r="810" spans="1:19" ht="40" customHeight="1" x14ac:dyDescent="0.25">
      <c r="A810" s="128">
        <f>IF(B810="","",ROW()-ROW($A$3)+'Diário 2º PA'!$P$1)</f>
        <v>2757</v>
      </c>
      <c r="B810" s="129">
        <v>45453</v>
      </c>
      <c r="C810" s="130">
        <v>45444</v>
      </c>
      <c r="D810" s="98" t="s">
        <v>94</v>
      </c>
      <c r="E810" s="95" t="s">
        <v>205</v>
      </c>
      <c r="F810" s="155">
        <v>313.72000000000003</v>
      </c>
      <c r="G810" s="98" t="s">
        <v>1778</v>
      </c>
      <c r="H810" s="98" t="s">
        <v>120</v>
      </c>
      <c r="I810" s="95" t="s">
        <v>2365</v>
      </c>
      <c r="J810" s="131" t="str">
        <f t="shared" si="29"/>
        <v>34.002.229/0001-87</v>
      </c>
      <c r="K810" s="131" t="s">
        <v>1080</v>
      </c>
      <c r="L810" s="132" t="s">
        <v>3133</v>
      </c>
      <c r="M810" s="131">
        <v>873053</v>
      </c>
      <c r="N810" s="134">
        <v>45453</v>
      </c>
      <c r="O810" s="95" t="s">
        <v>452</v>
      </c>
      <c r="P810" s="98" t="s">
        <v>1780</v>
      </c>
      <c r="Q810" s="381"/>
      <c r="R810" s="381"/>
      <c r="S810" s="381"/>
    </row>
    <row r="811" spans="1:19" ht="40" customHeight="1" x14ac:dyDescent="0.25">
      <c r="A811" s="128">
        <f>IF(B811="","",ROW()-ROW($A$3)+'Diário 2º PA'!$P$1)</f>
        <v>2758</v>
      </c>
      <c r="B811" s="129">
        <v>45453</v>
      </c>
      <c r="C811" s="130">
        <v>45444</v>
      </c>
      <c r="D811" s="98" t="s">
        <v>94</v>
      </c>
      <c r="E811" s="95" t="s">
        <v>205</v>
      </c>
      <c r="F811" s="155">
        <v>323.83999999999997</v>
      </c>
      <c r="G811" s="98" t="s">
        <v>1778</v>
      </c>
      <c r="H811" s="98" t="s">
        <v>119</v>
      </c>
      <c r="I811" s="95" t="s">
        <v>2365</v>
      </c>
      <c r="J811" s="131" t="str">
        <f t="shared" si="29"/>
        <v>34.002.229/0001-87</v>
      </c>
      <c r="K811" s="131" t="s">
        <v>1080</v>
      </c>
      <c r="L811" s="132" t="s">
        <v>3133</v>
      </c>
      <c r="M811" s="131">
        <v>874801</v>
      </c>
      <c r="N811" s="134">
        <v>45453</v>
      </c>
      <c r="O811" s="95" t="s">
        <v>452</v>
      </c>
      <c r="P811" s="98" t="s">
        <v>1780</v>
      </c>
      <c r="Q811" s="381"/>
      <c r="R811" s="381"/>
      <c r="S811" s="381"/>
    </row>
    <row r="812" spans="1:19" ht="40" customHeight="1" x14ac:dyDescent="0.25">
      <c r="A812" s="128">
        <f>IF(B812="","",ROW()-ROW($A$3)+'Diário 2º PA'!$P$1)</f>
        <v>2759</v>
      </c>
      <c r="B812" s="129">
        <v>45453</v>
      </c>
      <c r="C812" s="130">
        <v>45413</v>
      </c>
      <c r="D812" s="98" t="s">
        <v>94</v>
      </c>
      <c r="E812" s="95" t="s">
        <v>207</v>
      </c>
      <c r="F812" s="155">
        <v>297.5</v>
      </c>
      <c r="G812" s="98" t="s">
        <v>3263</v>
      </c>
      <c r="H812" s="98" t="s">
        <v>118</v>
      </c>
      <c r="I812" s="95" t="s">
        <v>1795</v>
      </c>
      <c r="J812" s="131" t="str">
        <f t="shared" si="29"/>
        <v>19.112.659/0001-68</v>
      </c>
      <c r="K812" s="131" t="s">
        <v>1080</v>
      </c>
      <c r="L812" s="132" t="s">
        <v>3133</v>
      </c>
      <c r="M812" s="131">
        <v>626671</v>
      </c>
      <c r="N812" s="134">
        <v>45453</v>
      </c>
      <c r="O812" s="95" t="s">
        <v>452</v>
      </c>
      <c r="P812" s="98" t="s">
        <v>1796</v>
      </c>
      <c r="Q812" s="381"/>
      <c r="R812" s="381"/>
      <c r="S812" s="381"/>
    </row>
    <row r="813" spans="1:19" ht="40" customHeight="1" x14ac:dyDescent="0.25">
      <c r="A813" s="128">
        <f>IF(B813="","",ROW()-ROW($A$3)+'Diário 2º PA'!$P$1)</f>
        <v>2760</v>
      </c>
      <c r="B813" s="129">
        <v>45453</v>
      </c>
      <c r="C813" s="130">
        <v>45413</v>
      </c>
      <c r="D813" s="98" t="s">
        <v>94</v>
      </c>
      <c r="E813" s="95" t="s">
        <v>207</v>
      </c>
      <c r="F813" s="155">
        <v>633.22</v>
      </c>
      <c r="G813" s="98" t="s">
        <v>3263</v>
      </c>
      <c r="H813" s="98" t="s">
        <v>129</v>
      </c>
      <c r="I813" s="95" t="s">
        <v>1795</v>
      </c>
      <c r="J813" s="131" t="str">
        <f t="shared" si="29"/>
        <v>19.112.659/0001-68</v>
      </c>
      <c r="K813" s="131" t="s">
        <v>1080</v>
      </c>
      <c r="L813" s="132" t="s">
        <v>3133</v>
      </c>
      <c r="M813" s="131">
        <v>627172</v>
      </c>
      <c r="N813" s="134">
        <v>45453</v>
      </c>
      <c r="O813" s="95" t="s">
        <v>452</v>
      </c>
      <c r="P813" s="98" t="s">
        <v>1796</v>
      </c>
      <c r="Q813" s="381"/>
      <c r="R813" s="381"/>
      <c r="S813" s="381"/>
    </row>
    <row r="814" spans="1:19" ht="40" customHeight="1" x14ac:dyDescent="0.25">
      <c r="A814" s="128">
        <f>IF(B814="","",ROW()-ROW($A$3)+'Diário 2º PA'!$P$1)</f>
        <v>2761</v>
      </c>
      <c r="B814" s="129">
        <v>45453</v>
      </c>
      <c r="C814" s="130">
        <v>45413</v>
      </c>
      <c r="D814" s="98" t="s">
        <v>94</v>
      </c>
      <c r="E814" s="95" t="s">
        <v>207</v>
      </c>
      <c r="F814" s="155">
        <v>958.39</v>
      </c>
      <c r="G814" s="98" t="s">
        <v>3263</v>
      </c>
      <c r="H814" s="98" t="s">
        <v>120</v>
      </c>
      <c r="I814" s="95" t="s">
        <v>1795</v>
      </c>
      <c r="J814" s="131" t="str">
        <f t="shared" si="29"/>
        <v>19.112.659/0001-68</v>
      </c>
      <c r="K814" s="131" t="s">
        <v>1080</v>
      </c>
      <c r="L814" s="132" t="s">
        <v>3133</v>
      </c>
      <c r="M814" s="131">
        <v>627141</v>
      </c>
      <c r="N814" s="134">
        <v>45453</v>
      </c>
      <c r="O814" s="95" t="s">
        <v>452</v>
      </c>
      <c r="P814" s="98" t="s">
        <v>1796</v>
      </c>
      <c r="Q814" s="381"/>
      <c r="R814" s="381"/>
      <c r="S814" s="381"/>
    </row>
    <row r="815" spans="1:19" ht="40" customHeight="1" x14ac:dyDescent="0.25">
      <c r="A815" s="128">
        <f>IF(B815="","",ROW()-ROW($A$3)+'Diário 2º PA'!$P$1)</f>
        <v>2762</v>
      </c>
      <c r="B815" s="129">
        <v>45453</v>
      </c>
      <c r="C815" s="130">
        <v>45413</v>
      </c>
      <c r="D815" s="98" t="s">
        <v>94</v>
      </c>
      <c r="E815" s="95" t="s">
        <v>207</v>
      </c>
      <c r="F815" s="155">
        <v>907.04</v>
      </c>
      <c r="G815" s="98" t="s">
        <v>3263</v>
      </c>
      <c r="H815" s="98" t="s">
        <v>119</v>
      </c>
      <c r="I815" s="95" t="s">
        <v>1795</v>
      </c>
      <c r="J815" s="131" t="str">
        <f t="shared" si="29"/>
        <v>19.112.659/0001-68</v>
      </c>
      <c r="K815" s="131" t="s">
        <v>1080</v>
      </c>
      <c r="L815" s="132" t="s">
        <v>3133</v>
      </c>
      <c r="M815" s="131">
        <v>628780</v>
      </c>
      <c r="N815" s="134">
        <v>45453</v>
      </c>
      <c r="O815" s="95" t="s">
        <v>452</v>
      </c>
      <c r="P815" s="98" t="s">
        <v>1796</v>
      </c>
      <c r="Q815" s="381"/>
      <c r="R815" s="381"/>
      <c r="S815" s="381"/>
    </row>
    <row r="816" spans="1:19" ht="40" customHeight="1" x14ac:dyDescent="0.25">
      <c r="A816" s="128">
        <f>IF(B816="","",ROW()-ROW($A$3)+'Diário 2º PA'!$P$1)</f>
        <v>2763</v>
      </c>
      <c r="B816" s="129">
        <v>45453</v>
      </c>
      <c r="C816" s="130">
        <v>45444</v>
      </c>
      <c r="D816" s="98" t="s">
        <v>94</v>
      </c>
      <c r="E816" s="95" t="s">
        <v>203</v>
      </c>
      <c r="F816" s="155">
        <v>1774</v>
      </c>
      <c r="G816" s="98" t="s">
        <v>1778</v>
      </c>
      <c r="H816" s="98" t="s">
        <v>128</v>
      </c>
      <c r="I816" s="95" t="s">
        <v>3536</v>
      </c>
      <c r="J816" s="131" t="str">
        <f t="shared" si="29"/>
        <v>02.131.247/0001-72</v>
      </c>
      <c r="K816" s="131" t="s">
        <v>1080</v>
      </c>
      <c r="L816" s="132" t="s">
        <v>3133</v>
      </c>
      <c r="M816" s="131">
        <v>57304</v>
      </c>
      <c r="N816" s="134">
        <v>45453</v>
      </c>
      <c r="O816" s="95" t="s">
        <v>452</v>
      </c>
      <c r="P816" s="98" t="s">
        <v>1786</v>
      </c>
      <c r="Q816" s="381"/>
      <c r="R816" s="381"/>
      <c r="S816" s="381"/>
    </row>
    <row r="817" spans="1:19" ht="40" customHeight="1" x14ac:dyDescent="0.25">
      <c r="A817" s="128">
        <f>IF(B817="","",ROW()-ROW($A$3)+'Diário 2º PA'!$P$1)</f>
        <v>2764</v>
      </c>
      <c r="B817" s="129">
        <v>45453</v>
      </c>
      <c r="C817" s="130">
        <v>45444</v>
      </c>
      <c r="D817" s="98" t="s">
        <v>94</v>
      </c>
      <c r="E817" s="95" t="s">
        <v>203</v>
      </c>
      <c r="F817" s="155">
        <v>82</v>
      </c>
      <c r="G817" s="98" t="s">
        <v>3262</v>
      </c>
      <c r="H817" s="98" t="s">
        <v>134</v>
      </c>
      <c r="I817" s="95" t="s">
        <v>3536</v>
      </c>
      <c r="J817" s="131" t="str">
        <f t="shared" si="29"/>
        <v>02.131.247/0001-72</v>
      </c>
      <c r="K817" s="131" t="s">
        <v>1080</v>
      </c>
      <c r="L817" s="132" t="s">
        <v>3133</v>
      </c>
      <c r="M817" s="131">
        <v>57888</v>
      </c>
      <c r="N817" s="134">
        <v>45453</v>
      </c>
      <c r="O817" s="95" t="s">
        <v>452</v>
      </c>
      <c r="P817" s="98" t="s">
        <v>1786</v>
      </c>
      <c r="Q817" s="381"/>
      <c r="R817" s="381"/>
      <c r="S817" s="381"/>
    </row>
    <row r="818" spans="1:19" ht="40" customHeight="1" x14ac:dyDescent="0.25">
      <c r="A818" s="128">
        <f>IF(B818="","",ROW()-ROW($A$3)+'Diário 2º PA'!$P$1)</f>
        <v>2765</v>
      </c>
      <c r="B818" s="129">
        <v>45453</v>
      </c>
      <c r="C818" s="130">
        <v>45444</v>
      </c>
      <c r="D818" s="98" t="s">
        <v>94</v>
      </c>
      <c r="E818" s="95" t="s">
        <v>203</v>
      </c>
      <c r="F818" s="155">
        <v>1490</v>
      </c>
      <c r="G818" s="98" t="s">
        <v>1778</v>
      </c>
      <c r="H818" s="98" t="s">
        <v>127</v>
      </c>
      <c r="I818" s="95" t="s">
        <v>3536</v>
      </c>
      <c r="J818" s="131" t="str">
        <f t="shared" si="29"/>
        <v>02.131.247/0001-72</v>
      </c>
      <c r="K818" s="131" t="s">
        <v>1080</v>
      </c>
      <c r="L818" s="132" t="s">
        <v>3133</v>
      </c>
      <c r="M818" s="131">
        <v>57302</v>
      </c>
      <c r="N818" s="134">
        <v>45453</v>
      </c>
      <c r="O818" s="95" t="s">
        <v>452</v>
      </c>
      <c r="P818" s="98" t="s">
        <v>1786</v>
      </c>
      <c r="Q818" s="381"/>
      <c r="R818" s="381"/>
      <c r="S818" s="381"/>
    </row>
    <row r="819" spans="1:19" ht="40" customHeight="1" x14ac:dyDescent="0.25">
      <c r="A819" s="128">
        <f>IF(B819="","",ROW()-ROW($A$3)+'Diário 2º PA'!$P$1)</f>
        <v>2766</v>
      </c>
      <c r="B819" s="129">
        <v>45453</v>
      </c>
      <c r="C819" s="130">
        <v>45444</v>
      </c>
      <c r="D819" s="98" t="s">
        <v>94</v>
      </c>
      <c r="E819" s="95" t="s">
        <v>203</v>
      </c>
      <c r="F819" s="155">
        <v>41</v>
      </c>
      <c r="G819" s="98" t="s">
        <v>3262</v>
      </c>
      <c r="H819" s="98" t="s">
        <v>127</v>
      </c>
      <c r="I819" s="95" t="s">
        <v>3536</v>
      </c>
      <c r="J819" s="131" t="str">
        <f t="shared" si="29"/>
        <v>02.131.247/0001-72</v>
      </c>
      <c r="K819" s="131" t="s">
        <v>1080</v>
      </c>
      <c r="L819" s="132" t="s">
        <v>3133</v>
      </c>
      <c r="M819" s="131">
        <v>57639</v>
      </c>
      <c r="N819" s="134">
        <v>45453</v>
      </c>
      <c r="O819" s="95" t="s">
        <v>452</v>
      </c>
      <c r="P819" s="98" t="s">
        <v>1786</v>
      </c>
      <c r="Q819" s="381"/>
      <c r="R819" s="381"/>
      <c r="S819" s="381"/>
    </row>
    <row r="820" spans="1:19" ht="40" customHeight="1" x14ac:dyDescent="0.25">
      <c r="A820" s="128">
        <f>IF(B820="","",ROW()-ROW($A$3)+'Diário 2º PA'!$P$1)</f>
        <v>2767</v>
      </c>
      <c r="B820" s="129">
        <v>45453</v>
      </c>
      <c r="C820" s="130">
        <v>45444</v>
      </c>
      <c r="D820" s="98" t="s">
        <v>94</v>
      </c>
      <c r="E820" s="95" t="s">
        <v>203</v>
      </c>
      <c r="F820" s="155">
        <v>1378</v>
      </c>
      <c r="G820" s="98" t="s">
        <v>1778</v>
      </c>
      <c r="H820" s="98" t="s">
        <v>125</v>
      </c>
      <c r="I820" s="95" t="s">
        <v>3536</v>
      </c>
      <c r="J820" s="131" t="str">
        <f t="shared" si="29"/>
        <v>02.131.247/0001-72</v>
      </c>
      <c r="K820" s="131" t="s">
        <v>1080</v>
      </c>
      <c r="L820" s="132" t="s">
        <v>3133</v>
      </c>
      <c r="M820" s="131">
        <v>57303</v>
      </c>
      <c r="N820" s="134">
        <v>45453</v>
      </c>
      <c r="O820" s="95" t="s">
        <v>452</v>
      </c>
      <c r="P820" s="98" t="s">
        <v>1786</v>
      </c>
      <c r="Q820" s="381"/>
      <c r="R820" s="381"/>
      <c r="S820" s="381"/>
    </row>
    <row r="821" spans="1:19" ht="40" customHeight="1" x14ac:dyDescent="0.25">
      <c r="A821" s="128">
        <f>IF(B821="","",ROW()-ROW($A$3)+'Diário 2º PA'!$P$1)</f>
        <v>2768</v>
      </c>
      <c r="B821" s="129">
        <v>45453</v>
      </c>
      <c r="C821" s="130">
        <v>45444</v>
      </c>
      <c r="D821" s="98" t="s">
        <v>94</v>
      </c>
      <c r="E821" s="95" t="s">
        <v>203</v>
      </c>
      <c r="F821" s="155">
        <v>209</v>
      </c>
      <c r="G821" s="98" t="s">
        <v>3262</v>
      </c>
      <c r="H821" s="98" t="s">
        <v>125</v>
      </c>
      <c r="I821" s="95" t="s">
        <v>3536</v>
      </c>
      <c r="J821" s="131" t="str">
        <f t="shared" si="29"/>
        <v>02.131.247/0001-72</v>
      </c>
      <c r="K821" s="131" t="s">
        <v>1080</v>
      </c>
      <c r="L821" s="132" t="s">
        <v>3133</v>
      </c>
      <c r="M821" s="131">
        <v>57640</v>
      </c>
      <c r="N821" s="134">
        <v>45453</v>
      </c>
      <c r="O821" s="95" t="s">
        <v>452</v>
      </c>
      <c r="P821" s="98" t="s">
        <v>1786</v>
      </c>
      <c r="Q821" s="381"/>
      <c r="R821" s="381"/>
      <c r="S821" s="381"/>
    </row>
    <row r="822" spans="1:19" ht="40" customHeight="1" x14ac:dyDescent="0.25">
      <c r="A822" s="128">
        <f>IF(B822="","",ROW()-ROW($A$3)+'Diário 2º PA'!$P$1)</f>
        <v>2769</v>
      </c>
      <c r="B822" s="129">
        <v>45453</v>
      </c>
      <c r="C822" s="130">
        <v>45444</v>
      </c>
      <c r="D822" s="98" t="s">
        <v>94</v>
      </c>
      <c r="E822" s="95" t="s">
        <v>203</v>
      </c>
      <c r="F822" s="155">
        <v>1714</v>
      </c>
      <c r="G822" s="98" t="s">
        <v>1778</v>
      </c>
      <c r="H822" s="98" t="s">
        <v>129</v>
      </c>
      <c r="I822" s="95" t="s">
        <v>3536</v>
      </c>
      <c r="J822" s="131" t="str">
        <f t="shared" si="29"/>
        <v>02.131.247/0001-72</v>
      </c>
      <c r="K822" s="131" t="s">
        <v>1080</v>
      </c>
      <c r="L822" s="132" t="s">
        <v>3133</v>
      </c>
      <c r="M822" s="131">
        <v>57305</v>
      </c>
      <c r="N822" s="134">
        <v>45453</v>
      </c>
      <c r="O822" s="95" t="s">
        <v>452</v>
      </c>
      <c r="P822" s="98" t="s">
        <v>1786</v>
      </c>
      <c r="Q822" s="381"/>
      <c r="R822" s="381"/>
      <c r="S822" s="381"/>
    </row>
    <row r="823" spans="1:19" ht="40" customHeight="1" x14ac:dyDescent="0.25">
      <c r="A823" s="128">
        <f>IF(B823="","",ROW()-ROW($A$3)+'Diário 2º PA'!$P$1)</f>
        <v>2770</v>
      </c>
      <c r="B823" s="129">
        <v>45453</v>
      </c>
      <c r="C823" s="130">
        <v>45444</v>
      </c>
      <c r="D823" s="98" t="s">
        <v>94</v>
      </c>
      <c r="E823" s="95" t="s">
        <v>203</v>
      </c>
      <c r="F823" s="155">
        <v>209</v>
      </c>
      <c r="G823" s="98" t="s">
        <v>3262</v>
      </c>
      <c r="H823" s="98" t="s">
        <v>129</v>
      </c>
      <c r="I823" s="95" t="s">
        <v>3536</v>
      </c>
      <c r="J823" s="131" t="str">
        <f t="shared" si="29"/>
        <v>02.131.247/0001-72</v>
      </c>
      <c r="K823" s="131" t="s">
        <v>1080</v>
      </c>
      <c r="L823" s="132" t="s">
        <v>3133</v>
      </c>
      <c r="M823" s="131">
        <v>57642</v>
      </c>
      <c r="N823" s="134">
        <v>45453</v>
      </c>
      <c r="O823" s="95" t="s">
        <v>452</v>
      </c>
      <c r="P823" s="98" t="s">
        <v>1786</v>
      </c>
      <c r="Q823" s="381"/>
      <c r="R823" s="381"/>
      <c r="S823" s="381"/>
    </row>
    <row r="824" spans="1:19" ht="40" customHeight="1" x14ac:dyDescent="0.25">
      <c r="A824" s="128">
        <f>IF(B824="","",ROW()-ROW($A$3)+'Diário 2º PA'!$P$1)</f>
        <v>2771</v>
      </c>
      <c r="B824" s="129">
        <v>45453</v>
      </c>
      <c r="C824" s="130">
        <v>45444</v>
      </c>
      <c r="D824" s="98" t="s">
        <v>94</v>
      </c>
      <c r="E824" s="95" t="s">
        <v>215</v>
      </c>
      <c r="F824" s="155">
        <v>551</v>
      </c>
      <c r="G824" s="98" t="s">
        <v>3260</v>
      </c>
      <c r="H824" s="98" t="s">
        <v>129</v>
      </c>
      <c r="I824" s="95" t="s">
        <v>3535</v>
      </c>
      <c r="J824" s="131" t="str">
        <f t="shared" si="29"/>
        <v>02.131.247/0001-72</v>
      </c>
      <c r="K824" s="131" t="s">
        <v>1080</v>
      </c>
      <c r="L824" s="132" t="s">
        <v>3133</v>
      </c>
      <c r="M824" s="131">
        <v>53594</v>
      </c>
      <c r="N824" s="134">
        <v>45453</v>
      </c>
      <c r="O824" s="95" t="s">
        <v>452</v>
      </c>
      <c r="P824" s="98" t="s">
        <v>1786</v>
      </c>
      <c r="Q824" s="381"/>
      <c r="R824" s="381"/>
      <c r="S824" s="381"/>
    </row>
    <row r="825" spans="1:19" ht="40" customHeight="1" x14ac:dyDescent="0.25">
      <c r="A825" s="128">
        <f>IF(B825="","",ROW()-ROW($A$3)+'Diário 2º PA'!$P$1)</f>
        <v>2772</v>
      </c>
      <c r="B825" s="129">
        <v>45453</v>
      </c>
      <c r="C825" s="130">
        <v>45444</v>
      </c>
      <c r="D825" s="98" t="s">
        <v>94</v>
      </c>
      <c r="E825" s="95" t="s">
        <v>215</v>
      </c>
      <c r="F825" s="155">
        <v>475</v>
      </c>
      <c r="G825" s="98" t="s">
        <v>3260</v>
      </c>
      <c r="H825" s="98" t="s">
        <v>127</v>
      </c>
      <c r="I825" s="95" t="s">
        <v>3535</v>
      </c>
      <c r="J825" s="131" t="str">
        <f t="shared" si="29"/>
        <v>02.131.247/0001-72</v>
      </c>
      <c r="K825" s="131" t="s">
        <v>1080</v>
      </c>
      <c r="L825" s="132" t="s">
        <v>3133</v>
      </c>
      <c r="M825" s="131">
        <v>53448</v>
      </c>
      <c r="N825" s="134">
        <v>45453</v>
      </c>
      <c r="O825" s="95" t="s">
        <v>452</v>
      </c>
      <c r="P825" s="98" t="s">
        <v>1786</v>
      </c>
      <c r="Q825" s="381"/>
      <c r="R825" s="381"/>
      <c r="S825" s="381"/>
    </row>
    <row r="826" spans="1:19" ht="40" customHeight="1" x14ac:dyDescent="0.25">
      <c r="A826" s="128">
        <f>IF(B826="","",ROW()-ROW($A$3)+'Diário 2º PA'!$P$1)</f>
        <v>2773</v>
      </c>
      <c r="B826" s="129">
        <v>45453</v>
      </c>
      <c r="C826" s="130">
        <v>45444</v>
      </c>
      <c r="D826" s="98" t="s">
        <v>94</v>
      </c>
      <c r="E826" s="95" t="s">
        <v>215</v>
      </c>
      <c r="F826" s="155">
        <v>437</v>
      </c>
      <c r="G826" s="98" t="s">
        <v>3260</v>
      </c>
      <c r="H826" s="98" t="s">
        <v>125</v>
      </c>
      <c r="I826" s="95" t="s">
        <v>3535</v>
      </c>
      <c r="J826" s="131" t="str">
        <f t="shared" si="29"/>
        <v>02.131.247/0001-72</v>
      </c>
      <c r="K826" s="131" t="s">
        <v>1080</v>
      </c>
      <c r="L826" s="132" t="s">
        <v>3133</v>
      </c>
      <c r="M826" s="131">
        <v>53449</v>
      </c>
      <c r="N826" s="134">
        <v>45453</v>
      </c>
      <c r="O826" s="95" t="s">
        <v>452</v>
      </c>
      <c r="P826" s="98" t="s">
        <v>1786</v>
      </c>
      <c r="Q826" s="381"/>
      <c r="R826" s="381"/>
      <c r="S826" s="381"/>
    </row>
    <row r="827" spans="1:19" ht="40" customHeight="1" x14ac:dyDescent="0.25">
      <c r="A827" s="128">
        <f>IF(B827="","",ROW()-ROW($A$3)+'Diário 2º PA'!$P$1)</f>
        <v>2774</v>
      </c>
      <c r="B827" s="129">
        <v>45453</v>
      </c>
      <c r="C827" s="130">
        <v>45444</v>
      </c>
      <c r="D827" s="98" t="s">
        <v>94</v>
      </c>
      <c r="E827" s="95" t="s">
        <v>215</v>
      </c>
      <c r="F827" s="155">
        <v>551</v>
      </c>
      <c r="G827" s="98" t="s">
        <v>1778</v>
      </c>
      <c r="H827" s="98" t="s">
        <v>128</v>
      </c>
      <c r="I827" s="95" t="s">
        <v>3535</v>
      </c>
      <c r="J827" s="131" t="str">
        <f t="shared" si="29"/>
        <v>02.131.247/0001-72</v>
      </c>
      <c r="K827" s="131" t="s">
        <v>1080</v>
      </c>
      <c r="L827" s="132" t="s">
        <v>3133</v>
      </c>
      <c r="M827" s="131">
        <v>53447</v>
      </c>
      <c r="N827" s="134">
        <v>45453</v>
      </c>
      <c r="O827" s="95" t="s">
        <v>452</v>
      </c>
      <c r="P827" s="98" t="s">
        <v>1786</v>
      </c>
      <c r="Q827" s="381"/>
      <c r="R827" s="381"/>
      <c r="S827" s="381"/>
    </row>
    <row r="828" spans="1:19" ht="40" customHeight="1" x14ac:dyDescent="0.25">
      <c r="A828" s="128">
        <f>IF(B828="","",ROW()-ROW($A$3)+'Diário 2º PA'!$P$1)</f>
        <v>2775</v>
      </c>
      <c r="B828" s="129">
        <v>45453</v>
      </c>
      <c r="C828" s="130">
        <v>45444</v>
      </c>
      <c r="D828" s="98" t="s">
        <v>94</v>
      </c>
      <c r="E828" s="95" t="s">
        <v>205</v>
      </c>
      <c r="F828" s="155">
        <v>313.72000000000003</v>
      </c>
      <c r="G828" s="98" t="s">
        <v>1778</v>
      </c>
      <c r="H828" s="98" t="s">
        <v>128</v>
      </c>
      <c r="I828" s="95" t="s">
        <v>2365</v>
      </c>
      <c r="J828" s="131" t="str">
        <f t="shared" si="29"/>
        <v>34.002.229/0001-87</v>
      </c>
      <c r="K828" s="131" t="s">
        <v>1080</v>
      </c>
      <c r="L828" s="132" t="s">
        <v>3133</v>
      </c>
      <c r="M828" s="131">
        <v>872931</v>
      </c>
      <c r="N828" s="134">
        <v>45453</v>
      </c>
      <c r="O828" s="95" t="s">
        <v>452</v>
      </c>
      <c r="P828" s="98" t="s">
        <v>1780</v>
      </c>
      <c r="Q828" s="381"/>
      <c r="R828" s="381"/>
      <c r="S828" s="381"/>
    </row>
    <row r="829" spans="1:19" ht="40" customHeight="1" x14ac:dyDescent="0.25">
      <c r="A829" s="128">
        <f>IF(B829="","",ROW()-ROW($A$3)+'Diário 2º PA'!$P$1)</f>
        <v>2776</v>
      </c>
      <c r="B829" s="129">
        <v>45453</v>
      </c>
      <c r="C829" s="130">
        <v>45444</v>
      </c>
      <c r="D829" s="98" t="s">
        <v>94</v>
      </c>
      <c r="E829" s="95" t="s">
        <v>205</v>
      </c>
      <c r="F829" s="155">
        <v>263.12</v>
      </c>
      <c r="G829" s="98" t="s">
        <v>1778</v>
      </c>
      <c r="H829" s="98" t="s">
        <v>137</v>
      </c>
      <c r="I829" s="95" t="s">
        <v>2365</v>
      </c>
      <c r="J829" s="131" t="str">
        <f t="shared" si="29"/>
        <v>34.002.229/0001-87</v>
      </c>
      <c r="K829" s="131" t="s">
        <v>1080</v>
      </c>
      <c r="L829" s="132" t="s">
        <v>3133</v>
      </c>
      <c r="M829" s="131">
        <v>875192</v>
      </c>
      <c r="N829" s="134">
        <v>45453</v>
      </c>
      <c r="O829" s="95" t="s">
        <v>452</v>
      </c>
      <c r="P829" s="98" t="s">
        <v>1780</v>
      </c>
      <c r="Q829" s="381"/>
      <c r="R829" s="381"/>
      <c r="S829" s="381"/>
    </row>
    <row r="830" spans="1:19" ht="40" customHeight="1" x14ac:dyDescent="0.25">
      <c r="A830" s="128">
        <f>IF(B830="","",ROW()-ROW($A$3)+'Diário 2º PA'!$P$1)</f>
        <v>2777</v>
      </c>
      <c r="B830" s="129">
        <v>45453</v>
      </c>
      <c r="C830" s="130">
        <v>45444</v>
      </c>
      <c r="D830" s="98" t="s">
        <v>94</v>
      </c>
      <c r="E830" s="95" t="s">
        <v>205</v>
      </c>
      <c r="F830" s="155">
        <v>222.64</v>
      </c>
      <c r="G830" s="98" t="s">
        <v>1778</v>
      </c>
      <c r="H830" s="98" t="s">
        <v>125</v>
      </c>
      <c r="I830" s="95" t="s">
        <v>2365</v>
      </c>
      <c r="J830" s="131" t="str">
        <f t="shared" si="29"/>
        <v>34.002.229/0001-87</v>
      </c>
      <c r="K830" s="131" t="s">
        <v>1080</v>
      </c>
      <c r="L830" s="132" t="s">
        <v>3133</v>
      </c>
      <c r="M830" s="131">
        <v>872933</v>
      </c>
      <c r="N830" s="134">
        <v>45453</v>
      </c>
      <c r="O830" s="95" t="s">
        <v>452</v>
      </c>
      <c r="P830" s="98" t="s">
        <v>1780</v>
      </c>
      <c r="Q830" s="381"/>
      <c r="R830" s="381"/>
      <c r="S830" s="381"/>
    </row>
    <row r="831" spans="1:19" ht="40" customHeight="1" x14ac:dyDescent="0.25">
      <c r="A831" s="128">
        <f>IF(B831="","",ROW()-ROW($A$3)+'Diário 2º PA'!$P$1)</f>
        <v>2778</v>
      </c>
      <c r="B831" s="129">
        <v>45453</v>
      </c>
      <c r="C831" s="130">
        <v>45444</v>
      </c>
      <c r="D831" s="98" t="s">
        <v>94</v>
      </c>
      <c r="E831" s="95" t="s">
        <v>205</v>
      </c>
      <c r="F831" s="155">
        <v>283.36</v>
      </c>
      <c r="G831" s="98" t="s">
        <v>1778</v>
      </c>
      <c r="H831" s="98" t="s">
        <v>135</v>
      </c>
      <c r="I831" s="95" t="s">
        <v>2365</v>
      </c>
      <c r="J831" s="131" t="str">
        <f t="shared" si="29"/>
        <v>34.002.229/0001-87</v>
      </c>
      <c r="K831" s="131" t="s">
        <v>1080</v>
      </c>
      <c r="L831" s="132" t="s">
        <v>3133</v>
      </c>
      <c r="M831" s="131">
        <v>875184</v>
      </c>
      <c r="N831" s="134">
        <v>45453</v>
      </c>
      <c r="O831" s="95" t="s">
        <v>452</v>
      </c>
      <c r="P831" s="98" t="s">
        <v>1780</v>
      </c>
      <c r="Q831" s="381"/>
      <c r="R831" s="381"/>
      <c r="S831" s="381"/>
    </row>
    <row r="832" spans="1:19" ht="40" customHeight="1" x14ac:dyDescent="0.25">
      <c r="A832" s="128">
        <f>IF(B832="","",ROW()-ROW($A$3)+'Diário 2º PA'!$P$1)</f>
        <v>2779</v>
      </c>
      <c r="B832" s="129">
        <v>45453</v>
      </c>
      <c r="C832" s="130">
        <v>45444</v>
      </c>
      <c r="D832" s="98" t="s">
        <v>94</v>
      </c>
      <c r="E832" s="95" t="s">
        <v>205</v>
      </c>
      <c r="F832" s="155">
        <v>60.72</v>
      </c>
      <c r="G832" s="98" t="s">
        <v>1778</v>
      </c>
      <c r="H832" s="98" t="s">
        <v>118</v>
      </c>
      <c r="I832" s="95" t="s">
        <v>2365</v>
      </c>
      <c r="J832" s="131" t="str">
        <f t="shared" si="29"/>
        <v>34.002.229/0001-87</v>
      </c>
      <c r="K832" s="131" t="s">
        <v>1080</v>
      </c>
      <c r="L832" s="132" t="s">
        <v>3133</v>
      </c>
      <c r="M832" s="131">
        <v>876500</v>
      </c>
      <c r="N832" s="134">
        <v>45453</v>
      </c>
      <c r="O832" s="95" t="s">
        <v>452</v>
      </c>
      <c r="P832" s="98" t="s">
        <v>1780</v>
      </c>
      <c r="Q832" s="381"/>
      <c r="R832" s="381"/>
      <c r="S832" s="381"/>
    </row>
    <row r="833" spans="1:19" ht="40" customHeight="1" x14ac:dyDescent="0.25">
      <c r="A833" s="128">
        <f>IF(B833="","",ROW()-ROW($A$3)+'Diário 2º PA'!$P$1)</f>
        <v>2780</v>
      </c>
      <c r="B833" s="129">
        <v>45453</v>
      </c>
      <c r="C833" s="130">
        <v>45444</v>
      </c>
      <c r="D833" s="98" t="s">
        <v>94</v>
      </c>
      <c r="E833" s="95" t="s">
        <v>205</v>
      </c>
      <c r="F833" s="155">
        <v>293.48</v>
      </c>
      <c r="G833" s="98" t="s">
        <v>1778</v>
      </c>
      <c r="H833" s="98" t="s">
        <v>123</v>
      </c>
      <c r="I833" s="95" t="s">
        <v>2365</v>
      </c>
      <c r="J833" s="131" t="str">
        <f t="shared" si="29"/>
        <v>34.002.229/0001-87</v>
      </c>
      <c r="K833" s="131" t="s">
        <v>1080</v>
      </c>
      <c r="L833" s="132" t="s">
        <v>3133</v>
      </c>
      <c r="M833" s="131">
        <v>874270</v>
      </c>
      <c r="N833" s="134">
        <v>45453</v>
      </c>
      <c r="O833" s="95" t="s">
        <v>452</v>
      </c>
      <c r="P833" s="98" t="s">
        <v>1780</v>
      </c>
      <c r="Q833" s="381"/>
      <c r="R833" s="381"/>
      <c r="S833" s="381"/>
    </row>
    <row r="834" spans="1:19" ht="40" customHeight="1" x14ac:dyDescent="0.25">
      <c r="A834" s="128">
        <f>IF(B834="","",ROW()-ROW($A$3)+'Diário 2º PA'!$P$1)</f>
        <v>2781</v>
      </c>
      <c r="B834" s="129">
        <v>45453</v>
      </c>
      <c r="C834" s="130">
        <v>45444</v>
      </c>
      <c r="D834" s="98" t="s">
        <v>94</v>
      </c>
      <c r="E834" s="95" t="s">
        <v>211</v>
      </c>
      <c r="F834" s="155">
        <v>773.45</v>
      </c>
      <c r="G834" s="98" t="s">
        <v>1778</v>
      </c>
      <c r="H834" s="98" t="s">
        <v>128</v>
      </c>
      <c r="I834" s="95" t="s">
        <v>2365</v>
      </c>
      <c r="J834" s="131" t="str">
        <f t="shared" si="29"/>
        <v>34.002.229/0001-87</v>
      </c>
      <c r="K834" s="131" t="s">
        <v>1080</v>
      </c>
      <c r="L834" s="132" t="s">
        <v>3133</v>
      </c>
      <c r="M834" s="131">
        <v>860980</v>
      </c>
      <c r="N834" s="134">
        <v>45453</v>
      </c>
      <c r="O834" s="95" t="s">
        <v>452</v>
      </c>
      <c r="P834" s="98" t="s">
        <v>1780</v>
      </c>
      <c r="Q834" s="381"/>
      <c r="R834" s="381"/>
      <c r="S834" s="381"/>
    </row>
    <row r="835" spans="1:19" ht="40" customHeight="1" x14ac:dyDescent="0.25">
      <c r="A835" s="128">
        <f>IF(B835="","",ROW()-ROW($A$3)+'Diário 2º PA'!$P$1)</f>
        <v>2782</v>
      </c>
      <c r="B835" s="129">
        <v>45453</v>
      </c>
      <c r="C835" s="130">
        <v>45444</v>
      </c>
      <c r="D835" s="98" t="s">
        <v>94</v>
      </c>
      <c r="E835" s="95" t="s">
        <v>211</v>
      </c>
      <c r="F835" s="155">
        <v>723.55</v>
      </c>
      <c r="G835" s="98" t="s">
        <v>1778</v>
      </c>
      <c r="H835" s="98" t="s">
        <v>121</v>
      </c>
      <c r="I835" s="95" t="s">
        <v>2365</v>
      </c>
      <c r="J835" s="131" t="str">
        <f t="shared" si="29"/>
        <v>34.002.229/0001-87</v>
      </c>
      <c r="K835" s="131" t="s">
        <v>1080</v>
      </c>
      <c r="L835" s="132" t="s">
        <v>3133</v>
      </c>
      <c r="M835" s="131">
        <v>860979</v>
      </c>
      <c r="N835" s="134">
        <v>45453</v>
      </c>
      <c r="O835" s="95" t="s">
        <v>452</v>
      </c>
      <c r="P835" s="98" t="s">
        <v>1780</v>
      </c>
      <c r="Q835" s="381"/>
      <c r="R835" s="381"/>
      <c r="S835" s="381"/>
    </row>
    <row r="836" spans="1:19" ht="40" customHeight="1" x14ac:dyDescent="0.25">
      <c r="A836" s="128">
        <f>IF(B836="","",ROW()-ROW($A$3)+'Diário 2º PA'!$P$1)</f>
        <v>2783</v>
      </c>
      <c r="B836" s="129">
        <v>45453</v>
      </c>
      <c r="C836" s="130">
        <v>45444</v>
      </c>
      <c r="D836" s="98" t="s">
        <v>94</v>
      </c>
      <c r="E836" s="95" t="s">
        <v>211</v>
      </c>
      <c r="F836" s="155">
        <v>573.85</v>
      </c>
      <c r="G836" s="98" t="s">
        <v>1778</v>
      </c>
      <c r="H836" s="98" t="s">
        <v>124</v>
      </c>
      <c r="I836" s="95" t="s">
        <v>2365</v>
      </c>
      <c r="J836" s="131" t="str">
        <f t="shared" si="29"/>
        <v>34.002.229/0001-87</v>
      </c>
      <c r="K836" s="131" t="s">
        <v>1080</v>
      </c>
      <c r="L836" s="132" t="s">
        <v>3133</v>
      </c>
      <c r="M836" s="131">
        <v>862890</v>
      </c>
      <c r="N836" s="134">
        <v>45453</v>
      </c>
      <c r="O836" s="95" t="s">
        <v>452</v>
      </c>
      <c r="P836" s="98" t="s">
        <v>1780</v>
      </c>
      <c r="Q836" s="381"/>
      <c r="R836" s="381"/>
      <c r="S836" s="381"/>
    </row>
    <row r="837" spans="1:19" ht="40" customHeight="1" x14ac:dyDescent="0.25">
      <c r="A837" s="128">
        <f>IF(B837="","",ROW()-ROW($A$3)+'Diário 2º PA'!$P$1)</f>
        <v>2784</v>
      </c>
      <c r="B837" s="129">
        <v>45453</v>
      </c>
      <c r="C837" s="130">
        <v>45444</v>
      </c>
      <c r="D837" s="98" t="s">
        <v>94</v>
      </c>
      <c r="E837" s="95" t="s">
        <v>203</v>
      </c>
      <c r="F837" s="155">
        <v>1411.2</v>
      </c>
      <c r="G837" s="98" t="s">
        <v>1778</v>
      </c>
      <c r="H837" s="98" t="s">
        <v>122</v>
      </c>
      <c r="I837" s="95" t="s">
        <v>3535</v>
      </c>
      <c r="J837" s="131" t="str">
        <f t="shared" si="29"/>
        <v>02.131.247/0001-72</v>
      </c>
      <c r="K837" s="131" t="s">
        <v>1080</v>
      </c>
      <c r="L837" s="132" t="s">
        <v>3133</v>
      </c>
      <c r="M837" s="131">
        <v>55077</v>
      </c>
      <c r="N837" s="134">
        <v>45453</v>
      </c>
      <c r="O837" s="95" t="s">
        <v>452</v>
      </c>
      <c r="P837" s="98" t="s">
        <v>1786</v>
      </c>
      <c r="Q837" s="381"/>
      <c r="R837" s="381"/>
      <c r="S837" s="381"/>
    </row>
    <row r="838" spans="1:19" ht="40" customHeight="1" x14ac:dyDescent="0.25">
      <c r="A838" s="128">
        <f>IF(B838="","",ROW()-ROW($A$3)+'Diário 2º PA'!$P$1)</f>
        <v>2785</v>
      </c>
      <c r="B838" s="129">
        <v>45453</v>
      </c>
      <c r="C838" s="130">
        <v>45444</v>
      </c>
      <c r="D838" s="98" t="s">
        <v>94</v>
      </c>
      <c r="E838" s="95" t="s">
        <v>203</v>
      </c>
      <c r="F838" s="155">
        <v>900</v>
      </c>
      <c r="G838" s="98" t="s">
        <v>1778</v>
      </c>
      <c r="H838" s="98" t="s">
        <v>123</v>
      </c>
      <c r="I838" s="95" t="s">
        <v>3536</v>
      </c>
      <c r="J838" s="131" t="str">
        <f t="shared" si="29"/>
        <v>02.131.247/0001-72</v>
      </c>
      <c r="K838" s="131" t="s">
        <v>1080</v>
      </c>
      <c r="L838" s="132" t="s">
        <v>3133</v>
      </c>
      <c r="M838" s="131">
        <v>56479</v>
      </c>
      <c r="N838" s="134">
        <v>45453</v>
      </c>
      <c r="O838" s="95" t="s">
        <v>452</v>
      </c>
      <c r="P838" s="98" t="s">
        <v>1786</v>
      </c>
      <c r="Q838" s="381"/>
      <c r="R838" s="381"/>
      <c r="S838" s="381"/>
    </row>
    <row r="839" spans="1:19" ht="40" customHeight="1" x14ac:dyDescent="0.25">
      <c r="A839" s="128">
        <f>IF(B839="","",ROW()-ROW($A$3)+'Diário 2º PA'!$P$1)</f>
        <v>2786</v>
      </c>
      <c r="B839" s="129">
        <v>45453</v>
      </c>
      <c r="C839" s="130">
        <v>45444</v>
      </c>
      <c r="D839" s="98" t="s">
        <v>94</v>
      </c>
      <c r="E839" s="95" t="s">
        <v>203</v>
      </c>
      <c r="F839" s="155">
        <v>54.7</v>
      </c>
      <c r="G839" s="98" t="s">
        <v>3262</v>
      </c>
      <c r="H839" s="98" t="s">
        <v>122</v>
      </c>
      <c r="I839" s="95" t="s">
        <v>3536</v>
      </c>
      <c r="J839" s="131" t="str">
        <f t="shared" si="29"/>
        <v>02.131.247/0001-72</v>
      </c>
      <c r="K839" s="131" t="s">
        <v>1080</v>
      </c>
      <c r="L839" s="132" t="s">
        <v>3133</v>
      </c>
      <c r="M839" s="131">
        <v>57697</v>
      </c>
      <c r="N839" s="134">
        <v>45453</v>
      </c>
      <c r="O839" s="95" t="s">
        <v>452</v>
      </c>
      <c r="P839" s="98" t="s">
        <v>1786</v>
      </c>
      <c r="Q839" s="381"/>
      <c r="R839" s="381"/>
      <c r="S839" s="381"/>
    </row>
    <row r="840" spans="1:19" ht="40" customHeight="1" x14ac:dyDescent="0.25">
      <c r="A840" s="128">
        <f>IF(B840="","",ROW()-ROW($A$3)+'Diário 2º PA'!$P$1)</f>
        <v>2787</v>
      </c>
      <c r="B840" s="129">
        <v>45453</v>
      </c>
      <c r="C840" s="130">
        <v>45444</v>
      </c>
      <c r="D840" s="98" t="s">
        <v>94</v>
      </c>
      <c r="E840" s="95" t="s">
        <v>203</v>
      </c>
      <c r="F840" s="155">
        <v>667</v>
      </c>
      <c r="G840" s="98" t="s">
        <v>1778</v>
      </c>
      <c r="H840" s="98" t="s">
        <v>124</v>
      </c>
      <c r="I840" s="95" t="s">
        <v>3536</v>
      </c>
      <c r="J840" s="131" t="str">
        <f t="shared" si="29"/>
        <v>02.131.247/0001-72</v>
      </c>
      <c r="K840" s="131" t="s">
        <v>1080</v>
      </c>
      <c r="L840" s="132" t="s">
        <v>3133</v>
      </c>
      <c r="M840" s="131">
        <v>56475</v>
      </c>
      <c r="N840" s="134">
        <v>45453</v>
      </c>
      <c r="O840" s="95" t="s">
        <v>452</v>
      </c>
      <c r="P840" s="98" t="s">
        <v>1786</v>
      </c>
      <c r="Q840" s="381"/>
      <c r="R840" s="381"/>
      <c r="S840" s="381"/>
    </row>
    <row r="841" spans="1:19" ht="40" customHeight="1" x14ac:dyDescent="0.25">
      <c r="A841" s="128">
        <f>IF(B841="","",ROW()-ROW($A$3)+'Diário 2º PA'!$P$1)</f>
        <v>2788</v>
      </c>
      <c r="B841" s="129">
        <v>45453</v>
      </c>
      <c r="C841" s="130">
        <v>45444</v>
      </c>
      <c r="D841" s="98" t="s">
        <v>94</v>
      </c>
      <c r="E841" s="95" t="s">
        <v>215</v>
      </c>
      <c r="F841" s="155">
        <v>532</v>
      </c>
      <c r="G841" s="98" t="s">
        <v>3260</v>
      </c>
      <c r="H841" s="98" t="s">
        <v>122</v>
      </c>
      <c r="I841" s="95" t="s">
        <v>3535</v>
      </c>
      <c r="J841" s="131" t="str">
        <f t="shared" si="29"/>
        <v>02.131.247/0001-72</v>
      </c>
      <c r="K841" s="131" t="s">
        <v>1080</v>
      </c>
      <c r="L841" s="132" t="s">
        <v>3133</v>
      </c>
      <c r="M841" s="131">
        <v>53591</v>
      </c>
      <c r="N841" s="134">
        <v>45453</v>
      </c>
      <c r="O841" s="95" t="s">
        <v>452</v>
      </c>
      <c r="P841" s="98" t="s">
        <v>1786</v>
      </c>
      <c r="Q841" s="381"/>
      <c r="R841" s="381"/>
      <c r="S841" s="381"/>
    </row>
    <row r="842" spans="1:19" ht="40" customHeight="1" x14ac:dyDescent="0.25">
      <c r="A842" s="128">
        <f>IF(B842="","",ROW()-ROW($A$3)+'Diário 2º PA'!$P$1)</f>
        <v>2789</v>
      </c>
      <c r="B842" s="129">
        <v>45453</v>
      </c>
      <c r="C842" s="130">
        <v>45444</v>
      </c>
      <c r="D842" s="98" t="s">
        <v>94</v>
      </c>
      <c r="E842" s="95" t="s">
        <v>203</v>
      </c>
      <c r="F842" s="155">
        <v>570</v>
      </c>
      <c r="G842" s="98" t="s">
        <v>1778</v>
      </c>
      <c r="H842" s="98" t="s">
        <v>120</v>
      </c>
      <c r="I842" s="95" t="s">
        <v>3535</v>
      </c>
      <c r="J842" s="131" t="str">
        <f t="shared" si="29"/>
        <v>02.131.247/0001-72</v>
      </c>
      <c r="K842" s="131" t="s">
        <v>1080</v>
      </c>
      <c r="L842" s="132" t="s">
        <v>3133</v>
      </c>
      <c r="M842" s="131">
        <v>53570</v>
      </c>
      <c r="N842" s="134">
        <v>45453</v>
      </c>
      <c r="O842" s="95" t="s">
        <v>452</v>
      </c>
      <c r="P842" s="98" t="s">
        <v>1786</v>
      </c>
      <c r="Q842" s="381"/>
      <c r="R842" s="381"/>
      <c r="S842" s="381"/>
    </row>
    <row r="843" spans="1:19" ht="40" customHeight="1" x14ac:dyDescent="0.25">
      <c r="A843" s="128">
        <f>IF(B843="","",ROW()-ROW($A$3)+'Diário 2º PA'!$P$1)</f>
        <v>2790</v>
      </c>
      <c r="B843" s="129">
        <v>45453</v>
      </c>
      <c r="C843" s="130">
        <v>45444</v>
      </c>
      <c r="D843" s="98" t="s">
        <v>94</v>
      </c>
      <c r="E843" s="95" t="s">
        <v>203</v>
      </c>
      <c r="F843" s="155">
        <v>437</v>
      </c>
      <c r="G843" s="98" t="s">
        <v>1778</v>
      </c>
      <c r="H843" s="98" t="s">
        <v>124</v>
      </c>
      <c r="I843" s="95" t="s">
        <v>3535</v>
      </c>
      <c r="J843" s="131" t="str">
        <f t="shared" si="29"/>
        <v>02.131.247/0001-72</v>
      </c>
      <c r="K843" s="131" t="s">
        <v>1080</v>
      </c>
      <c r="L843" s="132" t="s">
        <v>3133</v>
      </c>
      <c r="M843" s="131">
        <v>53859</v>
      </c>
      <c r="N843" s="134">
        <v>45453</v>
      </c>
      <c r="O843" s="95" t="s">
        <v>452</v>
      </c>
      <c r="P843" s="98" t="s">
        <v>1786</v>
      </c>
      <c r="Q843" s="381"/>
      <c r="R843" s="381"/>
      <c r="S843" s="381"/>
    </row>
    <row r="844" spans="1:19" ht="40" customHeight="1" x14ac:dyDescent="0.25">
      <c r="A844" s="128">
        <f>IF(B844="","",ROW()-ROW($A$3)+'Diário 2º PA'!$P$1)</f>
        <v>2791</v>
      </c>
      <c r="B844" s="129">
        <v>45453</v>
      </c>
      <c r="C844" s="130">
        <v>45444</v>
      </c>
      <c r="D844" s="98" t="s">
        <v>94</v>
      </c>
      <c r="E844" s="95" t="s">
        <v>205</v>
      </c>
      <c r="F844" s="155">
        <v>313.72000000000003</v>
      </c>
      <c r="G844" s="98" t="s">
        <v>1778</v>
      </c>
      <c r="H844" s="98" t="s">
        <v>122</v>
      </c>
      <c r="I844" s="95" t="s">
        <v>2365</v>
      </c>
      <c r="J844" s="131" t="str">
        <f t="shared" si="29"/>
        <v>34.002.229/0001-87</v>
      </c>
      <c r="K844" s="131" t="s">
        <v>1080</v>
      </c>
      <c r="L844" s="132" t="s">
        <v>3133</v>
      </c>
      <c r="M844" s="131">
        <v>873076</v>
      </c>
      <c r="N844" s="134">
        <v>45453</v>
      </c>
      <c r="O844" s="95" t="s">
        <v>452</v>
      </c>
      <c r="P844" s="98" t="s">
        <v>1780</v>
      </c>
      <c r="Q844" s="381"/>
      <c r="R844" s="381"/>
      <c r="S844" s="381"/>
    </row>
    <row r="845" spans="1:19" ht="40" customHeight="1" x14ac:dyDescent="0.25">
      <c r="A845" s="128">
        <f>IF(B845="","",ROW()-ROW($A$3)+'Diário 2º PA'!$P$1)</f>
        <v>2792</v>
      </c>
      <c r="B845" s="129">
        <v>45453</v>
      </c>
      <c r="C845" s="130">
        <v>45444</v>
      </c>
      <c r="D845" s="98" t="s">
        <v>94</v>
      </c>
      <c r="E845" s="95" t="s">
        <v>205</v>
      </c>
      <c r="F845" s="155">
        <v>293.48</v>
      </c>
      <c r="G845" s="98" t="s">
        <v>1778</v>
      </c>
      <c r="H845" s="98" t="s">
        <v>130</v>
      </c>
      <c r="I845" s="95" t="s">
        <v>2365</v>
      </c>
      <c r="J845" s="131" t="str">
        <f t="shared" si="29"/>
        <v>34.002.229/0001-87</v>
      </c>
      <c r="K845" s="131" t="s">
        <v>1080</v>
      </c>
      <c r="L845" s="132" t="s">
        <v>3133</v>
      </c>
      <c r="M845" s="131">
        <v>876733</v>
      </c>
      <c r="N845" s="134">
        <v>45453</v>
      </c>
      <c r="O845" s="95" t="s">
        <v>452</v>
      </c>
      <c r="P845" s="98" t="s">
        <v>1780</v>
      </c>
      <c r="Q845" s="381"/>
      <c r="R845" s="381"/>
      <c r="S845" s="381"/>
    </row>
    <row r="846" spans="1:19" ht="40" customHeight="1" x14ac:dyDescent="0.25">
      <c r="A846" s="128">
        <f>IF(B846="","",ROW()-ROW($A$3)+'Diário 2º PA'!$P$1)</f>
        <v>2793</v>
      </c>
      <c r="B846" s="129">
        <v>45453</v>
      </c>
      <c r="C846" s="130">
        <v>45444</v>
      </c>
      <c r="D846" s="98" t="s">
        <v>94</v>
      </c>
      <c r="E846" s="95" t="s">
        <v>205</v>
      </c>
      <c r="F846" s="155">
        <v>232.76</v>
      </c>
      <c r="G846" s="98" t="s">
        <v>1778</v>
      </c>
      <c r="H846" s="98" t="s">
        <v>124</v>
      </c>
      <c r="I846" s="95" t="s">
        <v>2365</v>
      </c>
      <c r="J846" s="131" t="str">
        <f t="shared" si="29"/>
        <v>34.002.229/0001-87</v>
      </c>
      <c r="K846" s="131" t="s">
        <v>1080</v>
      </c>
      <c r="L846" s="132" t="s">
        <v>3133</v>
      </c>
      <c r="M846" s="131">
        <v>874286</v>
      </c>
      <c r="N846" s="134">
        <v>45453</v>
      </c>
      <c r="O846" s="95" t="s">
        <v>452</v>
      </c>
      <c r="P846" s="98" t="s">
        <v>1780</v>
      </c>
      <c r="Q846" s="381"/>
      <c r="R846" s="381"/>
      <c r="S846" s="381"/>
    </row>
    <row r="847" spans="1:19" ht="40" customHeight="1" x14ac:dyDescent="0.25">
      <c r="A847" s="128">
        <f>IF(B847="","",ROW()-ROW($A$3)+'Diário 2º PA'!$P$1)</f>
        <v>2794</v>
      </c>
      <c r="B847" s="129">
        <v>45453</v>
      </c>
      <c r="C847" s="130">
        <v>45413</v>
      </c>
      <c r="D847" s="98" t="s">
        <v>94</v>
      </c>
      <c r="E847" s="95" t="s">
        <v>207</v>
      </c>
      <c r="F847" s="155">
        <v>616.11</v>
      </c>
      <c r="G847" s="98" t="s">
        <v>3263</v>
      </c>
      <c r="H847" s="98" t="s">
        <v>123</v>
      </c>
      <c r="I847" s="95" t="s">
        <v>1795</v>
      </c>
      <c r="J847" s="131" t="str">
        <f t="shared" si="29"/>
        <v>19.112.659/0001-68</v>
      </c>
      <c r="K847" s="131" t="s">
        <v>1080</v>
      </c>
      <c r="L847" s="132" t="s">
        <v>3133</v>
      </c>
      <c r="M847" s="131">
        <v>628482</v>
      </c>
      <c r="N847" s="134">
        <v>45453</v>
      </c>
      <c r="O847" s="95" t="s">
        <v>452</v>
      </c>
      <c r="P847" s="98" t="s">
        <v>1796</v>
      </c>
      <c r="Q847" s="381"/>
      <c r="R847" s="381"/>
      <c r="S847" s="381"/>
    </row>
    <row r="848" spans="1:19" ht="40" customHeight="1" x14ac:dyDescent="0.25">
      <c r="A848" s="128">
        <f>IF(B848="","",ROW()-ROW($A$3)+'Diário 2º PA'!$P$1)</f>
        <v>2795</v>
      </c>
      <c r="B848" s="129">
        <v>45453</v>
      </c>
      <c r="C848" s="130">
        <v>45413</v>
      </c>
      <c r="D848" s="98" t="s">
        <v>94</v>
      </c>
      <c r="E848" s="95" t="s">
        <v>207</v>
      </c>
      <c r="F848" s="155">
        <v>633.22</v>
      </c>
      <c r="G848" s="98" t="s">
        <v>3263</v>
      </c>
      <c r="H848" s="98" t="s">
        <v>121</v>
      </c>
      <c r="I848" s="95" t="s">
        <v>1795</v>
      </c>
      <c r="J848" s="131" t="str">
        <f t="shared" si="29"/>
        <v>19.112.659/0001-68</v>
      </c>
      <c r="K848" s="131" t="s">
        <v>1080</v>
      </c>
      <c r="L848" s="132" t="s">
        <v>3133</v>
      </c>
      <c r="M848" s="131">
        <v>627071</v>
      </c>
      <c r="N848" s="134">
        <v>45453</v>
      </c>
      <c r="O848" s="95" t="s">
        <v>452</v>
      </c>
      <c r="P848" s="98" t="s">
        <v>1796</v>
      </c>
      <c r="Q848" s="381"/>
      <c r="R848" s="381"/>
      <c r="S848" s="381"/>
    </row>
    <row r="849" spans="1:19" ht="40" customHeight="1" x14ac:dyDescent="0.25">
      <c r="A849" s="128">
        <f>IF(B849="","",ROW()-ROW($A$3)+'Diário 2º PA'!$P$1)</f>
        <v>2796</v>
      </c>
      <c r="B849" s="129">
        <v>45453</v>
      </c>
      <c r="C849" s="130">
        <v>45413</v>
      </c>
      <c r="D849" s="98" t="s">
        <v>105</v>
      </c>
      <c r="E849" s="95" t="s">
        <v>219</v>
      </c>
      <c r="F849" s="155">
        <v>11733.12</v>
      </c>
      <c r="G849" s="98" t="s">
        <v>3117</v>
      </c>
      <c r="H849" s="98" t="s">
        <v>119</v>
      </c>
      <c r="I849" s="95" t="s">
        <v>1207</v>
      </c>
      <c r="J849" s="131" t="str">
        <f t="shared" si="29"/>
        <v>12.240.621/0001-21</v>
      </c>
      <c r="K849" s="131" t="s">
        <v>1080</v>
      </c>
      <c r="L849" s="132" t="s">
        <v>3133</v>
      </c>
      <c r="M849" s="131">
        <v>23134</v>
      </c>
      <c r="N849" s="134">
        <v>45453</v>
      </c>
      <c r="O849" s="95" t="s">
        <v>452</v>
      </c>
      <c r="P849" s="98" t="s">
        <v>1208</v>
      </c>
      <c r="Q849" s="381"/>
      <c r="R849" s="381"/>
      <c r="S849" s="381"/>
    </row>
    <row r="850" spans="1:19" ht="40" customHeight="1" x14ac:dyDescent="0.25">
      <c r="A850" s="128">
        <f>IF(B850="","",ROW()-ROW($A$3)+'Diário 2º PA'!$P$1)</f>
        <v>2797</v>
      </c>
      <c r="B850" s="129">
        <v>45453</v>
      </c>
      <c r="C850" s="130">
        <v>45413</v>
      </c>
      <c r="D850" s="98" t="s">
        <v>105</v>
      </c>
      <c r="E850" s="95" t="s">
        <v>219</v>
      </c>
      <c r="F850" s="155">
        <v>4643.03</v>
      </c>
      <c r="G850" s="98" t="s">
        <v>3117</v>
      </c>
      <c r="H850" s="98" t="s">
        <v>125</v>
      </c>
      <c r="I850" s="95" t="s">
        <v>2751</v>
      </c>
      <c r="J850" s="131" t="str">
        <f t="shared" si="29"/>
        <v>04.285.429/0001-23</v>
      </c>
      <c r="K850" s="131" t="s">
        <v>1080</v>
      </c>
      <c r="L850" s="132" t="s">
        <v>3133</v>
      </c>
      <c r="M850" s="131">
        <v>25031</v>
      </c>
      <c r="N850" s="134">
        <v>45453</v>
      </c>
      <c r="O850" s="95" t="s">
        <v>452</v>
      </c>
      <c r="P850" s="98" t="s">
        <v>1210</v>
      </c>
      <c r="Q850" s="381"/>
      <c r="R850" s="381"/>
      <c r="S850" s="381"/>
    </row>
    <row r="851" spans="1:19" ht="40" customHeight="1" x14ac:dyDescent="0.25">
      <c r="A851" s="128">
        <f>IF(B851="","",ROW()-ROW($A$3)+'Diário 2º PA'!$P$1)</f>
        <v>2798</v>
      </c>
      <c r="B851" s="129">
        <v>45453</v>
      </c>
      <c r="C851" s="130">
        <v>45444</v>
      </c>
      <c r="D851" s="98" t="s">
        <v>107</v>
      </c>
      <c r="E851" s="95" t="s">
        <v>378</v>
      </c>
      <c r="F851" s="156">
        <v>51388</v>
      </c>
      <c r="G851" s="98" t="s">
        <v>3668</v>
      </c>
      <c r="H851" s="98" t="s">
        <v>133</v>
      </c>
      <c r="I851" s="95" t="s">
        <v>1637</v>
      </c>
      <c r="J851" s="131" t="str">
        <f t="shared" si="29"/>
        <v>35.427.540/0001-30</v>
      </c>
      <c r="K851" s="131" t="s">
        <v>1080</v>
      </c>
      <c r="L851" s="132" t="s">
        <v>3133</v>
      </c>
      <c r="M851" s="131">
        <v>3620</v>
      </c>
      <c r="N851" s="134">
        <v>45453</v>
      </c>
      <c r="O851" s="95" t="s">
        <v>452</v>
      </c>
      <c r="P851" s="98" t="s">
        <v>1638</v>
      </c>
      <c r="Q851" s="381"/>
      <c r="R851" s="381"/>
      <c r="S851" s="381"/>
    </row>
    <row r="852" spans="1:19" ht="40" customHeight="1" x14ac:dyDescent="0.25">
      <c r="A852" s="128">
        <f>IF(B852="","",ROW()-ROW($A$3)+'Diário 2º PA'!$P$1)</f>
        <v>2799</v>
      </c>
      <c r="B852" s="129">
        <v>45453</v>
      </c>
      <c r="C852" s="130">
        <v>45444</v>
      </c>
      <c r="D852" s="98" t="s">
        <v>105</v>
      </c>
      <c r="E852" s="95" t="s">
        <v>257</v>
      </c>
      <c r="F852" s="155">
        <v>300</v>
      </c>
      <c r="G852" s="98" t="s">
        <v>3283</v>
      </c>
      <c r="H852" s="98" t="s">
        <v>135</v>
      </c>
      <c r="I852" s="95" t="s">
        <v>3329</v>
      </c>
      <c r="J852" s="131" t="str">
        <f t="shared" si="29"/>
        <v>23.386.437/0001-00</v>
      </c>
      <c r="K852" s="131" t="s">
        <v>1080</v>
      </c>
      <c r="L852" s="132" t="s">
        <v>3133</v>
      </c>
      <c r="M852" s="131">
        <v>6</v>
      </c>
      <c r="N852" s="134">
        <v>45453</v>
      </c>
      <c r="O852" s="95" t="s">
        <v>452</v>
      </c>
      <c r="P852" s="98" t="s">
        <v>2539</v>
      </c>
      <c r="Q852" s="381"/>
      <c r="R852" s="381"/>
      <c r="S852" s="381"/>
    </row>
    <row r="853" spans="1:19" ht="40" customHeight="1" x14ac:dyDescent="0.25">
      <c r="A853" s="128">
        <f>IF(B853="","",ROW()-ROW($A$3)+'Diário 2º PA'!$P$1)</f>
        <v>2800</v>
      </c>
      <c r="B853" s="129">
        <v>45453</v>
      </c>
      <c r="C853" s="130">
        <v>45444</v>
      </c>
      <c r="D853" s="98" t="s">
        <v>105</v>
      </c>
      <c r="E853" s="95" t="s">
        <v>313</v>
      </c>
      <c r="F853" s="155">
        <v>2415.1999999999998</v>
      </c>
      <c r="G853" s="98" t="s">
        <v>3430</v>
      </c>
      <c r="H853" s="98" t="s">
        <v>117</v>
      </c>
      <c r="I853" s="95" t="s">
        <v>3669</v>
      </c>
      <c r="J853" s="131" t="str">
        <f t="shared" si="29"/>
        <v>42.799.019/0001-90</v>
      </c>
      <c r="K853" s="131" t="s">
        <v>1080</v>
      </c>
      <c r="L853" s="132" t="s">
        <v>3133</v>
      </c>
      <c r="M853" s="131">
        <v>203</v>
      </c>
      <c r="N853" s="134">
        <v>45453</v>
      </c>
      <c r="O853" s="95" t="s">
        <v>452</v>
      </c>
      <c r="P853" s="98" t="s">
        <v>3670</v>
      </c>
      <c r="Q853" s="381"/>
      <c r="R853" s="381"/>
      <c r="S853" s="381"/>
    </row>
    <row r="854" spans="1:19" ht="40" customHeight="1" x14ac:dyDescent="0.25">
      <c r="A854" s="128">
        <f>IF(B854="","",ROW()-ROW($A$3)+'Diário 2º PA'!$P$1)</f>
        <v>2801</v>
      </c>
      <c r="B854" s="129">
        <v>45453</v>
      </c>
      <c r="C854" s="130">
        <v>45444</v>
      </c>
      <c r="D854" s="98" t="s">
        <v>105</v>
      </c>
      <c r="E854" s="95" t="s">
        <v>325</v>
      </c>
      <c r="F854" s="155">
        <v>2136.0500000000002</v>
      </c>
      <c r="G854" s="98" t="s">
        <v>3140</v>
      </c>
      <c r="H854" s="98" t="s">
        <v>117</v>
      </c>
      <c r="I854" s="95" t="s">
        <v>1726</v>
      </c>
      <c r="J854" s="131" t="str">
        <f t="shared" si="29"/>
        <v>26.451.253/0001-75</v>
      </c>
      <c r="K854" s="131" t="s">
        <v>1080</v>
      </c>
      <c r="L854" s="132" t="s">
        <v>3133</v>
      </c>
      <c r="M854" s="131">
        <v>1477</v>
      </c>
      <c r="N854" s="134">
        <v>45451</v>
      </c>
      <c r="O854" s="95" t="s">
        <v>452</v>
      </c>
      <c r="P854" s="98" t="s">
        <v>1135</v>
      </c>
      <c r="Q854" s="381"/>
      <c r="R854" s="381"/>
      <c r="S854" s="381"/>
    </row>
    <row r="855" spans="1:19" ht="40" customHeight="1" x14ac:dyDescent="0.25">
      <c r="A855" s="128">
        <f>IF(B855="","",ROW()-ROW($A$3)+'Diário 2º PA'!$P$1)</f>
        <v>2802</v>
      </c>
      <c r="B855" s="129">
        <v>45453</v>
      </c>
      <c r="C855" s="130">
        <v>45444</v>
      </c>
      <c r="D855" s="98" t="s">
        <v>105</v>
      </c>
      <c r="E855" s="95" t="s">
        <v>339</v>
      </c>
      <c r="F855" s="155">
        <v>567</v>
      </c>
      <c r="G855" s="98" t="s">
        <v>3460</v>
      </c>
      <c r="H855" s="98" t="s">
        <v>118</v>
      </c>
      <c r="I855" s="95" t="s">
        <v>2479</v>
      </c>
      <c r="J855" s="131" t="str">
        <f t="shared" si="29"/>
        <v>72.513.229/0001-30</v>
      </c>
      <c r="K855" s="131" t="s">
        <v>1080</v>
      </c>
      <c r="L855" s="132" t="s">
        <v>3133</v>
      </c>
      <c r="M855" s="131">
        <v>127714</v>
      </c>
      <c r="N855" s="134">
        <v>45453</v>
      </c>
      <c r="O855" s="95" t="s">
        <v>452</v>
      </c>
      <c r="P855" s="98" t="s">
        <v>2480</v>
      </c>
      <c r="Q855" s="381"/>
      <c r="R855" s="381"/>
      <c r="S855" s="381"/>
    </row>
    <row r="856" spans="1:19" ht="40" customHeight="1" x14ac:dyDescent="0.25">
      <c r="A856" s="128">
        <f>IF(B856="","",ROW()-ROW($A$3)+'Diário 2º PA'!$P$1)</f>
        <v>2803</v>
      </c>
      <c r="B856" s="129">
        <v>45453</v>
      </c>
      <c r="C856" s="130">
        <v>45444</v>
      </c>
      <c r="D856" s="98" t="s">
        <v>105</v>
      </c>
      <c r="E856" s="95" t="s">
        <v>339</v>
      </c>
      <c r="F856" s="155">
        <v>378</v>
      </c>
      <c r="G856" s="98" t="s">
        <v>3460</v>
      </c>
      <c r="H856" s="98" t="s">
        <v>125</v>
      </c>
      <c r="I856" s="95" t="s">
        <v>2479</v>
      </c>
      <c r="J856" s="131" t="str">
        <f t="shared" si="29"/>
        <v>72.513.229/0001-30</v>
      </c>
      <c r="K856" s="131" t="s">
        <v>1080</v>
      </c>
      <c r="L856" s="132" t="s">
        <v>3133</v>
      </c>
      <c r="M856" s="131">
        <v>127695</v>
      </c>
      <c r="N856" s="134">
        <v>45453</v>
      </c>
      <c r="O856" s="95" t="s">
        <v>452</v>
      </c>
      <c r="P856" s="98" t="s">
        <v>2480</v>
      </c>
      <c r="Q856" s="381"/>
      <c r="R856" s="381"/>
      <c r="S856" s="381"/>
    </row>
    <row r="857" spans="1:19" ht="40" customHeight="1" x14ac:dyDescent="0.25">
      <c r="A857" s="128">
        <f>IF(B857="","",ROW()-ROW($A$3)+'Diário 2º PA'!$P$1)</f>
        <v>2804</v>
      </c>
      <c r="B857" s="129">
        <v>45453</v>
      </c>
      <c r="C857" s="130">
        <v>45413</v>
      </c>
      <c r="D857" s="98" t="s">
        <v>105</v>
      </c>
      <c r="E857" s="95" t="s">
        <v>299</v>
      </c>
      <c r="F857" s="155">
        <v>30769.8</v>
      </c>
      <c r="G857" s="98" t="s">
        <v>3139</v>
      </c>
      <c r="H857" s="98" t="s">
        <v>127</v>
      </c>
      <c r="I857" s="95" t="s">
        <v>2689</v>
      </c>
      <c r="J857" s="131" t="str">
        <f t="shared" si="29"/>
        <v>35.221.709/0001-00</v>
      </c>
      <c r="K857" s="131" t="s">
        <v>1080</v>
      </c>
      <c r="L857" s="132" t="s">
        <v>3133</v>
      </c>
      <c r="M857" s="131">
        <v>1</v>
      </c>
      <c r="N857" s="134">
        <v>45453</v>
      </c>
      <c r="O857" s="95" t="s">
        <v>452</v>
      </c>
      <c r="P857" s="98" t="s">
        <v>1571</v>
      </c>
      <c r="Q857" s="381"/>
      <c r="R857" s="381"/>
      <c r="S857" s="381"/>
    </row>
    <row r="858" spans="1:19" ht="40" customHeight="1" x14ac:dyDescent="0.25">
      <c r="A858" s="128">
        <f>IF(B858="","",ROW()-ROW($A$3)+'Diário 2º PA'!$P$1)</f>
        <v>2805</v>
      </c>
      <c r="B858" s="129">
        <v>45453</v>
      </c>
      <c r="C858" s="130">
        <v>45413</v>
      </c>
      <c r="D858" s="98" t="s">
        <v>105</v>
      </c>
      <c r="E858" s="95" t="s">
        <v>299</v>
      </c>
      <c r="F858" s="155">
        <v>30732</v>
      </c>
      <c r="G858" s="98" t="s">
        <v>3139</v>
      </c>
      <c r="H858" s="98" t="s">
        <v>129</v>
      </c>
      <c r="I858" s="95" t="s">
        <v>2689</v>
      </c>
      <c r="J858" s="131" t="str">
        <f t="shared" si="29"/>
        <v>35.221.709/0001-00</v>
      </c>
      <c r="K858" s="131" t="s">
        <v>1080</v>
      </c>
      <c r="L858" s="132" t="s">
        <v>3133</v>
      </c>
      <c r="M858" s="131">
        <v>1</v>
      </c>
      <c r="N858" s="134">
        <v>45453</v>
      </c>
      <c r="O858" s="95" t="s">
        <v>452</v>
      </c>
      <c r="P858" s="98" t="s">
        <v>1571</v>
      </c>
      <c r="Q858" s="381"/>
      <c r="R858" s="381"/>
      <c r="S858" s="381"/>
    </row>
    <row r="859" spans="1:19" ht="40" customHeight="1" x14ac:dyDescent="0.25">
      <c r="A859" s="128">
        <f>IF(B859="","",ROW()-ROW($A$3)+'Diário 2º PA'!$P$1)</f>
        <v>2806</v>
      </c>
      <c r="B859" s="129">
        <v>45453</v>
      </c>
      <c r="C859" s="130">
        <v>45413</v>
      </c>
      <c r="D859" s="98" t="s">
        <v>105</v>
      </c>
      <c r="E859" s="95" t="s">
        <v>343</v>
      </c>
      <c r="F859" s="155">
        <v>467.25</v>
      </c>
      <c r="G859" s="98" t="s">
        <v>1980</v>
      </c>
      <c r="H859" s="98" t="s">
        <v>126</v>
      </c>
      <c r="I859" s="95" t="s">
        <v>1981</v>
      </c>
      <c r="J859" s="131" t="str">
        <f t="shared" si="29"/>
        <v>16.597.573/0001-84</v>
      </c>
      <c r="K859" s="131" t="s">
        <v>1080</v>
      </c>
      <c r="L859" s="132" t="s">
        <v>3133</v>
      </c>
      <c r="M859" s="131" t="s">
        <v>3671</v>
      </c>
      <c r="N859" s="134">
        <v>45453</v>
      </c>
      <c r="O859" s="95" t="s">
        <v>452</v>
      </c>
      <c r="P859" s="98" t="s">
        <v>1982</v>
      </c>
      <c r="Q859" s="381"/>
      <c r="R859" s="381"/>
      <c r="S859" s="381"/>
    </row>
    <row r="860" spans="1:19" ht="40" customHeight="1" x14ac:dyDescent="0.25">
      <c r="A860" s="128">
        <f>IF(B860="","",ROW()-ROW($A$3)+'Diário 2º PA'!$P$1)</f>
        <v>2807</v>
      </c>
      <c r="B860" s="129">
        <v>45453</v>
      </c>
      <c r="C860" s="130">
        <v>45413</v>
      </c>
      <c r="D860" s="98" t="s">
        <v>105</v>
      </c>
      <c r="E860" s="95" t="s">
        <v>235</v>
      </c>
      <c r="F860" s="155">
        <v>129.9</v>
      </c>
      <c r="G860" s="98" t="s">
        <v>3178</v>
      </c>
      <c r="H860" s="98" t="s">
        <v>124</v>
      </c>
      <c r="I860" s="95" t="s">
        <v>2752</v>
      </c>
      <c r="J860" s="131" t="str">
        <f t="shared" si="29"/>
        <v>13.789.781/0001-97</v>
      </c>
      <c r="K860" s="131" t="s">
        <v>1080</v>
      </c>
      <c r="L860" s="132" t="s">
        <v>3133</v>
      </c>
      <c r="M860" s="131">
        <v>1034399</v>
      </c>
      <c r="N860" s="134">
        <v>45453</v>
      </c>
      <c r="O860" s="95" t="s">
        <v>452</v>
      </c>
      <c r="P860" s="98" t="s">
        <v>1217</v>
      </c>
      <c r="Q860" s="381"/>
      <c r="R860" s="381"/>
      <c r="S860" s="381"/>
    </row>
    <row r="861" spans="1:19" ht="40" customHeight="1" x14ac:dyDescent="0.25">
      <c r="A861" s="128">
        <f>IF(B861="","",ROW()-ROW($A$3)+'Diário 2º PA'!$P$1)</f>
        <v>2808</v>
      </c>
      <c r="B861" s="129">
        <v>45453</v>
      </c>
      <c r="C861" s="130">
        <v>45444</v>
      </c>
      <c r="D861" s="98" t="s">
        <v>105</v>
      </c>
      <c r="E861" s="95" t="s">
        <v>337</v>
      </c>
      <c r="F861" s="155">
        <v>162.04</v>
      </c>
      <c r="G861" s="98" t="s">
        <v>3207</v>
      </c>
      <c r="H861" s="98" t="s">
        <v>130</v>
      </c>
      <c r="I861" s="95" t="s">
        <v>1576</v>
      </c>
      <c r="J861" s="131" t="str">
        <f t="shared" si="29"/>
        <v>10.426.715/0001-64</v>
      </c>
      <c r="K861" s="131" t="s">
        <v>1080</v>
      </c>
      <c r="L861" s="132" t="s">
        <v>3133</v>
      </c>
      <c r="M861" s="131">
        <v>4042313</v>
      </c>
      <c r="N861" s="134">
        <v>45465</v>
      </c>
      <c r="O861" s="95" t="s">
        <v>452</v>
      </c>
      <c r="P861" s="98" t="s">
        <v>1082</v>
      </c>
      <c r="Q861" s="381"/>
      <c r="R861" s="381"/>
      <c r="S861" s="381"/>
    </row>
    <row r="862" spans="1:19" ht="40" customHeight="1" x14ac:dyDescent="0.25">
      <c r="A862" s="128">
        <f>IF(B862="","",ROW()-ROW($A$3)+'Diário 2º PA'!$P$1)</f>
        <v>2809</v>
      </c>
      <c r="B862" s="129">
        <v>45453</v>
      </c>
      <c r="C862" s="130">
        <v>45444</v>
      </c>
      <c r="D862" s="98" t="s">
        <v>105</v>
      </c>
      <c r="E862" s="95" t="s">
        <v>337</v>
      </c>
      <c r="F862" s="155">
        <v>215</v>
      </c>
      <c r="G862" s="98" t="s">
        <v>3207</v>
      </c>
      <c r="H862" s="98" t="s">
        <v>127</v>
      </c>
      <c r="I862" s="95" t="s">
        <v>1576</v>
      </c>
      <c r="J862" s="131" t="str">
        <f t="shared" si="29"/>
        <v>10.426.715/0001-64</v>
      </c>
      <c r="K862" s="131" t="s">
        <v>1080</v>
      </c>
      <c r="L862" s="132" t="s">
        <v>3133</v>
      </c>
      <c r="M862" s="131">
        <v>4042305</v>
      </c>
      <c r="N862" s="134">
        <v>45465</v>
      </c>
      <c r="O862" s="95" t="s">
        <v>452</v>
      </c>
      <c r="P862" s="98" t="s">
        <v>1082</v>
      </c>
      <c r="Q862" s="381"/>
      <c r="R862" s="381"/>
      <c r="S862" s="381"/>
    </row>
    <row r="863" spans="1:19" ht="40" customHeight="1" x14ac:dyDescent="0.25">
      <c r="A863" s="128">
        <f>IF(B863="","",ROW()-ROW($A$3)+'Diário 2º PA'!$P$1)</f>
        <v>2810</v>
      </c>
      <c r="B863" s="129">
        <v>45453</v>
      </c>
      <c r="C863" s="130">
        <v>45444</v>
      </c>
      <c r="D863" s="98" t="s">
        <v>105</v>
      </c>
      <c r="E863" s="95" t="s">
        <v>337</v>
      </c>
      <c r="F863" s="155">
        <v>488.51</v>
      </c>
      <c r="G863" s="98" t="s">
        <v>3207</v>
      </c>
      <c r="H863" s="98" t="s">
        <v>125</v>
      </c>
      <c r="I863" s="95" t="s">
        <v>1576</v>
      </c>
      <c r="J863" s="131" t="str">
        <f t="shared" si="29"/>
        <v>10.426.715/0001-64</v>
      </c>
      <c r="K863" s="131" t="s">
        <v>1080</v>
      </c>
      <c r="L863" s="132" t="s">
        <v>3133</v>
      </c>
      <c r="M863" s="131">
        <v>4042311</v>
      </c>
      <c r="N863" s="134">
        <v>45465</v>
      </c>
      <c r="O863" s="95" t="s">
        <v>452</v>
      </c>
      <c r="P863" s="98" t="s">
        <v>1082</v>
      </c>
      <c r="Q863" s="381"/>
      <c r="R863" s="381"/>
      <c r="S863" s="381"/>
    </row>
    <row r="864" spans="1:19" ht="40" customHeight="1" x14ac:dyDescent="0.25">
      <c r="A864" s="128">
        <f>IF(B864="","",ROW()-ROW($A$3)+'Diário 2º PA'!$P$1)</f>
        <v>2811</v>
      </c>
      <c r="B864" s="129">
        <v>45453</v>
      </c>
      <c r="C864" s="130">
        <v>45444</v>
      </c>
      <c r="D864" s="98" t="s">
        <v>105</v>
      </c>
      <c r="E864" s="95" t="s">
        <v>337</v>
      </c>
      <c r="F864" s="155">
        <v>185.15</v>
      </c>
      <c r="G864" s="98" t="s">
        <v>3207</v>
      </c>
      <c r="H864" s="98" t="s">
        <v>128</v>
      </c>
      <c r="I864" s="95" t="s">
        <v>1576</v>
      </c>
      <c r="J864" s="131" t="str">
        <f t="shared" si="29"/>
        <v>10.426.715/0001-64</v>
      </c>
      <c r="K864" s="131" t="s">
        <v>1080</v>
      </c>
      <c r="L864" s="132" t="s">
        <v>3133</v>
      </c>
      <c r="M864" s="131">
        <v>4042309</v>
      </c>
      <c r="N864" s="134">
        <v>45465</v>
      </c>
      <c r="O864" s="95" t="s">
        <v>452</v>
      </c>
      <c r="P864" s="98" t="s">
        <v>1082</v>
      </c>
      <c r="Q864" s="381"/>
      <c r="R864" s="381"/>
      <c r="S864" s="381"/>
    </row>
    <row r="865" spans="1:19" ht="40" customHeight="1" x14ac:dyDescent="0.25">
      <c r="A865" s="128">
        <f>IF(B865="","",ROW()-ROW($A$3)+'Diário 2º PA'!$P$1)</f>
        <v>2812</v>
      </c>
      <c r="B865" s="129">
        <v>45453</v>
      </c>
      <c r="C865" s="130">
        <v>45444</v>
      </c>
      <c r="D865" s="98" t="s">
        <v>105</v>
      </c>
      <c r="E865" s="95" t="s">
        <v>345</v>
      </c>
      <c r="F865" s="155">
        <v>1596</v>
      </c>
      <c r="G865" s="98" t="s">
        <v>3185</v>
      </c>
      <c r="H865" s="98" t="s">
        <v>133</v>
      </c>
      <c r="I865" s="95" t="s">
        <v>3672</v>
      </c>
      <c r="J865" s="131" t="str">
        <f t="shared" si="29"/>
        <v>04.106.379/0001-70</v>
      </c>
      <c r="K865" s="131" t="s">
        <v>1080</v>
      </c>
      <c r="L865" s="132" t="s">
        <v>3133</v>
      </c>
      <c r="M865" s="131">
        <v>226597</v>
      </c>
      <c r="N865" s="134">
        <v>45455</v>
      </c>
      <c r="O865" s="95" t="s">
        <v>452</v>
      </c>
      <c r="P865" s="98" t="s">
        <v>3673</v>
      </c>
      <c r="Q865" s="381"/>
      <c r="R865" s="381"/>
      <c r="S865" s="381"/>
    </row>
    <row r="866" spans="1:19" ht="40" customHeight="1" x14ac:dyDescent="0.25">
      <c r="A866" s="128">
        <f>IF(B866="","",ROW()-ROW($A$3)+'Diário 2º PA'!$P$1)</f>
        <v>2813</v>
      </c>
      <c r="B866" s="129">
        <v>45453</v>
      </c>
      <c r="C866" s="130">
        <v>45413</v>
      </c>
      <c r="D866" s="98" t="s">
        <v>105</v>
      </c>
      <c r="E866" s="95" t="s">
        <v>345</v>
      </c>
      <c r="F866" s="155">
        <v>1217.52</v>
      </c>
      <c r="G866" s="98" t="s">
        <v>3674</v>
      </c>
      <c r="H866" s="98" t="s">
        <v>136</v>
      </c>
      <c r="I866" s="95" t="s">
        <v>3675</v>
      </c>
      <c r="J866" s="131" t="str">
        <f t="shared" si="29"/>
        <v>CPF Protegido - LGPD</v>
      </c>
      <c r="K866" s="131" t="s">
        <v>1114</v>
      </c>
      <c r="L866" s="132" t="s">
        <v>3120</v>
      </c>
      <c r="M866" s="131">
        <v>1</v>
      </c>
      <c r="N866" s="134">
        <v>45438</v>
      </c>
      <c r="O866" s="95" t="s">
        <v>452</v>
      </c>
      <c r="P866" s="98" t="s">
        <v>3676</v>
      </c>
      <c r="Q866" s="381"/>
      <c r="R866" s="381"/>
      <c r="S866" s="381"/>
    </row>
    <row r="867" spans="1:19" ht="40" customHeight="1" x14ac:dyDescent="0.25">
      <c r="A867" s="128">
        <f>IF(B867="","",ROW()-ROW($A$3)+'Diário 2º PA'!$P$1)</f>
        <v>2814</v>
      </c>
      <c r="B867" s="129">
        <v>45453</v>
      </c>
      <c r="C867" s="130">
        <v>45413</v>
      </c>
      <c r="D867" s="98" t="s">
        <v>105</v>
      </c>
      <c r="E867" s="95" t="s">
        <v>345</v>
      </c>
      <c r="F867" s="155">
        <v>3500</v>
      </c>
      <c r="G867" s="98" t="s">
        <v>3677</v>
      </c>
      <c r="H867" s="98" t="s">
        <v>133</v>
      </c>
      <c r="I867" s="95" t="s">
        <v>3678</v>
      </c>
      <c r="J867" s="131" t="str">
        <f t="shared" si="29"/>
        <v>48.169.579/0001-47</v>
      </c>
      <c r="K867" s="131" t="s">
        <v>1114</v>
      </c>
      <c r="L867" s="132" t="s">
        <v>3120</v>
      </c>
      <c r="M867" s="131">
        <v>3</v>
      </c>
      <c r="N867" s="134">
        <v>45451</v>
      </c>
      <c r="O867" s="95" t="s">
        <v>452</v>
      </c>
      <c r="P867" s="98" t="s">
        <v>3578</v>
      </c>
      <c r="Q867" s="381"/>
      <c r="R867" s="381"/>
      <c r="S867" s="381"/>
    </row>
    <row r="868" spans="1:19" ht="40" customHeight="1" x14ac:dyDescent="0.25">
      <c r="A868" s="128">
        <f>IF(B868="","",ROW()-ROW($A$3)+'Diário 2º PA'!$P$1)</f>
        <v>2815</v>
      </c>
      <c r="B868" s="129">
        <v>45453</v>
      </c>
      <c r="C868" s="130">
        <v>45444</v>
      </c>
      <c r="D868" s="98" t="s">
        <v>105</v>
      </c>
      <c r="E868" s="95" t="s">
        <v>339</v>
      </c>
      <c r="F868" s="155">
        <v>617.29</v>
      </c>
      <c r="G868" s="98" t="s">
        <v>3372</v>
      </c>
      <c r="H868" s="98" t="s">
        <v>124</v>
      </c>
      <c r="I868" s="95" t="s">
        <v>3679</v>
      </c>
      <c r="J868" s="131" t="str">
        <f t="shared" si="29"/>
        <v>CPF Protegido - LGPD</v>
      </c>
      <c r="K868" s="131" t="s">
        <v>1072</v>
      </c>
      <c r="L868" s="132" t="s">
        <v>3168</v>
      </c>
      <c r="M868" s="131" t="s">
        <v>117</v>
      </c>
      <c r="N868" s="134">
        <v>45450</v>
      </c>
      <c r="O868" s="95" t="s">
        <v>452</v>
      </c>
      <c r="P868" s="98" t="s">
        <v>3680</v>
      </c>
      <c r="Q868" s="381"/>
      <c r="R868" s="381"/>
      <c r="S868" s="381"/>
    </row>
    <row r="869" spans="1:19" ht="40" customHeight="1" x14ac:dyDescent="0.25">
      <c r="A869" s="128">
        <f>IF(B869="","",ROW()-ROW($A$3)+'Diário 2º PA'!$P$1)</f>
        <v>2816</v>
      </c>
      <c r="B869" s="129">
        <v>45453</v>
      </c>
      <c r="C869" s="130">
        <v>45444</v>
      </c>
      <c r="D869" s="98" t="s">
        <v>105</v>
      </c>
      <c r="E869" s="95" t="s">
        <v>283</v>
      </c>
      <c r="F869" s="155">
        <v>12</v>
      </c>
      <c r="G869" s="95" t="s">
        <v>3681</v>
      </c>
      <c r="H869" s="98" t="s">
        <v>118</v>
      </c>
      <c r="I869" s="95" t="s">
        <v>117</v>
      </c>
      <c r="J869" s="131" t="s">
        <v>79</v>
      </c>
      <c r="K869" s="95" t="s">
        <v>1558</v>
      </c>
      <c r="L869" s="95" t="s">
        <v>117</v>
      </c>
      <c r="M869" s="95" t="s">
        <v>117</v>
      </c>
      <c r="N869" s="95" t="s">
        <v>117</v>
      </c>
      <c r="O869" s="95" t="s">
        <v>452</v>
      </c>
      <c r="P869" s="98" t="s">
        <v>79</v>
      </c>
      <c r="Q869" s="381"/>
      <c r="R869" s="381"/>
      <c r="S869" s="381"/>
    </row>
    <row r="870" spans="1:19" ht="40" customHeight="1" x14ac:dyDescent="0.25">
      <c r="A870" s="128">
        <f>IF(B870="","",ROW()-ROW($A$3)+'Diário 2º PA'!$P$1)</f>
        <v>2817</v>
      </c>
      <c r="B870" s="129">
        <v>45453</v>
      </c>
      <c r="C870" s="130">
        <v>45413</v>
      </c>
      <c r="D870" s="98" t="s">
        <v>105</v>
      </c>
      <c r="E870" s="95" t="s">
        <v>229</v>
      </c>
      <c r="F870" s="155">
        <v>733.11</v>
      </c>
      <c r="G870" s="98" t="s">
        <v>3143</v>
      </c>
      <c r="H870" s="98" t="s">
        <v>129</v>
      </c>
      <c r="I870" s="95" t="s">
        <v>3284</v>
      </c>
      <c r="J870" s="131" t="str">
        <f t="shared" ref="J870:J872" si="30">IF(P870="","",IF(LEN(P870)&gt;14,P870,"CPF Protegido - LGPD"))</f>
        <v>17.281.106/0001-03</v>
      </c>
      <c r="K870" s="131" t="s">
        <v>1080</v>
      </c>
      <c r="L870" s="132" t="s">
        <v>3133</v>
      </c>
      <c r="M870" s="131" t="s">
        <v>3682</v>
      </c>
      <c r="N870" s="134">
        <v>45453</v>
      </c>
      <c r="O870" s="95" t="s">
        <v>452</v>
      </c>
      <c r="P870" s="98" t="s">
        <v>1259</v>
      </c>
      <c r="Q870" s="381"/>
      <c r="R870" s="381"/>
      <c r="S870" s="381"/>
    </row>
    <row r="871" spans="1:19" ht="40" customHeight="1" x14ac:dyDescent="0.25">
      <c r="A871" s="128">
        <f>IF(B871="","",ROW()-ROW($A$3)+'Diário 2º PA'!$P$1)</f>
        <v>2818</v>
      </c>
      <c r="B871" s="129">
        <v>45453</v>
      </c>
      <c r="C871" s="130">
        <v>45444</v>
      </c>
      <c r="D871" s="98" t="s">
        <v>105</v>
      </c>
      <c r="E871" s="95" t="s">
        <v>339</v>
      </c>
      <c r="F871" s="155">
        <v>219.85</v>
      </c>
      <c r="G871" s="98" t="s">
        <v>3272</v>
      </c>
      <c r="H871" s="98" t="s">
        <v>118</v>
      </c>
      <c r="I871" s="95" t="s">
        <v>1818</v>
      </c>
      <c r="J871" s="131" t="str">
        <f t="shared" si="30"/>
        <v>04.088.208/0001-65</v>
      </c>
      <c r="K871" s="131" t="s">
        <v>1558</v>
      </c>
      <c r="L871" s="132" t="s">
        <v>117</v>
      </c>
      <c r="M871" s="131" t="s">
        <v>117</v>
      </c>
      <c r="N871" s="134" t="s">
        <v>117</v>
      </c>
      <c r="O871" s="95" t="s">
        <v>452</v>
      </c>
      <c r="P871" s="98" t="s">
        <v>1819</v>
      </c>
      <c r="Q871" s="381"/>
      <c r="R871" s="381"/>
      <c r="S871" s="381"/>
    </row>
    <row r="872" spans="1:19" ht="40" customHeight="1" x14ac:dyDescent="0.25">
      <c r="A872" s="128">
        <f>IF(B872="","",ROW()-ROW($A$3)+'Diário 2º PA'!$P$1)</f>
        <v>2819</v>
      </c>
      <c r="B872" s="129">
        <v>45453</v>
      </c>
      <c r="C872" s="130">
        <v>45413</v>
      </c>
      <c r="D872" s="98" t="s">
        <v>105</v>
      </c>
      <c r="E872" s="95" t="s">
        <v>227</v>
      </c>
      <c r="F872" s="155">
        <v>1388.47</v>
      </c>
      <c r="G872" s="98" t="s">
        <v>3193</v>
      </c>
      <c r="H872" s="98" t="s">
        <v>120</v>
      </c>
      <c r="I872" s="95" t="s">
        <v>1635</v>
      </c>
      <c r="J872" s="131" t="str">
        <f t="shared" si="30"/>
        <v>06.981.180/0001-16</v>
      </c>
      <c r="K872" s="131" t="s">
        <v>1080</v>
      </c>
      <c r="L872" s="132" t="s">
        <v>3133</v>
      </c>
      <c r="M872" s="131">
        <v>151891159</v>
      </c>
      <c r="N872" s="134">
        <v>45453</v>
      </c>
      <c r="O872" s="95" t="s">
        <v>452</v>
      </c>
      <c r="P872" s="98" t="s">
        <v>1414</v>
      </c>
      <c r="Q872" s="381"/>
      <c r="R872" s="381"/>
      <c r="S872" s="381"/>
    </row>
    <row r="873" spans="1:19" ht="40" customHeight="1" x14ac:dyDescent="0.25">
      <c r="A873" s="128">
        <f>IF(B873="","",ROW()-ROW($A$3)+'Diário 2º PA'!$P$1)</f>
        <v>2820</v>
      </c>
      <c r="B873" s="129">
        <v>45454</v>
      </c>
      <c r="C873" s="130">
        <v>45444</v>
      </c>
      <c r="D873" s="98" t="s">
        <v>105</v>
      </c>
      <c r="E873" s="95" t="s">
        <v>337</v>
      </c>
      <c r="F873" s="155">
        <f>-93.46</f>
        <v>-93.46</v>
      </c>
      <c r="G873" s="98" t="s">
        <v>3683</v>
      </c>
      <c r="H873" s="98" t="s">
        <v>123</v>
      </c>
      <c r="I873" s="95" t="s">
        <v>117</v>
      </c>
      <c r="J873" s="131" t="s">
        <v>79</v>
      </c>
      <c r="K873" s="131" t="s">
        <v>117</v>
      </c>
      <c r="L873" s="132" t="s">
        <v>117</v>
      </c>
      <c r="M873" s="131" t="s">
        <v>117</v>
      </c>
      <c r="N873" s="134" t="s">
        <v>117</v>
      </c>
      <c r="O873" s="95" t="s">
        <v>452</v>
      </c>
      <c r="P873" s="98" t="s">
        <v>79</v>
      </c>
      <c r="Q873" s="381"/>
      <c r="R873" s="381"/>
      <c r="S873" s="381"/>
    </row>
    <row r="874" spans="1:19" ht="40" customHeight="1" x14ac:dyDescent="0.25">
      <c r="A874" s="128">
        <f>IF(B874="","",ROW()-ROW($A$3)+'Diário 2º PA'!$P$1)</f>
        <v>2821</v>
      </c>
      <c r="B874" s="129">
        <v>45454</v>
      </c>
      <c r="C874" s="130">
        <v>45444</v>
      </c>
      <c r="D874" s="98" t="s">
        <v>105</v>
      </c>
      <c r="E874" s="95" t="s">
        <v>339</v>
      </c>
      <c r="F874" s="155">
        <v>975</v>
      </c>
      <c r="G874" s="98" t="s">
        <v>3684</v>
      </c>
      <c r="H874" s="98" t="s">
        <v>130</v>
      </c>
      <c r="I874" s="95" t="s">
        <v>2712</v>
      </c>
      <c r="J874" s="131" t="str">
        <f t="shared" ref="J874:J900" si="31">IF(P874="","",IF(LEN(P874)&gt;14,P874,"CPF Protegido - LGPD"))</f>
        <v>CPF Protegido - LGPD</v>
      </c>
      <c r="K874" s="131" t="s">
        <v>1072</v>
      </c>
      <c r="L874" s="132" t="s">
        <v>117</v>
      </c>
      <c r="M874" s="131" t="s">
        <v>117</v>
      </c>
      <c r="N874" s="134">
        <v>45454</v>
      </c>
      <c r="O874" s="95" t="s">
        <v>452</v>
      </c>
      <c r="P874" s="98" t="s">
        <v>2713</v>
      </c>
      <c r="Q874" s="381"/>
      <c r="R874" s="381"/>
      <c r="S874" s="381"/>
    </row>
    <row r="875" spans="1:19" ht="40" customHeight="1" x14ac:dyDescent="0.25">
      <c r="A875" s="128">
        <f>IF(B875="","",ROW()-ROW($A$3)+'Diário 2º PA'!$P$1)</f>
        <v>2822</v>
      </c>
      <c r="B875" s="129">
        <v>45454</v>
      </c>
      <c r="C875" s="130">
        <v>45444</v>
      </c>
      <c r="D875" s="98" t="s">
        <v>105</v>
      </c>
      <c r="E875" s="95" t="s">
        <v>347</v>
      </c>
      <c r="F875" s="155">
        <v>196</v>
      </c>
      <c r="G875" s="98" t="s">
        <v>3245</v>
      </c>
      <c r="H875" s="98" t="s">
        <v>133</v>
      </c>
      <c r="I875" s="95" t="s">
        <v>3685</v>
      </c>
      <c r="J875" s="131" t="str">
        <f t="shared" si="31"/>
        <v>43.749.760/0001-09</v>
      </c>
      <c r="K875" s="131" t="s">
        <v>1072</v>
      </c>
      <c r="L875" s="132" t="s">
        <v>3120</v>
      </c>
      <c r="M875" s="131">
        <v>17909</v>
      </c>
      <c r="N875" s="134">
        <v>45470</v>
      </c>
      <c r="O875" s="95" t="s">
        <v>452</v>
      </c>
      <c r="P875" s="98" t="s">
        <v>3686</v>
      </c>
      <c r="Q875" s="381"/>
      <c r="R875" s="381"/>
      <c r="S875" s="381"/>
    </row>
    <row r="876" spans="1:19" ht="40" customHeight="1" x14ac:dyDescent="0.25">
      <c r="A876" s="128">
        <f>IF(B876="","",ROW()-ROW($A$3)+'Diário 2º PA'!$P$1)</f>
        <v>2823</v>
      </c>
      <c r="B876" s="129">
        <v>45454</v>
      </c>
      <c r="C876" s="130">
        <v>45444</v>
      </c>
      <c r="D876" s="98" t="s">
        <v>105</v>
      </c>
      <c r="E876" s="95" t="s">
        <v>339</v>
      </c>
      <c r="F876" s="155">
        <v>975</v>
      </c>
      <c r="G876" s="98" t="s">
        <v>3684</v>
      </c>
      <c r="H876" s="98" t="s">
        <v>118</v>
      </c>
      <c r="I876" s="95" t="s">
        <v>2285</v>
      </c>
      <c r="J876" s="131" t="str">
        <f t="shared" si="31"/>
        <v>CPF Protegido - LGPD</v>
      </c>
      <c r="K876" s="131" t="s">
        <v>1072</v>
      </c>
      <c r="L876" s="132" t="s">
        <v>117</v>
      </c>
      <c r="M876" s="131" t="s">
        <v>117</v>
      </c>
      <c r="N876" s="134">
        <v>45454</v>
      </c>
      <c r="O876" s="95" t="s">
        <v>452</v>
      </c>
      <c r="P876" s="98" t="s">
        <v>1303</v>
      </c>
      <c r="Q876" s="381"/>
      <c r="R876" s="381"/>
      <c r="S876" s="381"/>
    </row>
    <row r="877" spans="1:19" ht="40" customHeight="1" x14ac:dyDescent="0.25">
      <c r="A877" s="128">
        <f>IF(B877="","",ROW()-ROW($A$3)+'Diário 2º PA'!$P$1)</f>
        <v>2824</v>
      </c>
      <c r="B877" s="129">
        <v>45454</v>
      </c>
      <c r="C877" s="130">
        <v>45444</v>
      </c>
      <c r="D877" s="98" t="s">
        <v>105</v>
      </c>
      <c r="E877" s="95" t="s">
        <v>337</v>
      </c>
      <c r="F877" s="155">
        <v>141.24</v>
      </c>
      <c r="G877" s="98" t="s">
        <v>3160</v>
      </c>
      <c r="H877" s="98" t="s">
        <v>124</v>
      </c>
      <c r="I877" s="95" t="s">
        <v>3226</v>
      </c>
      <c r="J877" s="131" t="str">
        <f t="shared" si="31"/>
        <v>19.632.116/0001-71</v>
      </c>
      <c r="K877" s="131" t="s">
        <v>1072</v>
      </c>
      <c r="L877" s="132" t="s">
        <v>3120</v>
      </c>
      <c r="M877" s="131">
        <v>23426</v>
      </c>
      <c r="N877" s="134" t="s">
        <v>3687</v>
      </c>
      <c r="O877" s="95" t="s">
        <v>452</v>
      </c>
      <c r="P877" s="98" t="s">
        <v>1202</v>
      </c>
      <c r="Q877" s="381"/>
      <c r="R877" s="381"/>
      <c r="S877" s="381"/>
    </row>
    <row r="878" spans="1:19" ht="40" customHeight="1" x14ac:dyDescent="0.25">
      <c r="A878" s="128">
        <f>IF(B878="","",ROW()-ROW($A$3)+'Diário 2º PA'!$P$1)</f>
        <v>2825</v>
      </c>
      <c r="B878" s="129">
        <v>45454</v>
      </c>
      <c r="C878" s="130">
        <v>45444</v>
      </c>
      <c r="D878" s="98" t="s">
        <v>105</v>
      </c>
      <c r="E878" s="95" t="s">
        <v>337</v>
      </c>
      <c r="F878" s="155">
        <v>141.24</v>
      </c>
      <c r="G878" s="98" t="s">
        <v>3160</v>
      </c>
      <c r="H878" s="98" t="s">
        <v>124</v>
      </c>
      <c r="I878" s="95" t="s">
        <v>3226</v>
      </c>
      <c r="J878" s="131" t="str">
        <f t="shared" si="31"/>
        <v>19.632.116/0001-71</v>
      </c>
      <c r="K878" s="131" t="s">
        <v>1072</v>
      </c>
      <c r="L878" s="132" t="s">
        <v>3120</v>
      </c>
      <c r="M878" s="131">
        <v>23427</v>
      </c>
      <c r="N878" s="134" t="s">
        <v>3687</v>
      </c>
      <c r="O878" s="95" t="s">
        <v>452</v>
      </c>
      <c r="P878" s="98" t="s">
        <v>1202</v>
      </c>
      <c r="Q878" s="381"/>
      <c r="R878" s="381"/>
      <c r="S878" s="381"/>
    </row>
    <row r="879" spans="1:19" ht="40" customHeight="1" x14ac:dyDescent="0.25">
      <c r="A879" s="128">
        <f>IF(B879="","",ROW()-ROW($A$3)+'Diário 2º PA'!$P$1)</f>
        <v>2826</v>
      </c>
      <c r="B879" s="129">
        <v>45454</v>
      </c>
      <c r="C879" s="130">
        <v>45444</v>
      </c>
      <c r="D879" s="98" t="s">
        <v>105</v>
      </c>
      <c r="E879" s="95" t="s">
        <v>337</v>
      </c>
      <c r="F879" s="155">
        <v>117.03</v>
      </c>
      <c r="G879" s="98" t="s">
        <v>3160</v>
      </c>
      <c r="H879" s="98" t="s">
        <v>124</v>
      </c>
      <c r="I879" s="95" t="s">
        <v>3226</v>
      </c>
      <c r="J879" s="131" t="str">
        <f t="shared" si="31"/>
        <v>19.632.116/0001-71</v>
      </c>
      <c r="K879" s="131" t="s">
        <v>1072</v>
      </c>
      <c r="L879" s="132" t="s">
        <v>3120</v>
      </c>
      <c r="M879" s="131">
        <v>23390</v>
      </c>
      <c r="N879" s="134" t="s">
        <v>3687</v>
      </c>
      <c r="O879" s="95" t="s">
        <v>452</v>
      </c>
      <c r="P879" s="98" t="s">
        <v>1202</v>
      </c>
      <c r="Q879" s="381"/>
      <c r="R879" s="381"/>
      <c r="S879" s="381"/>
    </row>
    <row r="880" spans="1:19" ht="40" customHeight="1" x14ac:dyDescent="0.25">
      <c r="A880" s="128">
        <f>IF(B880="","",ROW()-ROW($A$3)+'Diário 2º PA'!$P$1)</f>
        <v>2827</v>
      </c>
      <c r="B880" s="129">
        <v>45454</v>
      </c>
      <c r="C880" s="130">
        <v>45413</v>
      </c>
      <c r="D880" s="98" t="s">
        <v>105</v>
      </c>
      <c r="E880" s="95" t="s">
        <v>341</v>
      </c>
      <c r="F880" s="179">
        <v>1080</v>
      </c>
      <c r="G880" s="98" t="s">
        <v>3688</v>
      </c>
      <c r="H880" s="98" t="s">
        <v>130</v>
      </c>
      <c r="I880" s="95" t="s">
        <v>1996</v>
      </c>
      <c r="J880" s="131" t="str">
        <f t="shared" si="31"/>
        <v>42.956.190/0001-65</v>
      </c>
      <c r="K880" s="131" t="s">
        <v>1072</v>
      </c>
      <c r="L880" s="132" t="s">
        <v>3120</v>
      </c>
      <c r="M880" s="131">
        <v>12</v>
      </c>
      <c r="N880" s="134">
        <v>45443</v>
      </c>
      <c r="O880" s="95" t="s">
        <v>452</v>
      </c>
      <c r="P880" s="98" t="s">
        <v>1997</v>
      </c>
      <c r="Q880" s="381"/>
      <c r="R880" s="381"/>
      <c r="S880" s="381"/>
    </row>
    <row r="881" spans="1:19" ht="40" customHeight="1" x14ac:dyDescent="0.25">
      <c r="A881" s="128">
        <f>IF(B881="","",ROW()-ROW($A$3)+'Diário 2º PA'!$P$1)</f>
        <v>2828</v>
      </c>
      <c r="B881" s="129">
        <v>45454</v>
      </c>
      <c r="C881" s="130">
        <v>45413</v>
      </c>
      <c r="D881" s="98" t="s">
        <v>105</v>
      </c>
      <c r="E881" s="95" t="s">
        <v>235</v>
      </c>
      <c r="F881" s="155">
        <v>142.77000000000001</v>
      </c>
      <c r="G881" s="98" t="s">
        <v>3178</v>
      </c>
      <c r="H881" s="98" t="s">
        <v>137</v>
      </c>
      <c r="I881" s="95" t="s">
        <v>1754</v>
      </c>
      <c r="J881" s="131" t="str">
        <f t="shared" si="31"/>
        <v>71.208.516/0001-74</v>
      </c>
      <c r="K881" s="131" t="s">
        <v>1080</v>
      </c>
      <c r="L881" s="132" t="s">
        <v>3133</v>
      </c>
      <c r="M881" s="131">
        <v>461201200</v>
      </c>
      <c r="N881" s="134">
        <v>45454</v>
      </c>
      <c r="O881" s="95" t="s">
        <v>452</v>
      </c>
      <c r="P881" s="98" t="s">
        <v>1755</v>
      </c>
      <c r="Q881" s="381"/>
      <c r="R881" s="381"/>
      <c r="S881" s="381"/>
    </row>
    <row r="882" spans="1:19" ht="40" customHeight="1" x14ac:dyDescent="0.25">
      <c r="A882" s="128">
        <f>IF(B882="","",ROW()-ROW($A$3)+'Diário 2º PA'!$P$1)</f>
        <v>2829</v>
      </c>
      <c r="B882" s="129">
        <v>45454</v>
      </c>
      <c r="C882" s="130">
        <v>45413</v>
      </c>
      <c r="D882" s="98" t="s">
        <v>105</v>
      </c>
      <c r="E882" s="95" t="s">
        <v>279</v>
      </c>
      <c r="F882" s="155">
        <v>1457.83</v>
      </c>
      <c r="G882" s="98" t="s">
        <v>3282</v>
      </c>
      <c r="H882" s="98" t="s">
        <v>117</v>
      </c>
      <c r="I882" s="95" t="s">
        <v>1783</v>
      </c>
      <c r="J882" s="131" t="str">
        <f t="shared" si="31"/>
        <v>34.028.316/0015-09</v>
      </c>
      <c r="K882" s="131" t="s">
        <v>1080</v>
      </c>
      <c r="L882" s="132" t="s">
        <v>3133</v>
      </c>
      <c r="M882" s="131">
        <v>2028929</v>
      </c>
      <c r="N882" s="134">
        <v>45454</v>
      </c>
      <c r="O882" s="95" t="s">
        <v>452</v>
      </c>
      <c r="P882" s="98" t="s">
        <v>1784</v>
      </c>
      <c r="Q882" s="381"/>
      <c r="R882" s="381"/>
      <c r="S882" s="381"/>
    </row>
    <row r="883" spans="1:19" ht="40" customHeight="1" x14ac:dyDescent="0.25">
      <c r="A883" s="128">
        <f>IF(B883="","",ROW()-ROW($A$3)+'Diário 2º PA'!$P$1)</f>
        <v>2830</v>
      </c>
      <c r="B883" s="129">
        <v>45454</v>
      </c>
      <c r="C883" s="130">
        <v>45413</v>
      </c>
      <c r="D883" s="98" t="s">
        <v>105</v>
      </c>
      <c r="E883" s="95" t="s">
        <v>279</v>
      </c>
      <c r="F883" s="155">
        <v>172.89</v>
      </c>
      <c r="G883" s="98" t="s">
        <v>3282</v>
      </c>
      <c r="H883" s="98" t="s">
        <v>117</v>
      </c>
      <c r="I883" s="95" t="s">
        <v>1783</v>
      </c>
      <c r="J883" s="131" t="str">
        <f t="shared" si="31"/>
        <v>34.028.316/0015-09</v>
      </c>
      <c r="K883" s="131" t="s">
        <v>1080</v>
      </c>
      <c r="L883" s="132" t="s">
        <v>3133</v>
      </c>
      <c r="M883" s="131">
        <v>2028404</v>
      </c>
      <c r="N883" s="134">
        <v>45454</v>
      </c>
      <c r="O883" s="95" t="s">
        <v>452</v>
      </c>
      <c r="P883" s="98" t="s">
        <v>1784</v>
      </c>
      <c r="Q883" s="381"/>
      <c r="R883" s="381"/>
      <c r="S883" s="381"/>
    </row>
    <row r="884" spans="1:19" ht="40" customHeight="1" x14ac:dyDescent="0.25">
      <c r="A884" s="128">
        <f>IF(B884="","",ROW()-ROW($A$3)+'Diário 2º PA'!$P$1)</f>
        <v>2831</v>
      </c>
      <c r="B884" s="129">
        <v>45454</v>
      </c>
      <c r="C884" s="130">
        <v>45413</v>
      </c>
      <c r="D884" s="98" t="s">
        <v>105</v>
      </c>
      <c r="E884" s="95" t="s">
        <v>279</v>
      </c>
      <c r="F884" s="155">
        <v>60.48</v>
      </c>
      <c r="G884" s="98" t="s">
        <v>3282</v>
      </c>
      <c r="H884" s="98" t="s">
        <v>117</v>
      </c>
      <c r="I884" s="95" t="s">
        <v>1783</v>
      </c>
      <c r="J884" s="131" t="str">
        <f t="shared" si="31"/>
        <v>34.028.316/0015-09</v>
      </c>
      <c r="K884" s="131" t="s">
        <v>1080</v>
      </c>
      <c r="L884" s="132" t="s">
        <v>3133</v>
      </c>
      <c r="M884" s="131">
        <v>2028561</v>
      </c>
      <c r="N884" s="134">
        <v>45454</v>
      </c>
      <c r="O884" s="95" t="s">
        <v>452</v>
      </c>
      <c r="P884" s="98" t="s">
        <v>1784</v>
      </c>
      <c r="Q884" s="381"/>
      <c r="R884" s="381"/>
      <c r="S884" s="381"/>
    </row>
    <row r="885" spans="1:19" ht="40" customHeight="1" x14ac:dyDescent="0.25">
      <c r="A885" s="128">
        <f>IF(B885="","",ROW()-ROW($A$3)+'Diário 2º PA'!$P$1)</f>
        <v>2832</v>
      </c>
      <c r="B885" s="129">
        <v>45454</v>
      </c>
      <c r="C885" s="130">
        <v>45444</v>
      </c>
      <c r="D885" s="98" t="s">
        <v>105</v>
      </c>
      <c r="E885" s="95" t="s">
        <v>325</v>
      </c>
      <c r="F885" s="155">
        <v>301.02</v>
      </c>
      <c r="G885" s="98" t="s">
        <v>3140</v>
      </c>
      <c r="H885" s="98" t="s">
        <v>121</v>
      </c>
      <c r="I885" s="95" t="s">
        <v>2445</v>
      </c>
      <c r="J885" s="131" t="str">
        <f t="shared" si="31"/>
        <v>51.990.567/0001-93</v>
      </c>
      <c r="K885" s="131" t="s">
        <v>1080</v>
      </c>
      <c r="L885" s="132" t="s">
        <v>3133</v>
      </c>
      <c r="M885" s="131">
        <v>57</v>
      </c>
      <c r="N885" s="134">
        <v>45454</v>
      </c>
      <c r="O885" s="95" t="s">
        <v>452</v>
      </c>
      <c r="P885" s="98" t="s">
        <v>2446</v>
      </c>
      <c r="Q885" s="381"/>
      <c r="R885" s="381"/>
      <c r="S885" s="381"/>
    </row>
    <row r="886" spans="1:19" ht="40" customHeight="1" x14ac:dyDescent="0.25">
      <c r="A886" s="128">
        <f>IF(B886="","",ROW()-ROW($A$3)+'Diário 2º PA'!$P$1)</f>
        <v>2833</v>
      </c>
      <c r="B886" s="129">
        <v>45454</v>
      </c>
      <c r="C886" s="130">
        <v>45444</v>
      </c>
      <c r="D886" s="98" t="s">
        <v>105</v>
      </c>
      <c r="E886" s="95" t="s">
        <v>339</v>
      </c>
      <c r="F886" s="155">
        <v>489.3</v>
      </c>
      <c r="G886" s="98" t="s">
        <v>3460</v>
      </c>
      <c r="H886" s="98" t="s">
        <v>118</v>
      </c>
      <c r="I886" s="95" t="s">
        <v>2768</v>
      </c>
      <c r="J886" s="131" t="str">
        <f t="shared" si="31"/>
        <v>16.558.324/0003-41</v>
      </c>
      <c r="K886" s="131" t="s">
        <v>1072</v>
      </c>
      <c r="L886" s="132" t="s">
        <v>3120</v>
      </c>
      <c r="M886" s="131" t="s">
        <v>3689</v>
      </c>
      <c r="N886" s="134">
        <v>45434</v>
      </c>
      <c r="O886" s="95" t="s">
        <v>452</v>
      </c>
      <c r="P886" s="98" t="s">
        <v>2769</v>
      </c>
      <c r="Q886" s="381"/>
      <c r="R886" s="381"/>
      <c r="S886" s="381"/>
    </row>
    <row r="887" spans="1:19" ht="40" customHeight="1" x14ac:dyDescent="0.25">
      <c r="A887" s="128">
        <f>IF(B887="","",ROW()-ROW($A$3)+'Diário 2º PA'!$P$1)</f>
        <v>2834</v>
      </c>
      <c r="B887" s="129">
        <v>45454</v>
      </c>
      <c r="C887" s="130">
        <v>45413</v>
      </c>
      <c r="D887" s="98" t="s">
        <v>105</v>
      </c>
      <c r="E887" s="95" t="s">
        <v>227</v>
      </c>
      <c r="F887" s="155">
        <v>183.97</v>
      </c>
      <c r="G887" s="98" t="s">
        <v>3193</v>
      </c>
      <c r="H887" s="98" t="s">
        <v>118</v>
      </c>
      <c r="I887" s="95" t="s">
        <v>1635</v>
      </c>
      <c r="J887" s="131" t="str">
        <f t="shared" si="31"/>
        <v>06.981.180/0001-16</v>
      </c>
      <c r="K887" s="131" t="s">
        <v>1080</v>
      </c>
      <c r="L887" s="132" t="s">
        <v>3133</v>
      </c>
      <c r="M887" s="131">
        <v>147876623</v>
      </c>
      <c r="N887" s="134">
        <v>45454</v>
      </c>
      <c r="O887" s="95" t="s">
        <v>452</v>
      </c>
      <c r="P887" s="98" t="s">
        <v>1414</v>
      </c>
      <c r="Q887" s="381"/>
      <c r="R887" s="381"/>
      <c r="S887" s="381"/>
    </row>
    <row r="888" spans="1:19" ht="40" customHeight="1" x14ac:dyDescent="0.25">
      <c r="A888" s="128">
        <f>IF(B888="","",ROW()-ROW($A$3)+'Diário 2º PA'!$P$1)</f>
        <v>2835</v>
      </c>
      <c r="B888" s="129">
        <v>45454</v>
      </c>
      <c r="C888" s="130">
        <v>45413</v>
      </c>
      <c r="D888" s="98" t="s">
        <v>105</v>
      </c>
      <c r="E888" s="95" t="s">
        <v>227</v>
      </c>
      <c r="F888" s="155">
        <v>171.49</v>
      </c>
      <c r="G888" s="98" t="s">
        <v>3193</v>
      </c>
      <c r="H888" s="98" t="s">
        <v>118</v>
      </c>
      <c r="I888" s="95" t="s">
        <v>1635</v>
      </c>
      <c r="J888" s="131" t="str">
        <f t="shared" si="31"/>
        <v>06.981.180/0001-16</v>
      </c>
      <c r="K888" s="131" t="s">
        <v>1080</v>
      </c>
      <c r="L888" s="132" t="s">
        <v>3133</v>
      </c>
      <c r="M888" s="131">
        <v>147876621</v>
      </c>
      <c r="N888" s="134">
        <v>45454</v>
      </c>
      <c r="O888" s="95" t="s">
        <v>452</v>
      </c>
      <c r="P888" s="98" t="s">
        <v>1414</v>
      </c>
      <c r="Q888" s="381"/>
      <c r="R888" s="381"/>
      <c r="S888" s="381"/>
    </row>
    <row r="889" spans="1:19" ht="40" customHeight="1" x14ac:dyDescent="0.25">
      <c r="A889" s="128">
        <f>IF(B889="","",ROW()-ROW($A$3)+'Diário 2º PA'!$P$1)</f>
        <v>2836</v>
      </c>
      <c r="B889" s="129">
        <v>45454</v>
      </c>
      <c r="C889" s="130">
        <v>45413</v>
      </c>
      <c r="D889" s="98" t="s">
        <v>105</v>
      </c>
      <c r="E889" s="95" t="s">
        <v>227</v>
      </c>
      <c r="F889" s="155">
        <v>1596.62</v>
      </c>
      <c r="G889" s="98" t="s">
        <v>3193</v>
      </c>
      <c r="H889" s="98" t="s">
        <v>126</v>
      </c>
      <c r="I889" s="95" t="s">
        <v>1635</v>
      </c>
      <c r="J889" s="131" t="str">
        <f t="shared" si="31"/>
        <v>06.981.180/0001-16</v>
      </c>
      <c r="K889" s="131" t="s">
        <v>1080</v>
      </c>
      <c r="L889" s="132" t="s">
        <v>3133</v>
      </c>
      <c r="M889" s="131">
        <v>147837961</v>
      </c>
      <c r="N889" s="134">
        <v>45454</v>
      </c>
      <c r="O889" s="95" t="s">
        <v>452</v>
      </c>
      <c r="P889" s="98" t="s">
        <v>1414</v>
      </c>
      <c r="Q889" s="381"/>
      <c r="R889" s="381"/>
      <c r="S889" s="381"/>
    </row>
    <row r="890" spans="1:19" ht="40" customHeight="1" x14ac:dyDescent="0.25">
      <c r="A890" s="128">
        <f>IF(B890="","",ROW()-ROW($A$3)+'Diário 2º PA'!$P$1)</f>
        <v>2837</v>
      </c>
      <c r="B890" s="129">
        <v>45454</v>
      </c>
      <c r="C890" s="130">
        <v>45413</v>
      </c>
      <c r="D890" s="98" t="s">
        <v>105</v>
      </c>
      <c r="E890" s="95" t="s">
        <v>265</v>
      </c>
      <c r="F890" s="155">
        <v>275</v>
      </c>
      <c r="G890" s="98" t="s">
        <v>3264</v>
      </c>
      <c r="H890" s="98" t="s">
        <v>122</v>
      </c>
      <c r="I890" s="95" t="s">
        <v>1485</v>
      </c>
      <c r="J890" s="131" t="str">
        <f t="shared" si="31"/>
        <v>12.566.752/0001-01</v>
      </c>
      <c r="K890" s="131" t="s">
        <v>1080</v>
      </c>
      <c r="L890" s="132" t="s">
        <v>3133</v>
      </c>
      <c r="M890" s="131">
        <v>305</v>
      </c>
      <c r="N890" s="134">
        <v>45454</v>
      </c>
      <c r="O890" s="95" t="s">
        <v>452</v>
      </c>
      <c r="P890" s="98" t="s">
        <v>1517</v>
      </c>
      <c r="Q890" s="381"/>
      <c r="R890" s="381"/>
      <c r="S890" s="381"/>
    </row>
    <row r="891" spans="1:19" ht="40" customHeight="1" x14ac:dyDescent="0.25">
      <c r="A891" s="128">
        <f>IF(B891="","",ROW()-ROW($A$3)+'Diário 2º PA'!$P$1)</f>
        <v>2838</v>
      </c>
      <c r="B891" s="129">
        <v>45454</v>
      </c>
      <c r="C891" s="130">
        <v>45444</v>
      </c>
      <c r="D891" s="98" t="s">
        <v>94</v>
      </c>
      <c r="E891" s="95" t="s">
        <v>199</v>
      </c>
      <c r="F891" s="155">
        <v>360</v>
      </c>
      <c r="G891" s="98" t="s">
        <v>3177</v>
      </c>
      <c r="H891" s="98" t="s">
        <v>120</v>
      </c>
      <c r="I891" s="95" t="s">
        <v>2049</v>
      </c>
      <c r="J891" s="131" t="str">
        <f t="shared" si="31"/>
        <v>19.002.476/0001-90</v>
      </c>
      <c r="K891" s="131" t="s">
        <v>1080</v>
      </c>
      <c r="L891" s="132" t="s">
        <v>3133</v>
      </c>
      <c r="M891" s="131">
        <v>2609700</v>
      </c>
      <c r="N891" s="134">
        <v>45470</v>
      </c>
      <c r="O891" s="95" t="s">
        <v>452</v>
      </c>
      <c r="P891" s="98" t="s">
        <v>1088</v>
      </c>
      <c r="Q891" s="381"/>
      <c r="R891" s="381"/>
      <c r="S891" s="381"/>
    </row>
    <row r="892" spans="1:19" ht="40" customHeight="1" x14ac:dyDescent="0.25">
      <c r="A892" s="128">
        <f>IF(B892="","",ROW()-ROW($A$3)+'Diário 2º PA'!$P$1)</f>
        <v>2839</v>
      </c>
      <c r="B892" s="129">
        <v>45454</v>
      </c>
      <c r="C892" s="130">
        <v>45444</v>
      </c>
      <c r="D892" s="98" t="s">
        <v>105</v>
      </c>
      <c r="E892" s="95" t="s">
        <v>267</v>
      </c>
      <c r="F892" s="155">
        <v>185</v>
      </c>
      <c r="G892" s="98" t="s">
        <v>3690</v>
      </c>
      <c r="H892" s="98" t="s">
        <v>125</v>
      </c>
      <c r="I892" s="95" t="s">
        <v>3691</v>
      </c>
      <c r="J892" s="131" t="str">
        <f t="shared" si="31"/>
        <v>04.081.144/0001-70</v>
      </c>
      <c r="K892" s="131" t="s">
        <v>1114</v>
      </c>
      <c r="L892" s="132" t="s">
        <v>3120</v>
      </c>
      <c r="M892" s="131">
        <v>2</v>
      </c>
      <c r="N892" s="134">
        <v>45453</v>
      </c>
      <c r="O892" s="95" t="s">
        <v>452</v>
      </c>
      <c r="P892" s="98" t="s">
        <v>3692</v>
      </c>
      <c r="Q892" s="381"/>
      <c r="R892" s="381"/>
      <c r="S892" s="381"/>
    </row>
    <row r="893" spans="1:19" ht="40" customHeight="1" x14ac:dyDescent="0.25">
      <c r="A893" s="128">
        <f>IF(B893="","",ROW()-ROW($A$3)+'Diário 2º PA'!$P$1)</f>
        <v>2840</v>
      </c>
      <c r="B893" s="129">
        <v>45454</v>
      </c>
      <c r="C893" s="130">
        <v>45413</v>
      </c>
      <c r="D893" s="98" t="s">
        <v>105</v>
      </c>
      <c r="E893" s="95" t="s">
        <v>341</v>
      </c>
      <c r="F893" s="179">
        <v>2400</v>
      </c>
      <c r="G893" s="98" t="s">
        <v>3255</v>
      </c>
      <c r="H893" s="98" t="s">
        <v>117</v>
      </c>
      <c r="I893" s="95" t="s">
        <v>1675</v>
      </c>
      <c r="J893" s="131" t="str">
        <f t="shared" si="31"/>
        <v>17.319.813/0001-41</v>
      </c>
      <c r="K893" s="131" t="s">
        <v>1114</v>
      </c>
      <c r="L893" s="132" t="s">
        <v>3120</v>
      </c>
      <c r="M893" s="131">
        <v>18</v>
      </c>
      <c r="N893" s="134">
        <v>45448</v>
      </c>
      <c r="O893" s="95" t="s">
        <v>452</v>
      </c>
      <c r="P893" s="98" t="s">
        <v>1676</v>
      </c>
      <c r="Q893" s="381"/>
      <c r="R893" s="381"/>
      <c r="S893" s="381"/>
    </row>
    <row r="894" spans="1:19" ht="40" customHeight="1" x14ac:dyDescent="0.25">
      <c r="A894" s="128">
        <f>IF(B894="","",ROW()-ROW($A$3)+'Diário 2º PA'!$P$1)</f>
        <v>2841</v>
      </c>
      <c r="B894" s="129">
        <v>45454</v>
      </c>
      <c r="C894" s="130">
        <v>45413</v>
      </c>
      <c r="D894" s="98" t="s">
        <v>105</v>
      </c>
      <c r="E894" s="95" t="s">
        <v>341</v>
      </c>
      <c r="F894" s="179">
        <v>2400</v>
      </c>
      <c r="G894" s="98" t="s">
        <v>3693</v>
      </c>
      <c r="H894" s="98" t="s">
        <v>120</v>
      </c>
      <c r="I894" s="95" t="s">
        <v>2202</v>
      </c>
      <c r="J894" s="131" t="str">
        <f t="shared" si="31"/>
        <v>19.973.537/0001-66</v>
      </c>
      <c r="K894" s="131" t="s">
        <v>1114</v>
      </c>
      <c r="L894" s="132" t="s">
        <v>3120</v>
      </c>
      <c r="M894" s="131">
        <v>8</v>
      </c>
      <c r="N894" s="134">
        <v>45443</v>
      </c>
      <c r="O894" s="95" t="s">
        <v>452</v>
      </c>
      <c r="P894" s="98" t="s">
        <v>2143</v>
      </c>
      <c r="Q894" s="381"/>
      <c r="R894" s="381"/>
      <c r="S894" s="381"/>
    </row>
    <row r="895" spans="1:19" ht="40" customHeight="1" x14ac:dyDescent="0.25">
      <c r="A895" s="128">
        <f>IF(B895="","",ROW()-ROW($A$3)+'Diário 2º PA'!$P$1)</f>
        <v>2842</v>
      </c>
      <c r="B895" s="129">
        <v>45454</v>
      </c>
      <c r="C895" s="130">
        <v>45444</v>
      </c>
      <c r="D895" s="98" t="s">
        <v>105</v>
      </c>
      <c r="E895" s="95" t="s">
        <v>301</v>
      </c>
      <c r="F895" s="155">
        <v>190</v>
      </c>
      <c r="G895" s="98" t="s">
        <v>3694</v>
      </c>
      <c r="H895" s="98" t="s">
        <v>118</v>
      </c>
      <c r="I895" s="95" t="s">
        <v>3550</v>
      </c>
      <c r="J895" s="131" t="str">
        <f t="shared" si="31"/>
        <v>47.045.085/0001-98</v>
      </c>
      <c r="K895" s="131" t="s">
        <v>1114</v>
      </c>
      <c r="L895" s="132" t="s">
        <v>3120</v>
      </c>
      <c r="M895" s="131">
        <v>2</v>
      </c>
      <c r="N895" s="134">
        <v>45454</v>
      </c>
      <c r="O895" s="95" t="s">
        <v>452</v>
      </c>
      <c r="P895" s="98" t="s">
        <v>3551</v>
      </c>
      <c r="Q895" s="381"/>
      <c r="R895" s="381"/>
      <c r="S895" s="381"/>
    </row>
    <row r="896" spans="1:19" ht="40" customHeight="1" x14ac:dyDescent="0.25">
      <c r="A896" s="128">
        <f>IF(B896="","",ROW()-ROW($A$3)+'Diário 2º PA'!$P$1)</f>
        <v>2843</v>
      </c>
      <c r="B896" s="129">
        <v>45454</v>
      </c>
      <c r="C896" s="130">
        <v>45444</v>
      </c>
      <c r="D896" s="98" t="s">
        <v>105</v>
      </c>
      <c r="E896" s="95" t="s">
        <v>345</v>
      </c>
      <c r="F896" s="155">
        <v>1850</v>
      </c>
      <c r="G896" s="98" t="s">
        <v>3695</v>
      </c>
      <c r="H896" s="98" t="s">
        <v>133</v>
      </c>
      <c r="I896" s="95" t="s">
        <v>3696</v>
      </c>
      <c r="J896" s="131" t="str">
        <f t="shared" si="31"/>
        <v>04.947.359/0001-21</v>
      </c>
      <c r="K896" s="131" t="s">
        <v>1114</v>
      </c>
      <c r="L896" s="132" t="s">
        <v>3120</v>
      </c>
      <c r="M896" s="131">
        <v>871</v>
      </c>
      <c r="N896" s="134">
        <v>45454</v>
      </c>
      <c r="O896" s="95" t="s">
        <v>452</v>
      </c>
      <c r="P896" s="98" t="s">
        <v>3697</v>
      </c>
      <c r="Q896" s="381"/>
      <c r="R896" s="381"/>
      <c r="S896" s="381"/>
    </row>
    <row r="897" spans="1:19" ht="40" customHeight="1" x14ac:dyDescent="0.25">
      <c r="A897" s="128">
        <f>IF(B897="","",ROW()-ROW($A$3)+'Diário 2º PA'!$P$1)</f>
        <v>2844</v>
      </c>
      <c r="B897" s="129">
        <v>45454</v>
      </c>
      <c r="C897" s="130">
        <v>45444</v>
      </c>
      <c r="D897" s="98" t="s">
        <v>105</v>
      </c>
      <c r="E897" s="95" t="s">
        <v>345</v>
      </c>
      <c r="F897" s="155">
        <v>2824</v>
      </c>
      <c r="G897" s="98" t="s">
        <v>3698</v>
      </c>
      <c r="H897" s="98" t="s">
        <v>133</v>
      </c>
      <c r="I897" s="95" t="s">
        <v>3699</v>
      </c>
      <c r="J897" s="131" t="str">
        <f t="shared" si="31"/>
        <v>27.083.347/0001-00</v>
      </c>
      <c r="K897" s="131" t="s">
        <v>1114</v>
      </c>
      <c r="L897" s="132" t="s">
        <v>3120</v>
      </c>
      <c r="M897" s="131">
        <v>5</v>
      </c>
      <c r="N897" s="134">
        <v>45454</v>
      </c>
      <c r="O897" s="95" t="s">
        <v>452</v>
      </c>
      <c r="P897" s="98" t="s">
        <v>3700</v>
      </c>
      <c r="Q897" s="381"/>
      <c r="R897" s="381"/>
      <c r="S897" s="381"/>
    </row>
    <row r="898" spans="1:19" ht="40" customHeight="1" x14ac:dyDescent="0.25">
      <c r="A898" s="128">
        <f>IF(B898="","",ROW()-ROW($A$3)+'Diário 2º PA'!$P$1)</f>
        <v>2845</v>
      </c>
      <c r="B898" s="129">
        <v>45454</v>
      </c>
      <c r="C898" s="130">
        <v>45444</v>
      </c>
      <c r="D898" s="98" t="s">
        <v>105</v>
      </c>
      <c r="E898" s="95" t="s">
        <v>345</v>
      </c>
      <c r="F898" s="155">
        <v>2050</v>
      </c>
      <c r="G898" s="98" t="s">
        <v>3701</v>
      </c>
      <c r="H898" s="98" t="s">
        <v>133</v>
      </c>
      <c r="I898" s="95" t="s">
        <v>3702</v>
      </c>
      <c r="J898" s="131" t="str">
        <f t="shared" si="31"/>
        <v>34.001.138/0001-27</v>
      </c>
      <c r="K898" s="131" t="s">
        <v>1114</v>
      </c>
      <c r="L898" s="132" t="s">
        <v>3120</v>
      </c>
      <c r="M898" s="131">
        <v>668</v>
      </c>
      <c r="N898" s="134">
        <v>45454</v>
      </c>
      <c r="O898" s="95" t="s">
        <v>452</v>
      </c>
      <c r="P898" s="98" t="s">
        <v>3703</v>
      </c>
      <c r="Q898" s="381"/>
      <c r="R898" s="381"/>
      <c r="S898" s="381"/>
    </row>
    <row r="899" spans="1:19" ht="40" customHeight="1" x14ac:dyDescent="0.25">
      <c r="A899" s="128">
        <f>IF(B899="","",ROW()-ROW($A$3)+'Diário 2º PA'!$P$1)</f>
        <v>2846</v>
      </c>
      <c r="B899" s="129">
        <v>45454</v>
      </c>
      <c r="C899" s="130">
        <v>45444</v>
      </c>
      <c r="D899" s="98" t="s">
        <v>105</v>
      </c>
      <c r="E899" s="95" t="s">
        <v>345</v>
      </c>
      <c r="F899" s="155">
        <v>737.6</v>
      </c>
      <c r="G899" s="98" t="s">
        <v>3185</v>
      </c>
      <c r="H899" s="98" t="s">
        <v>133</v>
      </c>
      <c r="I899" s="95" t="s">
        <v>3704</v>
      </c>
      <c r="J899" s="131" t="str">
        <f t="shared" si="31"/>
        <v>05.830.837/0001-81</v>
      </c>
      <c r="K899" s="131" t="s">
        <v>1114</v>
      </c>
      <c r="L899" s="132" t="s">
        <v>3120</v>
      </c>
      <c r="M899" s="131">
        <v>12007</v>
      </c>
      <c r="N899" s="134">
        <v>45455</v>
      </c>
      <c r="O899" s="95" t="s">
        <v>452</v>
      </c>
      <c r="P899" s="98" t="s">
        <v>3705</v>
      </c>
      <c r="Q899" s="381"/>
      <c r="R899" s="381"/>
      <c r="S899" s="381"/>
    </row>
    <row r="900" spans="1:19" ht="40" customHeight="1" x14ac:dyDescent="0.25">
      <c r="A900" s="128">
        <f>IF(B900="","",ROW()-ROW($A$3)+'Diário 2º PA'!$P$1)</f>
        <v>2847</v>
      </c>
      <c r="B900" s="129">
        <v>45454</v>
      </c>
      <c r="C900" s="130">
        <v>45444</v>
      </c>
      <c r="D900" s="98" t="s">
        <v>105</v>
      </c>
      <c r="E900" s="95" t="s">
        <v>345</v>
      </c>
      <c r="F900" s="155">
        <v>4128.25</v>
      </c>
      <c r="G900" s="98" t="s">
        <v>3185</v>
      </c>
      <c r="H900" s="98" t="s">
        <v>133</v>
      </c>
      <c r="I900" s="95" t="s">
        <v>3706</v>
      </c>
      <c r="J900" s="131" t="str">
        <f t="shared" si="31"/>
        <v>18.290.304/0001-04</v>
      </c>
      <c r="K900" s="131" t="s">
        <v>1114</v>
      </c>
      <c r="L900" s="132" t="s">
        <v>3120</v>
      </c>
      <c r="M900" s="131">
        <v>14491</v>
      </c>
      <c r="N900" s="134">
        <v>45455</v>
      </c>
      <c r="O900" s="95" t="s">
        <v>452</v>
      </c>
      <c r="P900" s="98" t="s">
        <v>3707</v>
      </c>
      <c r="Q900" s="381"/>
      <c r="R900" s="381"/>
      <c r="S900" s="381"/>
    </row>
    <row r="901" spans="1:19" ht="40" customHeight="1" x14ac:dyDescent="0.25">
      <c r="A901" s="128">
        <f>IF(B901="","",ROW()-ROW($A$3)+'Diário 2º PA'!$P$1)</f>
        <v>2848</v>
      </c>
      <c r="B901" s="129">
        <v>45454</v>
      </c>
      <c r="C901" s="130">
        <v>45444</v>
      </c>
      <c r="D901" s="98" t="s">
        <v>105</v>
      </c>
      <c r="E901" s="95" t="s">
        <v>283</v>
      </c>
      <c r="F901" s="155">
        <v>10</v>
      </c>
      <c r="G901" s="95" t="s">
        <v>3708</v>
      </c>
      <c r="H901" s="98" t="s">
        <v>118</v>
      </c>
      <c r="I901" s="95" t="s">
        <v>117</v>
      </c>
      <c r="J901" s="131" t="s">
        <v>79</v>
      </c>
      <c r="K901" s="131" t="s">
        <v>1558</v>
      </c>
      <c r="L901" s="132" t="s">
        <v>117</v>
      </c>
      <c r="M901" s="131" t="s">
        <v>117</v>
      </c>
      <c r="N901" s="134" t="s">
        <v>117</v>
      </c>
      <c r="O901" s="95" t="s">
        <v>452</v>
      </c>
      <c r="P901" s="98" t="s">
        <v>79</v>
      </c>
      <c r="Q901" s="381"/>
      <c r="R901" s="381"/>
      <c r="S901" s="381"/>
    </row>
    <row r="902" spans="1:19" ht="40" customHeight="1" x14ac:dyDescent="0.25">
      <c r="A902" s="128">
        <f>IF(B902="","",ROW()-ROW($A$3)+'Diário 2º PA'!$P$1)</f>
        <v>2849</v>
      </c>
      <c r="B902" s="129">
        <v>45454</v>
      </c>
      <c r="C902" s="130">
        <v>45413</v>
      </c>
      <c r="D902" s="98" t="s">
        <v>105</v>
      </c>
      <c r="E902" s="95" t="s">
        <v>227</v>
      </c>
      <c r="F902" s="155">
        <v>1387.39</v>
      </c>
      <c r="G902" s="98" t="s">
        <v>3193</v>
      </c>
      <c r="H902" s="98" t="s">
        <v>136</v>
      </c>
      <c r="I902" s="95" t="s">
        <v>1635</v>
      </c>
      <c r="J902" s="131" t="str">
        <f t="shared" ref="J902:J945" si="32">IF(P902="","",IF(LEN(P902)&gt;14,P902,"CPF Protegido - LGPD"))</f>
        <v>06.981.180/0001-16</v>
      </c>
      <c r="K902" s="131" t="s">
        <v>1080</v>
      </c>
      <c r="L902" s="132" t="s">
        <v>3133</v>
      </c>
      <c r="M902" s="131">
        <v>153812723</v>
      </c>
      <c r="N902" s="134">
        <v>45454</v>
      </c>
      <c r="O902" s="95" t="s">
        <v>452</v>
      </c>
      <c r="P902" s="98" t="s">
        <v>1414</v>
      </c>
      <c r="Q902" s="381"/>
      <c r="R902" s="381"/>
      <c r="S902" s="381"/>
    </row>
    <row r="903" spans="1:19" ht="40" customHeight="1" x14ac:dyDescent="0.25">
      <c r="A903" s="128">
        <f>IF(B903="","",ROW()-ROW($A$3)+'Diário 2º PA'!$P$1)</f>
        <v>2850</v>
      </c>
      <c r="B903" s="129">
        <v>45454</v>
      </c>
      <c r="C903" s="130">
        <v>45413</v>
      </c>
      <c r="D903" s="98" t="s">
        <v>105</v>
      </c>
      <c r="E903" s="95" t="s">
        <v>227</v>
      </c>
      <c r="F903" s="155">
        <v>2244.48</v>
      </c>
      <c r="G903" s="98" t="s">
        <v>3193</v>
      </c>
      <c r="H903" s="98" t="s">
        <v>123</v>
      </c>
      <c r="I903" s="95" t="s">
        <v>1635</v>
      </c>
      <c r="J903" s="131" t="str">
        <f t="shared" si="32"/>
        <v>06.981.180/0001-16</v>
      </c>
      <c r="K903" s="131" t="s">
        <v>1080</v>
      </c>
      <c r="L903" s="132" t="s">
        <v>3133</v>
      </c>
      <c r="M903" s="131">
        <v>147742973</v>
      </c>
      <c r="N903" s="134">
        <v>45454</v>
      </c>
      <c r="O903" s="95" t="s">
        <v>452</v>
      </c>
      <c r="P903" s="98" t="s">
        <v>1414</v>
      </c>
      <c r="Q903" s="381"/>
      <c r="R903" s="381"/>
      <c r="S903" s="381"/>
    </row>
    <row r="904" spans="1:19" ht="40" customHeight="1" x14ac:dyDescent="0.25">
      <c r="A904" s="128">
        <f>IF(B904="","",ROW()-ROW($A$3)+'Diário 2º PA'!$P$1)</f>
        <v>2851</v>
      </c>
      <c r="B904" s="129">
        <v>45455</v>
      </c>
      <c r="C904" s="130">
        <v>45444</v>
      </c>
      <c r="D904" s="98" t="s">
        <v>105</v>
      </c>
      <c r="E904" s="95" t="s">
        <v>339</v>
      </c>
      <c r="F904" s="155">
        <v>25.6</v>
      </c>
      <c r="G904" s="98" t="s">
        <v>3709</v>
      </c>
      <c r="H904" s="98" t="s">
        <v>136</v>
      </c>
      <c r="I904" s="95" t="s">
        <v>2461</v>
      </c>
      <c r="J904" s="131" t="str">
        <f t="shared" si="32"/>
        <v>CPF Protegido - LGPD</v>
      </c>
      <c r="K904" s="131" t="s">
        <v>1072</v>
      </c>
      <c r="L904" s="132" t="s">
        <v>3168</v>
      </c>
      <c r="M904" s="131" t="s">
        <v>117</v>
      </c>
      <c r="N904" s="134">
        <v>45453</v>
      </c>
      <c r="O904" s="95" t="s">
        <v>452</v>
      </c>
      <c r="P904" s="98" t="s">
        <v>2462</v>
      </c>
      <c r="Q904" s="381"/>
      <c r="R904" s="381"/>
      <c r="S904" s="381"/>
    </row>
    <row r="905" spans="1:19" ht="40" customHeight="1" x14ac:dyDescent="0.25">
      <c r="A905" s="128">
        <f>IF(B905="","",ROW()-ROW($A$3)+'Diário 2º PA'!$P$1)</f>
        <v>2852</v>
      </c>
      <c r="B905" s="129">
        <v>45455</v>
      </c>
      <c r="C905" s="130">
        <v>45444</v>
      </c>
      <c r="D905" s="98" t="s">
        <v>105</v>
      </c>
      <c r="E905" s="95" t="s">
        <v>339</v>
      </c>
      <c r="F905" s="155">
        <v>75</v>
      </c>
      <c r="G905" s="98" t="s">
        <v>3369</v>
      </c>
      <c r="H905" s="98" t="s">
        <v>136</v>
      </c>
      <c r="I905" s="95" t="s">
        <v>2461</v>
      </c>
      <c r="J905" s="131" t="str">
        <f t="shared" si="32"/>
        <v>CPF Protegido - LGPD</v>
      </c>
      <c r="K905" s="131" t="s">
        <v>1072</v>
      </c>
      <c r="L905" s="132" t="s">
        <v>3168</v>
      </c>
      <c r="M905" s="131" t="s">
        <v>117</v>
      </c>
      <c r="N905" s="134">
        <v>45453</v>
      </c>
      <c r="O905" s="95" t="s">
        <v>452</v>
      </c>
      <c r="P905" s="98" t="s">
        <v>2462</v>
      </c>
      <c r="Q905" s="381"/>
      <c r="R905" s="381"/>
      <c r="S905" s="381"/>
    </row>
    <row r="906" spans="1:19" ht="40" customHeight="1" x14ac:dyDescent="0.25">
      <c r="A906" s="128">
        <f>IF(B906="","",ROW()-ROW($A$3)+'Diário 2º PA'!$P$1)</f>
        <v>2853</v>
      </c>
      <c r="B906" s="129">
        <v>45455</v>
      </c>
      <c r="C906" s="130">
        <v>45444</v>
      </c>
      <c r="D906" s="98" t="s">
        <v>105</v>
      </c>
      <c r="E906" s="95" t="s">
        <v>339</v>
      </c>
      <c r="F906" s="155">
        <v>450</v>
      </c>
      <c r="G906" s="98" t="s">
        <v>3372</v>
      </c>
      <c r="H906" s="98" t="s">
        <v>124</v>
      </c>
      <c r="I906" s="95" t="s">
        <v>3710</v>
      </c>
      <c r="J906" s="131" t="str">
        <f t="shared" si="32"/>
        <v>CPF Protegido - LGPD</v>
      </c>
      <c r="K906" s="131" t="s">
        <v>1072</v>
      </c>
      <c r="L906" s="132" t="s">
        <v>3168</v>
      </c>
      <c r="M906" s="131" t="s">
        <v>117</v>
      </c>
      <c r="N906" s="134">
        <v>45455</v>
      </c>
      <c r="O906" s="95" t="s">
        <v>452</v>
      </c>
      <c r="P906" s="98" t="s">
        <v>3680</v>
      </c>
      <c r="Q906" s="381"/>
      <c r="R906" s="381"/>
      <c r="S906" s="381"/>
    </row>
    <row r="907" spans="1:19" ht="40" customHeight="1" x14ac:dyDescent="0.25">
      <c r="A907" s="128">
        <f>IF(B907="","",ROW()-ROW($A$3)+'Diário 2º PA'!$P$1)</f>
        <v>2854</v>
      </c>
      <c r="B907" s="129">
        <v>45455</v>
      </c>
      <c r="C907" s="130">
        <v>45444</v>
      </c>
      <c r="D907" s="98" t="s">
        <v>105</v>
      </c>
      <c r="E907" s="95" t="s">
        <v>339</v>
      </c>
      <c r="F907" s="155">
        <v>752.29</v>
      </c>
      <c r="G907" s="98" t="s">
        <v>3372</v>
      </c>
      <c r="H907" s="98" t="s">
        <v>134</v>
      </c>
      <c r="I907" s="95" t="s">
        <v>3614</v>
      </c>
      <c r="J907" s="131" t="str">
        <f t="shared" si="32"/>
        <v>CPF Protegido - LGPD</v>
      </c>
      <c r="K907" s="131" t="s">
        <v>1072</v>
      </c>
      <c r="L907" s="132" t="s">
        <v>3168</v>
      </c>
      <c r="M907" s="131" t="s">
        <v>117</v>
      </c>
      <c r="N907" s="134">
        <v>45455</v>
      </c>
      <c r="O907" s="95" t="s">
        <v>452</v>
      </c>
      <c r="P907" s="98" t="s">
        <v>3615</v>
      </c>
      <c r="Q907" s="381"/>
      <c r="R907" s="381"/>
      <c r="S907" s="381"/>
    </row>
    <row r="908" spans="1:19" ht="40" customHeight="1" x14ac:dyDescent="0.25">
      <c r="A908" s="128">
        <f>IF(B908="","",ROW()-ROW($A$3)+'Diário 2º PA'!$P$1)</f>
        <v>2855</v>
      </c>
      <c r="B908" s="129">
        <v>45455</v>
      </c>
      <c r="C908" s="130">
        <v>45413</v>
      </c>
      <c r="D908" s="98" t="s">
        <v>105</v>
      </c>
      <c r="E908" s="95" t="s">
        <v>341</v>
      </c>
      <c r="F908" s="179">
        <v>1404</v>
      </c>
      <c r="G908" s="98" t="s">
        <v>3123</v>
      </c>
      <c r="H908" s="98" t="s">
        <v>135</v>
      </c>
      <c r="I908" s="95" t="s">
        <v>1821</v>
      </c>
      <c r="J908" s="131" t="str">
        <f t="shared" si="32"/>
        <v>12.521.446/0001-40</v>
      </c>
      <c r="K908" s="131" t="s">
        <v>1072</v>
      </c>
      <c r="L908" s="132" t="s">
        <v>3120</v>
      </c>
      <c r="M908" s="131">
        <v>160</v>
      </c>
      <c r="N908" s="134">
        <v>45441</v>
      </c>
      <c r="O908" s="95" t="s">
        <v>452</v>
      </c>
      <c r="P908" s="98" t="s">
        <v>1075</v>
      </c>
      <c r="Q908" s="381"/>
      <c r="R908" s="381"/>
      <c r="S908" s="381"/>
    </row>
    <row r="909" spans="1:19" ht="40" customHeight="1" x14ac:dyDescent="0.25">
      <c r="A909" s="128">
        <f>IF(B909="","",ROW()-ROW($A$3)+'Diário 2º PA'!$P$1)</f>
        <v>2856</v>
      </c>
      <c r="B909" s="129">
        <v>45455</v>
      </c>
      <c r="C909" s="130">
        <v>45444</v>
      </c>
      <c r="D909" s="98" t="s">
        <v>105</v>
      </c>
      <c r="E909" s="95" t="s">
        <v>339</v>
      </c>
      <c r="F909" s="155">
        <v>50.8</v>
      </c>
      <c r="G909" s="98" t="s">
        <v>3559</v>
      </c>
      <c r="H909" s="98" t="s">
        <v>135</v>
      </c>
      <c r="I909" s="95" t="s">
        <v>3711</v>
      </c>
      <c r="J909" s="131" t="str">
        <f t="shared" si="32"/>
        <v>CPF Protegido - LGPD</v>
      </c>
      <c r="K909" s="131" t="s">
        <v>1072</v>
      </c>
      <c r="L909" s="132" t="s">
        <v>3168</v>
      </c>
      <c r="M909" s="131" t="s">
        <v>117</v>
      </c>
      <c r="N909" s="134">
        <v>45464</v>
      </c>
      <c r="O909" s="95" t="s">
        <v>452</v>
      </c>
      <c r="P909" s="98" t="s">
        <v>3561</v>
      </c>
      <c r="Q909" s="381"/>
      <c r="R909" s="381"/>
      <c r="S909" s="381"/>
    </row>
    <row r="910" spans="1:19" ht="40" customHeight="1" x14ac:dyDescent="0.25">
      <c r="A910" s="128">
        <f>IF(B910="","",ROW()-ROW($A$3)+'Diário 2º PA'!$P$1)</f>
        <v>2857</v>
      </c>
      <c r="B910" s="129">
        <v>45455</v>
      </c>
      <c r="C910" s="130">
        <v>45413</v>
      </c>
      <c r="D910" s="98" t="s">
        <v>105</v>
      </c>
      <c r="E910" s="95" t="s">
        <v>341</v>
      </c>
      <c r="F910" s="179">
        <v>1404</v>
      </c>
      <c r="G910" s="98" t="s">
        <v>3122</v>
      </c>
      <c r="H910" s="98" t="s">
        <v>135</v>
      </c>
      <c r="I910" s="95" t="s">
        <v>2219</v>
      </c>
      <c r="J910" s="131" t="str">
        <f t="shared" si="32"/>
        <v>35.721.652/0001-08</v>
      </c>
      <c r="K910" s="131" t="s">
        <v>1072</v>
      </c>
      <c r="L910" s="132" t="s">
        <v>3120</v>
      </c>
      <c r="M910" s="131">
        <v>32</v>
      </c>
      <c r="N910" s="134">
        <v>45453</v>
      </c>
      <c r="O910" s="95" t="s">
        <v>452</v>
      </c>
      <c r="P910" s="98" t="s">
        <v>2500</v>
      </c>
      <c r="Q910" s="381"/>
      <c r="R910" s="381"/>
      <c r="S910" s="381"/>
    </row>
    <row r="911" spans="1:19" ht="40" customHeight="1" x14ac:dyDescent="0.25">
      <c r="A911" s="128">
        <f>IF(B911="","",ROW()-ROW($A$3)+'Diário 2º PA'!$P$1)</f>
        <v>2858</v>
      </c>
      <c r="B911" s="129">
        <v>45455</v>
      </c>
      <c r="C911" s="130">
        <v>45444</v>
      </c>
      <c r="D911" s="98" t="s">
        <v>105</v>
      </c>
      <c r="E911" s="95" t="s">
        <v>339</v>
      </c>
      <c r="F911" s="155">
        <v>707.12</v>
      </c>
      <c r="G911" s="98" t="s">
        <v>3372</v>
      </c>
      <c r="H911" s="98" t="s">
        <v>120</v>
      </c>
      <c r="I911" s="95" t="s">
        <v>3619</v>
      </c>
      <c r="J911" s="131" t="str">
        <f t="shared" si="32"/>
        <v>CPF Protegido - LGPD</v>
      </c>
      <c r="K911" s="131" t="s">
        <v>1072</v>
      </c>
      <c r="L911" s="132" t="s">
        <v>3168</v>
      </c>
      <c r="M911" s="131" t="s">
        <v>117</v>
      </c>
      <c r="N911" s="134">
        <v>45455</v>
      </c>
      <c r="O911" s="95" t="s">
        <v>452</v>
      </c>
      <c r="P911" s="98" t="s">
        <v>3620</v>
      </c>
      <c r="Q911" s="381"/>
      <c r="R911" s="381"/>
      <c r="S911" s="381"/>
    </row>
    <row r="912" spans="1:19" ht="40" customHeight="1" x14ac:dyDescent="0.25">
      <c r="A912" s="128">
        <f>IF(B912="","",ROW()-ROW($A$3)+'Diário 2º PA'!$P$1)</f>
        <v>2859</v>
      </c>
      <c r="B912" s="129">
        <v>45455</v>
      </c>
      <c r="C912" s="130">
        <v>45444</v>
      </c>
      <c r="D912" s="98" t="s">
        <v>105</v>
      </c>
      <c r="E912" s="95" t="s">
        <v>281</v>
      </c>
      <c r="F912" s="155">
        <v>133.32</v>
      </c>
      <c r="G912" s="98" t="s">
        <v>3712</v>
      </c>
      <c r="H912" s="98" t="s">
        <v>133</v>
      </c>
      <c r="I912" s="95" t="s">
        <v>2467</v>
      </c>
      <c r="J912" s="131" t="str">
        <f t="shared" si="32"/>
        <v>CPF Protegido - LGPD</v>
      </c>
      <c r="K912" s="131" t="s">
        <v>1072</v>
      </c>
      <c r="L912" s="132" t="s">
        <v>3130</v>
      </c>
      <c r="M912" s="131">
        <v>43528</v>
      </c>
      <c r="N912" s="134">
        <v>45446</v>
      </c>
      <c r="O912" s="95" t="s">
        <v>452</v>
      </c>
      <c r="P912" s="98" t="s">
        <v>2468</v>
      </c>
      <c r="Q912" s="381"/>
      <c r="R912" s="381"/>
      <c r="S912" s="381"/>
    </row>
    <row r="913" spans="1:19" ht="40" customHeight="1" x14ac:dyDescent="0.25">
      <c r="A913" s="128">
        <f>IF(B913="","",ROW()-ROW($A$3)+'Diário 2º PA'!$P$1)</f>
        <v>2860</v>
      </c>
      <c r="B913" s="129">
        <v>45455</v>
      </c>
      <c r="C913" s="130">
        <v>45444</v>
      </c>
      <c r="D913" s="98" t="s">
        <v>105</v>
      </c>
      <c r="E913" s="95" t="s">
        <v>339</v>
      </c>
      <c r="F913" s="155">
        <v>752.29</v>
      </c>
      <c r="G913" s="98" t="s">
        <v>3372</v>
      </c>
      <c r="H913" s="98" t="s">
        <v>134</v>
      </c>
      <c r="I913" s="95" t="s">
        <v>3622</v>
      </c>
      <c r="J913" s="131" t="str">
        <f t="shared" si="32"/>
        <v>CPF Protegido - LGPD</v>
      </c>
      <c r="K913" s="131" t="s">
        <v>1072</v>
      </c>
      <c r="L913" s="132" t="s">
        <v>3168</v>
      </c>
      <c r="M913" s="131" t="s">
        <v>117</v>
      </c>
      <c r="N913" s="134">
        <v>45455</v>
      </c>
      <c r="O913" s="95" t="s">
        <v>452</v>
      </c>
      <c r="P913" s="98" t="s">
        <v>1620</v>
      </c>
      <c r="Q913" s="381"/>
      <c r="R913" s="381"/>
      <c r="S913" s="381"/>
    </row>
    <row r="914" spans="1:19" ht="40" customHeight="1" x14ac:dyDescent="0.25">
      <c r="A914" s="128">
        <f>IF(B914="","",ROW()-ROW($A$3)+'Diário 2º PA'!$P$1)</f>
        <v>2861</v>
      </c>
      <c r="B914" s="129">
        <v>45455</v>
      </c>
      <c r="C914" s="130">
        <v>45444</v>
      </c>
      <c r="D914" s="98" t="s">
        <v>105</v>
      </c>
      <c r="E914" s="95" t="s">
        <v>339</v>
      </c>
      <c r="F914" s="155">
        <v>450</v>
      </c>
      <c r="G914" s="98" t="s">
        <v>3372</v>
      </c>
      <c r="H914" s="98" t="s">
        <v>118</v>
      </c>
      <c r="I914" s="95" t="s">
        <v>1912</v>
      </c>
      <c r="J914" s="131" t="str">
        <f t="shared" si="32"/>
        <v>CPF Protegido - LGPD</v>
      </c>
      <c r="K914" s="131" t="s">
        <v>1072</v>
      </c>
      <c r="L914" s="132" t="s">
        <v>3168</v>
      </c>
      <c r="M914" s="131" t="s">
        <v>117</v>
      </c>
      <c r="N914" s="134">
        <v>45455</v>
      </c>
      <c r="O914" s="95" t="s">
        <v>452</v>
      </c>
      <c r="P914" s="98" t="s">
        <v>1192</v>
      </c>
      <c r="Q914" s="381"/>
      <c r="R914" s="381"/>
      <c r="S914" s="381"/>
    </row>
    <row r="915" spans="1:19" ht="40" customHeight="1" x14ac:dyDescent="0.25">
      <c r="A915" s="128">
        <f>IF(B915="","",ROW()-ROW($A$3)+'Diário 2º PA'!$P$1)</f>
        <v>2862</v>
      </c>
      <c r="B915" s="129">
        <v>45455</v>
      </c>
      <c r="C915" s="130">
        <v>45444</v>
      </c>
      <c r="D915" s="98" t="s">
        <v>105</v>
      </c>
      <c r="E915" s="95" t="s">
        <v>339</v>
      </c>
      <c r="F915" s="155">
        <v>450</v>
      </c>
      <c r="G915" s="98" t="s">
        <v>3372</v>
      </c>
      <c r="H915" s="98" t="s">
        <v>118</v>
      </c>
      <c r="I915" s="95" t="s">
        <v>1914</v>
      </c>
      <c r="J915" s="131" t="str">
        <f t="shared" si="32"/>
        <v>CPF Protegido - LGPD</v>
      </c>
      <c r="K915" s="131" t="s">
        <v>1072</v>
      </c>
      <c r="L915" s="132" t="s">
        <v>3168</v>
      </c>
      <c r="M915" s="131" t="s">
        <v>117</v>
      </c>
      <c r="N915" s="134">
        <v>45455</v>
      </c>
      <c r="O915" s="95" t="s">
        <v>452</v>
      </c>
      <c r="P915" s="98" t="s">
        <v>1915</v>
      </c>
      <c r="Q915" s="381"/>
      <c r="R915" s="381"/>
      <c r="S915" s="381"/>
    </row>
    <row r="916" spans="1:19" ht="40" customHeight="1" x14ac:dyDescent="0.25">
      <c r="A916" s="128">
        <f>IF(B916="","",ROW()-ROW($A$3)+'Diário 2º PA'!$P$1)</f>
        <v>2863</v>
      </c>
      <c r="B916" s="129">
        <v>45455</v>
      </c>
      <c r="C916" s="130">
        <v>45444</v>
      </c>
      <c r="D916" s="98" t="s">
        <v>105</v>
      </c>
      <c r="E916" s="95" t="s">
        <v>339</v>
      </c>
      <c r="F916" s="155">
        <v>707.12</v>
      </c>
      <c r="G916" s="98" t="s">
        <v>3372</v>
      </c>
      <c r="H916" s="98" t="s">
        <v>120</v>
      </c>
      <c r="I916" s="95" t="s">
        <v>3623</v>
      </c>
      <c r="J916" s="131" t="str">
        <f t="shared" si="32"/>
        <v>CPF Protegido - LGPD</v>
      </c>
      <c r="K916" s="131" t="s">
        <v>1072</v>
      </c>
      <c r="L916" s="132" t="s">
        <v>3168</v>
      </c>
      <c r="M916" s="131" t="s">
        <v>117</v>
      </c>
      <c r="N916" s="134">
        <v>45455</v>
      </c>
      <c r="O916" s="95" t="s">
        <v>452</v>
      </c>
      <c r="P916" s="98" t="s">
        <v>3620</v>
      </c>
      <c r="Q916" s="381"/>
      <c r="R916" s="381"/>
      <c r="S916" s="381"/>
    </row>
    <row r="917" spans="1:19" ht="40" customHeight="1" x14ac:dyDescent="0.25">
      <c r="A917" s="128">
        <f>IF(B917="","",ROW()-ROW($A$3)+'Diário 2º PA'!$P$1)</f>
        <v>2864</v>
      </c>
      <c r="B917" s="129">
        <v>45455</v>
      </c>
      <c r="C917" s="130">
        <v>45444</v>
      </c>
      <c r="D917" s="98" t="s">
        <v>105</v>
      </c>
      <c r="E917" s="95" t="s">
        <v>339</v>
      </c>
      <c r="F917" s="155">
        <v>752.29</v>
      </c>
      <c r="G917" s="98" t="s">
        <v>3372</v>
      </c>
      <c r="H917" s="98" t="s">
        <v>134</v>
      </c>
      <c r="I917" s="95" t="s">
        <v>3624</v>
      </c>
      <c r="J917" s="131" t="str">
        <f t="shared" si="32"/>
        <v>CPF Protegido - LGPD</v>
      </c>
      <c r="K917" s="131" t="s">
        <v>1072</v>
      </c>
      <c r="L917" s="132" t="s">
        <v>3168</v>
      </c>
      <c r="M917" s="131" t="s">
        <v>117</v>
      </c>
      <c r="N917" s="134">
        <v>45455</v>
      </c>
      <c r="O917" s="95" t="s">
        <v>452</v>
      </c>
      <c r="P917" s="98" t="s">
        <v>3498</v>
      </c>
      <c r="Q917" s="381"/>
      <c r="R917" s="381"/>
      <c r="S917" s="381"/>
    </row>
    <row r="918" spans="1:19" ht="40" customHeight="1" x14ac:dyDescent="0.25">
      <c r="A918" s="128">
        <f>IF(B918="","",ROW()-ROW($A$3)+'Diário 2º PA'!$P$1)</f>
        <v>2865</v>
      </c>
      <c r="B918" s="129">
        <v>45455</v>
      </c>
      <c r="C918" s="130">
        <v>45444</v>
      </c>
      <c r="D918" s="98" t="s">
        <v>105</v>
      </c>
      <c r="E918" s="95" t="s">
        <v>339</v>
      </c>
      <c r="F918" s="155">
        <v>450</v>
      </c>
      <c r="G918" s="98" t="s">
        <v>3372</v>
      </c>
      <c r="H918" s="98" t="s">
        <v>118</v>
      </c>
      <c r="I918" s="95" t="s">
        <v>1845</v>
      </c>
      <c r="J918" s="131" t="str">
        <f t="shared" si="32"/>
        <v>CPF Protegido - LGPD</v>
      </c>
      <c r="K918" s="131" t="s">
        <v>1072</v>
      </c>
      <c r="L918" s="132" t="s">
        <v>3168</v>
      </c>
      <c r="M918" s="131" t="s">
        <v>117</v>
      </c>
      <c r="N918" s="134">
        <v>45455</v>
      </c>
      <c r="O918" s="95" t="s">
        <v>452</v>
      </c>
      <c r="P918" s="98" t="s">
        <v>1183</v>
      </c>
      <c r="Q918" s="381"/>
      <c r="R918" s="381"/>
      <c r="S918" s="381"/>
    </row>
    <row r="919" spans="1:19" ht="40" customHeight="1" x14ac:dyDescent="0.25">
      <c r="A919" s="128">
        <f>IF(B919="","",ROW()-ROW($A$3)+'Diário 2º PA'!$P$1)</f>
        <v>2866</v>
      </c>
      <c r="B919" s="129">
        <v>45455</v>
      </c>
      <c r="C919" s="130">
        <v>45413</v>
      </c>
      <c r="D919" s="98" t="s">
        <v>105</v>
      </c>
      <c r="E919" s="95" t="s">
        <v>341</v>
      </c>
      <c r="F919" s="179">
        <v>6480</v>
      </c>
      <c r="G919" s="98" t="s">
        <v>3713</v>
      </c>
      <c r="H919" s="98" t="s">
        <v>117</v>
      </c>
      <c r="I919" s="95" t="s">
        <v>1996</v>
      </c>
      <c r="J919" s="131" t="str">
        <f t="shared" si="32"/>
        <v>42.956.190/0001-65</v>
      </c>
      <c r="K919" s="131" t="s">
        <v>1072</v>
      </c>
      <c r="L919" s="132" t="s">
        <v>3120</v>
      </c>
      <c r="M919" s="131">
        <v>13</v>
      </c>
      <c r="N919" s="134">
        <v>45454</v>
      </c>
      <c r="O919" s="95" t="s">
        <v>452</v>
      </c>
      <c r="P919" s="98" t="s">
        <v>1997</v>
      </c>
      <c r="Q919" s="381"/>
      <c r="R919" s="381"/>
      <c r="S919" s="381"/>
    </row>
    <row r="920" spans="1:19" ht="40" customHeight="1" x14ac:dyDescent="0.25">
      <c r="A920" s="128">
        <f>IF(B920="","",ROW()-ROW($A$3)+'Diário 2º PA'!$P$1)</f>
        <v>2867</v>
      </c>
      <c r="B920" s="129">
        <v>45455</v>
      </c>
      <c r="C920" s="130">
        <v>45444</v>
      </c>
      <c r="D920" s="98" t="s">
        <v>105</v>
      </c>
      <c r="E920" s="95" t="s">
        <v>339</v>
      </c>
      <c r="F920" s="155">
        <v>15</v>
      </c>
      <c r="G920" s="98" t="s">
        <v>3714</v>
      </c>
      <c r="H920" s="98" t="s">
        <v>136</v>
      </c>
      <c r="I920" s="95" t="s">
        <v>3715</v>
      </c>
      <c r="J920" s="131" t="str">
        <f t="shared" si="32"/>
        <v>CPF Protegido - LGPD</v>
      </c>
      <c r="K920" s="131" t="s">
        <v>1072</v>
      </c>
      <c r="L920" s="132" t="s">
        <v>3168</v>
      </c>
      <c r="M920" s="131" t="s">
        <v>117</v>
      </c>
      <c r="N920" s="134">
        <v>45453</v>
      </c>
      <c r="O920" s="95" t="s">
        <v>452</v>
      </c>
      <c r="P920" s="98" t="s">
        <v>3401</v>
      </c>
      <c r="Q920" s="381"/>
      <c r="R920" s="381"/>
      <c r="S920" s="381"/>
    </row>
    <row r="921" spans="1:19" ht="40" customHeight="1" x14ac:dyDescent="0.25">
      <c r="A921" s="128">
        <f>IF(B921="","",ROW()-ROW($A$3)+'Diário 2º PA'!$P$1)</f>
        <v>2868</v>
      </c>
      <c r="B921" s="129">
        <v>45455</v>
      </c>
      <c r="C921" s="130">
        <v>45444</v>
      </c>
      <c r="D921" s="98" t="s">
        <v>105</v>
      </c>
      <c r="E921" s="95" t="s">
        <v>339</v>
      </c>
      <c r="F921" s="155">
        <v>30</v>
      </c>
      <c r="G921" s="98" t="s">
        <v>3397</v>
      </c>
      <c r="H921" s="98" t="s">
        <v>136</v>
      </c>
      <c r="I921" s="95" t="s">
        <v>3715</v>
      </c>
      <c r="J921" s="131" t="str">
        <f t="shared" si="32"/>
        <v>CPF Protegido - LGPD</v>
      </c>
      <c r="K921" s="131" t="s">
        <v>1072</v>
      </c>
      <c r="L921" s="132" t="s">
        <v>3130</v>
      </c>
      <c r="M921" s="131" t="s">
        <v>117</v>
      </c>
      <c r="N921" s="134">
        <v>45453</v>
      </c>
      <c r="O921" s="95" t="s">
        <v>452</v>
      </c>
      <c r="P921" s="98" t="s">
        <v>3401</v>
      </c>
      <c r="Q921" s="381"/>
      <c r="R921" s="381"/>
      <c r="S921" s="381"/>
    </row>
    <row r="922" spans="1:19" ht="40" customHeight="1" x14ac:dyDescent="0.25">
      <c r="A922" s="128">
        <f>IF(B922="","",ROW()-ROW($A$3)+'Diário 2º PA'!$P$1)</f>
        <v>2869</v>
      </c>
      <c r="B922" s="129">
        <v>45455</v>
      </c>
      <c r="C922" s="130">
        <v>45444</v>
      </c>
      <c r="D922" s="98" t="s">
        <v>105</v>
      </c>
      <c r="E922" s="95" t="s">
        <v>339</v>
      </c>
      <c r="F922" s="155">
        <v>450</v>
      </c>
      <c r="G922" s="98" t="s">
        <v>3372</v>
      </c>
      <c r="H922" s="98" t="s">
        <v>122</v>
      </c>
      <c r="I922" s="95" t="s">
        <v>3626</v>
      </c>
      <c r="J922" s="131" t="str">
        <f t="shared" si="32"/>
        <v>CPF Protegido - LGPD</v>
      </c>
      <c r="K922" s="131" t="s">
        <v>1072</v>
      </c>
      <c r="L922" s="132" t="s">
        <v>3168</v>
      </c>
      <c r="M922" s="131" t="s">
        <v>117</v>
      </c>
      <c r="N922" s="134">
        <v>45455</v>
      </c>
      <c r="O922" s="95" t="s">
        <v>452</v>
      </c>
      <c r="P922" s="98" t="s">
        <v>3627</v>
      </c>
      <c r="Q922" s="381"/>
      <c r="R922" s="381"/>
      <c r="S922" s="381"/>
    </row>
    <row r="923" spans="1:19" ht="40" customHeight="1" x14ac:dyDescent="0.25">
      <c r="A923" s="128">
        <f>IF(B923="","",ROW()-ROW($A$3)+'Diário 2º PA'!$P$1)</f>
        <v>2870</v>
      </c>
      <c r="B923" s="129">
        <v>45455</v>
      </c>
      <c r="C923" s="130">
        <v>45444</v>
      </c>
      <c r="D923" s="98" t="s">
        <v>105</v>
      </c>
      <c r="E923" s="95" t="s">
        <v>315</v>
      </c>
      <c r="F923" s="155">
        <v>1760</v>
      </c>
      <c r="G923" s="98" t="s">
        <v>3716</v>
      </c>
      <c r="H923" s="98" t="s">
        <v>128</v>
      </c>
      <c r="I923" s="95" t="s">
        <v>2861</v>
      </c>
      <c r="J923" s="131" t="str">
        <f t="shared" si="32"/>
        <v>23.513.440/0001-48</v>
      </c>
      <c r="K923" s="131" t="s">
        <v>1072</v>
      </c>
      <c r="L923" s="132" t="s">
        <v>3120</v>
      </c>
      <c r="M923" s="131">
        <v>11</v>
      </c>
      <c r="N923" s="134">
        <v>45452</v>
      </c>
      <c r="O923" s="95" t="s">
        <v>452</v>
      </c>
      <c r="P923" s="98" t="s">
        <v>2862</v>
      </c>
      <c r="Q923" s="381"/>
      <c r="R923" s="381"/>
      <c r="S923" s="381"/>
    </row>
    <row r="924" spans="1:19" ht="40" customHeight="1" x14ac:dyDescent="0.25">
      <c r="A924" s="128">
        <f>IF(B924="","",ROW()-ROW($A$3)+'Diário 2º PA'!$P$1)</f>
        <v>2871</v>
      </c>
      <c r="B924" s="129">
        <v>45455</v>
      </c>
      <c r="C924" s="130">
        <v>45444</v>
      </c>
      <c r="D924" s="98" t="s">
        <v>105</v>
      </c>
      <c r="E924" s="95" t="s">
        <v>345</v>
      </c>
      <c r="F924" s="155">
        <v>529.5</v>
      </c>
      <c r="G924" s="98" t="s">
        <v>3185</v>
      </c>
      <c r="H924" s="98" t="s">
        <v>133</v>
      </c>
      <c r="I924" s="95" t="s">
        <v>3717</v>
      </c>
      <c r="J924" s="131" t="str">
        <f t="shared" si="32"/>
        <v>32.711.303/0001-09</v>
      </c>
      <c r="K924" s="131" t="s">
        <v>1114</v>
      </c>
      <c r="L924" s="132" t="s">
        <v>3120</v>
      </c>
      <c r="M924" s="131">
        <v>5208</v>
      </c>
      <c r="N924" s="134">
        <v>45455</v>
      </c>
      <c r="O924" s="95" t="s">
        <v>452</v>
      </c>
      <c r="P924" s="98" t="s">
        <v>3718</v>
      </c>
      <c r="Q924" s="381"/>
      <c r="R924" s="381"/>
      <c r="S924" s="381"/>
    </row>
    <row r="925" spans="1:19" ht="40" customHeight="1" x14ac:dyDescent="0.25">
      <c r="A925" s="128">
        <f>IF(B925="","",ROW()-ROW($A$3)+'Diário 2º PA'!$P$1)</f>
        <v>2872</v>
      </c>
      <c r="B925" s="129">
        <v>45455</v>
      </c>
      <c r="C925" s="130">
        <v>45413</v>
      </c>
      <c r="D925" s="98" t="s">
        <v>105</v>
      </c>
      <c r="E925" s="95" t="s">
        <v>229</v>
      </c>
      <c r="F925" s="155">
        <v>2644.66</v>
      </c>
      <c r="G925" s="98" t="s">
        <v>3143</v>
      </c>
      <c r="H925" s="98" t="s">
        <v>121</v>
      </c>
      <c r="I925" s="95" t="s">
        <v>1760</v>
      </c>
      <c r="J925" s="131" t="str">
        <f t="shared" si="32"/>
        <v>02.318.396/0001-45</v>
      </c>
      <c r="K925" s="131" t="s">
        <v>1080</v>
      </c>
      <c r="L925" s="132" t="s">
        <v>3133</v>
      </c>
      <c r="M925" s="131" t="s">
        <v>3719</v>
      </c>
      <c r="N925" s="134">
        <v>45455</v>
      </c>
      <c r="O925" s="95" t="s">
        <v>452</v>
      </c>
      <c r="P925" s="98" t="s">
        <v>1761</v>
      </c>
      <c r="Q925" s="381"/>
      <c r="R925" s="381"/>
      <c r="S925" s="381"/>
    </row>
    <row r="926" spans="1:19" ht="40" customHeight="1" x14ac:dyDescent="0.25">
      <c r="A926" s="128">
        <f>IF(B926="","",ROW()-ROW($A$3)+'Diário 2º PA'!$P$1)</f>
        <v>2873</v>
      </c>
      <c r="B926" s="129">
        <v>45455</v>
      </c>
      <c r="C926" s="130">
        <v>45413</v>
      </c>
      <c r="D926" s="98" t="s">
        <v>105</v>
      </c>
      <c r="E926" s="95" t="s">
        <v>229</v>
      </c>
      <c r="F926" s="155">
        <v>56.58</v>
      </c>
      <c r="G926" s="98" t="s">
        <v>3143</v>
      </c>
      <c r="H926" s="98" t="s">
        <v>119</v>
      </c>
      <c r="I926" s="95" t="s">
        <v>1547</v>
      </c>
      <c r="J926" s="131" t="str">
        <f t="shared" si="32"/>
        <v>21.572.243/0001-74</v>
      </c>
      <c r="K926" s="131" t="s">
        <v>1080</v>
      </c>
      <c r="L926" s="132" t="s">
        <v>3133</v>
      </c>
      <c r="M926" s="131" t="s">
        <v>2734</v>
      </c>
      <c r="N926" s="134">
        <v>45455</v>
      </c>
      <c r="O926" s="95" t="s">
        <v>452</v>
      </c>
      <c r="P926" s="98" t="s">
        <v>1548</v>
      </c>
      <c r="Q926" s="381"/>
      <c r="R926" s="381"/>
      <c r="S926" s="381"/>
    </row>
    <row r="927" spans="1:19" ht="40" customHeight="1" x14ac:dyDescent="0.25">
      <c r="A927" s="128">
        <f>IF(B927="","",ROW()-ROW($A$3)+'Diário 2º PA'!$P$1)</f>
        <v>2874</v>
      </c>
      <c r="B927" s="129">
        <v>45455</v>
      </c>
      <c r="C927" s="130">
        <v>45413</v>
      </c>
      <c r="D927" s="98" t="s">
        <v>105</v>
      </c>
      <c r="E927" s="95" t="s">
        <v>229</v>
      </c>
      <c r="F927" s="155">
        <v>290.08999999999997</v>
      </c>
      <c r="G927" s="98" t="s">
        <v>3143</v>
      </c>
      <c r="H927" s="98" t="s">
        <v>128</v>
      </c>
      <c r="I927" s="95" t="s">
        <v>1769</v>
      </c>
      <c r="J927" s="131" t="str">
        <f t="shared" si="32"/>
        <v>17.281.106/0001-03</v>
      </c>
      <c r="K927" s="131" t="s">
        <v>1080</v>
      </c>
      <c r="L927" s="132" t="s">
        <v>3133</v>
      </c>
      <c r="M927" s="131" t="s">
        <v>3720</v>
      </c>
      <c r="N927" s="134">
        <v>45455</v>
      </c>
      <c r="O927" s="95" t="s">
        <v>452</v>
      </c>
      <c r="P927" s="98" t="s">
        <v>1259</v>
      </c>
      <c r="Q927" s="381"/>
      <c r="R927" s="381"/>
      <c r="S927" s="381"/>
    </row>
    <row r="928" spans="1:19" ht="40" customHeight="1" x14ac:dyDescent="0.25">
      <c r="A928" s="128">
        <f>IF(B928="","",ROW()-ROW($A$3)+'Diário 2º PA'!$P$1)</f>
        <v>2875</v>
      </c>
      <c r="B928" s="129">
        <v>45455</v>
      </c>
      <c r="C928" s="130">
        <v>45413</v>
      </c>
      <c r="D928" s="98" t="s">
        <v>105</v>
      </c>
      <c r="E928" s="95" t="s">
        <v>227</v>
      </c>
      <c r="F928" s="155">
        <v>60.2</v>
      </c>
      <c r="G928" s="98" t="s">
        <v>3193</v>
      </c>
      <c r="H928" s="98" t="s">
        <v>118</v>
      </c>
      <c r="I928" s="95" t="s">
        <v>1635</v>
      </c>
      <c r="J928" s="131" t="str">
        <f t="shared" si="32"/>
        <v>06.981.180/0001-16</v>
      </c>
      <c r="K928" s="131" t="s">
        <v>1080</v>
      </c>
      <c r="L928" s="132" t="s">
        <v>3133</v>
      </c>
      <c r="M928" s="131">
        <v>158246430</v>
      </c>
      <c r="N928" s="134">
        <v>45461</v>
      </c>
      <c r="O928" s="95" t="s">
        <v>452</v>
      </c>
      <c r="P928" s="98" t="s">
        <v>1414</v>
      </c>
      <c r="Q928" s="381"/>
      <c r="R928" s="381"/>
      <c r="S928" s="381"/>
    </row>
    <row r="929" spans="1:19" ht="40" customHeight="1" x14ac:dyDescent="0.25">
      <c r="A929" s="128">
        <f>IF(B929="","",ROW()-ROW($A$3)+'Diário 2º PA'!$P$1)</f>
        <v>2876</v>
      </c>
      <c r="B929" s="129">
        <v>45455</v>
      </c>
      <c r="C929" s="130">
        <v>45413</v>
      </c>
      <c r="D929" s="98" t="s">
        <v>105</v>
      </c>
      <c r="E929" s="95" t="s">
        <v>229</v>
      </c>
      <c r="F929" s="155">
        <v>114.09</v>
      </c>
      <c r="G929" s="98" t="s">
        <v>3143</v>
      </c>
      <c r="H929" s="98" t="s">
        <v>127</v>
      </c>
      <c r="I929" s="95" t="s">
        <v>1769</v>
      </c>
      <c r="J929" s="131" t="str">
        <f t="shared" si="32"/>
        <v>17.281.106/0001-03</v>
      </c>
      <c r="K929" s="131" t="s">
        <v>1080</v>
      </c>
      <c r="L929" s="132" t="s">
        <v>3133</v>
      </c>
      <c r="M929" s="131" t="s">
        <v>3721</v>
      </c>
      <c r="N929" s="134">
        <v>45455</v>
      </c>
      <c r="O929" s="95" t="s">
        <v>452</v>
      </c>
      <c r="P929" s="98" t="s">
        <v>1259</v>
      </c>
      <c r="Q929" s="381"/>
      <c r="R929" s="381"/>
      <c r="S929" s="381"/>
    </row>
    <row r="930" spans="1:19" ht="40" customHeight="1" x14ac:dyDescent="0.25">
      <c r="A930" s="128">
        <f>IF(B930="","",ROW()-ROW($A$3)+'Diário 2º PA'!$P$1)</f>
        <v>2877</v>
      </c>
      <c r="B930" s="129">
        <v>45455</v>
      </c>
      <c r="C930" s="130">
        <v>45444</v>
      </c>
      <c r="D930" s="98" t="s">
        <v>94</v>
      </c>
      <c r="E930" s="95" t="s">
        <v>174</v>
      </c>
      <c r="F930" s="155">
        <v>516707.91</v>
      </c>
      <c r="G930" s="363" t="s">
        <v>3722</v>
      </c>
      <c r="H930" s="98" t="s">
        <v>117</v>
      </c>
      <c r="I930" s="95" t="s">
        <v>1152</v>
      </c>
      <c r="J930" s="131" t="str">
        <f t="shared" si="32"/>
        <v>00.394.460/0058-87</v>
      </c>
      <c r="K930" s="131" t="s">
        <v>1080</v>
      </c>
      <c r="L930" s="132" t="s">
        <v>1279</v>
      </c>
      <c r="M930" s="131" t="s">
        <v>3723</v>
      </c>
      <c r="N930" s="134">
        <v>45463</v>
      </c>
      <c r="O930" s="95" t="s">
        <v>452</v>
      </c>
      <c r="P930" s="98" t="s">
        <v>3328</v>
      </c>
      <c r="Q930" s="381"/>
      <c r="R930" s="381"/>
      <c r="S930" s="381"/>
    </row>
    <row r="931" spans="1:19" ht="40" customHeight="1" x14ac:dyDescent="0.25">
      <c r="A931" s="128">
        <f>IF(B931="","",ROW()-ROW($A$3)+'Diário 2º PA'!$P$1)</f>
        <v>2878</v>
      </c>
      <c r="B931" s="129">
        <v>45455</v>
      </c>
      <c r="C931" s="130">
        <v>45444</v>
      </c>
      <c r="D931" s="98" t="s">
        <v>105</v>
      </c>
      <c r="E931" s="95" t="s">
        <v>339</v>
      </c>
      <c r="F931" s="155">
        <v>53.53</v>
      </c>
      <c r="G931" s="98" t="s">
        <v>3724</v>
      </c>
      <c r="H931" s="98" t="s">
        <v>122</v>
      </c>
      <c r="I931" s="95" t="s">
        <v>3499</v>
      </c>
      <c r="J931" s="131" t="str">
        <f t="shared" si="32"/>
        <v>CPF Protegido - LGPD</v>
      </c>
      <c r="K931" s="131" t="s">
        <v>1114</v>
      </c>
      <c r="L931" s="132" t="s">
        <v>3168</v>
      </c>
      <c r="M931" s="131" t="s">
        <v>117</v>
      </c>
      <c r="N931" s="134">
        <v>45441</v>
      </c>
      <c r="O931" s="95" t="s">
        <v>452</v>
      </c>
      <c r="P931" s="98" t="s">
        <v>3500</v>
      </c>
      <c r="Q931" s="381"/>
      <c r="R931" s="381"/>
      <c r="S931" s="381"/>
    </row>
    <row r="932" spans="1:19" ht="40" customHeight="1" x14ac:dyDescent="0.25">
      <c r="A932" s="128">
        <f>IF(B932="","",ROW()-ROW($A$3)+'Diário 2º PA'!$P$1)</f>
        <v>2879</v>
      </c>
      <c r="B932" s="129">
        <v>45455</v>
      </c>
      <c r="C932" s="130">
        <v>45413</v>
      </c>
      <c r="D932" s="98" t="s">
        <v>105</v>
      </c>
      <c r="E932" s="95" t="s">
        <v>219</v>
      </c>
      <c r="F932" s="155">
        <v>2226.85</v>
      </c>
      <c r="G932" s="98" t="s">
        <v>3117</v>
      </c>
      <c r="H932" s="98" t="s">
        <v>118</v>
      </c>
      <c r="I932" s="95" t="s">
        <v>3725</v>
      </c>
      <c r="J932" s="131" t="str">
        <f t="shared" si="32"/>
        <v>CPF Protegido - LGPD</v>
      </c>
      <c r="K932" s="131" t="s">
        <v>1114</v>
      </c>
      <c r="L932" s="132" t="s">
        <v>117</v>
      </c>
      <c r="M932" s="131" t="s">
        <v>117</v>
      </c>
      <c r="N932" s="134" t="s">
        <v>117</v>
      </c>
      <c r="O932" s="95" t="s">
        <v>452</v>
      </c>
      <c r="P932" s="98" t="s">
        <v>1602</v>
      </c>
      <c r="Q932" s="381"/>
      <c r="R932" s="381"/>
      <c r="S932" s="381"/>
    </row>
    <row r="933" spans="1:19" ht="40" customHeight="1" x14ac:dyDescent="0.25">
      <c r="A933" s="128">
        <f>IF(B933="","",ROW()-ROW($A$3)+'Diário 2º PA'!$P$1)</f>
        <v>2880</v>
      </c>
      <c r="B933" s="129">
        <v>45455</v>
      </c>
      <c r="C933" s="130">
        <v>45444</v>
      </c>
      <c r="D933" s="98" t="s">
        <v>94</v>
      </c>
      <c r="E933" s="95" t="s">
        <v>178</v>
      </c>
      <c r="F933" s="155">
        <v>103813.36</v>
      </c>
      <c r="G933" s="98" t="s">
        <v>3726</v>
      </c>
      <c r="H933" s="98" t="s">
        <v>117</v>
      </c>
      <c r="I933" s="95" t="s">
        <v>2802</v>
      </c>
      <c r="J933" s="131" t="str">
        <f t="shared" si="32"/>
        <v>00.360.305/0001-04</v>
      </c>
      <c r="K933" s="131" t="s">
        <v>1080</v>
      </c>
      <c r="L933" s="132" t="s">
        <v>1439</v>
      </c>
      <c r="M933" s="131" t="s">
        <v>3727</v>
      </c>
      <c r="N933" s="134">
        <v>45463</v>
      </c>
      <c r="O933" s="95" t="s">
        <v>452</v>
      </c>
      <c r="P933" s="98" t="s">
        <v>2803</v>
      </c>
      <c r="Q933" s="381"/>
      <c r="R933" s="381"/>
      <c r="S933" s="381"/>
    </row>
    <row r="934" spans="1:19" ht="40" customHeight="1" x14ac:dyDescent="0.25">
      <c r="A934" s="128">
        <f>IF(B934="","",ROW()-ROW($A$3)+'Diário 2º PA'!$P$1)</f>
        <v>2881</v>
      </c>
      <c r="B934" s="129">
        <v>45455</v>
      </c>
      <c r="C934" s="130">
        <v>45413</v>
      </c>
      <c r="D934" s="98" t="s">
        <v>105</v>
      </c>
      <c r="E934" s="95" t="s">
        <v>227</v>
      </c>
      <c r="F934" s="155">
        <v>973.93</v>
      </c>
      <c r="G934" s="98" t="s">
        <v>3193</v>
      </c>
      <c r="H934" s="98" t="s">
        <v>137</v>
      </c>
      <c r="I934" s="95" t="s">
        <v>3728</v>
      </c>
      <c r="J934" s="131" t="str">
        <f t="shared" si="32"/>
        <v>06.981.180/0001-16</v>
      </c>
      <c r="K934" s="131" t="s">
        <v>1080</v>
      </c>
      <c r="L934" s="132" t="s">
        <v>3133</v>
      </c>
      <c r="M934" s="131">
        <v>152068795</v>
      </c>
      <c r="N934" s="134">
        <v>45460</v>
      </c>
      <c r="O934" s="95" t="s">
        <v>452</v>
      </c>
      <c r="P934" s="98" t="s">
        <v>1414</v>
      </c>
      <c r="Q934" s="381"/>
      <c r="R934" s="381"/>
      <c r="S934" s="381"/>
    </row>
    <row r="935" spans="1:19" ht="40" customHeight="1" x14ac:dyDescent="0.25">
      <c r="A935" s="128">
        <f>IF(B935="","",ROW()-ROW($A$3)+'Diário 2º PA'!$P$1)</f>
        <v>2882</v>
      </c>
      <c r="B935" s="129">
        <v>45455</v>
      </c>
      <c r="C935" s="130">
        <v>45444</v>
      </c>
      <c r="D935" s="98" t="s">
        <v>105</v>
      </c>
      <c r="E935" s="95" t="s">
        <v>345</v>
      </c>
      <c r="F935" s="155">
        <v>480.97</v>
      </c>
      <c r="G935" s="98" t="s">
        <v>3185</v>
      </c>
      <c r="H935" s="98" t="s">
        <v>133</v>
      </c>
      <c r="I935" s="95" t="s">
        <v>3729</v>
      </c>
      <c r="J935" s="131" t="str">
        <f t="shared" si="32"/>
        <v>71.085.328/0001-04</v>
      </c>
      <c r="K935" s="131" t="s">
        <v>1080</v>
      </c>
      <c r="L935" s="132" t="s">
        <v>3133</v>
      </c>
      <c r="M935" s="131">
        <v>35531</v>
      </c>
      <c r="N935" s="134">
        <v>45455</v>
      </c>
      <c r="O935" s="95" t="s">
        <v>452</v>
      </c>
      <c r="P935" s="98" t="s">
        <v>3592</v>
      </c>
      <c r="Q935" s="381"/>
      <c r="R935" s="381"/>
      <c r="S935" s="381"/>
    </row>
    <row r="936" spans="1:19" ht="40" customHeight="1" x14ac:dyDescent="0.25">
      <c r="A936" s="128">
        <f>IF(B936="","",ROW()-ROW($A$3)+'Diário 2º PA'!$P$1)</f>
        <v>2883</v>
      </c>
      <c r="B936" s="129">
        <v>45455</v>
      </c>
      <c r="C936" s="130">
        <v>45444</v>
      </c>
      <c r="D936" s="98" t="s">
        <v>94</v>
      </c>
      <c r="E936" s="95" t="s">
        <v>180</v>
      </c>
      <c r="F936" s="155">
        <v>126.92</v>
      </c>
      <c r="G936" s="98" t="s">
        <v>3426</v>
      </c>
      <c r="H936" s="98" t="s">
        <v>125</v>
      </c>
      <c r="I936" s="95" t="s">
        <v>2802</v>
      </c>
      <c r="J936" s="131" t="str">
        <f t="shared" si="32"/>
        <v>00.360.305/0001-04</v>
      </c>
      <c r="K936" s="131" t="s">
        <v>1080</v>
      </c>
      <c r="L936" s="132" t="s">
        <v>1439</v>
      </c>
      <c r="M936" s="131" t="s">
        <v>3730</v>
      </c>
      <c r="N936" s="134">
        <v>45463</v>
      </c>
      <c r="O936" s="95" t="s">
        <v>452</v>
      </c>
      <c r="P936" s="98" t="s">
        <v>2803</v>
      </c>
      <c r="Q936" s="381"/>
      <c r="R936" s="381"/>
      <c r="S936" s="381"/>
    </row>
    <row r="937" spans="1:19" ht="40" customHeight="1" x14ac:dyDescent="0.25">
      <c r="A937" s="128">
        <f>IF(B937="","",ROW()-ROW($A$3)+'Diário 2º PA'!$P$1)</f>
        <v>2884</v>
      </c>
      <c r="B937" s="129">
        <v>45455</v>
      </c>
      <c r="C937" s="130">
        <v>45444</v>
      </c>
      <c r="D937" s="98" t="s">
        <v>94</v>
      </c>
      <c r="E937" s="95" t="s">
        <v>180</v>
      </c>
      <c r="F937" s="155">
        <v>122.63</v>
      </c>
      <c r="G937" s="98" t="s">
        <v>3426</v>
      </c>
      <c r="H937" s="98" t="s">
        <v>125</v>
      </c>
      <c r="I937" s="95" t="s">
        <v>2802</v>
      </c>
      <c r="J937" s="131" t="str">
        <f t="shared" si="32"/>
        <v>00.360.305/0001-04</v>
      </c>
      <c r="K937" s="131" t="s">
        <v>1080</v>
      </c>
      <c r="L937" s="132" t="s">
        <v>1439</v>
      </c>
      <c r="M937" s="131" t="s">
        <v>3731</v>
      </c>
      <c r="N937" s="134">
        <v>45463</v>
      </c>
      <c r="O937" s="95" t="s">
        <v>452</v>
      </c>
      <c r="P937" s="98" t="s">
        <v>2803</v>
      </c>
      <c r="Q937" s="381"/>
      <c r="R937" s="381"/>
      <c r="S937" s="381"/>
    </row>
    <row r="938" spans="1:19" ht="40" customHeight="1" x14ac:dyDescent="0.25">
      <c r="A938" s="128">
        <f>IF(B938="","",ROW()-ROW($A$3)+'Diário 2º PA'!$P$1)</f>
        <v>2885</v>
      </c>
      <c r="B938" s="129">
        <v>45455</v>
      </c>
      <c r="C938" s="130">
        <v>45444</v>
      </c>
      <c r="D938" s="98" t="s">
        <v>94</v>
      </c>
      <c r="E938" s="95" t="s">
        <v>180</v>
      </c>
      <c r="F938" s="155">
        <v>1053.67</v>
      </c>
      <c r="G938" s="98" t="s">
        <v>3426</v>
      </c>
      <c r="H938" s="98" t="s">
        <v>125</v>
      </c>
      <c r="I938" s="95" t="s">
        <v>2802</v>
      </c>
      <c r="J938" s="131" t="str">
        <f t="shared" si="32"/>
        <v>00.360.305/0001-04</v>
      </c>
      <c r="K938" s="131" t="s">
        <v>1080</v>
      </c>
      <c r="L938" s="132" t="s">
        <v>1439</v>
      </c>
      <c r="M938" s="131" t="s">
        <v>3732</v>
      </c>
      <c r="N938" s="134">
        <v>45463</v>
      </c>
      <c r="O938" s="95" t="s">
        <v>452</v>
      </c>
      <c r="P938" s="98" t="s">
        <v>2803</v>
      </c>
      <c r="Q938" s="381"/>
      <c r="R938" s="381"/>
      <c r="S938" s="381"/>
    </row>
    <row r="939" spans="1:19" ht="40" customHeight="1" x14ac:dyDescent="0.25">
      <c r="A939" s="128">
        <f>IF(B939="","",ROW()-ROW($A$3)+'Diário 2º PA'!$P$1)</f>
        <v>2886</v>
      </c>
      <c r="B939" s="129">
        <v>45455</v>
      </c>
      <c r="C939" s="130">
        <v>45444</v>
      </c>
      <c r="D939" s="98" t="s">
        <v>94</v>
      </c>
      <c r="E939" s="95" t="s">
        <v>180</v>
      </c>
      <c r="F939" s="155">
        <v>115.26</v>
      </c>
      <c r="G939" s="98" t="s">
        <v>3426</v>
      </c>
      <c r="H939" s="98" t="s">
        <v>125</v>
      </c>
      <c r="I939" s="95" t="s">
        <v>2802</v>
      </c>
      <c r="J939" s="131" t="str">
        <f t="shared" si="32"/>
        <v>00.360.305/0001-04</v>
      </c>
      <c r="K939" s="131" t="s">
        <v>1080</v>
      </c>
      <c r="L939" s="132" t="s">
        <v>1439</v>
      </c>
      <c r="M939" s="131" t="s">
        <v>3733</v>
      </c>
      <c r="N939" s="134">
        <v>45463</v>
      </c>
      <c r="O939" s="95" t="s">
        <v>452</v>
      </c>
      <c r="P939" s="98" t="s">
        <v>2803</v>
      </c>
      <c r="Q939" s="381"/>
      <c r="R939" s="381"/>
      <c r="S939" s="381"/>
    </row>
    <row r="940" spans="1:19" ht="40" customHeight="1" x14ac:dyDescent="0.25">
      <c r="A940" s="128">
        <f>IF(B940="","",ROW()-ROW($A$3)+'Diário 2º PA'!$P$1)</f>
        <v>2887</v>
      </c>
      <c r="B940" s="129">
        <v>45455</v>
      </c>
      <c r="C940" s="130">
        <v>45444</v>
      </c>
      <c r="D940" s="98" t="s">
        <v>105</v>
      </c>
      <c r="E940" s="95" t="s">
        <v>339</v>
      </c>
      <c r="F940" s="155">
        <v>752.29</v>
      </c>
      <c r="G940" s="98" t="s">
        <v>3372</v>
      </c>
      <c r="H940" s="98" t="s">
        <v>133</v>
      </c>
      <c r="I940" s="95" t="s">
        <v>3645</v>
      </c>
      <c r="J940" s="131" t="str">
        <f t="shared" si="32"/>
        <v>CPF Protegido - LGPD</v>
      </c>
      <c r="K940" s="131" t="s">
        <v>1072</v>
      </c>
      <c r="L940" s="132" t="s">
        <v>3168</v>
      </c>
      <c r="M940" s="131" t="s">
        <v>117</v>
      </c>
      <c r="N940" s="134">
        <v>45455</v>
      </c>
      <c r="O940" s="95" t="s">
        <v>452</v>
      </c>
      <c r="P940" s="98" t="s">
        <v>3646</v>
      </c>
      <c r="Q940" s="381"/>
      <c r="R940" s="381"/>
      <c r="S940" s="381"/>
    </row>
    <row r="941" spans="1:19" ht="40" customHeight="1" x14ac:dyDescent="0.25">
      <c r="A941" s="128">
        <f>IF(B941="","",ROW()-ROW($A$3)+'Diário 2º PA'!$P$1)</f>
        <v>2888</v>
      </c>
      <c r="B941" s="129">
        <v>45455</v>
      </c>
      <c r="C941" s="130">
        <v>45444</v>
      </c>
      <c r="D941" s="98" t="s">
        <v>105</v>
      </c>
      <c r="E941" s="95" t="s">
        <v>339</v>
      </c>
      <c r="F941" s="155">
        <v>668.17</v>
      </c>
      <c r="G941" s="98" t="s">
        <v>3372</v>
      </c>
      <c r="H941" s="98" t="s">
        <v>123</v>
      </c>
      <c r="I941" s="95" t="s">
        <v>3644</v>
      </c>
      <c r="J941" s="131" t="str">
        <f t="shared" si="32"/>
        <v>CPF Protegido - LGPD</v>
      </c>
      <c r="K941" s="131" t="s">
        <v>1072</v>
      </c>
      <c r="L941" s="132" t="s">
        <v>3168</v>
      </c>
      <c r="M941" s="131" t="s">
        <v>117</v>
      </c>
      <c r="N941" s="134">
        <v>45454</v>
      </c>
      <c r="O941" s="95" t="s">
        <v>452</v>
      </c>
      <c r="P941" s="98" t="s">
        <v>3393</v>
      </c>
      <c r="Q941" s="381"/>
      <c r="R941" s="381"/>
      <c r="S941" s="381"/>
    </row>
    <row r="942" spans="1:19" ht="40" customHeight="1" x14ac:dyDescent="0.25">
      <c r="A942" s="128">
        <f>IF(B942="","",ROW()-ROW($A$3)+'Diário 2º PA'!$P$1)</f>
        <v>2889</v>
      </c>
      <c r="B942" s="129">
        <v>45455</v>
      </c>
      <c r="C942" s="130">
        <v>45444</v>
      </c>
      <c r="D942" s="98" t="s">
        <v>105</v>
      </c>
      <c r="E942" s="95" t="s">
        <v>341</v>
      </c>
      <c r="F942" s="179">
        <v>2400</v>
      </c>
      <c r="G942" s="98" t="s">
        <v>3629</v>
      </c>
      <c r="H942" s="98" t="s">
        <v>125</v>
      </c>
      <c r="I942" s="95" t="s">
        <v>1975</v>
      </c>
      <c r="J942" s="131" t="str">
        <f t="shared" si="32"/>
        <v>25.083.299/0001-16</v>
      </c>
      <c r="K942" s="131" t="s">
        <v>1114</v>
      </c>
      <c r="L942" s="132" t="s">
        <v>3120</v>
      </c>
      <c r="M942" s="131">
        <v>57</v>
      </c>
      <c r="N942" s="134">
        <v>45453</v>
      </c>
      <c r="O942" s="95" t="s">
        <v>452</v>
      </c>
      <c r="P942" s="98" t="s">
        <v>1590</v>
      </c>
      <c r="Q942" s="381"/>
      <c r="R942" s="381"/>
      <c r="S942" s="381"/>
    </row>
    <row r="943" spans="1:19" ht="40" customHeight="1" x14ac:dyDescent="0.25">
      <c r="A943" s="128">
        <f>IF(B943="","",ROW()-ROW($A$3)+'Diário 2º PA'!$P$1)</f>
        <v>2890</v>
      </c>
      <c r="B943" s="129">
        <v>45455</v>
      </c>
      <c r="C943" s="130">
        <v>45444</v>
      </c>
      <c r="D943" s="98" t="s">
        <v>105</v>
      </c>
      <c r="E943" s="95" t="s">
        <v>345</v>
      </c>
      <c r="F943" s="155">
        <v>1300</v>
      </c>
      <c r="G943" s="98" t="s">
        <v>3734</v>
      </c>
      <c r="H943" s="98" t="s">
        <v>137</v>
      </c>
      <c r="I943" s="95" t="s">
        <v>3735</v>
      </c>
      <c r="J943" s="131" t="str">
        <f t="shared" si="32"/>
        <v>CPF Protegido - LGPD</v>
      </c>
      <c r="K943" s="131" t="s">
        <v>1114</v>
      </c>
      <c r="L943" s="132" t="s">
        <v>3120</v>
      </c>
      <c r="M943" s="131">
        <v>162753</v>
      </c>
      <c r="N943" s="134">
        <v>45455</v>
      </c>
      <c r="O943" s="95" t="s">
        <v>452</v>
      </c>
      <c r="P943" s="98" t="s">
        <v>3736</v>
      </c>
      <c r="Q943" s="381"/>
      <c r="R943" s="381"/>
      <c r="S943" s="381"/>
    </row>
    <row r="944" spans="1:19" ht="40" customHeight="1" x14ac:dyDescent="0.25">
      <c r="A944" s="128">
        <f>IF(B944="","",ROW()-ROW($A$3)+'Diário 2º PA'!$P$1)</f>
        <v>2891</v>
      </c>
      <c r="B944" s="129">
        <v>45455</v>
      </c>
      <c r="C944" s="130">
        <v>45413</v>
      </c>
      <c r="D944" s="98" t="s">
        <v>105</v>
      </c>
      <c r="E944" s="95" t="s">
        <v>241</v>
      </c>
      <c r="F944" s="155">
        <v>11400</v>
      </c>
      <c r="G944" s="98" t="s">
        <v>3737</v>
      </c>
      <c r="H944" s="98" t="s">
        <v>118</v>
      </c>
      <c r="I944" s="95" t="s">
        <v>3738</v>
      </c>
      <c r="J944" s="131" t="str">
        <f t="shared" si="32"/>
        <v>05.212.380/0001-41</v>
      </c>
      <c r="K944" s="131" t="s">
        <v>1114</v>
      </c>
      <c r="L944" s="132" t="s">
        <v>3120</v>
      </c>
      <c r="M944" s="131">
        <v>347</v>
      </c>
      <c r="N944" s="134">
        <v>45450</v>
      </c>
      <c r="O944" s="95" t="s">
        <v>452</v>
      </c>
      <c r="P944" s="98" t="s">
        <v>2775</v>
      </c>
      <c r="Q944" s="381"/>
      <c r="R944" s="381"/>
      <c r="S944" s="381"/>
    </row>
    <row r="945" spans="1:19" ht="40" customHeight="1" x14ac:dyDescent="0.25">
      <c r="A945" s="128">
        <f>IF(B945="","",ROW()-ROW($A$3)+'Diário 2º PA'!$P$1)</f>
        <v>2892</v>
      </c>
      <c r="B945" s="129">
        <v>45455</v>
      </c>
      <c r="C945" s="130">
        <v>45444</v>
      </c>
      <c r="D945" s="98" t="s">
        <v>107</v>
      </c>
      <c r="E945" s="95" t="s">
        <v>372</v>
      </c>
      <c r="F945" s="156">
        <v>1234.05</v>
      </c>
      <c r="G945" s="98" t="s">
        <v>3739</v>
      </c>
      <c r="H945" s="98" t="s">
        <v>133</v>
      </c>
      <c r="I945" s="95" t="s">
        <v>1555</v>
      </c>
      <c r="J945" s="131" t="str">
        <f t="shared" si="32"/>
        <v>47.960.950/0894-32</v>
      </c>
      <c r="K945" s="131" t="s">
        <v>1114</v>
      </c>
      <c r="L945" s="132" t="s">
        <v>3120</v>
      </c>
      <c r="M945" s="131">
        <v>402196</v>
      </c>
      <c r="N945" s="134">
        <v>45455</v>
      </c>
      <c r="O945" s="95" t="s">
        <v>452</v>
      </c>
      <c r="P945" s="98" t="s">
        <v>3258</v>
      </c>
      <c r="Q945" s="381"/>
      <c r="R945" s="381"/>
      <c r="S945" s="381"/>
    </row>
    <row r="946" spans="1:19" ht="40" customHeight="1" x14ac:dyDescent="0.25">
      <c r="A946" s="128">
        <f>IF(B946="","",ROW()-ROW($A$3)+'Diário 2º PA'!$P$1)</f>
        <v>2893</v>
      </c>
      <c r="B946" s="129">
        <v>45455</v>
      </c>
      <c r="C946" s="130">
        <v>45444</v>
      </c>
      <c r="D946" s="98" t="s">
        <v>105</v>
      </c>
      <c r="E946" s="95" t="s">
        <v>283</v>
      </c>
      <c r="F946" s="155">
        <v>8</v>
      </c>
      <c r="G946" s="95" t="s">
        <v>3740</v>
      </c>
      <c r="H946" s="98" t="s">
        <v>118</v>
      </c>
      <c r="I946" s="95" t="s">
        <v>117</v>
      </c>
      <c r="J946" s="131" t="s">
        <v>79</v>
      </c>
      <c r="K946" s="131" t="s">
        <v>117</v>
      </c>
      <c r="L946" s="132" t="s">
        <v>117</v>
      </c>
      <c r="M946" s="131" t="s">
        <v>117</v>
      </c>
      <c r="N946" s="134" t="s">
        <v>117</v>
      </c>
      <c r="O946" s="95" t="s">
        <v>452</v>
      </c>
      <c r="P946" s="98" t="s">
        <v>79</v>
      </c>
      <c r="Q946" s="381"/>
      <c r="R946" s="381"/>
      <c r="S946" s="381"/>
    </row>
    <row r="947" spans="1:19" ht="40" customHeight="1" x14ac:dyDescent="0.25">
      <c r="A947" s="128">
        <f>IF(B947="","",ROW()-ROW($A$3)+'Diário 2º PA'!$P$1)</f>
        <v>2894</v>
      </c>
      <c r="B947" s="129">
        <v>45456</v>
      </c>
      <c r="C947" s="130">
        <v>45444</v>
      </c>
      <c r="D947" s="98" t="s">
        <v>105</v>
      </c>
      <c r="E947" s="95" t="s">
        <v>357</v>
      </c>
      <c r="F947" s="155">
        <v>280</v>
      </c>
      <c r="G947" s="98" t="s">
        <v>3741</v>
      </c>
      <c r="H947" s="98" t="s">
        <v>133</v>
      </c>
      <c r="I947" s="95" t="s">
        <v>3633</v>
      </c>
      <c r="J947" s="131" t="str">
        <f t="shared" ref="J947:J948" si="33">IF(P947="","",IF(LEN(P947)&gt;14,P947,"CPF Protegido - LGPD"))</f>
        <v>12.035.769/0001-24</v>
      </c>
      <c r="K947" s="131" t="s">
        <v>1114</v>
      </c>
      <c r="L947" s="132" t="s">
        <v>3120</v>
      </c>
      <c r="M947" s="131">
        <v>2203</v>
      </c>
      <c r="N947" s="134">
        <v>45456</v>
      </c>
      <c r="O947" s="95" t="s">
        <v>452</v>
      </c>
      <c r="P947" s="98" t="s">
        <v>3634</v>
      </c>
      <c r="Q947" s="381"/>
      <c r="R947" s="381"/>
      <c r="S947" s="381"/>
    </row>
    <row r="948" spans="1:19" ht="40" customHeight="1" x14ac:dyDescent="0.25">
      <c r="A948" s="128">
        <f>IF(B948="","",ROW()-ROW($A$3)+'Diário 2º PA'!$P$1)</f>
        <v>2895</v>
      </c>
      <c r="B948" s="129">
        <v>45456</v>
      </c>
      <c r="C948" s="130">
        <v>45444</v>
      </c>
      <c r="D948" s="98" t="s">
        <v>105</v>
      </c>
      <c r="E948" s="95" t="s">
        <v>345</v>
      </c>
      <c r="F948" s="155">
        <v>415</v>
      </c>
      <c r="G948" s="98" t="s">
        <v>3185</v>
      </c>
      <c r="H948" s="98" t="s">
        <v>133</v>
      </c>
      <c r="I948" s="95" t="s">
        <v>3704</v>
      </c>
      <c r="J948" s="131" t="str">
        <f t="shared" si="33"/>
        <v>05.830.837/0001-81</v>
      </c>
      <c r="K948" s="131" t="s">
        <v>1114</v>
      </c>
      <c r="L948" s="132" t="s">
        <v>3120</v>
      </c>
      <c r="M948" s="131">
        <v>12012</v>
      </c>
      <c r="N948" s="134">
        <v>45457</v>
      </c>
      <c r="O948" s="95" t="s">
        <v>452</v>
      </c>
      <c r="P948" s="98" t="s">
        <v>3705</v>
      </c>
      <c r="Q948" s="381"/>
      <c r="R948" s="381"/>
      <c r="S948" s="381"/>
    </row>
    <row r="949" spans="1:19" ht="40" customHeight="1" x14ac:dyDescent="0.25">
      <c r="A949" s="128">
        <f>IF(B949="","",ROW()-ROW($A$3)+'Diário 2º PA'!$P$1)</f>
        <v>2896</v>
      </c>
      <c r="B949" s="129">
        <v>45456</v>
      </c>
      <c r="C949" s="130">
        <v>45444</v>
      </c>
      <c r="D949" s="98" t="s">
        <v>105</v>
      </c>
      <c r="E949" s="95" t="s">
        <v>283</v>
      </c>
      <c r="F949" s="155">
        <v>6</v>
      </c>
      <c r="G949" s="95" t="s">
        <v>3742</v>
      </c>
      <c r="H949" s="98" t="s">
        <v>118</v>
      </c>
      <c r="I949" s="95" t="s">
        <v>117</v>
      </c>
      <c r="J949" s="131" t="s">
        <v>79</v>
      </c>
      <c r="K949" s="131" t="s">
        <v>117</v>
      </c>
      <c r="L949" s="132" t="s">
        <v>117</v>
      </c>
      <c r="M949" s="131" t="s">
        <v>117</v>
      </c>
      <c r="N949" s="134" t="s">
        <v>117</v>
      </c>
      <c r="O949" s="95" t="s">
        <v>452</v>
      </c>
      <c r="P949" s="98" t="s">
        <v>79</v>
      </c>
      <c r="Q949" s="381"/>
      <c r="R949" s="381"/>
      <c r="S949" s="381"/>
    </row>
    <row r="950" spans="1:19" ht="40" customHeight="1" x14ac:dyDescent="0.25">
      <c r="A950" s="128">
        <f>IF(B950="","",ROW()-ROW($A$3)+'Diário 2º PA'!$P$1)</f>
        <v>2897</v>
      </c>
      <c r="B950" s="129">
        <v>45457</v>
      </c>
      <c r="C950" s="130">
        <v>45444</v>
      </c>
      <c r="D950" s="98" t="s">
        <v>105</v>
      </c>
      <c r="E950" s="95" t="s">
        <v>339</v>
      </c>
      <c r="F950" s="155">
        <v>225</v>
      </c>
      <c r="G950" s="98" t="s">
        <v>3395</v>
      </c>
      <c r="H950" s="98" t="s">
        <v>135</v>
      </c>
      <c r="I950" s="95" t="s">
        <v>3617</v>
      </c>
      <c r="J950" s="131" t="str">
        <f t="shared" ref="J950:J986" si="34">IF(P950="","",IF(LEN(P950)&gt;14,P950,"CPF Protegido - LGPD"))</f>
        <v>CPF Protegido - LGPD</v>
      </c>
      <c r="K950" s="131" t="s">
        <v>1072</v>
      </c>
      <c r="L950" s="132" t="s">
        <v>3168</v>
      </c>
      <c r="M950" s="131" t="s">
        <v>117</v>
      </c>
      <c r="N950" s="134">
        <v>45457</v>
      </c>
      <c r="O950" s="95" t="s">
        <v>452</v>
      </c>
      <c r="P950" s="98" t="s">
        <v>3618</v>
      </c>
      <c r="Q950" s="381"/>
      <c r="R950" s="381"/>
      <c r="S950" s="381"/>
    </row>
    <row r="951" spans="1:19" ht="40" customHeight="1" x14ac:dyDescent="0.25">
      <c r="A951" s="128">
        <f>IF(B951="","",ROW()-ROW($A$3)+'Diário 2º PA'!$P$1)</f>
        <v>2898</v>
      </c>
      <c r="B951" s="129">
        <v>45457</v>
      </c>
      <c r="C951" s="130">
        <v>45444</v>
      </c>
      <c r="D951" s="98" t="s">
        <v>105</v>
      </c>
      <c r="E951" s="95" t="s">
        <v>339</v>
      </c>
      <c r="F951" s="155">
        <v>401.6</v>
      </c>
      <c r="G951" s="98" t="s">
        <v>3395</v>
      </c>
      <c r="H951" s="98" t="s">
        <v>137</v>
      </c>
      <c r="I951" s="95" t="s">
        <v>3012</v>
      </c>
      <c r="J951" s="131" t="str">
        <f t="shared" si="34"/>
        <v>CPF Protegido - LGPD</v>
      </c>
      <c r="K951" s="131" t="s">
        <v>1072</v>
      </c>
      <c r="L951" s="132" t="s">
        <v>3168</v>
      </c>
      <c r="M951" s="131" t="s">
        <v>117</v>
      </c>
      <c r="N951" s="134">
        <v>45457</v>
      </c>
      <c r="O951" s="95" t="s">
        <v>452</v>
      </c>
      <c r="P951" s="98" t="s">
        <v>3013</v>
      </c>
      <c r="Q951" s="381"/>
      <c r="R951" s="381"/>
      <c r="S951" s="381"/>
    </row>
    <row r="952" spans="1:19" ht="40" customHeight="1" x14ac:dyDescent="0.25">
      <c r="A952" s="128">
        <f>IF(B952="","",ROW()-ROW($A$3)+'Diário 2º PA'!$P$1)</f>
        <v>2899</v>
      </c>
      <c r="B952" s="129">
        <v>45457</v>
      </c>
      <c r="C952" s="130">
        <v>45444</v>
      </c>
      <c r="D952" s="98" t="s">
        <v>105</v>
      </c>
      <c r="E952" s="95" t="s">
        <v>339</v>
      </c>
      <c r="F952" s="155">
        <v>171</v>
      </c>
      <c r="G952" s="98" t="s">
        <v>3430</v>
      </c>
      <c r="H952" s="98" t="s">
        <v>129</v>
      </c>
      <c r="I952" s="95" t="s">
        <v>3743</v>
      </c>
      <c r="J952" s="131" t="str">
        <f t="shared" si="34"/>
        <v>65.332.546/0001-95</v>
      </c>
      <c r="K952" s="131" t="s">
        <v>1072</v>
      </c>
      <c r="L952" s="132" t="s">
        <v>3120</v>
      </c>
      <c r="M952" s="134">
        <v>45464</v>
      </c>
      <c r="N952" s="134">
        <v>45457</v>
      </c>
      <c r="O952" s="95" t="s">
        <v>452</v>
      </c>
      <c r="P952" s="98" t="s">
        <v>3744</v>
      </c>
      <c r="Q952" s="381"/>
      <c r="R952" s="381"/>
      <c r="S952" s="381"/>
    </row>
    <row r="953" spans="1:19" ht="40" customHeight="1" x14ac:dyDescent="0.25">
      <c r="A953" s="128">
        <f>IF(B953="","",ROW()-ROW($A$3)+'Diário 2º PA'!$P$1)</f>
        <v>2900</v>
      </c>
      <c r="B953" s="129">
        <v>45457</v>
      </c>
      <c r="C953" s="130">
        <v>45444</v>
      </c>
      <c r="D953" s="98" t="s">
        <v>105</v>
      </c>
      <c r="E953" s="95" t="s">
        <v>339</v>
      </c>
      <c r="F953" s="155">
        <v>150</v>
      </c>
      <c r="G953" s="98" t="s">
        <v>3745</v>
      </c>
      <c r="H953" s="98" t="s">
        <v>118</v>
      </c>
      <c r="I953" s="95" t="s">
        <v>1912</v>
      </c>
      <c r="J953" s="131" t="str">
        <f t="shared" si="34"/>
        <v>CPF Protegido - LGPD</v>
      </c>
      <c r="K953" s="131" t="s">
        <v>1072</v>
      </c>
      <c r="L953" s="132" t="s">
        <v>3168</v>
      </c>
      <c r="M953" s="134">
        <v>45457</v>
      </c>
      <c r="N953" s="134">
        <v>45457</v>
      </c>
      <c r="O953" s="95" t="s">
        <v>452</v>
      </c>
      <c r="P953" s="98" t="s">
        <v>1192</v>
      </c>
      <c r="Q953" s="381"/>
      <c r="R953" s="381"/>
      <c r="S953" s="381"/>
    </row>
    <row r="954" spans="1:19" ht="40" customHeight="1" x14ac:dyDescent="0.25">
      <c r="A954" s="128">
        <f>IF(B954="","",ROW()-ROW($A$3)+'Diário 2º PA'!$P$1)</f>
        <v>2901</v>
      </c>
      <c r="B954" s="129">
        <v>45457</v>
      </c>
      <c r="C954" s="130">
        <v>45444</v>
      </c>
      <c r="D954" s="98" t="s">
        <v>105</v>
      </c>
      <c r="E954" s="95" t="s">
        <v>339</v>
      </c>
      <c r="F954" s="155">
        <v>150</v>
      </c>
      <c r="G954" s="98" t="s">
        <v>3745</v>
      </c>
      <c r="H954" s="98" t="s">
        <v>118</v>
      </c>
      <c r="I954" s="95" t="s">
        <v>1914</v>
      </c>
      <c r="J954" s="131" t="str">
        <f t="shared" si="34"/>
        <v>CPF Protegido - LGPD</v>
      </c>
      <c r="K954" s="131" t="s">
        <v>1072</v>
      </c>
      <c r="L954" s="132" t="s">
        <v>3168</v>
      </c>
      <c r="M954" s="134">
        <v>45457</v>
      </c>
      <c r="N954" s="134">
        <v>45457</v>
      </c>
      <c r="O954" s="95" t="s">
        <v>452</v>
      </c>
      <c r="P954" s="98" t="s">
        <v>1915</v>
      </c>
      <c r="Q954" s="381"/>
      <c r="R954" s="381"/>
      <c r="S954" s="381"/>
    </row>
    <row r="955" spans="1:19" ht="40" customHeight="1" x14ac:dyDescent="0.25">
      <c r="A955" s="128">
        <f>IF(B955="","",ROW()-ROW($A$3)+'Diário 2º PA'!$P$1)</f>
        <v>2902</v>
      </c>
      <c r="B955" s="129">
        <v>45457</v>
      </c>
      <c r="C955" s="130">
        <v>45444</v>
      </c>
      <c r="D955" s="98" t="s">
        <v>105</v>
      </c>
      <c r="E955" s="95" t="s">
        <v>339</v>
      </c>
      <c r="F955" s="155">
        <v>150</v>
      </c>
      <c r="G955" s="98" t="s">
        <v>3745</v>
      </c>
      <c r="H955" s="98" t="s">
        <v>118</v>
      </c>
      <c r="I955" s="95" t="s">
        <v>1845</v>
      </c>
      <c r="J955" s="131" t="str">
        <f t="shared" si="34"/>
        <v>CPF Protegido - LGPD</v>
      </c>
      <c r="K955" s="131" t="s">
        <v>1072</v>
      </c>
      <c r="L955" s="132" t="s">
        <v>3168</v>
      </c>
      <c r="M955" s="134">
        <v>45457</v>
      </c>
      <c r="N955" s="134">
        <v>45457</v>
      </c>
      <c r="O955" s="95" t="s">
        <v>452</v>
      </c>
      <c r="P955" s="98" t="s">
        <v>1183</v>
      </c>
      <c r="Q955" s="381"/>
      <c r="R955" s="381"/>
      <c r="S955" s="381"/>
    </row>
    <row r="956" spans="1:19" ht="40" customHeight="1" x14ac:dyDescent="0.25">
      <c r="A956" s="128">
        <f>IF(B956="","",ROW()-ROW($A$3)+'Diário 2º PA'!$P$1)</f>
        <v>2903</v>
      </c>
      <c r="B956" s="129">
        <v>45457</v>
      </c>
      <c r="C956" s="130">
        <v>45444</v>
      </c>
      <c r="D956" s="98" t="s">
        <v>105</v>
      </c>
      <c r="E956" s="95" t="s">
        <v>339</v>
      </c>
      <c r="F956" s="155">
        <v>225</v>
      </c>
      <c r="G956" s="98" t="s">
        <v>3395</v>
      </c>
      <c r="H956" s="98" t="s">
        <v>136</v>
      </c>
      <c r="I956" s="95" t="s">
        <v>3715</v>
      </c>
      <c r="J956" s="131" t="str">
        <f t="shared" si="34"/>
        <v>CPF Protegido - LGPD</v>
      </c>
      <c r="K956" s="131" t="s">
        <v>1072</v>
      </c>
      <c r="L956" s="132" t="s">
        <v>3168</v>
      </c>
      <c r="M956" s="131" t="s">
        <v>117</v>
      </c>
      <c r="N956" s="134">
        <v>45457</v>
      </c>
      <c r="O956" s="95" t="s">
        <v>452</v>
      </c>
      <c r="P956" s="98" t="s">
        <v>3401</v>
      </c>
      <c r="Q956" s="381"/>
      <c r="R956" s="381"/>
      <c r="S956" s="381"/>
    </row>
    <row r="957" spans="1:19" ht="40" customHeight="1" x14ac:dyDescent="0.25">
      <c r="A957" s="128">
        <f>IF(B957="","",ROW()-ROW($A$3)+'Diário 2º PA'!$P$1)</f>
        <v>2904</v>
      </c>
      <c r="B957" s="129">
        <v>45457</v>
      </c>
      <c r="C957" s="130">
        <v>45444</v>
      </c>
      <c r="D957" s="98" t="s">
        <v>105</v>
      </c>
      <c r="E957" s="95" t="s">
        <v>345</v>
      </c>
      <c r="F957" s="155">
        <v>360</v>
      </c>
      <c r="G957" s="98" t="s">
        <v>3746</v>
      </c>
      <c r="H957" s="98" t="s">
        <v>133</v>
      </c>
      <c r="I957" s="95" t="s">
        <v>2469</v>
      </c>
      <c r="J957" s="131" t="str">
        <f t="shared" si="34"/>
        <v>CPF Protegido - LGPD</v>
      </c>
      <c r="K957" s="131" t="s">
        <v>1072</v>
      </c>
      <c r="L957" s="132" t="s">
        <v>3130</v>
      </c>
      <c r="M957" s="131" t="s">
        <v>117</v>
      </c>
      <c r="N957" s="134">
        <v>45455</v>
      </c>
      <c r="O957" s="95" t="s">
        <v>452</v>
      </c>
      <c r="P957" s="98" t="s">
        <v>2470</v>
      </c>
      <c r="Q957" s="381"/>
      <c r="R957" s="381"/>
      <c r="S957" s="381"/>
    </row>
    <row r="958" spans="1:19" ht="40" customHeight="1" x14ac:dyDescent="0.25">
      <c r="A958" s="128">
        <f>IF(B958="","",ROW()-ROW($A$3)+'Diário 2º PA'!$P$1)</f>
        <v>2905</v>
      </c>
      <c r="B958" s="129">
        <v>45457</v>
      </c>
      <c r="C958" s="130">
        <v>45444</v>
      </c>
      <c r="D958" s="98" t="s">
        <v>94</v>
      </c>
      <c r="E958" s="95" t="s">
        <v>188</v>
      </c>
      <c r="F958" s="155">
        <v>8553.9599999999991</v>
      </c>
      <c r="G958" s="98" t="s">
        <v>3213</v>
      </c>
      <c r="H958" s="98" t="s">
        <v>125</v>
      </c>
      <c r="I958" s="95" t="s">
        <v>3747</v>
      </c>
      <c r="J958" s="131" t="str">
        <f t="shared" si="34"/>
        <v>CPF Protegido - LGPD</v>
      </c>
      <c r="K958" s="131" t="s">
        <v>1574</v>
      </c>
      <c r="L958" s="132" t="s">
        <v>1623</v>
      </c>
      <c r="M958" s="131" t="s">
        <v>117</v>
      </c>
      <c r="N958" s="134">
        <v>45457</v>
      </c>
      <c r="O958" s="95" t="s">
        <v>452</v>
      </c>
      <c r="P958" s="98" t="s">
        <v>3748</v>
      </c>
      <c r="Q958" s="381"/>
      <c r="R958" s="381"/>
      <c r="S958" s="381"/>
    </row>
    <row r="959" spans="1:19" ht="40" customHeight="1" x14ac:dyDescent="0.25">
      <c r="A959" s="128">
        <f>IF(B959="","",ROW()-ROW($A$3)+'Diário 2º PA'!$P$1)</f>
        <v>2906</v>
      </c>
      <c r="B959" s="129">
        <v>45457</v>
      </c>
      <c r="C959" s="130">
        <v>45444</v>
      </c>
      <c r="D959" s="98" t="s">
        <v>105</v>
      </c>
      <c r="E959" s="95" t="s">
        <v>325</v>
      </c>
      <c r="F959" s="155">
        <v>464.6</v>
      </c>
      <c r="G959" s="98" t="s">
        <v>3140</v>
      </c>
      <c r="H959" s="98" t="s">
        <v>136</v>
      </c>
      <c r="I959" s="95" t="s">
        <v>1543</v>
      </c>
      <c r="J959" s="131" t="str">
        <f t="shared" si="34"/>
        <v>04.224.679/0004-04</v>
      </c>
      <c r="K959" s="131" t="s">
        <v>1080</v>
      </c>
      <c r="L959" s="132" t="s">
        <v>3133</v>
      </c>
      <c r="M959" s="131">
        <v>5051</v>
      </c>
      <c r="N959" s="134">
        <v>45456</v>
      </c>
      <c r="O959" s="95" t="s">
        <v>452</v>
      </c>
      <c r="P959" s="98" t="s">
        <v>1224</v>
      </c>
      <c r="Q959" s="381"/>
      <c r="R959" s="381"/>
      <c r="S959" s="381"/>
    </row>
    <row r="960" spans="1:19" ht="40" customHeight="1" x14ac:dyDescent="0.25">
      <c r="A960" s="128">
        <f>IF(B960="","",ROW()-ROW($A$3)+'Diário 2º PA'!$P$1)</f>
        <v>2907</v>
      </c>
      <c r="B960" s="129">
        <v>45457</v>
      </c>
      <c r="C960" s="130">
        <v>45444</v>
      </c>
      <c r="D960" s="98" t="s">
        <v>105</v>
      </c>
      <c r="E960" s="95" t="s">
        <v>325</v>
      </c>
      <c r="F960" s="155">
        <v>293.72000000000003</v>
      </c>
      <c r="G960" s="98" t="s">
        <v>3140</v>
      </c>
      <c r="H960" s="98" t="s">
        <v>134</v>
      </c>
      <c r="I960" s="95" t="s">
        <v>1942</v>
      </c>
      <c r="J960" s="131" t="str">
        <f t="shared" si="34"/>
        <v>10.672.781/0001-14</v>
      </c>
      <c r="K960" s="131" t="s">
        <v>1080</v>
      </c>
      <c r="L960" s="132" t="s">
        <v>3133</v>
      </c>
      <c r="M960" s="131">
        <v>7268</v>
      </c>
      <c r="N960" s="134">
        <v>45456</v>
      </c>
      <c r="O960" s="95" t="s">
        <v>452</v>
      </c>
      <c r="P960" s="98" t="s">
        <v>1384</v>
      </c>
      <c r="Q960" s="381"/>
      <c r="R960" s="381"/>
      <c r="S960" s="381"/>
    </row>
    <row r="961" spans="1:19" ht="40" customHeight="1" x14ac:dyDescent="0.25">
      <c r="A961" s="128">
        <f>IF(B961="","",ROW()-ROW($A$3)+'Diário 2º PA'!$P$1)</f>
        <v>2908</v>
      </c>
      <c r="B961" s="129">
        <v>45457</v>
      </c>
      <c r="C961" s="130">
        <v>45444</v>
      </c>
      <c r="D961" s="98" t="s">
        <v>105</v>
      </c>
      <c r="E961" s="95" t="s">
        <v>299</v>
      </c>
      <c r="F961" s="155">
        <v>928.2</v>
      </c>
      <c r="G961" s="98" t="s">
        <v>3430</v>
      </c>
      <c r="H961" s="98" t="s">
        <v>130</v>
      </c>
      <c r="I961" s="95" t="s">
        <v>2760</v>
      </c>
      <c r="J961" s="131" t="str">
        <f t="shared" si="34"/>
        <v>35.221.709/0001-00</v>
      </c>
      <c r="K961" s="131" t="s">
        <v>1080</v>
      </c>
      <c r="L961" s="132" t="s">
        <v>3133</v>
      </c>
      <c r="M961" s="131">
        <v>1</v>
      </c>
      <c r="N961" s="134">
        <v>45456</v>
      </c>
      <c r="O961" s="95" t="s">
        <v>452</v>
      </c>
      <c r="P961" s="98" t="s">
        <v>1571</v>
      </c>
      <c r="Q961" s="381"/>
      <c r="R961" s="381"/>
      <c r="S961" s="381"/>
    </row>
    <row r="962" spans="1:19" ht="40" customHeight="1" x14ac:dyDescent="0.25">
      <c r="A962" s="128">
        <f>IF(B962="","",ROW()-ROW($A$3)+'Diário 2º PA'!$P$1)</f>
        <v>2909</v>
      </c>
      <c r="B962" s="129">
        <v>45457</v>
      </c>
      <c r="C962" s="130">
        <v>45444</v>
      </c>
      <c r="D962" s="98" t="s">
        <v>107</v>
      </c>
      <c r="E962" s="95" t="s">
        <v>370</v>
      </c>
      <c r="F962" s="156">
        <v>2291.96</v>
      </c>
      <c r="G962" s="98" t="s">
        <v>3749</v>
      </c>
      <c r="H962" s="98" t="s">
        <v>134</v>
      </c>
      <c r="I962" s="95" t="s">
        <v>3383</v>
      </c>
      <c r="J962" s="131" t="str">
        <f t="shared" si="34"/>
        <v>05.570.714/0001-59</v>
      </c>
      <c r="K962" s="131" t="s">
        <v>1080</v>
      </c>
      <c r="L962" s="132" t="s">
        <v>3133</v>
      </c>
      <c r="M962" s="131">
        <v>41600006076</v>
      </c>
      <c r="N962" s="134">
        <v>45457</v>
      </c>
      <c r="O962" s="95" t="s">
        <v>452</v>
      </c>
      <c r="P962" s="98" t="s">
        <v>3384</v>
      </c>
      <c r="Q962" s="381"/>
      <c r="R962" s="381"/>
      <c r="S962" s="381"/>
    </row>
    <row r="963" spans="1:19" ht="40" customHeight="1" x14ac:dyDescent="0.25">
      <c r="A963" s="128">
        <f>IF(B963="","",ROW()-ROW($A$3)+'Diário 2º PA'!$P$1)</f>
        <v>2910</v>
      </c>
      <c r="B963" s="129">
        <v>45457</v>
      </c>
      <c r="C963" s="130">
        <v>45444</v>
      </c>
      <c r="D963" s="98" t="s">
        <v>105</v>
      </c>
      <c r="E963" s="95" t="s">
        <v>345</v>
      </c>
      <c r="F963" s="155">
        <v>309</v>
      </c>
      <c r="G963" s="98" t="s">
        <v>3185</v>
      </c>
      <c r="H963" s="98" t="s">
        <v>133</v>
      </c>
      <c r="I963" s="95" t="s">
        <v>3357</v>
      </c>
      <c r="J963" s="131" t="str">
        <f t="shared" si="34"/>
        <v>23.045.334/0001-87</v>
      </c>
      <c r="K963" s="131" t="s">
        <v>1080</v>
      </c>
      <c r="L963" s="132" t="s">
        <v>3133</v>
      </c>
      <c r="M963" s="131">
        <v>70324</v>
      </c>
      <c r="N963" s="134">
        <v>45457</v>
      </c>
      <c r="O963" s="95" t="s">
        <v>452</v>
      </c>
      <c r="P963" s="98" t="s">
        <v>3750</v>
      </c>
      <c r="Q963" s="381"/>
      <c r="R963" s="381"/>
      <c r="S963" s="381"/>
    </row>
    <row r="964" spans="1:19" ht="40" customHeight="1" x14ac:dyDescent="0.25">
      <c r="A964" s="128">
        <f>IF(B964="","",ROW()-ROW($A$3)+'Diário 2º PA'!$P$1)</f>
        <v>2911</v>
      </c>
      <c r="B964" s="129">
        <v>45457</v>
      </c>
      <c r="C964" s="130">
        <v>45444</v>
      </c>
      <c r="D964" s="98" t="s">
        <v>105</v>
      </c>
      <c r="E964" s="95" t="s">
        <v>345</v>
      </c>
      <c r="F964" s="155">
        <v>949.4</v>
      </c>
      <c r="G964" s="98" t="s">
        <v>3185</v>
      </c>
      <c r="H964" s="98" t="s">
        <v>133</v>
      </c>
      <c r="I964" s="95" t="s">
        <v>3357</v>
      </c>
      <c r="J964" s="131" t="str">
        <f t="shared" si="34"/>
        <v>23.045.334/0001-87</v>
      </c>
      <c r="K964" s="131" t="s">
        <v>1080</v>
      </c>
      <c r="L964" s="132" t="s">
        <v>3133</v>
      </c>
      <c r="M964" s="131">
        <v>296620</v>
      </c>
      <c r="N964" s="134">
        <v>45457</v>
      </c>
      <c r="O964" s="95" t="s">
        <v>452</v>
      </c>
      <c r="P964" s="98" t="s">
        <v>3750</v>
      </c>
      <c r="Q964" s="381"/>
      <c r="R964" s="381"/>
      <c r="S964" s="381"/>
    </row>
    <row r="965" spans="1:19" ht="40" customHeight="1" x14ac:dyDescent="0.25">
      <c r="A965" s="128">
        <f>IF(B965="","",ROW()-ROW($A$3)+'Diário 2º PA'!$P$1)</f>
        <v>2912</v>
      </c>
      <c r="B965" s="129">
        <v>45457</v>
      </c>
      <c r="C965" s="130">
        <v>45444</v>
      </c>
      <c r="D965" s="98" t="s">
        <v>107</v>
      </c>
      <c r="E965" s="95" t="s">
        <v>372</v>
      </c>
      <c r="F965" s="156">
        <v>8390</v>
      </c>
      <c r="G965" s="98" t="s">
        <v>3751</v>
      </c>
      <c r="H965" s="98" t="s">
        <v>134</v>
      </c>
      <c r="I965" s="95" t="s">
        <v>3752</v>
      </c>
      <c r="J965" s="131" t="str">
        <f t="shared" si="34"/>
        <v>45.167.065/0001-64</v>
      </c>
      <c r="K965" s="131" t="s">
        <v>1080</v>
      </c>
      <c r="L965" s="132" t="s">
        <v>3133</v>
      </c>
      <c r="M965" s="131">
        <v>522192</v>
      </c>
      <c r="N965" s="134">
        <v>45457</v>
      </c>
      <c r="O965" s="95" t="s">
        <v>452</v>
      </c>
      <c r="P965" s="98" t="s">
        <v>3753</v>
      </c>
      <c r="Q965" s="381"/>
      <c r="R965" s="381"/>
      <c r="S965" s="381"/>
    </row>
    <row r="966" spans="1:19" ht="40" customHeight="1" x14ac:dyDescent="0.25">
      <c r="A966" s="128">
        <f>IF(B966="","",ROW()-ROW($A$3)+'Diário 2º PA'!$P$1)</f>
        <v>2913</v>
      </c>
      <c r="B966" s="129">
        <v>45457</v>
      </c>
      <c r="C966" s="130">
        <v>45444</v>
      </c>
      <c r="D966" s="98" t="s">
        <v>107</v>
      </c>
      <c r="E966" s="95" t="s">
        <v>384</v>
      </c>
      <c r="F966" s="156">
        <v>11770</v>
      </c>
      <c r="G966" s="98" t="s">
        <v>3754</v>
      </c>
      <c r="H966" s="98" t="s">
        <v>134</v>
      </c>
      <c r="I966" s="95" t="s">
        <v>3752</v>
      </c>
      <c r="J966" s="131" t="str">
        <f t="shared" si="34"/>
        <v>45.167.065/0001-64</v>
      </c>
      <c r="K966" s="131" t="s">
        <v>1080</v>
      </c>
      <c r="L966" s="132" t="s">
        <v>3133</v>
      </c>
      <c r="M966" s="131">
        <v>129980</v>
      </c>
      <c r="N966" s="134">
        <v>45457</v>
      </c>
      <c r="O966" s="95" t="s">
        <v>452</v>
      </c>
      <c r="P966" s="98" t="s">
        <v>3753</v>
      </c>
      <c r="Q966" s="381"/>
      <c r="R966" s="381"/>
      <c r="S966" s="381"/>
    </row>
    <row r="967" spans="1:19" ht="40" customHeight="1" x14ac:dyDescent="0.25">
      <c r="A967" s="128">
        <f>IF(B967="","",ROW()-ROW($A$3)+'Diário 2º PA'!$P$1)</f>
        <v>2914</v>
      </c>
      <c r="B967" s="129">
        <v>45457</v>
      </c>
      <c r="C967" s="130">
        <v>45444</v>
      </c>
      <c r="D967" s="98" t="s">
        <v>105</v>
      </c>
      <c r="E967" s="95" t="s">
        <v>299</v>
      </c>
      <c r="F967" s="155">
        <v>6817.6</v>
      </c>
      <c r="G967" s="98" t="s">
        <v>3139</v>
      </c>
      <c r="H967" s="98" t="s">
        <v>118</v>
      </c>
      <c r="I967" s="95" t="s">
        <v>2760</v>
      </c>
      <c r="J967" s="131" t="str">
        <f t="shared" si="34"/>
        <v>35.221.709/0001-00</v>
      </c>
      <c r="K967" s="131" t="s">
        <v>1080</v>
      </c>
      <c r="L967" s="132" t="s">
        <v>3133</v>
      </c>
      <c r="M967" s="131">
        <v>1</v>
      </c>
      <c r="N967" s="134">
        <v>45457</v>
      </c>
      <c r="O967" s="95" t="s">
        <v>452</v>
      </c>
      <c r="P967" s="98" t="s">
        <v>1571</v>
      </c>
      <c r="Q967" s="381"/>
      <c r="R967" s="381"/>
      <c r="S967" s="381"/>
    </row>
    <row r="968" spans="1:19" ht="40" customHeight="1" x14ac:dyDescent="0.25">
      <c r="A968" s="128">
        <f>IF(B968="","",ROW()-ROW($A$3)+'Diário 2º PA'!$P$1)</f>
        <v>2915</v>
      </c>
      <c r="B968" s="129">
        <v>45457</v>
      </c>
      <c r="C968" s="130">
        <v>45444</v>
      </c>
      <c r="D968" s="98" t="s">
        <v>107</v>
      </c>
      <c r="E968" s="95" t="s">
        <v>378</v>
      </c>
      <c r="F968" s="156">
        <v>2350</v>
      </c>
      <c r="G968" s="98" t="s">
        <v>3668</v>
      </c>
      <c r="H968" s="98" t="s">
        <v>123</v>
      </c>
      <c r="I968" s="95" t="s">
        <v>3755</v>
      </c>
      <c r="J968" s="131" t="str">
        <f t="shared" si="34"/>
        <v>26.305.169/0001-43</v>
      </c>
      <c r="K968" s="131" t="s">
        <v>1080</v>
      </c>
      <c r="L968" s="132" t="s">
        <v>3133</v>
      </c>
      <c r="M968" s="131">
        <v>31784</v>
      </c>
      <c r="N968" s="134">
        <v>45457</v>
      </c>
      <c r="O968" s="95" t="s">
        <v>452</v>
      </c>
      <c r="P968" s="98" t="s">
        <v>3756</v>
      </c>
      <c r="Q968" s="381"/>
      <c r="R968" s="381"/>
      <c r="S968" s="381"/>
    </row>
    <row r="969" spans="1:19" ht="40" customHeight="1" x14ac:dyDescent="0.25">
      <c r="A969" s="128">
        <f>IF(B969="","",ROW()-ROW($A$3)+'Diário 2º PA'!$P$1)</f>
        <v>2916</v>
      </c>
      <c r="B969" s="129">
        <v>45457</v>
      </c>
      <c r="C969" s="130">
        <v>45444</v>
      </c>
      <c r="D969" s="98" t="s">
        <v>105</v>
      </c>
      <c r="E969" s="95" t="s">
        <v>345</v>
      </c>
      <c r="F969" s="155">
        <v>1290</v>
      </c>
      <c r="G969" s="98" t="s">
        <v>3757</v>
      </c>
      <c r="H969" s="98" t="s">
        <v>133</v>
      </c>
      <c r="I969" s="95" t="s">
        <v>3758</v>
      </c>
      <c r="J969" s="131" t="str">
        <f t="shared" si="34"/>
        <v>15.628.114/0001-58</v>
      </c>
      <c r="K969" s="131" t="s">
        <v>1114</v>
      </c>
      <c r="L969" s="132" t="s">
        <v>3120</v>
      </c>
      <c r="M969" s="131">
        <v>25</v>
      </c>
      <c r="N969" s="134">
        <v>45454</v>
      </c>
      <c r="O969" s="95" t="s">
        <v>452</v>
      </c>
      <c r="P969" s="98" t="s">
        <v>3759</v>
      </c>
      <c r="Q969" s="381"/>
      <c r="R969" s="381"/>
      <c r="S969" s="381"/>
    </row>
    <row r="970" spans="1:19" ht="40" customHeight="1" x14ac:dyDescent="0.25">
      <c r="A970" s="128">
        <f>IF(B970="","",ROW()-ROW($A$3)+'Diário 2º PA'!$P$1)</f>
        <v>2917</v>
      </c>
      <c r="B970" s="129">
        <v>45457</v>
      </c>
      <c r="C970" s="130">
        <v>45444</v>
      </c>
      <c r="D970" s="98" t="s">
        <v>107</v>
      </c>
      <c r="E970" s="95" t="s">
        <v>378</v>
      </c>
      <c r="F970" s="156">
        <v>2400</v>
      </c>
      <c r="G970" s="98" t="s">
        <v>3668</v>
      </c>
      <c r="H970" s="98" t="s">
        <v>133</v>
      </c>
      <c r="I970" s="95" t="s">
        <v>3760</v>
      </c>
      <c r="J970" s="131" t="str">
        <f t="shared" si="34"/>
        <v>35.493.134/0001-76</v>
      </c>
      <c r="K970" s="131" t="s">
        <v>1114</v>
      </c>
      <c r="L970" s="132" t="s">
        <v>3120</v>
      </c>
      <c r="M970" s="131">
        <v>45</v>
      </c>
      <c r="N970" s="134">
        <v>45460</v>
      </c>
      <c r="O970" s="95" t="s">
        <v>452</v>
      </c>
      <c r="P970" s="98" t="s">
        <v>3761</v>
      </c>
      <c r="Q970" s="381"/>
      <c r="R970" s="381"/>
      <c r="S970" s="381"/>
    </row>
    <row r="971" spans="1:19" ht="40" customHeight="1" x14ac:dyDescent="0.25">
      <c r="A971" s="128">
        <f>IF(B971="","",ROW()-ROW($A$3)+'Diário 2º PA'!$P$1)</f>
        <v>2918</v>
      </c>
      <c r="B971" s="129">
        <v>45457</v>
      </c>
      <c r="C971" s="130">
        <v>45444</v>
      </c>
      <c r="D971" s="98" t="s">
        <v>105</v>
      </c>
      <c r="E971" s="95" t="s">
        <v>355</v>
      </c>
      <c r="F971" s="155">
        <v>695.74</v>
      </c>
      <c r="G971" s="98" t="s">
        <v>3134</v>
      </c>
      <c r="H971" s="98" t="s">
        <v>133</v>
      </c>
      <c r="I971" s="95" t="s">
        <v>3762</v>
      </c>
      <c r="J971" s="131" t="str">
        <f t="shared" si="34"/>
        <v>14.226.173/0008-03</v>
      </c>
      <c r="K971" s="131" t="s">
        <v>1080</v>
      </c>
      <c r="L971" s="132" t="s">
        <v>3133</v>
      </c>
      <c r="M971" s="131">
        <v>3382</v>
      </c>
      <c r="N971" s="134">
        <v>45460</v>
      </c>
      <c r="O971" s="95" t="s">
        <v>452</v>
      </c>
      <c r="P971" s="98" t="s">
        <v>3763</v>
      </c>
      <c r="Q971" s="381"/>
      <c r="R971" s="381"/>
      <c r="S971" s="381"/>
    </row>
    <row r="972" spans="1:19" ht="40" customHeight="1" x14ac:dyDescent="0.25">
      <c r="A972" s="128">
        <f>IF(B972="","",ROW()-ROW($A$3)+'Diário 2º PA'!$P$1)</f>
        <v>2919</v>
      </c>
      <c r="B972" s="129">
        <v>45457</v>
      </c>
      <c r="C972" s="130">
        <v>45444</v>
      </c>
      <c r="D972" s="98" t="s">
        <v>107</v>
      </c>
      <c r="E972" s="95" t="s">
        <v>378</v>
      </c>
      <c r="F972" s="156">
        <v>5911.4</v>
      </c>
      <c r="G972" s="98" t="s">
        <v>3764</v>
      </c>
      <c r="H972" s="98" t="s">
        <v>133</v>
      </c>
      <c r="I972" s="95" t="s">
        <v>3765</v>
      </c>
      <c r="J972" s="131" t="str">
        <f t="shared" si="34"/>
        <v>10.660.852/0001-69</v>
      </c>
      <c r="K972" s="131" t="s">
        <v>1080</v>
      </c>
      <c r="L972" s="132" t="s">
        <v>3133</v>
      </c>
      <c r="M972" s="131">
        <v>90744019</v>
      </c>
      <c r="N972" s="134">
        <v>45457</v>
      </c>
      <c r="O972" s="95" t="s">
        <v>452</v>
      </c>
      <c r="P972" s="98" t="s">
        <v>3766</v>
      </c>
      <c r="Q972" s="381"/>
      <c r="R972" s="381"/>
      <c r="S972" s="381"/>
    </row>
    <row r="973" spans="1:19" ht="40" customHeight="1" x14ac:dyDescent="0.25">
      <c r="A973" s="128">
        <f>IF(B973="","",ROW()-ROW($A$3)+'Diário 2º PA'!$P$1)</f>
        <v>2920</v>
      </c>
      <c r="B973" s="129">
        <v>45457</v>
      </c>
      <c r="C973" s="130">
        <v>45444</v>
      </c>
      <c r="D973" s="98" t="s">
        <v>107</v>
      </c>
      <c r="E973" s="95" t="s">
        <v>378</v>
      </c>
      <c r="F973" s="156">
        <v>6297.76</v>
      </c>
      <c r="G973" s="98" t="s">
        <v>3764</v>
      </c>
      <c r="H973" s="98" t="s">
        <v>133</v>
      </c>
      <c r="I973" s="95" t="s">
        <v>3762</v>
      </c>
      <c r="J973" s="131" t="str">
        <f t="shared" si="34"/>
        <v>14.226.173/0008-03</v>
      </c>
      <c r="K973" s="131" t="s">
        <v>1080</v>
      </c>
      <c r="L973" s="132" t="s">
        <v>3133</v>
      </c>
      <c r="M973" s="131" t="s">
        <v>117</v>
      </c>
      <c r="N973" s="134">
        <v>45460</v>
      </c>
      <c r="O973" s="95" t="s">
        <v>452</v>
      </c>
      <c r="P973" s="98" t="s">
        <v>3763</v>
      </c>
      <c r="Q973" s="381"/>
      <c r="R973" s="381"/>
      <c r="S973" s="381"/>
    </row>
    <row r="974" spans="1:19" ht="40" customHeight="1" x14ac:dyDescent="0.25">
      <c r="A974" s="128">
        <f>IF(B974="","",ROW()-ROW($A$3)+'Diário 2º PA'!$P$1)</f>
        <v>2921</v>
      </c>
      <c r="B974" s="129">
        <v>45457</v>
      </c>
      <c r="C974" s="130">
        <v>45444</v>
      </c>
      <c r="D974" s="98" t="s">
        <v>105</v>
      </c>
      <c r="E974" s="95" t="s">
        <v>307</v>
      </c>
      <c r="F974" s="155">
        <v>1473.35</v>
      </c>
      <c r="G974" s="98" t="s">
        <v>3767</v>
      </c>
      <c r="H974" s="98" t="s">
        <v>133</v>
      </c>
      <c r="I974" s="95" t="s">
        <v>3765</v>
      </c>
      <c r="J974" s="131" t="str">
        <f t="shared" si="34"/>
        <v>10.660.852/0001-69</v>
      </c>
      <c r="K974" s="131" t="s">
        <v>1080</v>
      </c>
      <c r="L974" s="132" t="s">
        <v>3133</v>
      </c>
      <c r="M974" s="131">
        <v>90758649</v>
      </c>
      <c r="N974" s="134">
        <v>45457</v>
      </c>
      <c r="O974" s="95" t="s">
        <v>452</v>
      </c>
      <c r="P974" s="98" t="s">
        <v>3766</v>
      </c>
      <c r="Q974" s="381"/>
      <c r="R974" s="381"/>
      <c r="S974" s="381"/>
    </row>
    <row r="975" spans="1:19" ht="40" customHeight="1" x14ac:dyDescent="0.25">
      <c r="A975" s="128">
        <f>IF(B975="","",ROW()-ROW($A$3)+'Diário 2º PA'!$P$1)</f>
        <v>2922</v>
      </c>
      <c r="B975" s="129">
        <v>45457</v>
      </c>
      <c r="C975" s="130">
        <v>45444</v>
      </c>
      <c r="D975" s="98" t="s">
        <v>105</v>
      </c>
      <c r="E975" s="95" t="s">
        <v>307</v>
      </c>
      <c r="F975" s="155">
        <v>257.5</v>
      </c>
      <c r="G975" s="98" t="s">
        <v>3767</v>
      </c>
      <c r="H975" s="98" t="s">
        <v>133</v>
      </c>
      <c r="I975" s="95" t="s">
        <v>3768</v>
      </c>
      <c r="J975" s="131" t="str">
        <f t="shared" si="34"/>
        <v>17.083.021/0001-10</v>
      </c>
      <c r="K975" s="131" t="s">
        <v>1080</v>
      </c>
      <c r="L975" s="132" t="s">
        <v>3133</v>
      </c>
      <c r="M975" s="131">
        <v>90757725</v>
      </c>
      <c r="N975" s="134">
        <v>45457</v>
      </c>
      <c r="O975" s="95" t="s">
        <v>452</v>
      </c>
      <c r="P975" s="98" t="s">
        <v>3769</v>
      </c>
      <c r="Q975" s="381"/>
      <c r="R975" s="381"/>
      <c r="S975" s="381"/>
    </row>
    <row r="976" spans="1:19" ht="40" customHeight="1" x14ac:dyDescent="0.25">
      <c r="A976" s="128">
        <f>IF(B976="","",ROW()-ROW($A$3)+'Diário 2º PA'!$P$1)</f>
        <v>2923</v>
      </c>
      <c r="B976" s="129">
        <v>45457</v>
      </c>
      <c r="C976" s="130">
        <v>45444</v>
      </c>
      <c r="D976" s="98" t="s">
        <v>94</v>
      </c>
      <c r="E976" s="95" t="s">
        <v>199</v>
      </c>
      <c r="F976" s="155">
        <v>45.45</v>
      </c>
      <c r="G976" s="98" t="s">
        <v>3177</v>
      </c>
      <c r="H976" s="98" t="s">
        <v>128</v>
      </c>
      <c r="I976" s="95" t="s">
        <v>1575</v>
      </c>
      <c r="J976" s="131" t="str">
        <f t="shared" si="34"/>
        <v>04.398.505/0001-07</v>
      </c>
      <c r="K976" s="131" t="s">
        <v>1080</v>
      </c>
      <c r="L976" s="132" t="s">
        <v>3133</v>
      </c>
      <c r="M976" s="131" t="s">
        <v>3770</v>
      </c>
      <c r="N976" s="134">
        <v>45470</v>
      </c>
      <c r="O976" s="95" t="s">
        <v>452</v>
      </c>
      <c r="P976" s="98" t="s">
        <v>1085</v>
      </c>
      <c r="Q976" s="381"/>
      <c r="R976" s="381"/>
      <c r="S976" s="381"/>
    </row>
    <row r="977" spans="1:19" ht="40" customHeight="1" x14ac:dyDescent="0.25">
      <c r="A977" s="128">
        <f>IF(B977="","",ROW()-ROW($A$3)+'Diário 2º PA'!$P$1)</f>
        <v>2924</v>
      </c>
      <c r="B977" s="129">
        <v>45457</v>
      </c>
      <c r="C977" s="130">
        <v>45444</v>
      </c>
      <c r="D977" s="98" t="s">
        <v>94</v>
      </c>
      <c r="E977" s="95" t="s">
        <v>199</v>
      </c>
      <c r="F977" s="155">
        <v>128.27000000000001</v>
      </c>
      <c r="G977" s="98" t="s">
        <v>3177</v>
      </c>
      <c r="H977" s="98" t="s">
        <v>127</v>
      </c>
      <c r="I977" s="95" t="s">
        <v>1576</v>
      </c>
      <c r="J977" s="131" t="str">
        <f t="shared" si="34"/>
        <v>10.426.715/0001-64</v>
      </c>
      <c r="K977" s="131" t="s">
        <v>1080</v>
      </c>
      <c r="L977" s="132" t="s">
        <v>3133</v>
      </c>
      <c r="M977" s="131">
        <v>4044562</v>
      </c>
      <c r="N977" s="134">
        <v>45470</v>
      </c>
      <c r="O977" s="95" t="s">
        <v>452</v>
      </c>
      <c r="P977" s="98" t="s">
        <v>1082</v>
      </c>
      <c r="Q977" s="381"/>
      <c r="R977" s="381"/>
      <c r="S977" s="381"/>
    </row>
    <row r="978" spans="1:19" ht="40" customHeight="1" x14ac:dyDescent="0.25">
      <c r="A978" s="128">
        <f>IF(B978="","",ROW()-ROW($A$3)+'Diário 2º PA'!$P$1)</f>
        <v>2925</v>
      </c>
      <c r="B978" s="129">
        <v>45457</v>
      </c>
      <c r="C978" s="130">
        <v>45444</v>
      </c>
      <c r="D978" s="98" t="s">
        <v>105</v>
      </c>
      <c r="E978" s="95" t="s">
        <v>359</v>
      </c>
      <c r="F978" s="155">
        <v>39.9</v>
      </c>
      <c r="G978" s="98" t="s">
        <v>1999</v>
      </c>
      <c r="H978" s="98" t="s">
        <v>122</v>
      </c>
      <c r="I978" s="95" t="s">
        <v>3528</v>
      </c>
      <c r="J978" s="131" t="str">
        <f t="shared" si="34"/>
        <v>34.210.744/0001-52</v>
      </c>
      <c r="K978" s="131" t="s">
        <v>1080</v>
      </c>
      <c r="L978" s="132" t="s">
        <v>3133</v>
      </c>
      <c r="M978" s="131">
        <v>90533086</v>
      </c>
      <c r="N978" s="134">
        <v>45462</v>
      </c>
      <c r="O978" s="95" t="s">
        <v>452</v>
      </c>
      <c r="P978" s="98" t="s">
        <v>2000</v>
      </c>
      <c r="Q978" s="381"/>
      <c r="R978" s="381"/>
      <c r="S978" s="381"/>
    </row>
    <row r="979" spans="1:19" ht="40" customHeight="1" x14ac:dyDescent="0.25">
      <c r="A979" s="128">
        <f>IF(B979="","",ROW()-ROW($A$3)+'Diário 2º PA'!$P$1)</f>
        <v>2926</v>
      </c>
      <c r="B979" s="129">
        <v>45457</v>
      </c>
      <c r="C979" s="130">
        <v>45444</v>
      </c>
      <c r="D979" s="98" t="s">
        <v>105</v>
      </c>
      <c r="E979" s="95" t="s">
        <v>219</v>
      </c>
      <c r="F979" s="155">
        <v>37.840000000000003</v>
      </c>
      <c r="G979" s="98" t="s">
        <v>3771</v>
      </c>
      <c r="H979" s="98" t="s">
        <v>125</v>
      </c>
      <c r="I979" s="95" t="s">
        <v>1152</v>
      </c>
      <c r="J979" s="131" t="str">
        <f t="shared" si="34"/>
        <v>00.394.460/0058-87</v>
      </c>
      <c r="K979" s="131" t="s">
        <v>1080</v>
      </c>
      <c r="L979" s="132" t="s">
        <v>1279</v>
      </c>
      <c r="M979" s="131" t="s">
        <v>3772</v>
      </c>
      <c r="N979" s="134">
        <v>45463</v>
      </c>
      <c r="O979" s="95" t="s">
        <v>452</v>
      </c>
      <c r="P979" s="98" t="s">
        <v>3328</v>
      </c>
      <c r="Q979" s="381"/>
      <c r="R979" s="381"/>
      <c r="S979" s="381"/>
    </row>
    <row r="980" spans="1:19" ht="40" customHeight="1" x14ac:dyDescent="0.25">
      <c r="A980" s="128">
        <f>IF(B980="","",ROW()-ROW($A$3)+'Diário 2º PA'!$P$1)</f>
        <v>2927</v>
      </c>
      <c r="B980" s="129">
        <v>45457</v>
      </c>
      <c r="C980" s="130">
        <v>45444</v>
      </c>
      <c r="D980" s="98" t="s">
        <v>105</v>
      </c>
      <c r="E980" s="95" t="s">
        <v>219</v>
      </c>
      <c r="F980" s="155">
        <v>37.590000000000003</v>
      </c>
      <c r="G980" s="98" t="s">
        <v>3771</v>
      </c>
      <c r="H980" s="98" t="s">
        <v>125</v>
      </c>
      <c r="I980" s="95" t="s">
        <v>1152</v>
      </c>
      <c r="J980" s="131" t="str">
        <f t="shared" si="34"/>
        <v>00.394.460/0058-87</v>
      </c>
      <c r="K980" s="131" t="s">
        <v>1080</v>
      </c>
      <c r="L980" s="132" t="s">
        <v>1279</v>
      </c>
      <c r="M980" s="131" t="s">
        <v>3773</v>
      </c>
      <c r="N980" s="134">
        <v>45463</v>
      </c>
      <c r="O980" s="95" t="s">
        <v>452</v>
      </c>
      <c r="P980" s="98" t="s">
        <v>3328</v>
      </c>
      <c r="Q980" s="381"/>
      <c r="R980" s="381"/>
      <c r="S980" s="381"/>
    </row>
    <row r="981" spans="1:19" ht="40" customHeight="1" x14ac:dyDescent="0.25">
      <c r="A981" s="128">
        <f>IF(B981="","",ROW()-ROW($A$3)+'Diário 2º PA'!$P$1)</f>
        <v>2928</v>
      </c>
      <c r="B981" s="129">
        <v>45457</v>
      </c>
      <c r="C981" s="130">
        <v>45444</v>
      </c>
      <c r="D981" s="98" t="s">
        <v>105</v>
      </c>
      <c r="E981" s="95" t="s">
        <v>219</v>
      </c>
      <c r="F981" s="155">
        <v>37.26</v>
      </c>
      <c r="G981" s="98" t="s">
        <v>3771</v>
      </c>
      <c r="H981" s="98" t="s">
        <v>125</v>
      </c>
      <c r="I981" s="95" t="s">
        <v>1152</v>
      </c>
      <c r="J981" s="131" t="str">
        <f t="shared" si="34"/>
        <v>00.394.460/0058-87</v>
      </c>
      <c r="K981" s="131" t="s">
        <v>1080</v>
      </c>
      <c r="L981" s="132" t="s">
        <v>1279</v>
      </c>
      <c r="M981" s="131" t="s">
        <v>3774</v>
      </c>
      <c r="N981" s="134">
        <v>45463</v>
      </c>
      <c r="O981" s="95" t="s">
        <v>452</v>
      </c>
      <c r="P981" s="98" t="s">
        <v>3328</v>
      </c>
      <c r="Q981" s="381"/>
      <c r="R981" s="381"/>
      <c r="S981" s="381"/>
    </row>
    <row r="982" spans="1:19" ht="40" customHeight="1" x14ac:dyDescent="0.25">
      <c r="A982" s="128">
        <f>IF(B982="","",ROW()-ROW($A$3)+'Diário 2º PA'!$P$1)</f>
        <v>2929</v>
      </c>
      <c r="B982" s="129">
        <v>45457</v>
      </c>
      <c r="C982" s="130">
        <v>45444</v>
      </c>
      <c r="D982" s="98" t="s">
        <v>105</v>
      </c>
      <c r="E982" s="95" t="s">
        <v>219</v>
      </c>
      <c r="F982" s="155">
        <v>34.07</v>
      </c>
      <c r="G982" s="98" t="s">
        <v>3771</v>
      </c>
      <c r="H982" s="98" t="s">
        <v>125</v>
      </c>
      <c r="I982" s="95" t="s">
        <v>1152</v>
      </c>
      <c r="J982" s="131" t="str">
        <f t="shared" si="34"/>
        <v>00.394.460/0058-87</v>
      </c>
      <c r="K982" s="131" t="s">
        <v>1080</v>
      </c>
      <c r="L982" s="132" t="s">
        <v>1279</v>
      </c>
      <c r="M982" s="131" t="s">
        <v>3775</v>
      </c>
      <c r="N982" s="134">
        <v>45463</v>
      </c>
      <c r="O982" s="95" t="s">
        <v>452</v>
      </c>
      <c r="P982" s="98" t="s">
        <v>3328</v>
      </c>
      <c r="Q982" s="381"/>
      <c r="R982" s="381"/>
      <c r="S982" s="381"/>
    </row>
    <row r="983" spans="1:19" ht="40" customHeight="1" x14ac:dyDescent="0.25">
      <c r="A983" s="128">
        <f>IF(B983="","",ROW()-ROW($A$3)+'Diário 2º PA'!$P$1)</f>
        <v>2930</v>
      </c>
      <c r="B983" s="129">
        <v>45457</v>
      </c>
      <c r="C983" s="130">
        <v>45444</v>
      </c>
      <c r="D983" s="98" t="s">
        <v>105</v>
      </c>
      <c r="E983" s="95" t="s">
        <v>311</v>
      </c>
      <c r="F983" s="155">
        <v>5500</v>
      </c>
      <c r="G983" s="98" t="s">
        <v>3776</v>
      </c>
      <c r="H983" s="98" t="s">
        <v>133</v>
      </c>
      <c r="I983" s="95" t="s">
        <v>3777</v>
      </c>
      <c r="J983" s="131" t="str">
        <f t="shared" si="34"/>
        <v>21.647.370/0001-95</v>
      </c>
      <c r="K983" s="131" t="s">
        <v>1114</v>
      </c>
      <c r="L983" s="132" t="s">
        <v>3120</v>
      </c>
      <c r="M983" s="131">
        <v>144</v>
      </c>
      <c r="N983" s="134">
        <v>45455</v>
      </c>
      <c r="O983" s="95" t="s">
        <v>452</v>
      </c>
      <c r="P983" s="98" t="s">
        <v>3778</v>
      </c>
      <c r="Q983" s="381"/>
      <c r="R983" s="381"/>
      <c r="S983" s="381"/>
    </row>
    <row r="984" spans="1:19" ht="40" customHeight="1" x14ac:dyDescent="0.25">
      <c r="A984" s="128">
        <f>IF(B984="","",ROW()-ROW($A$3)+'Diário 2º PA'!$P$1)</f>
        <v>2931</v>
      </c>
      <c r="B984" s="129">
        <v>45457</v>
      </c>
      <c r="C984" s="130">
        <v>45444</v>
      </c>
      <c r="D984" s="98" t="s">
        <v>105</v>
      </c>
      <c r="E984" s="95" t="s">
        <v>361</v>
      </c>
      <c r="F984" s="155">
        <v>1667.83</v>
      </c>
      <c r="G984" s="98" t="s">
        <v>3651</v>
      </c>
      <c r="H984" s="98" t="s">
        <v>133</v>
      </c>
      <c r="I984" s="95" t="s">
        <v>1734</v>
      </c>
      <c r="J984" s="131" t="str">
        <f t="shared" si="34"/>
        <v>17.155.342/0001-83</v>
      </c>
      <c r="K984" s="131" t="s">
        <v>1114</v>
      </c>
      <c r="L984" s="132" t="s">
        <v>3120</v>
      </c>
      <c r="M984" s="131">
        <v>334853</v>
      </c>
      <c r="N984" s="134">
        <v>45457</v>
      </c>
      <c r="O984" s="95" t="s">
        <v>452</v>
      </c>
      <c r="P984" s="98" t="s">
        <v>1735</v>
      </c>
      <c r="Q984" s="381"/>
      <c r="R984" s="381"/>
      <c r="S984" s="381"/>
    </row>
    <row r="985" spans="1:19" ht="40" customHeight="1" x14ac:dyDescent="0.25">
      <c r="A985" s="128">
        <f>IF(B985="","",ROW()-ROW($A$3)+'Diário 2º PA'!$P$1)</f>
        <v>2932</v>
      </c>
      <c r="B985" s="129">
        <v>45457</v>
      </c>
      <c r="C985" s="130">
        <v>45444</v>
      </c>
      <c r="D985" s="98" t="s">
        <v>107</v>
      </c>
      <c r="E985" s="95" t="s">
        <v>374</v>
      </c>
      <c r="F985" s="156">
        <v>2499</v>
      </c>
      <c r="G985" s="98" t="s">
        <v>3779</v>
      </c>
      <c r="H985" s="98" t="s">
        <v>133</v>
      </c>
      <c r="I985" s="95" t="s">
        <v>1555</v>
      </c>
      <c r="J985" s="131" t="str">
        <f t="shared" si="34"/>
        <v>47.960.950/0894-32</v>
      </c>
      <c r="K985" s="131" t="s">
        <v>1114</v>
      </c>
      <c r="L985" s="132" t="s">
        <v>3120</v>
      </c>
      <c r="M985" s="131">
        <v>408642</v>
      </c>
      <c r="N985" s="134">
        <v>45457</v>
      </c>
      <c r="O985" s="95" t="s">
        <v>452</v>
      </c>
      <c r="P985" s="98" t="s">
        <v>3258</v>
      </c>
      <c r="Q985" s="381"/>
      <c r="R985" s="381"/>
      <c r="S985" s="381"/>
    </row>
    <row r="986" spans="1:19" ht="40" customHeight="1" x14ac:dyDescent="0.25">
      <c r="A986" s="128">
        <f>IF(B986="","",ROW()-ROW($A$3)+'Diário 2º PA'!$P$1)</f>
        <v>2933</v>
      </c>
      <c r="B986" s="129">
        <v>45457</v>
      </c>
      <c r="C986" s="130">
        <v>45444</v>
      </c>
      <c r="D986" s="98" t="s">
        <v>105</v>
      </c>
      <c r="E986" s="95" t="s">
        <v>339</v>
      </c>
      <c r="F986" s="155">
        <v>251.6</v>
      </c>
      <c r="G986" s="98" t="s">
        <v>3780</v>
      </c>
      <c r="H986" s="98" t="s">
        <v>137</v>
      </c>
      <c r="I986" s="95" t="s">
        <v>3781</v>
      </c>
      <c r="J986" s="131" t="str">
        <f t="shared" si="34"/>
        <v>CPF Protegido - LGPD</v>
      </c>
      <c r="K986" s="131" t="s">
        <v>1114</v>
      </c>
      <c r="L986" s="132" t="s">
        <v>3168</v>
      </c>
      <c r="M986" s="131" t="s">
        <v>117</v>
      </c>
      <c r="N986" s="134">
        <v>45457</v>
      </c>
      <c r="O986" s="95" t="s">
        <v>452</v>
      </c>
      <c r="P986" s="98" t="s">
        <v>3782</v>
      </c>
      <c r="Q986" s="381"/>
      <c r="R986" s="381"/>
      <c r="S986" s="381"/>
    </row>
    <row r="987" spans="1:19" ht="40" customHeight="1" x14ac:dyDescent="0.25">
      <c r="A987" s="128">
        <f>IF(B987="","",ROW()-ROW($A$3)+'Diário 2º PA'!$P$1)</f>
        <v>2934</v>
      </c>
      <c r="B987" s="129">
        <v>45457</v>
      </c>
      <c r="C987" s="130">
        <v>45444</v>
      </c>
      <c r="D987" s="98" t="s">
        <v>105</v>
      </c>
      <c r="E987" s="95" t="s">
        <v>283</v>
      </c>
      <c r="F987" s="155">
        <v>2</v>
      </c>
      <c r="G987" s="95" t="s">
        <v>3783</v>
      </c>
      <c r="H987" s="98" t="s">
        <v>118</v>
      </c>
      <c r="I987" s="95" t="s">
        <v>117</v>
      </c>
      <c r="J987" s="131" t="s">
        <v>79</v>
      </c>
      <c r="K987" s="131" t="s">
        <v>1558</v>
      </c>
      <c r="L987" s="132" t="s">
        <v>117</v>
      </c>
      <c r="M987" s="131" t="s">
        <v>117</v>
      </c>
      <c r="N987" s="134" t="s">
        <v>117</v>
      </c>
      <c r="O987" s="95" t="s">
        <v>452</v>
      </c>
      <c r="P987" s="98" t="s">
        <v>79</v>
      </c>
      <c r="Q987" s="381"/>
      <c r="R987" s="381"/>
      <c r="S987" s="381"/>
    </row>
    <row r="988" spans="1:19" ht="40" customHeight="1" x14ac:dyDescent="0.25">
      <c r="A988" s="128">
        <f>IF(B988="","",ROW()-ROW($A$3)+'Diário 2º PA'!$P$1)</f>
        <v>2935</v>
      </c>
      <c r="B988" s="129">
        <v>45460</v>
      </c>
      <c r="C988" s="130">
        <v>45444</v>
      </c>
      <c r="D988" s="98" t="s">
        <v>105</v>
      </c>
      <c r="E988" s="95" t="s">
        <v>339</v>
      </c>
      <c r="F988" s="155">
        <v>300</v>
      </c>
      <c r="G988" s="98" t="s">
        <v>3395</v>
      </c>
      <c r="H988" s="98" t="s">
        <v>135</v>
      </c>
      <c r="I988" s="95" t="s">
        <v>3784</v>
      </c>
      <c r="J988" s="131" t="str">
        <f t="shared" ref="J988:J1009" si="35">IF(P988="","",IF(LEN(P988)&gt;14,P988,"CPF Protegido - LGPD"))</f>
        <v>CPF Protegido - LGPD</v>
      </c>
      <c r="K988" s="131" t="s">
        <v>1114</v>
      </c>
      <c r="L988" s="132" t="s">
        <v>3168</v>
      </c>
      <c r="M988" s="131" t="s">
        <v>117</v>
      </c>
      <c r="N988" s="134">
        <v>45460</v>
      </c>
      <c r="O988" s="95" t="s">
        <v>452</v>
      </c>
      <c r="P988" s="98" t="s">
        <v>3785</v>
      </c>
      <c r="Q988" s="381"/>
      <c r="R988" s="381"/>
      <c r="S988" s="381"/>
    </row>
    <row r="989" spans="1:19" ht="40" customHeight="1" x14ac:dyDescent="0.25">
      <c r="A989" s="128">
        <f>IF(B989="","",ROW()-ROW($A$3)+'Diário 2º PA'!$P$1)</f>
        <v>2936</v>
      </c>
      <c r="B989" s="129">
        <v>45460</v>
      </c>
      <c r="C989" s="130">
        <v>45444</v>
      </c>
      <c r="D989" s="98" t="s">
        <v>105</v>
      </c>
      <c r="E989" s="95" t="s">
        <v>345</v>
      </c>
      <c r="F989" s="155">
        <v>10031.5</v>
      </c>
      <c r="G989" s="98" t="s">
        <v>3786</v>
      </c>
      <c r="H989" s="98" t="s">
        <v>133</v>
      </c>
      <c r="I989" s="95" t="s">
        <v>1952</v>
      </c>
      <c r="J989" s="131" t="str">
        <f t="shared" si="35"/>
        <v>31.776.659/0001-68</v>
      </c>
      <c r="K989" s="131" t="s">
        <v>1072</v>
      </c>
      <c r="L989" s="132" t="s">
        <v>3120</v>
      </c>
      <c r="M989" s="131">
        <v>18</v>
      </c>
      <c r="N989" s="134">
        <v>45457</v>
      </c>
      <c r="O989" s="95" t="s">
        <v>452</v>
      </c>
      <c r="P989" s="98" t="s">
        <v>1953</v>
      </c>
      <c r="Q989" s="381"/>
      <c r="R989" s="381"/>
      <c r="S989" s="381"/>
    </row>
    <row r="990" spans="1:19" ht="40" customHeight="1" x14ac:dyDescent="0.25">
      <c r="A990" s="128">
        <f>IF(B990="","",ROW()-ROW($A$3)+'Diário 2º PA'!$P$1)</f>
        <v>2937</v>
      </c>
      <c r="B990" s="129">
        <v>45460</v>
      </c>
      <c r="C990" s="130">
        <v>45444</v>
      </c>
      <c r="D990" s="98" t="s">
        <v>107</v>
      </c>
      <c r="E990" s="95" t="s">
        <v>392</v>
      </c>
      <c r="F990" s="156">
        <v>7231.55</v>
      </c>
      <c r="G990" s="98" t="s">
        <v>3787</v>
      </c>
      <c r="H990" s="98" t="s">
        <v>133</v>
      </c>
      <c r="I990" s="95" t="s">
        <v>1797</v>
      </c>
      <c r="J990" s="131" t="str">
        <f t="shared" si="35"/>
        <v>17.359.233/0001-88</v>
      </c>
      <c r="K990" s="131" t="s">
        <v>1080</v>
      </c>
      <c r="L990" s="132" t="s">
        <v>3133</v>
      </c>
      <c r="M990" s="131" t="s">
        <v>3788</v>
      </c>
      <c r="N990" s="134">
        <v>45458</v>
      </c>
      <c r="O990" s="95" t="s">
        <v>452</v>
      </c>
      <c r="P990" s="98" t="s">
        <v>1750</v>
      </c>
      <c r="Q990" s="381"/>
      <c r="R990" s="381"/>
      <c r="S990" s="381"/>
    </row>
    <row r="991" spans="1:19" ht="40" customHeight="1" x14ac:dyDescent="0.25">
      <c r="A991" s="128">
        <f>IF(B991="","",ROW()-ROW($A$3)+'Diário 2º PA'!$P$1)</f>
        <v>2938</v>
      </c>
      <c r="B991" s="129">
        <v>45460</v>
      </c>
      <c r="C991" s="130">
        <v>45444</v>
      </c>
      <c r="D991" s="98" t="s">
        <v>105</v>
      </c>
      <c r="E991" s="95" t="s">
        <v>325</v>
      </c>
      <c r="F991" s="155">
        <v>1906.76</v>
      </c>
      <c r="G991" s="98" t="s">
        <v>3140</v>
      </c>
      <c r="H991" s="98" t="s">
        <v>135</v>
      </c>
      <c r="I991" s="95" t="s">
        <v>2096</v>
      </c>
      <c r="J991" s="131" t="str">
        <f t="shared" si="35"/>
        <v>04.171.017/0001-62</v>
      </c>
      <c r="K991" s="131" t="s">
        <v>1080</v>
      </c>
      <c r="L991" s="132" t="s">
        <v>3133</v>
      </c>
      <c r="M991" s="131">
        <v>21661</v>
      </c>
      <c r="N991" s="134">
        <v>45458</v>
      </c>
      <c r="O991" s="95" t="s">
        <v>452</v>
      </c>
      <c r="P991" s="98" t="s">
        <v>2097</v>
      </c>
      <c r="Q991" s="381"/>
      <c r="R991" s="381"/>
      <c r="S991" s="381"/>
    </row>
    <row r="992" spans="1:19" ht="40" customHeight="1" x14ac:dyDescent="0.25">
      <c r="A992" s="128">
        <f>IF(B992="","",ROW()-ROW($A$3)+'Diário 2º PA'!$P$1)</f>
        <v>2939</v>
      </c>
      <c r="B992" s="129">
        <v>45460</v>
      </c>
      <c r="C992" s="130">
        <v>45413</v>
      </c>
      <c r="D992" s="98" t="s">
        <v>105</v>
      </c>
      <c r="E992" s="95" t="s">
        <v>239</v>
      </c>
      <c r="F992" s="155">
        <v>11096</v>
      </c>
      <c r="G992" s="98" t="s">
        <v>3300</v>
      </c>
      <c r="H992" s="98" t="s">
        <v>118</v>
      </c>
      <c r="I992" s="95" t="s">
        <v>2419</v>
      </c>
      <c r="J992" s="131" t="str">
        <f t="shared" si="35"/>
        <v>18.348.540/0001-26</v>
      </c>
      <c r="K992" s="131" t="s">
        <v>1080</v>
      </c>
      <c r="L992" s="132" t="s">
        <v>3133</v>
      </c>
      <c r="M992" s="131">
        <v>1032887</v>
      </c>
      <c r="N992" s="134">
        <v>45458</v>
      </c>
      <c r="O992" s="95" t="s">
        <v>452</v>
      </c>
      <c r="P992" s="98" t="s">
        <v>1234</v>
      </c>
      <c r="Q992" s="381"/>
      <c r="R992" s="381"/>
      <c r="S992" s="381"/>
    </row>
    <row r="993" spans="1:19" ht="40" customHeight="1" x14ac:dyDescent="0.25">
      <c r="A993" s="128">
        <f>IF(B993="","",ROW()-ROW($A$3)+'Diário 2º PA'!$P$1)</f>
        <v>2940</v>
      </c>
      <c r="B993" s="129">
        <v>45460</v>
      </c>
      <c r="C993" s="130">
        <v>45444</v>
      </c>
      <c r="D993" s="98" t="s">
        <v>105</v>
      </c>
      <c r="E993" s="95" t="s">
        <v>3144</v>
      </c>
      <c r="F993" s="155">
        <v>10500</v>
      </c>
      <c r="G993" s="98" t="s">
        <v>3789</v>
      </c>
      <c r="H993" s="98" t="s">
        <v>118</v>
      </c>
      <c r="I993" s="95" t="s">
        <v>3790</v>
      </c>
      <c r="J993" s="131" t="str">
        <f t="shared" si="35"/>
        <v>08.222.761/0001-08</v>
      </c>
      <c r="K993" s="131" t="s">
        <v>1114</v>
      </c>
      <c r="L993" s="132" t="s">
        <v>3120</v>
      </c>
      <c r="M993" s="131">
        <v>20245140</v>
      </c>
      <c r="N993" s="134">
        <v>45458</v>
      </c>
      <c r="O993" s="95" t="s">
        <v>452</v>
      </c>
      <c r="P993" s="98" t="s">
        <v>1436</v>
      </c>
      <c r="Q993" s="381"/>
      <c r="R993" s="381"/>
      <c r="S993" s="381"/>
    </row>
    <row r="994" spans="1:19" ht="40" customHeight="1" x14ac:dyDescent="0.25">
      <c r="A994" s="128">
        <f>IF(B994="","",ROW()-ROW($A$3)+'Diário 2º PA'!$P$1)</f>
        <v>2941</v>
      </c>
      <c r="B994" s="129">
        <v>45460</v>
      </c>
      <c r="C994" s="130">
        <v>45444</v>
      </c>
      <c r="D994" s="98" t="s">
        <v>105</v>
      </c>
      <c r="E994" s="95" t="s">
        <v>295</v>
      </c>
      <c r="F994" s="155">
        <v>2500.54</v>
      </c>
      <c r="G994" s="98" t="s">
        <v>3541</v>
      </c>
      <c r="H994" s="98" t="s">
        <v>123</v>
      </c>
      <c r="I994" s="95" t="s">
        <v>1797</v>
      </c>
      <c r="J994" s="131" t="str">
        <f t="shared" si="35"/>
        <v>17.359.233/0001-88</v>
      </c>
      <c r="K994" s="131" t="s">
        <v>1080</v>
      </c>
      <c r="L994" s="132" t="s">
        <v>3133</v>
      </c>
      <c r="M994" s="131" t="s">
        <v>3791</v>
      </c>
      <c r="N994" s="134">
        <v>45458</v>
      </c>
      <c r="O994" s="95" t="s">
        <v>452</v>
      </c>
      <c r="P994" s="98" t="s">
        <v>1750</v>
      </c>
      <c r="Q994" s="381"/>
      <c r="R994" s="381"/>
      <c r="S994" s="381"/>
    </row>
    <row r="995" spans="1:19" ht="40" customHeight="1" x14ac:dyDescent="0.25">
      <c r="A995" s="128">
        <f>IF(B995="","",ROW()-ROW($A$3)+'Diário 2º PA'!$P$1)</f>
        <v>2942</v>
      </c>
      <c r="B995" s="129">
        <v>45460</v>
      </c>
      <c r="C995" s="130">
        <v>45444</v>
      </c>
      <c r="D995" s="98" t="s">
        <v>105</v>
      </c>
      <c r="E995" s="95" t="s">
        <v>325</v>
      </c>
      <c r="F995" s="155">
        <v>583.05999999999995</v>
      </c>
      <c r="G995" s="98" t="s">
        <v>3140</v>
      </c>
      <c r="H995" s="98" t="s">
        <v>124</v>
      </c>
      <c r="I995" s="95" t="s">
        <v>2357</v>
      </c>
      <c r="J995" s="131" t="str">
        <f t="shared" si="35"/>
        <v>28.947.215/0001-33</v>
      </c>
      <c r="K995" s="131" t="s">
        <v>1080</v>
      </c>
      <c r="L995" s="132" t="s">
        <v>3133</v>
      </c>
      <c r="M995" s="131">
        <v>356611</v>
      </c>
      <c r="N995" s="134">
        <v>45458</v>
      </c>
      <c r="O995" s="95" t="s">
        <v>452</v>
      </c>
      <c r="P995" s="98" t="s">
        <v>1514</v>
      </c>
      <c r="Q995" s="381"/>
      <c r="R995" s="381"/>
      <c r="S995" s="381"/>
    </row>
    <row r="996" spans="1:19" ht="40" customHeight="1" x14ac:dyDescent="0.25">
      <c r="A996" s="128">
        <f>IF(B996="","",ROW()-ROW($A$3)+'Diário 2º PA'!$P$1)</f>
        <v>2943</v>
      </c>
      <c r="B996" s="129">
        <v>45460</v>
      </c>
      <c r="C996" s="130">
        <v>45413</v>
      </c>
      <c r="D996" s="98" t="s">
        <v>105</v>
      </c>
      <c r="E996" s="95" t="s">
        <v>227</v>
      </c>
      <c r="F996" s="155">
        <v>1905.53</v>
      </c>
      <c r="G996" s="98" t="s">
        <v>3193</v>
      </c>
      <c r="H996" s="98" t="s">
        <v>121</v>
      </c>
      <c r="I996" s="95" t="s">
        <v>1882</v>
      </c>
      <c r="J996" s="131" t="str">
        <f t="shared" si="35"/>
        <v>19.527.639/0001-58</v>
      </c>
      <c r="K996" s="131" t="s">
        <v>1080</v>
      </c>
      <c r="L996" s="132" t="s">
        <v>3133</v>
      </c>
      <c r="M996" s="131">
        <v>7416000</v>
      </c>
      <c r="N996" s="134">
        <v>45460</v>
      </c>
      <c r="O996" s="95" t="s">
        <v>452</v>
      </c>
      <c r="P996" s="98" t="s">
        <v>1883</v>
      </c>
      <c r="Q996" s="381"/>
      <c r="R996" s="381"/>
      <c r="S996" s="381"/>
    </row>
    <row r="997" spans="1:19" ht="40" customHeight="1" x14ac:dyDescent="0.25">
      <c r="A997" s="128">
        <f>IF(B997="","",ROW()-ROW($A$3)+'Diário 2º PA'!$P$1)</f>
        <v>2944</v>
      </c>
      <c r="B997" s="129">
        <v>45460</v>
      </c>
      <c r="C997" s="130">
        <v>45444</v>
      </c>
      <c r="D997" s="98" t="s">
        <v>105</v>
      </c>
      <c r="E997" s="95" t="s">
        <v>349</v>
      </c>
      <c r="F997" s="155">
        <v>480</v>
      </c>
      <c r="G997" s="98" t="s">
        <v>3353</v>
      </c>
      <c r="H997" s="98" t="s">
        <v>127</v>
      </c>
      <c r="I997" s="95" t="s">
        <v>3792</v>
      </c>
      <c r="J997" s="131" t="str">
        <f t="shared" si="35"/>
        <v>03.857.699/0001-07</v>
      </c>
      <c r="K997" s="131" t="s">
        <v>1080</v>
      </c>
      <c r="L997" s="132" t="s">
        <v>3133</v>
      </c>
      <c r="M997" s="131">
        <v>14962</v>
      </c>
      <c r="N997" s="134">
        <v>45460</v>
      </c>
      <c r="O997" s="95" t="s">
        <v>452</v>
      </c>
      <c r="P997" s="98" t="s">
        <v>3793</v>
      </c>
      <c r="Q997" s="381"/>
      <c r="R997" s="381"/>
      <c r="S997" s="381"/>
    </row>
    <row r="998" spans="1:19" ht="40" customHeight="1" x14ac:dyDescent="0.25">
      <c r="A998" s="128">
        <f>IF(B998="","",ROW()-ROW($A$3)+'Diário 2º PA'!$P$1)</f>
        <v>2945</v>
      </c>
      <c r="B998" s="129">
        <v>45460</v>
      </c>
      <c r="C998" s="130">
        <v>45413</v>
      </c>
      <c r="D998" s="98" t="s">
        <v>105</v>
      </c>
      <c r="E998" s="95" t="s">
        <v>235</v>
      </c>
      <c r="F998" s="155">
        <v>130</v>
      </c>
      <c r="G998" s="98" t="s">
        <v>3178</v>
      </c>
      <c r="H998" s="98" t="s">
        <v>120</v>
      </c>
      <c r="I998" s="95" t="s">
        <v>1884</v>
      </c>
      <c r="J998" s="131" t="str">
        <f t="shared" si="35"/>
        <v>31.748.174/0006-75</v>
      </c>
      <c r="K998" s="131" t="s">
        <v>1080</v>
      </c>
      <c r="L998" s="132" t="s">
        <v>3133</v>
      </c>
      <c r="M998" s="131">
        <v>37925350040</v>
      </c>
      <c r="N998" s="134">
        <v>45458</v>
      </c>
      <c r="O998" s="95" t="s">
        <v>452</v>
      </c>
      <c r="P998" s="98" t="s">
        <v>1885</v>
      </c>
      <c r="Q998" s="381"/>
      <c r="R998" s="381"/>
      <c r="S998" s="381"/>
    </row>
    <row r="999" spans="1:19" ht="40" customHeight="1" x14ac:dyDescent="0.25">
      <c r="A999" s="128">
        <f>IF(B999="","",ROW()-ROW($A$3)+'Diário 2º PA'!$P$1)</f>
        <v>2946</v>
      </c>
      <c r="B999" s="129">
        <v>45460</v>
      </c>
      <c r="C999" s="130">
        <v>45413</v>
      </c>
      <c r="D999" s="98" t="s">
        <v>105</v>
      </c>
      <c r="E999" s="95" t="s">
        <v>255</v>
      </c>
      <c r="F999" s="155">
        <v>178.25</v>
      </c>
      <c r="G999" s="98" t="s">
        <v>3301</v>
      </c>
      <c r="H999" s="98" t="s">
        <v>118</v>
      </c>
      <c r="I999" s="95" t="s">
        <v>2352</v>
      </c>
      <c r="J999" s="131" t="str">
        <f t="shared" si="35"/>
        <v>26.455.555/0001-11</v>
      </c>
      <c r="K999" s="131" t="s">
        <v>1080</v>
      </c>
      <c r="L999" s="132" t="s">
        <v>3133</v>
      </c>
      <c r="M999" s="131">
        <v>17888</v>
      </c>
      <c r="N999" s="134">
        <v>45458</v>
      </c>
      <c r="O999" s="95" t="s">
        <v>452</v>
      </c>
      <c r="P999" s="98" t="s">
        <v>1239</v>
      </c>
      <c r="Q999" s="381"/>
      <c r="R999" s="381"/>
      <c r="S999" s="381"/>
    </row>
    <row r="1000" spans="1:19" ht="40" customHeight="1" x14ac:dyDescent="0.25">
      <c r="A1000" s="128">
        <f>IF(B1000="","",ROW()-ROW($A$3)+'Diário 2º PA'!$P$1)</f>
        <v>2947</v>
      </c>
      <c r="B1000" s="129">
        <v>45460</v>
      </c>
      <c r="C1000" s="130">
        <v>45413</v>
      </c>
      <c r="D1000" s="98" t="s">
        <v>105</v>
      </c>
      <c r="E1000" s="95" t="s">
        <v>255</v>
      </c>
      <c r="F1000" s="155">
        <v>237.67</v>
      </c>
      <c r="G1000" s="98" t="s">
        <v>3301</v>
      </c>
      <c r="H1000" s="98" t="s">
        <v>118</v>
      </c>
      <c r="I1000" s="95" t="s">
        <v>2352</v>
      </c>
      <c r="J1000" s="131" t="str">
        <f t="shared" si="35"/>
        <v>26.455.555/0001-11</v>
      </c>
      <c r="K1000" s="131" t="s">
        <v>1080</v>
      </c>
      <c r="L1000" s="132" t="s">
        <v>3133</v>
      </c>
      <c r="M1000" s="131">
        <v>17889</v>
      </c>
      <c r="N1000" s="134">
        <v>45458</v>
      </c>
      <c r="O1000" s="95" t="s">
        <v>452</v>
      </c>
      <c r="P1000" s="98" t="s">
        <v>1239</v>
      </c>
      <c r="Q1000" s="381"/>
      <c r="R1000" s="381"/>
      <c r="S1000" s="381"/>
    </row>
    <row r="1001" spans="1:19" ht="40" customHeight="1" x14ac:dyDescent="0.25">
      <c r="A1001" s="128">
        <f>IF(B1001="","",ROW()-ROW($A$3)+'Diário 2º PA'!$P$1)</f>
        <v>2948</v>
      </c>
      <c r="B1001" s="129">
        <v>45460</v>
      </c>
      <c r="C1001" s="130">
        <v>45413</v>
      </c>
      <c r="D1001" s="98" t="s">
        <v>105</v>
      </c>
      <c r="E1001" s="95" t="s">
        <v>255</v>
      </c>
      <c r="F1001" s="155">
        <v>178.25</v>
      </c>
      <c r="G1001" s="98" t="s">
        <v>3301</v>
      </c>
      <c r="H1001" s="98" t="s">
        <v>118</v>
      </c>
      <c r="I1001" s="95" t="s">
        <v>2352</v>
      </c>
      <c r="J1001" s="131" t="str">
        <f t="shared" si="35"/>
        <v>26.455.555/0001-11</v>
      </c>
      <c r="K1001" s="131" t="s">
        <v>1080</v>
      </c>
      <c r="L1001" s="132" t="s">
        <v>3133</v>
      </c>
      <c r="M1001" s="131">
        <v>17890</v>
      </c>
      <c r="N1001" s="134">
        <v>45458</v>
      </c>
      <c r="O1001" s="95" t="s">
        <v>452</v>
      </c>
      <c r="P1001" s="98" t="s">
        <v>1239</v>
      </c>
      <c r="Q1001" s="381"/>
      <c r="R1001" s="381"/>
      <c r="S1001" s="381"/>
    </row>
    <row r="1002" spans="1:19" ht="40" customHeight="1" x14ac:dyDescent="0.25">
      <c r="A1002" s="128">
        <f>IF(B1002="","",ROW()-ROW($A$3)+'Diário 2º PA'!$P$1)</f>
        <v>2949</v>
      </c>
      <c r="B1002" s="129">
        <v>45460</v>
      </c>
      <c r="C1002" s="130">
        <v>45413</v>
      </c>
      <c r="D1002" s="98" t="s">
        <v>105</v>
      </c>
      <c r="E1002" s="95" t="s">
        <v>225</v>
      </c>
      <c r="F1002" s="155">
        <v>746.31</v>
      </c>
      <c r="G1002" s="95" t="s">
        <v>3146</v>
      </c>
      <c r="H1002" s="98" t="s">
        <v>123</v>
      </c>
      <c r="I1002" s="95" t="s">
        <v>1450</v>
      </c>
      <c r="J1002" s="131" t="str">
        <f t="shared" si="35"/>
        <v>61.198.164/0001-60</v>
      </c>
      <c r="K1002" s="131" t="s">
        <v>1080</v>
      </c>
      <c r="L1002" s="132" t="s">
        <v>3133</v>
      </c>
      <c r="M1002" s="131">
        <v>50260145</v>
      </c>
      <c r="N1002" s="134">
        <v>45460</v>
      </c>
      <c r="O1002" s="95" t="s">
        <v>452</v>
      </c>
      <c r="P1002" s="98" t="s">
        <v>1091</v>
      </c>
      <c r="Q1002" s="381"/>
      <c r="R1002" s="381"/>
      <c r="S1002" s="381"/>
    </row>
    <row r="1003" spans="1:19" ht="40" customHeight="1" x14ac:dyDescent="0.25">
      <c r="A1003" s="128">
        <f>IF(B1003="","",ROW()-ROW($A$3)+'Diário 2º PA'!$P$1)</f>
        <v>2950</v>
      </c>
      <c r="B1003" s="129">
        <v>45460</v>
      </c>
      <c r="C1003" s="130">
        <v>45444</v>
      </c>
      <c r="D1003" s="98" t="s">
        <v>105</v>
      </c>
      <c r="E1003" s="95" t="s">
        <v>345</v>
      </c>
      <c r="F1003" s="155">
        <v>5814</v>
      </c>
      <c r="G1003" s="98" t="s">
        <v>3794</v>
      </c>
      <c r="H1003" s="98" t="s">
        <v>125</v>
      </c>
      <c r="I1003" s="95" t="s">
        <v>3795</v>
      </c>
      <c r="J1003" s="131" t="str">
        <f t="shared" si="35"/>
        <v>19.157.882/0001-21</v>
      </c>
      <c r="K1003" s="131" t="s">
        <v>1080</v>
      </c>
      <c r="L1003" s="132" t="s">
        <v>3133</v>
      </c>
      <c r="M1003" s="131" t="s">
        <v>117</v>
      </c>
      <c r="N1003" s="134">
        <v>45460</v>
      </c>
      <c r="O1003" s="95" t="s">
        <v>452</v>
      </c>
      <c r="P1003" s="98" t="s">
        <v>3796</v>
      </c>
      <c r="Q1003" s="381"/>
      <c r="R1003" s="381"/>
      <c r="S1003" s="381"/>
    </row>
    <row r="1004" spans="1:19" ht="40" customHeight="1" x14ac:dyDescent="0.25">
      <c r="A1004" s="128">
        <f>IF(B1004="","",ROW()-ROW($A$3)+'Diário 2º PA'!$P$1)</f>
        <v>2951</v>
      </c>
      <c r="B1004" s="129">
        <v>45460</v>
      </c>
      <c r="C1004" s="130">
        <v>45444</v>
      </c>
      <c r="D1004" s="98" t="s">
        <v>105</v>
      </c>
      <c r="E1004" s="95" t="s">
        <v>345</v>
      </c>
      <c r="F1004" s="155">
        <v>760</v>
      </c>
      <c r="G1004" s="98" t="s">
        <v>3797</v>
      </c>
      <c r="H1004" s="98" t="s">
        <v>133</v>
      </c>
      <c r="I1004" s="95" t="s">
        <v>3507</v>
      </c>
      <c r="J1004" s="131" t="str">
        <f t="shared" si="35"/>
        <v>53.611.153/0001-31</v>
      </c>
      <c r="K1004" s="131" t="s">
        <v>1114</v>
      </c>
      <c r="L1004" s="132" t="s">
        <v>3120</v>
      </c>
      <c r="M1004" s="131">
        <v>19</v>
      </c>
      <c r="N1004" s="134">
        <v>45456</v>
      </c>
      <c r="O1004" s="95" t="s">
        <v>452</v>
      </c>
      <c r="P1004" s="98" t="s">
        <v>3508</v>
      </c>
      <c r="Q1004" s="381"/>
      <c r="R1004" s="381"/>
      <c r="S1004" s="381"/>
    </row>
    <row r="1005" spans="1:19" ht="40" customHeight="1" x14ac:dyDescent="0.25">
      <c r="A1005" s="128">
        <f>IF(B1005="","",ROW()-ROW($A$3)+'Diário 2º PA'!$P$1)</f>
        <v>2952</v>
      </c>
      <c r="B1005" s="129">
        <v>45460</v>
      </c>
      <c r="C1005" s="130">
        <v>45444</v>
      </c>
      <c r="D1005" s="98" t="s">
        <v>105</v>
      </c>
      <c r="E1005" s="95" t="s">
        <v>345</v>
      </c>
      <c r="F1005" s="155">
        <v>575</v>
      </c>
      <c r="G1005" s="98" t="s">
        <v>3506</v>
      </c>
      <c r="H1005" s="98" t="s">
        <v>133</v>
      </c>
      <c r="I1005" s="95" t="s">
        <v>3507</v>
      </c>
      <c r="J1005" s="131" t="str">
        <f t="shared" si="35"/>
        <v>53.611.153/0001-31</v>
      </c>
      <c r="K1005" s="131" t="s">
        <v>1114</v>
      </c>
      <c r="L1005" s="132" t="s">
        <v>3120</v>
      </c>
      <c r="M1005" s="131">
        <v>20</v>
      </c>
      <c r="N1005" s="134">
        <v>45456</v>
      </c>
      <c r="O1005" s="95" t="s">
        <v>452</v>
      </c>
      <c r="P1005" s="98" t="s">
        <v>3508</v>
      </c>
      <c r="Q1005" s="381"/>
      <c r="R1005" s="381"/>
      <c r="S1005" s="381"/>
    </row>
    <row r="1006" spans="1:19" ht="40" customHeight="1" x14ac:dyDescent="0.25">
      <c r="A1006" s="128">
        <f>IF(B1006="","",ROW()-ROW($A$3)+'Diário 2º PA'!$P$1)</f>
        <v>2953</v>
      </c>
      <c r="B1006" s="129">
        <v>45460</v>
      </c>
      <c r="C1006" s="130">
        <v>45444</v>
      </c>
      <c r="D1006" s="98" t="s">
        <v>94</v>
      </c>
      <c r="E1006" s="95" t="s">
        <v>199</v>
      </c>
      <c r="F1006" s="155">
        <v>252</v>
      </c>
      <c r="G1006" s="98" t="s">
        <v>3177</v>
      </c>
      <c r="H1006" s="98" t="s">
        <v>134</v>
      </c>
      <c r="I1006" s="95" t="s">
        <v>2037</v>
      </c>
      <c r="J1006" s="131" t="str">
        <f t="shared" si="35"/>
        <v>10.399.575/0001-82</v>
      </c>
      <c r="K1006" s="131" t="s">
        <v>1080</v>
      </c>
      <c r="L1006" s="132" t="s">
        <v>3133</v>
      </c>
      <c r="M1006" s="131">
        <v>1000486837</v>
      </c>
      <c r="N1006" s="134">
        <v>45485</v>
      </c>
      <c r="O1006" s="95" t="s">
        <v>452</v>
      </c>
      <c r="P1006" s="98" t="s">
        <v>1226</v>
      </c>
      <c r="Q1006" s="381"/>
      <c r="R1006" s="381"/>
      <c r="S1006" s="381"/>
    </row>
    <row r="1007" spans="1:19" ht="40" customHeight="1" x14ac:dyDescent="0.25">
      <c r="A1007" s="128">
        <f>IF(B1007="","",ROW()-ROW($A$3)+'Diário 2º PA'!$P$1)</f>
        <v>2954</v>
      </c>
      <c r="B1007" s="129">
        <v>45460</v>
      </c>
      <c r="C1007" s="130">
        <v>45444</v>
      </c>
      <c r="D1007" s="98" t="s">
        <v>105</v>
      </c>
      <c r="E1007" s="95" t="s">
        <v>345</v>
      </c>
      <c r="F1007" s="155">
        <v>684.5</v>
      </c>
      <c r="G1007" s="98" t="s">
        <v>3798</v>
      </c>
      <c r="H1007" s="98" t="s">
        <v>133</v>
      </c>
      <c r="I1007" s="95" t="s">
        <v>3799</v>
      </c>
      <c r="J1007" s="131" t="str">
        <f t="shared" si="35"/>
        <v>47.351.124/0001-85</v>
      </c>
      <c r="K1007" s="131" t="s">
        <v>1114</v>
      </c>
      <c r="L1007" s="132" t="s">
        <v>3120</v>
      </c>
      <c r="M1007" s="131">
        <v>1</v>
      </c>
      <c r="N1007" s="134">
        <v>45457</v>
      </c>
      <c r="O1007" s="95" t="s">
        <v>452</v>
      </c>
      <c r="P1007" s="98" t="s">
        <v>3800</v>
      </c>
      <c r="Q1007" s="381"/>
      <c r="R1007" s="381"/>
      <c r="S1007" s="381"/>
    </row>
    <row r="1008" spans="1:19" ht="40" customHeight="1" x14ac:dyDescent="0.25">
      <c r="A1008" s="128">
        <f>IF(B1008="","",ROW()-ROW($A$3)+'Diário 2º PA'!$P$1)</f>
        <v>2955</v>
      </c>
      <c r="B1008" s="129">
        <v>45460</v>
      </c>
      <c r="C1008" s="130">
        <v>45444</v>
      </c>
      <c r="D1008" s="98" t="s">
        <v>105</v>
      </c>
      <c r="E1008" s="95" t="s">
        <v>345</v>
      </c>
      <c r="F1008" s="155">
        <v>11000</v>
      </c>
      <c r="G1008" s="98" t="s">
        <v>3801</v>
      </c>
      <c r="H1008" s="98" t="s">
        <v>133</v>
      </c>
      <c r="I1008" s="95" t="s">
        <v>3577</v>
      </c>
      <c r="J1008" s="131" t="str">
        <f t="shared" si="35"/>
        <v>48.168.579/0001-47</v>
      </c>
      <c r="K1008" s="131" t="s">
        <v>1114</v>
      </c>
      <c r="L1008" s="132" t="s">
        <v>3120</v>
      </c>
      <c r="M1008" s="131">
        <v>4</v>
      </c>
      <c r="N1008" s="134">
        <v>45459</v>
      </c>
      <c r="O1008" s="95" t="s">
        <v>452</v>
      </c>
      <c r="P1008" s="98" t="s">
        <v>3802</v>
      </c>
      <c r="Q1008" s="381"/>
      <c r="R1008" s="381"/>
      <c r="S1008" s="381"/>
    </row>
    <row r="1009" spans="1:19" ht="40" customHeight="1" x14ac:dyDescent="0.25">
      <c r="A1009" s="128">
        <f>IF(B1009="","",ROW()-ROW($A$3)+'Diário 2º PA'!$P$1)</f>
        <v>2956</v>
      </c>
      <c r="B1009" s="129">
        <v>45460</v>
      </c>
      <c r="C1009" s="130">
        <v>45413</v>
      </c>
      <c r="D1009" s="98" t="s">
        <v>105</v>
      </c>
      <c r="E1009" s="95" t="s">
        <v>227</v>
      </c>
      <c r="F1009" s="155">
        <v>1803.44</v>
      </c>
      <c r="G1009" s="98" t="s">
        <v>3193</v>
      </c>
      <c r="H1009" s="98" t="s">
        <v>134</v>
      </c>
      <c r="I1009" s="95" t="s">
        <v>1635</v>
      </c>
      <c r="J1009" s="131" t="str">
        <f t="shared" si="35"/>
        <v>06.981.180/0001-16</v>
      </c>
      <c r="K1009" s="131" t="s">
        <v>1080</v>
      </c>
      <c r="L1009" s="132" t="s">
        <v>3133</v>
      </c>
      <c r="M1009" s="131">
        <v>154236106</v>
      </c>
      <c r="N1009" s="134">
        <v>45460</v>
      </c>
      <c r="O1009" s="95" t="s">
        <v>452</v>
      </c>
      <c r="P1009" s="98" t="s">
        <v>1414</v>
      </c>
      <c r="Q1009" s="381"/>
      <c r="R1009" s="381"/>
      <c r="S1009" s="381"/>
    </row>
    <row r="1010" spans="1:19" ht="40" customHeight="1" x14ac:dyDescent="0.25">
      <c r="A1010" s="128">
        <f>IF(B1010="","",ROW()-ROW($A$3)+'Diário 2º PA'!$P$1)</f>
        <v>2957</v>
      </c>
      <c r="B1010" s="129">
        <v>45460</v>
      </c>
      <c r="C1010" s="130">
        <v>45444</v>
      </c>
      <c r="D1010" s="98" t="s">
        <v>105</v>
      </c>
      <c r="E1010" s="95" t="s">
        <v>283</v>
      </c>
      <c r="F1010" s="155">
        <v>5</v>
      </c>
      <c r="G1010" s="95" t="s">
        <v>3803</v>
      </c>
      <c r="H1010" s="98" t="s">
        <v>118</v>
      </c>
      <c r="I1010" s="95" t="s">
        <v>117</v>
      </c>
      <c r="J1010" s="131" t="s">
        <v>79</v>
      </c>
      <c r="K1010" s="131" t="s">
        <v>1558</v>
      </c>
      <c r="L1010" s="132" t="s">
        <v>117</v>
      </c>
      <c r="M1010" s="131" t="s">
        <v>117</v>
      </c>
      <c r="N1010" s="134" t="s">
        <v>117</v>
      </c>
      <c r="O1010" s="95" t="s">
        <v>452</v>
      </c>
      <c r="P1010" s="98" t="s">
        <v>79</v>
      </c>
      <c r="Q1010" s="381"/>
      <c r="R1010" s="381"/>
      <c r="S1010" s="381"/>
    </row>
    <row r="1011" spans="1:19" ht="40" customHeight="1" x14ac:dyDescent="0.25">
      <c r="A1011" s="128">
        <f>IF(B1011="","",ROW()-ROW($A$3)+'Diário 2º PA'!$P$1)</f>
        <v>2958</v>
      </c>
      <c r="B1011" s="129">
        <v>45460</v>
      </c>
      <c r="C1011" s="130">
        <v>45413</v>
      </c>
      <c r="D1011" s="98" t="s">
        <v>105</v>
      </c>
      <c r="E1011" s="95" t="s">
        <v>229</v>
      </c>
      <c r="F1011" s="155">
        <v>521.41999999999996</v>
      </c>
      <c r="G1011" s="98" t="s">
        <v>3143</v>
      </c>
      <c r="H1011" s="98" t="s">
        <v>125</v>
      </c>
      <c r="I1011" s="95" t="s">
        <v>3284</v>
      </c>
      <c r="J1011" s="131" t="str">
        <f>IF(P1011="","",IF(LEN(P1011)&gt;14,P1011,"CPF Protegido - LGPD"))</f>
        <v>17.281.106/0001-03</v>
      </c>
      <c r="K1011" s="131" t="s">
        <v>1080</v>
      </c>
      <c r="L1011" s="132" t="s">
        <v>3133</v>
      </c>
      <c r="M1011" s="131" t="s">
        <v>3804</v>
      </c>
      <c r="N1011" s="134">
        <v>45460</v>
      </c>
      <c r="O1011" s="95" t="s">
        <v>452</v>
      </c>
      <c r="P1011" s="98" t="s">
        <v>1259</v>
      </c>
      <c r="Q1011" s="381"/>
      <c r="R1011" s="381"/>
      <c r="S1011" s="381"/>
    </row>
    <row r="1012" spans="1:19" ht="40" customHeight="1" x14ac:dyDescent="0.25">
      <c r="A1012" s="128">
        <f>IF(B1012="","",ROW()-ROW($A$3)+'Diário 2º PA'!$P$1)</f>
        <v>2959</v>
      </c>
      <c r="B1012" s="129">
        <v>45461</v>
      </c>
      <c r="C1012" s="130">
        <v>45444</v>
      </c>
      <c r="D1012" s="98" t="s">
        <v>105</v>
      </c>
      <c r="E1012" s="95" t="s">
        <v>337</v>
      </c>
      <c r="F1012" s="155">
        <v>-61.24</v>
      </c>
      <c r="G1012" s="98" t="s">
        <v>3683</v>
      </c>
      <c r="H1012" s="98" t="s">
        <v>123</v>
      </c>
      <c r="I1012" s="95" t="s">
        <v>117</v>
      </c>
      <c r="J1012" s="131" t="s">
        <v>79</v>
      </c>
      <c r="K1012" s="131" t="s">
        <v>117</v>
      </c>
      <c r="L1012" s="132" t="s">
        <v>117</v>
      </c>
      <c r="M1012" s="131" t="s">
        <v>117</v>
      </c>
      <c r="N1012" s="134" t="s">
        <v>117</v>
      </c>
      <c r="O1012" s="95" t="s">
        <v>452</v>
      </c>
      <c r="P1012" s="98" t="s">
        <v>79</v>
      </c>
      <c r="Q1012" s="381"/>
      <c r="R1012" s="381"/>
      <c r="S1012" s="381"/>
    </row>
    <row r="1013" spans="1:19" ht="40" customHeight="1" x14ac:dyDescent="0.25">
      <c r="A1013" s="128">
        <f>IF(B1013="","",ROW()-ROW($A$3)+'Diário 2º PA'!$P$1)</f>
        <v>2960</v>
      </c>
      <c r="B1013" s="129">
        <v>45461</v>
      </c>
      <c r="C1013" s="130">
        <v>45444</v>
      </c>
      <c r="D1013" s="98" t="s">
        <v>105</v>
      </c>
      <c r="E1013" s="95" t="s">
        <v>337</v>
      </c>
      <c r="F1013" s="155">
        <v>121.48</v>
      </c>
      <c r="G1013" s="98" t="s">
        <v>3160</v>
      </c>
      <c r="H1013" s="98" t="s">
        <v>123</v>
      </c>
      <c r="I1013" s="95" t="s">
        <v>3165</v>
      </c>
      <c r="J1013" s="131" t="str">
        <f t="shared" ref="J1013:J1023" si="36">IF(P1013="","",IF(LEN(P1013)&gt;14,P1013,"CPF Protegido - LGPD"))</f>
        <v>17.455.912/0002-31</v>
      </c>
      <c r="K1013" s="131" t="s">
        <v>1072</v>
      </c>
      <c r="L1013" s="132" t="s">
        <v>3120</v>
      </c>
      <c r="M1013" s="131">
        <v>6304860</v>
      </c>
      <c r="N1013" s="134">
        <v>45467</v>
      </c>
      <c r="O1013" s="95" t="s">
        <v>452</v>
      </c>
      <c r="P1013" s="98" t="s">
        <v>1189</v>
      </c>
      <c r="Q1013" s="381"/>
      <c r="R1013" s="381"/>
      <c r="S1013" s="381"/>
    </row>
    <row r="1014" spans="1:19" ht="40" customHeight="1" x14ac:dyDescent="0.25">
      <c r="A1014" s="128">
        <f>IF(B1014="","",ROW()-ROW($A$3)+'Diário 2º PA'!$P$1)</f>
        <v>2961</v>
      </c>
      <c r="B1014" s="129">
        <v>45461</v>
      </c>
      <c r="C1014" s="130">
        <v>45444</v>
      </c>
      <c r="D1014" s="98" t="s">
        <v>105</v>
      </c>
      <c r="E1014" s="95" t="s">
        <v>337</v>
      </c>
      <c r="F1014" s="155">
        <v>61.24</v>
      </c>
      <c r="G1014" s="98" t="s">
        <v>3160</v>
      </c>
      <c r="H1014" s="98" t="s">
        <v>123</v>
      </c>
      <c r="I1014" s="95" t="s">
        <v>3165</v>
      </c>
      <c r="J1014" s="131" t="str">
        <f t="shared" si="36"/>
        <v>17.455.912/0002-31</v>
      </c>
      <c r="K1014" s="131" t="s">
        <v>1072</v>
      </c>
      <c r="L1014" s="132" t="s">
        <v>3120</v>
      </c>
      <c r="M1014" s="131">
        <v>6304827</v>
      </c>
      <c r="N1014" s="134">
        <v>45467</v>
      </c>
      <c r="O1014" s="95" t="s">
        <v>452</v>
      </c>
      <c r="P1014" s="98" t="s">
        <v>1189</v>
      </c>
      <c r="Q1014" s="381"/>
      <c r="R1014" s="381"/>
      <c r="S1014" s="381"/>
    </row>
    <row r="1015" spans="1:19" ht="40" customHeight="1" x14ac:dyDescent="0.25">
      <c r="A1015" s="128">
        <f>IF(B1015="","",ROW()-ROW($A$3)+'Diário 2º PA'!$P$1)</f>
        <v>2962</v>
      </c>
      <c r="B1015" s="129">
        <v>45461</v>
      </c>
      <c r="C1015" s="130">
        <v>45444</v>
      </c>
      <c r="D1015" s="98" t="s">
        <v>105</v>
      </c>
      <c r="E1015" s="95" t="s">
        <v>337</v>
      </c>
      <c r="F1015" s="155">
        <v>401.2</v>
      </c>
      <c r="G1015" s="98" t="s">
        <v>3160</v>
      </c>
      <c r="H1015" s="98" t="s">
        <v>137</v>
      </c>
      <c r="I1015" s="95" t="s">
        <v>3165</v>
      </c>
      <c r="J1015" s="131" t="str">
        <f t="shared" si="36"/>
        <v>17.455.912/0002-31</v>
      </c>
      <c r="K1015" s="131" t="s">
        <v>1072</v>
      </c>
      <c r="L1015" s="132" t="s">
        <v>3120</v>
      </c>
      <c r="M1015" s="131">
        <v>30934507</v>
      </c>
      <c r="N1015" s="134">
        <v>45461</v>
      </c>
      <c r="O1015" s="95" t="s">
        <v>452</v>
      </c>
      <c r="P1015" s="98" t="s">
        <v>1189</v>
      </c>
      <c r="Q1015" s="381"/>
      <c r="R1015" s="381"/>
      <c r="S1015" s="381"/>
    </row>
    <row r="1016" spans="1:19" ht="40" customHeight="1" x14ac:dyDescent="0.25">
      <c r="A1016" s="128">
        <f>IF(B1016="","",ROW()-ROW($A$3)+'Diário 2º PA'!$P$1)</f>
        <v>2963</v>
      </c>
      <c r="B1016" s="129">
        <v>45461</v>
      </c>
      <c r="C1016" s="130">
        <v>45444</v>
      </c>
      <c r="D1016" s="98" t="s">
        <v>105</v>
      </c>
      <c r="E1016" s="95" t="s">
        <v>337</v>
      </c>
      <c r="F1016" s="155">
        <v>401.2</v>
      </c>
      <c r="G1016" s="98" t="s">
        <v>3160</v>
      </c>
      <c r="H1016" s="98" t="s">
        <v>137</v>
      </c>
      <c r="I1016" s="95" t="s">
        <v>3165</v>
      </c>
      <c r="J1016" s="131" t="str">
        <f t="shared" si="36"/>
        <v>17.455.912/0002-31</v>
      </c>
      <c r="K1016" s="131" t="s">
        <v>1072</v>
      </c>
      <c r="L1016" s="132" t="s">
        <v>3120</v>
      </c>
      <c r="M1016" s="131">
        <v>30934533</v>
      </c>
      <c r="N1016" s="134">
        <v>45461</v>
      </c>
      <c r="O1016" s="95" t="s">
        <v>452</v>
      </c>
      <c r="P1016" s="98" t="s">
        <v>1189</v>
      </c>
      <c r="Q1016" s="381"/>
      <c r="R1016" s="381"/>
      <c r="S1016" s="381"/>
    </row>
    <row r="1017" spans="1:19" ht="40" customHeight="1" x14ac:dyDescent="0.25">
      <c r="A1017" s="128">
        <f>IF(B1017="","",ROW()-ROW($A$3)+'Diário 2º PA'!$P$1)</f>
        <v>2964</v>
      </c>
      <c r="B1017" s="129">
        <v>45461</v>
      </c>
      <c r="C1017" s="130">
        <v>45444</v>
      </c>
      <c r="D1017" s="98" t="s">
        <v>105</v>
      </c>
      <c r="E1017" s="95" t="s">
        <v>337</v>
      </c>
      <c r="F1017" s="155">
        <v>172.46</v>
      </c>
      <c r="G1017" s="98" t="s">
        <v>3160</v>
      </c>
      <c r="H1017" s="98" t="s">
        <v>120</v>
      </c>
      <c r="I1017" s="95" t="s">
        <v>3165</v>
      </c>
      <c r="J1017" s="131" t="str">
        <f t="shared" si="36"/>
        <v>17.455.912/0002-31</v>
      </c>
      <c r="K1017" s="131" t="s">
        <v>1072</v>
      </c>
      <c r="L1017" s="132" t="s">
        <v>3120</v>
      </c>
      <c r="M1017" s="131">
        <v>6304802</v>
      </c>
      <c r="N1017" s="134">
        <v>45466</v>
      </c>
      <c r="O1017" s="95" t="s">
        <v>452</v>
      </c>
      <c r="P1017" s="98" t="s">
        <v>1189</v>
      </c>
      <c r="Q1017" s="381"/>
      <c r="R1017" s="381"/>
      <c r="S1017" s="381"/>
    </row>
    <row r="1018" spans="1:19" ht="40" customHeight="1" x14ac:dyDescent="0.25">
      <c r="A1018" s="128">
        <f>IF(B1018="","",ROW()-ROW($A$3)+'Diário 2º PA'!$P$1)</f>
        <v>2965</v>
      </c>
      <c r="B1018" s="129">
        <v>45461</v>
      </c>
      <c r="C1018" s="130">
        <v>45444</v>
      </c>
      <c r="D1018" s="98" t="s">
        <v>105</v>
      </c>
      <c r="E1018" s="95" t="s">
        <v>337</v>
      </c>
      <c r="F1018" s="155">
        <v>107.85</v>
      </c>
      <c r="G1018" s="98" t="s">
        <v>3160</v>
      </c>
      <c r="H1018" s="98" t="s">
        <v>120</v>
      </c>
      <c r="I1018" s="95" t="s">
        <v>3165</v>
      </c>
      <c r="J1018" s="131" t="str">
        <f t="shared" si="36"/>
        <v>17.455.912/0002-31</v>
      </c>
      <c r="K1018" s="131" t="s">
        <v>1072</v>
      </c>
      <c r="L1018" s="132" t="s">
        <v>3120</v>
      </c>
      <c r="M1018" s="131">
        <v>6304814</v>
      </c>
      <c r="N1018" s="134">
        <v>45466</v>
      </c>
      <c r="O1018" s="95" t="s">
        <v>452</v>
      </c>
      <c r="P1018" s="98" t="s">
        <v>1189</v>
      </c>
      <c r="Q1018" s="381"/>
      <c r="R1018" s="381"/>
      <c r="S1018" s="381"/>
    </row>
    <row r="1019" spans="1:19" ht="40" customHeight="1" x14ac:dyDescent="0.25">
      <c r="A1019" s="128">
        <f>IF(B1019="","",ROW()-ROW($A$3)+'Diário 2º PA'!$P$1)</f>
        <v>2966</v>
      </c>
      <c r="B1019" s="129">
        <v>45461</v>
      </c>
      <c r="C1019" s="130">
        <v>45444</v>
      </c>
      <c r="D1019" s="98" t="s">
        <v>105</v>
      </c>
      <c r="E1019" s="95" t="s">
        <v>337</v>
      </c>
      <c r="F1019" s="155">
        <v>88.95</v>
      </c>
      <c r="G1019" s="98" t="s">
        <v>3160</v>
      </c>
      <c r="H1019" s="98" t="s">
        <v>123</v>
      </c>
      <c r="I1019" s="95" t="s">
        <v>3226</v>
      </c>
      <c r="J1019" s="131" t="str">
        <f t="shared" si="36"/>
        <v>19.632.116/0001-71</v>
      </c>
      <c r="K1019" s="131" t="s">
        <v>1072</v>
      </c>
      <c r="L1019" s="132" t="s">
        <v>3120</v>
      </c>
      <c r="M1019" s="131">
        <v>23429</v>
      </c>
      <c r="N1019" s="134">
        <v>45455</v>
      </c>
      <c r="O1019" s="95" t="s">
        <v>452</v>
      </c>
      <c r="P1019" s="98" t="s">
        <v>1202</v>
      </c>
      <c r="Q1019" s="381"/>
      <c r="R1019" s="381"/>
      <c r="S1019" s="381"/>
    </row>
    <row r="1020" spans="1:19" ht="40" customHeight="1" x14ac:dyDescent="0.25">
      <c r="A1020" s="128">
        <f>IF(B1020="","",ROW()-ROW($A$3)+'Diário 2º PA'!$P$1)</f>
        <v>2967</v>
      </c>
      <c r="B1020" s="129">
        <v>45461</v>
      </c>
      <c r="C1020" s="130">
        <v>45444</v>
      </c>
      <c r="D1020" s="98" t="s">
        <v>105</v>
      </c>
      <c r="E1020" s="95" t="s">
        <v>315</v>
      </c>
      <c r="F1020" s="155">
        <v>1760</v>
      </c>
      <c r="G1020" s="98" t="s">
        <v>3716</v>
      </c>
      <c r="H1020" s="98" t="s">
        <v>127</v>
      </c>
      <c r="I1020" s="95" t="s">
        <v>2861</v>
      </c>
      <c r="J1020" s="131" t="str">
        <f t="shared" si="36"/>
        <v>23.513.440/0001-48</v>
      </c>
      <c r="K1020" s="131" t="s">
        <v>1072</v>
      </c>
      <c r="L1020" s="132" t="s">
        <v>3120</v>
      </c>
      <c r="M1020" s="131">
        <v>12</v>
      </c>
      <c r="N1020" s="134">
        <v>45459</v>
      </c>
      <c r="O1020" s="95" t="s">
        <v>452</v>
      </c>
      <c r="P1020" s="98" t="s">
        <v>2862</v>
      </c>
      <c r="Q1020" s="381"/>
      <c r="R1020" s="381"/>
      <c r="S1020" s="381"/>
    </row>
    <row r="1021" spans="1:19" ht="40" customHeight="1" x14ac:dyDescent="0.25">
      <c r="A1021" s="128">
        <f>IF(B1021="","",ROW()-ROW($A$3)+'Diário 2º PA'!$P$1)</f>
        <v>2968</v>
      </c>
      <c r="B1021" s="129">
        <v>45461</v>
      </c>
      <c r="C1021" s="130">
        <v>45444</v>
      </c>
      <c r="D1021" s="98" t="s">
        <v>105</v>
      </c>
      <c r="E1021" s="95" t="s">
        <v>265</v>
      </c>
      <c r="F1021" s="155">
        <v>757.94</v>
      </c>
      <c r="G1021" s="98" t="s">
        <v>3264</v>
      </c>
      <c r="H1021" s="98" t="s">
        <v>134</v>
      </c>
      <c r="I1021" s="95" t="s">
        <v>1894</v>
      </c>
      <c r="J1021" s="131" t="str">
        <f t="shared" si="36"/>
        <v>05.983.758/0001-00</v>
      </c>
      <c r="K1021" s="131" t="s">
        <v>1080</v>
      </c>
      <c r="L1021" s="132" t="s">
        <v>3133</v>
      </c>
      <c r="M1021" s="131">
        <v>12158</v>
      </c>
      <c r="N1021" s="134">
        <v>45461</v>
      </c>
      <c r="O1021" s="95" t="s">
        <v>452</v>
      </c>
      <c r="P1021" s="98" t="s">
        <v>1263</v>
      </c>
      <c r="Q1021" s="381"/>
      <c r="R1021" s="381"/>
      <c r="S1021" s="381"/>
    </row>
    <row r="1022" spans="1:19" ht="40" customHeight="1" x14ac:dyDescent="0.25">
      <c r="A1022" s="128">
        <f>IF(B1022="","",ROW()-ROW($A$3)+'Diário 2º PA'!$P$1)</f>
        <v>2969</v>
      </c>
      <c r="B1022" s="129">
        <v>45461</v>
      </c>
      <c r="C1022" s="130">
        <v>45413</v>
      </c>
      <c r="D1022" s="98" t="s">
        <v>105</v>
      </c>
      <c r="E1022" s="95" t="s">
        <v>229</v>
      </c>
      <c r="F1022" s="155">
        <v>571.76</v>
      </c>
      <c r="G1022" s="98" t="s">
        <v>3143</v>
      </c>
      <c r="H1022" s="98" t="s">
        <v>136</v>
      </c>
      <c r="I1022" s="95" t="s">
        <v>1652</v>
      </c>
      <c r="J1022" s="131" t="str">
        <f t="shared" si="36"/>
        <v>25.433.004/0001-94</v>
      </c>
      <c r="K1022" s="131" t="s">
        <v>1080</v>
      </c>
      <c r="L1022" s="132" t="s">
        <v>3133</v>
      </c>
      <c r="M1022" s="131">
        <v>3903</v>
      </c>
      <c r="N1022" s="134">
        <v>45418</v>
      </c>
      <c r="O1022" s="95" t="s">
        <v>452</v>
      </c>
      <c r="P1022" s="98" t="s">
        <v>1653</v>
      </c>
      <c r="Q1022" s="381"/>
      <c r="R1022" s="381"/>
      <c r="S1022" s="381"/>
    </row>
    <row r="1023" spans="1:19" ht="40" customHeight="1" x14ac:dyDescent="0.25">
      <c r="A1023" s="128">
        <f>IF(B1023="","",ROW()-ROW($A$3)+'Diário 2º PA'!$P$1)</f>
        <v>2970</v>
      </c>
      <c r="B1023" s="129">
        <v>45461</v>
      </c>
      <c r="C1023" s="130">
        <v>45444</v>
      </c>
      <c r="D1023" s="98" t="s">
        <v>105</v>
      </c>
      <c r="E1023" s="95" t="s">
        <v>341</v>
      </c>
      <c r="F1023" s="179">
        <v>1160</v>
      </c>
      <c r="G1023" s="98" t="s">
        <v>3805</v>
      </c>
      <c r="H1023" s="98" t="s">
        <v>128</v>
      </c>
      <c r="I1023" s="95" t="s">
        <v>3305</v>
      </c>
      <c r="J1023" s="131" t="str">
        <f t="shared" si="36"/>
        <v>54.519.698/0001-85</v>
      </c>
      <c r="K1023" s="131" t="s">
        <v>1114</v>
      </c>
      <c r="L1023" s="132" t="s">
        <v>3120</v>
      </c>
      <c r="M1023" s="131">
        <v>3</v>
      </c>
      <c r="N1023" s="134">
        <v>45456</v>
      </c>
      <c r="O1023" s="95" t="s">
        <v>452</v>
      </c>
      <c r="P1023" s="98" t="s">
        <v>3306</v>
      </c>
      <c r="Q1023" s="381"/>
      <c r="R1023" s="381"/>
      <c r="S1023" s="381"/>
    </row>
    <row r="1024" spans="1:19" ht="40" customHeight="1" x14ac:dyDescent="0.25">
      <c r="A1024" s="128">
        <f>IF(B1024="","",ROW()-ROW($A$3)+'Diário 2º PA'!$P$1)</f>
        <v>2971</v>
      </c>
      <c r="B1024" s="129">
        <v>45461</v>
      </c>
      <c r="C1024" s="130">
        <v>45444</v>
      </c>
      <c r="D1024" s="98" t="s">
        <v>105</v>
      </c>
      <c r="E1024" s="95" t="s">
        <v>283</v>
      </c>
      <c r="F1024" s="155">
        <v>4</v>
      </c>
      <c r="G1024" s="95" t="s">
        <v>3806</v>
      </c>
      <c r="H1024" s="98" t="s">
        <v>118</v>
      </c>
      <c r="I1024" s="95" t="s">
        <v>117</v>
      </c>
      <c r="J1024" s="131" t="s">
        <v>79</v>
      </c>
      <c r="K1024" s="131" t="s">
        <v>1558</v>
      </c>
      <c r="L1024" s="132" t="s">
        <v>117</v>
      </c>
      <c r="M1024" s="131" t="s">
        <v>117</v>
      </c>
      <c r="N1024" s="134" t="s">
        <v>117</v>
      </c>
      <c r="O1024" s="95" t="s">
        <v>452</v>
      </c>
      <c r="P1024" s="98" t="s">
        <v>79</v>
      </c>
      <c r="Q1024" s="381"/>
      <c r="R1024" s="381"/>
      <c r="S1024" s="381"/>
    </row>
    <row r="1025" spans="1:19" ht="40" customHeight="1" x14ac:dyDescent="0.25">
      <c r="A1025" s="128">
        <f>IF(B1025="","",ROW()-ROW($A$3)+'Diário 2º PA'!$P$1)</f>
        <v>2972</v>
      </c>
      <c r="B1025" s="129">
        <v>45462</v>
      </c>
      <c r="C1025" s="130">
        <v>45444</v>
      </c>
      <c r="D1025" s="98" t="s">
        <v>105</v>
      </c>
      <c r="E1025" s="95" t="s">
        <v>343</v>
      </c>
      <c r="F1025" s="155">
        <v>250</v>
      </c>
      <c r="G1025" s="98" t="s">
        <v>3807</v>
      </c>
      <c r="H1025" s="98" t="s">
        <v>124</v>
      </c>
      <c r="I1025" s="95" t="s">
        <v>1655</v>
      </c>
      <c r="J1025" s="131" t="str">
        <f t="shared" ref="J1025:J1050" si="37">IF(P1025="","",IF(LEN(P1025)&gt;14,P1025,"CPF Protegido - LGPD"))</f>
        <v>CPF Protegido - LGPD</v>
      </c>
      <c r="K1025" s="131" t="s">
        <v>1072</v>
      </c>
      <c r="L1025" s="132" t="s">
        <v>3120</v>
      </c>
      <c r="M1025" s="131">
        <v>7</v>
      </c>
      <c r="N1025" s="134">
        <v>45460</v>
      </c>
      <c r="O1025" s="95" t="s">
        <v>452</v>
      </c>
      <c r="P1025" s="98" t="s">
        <v>1656</v>
      </c>
      <c r="Q1025" s="381"/>
      <c r="R1025" s="381"/>
      <c r="S1025" s="381"/>
    </row>
    <row r="1026" spans="1:19" ht="40" customHeight="1" x14ac:dyDescent="0.25">
      <c r="A1026" s="128">
        <f>IF(B1026="","",ROW()-ROW($A$3)+'Diário 2º PA'!$P$1)</f>
        <v>2973</v>
      </c>
      <c r="B1026" s="129">
        <v>45462</v>
      </c>
      <c r="C1026" s="130">
        <v>45444</v>
      </c>
      <c r="D1026" s="98" t="s">
        <v>105</v>
      </c>
      <c r="E1026" s="95" t="s">
        <v>339</v>
      </c>
      <c r="F1026" s="155">
        <v>38.94</v>
      </c>
      <c r="G1026" s="98" t="s">
        <v>3160</v>
      </c>
      <c r="H1026" s="98" t="s">
        <v>135</v>
      </c>
      <c r="I1026" s="95" t="s">
        <v>3165</v>
      </c>
      <c r="J1026" s="131" t="str">
        <f t="shared" si="37"/>
        <v>17.455.912/0002-31</v>
      </c>
      <c r="K1026" s="131" t="s">
        <v>1072</v>
      </c>
      <c r="L1026" s="132" t="s">
        <v>3120</v>
      </c>
      <c r="M1026" s="131">
        <v>6299463</v>
      </c>
      <c r="N1026" s="134">
        <v>45464</v>
      </c>
      <c r="O1026" s="95" t="s">
        <v>452</v>
      </c>
      <c r="P1026" s="98" t="s">
        <v>1189</v>
      </c>
      <c r="Q1026" s="381"/>
      <c r="R1026" s="381"/>
      <c r="S1026" s="381"/>
    </row>
    <row r="1027" spans="1:19" ht="40" customHeight="1" x14ac:dyDescent="0.25">
      <c r="A1027" s="128">
        <f>IF(B1027="","",ROW()-ROW($A$3)+'Diário 2º PA'!$P$1)</f>
        <v>2974</v>
      </c>
      <c r="B1027" s="129">
        <v>45462</v>
      </c>
      <c r="C1027" s="130">
        <v>45444</v>
      </c>
      <c r="D1027" s="98" t="s">
        <v>105</v>
      </c>
      <c r="E1027" s="95" t="s">
        <v>341</v>
      </c>
      <c r="F1027" s="179">
        <v>750</v>
      </c>
      <c r="G1027" s="98" t="s">
        <v>3808</v>
      </c>
      <c r="H1027" s="98" t="s">
        <v>129</v>
      </c>
      <c r="I1027" s="95" t="s">
        <v>1825</v>
      </c>
      <c r="J1027" s="131" t="str">
        <f t="shared" si="37"/>
        <v>44.122.395/0001-70</v>
      </c>
      <c r="K1027" s="131" t="s">
        <v>1072</v>
      </c>
      <c r="L1027" s="132" t="s">
        <v>3120</v>
      </c>
      <c r="M1027" s="131">
        <v>26</v>
      </c>
      <c r="N1027" s="134">
        <v>45460</v>
      </c>
      <c r="O1027" s="95" t="s">
        <v>452</v>
      </c>
      <c r="P1027" s="98" t="s">
        <v>1103</v>
      </c>
      <c r="Q1027" s="381"/>
      <c r="R1027" s="381"/>
      <c r="S1027" s="381"/>
    </row>
    <row r="1028" spans="1:19" ht="40" customHeight="1" x14ac:dyDescent="0.25">
      <c r="A1028" s="128">
        <f>IF(B1028="","",ROW()-ROW($A$3)+'Diário 2º PA'!$P$1)</f>
        <v>2975</v>
      </c>
      <c r="B1028" s="129">
        <v>45462</v>
      </c>
      <c r="C1028" s="130">
        <v>45444</v>
      </c>
      <c r="D1028" s="98" t="s">
        <v>94</v>
      </c>
      <c r="E1028" s="95" t="s">
        <v>188</v>
      </c>
      <c r="F1028" s="155">
        <v>1563.02</v>
      </c>
      <c r="G1028" s="98" t="s">
        <v>3213</v>
      </c>
      <c r="H1028" s="98" t="s">
        <v>134</v>
      </c>
      <c r="I1028" s="95" t="s">
        <v>3809</v>
      </c>
      <c r="J1028" s="131" t="str">
        <f t="shared" si="37"/>
        <v>CPF Protegido - LGPD</v>
      </c>
      <c r="K1028" s="131" t="s">
        <v>1574</v>
      </c>
      <c r="L1028" s="132" t="s">
        <v>1623</v>
      </c>
      <c r="M1028" s="131" t="s">
        <v>117</v>
      </c>
      <c r="N1028" s="134">
        <v>45463</v>
      </c>
      <c r="O1028" s="95" t="s">
        <v>452</v>
      </c>
      <c r="P1028" s="98" t="s">
        <v>3810</v>
      </c>
      <c r="Q1028" s="381"/>
      <c r="R1028" s="381"/>
      <c r="S1028" s="381"/>
    </row>
    <row r="1029" spans="1:19" ht="40" customHeight="1" x14ac:dyDescent="0.25">
      <c r="A1029" s="128">
        <f>IF(B1029="","",ROW()-ROW($A$3)+'Diário 2º PA'!$P$1)</f>
        <v>2976</v>
      </c>
      <c r="B1029" s="129">
        <v>45462</v>
      </c>
      <c r="C1029" s="130">
        <v>45444</v>
      </c>
      <c r="D1029" s="98" t="s">
        <v>94</v>
      </c>
      <c r="E1029" s="95" t="s">
        <v>188</v>
      </c>
      <c r="F1029" s="155">
        <v>3843.69</v>
      </c>
      <c r="G1029" s="98" t="s">
        <v>3213</v>
      </c>
      <c r="H1029" s="98" t="s">
        <v>125</v>
      </c>
      <c r="I1029" s="95" t="s">
        <v>3811</v>
      </c>
      <c r="J1029" s="131" t="str">
        <f t="shared" si="37"/>
        <v>CPF Protegido - LGPD</v>
      </c>
      <c r="K1029" s="131" t="s">
        <v>1574</v>
      </c>
      <c r="L1029" s="132" t="s">
        <v>1623</v>
      </c>
      <c r="M1029" s="131" t="s">
        <v>117</v>
      </c>
      <c r="N1029" s="134">
        <v>45463</v>
      </c>
      <c r="O1029" s="95" t="s">
        <v>452</v>
      </c>
      <c r="P1029" s="98" t="s">
        <v>3812</v>
      </c>
      <c r="Q1029" s="381"/>
      <c r="R1029" s="381"/>
      <c r="S1029" s="381"/>
    </row>
    <row r="1030" spans="1:19" ht="40" customHeight="1" x14ac:dyDescent="0.25">
      <c r="A1030" s="128">
        <f>IF(B1030="","",ROW()-ROW($A$3)+'Diário 2º PA'!$P$1)</f>
        <v>2977</v>
      </c>
      <c r="B1030" s="129">
        <v>45462</v>
      </c>
      <c r="C1030" s="130">
        <v>45444</v>
      </c>
      <c r="D1030" s="98" t="s">
        <v>105</v>
      </c>
      <c r="E1030" s="95" t="s">
        <v>345</v>
      </c>
      <c r="F1030" s="155">
        <v>1800</v>
      </c>
      <c r="G1030" s="98" t="s">
        <v>3813</v>
      </c>
      <c r="H1030" s="98" t="s">
        <v>133</v>
      </c>
      <c r="I1030" s="95" t="s">
        <v>3814</v>
      </c>
      <c r="J1030" s="131" t="str">
        <f t="shared" si="37"/>
        <v>55.484.493/0001-74</v>
      </c>
      <c r="K1030" s="131" t="s">
        <v>1080</v>
      </c>
      <c r="L1030" s="132" t="s">
        <v>3133</v>
      </c>
      <c r="M1030" s="131" t="s">
        <v>3815</v>
      </c>
      <c r="N1030" s="134">
        <v>45462</v>
      </c>
      <c r="O1030" s="95" t="s">
        <v>452</v>
      </c>
      <c r="P1030" s="98" t="s">
        <v>3816</v>
      </c>
      <c r="Q1030" s="381"/>
      <c r="R1030" s="381"/>
      <c r="S1030" s="381"/>
    </row>
    <row r="1031" spans="1:19" ht="40" customHeight="1" x14ac:dyDescent="0.25">
      <c r="A1031" s="128">
        <f>IF(B1031="","",ROW()-ROW($A$3)+'Diário 2º PA'!$P$1)</f>
        <v>2978</v>
      </c>
      <c r="B1031" s="129">
        <v>45462</v>
      </c>
      <c r="C1031" s="130">
        <v>45444</v>
      </c>
      <c r="D1031" s="98" t="s">
        <v>105</v>
      </c>
      <c r="E1031" s="95" t="s">
        <v>307</v>
      </c>
      <c r="F1031" s="155">
        <v>611.15</v>
      </c>
      <c r="G1031" s="98" t="s">
        <v>3817</v>
      </c>
      <c r="H1031" s="98" t="s">
        <v>124</v>
      </c>
      <c r="I1031" s="95" t="s">
        <v>3818</v>
      </c>
      <c r="J1031" s="131" t="str">
        <f t="shared" si="37"/>
        <v>21.339.965/0001-83</v>
      </c>
      <c r="K1031" s="131" t="s">
        <v>1080</v>
      </c>
      <c r="L1031" s="132" t="s">
        <v>3133</v>
      </c>
      <c r="M1031" s="131">
        <v>85498</v>
      </c>
      <c r="N1031" s="134">
        <v>45462</v>
      </c>
      <c r="O1031" s="95" t="s">
        <v>452</v>
      </c>
      <c r="P1031" s="98" t="s">
        <v>3819</v>
      </c>
      <c r="Q1031" s="381"/>
      <c r="R1031" s="381"/>
      <c r="S1031" s="381"/>
    </row>
    <row r="1032" spans="1:19" ht="40" customHeight="1" x14ac:dyDescent="0.25">
      <c r="A1032" s="128">
        <f>IF(B1032="","",ROW()-ROW($A$3)+'Diário 2º PA'!$P$1)</f>
        <v>2979</v>
      </c>
      <c r="B1032" s="129">
        <v>45462</v>
      </c>
      <c r="C1032" s="130">
        <v>45444</v>
      </c>
      <c r="D1032" s="98" t="s">
        <v>105</v>
      </c>
      <c r="E1032" s="95" t="s">
        <v>305</v>
      </c>
      <c r="F1032" s="155">
        <v>2342.6999999999998</v>
      </c>
      <c r="G1032" s="98" t="s">
        <v>3817</v>
      </c>
      <c r="H1032" s="98" t="s">
        <v>124</v>
      </c>
      <c r="I1032" s="95" t="s">
        <v>3818</v>
      </c>
      <c r="J1032" s="131" t="str">
        <f t="shared" si="37"/>
        <v>21.339.965/0001-83</v>
      </c>
      <c r="K1032" s="131" t="s">
        <v>1080</v>
      </c>
      <c r="L1032" s="132" t="s">
        <v>3133</v>
      </c>
      <c r="M1032" s="131">
        <v>85497</v>
      </c>
      <c r="N1032" s="134">
        <v>45462</v>
      </c>
      <c r="O1032" s="95" t="s">
        <v>452</v>
      </c>
      <c r="P1032" s="98" t="s">
        <v>3819</v>
      </c>
      <c r="Q1032" s="381"/>
      <c r="R1032" s="381"/>
      <c r="S1032" s="381"/>
    </row>
    <row r="1033" spans="1:19" ht="40" customHeight="1" x14ac:dyDescent="0.25">
      <c r="A1033" s="128">
        <f>IF(B1033="","",ROW()-ROW($A$3)+'Diário 2º PA'!$P$1)</f>
        <v>2980</v>
      </c>
      <c r="B1033" s="129">
        <v>45462</v>
      </c>
      <c r="C1033" s="130">
        <v>45444</v>
      </c>
      <c r="D1033" s="98" t="s">
        <v>105</v>
      </c>
      <c r="E1033" s="95" t="s">
        <v>345</v>
      </c>
      <c r="F1033" s="155">
        <v>1400</v>
      </c>
      <c r="G1033" s="98" t="s">
        <v>3820</v>
      </c>
      <c r="H1033" s="98" t="s">
        <v>137</v>
      </c>
      <c r="I1033" s="95" t="s">
        <v>3821</v>
      </c>
      <c r="J1033" s="131" t="str">
        <f t="shared" si="37"/>
        <v>14.300.708/0001-72</v>
      </c>
      <c r="K1033" s="131" t="s">
        <v>1114</v>
      </c>
      <c r="L1033" s="132" t="s">
        <v>3120</v>
      </c>
      <c r="M1033" s="131">
        <v>4</v>
      </c>
      <c r="N1033" s="134">
        <v>45461</v>
      </c>
      <c r="O1033" s="95" t="s">
        <v>452</v>
      </c>
      <c r="P1033" s="98" t="s">
        <v>3822</v>
      </c>
      <c r="Q1033" s="381"/>
      <c r="R1033" s="381"/>
      <c r="S1033" s="381"/>
    </row>
    <row r="1034" spans="1:19" ht="40" customHeight="1" x14ac:dyDescent="0.25">
      <c r="A1034" s="128">
        <f>IF(B1034="","",ROW()-ROW($A$3)+'Diário 2º PA'!$P$1)</f>
        <v>2981</v>
      </c>
      <c r="B1034" s="129">
        <v>45462</v>
      </c>
      <c r="C1034" s="130">
        <v>45444</v>
      </c>
      <c r="D1034" s="98" t="s">
        <v>105</v>
      </c>
      <c r="E1034" s="95" t="s">
        <v>301</v>
      </c>
      <c r="F1034" s="155">
        <v>145</v>
      </c>
      <c r="G1034" s="98" t="s">
        <v>3823</v>
      </c>
      <c r="H1034" s="98" t="s">
        <v>117</v>
      </c>
      <c r="I1034" s="95" t="s">
        <v>3550</v>
      </c>
      <c r="J1034" s="131" t="str">
        <f t="shared" si="37"/>
        <v>47.045.085/0001-98</v>
      </c>
      <c r="K1034" s="131" t="s">
        <v>1114</v>
      </c>
      <c r="L1034" s="132" t="s">
        <v>3120</v>
      </c>
      <c r="M1034" s="131">
        <v>4</v>
      </c>
      <c r="N1034" s="134">
        <v>45461</v>
      </c>
      <c r="O1034" s="95" t="s">
        <v>452</v>
      </c>
      <c r="P1034" s="98" t="s">
        <v>3551</v>
      </c>
      <c r="Q1034" s="381"/>
      <c r="R1034" s="381"/>
      <c r="S1034" s="381"/>
    </row>
    <row r="1035" spans="1:19" ht="40" customHeight="1" x14ac:dyDescent="0.25">
      <c r="A1035" s="128">
        <f>IF(B1035="","",ROW()-ROW($A$3)+'Diário 2º PA'!$P$1)</f>
        <v>2982</v>
      </c>
      <c r="B1035" s="129">
        <v>45462</v>
      </c>
      <c r="C1035" s="130">
        <v>45444</v>
      </c>
      <c r="D1035" s="98" t="s">
        <v>105</v>
      </c>
      <c r="E1035" s="95" t="s">
        <v>313</v>
      </c>
      <c r="F1035" s="155">
        <v>519.04999999999995</v>
      </c>
      <c r="G1035" s="98" t="s">
        <v>3430</v>
      </c>
      <c r="H1035" s="98" t="s">
        <v>120</v>
      </c>
      <c r="I1035" s="95" t="s">
        <v>2404</v>
      </c>
      <c r="J1035" s="131" t="str">
        <f t="shared" si="37"/>
        <v>86.386.778/0001-04</v>
      </c>
      <c r="K1035" s="131" t="s">
        <v>1114</v>
      </c>
      <c r="L1035" s="132" t="s">
        <v>3120</v>
      </c>
      <c r="M1035" s="131">
        <v>2957</v>
      </c>
      <c r="N1035" s="134">
        <v>45462</v>
      </c>
      <c r="O1035" s="95" t="s">
        <v>452</v>
      </c>
      <c r="P1035" s="98" t="s">
        <v>2405</v>
      </c>
      <c r="Q1035" s="381"/>
      <c r="R1035" s="381"/>
      <c r="S1035" s="381"/>
    </row>
    <row r="1036" spans="1:19" ht="40" customHeight="1" x14ac:dyDescent="0.25">
      <c r="A1036" s="128">
        <f>IF(B1036="","",ROW()-ROW($A$3)+'Diário 2º PA'!$P$1)</f>
        <v>2983</v>
      </c>
      <c r="B1036" s="129">
        <v>45462</v>
      </c>
      <c r="C1036" s="130">
        <v>45444</v>
      </c>
      <c r="D1036" s="98" t="s">
        <v>105</v>
      </c>
      <c r="E1036" s="95" t="s">
        <v>265</v>
      </c>
      <c r="F1036" s="155">
        <v>200</v>
      </c>
      <c r="G1036" s="98" t="s">
        <v>3264</v>
      </c>
      <c r="H1036" s="98" t="s">
        <v>118</v>
      </c>
      <c r="I1036" s="95" t="s">
        <v>3824</v>
      </c>
      <c r="J1036" s="131" t="str">
        <f t="shared" si="37"/>
        <v>11.970.278/0001-08</v>
      </c>
      <c r="K1036" s="131" t="s">
        <v>1114</v>
      </c>
      <c r="L1036" s="132" t="s">
        <v>3120</v>
      </c>
      <c r="M1036" s="131">
        <v>3328</v>
      </c>
      <c r="N1036" s="134">
        <v>45397</v>
      </c>
      <c r="O1036" s="95" t="s">
        <v>452</v>
      </c>
      <c r="P1036" s="98" t="s">
        <v>1412</v>
      </c>
      <c r="Q1036" s="381"/>
      <c r="R1036" s="381"/>
      <c r="S1036" s="381"/>
    </row>
    <row r="1037" spans="1:19" ht="40" customHeight="1" x14ac:dyDescent="0.25">
      <c r="A1037" s="128">
        <f>IF(B1037="","",ROW()-ROW($A$3)+'Diário 2º PA'!$P$1)</f>
        <v>2984</v>
      </c>
      <c r="B1037" s="129">
        <v>45462</v>
      </c>
      <c r="C1037" s="130">
        <v>45444</v>
      </c>
      <c r="D1037" s="98" t="s">
        <v>105</v>
      </c>
      <c r="E1037" s="95" t="s">
        <v>265</v>
      </c>
      <c r="F1037" s="155">
        <v>1000</v>
      </c>
      <c r="G1037" s="98" t="s">
        <v>3264</v>
      </c>
      <c r="H1037" s="98" t="s">
        <v>117</v>
      </c>
      <c r="I1037" s="95" t="s">
        <v>3824</v>
      </c>
      <c r="J1037" s="131" t="str">
        <f t="shared" si="37"/>
        <v>11.970.278/0001-08</v>
      </c>
      <c r="K1037" s="131" t="s">
        <v>1114</v>
      </c>
      <c r="L1037" s="132" t="s">
        <v>3120</v>
      </c>
      <c r="M1037" s="131">
        <v>3296</v>
      </c>
      <c r="N1037" s="134">
        <v>45397</v>
      </c>
      <c r="O1037" s="95" t="s">
        <v>452</v>
      </c>
      <c r="P1037" s="98" t="s">
        <v>1412</v>
      </c>
      <c r="Q1037" s="381"/>
      <c r="R1037" s="381"/>
      <c r="S1037" s="381"/>
    </row>
    <row r="1038" spans="1:19" ht="40" customHeight="1" x14ac:dyDescent="0.25">
      <c r="A1038" s="128">
        <f>IF(B1038="","",ROW()-ROW($A$3)+'Diário 2º PA'!$P$1)</f>
        <v>2985</v>
      </c>
      <c r="B1038" s="129">
        <v>45462</v>
      </c>
      <c r="C1038" s="130">
        <v>45444</v>
      </c>
      <c r="D1038" s="98" t="s">
        <v>105</v>
      </c>
      <c r="E1038" s="95" t="s">
        <v>265</v>
      </c>
      <c r="F1038" s="155">
        <v>1065.6600000000001</v>
      </c>
      <c r="G1038" s="98" t="s">
        <v>3264</v>
      </c>
      <c r="H1038" s="98" t="s">
        <v>117</v>
      </c>
      <c r="I1038" s="95" t="s">
        <v>3824</v>
      </c>
      <c r="J1038" s="131" t="str">
        <f t="shared" si="37"/>
        <v>11.970.278/0001-08</v>
      </c>
      <c r="K1038" s="131" t="s">
        <v>1114</v>
      </c>
      <c r="L1038" s="132" t="s">
        <v>3120</v>
      </c>
      <c r="M1038" s="131">
        <v>3329</v>
      </c>
      <c r="N1038" s="134">
        <v>45397</v>
      </c>
      <c r="O1038" s="95" t="s">
        <v>452</v>
      </c>
      <c r="P1038" s="98" t="s">
        <v>1412</v>
      </c>
      <c r="Q1038" s="381"/>
      <c r="R1038" s="381"/>
      <c r="S1038" s="381"/>
    </row>
    <row r="1039" spans="1:19" ht="40" customHeight="1" x14ac:dyDescent="0.25">
      <c r="A1039" s="128">
        <f>IF(B1039="","",ROW()-ROW($A$3)+'Diário 2º PA'!$P$1)</f>
        <v>2986</v>
      </c>
      <c r="B1039" s="129">
        <v>45462</v>
      </c>
      <c r="C1039" s="130">
        <v>45444</v>
      </c>
      <c r="D1039" s="98" t="s">
        <v>105</v>
      </c>
      <c r="E1039" s="95" t="s">
        <v>337</v>
      </c>
      <c r="F1039" s="155">
        <v>249.29</v>
      </c>
      <c r="G1039" s="98" t="s">
        <v>3825</v>
      </c>
      <c r="H1039" s="98" t="s">
        <v>123</v>
      </c>
      <c r="I1039" s="95" t="s">
        <v>3644</v>
      </c>
      <c r="J1039" s="131" t="str">
        <f t="shared" si="37"/>
        <v>CPF Protegido - LGPD</v>
      </c>
      <c r="K1039" s="131" t="s">
        <v>1072</v>
      </c>
      <c r="L1039" s="132" t="s">
        <v>3130</v>
      </c>
      <c r="M1039" s="131" t="s">
        <v>117</v>
      </c>
      <c r="N1039" s="134">
        <v>45460</v>
      </c>
      <c r="O1039" s="95" t="s">
        <v>452</v>
      </c>
      <c r="P1039" s="98" t="s">
        <v>3393</v>
      </c>
      <c r="Q1039" s="381"/>
      <c r="R1039" s="381"/>
      <c r="S1039" s="381"/>
    </row>
    <row r="1040" spans="1:19" ht="40" customHeight="1" x14ac:dyDescent="0.25">
      <c r="A1040" s="128">
        <f>IF(B1040="","",ROW()-ROW($A$3)+'Diário 2º PA'!$P$1)</f>
        <v>2987</v>
      </c>
      <c r="B1040" s="129">
        <v>45462</v>
      </c>
      <c r="C1040" s="130">
        <v>45444</v>
      </c>
      <c r="D1040" s="98" t="s">
        <v>105</v>
      </c>
      <c r="E1040" s="95" t="s">
        <v>345</v>
      </c>
      <c r="F1040" s="155">
        <v>587.29999999999995</v>
      </c>
      <c r="G1040" s="98" t="s">
        <v>3826</v>
      </c>
      <c r="H1040" s="98" t="s">
        <v>133</v>
      </c>
      <c r="I1040" s="95" t="s">
        <v>3357</v>
      </c>
      <c r="J1040" s="131" t="str">
        <f t="shared" si="37"/>
        <v>23.045.334/0004-20</v>
      </c>
      <c r="K1040" s="131" t="s">
        <v>1080</v>
      </c>
      <c r="L1040" s="132" t="s">
        <v>3133</v>
      </c>
      <c r="M1040" s="131">
        <v>55217</v>
      </c>
      <c r="N1040" s="134">
        <v>45462</v>
      </c>
      <c r="O1040" s="95" t="s">
        <v>452</v>
      </c>
      <c r="P1040" s="98" t="s">
        <v>3358</v>
      </c>
      <c r="Q1040" s="381"/>
      <c r="R1040" s="381"/>
      <c r="S1040" s="381"/>
    </row>
    <row r="1041" spans="1:19" ht="40" customHeight="1" x14ac:dyDescent="0.25">
      <c r="A1041" s="128">
        <f>IF(B1041="","",ROW()-ROW($A$3)+'Diário 2º PA'!$P$1)</f>
        <v>2988</v>
      </c>
      <c r="B1041" s="129">
        <v>45462</v>
      </c>
      <c r="C1041" s="130">
        <v>45444</v>
      </c>
      <c r="D1041" s="98" t="s">
        <v>107</v>
      </c>
      <c r="E1041" s="95" t="s">
        <v>374</v>
      </c>
      <c r="F1041" s="156">
        <v>6346</v>
      </c>
      <c r="G1041" s="98" t="s">
        <v>3827</v>
      </c>
      <c r="H1041" s="98" t="s">
        <v>133</v>
      </c>
      <c r="I1041" s="95" t="s">
        <v>3828</v>
      </c>
      <c r="J1041" s="131" t="str">
        <f t="shared" si="37"/>
        <v>49.993.720/0001-94</v>
      </c>
      <c r="K1041" s="131" t="s">
        <v>1080</v>
      </c>
      <c r="L1041" s="132" t="s">
        <v>3133</v>
      </c>
      <c r="M1041" s="131">
        <v>644</v>
      </c>
      <c r="N1041" s="134">
        <v>45462</v>
      </c>
      <c r="O1041" s="95" t="s">
        <v>452</v>
      </c>
      <c r="P1041" s="98" t="s">
        <v>3829</v>
      </c>
      <c r="Q1041" s="381"/>
      <c r="R1041" s="381"/>
      <c r="S1041" s="381"/>
    </row>
    <row r="1042" spans="1:19" ht="40" customHeight="1" x14ac:dyDescent="0.25">
      <c r="A1042" s="128">
        <f>IF(B1042="","",ROW()-ROW($A$3)+'Diário 2º PA'!$P$1)</f>
        <v>2989</v>
      </c>
      <c r="B1042" s="129">
        <v>45462</v>
      </c>
      <c r="C1042" s="130">
        <v>45444</v>
      </c>
      <c r="D1042" s="98" t="s">
        <v>105</v>
      </c>
      <c r="E1042" s="95" t="s">
        <v>229</v>
      </c>
      <c r="F1042" s="155">
        <v>831.27</v>
      </c>
      <c r="G1042" s="98" t="s">
        <v>3143</v>
      </c>
      <c r="H1042" s="98" t="s">
        <v>127</v>
      </c>
      <c r="I1042" s="95" t="s">
        <v>1769</v>
      </c>
      <c r="J1042" s="131" t="str">
        <f t="shared" si="37"/>
        <v>17.281.106/0001-03</v>
      </c>
      <c r="K1042" s="131" t="s">
        <v>1080</v>
      </c>
      <c r="L1042" s="132" t="s">
        <v>3133</v>
      </c>
      <c r="M1042" s="131" t="s">
        <v>3830</v>
      </c>
      <c r="N1042" s="134">
        <v>45462</v>
      </c>
      <c r="O1042" s="95" t="s">
        <v>452</v>
      </c>
      <c r="P1042" s="98" t="s">
        <v>1259</v>
      </c>
      <c r="Q1042" s="381"/>
      <c r="R1042" s="381"/>
      <c r="S1042" s="381"/>
    </row>
    <row r="1043" spans="1:19" ht="40" customHeight="1" x14ac:dyDescent="0.25">
      <c r="A1043" s="128">
        <f>IF(B1043="","",ROW()-ROW($A$3)+'Diário 2º PA'!$P$1)</f>
        <v>2990</v>
      </c>
      <c r="B1043" s="129">
        <v>45462</v>
      </c>
      <c r="C1043" s="130">
        <v>45444</v>
      </c>
      <c r="D1043" s="98" t="s">
        <v>105</v>
      </c>
      <c r="E1043" s="95" t="s">
        <v>223</v>
      </c>
      <c r="F1043" s="155">
        <v>429.39</v>
      </c>
      <c r="G1043" s="98" t="s">
        <v>3831</v>
      </c>
      <c r="H1043" s="98" t="s">
        <v>120</v>
      </c>
      <c r="I1043" s="95" t="s">
        <v>1859</v>
      </c>
      <c r="J1043" s="131" t="str">
        <f t="shared" si="37"/>
        <v>17.783.234/0001-55</v>
      </c>
      <c r="K1043" s="131" t="s">
        <v>1080</v>
      </c>
      <c r="L1043" s="132" t="s">
        <v>1439</v>
      </c>
      <c r="M1043" s="131">
        <v>5366103</v>
      </c>
      <c r="N1043" s="134">
        <v>45463</v>
      </c>
      <c r="O1043" s="95" t="s">
        <v>452</v>
      </c>
      <c r="P1043" s="98" t="s">
        <v>2553</v>
      </c>
      <c r="Q1043" s="381"/>
      <c r="R1043" s="381"/>
      <c r="S1043" s="381"/>
    </row>
    <row r="1044" spans="1:19" ht="40" customHeight="1" x14ac:dyDescent="0.25">
      <c r="A1044" s="128">
        <f>IF(B1044="","",ROW()-ROW($A$3)+'Diário 2º PA'!$P$1)</f>
        <v>2991</v>
      </c>
      <c r="B1044" s="129">
        <v>45462</v>
      </c>
      <c r="C1044" s="130">
        <v>45444</v>
      </c>
      <c r="D1044" s="98" t="s">
        <v>105</v>
      </c>
      <c r="E1044" s="95" t="s">
        <v>223</v>
      </c>
      <c r="F1044" s="155">
        <v>165.82</v>
      </c>
      <c r="G1044" s="98" t="s">
        <v>3831</v>
      </c>
      <c r="H1044" s="98" t="s">
        <v>118</v>
      </c>
      <c r="I1044" s="95" t="s">
        <v>1859</v>
      </c>
      <c r="J1044" s="131" t="str">
        <f t="shared" si="37"/>
        <v>17.783.234/0001-55</v>
      </c>
      <c r="K1044" s="131" t="s">
        <v>1080</v>
      </c>
      <c r="L1044" s="132" t="s">
        <v>1439</v>
      </c>
      <c r="M1044" s="131">
        <v>5366095</v>
      </c>
      <c r="N1044" s="134">
        <v>45463</v>
      </c>
      <c r="O1044" s="95" t="s">
        <v>452</v>
      </c>
      <c r="P1044" s="98" t="s">
        <v>2553</v>
      </c>
      <c r="Q1044" s="381"/>
      <c r="R1044" s="381"/>
      <c r="S1044" s="381"/>
    </row>
    <row r="1045" spans="1:19" ht="40" customHeight="1" x14ac:dyDescent="0.25">
      <c r="A1045" s="128">
        <f>IF(B1045="","",ROW()-ROW($A$3)+'Diário 2º PA'!$P$1)</f>
        <v>2992</v>
      </c>
      <c r="B1045" s="129">
        <v>45462</v>
      </c>
      <c r="C1045" s="130">
        <v>45444</v>
      </c>
      <c r="D1045" s="98" t="s">
        <v>105</v>
      </c>
      <c r="E1045" s="95" t="s">
        <v>223</v>
      </c>
      <c r="F1045" s="155">
        <v>165.82</v>
      </c>
      <c r="G1045" s="98" t="s">
        <v>3831</v>
      </c>
      <c r="H1045" s="98" t="s">
        <v>118</v>
      </c>
      <c r="I1045" s="95" t="s">
        <v>1859</v>
      </c>
      <c r="J1045" s="131" t="str">
        <f t="shared" si="37"/>
        <v>17.783.234/0001-55</v>
      </c>
      <c r="K1045" s="131" t="s">
        <v>1080</v>
      </c>
      <c r="L1045" s="132" t="s">
        <v>1439</v>
      </c>
      <c r="M1045" s="131">
        <v>5366098</v>
      </c>
      <c r="N1045" s="134">
        <v>45463</v>
      </c>
      <c r="O1045" s="95" t="s">
        <v>452</v>
      </c>
      <c r="P1045" s="98" t="s">
        <v>2553</v>
      </c>
      <c r="Q1045" s="381"/>
      <c r="R1045" s="381"/>
      <c r="S1045" s="381"/>
    </row>
    <row r="1046" spans="1:19" ht="40" customHeight="1" x14ac:dyDescent="0.25">
      <c r="A1046" s="128">
        <f>IF(B1046="","",ROW()-ROW($A$3)+'Diário 2º PA'!$P$1)</f>
        <v>2993</v>
      </c>
      <c r="B1046" s="129">
        <v>45462</v>
      </c>
      <c r="C1046" s="130">
        <v>45444</v>
      </c>
      <c r="D1046" s="98" t="s">
        <v>105</v>
      </c>
      <c r="E1046" s="95" t="s">
        <v>223</v>
      </c>
      <c r="F1046" s="155">
        <v>165.82</v>
      </c>
      <c r="G1046" s="98" t="s">
        <v>3831</v>
      </c>
      <c r="H1046" s="98" t="s">
        <v>118</v>
      </c>
      <c r="I1046" s="95" t="s">
        <v>1859</v>
      </c>
      <c r="J1046" s="131" t="str">
        <f t="shared" si="37"/>
        <v>17.783.234/0001-55</v>
      </c>
      <c r="K1046" s="131" t="s">
        <v>1080</v>
      </c>
      <c r="L1046" s="132" t="s">
        <v>1439</v>
      </c>
      <c r="M1046" s="131">
        <v>5366100</v>
      </c>
      <c r="N1046" s="134">
        <v>45463</v>
      </c>
      <c r="O1046" s="95" t="s">
        <v>452</v>
      </c>
      <c r="P1046" s="98" t="s">
        <v>2553</v>
      </c>
      <c r="Q1046" s="381"/>
      <c r="R1046" s="381"/>
      <c r="S1046" s="381"/>
    </row>
    <row r="1047" spans="1:19" ht="40" customHeight="1" x14ac:dyDescent="0.25">
      <c r="A1047" s="128">
        <f>IF(B1047="","",ROW()-ROW($A$3)+'Diário 2º PA'!$P$1)</f>
        <v>2994</v>
      </c>
      <c r="B1047" s="129">
        <v>45462</v>
      </c>
      <c r="C1047" s="130">
        <v>45444</v>
      </c>
      <c r="D1047" s="98" t="s">
        <v>105</v>
      </c>
      <c r="E1047" s="95" t="s">
        <v>223</v>
      </c>
      <c r="F1047" s="155">
        <v>178.54</v>
      </c>
      <c r="G1047" s="98" t="s">
        <v>3831</v>
      </c>
      <c r="H1047" s="98" t="s">
        <v>118</v>
      </c>
      <c r="I1047" s="95" t="s">
        <v>1859</v>
      </c>
      <c r="J1047" s="131" t="str">
        <f t="shared" si="37"/>
        <v>17.783.234/0001-55</v>
      </c>
      <c r="K1047" s="131" t="s">
        <v>1080</v>
      </c>
      <c r="L1047" s="132" t="s">
        <v>1439</v>
      </c>
      <c r="M1047" s="131">
        <v>5366102</v>
      </c>
      <c r="N1047" s="134">
        <v>45463</v>
      </c>
      <c r="O1047" s="95" t="s">
        <v>452</v>
      </c>
      <c r="P1047" s="98" t="s">
        <v>2553</v>
      </c>
      <c r="Q1047" s="381"/>
      <c r="R1047" s="381"/>
      <c r="S1047" s="381"/>
    </row>
    <row r="1048" spans="1:19" ht="40" customHeight="1" x14ac:dyDescent="0.25">
      <c r="A1048" s="128">
        <f>IF(B1048="","",ROW()-ROW($A$3)+'Diário 2º PA'!$P$1)</f>
        <v>2995</v>
      </c>
      <c r="B1048" s="129">
        <v>45462</v>
      </c>
      <c r="C1048" s="130">
        <v>45444</v>
      </c>
      <c r="D1048" s="98" t="s">
        <v>105</v>
      </c>
      <c r="E1048" s="95" t="s">
        <v>235</v>
      </c>
      <c r="F1048" s="155">
        <v>109.87</v>
      </c>
      <c r="G1048" s="98" t="s">
        <v>3178</v>
      </c>
      <c r="H1048" s="98" t="s">
        <v>123</v>
      </c>
      <c r="I1048" s="95" t="s">
        <v>1962</v>
      </c>
      <c r="J1048" s="131" t="str">
        <f t="shared" si="37"/>
        <v>76.535.764/0007-39</v>
      </c>
      <c r="K1048" s="131" t="s">
        <v>1080</v>
      </c>
      <c r="L1048" s="132" t="s">
        <v>3133</v>
      </c>
      <c r="M1048" s="131">
        <v>4166004889</v>
      </c>
      <c r="N1048" s="134">
        <v>45463</v>
      </c>
      <c r="O1048" s="95" t="s">
        <v>452</v>
      </c>
      <c r="P1048" s="98" t="s">
        <v>1963</v>
      </c>
      <c r="Q1048" s="381"/>
      <c r="R1048" s="381"/>
      <c r="S1048" s="381"/>
    </row>
    <row r="1049" spans="1:19" ht="40" customHeight="1" x14ac:dyDescent="0.25">
      <c r="A1049" s="128">
        <f>IF(B1049="","",ROW()-ROW($A$3)+'Diário 2º PA'!$P$1)</f>
        <v>2996</v>
      </c>
      <c r="B1049" s="129">
        <v>45462</v>
      </c>
      <c r="C1049" s="130">
        <v>45444</v>
      </c>
      <c r="D1049" s="98" t="s">
        <v>94</v>
      </c>
      <c r="E1049" s="95" t="s">
        <v>199</v>
      </c>
      <c r="F1049" s="155">
        <v>186.85</v>
      </c>
      <c r="G1049" s="98" t="s">
        <v>3177</v>
      </c>
      <c r="H1049" s="98" t="s">
        <v>130</v>
      </c>
      <c r="I1049" s="95" t="s">
        <v>1576</v>
      </c>
      <c r="J1049" s="131" t="str">
        <f t="shared" si="37"/>
        <v>10.426.715/0001-64</v>
      </c>
      <c r="K1049" s="131" t="s">
        <v>1080</v>
      </c>
      <c r="L1049" s="132" t="s">
        <v>3133</v>
      </c>
      <c r="M1049" s="131">
        <v>4044547</v>
      </c>
      <c r="N1049" s="134">
        <v>45470</v>
      </c>
      <c r="O1049" s="95" t="s">
        <v>452</v>
      </c>
      <c r="P1049" s="98" t="s">
        <v>1082</v>
      </c>
      <c r="Q1049" s="381"/>
      <c r="R1049" s="381"/>
      <c r="S1049" s="381"/>
    </row>
    <row r="1050" spans="1:19" ht="40" customHeight="1" x14ac:dyDescent="0.25">
      <c r="A1050" s="128">
        <f>IF(B1050="","",ROW()-ROW($A$3)+'Diário 2º PA'!$P$1)</f>
        <v>2997</v>
      </c>
      <c r="B1050" s="129">
        <v>45462</v>
      </c>
      <c r="C1050" s="130">
        <v>45444</v>
      </c>
      <c r="D1050" s="98" t="s">
        <v>105</v>
      </c>
      <c r="E1050" s="95" t="s">
        <v>345</v>
      </c>
      <c r="F1050" s="155">
        <v>4515</v>
      </c>
      <c r="G1050" s="98" t="s">
        <v>3832</v>
      </c>
      <c r="H1050" s="98" t="s">
        <v>119</v>
      </c>
      <c r="I1050" s="95" t="s">
        <v>3833</v>
      </c>
      <c r="J1050" s="131" t="str">
        <f t="shared" si="37"/>
        <v>46.391.902/0001-05</v>
      </c>
      <c r="K1050" s="131" t="s">
        <v>1114</v>
      </c>
      <c r="L1050" s="132" t="s">
        <v>3120</v>
      </c>
      <c r="M1050" s="131">
        <v>8</v>
      </c>
      <c r="N1050" s="134">
        <v>45462</v>
      </c>
      <c r="O1050" s="95" t="s">
        <v>452</v>
      </c>
      <c r="P1050" s="98" t="s">
        <v>3834</v>
      </c>
      <c r="Q1050" s="381"/>
      <c r="R1050" s="381"/>
      <c r="S1050" s="381"/>
    </row>
    <row r="1051" spans="1:19" ht="40" customHeight="1" x14ac:dyDescent="0.25">
      <c r="A1051" s="128">
        <f>IF(B1051="","",ROW()-ROW($A$3)+'Diário 2º PA'!$P$1)</f>
        <v>2998</v>
      </c>
      <c r="B1051" s="129">
        <v>45462</v>
      </c>
      <c r="C1051" s="130">
        <v>45444</v>
      </c>
      <c r="D1051" s="98" t="s">
        <v>105</v>
      </c>
      <c r="E1051" s="95" t="s">
        <v>283</v>
      </c>
      <c r="F1051" s="155">
        <v>1</v>
      </c>
      <c r="G1051" s="95" t="s">
        <v>3835</v>
      </c>
      <c r="H1051" s="98" t="s">
        <v>118</v>
      </c>
      <c r="I1051" s="95" t="s">
        <v>117</v>
      </c>
      <c r="J1051" s="131" t="s">
        <v>79</v>
      </c>
      <c r="K1051" s="131" t="s">
        <v>1558</v>
      </c>
      <c r="L1051" s="132" t="s">
        <v>117</v>
      </c>
      <c r="M1051" s="131" t="s">
        <v>117</v>
      </c>
      <c r="N1051" s="134" t="s">
        <v>117</v>
      </c>
      <c r="O1051" s="95" t="s">
        <v>452</v>
      </c>
      <c r="P1051" s="98" t="s">
        <v>79</v>
      </c>
      <c r="Q1051" s="381"/>
      <c r="R1051" s="381"/>
      <c r="S1051" s="381"/>
    </row>
    <row r="1052" spans="1:19" ht="40" customHeight="1" x14ac:dyDescent="0.25">
      <c r="A1052" s="128">
        <f>IF(B1052="","",ROW()-ROW($A$3)+'Diário 2º PA'!$P$1)</f>
        <v>2999</v>
      </c>
      <c r="B1052" s="129">
        <v>45463</v>
      </c>
      <c r="C1052" s="130">
        <v>45444</v>
      </c>
      <c r="D1052" s="98" t="s">
        <v>105</v>
      </c>
      <c r="E1052" s="95" t="s">
        <v>337</v>
      </c>
      <c r="F1052" s="155">
        <v>-401.2</v>
      </c>
      <c r="G1052" s="98" t="s">
        <v>3683</v>
      </c>
      <c r="H1052" s="98" t="s">
        <v>119</v>
      </c>
      <c r="I1052" s="95" t="s">
        <v>117</v>
      </c>
      <c r="J1052" s="131" t="s">
        <v>79</v>
      </c>
      <c r="K1052" s="131" t="s">
        <v>117</v>
      </c>
      <c r="L1052" s="132" t="s">
        <v>117</v>
      </c>
      <c r="M1052" s="131" t="s">
        <v>117</v>
      </c>
      <c r="N1052" s="134" t="s">
        <v>117</v>
      </c>
      <c r="O1052" s="95" t="s">
        <v>452</v>
      </c>
      <c r="P1052" s="98" t="s">
        <v>79</v>
      </c>
      <c r="Q1052" s="381"/>
      <c r="R1052" s="381"/>
      <c r="S1052" s="381"/>
    </row>
    <row r="1053" spans="1:19" ht="40" customHeight="1" x14ac:dyDescent="0.25">
      <c r="A1053" s="128">
        <f>IF(B1053="","",ROW()-ROW($A$3)+'Diário 2º PA'!$P$1)</f>
        <v>3000</v>
      </c>
      <c r="B1053" s="129">
        <v>45463</v>
      </c>
      <c r="C1053" s="130">
        <v>45444</v>
      </c>
      <c r="D1053" s="98" t="s">
        <v>105</v>
      </c>
      <c r="E1053" s="95" t="s">
        <v>337</v>
      </c>
      <c r="F1053" s="155">
        <v>-401.2</v>
      </c>
      <c r="G1053" s="98" t="s">
        <v>3683</v>
      </c>
      <c r="H1053" s="98" t="s">
        <v>119</v>
      </c>
      <c r="I1053" s="95" t="s">
        <v>117</v>
      </c>
      <c r="J1053" s="131" t="s">
        <v>79</v>
      </c>
      <c r="K1053" s="131" t="s">
        <v>117</v>
      </c>
      <c r="L1053" s="132" t="s">
        <v>117</v>
      </c>
      <c r="M1053" s="131" t="s">
        <v>117</v>
      </c>
      <c r="N1053" s="134" t="s">
        <v>117</v>
      </c>
      <c r="O1053" s="95" t="s">
        <v>452</v>
      </c>
      <c r="P1053" s="98" t="s">
        <v>79</v>
      </c>
      <c r="Q1053" s="381"/>
      <c r="R1053" s="381"/>
      <c r="S1053" s="381"/>
    </row>
    <row r="1054" spans="1:19" ht="40" customHeight="1" x14ac:dyDescent="0.25">
      <c r="A1054" s="128">
        <f>IF(B1054="","",ROW()-ROW($A$3)+'Diário 2º PA'!$P$1)</f>
        <v>3001</v>
      </c>
      <c r="B1054" s="129">
        <v>45463</v>
      </c>
      <c r="C1054" s="130">
        <v>45444</v>
      </c>
      <c r="D1054" s="98" t="s">
        <v>105</v>
      </c>
      <c r="E1054" s="95" t="s">
        <v>307</v>
      </c>
      <c r="F1054" s="155">
        <v>92.57</v>
      </c>
      <c r="G1054" s="98" t="s">
        <v>3836</v>
      </c>
      <c r="H1054" s="98" t="s">
        <v>121</v>
      </c>
      <c r="I1054" s="95" t="s">
        <v>3837</v>
      </c>
      <c r="J1054" s="131" t="str">
        <f t="shared" ref="J1054:J1067" si="38">IF(P1054="","",IF(LEN(P1054)&gt;14,P1054,"CPF Protegido - LGPD"))</f>
        <v>01.392.481/0001-90</v>
      </c>
      <c r="K1054" s="131" t="s">
        <v>1072</v>
      </c>
      <c r="L1054" s="132" t="s">
        <v>3120</v>
      </c>
      <c r="M1054" s="131">
        <v>8913</v>
      </c>
      <c r="N1054" s="134">
        <v>45464</v>
      </c>
      <c r="O1054" s="95" t="s">
        <v>452</v>
      </c>
      <c r="P1054" s="98" t="s">
        <v>3838</v>
      </c>
      <c r="Q1054" s="381"/>
      <c r="R1054" s="381"/>
      <c r="S1054" s="381"/>
    </row>
    <row r="1055" spans="1:19" ht="40" customHeight="1" x14ac:dyDescent="0.25">
      <c r="A1055" s="128">
        <f>IF(B1055="","",ROW()-ROW($A$3)+'Diário 2º PA'!$P$1)</f>
        <v>3002</v>
      </c>
      <c r="B1055" s="129">
        <v>45463</v>
      </c>
      <c r="C1055" s="130">
        <v>45413</v>
      </c>
      <c r="D1055" s="98" t="s">
        <v>105</v>
      </c>
      <c r="E1055" s="95" t="s">
        <v>265</v>
      </c>
      <c r="F1055" s="155">
        <v>200</v>
      </c>
      <c r="G1055" s="98" t="s">
        <v>3264</v>
      </c>
      <c r="H1055" s="98" t="s">
        <v>118</v>
      </c>
      <c r="I1055" s="95" t="s">
        <v>3824</v>
      </c>
      <c r="J1055" s="131" t="str">
        <f t="shared" si="38"/>
        <v>11.970.278/0001-08</v>
      </c>
      <c r="K1055" s="131" t="s">
        <v>1114</v>
      </c>
      <c r="L1055" s="132" t="s">
        <v>3120</v>
      </c>
      <c r="M1055" s="131">
        <v>3295</v>
      </c>
      <c r="N1055" s="134">
        <v>45366</v>
      </c>
      <c r="O1055" s="95" t="s">
        <v>452</v>
      </c>
      <c r="P1055" s="98" t="s">
        <v>1412</v>
      </c>
      <c r="Q1055" s="381"/>
      <c r="R1055" s="381"/>
      <c r="S1055" s="381"/>
    </row>
    <row r="1056" spans="1:19" ht="40" customHeight="1" x14ac:dyDescent="0.25">
      <c r="A1056" s="128">
        <f>IF(B1056="","",ROW()-ROW($A$3)+'Diário 2º PA'!$P$1)</f>
        <v>3003</v>
      </c>
      <c r="B1056" s="129">
        <v>45463</v>
      </c>
      <c r="C1056" s="130">
        <v>45444</v>
      </c>
      <c r="D1056" s="98" t="s">
        <v>105</v>
      </c>
      <c r="E1056" s="95" t="s">
        <v>345</v>
      </c>
      <c r="F1056" s="155">
        <v>693.43</v>
      </c>
      <c r="G1056" s="98" t="s">
        <v>3185</v>
      </c>
      <c r="H1056" s="98" t="s">
        <v>133</v>
      </c>
      <c r="I1056" s="95" t="s">
        <v>3590</v>
      </c>
      <c r="J1056" s="131" t="str">
        <f t="shared" si="38"/>
        <v>71.085.328/0001-04</v>
      </c>
      <c r="K1056" s="131" t="s">
        <v>1080</v>
      </c>
      <c r="L1056" s="132" t="s">
        <v>3133</v>
      </c>
      <c r="M1056" s="131" t="s">
        <v>3839</v>
      </c>
      <c r="N1056" s="134">
        <v>45463</v>
      </c>
      <c r="O1056" s="95" t="s">
        <v>452</v>
      </c>
      <c r="P1056" s="98" t="s">
        <v>3592</v>
      </c>
      <c r="Q1056" s="381"/>
      <c r="R1056" s="381"/>
      <c r="S1056" s="381"/>
    </row>
    <row r="1057" spans="1:19" ht="40" customHeight="1" x14ac:dyDescent="0.25">
      <c r="A1057" s="128">
        <f>IF(B1057="","",ROW()-ROW($A$3)+'Diário 2º PA'!$P$1)</f>
        <v>3004</v>
      </c>
      <c r="B1057" s="129">
        <v>45463</v>
      </c>
      <c r="C1057" s="130">
        <v>45444</v>
      </c>
      <c r="D1057" s="98" t="s">
        <v>105</v>
      </c>
      <c r="E1057" s="95" t="s">
        <v>325</v>
      </c>
      <c r="F1057" s="155">
        <v>882.98</v>
      </c>
      <c r="G1057" s="98" t="s">
        <v>3140</v>
      </c>
      <c r="H1057" s="98" t="s">
        <v>134</v>
      </c>
      <c r="I1057" s="95" t="s">
        <v>1942</v>
      </c>
      <c r="J1057" s="131" t="str">
        <f t="shared" si="38"/>
        <v>10.672.781/0001-14</v>
      </c>
      <c r="K1057" s="131" t="s">
        <v>1080</v>
      </c>
      <c r="L1057" s="132" t="s">
        <v>3133</v>
      </c>
      <c r="M1057" s="131">
        <v>7280</v>
      </c>
      <c r="N1057" s="134">
        <v>45463</v>
      </c>
      <c r="O1057" s="95" t="s">
        <v>452</v>
      </c>
      <c r="P1057" s="98" t="s">
        <v>1384</v>
      </c>
      <c r="Q1057" s="381"/>
      <c r="R1057" s="381"/>
      <c r="S1057" s="381"/>
    </row>
    <row r="1058" spans="1:19" ht="40" customHeight="1" x14ac:dyDescent="0.25">
      <c r="A1058" s="128">
        <f>IF(B1058="","",ROW()-ROW($A$3)+'Diário 2º PA'!$P$1)</f>
        <v>3005</v>
      </c>
      <c r="B1058" s="129">
        <v>45463</v>
      </c>
      <c r="C1058" s="130">
        <v>45444</v>
      </c>
      <c r="D1058" s="98" t="s">
        <v>105</v>
      </c>
      <c r="E1058" s="95" t="s">
        <v>359</v>
      </c>
      <c r="F1058" s="155">
        <v>66</v>
      </c>
      <c r="G1058" s="98" t="s">
        <v>1999</v>
      </c>
      <c r="H1058" s="98" t="s">
        <v>124</v>
      </c>
      <c r="I1058" s="95" t="s">
        <v>3437</v>
      </c>
      <c r="J1058" s="131" t="str">
        <f t="shared" si="38"/>
        <v>05.919.219/0001-02</v>
      </c>
      <c r="K1058" s="131" t="s">
        <v>1080</v>
      </c>
      <c r="L1058" s="132" t="s">
        <v>3133</v>
      </c>
      <c r="M1058" s="131">
        <v>1816</v>
      </c>
      <c r="N1058" s="134">
        <v>45463</v>
      </c>
      <c r="O1058" s="95" t="s">
        <v>452</v>
      </c>
      <c r="P1058" s="98" t="s">
        <v>2647</v>
      </c>
      <c r="Q1058" s="381"/>
      <c r="R1058" s="381"/>
      <c r="S1058" s="381"/>
    </row>
    <row r="1059" spans="1:19" ht="40" customHeight="1" x14ac:dyDescent="0.25">
      <c r="A1059" s="128">
        <f>IF(B1059="","",ROW()-ROW($A$3)+'Diário 2º PA'!$P$1)</f>
        <v>3006</v>
      </c>
      <c r="B1059" s="129">
        <v>45463</v>
      </c>
      <c r="C1059" s="130">
        <v>45444</v>
      </c>
      <c r="D1059" s="98" t="s">
        <v>105</v>
      </c>
      <c r="E1059" s="95" t="s">
        <v>303</v>
      </c>
      <c r="F1059" s="155">
        <v>661.54</v>
      </c>
      <c r="G1059" s="98" t="s">
        <v>3840</v>
      </c>
      <c r="H1059" s="98" t="s">
        <v>134</v>
      </c>
      <c r="I1059" s="95" t="s">
        <v>3841</v>
      </c>
      <c r="J1059" s="131" t="str">
        <f t="shared" si="38"/>
        <v>27.276.163/0001-58</v>
      </c>
      <c r="K1059" s="131" t="s">
        <v>1080</v>
      </c>
      <c r="L1059" s="132" t="s">
        <v>3133</v>
      </c>
      <c r="M1059" s="131">
        <v>20983519</v>
      </c>
      <c r="N1059" s="134">
        <v>45463</v>
      </c>
      <c r="O1059" s="95" t="s">
        <v>452</v>
      </c>
      <c r="P1059" s="98" t="s">
        <v>3557</v>
      </c>
      <c r="Q1059" s="381"/>
      <c r="R1059" s="381"/>
      <c r="S1059" s="381"/>
    </row>
    <row r="1060" spans="1:19" ht="40" customHeight="1" x14ac:dyDescent="0.25">
      <c r="A1060" s="128">
        <f>IF(B1060="","",ROW()-ROW($A$3)+'Diário 2º PA'!$P$1)</f>
        <v>3007</v>
      </c>
      <c r="B1060" s="129">
        <v>45463</v>
      </c>
      <c r="C1060" s="130">
        <v>45444</v>
      </c>
      <c r="D1060" s="98" t="s">
        <v>107</v>
      </c>
      <c r="E1060" s="95" t="s">
        <v>378</v>
      </c>
      <c r="F1060" s="156">
        <v>1460</v>
      </c>
      <c r="G1060" s="98" t="s">
        <v>3842</v>
      </c>
      <c r="H1060" s="98" t="s">
        <v>134</v>
      </c>
      <c r="I1060" s="95" t="s">
        <v>1637</v>
      </c>
      <c r="J1060" s="131" t="str">
        <f t="shared" si="38"/>
        <v>35.427.540/0001-30</v>
      </c>
      <c r="K1060" s="131" t="s">
        <v>1080</v>
      </c>
      <c r="L1060" s="132" t="s">
        <v>3133</v>
      </c>
      <c r="M1060" s="131">
        <v>3634</v>
      </c>
      <c r="N1060" s="134">
        <v>45463</v>
      </c>
      <c r="O1060" s="95" t="s">
        <v>452</v>
      </c>
      <c r="P1060" s="98" t="s">
        <v>1638</v>
      </c>
      <c r="Q1060" s="381"/>
      <c r="R1060" s="381"/>
      <c r="S1060" s="381"/>
    </row>
    <row r="1061" spans="1:19" ht="40" customHeight="1" x14ac:dyDescent="0.25">
      <c r="A1061" s="128">
        <f>IF(B1061="","",ROW()-ROW($A$3)+'Diário 2º PA'!$P$1)</f>
        <v>3008</v>
      </c>
      <c r="B1061" s="129">
        <v>45463</v>
      </c>
      <c r="C1061" s="130">
        <v>45444</v>
      </c>
      <c r="D1061" s="98" t="s">
        <v>105</v>
      </c>
      <c r="E1061" s="95" t="s">
        <v>325</v>
      </c>
      <c r="F1061" s="155">
        <v>2077.46</v>
      </c>
      <c r="G1061" s="98" t="s">
        <v>3140</v>
      </c>
      <c r="H1061" s="98" t="s">
        <v>117</v>
      </c>
      <c r="I1061" s="95" t="s">
        <v>1342</v>
      </c>
      <c r="J1061" s="131" t="str">
        <f t="shared" si="38"/>
        <v>00.416.967/0001-59</v>
      </c>
      <c r="K1061" s="131" t="s">
        <v>1080</v>
      </c>
      <c r="L1061" s="132" t="s">
        <v>3133</v>
      </c>
      <c r="M1061" s="131">
        <v>22377586</v>
      </c>
      <c r="N1061" s="134">
        <v>45463</v>
      </c>
      <c r="O1061" s="95" t="s">
        <v>452</v>
      </c>
      <c r="P1061" s="98" t="s">
        <v>1343</v>
      </c>
      <c r="Q1061" s="381"/>
      <c r="R1061" s="381"/>
      <c r="S1061" s="381"/>
    </row>
    <row r="1062" spans="1:19" ht="40" customHeight="1" x14ac:dyDescent="0.25">
      <c r="A1062" s="128">
        <f>IF(B1062="","",ROW()-ROW($A$3)+'Diário 2º PA'!$P$1)</f>
        <v>3009</v>
      </c>
      <c r="B1062" s="129">
        <v>45463</v>
      </c>
      <c r="C1062" s="130">
        <v>45444</v>
      </c>
      <c r="D1062" s="98" t="s">
        <v>105</v>
      </c>
      <c r="E1062" s="95" t="s">
        <v>245</v>
      </c>
      <c r="F1062" s="155">
        <v>3000</v>
      </c>
      <c r="G1062" s="98" t="s">
        <v>3843</v>
      </c>
      <c r="H1062" s="98" t="s">
        <v>118</v>
      </c>
      <c r="I1062" s="95" t="s">
        <v>3844</v>
      </c>
      <c r="J1062" s="131" t="str">
        <f t="shared" si="38"/>
        <v>36.629.361/0001-49</v>
      </c>
      <c r="K1062" s="131" t="s">
        <v>1080</v>
      </c>
      <c r="L1062" s="132" t="s">
        <v>3133</v>
      </c>
      <c r="M1062" s="131">
        <v>927</v>
      </c>
      <c r="N1062" s="134">
        <v>45463</v>
      </c>
      <c r="O1062" s="95" t="s">
        <v>452</v>
      </c>
      <c r="P1062" s="98" t="s">
        <v>2125</v>
      </c>
      <c r="Q1062" s="381"/>
      <c r="R1062" s="381"/>
      <c r="S1062" s="381"/>
    </row>
    <row r="1063" spans="1:19" ht="40" customHeight="1" x14ac:dyDescent="0.25">
      <c r="A1063" s="128">
        <f>IF(B1063="","",ROW()-ROW($A$3)+'Diário 2º PA'!$P$1)</f>
        <v>3010</v>
      </c>
      <c r="B1063" s="129">
        <v>45463</v>
      </c>
      <c r="C1063" s="130">
        <v>45413</v>
      </c>
      <c r="D1063" s="98" t="s">
        <v>105</v>
      </c>
      <c r="E1063" s="95" t="s">
        <v>219</v>
      </c>
      <c r="F1063" s="155">
        <v>1366.7</v>
      </c>
      <c r="G1063" s="98" t="s">
        <v>3117</v>
      </c>
      <c r="H1063" s="98" t="s">
        <v>133</v>
      </c>
      <c r="I1063" s="95" t="s">
        <v>1475</v>
      </c>
      <c r="J1063" s="131" t="str">
        <f t="shared" si="38"/>
        <v>86.460.508/0001-98</v>
      </c>
      <c r="K1063" s="131" t="s">
        <v>1080</v>
      </c>
      <c r="L1063" s="132" t="s">
        <v>3133</v>
      </c>
      <c r="M1063" s="131">
        <v>8932293</v>
      </c>
      <c r="N1063" s="134">
        <v>45463</v>
      </c>
      <c r="O1063" s="95" t="s">
        <v>452</v>
      </c>
      <c r="P1063" s="98" t="s">
        <v>1477</v>
      </c>
      <c r="Q1063" s="381"/>
      <c r="R1063" s="381"/>
      <c r="S1063" s="381"/>
    </row>
    <row r="1064" spans="1:19" ht="40" customHeight="1" x14ac:dyDescent="0.25">
      <c r="A1064" s="128">
        <f>IF(B1064="","",ROW()-ROW($A$3)+'Diário 2º PA'!$P$1)</f>
        <v>3011</v>
      </c>
      <c r="B1064" s="129">
        <v>45463</v>
      </c>
      <c r="C1064" s="130">
        <v>45444</v>
      </c>
      <c r="D1064" s="98" t="s">
        <v>94</v>
      </c>
      <c r="E1064" s="95" t="s">
        <v>194</v>
      </c>
      <c r="F1064" s="155">
        <v>11372.74</v>
      </c>
      <c r="G1064" s="98" t="s">
        <v>3845</v>
      </c>
      <c r="H1064" s="98" t="s">
        <v>118</v>
      </c>
      <c r="I1064" s="95" t="s">
        <v>3846</v>
      </c>
      <c r="J1064" s="131" t="str">
        <f t="shared" si="38"/>
        <v>02.131.247/0001-72</v>
      </c>
      <c r="K1064" s="131" t="s">
        <v>1080</v>
      </c>
      <c r="L1064" s="132" t="s">
        <v>3133</v>
      </c>
      <c r="M1064" s="131" t="s">
        <v>117</v>
      </c>
      <c r="N1064" s="134">
        <v>45483</v>
      </c>
      <c r="O1064" s="95" t="s">
        <v>452</v>
      </c>
      <c r="P1064" s="98" t="s">
        <v>1786</v>
      </c>
      <c r="Q1064" s="381"/>
      <c r="R1064" s="381"/>
      <c r="S1064" s="381"/>
    </row>
    <row r="1065" spans="1:19" ht="40" customHeight="1" x14ac:dyDescent="0.25">
      <c r="A1065" s="128">
        <f>IF(B1065="","",ROW()-ROW($A$3)+'Diário 2º PA'!$P$1)</f>
        <v>3012</v>
      </c>
      <c r="B1065" s="129">
        <v>45463</v>
      </c>
      <c r="C1065" s="130">
        <v>45413</v>
      </c>
      <c r="D1065" s="98" t="s">
        <v>105</v>
      </c>
      <c r="E1065" s="95" t="s">
        <v>219</v>
      </c>
      <c r="F1065" s="155">
        <v>7754.6</v>
      </c>
      <c r="G1065" s="98" t="s">
        <v>3117</v>
      </c>
      <c r="H1065" s="98" t="s">
        <v>126</v>
      </c>
      <c r="I1065" s="95" t="s">
        <v>3381</v>
      </c>
      <c r="J1065" s="131" t="str">
        <f t="shared" si="38"/>
        <v>05.648.112/0001-77</v>
      </c>
      <c r="K1065" s="131" t="s">
        <v>1080</v>
      </c>
      <c r="L1065" s="132" t="s">
        <v>3133</v>
      </c>
      <c r="M1065" s="131">
        <v>279941</v>
      </c>
      <c r="N1065" s="134">
        <v>45463</v>
      </c>
      <c r="O1065" s="95" t="s">
        <v>452</v>
      </c>
      <c r="P1065" s="98" t="s">
        <v>1340</v>
      </c>
      <c r="Q1065" s="381"/>
      <c r="R1065" s="381"/>
      <c r="S1065" s="381"/>
    </row>
    <row r="1066" spans="1:19" ht="40" customHeight="1" x14ac:dyDescent="0.25">
      <c r="A1066" s="128">
        <f>IF(B1066="","",ROW()-ROW($A$3)+'Diário 2º PA'!$P$1)</f>
        <v>3013</v>
      </c>
      <c r="B1066" s="129">
        <v>45463</v>
      </c>
      <c r="C1066" s="130">
        <v>45444</v>
      </c>
      <c r="D1066" s="98" t="s">
        <v>94</v>
      </c>
      <c r="E1066" s="95" t="s">
        <v>199</v>
      </c>
      <c r="F1066" s="155">
        <v>72.72</v>
      </c>
      <c r="G1066" s="98" t="s">
        <v>3177</v>
      </c>
      <c r="H1066" s="98" t="s">
        <v>129</v>
      </c>
      <c r="I1066" s="95" t="s">
        <v>1575</v>
      </c>
      <c r="J1066" s="131" t="str">
        <f t="shared" si="38"/>
        <v>04.398.505/0001-07</v>
      </c>
      <c r="K1066" s="131" t="s">
        <v>1080</v>
      </c>
      <c r="L1066" s="132" t="s">
        <v>3133</v>
      </c>
      <c r="M1066" s="131" t="s">
        <v>3847</v>
      </c>
      <c r="N1066" s="134">
        <v>45470</v>
      </c>
      <c r="O1066" s="95" t="s">
        <v>452</v>
      </c>
      <c r="P1066" s="98" t="s">
        <v>1085</v>
      </c>
      <c r="Q1066" s="381"/>
      <c r="R1066" s="381"/>
      <c r="S1066" s="381"/>
    </row>
    <row r="1067" spans="1:19" ht="40" customHeight="1" x14ac:dyDescent="0.25">
      <c r="A1067" s="128">
        <f>IF(B1067="","",ROW()-ROW($A$3)+'Diário 2º PA'!$P$1)</f>
        <v>3014</v>
      </c>
      <c r="B1067" s="129">
        <v>45463</v>
      </c>
      <c r="C1067" s="130">
        <v>45444</v>
      </c>
      <c r="D1067" s="98" t="s">
        <v>105</v>
      </c>
      <c r="E1067" s="95" t="s">
        <v>307</v>
      </c>
      <c r="F1067" s="155">
        <v>245.86</v>
      </c>
      <c r="G1067" s="98" t="s">
        <v>3836</v>
      </c>
      <c r="H1067" s="98" t="s">
        <v>121</v>
      </c>
      <c r="I1067" s="95" t="s">
        <v>3848</v>
      </c>
      <c r="J1067" s="131" t="str">
        <f t="shared" si="38"/>
        <v>08.175.921/0001-05</v>
      </c>
      <c r="K1067" s="131" t="s">
        <v>1114</v>
      </c>
      <c r="L1067" s="132" t="s">
        <v>3120</v>
      </c>
      <c r="M1067" s="131">
        <v>34941</v>
      </c>
      <c r="N1067" s="134">
        <v>45464</v>
      </c>
      <c r="O1067" s="95" t="s">
        <v>452</v>
      </c>
      <c r="P1067" s="98" t="s">
        <v>3849</v>
      </c>
      <c r="Q1067" s="381"/>
      <c r="R1067" s="381"/>
      <c r="S1067" s="381"/>
    </row>
    <row r="1068" spans="1:19" ht="40" customHeight="1" x14ac:dyDescent="0.25">
      <c r="A1068" s="128">
        <f>IF(B1068="","",ROW()-ROW($A$3)+'Diário 2º PA'!$P$1)</f>
        <v>3015</v>
      </c>
      <c r="B1068" s="129">
        <v>45463</v>
      </c>
      <c r="C1068" s="130">
        <v>45444</v>
      </c>
      <c r="D1068" s="98" t="s">
        <v>105</v>
      </c>
      <c r="E1068" s="95" t="s">
        <v>283</v>
      </c>
      <c r="F1068" s="155">
        <v>8</v>
      </c>
      <c r="G1068" s="95" t="s">
        <v>3850</v>
      </c>
      <c r="H1068" s="98" t="s">
        <v>118</v>
      </c>
      <c r="I1068" s="95" t="s">
        <v>117</v>
      </c>
      <c r="J1068" s="131" t="s">
        <v>79</v>
      </c>
      <c r="K1068" s="131" t="s">
        <v>117</v>
      </c>
      <c r="L1068" s="132" t="s">
        <v>117</v>
      </c>
      <c r="M1068" s="131" t="s">
        <v>117</v>
      </c>
      <c r="N1068" s="134" t="s">
        <v>117</v>
      </c>
      <c r="O1068" s="95" t="s">
        <v>452</v>
      </c>
      <c r="P1068" s="98" t="s">
        <v>79</v>
      </c>
      <c r="Q1068" s="381"/>
      <c r="R1068" s="381"/>
      <c r="S1068" s="381"/>
    </row>
    <row r="1069" spans="1:19" ht="40" customHeight="1" x14ac:dyDescent="0.25">
      <c r="A1069" s="128">
        <f>IF(B1069="","",ROW()-ROW($A$3)+'Diário 2º PA'!$P$1)</f>
        <v>3016</v>
      </c>
      <c r="B1069" s="129">
        <v>45464</v>
      </c>
      <c r="C1069" s="130">
        <v>45444</v>
      </c>
      <c r="D1069" s="98" t="s">
        <v>105</v>
      </c>
      <c r="E1069" s="95" t="s">
        <v>339</v>
      </c>
      <c r="F1069" s="155">
        <v>582.9</v>
      </c>
      <c r="G1069" s="98" t="s">
        <v>3372</v>
      </c>
      <c r="H1069" s="98" t="s">
        <v>124</v>
      </c>
      <c r="I1069" s="95" t="s">
        <v>3710</v>
      </c>
      <c r="J1069" s="131" t="str">
        <f t="shared" ref="J1069:J1103" si="39">IF(P1069="","",IF(LEN(P1069)&gt;14,P1069,"CPF Protegido - LGPD"))</f>
        <v>CPF Protegido - LGPD</v>
      </c>
      <c r="K1069" s="131" t="s">
        <v>1072</v>
      </c>
      <c r="L1069" s="132" t="s">
        <v>3168</v>
      </c>
      <c r="M1069" s="131" t="s">
        <v>117</v>
      </c>
      <c r="N1069" s="134">
        <v>45464</v>
      </c>
      <c r="O1069" s="95" t="s">
        <v>452</v>
      </c>
      <c r="P1069" s="98" t="s">
        <v>3680</v>
      </c>
      <c r="Q1069" s="381"/>
      <c r="R1069" s="381"/>
      <c r="S1069" s="381"/>
    </row>
    <row r="1070" spans="1:19" ht="40" customHeight="1" x14ac:dyDescent="0.25">
      <c r="A1070" s="128">
        <f>IF(B1070="","",ROW()-ROW($A$3)+'Diário 2º PA'!$P$1)</f>
        <v>3017</v>
      </c>
      <c r="B1070" s="129">
        <v>45464</v>
      </c>
      <c r="C1070" s="130">
        <v>45444</v>
      </c>
      <c r="D1070" s="98" t="s">
        <v>105</v>
      </c>
      <c r="E1070" s="95" t="s">
        <v>339</v>
      </c>
      <c r="F1070" s="155">
        <v>675.23</v>
      </c>
      <c r="G1070" s="98" t="s">
        <v>3372</v>
      </c>
      <c r="H1070" s="98" t="s">
        <v>134</v>
      </c>
      <c r="I1070" s="95" t="s">
        <v>3614</v>
      </c>
      <c r="J1070" s="131" t="str">
        <f t="shared" si="39"/>
        <v>CPF Protegido - LGPD</v>
      </c>
      <c r="K1070" s="131" t="s">
        <v>1072</v>
      </c>
      <c r="L1070" s="132" t="s">
        <v>3168</v>
      </c>
      <c r="M1070" s="131" t="s">
        <v>117</v>
      </c>
      <c r="N1070" s="134">
        <v>45461</v>
      </c>
      <c r="O1070" s="95" t="s">
        <v>452</v>
      </c>
      <c r="P1070" s="98" t="s">
        <v>3615</v>
      </c>
      <c r="Q1070" s="381"/>
      <c r="R1070" s="381"/>
      <c r="S1070" s="381"/>
    </row>
    <row r="1071" spans="1:19" ht="40" customHeight="1" x14ac:dyDescent="0.25">
      <c r="A1071" s="128">
        <f>IF(B1071="","",ROW()-ROW($A$3)+'Diário 2º PA'!$P$1)</f>
        <v>3018</v>
      </c>
      <c r="B1071" s="129">
        <v>45464</v>
      </c>
      <c r="C1071" s="130">
        <v>45444</v>
      </c>
      <c r="D1071" s="98" t="s">
        <v>105</v>
      </c>
      <c r="E1071" s="95" t="s">
        <v>339</v>
      </c>
      <c r="F1071" s="155">
        <v>50.8</v>
      </c>
      <c r="G1071" s="98" t="s">
        <v>3851</v>
      </c>
      <c r="H1071" s="98" t="s">
        <v>135</v>
      </c>
      <c r="I1071" s="95" t="s">
        <v>3852</v>
      </c>
      <c r="J1071" s="131" t="str">
        <f t="shared" si="39"/>
        <v>CPF Protegido - LGPD</v>
      </c>
      <c r="K1071" s="131" t="s">
        <v>1072</v>
      </c>
      <c r="L1071" s="132" t="s">
        <v>3168</v>
      </c>
      <c r="M1071" s="131" t="s">
        <v>117</v>
      </c>
      <c r="N1071" s="134">
        <v>45464</v>
      </c>
      <c r="O1071" s="95" t="s">
        <v>452</v>
      </c>
      <c r="P1071" s="98" t="s">
        <v>3853</v>
      </c>
      <c r="Q1071" s="381"/>
      <c r="R1071" s="381"/>
      <c r="S1071" s="381"/>
    </row>
    <row r="1072" spans="1:19" ht="40" customHeight="1" x14ac:dyDescent="0.25">
      <c r="A1072" s="128">
        <f>IF(B1072="","",ROW()-ROW($A$3)+'Diário 2º PA'!$P$1)</f>
        <v>3019</v>
      </c>
      <c r="B1072" s="129">
        <v>45464</v>
      </c>
      <c r="C1072" s="130">
        <v>45444</v>
      </c>
      <c r="D1072" s="98" t="s">
        <v>105</v>
      </c>
      <c r="E1072" s="95" t="s">
        <v>339</v>
      </c>
      <c r="F1072" s="155">
        <v>707.12</v>
      </c>
      <c r="G1072" s="98" t="s">
        <v>3372</v>
      </c>
      <c r="H1072" s="98" t="s">
        <v>120</v>
      </c>
      <c r="I1072" s="95" t="s">
        <v>3619</v>
      </c>
      <c r="J1072" s="131" t="str">
        <f t="shared" si="39"/>
        <v>CPF Protegido - LGPD</v>
      </c>
      <c r="K1072" s="131" t="s">
        <v>1072</v>
      </c>
      <c r="L1072" s="132" t="s">
        <v>3168</v>
      </c>
      <c r="M1072" s="131" t="s">
        <v>117</v>
      </c>
      <c r="N1072" s="134">
        <v>45464</v>
      </c>
      <c r="O1072" s="95" t="s">
        <v>452</v>
      </c>
      <c r="P1072" s="98" t="s">
        <v>3620</v>
      </c>
      <c r="Q1072" s="381"/>
      <c r="R1072" s="381"/>
      <c r="S1072" s="381"/>
    </row>
    <row r="1073" spans="1:19" ht="40" customHeight="1" x14ac:dyDescent="0.25">
      <c r="A1073" s="128">
        <f>IF(B1073="","",ROW()-ROW($A$3)+'Diário 2º PA'!$P$1)</f>
        <v>3020</v>
      </c>
      <c r="B1073" s="129">
        <v>45464</v>
      </c>
      <c r="C1073" s="130">
        <v>45444</v>
      </c>
      <c r="D1073" s="98" t="s">
        <v>105</v>
      </c>
      <c r="E1073" s="95" t="s">
        <v>339</v>
      </c>
      <c r="F1073" s="155">
        <v>675.23</v>
      </c>
      <c r="G1073" s="98" t="s">
        <v>3372</v>
      </c>
      <c r="H1073" s="98" t="s">
        <v>134</v>
      </c>
      <c r="I1073" s="95" t="s">
        <v>3622</v>
      </c>
      <c r="J1073" s="131" t="str">
        <f t="shared" si="39"/>
        <v>CPF Protegido - LGPD</v>
      </c>
      <c r="K1073" s="131" t="s">
        <v>1072</v>
      </c>
      <c r="L1073" s="132" t="s">
        <v>3168</v>
      </c>
      <c r="M1073" s="131" t="s">
        <v>117</v>
      </c>
      <c r="N1073" s="134">
        <v>45461</v>
      </c>
      <c r="O1073" s="95" t="s">
        <v>452</v>
      </c>
      <c r="P1073" s="98" t="s">
        <v>1620</v>
      </c>
      <c r="Q1073" s="381"/>
      <c r="R1073" s="381"/>
      <c r="S1073" s="381"/>
    </row>
    <row r="1074" spans="1:19" ht="40" customHeight="1" x14ac:dyDescent="0.25">
      <c r="A1074" s="128">
        <f>IF(B1074="","",ROW()-ROW($A$3)+'Diário 2º PA'!$P$1)</f>
        <v>3021</v>
      </c>
      <c r="B1074" s="129">
        <v>45464</v>
      </c>
      <c r="C1074" s="130">
        <v>45444</v>
      </c>
      <c r="D1074" s="98" t="s">
        <v>105</v>
      </c>
      <c r="E1074" s="95" t="s">
        <v>339</v>
      </c>
      <c r="F1074" s="155">
        <v>707.12</v>
      </c>
      <c r="G1074" s="98" t="s">
        <v>3372</v>
      </c>
      <c r="H1074" s="98" t="s">
        <v>119</v>
      </c>
      <c r="I1074" s="95" t="s">
        <v>3623</v>
      </c>
      <c r="J1074" s="131" t="str">
        <f t="shared" si="39"/>
        <v>CPF Protegido - LGPD</v>
      </c>
      <c r="K1074" s="131" t="s">
        <v>1072</v>
      </c>
      <c r="L1074" s="132" t="s">
        <v>3168</v>
      </c>
      <c r="M1074" s="131" t="s">
        <v>117</v>
      </c>
      <c r="N1074" s="134">
        <v>45461</v>
      </c>
      <c r="O1074" s="95" t="s">
        <v>452</v>
      </c>
      <c r="P1074" s="98" t="s">
        <v>3854</v>
      </c>
      <c r="Q1074" s="381"/>
      <c r="R1074" s="381"/>
      <c r="S1074" s="381"/>
    </row>
    <row r="1075" spans="1:19" ht="40" customHeight="1" x14ac:dyDescent="0.25">
      <c r="A1075" s="128">
        <f>IF(B1075="","",ROW()-ROW($A$3)+'Diário 2º PA'!$P$1)</f>
        <v>3022</v>
      </c>
      <c r="B1075" s="129">
        <v>45464</v>
      </c>
      <c r="C1075" s="130">
        <v>45444</v>
      </c>
      <c r="D1075" s="98" t="s">
        <v>105</v>
      </c>
      <c r="E1075" s="95" t="s">
        <v>339</v>
      </c>
      <c r="F1075" s="155">
        <v>713.76</v>
      </c>
      <c r="G1075" s="98" t="s">
        <v>3372</v>
      </c>
      <c r="H1075" s="98" t="s">
        <v>134</v>
      </c>
      <c r="I1075" s="95" t="s">
        <v>3624</v>
      </c>
      <c r="J1075" s="131" t="str">
        <f t="shared" si="39"/>
        <v>CPF Protegido - LGPD</v>
      </c>
      <c r="K1075" s="131" t="s">
        <v>1072</v>
      </c>
      <c r="L1075" s="132" t="s">
        <v>3168</v>
      </c>
      <c r="M1075" s="131" t="s">
        <v>117</v>
      </c>
      <c r="N1075" s="134">
        <v>45461</v>
      </c>
      <c r="O1075" s="95" t="s">
        <v>452</v>
      </c>
      <c r="P1075" s="98" t="s">
        <v>3498</v>
      </c>
      <c r="Q1075" s="381"/>
      <c r="R1075" s="381"/>
      <c r="S1075" s="381"/>
    </row>
    <row r="1076" spans="1:19" ht="40" customHeight="1" x14ac:dyDescent="0.25">
      <c r="A1076" s="128">
        <f>IF(B1076="","",ROW()-ROW($A$3)+'Diário 2º PA'!$P$1)</f>
        <v>3023</v>
      </c>
      <c r="B1076" s="129">
        <v>45464</v>
      </c>
      <c r="C1076" s="130">
        <v>45444</v>
      </c>
      <c r="D1076" s="98" t="s">
        <v>105</v>
      </c>
      <c r="E1076" s="95" t="s">
        <v>325</v>
      </c>
      <c r="F1076" s="155">
        <v>160.05000000000001</v>
      </c>
      <c r="G1076" s="98" t="s">
        <v>3855</v>
      </c>
      <c r="H1076" s="98" t="s">
        <v>118</v>
      </c>
      <c r="I1076" s="95" t="s">
        <v>1845</v>
      </c>
      <c r="J1076" s="131" t="str">
        <f t="shared" si="39"/>
        <v>CPF Protegido - LGPD</v>
      </c>
      <c r="K1076" s="131" t="s">
        <v>1072</v>
      </c>
      <c r="L1076" s="132" t="s">
        <v>3130</v>
      </c>
      <c r="M1076" s="131" t="s">
        <v>117</v>
      </c>
      <c r="N1076" s="134">
        <v>45461</v>
      </c>
      <c r="O1076" s="95" t="s">
        <v>452</v>
      </c>
      <c r="P1076" s="98" t="s">
        <v>1183</v>
      </c>
      <c r="Q1076" s="381"/>
      <c r="R1076" s="381"/>
      <c r="S1076" s="381"/>
    </row>
    <row r="1077" spans="1:19" ht="40" customHeight="1" x14ac:dyDescent="0.25">
      <c r="A1077" s="128">
        <f>IF(B1077="","",ROW()-ROW($A$3)+'Diário 2º PA'!$P$1)</f>
        <v>3024</v>
      </c>
      <c r="B1077" s="129">
        <v>45464</v>
      </c>
      <c r="C1077" s="130">
        <v>45444</v>
      </c>
      <c r="D1077" s="98" t="s">
        <v>105</v>
      </c>
      <c r="E1077" s="95" t="s">
        <v>339</v>
      </c>
      <c r="F1077" s="155">
        <v>607.16999999999996</v>
      </c>
      <c r="G1077" s="98" t="s">
        <v>3372</v>
      </c>
      <c r="H1077" s="98" t="s">
        <v>122</v>
      </c>
      <c r="I1077" s="95" t="s">
        <v>3626</v>
      </c>
      <c r="J1077" s="131" t="str">
        <f t="shared" si="39"/>
        <v>CPF Protegido - LGPD</v>
      </c>
      <c r="K1077" s="131" t="s">
        <v>1072</v>
      </c>
      <c r="L1077" s="132" t="s">
        <v>3168</v>
      </c>
      <c r="M1077" s="131" t="s">
        <v>117</v>
      </c>
      <c r="N1077" s="134">
        <v>45461</v>
      </c>
      <c r="O1077" s="95" t="s">
        <v>452</v>
      </c>
      <c r="P1077" s="98" t="s">
        <v>3627</v>
      </c>
      <c r="Q1077" s="381"/>
      <c r="R1077" s="381"/>
      <c r="S1077" s="381"/>
    </row>
    <row r="1078" spans="1:19" ht="40" customHeight="1" x14ac:dyDescent="0.25">
      <c r="A1078" s="128">
        <f>IF(B1078="","",ROW()-ROW($A$3)+'Diário 2º PA'!$P$1)</f>
        <v>3025</v>
      </c>
      <c r="B1078" s="129">
        <v>45464</v>
      </c>
      <c r="C1078" s="130">
        <v>45444</v>
      </c>
      <c r="D1078" s="98" t="s">
        <v>105</v>
      </c>
      <c r="E1078" s="95" t="s">
        <v>361</v>
      </c>
      <c r="F1078" s="155">
        <v>425</v>
      </c>
      <c r="G1078" s="98" t="s">
        <v>3856</v>
      </c>
      <c r="H1078" s="98" t="s">
        <v>134</v>
      </c>
      <c r="I1078" s="95" t="s">
        <v>2469</v>
      </c>
      <c r="J1078" s="131" t="str">
        <f t="shared" si="39"/>
        <v>CPF Protegido - LGPD</v>
      </c>
      <c r="K1078" s="131" t="s">
        <v>1072</v>
      </c>
      <c r="L1078" s="132" t="s">
        <v>3130</v>
      </c>
      <c r="M1078" s="131" t="s">
        <v>117</v>
      </c>
      <c r="N1078" s="134">
        <v>45462</v>
      </c>
      <c r="O1078" s="95" t="s">
        <v>452</v>
      </c>
      <c r="P1078" s="98" t="s">
        <v>2470</v>
      </c>
      <c r="Q1078" s="381"/>
      <c r="R1078" s="381"/>
      <c r="S1078" s="381"/>
    </row>
    <row r="1079" spans="1:19" ht="40" customHeight="1" x14ac:dyDescent="0.25">
      <c r="A1079" s="128">
        <f>IF(B1079="","",ROW()-ROW($A$3)+'Diário 2º PA'!$P$1)</f>
        <v>3026</v>
      </c>
      <c r="B1079" s="129">
        <v>45464</v>
      </c>
      <c r="C1079" s="130">
        <v>45444</v>
      </c>
      <c r="D1079" s="98" t="s">
        <v>105</v>
      </c>
      <c r="E1079" s="95" t="s">
        <v>337</v>
      </c>
      <c r="F1079" s="155">
        <v>188.27</v>
      </c>
      <c r="G1079" s="98" t="s">
        <v>3857</v>
      </c>
      <c r="H1079" s="98" t="s">
        <v>117</v>
      </c>
      <c r="I1079" s="95" t="s">
        <v>1576</v>
      </c>
      <c r="J1079" s="131" t="str">
        <f t="shared" si="39"/>
        <v>10.426.715/0001-64</v>
      </c>
      <c r="K1079" s="131" t="s">
        <v>1080</v>
      </c>
      <c r="L1079" s="132" t="s">
        <v>3133</v>
      </c>
      <c r="M1079" s="131">
        <v>4042569</v>
      </c>
      <c r="N1079" s="134">
        <v>45468</v>
      </c>
      <c r="O1079" s="95" t="s">
        <v>452</v>
      </c>
      <c r="P1079" s="98" t="s">
        <v>1082</v>
      </c>
      <c r="Q1079" s="381"/>
      <c r="R1079" s="381"/>
      <c r="S1079" s="381"/>
    </row>
    <row r="1080" spans="1:19" ht="40" customHeight="1" x14ac:dyDescent="0.25">
      <c r="A1080" s="128">
        <f>IF(B1080="","",ROW()-ROW($A$3)+'Diário 2º PA'!$P$1)</f>
        <v>3027</v>
      </c>
      <c r="B1080" s="129">
        <v>45464</v>
      </c>
      <c r="C1080" s="130">
        <v>45444</v>
      </c>
      <c r="D1080" s="98" t="s">
        <v>94</v>
      </c>
      <c r="E1080" s="95" t="s">
        <v>194</v>
      </c>
      <c r="F1080" s="155">
        <v>11372.74</v>
      </c>
      <c r="G1080" s="98" t="s">
        <v>3858</v>
      </c>
      <c r="H1080" s="98" t="s">
        <v>118</v>
      </c>
      <c r="I1080" s="95" t="s">
        <v>3846</v>
      </c>
      <c r="J1080" s="131" t="str">
        <f t="shared" si="39"/>
        <v>02.131.247/0001-72</v>
      </c>
      <c r="K1080" s="131" t="s">
        <v>1080</v>
      </c>
      <c r="L1080" s="132" t="s">
        <v>3133</v>
      </c>
      <c r="M1080" s="131" t="s">
        <v>117</v>
      </c>
      <c r="N1080" s="134">
        <v>45483</v>
      </c>
      <c r="O1080" s="95" t="s">
        <v>452</v>
      </c>
      <c r="P1080" s="98" t="s">
        <v>1786</v>
      </c>
      <c r="Q1080" s="381"/>
      <c r="R1080" s="381"/>
      <c r="S1080" s="381"/>
    </row>
    <row r="1081" spans="1:19" ht="40" customHeight="1" x14ac:dyDescent="0.25">
      <c r="A1081" s="128">
        <f>IF(B1081="","",ROW()-ROW($A$3)+'Diário 2º PA'!$P$1)</f>
        <v>3028</v>
      </c>
      <c r="B1081" s="129">
        <v>45464</v>
      </c>
      <c r="C1081" s="130">
        <v>45444</v>
      </c>
      <c r="D1081" s="98" t="s">
        <v>105</v>
      </c>
      <c r="E1081" s="95" t="s">
        <v>295</v>
      </c>
      <c r="F1081" s="155">
        <v>2438.9</v>
      </c>
      <c r="G1081" s="98" t="s">
        <v>3138</v>
      </c>
      <c r="H1081" s="98" t="s">
        <v>133</v>
      </c>
      <c r="I1081" s="95" t="s">
        <v>1749</v>
      </c>
      <c r="J1081" s="131" t="str">
        <f t="shared" si="39"/>
        <v>17.359.233/0001-88</v>
      </c>
      <c r="K1081" s="131" t="s">
        <v>1080</v>
      </c>
      <c r="L1081" s="132" t="s">
        <v>3133</v>
      </c>
      <c r="M1081" s="133" t="s">
        <v>3859</v>
      </c>
      <c r="N1081" s="134">
        <v>45464</v>
      </c>
      <c r="O1081" s="95" t="s">
        <v>452</v>
      </c>
      <c r="P1081" s="98" t="s">
        <v>1750</v>
      </c>
      <c r="Q1081" s="381"/>
      <c r="R1081" s="381"/>
      <c r="S1081" s="381"/>
    </row>
    <row r="1082" spans="1:19" ht="40" customHeight="1" x14ac:dyDescent="0.25">
      <c r="A1082" s="128">
        <f>IF(B1082="","",ROW()-ROW($A$3)+'Diário 2º PA'!$P$1)</f>
        <v>3029</v>
      </c>
      <c r="B1082" s="129">
        <v>45464</v>
      </c>
      <c r="C1082" s="130">
        <v>45444</v>
      </c>
      <c r="D1082" s="98" t="s">
        <v>105</v>
      </c>
      <c r="E1082" s="95" t="s">
        <v>307</v>
      </c>
      <c r="F1082" s="155">
        <v>724.64</v>
      </c>
      <c r="G1082" s="98" t="s">
        <v>3860</v>
      </c>
      <c r="H1082" s="98" t="s">
        <v>134</v>
      </c>
      <c r="I1082" s="95" t="s">
        <v>1749</v>
      </c>
      <c r="J1082" s="131" t="str">
        <f t="shared" si="39"/>
        <v>17.359.233/0001-88</v>
      </c>
      <c r="K1082" s="131" t="s">
        <v>1080</v>
      </c>
      <c r="L1082" s="132" t="s">
        <v>3133</v>
      </c>
      <c r="M1082" s="131" t="s">
        <v>3861</v>
      </c>
      <c r="N1082" s="134">
        <v>45464</v>
      </c>
      <c r="O1082" s="95" t="s">
        <v>452</v>
      </c>
      <c r="P1082" s="98" t="s">
        <v>1750</v>
      </c>
      <c r="Q1082" s="381"/>
      <c r="R1082" s="381"/>
      <c r="S1082" s="381"/>
    </row>
    <row r="1083" spans="1:19" ht="40" customHeight="1" x14ac:dyDescent="0.25">
      <c r="A1083" s="128">
        <f>IF(B1083="","",ROW()-ROW($A$3)+'Diário 2º PA'!$P$1)</f>
        <v>3030</v>
      </c>
      <c r="B1083" s="129">
        <v>45464</v>
      </c>
      <c r="C1083" s="130">
        <v>45413</v>
      </c>
      <c r="D1083" s="98" t="s">
        <v>105</v>
      </c>
      <c r="E1083" s="95" t="s">
        <v>233</v>
      </c>
      <c r="F1083" s="155">
        <v>1142.28</v>
      </c>
      <c r="G1083" s="95" t="s">
        <v>3351</v>
      </c>
      <c r="H1083" s="98" t="s">
        <v>117</v>
      </c>
      <c r="I1083" s="95" t="s">
        <v>1578</v>
      </c>
      <c r="J1083" s="131" t="str">
        <f t="shared" si="39"/>
        <v>24.966.664/0001-78</v>
      </c>
      <c r="K1083" s="131" t="s">
        <v>1080</v>
      </c>
      <c r="L1083" s="132" t="s">
        <v>3133</v>
      </c>
      <c r="M1083" s="131">
        <v>53</v>
      </c>
      <c r="N1083" s="134">
        <v>45464</v>
      </c>
      <c r="O1083" s="95" t="s">
        <v>452</v>
      </c>
      <c r="P1083" s="98" t="s">
        <v>1579</v>
      </c>
      <c r="Q1083" s="381"/>
      <c r="R1083" s="381"/>
      <c r="S1083" s="381"/>
    </row>
    <row r="1084" spans="1:19" ht="40" customHeight="1" x14ac:dyDescent="0.25">
      <c r="A1084" s="128">
        <f>IF(B1084="","",ROW()-ROW($A$3)+'Diário 2º PA'!$P$1)</f>
        <v>3031</v>
      </c>
      <c r="B1084" s="129">
        <v>45464</v>
      </c>
      <c r="C1084" s="130">
        <v>45413</v>
      </c>
      <c r="D1084" s="98" t="s">
        <v>105</v>
      </c>
      <c r="E1084" s="95" t="s">
        <v>233</v>
      </c>
      <c r="F1084" s="155">
        <v>1142.28</v>
      </c>
      <c r="G1084" s="95" t="s">
        <v>3351</v>
      </c>
      <c r="H1084" s="98" t="s">
        <v>117</v>
      </c>
      <c r="I1084" s="95" t="s">
        <v>1578</v>
      </c>
      <c r="J1084" s="131" t="str">
        <f t="shared" si="39"/>
        <v>24.966.664/0001-78</v>
      </c>
      <c r="K1084" s="131" t="s">
        <v>1080</v>
      </c>
      <c r="L1084" s="132" t="s">
        <v>3133</v>
      </c>
      <c r="M1084" s="131">
        <v>50</v>
      </c>
      <c r="N1084" s="134">
        <v>45464</v>
      </c>
      <c r="O1084" s="95" t="s">
        <v>452</v>
      </c>
      <c r="P1084" s="98" t="s">
        <v>1579</v>
      </c>
      <c r="Q1084" s="381"/>
      <c r="R1084" s="381"/>
      <c r="S1084" s="381"/>
    </row>
    <row r="1085" spans="1:19" ht="40" customHeight="1" x14ac:dyDescent="0.25">
      <c r="A1085" s="128">
        <f>IF(B1085="","",ROW()-ROW($A$3)+'Diário 2º PA'!$P$1)</f>
        <v>3032</v>
      </c>
      <c r="B1085" s="129">
        <v>45464</v>
      </c>
      <c r="C1085" s="130">
        <v>45413</v>
      </c>
      <c r="D1085" s="98" t="s">
        <v>105</v>
      </c>
      <c r="E1085" s="95" t="s">
        <v>233</v>
      </c>
      <c r="F1085" s="155">
        <v>1142.28</v>
      </c>
      <c r="G1085" s="95" t="s">
        <v>3351</v>
      </c>
      <c r="H1085" s="98" t="s">
        <v>117</v>
      </c>
      <c r="I1085" s="95" t="s">
        <v>1578</v>
      </c>
      <c r="J1085" s="131" t="str">
        <f t="shared" si="39"/>
        <v>24.966.664/0001-78</v>
      </c>
      <c r="K1085" s="131" t="s">
        <v>1080</v>
      </c>
      <c r="L1085" s="132" t="s">
        <v>3133</v>
      </c>
      <c r="M1085" s="131">
        <v>51</v>
      </c>
      <c r="N1085" s="134">
        <v>45464</v>
      </c>
      <c r="O1085" s="95" t="s">
        <v>452</v>
      </c>
      <c r="P1085" s="98" t="s">
        <v>1579</v>
      </c>
      <c r="Q1085" s="381"/>
      <c r="R1085" s="381"/>
      <c r="S1085" s="381"/>
    </row>
    <row r="1086" spans="1:19" ht="40" customHeight="1" x14ac:dyDescent="0.25">
      <c r="A1086" s="128">
        <f>IF(B1086="","",ROW()-ROW($A$3)+'Diário 2º PA'!$P$1)</f>
        <v>3033</v>
      </c>
      <c r="B1086" s="129">
        <v>45464</v>
      </c>
      <c r="C1086" s="130">
        <v>45444</v>
      </c>
      <c r="D1086" s="98" t="s">
        <v>105</v>
      </c>
      <c r="E1086" s="95" t="s">
        <v>295</v>
      </c>
      <c r="F1086" s="155">
        <v>1524.5</v>
      </c>
      <c r="G1086" s="98" t="s">
        <v>3541</v>
      </c>
      <c r="H1086" s="98" t="s">
        <v>117</v>
      </c>
      <c r="I1086" s="95" t="s">
        <v>1708</v>
      </c>
      <c r="J1086" s="131" t="str">
        <f t="shared" si="39"/>
        <v>03.726.370/0001-07</v>
      </c>
      <c r="K1086" s="131" t="s">
        <v>1080</v>
      </c>
      <c r="L1086" s="132" t="s">
        <v>3133</v>
      </c>
      <c r="M1086" s="131">
        <v>142620</v>
      </c>
      <c r="N1086" s="134">
        <v>45464</v>
      </c>
      <c r="O1086" s="95" t="s">
        <v>452</v>
      </c>
      <c r="P1086" s="98" t="s">
        <v>1362</v>
      </c>
      <c r="Q1086" s="381"/>
      <c r="R1086" s="381"/>
      <c r="S1086" s="381"/>
    </row>
    <row r="1087" spans="1:19" ht="40" customHeight="1" x14ac:dyDescent="0.25">
      <c r="A1087" s="128">
        <f>IF(B1087="","",ROW()-ROW($A$3)+'Diário 2º PA'!$P$1)</f>
        <v>3034</v>
      </c>
      <c r="B1087" s="129">
        <v>45464</v>
      </c>
      <c r="C1087" s="130">
        <v>45413</v>
      </c>
      <c r="D1087" s="98" t="s">
        <v>105</v>
      </c>
      <c r="E1087" s="95" t="s">
        <v>229</v>
      </c>
      <c r="F1087" s="155">
        <v>630.21</v>
      </c>
      <c r="G1087" s="98" t="s">
        <v>3143</v>
      </c>
      <c r="H1087" s="98" t="s">
        <v>122</v>
      </c>
      <c r="I1087" s="95" t="s">
        <v>2947</v>
      </c>
      <c r="J1087" s="131" t="str">
        <f t="shared" si="39"/>
        <v>53.667.104/0001-10</v>
      </c>
      <c r="K1087" s="131" t="s">
        <v>1080</v>
      </c>
      <c r="L1087" s="132" t="s">
        <v>3133</v>
      </c>
      <c r="M1087" s="131" t="s">
        <v>3862</v>
      </c>
      <c r="N1087" s="134">
        <v>45464</v>
      </c>
      <c r="O1087" s="95" t="s">
        <v>452</v>
      </c>
      <c r="P1087" s="98" t="s">
        <v>2948</v>
      </c>
      <c r="Q1087" s="381"/>
      <c r="R1087" s="381"/>
      <c r="S1087" s="381"/>
    </row>
    <row r="1088" spans="1:19" ht="40" customHeight="1" x14ac:dyDescent="0.25">
      <c r="A1088" s="128">
        <f>IF(B1088="","",ROW()-ROW($A$3)+'Diário 2º PA'!$P$1)</f>
        <v>3035</v>
      </c>
      <c r="B1088" s="129">
        <v>45464</v>
      </c>
      <c r="C1088" s="130">
        <v>45413</v>
      </c>
      <c r="D1088" s="98" t="s">
        <v>105</v>
      </c>
      <c r="E1088" s="95" t="s">
        <v>233</v>
      </c>
      <c r="F1088" s="155">
        <v>1142.28</v>
      </c>
      <c r="G1088" s="95" t="s">
        <v>3351</v>
      </c>
      <c r="H1088" s="98" t="s">
        <v>117</v>
      </c>
      <c r="I1088" s="95" t="s">
        <v>1578</v>
      </c>
      <c r="J1088" s="131" t="str">
        <f t="shared" si="39"/>
        <v>24.966.664/0001-78</v>
      </c>
      <c r="K1088" s="131" t="s">
        <v>1080</v>
      </c>
      <c r="L1088" s="132" t="s">
        <v>3133</v>
      </c>
      <c r="M1088" s="131">
        <v>52</v>
      </c>
      <c r="N1088" s="134">
        <v>45464</v>
      </c>
      <c r="O1088" s="95" t="s">
        <v>452</v>
      </c>
      <c r="P1088" s="98" t="s">
        <v>1579</v>
      </c>
      <c r="Q1088" s="381"/>
      <c r="R1088" s="381"/>
      <c r="S1088" s="381"/>
    </row>
    <row r="1089" spans="1:19" ht="40" customHeight="1" x14ac:dyDescent="0.25">
      <c r="A1089" s="128">
        <f>IF(B1089="","",ROW()-ROW($A$3)+'Diário 2º PA'!$P$1)</f>
        <v>3036</v>
      </c>
      <c r="B1089" s="129">
        <v>45464</v>
      </c>
      <c r="C1089" s="130">
        <v>45444</v>
      </c>
      <c r="D1089" s="98" t="s">
        <v>94</v>
      </c>
      <c r="E1089" s="95" t="s">
        <v>207</v>
      </c>
      <c r="F1089" s="155">
        <v>17.850000000000001</v>
      </c>
      <c r="G1089" s="98" t="s">
        <v>3263</v>
      </c>
      <c r="H1089" s="98" t="s">
        <v>130</v>
      </c>
      <c r="I1089" s="95" t="s">
        <v>1795</v>
      </c>
      <c r="J1089" s="131" t="str">
        <f t="shared" si="39"/>
        <v>19.112.659/0001-68</v>
      </c>
      <c r="K1089" s="131" t="s">
        <v>1080</v>
      </c>
      <c r="L1089" s="132" t="s">
        <v>3133</v>
      </c>
      <c r="M1089" s="131">
        <v>620041</v>
      </c>
      <c r="N1089" s="134">
        <v>45464</v>
      </c>
      <c r="O1089" s="95" t="s">
        <v>452</v>
      </c>
      <c r="P1089" s="98" t="s">
        <v>1796</v>
      </c>
      <c r="Q1089" s="381"/>
      <c r="R1089" s="381"/>
      <c r="S1089" s="381"/>
    </row>
    <row r="1090" spans="1:19" ht="40" customHeight="1" x14ac:dyDescent="0.25">
      <c r="A1090" s="128">
        <f>IF(B1090="","",ROW()-ROW($A$3)+'Diário 2º PA'!$P$1)</f>
        <v>3037</v>
      </c>
      <c r="B1090" s="129">
        <v>45464</v>
      </c>
      <c r="C1090" s="130">
        <v>45444</v>
      </c>
      <c r="D1090" s="98" t="s">
        <v>105</v>
      </c>
      <c r="E1090" s="95" t="s">
        <v>339</v>
      </c>
      <c r="F1090" s="155">
        <v>713.76</v>
      </c>
      <c r="G1090" s="98" t="s">
        <v>3372</v>
      </c>
      <c r="H1090" s="98" t="s">
        <v>133</v>
      </c>
      <c r="I1090" s="95" t="s">
        <v>3645</v>
      </c>
      <c r="J1090" s="131" t="str">
        <f t="shared" si="39"/>
        <v>CPF Protegido - LGPD</v>
      </c>
      <c r="K1090" s="131" t="s">
        <v>1072</v>
      </c>
      <c r="L1090" s="132" t="s">
        <v>3168</v>
      </c>
      <c r="M1090" s="131" t="s">
        <v>117</v>
      </c>
      <c r="N1090" s="134">
        <v>45461</v>
      </c>
      <c r="O1090" s="95" t="s">
        <v>452</v>
      </c>
      <c r="P1090" s="98" t="s">
        <v>3646</v>
      </c>
      <c r="Q1090" s="381"/>
      <c r="R1090" s="381"/>
      <c r="S1090" s="381"/>
    </row>
    <row r="1091" spans="1:19" ht="40" customHeight="1" x14ac:dyDescent="0.25">
      <c r="A1091" s="128">
        <f>IF(B1091="","",ROW()-ROW($A$3)+'Diário 2º PA'!$P$1)</f>
        <v>3038</v>
      </c>
      <c r="B1091" s="129">
        <v>45464</v>
      </c>
      <c r="C1091" s="130">
        <v>45444</v>
      </c>
      <c r="D1091" s="98" t="s">
        <v>105</v>
      </c>
      <c r="E1091" s="95" t="s">
        <v>257</v>
      </c>
      <c r="F1091" s="155">
        <v>2300</v>
      </c>
      <c r="G1091" s="98" t="s">
        <v>3863</v>
      </c>
      <c r="H1091" s="98" t="s">
        <v>133</v>
      </c>
      <c r="I1091" s="95" t="s">
        <v>3864</v>
      </c>
      <c r="J1091" s="131" t="str">
        <f t="shared" si="39"/>
        <v>42.323.996/0001-16</v>
      </c>
      <c r="K1091" s="131" t="s">
        <v>1114</v>
      </c>
      <c r="L1091" s="132" t="s">
        <v>3120</v>
      </c>
      <c r="M1091" s="131">
        <v>81</v>
      </c>
      <c r="N1091" s="134">
        <v>45462</v>
      </c>
      <c r="O1091" s="95" t="s">
        <v>452</v>
      </c>
      <c r="P1091" s="98" t="s">
        <v>1700</v>
      </c>
      <c r="Q1091" s="381"/>
      <c r="R1091" s="381"/>
      <c r="S1091" s="381"/>
    </row>
    <row r="1092" spans="1:19" ht="40" customHeight="1" x14ac:dyDescent="0.25">
      <c r="A1092" s="128">
        <f>IF(B1092="","",ROW()-ROW($A$3)+'Diário 2º PA'!$P$1)</f>
        <v>3039</v>
      </c>
      <c r="B1092" s="129">
        <v>45464</v>
      </c>
      <c r="C1092" s="130">
        <v>45444</v>
      </c>
      <c r="D1092" s="98" t="s">
        <v>105</v>
      </c>
      <c r="E1092" s="95" t="s">
        <v>343</v>
      </c>
      <c r="F1092" s="155">
        <v>660</v>
      </c>
      <c r="G1092" s="98" t="s">
        <v>3865</v>
      </c>
      <c r="H1092" s="98" t="s">
        <v>120</v>
      </c>
      <c r="I1092" s="95" t="s">
        <v>2114</v>
      </c>
      <c r="J1092" s="131" t="str">
        <f t="shared" si="39"/>
        <v>10.864.345/0001-47</v>
      </c>
      <c r="K1092" s="131" t="s">
        <v>1114</v>
      </c>
      <c r="L1092" s="132" t="s">
        <v>3120</v>
      </c>
      <c r="M1092" s="131" t="s">
        <v>2062</v>
      </c>
      <c r="N1092" s="134">
        <v>45436</v>
      </c>
      <c r="O1092" s="95" t="s">
        <v>452</v>
      </c>
      <c r="P1092" s="98" t="s">
        <v>2115</v>
      </c>
      <c r="Q1092" s="381"/>
      <c r="R1092" s="381"/>
      <c r="S1092" s="381"/>
    </row>
    <row r="1093" spans="1:19" ht="40" customHeight="1" x14ac:dyDescent="0.25">
      <c r="A1093" s="128">
        <f>IF(B1093="","",ROW()-ROW($A$3)+'Diário 2º PA'!$P$1)</f>
        <v>3040</v>
      </c>
      <c r="B1093" s="129">
        <v>45464</v>
      </c>
      <c r="C1093" s="130">
        <v>45444</v>
      </c>
      <c r="D1093" s="98" t="s">
        <v>105</v>
      </c>
      <c r="E1093" s="95" t="s">
        <v>343</v>
      </c>
      <c r="F1093" s="155">
        <v>450</v>
      </c>
      <c r="G1093" s="98" t="s">
        <v>3866</v>
      </c>
      <c r="H1093" s="98" t="s">
        <v>120</v>
      </c>
      <c r="I1093" s="95" t="s">
        <v>2114</v>
      </c>
      <c r="J1093" s="131" t="str">
        <f t="shared" si="39"/>
        <v>10.864.345/0001-47</v>
      </c>
      <c r="K1093" s="131" t="s">
        <v>1114</v>
      </c>
      <c r="L1093" s="132" t="s">
        <v>3120</v>
      </c>
      <c r="M1093" s="131" t="s">
        <v>3867</v>
      </c>
      <c r="N1093" s="134">
        <v>45436</v>
      </c>
      <c r="O1093" s="95" t="s">
        <v>452</v>
      </c>
      <c r="P1093" s="98" t="s">
        <v>2115</v>
      </c>
      <c r="Q1093" s="381"/>
      <c r="R1093" s="381"/>
      <c r="S1093" s="381"/>
    </row>
    <row r="1094" spans="1:19" ht="40" customHeight="1" x14ac:dyDescent="0.25">
      <c r="A1094" s="128">
        <f>IF(B1094="","",ROW()-ROW($A$3)+'Diário 2º PA'!$P$1)</f>
        <v>3041</v>
      </c>
      <c r="B1094" s="129">
        <v>45464</v>
      </c>
      <c r="C1094" s="130">
        <v>45444</v>
      </c>
      <c r="D1094" s="98" t="s">
        <v>105</v>
      </c>
      <c r="E1094" s="95" t="s">
        <v>313</v>
      </c>
      <c r="F1094" s="155">
        <v>413.5</v>
      </c>
      <c r="G1094" s="98" t="s">
        <v>3868</v>
      </c>
      <c r="H1094" s="98" t="s">
        <v>124</v>
      </c>
      <c r="I1094" s="95" t="s">
        <v>3869</v>
      </c>
      <c r="J1094" s="131" t="str">
        <f t="shared" si="39"/>
        <v>86.471.398/0001-60</v>
      </c>
      <c r="K1094" s="131" t="s">
        <v>1114</v>
      </c>
      <c r="L1094" s="132" t="s">
        <v>3120</v>
      </c>
      <c r="M1094" s="131">
        <v>5772</v>
      </c>
      <c r="N1094" s="134">
        <v>45467</v>
      </c>
      <c r="O1094" s="95" t="s">
        <v>452</v>
      </c>
      <c r="P1094" s="98" t="s">
        <v>3870</v>
      </c>
      <c r="Q1094" s="381"/>
      <c r="R1094" s="381"/>
      <c r="S1094" s="381"/>
    </row>
    <row r="1095" spans="1:19" ht="40" customHeight="1" x14ac:dyDescent="0.25">
      <c r="A1095" s="128">
        <f>IF(B1095="","",ROW()-ROW($A$3)+'Diário 2º PA'!$P$1)</f>
        <v>3042</v>
      </c>
      <c r="B1095" s="129">
        <v>45464</v>
      </c>
      <c r="C1095" s="130">
        <v>45444</v>
      </c>
      <c r="D1095" s="98" t="s">
        <v>105</v>
      </c>
      <c r="E1095" s="95" t="s">
        <v>313</v>
      </c>
      <c r="F1095" s="155">
        <v>487.5</v>
      </c>
      <c r="G1095" s="98" t="s">
        <v>3868</v>
      </c>
      <c r="H1095" s="98" t="s">
        <v>124</v>
      </c>
      <c r="I1095" s="95" t="s">
        <v>2458</v>
      </c>
      <c r="J1095" s="131" t="str">
        <f t="shared" si="39"/>
        <v>10.467.131/0001-37</v>
      </c>
      <c r="K1095" s="131" t="s">
        <v>1114</v>
      </c>
      <c r="L1095" s="132" t="s">
        <v>3120</v>
      </c>
      <c r="M1095" s="131">
        <v>104863</v>
      </c>
      <c r="N1095" s="134">
        <v>45468</v>
      </c>
      <c r="O1095" s="95" t="s">
        <v>452</v>
      </c>
      <c r="P1095" s="98" t="s">
        <v>2459</v>
      </c>
      <c r="Q1095" s="381"/>
      <c r="R1095" s="381"/>
      <c r="S1095" s="381"/>
    </row>
    <row r="1096" spans="1:19" ht="40" customHeight="1" x14ac:dyDescent="0.25">
      <c r="A1096" s="128">
        <f>IF(B1096="","",ROW()-ROW($A$3)+'Diário 2º PA'!$P$1)</f>
        <v>3043</v>
      </c>
      <c r="B1096" s="129">
        <v>45464</v>
      </c>
      <c r="C1096" s="130">
        <v>45444</v>
      </c>
      <c r="D1096" s="98" t="s">
        <v>105</v>
      </c>
      <c r="E1096" s="95" t="s">
        <v>345</v>
      </c>
      <c r="F1096" s="155">
        <v>2745</v>
      </c>
      <c r="G1096" s="98" t="s">
        <v>3871</v>
      </c>
      <c r="H1096" s="98" t="s">
        <v>120</v>
      </c>
      <c r="I1096" s="95" t="s">
        <v>3833</v>
      </c>
      <c r="J1096" s="131" t="str">
        <f t="shared" si="39"/>
        <v>46.391.902/0001-05</v>
      </c>
      <c r="K1096" s="131" t="s">
        <v>1114</v>
      </c>
      <c r="L1096" s="132" t="s">
        <v>3120</v>
      </c>
      <c r="M1096" s="131">
        <v>9</v>
      </c>
      <c r="N1096" s="134">
        <v>45462</v>
      </c>
      <c r="O1096" s="95" t="s">
        <v>452</v>
      </c>
      <c r="P1096" s="98" t="s">
        <v>3834</v>
      </c>
      <c r="Q1096" s="381"/>
      <c r="R1096" s="381"/>
      <c r="S1096" s="381"/>
    </row>
    <row r="1097" spans="1:19" ht="40" customHeight="1" x14ac:dyDescent="0.25">
      <c r="A1097" s="128">
        <f>IF(B1097="","",ROW()-ROW($A$3)+'Diário 2º PA'!$P$1)</f>
        <v>3044</v>
      </c>
      <c r="B1097" s="129">
        <v>45464</v>
      </c>
      <c r="C1097" s="130">
        <v>45444</v>
      </c>
      <c r="D1097" s="98" t="s">
        <v>105</v>
      </c>
      <c r="E1097" s="95" t="s">
        <v>349</v>
      </c>
      <c r="F1097" s="155">
        <v>220</v>
      </c>
      <c r="G1097" s="98" t="s">
        <v>3353</v>
      </c>
      <c r="H1097" s="98" t="s">
        <v>130</v>
      </c>
      <c r="I1097" s="95" t="s">
        <v>3872</v>
      </c>
      <c r="J1097" s="131" t="str">
        <f t="shared" si="39"/>
        <v>71.219.810/0001-81</v>
      </c>
      <c r="K1097" s="131" t="s">
        <v>1114</v>
      </c>
      <c r="L1097" s="132" t="s">
        <v>3120</v>
      </c>
      <c r="M1097" s="131">
        <v>217</v>
      </c>
      <c r="N1097" s="134">
        <v>45464</v>
      </c>
      <c r="O1097" s="95" t="s">
        <v>452</v>
      </c>
      <c r="P1097" s="98" t="s">
        <v>3873</v>
      </c>
      <c r="Q1097" s="381"/>
      <c r="R1097" s="381"/>
      <c r="S1097" s="381"/>
    </row>
    <row r="1098" spans="1:19" ht="40" customHeight="1" x14ac:dyDescent="0.25">
      <c r="A1098" s="128">
        <f>IF(B1098="","",ROW()-ROW($A$3)+'Diário 2º PA'!$P$1)</f>
        <v>3045</v>
      </c>
      <c r="B1098" s="129">
        <v>45464</v>
      </c>
      <c r="C1098" s="130">
        <v>45444</v>
      </c>
      <c r="D1098" s="98" t="s">
        <v>105</v>
      </c>
      <c r="E1098" s="95" t="s">
        <v>339</v>
      </c>
      <c r="F1098" s="155">
        <v>668.17</v>
      </c>
      <c r="G1098" s="98" t="s">
        <v>3372</v>
      </c>
      <c r="H1098" s="98" t="s">
        <v>123</v>
      </c>
      <c r="I1098" s="95" t="s">
        <v>3644</v>
      </c>
      <c r="J1098" s="131" t="str">
        <f t="shared" si="39"/>
        <v>CPF Protegido - LGPD</v>
      </c>
      <c r="K1098" s="131" t="s">
        <v>1072</v>
      </c>
      <c r="L1098" s="132" t="s">
        <v>3168</v>
      </c>
      <c r="M1098" s="131" t="s">
        <v>117</v>
      </c>
      <c r="N1098" s="134">
        <v>45464</v>
      </c>
      <c r="O1098" s="95" t="s">
        <v>452</v>
      </c>
      <c r="P1098" s="98" t="s">
        <v>3393</v>
      </c>
      <c r="Q1098" s="381"/>
      <c r="R1098" s="381"/>
      <c r="S1098" s="381"/>
    </row>
    <row r="1099" spans="1:19" ht="40" customHeight="1" x14ac:dyDescent="0.25">
      <c r="A1099" s="128">
        <f>IF(B1099="","",ROW()-ROW($A$3)+'Diário 2º PA'!$P$1)</f>
        <v>3046</v>
      </c>
      <c r="B1099" s="129">
        <v>45464</v>
      </c>
      <c r="C1099" s="130">
        <v>45444</v>
      </c>
      <c r="D1099" s="98" t="s">
        <v>105</v>
      </c>
      <c r="E1099" s="95" t="s">
        <v>339</v>
      </c>
      <c r="F1099" s="155">
        <v>195.07</v>
      </c>
      <c r="G1099" s="98" t="s">
        <v>3874</v>
      </c>
      <c r="H1099" s="98" t="s">
        <v>123</v>
      </c>
      <c r="I1099" s="95" t="s">
        <v>3644</v>
      </c>
      <c r="J1099" s="131" t="str">
        <f t="shared" si="39"/>
        <v>CPF Protegido - LGPD</v>
      </c>
      <c r="K1099" s="131" t="s">
        <v>1072</v>
      </c>
      <c r="L1099" s="132" t="s">
        <v>3130</v>
      </c>
      <c r="M1099" s="131" t="s">
        <v>117</v>
      </c>
      <c r="N1099" s="134">
        <v>45464</v>
      </c>
      <c r="O1099" s="95" t="s">
        <v>452</v>
      </c>
      <c r="P1099" s="98" t="s">
        <v>3393</v>
      </c>
      <c r="Q1099" s="381"/>
      <c r="R1099" s="381"/>
      <c r="S1099" s="381"/>
    </row>
    <row r="1100" spans="1:19" ht="40" customHeight="1" x14ac:dyDescent="0.25">
      <c r="A1100" s="128">
        <f>IF(B1100="","",ROW()-ROW($A$3)+'Diário 2º PA'!$P$1)</f>
        <v>3047</v>
      </c>
      <c r="B1100" s="129">
        <v>45464</v>
      </c>
      <c r="C1100" s="130">
        <v>45444</v>
      </c>
      <c r="D1100" s="98" t="s">
        <v>105</v>
      </c>
      <c r="E1100" s="95" t="s">
        <v>313</v>
      </c>
      <c r="F1100" s="155">
        <v>148.99</v>
      </c>
      <c r="G1100" s="98" t="s">
        <v>3868</v>
      </c>
      <c r="H1100" s="98" t="s">
        <v>122</v>
      </c>
      <c r="I1100" s="95" t="s">
        <v>3875</v>
      </c>
      <c r="J1100" s="131" t="str">
        <f t="shared" si="39"/>
        <v>71.242.879/0001-26</v>
      </c>
      <c r="K1100" s="131" t="s">
        <v>1114</v>
      </c>
      <c r="L1100" s="132" t="s">
        <v>3120</v>
      </c>
      <c r="M1100" s="131">
        <v>3371</v>
      </c>
      <c r="N1100" s="134">
        <v>45470</v>
      </c>
      <c r="O1100" s="95" t="s">
        <v>452</v>
      </c>
      <c r="P1100" s="98" t="s">
        <v>3876</v>
      </c>
      <c r="Q1100" s="381"/>
      <c r="R1100" s="381"/>
      <c r="S1100" s="381"/>
    </row>
    <row r="1101" spans="1:19" ht="40" customHeight="1" x14ac:dyDescent="0.25">
      <c r="A1101" s="128">
        <f>IF(B1101="","",ROW()-ROW($A$3)+'Diário 2º PA'!$P$1)</f>
        <v>3048</v>
      </c>
      <c r="B1101" s="129">
        <v>45464</v>
      </c>
      <c r="C1101" s="130">
        <v>45444</v>
      </c>
      <c r="D1101" s="98" t="s">
        <v>105</v>
      </c>
      <c r="E1101" s="95" t="s">
        <v>361</v>
      </c>
      <c r="F1101" s="155">
        <v>280.48</v>
      </c>
      <c r="G1101" s="98" t="s">
        <v>3877</v>
      </c>
      <c r="H1101" s="98" t="s">
        <v>133</v>
      </c>
      <c r="I1101" s="95" t="s">
        <v>1734</v>
      </c>
      <c r="J1101" s="131" t="str">
        <f t="shared" si="39"/>
        <v>17.155.342/0001-83</v>
      </c>
      <c r="K1101" s="131" t="s">
        <v>1114</v>
      </c>
      <c r="L1101" s="132" t="s">
        <v>3120</v>
      </c>
      <c r="M1101" s="131">
        <v>335613</v>
      </c>
      <c r="N1101" s="134">
        <v>45464</v>
      </c>
      <c r="O1101" s="95" t="s">
        <v>452</v>
      </c>
      <c r="P1101" s="98" t="s">
        <v>1735</v>
      </c>
      <c r="Q1101" s="381"/>
      <c r="R1101" s="381"/>
      <c r="S1101" s="381"/>
    </row>
    <row r="1102" spans="1:19" ht="40" customHeight="1" x14ac:dyDescent="0.25">
      <c r="A1102" s="128">
        <f>IF(B1102="","",ROW()-ROW($A$3)+'Diário 2º PA'!$P$1)</f>
        <v>3049</v>
      </c>
      <c r="B1102" s="129">
        <v>45464</v>
      </c>
      <c r="C1102" s="130">
        <v>45444</v>
      </c>
      <c r="D1102" s="98" t="s">
        <v>105</v>
      </c>
      <c r="E1102" s="95" t="s">
        <v>339</v>
      </c>
      <c r="F1102" s="155">
        <v>137</v>
      </c>
      <c r="G1102" s="98" t="s">
        <v>3460</v>
      </c>
      <c r="H1102" s="98" t="s">
        <v>122</v>
      </c>
      <c r="I1102" s="95" t="s">
        <v>2522</v>
      </c>
      <c r="J1102" s="131" t="str">
        <f t="shared" si="39"/>
        <v>07.450.291/0001-69</v>
      </c>
      <c r="K1102" s="131" t="s">
        <v>1114</v>
      </c>
      <c r="L1102" s="132" t="s">
        <v>3120</v>
      </c>
      <c r="M1102" s="131">
        <v>1004072</v>
      </c>
      <c r="N1102" s="134">
        <v>45464</v>
      </c>
      <c r="O1102" s="95" t="s">
        <v>452</v>
      </c>
      <c r="P1102" s="98" t="s">
        <v>2523</v>
      </c>
      <c r="Q1102" s="381"/>
      <c r="R1102" s="381"/>
      <c r="S1102" s="381"/>
    </row>
    <row r="1103" spans="1:19" ht="40" customHeight="1" x14ac:dyDescent="0.25">
      <c r="A1103" s="128">
        <f>IF(B1103="","",ROW()-ROW($A$3)+'Diário 2º PA'!$P$1)</f>
        <v>3050</v>
      </c>
      <c r="B1103" s="129">
        <v>45464</v>
      </c>
      <c r="C1103" s="130">
        <v>45444</v>
      </c>
      <c r="D1103" s="98" t="s">
        <v>105</v>
      </c>
      <c r="E1103" s="95" t="s">
        <v>241</v>
      </c>
      <c r="F1103" s="155">
        <v>800</v>
      </c>
      <c r="G1103" s="98" t="s">
        <v>3878</v>
      </c>
      <c r="H1103" s="98" t="s">
        <v>118</v>
      </c>
      <c r="I1103" s="95" t="s">
        <v>3879</v>
      </c>
      <c r="J1103" s="131" t="str">
        <f t="shared" si="39"/>
        <v>20.135.799/0001-30</v>
      </c>
      <c r="K1103" s="131" t="s">
        <v>1114</v>
      </c>
      <c r="L1103" s="132" t="s">
        <v>3120</v>
      </c>
      <c r="M1103" s="131">
        <v>883</v>
      </c>
      <c r="N1103" s="134">
        <v>45446</v>
      </c>
      <c r="O1103" s="95" t="s">
        <v>452</v>
      </c>
      <c r="P1103" s="98" t="s">
        <v>3880</v>
      </c>
      <c r="Q1103" s="381"/>
      <c r="R1103" s="381"/>
      <c r="S1103" s="381"/>
    </row>
    <row r="1104" spans="1:19" ht="40" customHeight="1" x14ac:dyDescent="0.25">
      <c r="A1104" s="128">
        <f>IF(B1104="","",ROW()-ROW($A$3)+'Diário 2º PA'!$P$1)</f>
        <v>3051</v>
      </c>
      <c r="B1104" s="129">
        <v>45464</v>
      </c>
      <c r="C1104" s="130">
        <v>45444</v>
      </c>
      <c r="D1104" s="98" t="s">
        <v>105</v>
      </c>
      <c r="E1104" s="95" t="s">
        <v>283</v>
      </c>
      <c r="F1104" s="155">
        <v>2</v>
      </c>
      <c r="G1104" s="95" t="s">
        <v>3881</v>
      </c>
      <c r="H1104" s="98" t="s">
        <v>118</v>
      </c>
      <c r="I1104" s="95" t="s">
        <v>117</v>
      </c>
      <c r="J1104" s="131" t="s">
        <v>79</v>
      </c>
      <c r="K1104" s="131" t="s">
        <v>117</v>
      </c>
      <c r="L1104" s="132" t="s">
        <v>117</v>
      </c>
      <c r="M1104" s="131" t="s">
        <v>117</v>
      </c>
      <c r="N1104" s="134" t="s">
        <v>117</v>
      </c>
      <c r="O1104" s="95" t="s">
        <v>452</v>
      </c>
      <c r="P1104" s="98" t="s">
        <v>79</v>
      </c>
      <c r="Q1104" s="381"/>
      <c r="R1104" s="381"/>
      <c r="S1104" s="381"/>
    </row>
    <row r="1105" spans="1:19" ht="40" customHeight="1" x14ac:dyDescent="0.25">
      <c r="A1105" s="128">
        <f>IF(B1105="","",ROW()-ROW($A$3)+'Diário 2º PA'!$P$1)</f>
        <v>3052</v>
      </c>
      <c r="B1105" s="129">
        <v>45467</v>
      </c>
      <c r="C1105" s="130">
        <v>45444</v>
      </c>
      <c r="D1105" s="98" t="s">
        <v>105</v>
      </c>
      <c r="E1105" s="95" t="s">
        <v>301</v>
      </c>
      <c r="F1105" s="155">
        <v>-657.15</v>
      </c>
      <c r="G1105" s="98" t="s">
        <v>3882</v>
      </c>
      <c r="H1105" s="98" t="s">
        <v>121</v>
      </c>
      <c r="I1105" s="95" t="s">
        <v>117</v>
      </c>
      <c r="J1105" s="131" t="s">
        <v>79</v>
      </c>
      <c r="K1105" s="131" t="s">
        <v>117</v>
      </c>
      <c r="L1105" s="132" t="s">
        <v>117</v>
      </c>
      <c r="M1105" s="131" t="s">
        <v>117</v>
      </c>
      <c r="N1105" s="134" t="s">
        <v>117</v>
      </c>
      <c r="O1105" s="95" t="s">
        <v>452</v>
      </c>
      <c r="P1105" s="98" t="s">
        <v>79</v>
      </c>
      <c r="Q1105" s="381"/>
      <c r="R1105" s="381"/>
      <c r="S1105" s="381"/>
    </row>
    <row r="1106" spans="1:19" ht="40" customHeight="1" x14ac:dyDescent="0.25">
      <c r="A1106" s="128">
        <f>IF(B1106="","",ROW()-ROW($A$3)+'Diário 2º PA'!$P$1)</f>
        <v>3053</v>
      </c>
      <c r="B1106" s="129">
        <v>45467</v>
      </c>
      <c r="C1106" s="130">
        <v>45444</v>
      </c>
      <c r="D1106" s="98" t="s">
        <v>105</v>
      </c>
      <c r="E1106" s="95" t="s">
        <v>337</v>
      </c>
      <c r="F1106" s="155">
        <v>220.19</v>
      </c>
      <c r="G1106" s="98" t="s">
        <v>3160</v>
      </c>
      <c r="H1106" s="98" t="s">
        <v>134</v>
      </c>
      <c r="I1106" s="95" t="s">
        <v>1835</v>
      </c>
      <c r="J1106" s="131" t="str">
        <f t="shared" ref="J1106:J1142" si="40">IF(P1106="","",IF(LEN(P1106)&gt;14,P1106,"CPF Protegido - LGPD"))</f>
        <v>15.448.440/0001-83</v>
      </c>
      <c r="K1106" s="131" t="s">
        <v>1072</v>
      </c>
      <c r="L1106" s="132" t="s">
        <v>3120</v>
      </c>
      <c r="M1106" s="131">
        <v>2461</v>
      </c>
      <c r="N1106" s="134">
        <v>45485</v>
      </c>
      <c r="O1106" s="95" t="s">
        <v>452</v>
      </c>
      <c r="P1106" s="98" t="s">
        <v>1246</v>
      </c>
      <c r="Q1106" s="381"/>
      <c r="R1106" s="381"/>
      <c r="S1106" s="381"/>
    </row>
    <row r="1107" spans="1:19" ht="40" customHeight="1" x14ac:dyDescent="0.25">
      <c r="A1107" s="128">
        <f>IF(B1107="","",ROW()-ROW($A$3)+'Diário 2º PA'!$P$1)</f>
        <v>3054</v>
      </c>
      <c r="B1107" s="129">
        <v>45467</v>
      </c>
      <c r="C1107" s="130">
        <v>45444</v>
      </c>
      <c r="D1107" s="98" t="s">
        <v>105</v>
      </c>
      <c r="E1107" s="95" t="s">
        <v>337</v>
      </c>
      <c r="F1107" s="155">
        <v>121.48</v>
      </c>
      <c r="G1107" s="98" t="s">
        <v>3160</v>
      </c>
      <c r="H1107" s="98" t="s">
        <v>123</v>
      </c>
      <c r="I1107" s="95" t="s">
        <v>3165</v>
      </c>
      <c r="J1107" s="131" t="str">
        <f t="shared" si="40"/>
        <v>17.455.912/0002-31</v>
      </c>
      <c r="K1107" s="131" t="s">
        <v>1072</v>
      </c>
      <c r="L1107" s="132" t="s">
        <v>3120</v>
      </c>
      <c r="M1107" s="131">
        <v>6581</v>
      </c>
      <c r="N1107" s="134">
        <v>45472</v>
      </c>
      <c r="O1107" s="95" t="s">
        <v>452</v>
      </c>
      <c r="P1107" s="98" t="s">
        <v>1189</v>
      </c>
      <c r="Q1107" s="381"/>
      <c r="R1107" s="381"/>
      <c r="S1107" s="381"/>
    </row>
    <row r="1108" spans="1:19" ht="40" customHeight="1" x14ac:dyDescent="0.25">
      <c r="A1108" s="128">
        <f>IF(B1108="","",ROW()-ROW($A$3)+'Diário 2º PA'!$P$1)</f>
        <v>3055</v>
      </c>
      <c r="B1108" s="129">
        <v>45467</v>
      </c>
      <c r="C1108" s="130">
        <v>45444</v>
      </c>
      <c r="D1108" s="98" t="s">
        <v>105</v>
      </c>
      <c r="E1108" s="95" t="s">
        <v>337</v>
      </c>
      <c r="F1108" s="155">
        <v>148.35</v>
      </c>
      <c r="G1108" s="98" t="s">
        <v>3160</v>
      </c>
      <c r="H1108" s="98" t="s">
        <v>127</v>
      </c>
      <c r="I1108" s="95" t="s">
        <v>3165</v>
      </c>
      <c r="J1108" s="131" t="str">
        <f t="shared" si="40"/>
        <v>17.455.912/0002-31</v>
      </c>
      <c r="K1108" s="131" t="s">
        <v>1072</v>
      </c>
      <c r="L1108" s="132" t="s">
        <v>3120</v>
      </c>
      <c r="M1108" s="131">
        <v>6338905</v>
      </c>
      <c r="N1108" s="134">
        <v>45474</v>
      </c>
      <c r="O1108" s="95" t="s">
        <v>452</v>
      </c>
      <c r="P1108" s="98" t="s">
        <v>1189</v>
      </c>
      <c r="Q1108" s="381"/>
      <c r="R1108" s="381"/>
      <c r="S1108" s="381"/>
    </row>
    <row r="1109" spans="1:19" ht="40" customHeight="1" x14ac:dyDescent="0.25">
      <c r="A1109" s="128">
        <f>IF(B1109="","",ROW()-ROW($A$3)+'Diário 2º PA'!$P$1)</f>
        <v>3056</v>
      </c>
      <c r="B1109" s="129">
        <v>45467</v>
      </c>
      <c r="C1109" s="130">
        <v>45444</v>
      </c>
      <c r="D1109" s="98" t="s">
        <v>105</v>
      </c>
      <c r="E1109" s="95" t="s">
        <v>337</v>
      </c>
      <c r="F1109" s="155">
        <v>172.46</v>
      </c>
      <c r="G1109" s="98" t="s">
        <v>3160</v>
      </c>
      <c r="H1109" s="98" t="s">
        <v>120</v>
      </c>
      <c r="I1109" s="95" t="s">
        <v>3165</v>
      </c>
      <c r="J1109" s="131" t="str">
        <f t="shared" si="40"/>
        <v>17.455.912/0002-31</v>
      </c>
      <c r="K1109" s="131" t="s">
        <v>1072</v>
      </c>
      <c r="L1109" s="132" t="s">
        <v>3120</v>
      </c>
      <c r="M1109" s="131">
        <v>6333849</v>
      </c>
      <c r="N1109" s="134">
        <v>45473</v>
      </c>
      <c r="O1109" s="95" t="s">
        <v>452</v>
      </c>
      <c r="P1109" s="98" t="s">
        <v>1189</v>
      </c>
      <c r="Q1109" s="381"/>
      <c r="R1109" s="381"/>
      <c r="S1109" s="381"/>
    </row>
    <row r="1110" spans="1:19" ht="40" customHeight="1" x14ac:dyDescent="0.25">
      <c r="A1110" s="128">
        <f>IF(B1110="","",ROW()-ROW($A$3)+'Diário 2º PA'!$P$1)</f>
        <v>3057</v>
      </c>
      <c r="B1110" s="129">
        <v>45467</v>
      </c>
      <c r="C1110" s="130">
        <v>45444</v>
      </c>
      <c r="D1110" s="98" t="s">
        <v>105</v>
      </c>
      <c r="E1110" s="95" t="s">
        <v>341</v>
      </c>
      <c r="F1110" s="179">
        <v>750</v>
      </c>
      <c r="G1110" s="98" t="s">
        <v>3883</v>
      </c>
      <c r="H1110" s="98" t="s">
        <v>130</v>
      </c>
      <c r="I1110" s="95" t="s">
        <v>1825</v>
      </c>
      <c r="J1110" s="131" t="str">
        <f t="shared" si="40"/>
        <v>44.122.395/0001-70</v>
      </c>
      <c r="K1110" s="131" t="s">
        <v>1072</v>
      </c>
      <c r="L1110" s="132" t="s">
        <v>3120</v>
      </c>
      <c r="M1110" s="131">
        <v>25</v>
      </c>
      <c r="N1110" s="134">
        <v>45460</v>
      </c>
      <c r="O1110" s="95" t="s">
        <v>452</v>
      </c>
      <c r="P1110" s="98" t="s">
        <v>1103</v>
      </c>
      <c r="Q1110" s="381"/>
      <c r="R1110" s="381"/>
      <c r="S1110" s="381"/>
    </row>
    <row r="1111" spans="1:19" ht="40" customHeight="1" x14ac:dyDescent="0.25">
      <c r="A1111" s="128">
        <f>IF(B1111="","",ROW()-ROW($A$3)+'Diário 2º PA'!$P$1)</f>
        <v>3058</v>
      </c>
      <c r="B1111" s="129">
        <v>45467</v>
      </c>
      <c r="C1111" s="130">
        <v>45444</v>
      </c>
      <c r="D1111" s="98" t="s">
        <v>105</v>
      </c>
      <c r="E1111" s="95" t="s">
        <v>301</v>
      </c>
      <c r="F1111" s="155">
        <v>264.52</v>
      </c>
      <c r="G1111" s="98" t="s">
        <v>3884</v>
      </c>
      <c r="H1111" s="98" t="s">
        <v>133</v>
      </c>
      <c r="I1111" s="95" t="s">
        <v>2469</v>
      </c>
      <c r="J1111" s="131" t="str">
        <f t="shared" si="40"/>
        <v>CPF Protegido - LGPD</v>
      </c>
      <c r="K1111" s="131" t="s">
        <v>1072</v>
      </c>
      <c r="L1111" s="132" t="s">
        <v>3130</v>
      </c>
      <c r="M1111" s="131" t="s">
        <v>117</v>
      </c>
      <c r="N1111" s="134">
        <v>45462</v>
      </c>
      <c r="O1111" s="95" t="s">
        <v>452</v>
      </c>
      <c r="P1111" s="98" t="s">
        <v>2470</v>
      </c>
      <c r="Q1111" s="381"/>
      <c r="R1111" s="381"/>
      <c r="S1111" s="381"/>
    </row>
    <row r="1112" spans="1:19" ht="40" customHeight="1" x14ac:dyDescent="0.25">
      <c r="A1112" s="128">
        <f>IF(B1112="","",ROW()-ROW($A$3)+'Diário 2º PA'!$P$1)</f>
        <v>3059</v>
      </c>
      <c r="B1112" s="129">
        <v>45467</v>
      </c>
      <c r="C1112" s="130">
        <v>45444</v>
      </c>
      <c r="D1112" s="98" t="s">
        <v>105</v>
      </c>
      <c r="E1112" s="95" t="s">
        <v>345</v>
      </c>
      <c r="F1112" s="155">
        <v>748</v>
      </c>
      <c r="G1112" s="98" t="s">
        <v>3885</v>
      </c>
      <c r="H1112" s="98" t="s">
        <v>133</v>
      </c>
      <c r="I1112" s="95" t="s">
        <v>3886</v>
      </c>
      <c r="J1112" s="131" t="str">
        <f t="shared" si="40"/>
        <v>29.692.505/0001-46</v>
      </c>
      <c r="K1112" s="131" t="s">
        <v>1080</v>
      </c>
      <c r="L1112" s="132" t="s">
        <v>3133</v>
      </c>
      <c r="M1112" s="131">
        <v>29826</v>
      </c>
      <c r="N1112" s="134">
        <v>45465</v>
      </c>
      <c r="O1112" s="95" t="s">
        <v>452</v>
      </c>
      <c r="P1112" s="98" t="s">
        <v>3887</v>
      </c>
      <c r="Q1112" s="381"/>
      <c r="R1112" s="381"/>
      <c r="S1112" s="381"/>
    </row>
    <row r="1113" spans="1:19" ht="40" customHeight="1" x14ac:dyDescent="0.25">
      <c r="A1113" s="128">
        <f>IF(B1113="","",ROW()-ROW($A$3)+'Diário 2º PA'!$P$1)</f>
        <v>3060</v>
      </c>
      <c r="B1113" s="129">
        <v>45467</v>
      </c>
      <c r="C1113" s="130">
        <v>45444</v>
      </c>
      <c r="D1113" s="98" t="s">
        <v>107</v>
      </c>
      <c r="E1113" s="95" t="s">
        <v>392</v>
      </c>
      <c r="F1113" s="156">
        <v>810</v>
      </c>
      <c r="G1113" s="98" t="s">
        <v>3353</v>
      </c>
      <c r="H1113" s="98" t="s">
        <v>133</v>
      </c>
      <c r="I1113" s="95" t="s">
        <v>3602</v>
      </c>
      <c r="J1113" s="131" t="str">
        <f t="shared" si="40"/>
        <v>08.513.815/0001-86</v>
      </c>
      <c r="K1113" s="131" t="s">
        <v>1080</v>
      </c>
      <c r="L1113" s="132" t="s">
        <v>3133</v>
      </c>
      <c r="M1113" s="131">
        <v>8969</v>
      </c>
      <c r="N1113" s="134">
        <v>45466</v>
      </c>
      <c r="O1113" s="95" t="s">
        <v>452</v>
      </c>
      <c r="P1113" s="98" t="s">
        <v>3604</v>
      </c>
      <c r="Q1113" s="381"/>
      <c r="R1113" s="381"/>
      <c r="S1113" s="381"/>
    </row>
    <row r="1114" spans="1:19" ht="40" customHeight="1" x14ac:dyDescent="0.25">
      <c r="A1114" s="128">
        <f>IF(B1114="","",ROW()-ROW($A$3)+'Diário 2º PA'!$P$1)</f>
        <v>3061</v>
      </c>
      <c r="B1114" s="129">
        <v>45467</v>
      </c>
      <c r="C1114" s="130">
        <v>45444</v>
      </c>
      <c r="D1114" s="98" t="s">
        <v>105</v>
      </c>
      <c r="E1114" s="95" t="s">
        <v>325</v>
      </c>
      <c r="F1114" s="155">
        <v>345.09</v>
      </c>
      <c r="G1114" s="98" t="s">
        <v>3140</v>
      </c>
      <c r="H1114" s="98" t="s">
        <v>118</v>
      </c>
      <c r="I1114" s="95" t="s">
        <v>1742</v>
      </c>
      <c r="J1114" s="131" t="str">
        <f t="shared" si="40"/>
        <v>09.613.767/0001-60</v>
      </c>
      <c r="K1114" s="131" t="s">
        <v>1080</v>
      </c>
      <c r="L1114" s="132" t="s">
        <v>3133</v>
      </c>
      <c r="M1114" s="131">
        <v>10137</v>
      </c>
      <c r="N1114" s="134">
        <v>45467</v>
      </c>
      <c r="O1114" s="95" t="s">
        <v>452</v>
      </c>
      <c r="P1114" s="98" t="s">
        <v>1743</v>
      </c>
      <c r="Q1114" s="381"/>
      <c r="R1114" s="381"/>
      <c r="S1114" s="381"/>
    </row>
    <row r="1115" spans="1:19" ht="40" customHeight="1" x14ac:dyDescent="0.25">
      <c r="A1115" s="128">
        <f>IF(B1115="","",ROW()-ROW($A$3)+'Diário 2º PA'!$P$1)</f>
        <v>3062</v>
      </c>
      <c r="B1115" s="129">
        <v>45467</v>
      </c>
      <c r="C1115" s="130">
        <v>45413</v>
      </c>
      <c r="D1115" s="98" t="s">
        <v>105</v>
      </c>
      <c r="E1115" s="95" t="s">
        <v>229</v>
      </c>
      <c r="F1115" s="155">
        <v>905.99</v>
      </c>
      <c r="G1115" s="98" t="s">
        <v>3143</v>
      </c>
      <c r="H1115" s="98" t="s">
        <v>135</v>
      </c>
      <c r="I1115" s="95" t="s">
        <v>1873</v>
      </c>
      <c r="J1115" s="131" t="str">
        <f t="shared" si="40"/>
        <v>20.266.755/0001-40</v>
      </c>
      <c r="K1115" s="131" t="s">
        <v>1080</v>
      </c>
      <c r="L1115" s="132" t="s">
        <v>3133</v>
      </c>
      <c r="M1115" s="131">
        <v>370000440</v>
      </c>
      <c r="N1115" s="134">
        <v>45467</v>
      </c>
      <c r="O1115" s="95" t="s">
        <v>452</v>
      </c>
      <c r="P1115" s="98" t="s">
        <v>1874</v>
      </c>
      <c r="Q1115" s="381"/>
      <c r="R1115" s="381"/>
      <c r="S1115" s="381"/>
    </row>
    <row r="1116" spans="1:19" ht="40" customHeight="1" x14ac:dyDescent="0.25">
      <c r="A1116" s="128">
        <f>IF(B1116="","",ROW()-ROW($A$3)+'Diário 2º PA'!$P$1)</f>
        <v>3063</v>
      </c>
      <c r="B1116" s="129">
        <v>45467</v>
      </c>
      <c r="C1116" s="130">
        <v>45413</v>
      </c>
      <c r="D1116" s="98" t="s">
        <v>107</v>
      </c>
      <c r="E1116" s="95" t="s">
        <v>378</v>
      </c>
      <c r="F1116" s="156">
        <v>2648.8</v>
      </c>
      <c r="G1116" s="98" t="s">
        <v>3668</v>
      </c>
      <c r="H1116" s="98" t="s">
        <v>133</v>
      </c>
      <c r="I1116" s="95" t="s">
        <v>3888</v>
      </c>
      <c r="J1116" s="131" t="str">
        <f t="shared" si="40"/>
        <v>23.186.844/0001-74</v>
      </c>
      <c r="K1116" s="131" t="s">
        <v>1080</v>
      </c>
      <c r="L1116" s="132" t="s">
        <v>3133</v>
      </c>
      <c r="M1116" s="131">
        <v>4445</v>
      </c>
      <c r="N1116" s="134">
        <v>45467</v>
      </c>
      <c r="O1116" s="95" t="s">
        <v>452</v>
      </c>
      <c r="P1116" s="98" t="s">
        <v>3889</v>
      </c>
      <c r="Q1116" s="381"/>
      <c r="R1116" s="381"/>
      <c r="S1116" s="381"/>
    </row>
    <row r="1117" spans="1:19" ht="40" customHeight="1" x14ac:dyDescent="0.25">
      <c r="A1117" s="128">
        <f>IF(B1117="","",ROW()-ROW($A$3)+'Diário 2º PA'!$P$1)</f>
        <v>3064</v>
      </c>
      <c r="B1117" s="129">
        <v>45467</v>
      </c>
      <c r="C1117" s="130">
        <v>45413</v>
      </c>
      <c r="D1117" s="98" t="s">
        <v>105</v>
      </c>
      <c r="E1117" s="95" t="s">
        <v>227</v>
      </c>
      <c r="F1117" s="155">
        <v>1339.59</v>
      </c>
      <c r="G1117" s="98" t="s">
        <v>3193</v>
      </c>
      <c r="H1117" s="98" t="s">
        <v>119</v>
      </c>
      <c r="I1117" s="95" t="s">
        <v>1635</v>
      </c>
      <c r="J1117" s="131" t="str">
        <f t="shared" si="40"/>
        <v>06.981.180/0001-16</v>
      </c>
      <c r="K1117" s="131" t="s">
        <v>1080</v>
      </c>
      <c r="L1117" s="132" t="s">
        <v>3133</v>
      </c>
      <c r="M1117" s="131">
        <v>152803200</v>
      </c>
      <c r="N1117" s="134">
        <v>45465</v>
      </c>
      <c r="O1117" s="95" t="s">
        <v>452</v>
      </c>
      <c r="P1117" s="98" t="s">
        <v>1414</v>
      </c>
      <c r="Q1117" s="381"/>
      <c r="R1117" s="381"/>
      <c r="S1117" s="381"/>
    </row>
    <row r="1118" spans="1:19" ht="40" customHeight="1" x14ac:dyDescent="0.25">
      <c r="A1118" s="128">
        <f>IF(B1118="","",ROW()-ROW($A$3)+'Diário 2º PA'!$P$1)</f>
        <v>3065</v>
      </c>
      <c r="B1118" s="129">
        <v>45467</v>
      </c>
      <c r="C1118" s="130">
        <v>45444</v>
      </c>
      <c r="D1118" s="98" t="s">
        <v>105</v>
      </c>
      <c r="E1118" s="95" t="s">
        <v>325</v>
      </c>
      <c r="F1118" s="155">
        <v>100.03</v>
      </c>
      <c r="G1118" s="98" t="s">
        <v>3140</v>
      </c>
      <c r="H1118" s="98" t="s">
        <v>121</v>
      </c>
      <c r="I1118" s="95" t="s">
        <v>2445</v>
      </c>
      <c r="J1118" s="131" t="str">
        <f t="shared" si="40"/>
        <v>51.990.567/0001-93</v>
      </c>
      <c r="K1118" s="131" t="s">
        <v>1080</v>
      </c>
      <c r="L1118" s="132" t="s">
        <v>3133</v>
      </c>
      <c r="M1118" s="131">
        <v>64</v>
      </c>
      <c r="N1118" s="134">
        <v>45467</v>
      </c>
      <c r="O1118" s="95" t="s">
        <v>452</v>
      </c>
      <c r="P1118" s="98" t="s">
        <v>2446</v>
      </c>
      <c r="Q1118" s="381"/>
      <c r="R1118" s="381"/>
      <c r="S1118" s="381"/>
    </row>
    <row r="1119" spans="1:19" ht="40" customHeight="1" x14ac:dyDescent="0.25">
      <c r="A1119" s="128">
        <f>IF(B1119="","",ROW()-ROW($A$3)+'Diário 2º PA'!$P$1)</f>
        <v>3066</v>
      </c>
      <c r="B1119" s="129">
        <v>45467</v>
      </c>
      <c r="C1119" s="130">
        <v>45413</v>
      </c>
      <c r="D1119" s="98" t="s">
        <v>105</v>
      </c>
      <c r="E1119" s="95" t="s">
        <v>227</v>
      </c>
      <c r="F1119" s="155">
        <v>1019.98</v>
      </c>
      <c r="G1119" s="98" t="s">
        <v>3193</v>
      </c>
      <c r="H1119" s="98" t="s">
        <v>130</v>
      </c>
      <c r="I1119" s="95" t="s">
        <v>1635</v>
      </c>
      <c r="J1119" s="131" t="str">
        <f t="shared" si="40"/>
        <v>06.981.180/0001-16</v>
      </c>
      <c r="K1119" s="131" t="s">
        <v>1080</v>
      </c>
      <c r="L1119" s="132" t="s">
        <v>3133</v>
      </c>
      <c r="M1119" s="131">
        <v>155377535</v>
      </c>
      <c r="N1119" s="134">
        <v>45465</v>
      </c>
      <c r="O1119" s="95" t="s">
        <v>452</v>
      </c>
      <c r="P1119" s="98" t="s">
        <v>1414</v>
      </c>
      <c r="Q1119" s="381"/>
      <c r="R1119" s="381"/>
      <c r="S1119" s="381"/>
    </row>
    <row r="1120" spans="1:19" ht="40" customHeight="1" x14ac:dyDescent="0.25">
      <c r="A1120" s="128">
        <f>IF(B1120="","",ROW()-ROW($A$3)+'Diário 2º PA'!$P$1)</f>
        <v>3067</v>
      </c>
      <c r="B1120" s="129">
        <v>45467</v>
      </c>
      <c r="C1120" s="130">
        <v>45413</v>
      </c>
      <c r="D1120" s="98" t="s">
        <v>105</v>
      </c>
      <c r="E1120" s="95" t="s">
        <v>229</v>
      </c>
      <c r="F1120" s="155">
        <v>3298.36</v>
      </c>
      <c r="G1120" s="98" t="s">
        <v>3143</v>
      </c>
      <c r="H1120" s="98" t="s">
        <v>123</v>
      </c>
      <c r="I1120" s="95" t="s">
        <v>1769</v>
      </c>
      <c r="J1120" s="131" t="str">
        <f t="shared" si="40"/>
        <v>17.281.106/0001-03</v>
      </c>
      <c r="K1120" s="131" t="s">
        <v>1080</v>
      </c>
      <c r="L1120" s="132" t="s">
        <v>3133</v>
      </c>
      <c r="M1120" s="131" t="s">
        <v>3890</v>
      </c>
      <c r="N1120" s="134">
        <v>45465</v>
      </c>
      <c r="O1120" s="95" t="s">
        <v>452</v>
      </c>
      <c r="P1120" s="98" t="s">
        <v>1259</v>
      </c>
      <c r="Q1120" s="381"/>
      <c r="R1120" s="381"/>
      <c r="S1120" s="381"/>
    </row>
    <row r="1121" spans="1:19" ht="40" customHeight="1" x14ac:dyDescent="0.25">
      <c r="A1121" s="128">
        <f>IF(B1121="","",ROW()-ROW($A$3)+'Diário 2º PA'!$P$1)</f>
        <v>3068</v>
      </c>
      <c r="B1121" s="129">
        <v>45467</v>
      </c>
      <c r="C1121" s="130">
        <v>45413</v>
      </c>
      <c r="D1121" s="98" t="s">
        <v>105</v>
      </c>
      <c r="E1121" s="95" t="s">
        <v>227</v>
      </c>
      <c r="F1121" s="155">
        <v>1910.88</v>
      </c>
      <c r="G1121" s="98" t="s">
        <v>3193</v>
      </c>
      <c r="H1121" s="98" t="s">
        <v>124</v>
      </c>
      <c r="I1121" s="95" t="s">
        <v>1635</v>
      </c>
      <c r="J1121" s="131" t="str">
        <f t="shared" si="40"/>
        <v>06.981.180/0001-16</v>
      </c>
      <c r="K1121" s="131" t="s">
        <v>1080</v>
      </c>
      <c r="L1121" s="132" t="s">
        <v>3133</v>
      </c>
      <c r="M1121" s="131">
        <v>154171807</v>
      </c>
      <c r="N1121" s="134">
        <v>45465</v>
      </c>
      <c r="O1121" s="95" t="s">
        <v>452</v>
      </c>
      <c r="P1121" s="98" t="s">
        <v>1414</v>
      </c>
      <c r="Q1121" s="381"/>
      <c r="R1121" s="381"/>
      <c r="S1121" s="381"/>
    </row>
    <row r="1122" spans="1:19" ht="40" customHeight="1" x14ac:dyDescent="0.25">
      <c r="A1122" s="128">
        <f>IF(B1122="","",ROW()-ROW($A$3)+'Diário 2º PA'!$P$1)</f>
        <v>3069</v>
      </c>
      <c r="B1122" s="129">
        <v>45467</v>
      </c>
      <c r="C1122" s="130">
        <v>45413</v>
      </c>
      <c r="D1122" s="98" t="s">
        <v>105</v>
      </c>
      <c r="E1122" s="95" t="s">
        <v>229</v>
      </c>
      <c r="F1122" s="155">
        <v>3991.74</v>
      </c>
      <c r="G1122" s="98" t="s">
        <v>3143</v>
      </c>
      <c r="H1122" s="98" t="s">
        <v>124</v>
      </c>
      <c r="I1122" s="95" t="s">
        <v>1769</v>
      </c>
      <c r="J1122" s="131" t="str">
        <f t="shared" si="40"/>
        <v>17.281.106/0001-03</v>
      </c>
      <c r="K1122" s="131" t="s">
        <v>1080</v>
      </c>
      <c r="L1122" s="132" t="s">
        <v>3133</v>
      </c>
      <c r="M1122" s="131" t="s">
        <v>3891</v>
      </c>
      <c r="N1122" s="134">
        <v>45466</v>
      </c>
      <c r="O1122" s="95" t="s">
        <v>452</v>
      </c>
      <c r="P1122" s="98" t="s">
        <v>1259</v>
      </c>
      <c r="Q1122" s="381"/>
      <c r="R1122" s="381"/>
      <c r="S1122" s="381"/>
    </row>
    <row r="1123" spans="1:19" ht="40" customHeight="1" x14ac:dyDescent="0.25">
      <c r="A1123" s="128">
        <f>IF(B1123="","",ROW()-ROW($A$3)+'Diário 2º PA'!$P$1)</f>
        <v>3070</v>
      </c>
      <c r="B1123" s="129">
        <v>45467</v>
      </c>
      <c r="C1123" s="130">
        <v>45444</v>
      </c>
      <c r="D1123" s="98" t="s">
        <v>94</v>
      </c>
      <c r="E1123" s="95" t="s">
        <v>199</v>
      </c>
      <c r="F1123" s="155">
        <v>862.5</v>
      </c>
      <c r="G1123" s="98" t="s">
        <v>3177</v>
      </c>
      <c r="H1123" s="98" t="s">
        <v>118</v>
      </c>
      <c r="I1123" s="95" t="s">
        <v>3892</v>
      </c>
      <c r="J1123" s="131" t="str">
        <f t="shared" si="40"/>
        <v>19.002.476/0001-90</v>
      </c>
      <c r="K1123" s="131" t="s">
        <v>1080</v>
      </c>
      <c r="L1123" s="132" t="s">
        <v>3133</v>
      </c>
      <c r="M1123" s="131">
        <v>7731</v>
      </c>
      <c r="N1123" s="134">
        <v>45470</v>
      </c>
      <c r="O1123" s="95" t="s">
        <v>452</v>
      </c>
      <c r="P1123" s="98" t="s">
        <v>1088</v>
      </c>
      <c r="Q1123" s="381"/>
      <c r="R1123" s="381"/>
      <c r="S1123" s="381"/>
    </row>
    <row r="1124" spans="1:19" ht="40" customHeight="1" x14ac:dyDescent="0.25">
      <c r="A1124" s="128">
        <f>IF(B1124="","",ROW()-ROW($A$3)+'Diário 2º PA'!$P$1)</f>
        <v>3071</v>
      </c>
      <c r="B1124" s="129">
        <v>45467</v>
      </c>
      <c r="C1124" s="130">
        <v>45444</v>
      </c>
      <c r="D1124" s="98" t="s">
        <v>94</v>
      </c>
      <c r="E1124" s="95" t="s">
        <v>199</v>
      </c>
      <c r="F1124" s="155">
        <v>1065</v>
      </c>
      <c r="G1124" s="98" t="s">
        <v>3177</v>
      </c>
      <c r="H1124" s="98" t="s">
        <v>119</v>
      </c>
      <c r="I1124" s="95" t="s">
        <v>3892</v>
      </c>
      <c r="J1124" s="131" t="str">
        <f t="shared" si="40"/>
        <v>19.002.476/0001-90</v>
      </c>
      <c r="K1124" s="131" t="s">
        <v>1080</v>
      </c>
      <c r="L1124" s="132" t="s">
        <v>3133</v>
      </c>
      <c r="M1124" s="131">
        <v>7733</v>
      </c>
      <c r="N1124" s="134">
        <v>45470</v>
      </c>
      <c r="O1124" s="95" t="s">
        <v>452</v>
      </c>
      <c r="P1124" s="98" t="s">
        <v>1088</v>
      </c>
      <c r="Q1124" s="381"/>
      <c r="R1124" s="381"/>
      <c r="S1124" s="381"/>
    </row>
    <row r="1125" spans="1:19" ht="40" customHeight="1" x14ac:dyDescent="0.25">
      <c r="A1125" s="128">
        <f>IF(B1125="","",ROW()-ROW($A$3)+'Diário 2º PA'!$P$1)</f>
        <v>3072</v>
      </c>
      <c r="B1125" s="129">
        <v>45467</v>
      </c>
      <c r="C1125" s="130">
        <v>45444</v>
      </c>
      <c r="D1125" s="98" t="s">
        <v>94</v>
      </c>
      <c r="E1125" s="95" t="s">
        <v>199</v>
      </c>
      <c r="F1125" s="155">
        <v>764.17</v>
      </c>
      <c r="G1125" s="98" t="s">
        <v>3177</v>
      </c>
      <c r="H1125" s="98" t="s">
        <v>129</v>
      </c>
      <c r="I1125" s="95" t="s">
        <v>1576</v>
      </c>
      <c r="J1125" s="131" t="str">
        <f t="shared" si="40"/>
        <v>10.426.715/0001-64</v>
      </c>
      <c r="K1125" s="131" t="s">
        <v>1080</v>
      </c>
      <c r="L1125" s="132" t="s">
        <v>3133</v>
      </c>
      <c r="M1125" s="131">
        <v>4046449</v>
      </c>
      <c r="N1125" s="134">
        <v>45475</v>
      </c>
      <c r="O1125" s="95" t="s">
        <v>452</v>
      </c>
      <c r="P1125" s="98" t="s">
        <v>1082</v>
      </c>
      <c r="Q1125" s="381"/>
      <c r="R1125" s="381"/>
      <c r="S1125" s="381"/>
    </row>
    <row r="1126" spans="1:19" ht="40" customHeight="1" x14ac:dyDescent="0.25">
      <c r="A1126" s="128">
        <f>IF(B1126="","",ROW()-ROW($A$3)+'Diário 2º PA'!$P$1)</f>
        <v>3073</v>
      </c>
      <c r="B1126" s="129">
        <v>45467</v>
      </c>
      <c r="C1126" s="130">
        <v>45444</v>
      </c>
      <c r="D1126" s="98" t="s">
        <v>94</v>
      </c>
      <c r="E1126" s="95" t="s">
        <v>199</v>
      </c>
      <c r="F1126" s="155">
        <v>1945.16</v>
      </c>
      <c r="G1126" s="98" t="s">
        <v>3177</v>
      </c>
      <c r="H1126" s="98" t="s">
        <v>128</v>
      </c>
      <c r="I1126" s="95" t="s">
        <v>1575</v>
      </c>
      <c r="J1126" s="131" t="str">
        <f t="shared" si="40"/>
        <v>04.398.505/0001-07</v>
      </c>
      <c r="K1126" s="131" t="s">
        <v>1080</v>
      </c>
      <c r="L1126" s="132" t="s">
        <v>3133</v>
      </c>
      <c r="M1126" s="131" t="s">
        <v>3893</v>
      </c>
      <c r="N1126" s="134">
        <v>45475</v>
      </c>
      <c r="O1126" s="95" t="s">
        <v>452</v>
      </c>
      <c r="P1126" s="98" t="s">
        <v>1085</v>
      </c>
      <c r="Q1126" s="381"/>
      <c r="R1126" s="381"/>
      <c r="S1126" s="381"/>
    </row>
    <row r="1127" spans="1:19" ht="40" customHeight="1" x14ac:dyDescent="0.25">
      <c r="A1127" s="128">
        <f>IF(B1127="","",ROW()-ROW($A$3)+'Diário 2º PA'!$P$1)</f>
        <v>3074</v>
      </c>
      <c r="B1127" s="129">
        <v>45467</v>
      </c>
      <c r="C1127" s="130">
        <v>45444</v>
      </c>
      <c r="D1127" s="98" t="s">
        <v>94</v>
      </c>
      <c r="E1127" s="95" t="s">
        <v>199</v>
      </c>
      <c r="F1127" s="155">
        <v>1510.96</v>
      </c>
      <c r="G1127" s="98" t="s">
        <v>3177</v>
      </c>
      <c r="H1127" s="98" t="s">
        <v>127</v>
      </c>
      <c r="I1127" s="95" t="s">
        <v>1575</v>
      </c>
      <c r="J1127" s="131" t="str">
        <f t="shared" si="40"/>
        <v>04.398.505/0001-07</v>
      </c>
      <c r="K1127" s="131" t="s">
        <v>1080</v>
      </c>
      <c r="L1127" s="132" t="s">
        <v>3133</v>
      </c>
      <c r="M1127" s="131" t="s">
        <v>3894</v>
      </c>
      <c r="N1127" s="134">
        <v>45475</v>
      </c>
      <c r="O1127" s="95" t="s">
        <v>452</v>
      </c>
      <c r="P1127" s="98" t="s">
        <v>1085</v>
      </c>
      <c r="Q1127" s="381"/>
      <c r="R1127" s="381"/>
      <c r="S1127" s="381"/>
    </row>
    <row r="1128" spans="1:19" ht="40" customHeight="1" x14ac:dyDescent="0.25">
      <c r="A1128" s="128">
        <f>IF(B1128="","",ROW()-ROW($A$3)+'Diário 2º PA'!$P$1)</f>
        <v>3075</v>
      </c>
      <c r="B1128" s="129">
        <v>45467</v>
      </c>
      <c r="C1128" s="130">
        <v>45444</v>
      </c>
      <c r="D1128" s="98" t="s">
        <v>94</v>
      </c>
      <c r="E1128" s="95" t="s">
        <v>199</v>
      </c>
      <c r="F1128" s="155">
        <v>2319.67</v>
      </c>
      <c r="G1128" s="98" t="s">
        <v>3177</v>
      </c>
      <c r="H1128" s="98" t="s">
        <v>129</v>
      </c>
      <c r="I1128" s="95" t="s">
        <v>1575</v>
      </c>
      <c r="J1128" s="131" t="str">
        <f t="shared" si="40"/>
        <v>04.398.505/0001-07</v>
      </c>
      <c r="K1128" s="131" t="s">
        <v>1080</v>
      </c>
      <c r="L1128" s="132" t="s">
        <v>3133</v>
      </c>
      <c r="M1128" s="131" t="s">
        <v>3895</v>
      </c>
      <c r="N1128" s="134">
        <v>45475</v>
      </c>
      <c r="O1128" s="95" t="s">
        <v>452</v>
      </c>
      <c r="P1128" s="98" t="s">
        <v>1085</v>
      </c>
      <c r="Q1128" s="381"/>
      <c r="R1128" s="381"/>
      <c r="S1128" s="381"/>
    </row>
    <row r="1129" spans="1:19" ht="40" customHeight="1" x14ac:dyDescent="0.25">
      <c r="A1129" s="128">
        <f>IF(B1129="","",ROW()-ROW($A$3)+'Diário 2º PA'!$P$1)</f>
        <v>3076</v>
      </c>
      <c r="B1129" s="129">
        <v>45467</v>
      </c>
      <c r="C1129" s="130">
        <v>45444</v>
      </c>
      <c r="D1129" s="98" t="s">
        <v>94</v>
      </c>
      <c r="E1129" s="95" t="s">
        <v>199</v>
      </c>
      <c r="F1129" s="155">
        <v>914.8</v>
      </c>
      <c r="G1129" s="98" t="s">
        <v>3177</v>
      </c>
      <c r="H1129" s="98" t="s">
        <v>118</v>
      </c>
      <c r="I1129" s="95" t="s">
        <v>1575</v>
      </c>
      <c r="J1129" s="131" t="str">
        <f t="shared" si="40"/>
        <v>04.398.505/0001-07</v>
      </c>
      <c r="K1129" s="131" t="s">
        <v>1080</v>
      </c>
      <c r="L1129" s="132" t="s">
        <v>3133</v>
      </c>
      <c r="M1129" s="131" t="s">
        <v>3896</v>
      </c>
      <c r="N1129" s="134">
        <v>45475</v>
      </c>
      <c r="O1129" s="95" t="s">
        <v>452</v>
      </c>
      <c r="P1129" s="98" t="s">
        <v>1085</v>
      </c>
      <c r="Q1129" s="381"/>
      <c r="R1129" s="381"/>
      <c r="S1129" s="381"/>
    </row>
    <row r="1130" spans="1:19" ht="40" customHeight="1" x14ac:dyDescent="0.25">
      <c r="A1130" s="128">
        <f>IF(B1130="","",ROW()-ROW($A$3)+'Diário 2º PA'!$P$1)</f>
        <v>3077</v>
      </c>
      <c r="B1130" s="129">
        <v>45467</v>
      </c>
      <c r="C1130" s="130">
        <v>45444</v>
      </c>
      <c r="D1130" s="98" t="s">
        <v>94</v>
      </c>
      <c r="E1130" s="95" t="s">
        <v>199</v>
      </c>
      <c r="F1130" s="155">
        <v>197.46</v>
      </c>
      <c r="G1130" s="98" t="s">
        <v>3177</v>
      </c>
      <c r="H1130" s="98" t="s">
        <v>122</v>
      </c>
      <c r="I1130" s="95" t="s">
        <v>2499</v>
      </c>
      <c r="J1130" s="131" t="str">
        <f t="shared" si="40"/>
        <v>20.605.424/0001-97</v>
      </c>
      <c r="K1130" s="131" t="s">
        <v>1080</v>
      </c>
      <c r="L1130" s="132" t="s">
        <v>3133</v>
      </c>
      <c r="M1130" s="131">
        <v>243640</v>
      </c>
      <c r="N1130" s="134">
        <v>45478</v>
      </c>
      <c r="O1130" s="95" t="s">
        <v>452</v>
      </c>
      <c r="P1130" s="98" t="s">
        <v>2943</v>
      </c>
      <c r="Q1130" s="381"/>
      <c r="R1130" s="381"/>
      <c r="S1130" s="381"/>
    </row>
    <row r="1131" spans="1:19" ht="40" customHeight="1" x14ac:dyDescent="0.25">
      <c r="A1131" s="128">
        <f>IF(B1131="","",ROW()-ROW($A$3)+'Diário 2º PA'!$P$1)</f>
        <v>3078</v>
      </c>
      <c r="B1131" s="129">
        <v>45467</v>
      </c>
      <c r="C1131" s="130">
        <v>45444</v>
      </c>
      <c r="D1131" s="98" t="s">
        <v>105</v>
      </c>
      <c r="E1131" s="95" t="s">
        <v>199</v>
      </c>
      <c r="F1131" s="155">
        <v>343.2</v>
      </c>
      <c r="G1131" s="98" t="s">
        <v>3177</v>
      </c>
      <c r="H1131" s="98" t="s">
        <v>123</v>
      </c>
      <c r="I1131" s="95" t="s">
        <v>2034</v>
      </c>
      <c r="J1131" s="131" t="str">
        <f t="shared" si="40"/>
        <v>31.434.170/0001-08</v>
      </c>
      <c r="K1131" s="131" t="s">
        <v>1080</v>
      </c>
      <c r="L1131" s="132" t="s">
        <v>3133</v>
      </c>
      <c r="M1131" s="131">
        <v>1000216423</v>
      </c>
      <c r="N1131" s="134">
        <v>45494</v>
      </c>
      <c r="O1131" s="95" t="s">
        <v>452</v>
      </c>
      <c r="P1131" s="98" t="s">
        <v>1108</v>
      </c>
      <c r="Q1131" s="381"/>
      <c r="R1131" s="381"/>
      <c r="S1131" s="381"/>
    </row>
    <row r="1132" spans="1:19" ht="40" customHeight="1" x14ac:dyDescent="0.25">
      <c r="A1132" s="128">
        <f>IF(B1132="","",ROW()-ROW($A$3)+'Diário 2º PA'!$P$1)</f>
        <v>3079</v>
      </c>
      <c r="B1132" s="129">
        <v>45467</v>
      </c>
      <c r="C1132" s="130">
        <v>45444</v>
      </c>
      <c r="D1132" s="98" t="s">
        <v>94</v>
      </c>
      <c r="E1132" s="95" t="s">
        <v>199</v>
      </c>
      <c r="F1132" s="155">
        <v>217.6</v>
      </c>
      <c r="G1132" s="98" t="s">
        <v>3177</v>
      </c>
      <c r="H1132" s="98" t="s">
        <v>123</v>
      </c>
      <c r="I1132" s="95" t="s">
        <v>2038</v>
      </c>
      <c r="J1132" s="131" t="str">
        <f t="shared" si="40"/>
        <v>65.107.971/0001-80</v>
      </c>
      <c r="K1132" s="131" t="s">
        <v>1080</v>
      </c>
      <c r="L1132" s="132" t="s">
        <v>3133</v>
      </c>
      <c r="M1132" s="131">
        <v>1000140085</v>
      </c>
      <c r="N1132" s="134">
        <v>45479</v>
      </c>
      <c r="O1132" s="95" t="s">
        <v>452</v>
      </c>
      <c r="P1132" s="98" t="s">
        <v>1106</v>
      </c>
      <c r="Q1132" s="381"/>
      <c r="R1132" s="381"/>
      <c r="S1132" s="381"/>
    </row>
    <row r="1133" spans="1:19" ht="40" customHeight="1" x14ac:dyDescent="0.25">
      <c r="A1133" s="128">
        <f>IF(B1133="","",ROW()-ROW($A$3)+'Diário 2º PA'!$P$1)</f>
        <v>3080</v>
      </c>
      <c r="B1133" s="129">
        <v>45467</v>
      </c>
      <c r="C1133" s="130">
        <v>45444</v>
      </c>
      <c r="D1133" s="98" t="s">
        <v>94</v>
      </c>
      <c r="E1133" s="95" t="s">
        <v>199</v>
      </c>
      <c r="F1133" s="155">
        <v>348.8</v>
      </c>
      <c r="G1133" s="98" t="s">
        <v>3177</v>
      </c>
      <c r="H1133" s="98" t="s">
        <v>118</v>
      </c>
      <c r="I1133" s="95" t="s">
        <v>1493</v>
      </c>
      <c r="J1133" s="131" t="str">
        <f t="shared" si="40"/>
        <v>21.551.726/0001-92</v>
      </c>
      <c r="K1133" s="131" t="s">
        <v>1114</v>
      </c>
      <c r="L1133" s="132" t="s">
        <v>3120</v>
      </c>
      <c r="M1133" s="131">
        <v>52</v>
      </c>
      <c r="N1133" s="134">
        <v>45463</v>
      </c>
      <c r="O1133" s="95" t="s">
        <v>452</v>
      </c>
      <c r="P1133" s="98" t="s">
        <v>1494</v>
      </c>
      <c r="Q1133" s="381"/>
      <c r="R1133" s="381"/>
      <c r="S1133" s="381"/>
    </row>
    <row r="1134" spans="1:19" ht="40" customHeight="1" x14ac:dyDescent="0.25">
      <c r="A1134" s="128">
        <f>IF(B1134="","",ROW()-ROW($A$3)+'Diário 2º PA'!$P$1)</f>
        <v>3081</v>
      </c>
      <c r="B1134" s="129">
        <v>45467</v>
      </c>
      <c r="C1134" s="130">
        <v>45444</v>
      </c>
      <c r="D1134" s="98" t="s">
        <v>94</v>
      </c>
      <c r="E1134" s="95" t="s">
        <v>199</v>
      </c>
      <c r="F1134" s="155">
        <v>802.5</v>
      </c>
      <c r="G1134" s="98" t="s">
        <v>3177</v>
      </c>
      <c r="H1134" s="98" t="s">
        <v>120</v>
      </c>
      <c r="I1134" s="95" t="s">
        <v>3892</v>
      </c>
      <c r="J1134" s="131" t="str">
        <f t="shared" si="40"/>
        <v>19.002.476/0001-90</v>
      </c>
      <c r="K1134" s="131" t="s">
        <v>1080</v>
      </c>
      <c r="L1134" s="132" t="s">
        <v>3133</v>
      </c>
      <c r="M1134" s="131">
        <v>7736</v>
      </c>
      <c r="N1134" s="134">
        <v>45470</v>
      </c>
      <c r="O1134" s="95" t="s">
        <v>452</v>
      </c>
      <c r="P1134" s="98" t="s">
        <v>1088</v>
      </c>
      <c r="Q1134" s="381"/>
      <c r="R1134" s="381"/>
      <c r="S1134" s="381"/>
    </row>
    <row r="1135" spans="1:19" ht="40" customHeight="1" x14ac:dyDescent="0.25">
      <c r="A1135" s="128">
        <f>IF(B1135="","",ROW()-ROW($A$3)+'Diário 2º PA'!$P$1)</f>
        <v>3082</v>
      </c>
      <c r="B1135" s="129">
        <v>45467</v>
      </c>
      <c r="C1135" s="130">
        <v>45444</v>
      </c>
      <c r="D1135" s="98" t="s">
        <v>94</v>
      </c>
      <c r="E1135" s="95" t="s">
        <v>199</v>
      </c>
      <c r="F1135" s="155">
        <v>374</v>
      </c>
      <c r="G1135" s="98" t="s">
        <v>3177</v>
      </c>
      <c r="H1135" s="98" t="s">
        <v>130</v>
      </c>
      <c r="I1135" s="95" t="s">
        <v>1575</v>
      </c>
      <c r="J1135" s="131" t="str">
        <f t="shared" si="40"/>
        <v>04.398.505/0001-07</v>
      </c>
      <c r="K1135" s="131" t="s">
        <v>1080</v>
      </c>
      <c r="L1135" s="132" t="s">
        <v>3133</v>
      </c>
      <c r="M1135" s="131" t="s">
        <v>3897</v>
      </c>
      <c r="N1135" s="134">
        <v>45475</v>
      </c>
      <c r="O1135" s="95" t="s">
        <v>452</v>
      </c>
      <c r="P1135" s="98" t="s">
        <v>1085</v>
      </c>
      <c r="Q1135" s="381"/>
      <c r="R1135" s="381"/>
      <c r="S1135" s="381"/>
    </row>
    <row r="1136" spans="1:19" ht="40" customHeight="1" x14ac:dyDescent="0.25">
      <c r="A1136" s="128">
        <f>IF(B1136="","",ROW()-ROW($A$3)+'Diário 2º PA'!$P$1)</f>
        <v>3083</v>
      </c>
      <c r="B1136" s="129">
        <v>45467</v>
      </c>
      <c r="C1136" s="130">
        <v>45444</v>
      </c>
      <c r="D1136" s="98" t="s">
        <v>94</v>
      </c>
      <c r="E1136" s="95" t="s">
        <v>199</v>
      </c>
      <c r="F1136" s="155">
        <v>576.1</v>
      </c>
      <c r="G1136" s="98" t="s">
        <v>3177</v>
      </c>
      <c r="H1136" s="98" t="s">
        <v>128</v>
      </c>
      <c r="I1136" s="95" t="s">
        <v>1576</v>
      </c>
      <c r="J1136" s="131" t="str">
        <f t="shared" si="40"/>
        <v>10.426.715/0001-64</v>
      </c>
      <c r="K1136" s="131" t="s">
        <v>1080</v>
      </c>
      <c r="L1136" s="132" t="s">
        <v>3133</v>
      </c>
      <c r="M1136" s="131">
        <v>4046367</v>
      </c>
      <c r="N1136" s="134">
        <v>45475</v>
      </c>
      <c r="O1136" s="95" t="s">
        <v>452</v>
      </c>
      <c r="P1136" s="98" t="s">
        <v>1082</v>
      </c>
      <c r="Q1136" s="381"/>
      <c r="R1136" s="381"/>
      <c r="S1136" s="381"/>
    </row>
    <row r="1137" spans="1:19" ht="40" customHeight="1" x14ac:dyDescent="0.25">
      <c r="A1137" s="128">
        <f>IF(B1137="","",ROW()-ROW($A$3)+'Diário 2º PA'!$P$1)</f>
        <v>3084</v>
      </c>
      <c r="B1137" s="129">
        <v>45467</v>
      </c>
      <c r="C1137" s="130">
        <v>45444</v>
      </c>
      <c r="D1137" s="98" t="s">
        <v>94</v>
      </c>
      <c r="E1137" s="95" t="s">
        <v>199</v>
      </c>
      <c r="F1137" s="155">
        <v>1421.47</v>
      </c>
      <c r="G1137" s="98" t="s">
        <v>3177</v>
      </c>
      <c r="H1137" s="98" t="s">
        <v>127</v>
      </c>
      <c r="I1137" s="95" t="s">
        <v>1576</v>
      </c>
      <c r="J1137" s="131" t="str">
        <f t="shared" si="40"/>
        <v>10.426.715/0001-64</v>
      </c>
      <c r="K1137" s="131" t="s">
        <v>1080</v>
      </c>
      <c r="L1137" s="132" t="s">
        <v>3133</v>
      </c>
      <c r="M1137" s="131">
        <v>4046474</v>
      </c>
      <c r="N1137" s="134">
        <v>45475</v>
      </c>
      <c r="O1137" s="95" t="s">
        <v>452</v>
      </c>
      <c r="P1137" s="98" t="s">
        <v>1082</v>
      </c>
      <c r="Q1137" s="381"/>
      <c r="R1137" s="381"/>
      <c r="S1137" s="381"/>
    </row>
    <row r="1138" spans="1:19" ht="40" customHeight="1" x14ac:dyDescent="0.25">
      <c r="A1138" s="128">
        <f>IF(B1138="","",ROW()-ROW($A$3)+'Diário 2º PA'!$P$1)</f>
        <v>3085</v>
      </c>
      <c r="B1138" s="129">
        <v>45467</v>
      </c>
      <c r="C1138" s="130">
        <v>45444</v>
      </c>
      <c r="D1138" s="98" t="s">
        <v>105</v>
      </c>
      <c r="E1138" s="95" t="s">
        <v>337</v>
      </c>
      <c r="F1138" s="155">
        <v>560</v>
      </c>
      <c r="G1138" s="98" t="s">
        <v>3160</v>
      </c>
      <c r="H1138" s="98" t="s">
        <v>122</v>
      </c>
      <c r="I1138" s="95" t="s">
        <v>3898</v>
      </c>
      <c r="J1138" s="131" t="str">
        <f t="shared" si="40"/>
        <v>39.757.415/0001-40</v>
      </c>
      <c r="K1138" s="131" t="s">
        <v>1114</v>
      </c>
      <c r="L1138" s="132" t="s">
        <v>3120</v>
      </c>
      <c r="M1138" s="131">
        <v>205</v>
      </c>
      <c r="N1138" s="134">
        <v>45468</v>
      </c>
      <c r="O1138" s="95" t="s">
        <v>452</v>
      </c>
      <c r="P1138" s="98" t="s">
        <v>3899</v>
      </c>
      <c r="Q1138" s="381"/>
      <c r="R1138" s="381"/>
      <c r="S1138" s="381"/>
    </row>
    <row r="1139" spans="1:19" ht="40" customHeight="1" x14ac:dyDescent="0.25">
      <c r="A1139" s="128">
        <f>IF(B1139="","",ROW()-ROW($A$3)+'Diário 2º PA'!$P$1)</f>
        <v>3086</v>
      </c>
      <c r="B1139" s="129">
        <v>45467</v>
      </c>
      <c r="C1139" s="130">
        <v>45413</v>
      </c>
      <c r="D1139" s="98" t="s">
        <v>105</v>
      </c>
      <c r="E1139" s="95" t="s">
        <v>229</v>
      </c>
      <c r="F1139" s="155">
        <v>1760.78</v>
      </c>
      <c r="G1139" s="98" t="s">
        <v>3143</v>
      </c>
      <c r="H1139" s="98" t="s">
        <v>134</v>
      </c>
      <c r="I1139" s="95" t="s">
        <v>2005</v>
      </c>
      <c r="J1139" s="131" t="str">
        <f t="shared" si="40"/>
        <v>25.769.548/0001-21</v>
      </c>
      <c r="K1139" s="131" t="s">
        <v>1080</v>
      </c>
      <c r="L1139" s="132" t="s">
        <v>3133</v>
      </c>
      <c r="M1139" s="131" t="s">
        <v>2444</v>
      </c>
      <c r="N1139" s="134">
        <v>45467</v>
      </c>
      <c r="O1139" s="95" t="s">
        <v>452</v>
      </c>
      <c r="P1139" s="98" t="s">
        <v>2006</v>
      </c>
      <c r="Q1139" s="381"/>
      <c r="R1139" s="381"/>
      <c r="S1139" s="381"/>
    </row>
    <row r="1140" spans="1:19" ht="40" customHeight="1" x14ac:dyDescent="0.25">
      <c r="A1140" s="128">
        <f>IF(B1140="","",ROW()-ROW($A$3)+'Diário 2º PA'!$P$1)</f>
        <v>3087</v>
      </c>
      <c r="B1140" s="129">
        <v>45467</v>
      </c>
      <c r="C1140" s="130">
        <v>45413</v>
      </c>
      <c r="D1140" s="98" t="s">
        <v>105</v>
      </c>
      <c r="E1140" s="95" t="s">
        <v>299</v>
      </c>
      <c r="F1140" s="155">
        <v>26990.46</v>
      </c>
      <c r="G1140" s="98" t="s">
        <v>3139</v>
      </c>
      <c r="H1140" s="98" t="s">
        <v>136</v>
      </c>
      <c r="I1140" s="95" t="s">
        <v>1461</v>
      </c>
      <c r="J1140" s="131" t="str">
        <f t="shared" si="40"/>
        <v>00.814.518/0001-69</v>
      </c>
      <c r="K1140" s="131" t="s">
        <v>1080</v>
      </c>
      <c r="L1140" s="132" t="s">
        <v>3133</v>
      </c>
      <c r="M1140" s="131">
        <v>967</v>
      </c>
      <c r="N1140" s="134">
        <v>45467</v>
      </c>
      <c r="O1140" s="95" t="s">
        <v>452</v>
      </c>
      <c r="P1140" s="98" t="s">
        <v>1462</v>
      </c>
      <c r="Q1140" s="381"/>
      <c r="R1140" s="381"/>
      <c r="S1140" s="381"/>
    </row>
    <row r="1141" spans="1:19" ht="40" customHeight="1" x14ac:dyDescent="0.25">
      <c r="A1141" s="128">
        <f>IF(B1141="","",ROW()-ROW($A$3)+'Diário 2º PA'!$P$1)</f>
        <v>3088</v>
      </c>
      <c r="B1141" s="129">
        <v>45467</v>
      </c>
      <c r="C1141" s="130">
        <v>45444</v>
      </c>
      <c r="D1141" s="98" t="s">
        <v>105</v>
      </c>
      <c r="E1141" s="95" t="s">
        <v>325</v>
      </c>
      <c r="F1141" s="155">
        <v>278.64</v>
      </c>
      <c r="G1141" s="98" t="s">
        <v>3140</v>
      </c>
      <c r="H1141" s="98" t="s">
        <v>136</v>
      </c>
      <c r="I1141" s="95" t="s">
        <v>1543</v>
      </c>
      <c r="J1141" s="131" t="str">
        <f t="shared" si="40"/>
        <v>04.224.679/0004-04</v>
      </c>
      <c r="K1141" s="131" t="s">
        <v>1080</v>
      </c>
      <c r="L1141" s="132" t="s">
        <v>3133</v>
      </c>
      <c r="M1141" s="131">
        <v>5063</v>
      </c>
      <c r="N1141" s="134">
        <v>45467</v>
      </c>
      <c r="O1141" s="95" t="s">
        <v>452</v>
      </c>
      <c r="P1141" s="98" t="s">
        <v>1224</v>
      </c>
      <c r="Q1141" s="381"/>
      <c r="R1141" s="381"/>
      <c r="S1141" s="381"/>
    </row>
    <row r="1142" spans="1:19" ht="40" customHeight="1" x14ac:dyDescent="0.25">
      <c r="A1142" s="128">
        <f>IF(B1142="","",ROW()-ROW($A$3)+'Diário 2º PA'!$P$1)</f>
        <v>3089</v>
      </c>
      <c r="B1142" s="129">
        <v>45467</v>
      </c>
      <c r="C1142" s="130">
        <v>45444</v>
      </c>
      <c r="D1142" s="98" t="s">
        <v>105</v>
      </c>
      <c r="E1142" s="95" t="s">
        <v>325</v>
      </c>
      <c r="F1142" s="155">
        <v>1781.34</v>
      </c>
      <c r="G1142" s="98" t="s">
        <v>3140</v>
      </c>
      <c r="H1142" s="98" t="s">
        <v>117</v>
      </c>
      <c r="I1142" s="95" t="s">
        <v>1726</v>
      </c>
      <c r="J1142" s="131" t="str">
        <f t="shared" si="40"/>
        <v>26.451.253/0001-75</v>
      </c>
      <c r="K1142" s="131" t="s">
        <v>1080</v>
      </c>
      <c r="L1142" s="132" t="s">
        <v>3133</v>
      </c>
      <c r="M1142" s="131">
        <v>1490</v>
      </c>
      <c r="N1142" s="134">
        <v>45467</v>
      </c>
      <c r="O1142" s="95" t="s">
        <v>452</v>
      </c>
      <c r="P1142" s="98" t="s">
        <v>1135</v>
      </c>
      <c r="Q1142" s="381"/>
      <c r="R1142" s="381"/>
      <c r="S1142" s="381"/>
    </row>
    <row r="1143" spans="1:19" ht="40" customHeight="1" x14ac:dyDescent="0.25">
      <c r="A1143" s="128">
        <f>IF(B1143="","",ROW()-ROW($A$3)+'Diário 2º PA'!$P$1)</f>
        <v>3090</v>
      </c>
      <c r="B1143" s="129">
        <v>45467</v>
      </c>
      <c r="C1143" s="130">
        <v>45444</v>
      </c>
      <c r="D1143" s="98" t="s">
        <v>105</v>
      </c>
      <c r="E1143" s="95" t="s">
        <v>283</v>
      </c>
      <c r="F1143" s="155">
        <v>14</v>
      </c>
      <c r="G1143" s="95" t="s">
        <v>3900</v>
      </c>
      <c r="H1143" s="98" t="s">
        <v>118</v>
      </c>
      <c r="I1143" s="95" t="s">
        <v>117</v>
      </c>
      <c r="J1143" s="131" t="s">
        <v>79</v>
      </c>
      <c r="K1143" s="131" t="s">
        <v>117</v>
      </c>
      <c r="L1143" s="132" t="s">
        <v>117</v>
      </c>
      <c r="M1143" s="131" t="s">
        <v>117</v>
      </c>
      <c r="N1143" s="134" t="s">
        <v>117</v>
      </c>
      <c r="O1143" s="95" t="s">
        <v>452</v>
      </c>
      <c r="P1143" s="98" t="s">
        <v>79</v>
      </c>
      <c r="Q1143" s="381"/>
      <c r="R1143" s="381"/>
      <c r="S1143" s="381"/>
    </row>
    <row r="1144" spans="1:19" ht="40" customHeight="1" x14ac:dyDescent="0.25">
      <c r="A1144" s="128">
        <f>IF(B1144="","",ROW()-ROW($A$3)+'Diário 2º PA'!$P$1)</f>
        <v>3091</v>
      </c>
      <c r="B1144" s="129">
        <v>45468</v>
      </c>
      <c r="C1144" s="130">
        <v>45444</v>
      </c>
      <c r="D1144" s="98" t="s">
        <v>105</v>
      </c>
      <c r="E1144" s="95" t="s">
        <v>337</v>
      </c>
      <c r="F1144" s="155">
        <v>469.64</v>
      </c>
      <c r="G1144" s="98" t="s">
        <v>3160</v>
      </c>
      <c r="H1144" s="98" t="s">
        <v>137</v>
      </c>
      <c r="I1144" s="95" t="s">
        <v>3165</v>
      </c>
      <c r="J1144" s="131" t="str">
        <f t="shared" ref="J1144:J1178" si="41">IF(P1144="","",IF(LEN(P1144)&gt;14,P1144,"CPF Protegido - LGPD"))</f>
        <v>CPF Protegido - LGPD</v>
      </c>
      <c r="K1144" s="131" t="s">
        <v>1072</v>
      </c>
      <c r="L1144" s="132" t="s">
        <v>3120</v>
      </c>
      <c r="M1144" s="131">
        <v>6321859</v>
      </c>
      <c r="N1144" s="134">
        <v>45469</v>
      </c>
      <c r="O1144" s="95" t="s">
        <v>452</v>
      </c>
      <c r="P1144" s="98" t="s">
        <v>3901</v>
      </c>
      <c r="Q1144" s="381"/>
      <c r="R1144" s="381"/>
      <c r="S1144" s="381"/>
    </row>
    <row r="1145" spans="1:19" ht="40" customHeight="1" x14ac:dyDescent="0.25">
      <c r="A1145" s="128">
        <f>IF(B1145="","",ROW()-ROW($A$3)+'Diário 2º PA'!$P$1)</f>
        <v>3092</v>
      </c>
      <c r="B1145" s="129">
        <v>45468</v>
      </c>
      <c r="C1145" s="130">
        <v>45444</v>
      </c>
      <c r="D1145" s="98" t="s">
        <v>105</v>
      </c>
      <c r="E1145" s="95" t="s">
        <v>355</v>
      </c>
      <c r="F1145" s="155">
        <v>2366.1999999999998</v>
      </c>
      <c r="G1145" s="98" t="s">
        <v>3134</v>
      </c>
      <c r="H1145" s="98" t="s">
        <v>133</v>
      </c>
      <c r="I1145" s="95" t="s">
        <v>1749</v>
      </c>
      <c r="J1145" s="131" t="str">
        <f t="shared" si="41"/>
        <v>17.359.233/0001-88</v>
      </c>
      <c r="K1145" s="131" t="s">
        <v>1080</v>
      </c>
      <c r="L1145" s="132" t="s">
        <v>3133</v>
      </c>
      <c r="M1145" s="131" t="s">
        <v>3902</v>
      </c>
      <c r="N1145" s="134">
        <v>45468</v>
      </c>
      <c r="O1145" s="95" t="s">
        <v>452</v>
      </c>
      <c r="P1145" s="98" t="s">
        <v>1750</v>
      </c>
      <c r="Q1145" s="381"/>
      <c r="R1145" s="381"/>
      <c r="S1145" s="381"/>
    </row>
    <row r="1146" spans="1:19" ht="40" customHeight="1" x14ac:dyDescent="0.25">
      <c r="A1146" s="128">
        <f>IF(B1146="","",ROW()-ROW($A$3)+'Diário 2º PA'!$P$1)</f>
        <v>3093</v>
      </c>
      <c r="B1146" s="129">
        <v>45468</v>
      </c>
      <c r="C1146" s="130">
        <v>45413</v>
      </c>
      <c r="D1146" s="98" t="s">
        <v>105</v>
      </c>
      <c r="E1146" s="95" t="s">
        <v>229</v>
      </c>
      <c r="F1146" s="155">
        <v>1297.03</v>
      </c>
      <c r="G1146" s="98" t="s">
        <v>3143</v>
      </c>
      <c r="H1146" s="98" t="s">
        <v>137</v>
      </c>
      <c r="I1146" s="95" t="s">
        <v>1769</v>
      </c>
      <c r="J1146" s="131" t="str">
        <f t="shared" si="41"/>
        <v>17.281.106/0001-03</v>
      </c>
      <c r="K1146" s="131" t="s">
        <v>1080</v>
      </c>
      <c r="L1146" s="132" t="s">
        <v>3133</v>
      </c>
      <c r="M1146" s="131" t="s">
        <v>3903</v>
      </c>
      <c r="N1146" s="134">
        <v>45468</v>
      </c>
      <c r="O1146" s="95" t="s">
        <v>452</v>
      </c>
      <c r="P1146" s="98" t="s">
        <v>1259</v>
      </c>
      <c r="Q1146" s="381"/>
      <c r="R1146" s="381"/>
      <c r="S1146" s="381"/>
    </row>
    <row r="1147" spans="1:19" ht="40" customHeight="1" x14ac:dyDescent="0.25">
      <c r="A1147" s="128">
        <f>IF(B1147="","",ROW()-ROW($A$3)+'Diário 2º PA'!$P$1)</f>
        <v>3094</v>
      </c>
      <c r="B1147" s="129">
        <v>45468</v>
      </c>
      <c r="C1147" s="130">
        <v>45444</v>
      </c>
      <c r="D1147" s="98" t="s">
        <v>105</v>
      </c>
      <c r="E1147" s="95" t="s">
        <v>325</v>
      </c>
      <c r="F1147" s="155">
        <v>293.5</v>
      </c>
      <c r="G1147" s="98" t="s">
        <v>3140</v>
      </c>
      <c r="H1147" s="98" t="s">
        <v>137</v>
      </c>
      <c r="I1147" s="95" t="s">
        <v>2008</v>
      </c>
      <c r="J1147" s="131" t="str">
        <f t="shared" si="41"/>
        <v>23.338.189/0007-18</v>
      </c>
      <c r="K1147" s="131" t="s">
        <v>1080</v>
      </c>
      <c r="L1147" s="132" t="s">
        <v>3133</v>
      </c>
      <c r="M1147" s="133">
        <v>94000016640901</v>
      </c>
      <c r="N1147" s="134">
        <v>45468</v>
      </c>
      <c r="O1147" s="95" t="s">
        <v>452</v>
      </c>
      <c r="P1147" s="98" t="s">
        <v>1205</v>
      </c>
      <c r="Q1147" s="381"/>
      <c r="R1147" s="381"/>
      <c r="S1147" s="381"/>
    </row>
    <row r="1148" spans="1:19" ht="40" customHeight="1" x14ac:dyDescent="0.25">
      <c r="A1148" s="128">
        <f>IF(B1148="","",ROW()-ROW($A$3)+'Diário 2º PA'!$P$1)</f>
        <v>3095</v>
      </c>
      <c r="B1148" s="129">
        <v>45468</v>
      </c>
      <c r="C1148" s="130">
        <v>45444</v>
      </c>
      <c r="D1148" s="98" t="s">
        <v>105</v>
      </c>
      <c r="E1148" s="95" t="s">
        <v>235</v>
      </c>
      <c r="F1148" s="155">
        <v>155.35</v>
      </c>
      <c r="G1148" s="98" t="s">
        <v>3178</v>
      </c>
      <c r="H1148" s="98" t="s">
        <v>133</v>
      </c>
      <c r="I1148" s="95" t="s">
        <v>2010</v>
      </c>
      <c r="J1148" s="131" t="str">
        <f t="shared" si="41"/>
        <v>66.970.229/0021-00</v>
      </c>
      <c r="K1148" s="131" t="s">
        <v>1080</v>
      </c>
      <c r="L1148" s="132" t="s">
        <v>3133</v>
      </c>
      <c r="M1148" s="131" t="s">
        <v>2012</v>
      </c>
      <c r="N1148" s="134">
        <v>45468</v>
      </c>
      <c r="O1148" s="95" t="s">
        <v>452</v>
      </c>
      <c r="P1148" s="98" t="s">
        <v>2011</v>
      </c>
      <c r="Q1148" s="381"/>
      <c r="R1148" s="381"/>
      <c r="S1148" s="381"/>
    </row>
    <row r="1149" spans="1:19" ht="40" customHeight="1" x14ac:dyDescent="0.25">
      <c r="A1149" s="128">
        <f>IF(B1149="","",ROW()-ROW($A$3)+'Diário 2º PA'!$P$1)</f>
        <v>3096</v>
      </c>
      <c r="B1149" s="129">
        <v>45468</v>
      </c>
      <c r="C1149" s="130">
        <v>45413</v>
      </c>
      <c r="D1149" s="98" t="s">
        <v>105</v>
      </c>
      <c r="E1149" s="95" t="s">
        <v>227</v>
      </c>
      <c r="F1149" s="155">
        <v>755.09</v>
      </c>
      <c r="G1149" s="98" t="s">
        <v>3193</v>
      </c>
      <c r="H1149" s="98" t="s">
        <v>118</v>
      </c>
      <c r="I1149" s="95" t="s">
        <v>1635</v>
      </c>
      <c r="J1149" s="131" t="str">
        <f t="shared" si="41"/>
        <v>06.981.180/0001-16</v>
      </c>
      <c r="K1149" s="131" t="s">
        <v>1080</v>
      </c>
      <c r="L1149" s="132" t="s">
        <v>3133</v>
      </c>
      <c r="M1149" s="131">
        <v>156291350</v>
      </c>
      <c r="N1149" s="134">
        <v>45468</v>
      </c>
      <c r="O1149" s="95" t="s">
        <v>452</v>
      </c>
      <c r="P1149" s="98" t="s">
        <v>1414</v>
      </c>
      <c r="Q1149" s="381"/>
      <c r="R1149" s="381"/>
      <c r="S1149" s="381"/>
    </row>
    <row r="1150" spans="1:19" ht="40" customHeight="1" x14ac:dyDescent="0.25">
      <c r="A1150" s="128">
        <f>IF(B1150="","",ROW()-ROW($A$3)+'Diário 2º PA'!$P$1)</f>
        <v>3097</v>
      </c>
      <c r="B1150" s="129">
        <v>45468</v>
      </c>
      <c r="C1150" s="130">
        <v>45444</v>
      </c>
      <c r="D1150" s="98" t="s">
        <v>105</v>
      </c>
      <c r="E1150" s="95" t="s">
        <v>339</v>
      </c>
      <c r="F1150" s="155">
        <v>567</v>
      </c>
      <c r="G1150" s="98" t="s">
        <v>3460</v>
      </c>
      <c r="H1150" s="98" t="s">
        <v>118</v>
      </c>
      <c r="I1150" s="95" t="s">
        <v>2479</v>
      </c>
      <c r="J1150" s="131" t="str">
        <f t="shared" si="41"/>
        <v>72.513.229/0001-30</v>
      </c>
      <c r="K1150" s="131" t="s">
        <v>1080</v>
      </c>
      <c r="L1150" s="132" t="s">
        <v>3133</v>
      </c>
      <c r="M1150" s="131">
        <v>128035</v>
      </c>
      <c r="N1150" s="134">
        <v>45468</v>
      </c>
      <c r="O1150" s="95" t="s">
        <v>452</v>
      </c>
      <c r="P1150" s="98" t="s">
        <v>2480</v>
      </c>
      <c r="Q1150" s="381"/>
      <c r="R1150" s="381"/>
      <c r="S1150" s="381"/>
    </row>
    <row r="1151" spans="1:19" ht="40" customHeight="1" x14ac:dyDescent="0.25">
      <c r="A1151" s="128">
        <f>IF(B1151="","",ROW()-ROW($A$3)+'Diário 2º PA'!$P$1)</f>
        <v>3098</v>
      </c>
      <c r="B1151" s="129">
        <v>45468</v>
      </c>
      <c r="C1151" s="130">
        <v>45444</v>
      </c>
      <c r="D1151" s="98" t="s">
        <v>105</v>
      </c>
      <c r="E1151" s="95" t="s">
        <v>221</v>
      </c>
      <c r="F1151" s="155">
        <v>496.25</v>
      </c>
      <c r="G1151" s="98" t="s">
        <v>3276</v>
      </c>
      <c r="H1151" s="98" t="s">
        <v>118</v>
      </c>
      <c r="I1151" s="95" t="s">
        <v>2021</v>
      </c>
      <c r="J1151" s="131" t="str">
        <f t="shared" si="41"/>
        <v>26.452.406/0001-07</v>
      </c>
      <c r="K1151" s="131" t="s">
        <v>1080</v>
      </c>
      <c r="L1151" s="132" t="s">
        <v>3133</v>
      </c>
      <c r="M1151" s="131">
        <v>537208</v>
      </c>
      <c r="N1151" s="134">
        <v>45468</v>
      </c>
      <c r="O1151" s="95" t="s">
        <v>452</v>
      </c>
      <c r="P1151" s="98" t="s">
        <v>1393</v>
      </c>
      <c r="Q1151" s="381"/>
      <c r="R1151" s="381"/>
      <c r="S1151" s="381"/>
    </row>
    <row r="1152" spans="1:19" ht="40" customHeight="1" x14ac:dyDescent="0.25">
      <c r="A1152" s="128">
        <f>IF(B1152="","",ROW()-ROW($A$3)+'Diário 2º PA'!$P$1)</f>
        <v>3099</v>
      </c>
      <c r="B1152" s="129">
        <v>45468</v>
      </c>
      <c r="C1152" s="130">
        <v>45444</v>
      </c>
      <c r="D1152" s="98" t="s">
        <v>105</v>
      </c>
      <c r="E1152" s="95" t="s">
        <v>221</v>
      </c>
      <c r="F1152" s="155">
        <v>496.25</v>
      </c>
      <c r="G1152" s="98" t="s">
        <v>3276</v>
      </c>
      <c r="H1152" s="98" t="s">
        <v>118</v>
      </c>
      <c r="I1152" s="95" t="s">
        <v>2021</v>
      </c>
      <c r="J1152" s="131" t="str">
        <f t="shared" si="41"/>
        <v>26.452.406/0001-07</v>
      </c>
      <c r="K1152" s="131" t="s">
        <v>1080</v>
      </c>
      <c r="L1152" s="132" t="s">
        <v>3133</v>
      </c>
      <c r="M1152" s="131">
        <v>537209</v>
      </c>
      <c r="N1152" s="134">
        <v>45468</v>
      </c>
      <c r="O1152" s="95" t="s">
        <v>452</v>
      </c>
      <c r="P1152" s="98" t="s">
        <v>1393</v>
      </c>
      <c r="Q1152" s="381"/>
      <c r="R1152" s="381"/>
      <c r="S1152" s="381"/>
    </row>
    <row r="1153" spans="1:19" ht="40" customHeight="1" x14ac:dyDescent="0.25">
      <c r="A1153" s="128">
        <f>IF(B1153="","",ROW()-ROW($A$3)+'Diário 2º PA'!$P$1)</f>
        <v>3100</v>
      </c>
      <c r="B1153" s="129">
        <v>45468</v>
      </c>
      <c r="C1153" s="130">
        <v>45444</v>
      </c>
      <c r="D1153" s="98" t="s">
        <v>105</v>
      </c>
      <c r="E1153" s="95" t="s">
        <v>221</v>
      </c>
      <c r="F1153" s="155">
        <v>496.25</v>
      </c>
      <c r="G1153" s="98" t="s">
        <v>3276</v>
      </c>
      <c r="H1153" s="98" t="s">
        <v>118</v>
      </c>
      <c r="I1153" s="95" t="s">
        <v>2021</v>
      </c>
      <c r="J1153" s="131" t="str">
        <f t="shared" si="41"/>
        <v>26.452.406/0001-07</v>
      </c>
      <c r="K1153" s="131" t="s">
        <v>1080</v>
      </c>
      <c r="L1153" s="132" t="s">
        <v>3133</v>
      </c>
      <c r="M1153" s="131">
        <v>537210</v>
      </c>
      <c r="N1153" s="134">
        <v>45468</v>
      </c>
      <c r="O1153" s="95" t="s">
        <v>452</v>
      </c>
      <c r="P1153" s="98" t="s">
        <v>1393</v>
      </c>
      <c r="Q1153" s="381"/>
      <c r="R1153" s="381"/>
      <c r="S1153" s="381"/>
    </row>
    <row r="1154" spans="1:19" ht="40" customHeight="1" x14ac:dyDescent="0.25">
      <c r="A1154" s="128">
        <f>IF(B1154="","",ROW()-ROW($A$3)+'Diário 2º PA'!$P$1)</f>
        <v>3101</v>
      </c>
      <c r="B1154" s="129">
        <v>45468</v>
      </c>
      <c r="C1154" s="130">
        <v>45444</v>
      </c>
      <c r="D1154" s="98" t="s">
        <v>105</v>
      </c>
      <c r="E1154" s="95" t="s">
        <v>221</v>
      </c>
      <c r="F1154" s="155">
        <v>516.87</v>
      </c>
      <c r="G1154" s="98" t="s">
        <v>3276</v>
      </c>
      <c r="H1154" s="98" t="s">
        <v>118</v>
      </c>
      <c r="I1154" s="95" t="s">
        <v>2021</v>
      </c>
      <c r="J1154" s="131" t="str">
        <f t="shared" si="41"/>
        <v>26.452.406/0001-07</v>
      </c>
      <c r="K1154" s="131" t="s">
        <v>1080</v>
      </c>
      <c r="L1154" s="132" t="s">
        <v>3133</v>
      </c>
      <c r="M1154" s="131">
        <v>537211</v>
      </c>
      <c r="N1154" s="134">
        <v>45468</v>
      </c>
      <c r="O1154" s="95" t="s">
        <v>452</v>
      </c>
      <c r="P1154" s="98" t="s">
        <v>1393</v>
      </c>
      <c r="Q1154" s="381"/>
      <c r="R1154" s="381"/>
      <c r="S1154" s="381"/>
    </row>
    <row r="1155" spans="1:19" ht="40" customHeight="1" x14ac:dyDescent="0.25">
      <c r="A1155" s="128">
        <f>IF(B1155="","",ROW()-ROW($A$3)+'Diário 2º PA'!$P$1)</f>
        <v>3102</v>
      </c>
      <c r="B1155" s="129">
        <v>45468</v>
      </c>
      <c r="C1155" s="130">
        <v>45444</v>
      </c>
      <c r="D1155" s="98" t="s">
        <v>94</v>
      </c>
      <c r="E1155" s="95" t="s">
        <v>190</v>
      </c>
      <c r="F1155" s="155">
        <v>320</v>
      </c>
      <c r="G1155" s="98" t="s">
        <v>3904</v>
      </c>
      <c r="H1155" s="98" t="s">
        <v>117</v>
      </c>
      <c r="I1155" s="95" t="s">
        <v>1713</v>
      </c>
      <c r="J1155" s="131" t="str">
        <f t="shared" si="41"/>
        <v>24.230.656/0002-40</v>
      </c>
      <c r="K1155" s="131" t="s">
        <v>1080</v>
      </c>
      <c r="L1155" s="132" t="s">
        <v>3133</v>
      </c>
      <c r="M1155" s="131">
        <v>334</v>
      </c>
      <c r="N1155" s="134">
        <v>45468</v>
      </c>
      <c r="O1155" s="95" t="s">
        <v>452</v>
      </c>
      <c r="P1155" s="98" t="s">
        <v>1714</v>
      </c>
      <c r="Q1155" s="381"/>
      <c r="R1155" s="381"/>
      <c r="S1155" s="381"/>
    </row>
    <row r="1156" spans="1:19" ht="40" customHeight="1" x14ac:dyDescent="0.25">
      <c r="A1156" s="128">
        <f>IF(B1156="","",ROW()-ROW($A$3)+'Diário 2º PA'!$P$1)</f>
        <v>3103</v>
      </c>
      <c r="B1156" s="129">
        <v>45468</v>
      </c>
      <c r="C1156" s="130">
        <v>45444</v>
      </c>
      <c r="D1156" s="98" t="s">
        <v>94</v>
      </c>
      <c r="E1156" s="95" t="s">
        <v>96</v>
      </c>
      <c r="F1156" s="155">
        <v>1539.49</v>
      </c>
      <c r="G1156" s="98" t="s">
        <v>3462</v>
      </c>
      <c r="H1156" s="98" t="s">
        <v>118</v>
      </c>
      <c r="I1156" s="95" t="s">
        <v>2019</v>
      </c>
      <c r="J1156" s="131" t="str">
        <f t="shared" si="41"/>
        <v>05.461.315/0001-50</v>
      </c>
      <c r="K1156" s="131" t="s">
        <v>1080</v>
      </c>
      <c r="L1156" s="132" t="s">
        <v>3133</v>
      </c>
      <c r="M1156" s="131" t="s">
        <v>3905</v>
      </c>
      <c r="N1156" s="134">
        <v>45468</v>
      </c>
      <c r="O1156" s="95" t="s">
        <v>452</v>
      </c>
      <c r="P1156" s="98" t="s">
        <v>1389</v>
      </c>
      <c r="Q1156" s="381"/>
      <c r="R1156" s="381"/>
      <c r="S1156" s="381"/>
    </row>
    <row r="1157" spans="1:19" ht="40" customHeight="1" x14ac:dyDescent="0.25">
      <c r="A1157" s="128">
        <f>IF(B1157="","",ROW()-ROW($A$3)+'Diário 2º PA'!$P$1)</f>
        <v>3104</v>
      </c>
      <c r="B1157" s="129">
        <v>45468</v>
      </c>
      <c r="C1157" s="130">
        <v>45444</v>
      </c>
      <c r="D1157" s="98" t="s">
        <v>105</v>
      </c>
      <c r="E1157" s="95" t="s">
        <v>339</v>
      </c>
      <c r="F1157" s="155">
        <v>567</v>
      </c>
      <c r="G1157" s="98" t="s">
        <v>3460</v>
      </c>
      <c r="H1157" s="98" t="s">
        <v>125</v>
      </c>
      <c r="I1157" s="95" t="s">
        <v>2479</v>
      </c>
      <c r="J1157" s="131" t="str">
        <f t="shared" si="41"/>
        <v>72.513.229/0001-30</v>
      </c>
      <c r="K1157" s="131" t="s">
        <v>1080</v>
      </c>
      <c r="L1157" s="132" t="s">
        <v>3133</v>
      </c>
      <c r="M1157" s="131">
        <v>128037</v>
      </c>
      <c r="N1157" s="134">
        <v>45468</v>
      </c>
      <c r="O1157" s="95" t="s">
        <v>452</v>
      </c>
      <c r="P1157" s="98" t="s">
        <v>2480</v>
      </c>
      <c r="Q1157" s="381"/>
      <c r="R1157" s="381"/>
      <c r="S1157" s="381"/>
    </row>
    <row r="1158" spans="1:19" ht="40" customHeight="1" x14ac:dyDescent="0.25">
      <c r="A1158" s="128">
        <f>IF(B1158="","",ROW()-ROW($A$3)+'Diário 2º PA'!$P$1)</f>
        <v>3105</v>
      </c>
      <c r="B1158" s="129">
        <v>45468</v>
      </c>
      <c r="C1158" s="130">
        <v>45444</v>
      </c>
      <c r="D1158" s="98" t="s">
        <v>105</v>
      </c>
      <c r="E1158" s="95" t="s">
        <v>339</v>
      </c>
      <c r="F1158" s="155">
        <v>567</v>
      </c>
      <c r="G1158" s="98" t="s">
        <v>3460</v>
      </c>
      <c r="H1158" s="98" t="s">
        <v>129</v>
      </c>
      <c r="I1158" s="95" t="s">
        <v>2479</v>
      </c>
      <c r="J1158" s="131" t="str">
        <f t="shared" si="41"/>
        <v>72.513.229/0001-30</v>
      </c>
      <c r="K1158" s="131" t="s">
        <v>1080</v>
      </c>
      <c r="L1158" s="132" t="s">
        <v>3133</v>
      </c>
      <c r="M1158" s="131">
        <v>128033</v>
      </c>
      <c r="N1158" s="134">
        <v>45468</v>
      </c>
      <c r="O1158" s="95" t="s">
        <v>452</v>
      </c>
      <c r="P1158" s="98" t="s">
        <v>2480</v>
      </c>
      <c r="Q1158" s="381"/>
      <c r="R1158" s="381"/>
      <c r="S1158" s="381"/>
    </row>
    <row r="1159" spans="1:19" ht="40" customHeight="1" x14ac:dyDescent="0.25">
      <c r="A1159" s="128">
        <f>IF(B1159="","",ROW()-ROW($A$3)+'Diário 2º PA'!$P$1)</f>
        <v>3106</v>
      </c>
      <c r="B1159" s="129">
        <v>45468</v>
      </c>
      <c r="C1159" s="130">
        <v>45444</v>
      </c>
      <c r="D1159" s="98" t="s">
        <v>105</v>
      </c>
      <c r="E1159" s="95" t="s">
        <v>339</v>
      </c>
      <c r="F1159" s="155">
        <v>756</v>
      </c>
      <c r="G1159" s="98" t="s">
        <v>3460</v>
      </c>
      <c r="H1159" s="98" t="s">
        <v>118</v>
      </c>
      <c r="I1159" s="95" t="s">
        <v>2479</v>
      </c>
      <c r="J1159" s="131" t="str">
        <f t="shared" si="41"/>
        <v>72.513.229/0001-30</v>
      </c>
      <c r="K1159" s="131" t="s">
        <v>1080</v>
      </c>
      <c r="L1159" s="132" t="s">
        <v>3133</v>
      </c>
      <c r="M1159" s="131">
        <v>128065</v>
      </c>
      <c r="N1159" s="134">
        <v>45468</v>
      </c>
      <c r="O1159" s="95" t="s">
        <v>452</v>
      </c>
      <c r="P1159" s="98" t="s">
        <v>2480</v>
      </c>
      <c r="Q1159" s="381"/>
      <c r="R1159" s="381"/>
      <c r="S1159" s="381"/>
    </row>
    <row r="1160" spans="1:19" ht="40" customHeight="1" x14ac:dyDescent="0.25">
      <c r="A1160" s="128">
        <f>IF(B1160="","",ROW()-ROW($A$3)+'Diário 2º PA'!$P$1)</f>
        <v>3107</v>
      </c>
      <c r="B1160" s="129">
        <v>45468</v>
      </c>
      <c r="C1160" s="130">
        <v>45413</v>
      </c>
      <c r="D1160" s="98" t="s">
        <v>105</v>
      </c>
      <c r="E1160" s="95" t="s">
        <v>227</v>
      </c>
      <c r="F1160" s="155">
        <v>1711.85</v>
      </c>
      <c r="G1160" s="98" t="s">
        <v>3193</v>
      </c>
      <c r="H1160" s="98" t="s">
        <v>129</v>
      </c>
      <c r="I1160" s="95" t="s">
        <v>1635</v>
      </c>
      <c r="J1160" s="131" t="str">
        <f t="shared" si="41"/>
        <v>06.981.180/0001-16</v>
      </c>
      <c r="K1160" s="131" t="s">
        <v>1080</v>
      </c>
      <c r="L1160" s="132" t="s">
        <v>3133</v>
      </c>
      <c r="M1160" s="131">
        <v>156594392</v>
      </c>
      <c r="N1160" s="134">
        <v>45468</v>
      </c>
      <c r="O1160" s="95" t="s">
        <v>452</v>
      </c>
      <c r="P1160" s="98" t="s">
        <v>1414</v>
      </c>
      <c r="Q1160" s="381"/>
      <c r="R1160" s="381"/>
      <c r="S1160" s="381"/>
    </row>
    <row r="1161" spans="1:19" ht="40" customHeight="1" x14ac:dyDescent="0.25">
      <c r="A1161" s="128">
        <f>IF(B1161="","",ROW()-ROW($A$3)+'Diário 2º PA'!$P$1)</f>
        <v>3108</v>
      </c>
      <c r="B1161" s="129">
        <v>45468</v>
      </c>
      <c r="C1161" s="130">
        <v>45413</v>
      </c>
      <c r="D1161" s="98" t="s">
        <v>105</v>
      </c>
      <c r="E1161" s="95" t="s">
        <v>229</v>
      </c>
      <c r="F1161" s="155">
        <v>573.51</v>
      </c>
      <c r="G1161" s="98" t="s">
        <v>3143</v>
      </c>
      <c r="H1161" s="98" t="s">
        <v>126</v>
      </c>
      <c r="I1161" s="95" t="s">
        <v>1769</v>
      </c>
      <c r="J1161" s="131" t="str">
        <f t="shared" si="41"/>
        <v>17.281.106/0001-03</v>
      </c>
      <c r="K1161" s="131" t="s">
        <v>1080</v>
      </c>
      <c r="L1161" s="132" t="s">
        <v>3133</v>
      </c>
      <c r="M1161" s="131" t="s">
        <v>3906</v>
      </c>
      <c r="N1161" s="134">
        <v>45468</v>
      </c>
      <c r="O1161" s="95" t="s">
        <v>452</v>
      </c>
      <c r="P1161" s="98" t="s">
        <v>1259</v>
      </c>
      <c r="Q1161" s="381"/>
      <c r="R1161" s="381"/>
      <c r="S1161" s="381"/>
    </row>
    <row r="1162" spans="1:19" ht="40" customHeight="1" x14ac:dyDescent="0.25">
      <c r="A1162" s="128">
        <f>IF(B1162="","",ROW()-ROW($A$3)+'Diário 2º PA'!$P$1)</f>
        <v>3109</v>
      </c>
      <c r="B1162" s="129">
        <v>45468</v>
      </c>
      <c r="C1162" s="130">
        <v>45413</v>
      </c>
      <c r="D1162" s="98" t="s">
        <v>105</v>
      </c>
      <c r="E1162" s="95" t="s">
        <v>235</v>
      </c>
      <c r="F1162" s="155">
        <v>154.78</v>
      </c>
      <c r="G1162" s="98" t="s">
        <v>3178</v>
      </c>
      <c r="H1162" s="98" t="s">
        <v>118</v>
      </c>
      <c r="I1162" s="95" t="s">
        <v>2010</v>
      </c>
      <c r="J1162" s="131" t="str">
        <f t="shared" si="41"/>
        <v>66.970.229/0021-00</v>
      </c>
      <c r="K1162" s="131" t="s">
        <v>1080</v>
      </c>
      <c r="L1162" s="132" t="s">
        <v>3133</v>
      </c>
      <c r="M1162" s="131" t="s">
        <v>2026</v>
      </c>
      <c r="N1162" s="134">
        <v>45468</v>
      </c>
      <c r="O1162" s="95" t="s">
        <v>452</v>
      </c>
      <c r="P1162" s="98" t="s">
        <v>2011</v>
      </c>
      <c r="Q1162" s="381"/>
      <c r="R1162" s="381"/>
      <c r="S1162" s="381"/>
    </row>
    <row r="1163" spans="1:19" ht="40" customHeight="1" x14ac:dyDescent="0.25">
      <c r="A1163" s="128">
        <f>IF(B1163="","",ROW()-ROW($A$3)+'Diário 2º PA'!$P$1)</f>
        <v>3110</v>
      </c>
      <c r="B1163" s="129">
        <v>45468</v>
      </c>
      <c r="C1163" s="130">
        <v>45413</v>
      </c>
      <c r="D1163" s="98" t="s">
        <v>105</v>
      </c>
      <c r="E1163" s="95" t="s">
        <v>235</v>
      </c>
      <c r="F1163" s="155">
        <v>184.38</v>
      </c>
      <c r="G1163" s="98" t="s">
        <v>3178</v>
      </c>
      <c r="H1163" s="98" t="s">
        <v>125</v>
      </c>
      <c r="I1163" s="95" t="s">
        <v>2010</v>
      </c>
      <c r="J1163" s="131" t="str">
        <f t="shared" si="41"/>
        <v>66.970.229/0021-00</v>
      </c>
      <c r="K1163" s="131" t="s">
        <v>1080</v>
      </c>
      <c r="L1163" s="132" t="s">
        <v>3133</v>
      </c>
      <c r="M1163" s="131" t="s">
        <v>2039</v>
      </c>
      <c r="N1163" s="134">
        <v>45468</v>
      </c>
      <c r="O1163" s="95" t="s">
        <v>452</v>
      </c>
      <c r="P1163" s="98" t="s">
        <v>2011</v>
      </c>
      <c r="Q1163" s="381"/>
      <c r="R1163" s="381"/>
      <c r="S1163" s="381"/>
    </row>
    <row r="1164" spans="1:19" ht="40" customHeight="1" x14ac:dyDescent="0.25">
      <c r="A1164" s="128">
        <f>IF(B1164="","",ROW()-ROW($A$3)+'Diário 2º PA'!$P$1)</f>
        <v>3111</v>
      </c>
      <c r="B1164" s="129">
        <v>45468</v>
      </c>
      <c r="C1164" s="130">
        <v>45413</v>
      </c>
      <c r="D1164" s="98" t="s">
        <v>105</v>
      </c>
      <c r="E1164" s="95" t="s">
        <v>235</v>
      </c>
      <c r="F1164" s="155">
        <v>149.88999999999999</v>
      </c>
      <c r="G1164" s="98" t="s">
        <v>3178</v>
      </c>
      <c r="H1164" s="98" t="s">
        <v>127</v>
      </c>
      <c r="I1164" s="95" t="s">
        <v>2010</v>
      </c>
      <c r="J1164" s="131" t="str">
        <f t="shared" si="41"/>
        <v>66.970.229/0021-00</v>
      </c>
      <c r="K1164" s="131" t="s">
        <v>1080</v>
      </c>
      <c r="L1164" s="132" t="s">
        <v>3133</v>
      </c>
      <c r="M1164" s="131" t="s">
        <v>2040</v>
      </c>
      <c r="N1164" s="134">
        <v>45468</v>
      </c>
      <c r="O1164" s="95" t="s">
        <v>452</v>
      </c>
      <c r="P1164" s="98" t="s">
        <v>2011</v>
      </c>
      <c r="Q1164" s="381"/>
      <c r="R1164" s="381"/>
      <c r="S1164" s="381"/>
    </row>
    <row r="1165" spans="1:19" ht="40" customHeight="1" x14ac:dyDescent="0.25">
      <c r="A1165" s="128">
        <f>IF(B1165="","",ROW()-ROW($A$3)+'Diário 2º PA'!$P$1)</f>
        <v>3112</v>
      </c>
      <c r="B1165" s="129">
        <v>45468</v>
      </c>
      <c r="C1165" s="130">
        <v>45413</v>
      </c>
      <c r="D1165" s="98" t="s">
        <v>105</v>
      </c>
      <c r="E1165" s="95" t="s">
        <v>235</v>
      </c>
      <c r="F1165" s="155">
        <v>403.19</v>
      </c>
      <c r="G1165" s="98" t="s">
        <v>3178</v>
      </c>
      <c r="H1165" s="98" t="s">
        <v>129</v>
      </c>
      <c r="I1165" s="95" t="s">
        <v>2010</v>
      </c>
      <c r="J1165" s="131" t="str">
        <f t="shared" si="41"/>
        <v>66.970.229/0021-00</v>
      </c>
      <c r="K1165" s="131" t="s">
        <v>1080</v>
      </c>
      <c r="L1165" s="132" t="s">
        <v>3133</v>
      </c>
      <c r="M1165" s="131" t="s">
        <v>2025</v>
      </c>
      <c r="N1165" s="134">
        <v>45468</v>
      </c>
      <c r="O1165" s="95" t="s">
        <v>452</v>
      </c>
      <c r="P1165" s="98" t="s">
        <v>2011</v>
      </c>
      <c r="Q1165" s="381"/>
      <c r="R1165" s="381"/>
      <c r="S1165" s="381"/>
    </row>
    <row r="1166" spans="1:19" ht="40" customHeight="1" x14ac:dyDescent="0.25">
      <c r="A1166" s="128">
        <f>IF(B1166="","",ROW()-ROW($A$3)+'Diário 2º PA'!$P$1)</f>
        <v>3113</v>
      </c>
      <c r="B1166" s="129">
        <v>45468</v>
      </c>
      <c r="C1166" s="130">
        <v>45444</v>
      </c>
      <c r="D1166" s="98" t="s">
        <v>105</v>
      </c>
      <c r="E1166" s="95" t="s">
        <v>219</v>
      </c>
      <c r="F1166" s="155">
        <v>4747.4799999999996</v>
      </c>
      <c r="G1166" s="98" t="s">
        <v>3117</v>
      </c>
      <c r="H1166" s="98" t="s">
        <v>118</v>
      </c>
      <c r="I1166" s="95" t="s">
        <v>3002</v>
      </c>
      <c r="J1166" s="131" t="str">
        <f t="shared" si="41"/>
        <v>03.552.255/0001-55</v>
      </c>
      <c r="K1166" s="131" t="s">
        <v>1080</v>
      </c>
      <c r="L1166" s="132" t="s">
        <v>3133</v>
      </c>
      <c r="M1166" s="131">
        <v>914</v>
      </c>
      <c r="N1166" s="134">
        <v>45468</v>
      </c>
      <c r="O1166" s="95" t="s">
        <v>452</v>
      </c>
      <c r="P1166" s="98" t="s">
        <v>3003</v>
      </c>
      <c r="Q1166" s="381"/>
      <c r="R1166" s="381"/>
      <c r="S1166" s="381"/>
    </row>
    <row r="1167" spans="1:19" ht="40" customHeight="1" x14ac:dyDescent="0.25">
      <c r="A1167" s="128">
        <f>IF(B1167="","",ROW()-ROW($A$3)+'Diário 2º PA'!$P$1)</f>
        <v>3114</v>
      </c>
      <c r="B1167" s="129">
        <v>45468</v>
      </c>
      <c r="C1167" s="130">
        <v>45413</v>
      </c>
      <c r="D1167" s="98" t="s">
        <v>105</v>
      </c>
      <c r="E1167" s="95" t="s">
        <v>235</v>
      </c>
      <c r="F1167" s="155">
        <v>39.619999999999997</v>
      </c>
      <c r="G1167" s="98" t="s">
        <v>3178</v>
      </c>
      <c r="H1167" s="98" t="s">
        <v>124</v>
      </c>
      <c r="I1167" s="95" t="s">
        <v>2010</v>
      </c>
      <c r="J1167" s="131" t="str">
        <f t="shared" si="41"/>
        <v>66.970.229/0021-00</v>
      </c>
      <c r="K1167" s="131" t="s">
        <v>1080</v>
      </c>
      <c r="L1167" s="132" t="s">
        <v>3133</v>
      </c>
      <c r="M1167" s="131" t="s">
        <v>2028</v>
      </c>
      <c r="N1167" s="134">
        <v>45468</v>
      </c>
      <c r="O1167" s="95" t="s">
        <v>452</v>
      </c>
      <c r="P1167" s="98" t="s">
        <v>2011</v>
      </c>
      <c r="Q1167" s="381"/>
      <c r="R1167" s="381"/>
      <c r="S1167" s="381"/>
    </row>
    <row r="1168" spans="1:19" ht="40" customHeight="1" x14ac:dyDescent="0.25">
      <c r="A1168" s="128">
        <f>IF(B1168="","",ROW()-ROW($A$3)+'Diário 2º PA'!$P$1)</f>
        <v>3115</v>
      </c>
      <c r="B1168" s="129">
        <v>45468</v>
      </c>
      <c r="C1168" s="130">
        <v>45413</v>
      </c>
      <c r="D1168" s="98" t="s">
        <v>105</v>
      </c>
      <c r="E1168" s="95" t="s">
        <v>235</v>
      </c>
      <c r="F1168" s="155">
        <v>148.94999999999999</v>
      </c>
      <c r="G1168" s="98" t="s">
        <v>3178</v>
      </c>
      <c r="H1168" s="98" t="s">
        <v>123</v>
      </c>
      <c r="I1168" s="95" t="s">
        <v>2010</v>
      </c>
      <c r="J1168" s="131" t="str">
        <f t="shared" si="41"/>
        <v>66.970.229/0021-00</v>
      </c>
      <c r="K1168" s="131" t="s">
        <v>1080</v>
      </c>
      <c r="L1168" s="132" t="s">
        <v>3133</v>
      </c>
      <c r="M1168" s="131" t="s">
        <v>2029</v>
      </c>
      <c r="N1168" s="134">
        <v>45468</v>
      </c>
      <c r="O1168" s="95" t="s">
        <v>452</v>
      </c>
      <c r="P1168" s="98" t="s">
        <v>2011</v>
      </c>
      <c r="Q1168" s="381"/>
      <c r="R1168" s="381"/>
      <c r="S1168" s="381"/>
    </row>
    <row r="1169" spans="1:19" ht="40" customHeight="1" x14ac:dyDescent="0.25">
      <c r="A1169" s="128">
        <f>IF(B1169="","",ROW()-ROW($A$3)+'Diário 2º PA'!$P$1)</f>
        <v>3116</v>
      </c>
      <c r="B1169" s="129">
        <v>45468</v>
      </c>
      <c r="C1169" s="130">
        <v>45444</v>
      </c>
      <c r="D1169" s="98" t="s">
        <v>94</v>
      </c>
      <c r="E1169" s="95" t="s">
        <v>199</v>
      </c>
      <c r="F1169" s="155">
        <v>2747.5</v>
      </c>
      <c r="G1169" s="98" t="s">
        <v>3177</v>
      </c>
      <c r="H1169" s="98" t="s">
        <v>130</v>
      </c>
      <c r="I1169" s="95" t="s">
        <v>1576</v>
      </c>
      <c r="J1169" s="131" t="str">
        <f t="shared" si="41"/>
        <v>10.426.715/0001-64</v>
      </c>
      <c r="K1169" s="131" t="s">
        <v>1080</v>
      </c>
      <c r="L1169" s="132" t="s">
        <v>3133</v>
      </c>
      <c r="M1169" s="131">
        <v>4052069</v>
      </c>
      <c r="N1169" s="134">
        <v>45482</v>
      </c>
      <c r="O1169" s="95" t="s">
        <v>452</v>
      </c>
      <c r="P1169" s="98" t="s">
        <v>1082</v>
      </c>
      <c r="Q1169" s="381"/>
      <c r="R1169" s="381"/>
      <c r="S1169" s="381"/>
    </row>
    <row r="1170" spans="1:19" ht="40" customHeight="1" x14ac:dyDescent="0.25">
      <c r="A1170" s="128">
        <f>IF(B1170="","",ROW()-ROW($A$3)+'Diário 2º PA'!$P$1)</f>
        <v>3117</v>
      </c>
      <c r="B1170" s="129">
        <v>45468</v>
      </c>
      <c r="C1170" s="130">
        <v>45444</v>
      </c>
      <c r="D1170" s="98" t="s">
        <v>105</v>
      </c>
      <c r="E1170" s="95" t="s">
        <v>339</v>
      </c>
      <c r="F1170" s="155">
        <v>567</v>
      </c>
      <c r="G1170" s="98" t="s">
        <v>3460</v>
      </c>
      <c r="H1170" s="98" t="s">
        <v>118</v>
      </c>
      <c r="I1170" s="95" t="s">
        <v>2479</v>
      </c>
      <c r="J1170" s="131" t="str">
        <f t="shared" si="41"/>
        <v>72.513.229/0001-30</v>
      </c>
      <c r="K1170" s="131" t="s">
        <v>1080</v>
      </c>
      <c r="L1170" s="132" t="s">
        <v>3133</v>
      </c>
      <c r="M1170" s="131">
        <v>128039</v>
      </c>
      <c r="N1170" s="134">
        <v>45468</v>
      </c>
      <c r="O1170" s="95" t="s">
        <v>452</v>
      </c>
      <c r="P1170" s="98" t="s">
        <v>2480</v>
      </c>
      <c r="Q1170" s="381"/>
      <c r="R1170" s="381"/>
      <c r="S1170" s="381"/>
    </row>
    <row r="1171" spans="1:19" ht="40" customHeight="1" x14ac:dyDescent="0.25">
      <c r="A1171" s="128">
        <f>IF(B1171="","",ROW()-ROW($A$3)+'Diário 2º PA'!$P$1)</f>
        <v>3118</v>
      </c>
      <c r="B1171" s="129">
        <v>45468</v>
      </c>
      <c r="C1171" s="130">
        <v>45444</v>
      </c>
      <c r="D1171" s="98" t="s">
        <v>105</v>
      </c>
      <c r="E1171" s="95" t="s">
        <v>337</v>
      </c>
      <c r="F1171" s="155">
        <v>53.53</v>
      </c>
      <c r="G1171" s="98" t="s">
        <v>3907</v>
      </c>
      <c r="H1171" s="98" t="s">
        <v>122</v>
      </c>
      <c r="I1171" s="95" t="s">
        <v>3499</v>
      </c>
      <c r="J1171" s="131" t="str">
        <f t="shared" si="41"/>
        <v>CPF Protegido - LGPD</v>
      </c>
      <c r="K1171" s="131" t="s">
        <v>1114</v>
      </c>
      <c r="L1171" s="132" t="s">
        <v>3168</v>
      </c>
      <c r="M1171" s="131" t="s">
        <v>117</v>
      </c>
      <c r="N1171" s="134">
        <v>45441</v>
      </c>
      <c r="O1171" s="95" t="s">
        <v>452</v>
      </c>
      <c r="P1171" s="98" t="s">
        <v>3500</v>
      </c>
      <c r="Q1171" s="381"/>
      <c r="R1171" s="381"/>
      <c r="S1171" s="381"/>
    </row>
    <row r="1172" spans="1:19" ht="40" customHeight="1" x14ac:dyDescent="0.25">
      <c r="A1172" s="128">
        <f>IF(B1172="","",ROW()-ROW($A$3)+'Diário 2º PA'!$P$1)</f>
        <v>3119</v>
      </c>
      <c r="B1172" s="129">
        <v>45468</v>
      </c>
      <c r="C1172" s="130">
        <v>45413</v>
      </c>
      <c r="D1172" s="98" t="s">
        <v>105</v>
      </c>
      <c r="E1172" s="95" t="s">
        <v>235</v>
      </c>
      <c r="F1172" s="155">
        <v>132.93</v>
      </c>
      <c r="G1172" s="98" t="s">
        <v>3178</v>
      </c>
      <c r="H1172" s="98" t="s">
        <v>136</v>
      </c>
      <c r="I1172" s="95" t="s">
        <v>2010</v>
      </c>
      <c r="J1172" s="131" t="str">
        <f t="shared" si="41"/>
        <v>40.432.544/0001-47</v>
      </c>
      <c r="K1172" s="131" t="s">
        <v>1080</v>
      </c>
      <c r="L1172" s="132" t="s">
        <v>3133</v>
      </c>
      <c r="M1172" s="131" t="s">
        <v>2014</v>
      </c>
      <c r="N1172" s="134">
        <v>45468</v>
      </c>
      <c r="O1172" s="95" t="s">
        <v>452</v>
      </c>
      <c r="P1172" s="98" t="s">
        <v>2013</v>
      </c>
      <c r="Q1172" s="381"/>
      <c r="R1172" s="381"/>
      <c r="S1172" s="381"/>
    </row>
    <row r="1173" spans="1:19" ht="40" customHeight="1" x14ac:dyDescent="0.25">
      <c r="A1173" s="128">
        <f>IF(B1173="","",ROW()-ROW($A$3)+'Diário 2º PA'!$P$1)</f>
        <v>3120</v>
      </c>
      <c r="B1173" s="129">
        <v>45468</v>
      </c>
      <c r="C1173" s="130">
        <v>45413</v>
      </c>
      <c r="D1173" s="98" t="s">
        <v>105</v>
      </c>
      <c r="E1173" s="95" t="s">
        <v>227</v>
      </c>
      <c r="F1173" s="155">
        <v>502.14</v>
      </c>
      <c r="G1173" s="98" t="s">
        <v>3193</v>
      </c>
      <c r="H1173" s="98" t="s">
        <v>128</v>
      </c>
      <c r="I1173" s="95" t="s">
        <v>1635</v>
      </c>
      <c r="J1173" s="131" t="str">
        <f t="shared" si="41"/>
        <v>06.981.180/0001-16</v>
      </c>
      <c r="K1173" s="131" t="s">
        <v>1080</v>
      </c>
      <c r="L1173" s="132" t="s">
        <v>3133</v>
      </c>
      <c r="M1173" s="131">
        <v>149999271</v>
      </c>
      <c r="N1173" s="134">
        <v>45454</v>
      </c>
      <c r="O1173" s="95" t="s">
        <v>452</v>
      </c>
      <c r="P1173" s="98" t="s">
        <v>1414</v>
      </c>
      <c r="Q1173" s="381"/>
      <c r="R1173" s="381"/>
      <c r="S1173" s="381"/>
    </row>
    <row r="1174" spans="1:19" ht="40" customHeight="1" x14ac:dyDescent="0.25">
      <c r="A1174" s="128">
        <f>IF(B1174="","",ROW()-ROW($A$3)+'Diário 2º PA'!$P$1)</f>
        <v>3121</v>
      </c>
      <c r="B1174" s="129">
        <v>45468</v>
      </c>
      <c r="C1174" s="130">
        <v>45444</v>
      </c>
      <c r="D1174" s="98" t="s">
        <v>105</v>
      </c>
      <c r="E1174" s="95" t="s">
        <v>305</v>
      </c>
      <c r="F1174" s="155">
        <v>1830</v>
      </c>
      <c r="G1174" s="98" t="s">
        <v>3908</v>
      </c>
      <c r="H1174" s="98" t="s">
        <v>134</v>
      </c>
      <c r="I1174" s="95" t="s">
        <v>3909</v>
      </c>
      <c r="J1174" s="131" t="str">
        <f t="shared" si="41"/>
        <v>09.174.097/0001-23</v>
      </c>
      <c r="K1174" s="131" t="s">
        <v>1114</v>
      </c>
      <c r="L1174" s="132" t="s">
        <v>3120</v>
      </c>
      <c r="M1174" s="131">
        <v>30906</v>
      </c>
      <c r="N1174" s="134">
        <v>45470</v>
      </c>
      <c r="O1174" s="95" t="s">
        <v>452</v>
      </c>
      <c r="P1174" s="98" t="s">
        <v>3910</v>
      </c>
      <c r="Q1174" s="381"/>
      <c r="R1174" s="381"/>
      <c r="S1174" s="381"/>
    </row>
    <row r="1175" spans="1:19" ht="40" customHeight="1" x14ac:dyDescent="0.25">
      <c r="A1175" s="128">
        <f>IF(B1175="","",ROW()-ROW($A$3)+'Diário 2º PA'!$P$1)</f>
        <v>3122</v>
      </c>
      <c r="B1175" s="129">
        <v>45468</v>
      </c>
      <c r="C1175" s="130">
        <v>45413</v>
      </c>
      <c r="D1175" s="98" t="s">
        <v>105</v>
      </c>
      <c r="E1175" s="95" t="s">
        <v>229</v>
      </c>
      <c r="F1175" s="155">
        <v>164.3</v>
      </c>
      <c r="G1175" s="98" t="s">
        <v>3143</v>
      </c>
      <c r="H1175" s="98" t="s">
        <v>133</v>
      </c>
      <c r="I1175" s="95" t="s">
        <v>2005</v>
      </c>
      <c r="J1175" s="131" t="str">
        <f t="shared" si="41"/>
        <v>25.769.548/0001-21</v>
      </c>
      <c r="K1175" s="131" t="s">
        <v>1080</v>
      </c>
      <c r="L1175" s="132" t="s">
        <v>3133</v>
      </c>
      <c r="M1175" s="131">
        <v>69442</v>
      </c>
      <c r="N1175" s="134">
        <v>45454</v>
      </c>
      <c r="O1175" s="95" t="s">
        <v>452</v>
      </c>
      <c r="P1175" s="98" t="s">
        <v>2006</v>
      </c>
      <c r="Q1175" s="381"/>
      <c r="R1175" s="381"/>
      <c r="S1175" s="381"/>
    </row>
    <row r="1176" spans="1:19" ht="40" customHeight="1" x14ac:dyDescent="0.25">
      <c r="A1176" s="128">
        <f>IF(B1176="","",ROW()-ROW($A$3)+'Diário 2º PA'!$P$1)</f>
        <v>3123</v>
      </c>
      <c r="B1176" s="129">
        <v>45468</v>
      </c>
      <c r="C1176" s="130">
        <v>45444</v>
      </c>
      <c r="D1176" s="98" t="s">
        <v>94</v>
      </c>
      <c r="E1176" s="95" t="s">
        <v>199</v>
      </c>
      <c r="F1176" s="155">
        <v>121.2</v>
      </c>
      <c r="G1176" s="98" t="s">
        <v>3177</v>
      </c>
      <c r="H1176" s="98" t="s">
        <v>118</v>
      </c>
      <c r="I1176" s="95" t="s">
        <v>1576</v>
      </c>
      <c r="J1176" s="131" t="str">
        <f t="shared" si="41"/>
        <v>10.426.715/0001-64</v>
      </c>
      <c r="K1176" s="131" t="s">
        <v>1080</v>
      </c>
      <c r="L1176" s="132" t="s">
        <v>3133</v>
      </c>
      <c r="M1176" s="131">
        <v>4044551</v>
      </c>
      <c r="N1176" s="134">
        <v>45470</v>
      </c>
      <c r="O1176" s="95" t="s">
        <v>452</v>
      </c>
      <c r="P1176" s="98" t="s">
        <v>1082</v>
      </c>
      <c r="Q1176" s="381"/>
      <c r="R1176" s="381"/>
      <c r="S1176" s="381"/>
    </row>
    <row r="1177" spans="1:19" ht="40" customHeight="1" x14ac:dyDescent="0.25">
      <c r="A1177" s="128">
        <f>IF(B1177="","",ROW()-ROW($A$3)+'Diário 2º PA'!$P$1)</f>
        <v>3124</v>
      </c>
      <c r="B1177" s="129">
        <v>45468</v>
      </c>
      <c r="C1177" s="130">
        <v>45444</v>
      </c>
      <c r="D1177" s="98" t="s">
        <v>94</v>
      </c>
      <c r="E1177" s="95" t="s">
        <v>199</v>
      </c>
      <c r="F1177" s="155">
        <v>123.5</v>
      </c>
      <c r="G1177" s="98" t="s">
        <v>3177</v>
      </c>
      <c r="H1177" s="98" t="s">
        <v>125</v>
      </c>
      <c r="I1177" s="95" t="s">
        <v>1576</v>
      </c>
      <c r="J1177" s="131" t="str">
        <f t="shared" si="41"/>
        <v>10.426.715/0001-64</v>
      </c>
      <c r="K1177" s="131" t="s">
        <v>1080</v>
      </c>
      <c r="L1177" s="132" t="s">
        <v>3133</v>
      </c>
      <c r="M1177" s="131">
        <v>4044556</v>
      </c>
      <c r="N1177" s="134">
        <v>45470</v>
      </c>
      <c r="O1177" s="95" t="s">
        <v>452</v>
      </c>
      <c r="P1177" s="98" t="s">
        <v>1082</v>
      </c>
      <c r="Q1177" s="381"/>
      <c r="R1177" s="381"/>
      <c r="S1177" s="381"/>
    </row>
    <row r="1178" spans="1:19" ht="40" customHeight="1" x14ac:dyDescent="0.25">
      <c r="A1178" s="128">
        <f>IF(B1178="","",ROW()-ROW($A$3)+'Diário 2º PA'!$P$1)</f>
        <v>3125</v>
      </c>
      <c r="B1178" s="129">
        <v>45468</v>
      </c>
      <c r="C1178" s="130">
        <v>45444</v>
      </c>
      <c r="D1178" s="98" t="s">
        <v>105</v>
      </c>
      <c r="E1178" s="95" t="s">
        <v>341</v>
      </c>
      <c r="F1178" s="179">
        <v>1500</v>
      </c>
      <c r="G1178" s="98" t="s">
        <v>3911</v>
      </c>
      <c r="H1178" s="98" t="s">
        <v>119</v>
      </c>
      <c r="I1178" s="95" t="s">
        <v>2771</v>
      </c>
      <c r="J1178" s="131" t="str">
        <f t="shared" si="41"/>
        <v>52.173.179/0001-82</v>
      </c>
      <c r="K1178" s="131" t="s">
        <v>1114</v>
      </c>
      <c r="L1178" s="132" t="s">
        <v>3120</v>
      </c>
      <c r="M1178" s="131">
        <v>20</v>
      </c>
      <c r="N1178" s="134">
        <v>45467</v>
      </c>
      <c r="O1178" s="95" t="s">
        <v>452</v>
      </c>
      <c r="P1178" s="98" t="s">
        <v>2772</v>
      </c>
      <c r="Q1178" s="381"/>
      <c r="R1178" s="381"/>
      <c r="S1178" s="381"/>
    </row>
    <row r="1179" spans="1:19" ht="40" customHeight="1" x14ac:dyDescent="0.25">
      <c r="A1179" s="128">
        <f>IF(B1179="","",ROW()-ROW($A$3)+'Diário 2º PA'!$P$1)</f>
        <v>3126</v>
      </c>
      <c r="B1179" s="129">
        <v>45468</v>
      </c>
      <c r="C1179" s="130">
        <v>45444</v>
      </c>
      <c r="D1179" s="98" t="s">
        <v>105</v>
      </c>
      <c r="E1179" s="95" t="s">
        <v>283</v>
      </c>
      <c r="F1179" s="155">
        <v>1</v>
      </c>
      <c r="G1179" s="95" t="s">
        <v>3912</v>
      </c>
      <c r="H1179" s="98" t="s">
        <v>118</v>
      </c>
      <c r="I1179" s="95" t="s">
        <v>117</v>
      </c>
      <c r="J1179" s="131" t="s">
        <v>79</v>
      </c>
      <c r="K1179" s="131" t="s">
        <v>1558</v>
      </c>
      <c r="L1179" s="132" t="s">
        <v>117</v>
      </c>
      <c r="M1179" s="131" t="s">
        <v>117</v>
      </c>
      <c r="N1179" s="134">
        <v>45468</v>
      </c>
      <c r="O1179" s="95" t="s">
        <v>452</v>
      </c>
      <c r="P1179" s="98" t="s">
        <v>79</v>
      </c>
      <c r="Q1179" s="381"/>
      <c r="R1179" s="381"/>
      <c r="S1179" s="381"/>
    </row>
    <row r="1180" spans="1:19" ht="40" customHeight="1" x14ac:dyDescent="0.25">
      <c r="A1180" s="128">
        <f>IF(B1180="","",ROW()-ROW($A$3)+'Diário 2º PA'!$P$1)</f>
        <v>3127</v>
      </c>
      <c r="B1180" s="129">
        <v>45469</v>
      </c>
      <c r="C1180" s="130">
        <v>45444</v>
      </c>
      <c r="D1180" s="98" t="s">
        <v>105</v>
      </c>
      <c r="E1180" s="95" t="s">
        <v>307</v>
      </c>
      <c r="F1180" s="155">
        <v>428.38</v>
      </c>
      <c r="G1180" s="98" t="s">
        <v>3913</v>
      </c>
      <c r="H1180" s="98" t="s">
        <v>123</v>
      </c>
      <c r="I1180" s="95" t="s">
        <v>2435</v>
      </c>
      <c r="J1180" s="131" t="str">
        <f t="shared" ref="J1180:J1192" si="42">IF(P1180="","",IF(LEN(P1180)&gt;14,P1180,"CPF Protegido - LGPD"))</f>
        <v>34.302.538/0001-72</v>
      </c>
      <c r="K1180" s="131" t="s">
        <v>1072</v>
      </c>
      <c r="L1180" s="132" t="s">
        <v>3120</v>
      </c>
      <c r="M1180" s="131">
        <v>10136</v>
      </c>
      <c r="N1180" s="134">
        <v>45469</v>
      </c>
      <c r="O1180" s="95" t="s">
        <v>452</v>
      </c>
      <c r="P1180" s="98" t="s">
        <v>2436</v>
      </c>
      <c r="Q1180" s="381"/>
      <c r="R1180" s="381"/>
      <c r="S1180" s="381"/>
    </row>
    <row r="1181" spans="1:19" ht="40" customHeight="1" x14ac:dyDescent="0.25">
      <c r="A1181" s="128">
        <f>IF(B1181="","",ROW()-ROW($A$3)+'Diário 2º PA'!$P$1)</f>
        <v>3128</v>
      </c>
      <c r="B1181" s="129">
        <v>45469</v>
      </c>
      <c r="C1181" s="130">
        <v>45444</v>
      </c>
      <c r="D1181" s="98" t="s">
        <v>105</v>
      </c>
      <c r="E1181" s="95" t="s">
        <v>337</v>
      </c>
      <c r="F1181" s="155">
        <v>20.05</v>
      </c>
      <c r="G1181" s="98" t="s">
        <v>3160</v>
      </c>
      <c r="H1181" s="98" t="s">
        <v>130</v>
      </c>
      <c r="I1181" s="95" t="s">
        <v>3165</v>
      </c>
      <c r="J1181" s="131" t="str">
        <f t="shared" si="42"/>
        <v>17.455.912/0002-31</v>
      </c>
      <c r="K1181" s="131" t="s">
        <v>1072</v>
      </c>
      <c r="L1181" s="132" t="s">
        <v>3120</v>
      </c>
      <c r="M1181" s="131">
        <v>6334138</v>
      </c>
      <c r="N1181" s="134">
        <v>45473</v>
      </c>
      <c r="O1181" s="95" t="s">
        <v>452</v>
      </c>
      <c r="P1181" s="98" t="s">
        <v>1189</v>
      </c>
      <c r="Q1181" s="381"/>
      <c r="R1181" s="381"/>
      <c r="S1181" s="381"/>
    </row>
    <row r="1182" spans="1:19" ht="40" customHeight="1" x14ac:dyDescent="0.25">
      <c r="A1182" s="128">
        <f>IF(B1182="","",ROW()-ROW($A$3)+'Diário 2º PA'!$P$1)</f>
        <v>3129</v>
      </c>
      <c r="B1182" s="129">
        <v>45469</v>
      </c>
      <c r="C1182" s="130">
        <v>45444</v>
      </c>
      <c r="D1182" s="98" t="s">
        <v>105</v>
      </c>
      <c r="E1182" s="95" t="s">
        <v>337</v>
      </c>
      <c r="F1182" s="155">
        <v>209.86</v>
      </c>
      <c r="G1182" s="98" t="s">
        <v>3160</v>
      </c>
      <c r="H1182" s="98" t="s">
        <v>130</v>
      </c>
      <c r="I1182" s="95" t="s">
        <v>3165</v>
      </c>
      <c r="J1182" s="131" t="str">
        <f t="shared" si="42"/>
        <v>17.455.912/0002-31</v>
      </c>
      <c r="K1182" s="131" t="s">
        <v>1072</v>
      </c>
      <c r="L1182" s="132" t="s">
        <v>3120</v>
      </c>
      <c r="M1182" s="131">
        <v>6334137</v>
      </c>
      <c r="N1182" s="134">
        <v>45473</v>
      </c>
      <c r="O1182" s="95" t="s">
        <v>452</v>
      </c>
      <c r="P1182" s="98" t="s">
        <v>1189</v>
      </c>
      <c r="Q1182" s="381"/>
      <c r="R1182" s="381"/>
      <c r="S1182" s="381"/>
    </row>
    <row r="1183" spans="1:19" ht="40" customHeight="1" x14ac:dyDescent="0.25">
      <c r="A1183" s="128">
        <f>IF(B1183="","",ROW()-ROW($A$3)+'Diário 2º PA'!$P$1)</f>
        <v>3130</v>
      </c>
      <c r="B1183" s="129">
        <v>45469</v>
      </c>
      <c r="C1183" s="130">
        <v>45413</v>
      </c>
      <c r="D1183" s="98" t="s">
        <v>105</v>
      </c>
      <c r="E1183" s="95" t="s">
        <v>219</v>
      </c>
      <c r="F1183" s="155">
        <v>1920</v>
      </c>
      <c r="G1183" s="98" t="s">
        <v>3117</v>
      </c>
      <c r="H1183" s="98" t="s">
        <v>118</v>
      </c>
      <c r="I1183" s="95" t="s">
        <v>2085</v>
      </c>
      <c r="J1183" s="131" t="str">
        <f t="shared" si="42"/>
        <v>CPF Protegido - LGPD</v>
      </c>
      <c r="K1183" s="131" t="s">
        <v>1072</v>
      </c>
      <c r="L1183" s="132" t="s">
        <v>117</v>
      </c>
      <c r="M1183" s="131" t="s">
        <v>117</v>
      </c>
      <c r="N1183" s="134" t="s">
        <v>117</v>
      </c>
      <c r="O1183" s="95" t="s">
        <v>452</v>
      </c>
      <c r="P1183" s="131" t="s">
        <v>2086</v>
      </c>
      <c r="Q1183" s="381"/>
      <c r="R1183" s="381"/>
      <c r="S1183" s="381"/>
    </row>
    <row r="1184" spans="1:19" ht="40" customHeight="1" x14ac:dyDescent="0.25">
      <c r="A1184" s="128">
        <f>IF(B1184="","",ROW()-ROW($A$3)+'Diário 2º PA'!$P$1)</f>
        <v>3131</v>
      </c>
      <c r="B1184" s="129">
        <v>45469</v>
      </c>
      <c r="C1184" s="130">
        <v>45444</v>
      </c>
      <c r="D1184" s="98" t="s">
        <v>105</v>
      </c>
      <c r="E1184" s="95" t="s">
        <v>341</v>
      </c>
      <c r="F1184" s="179">
        <v>1980</v>
      </c>
      <c r="G1184" s="98" t="s">
        <v>3914</v>
      </c>
      <c r="H1184" s="98" t="s">
        <v>117</v>
      </c>
      <c r="I1184" s="95" t="s">
        <v>1996</v>
      </c>
      <c r="J1184" s="131" t="str">
        <f t="shared" si="42"/>
        <v>42.956.190/0001-65</v>
      </c>
      <c r="K1184" s="131" t="s">
        <v>1072</v>
      </c>
      <c r="L1184" s="132" t="s">
        <v>3120</v>
      </c>
      <c r="M1184" s="131">
        <v>14</v>
      </c>
      <c r="N1184" s="134">
        <v>45468</v>
      </c>
      <c r="O1184" s="95" t="s">
        <v>452</v>
      </c>
      <c r="P1184" s="98" t="s">
        <v>1997</v>
      </c>
      <c r="Q1184" s="381"/>
      <c r="R1184" s="381"/>
      <c r="S1184" s="381"/>
    </row>
    <row r="1185" spans="1:19" ht="40" customHeight="1" x14ac:dyDescent="0.25">
      <c r="A1185" s="128">
        <f>IF(B1185="","",ROW()-ROW($A$3)+'Diário 2º PA'!$P$1)</f>
        <v>3132</v>
      </c>
      <c r="B1185" s="129">
        <v>45469</v>
      </c>
      <c r="C1185" s="130">
        <v>45444</v>
      </c>
      <c r="D1185" s="98" t="s">
        <v>105</v>
      </c>
      <c r="E1185" s="95" t="s">
        <v>325</v>
      </c>
      <c r="F1185" s="155">
        <v>631.51</v>
      </c>
      <c r="G1185" s="98" t="s">
        <v>3140</v>
      </c>
      <c r="H1185" s="98" t="s">
        <v>136</v>
      </c>
      <c r="I1185" s="95" t="s">
        <v>1543</v>
      </c>
      <c r="J1185" s="131" t="str">
        <f t="shared" si="42"/>
        <v>04.224.679/0004-04</v>
      </c>
      <c r="K1185" s="131" t="s">
        <v>1080</v>
      </c>
      <c r="L1185" s="132" t="s">
        <v>3133</v>
      </c>
      <c r="M1185" s="131">
        <v>5074</v>
      </c>
      <c r="N1185" s="134">
        <v>45469</v>
      </c>
      <c r="O1185" s="95" t="s">
        <v>452</v>
      </c>
      <c r="P1185" s="98" t="s">
        <v>1224</v>
      </c>
      <c r="Q1185" s="381"/>
      <c r="R1185" s="381"/>
      <c r="S1185" s="381"/>
    </row>
    <row r="1186" spans="1:19" ht="40" customHeight="1" x14ac:dyDescent="0.25">
      <c r="A1186" s="128">
        <f>IF(B1186="","",ROW()-ROW($A$3)+'Diário 2º PA'!$P$1)</f>
        <v>3133</v>
      </c>
      <c r="B1186" s="129">
        <v>45469</v>
      </c>
      <c r="C1186" s="130">
        <v>45444</v>
      </c>
      <c r="D1186" s="98" t="s">
        <v>105</v>
      </c>
      <c r="E1186" s="95" t="s">
        <v>345</v>
      </c>
      <c r="F1186" s="155">
        <v>2771.45</v>
      </c>
      <c r="G1186" s="98" t="s">
        <v>3185</v>
      </c>
      <c r="H1186" s="98" t="s">
        <v>133</v>
      </c>
      <c r="I1186" s="95" t="s">
        <v>3357</v>
      </c>
      <c r="J1186" s="131" t="str">
        <f t="shared" si="42"/>
        <v>23.045.334/0008-53</v>
      </c>
      <c r="K1186" s="131" t="s">
        <v>1080</v>
      </c>
      <c r="L1186" s="132" t="s">
        <v>3133</v>
      </c>
      <c r="M1186" s="131">
        <v>298939</v>
      </c>
      <c r="N1186" s="134">
        <v>45469</v>
      </c>
      <c r="O1186" s="95" t="s">
        <v>452</v>
      </c>
      <c r="P1186" s="98" t="s">
        <v>3915</v>
      </c>
      <c r="Q1186" s="381"/>
      <c r="R1186" s="381"/>
      <c r="S1186" s="381"/>
    </row>
    <row r="1187" spans="1:19" ht="40" customHeight="1" x14ac:dyDescent="0.25">
      <c r="A1187" s="128">
        <f>IF(B1187="","",ROW()-ROW($A$3)+'Diário 2º PA'!$P$1)</f>
        <v>3134</v>
      </c>
      <c r="B1187" s="129">
        <v>45469</v>
      </c>
      <c r="C1187" s="130">
        <v>45444</v>
      </c>
      <c r="D1187" s="98" t="s">
        <v>105</v>
      </c>
      <c r="E1187" s="95" t="s">
        <v>313</v>
      </c>
      <c r="F1187" s="155">
        <v>500.65</v>
      </c>
      <c r="G1187" s="98" t="s">
        <v>3430</v>
      </c>
      <c r="H1187" s="98" t="s">
        <v>121</v>
      </c>
      <c r="I1187" s="95" t="s">
        <v>3916</v>
      </c>
      <c r="J1187" s="131" t="str">
        <f t="shared" si="42"/>
        <v>42.908.509/0001-87</v>
      </c>
      <c r="K1187" s="131" t="s">
        <v>1080</v>
      </c>
      <c r="L1187" s="132" t="s">
        <v>3133</v>
      </c>
      <c r="M1187" s="131">
        <v>37673</v>
      </c>
      <c r="N1187" s="134">
        <v>45469</v>
      </c>
      <c r="O1187" s="95" t="s">
        <v>452</v>
      </c>
      <c r="P1187" s="98" t="s">
        <v>2300</v>
      </c>
      <c r="Q1187" s="381"/>
      <c r="R1187" s="381"/>
      <c r="S1187" s="381"/>
    </row>
    <row r="1188" spans="1:19" ht="40" customHeight="1" x14ac:dyDescent="0.25">
      <c r="A1188" s="128">
        <f>IF(B1188="","",ROW()-ROW($A$3)+'Diário 2º PA'!$P$1)</f>
        <v>3135</v>
      </c>
      <c r="B1188" s="129">
        <v>45469</v>
      </c>
      <c r="C1188" s="130">
        <v>45444</v>
      </c>
      <c r="D1188" s="98" t="s">
        <v>105</v>
      </c>
      <c r="E1188" s="95" t="s">
        <v>265</v>
      </c>
      <c r="F1188" s="155">
        <v>1000</v>
      </c>
      <c r="G1188" s="98" t="s">
        <v>3264</v>
      </c>
      <c r="H1188" s="98" t="s">
        <v>117</v>
      </c>
      <c r="I1188" s="95" t="s">
        <v>2104</v>
      </c>
      <c r="J1188" s="131" t="str">
        <f t="shared" si="42"/>
        <v>11.970.278/0001-08</v>
      </c>
      <c r="K1188" s="131" t="s">
        <v>1080</v>
      </c>
      <c r="L1188" s="132" t="s">
        <v>3133</v>
      </c>
      <c r="M1188" s="131">
        <v>82903192</v>
      </c>
      <c r="N1188" s="134">
        <v>45469</v>
      </c>
      <c r="O1188" s="95" t="s">
        <v>452</v>
      </c>
      <c r="P1188" s="98" t="s">
        <v>1412</v>
      </c>
      <c r="Q1188" s="381"/>
      <c r="R1188" s="381"/>
      <c r="S1188" s="381"/>
    </row>
    <row r="1189" spans="1:19" ht="40" customHeight="1" x14ac:dyDescent="0.25">
      <c r="A1189" s="128">
        <f>IF(B1189="","",ROW()-ROW($A$3)+'Diário 2º PA'!$P$1)</f>
        <v>3136</v>
      </c>
      <c r="B1189" s="129">
        <v>45469</v>
      </c>
      <c r="C1189" s="130">
        <v>45444</v>
      </c>
      <c r="D1189" s="98" t="s">
        <v>105</v>
      </c>
      <c r="E1189" s="95" t="s">
        <v>265</v>
      </c>
      <c r="F1189" s="155">
        <v>200</v>
      </c>
      <c r="G1189" s="98" t="s">
        <v>3264</v>
      </c>
      <c r="H1189" s="98" t="s">
        <v>118</v>
      </c>
      <c r="I1189" s="95" t="s">
        <v>2104</v>
      </c>
      <c r="J1189" s="131" t="str">
        <f t="shared" si="42"/>
        <v>11.970.278/0001-08</v>
      </c>
      <c r="K1189" s="131" t="s">
        <v>1080</v>
      </c>
      <c r="L1189" s="132" t="s">
        <v>3133</v>
      </c>
      <c r="M1189" s="131">
        <v>42507395</v>
      </c>
      <c r="N1189" s="134">
        <v>45469</v>
      </c>
      <c r="O1189" s="95" t="s">
        <v>452</v>
      </c>
      <c r="P1189" s="98" t="s">
        <v>1412</v>
      </c>
      <c r="Q1189" s="381"/>
      <c r="R1189" s="381"/>
      <c r="S1189" s="381"/>
    </row>
    <row r="1190" spans="1:19" ht="40" customHeight="1" x14ac:dyDescent="0.25">
      <c r="A1190" s="128">
        <f>IF(B1190="","",ROW()-ROW($A$3)+'Diário 2º PA'!$P$1)</f>
        <v>3137</v>
      </c>
      <c r="B1190" s="129">
        <v>45469</v>
      </c>
      <c r="C1190" s="130">
        <v>45444</v>
      </c>
      <c r="D1190" s="98" t="s">
        <v>105</v>
      </c>
      <c r="E1190" s="95" t="s">
        <v>313</v>
      </c>
      <c r="F1190" s="155">
        <v>289.39999999999998</v>
      </c>
      <c r="G1190" s="98" t="s">
        <v>3430</v>
      </c>
      <c r="H1190" s="98" t="s">
        <v>123</v>
      </c>
      <c r="I1190" s="95" t="s">
        <v>3917</v>
      </c>
      <c r="J1190" s="131" t="str">
        <f t="shared" si="42"/>
        <v>01.987.025/0001-93</v>
      </c>
      <c r="K1190" s="131" t="s">
        <v>1114</v>
      </c>
      <c r="L1190" s="132" t="s">
        <v>3120</v>
      </c>
      <c r="M1190" s="131">
        <v>2564</v>
      </c>
      <c r="N1190" s="134">
        <v>45469</v>
      </c>
      <c r="O1190" s="95" t="s">
        <v>452</v>
      </c>
      <c r="P1190" s="98" t="s">
        <v>3918</v>
      </c>
      <c r="Q1190" s="381"/>
      <c r="R1190" s="381"/>
      <c r="S1190" s="381"/>
    </row>
    <row r="1191" spans="1:19" ht="40" customHeight="1" x14ac:dyDescent="0.25">
      <c r="A1191" s="128">
        <f>IF(B1191="","",ROW()-ROW($A$3)+'Diário 2º PA'!$P$1)</f>
        <v>3138</v>
      </c>
      <c r="B1191" s="129">
        <v>45469</v>
      </c>
      <c r="C1191" s="130">
        <v>45444</v>
      </c>
      <c r="D1191" s="98" t="s">
        <v>105</v>
      </c>
      <c r="E1191" s="95" t="s">
        <v>313</v>
      </c>
      <c r="F1191" s="155">
        <v>94.05</v>
      </c>
      <c r="G1191" s="98" t="s">
        <v>3430</v>
      </c>
      <c r="H1191" s="98" t="s">
        <v>123</v>
      </c>
      <c r="I1191" s="95" t="s">
        <v>3919</v>
      </c>
      <c r="J1191" s="131" t="str">
        <f t="shared" si="42"/>
        <v>03.851.514/0001-49</v>
      </c>
      <c r="K1191" s="131" t="s">
        <v>1114</v>
      </c>
      <c r="L1191" s="132" t="s">
        <v>3120</v>
      </c>
      <c r="M1191" s="131">
        <v>5230</v>
      </c>
      <c r="N1191" s="134">
        <v>45469</v>
      </c>
      <c r="O1191" s="95" t="s">
        <v>452</v>
      </c>
      <c r="P1191" s="98" t="s">
        <v>3920</v>
      </c>
      <c r="Q1191" s="381"/>
      <c r="R1191" s="381"/>
      <c r="S1191" s="381"/>
    </row>
    <row r="1192" spans="1:19" ht="40" customHeight="1" x14ac:dyDescent="0.25">
      <c r="A1192" s="128">
        <f>IF(B1192="","",ROW()-ROW($A$3)+'Diário 2º PA'!$P$1)</f>
        <v>3139</v>
      </c>
      <c r="B1192" s="129">
        <v>45469</v>
      </c>
      <c r="C1192" s="130">
        <v>45444</v>
      </c>
      <c r="D1192" s="98" t="s">
        <v>105</v>
      </c>
      <c r="E1192" s="95" t="s">
        <v>337</v>
      </c>
      <c r="F1192" s="155">
        <v>100</v>
      </c>
      <c r="G1192" s="98" t="s">
        <v>3907</v>
      </c>
      <c r="H1192" s="98" t="s">
        <v>122</v>
      </c>
      <c r="I1192" s="95" t="s">
        <v>3921</v>
      </c>
      <c r="J1192" s="131" t="str">
        <f t="shared" si="42"/>
        <v>CPF Protegido - LGPD</v>
      </c>
      <c r="K1192" s="131" t="s">
        <v>1114</v>
      </c>
      <c r="L1192" s="132" t="s">
        <v>3168</v>
      </c>
      <c r="M1192" s="131" t="s">
        <v>117</v>
      </c>
      <c r="N1192" s="134">
        <v>45467</v>
      </c>
      <c r="O1192" s="95" t="s">
        <v>452</v>
      </c>
      <c r="P1192" s="98" t="s">
        <v>3922</v>
      </c>
      <c r="Q1192" s="381"/>
      <c r="R1192" s="381"/>
      <c r="S1192" s="381"/>
    </row>
    <row r="1193" spans="1:19" ht="40" customHeight="1" x14ac:dyDescent="0.25">
      <c r="A1193" s="128">
        <f>IF(B1193="","",ROW()-ROW($A$3)+'Diário 2º PA'!$P$1)</f>
        <v>3140</v>
      </c>
      <c r="B1193" s="129">
        <v>45469</v>
      </c>
      <c r="C1193" s="130">
        <v>45444</v>
      </c>
      <c r="D1193" s="98" t="s">
        <v>105</v>
      </c>
      <c r="E1193" s="95" t="s">
        <v>283</v>
      </c>
      <c r="F1193" s="155">
        <v>2</v>
      </c>
      <c r="G1193" s="95" t="s">
        <v>3923</v>
      </c>
      <c r="H1193" s="98" t="s">
        <v>118</v>
      </c>
      <c r="I1193" s="95" t="s">
        <v>117</v>
      </c>
      <c r="J1193" s="131" t="s">
        <v>79</v>
      </c>
      <c r="K1193" s="131" t="s">
        <v>1558</v>
      </c>
      <c r="L1193" s="132" t="s">
        <v>117</v>
      </c>
      <c r="M1193" s="131" t="s">
        <v>117</v>
      </c>
      <c r="N1193" s="134" t="s">
        <v>117</v>
      </c>
      <c r="O1193" s="95" t="s">
        <v>452</v>
      </c>
      <c r="P1193" s="98" t="s">
        <v>79</v>
      </c>
      <c r="Q1193" s="381"/>
      <c r="R1193" s="381"/>
      <c r="S1193" s="381"/>
    </row>
    <row r="1194" spans="1:19" ht="40" customHeight="1" x14ac:dyDescent="0.25">
      <c r="A1194" s="128">
        <f>IF(B1194="","",ROW()-ROW($A$3)+'Diário 2º PA'!$P$1)</f>
        <v>3141</v>
      </c>
      <c r="B1194" s="129">
        <v>45470</v>
      </c>
      <c r="C1194" s="130">
        <v>45444</v>
      </c>
      <c r="D1194" s="98" t="s">
        <v>105</v>
      </c>
      <c r="E1194" s="95" t="s">
        <v>339</v>
      </c>
      <c r="F1194" s="155">
        <v>50.8</v>
      </c>
      <c r="G1194" s="98" t="s">
        <v>3714</v>
      </c>
      <c r="H1194" s="98" t="s">
        <v>135</v>
      </c>
      <c r="I1194" s="95" t="s">
        <v>3924</v>
      </c>
      <c r="J1194" s="131" t="str">
        <f t="shared" ref="J1194:J1199" si="43">IF(P1194="","",IF(LEN(P1194)&gt;14,P1194,"CPF Protegido - LGPD"))</f>
        <v>CPF Protegido - LGPD</v>
      </c>
      <c r="K1194" s="131" t="s">
        <v>1072</v>
      </c>
      <c r="L1194" s="132" t="s">
        <v>3168</v>
      </c>
      <c r="M1194" s="131" t="s">
        <v>117</v>
      </c>
      <c r="N1194" s="134">
        <v>45469</v>
      </c>
      <c r="O1194" s="95" t="s">
        <v>452</v>
      </c>
      <c r="P1194" s="98" t="s">
        <v>2281</v>
      </c>
      <c r="Q1194" s="381"/>
      <c r="R1194" s="381"/>
      <c r="S1194" s="381"/>
    </row>
    <row r="1195" spans="1:19" ht="40" customHeight="1" x14ac:dyDescent="0.25">
      <c r="A1195" s="128">
        <f>IF(B1195="","",ROW()-ROW($A$3)+'Diário 2º PA'!$P$1)</f>
        <v>3142</v>
      </c>
      <c r="B1195" s="129">
        <v>45470</v>
      </c>
      <c r="C1195" s="130">
        <v>45444</v>
      </c>
      <c r="D1195" s="98" t="s">
        <v>105</v>
      </c>
      <c r="E1195" s="95" t="s">
        <v>325</v>
      </c>
      <c r="F1195" s="155">
        <v>569.97</v>
      </c>
      <c r="G1195" s="98" t="s">
        <v>3140</v>
      </c>
      <c r="H1195" s="98" t="s">
        <v>122</v>
      </c>
      <c r="I1195" s="95" t="s">
        <v>1469</v>
      </c>
      <c r="J1195" s="131" t="str">
        <f t="shared" si="43"/>
        <v>21.582.234/0001-64</v>
      </c>
      <c r="K1195" s="131" t="s">
        <v>1072</v>
      </c>
      <c r="L1195" s="132" t="s">
        <v>3120</v>
      </c>
      <c r="M1195" s="131">
        <v>14778</v>
      </c>
      <c r="N1195" s="134">
        <v>45460</v>
      </c>
      <c r="O1195" s="95" t="s">
        <v>452</v>
      </c>
      <c r="P1195" s="98" t="s">
        <v>1471</v>
      </c>
      <c r="Q1195" s="381"/>
      <c r="R1195" s="381"/>
      <c r="S1195" s="381"/>
    </row>
    <row r="1196" spans="1:19" ht="40" customHeight="1" x14ac:dyDescent="0.25">
      <c r="A1196" s="128">
        <f>IF(B1196="","",ROW()-ROW($A$3)+'Diário 2º PA'!$P$1)</f>
        <v>3143</v>
      </c>
      <c r="B1196" s="129">
        <v>45470</v>
      </c>
      <c r="C1196" s="130">
        <v>45444</v>
      </c>
      <c r="D1196" s="98" t="s">
        <v>105</v>
      </c>
      <c r="E1196" s="95" t="s">
        <v>341</v>
      </c>
      <c r="F1196" s="179">
        <v>540</v>
      </c>
      <c r="G1196" s="98" t="s">
        <v>3925</v>
      </c>
      <c r="H1196" s="98" t="s">
        <v>130</v>
      </c>
      <c r="I1196" s="95" t="s">
        <v>1996</v>
      </c>
      <c r="J1196" s="131" t="str">
        <f t="shared" si="43"/>
        <v>42.996.190/0001-65</v>
      </c>
      <c r="K1196" s="131" t="s">
        <v>1072</v>
      </c>
      <c r="L1196" s="132" t="s">
        <v>3120</v>
      </c>
      <c r="M1196" s="131">
        <v>15</v>
      </c>
      <c r="N1196" s="134">
        <v>45457</v>
      </c>
      <c r="O1196" s="95" t="s">
        <v>452</v>
      </c>
      <c r="P1196" s="98" t="s">
        <v>3926</v>
      </c>
      <c r="Q1196" s="381"/>
      <c r="R1196" s="381"/>
      <c r="S1196" s="381"/>
    </row>
    <row r="1197" spans="1:19" ht="40" customHeight="1" x14ac:dyDescent="0.25">
      <c r="A1197" s="128">
        <f>IF(B1197="","",ROW()-ROW($A$3)+'Diário 2º PA'!$P$1)</f>
        <v>3144</v>
      </c>
      <c r="B1197" s="129">
        <v>45470</v>
      </c>
      <c r="C1197" s="130">
        <v>45444</v>
      </c>
      <c r="D1197" s="98" t="s">
        <v>105</v>
      </c>
      <c r="E1197" s="95" t="s">
        <v>337</v>
      </c>
      <c r="F1197" s="155">
        <v>43.1</v>
      </c>
      <c r="G1197" s="98" t="s">
        <v>3927</v>
      </c>
      <c r="H1197" s="98" t="s">
        <v>123</v>
      </c>
      <c r="I1197" s="95" t="s">
        <v>3129</v>
      </c>
      <c r="J1197" s="131" t="str">
        <f t="shared" si="43"/>
        <v>CPF Protegido - LGPD</v>
      </c>
      <c r="K1197" s="131" t="s">
        <v>1072</v>
      </c>
      <c r="L1197" s="132" t="s">
        <v>3168</v>
      </c>
      <c r="M1197" s="131" t="s">
        <v>117</v>
      </c>
      <c r="N1197" s="134">
        <v>45469</v>
      </c>
      <c r="O1197" s="95" t="s">
        <v>452</v>
      </c>
      <c r="P1197" s="98" t="s">
        <v>3928</v>
      </c>
      <c r="Q1197" s="381"/>
      <c r="R1197" s="381"/>
      <c r="S1197" s="381"/>
    </row>
    <row r="1198" spans="1:19" ht="40" customHeight="1" x14ac:dyDescent="0.25">
      <c r="A1198" s="128">
        <f>IF(B1198="","",ROW()-ROW($A$3)+'Diário 2º PA'!$P$1)</f>
        <v>3145</v>
      </c>
      <c r="B1198" s="129">
        <v>45470</v>
      </c>
      <c r="C1198" s="130">
        <v>45444</v>
      </c>
      <c r="D1198" s="98" t="s">
        <v>105</v>
      </c>
      <c r="E1198" s="95" t="s">
        <v>339</v>
      </c>
      <c r="F1198" s="155">
        <v>15</v>
      </c>
      <c r="G1198" s="98" t="s">
        <v>3714</v>
      </c>
      <c r="H1198" s="98" t="s">
        <v>136</v>
      </c>
      <c r="I1198" s="95" t="s">
        <v>3715</v>
      </c>
      <c r="J1198" s="131" t="str">
        <f t="shared" si="43"/>
        <v>CPF Protegido - LGPD</v>
      </c>
      <c r="K1198" s="131" t="s">
        <v>1072</v>
      </c>
      <c r="L1198" s="132" t="s">
        <v>3168</v>
      </c>
      <c r="M1198" s="131" t="s">
        <v>117</v>
      </c>
      <c r="N1198" s="134">
        <v>45453</v>
      </c>
      <c r="O1198" s="95" t="s">
        <v>452</v>
      </c>
      <c r="P1198" s="98" t="s">
        <v>3401</v>
      </c>
      <c r="Q1198" s="381"/>
      <c r="R1198" s="381"/>
      <c r="S1198" s="381"/>
    </row>
    <row r="1199" spans="1:19" ht="40" customHeight="1" x14ac:dyDescent="0.25">
      <c r="A1199" s="128">
        <f>IF(B1199="","",ROW()-ROW($A$3)+'Diário 2º PA'!$P$1)</f>
        <v>3146</v>
      </c>
      <c r="B1199" s="129">
        <v>45470</v>
      </c>
      <c r="C1199" s="130">
        <v>45444</v>
      </c>
      <c r="D1199" s="98" t="s">
        <v>105</v>
      </c>
      <c r="E1199" s="95" t="s">
        <v>341</v>
      </c>
      <c r="F1199" s="179">
        <v>2530</v>
      </c>
      <c r="G1199" s="98" t="s">
        <v>3929</v>
      </c>
      <c r="H1199" s="98" t="s">
        <v>129</v>
      </c>
      <c r="I1199" s="95" t="s">
        <v>2861</v>
      </c>
      <c r="J1199" s="131" t="str">
        <f t="shared" si="43"/>
        <v>23.513.440/0001-48</v>
      </c>
      <c r="K1199" s="131" t="s">
        <v>1072</v>
      </c>
      <c r="L1199" s="132" t="s">
        <v>3120</v>
      </c>
      <c r="M1199" s="131">
        <v>16</v>
      </c>
      <c r="N1199" s="134">
        <v>45467</v>
      </c>
      <c r="O1199" s="95" t="s">
        <v>452</v>
      </c>
      <c r="P1199" s="98" t="s">
        <v>2862</v>
      </c>
      <c r="Q1199" s="381"/>
      <c r="R1199" s="381"/>
      <c r="S1199" s="381"/>
    </row>
    <row r="1200" spans="1:19" ht="40" customHeight="1" x14ac:dyDescent="0.25">
      <c r="A1200" s="128">
        <f>IF(B1200="","",ROW()-ROW($A$3)+'Diário 2º PA'!$P$1)</f>
        <v>3147</v>
      </c>
      <c r="B1200" s="129">
        <v>45470</v>
      </c>
      <c r="C1200" s="130">
        <v>45444</v>
      </c>
      <c r="D1200" s="98" t="s">
        <v>94</v>
      </c>
      <c r="E1200" s="95" t="s">
        <v>192</v>
      </c>
      <c r="F1200" s="155">
        <v>400</v>
      </c>
      <c r="G1200" s="98" t="s">
        <v>3449</v>
      </c>
      <c r="H1200" s="98" t="s">
        <v>118</v>
      </c>
      <c r="I1200" s="95" t="s">
        <v>3450</v>
      </c>
      <c r="J1200" s="131" t="s">
        <v>79</v>
      </c>
      <c r="K1200" s="131" t="s">
        <v>1080</v>
      </c>
      <c r="L1200" s="132" t="s">
        <v>3451</v>
      </c>
      <c r="M1200" s="131" t="s">
        <v>3930</v>
      </c>
      <c r="N1200" s="134" t="s">
        <v>117</v>
      </c>
      <c r="O1200" s="95" t="s">
        <v>452</v>
      </c>
      <c r="P1200" s="98" t="s">
        <v>79</v>
      </c>
      <c r="Q1200" s="381"/>
      <c r="R1200" s="381"/>
      <c r="S1200" s="381"/>
    </row>
    <row r="1201" spans="1:19" ht="40" customHeight="1" x14ac:dyDescent="0.25">
      <c r="A1201" s="128">
        <f>IF(B1201="","",ROW()-ROW($A$3)+'Diário 2º PA'!$P$1)</f>
        <v>3148</v>
      </c>
      <c r="B1201" s="129">
        <v>45470</v>
      </c>
      <c r="C1201" s="130">
        <v>45444</v>
      </c>
      <c r="D1201" s="98" t="s">
        <v>105</v>
      </c>
      <c r="E1201" s="95" t="s">
        <v>325</v>
      </c>
      <c r="F1201" s="155">
        <v>1123.69</v>
      </c>
      <c r="G1201" s="98" t="s">
        <v>3140</v>
      </c>
      <c r="H1201" s="98" t="s">
        <v>134</v>
      </c>
      <c r="I1201" s="95" t="s">
        <v>1541</v>
      </c>
      <c r="J1201" s="131" t="str">
        <f t="shared" ref="J1201:J1223" si="44">IF(P1201="","",IF(LEN(P1201)&gt;14,P1201,"CPF Protegido - LGPD"))</f>
        <v>10.672.781/0001-14</v>
      </c>
      <c r="K1201" s="131" t="s">
        <v>1080</v>
      </c>
      <c r="L1201" s="132" t="s">
        <v>3133</v>
      </c>
      <c r="M1201" s="131">
        <v>7296</v>
      </c>
      <c r="N1201" s="134">
        <v>45470</v>
      </c>
      <c r="O1201" s="95" t="s">
        <v>452</v>
      </c>
      <c r="P1201" s="98" t="s">
        <v>1384</v>
      </c>
      <c r="Q1201" s="381"/>
      <c r="R1201" s="381"/>
      <c r="S1201" s="381"/>
    </row>
    <row r="1202" spans="1:19" ht="40" customHeight="1" x14ac:dyDescent="0.25">
      <c r="A1202" s="128">
        <f>IF(B1202="","",ROW()-ROW($A$3)+'Diário 2º PA'!$P$1)</f>
        <v>3149</v>
      </c>
      <c r="B1202" s="129">
        <v>45470</v>
      </c>
      <c r="C1202" s="130">
        <v>45444</v>
      </c>
      <c r="D1202" s="98" t="s">
        <v>94</v>
      </c>
      <c r="E1202" s="95" t="s">
        <v>190</v>
      </c>
      <c r="F1202" s="155">
        <v>100</v>
      </c>
      <c r="G1202" s="98" t="s">
        <v>3904</v>
      </c>
      <c r="H1202" s="98" t="s">
        <v>121</v>
      </c>
      <c r="I1202" s="95" t="s">
        <v>1137</v>
      </c>
      <c r="J1202" s="131" t="str">
        <f t="shared" si="44"/>
        <v>24.230.656/0002-40</v>
      </c>
      <c r="K1202" s="131" t="s">
        <v>1080</v>
      </c>
      <c r="L1202" s="132" t="s">
        <v>3133</v>
      </c>
      <c r="M1202" s="131" t="s">
        <v>117</v>
      </c>
      <c r="N1202" s="134">
        <v>45471</v>
      </c>
      <c r="O1202" s="95" t="s">
        <v>452</v>
      </c>
      <c r="P1202" s="98" t="s">
        <v>1714</v>
      </c>
      <c r="Q1202" s="381"/>
      <c r="R1202" s="381"/>
      <c r="S1202" s="381"/>
    </row>
    <row r="1203" spans="1:19" ht="40" customHeight="1" x14ac:dyDescent="0.25">
      <c r="A1203" s="128">
        <f>IF(B1203="","",ROW()-ROW($A$3)+'Diário 2º PA'!$P$1)</f>
        <v>3150</v>
      </c>
      <c r="B1203" s="129">
        <v>45470</v>
      </c>
      <c r="C1203" s="130">
        <v>45444</v>
      </c>
      <c r="D1203" s="98" t="s">
        <v>94</v>
      </c>
      <c r="E1203" s="95" t="s">
        <v>190</v>
      </c>
      <c r="F1203" s="155">
        <v>381.4</v>
      </c>
      <c r="G1203" s="98" t="s">
        <v>3904</v>
      </c>
      <c r="H1203" s="98" t="s">
        <v>133</v>
      </c>
      <c r="I1203" s="95" t="s">
        <v>3419</v>
      </c>
      <c r="J1203" s="131" t="str">
        <f t="shared" si="44"/>
        <v>07.670.190/0001-01</v>
      </c>
      <c r="K1203" s="131" t="s">
        <v>1080</v>
      </c>
      <c r="L1203" s="132" t="s">
        <v>3133</v>
      </c>
      <c r="M1203" s="131">
        <v>29974</v>
      </c>
      <c r="N1203" s="134">
        <v>45470</v>
      </c>
      <c r="O1203" s="95" t="s">
        <v>452</v>
      </c>
      <c r="P1203" s="98" t="s">
        <v>1941</v>
      </c>
      <c r="Q1203" s="381"/>
      <c r="R1203" s="381"/>
      <c r="S1203" s="381"/>
    </row>
    <row r="1204" spans="1:19" ht="40" customHeight="1" x14ac:dyDescent="0.25">
      <c r="A1204" s="128">
        <f>IF(B1204="","",ROW()-ROW($A$3)+'Diário 2º PA'!$P$1)</f>
        <v>3151</v>
      </c>
      <c r="B1204" s="129">
        <v>45470</v>
      </c>
      <c r="C1204" s="130">
        <v>45444</v>
      </c>
      <c r="D1204" s="98" t="s">
        <v>94</v>
      </c>
      <c r="E1204" s="95" t="s">
        <v>190</v>
      </c>
      <c r="F1204" s="155">
        <v>50</v>
      </c>
      <c r="G1204" s="98" t="s">
        <v>3904</v>
      </c>
      <c r="H1204" s="98" t="s">
        <v>137</v>
      </c>
      <c r="I1204" s="95" t="s">
        <v>3419</v>
      </c>
      <c r="J1204" s="131" t="str">
        <f t="shared" si="44"/>
        <v>07.670.190/0001-01</v>
      </c>
      <c r="K1204" s="131" t="s">
        <v>1080</v>
      </c>
      <c r="L1204" s="132" t="s">
        <v>3133</v>
      </c>
      <c r="M1204" s="131">
        <v>29804</v>
      </c>
      <c r="N1204" s="134">
        <v>45470</v>
      </c>
      <c r="O1204" s="95" t="s">
        <v>452</v>
      </c>
      <c r="P1204" s="98" t="s">
        <v>1941</v>
      </c>
      <c r="Q1204" s="381"/>
      <c r="R1204" s="381"/>
      <c r="S1204" s="381"/>
    </row>
    <row r="1205" spans="1:19" ht="40" customHeight="1" x14ac:dyDescent="0.25">
      <c r="A1205" s="128">
        <f>IF(B1205="","",ROW()-ROW($A$3)+'Diário 2º PA'!$P$1)</f>
        <v>3152</v>
      </c>
      <c r="B1205" s="129">
        <v>45470</v>
      </c>
      <c r="C1205" s="130">
        <v>45444</v>
      </c>
      <c r="D1205" s="98" t="s">
        <v>105</v>
      </c>
      <c r="E1205" s="95" t="s">
        <v>341</v>
      </c>
      <c r="F1205" s="179">
        <v>1491.84</v>
      </c>
      <c r="G1205" s="98" t="s">
        <v>3931</v>
      </c>
      <c r="H1205" s="98" t="s">
        <v>134</v>
      </c>
      <c r="I1205" s="95" t="s">
        <v>1749</v>
      </c>
      <c r="J1205" s="131" t="str">
        <f t="shared" si="44"/>
        <v>17.359.233/0001-88</v>
      </c>
      <c r="K1205" s="131" t="s">
        <v>1080</v>
      </c>
      <c r="L1205" s="132" t="s">
        <v>3133</v>
      </c>
      <c r="M1205" s="131" t="s">
        <v>3932</v>
      </c>
      <c r="N1205" s="134">
        <v>45470</v>
      </c>
      <c r="O1205" s="95" t="s">
        <v>452</v>
      </c>
      <c r="P1205" s="98" t="s">
        <v>1750</v>
      </c>
      <c r="Q1205" s="381"/>
      <c r="R1205" s="381"/>
      <c r="S1205" s="381"/>
    </row>
    <row r="1206" spans="1:19" ht="40" customHeight="1" x14ac:dyDescent="0.25">
      <c r="A1206" s="128">
        <f>IF(B1206="","",ROW()-ROW($A$3)+'Diário 2º PA'!$P$1)</f>
        <v>3153</v>
      </c>
      <c r="B1206" s="129">
        <v>45470</v>
      </c>
      <c r="C1206" s="130">
        <v>45444</v>
      </c>
      <c r="D1206" s="98" t="s">
        <v>105</v>
      </c>
      <c r="E1206" s="95" t="s">
        <v>295</v>
      </c>
      <c r="F1206" s="155">
        <v>2690.67</v>
      </c>
      <c r="G1206" s="98" t="s">
        <v>3541</v>
      </c>
      <c r="H1206" s="98" t="s">
        <v>136</v>
      </c>
      <c r="I1206" s="95" t="s">
        <v>1749</v>
      </c>
      <c r="J1206" s="131" t="str">
        <f t="shared" si="44"/>
        <v>17.359.233/0001-88</v>
      </c>
      <c r="K1206" s="131" t="s">
        <v>1080</v>
      </c>
      <c r="L1206" s="132" t="s">
        <v>3133</v>
      </c>
      <c r="M1206" s="131" t="s">
        <v>3933</v>
      </c>
      <c r="N1206" s="134">
        <v>45470</v>
      </c>
      <c r="O1206" s="95" t="s">
        <v>452</v>
      </c>
      <c r="P1206" s="98" t="s">
        <v>1750</v>
      </c>
      <c r="Q1206" s="381"/>
      <c r="R1206" s="381"/>
      <c r="S1206" s="381"/>
    </row>
    <row r="1207" spans="1:19" ht="40" customHeight="1" x14ac:dyDescent="0.25">
      <c r="A1207" s="128">
        <f>IF(B1207="","",ROW()-ROW($A$3)+'Diário 2º PA'!$P$1)</f>
        <v>3154</v>
      </c>
      <c r="B1207" s="129">
        <v>45470</v>
      </c>
      <c r="C1207" s="130">
        <v>45444</v>
      </c>
      <c r="D1207" s="98" t="s">
        <v>107</v>
      </c>
      <c r="E1207" s="95" t="s">
        <v>374</v>
      </c>
      <c r="F1207" s="156">
        <v>1595.33</v>
      </c>
      <c r="G1207" s="98" t="s">
        <v>3934</v>
      </c>
      <c r="H1207" s="98" t="s">
        <v>134</v>
      </c>
      <c r="I1207" s="95" t="s">
        <v>1749</v>
      </c>
      <c r="J1207" s="131" t="str">
        <f t="shared" si="44"/>
        <v>17.359.233/0001-88</v>
      </c>
      <c r="K1207" s="131" t="s">
        <v>1080</v>
      </c>
      <c r="L1207" s="132" t="s">
        <v>3133</v>
      </c>
      <c r="M1207" s="131" t="s">
        <v>3935</v>
      </c>
      <c r="N1207" s="134">
        <v>45470</v>
      </c>
      <c r="O1207" s="95" t="s">
        <v>452</v>
      </c>
      <c r="P1207" s="98" t="s">
        <v>1750</v>
      </c>
      <c r="Q1207" s="381"/>
      <c r="R1207" s="381"/>
      <c r="S1207" s="381"/>
    </row>
    <row r="1208" spans="1:19" ht="40" customHeight="1" x14ac:dyDescent="0.25">
      <c r="A1208" s="128">
        <f>IF(B1208="","",ROW()-ROW($A$3)+'Diário 2º PA'!$P$1)</f>
        <v>3155</v>
      </c>
      <c r="B1208" s="129">
        <v>45470</v>
      </c>
      <c r="C1208" s="130">
        <v>45444</v>
      </c>
      <c r="D1208" s="98" t="s">
        <v>107</v>
      </c>
      <c r="E1208" s="95" t="s">
        <v>374</v>
      </c>
      <c r="F1208" s="156">
        <v>1581.67</v>
      </c>
      <c r="G1208" s="98" t="s">
        <v>3936</v>
      </c>
      <c r="H1208" s="98" t="s">
        <v>136</v>
      </c>
      <c r="I1208" s="95" t="s">
        <v>1749</v>
      </c>
      <c r="J1208" s="131" t="str">
        <f t="shared" si="44"/>
        <v>17.359.233/0001-88</v>
      </c>
      <c r="K1208" s="131" t="s">
        <v>1080</v>
      </c>
      <c r="L1208" s="132" t="s">
        <v>3133</v>
      </c>
      <c r="M1208" s="131" t="s">
        <v>3937</v>
      </c>
      <c r="N1208" s="134">
        <v>45470</v>
      </c>
      <c r="O1208" s="95" t="s">
        <v>452</v>
      </c>
      <c r="P1208" s="98" t="s">
        <v>1750</v>
      </c>
      <c r="Q1208" s="381"/>
      <c r="R1208" s="381"/>
      <c r="S1208" s="381"/>
    </row>
    <row r="1209" spans="1:19" ht="40" customHeight="1" x14ac:dyDescent="0.25">
      <c r="A1209" s="128">
        <f>IF(B1209="","",ROW()-ROW($A$3)+'Diário 2º PA'!$P$1)</f>
        <v>3156</v>
      </c>
      <c r="B1209" s="129">
        <v>45470</v>
      </c>
      <c r="C1209" s="130">
        <v>45444</v>
      </c>
      <c r="D1209" s="98" t="s">
        <v>105</v>
      </c>
      <c r="E1209" s="95" t="s">
        <v>313</v>
      </c>
      <c r="F1209" s="155">
        <v>1332</v>
      </c>
      <c r="G1209" s="98" t="s">
        <v>3938</v>
      </c>
      <c r="H1209" s="98" t="s">
        <v>127</v>
      </c>
      <c r="I1209" s="95" t="s">
        <v>2689</v>
      </c>
      <c r="J1209" s="131" t="str">
        <f t="shared" si="44"/>
        <v>35.221.709/0001-00</v>
      </c>
      <c r="K1209" s="131" t="s">
        <v>1080</v>
      </c>
      <c r="L1209" s="132" t="s">
        <v>3133</v>
      </c>
      <c r="M1209" s="131">
        <v>1</v>
      </c>
      <c r="N1209" s="134">
        <v>45470</v>
      </c>
      <c r="O1209" s="95" t="s">
        <v>452</v>
      </c>
      <c r="P1209" s="98" t="s">
        <v>1571</v>
      </c>
      <c r="Q1209" s="381"/>
      <c r="R1209" s="381"/>
      <c r="S1209" s="381"/>
    </row>
    <row r="1210" spans="1:19" ht="40" customHeight="1" x14ac:dyDescent="0.25">
      <c r="A1210" s="128">
        <f>IF(B1210="","",ROW()-ROW($A$3)+'Diário 2º PA'!$P$1)</f>
        <v>3157</v>
      </c>
      <c r="B1210" s="129">
        <v>45470</v>
      </c>
      <c r="C1210" s="130">
        <v>45413</v>
      </c>
      <c r="D1210" s="98" t="s">
        <v>105</v>
      </c>
      <c r="E1210" s="95" t="s">
        <v>227</v>
      </c>
      <c r="F1210" s="155">
        <v>1380.1</v>
      </c>
      <c r="G1210" s="98" t="s">
        <v>3193</v>
      </c>
      <c r="H1210" s="98" t="s">
        <v>127</v>
      </c>
      <c r="I1210" s="95" t="s">
        <v>1635</v>
      </c>
      <c r="J1210" s="131" t="str">
        <f t="shared" si="44"/>
        <v>06.981.180/0001-16</v>
      </c>
      <c r="K1210" s="131" t="s">
        <v>1080</v>
      </c>
      <c r="L1210" s="132" t="s">
        <v>3133</v>
      </c>
      <c r="M1210" s="131">
        <v>157098381</v>
      </c>
      <c r="N1210" s="134">
        <v>45470</v>
      </c>
      <c r="O1210" s="95" t="s">
        <v>452</v>
      </c>
      <c r="P1210" s="98" t="s">
        <v>1414</v>
      </c>
      <c r="Q1210" s="381"/>
      <c r="R1210" s="381"/>
      <c r="S1210" s="381"/>
    </row>
    <row r="1211" spans="1:19" ht="40" customHeight="1" x14ac:dyDescent="0.25">
      <c r="A1211" s="128">
        <f>IF(B1211="","",ROW()-ROW($A$3)+'Diário 2º PA'!$P$1)</f>
        <v>3158</v>
      </c>
      <c r="B1211" s="129">
        <v>45470</v>
      </c>
      <c r="C1211" s="130">
        <v>45413</v>
      </c>
      <c r="D1211" s="98" t="s">
        <v>105</v>
      </c>
      <c r="E1211" s="95" t="s">
        <v>227</v>
      </c>
      <c r="F1211" s="155">
        <v>933.67</v>
      </c>
      <c r="G1211" s="98" t="s">
        <v>3193</v>
      </c>
      <c r="H1211" s="98" t="s">
        <v>125</v>
      </c>
      <c r="I1211" s="95" t="s">
        <v>1635</v>
      </c>
      <c r="J1211" s="131" t="str">
        <f t="shared" si="44"/>
        <v>06.981.180/0001-16</v>
      </c>
      <c r="K1211" s="131" t="s">
        <v>1080</v>
      </c>
      <c r="L1211" s="132" t="s">
        <v>3133</v>
      </c>
      <c r="M1211" s="131">
        <v>159314805</v>
      </c>
      <c r="N1211" s="134">
        <v>45470</v>
      </c>
      <c r="O1211" s="95" t="s">
        <v>452</v>
      </c>
      <c r="P1211" s="98" t="s">
        <v>1414</v>
      </c>
      <c r="Q1211" s="381"/>
      <c r="R1211" s="381"/>
      <c r="S1211" s="381"/>
    </row>
    <row r="1212" spans="1:19" ht="40" customHeight="1" x14ac:dyDescent="0.25">
      <c r="A1212" s="128">
        <f>IF(B1212="","",ROW()-ROW($A$3)+'Diário 2º PA'!$P$1)</f>
        <v>3159</v>
      </c>
      <c r="B1212" s="129">
        <v>45470</v>
      </c>
      <c r="C1212" s="130">
        <v>45444</v>
      </c>
      <c r="D1212" s="98" t="s">
        <v>105</v>
      </c>
      <c r="E1212" s="95" t="s">
        <v>315</v>
      </c>
      <c r="F1212" s="155">
        <v>1600</v>
      </c>
      <c r="G1212" s="98" t="s">
        <v>3939</v>
      </c>
      <c r="H1212" s="98" t="s">
        <v>130</v>
      </c>
      <c r="I1212" s="95" t="s">
        <v>3940</v>
      </c>
      <c r="J1212" s="131" t="str">
        <f t="shared" si="44"/>
        <v>28.962.545/0001-06</v>
      </c>
      <c r="K1212" s="131" t="s">
        <v>1080</v>
      </c>
      <c r="L1212" s="132" t="s">
        <v>3133</v>
      </c>
      <c r="M1212" s="131">
        <v>74376</v>
      </c>
      <c r="N1212" s="134">
        <v>45471</v>
      </c>
      <c r="O1212" s="95" t="s">
        <v>452</v>
      </c>
      <c r="P1212" s="98" t="s">
        <v>3941</v>
      </c>
      <c r="Q1212" s="381"/>
      <c r="R1212" s="381"/>
      <c r="S1212" s="381"/>
    </row>
    <row r="1213" spans="1:19" ht="40" customHeight="1" x14ac:dyDescent="0.25">
      <c r="A1213" s="128">
        <f>IF(B1213="","",ROW()-ROW($A$3)+'Diário 2º PA'!$P$1)</f>
        <v>3160</v>
      </c>
      <c r="B1213" s="129">
        <v>45470</v>
      </c>
      <c r="C1213" s="130">
        <v>45444</v>
      </c>
      <c r="D1213" s="98" t="s">
        <v>105</v>
      </c>
      <c r="E1213" s="95" t="s">
        <v>337</v>
      </c>
      <c r="F1213" s="155">
        <v>987.28</v>
      </c>
      <c r="G1213" s="98" t="s">
        <v>3857</v>
      </c>
      <c r="H1213" s="98" t="s">
        <v>122</v>
      </c>
      <c r="I1213" s="95" t="s">
        <v>2499</v>
      </c>
      <c r="J1213" s="131" t="str">
        <f t="shared" si="44"/>
        <v>20.605.424/0001-97</v>
      </c>
      <c r="K1213" s="131" t="s">
        <v>1080</v>
      </c>
      <c r="L1213" s="132" t="s">
        <v>3133</v>
      </c>
      <c r="M1213" s="131">
        <v>244492</v>
      </c>
      <c r="N1213" s="134">
        <v>45483</v>
      </c>
      <c r="O1213" s="95" t="s">
        <v>452</v>
      </c>
      <c r="P1213" s="98" t="s">
        <v>2943</v>
      </c>
      <c r="Q1213" s="381"/>
      <c r="R1213" s="381"/>
      <c r="S1213" s="381"/>
    </row>
    <row r="1214" spans="1:19" ht="40" customHeight="1" x14ac:dyDescent="0.25">
      <c r="A1214" s="128">
        <f>IF(B1214="","",ROW()-ROW($A$3)+'Diário 2º PA'!$P$1)</f>
        <v>3161</v>
      </c>
      <c r="B1214" s="129">
        <v>45470</v>
      </c>
      <c r="C1214" s="130">
        <v>45444</v>
      </c>
      <c r="D1214" s="98" t="s">
        <v>105</v>
      </c>
      <c r="E1214" s="95" t="s">
        <v>313</v>
      </c>
      <c r="F1214" s="155">
        <v>360.54</v>
      </c>
      <c r="G1214" s="98" t="s">
        <v>3430</v>
      </c>
      <c r="H1214" s="98" t="s">
        <v>119</v>
      </c>
      <c r="I1214" s="95" t="s">
        <v>2404</v>
      </c>
      <c r="J1214" s="131" t="str">
        <f t="shared" si="44"/>
        <v>86.386.778/0001-04</v>
      </c>
      <c r="K1214" s="131" t="s">
        <v>1114</v>
      </c>
      <c r="L1214" s="132" t="s">
        <v>3120</v>
      </c>
      <c r="M1214" s="131">
        <v>2967</v>
      </c>
      <c r="N1214" s="134">
        <v>45471</v>
      </c>
      <c r="O1214" s="95" t="s">
        <v>452</v>
      </c>
      <c r="P1214" s="98" t="s">
        <v>2405</v>
      </c>
      <c r="Q1214" s="381"/>
      <c r="R1214" s="381"/>
      <c r="S1214" s="381"/>
    </row>
    <row r="1215" spans="1:19" ht="40" customHeight="1" x14ac:dyDescent="0.25">
      <c r="A1215" s="128">
        <f>IF(B1215="","",ROW()-ROW($A$3)+'Diário 2º PA'!$P$1)</f>
        <v>3162</v>
      </c>
      <c r="B1215" s="129">
        <v>45470</v>
      </c>
      <c r="C1215" s="130">
        <v>45444</v>
      </c>
      <c r="D1215" s="98" t="s">
        <v>105</v>
      </c>
      <c r="E1215" s="95" t="s">
        <v>345</v>
      </c>
      <c r="F1215" s="155">
        <v>308.60000000000002</v>
      </c>
      <c r="G1215" s="98" t="s">
        <v>3942</v>
      </c>
      <c r="H1215" s="98" t="s">
        <v>119</v>
      </c>
      <c r="I1215" s="95" t="s">
        <v>3943</v>
      </c>
      <c r="J1215" s="131" t="str">
        <f t="shared" si="44"/>
        <v>65.211.765/0001-16</v>
      </c>
      <c r="K1215" s="131" t="s">
        <v>1114</v>
      </c>
      <c r="L1215" s="132" t="s">
        <v>3120</v>
      </c>
      <c r="M1215" s="131">
        <v>2317</v>
      </c>
      <c r="N1215" s="134">
        <v>45448</v>
      </c>
      <c r="O1215" s="95" t="s">
        <v>452</v>
      </c>
      <c r="P1215" s="98" t="s">
        <v>3944</v>
      </c>
      <c r="Q1215" s="381"/>
      <c r="R1215" s="381"/>
      <c r="S1215" s="381"/>
    </row>
    <row r="1216" spans="1:19" ht="40" customHeight="1" x14ac:dyDescent="0.25">
      <c r="A1216" s="128">
        <f>IF(B1216="","",ROW()-ROW($A$3)+'Diário 2º PA'!$P$1)</f>
        <v>3163</v>
      </c>
      <c r="B1216" s="129">
        <v>45470</v>
      </c>
      <c r="C1216" s="130">
        <v>45444</v>
      </c>
      <c r="D1216" s="98" t="s">
        <v>105</v>
      </c>
      <c r="E1216" s="95" t="s">
        <v>307</v>
      </c>
      <c r="F1216" s="155">
        <v>2798.15</v>
      </c>
      <c r="G1216" s="98" t="s">
        <v>3945</v>
      </c>
      <c r="H1216" s="98" t="s">
        <v>134</v>
      </c>
      <c r="I1216" s="95" t="s">
        <v>3946</v>
      </c>
      <c r="J1216" s="131" t="str">
        <f t="shared" si="44"/>
        <v>06.985.106/0003-30</v>
      </c>
      <c r="K1216" s="131" t="s">
        <v>1114</v>
      </c>
      <c r="L1216" s="132" t="s">
        <v>3120</v>
      </c>
      <c r="M1216" s="131">
        <v>270976</v>
      </c>
      <c r="N1216" s="134">
        <v>45475</v>
      </c>
      <c r="O1216" s="95" t="s">
        <v>452</v>
      </c>
      <c r="P1216" s="98" t="s">
        <v>3947</v>
      </c>
      <c r="Q1216" s="381"/>
      <c r="R1216" s="381"/>
      <c r="S1216" s="381"/>
    </row>
    <row r="1217" spans="1:19" ht="40" customHeight="1" x14ac:dyDescent="0.25">
      <c r="A1217" s="128">
        <f>IF(B1217="","",ROW()-ROW($A$3)+'Diário 2º PA'!$P$1)</f>
        <v>3164</v>
      </c>
      <c r="B1217" s="129">
        <v>45470</v>
      </c>
      <c r="C1217" s="130">
        <v>45444</v>
      </c>
      <c r="D1217" s="98" t="s">
        <v>105</v>
      </c>
      <c r="E1217" s="95" t="s">
        <v>345</v>
      </c>
      <c r="F1217" s="155">
        <v>330</v>
      </c>
      <c r="G1217" s="98" t="s">
        <v>3948</v>
      </c>
      <c r="H1217" s="98" t="s">
        <v>119</v>
      </c>
      <c r="I1217" s="95" t="s">
        <v>3949</v>
      </c>
      <c r="J1217" s="131" t="str">
        <f t="shared" si="44"/>
        <v>01.754.093/0001-02</v>
      </c>
      <c r="K1217" s="131" t="s">
        <v>1114</v>
      </c>
      <c r="L1217" s="132" t="s">
        <v>3120</v>
      </c>
      <c r="M1217" s="131">
        <v>6809</v>
      </c>
      <c r="N1217" s="134">
        <v>45474</v>
      </c>
      <c r="O1217" s="95" t="s">
        <v>452</v>
      </c>
      <c r="P1217" s="98" t="s">
        <v>3950</v>
      </c>
      <c r="Q1217" s="381"/>
      <c r="R1217" s="381"/>
      <c r="S1217" s="381"/>
    </row>
    <row r="1218" spans="1:19" ht="40" customHeight="1" x14ac:dyDescent="0.25">
      <c r="A1218" s="128">
        <f>IF(B1218="","",ROW()-ROW($A$3)+'Diário 2º PA'!$P$1)</f>
        <v>3165</v>
      </c>
      <c r="B1218" s="129">
        <v>45470</v>
      </c>
      <c r="C1218" s="130">
        <v>45444</v>
      </c>
      <c r="D1218" s="98" t="s">
        <v>107</v>
      </c>
      <c r="E1218" s="95" t="s">
        <v>374</v>
      </c>
      <c r="F1218" s="156">
        <v>5997</v>
      </c>
      <c r="G1218" s="98" t="s">
        <v>3951</v>
      </c>
      <c r="H1218" s="98" t="s">
        <v>134</v>
      </c>
      <c r="I1218" s="95" t="s">
        <v>3952</v>
      </c>
      <c r="J1218" s="131" t="str">
        <f t="shared" si="44"/>
        <v>01.754.239/0018-68</v>
      </c>
      <c r="K1218" s="131" t="s">
        <v>1114</v>
      </c>
      <c r="L1218" s="132" t="s">
        <v>3120</v>
      </c>
      <c r="M1218" s="131">
        <v>31010</v>
      </c>
      <c r="N1218" s="134">
        <v>45470</v>
      </c>
      <c r="O1218" s="95" t="s">
        <v>452</v>
      </c>
      <c r="P1218" s="98" t="s">
        <v>3953</v>
      </c>
      <c r="Q1218" s="381"/>
      <c r="R1218" s="381"/>
      <c r="S1218" s="381"/>
    </row>
    <row r="1219" spans="1:19" ht="40" customHeight="1" x14ac:dyDescent="0.25">
      <c r="A1219" s="128">
        <f>IF(B1219="","",ROW()-ROW($A$3)+'Diário 2º PA'!$P$1)</f>
        <v>3166</v>
      </c>
      <c r="B1219" s="129">
        <v>45470</v>
      </c>
      <c r="C1219" s="130">
        <v>45444</v>
      </c>
      <c r="D1219" s="98" t="s">
        <v>105</v>
      </c>
      <c r="E1219" s="95" t="s">
        <v>223</v>
      </c>
      <c r="F1219" s="155">
        <v>1046.56</v>
      </c>
      <c r="G1219" s="98" t="s">
        <v>3831</v>
      </c>
      <c r="H1219" s="98" t="s">
        <v>118</v>
      </c>
      <c r="I1219" s="95" t="s">
        <v>1438</v>
      </c>
      <c r="J1219" s="131" t="str">
        <f t="shared" si="44"/>
        <v>18.715.383/0001-40</v>
      </c>
      <c r="K1219" s="131" t="s">
        <v>1080</v>
      </c>
      <c r="L1219" s="132" t="s">
        <v>3133</v>
      </c>
      <c r="M1219" s="131" t="s">
        <v>3954</v>
      </c>
      <c r="N1219" s="134">
        <v>45470</v>
      </c>
      <c r="O1219" s="95" t="s">
        <v>452</v>
      </c>
      <c r="P1219" s="98" t="s">
        <v>1441</v>
      </c>
      <c r="Q1219" s="381"/>
      <c r="R1219" s="381"/>
      <c r="S1219" s="381"/>
    </row>
    <row r="1220" spans="1:19" ht="40" customHeight="1" x14ac:dyDescent="0.25">
      <c r="A1220" s="128">
        <f>IF(B1220="","",ROW()-ROW($A$3)+'Diário 2º PA'!$P$1)</f>
        <v>3167</v>
      </c>
      <c r="B1220" s="129">
        <v>45470</v>
      </c>
      <c r="C1220" s="130">
        <v>45444</v>
      </c>
      <c r="D1220" s="98" t="s">
        <v>105</v>
      </c>
      <c r="E1220" s="95" t="s">
        <v>223</v>
      </c>
      <c r="F1220" s="155">
        <v>37.340000000000003</v>
      </c>
      <c r="G1220" s="98" t="s">
        <v>3831</v>
      </c>
      <c r="H1220" s="98" t="s">
        <v>118</v>
      </c>
      <c r="I1220" s="95" t="s">
        <v>1438</v>
      </c>
      <c r="J1220" s="131" t="str">
        <f t="shared" si="44"/>
        <v>18.715.383/0001-40</v>
      </c>
      <c r="K1220" s="131" t="s">
        <v>1080</v>
      </c>
      <c r="L1220" s="132" t="s">
        <v>3133</v>
      </c>
      <c r="M1220" s="131" t="s">
        <v>3955</v>
      </c>
      <c r="N1220" s="134">
        <v>45470</v>
      </c>
      <c r="O1220" s="95" t="s">
        <v>452</v>
      </c>
      <c r="P1220" s="98" t="s">
        <v>1441</v>
      </c>
      <c r="Q1220" s="381"/>
      <c r="R1220" s="381"/>
      <c r="S1220" s="381"/>
    </row>
    <row r="1221" spans="1:19" ht="40" customHeight="1" x14ac:dyDescent="0.25">
      <c r="A1221" s="128">
        <f>IF(B1221="","",ROW()-ROW($A$3)+'Diário 2º PA'!$P$1)</f>
        <v>3168</v>
      </c>
      <c r="B1221" s="129">
        <v>45470</v>
      </c>
      <c r="C1221" s="130">
        <v>45444</v>
      </c>
      <c r="D1221" s="98" t="s">
        <v>105</v>
      </c>
      <c r="E1221" s="95" t="s">
        <v>223</v>
      </c>
      <c r="F1221" s="155">
        <v>37.340000000000003</v>
      </c>
      <c r="G1221" s="98" t="s">
        <v>3831</v>
      </c>
      <c r="H1221" s="98" t="s">
        <v>118</v>
      </c>
      <c r="I1221" s="95" t="s">
        <v>1438</v>
      </c>
      <c r="J1221" s="131" t="str">
        <f t="shared" si="44"/>
        <v>18.715.383/0001-40</v>
      </c>
      <c r="K1221" s="131" t="s">
        <v>1080</v>
      </c>
      <c r="L1221" s="132" t="s">
        <v>3133</v>
      </c>
      <c r="M1221" s="131" t="s">
        <v>3956</v>
      </c>
      <c r="N1221" s="134">
        <v>45470</v>
      </c>
      <c r="O1221" s="95" t="s">
        <v>452</v>
      </c>
      <c r="P1221" s="98" t="s">
        <v>1441</v>
      </c>
      <c r="Q1221" s="381"/>
      <c r="R1221" s="381"/>
      <c r="S1221" s="381"/>
    </row>
    <row r="1222" spans="1:19" ht="40" customHeight="1" x14ac:dyDescent="0.25">
      <c r="A1222" s="128">
        <f>IF(B1222="","",ROW()-ROW($A$3)+'Diário 2º PA'!$P$1)</f>
        <v>3169</v>
      </c>
      <c r="B1222" s="129">
        <v>45470</v>
      </c>
      <c r="C1222" s="130">
        <v>45444</v>
      </c>
      <c r="D1222" s="98" t="s">
        <v>105</v>
      </c>
      <c r="E1222" s="95" t="s">
        <v>223</v>
      </c>
      <c r="F1222" s="155">
        <v>37.340000000000003</v>
      </c>
      <c r="G1222" s="98" t="s">
        <v>3831</v>
      </c>
      <c r="H1222" s="98" t="s">
        <v>118</v>
      </c>
      <c r="I1222" s="95" t="s">
        <v>1438</v>
      </c>
      <c r="J1222" s="131" t="str">
        <f t="shared" si="44"/>
        <v>18.715.383/0001-40</v>
      </c>
      <c r="K1222" s="131" t="s">
        <v>1080</v>
      </c>
      <c r="L1222" s="132" t="s">
        <v>3133</v>
      </c>
      <c r="M1222" s="131" t="s">
        <v>3957</v>
      </c>
      <c r="N1222" s="134">
        <v>45470</v>
      </c>
      <c r="O1222" s="95" t="s">
        <v>452</v>
      </c>
      <c r="P1222" s="98" t="s">
        <v>1441</v>
      </c>
      <c r="Q1222" s="381"/>
      <c r="R1222" s="381"/>
      <c r="S1222" s="381"/>
    </row>
    <row r="1223" spans="1:19" ht="40" customHeight="1" x14ac:dyDescent="0.25">
      <c r="A1223" s="128">
        <f>IF(B1223="","",ROW()-ROW($A$3)+'Diário 2º PA'!$P$1)</f>
        <v>3170</v>
      </c>
      <c r="B1223" s="129">
        <v>45470</v>
      </c>
      <c r="C1223" s="130">
        <v>45444</v>
      </c>
      <c r="D1223" s="98" t="s">
        <v>105</v>
      </c>
      <c r="E1223" s="95" t="s">
        <v>223</v>
      </c>
      <c r="F1223" s="155">
        <v>37.340000000000003</v>
      </c>
      <c r="G1223" s="98" t="s">
        <v>3831</v>
      </c>
      <c r="H1223" s="98" t="s">
        <v>118</v>
      </c>
      <c r="I1223" s="95" t="s">
        <v>1438</v>
      </c>
      <c r="J1223" s="131" t="str">
        <f t="shared" si="44"/>
        <v>18.715.383/0001-40</v>
      </c>
      <c r="K1223" s="131" t="s">
        <v>1080</v>
      </c>
      <c r="L1223" s="132" t="s">
        <v>3133</v>
      </c>
      <c r="M1223" s="131" t="s">
        <v>3958</v>
      </c>
      <c r="N1223" s="134">
        <v>45470</v>
      </c>
      <c r="O1223" s="95" t="s">
        <v>452</v>
      </c>
      <c r="P1223" s="98" t="s">
        <v>1441</v>
      </c>
      <c r="Q1223" s="381"/>
      <c r="R1223" s="381"/>
      <c r="S1223" s="381"/>
    </row>
    <row r="1224" spans="1:19" ht="40" customHeight="1" x14ac:dyDescent="0.25">
      <c r="A1224" s="128">
        <f>IF(B1224="","",ROW()-ROW($A$3)+'Diário 2º PA'!$P$1)</f>
        <v>3171</v>
      </c>
      <c r="B1224" s="129">
        <v>45470</v>
      </c>
      <c r="C1224" s="130">
        <v>45444</v>
      </c>
      <c r="D1224" s="98" t="s">
        <v>105</v>
      </c>
      <c r="E1224" s="95" t="s">
        <v>283</v>
      </c>
      <c r="F1224" s="155">
        <v>3</v>
      </c>
      <c r="G1224" s="95" t="s">
        <v>3959</v>
      </c>
      <c r="H1224" s="98" t="s">
        <v>118</v>
      </c>
      <c r="I1224" s="95" t="s">
        <v>117</v>
      </c>
      <c r="J1224" s="131" t="s">
        <v>79</v>
      </c>
      <c r="K1224" s="131" t="s">
        <v>1558</v>
      </c>
      <c r="L1224" s="132" t="s">
        <v>117</v>
      </c>
      <c r="M1224" s="131" t="s">
        <v>117</v>
      </c>
      <c r="N1224" s="134" t="s">
        <v>117</v>
      </c>
      <c r="O1224" s="95" t="s">
        <v>452</v>
      </c>
      <c r="P1224" s="98" t="s">
        <v>79</v>
      </c>
      <c r="Q1224" s="381"/>
      <c r="R1224" s="381"/>
      <c r="S1224" s="381"/>
    </row>
    <row r="1225" spans="1:19" ht="40" customHeight="1" x14ac:dyDescent="0.25">
      <c r="A1225" s="128">
        <f>IF(B1225="","",ROW()-ROW($A$3)+'Diário 2º PA'!$P$1)</f>
        <v>3172</v>
      </c>
      <c r="B1225" s="129">
        <v>45471</v>
      </c>
      <c r="C1225" s="130">
        <v>45444</v>
      </c>
      <c r="D1225" s="98" t="s">
        <v>105</v>
      </c>
      <c r="E1225" s="95" t="s">
        <v>337</v>
      </c>
      <c r="F1225" s="155">
        <v>-121.48</v>
      </c>
      <c r="G1225" s="98" t="s">
        <v>3960</v>
      </c>
      <c r="H1225" s="98" t="s">
        <v>123</v>
      </c>
      <c r="I1225" s="95" t="s">
        <v>117</v>
      </c>
      <c r="J1225" s="131" t="str">
        <f>IF(P1225="","",IF(LEN(P1225)&gt;14,P1225,"CPF Protegido - LGPD"))</f>
        <v>CPF Protegido - LGPD</v>
      </c>
      <c r="K1225" s="131" t="s">
        <v>79</v>
      </c>
      <c r="L1225" s="132" t="s">
        <v>117</v>
      </c>
      <c r="M1225" s="131" t="s">
        <v>117</v>
      </c>
      <c r="N1225" s="134" t="s">
        <v>117</v>
      </c>
      <c r="O1225" s="95" t="s">
        <v>452</v>
      </c>
      <c r="P1225" s="98" t="s">
        <v>79</v>
      </c>
      <c r="Q1225" s="381"/>
      <c r="R1225" s="381"/>
      <c r="S1225" s="381"/>
    </row>
    <row r="1226" spans="1:19" ht="40" customHeight="1" x14ac:dyDescent="0.25">
      <c r="A1226" s="128">
        <f>IF(B1226="","",ROW()-ROW($A$3)+'Diário 2º PA'!$P$1)</f>
        <v>3173</v>
      </c>
      <c r="B1226" s="129">
        <v>45471</v>
      </c>
      <c r="C1226" s="130">
        <v>45444</v>
      </c>
      <c r="D1226" s="98" t="s">
        <v>105</v>
      </c>
      <c r="E1226" s="95" t="s">
        <v>337</v>
      </c>
      <c r="F1226" s="155">
        <v>-234.82</v>
      </c>
      <c r="G1226" s="98" t="s">
        <v>3961</v>
      </c>
      <c r="H1226" s="98" t="s">
        <v>137</v>
      </c>
      <c r="I1226" s="95" t="s">
        <v>117</v>
      </c>
      <c r="J1226" s="131" t="s">
        <v>79</v>
      </c>
      <c r="K1226" s="131" t="s">
        <v>117</v>
      </c>
      <c r="L1226" s="132" t="s">
        <v>117</v>
      </c>
      <c r="M1226" s="131" t="s">
        <v>117</v>
      </c>
      <c r="N1226" s="134" t="s">
        <v>117</v>
      </c>
      <c r="O1226" s="95" t="s">
        <v>452</v>
      </c>
      <c r="P1226" s="98" t="s">
        <v>79</v>
      </c>
      <c r="Q1226" s="381"/>
      <c r="R1226" s="381"/>
      <c r="S1226" s="381"/>
    </row>
    <row r="1227" spans="1:19" ht="40" customHeight="1" x14ac:dyDescent="0.25">
      <c r="A1227" s="128">
        <f>IF(B1227="","",ROW()-ROW($A$3)+'Diário 2º PA'!$P$1)</f>
        <v>3174</v>
      </c>
      <c r="B1227" s="129">
        <v>45471</v>
      </c>
      <c r="C1227" s="130">
        <v>45444</v>
      </c>
      <c r="D1227" s="98" t="s">
        <v>94</v>
      </c>
      <c r="E1227" s="95" t="s">
        <v>188</v>
      </c>
      <c r="F1227" s="155">
        <v>1491.9</v>
      </c>
      <c r="G1227" s="98" t="s">
        <v>3213</v>
      </c>
      <c r="H1227" s="98" t="s">
        <v>122</v>
      </c>
      <c r="I1227" s="95" t="s">
        <v>3962</v>
      </c>
      <c r="J1227" s="131" t="str">
        <f t="shared" ref="J1227:J1250" si="45">IF(P1227="","",IF(LEN(P1227)&gt;14,P1227,"CPF Protegido - LGPD"))</f>
        <v>CPF Protegido - LGPD</v>
      </c>
      <c r="K1227" s="131" t="s">
        <v>1574</v>
      </c>
      <c r="L1227" s="132" t="s">
        <v>1623</v>
      </c>
      <c r="M1227" s="131" t="s">
        <v>117</v>
      </c>
      <c r="N1227" s="134">
        <v>45475</v>
      </c>
      <c r="O1227" s="95" t="s">
        <v>452</v>
      </c>
      <c r="P1227" s="98" t="s">
        <v>3963</v>
      </c>
      <c r="Q1227" s="381"/>
      <c r="R1227" s="381"/>
      <c r="S1227" s="381"/>
    </row>
    <row r="1228" spans="1:19" ht="40" customHeight="1" x14ac:dyDescent="0.25">
      <c r="A1228" s="128">
        <f>IF(B1228="","",ROW()-ROW($A$3)+'Diário 2º PA'!$P$1)</f>
        <v>3175</v>
      </c>
      <c r="B1228" s="129">
        <v>45471</v>
      </c>
      <c r="C1228" s="130">
        <v>45444</v>
      </c>
      <c r="D1228" s="98" t="s">
        <v>105</v>
      </c>
      <c r="E1228" s="95" t="s">
        <v>353</v>
      </c>
      <c r="F1228" s="155">
        <v>9231</v>
      </c>
      <c r="G1228" s="98" t="s">
        <v>3656</v>
      </c>
      <c r="H1228" s="98" t="s">
        <v>134</v>
      </c>
      <c r="I1228" s="95" t="s">
        <v>3964</v>
      </c>
      <c r="J1228" s="131" t="str">
        <f t="shared" si="45"/>
        <v>06.207.223/0001-00</v>
      </c>
      <c r="K1228" s="131" t="s">
        <v>1080</v>
      </c>
      <c r="L1228" s="132" t="s">
        <v>3133</v>
      </c>
      <c r="M1228" s="131" t="s">
        <v>3965</v>
      </c>
      <c r="N1228" s="134">
        <v>45471</v>
      </c>
      <c r="O1228" s="95" t="s">
        <v>452</v>
      </c>
      <c r="P1228" s="98" t="s">
        <v>3966</v>
      </c>
      <c r="Q1228" s="381"/>
      <c r="R1228" s="381"/>
      <c r="S1228" s="381"/>
    </row>
    <row r="1229" spans="1:19" ht="40" customHeight="1" x14ac:dyDescent="0.25">
      <c r="A1229" s="128">
        <f>IF(B1229="","",ROW()-ROW($A$3)+'Diário 2º PA'!$P$1)</f>
        <v>3176</v>
      </c>
      <c r="B1229" s="129">
        <v>45471</v>
      </c>
      <c r="C1229" s="130">
        <v>45444</v>
      </c>
      <c r="D1229" s="98" t="s">
        <v>105</v>
      </c>
      <c r="E1229" s="95" t="s">
        <v>353</v>
      </c>
      <c r="F1229" s="155">
        <v>9081</v>
      </c>
      <c r="G1229" s="98" t="s">
        <v>3656</v>
      </c>
      <c r="H1229" s="98" t="s">
        <v>136</v>
      </c>
      <c r="I1229" s="95" t="s">
        <v>3964</v>
      </c>
      <c r="J1229" s="131" t="str">
        <f t="shared" si="45"/>
        <v>06.207.223/0001-00</v>
      </c>
      <c r="K1229" s="131" t="s">
        <v>1080</v>
      </c>
      <c r="L1229" s="132" t="s">
        <v>3133</v>
      </c>
      <c r="M1229" s="131" t="s">
        <v>3967</v>
      </c>
      <c r="N1229" s="134">
        <v>45471</v>
      </c>
      <c r="O1229" s="95" t="s">
        <v>452</v>
      </c>
      <c r="P1229" s="98" t="s">
        <v>3966</v>
      </c>
      <c r="Q1229" s="381"/>
      <c r="R1229" s="381"/>
      <c r="S1229" s="381"/>
    </row>
    <row r="1230" spans="1:19" ht="40" customHeight="1" x14ac:dyDescent="0.25">
      <c r="A1230" s="128">
        <f>IF(B1230="","",ROW()-ROW($A$3)+'Diário 2º PA'!$P$1)</f>
        <v>3177</v>
      </c>
      <c r="B1230" s="129">
        <v>45471</v>
      </c>
      <c r="C1230" s="130">
        <v>45444</v>
      </c>
      <c r="D1230" s="98" t="s">
        <v>105</v>
      </c>
      <c r="E1230" s="95" t="s">
        <v>345</v>
      </c>
      <c r="F1230" s="155">
        <v>315</v>
      </c>
      <c r="G1230" s="98" t="s">
        <v>3185</v>
      </c>
      <c r="H1230" s="98" t="s">
        <v>133</v>
      </c>
      <c r="I1230" s="95" t="s">
        <v>3968</v>
      </c>
      <c r="J1230" s="131" t="str">
        <f t="shared" si="45"/>
        <v>12.035.769/0001-24</v>
      </c>
      <c r="K1230" s="131" t="s">
        <v>1080</v>
      </c>
      <c r="L1230" s="132" t="s">
        <v>3133</v>
      </c>
      <c r="M1230" s="131" t="s">
        <v>3969</v>
      </c>
      <c r="N1230" s="134">
        <v>45471</v>
      </c>
      <c r="O1230" s="95" t="s">
        <v>452</v>
      </c>
      <c r="P1230" s="98" t="s">
        <v>3634</v>
      </c>
      <c r="Q1230" s="381"/>
      <c r="R1230" s="381"/>
      <c r="S1230" s="381"/>
    </row>
    <row r="1231" spans="1:19" ht="40" customHeight="1" x14ac:dyDescent="0.25">
      <c r="A1231" s="128">
        <f>IF(B1231="","",ROW()-ROW($A$3)+'Diário 2º PA'!$P$1)</f>
        <v>3178</v>
      </c>
      <c r="B1231" s="129">
        <v>45471</v>
      </c>
      <c r="C1231" s="130">
        <v>45444</v>
      </c>
      <c r="D1231" s="98" t="s">
        <v>94</v>
      </c>
      <c r="E1231" s="95" t="s">
        <v>190</v>
      </c>
      <c r="F1231" s="155">
        <v>100</v>
      </c>
      <c r="G1231" s="98" t="s">
        <v>3904</v>
      </c>
      <c r="H1231" s="98" t="s">
        <v>136</v>
      </c>
      <c r="I1231" s="95" t="s">
        <v>2993</v>
      </c>
      <c r="J1231" s="131" t="str">
        <f t="shared" si="45"/>
        <v>07.670.190/0001-01</v>
      </c>
      <c r="K1231" s="131" t="s">
        <v>1080</v>
      </c>
      <c r="L1231" s="132" t="s">
        <v>3133</v>
      </c>
      <c r="M1231" s="131">
        <v>29805</v>
      </c>
      <c r="N1231" s="134">
        <v>45470</v>
      </c>
      <c r="O1231" s="95" t="s">
        <v>452</v>
      </c>
      <c r="P1231" s="98" t="s">
        <v>1941</v>
      </c>
      <c r="Q1231" s="381"/>
      <c r="R1231" s="381"/>
      <c r="S1231" s="381"/>
    </row>
    <row r="1232" spans="1:19" ht="40" customHeight="1" x14ac:dyDescent="0.25">
      <c r="A1232" s="128">
        <f>IF(B1232="","",ROW()-ROW($A$3)+'Diário 2º PA'!$P$1)</f>
        <v>3179</v>
      </c>
      <c r="B1232" s="129">
        <v>45471</v>
      </c>
      <c r="C1232" s="130">
        <v>45444</v>
      </c>
      <c r="D1232" s="98" t="s">
        <v>94</v>
      </c>
      <c r="E1232" s="95" t="s">
        <v>190</v>
      </c>
      <c r="F1232" s="155">
        <v>210</v>
      </c>
      <c r="G1232" s="98" t="s">
        <v>3904</v>
      </c>
      <c r="H1232" s="98" t="s">
        <v>121</v>
      </c>
      <c r="I1232" s="95" t="s">
        <v>2993</v>
      </c>
      <c r="J1232" s="131" t="str">
        <f t="shared" si="45"/>
        <v>07.670.190/0001-01</v>
      </c>
      <c r="K1232" s="131" t="s">
        <v>1080</v>
      </c>
      <c r="L1232" s="132" t="s">
        <v>3133</v>
      </c>
      <c r="M1232" s="131" t="s">
        <v>117</v>
      </c>
      <c r="N1232" s="134">
        <v>45470</v>
      </c>
      <c r="O1232" s="95" t="s">
        <v>452</v>
      </c>
      <c r="P1232" s="98" t="s">
        <v>1941</v>
      </c>
      <c r="Q1232" s="381"/>
      <c r="R1232" s="381"/>
      <c r="S1232" s="381"/>
    </row>
    <row r="1233" spans="1:19" ht="40" customHeight="1" x14ac:dyDescent="0.25">
      <c r="A1233" s="128">
        <f>IF(B1233="","",ROW()-ROW($A$3)+'Diário 2º PA'!$P$1)</f>
        <v>3180</v>
      </c>
      <c r="B1233" s="129">
        <v>45471</v>
      </c>
      <c r="C1233" s="130">
        <v>45444</v>
      </c>
      <c r="D1233" s="98" t="s">
        <v>105</v>
      </c>
      <c r="E1233" s="95" t="s">
        <v>299</v>
      </c>
      <c r="F1233" s="155">
        <v>25157.9</v>
      </c>
      <c r="G1233" s="98" t="s">
        <v>3139</v>
      </c>
      <c r="H1233" s="98" t="s">
        <v>128</v>
      </c>
      <c r="I1233" s="95" t="s">
        <v>2760</v>
      </c>
      <c r="J1233" s="131" t="str">
        <f t="shared" si="45"/>
        <v>35.221.709/0001-00</v>
      </c>
      <c r="K1233" s="131" t="s">
        <v>1080</v>
      </c>
      <c r="L1233" s="132" t="s">
        <v>3133</v>
      </c>
      <c r="M1233" s="131">
        <v>1</v>
      </c>
      <c r="N1233" s="134">
        <v>45471</v>
      </c>
      <c r="O1233" s="95" t="s">
        <v>452</v>
      </c>
      <c r="P1233" s="98" t="s">
        <v>1571</v>
      </c>
      <c r="Q1233" s="381"/>
      <c r="R1233" s="381"/>
      <c r="S1233" s="381"/>
    </row>
    <row r="1234" spans="1:19" ht="40" customHeight="1" x14ac:dyDescent="0.25">
      <c r="A1234" s="128">
        <f>IF(B1234="","",ROW()-ROW($A$3)+'Diário 2º PA'!$P$1)</f>
        <v>3181</v>
      </c>
      <c r="B1234" s="129">
        <v>45471</v>
      </c>
      <c r="C1234" s="130">
        <v>45444</v>
      </c>
      <c r="D1234" s="98" t="s">
        <v>105</v>
      </c>
      <c r="E1234" s="95" t="s">
        <v>299</v>
      </c>
      <c r="F1234" s="155">
        <v>16497.900000000001</v>
      </c>
      <c r="G1234" s="98" t="s">
        <v>3139</v>
      </c>
      <c r="H1234" s="98" t="s">
        <v>125</v>
      </c>
      <c r="I1234" s="95" t="s">
        <v>2760</v>
      </c>
      <c r="J1234" s="131" t="str">
        <f t="shared" si="45"/>
        <v>35.221.709/0001-00</v>
      </c>
      <c r="K1234" s="131" t="s">
        <v>1080</v>
      </c>
      <c r="L1234" s="132" t="s">
        <v>3133</v>
      </c>
      <c r="M1234" s="131">
        <v>1</v>
      </c>
      <c r="N1234" s="134">
        <v>45471</v>
      </c>
      <c r="O1234" s="95" t="s">
        <v>452</v>
      </c>
      <c r="P1234" s="98" t="s">
        <v>1571</v>
      </c>
      <c r="Q1234" s="381"/>
      <c r="R1234" s="381"/>
      <c r="S1234" s="381"/>
    </row>
    <row r="1235" spans="1:19" ht="40" customHeight="1" x14ac:dyDescent="0.25">
      <c r="A1235" s="128">
        <f>IF(B1235="","",ROW()-ROW($A$3)+'Diário 2º PA'!$P$1)</f>
        <v>3182</v>
      </c>
      <c r="B1235" s="129">
        <v>45471</v>
      </c>
      <c r="C1235" s="130">
        <v>45444</v>
      </c>
      <c r="D1235" s="98" t="s">
        <v>105</v>
      </c>
      <c r="E1235" s="95" t="s">
        <v>299</v>
      </c>
      <c r="F1235" s="155">
        <v>31286.799999999999</v>
      </c>
      <c r="G1235" s="98" t="s">
        <v>3139</v>
      </c>
      <c r="H1235" s="98" t="s">
        <v>129</v>
      </c>
      <c r="I1235" s="95" t="s">
        <v>2760</v>
      </c>
      <c r="J1235" s="131" t="str">
        <f t="shared" si="45"/>
        <v>35.221.709/0001-00</v>
      </c>
      <c r="K1235" s="131" t="s">
        <v>1080</v>
      </c>
      <c r="L1235" s="132" t="s">
        <v>3133</v>
      </c>
      <c r="M1235" s="131">
        <v>1</v>
      </c>
      <c r="N1235" s="134">
        <v>45471</v>
      </c>
      <c r="O1235" s="95" t="s">
        <v>452</v>
      </c>
      <c r="P1235" s="98" t="s">
        <v>1571</v>
      </c>
      <c r="Q1235" s="381"/>
      <c r="R1235" s="381"/>
      <c r="S1235" s="381"/>
    </row>
    <row r="1236" spans="1:19" ht="40" customHeight="1" x14ac:dyDescent="0.25">
      <c r="A1236" s="128">
        <f>IF(B1236="","",ROW()-ROW($A$3)+'Diário 2º PA'!$P$1)</f>
        <v>3183</v>
      </c>
      <c r="B1236" s="129">
        <v>45471</v>
      </c>
      <c r="C1236" s="130">
        <v>45444</v>
      </c>
      <c r="D1236" s="98" t="s">
        <v>94</v>
      </c>
      <c r="E1236" s="95" t="s">
        <v>190</v>
      </c>
      <c r="F1236" s="155">
        <v>517.4</v>
      </c>
      <c r="G1236" s="98" t="s">
        <v>3904</v>
      </c>
      <c r="H1236" s="98" t="s">
        <v>128</v>
      </c>
      <c r="I1236" s="95" t="s">
        <v>1444</v>
      </c>
      <c r="J1236" s="131" t="str">
        <f t="shared" si="45"/>
        <v>19.596.170/0014-23</v>
      </c>
      <c r="K1236" s="131" t="s">
        <v>1080</v>
      </c>
      <c r="L1236" s="132" t="s">
        <v>3133</v>
      </c>
      <c r="M1236" s="131" t="s">
        <v>3970</v>
      </c>
      <c r="N1236" s="134">
        <v>45471</v>
      </c>
      <c r="O1236" s="95" t="s">
        <v>452</v>
      </c>
      <c r="P1236" s="98" t="s">
        <v>1446</v>
      </c>
      <c r="Q1236" s="381"/>
      <c r="R1236" s="381"/>
      <c r="S1236" s="381"/>
    </row>
    <row r="1237" spans="1:19" ht="40" customHeight="1" x14ac:dyDescent="0.25">
      <c r="A1237" s="128">
        <f>IF(B1237="","",ROW()-ROW($A$3)+'Diário 2º PA'!$P$1)</f>
        <v>3184</v>
      </c>
      <c r="B1237" s="129">
        <v>45471</v>
      </c>
      <c r="C1237" s="130">
        <v>45444</v>
      </c>
      <c r="D1237" s="98" t="s">
        <v>94</v>
      </c>
      <c r="E1237" s="95" t="s">
        <v>190</v>
      </c>
      <c r="F1237" s="155">
        <v>326.77999999999997</v>
      </c>
      <c r="G1237" s="98" t="s">
        <v>3904</v>
      </c>
      <c r="H1237" s="98" t="s">
        <v>125</v>
      </c>
      <c r="I1237" s="95" t="s">
        <v>1444</v>
      </c>
      <c r="J1237" s="131" t="str">
        <f t="shared" si="45"/>
        <v>19.596.170/0014-23</v>
      </c>
      <c r="K1237" s="131" t="s">
        <v>1080</v>
      </c>
      <c r="L1237" s="132" t="s">
        <v>3133</v>
      </c>
      <c r="M1237" s="131" t="s">
        <v>3971</v>
      </c>
      <c r="N1237" s="134">
        <v>45471</v>
      </c>
      <c r="O1237" s="95" t="s">
        <v>452</v>
      </c>
      <c r="P1237" s="98" t="s">
        <v>1446</v>
      </c>
      <c r="Q1237" s="381"/>
      <c r="R1237" s="381"/>
      <c r="S1237" s="381"/>
    </row>
    <row r="1238" spans="1:19" ht="40" customHeight="1" x14ac:dyDescent="0.25">
      <c r="A1238" s="128">
        <f>IF(B1238="","",ROW()-ROW($A$3)+'Diário 2º PA'!$P$1)</f>
        <v>3185</v>
      </c>
      <c r="B1238" s="129">
        <v>45471</v>
      </c>
      <c r="C1238" s="130">
        <v>45444</v>
      </c>
      <c r="D1238" s="98" t="s">
        <v>94</v>
      </c>
      <c r="E1238" s="95" t="s">
        <v>190</v>
      </c>
      <c r="F1238" s="155">
        <v>408.49</v>
      </c>
      <c r="G1238" s="98" t="s">
        <v>3904</v>
      </c>
      <c r="H1238" s="98" t="s">
        <v>129</v>
      </c>
      <c r="I1238" s="95" t="s">
        <v>1444</v>
      </c>
      <c r="J1238" s="131" t="str">
        <f t="shared" si="45"/>
        <v>19.596.170/0014-23</v>
      </c>
      <c r="K1238" s="131" t="s">
        <v>1080</v>
      </c>
      <c r="L1238" s="132" t="s">
        <v>3133</v>
      </c>
      <c r="M1238" s="131" t="s">
        <v>3972</v>
      </c>
      <c r="N1238" s="134">
        <v>45471</v>
      </c>
      <c r="O1238" s="95" t="s">
        <v>452</v>
      </c>
      <c r="P1238" s="98" t="s">
        <v>1446</v>
      </c>
      <c r="Q1238" s="381"/>
      <c r="R1238" s="381"/>
      <c r="S1238" s="381"/>
    </row>
    <row r="1239" spans="1:19" ht="40" customHeight="1" x14ac:dyDescent="0.25">
      <c r="A1239" s="128">
        <f>IF(B1239="","",ROW()-ROW($A$3)+'Diário 2º PA'!$P$1)</f>
        <v>3186</v>
      </c>
      <c r="B1239" s="129">
        <v>45471</v>
      </c>
      <c r="C1239" s="130">
        <v>45444</v>
      </c>
      <c r="D1239" s="98" t="s">
        <v>94</v>
      </c>
      <c r="E1239" s="95" t="s">
        <v>190</v>
      </c>
      <c r="F1239" s="155">
        <v>483.36</v>
      </c>
      <c r="G1239" s="98" t="s">
        <v>3904</v>
      </c>
      <c r="H1239" s="98" t="s">
        <v>118</v>
      </c>
      <c r="I1239" s="95" t="s">
        <v>1444</v>
      </c>
      <c r="J1239" s="131" t="str">
        <f t="shared" si="45"/>
        <v>19.596.170/0014-23</v>
      </c>
      <c r="K1239" s="131" t="s">
        <v>1080</v>
      </c>
      <c r="L1239" s="132" t="s">
        <v>3133</v>
      </c>
      <c r="M1239" s="131" t="s">
        <v>3973</v>
      </c>
      <c r="N1239" s="134">
        <v>45471</v>
      </c>
      <c r="O1239" s="95" t="s">
        <v>452</v>
      </c>
      <c r="P1239" s="98" t="s">
        <v>1446</v>
      </c>
      <c r="Q1239" s="381"/>
      <c r="R1239" s="381"/>
      <c r="S1239" s="381"/>
    </row>
    <row r="1240" spans="1:19" ht="40" customHeight="1" x14ac:dyDescent="0.25">
      <c r="A1240" s="128">
        <f>IF(B1240="","",ROW()-ROW($A$3)+'Diário 2º PA'!$P$1)</f>
        <v>3187</v>
      </c>
      <c r="B1240" s="129">
        <v>45471</v>
      </c>
      <c r="C1240" s="130">
        <v>45444</v>
      </c>
      <c r="D1240" s="98" t="s">
        <v>105</v>
      </c>
      <c r="E1240" s="95" t="s">
        <v>355</v>
      </c>
      <c r="F1240" s="155">
        <v>1731</v>
      </c>
      <c r="G1240" s="98" t="s">
        <v>3174</v>
      </c>
      <c r="H1240" s="98" t="s">
        <v>123</v>
      </c>
      <c r="I1240" s="95" t="s">
        <v>3045</v>
      </c>
      <c r="J1240" s="131" t="str">
        <f t="shared" si="45"/>
        <v>09.041.181/0001-79</v>
      </c>
      <c r="K1240" s="131" t="s">
        <v>1080</v>
      </c>
      <c r="L1240" s="132" t="s">
        <v>3133</v>
      </c>
      <c r="M1240" s="131">
        <v>18316</v>
      </c>
      <c r="N1240" s="134">
        <v>45471</v>
      </c>
      <c r="O1240" s="95" t="s">
        <v>452</v>
      </c>
      <c r="P1240" s="98" t="s">
        <v>3046</v>
      </c>
      <c r="Q1240" s="381"/>
      <c r="R1240" s="381"/>
      <c r="S1240" s="381"/>
    </row>
    <row r="1241" spans="1:19" ht="40" customHeight="1" x14ac:dyDescent="0.25">
      <c r="A1241" s="128">
        <f>IF(B1241="","",ROW()-ROW($A$3)+'Diário 2º PA'!$P$1)</f>
        <v>3188</v>
      </c>
      <c r="B1241" s="129">
        <v>45471</v>
      </c>
      <c r="C1241" s="130">
        <v>45444</v>
      </c>
      <c r="D1241" s="98" t="s">
        <v>94</v>
      </c>
      <c r="E1241" s="95" t="s">
        <v>190</v>
      </c>
      <c r="F1241" s="155">
        <v>475.31</v>
      </c>
      <c r="G1241" s="98" t="s">
        <v>3904</v>
      </c>
      <c r="H1241" s="98" t="s">
        <v>122</v>
      </c>
      <c r="I1241" s="95" t="s">
        <v>1444</v>
      </c>
      <c r="J1241" s="131" t="str">
        <f t="shared" si="45"/>
        <v>19.596.170/0014-23</v>
      </c>
      <c r="K1241" s="131" t="s">
        <v>1080</v>
      </c>
      <c r="L1241" s="132" t="s">
        <v>3133</v>
      </c>
      <c r="M1241" s="131" t="s">
        <v>3974</v>
      </c>
      <c r="N1241" s="134">
        <v>45471</v>
      </c>
      <c r="O1241" s="95" t="s">
        <v>452</v>
      </c>
      <c r="P1241" s="98" t="s">
        <v>1446</v>
      </c>
      <c r="Q1241" s="381"/>
      <c r="R1241" s="381"/>
      <c r="S1241" s="381"/>
    </row>
    <row r="1242" spans="1:19" ht="40" customHeight="1" x14ac:dyDescent="0.25">
      <c r="A1242" s="128">
        <f>IF(B1242="","",ROW()-ROW($A$3)+'Diário 2º PA'!$P$1)</f>
        <v>3189</v>
      </c>
      <c r="B1242" s="129">
        <v>45471</v>
      </c>
      <c r="C1242" s="130">
        <v>45444</v>
      </c>
      <c r="D1242" s="98" t="s">
        <v>94</v>
      </c>
      <c r="E1242" s="95" t="s">
        <v>190</v>
      </c>
      <c r="F1242" s="155">
        <v>385.29</v>
      </c>
      <c r="G1242" s="98" t="s">
        <v>3904</v>
      </c>
      <c r="H1242" s="98" t="s">
        <v>123</v>
      </c>
      <c r="I1242" s="95" t="s">
        <v>1444</v>
      </c>
      <c r="J1242" s="131" t="str">
        <f t="shared" si="45"/>
        <v>19.596.170/0014-23</v>
      </c>
      <c r="K1242" s="131" t="s">
        <v>1080</v>
      </c>
      <c r="L1242" s="132" t="s">
        <v>3133</v>
      </c>
      <c r="M1242" s="131" t="s">
        <v>3975</v>
      </c>
      <c r="N1242" s="134">
        <v>45471</v>
      </c>
      <c r="O1242" s="95" t="s">
        <v>452</v>
      </c>
      <c r="P1242" s="98" t="s">
        <v>1446</v>
      </c>
      <c r="Q1242" s="381"/>
      <c r="R1242" s="381"/>
      <c r="S1242" s="381"/>
    </row>
    <row r="1243" spans="1:19" ht="40" customHeight="1" x14ac:dyDescent="0.25">
      <c r="A1243" s="128">
        <f>IF(B1243="","",ROW()-ROW($A$3)+'Diário 2º PA'!$P$1)</f>
        <v>3190</v>
      </c>
      <c r="B1243" s="129">
        <v>45471</v>
      </c>
      <c r="C1243" s="130">
        <v>45444</v>
      </c>
      <c r="D1243" s="98" t="s">
        <v>94</v>
      </c>
      <c r="E1243" s="95" t="s">
        <v>190</v>
      </c>
      <c r="F1243" s="155">
        <v>311.27</v>
      </c>
      <c r="G1243" s="98" t="s">
        <v>3904</v>
      </c>
      <c r="H1243" s="98" t="s">
        <v>124</v>
      </c>
      <c r="I1243" s="95" t="s">
        <v>1444</v>
      </c>
      <c r="J1243" s="131" t="str">
        <f t="shared" si="45"/>
        <v>19.596.170/0014-23</v>
      </c>
      <c r="K1243" s="131" t="s">
        <v>1080</v>
      </c>
      <c r="L1243" s="132" t="s">
        <v>3133</v>
      </c>
      <c r="M1243" s="131" t="s">
        <v>3976</v>
      </c>
      <c r="N1243" s="134">
        <v>45471</v>
      </c>
      <c r="O1243" s="95" t="s">
        <v>452</v>
      </c>
      <c r="P1243" s="98" t="s">
        <v>1446</v>
      </c>
      <c r="Q1243" s="381"/>
      <c r="R1243" s="381"/>
      <c r="S1243" s="381"/>
    </row>
    <row r="1244" spans="1:19" ht="40" customHeight="1" x14ac:dyDescent="0.25">
      <c r="A1244" s="128">
        <f>IF(B1244="","",ROW()-ROW($A$3)+'Diário 2º PA'!$P$1)</f>
        <v>3191</v>
      </c>
      <c r="B1244" s="129">
        <v>45471</v>
      </c>
      <c r="C1244" s="130">
        <v>45444</v>
      </c>
      <c r="D1244" s="98" t="s">
        <v>94</v>
      </c>
      <c r="E1244" s="95" t="s">
        <v>201</v>
      </c>
      <c r="F1244" s="155">
        <v>50300.01</v>
      </c>
      <c r="G1244" s="98" t="s">
        <v>1778</v>
      </c>
      <c r="H1244" s="98" t="s">
        <v>117</v>
      </c>
      <c r="I1244" s="95" t="s">
        <v>2326</v>
      </c>
      <c r="J1244" s="131" t="str">
        <f t="shared" si="45"/>
        <v>04.740.876/0001-25</v>
      </c>
      <c r="K1244" s="131" t="s">
        <v>1080</v>
      </c>
      <c r="L1244" s="132" t="s">
        <v>3133</v>
      </c>
      <c r="M1244" s="131">
        <v>25230808</v>
      </c>
      <c r="N1244" s="134">
        <v>45471</v>
      </c>
      <c r="O1244" s="95" t="s">
        <v>452</v>
      </c>
      <c r="P1244" s="98" t="s">
        <v>2327</v>
      </c>
      <c r="Q1244" s="381"/>
      <c r="R1244" s="381"/>
      <c r="S1244" s="381"/>
    </row>
    <row r="1245" spans="1:19" ht="40" customHeight="1" x14ac:dyDescent="0.25">
      <c r="A1245" s="128">
        <f>IF(B1245="","",ROW()-ROW($A$3)+'Diário 2º PA'!$P$1)</f>
        <v>3192</v>
      </c>
      <c r="B1245" s="129">
        <v>45471</v>
      </c>
      <c r="C1245" s="130">
        <v>45444</v>
      </c>
      <c r="D1245" s="98" t="s">
        <v>94</v>
      </c>
      <c r="E1245" s="95" t="s">
        <v>201</v>
      </c>
      <c r="F1245" s="155">
        <v>56383.33</v>
      </c>
      <c r="G1245" s="98" t="s">
        <v>1778</v>
      </c>
      <c r="H1245" s="98" t="s">
        <v>117</v>
      </c>
      <c r="I1245" s="95" t="s">
        <v>2326</v>
      </c>
      <c r="J1245" s="131" t="str">
        <f t="shared" si="45"/>
        <v>04.740.876/0001-25</v>
      </c>
      <c r="K1245" s="131" t="s">
        <v>1080</v>
      </c>
      <c r="L1245" s="132" t="s">
        <v>3133</v>
      </c>
      <c r="M1245" s="131">
        <v>25230809</v>
      </c>
      <c r="N1245" s="134">
        <v>45471</v>
      </c>
      <c r="O1245" s="95" t="s">
        <v>452</v>
      </c>
      <c r="P1245" s="98" t="s">
        <v>2327</v>
      </c>
      <c r="Q1245" s="381"/>
      <c r="R1245" s="381"/>
      <c r="S1245" s="381"/>
    </row>
    <row r="1246" spans="1:19" ht="40" customHeight="1" x14ac:dyDescent="0.25">
      <c r="A1246" s="128">
        <f>IF(B1246="","",ROW()-ROW($A$3)+'Diário 2º PA'!$P$1)</f>
        <v>3193</v>
      </c>
      <c r="B1246" s="129">
        <v>45471</v>
      </c>
      <c r="C1246" s="130">
        <v>45444</v>
      </c>
      <c r="D1246" s="98" t="s">
        <v>94</v>
      </c>
      <c r="E1246" s="95" t="s">
        <v>201</v>
      </c>
      <c r="F1246" s="155">
        <v>3500</v>
      </c>
      <c r="G1246" s="98" t="s">
        <v>1778</v>
      </c>
      <c r="H1246" s="98" t="s">
        <v>117</v>
      </c>
      <c r="I1246" s="95" t="s">
        <v>2326</v>
      </c>
      <c r="J1246" s="131" t="str">
        <f t="shared" si="45"/>
        <v>04.740.876/0001-25</v>
      </c>
      <c r="K1246" s="131" t="s">
        <v>1080</v>
      </c>
      <c r="L1246" s="132" t="s">
        <v>3133</v>
      </c>
      <c r="M1246" s="131">
        <v>25230819</v>
      </c>
      <c r="N1246" s="134">
        <v>45471</v>
      </c>
      <c r="O1246" s="95" t="s">
        <v>452</v>
      </c>
      <c r="P1246" s="98" t="s">
        <v>2327</v>
      </c>
      <c r="Q1246" s="381"/>
      <c r="R1246" s="381"/>
      <c r="S1246" s="381"/>
    </row>
    <row r="1247" spans="1:19" ht="40" customHeight="1" x14ac:dyDescent="0.25">
      <c r="A1247" s="128">
        <f>IF(B1247="","",ROW()-ROW($A$3)+'Diário 2º PA'!$P$1)</f>
        <v>3194</v>
      </c>
      <c r="B1247" s="129">
        <v>45471</v>
      </c>
      <c r="C1247" s="130">
        <v>45444</v>
      </c>
      <c r="D1247" s="98" t="s">
        <v>94</v>
      </c>
      <c r="E1247" s="95" t="s">
        <v>201</v>
      </c>
      <c r="F1247" s="155">
        <v>69116.67</v>
      </c>
      <c r="G1247" s="98" t="s">
        <v>1778</v>
      </c>
      <c r="H1247" s="98" t="s">
        <v>117</v>
      </c>
      <c r="I1247" s="95" t="s">
        <v>2326</v>
      </c>
      <c r="J1247" s="131" t="str">
        <f t="shared" si="45"/>
        <v>04.740.876/0001-25</v>
      </c>
      <c r="K1247" s="131" t="s">
        <v>1080</v>
      </c>
      <c r="L1247" s="132" t="s">
        <v>3133</v>
      </c>
      <c r="M1247" s="131">
        <v>25230823</v>
      </c>
      <c r="N1247" s="134">
        <v>45471</v>
      </c>
      <c r="O1247" s="95" t="s">
        <v>452</v>
      </c>
      <c r="P1247" s="98" t="s">
        <v>2327</v>
      </c>
      <c r="Q1247" s="381"/>
      <c r="R1247" s="381"/>
      <c r="S1247" s="381"/>
    </row>
    <row r="1248" spans="1:19" ht="40" customHeight="1" x14ac:dyDescent="0.25">
      <c r="A1248" s="128">
        <f>IF(B1248="","",ROW()-ROW($A$3)+'Diário 2º PA'!$P$1)</f>
        <v>3195</v>
      </c>
      <c r="B1248" s="129">
        <v>45471</v>
      </c>
      <c r="C1248" s="130">
        <v>45444</v>
      </c>
      <c r="D1248" s="98" t="s">
        <v>94</v>
      </c>
      <c r="E1248" s="95" t="s">
        <v>201</v>
      </c>
      <c r="F1248" s="155">
        <v>41500</v>
      </c>
      <c r="G1248" s="98" t="s">
        <v>1778</v>
      </c>
      <c r="H1248" s="98" t="s">
        <v>117</v>
      </c>
      <c r="I1248" s="95" t="s">
        <v>2326</v>
      </c>
      <c r="J1248" s="131" t="str">
        <f t="shared" si="45"/>
        <v>04.740.876/0001-25</v>
      </c>
      <c r="K1248" s="131" t="s">
        <v>1080</v>
      </c>
      <c r="L1248" s="132" t="s">
        <v>3133</v>
      </c>
      <c r="M1248" s="131">
        <v>25230824</v>
      </c>
      <c r="N1248" s="134">
        <v>45471</v>
      </c>
      <c r="O1248" s="95" t="s">
        <v>452</v>
      </c>
      <c r="P1248" s="98" t="s">
        <v>2327</v>
      </c>
      <c r="Q1248" s="381"/>
      <c r="R1248" s="381"/>
      <c r="S1248" s="381"/>
    </row>
    <row r="1249" spans="1:19" ht="40" customHeight="1" x14ac:dyDescent="0.25">
      <c r="A1249" s="128">
        <f>IF(B1249="","",ROW()-ROW($A$3)+'Diário 2º PA'!$P$1)</f>
        <v>3196</v>
      </c>
      <c r="B1249" s="129">
        <v>45471</v>
      </c>
      <c r="C1249" s="130">
        <v>45444</v>
      </c>
      <c r="D1249" s="98" t="s">
        <v>94</v>
      </c>
      <c r="E1249" s="95" t="s">
        <v>201</v>
      </c>
      <c r="F1249" s="155">
        <v>15916.66</v>
      </c>
      <c r="G1249" s="98" t="s">
        <v>1778</v>
      </c>
      <c r="H1249" s="98" t="s">
        <v>117</v>
      </c>
      <c r="I1249" s="95" t="s">
        <v>2326</v>
      </c>
      <c r="J1249" s="131" t="str">
        <f t="shared" si="45"/>
        <v>04.740.876/0001-25</v>
      </c>
      <c r="K1249" s="131" t="s">
        <v>1080</v>
      </c>
      <c r="L1249" s="132" t="s">
        <v>3133</v>
      </c>
      <c r="M1249" s="131">
        <v>25230836</v>
      </c>
      <c r="N1249" s="134">
        <v>45471</v>
      </c>
      <c r="O1249" s="95" t="s">
        <v>452</v>
      </c>
      <c r="P1249" s="98" t="s">
        <v>2327</v>
      </c>
      <c r="Q1249" s="381"/>
      <c r="R1249" s="381"/>
      <c r="S1249" s="381"/>
    </row>
    <row r="1250" spans="1:19" ht="40" customHeight="1" x14ac:dyDescent="0.25">
      <c r="A1250" s="128">
        <f>IF(B1250="","",ROW()-ROW($A$3)+'Diário 2º PA'!$P$1)</f>
        <v>3197</v>
      </c>
      <c r="B1250" s="129">
        <v>45471</v>
      </c>
      <c r="C1250" s="130">
        <v>45444</v>
      </c>
      <c r="D1250" s="98" t="s">
        <v>105</v>
      </c>
      <c r="E1250" s="95" t="s">
        <v>339</v>
      </c>
      <c r="F1250" s="155">
        <v>25.4</v>
      </c>
      <c r="G1250" s="98" t="s">
        <v>3714</v>
      </c>
      <c r="H1250" s="98" t="s">
        <v>135</v>
      </c>
      <c r="I1250" s="95" t="s">
        <v>3977</v>
      </c>
      <c r="J1250" s="131" t="str">
        <f t="shared" si="45"/>
        <v>CPF Protegido - LGPD</v>
      </c>
      <c r="K1250" s="131" t="s">
        <v>1072</v>
      </c>
      <c r="L1250" s="132" t="s">
        <v>3168</v>
      </c>
      <c r="M1250" s="131" t="s">
        <v>117</v>
      </c>
      <c r="N1250" s="134">
        <v>45477</v>
      </c>
      <c r="O1250" s="95" t="s">
        <v>452</v>
      </c>
      <c r="P1250" s="98" t="s">
        <v>3416</v>
      </c>
      <c r="Q1250" s="381"/>
      <c r="R1250" s="381"/>
      <c r="S1250" s="381"/>
    </row>
    <row r="1251" spans="1:19" ht="40" customHeight="1" x14ac:dyDescent="0.25">
      <c r="A1251" s="128">
        <f>IF(B1251="","",ROW()-ROW($A$3)+'Diário 2º PA'!$P$1)</f>
        <v>3198</v>
      </c>
      <c r="B1251" s="129">
        <v>45471</v>
      </c>
      <c r="C1251" s="130">
        <v>45444</v>
      </c>
      <c r="D1251" s="98" t="s">
        <v>105</v>
      </c>
      <c r="E1251" s="95" t="s">
        <v>283</v>
      </c>
      <c r="F1251" s="155">
        <v>4</v>
      </c>
      <c r="G1251" s="95" t="s">
        <v>3978</v>
      </c>
      <c r="H1251" s="98" t="s">
        <v>118</v>
      </c>
      <c r="I1251" s="95" t="s">
        <v>117</v>
      </c>
      <c r="J1251" s="131" t="s">
        <v>79</v>
      </c>
      <c r="K1251" s="131" t="s">
        <v>1558</v>
      </c>
      <c r="L1251" s="132" t="s">
        <v>117</v>
      </c>
      <c r="M1251" s="131" t="s">
        <v>117</v>
      </c>
      <c r="N1251" s="134" t="s">
        <v>117</v>
      </c>
      <c r="O1251" s="95" t="s">
        <v>452</v>
      </c>
      <c r="P1251" s="98" t="s">
        <v>79</v>
      </c>
      <c r="Q1251" s="381"/>
      <c r="R1251" s="381"/>
      <c r="S1251" s="381"/>
    </row>
    <row r="1252" spans="1:19" ht="40" customHeight="1" x14ac:dyDescent="0.25">
      <c r="A1252" s="128">
        <f>IF(B1252="","",ROW()-ROW($A$3)+'Diário 2º PA'!$P$1)</f>
        <v>3199</v>
      </c>
      <c r="B1252" s="129">
        <v>45474</v>
      </c>
      <c r="C1252" s="130">
        <v>45444</v>
      </c>
      <c r="D1252" s="98" t="s">
        <v>105</v>
      </c>
      <c r="E1252" s="95" t="s">
        <v>219</v>
      </c>
      <c r="F1252" s="155">
        <v>7084.6</v>
      </c>
      <c r="G1252" s="98" t="s">
        <v>3117</v>
      </c>
      <c r="H1252" s="98" t="s">
        <v>124</v>
      </c>
      <c r="I1252" s="95" t="s">
        <v>1562</v>
      </c>
      <c r="J1252" s="131" t="str">
        <f t="shared" ref="J1252:J1308" si="46">IF(P1252="","",IF(LEN(P1252)&gt;14,P1252,"CPF Protegido - LGPD"))</f>
        <v>11.290.516/0001-34</v>
      </c>
      <c r="K1252" s="131" t="s">
        <v>1072</v>
      </c>
      <c r="L1252" s="132" t="s">
        <v>117</v>
      </c>
      <c r="M1252" s="131" t="s">
        <v>117</v>
      </c>
      <c r="N1252" s="134" t="s">
        <v>117</v>
      </c>
      <c r="O1252" s="95" t="s">
        <v>452</v>
      </c>
      <c r="P1252" s="98" t="s">
        <v>1563</v>
      </c>
      <c r="Q1252" s="381"/>
      <c r="R1252" s="381"/>
      <c r="S1252" s="381"/>
    </row>
    <row r="1253" spans="1:19" ht="40" customHeight="1" x14ac:dyDescent="0.25">
      <c r="A1253" s="128">
        <f>IF(B1253="","",ROW()-ROW($A$3)+'Diário 2º PA'!$P$1)</f>
        <v>3200</v>
      </c>
      <c r="B1253" s="129">
        <v>45474</v>
      </c>
      <c r="C1253" s="130">
        <v>45444</v>
      </c>
      <c r="D1253" s="98" t="s">
        <v>105</v>
      </c>
      <c r="E1253" s="95" t="s">
        <v>219</v>
      </c>
      <c r="F1253" s="155">
        <v>3700.13</v>
      </c>
      <c r="G1253" s="98" t="s">
        <v>3117</v>
      </c>
      <c r="H1253" s="98" t="s">
        <v>122</v>
      </c>
      <c r="I1253" s="95" t="s">
        <v>1564</v>
      </c>
      <c r="J1253" s="131" t="str">
        <f t="shared" si="46"/>
        <v>CPF Protegido - LGPD</v>
      </c>
      <c r="K1253" s="131" t="s">
        <v>1072</v>
      </c>
      <c r="L1253" s="132" t="s">
        <v>117</v>
      </c>
      <c r="M1253" s="131" t="s">
        <v>117</v>
      </c>
      <c r="N1253" s="134" t="s">
        <v>117</v>
      </c>
      <c r="O1253" s="95" t="s">
        <v>452</v>
      </c>
      <c r="P1253" s="98" t="s">
        <v>1566</v>
      </c>
      <c r="Q1253" s="381"/>
      <c r="R1253" s="381"/>
      <c r="S1253" s="381"/>
    </row>
    <row r="1254" spans="1:19" ht="40" customHeight="1" x14ac:dyDescent="0.25">
      <c r="A1254" s="128">
        <f>IF(B1254="","",ROW()-ROW($A$3)+'Diário 2º PA'!$P$1)</f>
        <v>3201</v>
      </c>
      <c r="B1254" s="129">
        <v>45474</v>
      </c>
      <c r="C1254" s="130">
        <v>45444</v>
      </c>
      <c r="D1254" s="98" t="s">
        <v>105</v>
      </c>
      <c r="E1254" s="95" t="s">
        <v>219</v>
      </c>
      <c r="F1254" s="155">
        <v>3715.78</v>
      </c>
      <c r="G1254" s="98" t="s">
        <v>3117</v>
      </c>
      <c r="H1254" s="98" t="s">
        <v>123</v>
      </c>
      <c r="I1254" s="95" t="s">
        <v>1567</v>
      </c>
      <c r="J1254" s="131" t="str">
        <f t="shared" si="46"/>
        <v>CPF Protegido - LGPD</v>
      </c>
      <c r="K1254" s="131" t="s">
        <v>1072</v>
      </c>
      <c r="L1254" s="132" t="s">
        <v>117</v>
      </c>
      <c r="M1254" s="131" t="s">
        <v>117</v>
      </c>
      <c r="N1254" s="134" t="s">
        <v>117</v>
      </c>
      <c r="O1254" s="95" t="s">
        <v>452</v>
      </c>
      <c r="P1254" s="98" t="s">
        <v>1568</v>
      </c>
      <c r="Q1254" s="381"/>
      <c r="R1254" s="381"/>
      <c r="S1254" s="381"/>
    </row>
    <row r="1255" spans="1:19" ht="40" customHeight="1" x14ac:dyDescent="0.25">
      <c r="A1255" s="128">
        <f>IF(B1255="","",ROW()-ROW($A$3)+'Diário 2º PA'!$P$1)</f>
        <v>3202</v>
      </c>
      <c r="B1255" s="129">
        <v>45474</v>
      </c>
      <c r="C1255" s="130">
        <v>45444</v>
      </c>
      <c r="D1255" s="98" t="s">
        <v>105</v>
      </c>
      <c r="E1255" s="95" t="s">
        <v>219</v>
      </c>
      <c r="F1255" s="155">
        <v>9349.0300000000007</v>
      </c>
      <c r="G1255" s="98" t="s">
        <v>3117</v>
      </c>
      <c r="H1255" s="98" t="s">
        <v>134</v>
      </c>
      <c r="I1255" s="95" t="s">
        <v>1475</v>
      </c>
      <c r="J1255" s="131" t="str">
        <f t="shared" si="46"/>
        <v>86.460.508/0001-98</v>
      </c>
      <c r="K1255" s="131" t="s">
        <v>1080</v>
      </c>
      <c r="L1255" s="132" t="s">
        <v>3133</v>
      </c>
      <c r="M1255" s="131" t="s">
        <v>3979</v>
      </c>
      <c r="N1255" s="134">
        <v>45473</v>
      </c>
      <c r="O1255" s="95" t="s">
        <v>452</v>
      </c>
      <c r="P1255" s="98" t="s">
        <v>1477</v>
      </c>
      <c r="Q1255" s="381"/>
      <c r="R1255" s="381"/>
      <c r="S1255" s="381"/>
    </row>
    <row r="1256" spans="1:19" ht="40" customHeight="1" x14ac:dyDescent="0.25">
      <c r="A1256" s="128">
        <f>IF(B1256="","",ROW()-ROW($A$3)+'Diário 2º PA'!$P$1)</f>
        <v>3203</v>
      </c>
      <c r="B1256" s="129">
        <v>45474</v>
      </c>
      <c r="C1256" s="130">
        <v>45474</v>
      </c>
      <c r="D1256" s="98" t="s">
        <v>105</v>
      </c>
      <c r="E1256" s="95" t="s">
        <v>345</v>
      </c>
      <c r="F1256" s="155">
        <v>448</v>
      </c>
      <c r="G1256" s="98" t="s">
        <v>3185</v>
      </c>
      <c r="H1256" s="98" t="s">
        <v>133</v>
      </c>
      <c r="I1256" s="95" t="s">
        <v>3357</v>
      </c>
      <c r="J1256" s="131" t="str">
        <f t="shared" si="46"/>
        <v>23.045.334/0004-20</v>
      </c>
      <c r="K1256" s="131" t="s">
        <v>1080</v>
      </c>
      <c r="L1256" s="132" t="s">
        <v>3133</v>
      </c>
      <c r="M1256" s="131" t="s">
        <v>3980</v>
      </c>
      <c r="N1256" s="134">
        <v>45472</v>
      </c>
      <c r="O1256" s="95" t="s">
        <v>452</v>
      </c>
      <c r="P1256" s="98" t="s">
        <v>3358</v>
      </c>
      <c r="Q1256" s="381"/>
      <c r="R1256" s="381"/>
      <c r="S1256" s="381"/>
    </row>
    <row r="1257" spans="1:19" ht="40" customHeight="1" x14ac:dyDescent="0.25">
      <c r="A1257" s="128">
        <f>IF(B1257="","",ROW()-ROW($A$3)+'Diário 2º PA'!$P$1)</f>
        <v>3204</v>
      </c>
      <c r="B1257" s="129">
        <v>45474</v>
      </c>
      <c r="C1257" s="130">
        <v>45474</v>
      </c>
      <c r="D1257" s="98" t="s">
        <v>107</v>
      </c>
      <c r="E1257" s="95" t="s">
        <v>370</v>
      </c>
      <c r="F1257" s="156">
        <v>14697</v>
      </c>
      <c r="G1257" s="98" t="s">
        <v>3981</v>
      </c>
      <c r="H1257" s="98" t="s">
        <v>134</v>
      </c>
      <c r="I1257" s="95" t="s">
        <v>3982</v>
      </c>
      <c r="J1257" s="131" t="str">
        <f t="shared" si="46"/>
        <v>72.381.189/0001-10</v>
      </c>
      <c r="K1257" s="131" t="s">
        <v>1080</v>
      </c>
      <c r="L1257" s="132" t="s">
        <v>3133</v>
      </c>
      <c r="M1257" s="133">
        <v>2009624062104</v>
      </c>
      <c r="N1257" s="134">
        <v>45472</v>
      </c>
      <c r="O1257" s="95" t="s">
        <v>452</v>
      </c>
      <c r="P1257" s="98" t="s">
        <v>3983</v>
      </c>
      <c r="Q1257" s="381"/>
      <c r="R1257" s="381"/>
      <c r="S1257" s="381"/>
    </row>
    <row r="1258" spans="1:19" ht="40" customHeight="1" x14ac:dyDescent="0.25">
      <c r="A1258" s="128">
        <f>IF(B1258="","",ROW()-ROW($A$3)+'Diário 2º PA'!$P$1)</f>
        <v>3205</v>
      </c>
      <c r="B1258" s="129">
        <v>45474</v>
      </c>
      <c r="C1258" s="130">
        <v>45474</v>
      </c>
      <c r="D1258" s="98" t="s">
        <v>105</v>
      </c>
      <c r="E1258" s="95" t="s">
        <v>307</v>
      </c>
      <c r="F1258" s="155">
        <v>1764.16</v>
      </c>
      <c r="G1258" s="98" t="s">
        <v>3984</v>
      </c>
      <c r="H1258" s="98" t="s">
        <v>133</v>
      </c>
      <c r="I1258" s="95" t="s">
        <v>1749</v>
      </c>
      <c r="J1258" s="131" t="str">
        <f t="shared" si="46"/>
        <v>17.359.233/0001-88</v>
      </c>
      <c r="K1258" s="131" t="s">
        <v>1080</v>
      </c>
      <c r="L1258" s="132" t="s">
        <v>3133</v>
      </c>
      <c r="M1258" s="131" t="s">
        <v>3985</v>
      </c>
      <c r="N1258" s="134">
        <v>45473</v>
      </c>
      <c r="O1258" s="95" t="s">
        <v>452</v>
      </c>
      <c r="P1258" s="98" t="s">
        <v>1750</v>
      </c>
      <c r="Q1258" s="381"/>
      <c r="R1258" s="381"/>
      <c r="S1258" s="381"/>
    </row>
    <row r="1259" spans="1:19" ht="40" customHeight="1" x14ac:dyDescent="0.25">
      <c r="A1259" s="128">
        <f>IF(B1259="","",ROW()-ROW($A$3)+'Diário 2º PA'!$P$1)</f>
        <v>3206</v>
      </c>
      <c r="B1259" s="129">
        <v>45474</v>
      </c>
      <c r="C1259" s="130">
        <v>45474</v>
      </c>
      <c r="D1259" s="98" t="s">
        <v>105</v>
      </c>
      <c r="E1259" s="95" t="s">
        <v>355</v>
      </c>
      <c r="F1259" s="155">
        <v>2767.02</v>
      </c>
      <c r="G1259" s="98" t="s">
        <v>3174</v>
      </c>
      <c r="H1259" s="98" t="s">
        <v>133</v>
      </c>
      <c r="I1259" s="95" t="s">
        <v>1749</v>
      </c>
      <c r="J1259" s="131" t="str">
        <f t="shared" si="46"/>
        <v>17.359.233/0001-88</v>
      </c>
      <c r="K1259" s="131" t="s">
        <v>1080</v>
      </c>
      <c r="L1259" s="132" t="s">
        <v>3133</v>
      </c>
      <c r="M1259" s="131" t="s">
        <v>3986</v>
      </c>
      <c r="N1259" s="134">
        <v>45473</v>
      </c>
      <c r="O1259" s="95" t="s">
        <v>452</v>
      </c>
      <c r="P1259" s="98" t="s">
        <v>1750</v>
      </c>
      <c r="Q1259" s="381"/>
      <c r="R1259" s="381"/>
      <c r="S1259" s="381"/>
    </row>
    <row r="1260" spans="1:19" ht="40" customHeight="1" x14ac:dyDescent="0.25">
      <c r="A1260" s="128">
        <f>IF(B1260="","",ROW()-ROW($A$3)+'Diário 2º PA'!$P$1)</f>
        <v>3207</v>
      </c>
      <c r="B1260" s="129">
        <v>45474</v>
      </c>
      <c r="C1260" s="130">
        <v>45474</v>
      </c>
      <c r="D1260" s="98" t="s">
        <v>105</v>
      </c>
      <c r="E1260" s="95" t="s">
        <v>305</v>
      </c>
      <c r="F1260" s="155">
        <v>1895.92</v>
      </c>
      <c r="G1260" s="98" t="s">
        <v>3987</v>
      </c>
      <c r="H1260" s="98" t="s">
        <v>133</v>
      </c>
      <c r="I1260" s="95" t="s">
        <v>1749</v>
      </c>
      <c r="J1260" s="131" t="str">
        <f t="shared" si="46"/>
        <v>17.359.233/0001-88</v>
      </c>
      <c r="K1260" s="131" t="s">
        <v>1080</v>
      </c>
      <c r="L1260" s="132" t="s">
        <v>3133</v>
      </c>
      <c r="M1260" s="131" t="s">
        <v>3988</v>
      </c>
      <c r="N1260" s="134">
        <v>45473</v>
      </c>
      <c r="O1260" s="95" t="s">
        <v>452</v>
      </c>
      <c r="P1260" s="98" t="s">
        <v>1750</v>
      </c>
      <c r="Q1260" s="381"/>
      <c r="R1260" s="381"/>
      <c r="S1260" s="381"/>
    </row>
    <row r="1261" spans="1:19" ht="40" customHeight="1" x14ac:dyDescent="0.25">
      <c r="A1261" s="128">
        <f>IF(B1261="","",ROW()-ROW($A$3)+'Diário 2º PA'!$P$1)</f>
        <v>3208</v>
      </c>
      <c r="B1261" s="129">
        <v>45474</v>
      </c>
      <c r="C1261" s="130">
        <v>45474</v>
      </c>
      <c r="D1261" s="98" t="s">
        <v>105</v>
      </c>
      <c r="E1261" s="95" t="s">
        <v>295</v>
      </c>
      <c r="F1261" s="155">
        <v>2752.54</v>
      </c>
      <c r="G1261" s="98" t="s">
        <v>3138</v>
      </c>
      <c r="H1261" s="98" t="s">
        <v>133</v>
      </c>
      <c r="I1261" s="95" t="s">
        <v>1749</v>
      </c>
      <c r="J1261" s="131" t="str">
        <f t="shared" si="46"/>
        <v>17.359.233/0001-88</v>
      </c>
      <c r="K1261" s="131" t="s">
        <v>1080</v>
      </c>
      <c r="L1261" s="132" t="s">
        <v>3133</v>
      </c>
      <c r="M1261" s="131" t="s">
        <v>3989</v>
      </c>
      <c r="N1261" s="134">
        <v>45473</v>
      </c>
      <c r="O1261" s="95" t="s">
        <v>452</v>
      </c>
      <c r="P1261" s="98" t="s">
        <v>1750</v>
      </c>
      <c r="Q1261" s="381"/>
      <c r="R1261" s="381"/>
      <c r="S1261" s="381"/>
    </row>
    <row r="1262" spans="1:19" ht="40" customHeight="1" x14ac:dyDescent="0.25">
      <c r="A1262" s="128">
        <f>IF(B1262="","",ROW()-ROW($A$3)+'Diário 2º PA'!$P$1)</f>
        <v>3209</v>
      </c>
      <c r="B1262" s="129">
        <v>45474</v>
      </c>
      <c r="C1262" s="130">
        <v>45474</v>
      </c>
      <c r="D1262" s="98" t="s">
        <v>107</v>
      </c>
      <c r="E1262" s="95" t="s">
        <v>374</v>
      </c>
      <c r="F1262" s="156">
        <v>787.87</v>
      </c>
      <c r="G1262" s="98" t="s">
        <v>3990</v>
      </c>
      <c r="H1262" s="98" t="s">
        <v>135</v>
      </c>
      <c r="I1262" s="95" t="s">
        <v>1749</v>
      </c>
      <c r="J1262" s="131" t="str">
        <f t="shared" si="46"/>
        <v>17.359.233/0001-88</v>
      </c>
      <c r="K1262" s="131" t="s">
        <v>1080</v>
      </c>
      <c r="L1262" s="132" t="s">
        <v>3133</v>
      </c>
      <c r="M1262" s="131" t="s">
        <v>3991</v>
      </c>
      <c r="N1262" s="134">
        <v>45473</v>
      </c>
      <c r="O1262" s="95" t="s">
        <v>452</v>
      </c>
      <c r="P1262" s="98" t="s">
        <v>1750</v>
      </c>
      <c r="Q1262" s="381"/>
      <c r="R1262" s="381"/>
      <c r="S1262" s="381"/>
    </row>
    <row r="1263" spans="1:19" ht="40" customHeight="1" x14ac:dyDescent="0.25">
      <c r="A1263" s="128">
        <f>IF(B1263="","",ROW()-ROW($A$3)+'Diário 2º PA'!$P$1)</f>
        <v>3210</v>
      </c>
      <c r="B1263" s="129">
        <v>45474</v>
      </c>
      <c r="C1263" s="130">
        <v>45474</v>
      </c>
      <c r="D1263" s="98" t="s">
        <v>105</v>
      </c>
      <c r="E1263" s="95" t="s">
        <v>295</v>
      </c>
      <c r="F1263" s="155">
        <v>1871.94</v>
      </c>
      <c r="G1263" s="98" t="s">
        <v>3138</v>
      </c>
      <c r="H1263" s="98" t="s">
        <v>135</v>
      </c>
      <c r="I1263" s="95" t="s">
        <v>1749</v>
      </c>
      <c r="J1263" s="131" t="str">
        <f t="shared" si="46"/>
        <v>17.359.233/0001-88</v>
      </c>
      <c r="K1263" s="131" t="s">
        <v>1080</v>
      </c>
      <c r="L1263" s="132" t="s">
        <v>3133</v>
      </c>
      <c r="M1263" s="131" t="s">
        <v>3992</v>
      </c>
      <c r="N1263" s="134">
        <v>45473</v>
      </c>
      <c r="O1263" s="95" t="s">
        <v>452</v>
      </c>
      <c r="P1263" s="98" t="s">
        <v>1750</v>
      </c>
      <c r="Q1263" s="381"/>
      <c r="R1263" s="381"/>
      <c r="S1263" s="381"/>
    </row>
    <row r="1264" spans="1:19" ht="40" customHeight="1" x14ac:dyDescent="0.25">
      <c r="A1264" s="128">
        <f>IF(B1264="","",ROW()-ROW($A$3)+'Diário 2º PA'!$P$1)</f>
        <v>3211</v>
      </c>
      <c r="B1264" s="129">
        <v>45474</v>
      </c>
      <c r="C1264" s="130">
        <v>45444</v>
      </c>
      <c r="D1264" s="98" t="s">
        <v>105</v>
      </c>
      <c r="E1264" s="95" t="s">
        <v>341</v>
      </c>
      <c r="F1264" s="179">
        <v>2100</v>
      </c>
      <c r="G1264" s="98" t="s">
        <v>3546</v>
      </c>
      <c r="H1264" s="98" t="s">
        <v>135</v>
      </c>
      <c r="I1264" s="95" t="s">
        <v>3993</v>
      </c>
      <c r="J1264" s="131" t="str">
        <f t="shared" si="46"/>
        <v>46.438.261/0001-69</v>
      </c>
      <c r="K1264" s="131" t="s">
        <v>1080</v>
      </c>
      <c r="L1264" s="132" t="s">
        <v>3133</v>
      </c>
      <c r="M1264" s="131">
        <v>91961998</v>
      </c>
      <c r="N1264" s="134">
        <v>45474</v>
      </c>
      <c r="O1264" s="95" t="s">
        <v>452</v>
      </c>
      <c r="P1264" s="98" t="s">
        <v>3203</v>
      </c>
      <c r="Q1264" s="381"/>
      <c r="R1264" s="381"/>
      <c r="S1264" s="381"/>
    </row>
    <row r="1265" spans="1:19" ht="40" customHeight="1" x14ac:dyDescent="0.25">
      <c r="A1265" s="128">
        <f>IF(B1265="","",ROW()-ROW($A$3)+'Diário 2º PA'!$P$1)</f>
        <v>3212</v>
      </c>
      <c r="B1265" s="129">
        <v>45474</v>
      </c>
      <c r="C1265" s="130">
        <v>45474</v>
      </c>
      <c r="D1265" s="98" t="s">
        <v>105</v>
      </c>
      <c r="E1265" s="95" t="s">
        <v>345</v>
      </c>
      <c r="F1265" s="155">
        <v>320</v>
      </c>
      <c r="G1265" s="98" t="s">
        <v>3994</v>
      </c>
      <c r="H1265" s="98" t="s">
        <v>137</v>
      </c>
      <c r="I1265" s="95" t="s">
        <v>3995</v>
      </c>
      <c r="J1265" s="131" t="str">
        <f t="shared" si="46"/>
        <v>46.169.637/0001-32</v>
      </c>
      <c r="K1265" s="131" t="s">
        <v>1080</v>
      </c>
      <c r="L1265" s="132" t="s">
        <v>3133</v>
      </c>
      <c r="M1265" s="131">
        <v>726</v>
      </c>
      <c r="N1265" s="134">
        <v>45474</v>
      </c>
      <c r="O1265" s="95" t="s">
        <v>452</v>
      </c>
      <c r="P1265" s="98" t="s">
        <v>3996</v>
      </c>
      <c r="Q1265" s="381"/>
      <c r="R1265" s="381"/>
      <c r="S1265" s="381"/>
    </row>
    <row r="1266" spans="1:19" ht="40" customHeight="1" x14ac:dyDescent="0.25">
      <c r="A1266" s="128">
        <f>IF(B1266="","",ROW()-ROW($A$3)+'Diário 2º PA'!$P$1)</f>
        <v>3213</v>
      </c>
      <c r="B1266" s="129">
        <v>45474</v>
      </c>
      <c r="C1266" s="130">
        <v>45444</v>
      </c>
      <c r="D1266" s="98" t="s">
        <v>105</v>
      </c>
      <c r="E1266" s="95" t="s">
        <v>265</v>
      </c>
      <c r="F1266" s="155">
        <v>1204.8</v>
      </c>
      <c r="G1266" s="98" t="s">
        <v>3264</v>
      </c>
      <c r="H1266" s="98" t="s">
        <v>118</v>
      </c>
      <c r="I1266" s="95" t="s">
        <v>2238</v>
      </c>
      <c r="J1266" s="131" t="str">
        <f t="shared" si="46"/>
        <v>01.541.266/0001-04</v>
      </c>
      <c r="K1266" s="131" t="s">
        <v>1080</v>
      </c>
      <c r="L1266" s="132" t="s">
        <v>3133</v>
      </c>
      <c r="M1266" s="131" t="s">
        <v>3997</v>
      </c>
      <c r="N1266" s="134">
        <v>45472</v>
      </c>
      <c r="O1266" s="95" t="s">
        <v>452</v>
      </c>
      <c r="P1266" s="98" t="s">
        <v>2239</v>
      </c>
      <c r="Q1266" s="381"/>
      <c r="R1266" s="381"/>
      <c r="S1266" s="381"/>
    </row>
    <row r="1267" spans="1:19" ht="40" customHeight="1" x14ac:dyDescent="0.25">
      <c r="A1267" s="128">
        <f>IF(B1267="","",ROW()-ROW($A$3)+'Diário 2º PA'!$P$1)</f>
        <v>3214</v>
      </c>
      <c r="B1267" s="129">
        <v>45474</v>
      </c>
      <c r="C1267" s="130">
        <v>45444</v>
      </c>
      <c r="D1267" s="98" t="s">
        <v>105</v>
      </c>
      <c r="E1267" s="95" t="s">
        <v>229</v>
      </c>
      <c r="F1267" s="155">
        <v>523.47</v>
      </c>
      <c r="G1267" s="98" t="s">
        <v>3143</v>
      </c>
      <c r="H1267" s="98" t="s">
        <v>120</v>
      </c>
      <c r="I1267" s="95" t="s">
        <v>1547</v>
      </c>
      <c r="J1267" s="131" t="str">
        <f t="shared" si="46"/>
        <v>21.572.243/0001-74</v>
      </c>
      <c r="K1267" s="131" t="s">
        <v>1080</v>
      </c>
      <c r="L1267" s="132" t="s">
        <v>3133</v>
      </c>
      <c r="M1267" s="131" t="s">
        <v>1549</v>
      </c>
      <c r="N1267" s="134">
        <v>45474</v>
      </c>
      <c r="O1267" s="95" t="s">
        <v>452</v>
      </c>
      <c r="P1267" s="98" t="s">
        <v>1548</v>
      </c>
      <c r="Q1267" s="381"/>
      <c r="R1267" s="381"/>
      <c r="S1267" s="381"/>
    </row>
    <row r="1268" spans="1:19" ht="40" customHeight="1" x14ac:dyDescent="0.25">
      <c r="A1268" s="128">
        <f>IF(B1268="","",ROW()-ROW($A$3)+'Diário 2º PA'!$P$1)</f>
        <v>3215</v>
      </c>
      <c r="B1268" s="129">
        <v>45474</v>
      </c>
      <c r="C1268" s="130">
        <v>45444</v>
      </c>
      <c r="D1268" s="98" t="s">
        <v>105</v>
      </c>
      <c r="E1268" s="95" t="s">
        <v>219</v>
      </c>
      <c r="F1268" s="155">
        <v>7462.25</v>
      </c>
      <c r="G1268" s="98" t="s">
        <v>3117</v>
      </c>
      <c r="H1268" s="98" t="s">
        <v>120</v>
      </c>
      <c r="I1268" s="95" t="s">
        <v>1545</v>
      </c>
      <c r="J1268" s="131" t="str">
        <f t="shared" si="46"/>
        <v>00.927.360/0001-33</v>
      </c>
      <c r="K1268" s="131" t="s">
        <v>1080</v>
      </c>
      <c r="L1268" s="132" t="s">
        <v>3133</v>
      </c>
      <c r="M1268" s="131">
        <v>147990</v>
      </c>
      <c r="N1268" s="134">
        <v>45474</v>
      </c>
      <c r="O1268" s="95" t="s">
        <v>452</v>
      </c>
      <c r="P1268" s="98" t="s">
        <v>1546</v>
      </c>
      <c r="Q1268" s="381"/>
      <c r="R1268" s="381"/>
      <c r="S1268" s="381"/>
    </row>
    <row r="1269" spans="1:19" ht="40" customHeight="1" x14ac:dyDescent="0.25">
      <c r="A1269" s="128">
        <f>IF(B1269="","",ROW()-ROW($A$3)+'Diário 2º PA'!$P$1)</f>
        <v>3216</v>
      </c>
      <c r="B1269" s="129">
        <v>45474</v>
      </c>
      <c r="C1269" s="130">
        <v>45444</v>
      </c>
      <c r="D1269" s="98" t="s">
        <v>105</v>
      </c>
      <c r="E1269" s="95" t="s">
        <v>219</v>
      </c>
      <c r="F1269" s="155">
        <v>7991.9</v>
      </c>
      <c r="G1269" s="98" t="s">
        <v>3117</v>
      </c>
      <c r="H1269" s="98" t="s">
        <v>127</v>
      </c>
      <c r="I1269" s="95" t="s">
        <v>1479</v>
      </c>
      <c r="J1269" s="131" t="str">
        <f t="shared" si="46"/>
        <v>48.142.902/0001-99</v>
      </c>
      <c r="K1269" s="131" t="s">
        <v>1080</v>
      </c>
      <c r="L1269" s="132" t="s">
        <v>3133</v>
      </c>
      <c r="M1269" s="131">
        <v>60722</v>
      </c>
      <c r="N1269" s="134">
        <v>45473</v>
      </c>
      <c r="O1269" s="95" t="s">
        <v>452</v>
      </c>
      <c r="P1269" s="98" t="s">
        <v>1480</v>
      </c>
      <c r="Q1269" s="381"/>
      <c r="R1269" s="381"/>
      <c r="S1269" s="381"/>
    </row>
    <row r="1270" spans="1:19" ht="40" customHeight="1" x14ac:dyDescent="0.25">
      <c r="A1270" s="128">
        <f>IF(B1270="","",ROW()-ROW($A$3)+'Diário 2º PA'!$P$1)</f>
        <v>3217</v>
      </c>
      <c r="B1270" s="129">
        <v>45474</v>
      </c>
      <c r="C1270" s="130">
        <v>45444</v>
      </c>
      <c r="D1270" s="98" t="s">
        <v>105</v>
      </c>
      <c r="E1270" s="95" t="s">
        <v>313</v>
      </c>
      <c r="F1270" s="155">
        <v>804.4</v>
      </c>
      <c r="G1270" s="98" t="s">
        <v>3998</v>
      </c>
      <c r="H1270" s="98" t="s">
        <v>127</v>
      </c>
      <c r="I1270" s="95" t="s">
        <v>2689</v>
      </c>
      <c r="J1270" s="131" t="str">
        <f t="shared" si="46"/>
        <v>35.221.709/0001-00</v>
      </c>
      <c r="K1270" s="131" t="s">
        <v>1080</v>
      </c>
      <c r="L1270" s="132" t="s">
        <v>3133</v>
      </c>
      <c r="M1270" s="131">
        <v>1</v>
      </c>
      <c r="N1270" s="134">
        <v>45472</v>
      </c>
      <c r="O1270" s="95" t="s">
        <v>452</v>
      </c>
      <c r="P1270" s="98" t="s">
        <v>1571</v>
      </c>
      <c r="Q1270" s="381"/>
      <c r="R1270" s="381"/>
      <c r="S1270" s="381"/>
    </row>
    <row r="1271" spans="1:19" ht="40" customHeight="1" x14ac:dyDescent="0.25">
      <c r="A1271" s="128">
        <f>IF(B1271="","",ROW()-ROW($A$3)+'Diário 2º PA'!$P$1)</f>
        <v>3218</v>
      </c>
      <c r="B1271" s="129">
        <v>45474</v>
      </c>
      <c r="C1271" s="130">
        <v>45444</v>
      </c>
      <c r="D1271" s="98" t="s">
        <v>105</v>
      </c>
      <c r="E1271" s="95" t="s">
        <v>359</v>
      </c>
      <c r="F1271" s="155">
        <v>844.55</v>
      </c>
      <c r="G1271" s="98" t="s">
        <v>3999</v>
      </c>
      <c r="H1271" s="98" t="s">
        <v>117</v>
      </c>
      <c r="I1271" s="95" t="s">
        <v>4000</v>
      </c>
      <c r="J1271" s="131" t="str">
        <f t="shared" si="46"/>
        <v>87.156.352/0001-19</v>
      </c>
      <c r="K1271" s="131" t="s">
        <v>1080</v>
      </c>
      <c r="L1271" s="132" t="s">
        <v>3133</v>
      </c>
      <c r="M1271" s="133">
        <v>1000254131</v>
      </c>
      <c r="N1271" s="134">
        <v>45474</v>
      </c>
      <c r="O1271" s="95" t="s">
        <v>452</v>
      </c>
      <c r="P1271" s="98" t="s">
        <v>4001</v>
      </c>
      <c r="Q1271" s="381"/>
      <c r="R1271" s="381"/>
      <c r="S1271" s="381"/>
    </row>
    <row r="1272" spans="1:19" ht="40" customHeight="1" x14ac:dyDescent="0.25">
      <c r="A1272" s="128">
        <f>IF(B1272="","",ROW()-ROW($A$3)+'Diário 2º PA'!$P$1)</f>
        <v>3219</v>
      </c>
      <c r="B1272" s="129">
        <v>45474</v>
      </c>
      <c r="C1272" s="130">
        <v>45474</v>
      </c>
      <c r="D1272" s="98" t="s">
        <v>105</v>
      </c>
      <c r="E1272" s="95" t="s">
        <v>295</v>
      </c>
      <c r="F1272" s="155">
        <v>1500.04</v>
      </c>
      <c r="G1272" s="98" t="s">
        <v>4002</v>
      </c>
      <c r="H1272" s="98" t="s">
        <v>124</v>
      </c>
      <c r="I1272" s="95" t="s">
        <v>1749</v>
      </c>
      <c r="J1272" s="131" t="str">
        <f t="shared" si="46"/>
        <v>17.359.233/0001-88</v>
      </c>
      <c r="K1272" s="131" t="s">
        <v>1080</v>
      </c>
      <c r="L1272" s="132" t="s">
        <v>3133</v>
      </c>
      <c r="M1272" s="131" t="s">
        <v>4003</v>
      </c>
      <c r="N1272" s="134">
        <v>45472</v>
      </c>
      <c r="O1272" s="95" t="s">
        <v>452</v>
      </c>
      <c r="P1272" s="98" t="s">
        <v>1750</v>
      </c>
      <c r="Q1272" s="381"/>
      <c r="R1272" s="381"/>
      <c r="S1272" s="381"/>
    </row>
    <row r="1273" spans="1:19" ht="40" customHeight="1" x14ac:dyDescent="0.25">
      <c r="A1273" s="128">
        <f>IF(B1273="","",ROW()-ROW($A$3)+'Diário 2º PA'!$P$1)</f>
        <v>3220</v>
      </c>
      <c r="B1273" s="129">
        <v>45474</v>
      </c>
      <c r="C1273" s="130">
        <v>45444</v>
      </c>
      <c r="D1273" s="98" t="s">
        <v>105</v>
      </c>
      <c r="E1273" s="95" t="s">
        <v>265</v>
      </c>
      <c r="F1273" s="155">
        <v>250</v>
      </c>
      <c r="G1273" s="98" t="s">
        <v>3264</v>
      </c>
      <c r="H1273" s="98" t="s">
        <v>124</v>
      </c>
      <c r="I1273" s="95" t="s">
        <v>1516</v>
      </c>
      <c r="J1273" s="131" t="str">
        <f t="shared" si="46"/>
        <v>11.122.664/0001-40</v>
      </c>
      <c r="K1273" s="131" t="s">
        <v>1080</v>
      </c>
      <c r="L1273" s="132" t="s">
        <v>3133</v>
      </c>
      <c r="M1273" s="131">
        <v>24823</v>
      </c>
      <c r="N1273" s="134">
        <v>45473</v>
      </c>
      <c r="O1273" s="95" t="s">
        <v>452</v>
      </c>
      <c r="P1273" s="98" t="s">
        <v>2147</v>
      </c>
      <c r="Q1273" s="381"/>
      <c r="R1273" s="381"/>
      <c r="S1273" s="381"/>
    </row>
    <row r="1274" spans="1:19" ht="40" customHeight="1" x14ac:dyDescent="0.25">
      <c r="A1274" s="128">
        <f>IF(B1274="","",ROW()-ROW($A$3)+'Diário 2º PA'!$P$1)</f>
        <v>3221</v>
      </c>
      <c r="B1274" s="129">
        <v>45474</v>
      </c>
      <c r="C1274" s="130">
        <v>45474</v>
      </c>
      <c r="D1274" s="98" t="s">
        <v>105</v>
      </c>
      <c r="E1274" s="95" t="s">
        <v>343</v>
      </c>
      <c r="F1274" s="155">
        <v>900</v>
      </c>
      <c r="G1274" s="98" t="s">
        <v>4004</v>
      </c>
      <c r="H1274" s="98" t="s">
        <v>123</v>
      </c>
      <c r="I1274" s="95" t="s">
        <v>4005</v>
      </c>
      <c r="J1274" s="131" t="str">
        <f t="shared" si="46"/>
        <v>16.567.488/0001-73</v>
      </c>
      <c r="K1274" s="131" t="s">
        <v>1080</v>
      </c>
      <c r="L1274" s="132" t="s">
        <v>3133</v>
      </c>
      <c r="M1274" s="131">
        <v>263</v>
      </c>
      <c r="N1274" s="134">
        <v>45473</v>
      </c>
      <c r="O1274" s="95" t="s">
        <v>452</v>
      </c>
      <c r="P1274" s="98" t="s">
        <v>1456</v>
      </c>
      <c r="Q1274" s="381"/>
      <c r="R1274" s="381"/>
      <c r="S1274" s="381"/>
    </row>
    <row r="1275" spans="1:19" ht="40" customHeight="1" x14ac:dyDescent="0.25">
      <c r="A1275" s="128">
        <f>IF(B1275="","",ROW()-ROW($A$3)+'Diário 2º PA'!$P$1)</f>
        <v>3222</v>
      </c>
      <c r="B1275" s="129">
        <v>45474</v>
      </c>
      <c r="C1275" s="130">
        <v>45444</v>
      </c>
      <c r="D1275" s="98" t="s">
        <v>105</v>
      </c>
      <c r="E1275" s="95" t="s">
        <v>265</v>
      </c>
      <c r="F1275" s="155">
        <v>250</v>
      </c>
      <c r="G1275" s="98" t="s">
        <v>3264</v>
      </c>
      <c r="H1275" s="98" t="s">
        <v>123</v>
      </c>
      <c r="I1275" s="95" t="s">
        <v>1485</v>
      </c>
      <c r="J1275" s="131" t="str">
        <f t="shared" si="46"/>
        <v>12.566.752/0001-01</v>
      </c>
      <c r="K1275" s="131" t="s">
        <v>1080</v>
      </c>
      <c r="L1275" s="132" t="s">
        <v>3133</v>
      </c>
      <c r="M1275" s="131">
        <v>354</v>
      </c>
      <c r="N1275" s="134">
        <v>45474</v>
      </c>
      <c r="O1275" s="95" t="s">
        <v>452</v>
      </c>
      <c r="P1275" s="98" t="s">
        <v>1517</v>
      </c>
      <c r="Q1275" s="381"/>
      <c r="R1275" s="381"/>
      <c r="S1275" s="381"/>
    </row>
    <row r="1276" spans="1:19" ht="40" customHeight="1" x14ac:dyDescent="0.25">
      <c r="A1276" s="128">
        <f>IF(B1276="","",ROW()-ROW($A$3)+'Diário 2º PA'!$P$1)</f>
        <v>3223</v>
      </c>
      <c r="B1276" s="129">
        <v>45474</v>
      </c>
      <c r="C1276" s="130">
        <v>45444</v>
      </c>
      <c r="D1276" s="98" t="s">
        <v>105</v>
      </c>
      <c r="E1276" s="95" t="s">
        <v>219</v>
      </c>
      <c r="F1276" s="155">
        <v>2659.3</v>
      </c>
      <c r="G1276" s="98" t="s">
        <v>3117</v>
      </c>
      <c r="H1276" s="98" t="s">
        <v>135</v>
      </c>
      <c r="I1276" s="95" t="s">
        <v>1594</v>
      </c>
      <c r="J1276" s="131" t="str">
        <f t="shared" si="46"/>
        <v>CPF Protegido - LGPD</v>
      </c>
      <c r="K1276" s="131" t="s">
        <v>1114</v>
      </c>
      <c r="L1276" s="132" t="s">
        <v>117</v>
      </c>
      <c r="M1276" s="131" t="s">
        <v>117</v>
      </c>
      <c r="N1276" s="134" t="s">
        <v>117</v>
      </c>
      <c r="O1276" s="95" t="s">
        <v>452</v>
      </c>
      <c r="P1276" s="98" t="s">
        <v>1595</v>
      </c>
      <c r="Q1276" s="381"/>
      <c r="R1276" s="381"/>
      <c r="S1276" s="381"/>
    </row>
    <row r="1277" spans="1:19" ht="40" customHeight="1" x14ac:dyDescent="0.25">
      <c r="A1277" s="128">
        <f>IF(B1277="","",ROW()-ROW($A$3)+'Diário 2º PA'!$P$1)</f>
        <v>3224</v>
      </c>
      <c r="B1277" s="129">
        <v>45474</v>
      </c>
      <c r="C1277" s="130">
        <v>45444</v>
      </c>
      <c r="D1277" s="98" t="s">
        <v>105</v>
      </c>
      <c r="E1277" s="95" t="s">
        <v>219</v>
      </c>
      <c r="F1277" s="155">
        <v>2659.3</v>
      </c>
      <c r="G1277" s="98" t="s">
        <v>3117</v>
      </c>
      <c r="H1277" s="98" t="s">
        <v>135</v>
      </c>
      <c r="I1277" s="95" t="s">
        <v>1592</v>
      </c>
      <c r="J1277" s="131" t="str">
        <f t="shared" si="46"/>
        <v>CPF Protegido - LGPD</v>
      </c>
      <c r="K1277" s="131" t="s">
        <v>1114</v>
      </c>
      <c r="L1277" s="132" t="s">
        <v>117</v>
      </c>
      <c r="M1277" s="131" t="s">
        <v>117</v>
      </c>
      <c r="N1277" s="134" t="s">
        <v>117</v>
      </c>
      <c r="O1277" s="95" t="s">
        <v>452</v>
      </c>
      <c r="P1277" s="98" t="s">
        <v>1593</v>
      </c>
      <c r="Q1277" s="381"/>
      <c r="R1277" s="381"/>
      <c r="S1277" s="381"/>
    </row>
    <row r="1278" spans="1:19" ht="40" customHeight="1" x14ac:dyDescent="0.25">
      <c r="A1278" s="128">
        <f>IF(B1278="","",ROW()-ROW($A$3)+'Diário 2º PA'!$P$1)</f>
        <v>3225</v>
      </c>
      <c r="B1278" s="129">
        <v>45474</v>
      </c>
      <c r="C1278" s="130">
        <v>45444</v>
      </c>
      <c r="D1278" s="98" t="s">
        <v>105</v>
      </c>
      <c r="E1278" s="95" t="s">
        <v>219</v>
      </c>
      <c r="F1278" s="155">
        <v>4730.71</v>
      </c>
      <c r="G1278" s="98" t="s">
        <v>3117</v>
      </c>
      <c r="H1278" s="98" t="s">
        <v>137</v>
      </c>
      <c r="I1278" s="95" t="s">
        <v>2130</v>
      </c>
      <c r="J1278" s="131" t="str">
        <f t="shared" si="46"/>
        <v>CPF Protegido - LGPD</v>
      </c>
      <c r="K1278" s="131" t="s">
        <v>1114</v>
      </c>
      <c r="L1278" s="132" t="s">
        <v>117</v>
      </c>
      <c r="M1278" s="131" t="s">
        <v>117</v>
      </c>
      <c r="N1278" s="134" t="s">
        <v>117</v>
      </c>
      <c r="O1278" s="95" t="s">
        <v>452</v>
      </c>
      <c r="P1278" s="98" t="s">
        <v>1598</v>
      </c>
      <c r="Q1278" s="381"/>
      <c r="R1278" s="381"/>
      <c r="S1278" s="381"/>
    </row>
    <row r="1279" spans="1:19" ht="40" customHeight="1" x14ac:dyDescent="0.25">
      <c r="A1279" s="128">
        <f>IF(B1279="","",ROW()-ROW($A$3)+'Diário 2º PA'!$P$1)</f>
        <v>3226</v>
      </c>
      <c r="B1279" s="129">
        <v>45474</v>
      </c>
      <c r="C1279" s="130">
        <v>45444</v>
      </c>
      <c r="D1279" s="98" t="s">
        <v>105</v>
      </c>
      <c r="E1279" s="95" t="s">
        <v>219</v>
      </c>
      <c r="F1279" s="155">
        <v>5268.66</v>
      </c>
      <c r="G1279" s="98" t="s">
        <v>3117</v>
      </c>
      <c r="H1279" s="98" t="s">
        <v>121</v>
      </c>
      <c r="I1279" s="95" t="s">
        <v>1603</v>
      </c>
      <c r="J1279" s="131" t="str">
        <f t="shared" si="46"/>
        <v>CPF Protegido - LGPD</v>
      </c>
      <c r="K1279" s="131" t="s">
        <v>1114</v>
      </c>
      <c r="L1279" s="132" t="s">
        <v>117</v>
      </c>
      <c r="M1279" s="131" t="s">
        <v>117</v>
      </c>
      <c r="N1279" s="134" t="s">
        <v>117</v>
      </c>
      <c r="O1279" s="95" t="s">
        <v>452</v>
      </c>
      <c r="P1279" s="98" t="s">
        <v>1604</v>
      </c>
      <c r="Q1279" s="381"/>
      <c r="R1279" s="381"/>
      <c r="S1279" s="381"/>
    </row>
    <row r="1280" spans="1:19" ht="40" customHeight="1" x14ac:dyDescent="0.25">
      <c r="A1280" s="128">
        <f>IF(B1280="","",ROW()-ROW($A$3)+'Diário 2º PA'!$P$1)</f>
        <v>3227</v>
      </c>
      <c r="B1280" s="129">
        <v>45474</v>
      </c>
      <c r="C1280" s="130">
        <v>45444</v>
      </c>
      <c r="D1280" s="98" t="s">
        <v>105</v>
      </c>
      <c r="E1280" s="95" t="s">
        <v>267</v>
      </c>
      <c r="F1280" s="155">
        <v>170</v>
      </c>
      <c r="G1280" s="98" t="s">
        <v>4006</v>
      </c>
      <c r="H1280" s="98" t="s">
        <v>125</v>
      </c>
      <c r="I1280" s="95" t="s">
        <v>3691</v>
      </c>
      <c r="J1280" s="131" t="str">
        <f t="shared" si="46"/>
        <v>04.081.144/0001-70</v>
      </c>
      <c r="K1280" s="131" t="s">
        <v>1114</v>
      </c>
      <c r="L1280" s="132" t="s">
        <v>3120</v>
      </c>
      <c r="M1280" s="131" t="s">
        <v>4007</v>
      </c>
      <c r="N1280" s="134">
        <v>45470</v>
      </c>
      <c r="O1280" s="95" t="s">
        <v>452</v>
      </c>
      <c r="P1280" s="98" t="s">
        <v>3692</v>
      </c>
      <c r="Q1280" s="381"/>
      <c r="R1280" s="381"/>
      <c r="S1280" s="381"/>
    </row>
    <row r="1281" spans="1:19" ht="40" customHeight="1" x14ac:dyDescent="0.25">
      <c r="A1281" s="128">
        <f>IF(B1281="","",ROW()-ROW($A$3)+'Diário 2º PA'!$P$1)</f>
        <v>3228</v>
      </c>
      <c r="B1281" s="129">
        <v>45474</v>
      </c>
      <c r="C1281" s="130">
        <v>45444</v>
      </c>
      <c r="D1281" s="98" t="s">
        <v>105</v>
      </c>
      <c r="E1281" s="95" t="s">
        <v>345</v>
      </c>
      <c r="F1281" s="155">
        <v>300</v>
      </c>
      <c r="G1281" s="98" t="s">
        <v>4008</v>
      </c>
      <c r="H1281" s="98" t="s">
        <v>125</v>
      </c>
      <c r="I1281" s="95" t="s">
        <v>4009</v>
      </c>
      <c r="J1281" s="131" t="str">
        <f t="shared" si="46"/>
        <v>13.925.475/0001-30</v>
      </c>
      <c r="K1281" s="131" t="s">
        <v>1114</v>
      </c>
      <c r="L1281" s="132" t="s">
        <v>3120</v>
      </c>
      <c r="M1281" s="131">
        <v>130</v>
      </c>
      <c r="N1281" s="134">
        <v>45464</v>
      </c>
      <c r="O1281" s="95" t="s">
        <v>452</v>
      </c>
      <c r="P1281" s="98" t="s">
        <v>4010</v>
      </c>
      <c r="Q1281" s="381"/>
      <c r="R1281" s="381"/>
      <c r="S1281" s="381"/>
    </row>
    <row r="1282" spans="1:19" ht="40" customHeight="1" x14ac:dyDescent="0.25">
      <c r="A1282" s="128">
        <f>IF(B1282="","",ROW()-ROW($A$3)+'Diário 2º PA'!$P$1)</f>
        <v>3229</v>
      </c>
      <c r="B1282" s="129">
        <v>45474</v>
      </c>
      <c r="C1282" s="130">
        <v>45444</v>
      </c>
      <c r="D1282" s="98" t="s">
        <v>94</v>
      </c>
      <c r="E1282" s="95" t="s">
        <v>180</v>
      </c>
      <c r="F1282" s="155">
        <v>1284.8900000000001</v>
      </c>
      <c r="G1282" s="98" t="s">
        <v>3426</v>
      </c>
      <c r="H1282" s="98" t="s">
        <v>125</v>
      </c>
      <c r="I1282" s="95" t="s">
        <v>2802</v>
      </c>
      <c r="J1282" s="131" t="str">
        <f t="shared" si="46"/>
        <v>00.360.305/0001-04</v>
      </c>
      <c r="K1282" s="131" t="s">
        <v>1080</v>
      </c>
      <c r="L1282" s="132" t="s">
        <v>1439</v>
      </c>
      <c r="M1282" s="131" t="s">
        <v>4011</v>
      </c>
      <c r="N1282" s="134">
        <v>45478</v>
      </c>
      <c r="O1282" s="95" t="s">
        <v>452</v>
      </c>
      <c r="P1282" s="98" t="s">
        <v>2803</v>
      </c>
      <c r="Q1282" s="381"/>
      <c r="R1282" s="381"/>
      <c r="S1282" s="381"/>
    </row>
    <row r="1283" spans="1:19" ht="40" customHeight="1" x14ac:dyDescent="0.25">
      <c r="A1283" s="128">
        <f>IF(B1283="","",ROW()-ROW($A$3)+'Diário 2º PA'!$P$1)</f>
        <v>3230</v>
      </c>
      <c r="B1283" s="129">
        <v>45474</v>
      </c>
      <c r="C1283" s="130">
        <v>45474</v>
      </c>
      <c r="D1283" s="98" t="s">
        <v>105</v>
      </c>
      <c r="E1283" s="95" t="s">
        <v>345</v>
      </c>
      <c r="F1283" s="155">
        <v>744</v>
      </c>
      <c r="G1283" s="98" t="s">
        <v>3942</v>
      </c>
      <c r="H1283" s="98" t="s">
        <v>124</v>
      </c>
      <c r="I1283" s="95" t="s">
        <v>2551</v>
      </c>
      <c r="J1283" s="131" t="str">
        <f t="shared" si="46"/>
        <v>05.486.260/0001-32</v>
      </c>
      <c r="K1283" s="131" t="s">
        <v>1114</v>
      </c>
      <c r="L1283" s="132" t="s">
        <v>3120</v>
      </c>
      <c r="M1283" s="131">
        <v>20790</v>
      </c>
      <c r="N1283" s="134">
        <v>45474</v>
      </c>
      <c r="O1283" s="95" t="s">
        <v>452</v>
      </c>
      <c r="P1283" s="98" t="s">
        <v>2552</v>
      </c>
      <c r="Q1283" s="381"/>
      <c r="R1283" s="381"/>
      <c r="S1283" s="381"/>
    </row>
    <row r="1284" spans="1:19" ht="40" customHeight="1" x14ac:dyDescent="0.25">
      <c r="A1284" s="128">
        <f>IF(B1284="","",ROW()-ROW($A$3)+'Diário 2º PA'!$P$1)</f>
        <v>3231</v>
      </c>
      <c r="B1284" s="129">
        <v>45474</v>
      </c>
      <c r="C1284" s="130">
        <v>45474</v>
      </c>
      <c r="D1284" s="98" t="s">
        <v>105</v>
      </c>
      <c r="E1284" s="95" t="s">
        <v>359</v>
      </c>
      <c r="F1284" s="155">
        <v>893.54</v>
      </c>
      <c r="G1284" s="98" t="s">
        <v>3999</v>
      </c>
      <c r="H1284" s="98" t="s">
        <v>117</v>
      </c>
      <c r="I1284" s="95" t="s">
        <v>4000</v>
      </c>
      <c r="J1284" s="131" t="str">
        <f t="shared" si="46"/>
        <v>87.156.352/0001-19</v>
      </c>
      <c r="K1284" s="131" t="s">
        <v>1080</v>
      </c>
      <c r="L1284" s="132" t="s">
        <v>3133</v>
      </c>
      <c r="M1284" s="133">
        <v>1000254132</v>
      </c>
      <c r="N1284" s="134">
        <v>45474</v>
      </c>
      <c r="O1284" s="95" t="s">
        <v>452</v>
      </c>
      <c r="P1284" s="98" t="s">
        <v>4001</v>
      </c>
      <c r="Q1284" s="381"/>
      <c r="R1284" s="381"/>
      <c r="S1284" s="381"/>
    </row>
    <row r="1285" spans="1:19" ht="40" customHeight="1" x14ac:dyDescent="0.25">
      <c r="A1285" s="128">
        <f>IF(B1285="","",ROW()-ROW($A$3)+'Diário 2º PA'!$P$1)</f>
        <v>3232</v>
      </c>
      <c r="B1285" s="129">
        <v>45474</v>
      </c>
      <c r="C1285" s="130">
        <v>45444</v>
      </c>
      <c r="D1285" s="98" t="s">
        <v>105</v>
      </c>
      <c r="E1285" s="95" t="s">
        <v>345</v>
      </c>
      <c r="F1285" s="155">
        <v>2328</v>
      </c>
      <c r="G1285" s="98" t="s">
        <v>4012</v>
      </c>
      <c r="H1285" s="98" t="s">
        <v>117</v>
      </c>
      <c r="I1285" s="95" t="s">
        <v>4013</v>
      </c>
      <c r="J1285" s="131" t="str">
        <f t="shared" si="46"/>
        <v>26.133.649/0001-29</v>
      </c>
      <c r="K1285" s="131" t="s">
        <v>1080</v>
      </c>
      <c r="L1285" s="132" t="s">
        <v>3133</v>
      </c>
      <c r="M1285" s="131">
        <v>87690001</v>
      </c>
      <c r="N1285" s="134">
        <v>45473</v>
      </c>
      <c r="O1285" s="95" t="s">
        <v>452</v>
      </c>
      <c r="P1285" s="98" t="s">
        <v>4014</v>
      </c>
      <c r="Q1285" s="381"/>
      <c r="R1285" s="381"/>
      <c r="S1285" s="381"/>
    </row>
    <row r="1286" spans="1:19" ht="40" customHeight="1" x14ac:dyDescent="0.25">
      <c r="A1286" s="128">
        <f>IF(B1286="","",ROW()-ROW($A$3)+'Diário 2º PA'!$P$1)</f>
        <v>3233</v>
      </c>
      <c r="B1286" s="129">
        <v>45474</v>
      </c>
      <c r="C1286" s="130">
        <v>45474</v>
      </c>
      <c r="D1286" s="98" t="s">
        <v>94</v>
      </c>
      <c r="E1286" s="95" t="s">
        <v>207</v>
      </c>
      <c r="F1286" s="155">
        <v>633.22</v>
      </c>
      <c r="G1286" s="98" t="s">
        <v>3263</v>
      </c>
      <c r="H1286" s="98" t="s">
        <v>130</v>
      </c>
      <c r="I1286" s="95" t="s">
        <v>1795</v>
      </c>
      <c r="J1286" s="131" t="str">
        <f t="shared" si="46"/>
        <v>19.112.659/0001-68</v>
      </c>
      <c r="K1286" s="131" t="s">
        <v>1080</v>
      </c>
      <c r="L1286" s="132" t="s">
        <v>3133</v>
      </c>
      <c r="M1286" s="131">
        <v>631249</v>
      </c>
      <c r="N1286" s="134">
        <v>45476</v>
      </c>
      <c r="O1286" s="95" t="s">
        <v>452</v>
      </c>
      <c r="P1286" s="98" t="s">
        <v>1796</v>
      </c>
      <c r="Q1286" s="381"/>
      <c r="R1286" s="381"/>
      <c r="S1286" s="381"/>
    </row>
    <row r="1287" spans="1:19" ht="40" customHeight="1" x14ac:dyDescent="0.25">
      <c r="A1287" s="128">
        <f>IF(B1287="","",ROW()-ROW($A$3)+'Diário 2º PA'!$P$1)</f>
        <v>3234</v>
      </c>
      <c r="B1287" s="129">
        <v>45474</v>
      </c>
      <c r="C1287" s="130">
        <v>45474</v>
      </c>
      <c r="D1287" s="98" t="s">
        <v>105</v>
      </c>
      <c r="E1287" s="95" t="s">
        <v>337</v>
      </c>
      <c r="F1287" s="155">
        <v>414.75</v>
      </c>
      <c r="G1287" s="98" t="s">
        <v>3857</v>
      </c>
      <c r="H1287" s="98" t="s">
        <v>117</v>
      </c>
      <c r="I1287" s="95" t="s">
        <v>1576</v>
      </c>
      <c r="J1287" s="131" t="str">
        <f t="shared" si="46"/>
        <v>10.426.715/0001-64</v>
      </c>
      <c r="K1287" s="131" t="s">
        <v>1080</v>
      </c>
      <c r="L1287" s="132" t="s">
        <v>3133</v>
      </c>
      <c r="M1287" s="131">
        <v>4049904</v>
      </c>
      <c r="N1287" s="134">
        <v>45479</v>
      </c>
      <c r="O1287" s="95" t="s">
        <v>452</v>
      </c>
      <c r="P1287" s="98" t="s">
        <v>1082</v>
      </c>
      <c r="Q1287" s="381"/>
      <c r="R1287" s="381"/>
      <c r="S1287" s="381"/>
    </row>
    <row r="1288" spans="1:19" ht="40" customHeight="1" x14ac:dyDescent="0.25">
      <c r="A1288" s="128">
        <f>IF(B1288="","",ROW()-ROW($A$3)+'Diário 2º PA'!$P$1)</f>
        <v>3235</v>
      </c>
      <c r="B1288" s="129">
        <v>45474</v>
      </c>
      <c r="C1288" s="130">
        <v>45444</v>
      </c>
      <c r="D1288" s="98" t="s">
        <v>105</v>
      </c>
      <c r="E1288" s="95" t="s">
        <v>299</v>
      </c>
      <c r="F1288" s="155">
        <v>35803.199999999997</v>
      </c>
      <c r="G1288" s="98" t="s">
        <v>4015</v>
      </c>
      <c r="H1288" s="98" t="s">
        <v>135</v>
      </c>
      <c r="I1288" s="95" t="s">
        <v>1539</v>
      </c>
      <c r="J1288" s="131" t="str">
        <f t="shared" si="46"/>
        <v>45.277.160/0001-10</v>
      </c>
      <c r="K1288" s="131" t="s">
        <v>1080</v>
      </c>
      <c r="L1288" s="132" t="s">
        <v>3133</v>
      </c>
      <c r="M1288" s="131">
        <v>154</v>
      </c>
      <c r="N1288" s="134">
        <v>45474</v>
      </c>
      <c r="O1288" s="95" t="s">
        <v>452</v>
      </c>
      <c r="P1288" s="98" t="s">
        <v>1094</v>
      </c>
      <c r="Q1288" s="381"/>
      <c r="R1288" s="381"/>
      <c r="S1288" s="381"/>
    </row>
    <row r="1289" spans="1:19" ht="40" customHeight="1" x14ac:dyDescent="0.25">
      <c r="A1289" s="128">
        <f>IF(B1289="","",ROW()-ROW($A$3)+'Diário 2º PA'!$P$1)</f>
        <v>3236</v>
      </c>
      <c r="B1289" s="129">
        <v>45475</v>
      </c>
      <c r="C1289" s="130">
        <v>45444</v>
      </c>
      <c r="D1289" s="98" t="s">
        <v>105</v>
      </c>
      <c r="E1289" s="95" t="s">
        <v>341</v>
      </c>
      <c r="F1289" s="179">
        <v>1200</v>
      </c>
      <c r="G1289" s="98" t="s">
        <v>3119</v>
      </c>
      <c r="H1289" s="98" t="s">
        <v>121</v>
      </c>
      <c r="I1289" s="95" t="s">
        <v>1658</v>
      </c>
      <c r="J1289" s="131" t="str">
        <f t="shared" si="46"/>
        <v>45.507.004/0001-07</v>
      </c>
      <c r="K1289" s="131" t="s">
        <v>1072</v>
      </c>
      <c r="L1289" s="132" t="s">
        <v>3120</v>
      </c>
      <c r="M1289" s="131">
        <v>24</v>
      </c>
      <c r="N1289" s="134">
        <v>45474</v>
      </c>
      <c r="O1289" s="95" t="s">
        <v>452</v>
      </c>
      <c r="P1289" s="98" t="s">
        <v>1659</v>
      </c>
      <c r="Q1289" s="381"/>
      <c r="R1289" s="381"/>
      <c r="S1289" s="381"/>
    </row>
    <row r="1290" spans="1:19" ht="40" customHeight="1" x14ac:dyDescent="0.25">
      <c r="A1290" s="128">
        <f>IF(B1290="","",ROW()-ROW($A$3)+'Diário 2º PA'!$P$1)</f>
        <v>3237</v>
      </c>
      <c r="B1290" s="129">
        <v>45475</v>
      </c>
      <c r="C1290" s="130">
        <v>45474</v>
      </c>
      <c r="D1290" s="98" t="s">
        <v>105</v>
      </c>
      <c r="E1290" s="95" t="s">
        <v>339</v>
      </c>
      <c r="F1290" s="155">
        <v>75</v>
      </c>
      <c r="G1290" s="98" t="s">
        <v>3369</v>
      </c>
      <c r="H1290" s="98" t="s">
        <v>123</v>
      </c>
      <c r="I1290" s="95" t="s">
        <v>1909</v>
      </c>
      <c r="J1290" s="131" t="str">
        <f t="shared" si="46"/>
        <v>CPF Protegido - LGPD</v>
      </c>
      <c r="K1290" s="131" t="s">
        <v>1072</v>
      </c>
      <c r="L1290" s="132" t="s">
        <v>3168</v>
      </c>
      <c r="M1290" s="131" t="s">
        <v>117</v>
      </c>
      <c r="N1290" s="134">
        <v>45481</v>
      </c>
      <c r="O1290" s="95" t="s">
        <v>452</v>
      </c>
      <c r="P1290" s="98" t="s">
        <v>1357</v>
      </c>
      <c r="Q1290" s="381"/>
      <c r="R1290" s="381"/>
      <c r="S1290" s="381"/>
    </row>
    <row r="1291" spans="1:19" ht="40" customHeight="1" x14ac:dyDescent="0.25">
      <c r="A1291" s="128">
        <f>IF(B1291="","",ROW()-ROW($A$3)+'Diário 2º PA'!$P$1)</f>
        <v>3238</v>
      </c>
      <c r="B1291" s="129">
        <v>45475</v>
      </c>
      <c r="C1291" s="130">
        <v>45474</v>
      </c>
      <c r="D1291" s="98" t="s">
        <v>105</v>
      </c>
      <c r="E1291" s="95" t="s">
        <v>337</v>
      </c>
      <c r="F1291" s="155">
        <v>200.69</v>
      </c>
      <c r="G1291" s="98" t="s">
        <v>3160</v>
      </c>
      <c r="H1291" s="98" t="s">
        <v>130</v>
      </c>
      <c r="I1291" s="95" t="s">
        <v>3165</v>
      </c>
      <c r="J1291" s="131" t="str">
        <f t="shared" si="46"/>
        <v>17.455.912/0002-31</v>
      </c>
      <c r="K1291" s="131" t="s">
        <v>1072</v>
      </c>
      <c r="L1291" s="132" t="s">
        <v>3120</v>
      </c>
      <c r="M1291" s="131">
        <v>22763040</v>
      </c>
      <c r="N1291" s="134">
        <v>45477</v>
      </c>
      <c r="O1291" s="95" t="s">
        <v>452</v>
      </c>
      <c r="P1291" s="98" t="s">
        <v>1189</v>
      </c>
      <c r="Q1291" s="381"/>
      <c r="R1291" s="381"/>
      <c r="S1291" s="381"/>
    </row>
    <row r="1292" spans="1:19" ht="40" customHeight="1" x14ac:dyDescent="0.25">
      <c r="A1292" s="128">
        <f>IF(B1292="","",ROW()-ROW($A$3)+'Diário 2º PA'!$P$1)</f>
        <v>3239</v>
      </c>
      <c r="B1292" s="129">
        <v>45475</v>
      </c>
      <c r="C1292" s="130">
        <v>45474</v>
      </c>
      <c r="D1292" s="98" t="s">
        <v>105</v>
      </c>
      <c r="E1292" s="95" t="s">
        <v>337</v>
      </c>
      <c r="F1292" s="155">
        <v>121.48</v>
      </c>
      <c r="G1292" s="98" t="s">
        <v>3160</v>
      </c>
      <c r="H1292" s="98" t="s">
        <v>123</v>
      </c>
      <c r="I1292" s="95" t="s">
        <v>3165</v>
      </c>
      <c r="J1292" s="131" t="str">
        <f t="shared" si="46"/>
        <v>17.455.912/0002-31</v>
      </c>
      <c r="K1292" s="131" t="s">
        <v>1072</v>
      </c>
      <c r="L1292" s="132" t="s">
        <v>3120</v>
      </c>
      <c r="M1292" s="131">
        <v>6367206</v>
      </c>
      <c r="N1292" s="134">
        <v>45481</v>
      </c>
      <c r="O1292" s="95" t="s">
        <v>452</v>
      </c>
      <c r="P1292" s="98" t="s">
        <v>1189</v>
      </c>
      <c r="Q1292" s="381"/>
      <c r="R1292" s="381"/>
      <c r="S1292" s="381"/>
    </row>
    <row r="1293" spans="1:19" ht="40" customHeight="1" x14ac:dyDescent="0.25">
      <c r="A1293" s="128">
        <f>IF(B1293="","",ROW()-ROW($A$3)+'Diário 2º PA'!$P$1)</f>
        <v>3240</v>
      </c>
      <c r="B1293" s="129">
        <v>45475</v>
      </c>
      <c r="C1293" s="130">
        <v>45474</v>
      </c>
      <c r="D1293" s="98" t="s">
        <v>105</v>
      </c>
      <c r="E1293" s="95" t="s">
        <v>337</v>
      </c>
      <c r="F1293" s="155">
        <v>121.48</v>
      </c>
      <c r="G1293" s="98" t="s">
        <v>3160</v>
      </c>
      <c r="H1293" s="98" t="s">
        <v>123</v>
      </c>
      <c r="I1293" s="95" t="s">
        <v>3165</v>
      </c>
      <c r="J1293" s="131" t="str">
        <f t="shared" si="46"/>
        <v>17.455.912/0002-31</v>
      </c>
      <c r="K1293" s="131" t="s">
        <v>1072</v>
      </c>
      <c r="L1293" s="132" t="s">
        <v>3120</v>
      </c>
      <c r="M1293" s="131">
        <v>6367250</v>
      </c>
      <c r="N1293" s="134">
        <v>45481</v>
      </c>
      <c r="O1293" s="95" t="s">
        <v>452</v>
      </c>
      <c r="P1293" s="98" t="s">
        <v>1189</v>
      </c>
      <c r="Q1293" s="381"/>
      <c r="R1293" s="381"/>
      <c r="S1293" s="381"/>
    </row>
    <row r="1294" spans="1:19" ht="40" customHeight="1" x14ac:dyDescent="0.25">
      <c r="A1294" s="128">
        <f>IF(B1294="","",ROW()-ROW($A$3)+'Diário 2º PA'!$P$1)</f>
        <v>3241</v>
      </c>
      <c r="B1294" s="129">
        <v>45475</v>
      </c>
      <c r="C1294" s="130">
        <v>45444</v>
      </c>
      <c r="D1294" s="98" t="s">
        <v>105</v>
      </c>
      <c r="E1294" s="95" t="s">
        <v>341</v>
      </c>
      <c r="F1294" s="179">
        <v>2400</v>
      </c>
      <c r="G1294" s="98" t="s">
        <v>4016</v>
      </c>
      <c r="H1294" s="98" t="s">
        <v>120</v>
      </c>
      <c r="I1294" s="95" t="s">
        <v>1504</v>
      </c>
      <c r="J1294" s="131" t="str">
        <f t="shared" si="46"/>
        <v>45.018.840/0001-10</v>
      </c>
      <c r="K1294" s="131" t="s">
        <v>1072</v>
      </c>
      <c r="L1294" s="132" t="s">
        <v>3120</v>
      </c>
      <c r="M1294" s="131">
        <v>10</v>
      </c>
      <c r="N1294" s="134">
        <v>45470</v>
      </c>
      <c r="O1294" s="95" t="s">
        <v>452</v>
      </c>
      <c r="P1294" s="98" t="s">
        <v>1505</v>
      </c>
      <c r="Q1294" s="381"/>
      <c r="R1294" s="381"/>
      <c r="S1294" s="381"/>
    </row>
    <row r="1295" spans="1:19" ht="40" customHeight="1" x14ac:dyDescent="0.25">
      <c r="A1295" s="128">
        <f>IF(B1295="","",ROW()-ROW($A$3)+'Diário 2º PA'!$P$1)</f>
        <v>3242</v>
      </c>
      <c r="B1295" s="129">
        <v>45475</v>
      </c>
      <c r="C1295" s="130">
        <v>45444</v>
      </c>
      <c r="D1295" s="98" t="s">
        <v>105</v>
      </c>
      <c r="E1295" s="95" t="s">
        <v>319</v>
      </c>
      <c r="F1295" s="155">
        <v>4160</v>
      </c>
      <c r="G1295" s="98" t="s">
        <v>4017</v>
      </c>
      <c r="H1295" s="98" t="s">
        <v>117</v>
      </c>
      <c r="I1295" s="95" t="s">
        <v>1572</v>
      </c>
      <c r="J1295" s="131" t="str">
        <f t="shared" si="46"/>
        <v>05.300.743/0001/09</v>
      </c>
      <c r="K1295" s="131" t="s">
        <v>1072</v>
      </c>
      <c r="L1295" s="132" t="s">
        <v>3120</v>
      </c>
      <c r="M1295" s="131">
        <v>300</v>
      </c>
      <c r="N1295" s="134">
        <v>45473</v>
      </c>
      <c r="O1295" s="95" t="s">
        <v>452</v>
      </c>
      <c r="P1295" s="98" t="s">
        <v>4018</v>
      </c>
      <c r="Q1295" s="381"/>
      <c r="R1295" s="381"/>
      <c r="S1295" s="381"/>
    </row>
    <row r="1296" spans="1:19" ht="40" customHeight="1" x14ac:dyDescent="0.25">
      <c r="A1296" s="128">
        <f>IF(B1296="","",ROW()-ROW($A$3)+'Diário 2º PA'!$P$1)</f>
        <v>3243</v>
      </c>
      <c r="B1296" s="129">
        <v>45475</v>
      </c>
      <c r="C1296" s="130">
        <v>45444</v>
      </c>
      <c r="D1296" s="98" t="s">
        <v>105</v>
      </c>
      <c r="E1296" s="95" t="s">
        <v>299</v>
      </c>
      <c r="F1296" s="155">
        <v>64938.5</v>
      </c>
      <c r="G1296" s="98" t="s">
        <v>3127</v>
      </c>
      <c r="H1296" s="98" t="s">
        <v>117</v>
      </c>
      <c r="I1296" s="95" t="s">
        <v>1533</v>
      </c>
      <c r="J1296" s="131" t="str">
        <f t="shared" si="46"/>
        <v>07.412.025/0001-41</v>
      </c>
      <c r="K1296" s="131" t="s">
        <v>1072</v>
      </c>
      <c r="L1296" s="132" t="s">
        <v>3120</v>
      </c>
      <c r="M1296" s="131">
        <v>133</v>
      </c>
      <c r="N1296" s="134">
        <v>45474</v>
      </c>
      <c r="O1296" s="95" t="s">
        <v>452</v>
      </c>
      <c r="P1296" s="98" t="s">
        <v>1131</v>
      </c>
      <c r="Q1296" s="381"/>
      <c r="R1296" s="381"/>
      <c r="S1296" s="381"/>
    </row>
    <row r="1297" spans="1:19" ht="40" customHeight="1" x14ac:dyDescent="0.25">
      <c r="A1297" s="128">
        <f>IF(B1297="","",ROW()-ROW($A$3)+'Diário 2º PA'!$P$1)</f>
        <v>3244</v>
      </c>
      <c r="B1297" s="129">
        <v>45475</v>
      </c>
      <c r="C1297" s="130">
        <v>45474</v>
      </c>
      <c r="D1297" s="98" t="s">
        <v>105</v>
      </c>
      <c r="E1297" s="95" t="s">
        <v>337</v>
      </c>
      <c r="F1297" s="155">
        <v>117.03</v>
      </c>
      <c r="G1297" s="98" t="s">
        <v>3160</v>
      </c>
      <c r="H1297" s="98" t="s">
        <v>124</v>
      </c>
      <c r="I1297" s="95" t="s">
        <v>3226</v>
      </c>
      <c r="J1297" s="131" t="str">
        <f t="shared" si="46"/>
        <v>19.632.116/0001-71</v>
      </c>
      <c r="K1297" s="131" t="s">
        <v>1072</v>
      </c>
      <c r="L1297" s="132" t="s">
        <v>3120</v>
      </c>
      <c r="M1297" s="131">
        <v>23475</v>
      </c>
      <c r="N1297" s="134">
        <v>45476</v>
      </c>
      <c r="O1297" s="95" t="s">
        <v>452</v>
      </c>
      <c r="P1297" s="98" t="s">
        <v>1202</v>
      </c>
      <c r="Q1297" s="381"/>
      <c r="R1297" s="381"/>
      <c r="S1297" s="381"/>
    </row>
    <row r="1298" spans="1:19" ht="40" customHeight="1" x14ac:dyDescent="0.25">
      <c r="A1298" s="128">
        <f>IF(B1298="","",ROW()-ROW($A$3)+'Diário 2º PA'!$P$1)</f>
        <v>3245</v>
      </c>
      <c r="B1298" s="129">
        <v>45475</v>
      </c>
      <c r="C1298" s="130">
        <v>45444</v>
      </c>
      <c r="D1298" s="98" t="s">
        <v>105</v>
      </c>
      <c r="E1298" s="95" t="s">
        <v>341</v>
      </c>
      <c r="F1298" s="179">
        <v>1600</v>
      </c>
      <c r="G1298" s="98" t="s">
        <v>4019</v>
      </c>
      <c r="H1298" s="98" t="s">
        <v>122</v>
      </c>
      <c r="I1298" s="95" t="s">
        <v>1616</v>
      </c>
      <c r="J1298" s="131" t="str">
        <f t="shared" si="46"/>
        <v>31.087.263/0001-03</v>
      </c>
      <c r="K1298" s="131" t="s">
        <v>1072</v>
      </c>
      <c r="L1298" s="132" t="s">
        <v>3120</v>
      </c>
      <c r="M1298" s="131">
        <v>12</v>
      </c>
      <c r="N1298" s="134">
        <v>45464</v>
      </c>
      <c r="O1298" s="95" t="s">
        <v>452</v>
      </c>
      <c r="P1298" s="98" t="s">
        <v>1690</v>
      </c>
      <c r="Q1298" s="381"/>
      <c r="R1298" s="381"/>
      <c r="S1298" s="381"/>
    </row>
    <row r="1299" spans="1:19" ht="40" customHeight="1" x14ac:dyDescent="0.25">
      <c r="A1299" s="128">
        <f>IF(B1299="","",ROW()-ROW($A$3)+'Diário 2º PA'!$P$1)</f>
        <v>3246</v>
      </c>
      <c r="B1299" s="129">
        <v>45475</v>
      </c>
      <c r="C1299" s="130">
        <v>45444</v>
      </c>
      <c r="D1299" s="98" t="s">
        <v>105</v>
      </c>
      <c r="E1299" s="95" t="s">
        <v>341</v>
      </c>
      <c r="F1299" s="179">
        <v>1664</v>
      </c>
      <c r="G1299" s="98" t="s">
        <v>3628</v>
      </c>
      <c r="H1299" s="98" t="s">
        <v>122</v>
      </c>
      <c r="I1299" s="95" t="s">
        <v>2223</v>
      </c>
      <c r="J1299" s="131" t="str">
        <f t="shared" si="46"/>
        <v>31.087.263/0001-03</v>
      </c>
      <c r="K1299" s="131" t="s">
        <v>1072</v>
      </c>
      <c r="L1299" s="132" t="s">
        <v>3120</v>
      </c>
      <c r="M1299" s="131">
        <v>12</v>
      </c>
      <c r="N1299" s="134">
        <v>45464</v>
      </c>
      <c r="O1299" s="95" t="s">
        <v>452</v>
      </c>
      <c r="P1299" s="98" t="s">
        <v>1690</v>
      </c>
      <c r="Q1299" s="381"/>
      <c r="R1299" s="381"/>
      <c r="S1299" s="381"/>
    </row>
    <row r="1300" spans="1:19" ht="40" customHeight="1" x14ac:dyDescent="0.25">
      <c r="A1300" s="128">
        <f>IF(B1300="","",ROW()-ROW($A$3)+'Diário 2º PA'!$P$1)</f>
        <v>3247</v>
      </c>
      <c r="B1300" s="129">
        <v>45475</v>
      </c>
      <c r="C1300" s="130">
        <v>45444</v>
      </c>
      <c r="D1300" s="98" t="s">
        <v>105</v>
      </c>
      <c r="E1300" s="95" t="s">
        <v>341</v>
      </c>
      <c r="F1300" s="179">
        <v>2310</v>
      </c>
      <c r="G1300" s="98" t="s">
        <v>4020</v>
      </c>
      <c r="H1300" s="98" t="s">
        <v>130</v>
      </c>
      <c r="I1300" s="95" t="s">
        <v>2861</v>
      </c>
      <c r="J1300" s="131" t="str">
        <f t="shared" si="46"/>
        <v>23.513.440/0001-48</v>
      </c>
      <c r="K1300" s="131" t="s">
        <v>1072</v>
      </c>
      <c r="L1300" s="132" t="s">
        <v>3120</v>
      </c>
      <c r="M1300" s="131">
        <v>17</v>
      </c>
      <c r="N1300" s="134">
        <v>45473</v>
      </c>
      <c r="O1300" s="95" t="s">
        <v>452</v>
      </c>
      <c r="P1300" s="98" t="s">
        <v>2862</v>
      </c>
      <c r="Q1300" s="381"/>
      <c r="R1300" s="381"/>
      <c r="S1300" s="381"/>
    </row>
    <row r="1301" spans="1:19" ht="40" customHeight="1" x14ac:dyDescent="0.25">
      <c r="A1301" s="128">
        <f>IF(B1301="","",ROW()-ROW($A$3)+'Diário 2º PA'!$P$1)</f>
        <v>3248</v>
      </c>
      <c r="B1301" s="129">
        <v>45475</v>
      </c>
      <c r="C1301" s="130">
        <v>45444</v>
      </c>
      <c r="D1301" s="98" t="s">
        <v>105</v>
      </c>
      <c r="E1301" s="95" t="s">
        <v>325</v>
      </c>
      <c r="F1301" s="155">
        <v>528.34</v>
      </c>
      <c r="G1301" s="98" t="s">
        <v>3140</v>
      </c>
      <c r="H1301" s="98" t="s">
        <v>136</v>
      </c>
      <c r="I1301" s="95" t="s">
        <v>1543</v>
      </c>
      <c r="J1301" s="131" t="str">
        <f t="shared" si="46"/>
        <v>04.224.679/0004-04</v>
      </c>
      <c r="K1301" s="131" t="s">
        <v>1080</v>
      </c>
      <c r="L1301" s="132" t="s">
        <v>3133</v>
      </c>
      <c r="M1301" s="131">
        <v>5081</v>
      </c>
      <c r="N1301" s="134">
        <v>45475</v>
      </c>
      <c r="O1301" s="95" t="s">
        <v>452</v>
      </c>
      <c r="P1301" s="98" t="s">
        <v>1224</v>
      </c>
      <c r="Q1301" s="381"/>
      <c r="R1301" s="381"/>
      <c r="S1301" s="381"/>
    </row>
    <row r="1302" spans="1:19" ht="40" customHeight="1" x14ac:dyDescent="0.25">
      <c r="A1302" s="128">
        <f>IF(B1302="","",ROW()-ROW($A$3)+'Diário 2º PA'!$P$1)</f>
        <v>3249</v>
      </c>
      <c r="B1302" s="129">
        <v>45475</v>
      </c>
      <c r="C1302" s="130">
        <v>45444</v>
      </c>
      <c r="D1302" s="98" t="s">
        <v>105</v>
      </c>
      <c r="E1302" s="95" t="s">
        <v>3144</v>
      </c>
      <c r="F1302" s="155">
        <v>23800</v>
      </c>
      <c r="G1302" s="98" t="s">
        <v>2182</v>
      </c>
      <c r="H1302" s="98" t="s">
        <v>118</v>
      </c>
      <c r="I1302" s="95" t="s">
        <v>2567</v>
      </c>
      <c r="J1302" s="131" t="str">
        <f t="shared" si="46"/>
        <v>48.148.110/0001-21</v>
      </c>
      <c r="K1302" s="131" t="s">
        <v>1080</v>
      </c>
      <c r="L1302" s="132" t="s">
        <v>3133</v>
      </c>
      <c r="M1302" s="131">
        <v>72494951</v>
      </c>
      <c r="N1302" s="134">
        <v>45475</v>
      </c>
      <c r="O1302" s="95" t="s">
        <v>452</v>
      </c>
      <c r="P1302" s="98" t="s">
        <v>1586</v>
      </c>
      <c r="Q1302" s="381"/>
      <c r="R1302" s="381"/>
      <c r="S1302" s="381"/>
    </row>
    <row r="1303" spans="1:19" ht="40" customHeight="1" x14ac:dyDescent="0.25">
      <c r="A1303" s="128">
        <f>IF(B1303="","",ROW()-ROW($A$3)+'Diário 2º PA'!$P$1)</f>
        <v>3250</v>
      </c>
      <c r="B1303" s="129">
        <v>45475</v>
      </c>
      <c r="C1303" s="130">
        <v>45444</v>
      </c>
      <c r="D1303" s="98" t="s">
        <v>105</v>
      </c>
      <c r="E1303" s="95" t="s">
        <v>299</v>
      </c>
      <c r="F1303" s="155">
        <v>31135.599999999999</v>
      </c>
      <c r="G1303" s="98" t="s">
        <v>3139</v>
      </c>
      <c r="H1303" s="98" t="s">
        <v>127</v>
      </c>
      <c r="I1303" s="95" t="s">
        <v>2689</v>
      </c>
      <c r="J1303" s="131" t="str">
        <f t="shared" si="46"/>
        <v>35.221.709/0001-00</v>
      </c>
      <c r="K1303" s="131" t="s">
        <v>1080</v>
      </c>
      <c r="L1303" s="132" t="s">
        <v>3133</v>
      </c>
      <c r="M1303" s="131">
        <v>1</v>
      </c>
      <c r="N1303" s="134">
        <v>45475</v>
      </c>
      <c r="O1303" s="95" t="s">
        <v>452</v>
      </c>
      <c r="P1303" s="98" t="s">
        <v>1571</v>
      </c>
      <c r="Q1303" s="381"/>
      <c r="R1303" s="381"/>
      <c r="S1303" s="381"/>
    </row>
    <row r="1304" spans="1:19" ht="40" customHeight="1" x14ac:dyDescent="0.25">
      <c r="A1304" s="128">
        <f>IF(B1304="","",ROW()-ROW($A$3)+'Diário 2º PA'!$P$1)</f>
        <v>3251</v>
      </c>
      <c r="B1304" s="129">
        <v>45475</v>
      </c>
      <c r="C1304" s="130">
        <v>45474</v>
      </c>
      <c r="D1304" s="98" t="s">
        <v>105</v>
      </c>
      <c r="E1304" s="95" t="s">
        <v>223</v>
      </c>
      <c r="F1304" s="155">
        <v>197.41</v>
      </c>
      <c r="G1304" s="98" t="s">
        <v>3831</v>
      </c>
      <c r="H1304" s="98" t="s">
        <v>118</v>
      </c>
      <c r="I1304" s="95" t="s">
        <v>1438</v>
      </c>
      <c r="J1304" s="131" t="str">
        <f t="shared" si="46"/>
        <v>18.715.383/0001-40</v>
      </c>
      <c r="K1304" s="131" t="s">
        <v>1080</v>
      </c>
      <c r="L1304" s="132" t="s">
        <v>1439</v>
      </c>
      <c r="M1304" s="131" t="s">
        <v>4021</v>
      </c>
      <c r="N1304" s="134">
        <v>45488</v>
      </c>
      <c r="O1304" s="95" t="s">
        <v>452</v>
      </c>
      <c r="P1304" s="98" t="s">
        <v>1441</v>
      </c>
      <c r="Q1304" s="381"/>
      <c r="R1304" s="381"/>
      <c r="S1304" s="381"/>
    </row>
    <row r="1305" spans="1:19" ht="40" customHeight="1" x14ac:dyDescent="0.25">
      <c r="A1305" s="128">
        <f>IF(B1305="","",ROW()-ROW($A$3)+'Diário 2º PA'!$P$1)</f>
        <v>3252</v>
      </c>
      <c r="B1305" s="129">
        <v>45475</v>
      </c>
      <c r="C1305" s="130">
        <v>45474</v>
      </c>
      <c r="D1305" s="98" t="s">
        <v>94</v>
      </c>
      <c r="E1305" s="95" t="s">
        <v>199</v>
      </c>
      <c r="F1305" s="155">
        <v>207</v>
      </c>
      <c r="G1305" s="98" t="s">
        <v>3177</v>
      </c>
      <c r="H1305" s="98" t="s">
        <v>134</v>
      </c>
      <c r="I1305" s="95" t="s">
        <v>2037</v>
      </c>
      <c r="J1305" s="131" t="str">
        <f t="shared" si="46"/>
        <v>10.399.575/0001-82</v>
      </c>
      <c r="K1305" s="131" t="s">
        <v>1080</v>
      </c>
      <c r="L1305" s="132" t="s">
        <v>3133</v>
      </c>
      <c r="M1305" s="133">
        <v>1000492092</v>
      </c>
      <c r="N1305" s="134">
        <v>45504</v>
      </c>
      <c r="O1305" s="95" t="s">
        <v>452</v>
      </c>
      <c r="P1305" s="98" t="s">
        <v>1226</v>
      </c>
      <c r="Q1305" s="381"/>
      <c r="R1305" s="381"/>
      <c r="S1305" s="381"/>
    </row>
    <row r="1306" spans="1:19" ht="40" customHeight="1" x14ac:dyDescent="0.25">
      <c r="A1306" s="128">
        <f>IF(B1306="","",ROW()-ROW($A$3)+'Diário 2º PA'!$P$1)</f>
        <v>3253</v>
      </c>
      <c r="B1306" s="129">
        <v>45475</v>
      </c>
      <c r="C1306" s="130">
        <v>45474</v>
      </c>
      <c r="D1306" s="98" t="s">
        <v>105</v>
      </c>
      <c r="E1306" s="95" t="s">
        <v>339</v>
      </c>
      <c r="F1306" s="155">
        <v>75</v>
      </c>
      <c r="G1306" s="98" t="s">
        <v>3369</v>
      </c>
      <c r="H1306" s="98" t="s">
        <v>123</v>
      </c>
      <c r="I1306" s="95" t="s">
        <v>1367</v>
      </c>
      <c r="J1306" s="131" t="str">
        <f t="shared" si="46"/>
        <v>CPF Protegido - LGPD</v>
      </c>
      <c r="K1306" s="131" t="s">
        <v>1072</v>
      </c>
      <c r="L1306" s="132" t="s">
        <v>3168</v>
      </c>
      <c r="M1306" s="131" t="s">
        <v>117</v>
      </c>
      <c r="N1306" s="134">
        <v>45474</v>
      </c>
      <c r="O1306" s="95" t="s">
        <v>452</v>
      </c>
      <c r="P1306" s="98" t="s">
        <v>1368</v>
      </c>
      <c r="Q1306" s="381"/>
      <c r="R1306" s="381"/>
      <c r="S1306" s="381"/>
    </row>
    <row r="1307" spans="1:19" ht="40" customHeight="1" x14ac:dyDescent="0.25">
      <c r="A1307" s="128">
        <f>IF(B1307="","",ROW()-ROW($A$3)+'Diário 2º PA'!$P$1)</f>
        <v>3254</v>
      </c>
      <c r="B1307" s="129">
        <v>45475</v>
      </c>
      <c r="C1307" s="130">
        <v>45444</v>
      </c>
      <c r="D1307" s="98" t="s">
        <v>105</v>
      </c>
      <c r="E1307" s="95" t="s">
        <v>341</v>
      </c>
      <c r="F1307" s="179">
        <v>2400</v>
      </c>
      <c r="G1307" s="98" t="s">
        <v>3693</v>
      </c>
      <c r="H1307" s="98" t="s">
        <v>117</v>
      </c>
      <c r="I1307" s="95" t="s">
        <v>2202</v>
      </c>
      <c r="J1307" s="131" t="str">
        <f t="shared" si="46"/>
        <v>19.973.537/0001-66</v>
      </c>
      <c r="K1307" s="131" t="s">
        <v>1114</v>
      </c>
      <c r="L1307" s="132" t="s">
        <v>3120</v>
      </c>
      <c r="M1307" s="131">
        <v>10</v>
      </c>
      <c r="N1307" s="134">
        <v>45473</v>
      </c>
      <c r="O1307" s="95" t="s">
        <v>452</v>
      </c>
      <c r="P1307" s="98" t="s">
        <v>2143</v>
      </c>
      <c r="Q1307" s="381"/>
      <c r="R1307" s="381"/>
      <c r="S1307" s="381"/>
    </row>
    <row r="1308" spans="1:19" ht="40" customHeight="1" x14ac:dyDescent="0.25">
      <c r="A1308" s="128">
        <f>IF(B1308="","",ROW()-ROW($A$3)+'Diário 2º PA'!$P$1)</f>
        <v>3255</v>
      </c>
      <c r="B1308" s="129">
        <v>45475</v>
      </c>
      <c r="C1308" s="130">
        <v>45444</v>
      </c>
      <c r="D1308" s="98" t="s">
        <v>105</v>
      </c>
      <c r="E1308" s="95" t="s">
        <v>341</v>
      </c>
      <c r="F1308" s="179">
        <v>1500</v>
      </c>
      <c r="G1308" s="98" t="s">
        <v>3911</v>
      </c>
      <c r="H1308" s="98" t="s">
        <v>119</v>
      </c>
      <c r="I1308" s="95" t="s">
        <v>2771</v>
      </c>
      <c r="J1308" s="131" t="str">
        <f t="shared" si="46"/>
        <v>52.173.179/0001-82</v>
      </c>
      <c r="K1308" s="131" t="s">
        <v>1114</v>
      </c>
      <c r="L1308" s="132" t="s">
        <v>3120</v>
      </c>
      <c r="M1308" s="131">
        <v>21</v>
      </c>
      <c r="N1308" s="134">
        <v>45467</v>
      </c>
      <c r="O1308" s="95" t="s">
        <v>452</v>
      </c>
      <c r="P1308" s="98" t="s">
        <v>2772</v>
      </c>
      <c r="Q1308" s="381"/>
      <c r="R1308" s="381"/>
      <c r="S1308" s="381"/>
    </row>
    <row r="1309" spans="1:19" ht="40" customHeight="1" x14ac:dyDescent="0.25">
      <c r="A1309" s="128">
        <f>IF(B1309="","",ROW()-ROW($A$3)+'Diário 2º PA'!$P$1)</f>
        <v>3256</v>
      </c>
      <c r="B1309" s="129">
        <v>45475</v>
      </c>
      <c r="C1309" s="130">
        <v>45474</v>
      </c>
      <c r="D1309" s="98" t="s">
        <v>105</v>
      </c>
      <c r="E1309" s="95" t="s">
        <v>283</v>
      </c>
      <c r="F1309" s="155">
        <v>4</v>
      </c>
      <c r="G1309" s="95" t="s">
        <v>4022</v>
      </c>
      <c r="H1309" s="98" t="s">
        <v>118</v>
      </c>
      <c r="I1309" s="95" t="s">
        <v>117</v>
      </c>
      <c r="J1309" s="131" t="s">
        <v>79</v>
      </c>
      <c r="K1309" s="131" t="s">
        <v>1558</v>
      </c>
      <c r="L1309" s="132" t="s">
        <v>117</v>
      </c>
      <c r="M1309" s="131" t="s">
        <v>117</v>
      </c>
      <c r="N1309" s="134" t="s">
        <v>117</v>
      </c>
      <c r="O1309" s="95" t="s">
        <v>452</v>
      </c>
      <c r="P1309" s="98" t="s">
        <v>79</v>
      </c>
      <c r="Q1309" s="381"/>
      <c r="R1309" s="381"/>
      <c r="S1309" s="381"/>
    </row>
    <row r="1310" spans="1:19" ht="40" customHeight="1" x14ac:dyDescent="0.25">
      <c r="A1310" s="128">
        <f>IF(B1310="","",ROW()-ROW($A$3)+'Diário 2º PA'!$P$1)</f>
        <v>3257</v>
      </c>
      <c r="B1310" s="129">
        <v>45476</v>
      </c>
      <c r="C1310" s="130">
        <v>45474</v>
      </c>
      <c r="D1310" s="98" t="s">
        <v>105</v>
      </c>
      <c r="E1310" s="95" t="s">
        <v>337</v>
      </c>
      <c r="F1310" s="155">
        <f>-200.69</f>
        <v>-200.69</v>
      </c>
      <c r="G1310" s="98" t="s">
        <v>4023</v>
      </c>
      <c r="H1310" s="98" t="s">
        <v>130</v>
      </c>
      <c r="I1310" s="95" t="s">
        <v>117</v>
      </c>
      <c r="J1310" s="131" t="s">
        <v>79</v>
      </c>
      <c r="K1310" s="131" t="s">
        <v>117</v>
      </c>
      <c r="L1310" s="132" t="s">
        <v>117</v>
      </c>
      <c r="M1310" s="131" t="s">
        <v>117</v>
      </c>
      <c r="N1310" s="134" t="s">
        <v>117</v>
      </c>
      <c r="O1310" s="95" t="s">
        <v>452</v>
      </c>
      <c r="P1310" s="98" t="s">
        <v>79</v>
      </c>
      <c r="Q1310" s="381"/>
      <c r="R1310" s="381"/>
      <c r="S1310" s="381"/>
    </row>
    <row r="1311" spans="1:19" ht="40" customHeight="1" x14ac:dyDescent="0.25">
      <c r="A1311" s="128">
        <f>IF(B1311="","",ROW()-ROW($A$3)+'Diário 2º PA'!$P$1)</f>
        <v>3258</v>
      </c>
      <c r="B1311" s="129">
        <v>45476</v>
      </c>
      <c r="C1311" s="130">
        <v>45444</v>
      </c>
      <c r="D1311" s="98" t="s">
        <v>59</v>
      </c>
      <c r="E1311" s="95" t="s">
        <v>59</v>
      </c>
      <c r="F1311" s="155">
        <v>129451.11</v>
      </c>
      <c r="G1311" s="98" t="s">
        <v>4024</v>
      </c>
      <c r="H1311" s="98" t="s">
        <v>117</v>
      </c>
      <c r="I1311" s="95" t="s">
        <v>117</v>
      </c>
      <c r="J1311" s="131" t="s">
        <v>79</v>
      </c>
      <c r="K1311" s="131" t="s">
        <v>1072</v>
      </c>
      <c r="L1311" s="132" t="s">
        <v>117</v>
      </c>
      <c r="M1311" s="131" t="s">
        <v>117</v>
      </c>
      <c r="N1311" s="134" t="s">
        <v>117</v>
      </c>
      <c r="O1311" s="95" t="s">
        <v>452</v>
      </c>
      <c r="P1311" s="98" t="s">
        <v>79</v>
      </c>
      <c r="Q1311" s="381"/>
      <c r="R1311" s="381"/>
      <c r="S1311" s="381"/>
    </row>
    <row r="1312" spans="1:19" ht="40" customHeight="1" x14ac:dyDescent="0.25">
      <c r="A1312" s="128">
        <f>IF(B1312="","",ROW()-ROW($A$3)+'Diário 2º PA'!$P$1)</f>
        <v>3259</v>
      </c>
      <c r="B1312" s="129">
        <v>45476</v>
      </c>
      <c r="C1312" s="130">
        <v>45474</v>
      </c>
      <c r="D1312" s="98" t="s">
        <v>105</v>
      </c>
      <c r="E1312" s="95" t="s">
        <v>337</v>
      </c>
      <c r="F1312" s="155">
        <v>219.2</v>
      </c>
      <c r="G1312" s="98" t="s">
        <v>4025</v>
      </c>
      <c r="H1312" s="98" t="s">
        <v>124</v>
      </c>
      <c r="I1312" s="95" t="s">
        <v>4026</v>
      </c>
      <c r="J1312" s="131" t="str">
        <f t="shared" ref="J1312:J1325" si="47">IF(P1312="","",IF(LEN(P1312)&gt;14,P1312,"CPF Protegido - LGPD"))</f>
        <v>CPF Protegido - LGPD</v>
      </c>
      <c r="K1312" s="131" t="s">
        <v>1072</v>
      </c>
      <c r="L1312" s="132" t="s">
        <v>3130</v>
      </c>
      <c r="M1312" s="131" t="s">
        <v>117</v>
      </c>
      <c r="N1312" s="134">
        <v>45476</v>
      </c>
      <c r="O1312" s="95" t="s">
        <v>452</v>
      </c>
      <c r="P1312" s="98" t="s">
        <v>4027</v>
      </c>
      <c r="Q1312" s="381"/>
      <c r="R1312" s="381"/>
      <c r="S1312" s="381"/>
    </row>
    <row r="1313" spans="1:19" ht="40" customHeight="1" x14ac:dyDescent="0.25">
      <c r="A1313" s="128">
        <f>IF(B1313="","",ROW()-ROW($A$3)+'Diário 2º PA'!$P$1)</f>
        <v>3260</v>
      </c>
      <c r="B1313" s="129">
        <v>45476</v>
      </c>
      <c r="C1313" s="130">
        <v>45474</v>
      </c>
      <c r="D1313" s="98" t="s">
        <v>105</v>
      </c>
      <c r="E1313" s="95" t="s">
        <v>337</v>
      </c>
      <c r="F1313" s="155">
        <v>121.48</v>
      </c>
      <c r="G1313" s="98" t="s">
        <v>3160</v>
      </c>
      <c r="H1313" s="98" t="s">
        <v>123</v>
      </c>
      <c r="I1313" s="95" t="s">
        <v>3165</v>
      </c>
      <c r="J1313" s="131" t="str">
        <f t="shared" si="47"/>
        <v>17.455.912/0002-31</v>
      </c>
      <c r="K1313" s="131" t="s">
        <v>1072</v>
      </c>
      <c r="L1313" s="132" t="s">
        <v>3120</v>
      </c>
      <c r="M1313" s="131">
        <v>6367386</v>
      </c>
      <c r="N1313" s="134">
        <v>45481</v>
      </c>
      <c r="O1313" s="95" t="s">
        <v>452</v>
      </c>
      <c r="P1313" s="98" t="s">
        <v>1189</v>
      </c>
      <c r="Q1313" s="381"/>
      <c r="R1313" s="381"/>
      <c r="S1313" s="381"/>
    </row>
    <row r="1314" spans="1:19" ht="40" customHeight="1" x14ac:dyDescent="0.25">
      <c r="A1314" s="128">
        <f>IF(B1314="","",ROW()-ROW($A$3)+'Diário 2º PA'!$P$1)</f>
        <v>3261</v>
      </c>
      <c r="B1314" s="129">
        <v>45476</v>
      </c>
      <c r="C1314" s="130">
        <v>45474</v>
      </c>
      <c r="D1314" s="98" t="s">
        <v>105</v>
      </c>
      <c r="E1314" s="95" t="s">
        <v>337</v>
      </c>
      <c r="F1314" s="155">
        <v>469.64</v>
      </c>
      <c r="G1314" s="98" t="s">
        <v>3160</v>
      </c>
      <c r="H1314" s="98" t="s">
        <v>137</v>
      </c>
      <c r="I1314" s="95" t="s">
        <v>3165</v>
      </c>
      <c r="J1314" s="131" t="str">
        <f t="shared" si="47"/>
        <v>17.455.912/0002-31</v>
      </c>
      <c r="K1314" s="131" t="s">
        <v>1072</v>
      </c>
      <c r="L1314" s="132" t="s">
        <v>3120</v>
      </c>
      <c r="M1314" s="131">
        <v>6356013</v>
      </c>
      <c r="N1314" s="134">
        <v>45478</v>
      </c>
      <c r="O1314" s="95" t="s">
        <v>452</v>
      </c>
      <c r="P1314" s="98" t="s">
        <v>1189</v>
      </c>
      <c r="Q1314" s="381"/>
      <c r="R1314" s="381"/>
      <c r="S1314" s="381"/>
    </row>
    <row r="1315" spans="1:19" ht="40" customHeight="1" x14ac:dyDescent="0.25">
      <c r="A1315" s="128">
        <f>IF(B1315="","",ROW()-ROW($A$3)+'Diário 2º PA'!$P$1)</f>
        <v>3262</v>
      </c>
      <c r="B1315" s="129">
        <v>45476</v>
      </c>
      <c r="C1315" s="130">
        <v>45474</v>
      </c>
      <c r="D1315" s="98" t="s">
        <v>105</v>
      </c>
      <c r="E1315" s="95" t="s">
        <v>345</v>
      </c>
      <c r="F1315" s="155">
        <v>236.45</v>
      </c>
      <c r="G1315" s="98" t="s">
        <v>4028</v>
      </c>
      <c r="H1315" s="98" t="s">
        <v>125</v>
      </c>
      <c r="I1315" s="95" t="s">
        <v>4029</v>
      </c>
      <c r="J1315" s="131" t="str">
        <f t="shared" si="47"/>
        <v>01.699.774/0001-15</v>
      </c>
      <c r="K1315" s="131" t="s">
        <v>1072</v>
      </c>
      <c r="L1315" s="132" t="s">
        <v>3120</v>
      </c>
      <c r="M1315" s="131">
        <v>140068</v>
      </c>
      <c r="N1315" s="134">
        <v>45481</v>
      </c>
      <c r="O1315" s="95" t="s">
        <v>452</v>
      </c>
      <c r="P1315" s="98" t="s">
        <v>4030</v>
      </c>
      <c r="Q1315" s="381"/>
      <c r="R1315" s="381"/>
      <c r="S1315" s="381"/>
    </row>
    <row r="1316" spans="1:19" ht="40" customHeight="1" x14ac:dyDescent="0.25">
      <c r="A1316" s="128">
        <f>IF(B1316="","",ROW()-ROW($A$3)+'Diário 2º PA'!$P$1)</f>
        <v>3263</v>
      </c>
      <c r="B1316" s="129">
        <v>45476</v>
      </c>
      <c r="C1316" s="130">
        <v>45444</v>
      </c>
      <c r="D1316" s="98" t="s">
        <v>105</v>
      </c>
      <c r="E1316" s="95" t="s">
        <v>219</v>
      </c>
      <c r="F1316" s="155">
        <v>3441.16</v>
      </c>
      <c r="G1316" s="98" t="s">
        <v>3117</v>
      </c>
      <c r="H1316" s="98" t="s">
        <v>128</v>
      </c>
      <c r="I1316" s="95" t="s">
        <v>4031</v>
      </c>
      <c r="J1316" s="131" t="str">
        <f t="shared" si="47"/>
        <v>CPF Protegido - LGPD</v>
      </c>
      <c r="K1316" s="131" t="s">
        <v>1072</v>
      </c>
      <c r="L1316" s="132" t="s">
        <v>117</v>
      </c>
      <c r="M1316" s="131" t="s">
        <v>117</v>
      </c>
      <c r="N1316" s="134" t="s">
        <v>117</v>
      </c>
      <c r="O1316" s="95" t="s">
        <v>452</v>
      </c>
      <c r="P1316" s="98" t="s">
        <v>3225</v>
      </c>
      <c r="Q1316" s="381"/>
      <c r="R1316" s="381"/>
      <c r="S1316" s="381"/>
    </row>
    <row r="1317" spans="1:19" ht="40" customHeight="1" x14ac:dyDescent="0.25">
      <c r="A1317" s="128">
        <f>IF(B1317="","",ROW()-ROW($A$3)+'Diário 2º PA'!$P$1)</f>
        <v>3264</v>
      </c>
      <c r="B1317" s="129">
        <v>45476</v>
      </c>
      <c r="C1317" s="130">
        <v>45444</v>
      </c>
      <c r="D1317" s="98" t="s">
        <v>105</v>
      </c>
      <c r="E1317" s="95" t="s">
        <v>219</v>
      </c>
      <c r="F1317" s="155">
        <v>3441.16</v>
      </c>
      <c r="G1317" s="98" t="s">
        <v>3117</v>
      </c>
      <c r="H1317" s="98" t="s">
        <v>128</v>
      </c>
      <c r="I1317" s="95" t="s">
        <v>3649</v>
      </c>
      <c r="J1317" s="131" t="str">
        <f t="shared" si="47"/>
        <v>CPF Protegido - LGPD</v>
      </c>
      <c r="K1317" s="131" t="s">
        <v>1072</v>
      </c>
      <c r="L1317" s="132" t="s">
        <v>117</v>
      </c>
      <c r="M1317" s="131" t="s">
        <v>117</v>
      </c>
      <c r="N1317" s="134" t="s">
        <v>117</v>
      </c>
      <c r="O1317" s="95" t="s">
        <v>452</v>
      </c>
      <c r="P1317" s="98" t="s">
        <v>3650</v>
      </c>
      <c r="Q1317" s="381"/>
      <c r="R1317" s="381"/>
      <c r="S1317" s="381"/>
    </row>
    <row r="1318" spans="1:19" ht="40" customHeight="1" x14ac:dyDescent="0.25">
      <c r="A1318" s="128">
        <f>IF(B1318="","",ROW()-ROW($A$3)+'Diário 2º PA'!$P$1)</f>
        <v>3265</v>
      </c>
      <c r="B1318" s="129">
        <v>45476</v>
      </c>
      <c r="C1318" s="130">
        <v>45444</v>
      </c>
      <c r="D1318" s="98" t="s">
        <v>105</v>
      </c>
      <c r="E1318" s="95" t="s">
        <v>325</v>
      </c>
      <c r="F1318" s="155">
        <v>1445.1</v>
      </c>
      <c r="G1318" s="98" t="s">
        <v>3140</v>
      </c>
      <c r="H1318" s="98" t="s">
        <v>123</v>
      </c>
      <c r="I1318" s="95" t="s">
        <v>1610</v>
      </c>
      <c r="J1318" s="131" t="str">
        <f t="shared" si="47"/>
        <v>07.799.063/0001-07</v>
      </c>
      <c r="K1318" s="131" t="s">
        <v>1072</v>
      </c>
      <c r="L1318" s="132" t="s">
        <v>3120</v>
      </c>
      <c r="M1318" s="131">
        <v>164</v>
      </c>
      <c r="N1318" s="134">
        <v>45474</v>
      </c>
      <c r="O1318" s="95" t="s">
        <v>452</v>
      </c>
      <c r="P1318" s="98" t="s">
        <v>1123</v>
      </c>
      <c r="Q1318" s="381"/>
      <c r="R1318" s="381"/>
      <c r="S1318" s="381"/>
    </row>
    <row r="1319" spans="1:19" ht="40" customHeight="1" x14ac:dyDescent="0.25">
      <c r="A1319" s="128">
        <f>IF(B1319="","",ROW()-ROW($A$3)+'Diário 2º PA'!$P$1)</f>
        <v>3266</v>
      </c>
      <c r="B1319" s="129">
        <v>45476</v>
      </c>
      <c r="C1319" s="130">
        <v>45444</v>
      </c>
      <c r="D1319" s="98" t="s">
        <v>105</v>
      </c>
      <c r="E1319" s="95" t="s">
        <v>299</v>
      </c>
      <c r="F1319" s="155">
        <v>34001.29</v>
      </c>
      <c r="G1319" s="98" t="s">
        <v>3139</v>
      </c>
      <c r="H1319" s="98" t="s">
        <v>123</v>
      </c>
      <c r="I1319" s="95" t="s">
        <v>1665</v>
      </c>
      <c r="J1319" s="131" t="str">
        <f t="shared" si="47"/>
        <v>07.799.063/0001-07</v>
      </c>
      <c r="K1319" s="131" t="s">
        <v>1072</v>
      </c>
      <c r="L1319" s="132" t="s">
        <v>3120</v>
      </c>
      <c r="M1319" s="131">
        <v>164</v>
      </c>
      <c r="N1319" s="134">
        <v>45474</v>
      </c>
      <c r="O1319" s="95" t="s">
        <v>452</v>
      </c>
      <c r="P1319" s="98" t="s">
        <v>1123</v>
      </c>
      <c r="Q1319" s="381"/>
      <c r="R1319" s="381"/>
      <c r="S1319" s="381"/>
    </row>
    <row r="1320" spans="1:19" ht="40" customHeight="1" x14ac:dyDescent="0.25">
      <c r="A1320" s="128">
        <f>IF(B1320="","",ROW()-ROW($A$3)+'Diário 2º PA'!$P$1)</f>
        <v>3267</v>
      </c>
      <c r="B1320" s="129">
        <v>45476</v>
      </c>
      <c r="C1320" s="130">
        <v>45444</v>
      </c>
      <c r="D1320" s="98" t="s">
        <v>105</v>
      </c>
      <c r="E1320" s="95" t="s">
        <v>341</v>
      </c>
      <c r="F1320" s="179">
        <v>1200</v>
      </c>
      <c r="G1320" s="98" t="s">
        <v>3119</v>
      </c>
      <c r="H1320" s="98" t="s">
        <v>137</v>
      </c>
      <c r="I1320" s="95" t="s">
        <v>1842</v>
      </c>
      <c r="J1320" s="131" t="str">
        <f t="shared" si="47"/>
        <v>31.094.759/0001-04</v>
      </c>
      <c r="K1320" s="131" t="s">
        <v>1072</v>
      </c>
      <c r="L1320" s="132" t="s">
        <v>3120</v>
      </c>
      <c r="M1320" s="131">
        <v>12</v>
      </c>
      <c r="N1320" s="134">
        <v>45474</v>
      </c>
      <c r="O1320" s="95" t="s">
        <v>452</v>
      </c>
      <c r="P1320" s="98" t="s">
        <v>2193</v>
      </c>
      <c r="Q1320" s="381"/>
      <c r="R1320" s="381"/>
      <c r="S1320" s="381"/>
    </row>
    <row r="1321" spans="1:19" ht="40" customHeight="1" x14ac:dyDescent="0.25">
      <c r="A1321" s="128">
        <f>IF(B1321="","",ROW()-ROW($A$3)+'Diário 2º PA'!$P$1)</f>
        <v>3268</v>
      </c>
      <c r="B1321" s="129">
        <v>45476</v>
      </c>
      <c r="C1321" s="130">
        <v>45444</v>
      </c>
      <c r="D1321" s="98" t="s">
        <v>105</v>
      </c>
      <c r="E1321" s="95" t="s">
        <v>319</v>
      </c>
      <c r="F1321" s="155">
        <v>37440</v>
      </c>
      <c r="G1321" s="98" t="s">
        <v>4032</v>
      </c>
      <c r="H1321" s="98" t="s">
        <v>117</v>
      </c>
      <c r="I1321" s="95" t="s">
        <v>1572</v>
      </c>
      <c r="J1321" s="131" t="str">
        <f t="shared" si="47"/>
        <v>05.300.743/0001-09</v>
      </c>
      <c r="K1321" s="131" t="s">
        <v>1072</v>
      </c>
      <c r="L1321" s="132" t="s">
        <v>3120</v>
      </c>
      <c r="M1321" s="131">
        <v>300</v>
      </c>
      <c r="N1321" s="134">
        <v>45473</v>
      </c>
      <c r="O1321" s="95" t="s">
        <v>452</v>
      </c>
      <c r="P1321" s="98" t="s">
        <v>1222</v>
      </c>
      <c r="Q1321" s="381"/>
      <c r="R1321" s="381"/>
      <c r="S1321" s="381"/>
    </row>
    <row r="1322" spans="1:19" ht="40" customHeight="1" x14ac:dyDescent="0.25">
      <c r="A1322" s="128">
        <f>IF(B1322="","",ROW()-ROW($A$3)+'Diário 2º PA'!$P$1)</f>
        <v>3269</v>
      </c>
      <c r="B1322" s="129">
        <v>45476</v>
      </c>
      <c r="C1322" s="130">
        <v>45444</v>
      </c>
      <c r="D1322" s="98" t="s">
        <v>105</v>
      </c>
      <c r="E1322" s="95" t="s">
        <v>219</v>
      </c>
      <c r="F1322" s="155">
        <v>2350</v>
      </c>
      <c r="G1322" s="98" t="s">
        <v>3117</v>
      </c>
      <c r="H1322" s="98" t="s">
        <v>118</v>
      </c>
      <c r="I1322" s="95" t="s">
        <v>2085</v>
      </c>
      <c r="J1322" s="131" t="str">
        <f t="shared" si="47"/>
        <v>CPF Protegido - LGPD</v>
      </c>
      <c r="K1322" s="131" t="s">
        <v>1072</v>
      </c>
      <c r="L1322" s="132" t="s">
        <v>117</v>
      </c>
      <c r="M1322" s="131" t="s">
        <v>117</v>
      </c>
      <c r="N1322" s="134" t="s">
        <v>117</v>
      </c>
      <c r="O1322" s="95" t="s">
        <v>452</v>
      </c>
      <c r="P1322" s="131" t="s">
        <v>2086</v>
      </c>
      <c r="Q1322" s="381"/>
      <c r="R1322" s="381"/>
      <c r="S1322" s="381"/>
    </row>
    <row r="1323" spans="1:19" ht="40" customHeight="1" x14ac:dyDescent="0.25">
      <c r="A1323" s="128">
        <f>IF(B1323="","",ROW()-ROW($A$3)+'Diário 2º PA'!$P$1)</f>
        <v>3270</v>
      </c>
      <c r="B1323" s="129">
        <v>45476</v>
      </c>
      <c r="C1323" s="130">
        <v>45444</v>
      </c>
      <c r="D1323" s="98" t="s">
        <v>105</v>
      </c>
      <c r="E1323" s="95" t="s">
        <v>219</v>
      </c>
      <c r="F1323" s="155">
        <v>2350</v>
      </c>
      <c r="G1323" s="98" t="s">
        <v>3117</v>
      </c>
      <c r="H1323" s="98" t="s">
        <v>118</v>
      </c>
      <c r="I1323" s="95" t="s">
        <v>2085</v>
      </c>
      <c r="J1323" s="131" t="str">
        <f t="shared" si="47"/>
        <v>CPF Protegido - LGPD</v>
      </c>
      <c r="K1323" s="131" t="s">
        <v>1072</v>
      </c>
      <c r="L1323" s="132" t="s">
        <v>117</v>
      </c>
      <c r="M1323" s="131" t="s">
        <v>117</v>
      </c>
      <c r="N1323" s="134" t="s">
        <v>117</v>
      </c>
      <c r="O1323" s="95" t="s">
        <v>452</v>
      </c>
      <c r="P1323" s="131" t="s">
        <v>2086</v>
      </c>
      <c r="Q1323" s="381"/>
      <c r="R1323" s="381"/>
      <c r="S1323" s="381"/>
    </row>
    <row r="1324" spans="1:19" ht="40" customHeight="1" x14ac:dyDescent="0.25">
      <c r="A1324" s="128">
        <f>IF(B1324="","",ROW()-ROW($A$3)+'Diário 2º PA'!$P$1)</f>
        <v>3271</v>
      </c>
      <c r="B1324" s="129">
        <v>45476</v>
      </c>
      <c r="C1324" s="130">
        <v>45444</v>
      </c>
      <c r="D1324" s="98" t="s">
        <v>105</v>
      </c>
      <c r="E1324" s="95" t="s">
        <v>341</v>
      </c>
      <c r="F1324" s="179">
        <v>1600</v>
      </c>
      <c r="G1324" s="98" t="s">
        <v>4033</v>
      </c>
      <c r="H1324" s="98" t="s">
        <v>137</v>
      </c>
      <c r="I1324" s="95" t="s">
        <v>1848</v>
      </c>
      <c r="J1324" s="131" t="str">
        <f t="shared" si="47"/>
        <v>31.560.663/0001-94</v>
      </c>
      <c r="K1324" s="131" t="s">
        <v>1072</v>
      </c>
      <c r="L1324" s="132" t="s">
        <v>3120</v>
      </c>
      <c r="M1324" s="131">
        <v>10</v>
      </c>
      <c r="N1324" s="134">
        <v>45471</v>
      </c>
      <c r="O1324" s="95" t="s">
        <v>452</v>
      </c>
      <c r="P1324" s="98" t="s">
        <v>1849</v>
      </c>
      <c r="Q1324" s="381"/>
      <c r="R1324" s="381"/>
      <c r="S1324" s="381"/>
    </row>
    <row r="1325" spans="1:19" ht="40" customHeight="1" x14ac:dyDescent="0.25">
      <c r="A1325" s="128">
        <f>IF(B1325="","",ROW()-ROW($A$3)+'Diário 2º PA'!$P$1)</f>
        <v>3272</v>
      </c>
      <c r="B1325" s="129">
        <v>45476</v>
      </c>
      <c r="C1325" s="130">
        <v>45444</v>
      </c>
      <c r="D1325" s="98" t="s">
        <v>105</v>
      </c>
      <c r="E1325" s="95" t="s">
        <v>341</v>
      </c>
      <c r="F1325" s="179">
        <v>1200</v>
      </c>
      <c r="G1325" s="98" t="s">
        <v>4034</v>
      </c>
      <c r="H1325" s="98" t="s">
        <v>137</v>
      </c>
      <c r="I1325" s="95" t="s">
        <v>2200</v>
      </c>
      <c r="J1325" s="131" t="str">
        <f t="shared" si="47"/>
        <v>46.112.665/0001-98</v>
      </c>
      <c r="K1325" s="131" t="s">
        <v>1072</v>
      </c>
      <c r="L1325" s="132" t="s">
        <v>3120</v>
      </c>
      <c r="M1325" s="131">
        <v>6</v>
      </c>
      <c r="N1325" s="134">
        <v>45472</v>
      </c>
      <c r="O1325" s="95" t="s">
        <v>452</v>
      </c>
      <c r="P1325" s="98" t="s">
        <v>1852</v>
      </c>
      <c r="Q1325" s="381"/>
      <c r="R1325" s="381"/>
      <c r="S1325" s="381"/>
    </row>
    <row r="1326" spans="1:19" ht="40" customHeight="1" x14ac:dyDescent="0.25">
      <c r="A1326" s="128">
        <f>IF(B1326="","",ROW()-ROW($A$3)+'Diário 2º PA'!$P$1)</f>
        <v>3273</v>
      </c>
      <c r="B1326" s="129">
        <v>45476</v>
      </c>
      <c r="C1326" s="130">
        <v>45444</v>
      </c>
      <c r="D1326" s="98" t="s">
        <v>94</v>
      </c>
      <c r="E1326" s="95" t="s">
        <v>96</v>
      </c>
      <c r="F1326" s="155">
        <v>1127555.8999999999</v>
      </c>
      <c r="G1326" s="98" t="s">
        <v>4035</v>
      </c>
      <c r="H1326" s="98" t="s">
        <v>117</v>
      </c>
      <c r="I1326" s="95" t="s">
        <v>117</v>
      </c>
      <c r="J1326" s="131" t="s">
        <v>79</v>
      </c>
      <c r="K1326" s="131" t="s">
        <v>1574</v>
      </c>
      <c r="L1326" s="132" t="s">
        <v>1574</v>
      </c>
      <c r="M1326" s="131" t="s">
        <v>117</v>
      </c>
      <c r="N1326" s="134" t="s">
        <v>117</v>
      </c>
      <c r="O1326" s="95" t="s">
        <v>452</v>
      </c>
      <c r="P1326" s="98" t="s">
        <v>79</v>
      </c>
      <c r="Q1326" s="381"/>
      <c r="R1326" s="381"/>
      <c r="S1326" s="381"/>
    </row>
    <row r="1327" spans="1:19" ht="40" customHeight="1" x14ac:dyDescent="0.25">
      <c r="A1327" s="128">
        <f>IF(B1327="","",ROW()-ROW($A$3)+'Diário 2º PA'!$P$1)</f>
        <v>3274</v>
      </c>
      <c r="B1327" s="129">
        <v>45476</v>
      </c>
      <c r="C1327" s="130">
        <v>45444</v>
      </c>
      <c r="D1327" s="98" t="s">
        <v>105</v>
      </c>
      <c r="E1327" s="95" t="s">
        <v>325</v>
      </c>
      <c r="F1327" s="155">
        <v>746.54</v>
      </c>
      <c r="G1327" s="98" t="s">
        <v>3140</v>
      </c>
      <c r="H1327" s="98" t="s">
        <v>134</v>
      </c>
      <c r="I1327" s="95" t="s">
        <v>1541</v>
      </c>
      <c r="J1327" s="131" t="str">
        <f t="shared" ref="J1327:J1342" si="48">IF(P1327="","",IF(LEN(P1327)&gt;14,P1327,"CPF Protegido - LGPD"))</f>
        <v>10.672.781/0001-14</v>
      </c>
      <c r="K1327" s="131" t="s">
        <v>1080</v>
      </c>
      <c r="L1327" s="132" t="s">
        <v>3133</v>
      </c>
      <c r="M1327" s="131">
        <v>7304</v>
      </c>
      <c r="N1327" s="134">
        <v>45476</v>
      </c>
      <c r="O1327" s="95" t="s">
        <v>452</v>
      </c>
      <c r="P1327" s="98" t="s">
        <v>1384</v>
      </c>
      <c r="Q1327" s="381"/>
      <c r="R1327" s="381"/>
      <c r="S1327" s="381"/>
    </row>
    <row r="1328" spans="1:19" ht="40" customHeight="1" x14ac:dyDescent="0.25">
      <c r="A1328" s="128">
        <f>IF(B1328="","",ROW()-ROW($A$3)+'Diário 2º PA'!$P$1)</f>
        <v>3275</v>
      </c>
      <c r="B1328" s="129">
        <v>45476</v>
      </c>
      <c r="C1328" s="130">
        <v>45474</v>
      </c>
      <c r="D1328" s="98" t="s">
        <v>105</v>
      </c>
      <c r="E1328" s="95" t="s">
        <v>339</v>
      </c>
      <c r="F1328" s="155">
        <v>567</v>
      </c>
      <c r="G1328" s="98" t="s">
        <v>3460</v>
      </c>
      <c r="H1328" s="98" t="s">
        <v>117</v>
      </c>
      <c r="I1328" s="95" t="s">
        <v>2479</v>
      </c>
      <c r="J1328" s="131" t="str">
        <f t="shared" si="48"/>
        <v>72.513.229/0001-30</v>
      </c>
      <c r="K1328" s="131" t="s">
        <v>1080</v>
      </c>
      <c r="L1328" s="132" t="s">
        <v>3133</v>
      </c>
      <c r="M1328" s="131">
        <v>128256</v>
      </c>
      <c r="N1328" s="134">
        <v>45459</v>
      </c>
      <c r="O1328" s="95" t="s">
        <v>452</v>
      </c>
      <c r="P1328" s="98" t="s">
        <v>2480</v>
      </c>
      <c r="Q1328" s="381"/>
      <c r="R1328" s="381"/>
      <c r="S1328" s="381"/>
    </row>
    <row r="1329" spans="1:19" ht="40" customHeight="1" x14ac:dyDescent="0.25">
      <c r="A1329" s="128">
        <f>IF(B1329="","",ROW()-ROW($A$3)+'Diário 2º PA'!$P$1)</f>
        <v>3276</v>
      </c>
      <c r="B1329" s="129">
        <v>45476</v>
      </c>
      <c r="C1329" s="130">
        <v>45444</v>
      </c>
      <c r="D1329" s="98" t="s">
        <v>105</v>
      </c>
      <c r="E1329" s="95" t="s">
        <v>257</v>
      </c>
      <c r="F1329" s="155">
        <v>975</v>
      </c>
      <c r="G1329" s="98" t="s">
        <v>3283</v>
      </c>
      <c r="H1329" s="98" t="s">
        <v>117</v>
      </c>
      <c r="I1329" s="95" t="s">
        <v>1510</v>
      </c>
      <c r="J1329" s="131" t="str">
        <f t="shared" si="48"/>
        <v>15.015.005/0001-65</v>
      </c>
      <c r="K1329" s="131" t="s">
        <v>1080</v>
      </c>
      <c r="L1329" s="132" t="s">
        <v>3133</v>
      </c>
      <c r="M1329" s="131" t="s">
        <v>79</v>
      </c>
      <c r="N1329" s="134">
        <v>45476</v>
      </c>
      <c r="O1329" s="95" t="s">
        <v>452</v>
      </c>
      <c r="P1329" s="98" t="s">
        <v>1511</v>
      </c>
      <c r="Q1329" s="381"/>
      <c r="R1329" s="381"/>
      <c r="S1329" s="381"/>
    </row>
    <row r="1330" spans="1:19" ht="40" customHeight="1" x14ac:dyDescent="0.25">
      <c r="A1330" s="128">
        <f>IF(B1330="","",ROW()-ROW($A$3)+'Diário 2º PA'!$P$1)</f>
        <v>3277</v>
      </c>
      <c r="B1330" s="129">
        <v>45476</v>
      </c>
      <c r="C1330" s="130">
        <v>45474</v>
      </c>
      <c r="D1330" s="98" t="s">
        <v>105</v>
      </c>
      <c r="E1330" s="95" t="s">
        <v>343</v>
      </c>
      <c r="F1330" s="155">
        <v>719.9</v>
      </c>
      <c r="G1330" s="98" t="s">
        <v>3524</v>
      </c>
      <c r="H1330" s="98" t="s">
        <v>130</v>
      </c>
      <c r="I1330" s="95" t="s">
        <v>4036</v>
      </c>
      <c r="J1330" s="131" t="str">
        <f t="shared" si="48"/>
        <v>54.248.953/0001-00</v>
      </c>
      <c r="K1330" s="131" t="s">
        <v>1080</v>
      </c>
      <c r="L1330" s="132" t="s">
        <v>3133</v>
      </c>
      <c r="M1330" s="131">
        <v>20463</v>
      </c>
      <c r="N1330" s="134">
        <v>45476</v>
      </c>
      <c r="O1330" s="95" t="s">
        <v>452</v>
      </c>
      <c r="P1330" s="98" t="s">
        <v>4037</v>
      </c>
      <c r="Q1330" s="381"/>
      <c r="R1330" s="381"/>
      <c r="S1330" s="381"/>
    </row>
    <row r="1331" spans="1:19" ht="40" customHeight="1" x14ac:dyDescent="0.25">
      <c r="A1331" s="128">
        <f>IF(B1331="","",ROW()-ROW($A$3)+'Diário 2º PA'!$P$1)</f>
        <v>3278</v>
      </c>
      <c r="B1331" s="129">
        <v>45476</v>
      </c>
      <c r="C1331" s="130">
        <v>45444</v>
      </c>
      <c r="D1331" s="98" t="s">
        <v>105</v>
      </c>
      <c r="E1331" s="95" t="s">
        <v>257</v>
      </c>
      <c r="F1331" s="155">
        <v>975</v>
      </c>
      <c r="G1331" s="98" t="s">
        <v>3283</v>
      </c>
      <c r="H1331" s="98" t="s">
        <v>117</v>
      </c>
      <c r="I1331" s="95" t="s">
        <v>1510</v>
      </c>
      <c r="J1331" s="131" t="str">
        <f t="shared" si="48"/>
        <v>15.015.005/0001-65</v>
      </c>
      <c r="K1331" s="131" t="s">
        <v>1080</v>
      </c>
      <c r="L1331" s="132" t="s">
        <v>3133</v>
      </c>
      <c r="M1331" s="131" t="s">
        <v>79</v>
      </c>
      <c r="N1331" s="134">
        <v>45476</v>
      </c>
      <c r="O1331" s="95" t="s">
        <v>452</v>
      </c>
      <c r="P1331" s="98" t="s">
        <v>1511</v>
      </c>
      <c r="Q1331" s="381"/>
      <c r="R1331" s="381"/>
      <c r="S1331" s="381"/>
    </row>
    <row r="1332" spans="1:19" ht="40" customHeight="1" x14ac:dyDescent="0.25">
      <c r="A1332" s="128">
        <f>IF(B1332="","",ROW()-ROW($A$3)+'Diário 2º PA'!$P$1)</f>
        <v>3279</v>
      </c>
      <c r="B1332" s="129">
        <v>45476</v>
      </c>
      <c r="C1332" s="130">
        <v>45474</v>
      </c>
      <c r="D1332" s="98" t="s">
        <v>105</v>
      </c>
      <c r="E1332" s="95" t="s">
        <v>307</v>
      </c>
      <c r="F1332" s="155">
        <v>234.3</v>
      </c>
      <c r="G1332" s="98" t="s">
        <v>4038</v>
      </c>
      <c r="H1332" s="98" t="s">
        <v>123</v>
      </c>
      <c r="I1332" s="95" t="s">
        <v>3818</v>
      </c>
      <c r="J1332" s="131" t="str">
        <f t="shared" si="48"/>
        <v>21.339.965/0007-79</v>
      </c>
      <c r="K1332" s="131" t="s">
        <v>1080</v>
      </c>
      <c r="L1332" s="132" t="s">
        <v>3133</v>
      </c>
      <c r="M1332" s="131">
        <v>60442</v>
      </c>
      <c r="N1332" s="134">
        <v>45476</v>
      </c>
      <c r="O1332" s="95" t="s">
        <v>452</v>
      </c>
      <c r="P1332" s="98" t="s">
        <v>4039</v>
      </c>
      <c r="Q1332" s="381"/>
      <c r="R1332" s="381"/>
      <c r="S1332" s="381"/>
    </row>
    <row r="1333" spans="1:19" ht="40" customHeight="1" x14ac:dyDescent="0.25">
      <c r="A1333" s="128">
        <f>IF(B1333="","",ROW()-ROW($A$3)+'Diário 2º PA'!$P$1)</f>
        <v>3280</v>
      </c>
      <c r="B1333" s="129">
        <v>45476</v>
      </c>
      <c r="C1333" s="130">
        <v>45474</v>
      </c>
      <c r="D1333" s="98" t="s">
        <v>105</v>
      </c>
      <c r="E1333" s="95" t="s">
        <v>359</v>
      </c>
      <c r="F1333" s="155">
        <v>41</v>
      </c>
      <c r="G1333" s="98" t="s">
        <v>1999</v>
      </c>
      <c r="H1333" s="98" t="s">
        <v>124</v>
      </c>
      <c r="I1333" s="95" t="s">
        <v>2646</v>
      </c>
      <c r="J1333" s="131" t="str">
        <f t="shared" si="48"/>
        <v>05.919.219/0001-02</v>
      </c>
      <c r="K1333" s="131" t="s">
        <v>1080</v>
      </c>
      <c r="L1333" s="132" t="s">
        <v>3133</v>
      </c>
      <c r="M1333" s="131">
        <v>1827</v>
      </c>
      <c r="N1333" s="134">
        <v>45476</v>
      </c>
      <c r="O1333" s="95" t="s">
        <v>452</v>
      </c>
      <c r="P1333" s="98" t="s">
        <v>2647</v>
      </c>
      <c r="Q1333" s="381"/>
      <c r="R1333" s="381"/>
      <c r="S1333" s="381"/>
    </row>
    <row r="1334" spans="1:19" ht="40" customHeight="1" x14ac:dyDescent="0.25">
      <c r="A1334" s="128">
        <f>IF(B1334="","",ROW()-ROW($A$3)+'Diário 2º PA'!$P$1)</f>
        <v>3281</v>
      </c>
      <c r="B1334" s="129">
        <v>45476</v>
      </c>
      <c r="C1334" s="130">
        <v>45444</v>
      </c>
      <c r="D1334" s="98" t="s">
        <v>105</v>
      </c>
      <c r="E1334" s="95" t="s">
        <v>219</v>
      </c>
      <c r="F1334" s="155">
        <v>4805.75</v>
      </c>
      <c r="G1334" s="98" t="s">
        <v>3117</v>
      </c>
      <c r="H1334" s="98" t="s">
        <v>136</v>
      </c>
      <c r="I1334" s="95" t="s">
        <v>1599</v>
      </c>
      <c r="J1334" s="131" t="str">
        <f t="shared" si="48"/>
        <v>CPF Protegido - LGPD</v>
      </c>
      <c r="K1334" s="131" t="s">
        <v>1114</v>
      </c>
      <c r="L1334" s="132" t="s">
        <v>117</v>
      </c>
      <c r="M1334" s="131" t="s">
        <v>117</v>
      </c>
      <c r="N1334" s="134" t="s">
        <v>117</v>
      </c>
      <c r="O1334" s="95" t="s">
        <v>452</v>
      </c>
      <c r="P1334" s="98" t="s">
        <v>1600</v>
      </c>
      <c r="Q1334" s="381"/>
      <c r="R1334" s="381"/>
      <c r="S1334" s="381"/>
    </row>
    <row r="1335" spans="1:19" ht="40" customHeight="1" x14ac:dyDescent="0.25">
      <c r="A1335" s="128">
        <f>IF(B1335="","",ROW()-ROW($A$3)+'Diário 2º PA'!$P$1)</f>
        <v>3282</v>
      </c>
      <c r="B1335" s="129">
        <v>45476</v>
      </c>
      <c r="C1335" s="130">
        <v>45474</v>
      </c>
      <c r="D1335" s="98" t="s">
        <v>105</v>
      </c>
      <c r="E1335" s="95" t="s">
        <v>357</v>
      </c>
      <c r="F1335" s="155">
        <v>550</v>
      </c>
      <c r="G1335" s="98" t="s">
        <v>4040</v>
      </c>
      <c r="H1335" s="98" t="s">
        <v>133</v>
      </c>
      <c r="I1335" s="95" t="s">
        <v>4041</v>
      </c>
      <c r="J1335" s="131" t="str">
        <f t="shared" si="48"/>
        <v>28.532.082/0001-34</v>
      </c>
      <c r="K1335" s="131" t="s">
        <v>1114</v>
      </c>
      <c r="L1335" s="132" t="s">
        <v>3120</v>
      </c>
      <c r="M1335" s="131">
        <v>44378027</v>
      </c>
      <c r="N1335" s="134">
        <v>45483</v>
      </c>
      <c r="O1335" s="95" t="s">
        <v>452</v>
      </c>
      <c r="P1335" s="98" t="s">
        <v>4042</v>
      </c>
      <c r="Q1335" s="381"/>
      <c r="R1335" s="381"/>
      <c r="S1335" s="381"/>
    </row>
    <row r="1336" spans="1:19" ht="40" customHeight="1" x14ac:dyDescent="0.25">
      <c r="A1336" s="128">
        <f>IF(B1336="","",ROW()-ROW($A$3)+'Diário 2º PA'!$P$1)</f>
        <v>3283</v>
      </c>
      <c r="B1336" s="129">
        <v>45476</v>
      </c>
      <c r="C1336" s="130">
        <v>45474</v>
      </c>
      <c r="D1336" s="98" t="s">
        <v>105</v>
      </c>
      <c r="E1336" s="95" t="s">
        <v>345</v>
      </c>
      <c r="F1336" s="155">
        <v>6200</v>
      </c>
      <c r="G1336" s="98" t="s">
        <v>3734</v>
      </c>
      <c r="H1336" s="98" t="s">
        <v>133</v>
      </c>
      <c r="I1336" s="95" t="s">
        <v>4043</v>
      </c>
      <c r="J1336" s="131" t="str">
        <f t="shared" si="48"/>
        <v>16.823.962/0001-80</v>
      </c>
      <c r="K1336" s="131" t="s">
        <v>1114</v>
      </c>
      <c r="L1336" s="132" t="s">
        <v>3120</v>
      </c>
      <c r="M1336" s="131">
        <v>34</v>
      </c>
      <c r="N1336" s="134">
        <v>45467</v>
      </c>
      <c r="O1336" s="95" t="s">
        <v>452</v>
      </c>
      <c r="P1336" s="98" t="s">
        <v>4044</v>
      </c>
      <c r="Q1336" s="381"/>
      <c r="R1336" s="381"/>
      <c r="S1336" s="381"/>
    </row>
    <row r="1337" spans="1:19" ht="40" customHeight="1" x14ac:dyDescent="0.25">
      <c r="A1337" s="128">
        <f>IF(B1337="","",ROW()-ROW($A$3)+'Diário 2º PA'!$P$1)</f>
        <v>3284</v>
      </c>
      <c r="B1337" s="129">
        <v>45476</v>
      </c>
      <c r="C1337" s="130">
        <v>45474</v>
      </c>
      <c r="D1337" s="98" t="s">
        <v>105</v>
      </c>
      <c r="E1337" s="95" t="s">
        <v>341</v>
      </c>
      <c r="F1337" s="179">
        <v>78</v>
      </c>
      <c r="G1337" s="98" t="s">
        <v>4045</v>
      </c>
      <c r="H1337" s="98" t="s">
        <v>118</v>
      </c>
      <c r="I1337" s="95" t="s">
        <v>4046</v>
      </c>
      <c r="J1337" s="131" t="str">
        <f t="shared" si="48"/>
        <v>CPF Protegido - LGPD</v>
      </c>
      <c r="K1337" s="131" t="s">
        <v>1072</v>
      </c>
      <c r="L1337" s="132" t="s">
        <v>3130</v>
      </c>
      <c r="M1337" s="131" t="s">
        <v>117</v>
      </c>
      <c r="N1337" s="134">
        <v>45471</v>
      </c>
      <c r="O1337" s="95" t="s">
        <v>452</v>
      </c>
      <c r="P1337" s="98" t="s">
        <v>4047</v>
      </c>
      <c r="Q1337" s="381"/>
      <c r="R1337" s="381"/>
      <c r="S1337" s="381"/>
    </row>
    <row r="1338" spans="1:19" ht="40" customHeight="1" x14ac:dyDescent="0.25">
      <c r="A1338" s="128">
        <f>IF(B1338="","",ROW()-ROW($A$3)+'Diário 2º PA'!$P$1)</f>
        <v>3285</v>
      </c>
      <c r="B1338" s="129">
        <v>45476</v>
      </c>
      <c r="C1338" s="130">
        <v>45444</v>
      </c>
      <c r="D1338" s="98" t="s">
        <v>105</v>
      </c>
      <c r="E1338" s="95" t="s">
        <v>341</v>
      </c>
      <c r="F1338" s="179">
        <v>1469.85</v>
      </c>
      <c r="G1338" s="98" t="s">
        <v>3156</v>
      </c>
      <c r="H1338" s="98" t="s">
        <v>123</v>
      </c>
      <c r="I1338" s="95" t="s">
        <v>1645</v>
      </c>
      <c r="J1338" s="131" t="str">
        <f t="shared" si="48"/>
        <v>46.421.112/0001-17</v>
      </c>
      <c r="K1338" s="131" t="s">
        <v>1114</v>
      </c>
      <c r="L1338" s="132" t="s">
        <v>3120</v>
      </c>
      <c r="M1338" s="131">
        <v>16</v>
      </c>
      <c r="N1338" s="134">
        <v>45474</v>
      </c>
      <c r="O1338" s="95" t="s">
        <v>452</v>
      </c>
      <c r="P1338" s="98" t="s">
        <v>1646</v>
      </c>
      <c r="Q1338" s="381"/>
      <c r="R1338" s="381"/>
      <c r="S1338" s="381"/>
    </row>
    <row r="1339" spans="1:19" ht="40" customHeight="1" x14ac:dyDescent="0.25">
      <c r="A1339" s="128">
        <f>IF(B1339="","",ROW()-ROW($A$3)+'Diário 2º PA'!$P$1)</f>
        <v>3286</v>
      </c>
      <c r="B1339" s="129">
        <v>45476</v>
      </c>
      <c r="C1339" s="130">
        <v>45474</v>
      </c>
      <c r="D1339" s="98" t="s">
        <v>105</v>
      </c>
      <c r="E1339" s="95" t="s">
        <v>337</v>
      </c>
      <c r="F1339" s="155">
        <v>15730</v>
      </c>
      <c r="G1339" s="98" t="s">
        <v>3857</v>
      </c>
      <c r="H1339" s="98" t="s">
        <v>117</v>
      </c>
      <c r="I1339" s="95" t="s">
        <v>1609</v>
      </c>
      <c r="J1339" s="131" t="str">
        <f t="shared" si="48"/>
        <v>04.398.505/0001-07</v>
      </c>
      <c r="K1339" s="131" t="s">
        <v>1114</v>
      </c>
      <c r="L1339" s="132" t="s">
        <v>3120</v>
      </c>
      <c r="M1339" s="131">
        <v>90409</v>
      </c>
      <c r="N1339" s="134">
        <v>45477</v>
      </c>
      <c r="O1339" s="95" t="s">
        <v>452</v>
      </c>
      <c r="P1339" s="98" t="s">
        <v>1085</v>
      </c>
      <c r="Q1339" s="381"/>
      <c r="R1339" s="381"/>
      <c r="S1339" s="381"/>
    </row>
    <row r="1340" spans="1:19" ht="40" customHeight="1" x14ac:dyDescent="0.25">
      <c r="A1340" s="128">
        <f>IF(B1340="","",ROW()-ROW($A$3)+'Diário 2º PA'!$P$1)</f>
        <v>3287</v>
      </c>
      <c r="B1340" s="129">
        <v>45476</v>
      </c>
      <c r="C1340" s="130">
        <v>45474</v>
      </c>
      <c r="D1340" s="98" t="s">
        <v>105</v>
      </c>
      <c r="E1340" s="95" t="s">
        <v>299</v>
      </c>
      <c r="F1340" s="155">
        <v>14953</v>
      </c>
      <c r="G1340" s="98" t="s">
        <v>3610</v>
      </c>
      <c r="H1340" s="98" t="s">
        <v>117</v>
      </c>
      <c r="I1340" s="95" t="s">
        <v>4048</v>
      </c>
      <c r="J1340" s="131" t="str">
        <f t="shared" si="48"/>
        <v>47.360.745/0001-25</v>
      </c>
      <c r="K1340" s="131" t="s">
        <v>1080</v>
      </c>
      <c r="L1340" s="132" t="s">
        <v>3133</v>
      </c>
      <c r="M1340" s="131">
        <v>2094629</v>
      </c>
      <c r="N1340" s="134">
        <v>45476</v>
      </c>
      <c r="O1340" s="95" t="s">
        <v>452</v>
      </c>
      <c r="P1340" s="98" t="s">
        <v>1115</v>
      </c>
      <c r="Q1340" s="381"/>
      <c r="R1340" s="381"/>
      <c r="S1340" s="381"/>
    </row>
    <row r="1341" spans="1:19" ht="40" customHeight="1" x14ac:dyDescent="0.25">
      <c r="A1341" s="128">
        <f>IF(B1341="","",ROW()-ROW($A$3)+'Diário 2º PA'!$P$1)</f>
        <v>3288</v>
      </c>
      <c r="B1341" s="129">
        <v>45476</v>
      </c>
      <c r="C1341" s="130">
        <v>45474</v>
      </c>
      <c r="D1341" s="98" t="s">
        <v>94</v>
      </c>
      <c r="E1341" s="95" t="s">
        <v>199</v>
      </c>
      <c r="F1341" s="155">
        <v>549</v>
      </c>
      <c r="G1341" s="98" t="s">
        <v>3177</v>
      </c>
      <c r="H1341" s="98" t="s">
        <v>133</v>
      </c>
      <c r="I1341" s="95" t="s">
        <v>2037</v>
      </c>
      <c r="J1341" s="131" t="str">
        <f t="shared" si="48"/>
        <v>10.399.575/0001-82</v>
      </c>
      <c r="K1341" s="131" t="s">
        <v>1080</v>
      </c>
      <c r="L1341" s="132" t="s">
        <v>3133</v>
      </c>
      <c r="M1341" s="133">
        <v>1000492167</v>
      </c>
      <c r="N1341" s="134">
        <v>45504</v>
      </c>
      <c r="O1341" s="95" t="s">
        <v>452</v>
      </c>
      <c r="P1341" s="98" t="s">
        <v>1226</v>
      </c>
      <c r="Q1341" s="381"/>
      <c r="R1341" s="381"/>
      <c r="S1341" s="381"/>
    </row>
    <row r="1342" spans="1:19" ht="40" customHeight="1" x14ac:dyDescent="0.25">
      <c r="A1342" s="128">
        <f>IF(B1342="","",ROW()-ROW($A$3)+'Diário 2º PA'!$P$1)</f>
        <v>3289</v>
      </c>
      <c r="B1342" s="129">
        <v>45476</v>
      </c>
      <c r="C1342" s="130">
        <v>45474</v>
      </c>
      <c r="D1342" s="98" t="s">
        <v>105</v>
      </c>
      <c r="E1342" s="95" t="s">
        <v>345</v>
      </c>
      <c r="F1342" s="155">
        <v>2763.72</v>
      </c>
      <c r="G1342" s="98" t="s">
        <v>4049</v>
      </c>
      <c r="H1342" s="98" t="s">
        <v>121</v>
      </c>
      <c r="I1342" s="95" t="s">
        <v>3833</v>
      </c>
      <c r="J1342" s="131" t="str">
        <f t="shared" si="48"/>
        <v>46.391.902/0001-05</v>
      </c>
      <c r="K1342" s="131" t="s">
        <v>1114</v>
      </c>
      <c r="L1342" s="132" t="s">
        <v>3120</v>
      </c>
      <c r="M1342" s="131">
        <v>12</v>
      </c>
      <c r="N1342" s="134">
        <v>45475</v>
      </c>
      <c r="O1342" s="95" t="s">
        <v>452</v>
      </c>
      <c r="P1342" s="98" t="s">
        <v>3834</v>
      </c>
      <c r="Q1342" s="381"/>
      <c r="R1342" s="381"/>
      <c r="S1342" s="381"/>
    </row>
    <row r="1343" spans="1:19" ht="40" customHeight="1" x14ac:dyDescent="0.25">
      <c r="A1343" s="128">
        <f>IF(B1343="","",ROW()-ROW($A$3)+'Diário 2º PA'!$P$1)</f>
        <v>3290</v>
      </c>
      <c r="B1343" s="129">
        <v>45476</v>
      </c>
      <c r="C1343" s="130">
        <v>45474</v>
      </c>
      <c r="D1343" s="98" t="s">
        <v>105</v>
      </c>
      <c r="E1343" s="95" t="s">
        <v>283</v>
      </c>
      <c r="F1343" s="155">
        <v>3</v>
      </c>
      <c r="G1343" s="95" t="s">
        <v>4050</v>
      </c>
      <c r="H1343" s="98" t="s">
        <v>118</v>
      </c>
      <c r="I1343" s="95" t="s">
        <v>117</v>
      </c>
      <c r="J1343" s="131" t="s">
        <v>79</v>
      </c>
      <c r="K1343" s="131" t="s">
        <v>1558</v>
      </c>
      <c r="L1343" s="132" t="s">
        <v>117</v>
      </c>
      <c r="M1343" s="131" t="s">
        <v>117</v>
      </c>
      <c r="N1343" s="134" t="s">
        <v>117</v>
      </c>
      <c r="O1343" s="95" t="s">
        <v>452</v>
      </c>
      <c r="P1343" s="98" t="s">
        <v>79</v>
      </c>
      <c r="Q1343" s="381"/>
      <c r="R1343" s="381"/>
      <c r="S1343" s="381"/>
    </row>
    <row r="1344" spans="1:19" ht="40" customHeight="1" x14ac:dyDescent="0.25">
      <c r="A1344" s="128">
        <f>IF(B1344="","",ROW()-ROW($A$3)+'Diário 2º PA'!$P$1)</f>
        <v>3291</v>
      </c>
      <c r="B1344" s="129">
        <v>45476</v>
      </c>
      <c r="C1344" s="130">
        <v>45444</v>
      </c>
      <c r="D1344" s="98" t="s">
        <v>105</v>
      </c>
      <c r="E1344" s="95" t="s">
        <v>235</v>
      </c>
      <c r="F1344" s="155">
        <v>144.72</v>
      </c>
      <c r="G1344" s="98" t="s">
        <v>3178</v>
      </c>
      <c r="H1344" s="98" t="s">
        <v>121</v>
      </c>
      <c r="I1344" s="95" t="s">
        <v>3210</v>
      </c>
      <c r="J1344" s="131" t="str">
        <f t="shared" ref="J1344:J1381" si="49">IF(P1344="","",IF(LEN(P1344)&gt;14,P1344,"CPF Protegido - LGPD"))</f>
        <v>02.558.157/0009-10</v>
      </c>
      <c r="K1344" s="131" t="s">
        <v>1080</v>
      </c>
      <c r="L1344" s="132" t="s">
        <v>3133</v>
      </c>
      <c r="M1344" s="131" t="s">
        <v>4051</v>
      </c>
      <c r="N1344" s="134">
        <v>45476</v>
      </c>
      <c r="O1344" s="95" t="s">
        <v>452</v>
      </c>
      <c r="P1344" s="98" t="s">
        <v>1197</v>
      </c>
      <c r="Q1344" s="381"/>
      <c r="R1344" s="381"/>
      <c r="S1344" s="381"/>
    </row>
    <row r="1345" spans="1:19" ht="40" customHeight="1" x14ac:dyDescent="0.25">
      <c r="A1345" s="128">
        <f>IF(B1345="","",ROW()-ROW($A$3)+'Diário 2º PA'!$P$1)</f>
        <v>3292</v>
      </c>
      <c r="B1345" s="129">
        <v>45476</v>
      </c>
      <c r="C1345" s="130">
        <v>45444</v>
      </c>
      <c r="D1345" s="98" t="s">
        <v>105</v>
      </c>
      <c r="E1345" s="95" t="s">
        <v>235</v>
      </c>
      <c r="F1345" s="155">
        <v>158.47999999999999</v>
      </c>
      <c r="G1345" s="98" t="s">
        <v>3178</v>
      </c>
      <c r="H1345" s="98" t="s">
        <v>119</v>
      </c>
      <c r="I1345" s="95" t="s">
        <v>3210</v>
      </c>
      <c r="J1345" s="131" t="str">
        <f t="shared" si="49"/>
        <v>02.558.157/0009-10</v>
      </c>
      <c r="K1345" s="131" t="s">
        <v>1080</v>
      </c>
      <c r="L1345" s="132" t="s">
        <v>3133</v>
      </c>
      <c r="M1345" s="131" t="s">
        <v>4052</v>
      </c>
      <c r="N1345" s="134">
        <v>45476</v>
      </c>
      <c r="O1345" s="95" t="s">
        <v>452</v>
      </c>
      <c r="P1345" s="98" t="s">
        <v>1197</v>
      </c>
      <c r="Q1345" s="381"/>
      <c r="R1345" s="381"/>
      <c r="S1345" s="381"/>
    </row>
    <row r="1346" spans="1:19" ht="40" customHeight="1" x14ac:dyDescent="0.25">
      <c r="A1346" s="128">
        <f>IF(B1346="","",ROW()-ROW($A$3)+'Diário 2º PA'!$P$1)</f>
        <v>3293</v>
      </c>
      <c r="B1346" s="129">
        <v>45476</v>
      </c>
      <c r="C1346" s="130">
        <v>45444</v>
      </c>
      <c r="D1346" s="98" t="s">
        <v>105</v>
      </c>
      <c r="E1346" s="95" t="s">
        <v>235</v>
      </c>
      <c r="F1346" s="155">
        <v>151.41999999999999</v>
      </c>
      <c r="G1346" s="98" t="s">
        <v>3178</v>
      </c>
      <c r="H1346" s="98" t="s">
        <v>135</v>
      </c>
      <c r="I1346" s="95" t="s">
        <v>3210</v>
      </c>
      <c r="J1346" s="131" t="str">
        <f t="shared" si="49"/>
        <v>02.558.157/0009-10</v>
      </c>
      <c r="K1346" s="131" t="s">
        <v>1080</v>
      </c>
      <c r="L1346" s="132" t="s">
        <v>3133</v>
      </c>
      <c r="M1346" s="131" t="s">
        <v>4053</v>
      </c>
      <c r="N1346" s="134">
        <v>45476</v>
      </c>
      <c r="O1346" s="95" t="s">
        <v>452</v>
      </c>
      <c r="P1346" s="98" t="s">
        <v>1197</v>
      </c>
      <c r="Q1346" s="381"/>
      <c r="R1346" s="381"/>
      <c r="S1346" s="381"/>
    </row>
    <row r="1347" spans="1:19" ht="40" customHeight="1" x14ac:dyDescent="0.25">
      <c r="A1347" s="128">
        <f>IF(B1347="","",ROW()-ROW($A$3)+'Diário 2º PA'!$P$1)</f>
        <v>3294</v>
      </c>
      <c r="B1347" s="129">
        <v>45476</v>
      </c>
      <c r="C1347" s="130">
        <v>45444</v>
      </c>
      <c r="D1347" s="98" t="s">
        <v>105</v>
      </c>
      <c r="E1347" s="95" t="s">
        <v>235</v>
      </c>
      <c r="F1347" s="155">
        <v>119.99</v>
      </c>
      <c r="G1347" s="98" t="s">
        <v>3178</v>
      </c>
      <c r="H1347" s="98" t="s">
        <v>118</v>
      </c>
      <c r="I1347" s="95" t="s">
        <v>3210</v>
      </c>
      <c r="J1347" s="131" t="str">
        <f t="shared" si="49"/>
        <v>02.558.157/0009-10</v>
      </c>
      <c r="K1347" s="131" t="s">
        <v>1080</v>
      </c>
      <c r="L1347" s="132" t="s">
        <v>3133</v>
      </c>
      <c r="M1347" s="131" t="s">
        <v>4054</v>
      </c>
      <c r="N1347" s="134">
        <v>45476</v>
      </c>
      <c r="O1347" s="95" t="s">
        <v>452</v>
      </c>
      <c r="P1347" s="98" t="s">
        <v>1197</v>
      </c>
      <c r="Q1347" s="381"/>
      <c r="R1347" s="381"/>
      <c r="S1347" s="381"/>
    </row>
    <row r="1348" spans="1:19" ht="40" customHeight="1" x14ac:dyDescent="0.25">
      <c r="A1348" s="128">
        <f>IF(B1348="","",ROW()-ROW($A$3)+'Diário 2º PA'!$P$1)</f>
        <v>3295</v>
      </c>
      <c r="B1348" s="129">
        <v>45476</v>
      </c>
      <c r="C1348" s="130">
        <v>45444</v>
      </c>
      <c r="D1348" s="98" t="s">
        <v>105</v>
      </c>
      <c r="E1348" s="95" t="s">
        <v>235</v>
      </c>
      <c r="F1348" s="155">
        <v>119.99</v>
      </c>
      <c r="G1348" s="98" t="s">
        <v>3178</v>
      </c>
      <c r="H1348" s="98" t="s">
        <v>122</v>
      </c>
      <c r="I1348" s="95" t="s">
        <v>3210</v>
      </c>
      <c r="J1348" s="131" t="str">
        <f t="shared" si="49"/>
        <v>02.558.157/0009-10</v>
      </c>
      <c r="K1348" s="131" t="s">
        <v>1080</v>
      </c>
      <c r="L1348" s="132" t="s">
        <v>3133</v>
      </c>
      <c r="M1348" s="131" t="s">
        <v>4055</v>
      </c>
      <c r="N1348" s="134">
        <v>45476</v>
      </c>
      <c r="O1348" s="95" t="s">
        <v>452</v>
      </c>
      <c r="P1348" s="98" t="s">
        <v>1197</v>
      </c>
      <c r="Q1348" s="381"/>
      <c r="R1348" s="381"/>
      <c r="S1348" s="381"/>
    </row>
    <row r="1349" spans="1:19" ht="40" customHeight="1" x14ac:dyDescent="0.25">
      <c r="A1349" s="128">
        <f>IF(B1349="","",ROW()-ROW($A$3)+'Diário 2º PA'!$P$1)</f>
        <v>3296</v>
      </c>
      <c r="B1349" s="129">
        <v>45477</v>
      </c>
      <c r="C1349" s="130">
        <v>45444</v>
      </c>
      <c r="D1349" s="98" t="s">
        <v>105</v>
      </c>
      <c r="E1349" s="95" t="s">
        <v>299</v>
      </c>
      <c r="F1349" s="155">
        <v>19592.93</v>
      </c>
      <c r="G1349" s="98" t="s">
        <v>3139</v>
      </c>
      <c r="H1349" s="98" t="s">
        <v>122</v>
      </c>
      <c r="I1349" s="95" t="s">
        <v>1657</v>
      </c>
      <c r="J1349" s="131" t="str">
        <f t="shared" si="49"/>
        <v>08.999.381/0001-76</v>
      </c>
      <c r="K1349" s="131" t="s">
        <v>1072</v>
      </c>
      <c r="L1349" s="132" t="s">
        <v>3120</v>
      </c>
      <c r="M1349" s="131">
        <v>3770</v>
      </c>
      <c r="N1349" s="134">
        <v>45475</v>
      </c>
      <c r="O1349" s="95" t="s">
        <v>452</v>
      </c>
      <c r="P1349" s="98" t="s">
        <v>1127</v>
      </c>
      <c r="Q1349" s="381"/>
      <c r="R1349" s="381"/>
      <c r="S1349" s="381"/>
    </row>
    <row r="1350" spans="1:19" ht="40" customHeight="1" x14ac:dyDescent="0.25">
      <c r="A1350" s="128">
        <f>IF(B1350="","",ROW()-ROW($A$3)+'Diário 2º PA'!$P$1)</f>
        <v>3297</v>
      </c>
      <c r="B1350" s="129">
        <v>45477</v>
      </c>
      <c r="C1350" s="130">
        <v>45474</v>
      </c>
      <c r="D1350" s="98" t="s">
        <v>105</v>
      </c>
      <c r="E1350" s="95" t="s">
        <v>339</v>
      </c>
      <c r="F1350" s="155">
        <v>25.4</v>
      </c>
      <c r="G1350" s="98" t="s">
        <v>3399</v>
      </c>
      <c r="H1350" s="98" t="s">
        <v>137</v>
      </c>
      <c r="I1350" s="95" t="s">
        <v>3012</v>
      </c>
      <c r="J1350" s="131" t="str">
        <f t="shared" si="49"/>
        <v>CPF Protegido - LGPD</v>
      </c>
      <c r="K1350" s="131" t="s">
        <v>1072</v>
      </c>
      <c r="L1350" s="132" t="s">
        <v>3130</v>
      </c>
      <c r="M1350" s="131" t="s">
        <v>117</v>
      </c>
      <c r="N1350" s="134">
        <v>45475</v>
      </c>
      <c r="O1350" s="95" t="s">
        <v>452</v>
      </c>
      <c r="P1350" s="98" t="s">
        <v>3013</v>
      </c>
      <c r="Q1350" s="381"/>
      <c r="R1350" s="381"/>
      <c r="S1350" s="381"/>
    </row>
    <row r="1351" spans="1:19" ht="40" customHeight="1" x14ac:dyDescent="0.25">
      <c r="A1351" s="128">
        <f>IF(B1351="","",ROW()-ROW($A$3)+'Diário 2º PA'!$P$1)</f>
        <v>3298</v>
      </c>
      <c r="B1351" s="129">
        <v>45477</v>
      </c>
      <c r="C1351" s="130">
        <v>45474</v>
      </c>
      <c r="D1351" s="98" t="s">
        <v>105</v>
      </c>
      <c r="E1351" s="95" t="s">
        <v>339</v>
      </c>
      <c r="F1351" s="155">
        <v>127</v>
      </c>
      <c r="G1351" s="98" t="s">
        <v>3399</v>
      </c>
      <c r="H1351" s="98" t="s">
        <v>137</v>
      </c>
      <c r="I1351" s="95" t="s">
        <v>3012</v>
      </c>
      <c r="J1351" s="131" t="str">
        <f t="shared" si="49"/>
        <v>CPF Protegido - LGPD</v>
      </c>
      <c r="K1351" s="131" t="s">
        <v>1072</v>
      </c>
      <c r="L1351" s="132" t="s">
        <v>3130</v>
      </c>
      <c r="M1351" s="131" t="s">
        <v>117</v>
      </c>
      <c r="N1351" s="134">
        <v>45475</v>
      </c>
      <c r="O1351" s="95" t="s">
        <v>452</v>
      </c>
      <c r="P1351" s="98" t="s">
        <v>3013</v>
      </c>
      <c r="Q1351" s="381"/>
      <c r="R1351" s="381"/>
      <c r="S1351" s="381"/>
    </row>
    <row r="1352" spans="1:19" ht="40" customHeight="1" x14ac:dyDescent="0.25">
      <c r="A1352" s="128">
        <f>IF(B1352="","",ROW()-ROW($A$3)+'Diário 2º PA'!$P$1)</f>
        <v>3299</v>
      </c>
      <c r="B1352" s="129">
        <v>45477</v>
      </c>
      <c r="C1352" s="130">
        <v>45474</v>
      </c>
      <c r="D1352" s="98" t="s">
        <v>105</v>
      </c>
      <c r="E1352" s="95" t="s">
        <v>307</v>
      </c>
      <c r="F1352" s="155">
        <v>1070.3699999999999</v>
      </c>
      <c r="G1352" s="98" t="s">
        <v>4056</v>
      </c>
      <c r="H1352" s="98" t="s">
        <v>125</v>
      </c>
      <c r="I1352" s="95" t="s">
        <v>4057</v>
      </c>
      <c r="J1352" s="131" t="str">
        <f t="shared" si="49"/>
        <v>13.105.743/0001-78</v>
      </c>
      <c r="K1352" s="131" t="s">
        <v>1072</v>
      </c>
      <c r="L1352" s="132" t="s">
        <v>3120</v>
      </c>
      <c r="M1352" s="131">
        <v>47467</v>
      </c>
      <c r="N1352" s="134">
        <v>45483</v>
      </c>
      <c r="O1352" s="95" t="s">
        <v>452</v>
      </c>
      <c r="P1352" s="98" t="s">
        <v>4058</v>
      </c>
      <c r="Q1352" s="381"/>
      <c r="R1352" s="381"/>
      <c r="S1352" s="381"/>
    </row>
    <row r="1353" spans="1:19" ht="40" customHeight="1" x14ac:dyDescent="0.25">
      <c r="A1353" s="128">
        <f>IF(B1353="","",ROW()-ROW($A$3)+'Diário 2º PA'!$P$1)</f>
        <v>3300</v>
      </c>
      <c r="B1353" s="129">
        <v>45477</v>
      </c>
      <c r="C1353" s="130">
        <v>45444</v>
      </c>
      <c r="D1353" s="98" t="s">
        <v>105</v>
      </c>
      <c r="E1353" s="95" t="s">
        <v>341</v>
      </c>
      <c r="F1353" s="179">
        <v>1300</v>
      </c>
      <c r="G1353" s="98" t="s">
        <v>4059</v>
      </c>
      <c r="H1353" s="98" t="s">
        <v>120</v>
      </c>
      <c r="I1353" s="95" t="s">
        <v>1666</v>
      </c>
      <c r="J1353" s="131" t="str">
        <f t="shared" si="49"/>
        <v>26.228.780/0001-15</v>
      </c>
      <c r="K1353" s="131" t="s">
        <v>1072</v>
      </c>
      <c r="L1353" s="132" t="s">
        <v>3120</v>
      </c>
      <c r="M1353" s="131">
        <v>15</v>
      </c>
      <c r="N1353" s="134">
        <v>45476</v>
      </c>
      <c r="O1353" s="95" t="s">
        <v>452</v>
      </c>
      <c r="P1353" s="98" t="s">
        <v>1667</v>
      </c>
      <c r="Q1353" s="381"/>
      <c r="R1353" s="381"/>
      <c r="S1353" s="381"/>
    </row>
    <row r="1354" spans="1:19" ht="40" customHeight="1" x14ac:dyDescent="0.25">
      <c r="A1354" s="128">
        <f>IF(B1354="","",ROW()-ROW($A$3)+'Diário 2º PA'!$P$1)</f>
        <v>3301</v>
      </c>
      <c r="B1354" s="129">
        <v>45477</v>
      </c>
      <c r="C1354" s="130">
        <v>45444</v>
      </c>
      <c r="D1354" s="98" t="s">
        <v>105</v>
      </c>
      <c r="E1354" s="95" t="s">
        <v>341</v>
      </c>
      <c r="F1354" s="179">
        <v>900</v>
      </c>
      <c r="G1354" s="98" t="s">
        <v>3688</v>
      </c>
      <c r="H1354" s="98" t="s">
        <v>119</v>
      </c>
      <c r="I1354" s="95" t="s">
        <v>1666</v>
      </c>
      <c r="J1354" s="131" t="str">
        <f t="shared" si="49"/>
        <v>26.228.780/0001-15</v>
      </c>
      <c r="K1354" s="131" t="s">
        <v>1072</v>
      </c>
      <c r="L1354" s="132" t="s">
        <v>3120</v>
      </c>
      <c r="M1354" s="131">
        <v>16</v>
      </c>
      <c r="N1354" s="134">
        <v>45476</v>
      </c>
      <c r="O1354" s="95" t="s">
        <v>452</v>
      </c>
      <c r="P1354" s="98" t="s">
        <v>1667</v>
      </c>
      <c r="Q1354" s="381"/>
      <c r="R1354" s="381"/>
      <c r="S1354" s="381"/>
    </row>
    <row r="1355" spans="1:19" ht="40" customHeight="1" x14ac:dyDescent="0.25">
      <c r="A1355" s="128">
        <f>IF(B1355="","",ROW()-ROW($A$3)+'Diário 2º PA'!$P$1)</f>
        <v>3302</v>
      </c>
      <c r="B1355" s="129">
        <v>45477</v>
      </c>
      <c r="C1355" s="130">
        <v>45474</v>
      </c>
      <c r="D1355" s="98" t="s">
        <v>94</v>
      </c>
      <c r="E1355" s="95" t="s">
        <v>188</v>
      </c>
      <c r="F1355" s="155">
        <v>78.010000000000005</v>
      </c>
      <c r="G1355" s="98" t="s">
        <v>3213</v>
      </c>
      <c r="H1355" s="98" t="s">
        <v>119</v>
      </c>
      <c r="I1355" s="95" t="s">
        <v>4060</v>
      </c>
      <c r="J1355" s="131" t="str">
        <f t="shared" si="49"/>
        <v>CPF Protegido - LGPD</v>
      </c>
      <c r="K1355" s="131" t="s">
        <v>1574</v>
      </c>
      <c r="L1355" s="132" t="s">
        <v>1623</v>
      </c>
      <c r="M1355" s="131" t="s">
        <v>117</v>
      </c>
      <c r="N1355" s="134">
        <v>45478</v>
      </c>
      <c r="O1355" s="95" t="s">
        <v>452</v>
      </c>
      <c r="P1355" s="98" t="s">
        <v>4061</v>
      </c>
      <c r="Q1355" s="381"/>
      <c r="R1355" s="381"/>
      <c r="S1355" s="381"/>
    </row>
    <row r="1356" spans="1:19" ht="40" customHeight="1" x14ac:dyDescent="0.25">
      <c r="A1356" s="128">
        <f>IF(B1356="","",ROW()-ROW($A$3)+'Diário 2º PA'!$P$1)</f>
        <v>3303</v>
      </c>
      <c r="B1356" s="129">
        <v>45477</v>
      </c>
      <c r="C1356" s="130">
        <v>45444</v>
      </c>
      <c r="D1356" s="98" t="s">
        <v>105</v>
      </c>
      <c r="E1356" s="95" t="s">
        <v>257</v>
      </c>
      <c r="F1356" s="155">
        <v>1965</v>
      </c>
      <c r="G1356" s="98" t="s">
        <v>4062</v>
      </c>
      <c r="H1356" s="98" t="s">
        <v>136</v>
      </c>
      <c r="I1356" s="95" t="s">
        <v>4063</v>
      </c>
      <c r="J1356" s="131" t="str">
        <f t="shared" si="49"/>
        <v>05.308.894/0001-03</v>
      </c>
      <c r="K1356" s="131" t="s">
        <v>1080</v>
      </c>
      <c r="L1356" s="132" t="s">
        <v>3133</v>
      </c>
      <c r="M1356" s="131">
        <v>1</v>
      </c>
      <c r="N1356" s="134">
        <v>45477</v>
      </c>
      <c r="O1356" s="95" t="s">
        <v>452</v>
      </c>
      <c r="P1356" s="98" t="s">
        <v>4064</v>
      </c>
      <c r="Q1356" s="381"/>
      <c r="R1356" s="381"/>
      <c r="S1356" s="381"/>
    </row>
    <row r="1357" spans="1:19" ht="40" customHeight="1" x14ac:dyDescent="0.25">
      <c r="A1357" s="128">
        <f>IF(B1357="","",ROW()-ROW($A$3)+'Diário 2º PA'!$P$1)</f>
        <v>3304</v>
      </c>
      <c r="B1357" s="129">
        <v>45477</v>
      </c>
      <c r="C1357" s="130">
        <v>45444</v>
      </c>
      <c r="D1357" s="98" t="s">
        <v>105</v>
      </c>
      <c r="E1357" s="95" t="s">
        <v>227</v>
      </c>
      <c r="F1357" s="155">
        <v>573.09</v>
      </c>
      <c r="G1357" s="98" t="s">
        <v>3193</v>
      </c>
      <c r="H1357" s="98" t="s">
        <v>133</v>
      </c>
      <c r="I1357" s="95" t="s">
        <v>1635</v>
      </c>
      <c r="J1357" s="131" t="str">
        <f t="shared" si="49"/>
        <v>06.681.180/0001-16</v>
      </c>
      <c r="K1357" s="131" t="s">
        <v>1080</v>
      </c>
      <c r="L1357" s="132" t="s">
        <v>3133</v>
      </c>
      <c r="M1357" s="131">
        <v>159248276</v>
      </c>
      <c r="N1357" s="134">
        <v>45477</v>
      </c>
      <c r="O1357" s="95" t="s">
        <v>452</v>
      </c>
      <c r="P1357" s="98" t="s">
        <v>4065</v>
      </c>
      <c r="Q1357" s="381"/>
      <c r="R1357" s="381"/>
      <c r="S1357" s="381"/>
    </row>
    <row r="1358" spans="1:19" ht="40" customHeight="1" x14ac:dyDescent="0.25">
      <c r="A1358" s="128">
        <f>IF(B1358="","",ROW()-ROW($A$3)+'Diário 2º PA'!$P$1)</f>
        <v>3305</v>
      </c>
      <c r="B1358" s="129">
        <v>45477</v>
      </c>
      <c r="C1358" s="130"/>
      <c r="D1358" s="98" t="s">
        <v>105</v>
      </c>
      <c r="E1358" s="95" t="s">
        <v>339</v>
      </c>
      <c r="F1358" s="155">
        <v>2268</v>
      </c>
      <c r="G1358" s="98" t="s">
        <v>3460</v>
      </c>
      <c r="H1358" s="98" t="s">
        <v>117</v>
      </c>
      <c r="I1358" s="95" t="s">
        <v>2479</v>
      </c>
      <c r="J1358" s="131" t="str">
        <f t="shared" si="49"/>
        <v>72.513.229/0001-30</v>
      </c>
      <c r="K1358" s="131" t="s">
        <v>1080</v>
      </c>
      <c r="L1358" s="132" t="s">
        <v>3133</v>
      </c>
      <c r="M1358" s="131">
        <v>128295</v>
      </c>
      <c r="N1358" s="134">
        <v>45477</v>
      </c>
      <c r="O1358" s="95" t="s">
        <v>452</v>
      </c>
      <c r="P1358" s="98" t="s">
        <v>2480</v>
      </c>
      <c r="Q1358" s="381"/>
      <c r="R1358" s="381"/>
      <c r="S1358" s="381"/>
    </row>
    <row r="1359" spans="1:19" ht="40" customHeight="1" x14ac:dyDescent="0.25">
      <c r="A1359" s="128">
        <f>IF(B1359="","",ROW()-ROW($A$3)+'Diário 2º PA'!$P$1)</f>
        <v>3306</v>
      </c>
      <c r="B1359" s="129">
        <v>45477</v>
      </c>
      <c r="C1359" s="130">
        <v>45474</v>
      </c>
      <c r="D1359" s="98" t="s">
        <v>105</v>
      </c>
      <c r="E1359" s="95" t="s">
        <v>345</v>
      </c>
      <c r="F1359" s="155">
        <v>618.61</v>
      </c>
      <c r="G1359" s="98" t="s">
        <v>3942</v>
      </c>
      <c r="H1359" s="98" t="s">
        <v>121</v>
      </c>
      <c r="I1359" s="95" t="s">
        <v>4066</v>
      </c>
      <c r="J1359" s="131" t="str">
        <f t="shared" si="49"/>
        <v>01.575.491/0001-61</v>
      </c>
      <c r="K1359" s="131" t="s">
        <v>1080</v>
      </c>
      <c r="L1359" s="132" t="s">
        <v>3133</v>
      </c>
      <c r="M1359" s="131">
        <v>2683</v>
      </c>
      <c r="N1359" s="134">
        <v>45477</v>
      </c>
      <c r="O1359" s="95" t="s">
        <v>452</v>
      </c>
      <c r="P1359" s="98" t="s">
        <v>4067</v>
      </c>
      <c r="Q1359" s="381"/>
      <c r="R1359" s="381"/>
      <c r="S1359" s="381"/>
    </row>
    <row r="1360" spans="1:19" ht="40" customHeight="1" x14ac:dyDescent="0.25">
      <c r="A1360" s="128">
        <f>IF(B1360="","",ROW()-ROW($A$3)+'Diário 2º PA'!$P$1)</f>
        <v>3307</v>
      </c>
      <c r="B1360" s="129">
        <v>45477</v>
      </c>
      <c r="C1360" s="130">
        <v>45444</v>
      </c>
      <c r="D1360" s="98" t="s">
        <v>94</v>
      </c>
      <c r="E1360" s="95" t="s">
        <v>96</v>
      </c>
      <c r="F1360" s="155">
        <v>481.36</v>
      </c>
      <c r="G1360" s="98" t="s">
        <v>3238</v>
      </c>
      <c r="H1360" s="98" t="s">
        <v>121</v>
      </c>
      <c r="I1360" s="95" t="s">
        <v>1650</v>
      </c>
      <c r="J1360" s="131" t="str">
        <f t="shared" si="49"/>
        <v>CPF Protegido - LGPD</v>
      </c>
      <c r="K1360" s="131" t="s">
        <v>1114</v>
      </c>
      <c r="L1360" s="132" t="s">
        <v>1613</v>
      </c>
      <c r="M1360" s="131" t="s">
        <v>117</v>
      </c>
      <c r="N1360" s="134" t="s">
        <v>117</v>
      </c>
      <c r="O1360" s="95" t="s">
        <v>452</v>
      </c>
      <c r="P1360" s="98" t="s">
        <v>1651</v>
      </c>
      <c r="Q1360" s="381"/>
      <c r="R1360" s="381"/>
      <c r="S1360" s="381"/>
    </row>
    <row r="1361" spans="1:19" ht="40" customHeight="1" x14ac:dyDescent="0.25">
      <c r="A1361" s="128">
        <f>IF(B1361="","",ROW()-ROW($A$3)+'Diário 2º PA'!$P$1)</f>
        <v>3308</v>
      </c>
      <c r="B1361" s="129">
        <v>45477</v>
      </c>
      <c r="C1361" s="130">
        <v>45444</v>
      </c>
      <c r="D1361" s="98" t="s">
        <v>94</v>
      </c>
      <c r="E1361" s="95" t="s">
        <v>96</v>
      </c>
      <c r="F1361" s="155">
        <v>423.6</v>
      </c>
      <c r="G1361" s="98" t="s">
        <v>3238</v>
      </c>
      <c r="H1361" s="98" t="s">
        <v>121</v>
      </c>
      <c r="I1361" s="95" t="s">
        <v>1648</v>
      </c>
      <c r="J1361" s="131" t="str">
        <f t="shared" si="49"/>
        <v>CPF Protegido - LGPD</v>
      </c>
      <c r="K1361" s="131" t="s">
        <v>1114</v>
      </c>
      <c r="L1361" s="132" t="s">
        <v>1613</v>
      </c>
      <c r="M1361" s="131" t="s">
        <v>117</v>
      </c>
      <c r="N1361" s="134" t="s">
        <v>117</v>
      </c>
      <c r="O1361" s="95" t="s">
        <v>452</v>
      </c>
      <c r="P1361" s="98" t="s">
        <v>1649</v>
      </c>
      <c r="Q1361" s="381"/>
      <c r="R1361" s="381"/>
      <c r="S1361" s="381"/>
    </row>
    <row r="1362" spans="1:19" ht="40" customHeight="1" x14ac:dyDescent="0.25">
      <c r="A1362" s="128">
        <f>IF(B1362="","",ROW()-ROW($A$3)+'Diário 2º PA'!$P$1)</f>
        <v>3309</v>
      </c>
      <c r="B1362" s="129">
        <v>45477</v>
      </c>
      <c r="C1362" s="130">
        <v>45444</v>
      </c>
      <c r="D1362" s="98" t="s">
        <v>105</v>
      </c>
      <c r="E1362" s="95" t="s">
        <v>341</v>
      </c>
      <c r="F1362" s="179">
        <v>840</v>
      </c>
      <c r="G1362" s="98" t="s">
        <v>4068</v>
      </c>
      <c r="H1362" s="98" t="s">
        <v>128</v>
      </c>
      <c r="I1362" s="95" t="s">
        <v>1975</v>
      </c>
      <c r="J1362" s="131" t="str">
        <f t="shared" si="49"/>
        <v>25.083.299/0001-16</v>
      </c>
      <c r="K1362" s="131" t="s">
        <v>1114</v>
      </c>
      <c r="L1362" s="132" t="s">
        <v>3120</v>
      </c>
      <c r="M1362" s="131">
        <v>61</v>
      </c>
      <c r="N1362" s="134">
        <v>45474</v>
      </c>
      <c r="O1362" s="95" t="s">
        <v>452</v>
      </c>
      <c r="P1362" s="98" t="s">
        <v>1590</v>
      </c>
      <c r="Q1362" s="381"/>
      <c r="R1362" s="381"/>
      <c r="S1362" s="381"/>
    </row>
    <row r="1363" spans="1:19" ht="40" customHeight="1" x14ac:dyDescent="0.25">
      <c r="A1363" s="128">
        <f>IF(B1363="","",ROW()-ROW($A$3)+'Diário 2º PA'!$P$1)</f>
        <v>3310</v>
      </c>
      <c r="B1363" s="129">
        <v>45477</v>
      </c>
      <c r="C1363" s="130">
        <v>45444</v>
      </c>
      <c r="D1363" s="98" t="s">
        <v>105</v>
      </c>
      <c r="E1363" s="95" t="s">
        <v>227</v>
      </c>
      <c r="F1363" s="155">
        <v>267.36</v>
      </c>
      <c r="G1363" s="98" t="s">
        <v>3193</v>
      </c>
      <c r="H1363" s="98" t="s">
        <v>133</v>
      </c>
      <c r="I1363" s="95" t="s">
        <v>1635</v>
      </c>
      <c r="J1363" s="131" t="str">
        <f t="shared" si="49"/>
        <v>06.681.180/0001-16</v>
      </c>
      <c r="K1363" s="131" t="s">
        <v>1080</v>
      </c>
      <c r="L1363" s="132" t="s">
        <v>3133</v>
      </c>
      <c r="M1363" s="131">
        <v>164666350</v>
      </c>
      <c r="N1363" s="134">
        <v>45477</v>
      </c>
      <c r="O1363" s="95" t="s">
        <v>452</v>
      </c>
      <c r="P1363" s="98" t="s">
        <v>4065</v>
      </c>
      <c r="Q1363" s="381"/>
      <c r="R1363" s="381"/>
      <c r="S1363" s="381"/>
    </row>
    <row r="1364" spans="1:19" ht="40" customHeight="1" x14ac:dyDescent="0.25">
      <c r="A1364" s="128">
        <f>IF(B1364="","",ROW()-ROW($A$3)+'Diário 2º PA'!$P$1)</f>
        <v>3311</v>
      </c>
      <c r="B1364" s="129">
        <v>45477</v>
      </c>
      <c r="C1364" s="130">
        <v>45474</v>
      </c>
      <c r="D1364" s="98" t="s">
        <v>94</v>
      </c>
      <c r="E1364" s="95" t="s">
        <v>171</v>
      </c>
      <c r="F1364" s="155">
        <v>4886.66</v>
      </c>
      <c r="G1364" s="98" t="s">
        <v>1778</v>
      </c>
      <c r="H1364" s="98" t="s">
        <v>133</v>
      </c>
      <c r="I1364" s="95" t="s">
        <v>2326</v>
      </c>
      <c r="J1364" s="131" t="str">
        <f t="shared" si="49"/>
        <v>04.740.876/0001-25</v>
      </c>
      <c r="K1364" s="131" t="s">
        <v>1080</v>
      </c>
      <c r="L1364" s="132" t="s">
        <v>3133</v>
      </c>
      <c r="M1364" s="131">
        <v>25309568</v>
      </c>
      <c r="N1364" s="134">
        <v>45477</v>
      </c>
      <c r="O1364" s="95" t="s">
        <v>452</v>
      </c>
      <c r="P1364" s="98" t="s">
        <v>2327</v>
      </c>
      <c r="Q1364" s="381"/>
      <c r="R1364" s="381"/>
      <c r="S1364" s="381"/>
    </row>
    <row r="1365" spans="1:19" ht="40" customHeight="1" x14ac:dyDescent="0.25">
      <c r="A1365" s="128">
        <f>IF(B1365="","",ROW()-ROW($A$3)+'Diário 2º PA'!$P$1)</f>
        <v>3312</v>
      </c>
      <c r="B1365" s="129">
        <v>45477</v>
      </c>
      <c r="C1365" s="130">
        <v>45474</v>
      </c>
      <c r="D1365" s="98" t="s">
        <v>94</v>
      </c>
      <c r="E1365" s="95" t="s">
        <v>171</v>
      </c>
      <c r="F1365" s="155">
        <v>34600.01</v>
      </c>
      <c r="G1365" s="98" t="s">
        <v>1778</v>
      </c>
      <c r="H1365" s="98" t="s">
        <v>134</v>
      </c>
      <c r="I1365" s="95" t="s">
        <v>2326</v>
      </c>
      <c r="J1365" s="131" t="str">
        <f t="shared" si="49"/>
        <v>04.740.876/0001-25</v>
      </c>
      <c r="K1365" s="131" t="s">
        <v>1080</v>
      </c>
      <c r="L1365" s="132" t="s">
        <v>3133</v>
      </c>
      <c r="M1365" s="131">
        <v>25309629</v>
      </c>
      <c r="N1365" s="134">
        <v>45477</v>
      </c>
      <c r="O1365" s="95" t="s">
        <v>452</v>
      </c>
      <c r="P1365" s="98" t="s">
        <v>2327</v>
      </c>
      <c r="Q1365" s="381"/>
      <c r="R1365" s="381"/>
      <c r="S1365" s="381"/>
    </row>
    <row r="1366" spans="1:19" ht="40" customHeight="1" x14ac:dyDescent="0.25">
      <c r="A1366" s="128">
        <f>IF(B1366="","",ROW()-ROW($A$3)+'Diário 2º PA'!$P$1)</f>
        <v>3313</v>
      </c>
      <c r="B1366" s="129">
        <v>45477</v>
      </c>
      <c r="C1366" s="130">
        <v>45474</v>
      </c>
      <c r="D1366" s="98" t="s">
        <v>94</v>
      </c>
      <c r="E1366" s="95" t="s">
        <v>171</v>
      </c>
      <c r="F1366" s="155">
        <v>33266.67</v>
      </c>
      <c r="G1366" s="98" t="s">
        <v>1778</v>
      </c>
      <c r="H1366" s="98" t="s">
        <v>136</v>
      </c>
      <c r="I1366" s="95" t="s">
        <v>2326</v>
      </c>
      <c r="J1366" s="131" t="str">
        <f t="shared" si="49"/>
        <v>04.740.876/0001-25</v>
      </c>
      <c r="K1366" s="131" t="s">
        <v>1080</v>
      </c>
      <c r="L1366" s="132" t="s">
        <v>3133</v>
      </c>
      <c r="M1366" s="131">
        <v>25309569</v>
      </c>
      <c r="N1366" s="134">
        <v>45477</v>
      </c>
      <c r="O1366" s="95" t="s">
        <v>452</v>
      </c>
      <c r="P1366" s="98" t="s">
        <v>2327</v>
      </c>
      <c r="Q1366" s="381"/>
      <c r="R1366" s="381"/>
      <c r="S1366" s="381"/>
    </row>
    <row r="1367" spans="1:19" ht="40" customHeight="1" x14ac:dyDescent="0.25">
      <c r="A1367" s="128">
        <f>IF(B1367="","",ROW()-ROW($A$3)+'Diário 2º PA'!$P$1)</f>
        <v>3314</v>
      </c>
      <c r="B1367" s="129">
        <v>45477</v>
      </c>
      <c r="C1367" s="130">
        <v>45474</v>
      </c>
      <c r="D1367" s="98" t="s">
        <v>94</v>
      </c>
      <c r="E1367" s="95" t="s">
        <v>171</v>
      </c>
      <c r="F1367" s="155">
        <v>36360.019999999997</v>
      </c>
      <c r="G1367" s="98" t="s">
        <v>1778</v>
      </c>
      <c r="H1367" s="98" t="s">
        <v>135</v>
      </c>
      <c r="I1367" s="95" t="s">
        <v>2326</v>
      </c>
      <c r="J1367" s="131" t="str">
        <f t="shared" si="49"/>
        <v>04.740.876/0001-25</v>
      </c>
      <c r="K1367" s="131" t="s">
        <v>1080</v>
      </c>
      <c r="L1367" s="132" t="s">
        <v>3133</v>
      </c>
      <c r="M1367" s="131">
        <v>25309566</v>
      </c>
      <c r="N1367" s="134">
        <v>45477</v>
      </c>
      <c r="O1367" s="95" t="s">
        <v>452</v>
      </c>
      <c r="P1367" s="98" t="s">
        <v>2327</v>
      </c>
      <c r="Q1367" s="381"/>
      <c r="R1367" s="381"/>
      <c r="S1367" s="381"/>
    </row>
    <row r="1368" spans="1:19" ht="40" customHeight="1" x14ac:dyDescent="0.25">
      <c r="A1368" s="128">
        <f>IF(B1368="","",ROW()-ROW($A$3)+'Diário 2º PA'!$P$1)</f>
        <v>3315</v>
      </c>
      <c r="B1368" s="129">
        <v>45477</v>
      </c>
      <c r="C1368" s="130">
        <v>45474</v>
      </c>
      <c r="D1368" s="98" t="s">
        <v>94</v>
      </c>
      <c r="E1368" s="95" t="s">
        <v>171</v>
      </c>
      <c r="F1368" s="155">
        <v>30853.34</v>
      </c>
      <c r="G1368" s="98" t="s">
        <v>1778</v>
      </c>
      <c r="H1368" s="98" t="s">
        <v>137</v>
      </c>
      <c r="I1368" s="95" t="s">
        <v>2326</v>
      </c>
      <c r="J1368" s="131" t="str">
        <f t="shared" si="49"/>
        <v>04.740.876/0001-25</v>
      </c>
      <c r="K1368" s="131" t="s">
        <v>1080</v>
      </c>
      <c r="L1368" s="132" t="s">
        <v>3133</v>
      </c>
      <c r="M1368" s="131">
        <v>25309628</v>
      </c>
      <c r="N1368" s="134">
        <v>45477</v>
      </c>
      <c r="O1368" s="95" t="s">
        <v>452</v>
      </c>
      <c r="P1368" s="98" t="s">
        <v>2327</v>
      </c>
      <c r="Q1368" s="381"/>
      <c r="R1368" s="381"/>
      <c r="S1368" s="381"/>
    </row>
    <row r="1369" spans="1:19" ht="40" customHeight="1" x14ac:dyDescent="0.25">
      <c r="A1369" s="128">
        <f>IF(B1369="","",ROW()-ROW($A$3)+'Diário 2º PA'!$P$1)</f>
        <v>3316</v>
      </c>
      <c r="B1369" s="129">
        <v>45477</v>
      </c>
      <c r="C1369" s="130">
        <v>45474</v>
      </c>
      <c r="D1369" s="98" t="s">
        <v>94</v>
      </c>
      <c r="E1369" s="95" t="s">
        <v>171</v>
      </c>
      <c r="F1369" s="155">
        <v>9753.33</v>
      </c>
      <c r="G1369" s="98" t="s">
        <v>1778</v>
      </c>
      <c r="H1369" s="98" t="s">
        <v>118</v>
      </c>
      <c r="I1369" s="95" t="s">
        <v>2326</v>
      </c>
      <c r="J1369" s="131" t="str">
        <f t="shared" si="49"/>
        <v>04.740.876/0001-25</v>
      </c>
      <c r="K1369" s="131" t="s">
        <v>1080</v>
      </c>
      <c r="L1369" s="132" t="s">
        <v>3133</v>
      </c>
      <c r="M1369" s="131">
        <v>25309582</v>
      </c>
      <c r="N1369" s="134">
        <v>45477</v>
      </c>
      <c r="O1369" s="95" t="s">
        <v>452</v>
      </c>
      <c r="P1369" s="98" t="s">
        <v>2327</v>
      </c>
      <c r="Q1369" s="381"/>
      <c r="R1369" s="381"/>
      <c r="S1369" s="381"/>
    </row>
    <row r="1370" spans="1:19" ht="40" customHeight="1" x14ac:dyDescent="0.25">
      <c r="A1370" s="128">
        <f>IF(B1370="","",ROW()-ROW($A$3)+'Diário 2º PA'!$P$1)</f>
        <v>3317</v>
      </c>
      <c r="B1370" s="129">
        <v>45477</v>
      </c>
      <c r="C1370" s="130">
        <v>45474</v>
      </c>
      <c r="D1370" s="98" t="s">
        <v>94</v>
      </c>
      <c r="E1370" s="95" t="s">
        <v>171</v>
      </c>
      <c r="F1370" s="155">
        <v>36980.01</v>
      </c>
      <c r="G1370" s="98" t="s">
        <v>1778</v>
      </c>
      <c r="H1370" s="98" t="s">
        <v>121</v>
      </c>
      <c r="I1370" s="95" t="s">
        <v>2326</v>
      </c>
      <c r="J1370" s="131" t="str">
        <f t="shared" si="49"/>
        <v>04.740.876/0001-25</v>
      </c>
      <c r="K1370" s="131" t="s">
        <v>1080</v>
      </c>
      <c r="L1370" s="132" t="s">
        <v>3133</v>
      </c>
      <c r="M1370" s="131">
        <v>25309581</v>
      </c>
      <c r="N1370" s="134">
        <v>45477</v>
      </c>
      <c r="O1370" s="95" t="s">
        <v>452</v>
      </c>
      <c r="P1370" s="98" t="s">
        <v>2327</v>
      </c>
      <c r="Q1370" s="381"/>
      <c r="R1370" s="381"/>
      <c r="S1370" s="381"/>
    </row>
    <row r="1371" spans="1:19" ht="40" customHeight="1" x14ac:dyDescent="0.25">
      <c r="A1371" s="128">
        <f>IF(B1371="","",ROW()-ROW($A$3)+'Diário 2º PA'!$P$1)</f>
        <v>3318</v>
      </c>
      <c r="B1371" s="129">
        <v>45477</v>
      </c>
      <c r="C1371" s="130">
        <v>45474</v>
      </c>
      <c r="D1371" s="98" t="s">
        <v>94</v>
      </c>
      <c r="E1371" s="95" t="s">
        <v>171</v>
      </c>
      <c r="F1371" s="155">
        <v>31986.79</v>
      </c>
      <c r="G1371" s="98" t="s">
        <v>1778</v>
      </c>
      <c r="H1371" s="98" t="s">
        <v>120</v>
      </c>
      <c r="I1371" s="95" t="s">
        <v>2326</v>
      </c>
      <c r="J1371" s="131" t="str">
        <f t="shared" si="49"/>
        <v>04.740.876/0001-25</v>
      </c>
      <c r="K1371" s="131" t="s">
        <v>1080</v>
      </c>
      <c r="L1371" s="132" t="s">
        <v>3133</v>
      </c>
      <c r="M1371" s="131">
        <v>25309578</v>
      </c>
      <c r="N1371" s="134">
        <v>45477</v>
      </c>
      <c r="O1371" s="95" t="s">
        <v>452</v>
      </c>
      <c r="P1371" s="98" t="s">
        <v>2327</v>
      </c>
      <c r="Q1371" s="381"/>
      <c r="R1371" s="381"/>
      <c r="S1371" s="381"/>
    </row>
    <row r="1372" spans="1:19" ht="40" customHeight="1" x14ac:dyDescent="0.25">
      <c r="A1372" s="128">
        <f>IF(B1372="","",ROW()-ROW($A$3)+'Diário 2º PA'!$P$1)</f>
        <v>3319</v>
      </c>
      <c r="B1372" s="129">
        <v>45477</v>
      </c>
      <c r="C1372" s="130">
        <v>45474</v>
      </c>
      <c r="D1372" s="98" t="s">
        <v>94</v>
      </c>
      <c r="E1372" s="95" t="s">
        <v>171</v>
      </c>
      <c r="F1372" s="155">
        <v>30193.35</v>
      </c>
      <c r="G1372" s="98" t="s">
        <v>1778</v>
      </c>
      <c r="H1372" s="98" t="s">
        <v>119</v>
      </c>
      <c r="I1372" s="95" t="s">
        <v>2326</v>
      </c>
      <c r="J1372" s="131" t="str">
        <f t="shared" si="49"/>
        <v>04.740.876/0001-25</v>
      </c>
      <c r="K1372" s="131" t="s">
        <v>1080</v>
      </c>
      <c r="L1372" s="132" t="s">
        <v>3133</v>
      </c>
      <c r="M1372" s="131">
        <v>25309580</v>
      </c>
      <c r="N1372" s="134">
        <v>45477</v>
      </c>
      <c r="O1372" s="95" t="s">
        <v>452</v>
      </c>
      <c r="P1372" s="98" t="s">
        <v>2327</v>
      </c>
      <c r="Q1372" s="381"/>
      <c r="R1372" s="381"/>
      <c r="S1372" s="381"/>
    </row>
    <row r="1373" spans="1:19" ht="40" customHeight="1" x14ac:dyDescent="0.25">
      <c r="A1373" s="128">
        <f>IF(B1373="","",ROW()-ROW($A$3)+'Diário 2º PA'!$P$1)</f>
        <v>3320</v>
      </c>
      <c r="B1373" s="129">
        <v>45477</v>
      </c>
      <c r="C1373" s="130">
        <v>45474</v>
      </c>
      <c r="D1373" s="98" t="s">
        <v>94</v>
      </c>
      <c r="E1373" s="95" t="s">
        <v>171</v>
      </c>
      <c r="F1373" s="155">
        <v>26446.63</v>
      </c>
      <c r="G1373" s="98" t="s">
        <v>1778</v>
      </c>
      <c r="H1373" s="98" t="s">
        <v>128</v>
      </c>
      <c r="I1373" s="95" t="s">
        <v>2326</v>
      </c>
      <c r="J1373" s="131" t="str">
        <f t="shared" si="49"/>
        <v>04.740.876/0001-25</v>
      </c>
      <c r="K1373" s="131" t="s">
        <v>1080</v>
      </c>
      <c r="L1373" s="132" t="s">
        <v>3133</v>
      </c>
      <c r="M1373" s="131">
        <v>25309614</v>
      </c>
      <c r="N1373" s="134">
        <v>45477</v>
      </c>
      <c r="O1373" s="95" t="s">
        <v>452</v>
      </c>
      <c r="P1373" s="98" t="s">
        <v>2327</v>
      </c>
      <c r="Q1373" s="381"/>
      <c r="R1373" s="381"/>
      <c r="S1373" s="381"/>
    </row>
    <row r="1374" spans="1:19" ht="40" customHeight="1" x14ac:dyDescent="0.25">
      <c r="A1374" s="128">
        <f>IF(B1374="","",ROW()-ROW($A$3)+'Diário 2º PA'!$P$1)</f>
        <v>3321</v>
      </c>
      <c r="B1374" s="129">
        <v>45477</v>
      </c>
      <c r="C1374" s="130">
        <v>45474</v>
      </c>
      <c r="D1374" s="98" t="s">
        <v>94</v>
      </c>
      <c r="E1374" s="95" t="s">
        <v>171</v>
      </c>
      <c r="F1374" s="155">
        <v>24705.99</v>
      </c>
      <c r="G1374" s="98" t="s">
        <v>1778</v>
      </c>
      <c r="H1374" s="98" t="s">
        <v>127</v>
      </c>
      <c r="I1374" s="95" t="s">
        <v>2326</v>
      </c>
      <c r="J1374" s="131" t="str">
        <f t="shared" si="49"/>
        <v>04.740.876/0001-25</v>
      </c>
      <c r="K1374" s="131" t="s">
        <v>1080</v>
      </c>
      <c r="L1374" s="132" t="s">
        <v>3133</v>
      </c>
      <c r="M1374" s="131">
        <v>25309583</v>
      </c>
      <c r="N1374" s="134">
        <v>45477</v>
      </c>
      <c r="O1374" s="95" t="s">
        <v>452</v>
      </c>
      <c r="P1374" s="98" t="s">
        <v>2327</v>
      </c>
      <c r="Q1374" s="381"/>
      <c r="R1374" s="381"/>
      <c r="S1374" s="381"/>
    </row>
    <row r="1375" spans="1:19" ht="40" customHeight="1" x14ac:dyDescent="0.25">
      <c r="A1375" s="128">
        <f>IF(B1375="","",ROW()-ROW($A$3)+'Diário 2º PA'!$P$1)</f>
        <v>3322</v>
      </c>
      <c r="B1375" s="129">
        <v>45477</v>
      </c>
      <c r="C1375" s="130">
        <v>45474</v>
      </c>
      <c r="D1375" s="98" t="s">
        <v>94</v>
      </c>
      <c r="E1375" s="95" t="s">
        <v>171</v>
      </c>
      <c r="F1375" s="155">
        <v>10113.31</v>
      </c>
      <c r="G1375" s="98" t="s">
        <v>1778</v>
      </c>
      <c r="H1375" s="98" t="s">
        <v>125</v>
      </c>
      <c r="I1375" s="95" t="s">
        <v>2326</v>
      </c>
      <c r="J1375" s="131" t="str">
        <f t="shared" si="49"/>
        <v>04.740.876/0001-25</v>
      </c>
      <c r="K1375" s="131" t="s">
        <v>1080</v>
      </c>
      <c r="L1375" s="132" t="s">
        <v>3133</v>
      </c>
      <c r="M1375" s="131">
        <v>25309579</v>
      </c>
      <c r="N1375" s="134">
        <v>45477</v>
      </c>
      <c r="O1375" s="95" t="s">
        <v>452</v>
      </c>
      <c r="P1375" s="98" t="s">
        <v>2327</v>
      </c>
      <c r="Q1375" s="381"/>
      <c r="R1375" s="381"/>
      <c r="S1375" s="381"/>
    </row>
    <row r="1376" spans="1:19" ht="40" customHeight="1" x14ac:dyDescent="0.25">
      <c r="A1376" s="128">
        <f>IF(B1376="","",ROW()-ROW($A$3)+'Diário 2º PA'!$P$1)</f>
        <v>3323</v>
      </c>
      <c r="B1376" s="129">
        <v>45477</v>
      </c>
      <c r="C1376" s="130">
        <v>45474</v>
      </c>
      <c r="D1376" s="98" t="s">
        <v>94</v>
      </c>
      <c r="E1376" s="95" t="s">
        <v>171</v>
      </c>
      <c r="F1376" s="155">
        <v>26039.62</v>
      </c>
      <c r="G1376" s="98" t="s">
        <v>1778</v>
      </c>
      <c r="H1376" s="98" t="s">
        <v>129</v>
      </c>
      <c r="I1376" s="95" t="s">
        <v>2326</v>
      </c>
      <c r="J1376" s="131" t="str">
        <f t="shared" si="49"/>
        <v>04.740.876/0001-25</v>
      </c>
      <c r="K1376" s="131" t="s">
        <v>1080</v>
      </c>
      <c r="L1376" s="132" t="s">
        <v>3133</v>
      </c>
      <c r="M1376" s="131">
        <v>25309686</v>
      </c>
      <c r="N1376" s="134">
        <v>45477</v>
      </c>
      <c r="O1376" s="95" t="s">
        <v>452</v>
      </c>
      <c r="P1376" s="98" t="s">
        <v>2327</v>
      </c>
      <c r="Q1376" s="381"/>
      <c r="R1376" s="381"/>
      <c r="S1376" s="381"/>
    </row>
    <row r="1377" spans="1:19" ht="40" customHeight="1" x14ac:dyDescent="0.25">
      <c r="A1377" s="128">
        <f>IF(B1377="","",ROW()-ROW($A$3)+'Diário 2º PA'!$P$1)</f>
        <v>3324</v>
      </c>
      <c r="B1377" s="129">
        <v>45477</v>
      </c>
      <c r="C1377" s="130">
        <v>45474</v>
      </c>
      <c r="D1377" s="98" t="s">
        <v>94</v>
      </c>
      <c r="E1377" s="95" t="s">
        <v>171</v>
      </c>
      <c r="F1377" s="155">
        <v>5533.31</v>
      </c>
      <c r="G1377" s="98" t="s">
        <v>1778</v>
      </c>
      <c r="H1377" s="98" t="s">
        <v>118</v>
      </c>
      <c r="I1377" s="95" t="s">
        <v>2326</v>
      </c>
      <c r="J1377" s="131" t="str">
        <f t="shared" si="49"/>
        <v>04.740.876/0001-25</v>
      </c>
      <c r="K1377" s="131" t="s">
        <v>1080</v>
      </c>
      <c r="L1377" s="132" t="s">
        <v>3133</v>
      </c>
      <c r="M1377" s="131">
        <v>25309536</v>
      </c>
      <c r="N1377" s="134">
        <v>45477</v>
      </c>
      <c r="O1377" s="95" t="s">
        <v>452</v>
      </c>
      <c r="P1377" s="98" t="s">
        <v>2327</v>
      </c>
      <c r="Q1377" s="381"/>
      <c r="R1377" s="381"/>
      <c r="S1377" s="381"/>
    </row>
    <row r="1378" spans="1:19" ht="40" customHeight="1" x14ac:dyDescent="0.25">
      <c r="A1378" s="128">
        <f>IF(B1378="","",ROW()-ROW($A$3)+'Diário 2º PA'!$P$1)</f>
        <v>3325</v>
      </c>
      <c r="B1378" s="129">
        <v>45477</v>
      </c>
      <c r="C1378" s="130">
        <v>45474</v>
      </c>
      <c r="D1378" s="98" t="s">
        <v>94</v>
      </c>
      <c r="E1378" s="95" t="s">
        <v>171</v>
      </c>
      <c r="F1378" s="155">
        <v>20186.32</v>
      </c>
      <c r="G1378" s="98" t="s">
        <v>1778</v>
      </c>
      <c r="H1378" s="98" t="s">
        <v>130</v>
      </c>
      <c r="I1378" s="95" t="s">
        <v>2326</v>
      </c>
      <c r="J1378" s="131" t="str">
        <f t="shared" si="49"/>
        <v>04.740.876/0001-25</v>
      </c>
      <c r="K1378" s="131" t="s">
        <v>1080</v>
      </c>
      <c r="L1378" s="132" t="s">
        <v>3133</v>
      </c>
      <c r="M1378" s="131">
        <v>25309567</v>
      </c>
      <c r="N1378" s="134">
        <v>45477</v>
      </c>
      <c r="O1378" s="95" t="s">
        <v>452</v>
      </c>
      <c r="P1378" s="98" t="s">
        <v>2327</v>
      </c>
      <c r="Q1378" s="381"/>
      <c r="R1378" s="381"/>
      <c r="S1378" s="381"/>
    </row>
    <row r="1379" spans="1:19" ht="40" customHeight="1" x14ac:dyDescent="0.25">
      <c r="A1379" s="128">
        <f>IF(B1379="","",ROW()-ROW($A$3)+'Diário 2º PA'!$P$1)</f>
        <v>3326</v>
      </c>
      <c r="B1379" s="129">
        <v>45477</v>
      </c>
      <c r="C1379" s="130">
        <v>45474</v>
      </c>
      <c r="D1379" s="98" t="s">
        <v>94</v>
      </c>
      <c r="E1379" s="95" t="s">
        <v>171</v>
      </c>
      <c r="F1379" s="155">
        <v>35306.660000000003</v>
      </c>
      <c r="G1379" s="98" t="s">
        <v>1778</v>
      </c>
      <c r="H1379" s="98" t="s">
        <v>122</v>
      </c>
      <c r="I1379" s="95" t="s">
        <v>2326</v>
      </c>
      <c r="J1379" s="131" t="str">
        <f t="shared" si="49"/>
        <v>04.740.876/0001-25</v>
      </c>
      <c r="K1379" s="131" t="s">
        <v>1080</v>
      </c>
      <c r="L1379" s="132" t="s">
        <v>3133</v>
      </c>
      <c r="M1379" s="131">
        <v>25309570</v>
      </c>
      <c r="N1379" s="134">
        <v>45477</v>
      </c>
      <c r="O1379" s="95" t="s">
        <v>452</v>
      </c>
      <c r="P1379" s="98" t="s">
        <v>2327</v>
      </c>
      <c r="Q1379" s="381"/>
      <c r="R1379" s="381"/>
      <c r="S1379" s="381"/>
    </row>
    <row r="1380" spans="1:19" ht="40" customHeight="1" x14ac:dyDescent="0.25">
      <c r="A1380" s="128">
        <f>IF(B1380="","",ROW()-ROW($A$3)+'Diário 2º PA'!$P$1)</f>
        <v>3327</v>
      </c>
      <c r="B1380" s="129">
        <v>45477</v>
      </c>
      <c r="C1380" s="130">
        <v>45474</v>
      </c>
      <c r="D1380" s="98" t="s">
        <v>94</v>
      </c>
      <c r="E1380" s="95" t="s">
        <v>171</v>
      </c>
      <c r="F1380" s="155">
        <v>35206.32</v>
      </c>
      <c r="G1380" s="98" t="s">
        <v>1778</v>
      </c>
      <c r="H1380" s="98" t="s">
        <v>123</v>
      </c>
      <c r="I1380" s="95" t="s">
        <v>2326</v>
      </c>
      <c r="J1380" s="131" t="str">
        <f t="shared" si="49"/>
        <v>04.740.876/0001-25</v>
      </c>
      <c r="K1380" s="131" t="s">
        <v>1080</v>
      </c>
      <c r="L1380" s="132" t="s">
        <v>3133</v>
      </c>
      <c r="M1380" s="131">
        <v>25309577</v>
      </c>
      <c r="N1380" s="134">
        <v>45477</v>
      </c>
      <c r="O1380" s="95" t="s">
        <v>452</v>
      </c>
      <c r="P1380" s="98" t="s">
        <v>2327</v>
      </c>
      <c r="Q1380" s="381"/>
      <c r="R1380" s="381"/>
      <c r="S1380" s="381"/>
    </row>
    <row r="1381" spans="1:19" ht="40" customHeight="1" x14ac:dyDescent="0.25">
      <c r="A1381" s="128">
        <f>IF(B1381="","",ROW()-ROW($A$3)+'Diário 2º PA'!$P$1)</f>
        <v>3328</v>
      </c>
      <c r="B1381" s="129">
        <v>45477</v>
      </c>
      <c r="C1381" s="130">
        <v>45474</v>
      </c>
      <c r="D1381" s="98" t="s">
        <v>94</v>
      </c>
      <c r="E1381" s="95" t="s">
        <v>171</v>
      </c>
      <c r="F1381" s="155">
        <v>33339.99</v>
      </c>
      <c r="G1381" s="98" t="s">
        <v>1778</v>
      </c>
      <c r="H1381" s="98" t="s">
        <v>124</v>
      </c>
      <c r="I1381" s="95" t="s">
        <v>2326</v>
      </c>
      <c r="J1381" s="131" t="str">
        <f t="shared" si="49"/>
        <v>04.740.876/0001-25</v>
      </c>
      <c r="K1381" s="131" t="s">
        <v>1080</v>
      </c>
      <c r="L1381" s="132" t="s">
        <v>3133</v>
      </c>
      <c r="M1381" s="131">
        <v>25309576</v>
      </c>
      <c r="N1381" s="134">
        <v>45477</v>
      </c>
      <c r="O1381" s="95" t="s">
        <v>452</v>
      </c>
      <c r="P1381" s="98" t="s">
        <v>2327</v>
      </c>
      <c r="Q1381" s="381"/>
      <c r="R1381" s="381"/>
      <c r="S1381" s="381"/>
    </row>
    <row r="1382" spans="1:19" ht="40" customHeight="1" x14ac:dyDescent="0.25">
      <c r="A1382" s="128">
        <f>IF(B1382="","",ROW()-ROW($A$3)+'Diário 2º PA'!$P$1)</f>
        <v>3329</v>
      </c>
      <c r="B1382" s="129">
        <v>45477</v>
      </c>
      <c r="C1382" s="130">
        <v>45474</v>
      </c>
      <c r="D1382" s="98" t="s">
        <v>105</v>
      </c>
      <c r="E1382" s="95" t="s">
        <v>283</v>
      </c>
      <c r="F1382" s="155">
        <v>7</v>
      </c>
      <c r="G1382" s="95" t="s">
        <v>4069</v>
      </c>
      <c r="H1382" s="98" t="s">
        <v>118</v>
      </c>
      <c r="I1382" s="95" t="s">
        <v>117</v>
      </c>
      <c r="J1382" s="131" t="s">
        <v>79</v>
      </c>
      <c r="K1382" s="131" t="s">
        <v>117</v>
      </c>
      <c r="L1382" s="132" t="s">
        <v>117</v>
      </c>
      <c r="M1382" s="131" t="s">
        <v>117</v>
      </c>
      <c r="N1382" s="134" t="s">
        <v>117</v>
      </c>
      <c r="O1382" s="95" t="s">
        <v>452</v>
      </c>
      <c r="P1382" s="98" t="s">
        <v>79</v>
      </c>
      <c r="Q1382" s="381"/>
      <c r="R1382" s="381"/>
      <c r="S1382" s="381"/>
    </row>
    <row r="1383" spans="1:19" ht="40" customHeight="1" x14ac:dyDescent="0.25">
      <c r="A1383" s="128">
        <f>IF(B1383="","",ROW()-ROW($A$3)+'Diário 2º PA'!$P$1)</f>
        <v>3330</v>
      </c>
      <c r="B1383" s="129">
        <v>45478</v>
      </c>
      <c r="C1383" s="130">
        <v>45444</v>
      </c>
      <c r="D1383" s="98" t="s">
        <v>105</v>
      </c>
      <c r="E1383" s="95" t="s">
        <v>299</v>
      </c>
      <c r="F1383" s="155">
        <v>21092.46</v>
      </c>
      <c r="G1383" s="98" t="s">
        <v>3139</v>
      </c>
      <c r="H1383" s="98" t="s">
        <v>124</v>
      </c>
      <c r="I1383" s="95" t="s">
        <v>1657</v>
      </c>
      <c r="J1383" s="131" t="str">
        <f t="shared" ref="J1383:J1426" si="50">IF(P1383="","",IF(LEN(P1383)&gt;14,P1383,"CPF Protegido - LGPD"))</f>
        <v>08.999.381/0002-57</v>
      </c>
      <c r="K1383" s="131" t="s">
        <v>1072</v>
      </c>
      <c r="L1383" s="132" t="s">
        <v>3120</v>
      </c>
      <c r="M1383" s="131">
        <v>72</v>
      </c>
      <c r="N1383" s="134">
        <v>45475</v>
      </c>
      <c r="O1383" s="95" t="s">
        <v>452</v>
      </c>
      <c r="P1383" s="98" t="s">
        <v>1128</v>
      </c>
      <c r="Q1383" s="381"/>
      <c r="R1383" s="381"/>
      <c r="S1383" s="381"/>
    </row>
    <row r="1384" spans="1:19" ht="40" customHeight="1" x14ac:dyDescent="0.25">
      <c r="A1384" s="128">
        <f>IF(B1384="","",ROW()-ROW($A$3)+'Diário 2º PA'!$P$1)</f>
        <v>3331</v>
      </c>
      <c r="B1384" s="129">
        <v>45478</v>
      </c>
      <c r="C1384" s="130">
        <v>45474</v>
      </c>
      <c r="D1384" s="98" t="s">
        <v>105</v>
      </c>
      <c r="E1384" s="95" t="s">
        <v>339</v>
      </c>
      <c r="F1384" s="155">
        <v>50.8</v>
      </c>
      <c r="G1384" s="98" t="s">
        <v>3714</v>
      </c>
      <c r="H1384" s="98" t="s">
        <v>135</v>
      </c>
      <c r="I1384" s="95" t="s">
        <v>3852</v>
      </c>
      <c r="J1384" s="131" t="str">
        <f t="shared" si="50"/>
        <v>CPF Protegido - LGPD</v>
      </c>
      <c r="K1384" s="131" t="s">
        <v>1072</v>
      </c>
      <c r="L1384" s="132" t="s">
        <v>3168</v>
      </c>
      <c r="M1384" s="131" t="s">
        <v>117</v>
      </c>
      <c r="N1384" s="134">
        <v>45475</v>
      </c>
      <c r="O1384" s="95" t="s">
        <v>452</v>
      </c>
      <c r="P1384" s="98" t="s">
        <v>3853</v>
      </c>
      <c r="Q1384" s="381"/>
      <c r="R1384" s="381"/>
      <c r="S1384" s="381"/>
    </row>
    <row r="1385" spans="1:19" ht="40" customHeight="1" x14ac:dyDescent="0.25">
      <c r="A1385" s="128">
        <f>IF(B1385="","",ROW()-ROW($A$3)+'Diário 2º PA'!$P$1)</f>
        <v>3332</v>
      </c>
      <c r="B1385" s="129">
        <v>45478</v>
      </c>
      <c r="C1385" s="130">
        <v>45474</v>
      </c>
      <c r="D1385" s="98" t="s">
        <v>105</v>
      </c>
      <c r="E1385" s="95" t="s">
        <v>337</v>
      </c>
      <c r="F1385" s="155">
        <v>303.39999999999998</v>
      </c>
      <c r="G1385" s="98" t="s">
        <v>3160</v>
      </c>
      <c r="H1385" s="98" t="s">
        <v>120</v>
      </c>
      <c r="I1385" s="95" t="s">
        <v>3165</v>
      </c>
      <c r="J1385" s="131" t="str">
        <f t="shared" si="50"/>
        <v>17.455.912/0002-31</v>
      </c>
      <c r="K1385" s="131" t="s">
        <v>1072</v>
      </c>
      <c r="L1385" s="132" t="s">
        <v>3120</v>
      </c>
      <c r="M1385" s="131">
        <v>6367794</v>
      </c>
      <c r="N1385" s="134">
        <v>45482</v>
      </c>
      <c r="O1385" s="95" t="s">
        <v>452</v>
      </c>
      <c r="P1385" s="98" t="s">
        <v>1189</v>
      </c>
      <c r="Q1385" s="381"/>
      <c r="R1385" s="381"/>
      <c r="S1385" s="381"/>
    </row>
    <row r="1386" spans="1:19" ht="40" customHeight="1" x14ac:dyDescent="0.25">
      <c r="A1386" s="128">
        <f>IF(B1386="","",ROW()-ROW($A$3)+'Diário 2º PA'!$P$1)</f>
        <v>3333</v>
      </c>
      <c r="B1386" s="129">
        <v>45478</v>
      </c>
      <c r="C1386" s="130">
        <v>45474</v>
      </c>
      <c r="D1386" s="98" t="s">
        <v>105</v>
      </c>
      <c r="E1386" s="95" t="s">
        <v>337</v>
      </c>
      <c r="F1386" s="155">
        <v>75.7</v>
      </c>
      <c r="G1386" s="98" t="s">
        <v>3160</v>
      </c>
      <c r="H1386" s="98" t="s">
        <v>121</v>
      </c>
      <c r="I1386" s="95" t="s">
        <v>3165</v>
      </c>
      <c r="J1386" s="131" t="str">
        <f t="shared" si="50"/>
        <v>17.455.912/0002-31</v>
      </c>
      <c r="K1386" s="131" t="s">
        <v>1072</v>
      </c>
      <c r="L1386" s="132" t="s">
        <v>3120</v>
      </c>
      <c r="M1386" s="131">
        <v>6386307</v>
      </c>
      <c r="N1386" s="134">
        <v>45485</v>
      </c>
      <c r="O1386" s="95" t="s">
        <v>452</v>
      </c>
      <c r="P1386" s="98" t="s">
        <v>1189</v>
      </c>
      <c r="Q1386" s="381"/>
      <c r="R1386" s="381"/>
      <c r="S1386" s="381"/>
    </row>
    <row r="1387" spans="1:19" ht="40" customHeight="1" x14ac:dyDescent="0.25">
      <c r="A1387" s="128">
        <f>IF(B1387="","",ROW()-ROW($A$3)+'Diário 2º PA'!$P$1)</f>
        <v>3334</v>
      </c>
      <c r="B1387" s="129">
        <v>45478</v>
      </c>
      <c r="C1387" s="130">
        <v>45474</v>
      </c>
      <c r="D1387" s="98" t="s">
        <v>105</v>
      </c>
      <c r="E1387" s="95" t="s">
        <v>337</v>
      </c>
      <c r="F1387" s="155">
        <v>75.7</v>
      </c>
      <c r="G1387" s="98" t="s">
        <v>3160</v>
      </c>
      <c r="H1387" s="98" t="s">
        <v>121</v>
      </c>
      <c r="I1387" s="95" t="s">
        <v>3165</v>
      </c>
      <c r="J1387" s="131" t="str">
        <f t="shared" si="50"/>
        <v>17.455.912/0002-31</v>
      </c>
      <c r="K1387" s="131" t="s">
        <v>1072</v>
      </c>
      <c r="L1387" s="132" t="s">
        <v>3120</v>
      </c>
      <c r="M1387" s="131">
        <v>6386289</v>
      </c>
      <c r="N1387" s="134">
        <v>45485</v>
      </c>
      <c r="O1387" s="95" t="s">
        <v>452</v>
      </c>
      <c r="P1387" s="98" t="s">
        <v>1189</v>
      </c>
      <c r="Q1387" s="381"/>
      <c r="R1387" s="381"/>
      <c r="S1387" s="381"/>
    </row>
    <row r="1388" spans="1:19" ht="40" customHeight="1" x14ac:dyDescent="0.25">
      <c r="A1388" s="128">
        <f>IF(B1388="","",ROW()-ROW($A$3)+'Diário 2º PA'!$P$1)</f>
        <v>3335</v>
      </c>
      <c r="B1388" s="129">
        <v>45478</v>
      </c>
      <c r="C1388" s="130">
        <v>45474</v>
      </c>
      <c r="D1388" s="98" t="s">
        <v>105</v>
      </c>
      <c r="E1388" s="95" t="s">
        <v>337</v>
      </c>
      <c r="F1388" s="155">
        <v>172.46</v>
      </c>
      <c r="G1388" s="98" t="s">
        <v>3160</v>
      </c>
      <c r="H1388" s="98" t="s">
        <v>120</v>
      </c>
      <c r="I1388" s="95" t="s">
        <v>3165</v>
      </c>
      <c r="J1388" s="131" t="str">
        <f t="shared" si="50"/>
        <v>17.455.912/0002-31</v>
      </c>
      <c r="K1388" s="131" t="s">
        <v>1072</v>
      </c>
      <c r="L1388" s="132" t="s">
        <v>3120</v>
      </c>
      <c r="M1388" s="131">
        <v>6367952</v>
      </c>
      <c r="N1388" s="134">
        <v>45482</v>
      </c>
      <c r="O1388" s="95" t="s">
        <v>452</v>
      </c>
      <c r="P1388" s="98" t="s">
        <v>1189</v>
      </c>
      <c r="Q1388" s="381"/>
      <c r="R1388" s="381"/>
      <c r="S1388" s="381"/>
    </row>
    <row r="1389" spans="1:19" ht="40" customHeight="1" x14ac:dyDescent="0.25">
      <c r="A1389" s="128">
        <f>IF(B1389="","",ROW()-ROW($A$3)+'Diário 2º PA'!$P$1)</f>
        <v>3336</v>
      </c>
      <c r="B1389" s="129">
        <v>45478</v>
      </c>
      <c r="C1389" s="130">
        <v>45474</v>
      </c>
      <c r="D1389" s="98" t="s">
        <v>105</v>
      </c>
      <c r="E1389" s="95" t="s">
        <v>337</v>
      </c>
      <c r="F1389" s="155">
        <v>69.44</v>
      </c>
      <c r="G1389" s="98" t="s">
        <v>3160</v>
      </c>
      <c r="H1389" s="98" t="s">
        <v>124</v>
      </c>
      <c r="I1389" s="95" t="s">
        <v>3226</v>
      </c>
      <c r="J1389" s="131" t="str">
        <f t="shared" si="50"/>
        <v>19.632.116/0001-71</v>
      </c>
      <c r="K1389" s="131" t="s">
        <v>1072</v>
      </c>
      <c r="L1389" s="132" t="s">
        <v>3120</v>
      </c>
      <c r="M1389" s="131">
        <v>23489</v>
      </c>
      <c r="N1389" s="134">
        <v>45481</v>
      </c>
      <c r="O1389" s="95" t="s">
        <v>452</v>
      </c>
      <c r="P1389" s="98" t="s">
        <v>1202</v>
      </c>
      <c r="Q1389" s="381"/>
      <c r="R1389" s="381"/>
      <c r="S1389" s="381"/>
    </row>
    <row r="1390" spans="1:19" ht="40" customHeight="1" x14ac:dyDescent="0.25">
      <c r="A1390" s="128">
        <f>IF(B1390="","",ROW()-ROW($A$3)+'Diário 2º PA'!$P$1)</f>
        <v>3337</v>
      </c>
      <c r="B1390" s="129">
        <v>45478</v>
      </c>
      <c r="C1390" s="130">
        <v>45474</v>
      </c>
      <c r="D1390" s="98" t="s">
        <v>105</v>
      </c>
      <c r="E1390" s="95" t="s">
        <v>337</v>
      </c>
      <c r="F1390" s="155">
        <v>89.97</v>
      </c>
      <c r="G1390" s="98" t="s">
        <v>3160</v>
      </c>
      <c r="H1390" s="98" t="s">
        <v>123</v>
      </c>
      <c r="I1390" s="95" t="s">
        <v>3226</v>
      </c>
      <c r="J1390" s="131" t="str">
        <f t="shared" si="50"/>
        <v>19.632.116/0001-71</v>
      </c>
      <c r="K1390" s="131" t="s">
        <v>1072</v>
      </c>
      <c r="L1390" s="132" t="s">
        <v>3120</v>
      </c>
      <c r="M1390" s="131">
        <v>23488</v>
      </c>
      <c r="N1390" s="134">
        <v>45481</v>
      </c>
      <c r="O1390" s="95" t="s">
        <v>452</v>
      </c>
      <c r="P1390" s="98" t="s">
        <v>1202</v>
      </c>
      <c r="Q1390" s="381"/>
      <c r="R1390" s="381"/>
      <c r="S1390" s="381"/>
    </row>
    <row r="1391" spans="1:19" ht="40" customHeight="1" x14ac:dyDescent="0.25">
      <c r="A1391" s="128">
        <f>IF(B1391="","",ROW()-ROW($A$3)+'Diário 2º PA'!$P$1)</f>
        <v>3338</v>
      </c>
      <c r="B1391" s="129">
        <v>45478</v>
      </c>
      <c r="C1391" s="130">
        <v>45474</v>
      </c>
      <c r="D1391" s="98" t="s">
        <v>105</v>
      </c>
      <c r="E1391" s="95" t="s">
        <v>337</v>
      </c>
      <c r="F1391" s="155">
        <v>89.86</v>
      </c>
      <c r="G1391" s="98" t="s">
        <v>3160</v>
      </c>
      <c r="H1391" s="98" t="s">
        <v>124</v>
      </c>
      <c r="I1391" s="95" t="s">
        <v>3226</v>
      </c>
      <c r="J1391" s="131" t="str">
        <f t="shared" si="50"/>
        <v>19.632.116/0001-71</v>
      </c>
      <c r="K1391" s="131" t="s">
        <v>1072</v>
      </c>
      <c r="L1391" s="132" t="s">
        <v>3120</v>
      </c>
      <c r="M1391" s="131">
        <v>23489</v>
      </c>
      <c r="N1391" s="134">
        <v>45481</v>
      </c>
      <c r="O1391" s="95" t="s">
        <v>452</v>
      </c>
      <c r="P1391" s="98" t="s">
        <v>1202</v>
      </c>
      <c r="Q1391" s="381"/>
      <c r="R1391" s="381"/>
      <c r="S1391" s="381"/>
    </row>
    <row r="1392" spans="1:19" ht="40" customHeight="1" x14ac:dyDescent="0.25">
      <c r="A1392" s="128">
        <f>IF(B1392="","",ROW()-ROW($A$3)+'Diário 2º PA'!$P$1)</f>
        <v>3339</v>
      </c>
      <c r="B1392" s="129">
        <v>45478</v>
      </c>
      <c r="C1392" s="130">
        <v>45474</v>
      </c>
      <c r="D1392" s="98" t="s">
        <v>105</v>
      </c>
      <c r="E1392" s="95" t="s">
        <v>337</v>
      </c>
      <c r="F1392" s="155">
        <v>141.24</v>
      </c>
      <c r="G1392" s="98" t="s">
        <v>3160</v>
      </c>
      <c r="H1392" s="98" t="s">
        <v>124</v>
      </c>
      <c r="I1392" s="95" t="s">
        <v>3226</v>
      </c>
      <c r="J1392" s="131" t="str">
        <f t="shared" si="50"/>
        <v>19.632.116/0001-71</v>
      </c>
      <c r="K1392" s="131" t="s">
        <v>1072</v>
      </c>
      <c r="L1392" s="132" t="s">
        <v>3120</v>
      </c>
      <c r="M1392" s="131">
        <v>23486</v>
      </c>
      <c r="N1392" s="134">
        <v>45481</v>
      </c>
      <c r="O1392" s="95" t="s">
        <v>452</v>
      </c>
      <c r="P1392" s="98" t="s">
        <v>1202</v>
      </c>
      <c r="Q1392" s="381"/>
      <c r="R1392" s="381"/>
      <c r="S1392" s="381"/>
    </row>
    <row r="1393" spans="1:19" ht="40" customHeight="1" x14ac:dyDescent="0.25">
      <c r="A1393" s="128">
        <f>IF(B1393="","",ROW()-ROW($A$3)+'Diário 2º PA'!$P$1)</f>
        <v>3340</v>
      </c>
      <c r="B1393" s="129">
        <v>45478</v>
      </c>
      <c r="C1393" s="130">
        <v>45474</v>
      </c>
      <c r="D1393" s="98" t="s">
        <v>105</v>
      </c>
      <c r="E1393" s="95" t="s">
        <v>337</v>
      </c>
      <c r="F1393" s="155">
        <v>117.03</v>
      </c>
      <c r="G1393" s="98" t="s">
        <v>3160</v>
      </c>
      <c r="H1393" s="98" t="s">
        <v>124</v>
      </c>
      <c r="I1393" s="95" t="s">
        <v>3226</v>
      </c>
      <c r="J1393" s="131" t="str">
        <f t="shared" si="50"/>
        <v>19.632.116/0001-71</v>
      </c>
      <c r="K1393" s="131" t="s">
        <v>1072</v>
      </c>
      <c r="L1393" s="132" t="s">
        <v>3120</v>
      </c>
      <c r="M1393" s="131">
        <v>23487</v>
      </c>
      <c r="N1393" s="134">
        <v>45481</v>
      </c>
      <c r="O1393" s="95" t="s">
        <v>452</v>
      </c>
      <c r="P1393" s="98" t="s">
        <v>1202</v>
      </c>
      <c r="Q1393" s="381"/>
      <c r="R1393" s="381"/>
      <c r="S1393" s="381"/>
    </row>
    <row r="1394" spans="1:19" ht="40" customHeight="1" x14ac:dyDescent="0.25">
      <c r="A1394" s="128">
        <f>IF(B1394="","",ROW()-ROW($A$3)+'Diário 2º PA'!$P$1)</f>
        <v>3341</v>
      </c>
      <c r="B1394" s="129">
        <v>45478</v>
      </c>
      <c r="C1394" s="130">
        <v>45474</v>
      </c>
      <c r="D1394" s="98" t="s">
        <v>94</v>
      </c>
      <c r="E1394" s="95" t="s">
        <v>188</v>
      </c>
      <c r="F1394" s="155">
        <v>1620.6</v>
      </c>
      <c r="G1394" s="98" t="s">
        <v>3213</v>
      </c>
      <c r="H1394" s="98" t="s">
        <v>134</v>
      </c>
      <c r="I1394" s="95" t="s">
        <v>4070</v>
      </c>
      <c r="J1394" s="131" t="str">
        <f t="shared" si="50"/>
        <v>CPF Protegido - LGPD</v>
      </c>
      <c r="K1394" s="131" t="s">
        <v>1574</v>
      </c>
      <c r="L1394" s="132" t="s">
        <v>1623</v>
      </c>
      <c r="M1394" s="131" t="s">
        <v>117</v>
      </c>
      <c r="N1394" s="134">
        <v>45483</v>
      </c>
      <c r="O1394" s="95" t="s">
        <v>452</v>
      </c>
      <c r="P1394" s="98" t="s">
        <v>4071</v>
      </c>
      <c r="Q1394" s="381"/>
      <c r="R1394" s="381"/>
      <c r="S1394" s="381"/>
    </row>
    <row r="1395" spans="1:19" ht="40" customHeight="1" x14ac:dyDescent="0.25">
      <c r="A1395" s="128">
        <f>IF(B1395="","",ROW()-ROW($A$3)+'Diário 2º PA'!$P$1)</f>
        <v>3342</v>
      </c>
      <c r="B1395" s="129">
        <v>45478</v>
      </c>
      <c r="C1395" s="130">
        <v>45474</v>
      </c>
      <c r="D1395" s="98" t="s">
        <v>94</v>
      </c>
      <c r="E1395" s="95" t="s">
        <v>188</v>
      </c>
      <c r="F1395" s="155">
        <v>15479.51</v>
      </c>
      <c r="G1395" s="98" t="s">
        <v>3213</v>
      </c>
      <c r="H1395" s="98" t="s">
        <v>117</v>
      </c>
      <c r="I1395" s="95" t="s">
        <v>117</v>
      </c>
      <c r="J1395" s="131" t="str">
        <f t="shared" si="50"/>
        <v>CPF Protegido - LGPD</v>
      </c>
      <c r="K1395" s="131" t="s">
        <v>1574</v>
      </c>
      <c r="L1395" s="132" t="s">
        <v>1623</v>
      </c>
      <c r="M1395" s="131" t="s">
        <v>117</v>
      </c>
      <c r="N1395" s="134">
        <v>45477</v>
      </c>
      <c r="O1395" s="95" t="s">
        <v>452</v>
      </c>
      <c r="P1395" s="98" t="s">
        <v>79</v>
      </c>
      <c r="Q1395" s="381"/>
      <c r="R1395" s="381"/>
      <c r="S1395" s="381"/>
    </row>
    <row r="1396" spans="1:19" ht="40" customHeight="1" x14ac:dyDescent="0.25">
      <c r="A1396" s="128">
        <f>IF(B1396="","",ROW()-ROW($A$3)+'Diário 2º PA'!$P$1)</f>
        <v>3343</v>
      </c>
      <c r="B1396" s="129">
        <v>45478</v>
      </c>
      <c r="C1396" s="130">
        <v>45474</v>
      </c>
      <c r="D1396" s="98" t="s">
        <v>105</v>
      </c>
      <c r="E1396" s="95" t="s">
        <v>281</v>
      </c>
      <c r="F1396" s="155">
        <v>539.61</v>
      </c>
      <c r="G1396" s="98" t="s">
        <v>4072</v>
      </c>
      <c r="H1396" s="98" t="s">
        <v>118</v>
      </c>
      <c r="I1396" s="95" t="s">
        <v>4073</v>
      </c>
      <c r="J1396" s="131" t="str">
        <f t="shared" si="50"/>
        <v>32.602.300/0001-37</v>
      </c>
      <c r="K1396" s="131" t="s">
        <v>1114</v>
      </c>
      <c r="L1396" s="132" t="s">
        <v>3120</v>
      </c>
      <c r="M1396" s="131">
        <v>3372942</v>
      </c>
      <c r="N1396" s="134">
        <v>45481</v>
      </c>
      <c r="O1396" s="95" t="s">
        <v>452</v>
      </c>
      <c r="P1396" s="98" t="s">
        <v>4074</v>
      </c>
      <c r="Q1396" s="381"/>
      <c r="R1396" s="381"/>
      <c r="S1396" s="381"/>
    </row>
    <row r="1397" spans="1:19" ht="40" customHeight="1" x14ac:dyDescent="0.25">
      <c r="A1397" s="128">
        <f>IF(B1397="","",ROW()-ROW($A$3)+'Diário 2º PA'!$P$1)</f>
        <v>3344</v>
      </c>
      <c r="B1397" s="129">
        <v>45478</v>
      </c>
      <c r="C1397" s="130">
        <v>45474</v>
      </c>
      <c r="D1397" s="98" t="s">
        <v>107</v>
      </c>
      <c r="E1397" s="95" t="s">
        <v>374</v>
      </c>
      <c r="F1397" s="156">
        <v>1153.1500000000001</v>
      </c>
      <c r="G1397" s="98" t="s">
        <v>3990</v>
      </c>
      <c r="H1397" s="98" t="s">
        <v>123</v>
      </c>
      <c r="I1397" s="95" t="s">
        <v>1749</v>
      </c>
      <c r="J1397" s="131" t="str">
        <f t="shared" si="50"/>
        <v>17.359.233/0001-88</v>
      </c>
      <c r="K1397" s="131" t="s">
        <v>1080</v>
      </c>
      <c r="L1397" s="132" t="s">
        <v>3133</v>
      </c>
      <c r="M1397" s="131" t="s">
        <v>4075</v>
      </c>
      <c r="N1397" s="134">
        <v>45478</v>
      </c>
      <c r="O1397" s="95" t="s">
        <v>452</v>
      </c>
      <c r="P1397" s="98" t="s">
        <v>1750</v>
      </c>
      <c r="Q1397" s="381"/>
      <c r="R1397" s="381"/>
      <c r="S1397" s="381"/>
    </row>
    <row r="1398" spans="1:19" ht="40" customHeight="1" x14ac:dyDescent="0.25">
      <c r="A1398" s="128">
        <f>IF(B1398="","",ROW()-ROW($A$3)+'Diário 2º PA'!$P$1)</f>
        <v>3345</v>
      </c>
      <c r="B1398" s="129">
        <v>45478</v>
      </c>
      <c r="C1398" s="130">
        <v>45474</v>
      </c>
      <c r="D1398" s="98" t="s">
        <v>105</v>
      </c>
      <c r="E1398" s="95" t="s">
        <v>303</v>
      </c>
      <c r="F1398" s="155">
        <v>179</v>
      </c>
      <c r="G1398" s="98" t="s">
        <v>4076</v>
      </c>
      <c r="H1398" s="98" t="s">
        <v>135</v>
      </c>
      <c r="I1398" s="95" t="s">
        <v>4077</v>
      </c>
      <c r="J1398" s="131" t="str">
        <f t="shared" si="50"/>
        <v>01.383.192/0001-25</v>
      </c>
      <c r="K1398" s="131" t="s">
        <v>1080</v>
      </c>
      <c r="L1398" s="132" t="s">
        <v>3133</v>
      </c>
      <c r="M1398" s="131">
        <v>97975</v>
      </c>
      <c r="N1398" s="134">
        <v>45478</v>
      </c>
      <c r="O1398" s="95" t="s">
        <v>452</v>
      </c>
      <c r="P1398" s="98" t="s">
        <v>4078</v>
      </c>
      <c r="Q1398" s="381"/>
      <c r="R1398" s="381"/>
      <c r="S1398" s="381"/>
    </row>
    <row r="1399" spans="1:19" ht="40" customHeight="1" x14ac:dyDescent="0.25">
      <c r="A1399" s="128">
        <f>IF(B1399="","",ROW()-ROW($A$3)+'Diário 2º PA'!$P$1)</f>
        <v>3346</v>
      </c>
      <c r="B1399" s="129">
        <v>45478</v>
      </c>
      <c r="C1399" s="130">
        <v>45474</v>
      </c>
      <c r="D1399" s="98" t="s">
        <v>105</v>
      </c>
      <c r="E1399" s="95" t="s">
        <v>339</v>
      </c>
      <c r="F1399" s="155">
        <v>1554</v>
      </c>
      <c r="G1399" s="98" t="s">
        <v>3460</v>
      </c>
      <c r="H1399" s="98" t="s">
        <v>117</v>
      </c>
      <c r="I1399" s="95" t="s">
        <v>2768</v>
      </c>
      <c r="J1399" s="131" t="str">
        <f t="shared" si="50"/>
        <v>16.558.324/0003-41</v>
      </c>
      <c r="K1399" s="131" t="s">
        <v>1080</v>
      </c>
      <c r="L1399" s="132" t="s">
        <v>3133</v>
      </c>
      <c r="M1399" s="131">
        <v>3171</v>
      </c>
      <c r="N1399" s="134">
        <v>45478</v>
      </c>
      <c r="O1399" s="95" t="s">
        <v>452</v>
      </c>
      <c r="P1399" s="98" t="s">
        <v>2769</v>
      </c>
      <c r="Q1399" s="381"/>
      <c r="R1399" s="381"/>
      <c r="S1399" s="381"/>
    </row>
    <row r="1400" spans="1:19" ht="40" customHeight="1" x14ac:dyDescent="0.25">
      <c r="A1400" s="128">
        <f>IF(B1400="","",ROW()-ROW($A$3)+'Diário 2º PA'!$P$1)</f>
        <v>3347</v>
      </c>
      <c r="B1400" s="129">
        <v>45478</v>
      </c>
      <c r="C1400" s="130">
        <v>45444</v>
      </c>
      <c r="D1400" s="98" t="s">
        <v>105</v>
      </c>
      <c r="E1400" s="95" t="s">
        <v>341</v>
      </c>
      <c r="F1400" s="179">
        <v>1680</v>
      </c>
      <c r="G1400" s="98" t="s">
        <v>4079</v>
      </c>
      <c r="H1400" s="98" t="s">
        <v>134</v>
      </c>
      <c r="I1400" s="95" t="s">
        <v>1697</v>
      </c>
      <c r="J1400" s="131" t="str">
        <f t="shared" si="50"/>
        <v>47.116.944/0001-92</v>
      </c>
      <c r="K1400" s="131" t="s">
        <v>1080</v>
      </c>
      <c r="L1400" s="132" t="s">
        <v>3133</v>
      </c>
      <c r="M1400" s="131">
        <v>29</v>
      </c>
      <c r="N1400" s="134">
        <v>45478</v>
      </c>
      <c r="O1400" s="95" t="s">
        <v>452</v>
      </c>
      <c r="P1400" s="98" t="s">
        <v>1179</v>
      </c>
      <c r="Q1400" s="381"/>
      <c r="R1400" s="381"/>
      <c r="S1400" s="381"/>
    </row>
    <row r="1401" spans="1:19" ht="40" customHeight="1" x14ac:dyDescent="0.25">
      <c r="A1401" s="128">
        <f>IF(B1401="","",ROW()-ROW($A$3)+'Diário 2º PA'!$P$1)</f>
        <v>3348</v>
      </c>
      <c r="B1401" s="129">
        <v>45478</v>
      </c>
      <c r="C1401" s="130">
        <v>45444</v>
      </c>
      <c r="D1401" s="98" t="s">
        <v>105</v>
      </c>
      <c r="E1401" s="95" t="s">
        <v>341</v>
      </c>
      <c r="F1401" s="179">
        <v>1650</v>
      </c>
      <c r="G1401" s="98" t="s">
        <v>4080</v>
      </c>
      <c r="H1401" s="98" t="s">
        <v>134</v>
      </c>
      <c r="I1401" s="95" t="s">
        <v>4081</v>
      </c>
      <c r="J1401" s="131" t="str">
        <f t="shared" si="50"/>
        <v>54.146.374/0001-49</v>
      </c>
      <c r="K1401" s="131" t="s">
        <v>1080</v>
      </c>
      <c r="L1401" s="132" t="s">
        <v>3133</v>
      </c>
      <c r="M1401" s="131">
        <v>92812049</v>
      </c>
      <c r="N1401" s="134">
        <v>45478</v>
      </c>
      <c r="O1401" s="95" t="s">
        <v>452</v>
      </c>
      <c r="P1401" s="98" t="s">
        <v>3080</v>
      </c>
      <c r="Q1401" s="381"/>
      <c r="R1401" s="381"/>
      <c r="S1401" s="381"/>
    </row>
    <row r="1402" spans="1:19" ht="40" customHeight="1" x14ac:dyDescent="0.25">
      <c r="A1402" s="128">
        <f>IF(B1402="","",ROW()-ROW($A$3)+'Diário 2º PA'!$P$1)</f>
        <v>3349</v>
      </c>
      <c r="B1402" s="129">
        <v>45478</v>
      </c>
      <c r="C1402" s="130">
        <v>45444</v>
      </c>
      <c r="D1402" s="98" t="s">
        <v>105</v>
      </c>
      <c r="E1402" s="95" t="s">
        <v>343</v>
      </c>
      <c r="F1402" s="155">
        <v>350</v>
      </c>
      <c r="G1402" s="98" t="s">
        <v>1980</v>
      </c>
      <c r="H1402" s="98" t="s">
        <v>120</v>
      </c>
      <c r="I1402" s="95" t="s">
        <v>3597</v>
      </c>
      <c r="J1402" s="131" t="str">
        <f t="shared" si="50"/>
        <v>07.224.715/0001-77</v>
      </c>
      <c r="K1402" s="131" t="s">
        <v>1080</v>
      </c>
      <c r="L1402" s="132" t="s">
        <v>3133</v>
      </c>
      <c r="M1402" s="131">
        <v>2504</v>
      </c>
      <c r="N1402" s="134">
        <v>45478</v>
      </c>
      <c r="O1402" s="95" t="s">
        <v>452</v>
      </c>
      <c r="P1402" s="98" t="s">
        <v>1678</v>
      </c>
      <c r="Q1402" s="381"/>
      <c r="R1402" s="381"/>
      <c r="S1402" s="381"/>
    </row>
    <row r="1403" spans="1:19" ht="40" customHeight="1" x14ac:dyDescent="0.25">
      <c r="A1403" s="128">
        <f>IF(B1403="","",ROW()-ROW($A$3)+'Diário 2º PA'!$P$1)</f>
        <v>3350</v>
      </c>
      <c r="B1403" s="129">
        <v>45478</v>
      </c>
      <c r="C1403" s="130">
        <v>45444</v>
      </c>
      <c r="D1403" s="98" t="s">
        <v>105</v>
      </c>
      <c r="E1403" s="95" t="s">
        <v>343</v>
      </c>
      <c r="F1403" s="155">
        <v>445</v>
      </c>
      <c r="G1403" s="98" t="s">
        <v>1980</v>
      </c>
      <c r="H1403" s="98" t="s">
        <v>119</v>
      </c>
      <c r="I1403" s="95" t="s">
        <v>3597</v>
      </c>
      <c r="J1403" s="131" t="str">
        <f t="shared" si="50"/>
        <v>07.224.715/0001-77</v>
      </c>
      <c r="K1403" s="131" t="s">
        <v>1080</v>
      </c>
      <c r="L1403" s="132" t="s">
        <v>3133</v>
      </c>
      <c r="M1403" s="131">
        <v>2506</v>
      </c>
      <c r="N1403" s="134">
        <v>45478</v>
      </c>
      <c r="O1403" s="95" t="s">
        <v>452</v>
      </c>
      <c r="P1403" s="98" t="s">
        <v>1678</v>
      </c>
      <c r="Q1403" s="381"/>
      <c r="R1403" s="381"/>
      <c r="S1403" s="381"/>
    </row>
    <row r="1404" spans="1:19" ht="40" customHeight="1" x14ac:dyDescent="0.25">
      <c r="A1404" s="128">
        <f>IF(B1404="","",ROW()-ROW($A$3)+'Diário 2º PA'!$P$1)</f>
        <v>3351</v>
      </c>
      <c r="B1404" s="129">
        <v>45478</v>
      </c>
      <c r="C1404" s="130">
        <v>45474</v>
      </c>
      <c r="D1404" s="98" t="s">
        <v>105</v>
      </c>
      <c r="E1404" s="95" t="s">
        <v>339</v>
      </c>
      <c r="F1404" s="155">
        <v>588</v>
      </c>
      <c r="G1404" s="98" t="s">
        <v>3460</v>
      </c>
      <c r="H1404" s="98" t="s">
        <v>118</v>
      </c>
      <c r="I1404" s="95" t="s">
        <v>4082</v>
      </c>
      <c r="J1404" s="131" t="str">
        <f t="shared" si="50"/>
        <v>14.023.124/0001-05</v>
      </c>
      <c r="K1404" s="131" t="s">
        <v>1080</v>
      </c>
      <c r="L1404" s="132" t="s">
        <v>3133</v>
      </c>
      <c r="M1404" s="131">
        <v>2389</v>
      </c>
      <c r="N1404" s="134">
        <v>45478</v>
      </c>
      <c r="O1404" s="95" t="s">
        <v>452</v>
      </c>
      <c r="P1404" s="98" t="s">
        <v>1283</v>
      </c>
      <c r="Q1404" s="381"/>
      <c r="R1404" s="381"/>
      <c r="S1404" s="381"/>
    </row>
    <row r="1405" spans="1:19" ht="40" customHeight="1" x14ac:dyDescent="0.25">
      <c r="A1405" s="128">
        <f>IF(B1405="","",ROW()-ROW($A$3)+'Diário 2º PA'!$P$1)</f>
        <v>3352</v>
      </c>
      <c r="B1405" s="129">
        <v>45478</v>
      </c>
      <c r="C1405" s="130">
        <v>45474</v>
      </c>
      <c r="D1405" s="98" t="s">
        <v>105</v>
      </c>
      <c r="E1405" s="95" t="s">
        <v>339</v>
      </c>
      <c r="F1405" s="155">
        <v>1165.5</v>
      </c>
      <c r="G1405" s="98" t="s">
        <v>3460</v>
      </c>
      <c r="H1405" s="98" t="s">
        <v>117</v>
      </c>
      <c r="I1405" s="95" t="s">
        <v>2768</v>
      </c>
      <c r="J1405" s="131" t="str">
        <f t="shared" si="50"/>
        <v>16.558.324/0003-41</v>
      </c>
      <c r="K1405" s="131" t="s">
        <v>1080</v>
      </c>
      <c r="L1405" s="132" t="s">
        <v>3133</v>
      </c>
      <c r="M1405" s="131">
        <v>3169</v>
      </c>
      <c r="N1405" s="134">
        <v>45478</v>
      </c>
      <c r="O1405" s="95" t="s">
        <v>452</v>
      </c>
      <c r="P1405" s="98" t="s">
        <v>2769</v>
      </c>
      <c r="Q1405" s="381"/>
      <c r="R1405" s="381"/>
      <c r="S1405" s="381"/>
    </row>
    <row r="1406" spans="1:19" ht="40" customHeight="1" x14ac:dyDescent="0.25">
      <c r="A1406" s="128">
        <f>IF(B1406="","",ROW()-ROW($A$3)+'Diário 2º PA'!$P$1)</f>
        <v>3353</v>
      </c>
      <c r="B1406" s="129">
        <v>45478</v>
      </c>
      <c r="C1406" s="130">
        <v>45474</v>
      </c>
      <c r="D1406" s="98" t="s">
        <v>105</v>
      </c>
      <c r="E1406" s="95" t="s">
        <v>345</v>
      </c>
      <c r="F1406" s="155">
        <v>4450</v>
      </c>
      <c r="G1406" s="98" t="s">
        <v>3942</v>
      </c>
      <c r="H1406" s="98" t="s">
        <v>119</v>
      </c>
      <c r="I1406" s="95" t="s">
        <v>2455</v>
      </c>
      <c r="J1406" s="131" t="str">
        <f t="shared" si="50"/>
        <v>04.667.858/0004-08</v>
      </c>
      <c r="K1406" s="131" t="s">
        <v>1080</v>
      </c>
      <c r="L1406" s="132" t="s">
        <v>3133</v>
      </c>
      <c r="M1406" s="131" t="s">
        <v>4083</v>
      </c>
      <c r="N1406" s="134">
        <v>45478</v>
      </c>
      <c r="O1406" s="95" t="s">
        <v>452</v>
      </c>
      <c r="P1406" s="98" t="s">
        <v>2456</v>
      </c>
      <c r="Q1406" s="381"/>
      <c r="R1406" s="381"/>
      <c r="S1406" s="381"/>
    </row>
    <row r="1407" spans="1:19" ht="40" customHeight="1" x14ac:dyDescent="0.25">
      <c r="A1407" s="128">
        <f>IF(B1407="","",ROW()-ROW($A$3)+'Diário 2º PA'!$P$1)</f>
        <v>3354</v>
      </c>
      <c r="B1407" s="129">
        <v>45478</v>
      </c>
      <c r="C1407" s="130">
        <v>45474</v>
      </c>
      <c r="D1407" s="98" t="s">
        <v>105</v>
      </c>
      <c r="E1407" s="95" t="s">
        <v>345</v>
      </c>
      <c r="F1407" s="155">
        <v>3980</v>
      </c>
      <c r="G1407" s="98" t="s">
        <v>3942</v>
      </c>
      <c r="H1407" s="98" t="s">
        <v>120</v>
      </c>
      <c r="I1407" s="95" t="s">
        <v>2455</v>
      </c>
      <c r="J1407" s="131" t="str">
        <f t="shared" si="50"/>
        <v>04.667.858/0004-08</v>
      </c>
      <c r="K1407" s="131" t="s">
        <v>1080</v>
      </c>
      <c r="L1407" s="132" t="s">
        <v>3133</v>
      </c>
      <c r="M1407" s="131">
        <v>1644</v>
      </c>
      <c r="N1407" s="134">
        <v>45478</v>
      </c>
      <c r="O1407" s="95" t="s">
        <v>452</v>
      </c>
      <c r="P1407" s="98" t="s">
        <v>2456</v>
      </c>
      <c r="Q1407" s="381"/>
      <c r="R1407" s="381"/>
      <c r="S1407" s="381"/>
    </row>
    <row r="1408" spans="1:19" ht="40" customHeight="1" x14ac:dyDescent="0.25">
      <c r="A1408" s="128">
        <f>IF(B1408="","",ROW()-ROW($A$3)+'Diário 2º PA'!$P$1)</f>
        <v>3355</v>
      </c>
      <c r="B1408" s="129">
        <v>45478</v>
      </c>
      <c r="C1408" s="130">
        <v>45444</v>
      </c>
      <c r="D1408" s="98" t="s">
        <v>105</v>
      </c>
      <c r="E1408" s="95" t="s">
        <v>3144</v>
      </c>
      <c r="F1408" s="155">
        <v>10050</v>
      </c>
      <c r="G1408" s="98" t="s">
        <v>4084</v>
      </c>
      <c r="H1408" s="98" t="s">
        <v>118</v>
      </c>
      <c r="I1408" s="95" t="s">
        <v>3636</v>
      </c>
      <c r="J1408" s="131" t="str">
        <f t="shared" si="50"/>
        <v>53.181.116/0001-30</v>
      </c>
      <c r="K1408" s="131" t="s">
        <v>1080</v>
      </c>
      <c r="L1408" s="132" t="s">
        <v>3133</v>
      </c>
      <c r="M1408" s="131">
        <v>202402</v>
      </c>
      <c r="N1408" s="134">
        <v>45478</v>
      </c>
      <c r="O1408" s="95" t="s">
        <v>452</v>
      </c>
      <c r="P1408" s="98" t="s">
        <v>3637</v>
      </c>
      <c r="Q1408" s="381"/>
      <c r="R1408" s="381"/>
      <c r="S1408" s="381"/>
    </row>
    <row r="1409" spans="1:19" ht="40" customHeight="1" x14ac:dyDescent="0.25">
      <c r="A1409" s="128">
        <f>IF(B1409="","",ROW()-ROW($A$3)+'Diário 2º PA'!$P$1)</f>
        <v>3356</v>
      </c>
      <c r="B1409" s="129">
        <v>45478</v>
      </c>
      <c r="C1409" s="130">
        <v>45444</v>
      </c>
      <c r="D1409" s="98" t="s">
        <v>105</v>
      </c>
      <c r="E1409" s="95" t="s">
        <v>219</v>
      </c>
      <c r="F1409" s="155">
        <v>14003.95</v>
      </c>
      <c r="G1409" s="98" t="s">
        <v>3117</v>
      </c>
      <c r="H1409" s="98" t="s">
        <v>130</v>
      </c>
      <c r="I1409" s="95" t="s">
        <v>2212</v>
      </c>
      <c r="J1409" s="131" t="str">
        <f t="shared" si="50"/>
        <v>20.157.848/0001-36</v>
      </c>
      <c r="K1409" s="131" t="s">
        <v>1080</v>
      </c>
      <c r="L1409" s="132" t="s">
        <v>3133</v>
      </c>
      <c r="M1409" s="131">
        <v>39456</v>
      </c>
      <c r="N1409" s="134">
        <v>45478</v>
      </c>
      <c r="O1409" s="95" t="s">
        <v>452</v>
      </c>
      <c r="P1409" s="98" t="s">
        <v>2213</v>
      </c>
      <c r="Q1409" s="381"/>
      <c r="R1409" s="381"/>
      <c r="S1409" s="381"/>
    </row>
    <row r="1410" spans="1:19" ht="40" customHeight="1" x14ac:dyDescent="0.25">
      <c r="A1410" s="128">
        <f>IF(B1410="","",ROW()-ROW($A$3)+'Diário 2º PA'!$P$1)</f>
        <v>3357</v>
      </c>
      <c r="B1410" s="129">
        <v>45478</v>
      </c>
      <c r="C1410" s="130">
        <v>45444</v>
      </c>
      <c r="D1410" s="98" t="s">
        <v>105</v>
      </c>
      <c r="E1410" s="95" t="s">
        <v>219</v>
      </c>
      <c r="F1410" s="155">
        <v>4853.34</v>
      </c>
      <c r="G1410" s="98" t="s">
        <v>3117</v>
      </c>
      <c r="H1410" s="98" t="s">
        <v>129</v>
      </c>
      <c r="I1410" s="95" t="s">
        <v>1626</v>
      </c>
      <c r="J1410" s="131" t="str">
        <f t="shared" si="50"/>
        <v>03.382.948/0001-47</v>
      </c>
      <c r="K1410" s="131" t="s">
        <v>1080</v>
      </c>
      <c r="L1410" s="132" t="s">
        <v>3133</v>
      </c>
      <c r="M1410" s="131">
        <v>16493</v>
      </c>
      <c r="N1410" s="134">
        <v>45478</v>
      </c>
      <c r="O1410" s="95" t="s">
        <v>452</v>
      </c>
      <c r="P1410" s="98" t="s">
        <v>1627</v>
      </c>
      <c r="Q1410" s="381"/>
      <c r="R1410" s="381"/>
      <c r="S1410" s="381"/>
    </row>
    <row r="1411" spans="1:19" ht="40" customHeight="1" x14ac:dyDescent="0.25">
      <c r="A1411" s="128">
        <f>IF(B1411="","",ROW()-ROW($A$3)+'Diário 2º PA'!$P$1)</f>
        <v>3358</v>
      </c>
      <c r="B1411" s="129">
        <v>45478</v>
      </c>
      <c r="C1411" s="130">
        <v>45444</v>
      </c>
      <c r="D1411" s="98" t="s">
        <v>105</v>
      </c>
      <c r="E1411" s="95" t="s">
        <v>325</v>
      </c>
      <c r="F1411" s="155">
        <v>2682.42</v>
      </c>
      <c r="G1411" s="98" t="s">
        <v>3140</v>
      </c>
      <c r="H1411" s="98" t="s">
        <v>117</v>
      </c>
      <c r="I1411" s="95" t="s">
        <v>1679</v>
      </c>
      <c r="J1411" s="131" t="str">
        <f t="shared" si="50"/>
        <v>00.416.967/0001-59</v>
      </c>
      <c r="K1411" s="131" t="s">
        <v>1080</v>
      </c>
      <c r="L1411" s="132" t="s">
        <v>3133</v>
      </c>
      <c r="M1411" s="131">
        <v>22626496</v>
      </c>
      <c r="N1411" s="134">
        <v>45478</v>
      </c>
      <c r="O1411" s="95" t="s">
        <v>452</v>
      </c>
      <c r="P1411" s="98" t="s">
        <v>1343</v>
      </c>
      <c r="Q1411" s="381"/>
      <c r="R1411" s="381"/>
      <c r="S1411" s="381"/>
    </row>
    <row r="1412" spans="1:19" ht="40" customHeight="1" x14ac:dyDescent="0.25">
      <c r="A1412" s="128">
        <f>IF(B1412="","",ROW()-ROW($A$3)+'Diário 2º PA'!$P$1)</f>
        <v>3359</v>
      </c>
      <c r="B1412" s="129">
        <v>45478</v>
      </c>
      <c r="C1412" s="130">
        <v>45444</v>
      </c>
      <c r="D1412" s="98" t="s">
        <v>105</v>
      </c>
      <c r="E1412" s="95" t="s">
        <v>265</v>
      </c>
      <c r="F1412" s="155">
        <v>2040</v>
      </c>
      <c r="G1412" s="98" t="s">
        <v>3264</v>
      </c>
      <c r="H1412" s="98" t="s">
        <v>117</v>
      </c>
      <c r="I1412" s="95" t="s">
        <v>4085</v>
      </c>
      <c r="J1412" s="131" t="str">
        <f t="shared" si="50"/>
        <v>29.098.914/0001-19</v>
      </c>
      <c r="K1412" s="131" t="s">
        <v>1080</v>
      </c>
      <c r="L1412" s="132" t="s">
        <v>3133</v>
      </c>
      <c r="M1412" s="131">
        <v>373420447</v>
      </c>
      <c r="N1412" s="134">
        <v>45478</v>
      </c>
      <c r="O1412" s="95" t="s">
        <v>452</v>
      </c>
      <c r="P1412" s="98" t="s">
        <v>1255</v>
      </c>
      <c r="Q1412" s="381"/>
      <c r="R1412" s="381"/>
      <c r="S1412" s="381"/>
    </row>
    <row r="1413" spans="1:19" ht="40" customHeight="1" x14ac:dyDescent="0.25">
      <c r="A1413" s="128">
        <f>IF(B1413="","",ROW()-ROW($A$3)+'Diário 2º PA'!$P$1)</f>
        <v>3360</v>
      </c>
      <c r="B1413" s="129">
        <v>45478</v>
      </c>
      <c r="C1413" s="130">
        <v>45474</v>
      </c>
      <c r="D1413" s="98" t="s">
        <v>105</v>
      </c>
      <c r="E1413" s="95" t="s">
        <v>339</v>
      </c>
      <c r="F1413" s="155">
        <v>1748.25</v>
      </c>
      <c r="G1413" s="98" t="s">
        <v>3460</v>
      </c>
      <c r="H1413" s="98" t="s">
        <v>117</v>
      </c>
      <c r="I1413" s="95" t="s">
        <v>2768</v>
      </c>
      <c r="J1413" s="131" t="str">
        <f t="shared" si="50"/>
        <v>16.558.324/0003-41</v>
      </c>
      <c r="K1413" s="131" t="s">
        <v>1080</v>
      </c>
      <c r="L1413" s="132" t="s">
        <v>3133</v>
      </c>
      <c r="M1413" s="131">
        <v>3170</v>
      </c>
      <c r="N1413" s="134">
        <v>45478</v>
      </c>
      <c r="O1413" s="95" t="s">
        <v>452</v>
      </c>
      <c r="P1413" s="98" t="s">
        <v>2769</v>
      </c>
      <c r="Q1413" s="381"/>
      <c r="R1413" s="381"/>
      <c r="S1413" s="381"/>
    </row>
    <row r="1414" spans="1:19" ht="40" customHeight="1" x14ac:dyDescent="0.25">
      <c r="A1414" s="128">
        <f>IF(B1414="","",ROW()-ROW($A$3)+'Diário 2º PA'!$P$1)</f>
        <v>3361</v>
      </c>
      <c r="B1414" s="129">
        <v>45478</v>
      </c>
      <c r="C1414" s="130">
        <v>45474</v>
      </c>
      <c r="D1414" s="98" t="s">
        <v>105</v>
      </c>
      <c r="E1414" s="95" t="s">
        <v>223</v>
      </c>
      <c r="F1414" s="155">
        <v>688.07</v>
      </c>
      <c r="G1414" s="98" t="s">
        <v>3831</v>
      </c>
      <c r="H1414" s="98" t="s">
        <v>123</v>
      </c>
      <c r="I1414" s="95" t="s">
        <v>2370</v>
      </c>
      <c r="J1414" s="131" t="str">
        <f t="shared" si="50"/>
        <v>19.876.424/0001-42</v>
      </c>
      <c r="K1414" s="131" t="s">
        <v>1080</v>
      </c>
      <c r="L1414" s="132" t="s">
        <v>1439</v>
      </c>
      <c r="M1414" s="131">
        <v>20241187737</v>
      </c>
      <c r="N1414" s="134">
        <v>45478</v>
      </c>
      <c r="O1414" s="95" t="s">
        <v>452</v>
      </c>
      <c r="P1414" s="98" t="s">
        <v>1292</v>
      </c>
      <c r="Q1414" s="381"/>
      <c r="R1414" s="381"/>
      <c r="S1414" s="381"/>
    </row>
    <row r="1415" spans="1:19" ht="40" customHeight="1" x14ac:dyDescent="0.25">
      <c r="A1415" s="128">
        <f>IF(B1415="","",ROW()-ROW($A$3)+'Diário 2º PA'!$P$1)</f>
        <v>3362</v>
      </c>
      <c r="B1415" s="129">
        <v>45478</v>
      </c>
      <c r="C1415" s="130">
        <v>45474</v>
      </c>
      <c r="D1415" s="98" t="s">
        <v>105</v>
      </c>
      <c r="E1415" s="95" t="s">
        <v>307</v>
      </c>
      <c r="F1415" s="155">
        <v>402.09</v>
      </c>
      <c r="G1415" s="98" t="s">
        <v>4086</v>
      </c>
      <c r="H1415" s="98" t="s">
        <v>125</v>
      </c>
      <c r="I1415" s="95" t="s">
        <v>4087</v>
      </c>
      <c r="J1415" s="131" t="str">
        <f t="shared" si="50"/>
        <v>17.211.798/0001-13</v>
      </c>
      <c r="K1415" s="131" t="s">
        <v>1080</v>
      </c>
      <c r="L1415" s="132" t="s">
        <v>3133</v>
      </c>
      <c r="M1415" s="131">
        <v>5470</v>
      </c>
      <c r="N1415" s="134">
        <v>45484</v>
      </c>
      <c r="O1415" s="95" t="s">
        <v>452</v>
      </c>
      <c r="P1415" s="98" t="s">
        <v>4088</v>
      </c>
      <c r="Q1415" s="381"/>
      <c r="R1415" s="381"/>
      <c r="S1415" s="381"/>
    </row>
    <row r="1416" spans="1:19" ht="40" customHeight="1" x14ac:dyDescent="0.25">
      <c r="A1416" s="128">
        <f>IF(B1416="","",ROW()-ROW($A$3)+'Diário 2º PA'!$P$1)</f>
        <v>3363</v>
      </c>
      <c r="B1416" s="129">
        <v>45478</v>
      </c>
      <c r="C1416" s="130">
        <v>45474</v>
      </c>
      <c r="D1416" s="98" t="s">
        <v>105</v>
      </c>
      <c r="E1416" s="95" t="s">
        <v>337</v>
      </c>
      <c r="F1416" s="155">
        <v>150</v>
      </c>
      <c r="G1416" s="98" t="s">
        <v>3857</v>
      </c>
      <c r="H1416" s="98" t="s">
        <v>123</v>
      </c>
      <c r="I1416" s="95" t="s">
        <v>2034</v>
      </c>
      <c r="J1416" s="131" t="str">
        <f t="shared" si="50"/>
        <v>31.434.170/0001-08</v>
      </c>
      <c r="K1416" s="131" t="s">
        <v>1080</v>
      </c>
      <c r="L1416" s="132" t="s">
        <v>3133</v>
      </c>
      <c r="M1416" s="133">
        <v>1000217839</v>
      </c>
      <c r="N1416" s="134">
        <v>45506</v>
      </c>
      <c r="O1416" s="95" t="s">
        <v>452</v>
      </c>
      <c r="P1416" s="98" t="s">
        <v>1108</v>
      </c>
      <c r="Q1416" s="381"/>
      <c r="R1416" s="381"/>
      <c r="S1416" s="381"/>
    </row>
    <row r="1417" spans="1:19" ht="40" customHeight="1" x14ac:dyDescent="0.25">
      <c r="A1417" s="128">
        <f>IF(B1417="","",ROW()-ROW($A$3)+'Diário 2º PA'!$P$1)</f>
        <v>3364</v>
      </c>
      <c r="B1417" s="129">
        <v>45478</v>
      </c>
      <c r="C1417" s="130">
        <v>45474</v>
      </c>
      <c r="D1417" s="98" t="s">
        <v>94</v>
      </c>
      <c r="E1417" s="95" t="s">
        <v>199</v>
      </c>
      <c r="F1417" s="155">
        <v>875.77</v>
      </c>
      <c r="G1417" s="98" t="s">
        <v>3177</v>
      </c>
      <c r="H1417" s="98" t="s">
        <v>125</v>
      </c>
      <c r="I1417" s="95" t="s">
        <v>1575</v>
      </c>
      <c r="J1417" s="131" t="str">
        <f t="shared" si="50"/>
        <v>04.398.505/0001-07</v>
      </c>
      <c r="K1417" s="131" t="s">
        <v>1080</v>
      </c>
      <c r="L1417" s="132" t="s">
        <v>3133</v>
      </c>
      <c r="M1417" s="131" t="s">
        <v>4089</v>
      </c>
      <c r="N1417" s="134">
        <v>45492</v>
      </c>
      <c r="O1417" s="95" t="s">
        <v>452</v>
      </c>
      <c r="P1417" s="98" t="s">
        <v>1085</v>
      </c>
      <c r="Q1417" s="381"/>
      <c r="R1417" s="381"/>
      <c r="S1417" s="381"/>
    </row>
    <row r="1418" spans="1:19" ht="40" customHeight="1" x14ac:dyDescent="0.25">
      <c r="A1418" s="128">
        <f>IF(B1418="","",ROW()-ROW($A$3)+'Diário 2º PA'!$P$1)</f>
        <v>3365</v>
      </c>
      <c r="B1418" s="129">
        <v>45478</v>
      </c>
      <c r="C1418" s="130">
        <v>45474</v>
      </c>
      <c r="D1418" s="98" t="s">
        <v>94</v>
      </c>
      <c r="E1418" s="95" t="s">
        <v>199</v>
      </c>
      <c r="F1418" s="155">
        <v>1398.45</v>
      </c>
      <c r="G1418" s="98" t="s">
        <v>3177</v>
      </c>
      <c r="H1418" s="98" t="s">
        <v>125</v>
      </c>
      <c r="I1418" s="95" t="s">
        <v>1576</v>
      </c>
      <c r="J1418" s="131" t="str">
        <f t="shared" si="50"/>
        <v>10.426.715/0001-64</v>
      </c>
      <c r="K1418" s="131" t="s">
        <v>1080</v>
      </c>
      <c r="L1418" s="132" t="s">
        <v>3133</v>
      </c>
      <c r="M1418" s="131">
        <v>4065843</v>
      </c>
      <c r="N1418" s="134">
        <v>45492</v>
      </c>
      <c r="O1418" s="95" t="s">
        <v>452</v>
      </c>
      <c r="P1418" s="98" t="s">
        <v>1082</v>
      </c>
      <c r="Q1418" s="381"/>
      <c r="R1418" s="381"/>
      <c r="S1418" s="381"/>
    </row>
    <row r="1419" spans="1:19" ht="40" customHeight="1" x14ac:dyDescent="0.25">
      <c r="A1419" s="128">
        <f>IF(B1419="","",ROW()-ROW($A$3)+'Diário 2º PA'!$P$1)</f>
        <v>3366</v>
      </c>
      <c r="B1419" s="129">
        <v>45478</v>
      </c>
      <c r="C1419" s="130">
        <v>45474</v>
      </c>
      <c r="D1419" s="98" t="s">
        <v>94</v>
      </c>
      <c r="E1419" s="95" t="s">
        <v>96</v>
      </c>
      <c r="F1419" s="155">
        <v>397.37</v>
      </c>
      <c r="G1419" s="98" t="s">
        <v>3238</v>
      </c>
      <c r="H1419" s="98" t="s">
        <v>127</v>
      </c>
      <c r="I1419" s="95" t="s">
        <v>2652</v>
      </c>
      <c r="J1419" s="131" t="str">
        <f t="shared" si="50"/>
        <v>CPF Protegido - LGPD</v>
      </c>
      <c r="K1419" s="131" t="s">
        <v>1114</v>
      </c>
      <c r="L1419" s="132" t="s">
        <v>1613</v>
      </c>
      <c r="M1419" s="131" t="s">
        <v>117</v>
      </c>
      <c r="N1419" s="134" t="s">
        <v>117</v>
      </c>
      <c r="O1419" s="95" t="s">
        <v>452</v>
      </c>
      <c r="P1419" s="98" t="s">
        <v>2653</v>
      </c>
      <c r="Q1419" s="381"/>
      <c r="R1419" s="381"/>
      <c r="S1419" s="381"/>
    </row>
    <row r="1420" spans="1:19" ht="40" customHeight="1" x14ac:dyDescent="0.25">
      <c r="A1420" s="128">
        <f>IF(B1420="","",ROW()-ROW($A$3)+'Diário 2º PA'!$P$1)</f>
        <v>3367</v>
      </c>
      <c r="B1420" s="129">
        <v>45478</v>
      </c>
      <c r="C1420" s="130">
        <v>45444</v>
      </c>
      <c r="D1420" s="98" t="s">
        <v>105</v>
      </c>
      <c r="E1420" s="95" t="s">
        <v>245</v>
      </c>
      <c r="F1420" s="155">
        <v>4320</v>
      </c>
      <c r="G1420" s="98" t="s">
        <v>4090</v>
      </c>
      <c r="H1420" s="98" t="s">
        <v>118</v>
      </c>
      <c r="I1420" s="95" t="s">
        <v>3596</v>
      </c>
      <c r="J1420" s="131" t="str">
        <f t="shared" si="50"/>
        <v>33.726.652/0001-67</v>
      </c>
      <c r="K1420" s="131" t="s">
        <v>1114</v>
      </c>
      <c r="L1420" s="132" t="s">
        <v>3120</v>
      </c>
      <c r="M1420" s="131">
        <v>867</v>
      </c>
      <c r="N1420" s="134">
        <v>45447</v>
      </c>
      <c r="O1420" s="95" t="s">
        <v>452</v>
      </c>
      <c r="P1420" s="98" t="s">
        <v>3055</v>
      </c>
      <c r="Q1420" s="381"/>
      <c r="R1420" s="381"/>
      <c r="S1420" s="381"/>
    </row>
    <row r="1421" spans="1:19" ht="40" customHeight="1" x14ac:dyDescent="0.25">
      <c r="A1421" s="128">
        <f>IF(B1421="","",ROW()-ROW($A$3)+'Diário 2º PA'!$P$1)</f>
        <v>3368</v>
      </c>
      <c r="B1421" s="129">
        <v>45478</v>
      </c>
      <c r="C1421" s="130">
        <v>45474</v>
      </c>
      <c r="D1421" s="98" t="s">
        <v>105</v>
      </c>
      <c r="E1421" s="95" t="s">
        <v>341</v>
      </c>
      <c r="F1421" s="179">
        <v>45</v>
      </c>
      <c r="G1421" s="98" t="s">
        <v>4091</v>
      </c>
      <c r="H1421" s="98" t="s">
        <v>128</v>
      </c>
      <c r="I1421" s="95" t="s">
        <v>2175</v>
      </c>
      <c r="J1421" s="131" t="str">
        <f t="shared" si="50"/>
        <v>CPF Protegido - LGPD</v>
      </c>
      <c r="K1421" s="131" t="s">
        <v>1114</v>
      </c>
      <c r="L1421" s="132" t="s">
        <v>3130</v>
      </c>
      <c r="M1421" s="131" t="s">
        <v>117</v>
      </c>
      <c r="N1421" s="134">
        <v>45462</v>
      </c>
      <c r="O1421" s="95" t="s">
        <v>452</v>
      </c>
      <c r="P1421" s="98" t="s">
        <v>2176</v>
      </c>
      <c r="Q1421" s="381"/>
      <c r="R1421" s="381"/>
      <c r="S1421" s="381"/>
    </row>
    <row r="1422" spans="1:19" ht="40" customHeight="1" x14ac:dyDescent="0.25">
      <c r="A1422" s="128">
        <f>IF(B1422="","",ROW()-ROW($A$3)+'Diário 2º PA'!$P$1)</f>
        <v>3369</v>
      </c>
      <c r="B1422" s="129">
        <v>45478</v>
      </c>
      <c r="C1422" s="130">
        <v>45444</v>
      </c>
      <c r="D1422" s="98" t="s">
        <v>105</v>
      </c>
      <c r="E1422" s="95" t="s">
        <v>341</v>
      </c>
      <c r="F1422" s="179">
        <v>840</v>
      </c>
      <c r="G1422" s="98" t="s">
        <v>4068</v>
      </c>
      <c r="H1422" s="98" t="s">
        <v>128</v>
      </c>
      <c r="I1422" s="95" t="s">
        <v>4092</v>
      </c>
      <c r="J1422" s="131" t="str">
        <f t="shared" si="50"/>
        <v>40.038.635/0001-00</v>
      </c>
      <c r="K1422" s="131" t="s">
        <v>1114</v>
      </c>
      <c r="L1422" s="132" t="s">
        <v>3120</v>
      </c>
      <c r="M1422" s="131">
        <v>43</v>
      </c>
      <c r="N1422" s="134">
        <v>45476</v>
      </c>
      <c r="O1422" s="95" t="s">
        <v>452</v>
      </c>
      <c r="P1422" s="98" t="s">
        <v>4093</v>
      </c>
      <c r="Q1422" s="381"/>
      <c r="R1422" s="381"/>
      <c r="S1422" s="381"/>
    </row>
    <row r="1423" spans="1:19" ht="40" customHeight="1" x14ac:dyDescent="0.25">
      <c r="A1423" s="128">
        <f>IF(B1423="","",ROW()-ROW($A$3)+'Diário 2º PA'!$P$1)</f>
        <v>3370</v>
      </c>
      <c r="B1423" s="129">
        <v>45478</v>
      </c>
      <c r="C1423" s="130">
        <v>45444</v>
      </c>
      <c r="D1423" s="98" t="s">
        <v>105</v>
      </c>
      <c r="E1423" s="95" t="s">
        <v>343</v>
      </c>
      <c r="F1423" s="155">
        <v>250</v>
      </c>
      <c r="G1423" s="98" t="s">
        <v>1980</v>
      </c>
      <c r="H1423" s="98" t="s">
        <v>121</v>
      </c>
      <c r="I1423" s="95" t="s">
        <v>1552</v>
      </c>
      <c r="J1423" s="131" t="str">
        <f t="shared" si="50"/>
        <v>38.827.026/0001-80</v>
      </c>
      <c r="K1423" s="131" t="s">
        <v>1114</v>
      </c>
      <c r="L1423" s="132" t="s">
        <v>3120</v>
      </c>
      <c r="M1423" s="131">
        <v>11</v>
      </c>
      <c r="N1423" s="134">
        <v>45474</v>
      </c>
      <c r="O1423" s="95" t="s">
        <v>452</v>
      </c>
      <c r="P1423" s="98" t="s">
        <v>1553</v>
      </c>
      <c r="Q1423" s="381"/>
      <c r="R1423" s="381"/>
      <c r="S1423" s="381"/>
    </row>
    <row r="1424" spans="1:19" ht="40" customHeight="1" x14ac:dyDescent="0.25">
      <c r="A1424" s="128">
        <f>IF(B1424="","",ROW()-ROW($A$3)+'Diário 2º PA'!$P$1)</f>
        <v>3371</v>
      </c>
      <c r="B1424" s="129">
        <v>45478</v>
      </c>
      <c r="C1424" s="130">
        <v>45444</v>
      </c>
      <c r="D1424" s="98" t="s">
        <v>105</v>
      </c>
      <c r="E1424" s="95" t="s">
        <v>241</v>
      </c>
      <c r="F1424" s="155">
        <v>11400</v>
      </c>
      <c r="G1424" s="98" t="s">
        <v>4094</v>
      </c>
      <c r="H1424" s="98" t="s">
        <v>118</v>
      </c>
      <c r="I1424" s="95" t="s">
        <v>2774</v>
      </c>
      <c r="J1424" s="131" t="str">
        <f t="shared" si="50"/>
        <v>05.212.380/0001-41</v>
      </c>
      <c r="K1424" s="131" t="s">
        <v>1114</v>
      </c>
      <c r="L1424" s="132" t="s">
        <v>3120</v>
      </c>
      <c r="M1424" s="131">
        <v>350</v>
      </c>
      <c r="N1424" s="134">
        <v>45476</v>
      </c>
      <c r="O1424" s="95" t="s">
        <v>452</v>
      </c>
      <c r="P1424" s="98" t="s">
        <v>2775</v>
      </c>
      <c r="Q1424" s="381"/>
      <c r="R1424" s="381"/>
      <c r="S1424" s="381"/>
    </row>
    <row r="1425" spans="1:19" ht="40" customHeight="1" x14ac:dyDescent="0.25">
      <c r="A1425" s="128">
        <f>IF(B1425="","",ROW()-ROW($A$3)+'Diário 2º PA'!$P$1)</f>
        <v>3372</v>
      </c>
      <c r="B1425" s="129">
        <v>45478</v>
      </c>
      <c r="C1425" s="130">
        <v>45474</v>
      </c>
      <c r="D1425" s="98" t="s">
        <v>105</v>
      </c>
      <c r="E1425" s="95" t="s">
        <v>345</v>
      </c>
      <c r="F1425" s="155">
        <v>1187.8</v>
      </c>
      <c r="G1425" s="98" t="s">
        <v>3942</v>
      </c>
      <c r="H1425" s="98" t="s">
        <v>125</v>
      </c>
      <c r="I1425" s="95" t="s">
        <v>2345</v>
      </c>
      <c r="J1425" s="131" t="str">
        <f t="shared" si="50"/>
        <v>15.778.973/0001-23</v>
      </c>
      <c r="K1425" s="131" t="s">
        <v>1114</v>
      </c>
      <c r="L1425" s="132" t="s">
        <v>3120</v>
      </c>
      <c r="M1425" s="131">
        <v>103</v>
      </c>
      <c r="N1425" s="134">
        <v>45475</v>
      </c>
      <c r="O1425" s="95" t="s">
        <v>452</v>
      </c>
      <c r="P1425" s="98" t="s">
        <v>2346</v>
      </c>
      <c r="Q1425" s="381"/>
      <c r="R1425" s="381"/>
      <c r="S1425" s="381"/>
    </row>
    <row r="1426" spans="1:19" ht="40" customHeight="1" x14ac:dyDescent="0.25">
      <c r="A1426" s="128">
        <f>IF(B1426="","",ROW()-ROW($A$3)+'Diário 2º PA'!$P$1)</f>
        <v>3373</v>
      </c>
      <c r="B1426" s="129">
        <v>45478</v>
      </c>
      <c r="C1426" s="130">
        <v>45474</v>
      </c>
      <c r="D1426" s="98" t="s">
        <v>105</v>
      </c>
      <c r="E1426" s="95" t="s">
        <v>345</v>
      </c>
      <c r="F1426" s="155">
        <v>172.9</v>
      </c>
      <c r="G1426" s="98" t="s">
        <v>3942</v>
      </c>
      <c r="H1426" s="98" t="s">
        <v>125</v>
      </c>
      <c r="I1426" s="95" t="s">
        <v>2345</v>
      </c>
      <c r="J1426" s="131" t="str">
        <f t="shared" si="50"/>
        <v>15.778.973/0001-23</v>
      </c>
      <c r="K1426" s="131" t="s">
        <v>1114</v>
      </c>
      <c r="L1426" s="132" t="s">
        <v>3120</v>
      </c>
      <c r="M1426" s="131">
        <v>101</v>
      </c>
      <c r="N1426" s="134">
        <v>45475</v>
      </c>
      <c r="O1426" s="95" t="s">
        <v>452</v>
      </c>
      <c r="P1426" s="98" t="s">
        <v>2346</v>
      </c>
      <c r="Q1426" s="381"/>
      <c r="R1426" s="381"/>
      <c r="S1426" s="381"/>
    </row>
    <row r="1427" spans="1:19" ht="40" customHeight="1" x14ac:dyDescent="0.25">
      <c r="A1427" s="128">
        <f>IF(B1427="","",ROW()-ROW($A$3)+'Diário 2º PA'!$P$1)</f>
        <v>3374</v>
      </c>
      <c r="B1427" s="129">
        <v>45478</v>
      </c>
      <c r="C1427" s="130"/>
      <c r="D1427" s="98"/>
      <c r="E1427" s="95"/>
      <c r="F1427" s="155">
        <v>3</v>
      </c>
      <c r="G1427" s="95" t="s">
        <v>4095</v>
      </c>
      <c r="H1427" s="98" t="s">
        <v>118</v>
      </c>
      <c r="I1427" s="95" t="s">
        <v>117</v>
      </c>
      <c r="J1427" s="131" t="s">
        <v>79</v>
      </c>
      <c r="K1427" s="131" t="s">
        <v>1558</v>
      </c>
      <c r="L1427" s="132" t="s">
        <v>117</v>
      </c>
      <c r="M1427" s="131" t="s">
        <v>117</v>
      </c>
      <c r="N1427" s="134" t="s">
        <v>117</v>
      </c>
      <c r="O1427" s="95" t="s">
        <v>452</v>
      </c>
      <c r="P1427" s="98" t="s">
        <v>79</v>
      </c>
      <c r="Q1427" s="381"/>
      <c r="R1427" s="381"/>
      <c r="S1427" s="381"/>
    </row>
    <row r="1428" spans="1:19" ht="40" customHeight="1" x14ac:dyDescent="0.25">
      <c r="A1428" s="128">
        <f>IF(B1428="","",ROW()-ROW($A$3)+'Diário 2º PA'!$P$1)</f>
        <v>3375</v>
      </c>
      <c r="B1428" s="129">
        <v>45478</v>
      </c>
      <c r="C1428" s="130">
        <v>45444</v>
      </c>
      <c r="D1428" s="98" t="s">
        <v>105</v>
      </c>
      <c r="E1428" s="95" t="s">
        <v>235</v>
      </c>
      <c r="F1428" s="155">
        <v>129.99</v>
      </c>
      <c r="G1428" s="98" t="s">
        <v>3178</v>
      </c>
      <c r="H1428" s="98" t="s">
        <v>130</v>
      </c>
      <c r="I1428" s="95" t="s">
        <v>3210</v>
      </c>
      <c r="J1428" s="131" t="str">
        <f t="shared" ref="J1428:J1464" si="51">IF(P1428="","",IF(LEN(P1428)&gt;14,P1428,"CPF Protegido - LGPD"))</f>
        <v>02.558.157/0001-62</v>
      </c>
      <c r="K1428" s="131" t="s">
        <v>1080</v>
      </c>
      <c r="L1428" s="132" t="s">
        <v>3133</v>
      </c>
      <c r="M1428" s="131" t="s">
        <v>4096</v>
      </c>
      <c r="N1428" s="134">
        <v>45478</v>
      </c>
      <c r="O1428" s="95" t="s">
        <v>452</v>
      </c>
      <c r="P1428" s="98" t="s">
        <v>2684</v>
      </c>
      <c r="Q1428" s="381"/>
      <c r="R1428" s="381"/>
      <c r="S1428" s="381"/>
    </row>
    <row r="1429" spans="1:19" ht="40" customHeight="1" x14ac:dyDescent="0.25">
      <c r="A1429" s="128">
        <f>IF(B1429="","",ROW()-ROW($A$3)+'Diário 2º PA'!$P$1)</f>
        <v>3376</v>
      </c>
      <c r="B1429" s="129">
        <v>45478</v>
      </c>
      <c r="C1429" s="130">
        <v>45444</v>
      </c>
      <c r="D1429" s="98" t="s">
        <v>105</v>
      </c>
      <c r="E1429" s="95" t="s">
        <v>227</v>
      </c>
      <c r="F1429" s="155">
        <v>1903.23</v>
      </c>
      <c r="G1429" s="98" t="s">
        <v>3193</v>
      </c>
      <c r="H1429" s="98" t="s">
        <v>122</v>
      </c>
      <c r="I1429" s="95" t="s">
        <v>1635</v>
      </c>
      <c r="J1429" s="131" t="str">
        <f t="shared" si="51"/>
        <v>06.981.180/0001-16</v>
      </c>
      <c r="K1429" s="131" t="s">
        <v>1080</v>
      </c>
      <c r="L1429" s="132" t="s">
        <v>3133</v>
      </c>
      <c r="M1429" s="131">
        <v>159675436</v>
      </c>
      <c r="N1429" s="134">
        <v>45478</v>
      </c>
      <c r="O1429" s="95" t="s">
        <v>452</v>
      </c>
      <c r="P1429" s="98" t="s">
        <v>1414</v>
      </c>
      <c r="Q1429" s="381"/>
      <c r="R1429" s="381"/>
      <c r="S1429" s="381"/>
    </row>
    <row r="1430" spans="1:19" ht="40" customHeight="1" x14ac:dyDescent="0.25">
      <c r="A1430" s="128">
        <f>IF(B1430="","",ROW()-ROW($A$3)+'Diário 2º PA'!$P$1)</f>
        <v>3377</v>
      </c>
      <c r="B1430" s="129">
        <v>45481</v>
      </c>
      <c r="C1430" s="130">
        <v>45444</v>
      </c>
      <c r="D1430" s="98" t="s">
        <v>105</v>
      </c>
      <c r="E1430" s="95" t="s">
        <v>341</v>
      </c>
      <c r="F1430" s="179">
        <v>1045</v>
      </c>
      <c r="G1430" s="98" t="s">
        <v>4097</v>
      </c>
      <c r="H1430" s="98" t="s">
        <v>136</v>
      </c>
      <c r="I1430" s="95" t="s">
        <v>1682</v>
      </c>
      <c r="J1430" s="131" t="str">
        <f t="shared" si="51"/>
        <v>49.382.102/0001-08</v>
      </c>
      <c r="K1430" s="131" t="s">
        <v>1072</v>
      </c>
      <c r="L1430" s="132" t="s">
        <v>3120</v>
      </c>
      <c r="M1430" s="131">
        <v>17</v>
      </c>
      <c r="N1430" s="134">
        <v>45468</v>
      </c>
      <c r="O1430" s="95" t="s">
        <v>452</v>
      </c>
      <c r="P1430" s="98" t="s">
        <v>1118</v>
      </c>
      <c r="Q1430" s="381"/>
      <c r="R1430" s="381"/>
      <c r="S1430" s="381"/>
    </row>
    <row r="1431" spans="1:19" ht="40" customHeight="1" x14ac:dyDescent="0.25">
      <c r="A1431" s="128">
        <f>IF(B1431="","",ROW()-ROW($A$3)+'Diário 2º PA'!$P$1)</f>
        <v>3378</v>
      </c>
      <c r="B1431" s="129">
        <v>45481</v>
      </c>
      <c r="C1431" s="130">
        <v>45444</v>
      </c>
      <c r="D1431" s="98" t="s">
        <v>105</v>
      </c>
      <c r="E1431" s="95" t="s">
        <v>341</v>
      </c>
      <c r="F1431" s="179">
        <v>1248</v>
      </c>
      <c r="G1431" s="98" t="s">
        <v>3119</v>
      </c>
      <c r="H1431" s="98" t="s">
        <v>135</v>
      </c>
      <c r="I1431" s="95" t="s">
        <v>1821</v>
      </c>
      <c r="J1431" s="131" t="str">
        <f t="shared" si="51"/>
        <v>12.521.446/0001-40</v>
      </c>
      <c r="K1431" s="131" t="s">
        <v>1072</v>
      </c>
      <c r="L1431" s="132" t="s">
        <v>3120</v>
      </c>
      <c r="M1431" s="131">
        <v>162</v>
      </c>
      <c r="N1431" s="134">
        <v>45470</v>
      </c>
      <c r="O1431" s="95" t="s">
        <v>452</v>
      </c>
      <c r="P1431" s="98" t="s">
        <v>1075</v>
      </c>
      <c r="Q1431" s="381"/>
      <c r="R1431" s="381"/>
      <c r="S1431" s="381"/>
    </row>
    <row r="1432" spans="1:19" ht="40" customHeight="1" x14ac:dyDescent="0.25">
      <c r="A1432" s="128">
        <f>IF(B1432="","",ROW()-ROW($A$3)+'Diário 2º PA'!$P$1)</f>
        <v>3379</v>
      </c>
      <c r="B1432" s="129">
        <v>45481</v>
      </c>
      <c r="C1432" s="130">
        <v>45444</v>
      </c>
      <c r="D1432" s="98" t="s">
        <v>105</v>
      </c>
      <c r="E1432" s="95" t="s">
        <v>359</v>
      </c>
      <c r="F1432" s="155">
        <v>73.94</v>
      </c>
      <c r="G1432" s="98" t="s">
        <v>4098</v>
      </c>
      <c r="H1432" s="98" t="s">
        <v>137</v>
      </c>
      <c r="I1432" s="95" t="s">
        <v>3012</v>
      </c>
      <c r="J1432" s="131" t="str">
        <f t="shared" si="51"/>
        <v>CPF Protegido - LGPD</v>
      </c>
      <c r="K1432" s="131" t="s">
        <v>1072</v>
      </c>
      <c r="L1432" s="132" t="s">
        <v>3130</v>
      </c>
      <c r="M1432" s="131" t="s">
        <v>117</v>
      </c>
      <c r="N1432" s="134">
        <v>45481</v>
      </c>
      <c r="O1432" s="95" t="s">
        <v>452</v>
      </c>
      <c r="P1432" s="98" t="s">
        <v>3013</v>
      </c>
      <c r="Q1432" s="381"/>
      <c r="R1432" s="381"/>
      <c r="S1432" s="381"/>
    </row>
    <row r="1433" spans="1:19" ht="40" customHeight="1" x14ac:dyDescent="0.25">
      <c r="A1433" s="128">
        <f>IF(B1433="","",ROW()-ROW($A$3)+'Diário 2º PA'!$P$1)</f>
        <v>3380</v>
      </c>
      <c r="B1433" s="129">
        <v>45481</v>
      </c>
      <c r="C1433" s="130">
        <v>45474</v>
      </c>
      <c r="D1433" s="98" t="s">
        <v>105</v>
      </c>
      <c r="E1433" s="95" t="s">
        <v>337</v>
      </c>
      <c r="F1433" s="155">
        <v>164.73</v>
      </c>
      <c r="G1433" s="98" t="s">
        <v>3160</v>
      </c>
      <c r="H1433" s="98" t="s">
        <v>119</v>
      </c>
      <c r="I1433" s="95" t="s">
        <v>3165</v>
      </c>
      <c r="J1433" s="131" t="str">
        <f t="shared" si="51"/>
        <v>17.455.912/0002-31</v>
      </c>
      <c r="K1433" s="131" t="s">
        <v>1072</v>
      </c>
      <c r="L1433" s="132" t="s">
        <v>3120</v>
      </c>
      <c r="M1433" s="131">
        <v>6386873</v>
      </c>
      <c r="N1433" s="134">
        <v>45485</v>
      </c>
      <c r="O1433" s="95" t="s">
        <v>452</v>
      </c>
      <c r="P1433" s="98" t="s">
        <v>1189</v>
      </c>
      <c r="Q1433" s="381"/>
      <c r="R1433" s="381"/>
      <c r="S1433" s="381"/>
    </row>
    <row r="1434" spans="1:19" ht="40" customHeight="1" x14ac:dyDescent="0.25">
      <c r="A1434" s="128">
        <f>IF(B1434="","",ROW()-ROW($A$3)+'Diário 2º PA'!$P$1)</f>
        <v>3381</v>
      </c>
      <c r="B1434" s="129">
        <v>45481</v>
      </c>
      <c r="C1434" s="130">
        <v>45474</v>
      </c>
      <c r="D1434" s="98" t="s">
        <v>105</v>
      </c>
      <c r="E1434" s="95" t="s">
        <v>337</v>
      </c>
      <c r="F1434" s="155">
        <v>344.91</v>
      </c>
      <c r="G1434" s="98" t="s">
        <v>3160</v>
      </c>
      <c r="H1434" s="98" t="s">
        <v>119</v>
      </c>
      <c r="I1434" s="95" t="s">
        <v>3165</v>
      </c>
      <c r="J1434" s="131" t="str">
        <f t="shared" si="51"/>
        <v>17.455.912/0002-31</v>
      </c>
      <c r="K1434" s="131" t="s">
        <v>1072</v>
      </c>
      <c r="L1434" s="132" t="s">
        <v>3120</v>
      </c>
      <c r="M1434" s="131">
        <v>6386876</v>
      </c>
      <c r="N1434" s="134">
        <v>45485</v>
      </c>
      <c r="O1434" s="95" t="s">
        <v>452</v>
      </c>
      <c r="P1434" s="98" t="s">
        <v>1189</v>
      </c>
      <c r="Q1434" s="381"/>
      <c r="R1434" s="381"/>
      <c r="S1434" s="381"/>
    </row>
    <row r="1435" spans="1:19" ht="40" customHeight="1" x14ac:dyDescent="0.25">
      <c r="A1435" s="128">
        <f>IF(B1435="","",ROW()-ROW($A$3)+'Diário 2º PA'!$P$1)</f>
        <v>3382</v>
      </c>
      <c r="B1435" s="129">
        <v>45481</v>
      </c>
      <c r="C1435" s="130">
        <v>45474</v>
      </c>
      <c r="D1435" s="98" t="s">
        <v>105</v>
      </c>
      <c r="E1435" s="95" t="s">
        <v>337</v>
      </c>
      <c r="F1435" s="155">
        <v>344.91</v>
      </c>
      <c r="G1435" s="98" t="s">
        <v>3160</v>
      </c>
      <c r="H1435" s="98" t="s">
        <v>119</v>
      </c>
      <c r="I1435" s="95" t="s">
        <v>3165</v>
      </c>
      <c r="J1435" s="131" t="str">
        <f t="shared" si="51"/>
        <v>17.455.912/0002-31</v>
      </c>
      <c r="K1435" s="131" t="s">
        <v>1072</v>
      </c>
      <c r="L1435" s="132" t="s">
        <v>3120</v>
      </c>
      <c r="M1435" s="131">
        <v>6381374</v>
      </c>
      <c r="N1435" s="134">
        <v>45488</v>
      </c>
      <c r="O1435" s="95" t="s">
        <v>452</v>
      </c>
      <c r="P1435" s="98" t="s">
        <v>1189</v>
      </c>
      <c r="Q1435" s="381"/>
      <c r="R1435" s="381"/>
      <c r="S1435" s="381"/>
    </row>
    <row r="1436" spans="1:19" ht="40" customHeight="1" x14ac:dyDescent="0.25">
      <c r="A1436" s="128">
        <f>IF(B1436="","",ROW()-ROW($A$3)+'Diário 2º PA'!$P$1)</f>
        <v>3383</v>
      </c>
      <c r="B1436" s="129">
        <v>45481</v>
      </c>
      <c r="C1436" s="130">
        <v>45474</v>
      </c>
      <c r="D1436" s="98" t="s">
        <v>105</v>
      </c>
      <c r="E1436" s="95" t="s">
        <v>337</v>
      </c>
      <c r="F1436" s="155">
        <v>121.48</v>
      </c>
      <c r="G1436" s="98" t="s">
        <v>3160</v>
      </c>
      <c r="H1436" s="98" t="s">
        <v>123</v>
      </c>
      <c r="I1436" s="95" t="s">
        <v>3165</v>
      </c>
      <c r="J1436" s="131" t="str">
        <f t="shared" si="51"/>
        <v>17.455.912/0002-31</v>
      </c>
      <c r="K1436" s="131" t="s">
        <v>1072</v>
      </c>
      <c r="L1436" s="132" t="s">
        <v>3120</v>
      </c>
      <c r="M1436" s="131">
        <v>6381639</v>
      </c>
      <c r="N1436" s="134">
        <v>45488</v>
      </c>
      <c r="O1436" s="95" t="s">
        <v>452</v>
      </c>
      <c r="P1436" s="98" t="s">
        <v>1189</v>
      </c>
      <c r="Q1436" s="381"/>
      <c r="R1436" s="381"/>
      <c r="S1436" s="381"/>
    </row>
    <row r="1437" spans="1:19" ht="40" customHeight="1" x14ac:dyDescent="0.25">
      <c r="A1437" s="128">
        <f>IF(B1437="","",ROW()-ROW($A$3)+'Diário 2º PA'!$P$1)</f>
        <v>3384</v>
      </c>
      <c r="B1437" s="129">
        <v>45481</v>
      </c>
      <c r="C1437" s="130">
        <v>45474</v>
      </c>
      <c r="D1437" s="98" t="s">
        <v>105</v>
      </c>
      <c r="E1437" s="95" t="s">
        <v>337</v>
      </c>
      <c r="F1437" s="155">
        <v>82.36</v>
      </c>
      <c r="G1437" s="98" t="s">
        <v>3160</v>
      </c>
      <c r="H1437" s="98" t="s">
        <v>119</v>
      </c>
      <c r="I1437" s="95" t="s">
        <v>3165</v>
      </c>
      <c r="J1437" s="131" t="str">
        <f t="shared" si="51"/>
        <v>17.455.912/0002-31</v>
      </c>
      <c r="K1437" s="131" t="s">
        <v>1072</v>
      </c>
      <c r="L1437" s="132" t="s">
        <v>3120</v>
      </c>
      <c r="M1437" s="131">
        <v>6381364</v>
      </c>
      <c r="N1437" s="134">
        <v>45488</v>
      </c>
      <c r="O1437" s="95" t="s">
        <v>452</v>
      </c>
      <c r="P1437" s="98" t="s">
        <v>1189</v>
      </c>
      <c r="Q1437" s="381"/>
      <c r="R1437" s="381"/>
      <c r="S1437" s="381"/>
    </row>
    <row r="1438" spans="1:19" ht="40" customHeight="1" x14ac:dyDescent="0.25">
      <c r="A1438" s="128">
        <f>IF(B1438="","",ROW()-ROW($A$3)+'Diário 2º PA'!$P$1)</f>
        <v>3385</v>
      </c>
      <c r="B1438" s="129">
        <v>45481</v>
      </c>
      <c r="C1438" s="130">
        <v>45474</v>
      </c>
      <c r="D1438" s="98" t="s">
        <v>105</v>
      </c>
      <c r="E1438" s="95" t="s">
        <v>337</v>
      </c>
      <c r="F1438" s="155">
        <v>43.25</v>
      </c>
      <c r="G1438" s="98" t="s">
        <v>3160</v>
      </c>
      <c r="H1438" s="98" t="s">
        <v>119</v>
      </c>
      <c r="I1438" s="95" t="s">
        <v>3165</v>
      </c>
      <c r="J1438" s="131" t="str">
        <f t="shared" si="51"/>
        <v>17.455.912/0002-31</v>
      </c>
      <c r="K1438" s="131" t="s">
        <v>1072</v>
      </c>
      <c r="L1438" s="132" t="s">
        <v>3120</v>
      </c>
      <c r="M1438" s="131">
        <v>6381362</v>
      </c>
      <c r="N1438" s="134">
        <v>45488</v>
      </c>
      <c r="O1438" s="95" t="s">
        <v>452</v>
      </c>
      <c r="P1438" s="98" t="s">
        <v>1189</v>
      </c>
      <c r="Q1438" s="381"/>
      <c r="R1438" s="381"/>
      <c r="S1438" s="381"/>
    </row>
    <row r="1439" spans="1:19" ht="40" customHeight="1" x14ac:dyDescent="0.25">
      <c r="A1439" s="128">
        <f>IF(B1439="","",ROW()-ROW($A$3)+'Diário 2º PA'!$P$1)</f>
        <v>3386</v>
      </c>
      <c r="B1439" s="129">
        <v>45481</v>
      </c>
      <c r="C1439" s="130">
        <v>45474</v>
      </c>
      <c r="D1439" s="98" t="s">
        <v>105</v>
      </c>
      <c r="E1439" s="95" t="s">
        <v>337</v>
      </c>
      <c r="F1439" s="155">
        <v>220.2</v>
      </c>
      <c r="G1439" s="98" t="s">
        <v>3160</v>
      </c>
      <c r="H1439" s="98" t="s">
        <v>134</v>
      </c>
      <c r="I1439" s="95" t="s">
        <v>3165</v>
      </c>
      <c r="J1439" s="131" t="str">
        <f t="shared" si="51"/>
        <v>17.455.912/0002-31</v>
      </c>
      <c r="K1439" s="131" t="s">
        <v>1072</v>
      </c>
      <c r="L1439" s="132" t="s">
        <v>3120</v>
      </c>
      <c r="M1439" s="131">
        <v>6395418</v>
      </c>
      <c r="N1439" s="134">
        <v>45487</v>
      </c>
      <c r="O1439" s="95" t="s">
        <v>452</v>
      </c>
      <c r="P1439" s="98" t="s">
        <v>1189</v>
      </c>
      <c r="Q1439" s="381"/>
      <c r="R1439" s="381"/>
      <c r="S1439" s="381"/>
    </row>
    <row r="1440" spans="1:19" ht="40" customHeight="1" x14ac:dyDescent="0.25">
      <c r="A1440" s="128">
        <f>IF(B1440="","",ROW()-ROW($A$3)+'Diário 2º PA'!$P$1)</f>
        <v>3387</v>
      </c>
      <c r="B1440" s="129">
        <v>45481</v>
      </c>
      <c r="C1440" s="130">
        <v>45474</v>
      </c>
      <c r="D1440" s="98" t="s">
        <v>105</v>
      </c>
      <c r="E1440" s="95" t="s">
        <v>313</v>
      </c>
      <c r="F1440" s="155">
        <v>62.6</v>
      </c>
      <c r="G1440" s="98" t="s">
        <v>4099</v>
      </c>
      <c r="H1440" s="98" t="s">
        <v>122</v>
      </c>
      <c r="I1440" s="95" t="s">
        <v>4100</v>
      </c>
      <c r="J1440" s="131" t="str">
        <f t="shared" si="51"/>
        <v>17.455.912/0002-31</v>
      </c>
      <c r="K1440" s="131" t="s">
        <v>1072</v>
      </c>
      <c r="L1440" s="132" t="s">
        <v>3120</v>
      </c>
      <c r="M1440" s="131">
        <v>1275</v>
      </c>
      <c r="N1440" s="134">
        <v>45479</v>
      </c>
      <c r="O1440" s="95" t="s">
        <v>452</v>
      </c>
      <c r="P1440" s="98" t="s">
        <v>1189</v>
      </c>
      <c r="Q1440" s="381"/>
      <c r="R1440" s="381"/>
      <c r="S1440" s="381"/>
    </row>
    <row r="1441" spans="1:19" ht="40" customHeight="1" x14ac:dyDescent="0.25">
      <c r="A1441" s="128">
        <f>IF(B1441="","",ROW()-ROW($A$3)+'Diário 2º PA'!$P$1)</f>
        <v>3388</v>
      </c>
      <c r="B1441" s="129">
        <v>45481</v>
      </c>
      <c r="C1441" s="130">
        <v>45474</v>
      </c>
      <c r="D1441" s="98" t="s">
        <v>105</v>
      </c>
      <c r="E1441" s="95" t="s">
        <v>345</v>
      </c>
      <c r="F1441" s="155">
        <v>540.92999999999995</v>
      </c>
      <c r="G1441" s="98" t="s">
        <v>3942</v>
      </c>
      <c r="H1441" s="98" t="s">
        <v>129</v>
      </c>
      <c r="I1441" s="95" t="s">
        <v>4101</v>
      </c>
      <c r="J1441" s="131" t="str">
        <f t="shared" si="51"/>
        <v>42.979.237/0001-06</v>
      </c>
      <c r="K1441" s="131" t="s">
        <v>1114</v>
      </c>
      <c r="L1441" s="132" t="s">
        <v>3120</v>
      </c>
      <c r="M1441" s="131">
        <v>27793</v>
      </c>
      <c r="N1441" s="134">
        <v>45481</v>
      </c>
      <c r="O1441" s="95" t="s">
        <v>452</v>
      </c>
      <c r="P1441" s="98" t="s">
        <v>4102</v>
      </c>
      <c r="Q1441" s="381"/>
      <c r="R1441" s="381"/>
      <c r="S1441" s="381"/>
    </row>
    <row r="1442" spans="1:19" ht="40" customHeight="1" x14ac:dyDescent="0.25">
      <c r="A1442" s="128">
        <f>IF(B1442="","",ROW()-ROW($A$3)+'Diário 2º PA'!$P$1)</f>
        <v>3389</v>
      </c>
      <c r="B1442" s="129">
        <v>45481</v>
      </c>
      <c r="C1442" s="130">
        <v>45444</v>
      </c>
      <c r="D1442" s="98" t="s">
        <v>105</v>
      </c>
      <c r="E1442" s="95" t="s">
        <v>299</v>
      </c>
      <c r="F1442" s="155">
        <v>36886.21</v>
      </c>
      <c r="G1442" s="98" t="s">
        <v>3139</v>
      </c>
      <c r="H1442" s="98" t="s">
        <v>134</v>
      </c>
      <c r="I1442" s="95" t="s">
        <v>1701</v>
      </c>
      <c r="J1442" s="131" t="str">
        <f t="shared" si="51"/>
        <v>33.026.760/0001-27</v>
      </c>
      <c r="K1442" s="131" t="s">
        <v>1080</v>
      </c>
      <c r="L1442" s="132" t="s">
        <v>3133</v>
      </c>
      <c r="M1442" s="131" t="s">
        <v>117</v>
      </c>
      <c r="N1442" s="134">
        <v>45481</v>
      </c>
      <c r="O1442" s="95" t="s">
        <v>452</v>
      </c>
      <c r="P1442" s="98" t="s">
        <v>1194</v>
      </c>
      <c r="Q1442" s="381"/>
      <c r="R1442" s="381"/>
      <c r="S1442" s="381"/>
    </row>
    <row r="1443" spans="1:19" ht="40" customHeight="1" x14ac:dyDescent="0.25">
      <c r="A1443" s="128">
        <f>IF(B1443="","",ROW()-ROW($A$3)+'Diário 2º PA'!$P$1)</f>
        <v>3390</v>
      </c>
      <c r="B1443" s="129">
        <v>45481</v>
      </c>
      <c r="C1443" s="130">
        <v>45474</v>
      </c>
      <c r="D1443" s="98" t="s">
        <v>105</v>
      </c>
      <c r="E1443" s="95" t="s">
        <v>345</v>
      </c>
      <c r="F1443" s="155">
        <v>341.7</v>
      </c>
      <c r="G1443" s="98" t="s">
        <v>3942</v>
      </c>
      <c r="H1443" s="98" t="s">
        <v>136</v>
      </c>
      <c r="I1443" s="95" t="s">
        <v>3357</v>
      </c>
      <c r="J1443" s="131" t="str">
        <f t="shared" si="51"/>
        <v>25.433.004/0001-94</v>
      </c>
      <c r="K1443" s="131" t="s">
        <v>1080</v>
      </c>
      <c r="L1443" s="132" t="s">
        <v>3133</v>
      </c>
      <c r="M1443" s="131">
        <v>55176</v>
      </c>
      <c r="N1443" s="134">
        <v>45451</v>
      </c>
      <c r="O1443" s="95" t="s">
        <v>452</v>
      </c>
      <c r="P1443" s="98" t="s">
        <v>1653</v>
      </c>
      <c r="Q1443" s="381"/>
      <c r="R1443" s="381"/>
      <c r="S1443" s="381"/>
    </row>
    <row r="1444" spans="1:19" ht="40" customHeight="1" x14ac:dyDescent="0.25">
      <c r="A1444" s="128">
        <f>IF(B1444="","",ROW()-ROW($A$3)+'Diário 2º PA'!$P$1)</f>
        <v>3391</v>
      </c>
      <c r="B1444" s="129">
        <v>45481</v>
      </c>
      <c r="C1444" s="130">
        <v>45474</v>
      </c>
      <c r="D1444" s="98" t="s">
        <v>105</v>
      </c>
      <c r="E1444" s="95" t="s">
        <v>229</v>
      </c>
      <c r="F1444" s="155">
        <v>642.01</v>
      </c>
      <c r="G1444" s="98" t="s">
        <v>3143</v>
      </c>
      <c r="H1444" s="98" t="s">
        <v>136</v>
      </c>
      <c r="I1444" s="95" t="s">
        <v>1652</v>
      </c>
      <c r="J1444" s="131" t="str">
        <f t="shared" si="51"/>
        <v>25.433.004/0001-94</v>
      </c>
      <c r="K1444" s="131" t="s">
        <v>1080</v>
      </c>
      <c r="L1444" s="132" t="s">
        <v>3133</v>
      </c>
      <c r="M1444" s="131">
        <v>3903</v>
      </c>
      <c r="N1444" s="134">
        <v>45481</v>
      </c>
      <c r="O1444" s="95" t="s">
        <v>452</v>
      </c>
      <c r="P1444" s="98" t="s">
        <v>1653</v>
      </c>
      <c r="Q1444" s="381"/>
      <c r="R1444" s="381"/>
      <c r="S1444" s="381"/>
    </row>
    <row r="1445" spans="1:19" ht="40" customHeight="1" x14ac:dyDescent="0.25">
      <c r="A1445" s="128">
        <f>IF(B1445="","",ROW()-ROW($A$3)+'Diário 2º PA'!$P$1)</f>
        <v>3392</v>
      </c>
      <c r="B1445" s="129">
        <v>45481</v>
      </c>
      <c r="C1445" s="130">
        <v>45474</v>
      </c>
      <c r="D1445" s="98" t="s">
        <v>105</v>
      </c>
      <c r="E1445" s="95" t="s">
        <v>325</v>
      </c>
      <c r="F1445" s="155">
        <v>277.24</v>
      </c>
      <c r="G1445" s="98" t="s">
        <v>3140</v>
      </c>
      <c r="H1445" s="98" t="s">
        <v>118</v>
      </c>
      <c r="I1445" s="95" t="s">
        <v>1742</v>
      </c>
      <c r="J1445" s="131" t="str">
        <f t="shared" si="51"/>
        <v>09.613.767/0001-60</v>
      </c>
      <c r="K1445" s="131" t="s">
        <v>1080</v>
      </c>
      <c r="L1445" s="132" t="s">
        <v>3133</v>
      </c>
      <c r="M1445" s="131">
        <v>10213</v>
      </c>
      <c r="N1445" s="134">
        <v>45481</v>
      </c>
      <c r="O1445" s="95" t="s">
        <v>452</v>
      </c>
      <c r="P1445" s="98" t="s">
        <v>1743</v>
      </c>
      <c r="Q1445" s="381"/>
      <c r="R1445" s="381"/>
      <c r="S1445" s="381"/>
    </row>
    <row r="1446" spans="1:19" ht="40" customHeight="1" x14ac:dyDescent="0.25">
      <c r="A1446" s="128">
        <f>IF(B1446="","",ROW()-ROW($A$3)+'Diário 2º PA'!$P$1)</f>
        <v>3393</v>
      </c>
      <c r="B1446" s="129">
        <v>45481</v>
      </c>
      <c r="C1446" s="130">
        <v>45444</v>
      </c>
      <c r="D1446" s="98" t="s">
        <v>105</v>
      </c>
      <c r="E1446" s="95" t="s">
        <v>299</v>
      </c>
      <c r="F1446" s="155">
        <v>19664.55</v>
      </c>
      <c r="G1446" s="98" t="s">
        <v>3139</v>
      </c>
      <c r="H1446" s="98" t="s">
        <v>137</v>
      </c>
      <c r="I1446" s="95" t="s">
        <v>1753</v>
      </c>
      <c r="J1446" s="131" t="str">
        <f t="shared" si="51"/>
        <v>22.654.846/0003-40</v>
      </c>
      <c r="K1446" s="131" t="s">
        <v>1080</v>
      </c>
      <c r="L1446" s="132" t="s">
        <v>3133</v>
      </c>
      <c r="M1446" s="131">
        <v>78</v>
      </c>
      <c r="N1446" s="134">
        <v>45481</v>
      </c>
      <c r="O1446" s="95" t="s">
        <v>452</v>
      </c>
      <c r="P1446" s="98" t="s">
        <v>1176</v>
      </c>
      <c r="Q1446" s="381"/>
      <c r="R1446" s="381"/>
      <c r="S1446" s="381"/>
    </row>
    <row r="1447" spans="1:19" ht="40" customHeight="1" x14ac:dyDescent="0.25">
      <c r="A1447" s="128">
        <f>IF(B1447="","",ROW()-ROW($A$3)+'Diário 2º PA'!$P$1)</f>
        <v>3394</v>
      </c>
      <c r="B1447" s="129">
        <v>45481</v>
      </c>
      <c r="C1447" s="130">
        <v>45444</v>
      </c>
      <c r="D1447" s="98" t="s">
        <v>105</v>
      </c>
      <c r="E1447" s="95" t="s">
        <v>341</v>
      </c>
      <c r="F1447" s="179">
        <v>1404</v>
      </c>
      <c r="G1447" s="98" t="s">
        <v>3123</v>
      </c>
      <c r="H1447" s="98" t="s">
        <v>134</v>
      </c>
      <c r="I1447" s="95" t="s">
        <v>2267</v>
      </c>
      <c r="J1447" s="131" t="str">
        <f t="shared" si="51"/>
        <v>44.854.898/0001-30</v>
      </c>
      <c r="K1447" s="131" t="s">
        <v>1080</v>
      </c>
      <c r="L1447" s="132" t="s">
        <v>3133</v>
      </c>
      <c r="M1447" s="131">
        <v>415196513</v>
      </c>
      <c r="N1447" s="134">
        <v>45481</v>
      </c>
      <c r="O1447" s="95" t="s">
        <v>452</v>
      </c>
      <c r="P1447" s="98" t="s">
        <v>1145</v>
      </c>
      <c r="Q1447" s="381"/>
      <c r="R1447" s="381"/>
      <c r="S1447" s="381"/>
    </row>
    <row r="1448" spans="1:19" ht="40" customHeight="1" x14ac:dyDescent="0.25">
      <c r="A1448" s="128">
        <f>IF(B1448="","",ROW()-ROW($A$3)+'Diário 2º PA'!$P$1)</f>
        <v>3395</v>
      </c>
      <c r="B1448" s="129">
        <v>45481</v>
      </c>
      <c r="C1448" s="130">
        <v>45474</v>
      </c>
      <c r="D1448" s="98" t="s">
        <v>105</v>
      </c>
      <c r="E1448" s="95" t="s">
        <v>325</v>
      </c>
      <c r="F1448" s="155">
        <v>1060.47</v>
      </c>
      <c r="G1448" s="98" t="s">
        <v>3140</v>
      </c>
      <c r="H1448" s="98" t="s">
        <v>117</v>
      </c>
      <c r="I1448" s="95" t="s">
        <v>1726</v>
      </c>
      <c r="J1448" s="131" t="str">
        <f t="shared" si="51"/>
        <v>26.451.253/0001-75</v>
      </c>
      <c r="K1448" s="131" t="s">
        <v>1080</v>
      </c>
      <c r="L1448" s="132" t="s">
        <v>3133</v>
      </c>
      <c r="M1448" s="131">
        <v>1499</v>
      </c>
      <c r="N1448" s="134">
        <v>45481</v>
      </c>
      <c r="O1448" s="95" t="s">
        <v>452</v>
      </c>
      <c r="P1448" s="98" t="s">
        <v>1135</v>
      </c>
      <c r="Q1448" s="381"/>
      <c r="R1448" s="381"/>
      <c r="S1448" s="381"/>
    </row>
    <row r="1449" spans="1:19" ht="40" customHeight="1" x14ac:dyDescent="0.25">
      <c r="A1449" s="128">
        <f>IF(B1449="","",ROW()-ROW($A$3)+'Diário 2º PA'!$P$1)</f>
        <v>3396</v>
      </c>
      <c r="B1449" s="129">
        <v>45481</v>
      </c>
      <c r="C1449" s="130">
        <v>45444</v>
      </c>
      <c r="D1449" s="98" t="s">
        <v>105</v>
      </c>
      <c r="E1449" s="95" t="s">
        <v>299</v>
      </c>
      <c r="F1449" s="155">
        <v>17503</v>
      </c>
      <c r="G1449" s="98" t="s">
        <v>3139</v>
      </c>
      <c r="H1449" s="98" t="s">
        <v>130</v>
      </c>
      <c r="I1449" s="95" t="s">
        <v>2689</v>
      </c>
      <c r="J1449" s="131" t="str">
        <f t="shared" si="51"/>
        <v>35.221.709/0001-00</v>
      </c>
      <c r="K1449" s="131" t="s">
        <v>1080</v>
      </c>
      <c r="L1449" s="132" t="s">
        <v>3133</v>
      </c>
      <c r="M1449" s="131">
        <v>1</v>
      </c>
      <c r="N1449" s="134">
        <v>45481</v>
      </c>
      <c r="O1449" s="95" t="s">
        <v>452</v>
      </c>
      <c r="P1449" s="98" t="s">
        <v>1571</v>
      </c>
      <c r="Q1449" s="381"/>
      <c r="R1449" s="381"/>
      <c r="S1449" s="381"/>
    </row>
    <row r="1450" spans="1:19" ht="40" customHeight="1" x14ac:dyDescent="0.25">
      <c r="A1450" s="128">
        <f>IF(B1450="","",ROW()-ROW($A$3)+'Diário 2º PA'!$P$1)</f>
        <v>3397</v>
      </c>
      <c r="B1450" s="129">
        <v>45481</v>
      </c>
      <c r="C1450" s="130">
        <v>45474</v>
      </c>
      <c r="D1450" s="98" t="s">
        <v>105</v>
      </c>
      <c r="E1450" s="95" t="s">
        <v>355</v>
      </c>
      <c r="F1450" s="155">
        <v>2366.1999999999998</v>
      </c>
      <c r="G1450" s="98" t="s">
        <v>3174</v>
      </c>
      <c r="H1450" s="98" t="s">
        <v>125</v>
      </c>
      <c r="I1450" s="95" t="s">
        <v>4103</v>
      </c>
      <c r="J1450" s="131" t="str">
        <f t="shared" si="51"/>
        <v>17.359.233/0001-88</v>
      </c>
      <c r="K1450" s="131" t="s">
        <v>1080</v>
      </c>
      <c r="L1450" s="132" t="s">
        <v>3133</v>
      </c>
      <c r="M1450" s="131" t="s">
        <v>4104</v>
      </c>
      <c r="N1450" s="134">
        <v>45481</v>
      </c>
      <c r="O1450" s="95" t="s">
        <v>452</v>
      </c>
      <c r="P1450" s="98" t="s">
        <v>1750</v>
      </c>
      <c r="Q1450" s="381"/>
      <c r="R1450" s="381"/>
      <c r="S1450" s="381"/>
    </row>
    <row r="1451" spans="1:19" ht="40" customHeight="1" x14ac:dyDescent="0.25">
      <c r="A1451" s="128">
        <f>IF(B1451="","",ROW()-ROW($A$3)+'Diário 2º PA'!$P$1)</f>
        <v>3398</v>
      </c>
      <c r="B1451" s="129">
        <v>45481</v>
      </c>
      <c r="C1451" s="130">
        <v>45444</v>
      </c>
      <c r="D1451" s="98" t="s">
        <v>105</v>
      </c>
      <c r="E1451" s="95" t="s">
        <v>351</v>
      </c>
      <c r="F1451" s="155">
        <v>2000</v>
      </c>
      <c r="G1451" s="98" t="s">
        <v>4105</v>
      </c>
      <c r="H1451" s="98" t="s">
        <v>130</v>
      </c>
      <c r="I1451" s="95" t="s">
        <v>4106</v>
      </c>
      <c r="J1451" s="131" t="str">
        <f t="shared" si="51"/>
        <v>23.914.602/0001-50</v>
      </c>
      <c r="K1451" s="131" t="s">
        <v>1114</v>
      </c>
      <c r="L1451" s="132" t="s">
        <v>3120</v>
      </c>
      <c r="M1451" s="131">
        <v>19</v>
      </c>
      <c r="N1451" s="134">
        <v>45476</v>
      </c>
      <c r="O1451" s="95" t="s">
        <v>452</v>
      </c>
      <c r="P1451" s="98" t="s">
        <v>4107</v>
      </c>
      <c r="Q1451" s="381"/>
      <c r="R1451" s="381"/>
      <c r="S1451" s="381"/>
    </row>
    <row r="1452" spans="1:19" ht="40" customHeight="1" x14ac:dyDescent="0.25">
      <c r="A1452" s="128">
        <f>IF(B1452="","",ROW()-ROW($A$3)+'Diário 2º PA'!$P$1)</f>
        <v>3399</v>
      </c>
      <c r="B1452" s="129">
        <v>45481</v>
      </c>
      <c r="C1452" s="130">
        <v>45474</v>
      </c>
      <c r="D1452" s="98" t="s">
        <v>105</v>
      </c>
      <c r="E1452" s="95" t="s">
        <v>301</v>
      </c>
      <c r="F1452" s="155">
        <v>359.5</v>
      </c>
      <c r="G1452" s="98" t="s">
        <v>4108</v>
      </c>
      <c r="H1452" s="98" t="s">
        <v>129</v>
      </c>
      <c r="I1452" s="95" t="s">
        <v>2890</v>
      </c>
      <c r="J1452" s="131" t="str">
        <f t="shared" si="51"/>
        <v>43.871.434/0001-70</v>
      </c>
      <c r="K1452" s="131" t="s">
        <v>1114</v>
      </c>
      <c r="L1452" s="132" t="s">
        <v>3120</v>
      </c>
      <c r="M1452" s="131">
        <v>50</v>
      </c>
      <c r="N1452" s="134">
        <v>45479</v>
      </c>
      <c r="O1452" s="95" t="s">
        <v>452</v>
      </c>
      <c r="P1452" s="98" t="s">
        <v>2891</v>
      </c>
      <c r="Q1452" s="381"/>
      <c r="R1452" s="381"/>
      <c r="S1452" s="381"/>
    </row>
    <row r="1453" spans="1:19" ht="40" customHeight="1" x14ac:dyDescent="0.25">
      <c r="A1453" s="128">
        <f>IF(B1453="","",ROW()-ROW($A$3)+'Diário 2º PA'!$P$1)</f>
        <v>3400</v>
      </c>
      <c r="B1453" s="129">
        <v>45481</v>
      </c>
      <c r="C1453" s="130">
        <v>45474</v>
      </c>
      <c r="D1453" s="98" t="s">
        <v>105</v>
      </c>
      <c r="E1453" s="95" t="s">
        <v>339</v>
      </c>
      <c r="F1453" s="155">
        <v>177.05</v>
      </c>
      <c r="G1453" s="98" t="s">
        <v>4109</v>
      </c>
      <c r="H1453" s="98" t="s">
        <v>123</v>
      </c>
      <c r="I1453" s="95" t="s">
        <v>3644</v>
      </c>
      <c r="J1453" s="131" t="str">
        <f t="shared" si="51"/>
        <v>CPF Protegido - LGPD</v>
      </c>
      <c r="K1453" s="131" t="s">
        <v>1072</v>
      </c>
      <c r="L1453" s="132" t="s">
        <v>3130</v>
      </c>
      <c r="M1453" s="131" t="s">
        <v>117</v>
      </c>
      <c r="N1453" s="134">
        <v>45471</v>
      </c>
      <c r="O1453" s="95" t="s">
        <v>452</v>
      </c>
      <c r="P1453" s="98" t="s">
        <v>3393</v>
      </c>
      <c r="Q1453" s="381"/>
      <c r="R1453" s="381"/>
      <c r="S1453" s="381"/>
    </row>
    <row r="1454" spans="1:19" ht="40" customHeight="1" x14ac:dyDescent="0.25">
      <c r="A1454" s="128">
        <f>IF(B1454="","",ROW()-ROW($A$3)+'Diário 2º PA'!$P$1)</f>
        <v>3401</v>
      </c>
      <c r="B1454" s="129">
        <v>45481</v>
      </c>
      <c r="C1454" s="130">
        <v>45474</v>
      </c>
      <c r="D1454" s="98" t="s">
        <v>105</v>
      </c>
      <c r="E1454" s="95" t="s">
        <v>325</v>
      </c>
      <c r="F1454" s="155">
        <v>834.57</v>
      </c>
      <c r="G1454" s="98" t="s">
        <v>3140</v>
      </c>
      <c r="H1454" s="98" t="s">
        <v>124</v>
      </c>
      <c r="I1454" s="95" t="s">
        <v>2045</v>
      </c>
      <c r="J1454" s="131" t="str">
        <f t="shared" si="51"/>
        <v>28.947.215/0001-33</v>
      </c>
      <c r="K1454" s="131" t="s">
        <v>1114</v>
      </c>
      <c r="L1454" s="132" t="s">
        <v>3120</v>
      </c>
      <c r="M1454" s="131">
        <v>3708</v>
      </c>
      <c r="N1454" s="134">
        <v>45460</v>
      </c>
      <c r="O1454" s="95" t="s">
        <v>452</v>
      </c>
      <c r="P1454" s="98" t="s">
        <v>1514</v>
      </c>
      <c r="Q1454" s="381"/>
      <c r="R1454" s="381"/>
      <c r="S1454" s="381"/>
    </row>
    <row r="1455" spans="1:19" ht="40" customHeight="1" x14ac:dyDescent="0.25">
      <c r="A1455" s="128">
        <f>IF(B1455="","",ROW()-ROW($A$3)+'Diário 2º PA'!$P$1)</f>
        <v>3402</v>
      </c>
      <c r="B1455" s="129">
        <v>45481</v>
      </c>
      <c r="C1455" s="130">
        <v>45474</v>
      </c>
      <c r="D1455" s="98" t="s">
        <v>105</v>
      </c>
      <c r="E1455" s="95" t="s">
        <v>295</v>
      </c>
      <c r="F1455" s="155">
        <v>620</v>
      </c>
      <c r="G1455" s="98" t="s">
        <v>3195</v>
      </c>
      <c r="H1455" s="98" t="s">
        <v>117</v>
      </c>
      <c r="I1455" s="95" t="s">
        <v>4110</v>
      </c>
      <c r="J1455" s="131" t="str">
        <f t="shared" si="51"/>
        <v>29.179.416/0001-09</v>
      </c>
      <c r="K1455" s="131" t="s">
        <v>1114</v>
      </c>
      <c r="L1455" s="132" t="s">
        <v>3120</v>
      </c>
      <c r="M1455" s="131">
        <v>205830</v>
      </c>
      <c r="N1455" s="134">
        <v>45478</v>
      </c>
      <c r="O1455" s="95" t="s">
        <v>452</v>
      </c>
      <c r="P1455" s="98" t="s">
        <v>3197</v>
      </c>
      <c r="Q1455" s="381"/>
      <c r="R1455" s="381"/>
      <c r="S1455" s="381"/>
    </row>
    <row r="1456" spans="1:19" ht="40" customHeight="1" x14ac:dyDescent="0.25">
      <c r="A1456" s="128">
        <f>IF(B1456="","",ROW()-ROW($A$3)+'Diário 2º PA'!$P$1)</f>
        <v>3403</v>
      </c>
      <c r="B1456" s="129">
        <v>45481</v>
      </c>
      <c r="C1456" s="130">
        <v>45474</v>
      </c>
      <c r="D1456" s="98" t="s">
        <v>105</v>
      </c>
      <c r="E1456" s="95" t="s">
        <v>347</v>
      </c>
      <c r="F1456" s="155">
        <v>85</v>
      </c>
      <c r="G1456" s="98" t="s">
        <v>4111</v>
      </c>
      <c r="H1456" s="98" t="s">
        <v>129</v>
      </c>
      <c r="I1456" s="95" t="s">
        <v>1977</v>
      </c>
      <c r="J1456" s="131" t="str">
        <f t="shared" si="51"/>
        <v>00.121.880/0001-54</v>
      </c>
      <c r="K1456" s="131" t="s">
        <v>1114</v>
      </c>
      <c r="L1456" s="132" t="s">
        <v>3120</v>
      </c>
      <c r="M1456" s="131">
        <v>743</v>
      </c>
      <c r="N1456" s="134">
        <v>45482</v>
      </c>
      <c r="O1456" s="95" t="s">
        <v>452</v>
      </c>
      <c r="P1456" s="98" t="s">
        <v>1978</v>
      </c>
      <c r="Q1456" s="381"/>
      <c r="R1456" s="381"/>
      <c r="S1456" s="381"/>
    </row>
    <row r="1457" spans="1:19" ht="40" customHeight="1" x14ac:dyDescent="0.25">
      <c r="A1457" s="128">
        <f>IF(B1457="","",ROW()-ROW($A$3)+'Diário 2º PA'!$P$1)</f>
        <v>3404</v>
      </c>
      <c r="B1457" s="129">
        <v>45481</v>
      </c>
      <c r="C1457" s="130">
        <v>45474</v>
      </c>
      <c r="D1457" s="98" t="s">
        <v>105</v>
      </c>
      <c r="E1457" s="95" t="s">
        <v>307</v>
      </c>
      <c r="F1457" s="155">
        <v>1580</v>
      </c>
      <c r="G1457" s="98" t="s">
        <v>4056</v>
      </c>
      <c r="H1457" s="98" t="s">
        <v>125</v>
      </c>
      <c r="I1457" s="95" t="s">
        <v>4112</v>
      </c>
      <c r="J1457" s="131" t="str">
        <f t="shared" si="51"/>
        <v>65.095.580/0002-74</v>
      </c>
      <c r="K1457" s="131" t="s">
        <v>1114</v>
      </c>
      <c r="L1457" s="132" t="s">
        <v>3120</v>
      </c>
      <c r="M1457" s="131">
        <v>1194</v>
      </c>
      <c r="N1457" s="134">
        <v>45481</v>
      </c>
      <c r="O1457" s="95" t="s">
        <v>452</v>
      </c>
      <c r="P1457" s="98" t="s">
        <v>3241</v>
      </c>
      <c r="Q1457" s="381"/>
      <c r="R1457" s="381"/>
      <c r="S1457" s="381"/>
    </row>
    <row r="1458" spans="1:19" ht="40" customHeight="1" x14ac:dyDescent="0.25">
      <c r="A1458" s="128">
        <f>IF(B1458="","",ROW()-ROW($A$3)+'Diário 2º PA'!$P$1)</f>
        <v>3405</v>
      </c>
      <c r="B1458" s="129">
        <v>45481</v>
      </c>
      <c r="C1458" s="130">
        <v>45474</v>
      </c>
      <c r="D1458" s="98" t="s">
        <v>105</v>
      </c>
      <c r="E1458" s="95" t="s">
        <v>345</v>
      </c>
      <c r="F1458" s="155">
        <v>1400</v>
      </c>
      <c r="G1458" s="98" t="s">
        <v>4113</v>
      </c>
      <c r="H1458" s="98" t="s">
        <v>137</v>
      </c>
      <c r="I1458" s="95" t="s">
        <v>3821</v>
      </c>
      <c r="J1458" s="131" t="str">
        <f t="shared" si="51"/>
        <v>14.300.708/0001-72</v>
      </c>
      <c r="K1458" s="131" t="s">
        <v>1114</v>
      </c>
      <c r="L1458" s="132" t="s">
        <v>3120</v>
      </c>
      <c r="M1458" s="131">
        <v>7</v>
      </c>
      <c r="N1458" s="134">
        <v>45475</v>
      </c>
      <c r="O1458" s="95" t="s">
        <v>452</v>
      </c>
      <c r="P1458" s="98" t="s">
        <v>3822</v>
      </c>
      <c r="Q1458" s="381"/>
      <c r="R1458" s="381"/>
      <c r="S1458" s="381"/>
    </row>
    <row r="1459" spans="1:19" ht="40" customHeight="1" x14ac:dyDescent="0.25">
      <c r="A1459" s="128">
        <f>IF(B1459="","",ROW()-ROW($A$3)+'Diário 2º PA'!$P$1)</f>
        <v>3406</v>
      </c>
      <c r="B1459" s="129">
        <v>45481</v>
      </c>
      <c r="C1459" s="130">
        <v>45474</v>
      </c>
      <c r="D1459" s="98" t="s">
        <v>105</v>
      </c>
      <c r="E1459" s="95" t="s">
        <v>315</v>
      </c>
      <c r="F1459" s="155">
        <v>702.44</v>
      </c>
      <c r="G1459" s="98" t="s">
        <v>3939</v>
      </c>
      <c r="H1459" s="98" t="s">
        <v>127</v>
      </c>
      <c r="I1459" s="95" t="s">
        <v>3940</v>
      </c>
      <c r="J1459" s="131" t="str">
        <f t="shared" si="51"/>
        <v>28.962.545/0001-06</v>
      </c>
      <c r="K1459" s="131" t="s">
        <v>1080</v>
      </c>
      <c r="L1459" s="132" t="s">
        <v>3133</v>
      </c>
      <c r="M1459" s="131">
        <v>75745</v>
      </c>
      <c r="N1459" s="134">
        <v>45481</v>
      </c>
      <c r="O1459" s="95" t="s">
        <v>452</v>
      </c>
      <c r="P1459" s="98" t="s">
        <v>3941</v>
      </c>
      <c r="Q1459" s="381"/>
      <c r="R1459" s="381"/>
      <c r="S1459" s="381"/>
    </row>
    <row r="1460" spans="1:19" ht="40" customHeight="1" x14ac:dyDescent="0.25">
      <c r="A1460" s="128">
        <f>IF(B1460="","",ROW()-ROW($A$3)+'Diário 2º PA'!$P$1)</f>
        <v>3407</v>
      </c>
      <c r="B1460" s="129">
        <v>45481</v>
      </c>
      <c r="C1460" s="130">
        <v>45474</v>
      </c>
      <c r="D1460" s="98" t="s">
        <v>105</v>
      </c>
      <c r="E1460" s="95" t="s">
        <v>315</v>
      </c>
      <c r="F1460" s="155">
        <v>858.54</v>
      </c>
      <c r="G1460" s="98" t="s">
        <v>3939</v>
      </c>
      <c r="H1460" s="98" t="s">
        <v>129</v>
      </c>
      <c r="I1460" s="95" t="s">
        <v>3940</v>
      </c>
      <c r="J1460" s="131" t="str">
        <f t="shared" si="51"/>
        <v>28.962.545/0001-06</v>
      </c>
      <c r="K1460" s="131" t="s">
        <v>1080</v>
      </c>
      <c r="L1460" s="132" t="s">
        <v>3133</v>
      </c>
      <c r="M1460" s="131">
        <v>75746</v>
      </c>
      <c r="N1460" s="134">
        <v>45481</v>
      </c>
      <c r="O1460" s="95" t="s">
        <v>452</v>
      </c>
      <c r="P1460" s="98" t="s">
        <v>3941</v>
      </c>
      <c r="Q1460" s="381"/>
      <c r="R1460" s="381"/>
      <c r="S1460" s="381"/>
    </row>
    <row r="1461" spans="1:19" ht="40" customHeight="1" x14ac:dyDescent="0.25">
      <c r="A1461" s="128">
        <f>IF(B1461="","",ROW()-ROW($A$3)+'Diário 2º PA'!$P$1)</f>
        <v>3408</v>
      </c>
      <c r="B1461" s="129">
        <v>45481</v>
      </c>
      <c r="C1461" s="130">
        <v>45474</v>
      </c>
      <c r="D1461" s="98" t="s">
        <v>105</v>
      </c>
      <c r="E1461" s="95" t="s">
        <v>315</v>
      </c>
      <c r="F1461" s="155">
        <v>702.44</v>
      </c>
      <c r="G1461" s="98" t="s">
        <v>3939</v>
      </c>
      <c r="H1461" s="98" t="s">
        <v>125</v>
      </c>
      <c r="I1461" s="95" t="s">
        <v>3940</v>
      </c>
      <c r="J1461" s="131" t="str">
        <f t="shared" si="51"/>
        <v>28.962.545/0001-06</v>
      </c>
      <c r="K1461" s="131" t="s">
        <v>1080</v>
      </c>
      <c r="L1461" s="132" t="s">
        <v>3133</v>
      </c>
      <c r="M1461" s="131">
        <v>75747</v>
      </c>
      <c r="N1461" s="134">
        <v>45481</v>
      </c>
      <c r="O1461" s="95" t="s">
        <v>452</v>
      </c>
      <c r="P1461" s="98" t="s">
        <v>3941</v>
      </c>
      <c r="Q1461" s="381"/>
      <c r="R1461" s="381"/>
      <c r="S1461" s="381"/>
    </row>
    <row r="1462" spans="1:19" ht="40" customHeight="1" x14ac:dyDescent="0.25">
      <c r="A1462" s="128">
        <f>IF(B1462="","",ROW()-ROW($A$3)+'Diário 2º PA'!$P$1)</f>
        <v>3409</v>
      </c>
      <c r="B1462" s="129">
        <v>45481</v>
      </c>
      <c r="C1462" s="130">
        <v>45474</v>
      </c>
      <c r="D1462" s="98" t="s">
        <v>94</v>
      </c>
      <c r="E1462" s="95" t="s">
        <v>199</v>
      </c>
      <c r="F1462" s="155">
        <v>930.51</v>
      </c>
      <c r="G1462" s="98" t="s">
        <v>3177</v>
      </c>
      <c r="H1462" s="98" t="s">
        <v>125</v>
      </c>
      <c r="I1462" s="95" t="s">
        <v>1576</v>
      </c>
      <c r="J1462" s="131" t="str">
        <f t="shared" si="51"/>
        <v>10.426.715/0001-64</v>
      </c>
      <c r="K1462" s="131" t="s">
        <v>1080</v>
      </c>
      <c r="L1462" s="132" t="s">
        <v>3133</v>
      </c>
      <c r="M1462" s="131">
        <v>4056337</v>
      </c>
      <c r="N1462" s="134">
        <v>45483</v>
      </c>
      <c r="O1462" s="95" t="s">
        <v>452</v>
      </c>
      <c r="P1462" s="98" t="s">
        <v>1082</v>
      </c>
      <c r="Q1462" s="381"/>
      <c r="R1462" s="381"/>
      <c r="S1462" s="381"/>
    </row>
    <row r="1463" spans="1:19" ht="40" customHeight="1" x14ac:dyDescent="0.25">
      <c r="A1463" s="128">
        <f>IF(B1463="","",ROW()-ROW($A$3)+'Diário 2º PA'!$P$1)</f>
        <v>3410</v>
      </c>
      <c r="B1463" s="129">
        <v>45481</v>
      </c>
      <c r="C1463" s="130">
        <v>45474</v>
      </c>
      <c r="D1463" s="98" t="s">
        <v>94</v>
      </c>
      <c r="E1463" s="95" t="s">
        <v>199</v>
      </c>
      <c r="F1463" s="155">
        <v>309.67</v>
      </c>
      <c r="G1463" s="98" t="s">
        <v>3177</v>
      </c>
      <c r="H1463" s="98" t="s">
        <v>118</v>
      </c>
      <c r="I1463" s="95" t="s">
        <v>1576</v>
      </c>
      <c r="J1463" s="131" t="str">
        <f t="shared" si="51"/>
        <v>10.426.715/0001-64</v>
      </c>
      <c r="K1463" s="131" t="s">
        <v>1080</v>
      </c>
      <c r="L1463" s="132" t="s">
        <v>3133</v>
      </c>
      <c r="M1463" s="131">
        <v>4066116</v>
      </c>
      <c r="N1463" s="134">
        <v>45493</v>
      </c>
      <c r="O1463" s="95" t="s">
        <v>452</v>
      </c>
      <c r="P1463" s="98" t="s">
        <v>1082</v>
      </c>
      <c r="Q1463" s="381"/>
      <c r="R1463" s="381"/>
      <c r="S1463" s="381"/>
    </row>
    <row r="1464" spans="1:19" ht="40" customHeight="1" x14ac:dyDescent="0.25">
      <c r="A1464" s="128">
        <f>IF(B1464="","",ROW()-ROW($A$3)+'Diário 2º PA'!$P$1)</f>
        <v>3411</v>
      </c>
      <c r="B1464" s="129">
        <v>45481</v>
      </c>
      <c r="C1464" s="130">
        <v>45444</v>
      </c>
      <c r="D1464" s="98" t="s">
        <v>105</v>
      </c>
      <c r="E1464" s="95" t="s">
        <v>341</v>
      </c>
      <c r="F1464" s="179">
        <v>2400</v>
      </c>
      <c r="G1464" s="98" t="s">
        <v>3255</v>
      </c>
      <c r="H1464" s="98" t="s">
        <v>117</v>
      </c>
      <c r="I1464" s="95" t="s">
        <v>1675</v>
      </c>
      <c r="J1464" s="131" t="str">
        <f t="shared" si="51"/>
        <v>17.319.813/0001-41</v>
      </c>
      <c r="K1464" s="131" t="s">
        <v>1114</v>
      </c>
      <c r="L1464" s="132" t="s">
        <v>3120</v>
      </c>
      <c r="M1464" s="131">
        <v>19</v>
      </c>
      <c r="N1464" s="134">
        <v>45476</v>
      </c>
      <c r="O1464" s="95" t="s">
        <v>452</v>
      </c>
      <c r="P1464" s="98" t="s">
        <v>1676</v>
      </c>
      <c r="Q1464" s="381"/>
      <c r="R1464" s="381"/>
      <c r="S1464" s="381"/>
    </row>
    <row r="1465" spans="1:19" ht="40" customHeight="1" x14ac:dyDescent="0.25">
      <c r="A1465" s="128">
        <f>IF(B1465="","",ROW()-ROW($A$3)+'Diário 2º PA'!$P$1)</f>
        <v>3412</v>
      </c>
      <c r="B1465" s="129">
        <v>45481</v>
      </c>
      <c r="C1465" s="130">
        <v>45474</v>
      </c>
      <c r="D1465" s="98" t="s">
        <v>105</v>
      </c>
      <c r="E1465" s="95" t="s">
        <v>283</v>
      </c>
      <c r="F1465" s="155">
        <v>8</v>
      </c>
      <c r="G1465" s="95" t="s">
        <v>4114</v>
      </c>
      <c r="H1465" s="98" t="s">
        <v>118</v>
      </c>
      <c r="I1465" s="95" t="s">
        <v>117</v>
      </c>
      <c r="J1465" s="131" t="s">
        <v>79</v>
      </c>
      <c r="K1465" s="131" t="s">
        <v>1558</v>
      </c>
      <c r="L1465" s="132" t="s">
        <v>117</v>
      </c>
      <c r="M1465" s="131" t="s">
        <v>117</v>
      </c>
      <c r="N1465" s="134" t="s">
        <v>117</v>
      </c>
      <c r="O1465" s="95" t="s">
        <v>452</v>
      </c>
      <c r="P1465" s="98" t="s">
        <v>79</v>
      </c>
      <c r="Q1465" s="381"/>
      <c r="R1465" s="381"/>
      <c r="S1465" s="381"/>
    </row>
    <row r="1466" spans="1:19" ht="40" customHeight="1" x14ac:dyDescent="0.25">
      <c r="A1466" s="128">
        <f>IF(B1466="","",ROW()-ROW($A$3)+'Diário 2º PA'!$P$1)</f>
        <v>3413</v>
      </c>
      <c r="B1466" s="129">
        <v>45481</v>
      </c>
      <c r="C1466" s="130">
        <v>45474</v>
      </c>
      <c r="D1466" s="98" t="s">
        <v>105</v>
      </c>
      <c r="E1466" s="95" t="s">
        <v>229</v>
      </c>
      <c r="F1466" s="155">
        <v>68.12</v>
      </c>
      <c r="G1466" s="98" t="s">
        <v>3143</v>
      </c>
      <c r="H1466" s="98" t="s">
        <v>130</v>
      </c>
      <c r="I1466" s="95" t="s">
        <v>3284</v>
      </c>
      <c r="J1466" s="131" t="str">
        <f t="shared" ref="J1466:J1475" si="52">IF(P1466="","",IF(LEN(P1466)&gt;14,P1466,"CPF Protegido - LGPD"))</f>
        <v>17.281.106/0001-03</v>
      </c>
      <c r="K1466" s="131" t="s">
        <v>1080</v>
      </c>
      <c r="L1466" s="132" t="s">
        <v>3133</v>
      </c>
      <c r="M1466" s="131" t="s">
        <v>4115</v>
      </c>
      <c r="N1466" s="134">
        <v>45480</v>
      </c>
      <c r="O1466" s="95" t="s">
        <v>452</v>
      </c>
      <c r="P1466" s="98" t="s">
        <v>1259</v>
      </c>
      <c r="Q1466" s="381"/>
      <c r="R1466" s="381"/>
      <c r="S1466" s="381"/>
    </row>
    <row r="1467" spans="1:19" ht="40" customHeight="1" x14ac:dyDescent="0.25">
      <c r="A1467" s="128">
        <f>IF(B1467="","",ROW()-ROW($A$3)+'Diário 2º PA'!$P$1)</f>
        <v>3414</v>
      </c>
      <c r="B1467" s="129">
        <v>45481</v>
      </c>
      <c r="C1467" s="130">
        <v>45474</v>
      </c>
      <c r="D1467" s="98" t="s">
        <v>105</v>
      </c>
      <c r="E1467" s="95" t="s">
        <v>227</v>
      </c>
      <c r="F1467" s="155">
        <v>999.62</v>
      </c>
      <c r="G1467" s="98" t="s">
        <v>3193</v>
      </c>
      <c r="H1467" s="98" t="s">
        <v>135</v>
      </c>
      <c r="I1467" s="95" t="s">
        <v>1635</v>
      </c>
      <c r="J1467" s="131" t="str">
        <f t="shared" si="52"/>
        <v>06.981.180/0001-16</v>
      </c>
      <c r="K1467" s="131" t="s">
        <v>1080</v>
      </c>
      <c r="L1467" s="132" t="s">
        <v>3133</v>
      </c>
      <c r="M1467" s="131">
        <v>155970884</v>
      </c>
      <c r="N1467" s="134">
        <v>45479</v>
      </c>
      <c r="O1467" s="95" t="s">
        <v>452</v>
      </c>
      <c r="P1467" s="98" t="s">
        <v>1414</v>
      </c>
      <c r="Q1467" s="381"/>
      <c r="R1467" s="381"/>
      <c r="S1467" s="381"/>
    </row>
    <row r="1468" spans="1:19" ht="40" customHeight="1" x14ac:dyDescent="0.25">
      <c r="A1468" s="128">
        <f>IF(B1468="","",ROW()-ROW($A$3)+'Diário 2º PA'!$P$1)</f>
        <v>3415</v>
      </c>
      <c r="B1468" s="129">
        <v>45482</v>
      </c>
      <c r="C1468" s="130">
        <v>45474</v>
      </c>
      <c r="D1468" s="98" t="s">
        <v>105</v>
      </c>
      <c r="E1468" s="95" t="s">
        <v>295</v>
      </c>
      <c r="F1468" s="155">
        <v>498.29</v>
      </c>
      <c r="G1468" s="98" t="s">
        <v>3541</v>
      </c>
      <c r="H1468" s="98" t="s">
        <v>121</v>
      </c>
      <c r="I1468" s="95" t="s">
        <v>4116</v>
      </c>
      <c r="J1468" s="131" t="str">
        <f t="shared" si="52"/>
        <v>21.549.670/0001-31</v>
      </c>
      <c r="K1468" s="131" t="s">
        <v>1080</v>
      </c>
      <c r="L1468" s="132" t="s">
        <v>3133</v>
      </c>
      <c r="M1468" s="131">
        <v>12231</v>
      </c>
      <c r="N1468" s="134">
        <v>45482</v>
      </c>
      <c r="O1468" s="95" t="s">
        <v>452</v>
      </c>
      <c r="P1468" s="98" t="s">
        <v>1365</v>
      </c>
      <c r="Q1468" s="381"/>
      <c r="R1468" s="381"/>
      <c r="S1468" s="381"/>
    </row>
    <row r="1469" spans="1:19" ht="40" customHeight="1" x14ac:dyDescent="0.25">
      <c r="A1469" s="128">
        <f>IF(B1469="","",ROW()-ROW($A$3)+'Diário 2º PA'!$P$1)</f>
        <v>3416</v>
      </c>
      <c r="B1469" s="129">
        <v>45482</v>
      </c>
      <c r="C1469" s="130">
        <v>45474</v>
      </c>
      <c r="D1469" s="98" t="s">
        <v>105</v>
      </c>
      <c r="E1469" s="95" t="s">
        <v>265</v>
      </c>
      <c r="F1469" s="155">
        <v>186.8</v>
      </c>
      <c r="G1469" s="98" t="s">
        <v>3264</v>
      </c>
      <c r="H1469" s="98" t="s">
        <v>121</v>
      </c>
      <c r="I1469" s="95" t="s">
        <v>2353</v>
      </c>
      <c r="J1469" s="131" t="str">
        <f t="shared" si="52"/>
        <v>07.004.048/0001-17</v>
      </c>
      <c r="K1469" s="131" t="s">
        <v>1080</v>
      </c>
      <c r="L1469" s="132" t="s">
        <v>3133</v>
      </c>
      <c r="M1469" s="131">
        <v>21559</v>
      </c>
      <c r="N1469" s="134">
        <v>45482</v>
      </c>
      <c r="O1469" s="95" t="s">
        <v>452</v>
      </c>
      <c r="P1469" s="98" t="s">
        <v>1704</v>
      </c>
      <c r="Q1469" s="381"/>
      <c r="R1469" s="381"/>
      <c r="S1469" s="381"/>
    </row>
    <row r="1470" spans="1:19" ht="40" customHeight="1" x14ac:dyDescent="0.25">
      <c r="A1470" s="128">
        <f>IF(B1470="","",ROW()-ROW($A$3)+'Diário 2º PA'!$P$1)</f>
        <v>3417</v>
      </c>
      <c r="B1470" s="129">
        <v>45482</v>
      </c>
      <c r="C1470" s="130">
        <v>45474</v>
      </c>
      <c r="D1470" s="98" t="s">
        <v>105</v>
      </c>
      <c r="E1470" s="95" t="s">
        <v>265</v>
      </c>
      <c r="F1470" s="155">
        <v>186.8</v>
      </c>
      <c r="G1470" s="98" t="s">
        <v>3264</v>
      </c>
      <c r="H1470" s="98" t="s">
        <v>120</v>
      </c>
      <c r="I1470" s="95" t="s">
        <v>2353</v>
      </c>
      <c r="J1470" s="131" t="str">
        <f t="shared" si="52"/>
        <v>07.004.048/0001-17</v>
      </c>
      <c r="K1470" s="131" t="s">
        <v>1080</v>
      </c>
      <c r="L1470" s="132" t="s">
        <v>3133</v>
      </c>
      <c r="M1470" s="131">
        <v>21557</v>
      </c>
      <c r="N1470" s="134">
        <v>45482</v>
      </c>
      <c r="O1470" s="95" t="s">
        <v>452</v>
      </c>
      <c r="P1470" s="98" t="s">
        <v>1704</v>
      </c>
      <c r="Q1470" s="381"/>
      <c r="R1470" s="381"/>
      <c r="S1470" s="381"/>
    </row>
    <row r="1471" spans="1:19" ht="40" customHeight="1" x14ac:dyDescent="0.25">
      <c r="A1471" s="128">
        <f>IF(B1471="","",ROW()-ROW($A$3)+'Diário 2º PA'!$P$1)</f>
        <v>3418</v>
      </c>
      <c r="B1471" s="129">
        <v>45482</v>
      </c>
      <c r="C1471" s="130">
        <v>45474</v>
      </c>
      <c r="D1471" s="98" t="s">
        <v>105</v>
      </c>
      <c r="E1471" s="95" t="s">
        <v>265</v>
      </c>
      <c r="F1471" s="155">
        <v>186.8</v>
      </c>
      <c r="G1471" s="98" t="s">
        <v>3264</v>
      </c>
      <c r="H1471" s="98" t="s">
        <v>119</v>
      </c>
      <c r="I1471" s="95" t="s">
        <v>2353</v>
      </c>
      <c r="J1471" s="131" t="str">
        <f t="shared" si="52"/>
        <v>07.004.048/0001-17</v>
      </c>
      <c r="K1471" s="131" t="s">
        <v>1080</v>
      </c>
      <c r="L1471" s="132" t="s">
        <v>3133</v>
      </c>
      <c r="M1471" s="131">
        <v>21558</v>
      </c>
      <c r="N1471" s="134">
        <v>45482</v>
      </c>
      <c r="O1471" s="95" t="s">
        <v>452</v>
      </c>
      <c r="P1471" s="98" t="s">
        <v>1704</v>
      </c>
      <c r="Q1471" s="381"/>
      <c r="R1471" s="381"/>
      <c r="S1471" s="381"/>
    </row>
    <row r="1472" spans="1:19" ht="40" customHeight="1" x14ac:dyDescent="0.25">
      <c r="A1472" s="128">
        <f>IF(B1472="","",ROW()-ROW($A$3)+'Diário 2º PA'!$P$1)</f>
        <v>3419</v>
      </c>
      <c r="B1472" s="129">
        <v>45482</v>
      </c>
      <c r="C1472" s="130">
        <v>45474</v>
      </c>
      <c r="D1472" s="98" t="s">
        <v>105</v>
      </c>
      <c r="E1472" s="95" t="s">
        <v>325</v>
      </c>
      <c r="F1472" s="155">
        <v>233.01</v>
      </c>
      <c r="G1472" s="98" t="s">
        <v>3140</v>
      </c>
      <c r="H1472" s="98" t="s">
        <v>121</v>
      </c>
      <c r="I1472" s="95" t="s">
        <v>2445</v>
      </c>
      <c r="J1472" s="131" t="str">
        <f t="shared" si="52"/>
        <v>51.990.567/0001-93</v>
      </c>
      <c r="K1472" s="131" t="s">
        <v>1080</v>
      </c>
      <c r="L1472" s="132" t="s">
        <v>3133</v>
      </c>
      <c r="M1472" s="131">
        <v>77</v>
      </c>
      <c r="N1472" s="134">
        <v>45482</v>
      </c>
      <c r="O1472" s="95" t="s">
        <v>452</v>
      </c>
      <c r="P1472" s="98" t="s">
        <v>2446</v>
      </c>
      <c r="Q1472" s="381"/>
      <c r="R1472" s="381"/>
      <c r="S1472" s="381"/>
    </row>
    <row r="1473" spans="1:19" ht="40" customHeight="1" x14ac:dyDescent="0.25">
      <c r="A1473" s="128">
        <f>IF(B1473="","",ROW()-ROW($A$3)+'Diário 2º PA'!$P$1)</f>
        <v>3420</v>
      </c>
      <c r="B1473" s="129">
        <v>45482</v>
      </c>
      <c r="C1473" s="130">
        <v>45474</v>
      </c>
      <c r="D1473" s="98" t="s">
        <v>105</v>
      </c>
      <c r="E1473" s="95" t="s">
        <v>359</v>
      </c>
      <c r="F1473" s="155">
        <v>34.9</v>
      </c>
      <c r="G1473" s="98" t="s">
        <v>1999</v>
      </c>
      <c r="H1473" s="98" t="s">
        <v>122</v>
      </c>
      <c r="I1473" s="95" t="s">
        <v>3528</v>
      </c>
      <c r="J1473" s="131" t="str">
        <f t="shared" si="52"/>
        <v>34.210.744/0001-52</v>
      </c>
      <c r="K1473" s="131" t="s">
        <v>1080</v>
      </c>
      <c r="L1473" s="132" t="s">
        <v>3133</v>
      </c>
      <c r="M1473" s="131">
        <v>92845124</v>
      </c>
      <c r="N1473" s="134">
        <v>45482</v>
      </c>
      <c r="O1473" s="95" t="s">
        <v>452</v>
      </c>
      <c r="P1473" s="98" t="s">
        <v>2000</v>
      </c>
      <c r="Q1473" s="381"/>
      <c r="R1473" s="381"/>
      <c r="S1473" s="381"/>
    </row>
    <row r="1474" spans="1:19" ht="40" customHeight="1" x14ac:dyDescent="0.25">
      <c r="A1474" s="128">
        <f>IF(B1474="","",ROW()-ROW($A$3)+'Diário 2º PA'!$P$1)</f>
        <v>3421</v>
      </c>
      <c r="B1474" s="129">
        <v>45482</v>
      </c>
      <c r="C1474" s="130">
        <v>45474</v>
      </c>
      <c r="D1474" s="98" t="s">
        <v>105</v>
      </c>
      <c r="E1474" s="95" t="s">
        <v>301</v>
      </c>
      <c r="F1474" s="155">
        <v>452.19</v>
      </c>
      <c r="G1474" s="98" t="s">
        <v>4117</v>
      </c>
      <c r="H1474" s="98" t="s">
        <v>118</v>
      </c>
      <c r="I1474" s="95" t="s">
        <v>4118</v>
      </c>
      <c r="J1474" s="131" t="str">
        <f t="shared" si="52"/>
        <v>26.946.396/0001-58</v>
      </c>
      <c r="K1474" s="131" t="s">
        <v>1080</v>
      </c>
      <c r="L1474" s="132" t="s">
        <v>3133</v>
      </c>
      <c r="M1474" s="131">
        <v>141761414</v>
      </c>
      <c r="N1474" s="134">
        <v>45482</v>
      </c>
      <c r="O1474" s="95" t="s">
        <v>452</v>
      </c>
      <c r="P1474" s="98" t="s">
        <v>4119</v>
      </c>
      <c r="Q1474" s="381"/>
      <c r="R1474" s="381"/>
      <c r="S1474" s="381"/>
    </row>
    <row r="1475" spans="1:19" ht="40" customHeight="1" x14ac:dyDescent="0.25">
      <c r="A1475" s="128">
        <f>IF(B1475="","",ROW()-ROW($A$3)+'Diário 2º PA'!$P$1)</f>
        <v>3422</v>
      </c>
      <c r="B1475" s="129">
        <v>45482</v>
      </c>
      <c r="C1475" s="130">
        <v>45474</v>
      </c>
      <c r="D1475" s="98" t="s">
        <v>105</v>
      </c>
      <c r="E1475" s="95" t="s">
        <v>325</v>
      </c>
      <c r="F1475" s="155">
        <v>432.86</v>
      </c>
      <c r="G1475" s="98" t="s">
        <v>3140</v>
      </c>
      <c r="H1475" s="98" t="s">
        <v>136</v>
      </c>
      <c r="I1475" s="95" t="s">
        <v>1543</v>
      </c>
      <c r="J1475" s="131" t="str">
        <f t="shared" si="52"/>
        <v>04.224.679/0004-04</v>
      </c>
      <c r="K1475" s="131" t="s">
        <v>1080</v>
      </c>
      <c r="L1475" s="132" t="s">
        <v>3133</v>
      </c>
      <c r="M1475" s="131">
        <v>5096</v>
      </c>
      <c r="N1475" s="134">
        <v>45482</v>
      </c>
      <c r="O1475" s="95" t="s">
        <v>452</v>
      </c>
      <c r="P1475" s="98" t="s">
        <v>1224</v>
      </c>
      <c r="Q1475" s="381"/>
      <c r="R1475" s="381"/>
      <c r="S1475" s="381"/>
    </row>
    <row r="1476" spans="1:19" ht="40" customHeight="1" x14ac:dyDescent="0.25">
      <c r="A1476" s="128">
        <f>IF(B1476="","",ROW()-ROW($A$3)+'Diário 2º PA'!$P$1)</f>
        <v>3423</v>
      </c>
      <c r="B1476" s="129">
        <v>45482</v>
      </c>
      <c r="C1476" s="130">
        <v>45474</v>
      </c>
      <c r="D1476" s="98" t="s">
        <v>105</v>
      </c>
      <c r="E1476" s="95" t="s">
        <v>283</v>
      </c>
      <c r="F1476" s="155">
        <v>9</v>
      </c>
      <c r="G1476" s="95" t="s">
        <v>4120</v>
      </c>
      <c r="H1476" s="98" t="s">
        <v>118</v>
      </c>
      <c r="I1476" s="95" t="s">
        <v>117</v>
      </c>
      <c r="J1476" s="131" t="s">
        <v>79</v>
      </c>
      <c r="K1476" s="131" t="s">
        <v>1558</v>
      </c>
      <c r="L1476" s="132" t="s">
        <v>117</v>
      </c>
      <c r="M1476" s="131" t="s">
        <v>117</v>
      </c>
      <c r="N1476" s="134" t="s">
        <v>117</v>
      </c>
      <c r="O1476" s="95" t="s">
        <v>452</v>
      </c>
      <c r="P1476" s="98" t="s">
        <v>79</v>
      </c>
      <c r="Q1476" s="381"/>
      <c r="R1476" s="381"/>
      <c r="S1476" s="381"/>
    </row>
    <row r="1477" spans="1:19" ht="40" customHeight="1" x14ac:dyDescent="0.25">
      <c r="A1477" s="128">
        <f>IF(B1477="","",ROW()-ROW($A$3)+'Diário 2º PA'!$P$1)</f>
        <v>3424</v>
      </c>
      <c r="B1477" s="129">
        <v>45483</v>
      </c>
      <c r="C1477" s="130">
        <v>45474</v>
      </c>
      <c r="D1477" s="98" t="s">
        <v>105</v>
      </c>
      <c r="E1477" s="95" t="s">
        <v>361</v>
      </c>
      <c r="F1477" s="155">
        <v>1050</v>
      </c>
      <c r="G1477" s="98" t="s">
        <v>4121</v>
      </c>
      <c r="H1477" s="98" t="s">
        <v>135</v>
      </c>
      <c r="I1477" s="95" t="s">
        <v>4122</v>
      </c>
      <c r="J1477" s="131" t="str">
        <f t="shared" ref="J1477:J1628" si="53">IF(P1477="","",IF(LEN(P1477)&gt;14,P1477,"CPF Protegido - LGPD"))</f>
        <v>20.175.717/0001-81</v>
      </c>
      <c r="K1477" s="131" t="s">
        <v>1072</v>
      </c>
      <c r="L1477" s="132" t="s">
        <v>3120</v>
      </c>
      <c r="M1477" s="131">
        <v>14257</v>
      </c>
      <c r="N1477" s="134">
        <v>45483</v>
      </c>
      <c r="O1477" s="95" t="s">
        <v>452</v>
      </c>
      <c r="P1477" s="98" t="s">
        <v>4123</v>
      </c>
      <c r="Q1477" s="381"/>
      <c r="R1477" s="381"/>
      <c r="S1477" s="381"/>
    </row>
    <row r="1478" spans="1:19" ht="40" customHeight="1" x14ac:dyDescent="0.25">
      <c r="A1478" s="128">
        <f>IF(B1478="","",ROW()-ROW($A$3)+'Diário 2º PA'!$P$1)</f>
        <v>3425</v>
      </c>
      <c r="B1478" s="129">
        <v>45483</v>
      </c>
      <c r="C1478" s="130">
        <v>45474</v>
      </c>
      <c r="D1478" s="98" t="s">
        <v>105</v>
      </c>
      <c r="E1478" s="95" t="s">
        <v>339</v>
      </c>
      <c r="F1478" s="155">
        <v>25.4</v>
      </c>
      <c r="G1478" s="98" t="s">
        <v>3714</v>
      </c>
      <c r="H1478" s="98" t="s">
        <v>135</v>
      </c>
      <c r="I1478" s="95" t="s">
        <v>3852</v>
      </c>
      <c r="J1478" s="131" t="str">
        <f t="shared" si="53"/>
        <v>CPF Protegido - LGPD</v>
      </c>
      <c r="K1478" s="131" t="s">
        <v>1072</v>
      </c>
      <c r="L1478" s="132" t="s">
        <v>3168</v>
      </c>
      <c r="M1478" s="131" t="s">
        <v>117</v>
      </c>
      <c r="N1478" s="134">
        <v>45481</v>
      </c>
      <c r="O1478" s="95" t="s">
        <v>452</v>
      </c>
      <c r="P1478" s="98" t="s">
        <v>3853</v>
      </c>
      <c r="Q1478" s="381"/>
      <c r="R1478" s="381"/>
      <c r="S1478" s="381"/>
    </row>
    <row r="1479" spans="1:19" ht="40" customHeight="1" x14ac:dyDescent="0.25">
      <c r="A1479" s="128">
        <f>IF(B1479="","",ROW()-ROW($A$3)+'Diário 2º PA'!$P$1)</f>
        <v>3426</v>
      </c>
      <c r="B1479" s="129">
        <v>45483</v>
      </c>
      <c r="C1479" s="130">
        <v>45474</v>
      </c>
      <c r="D1479" s="98" t="s">
        <v>105</v>
      </c>
      <c r="E1479" s="95" t="s">
        <v>339</v>
      </c>
      <c r="F1479" s="155">
        <v>429.05</v>
      </c>
      <c r="G1479" s="98" t="s">
        <v>3714</v>
      </c>
      <c r="H1479" s="98" t="s">
        <v>135</v>
      </c>
      <c r="I1479" s="95" t="s">
        <v>3617</v>
      </c>
      <c r="J1479" s="131" t="str">
        <f t="shared" si="53"/>
        <v>CPF Protegido - LGPD</v>
      </c>
      <c r="K1479" s="131" t="s">
        <v>1072</v>
      </c>
      <c r="L1479" s="132" t="s">
        <v>3168</v>
      </c>
      <c r="M1479" s="131" t="s">
        <v>117</v>
      </c>
      <c r="N1479" s="134">
        <v>45481</v>
      </c>
      <c r="O1479" s="95" t="s">
        <v>452</v>
      </c>
      <c r="P1479" s="98" t="s">
        <v>4124</v>
      </c>
      <c r="Q1479" s="381"/>
      <c r="R1479" s="381"/>
      <c r="S1479" s="381"/>
    </row>
    <row r="1480" spans="1:19" ht="40" customHeight="1" x14ac:dyDescent="0.25">
      <c r="A1480" s="128">
        <f>IF(B1480="","",ROW()-ROW($A$3)+'Diário 2º PA'!$P$1)</f>
        <v>3427</v>
      </c>
      <c r="B1480" s="129">
        <v>45483</v>
      </c>
      <c r="C1480" s="130">
        <v>45474</v>
      </c>
      <c r="D1480" s="98" t="s">
        <v>105</v>
      </c>
      <c r="E1480" s="95" t="s">
        <v>339</v>
      </c>
      <c r="F1480" s="155">
        <v>50.8</v>
      </c>
      <c r="G1480" s="98" t="s">
        <v>3714</v>
      </c>
      <c r="H1480" s="98" t="s">
        <v>135</v>
      </c>
      <c r="I1480" s="95" t="s">
        <v>4125</v>
      </c>
      <c r="J1480" s="131" t="str">
        <f t="shared" si="53"/>
        <v>CPF Protegido - LGPD</v>
      </c>
      <c r="K1480" s="131" t="s">
        <v>1072</v>
      </c>
      <c r="L1480" s="132" t="s">
        <v>3168</v>
      </c>
      <c r="M1480" s="131" t="s">
        <v>117</v>
      </c>
      <c r="N1480" s="134">
        <v>45481</v>
      </c>
      <c r="O1480" s="95" t="s">
        <v>452</v>
      </c>
      <c r="P1480" s="98" t="s">
        <v>4124</v>
      </c>
      <c r="Q1480" s="381"/>
      <c r="R1480" s="381"/>
      <c r="S1480" s="381"/>
    </row>
    <row r="1481" spans="1:19" ht="40" customHeight="1" x14ac:dyDescent="0.25">
      <c r="A1481" s="128">
        <f>IF(B1481="","",ROW()-ROW($A$3)+'Diário 2º PA'!$P$1)</f>
        <v>3428</v>
      </c>
      <c r="B1481" s="129">
        <v>45483</v>
      </c>
      <c r="C1481" s="130">
        <v>45444</v>
      </c>
      <c r="D1481" s="98" t="s">
        <v>105</v>
      </c>
      <c r="E1481" s="95" t="s">
        <v>341</v>
      </c>
      <c r="F1481" s="179">
        <v>3000</v>
      </c>
      <c r="G1481" s="98" t="s">
        <v>3121</v>
      </c>
      <c r="H1481" s="98" t="s">
        <v>135</v>
      </c>
      <c r="I1481" s="95" t="s">
        <v>1823</v>
      </c>
      <c r="J1481" s="131" t="str">
        <f t="shared" si="53"/>
        <v>33.438.436/0001-16</v>
      </c>
      <c r="K1481" s="131" t="s">
        <v>1072</v>
      </c>
      <c r="L1481" s="132" t="s">
        <v>3120</v>
      </c>
      <c r="M1481" s="131">
        <v>14</v>
      </c>
      <c r="N1481" s="134">
        <v>45474</v>
      </c>
      <c r="O1481" s="95" t="s">
        <v>452</v>
      </c>
      <c r="P1481" s="98" t="s">
        <v>1097</v>
      </c>
      <c r="Q1481" s="381"/>
      <c r="R1481" s="381"/>
      <c r="S1481" s="381"/>
    </row>
    <row r="1482" spans="1:19" ht="40" customHeight="1" x14ac:dyDescent="0.25">
      <c r="A1482" s="128">
        <f>IF(B1482="","",ROW()-ROW($A$3)+'Diário 2º PA'!$P$1)</f>
        <v>3429</v>
      </c>
      <c r="B1482" s="129">
        <v>45483</v>
      </c>
      <c r="C1482" s="130">
        <v>45474</v>
      </c>
      <c r="D1482" s="98" t="s">
        <v>105</v>
      </c>
      <c r="E1482" s="95" t="s">
        <v>341</v>
      </c>
      <c r="F1482" s="179">
        <v>1248</v>
      </c>
      <c r="G1482" s="98" t="s">
        <v>4034</v>
      </c>
      <c r="H1482" s="98" t="s">
        <v>135</v>
      </c>
      <c r="I1482" s="95" t="s">
        <v>2219</v>
      </c>
      <c r="J1482" s="131" t="str">
        <f t="shared" si="53"/>
        <v>35.721.652/0001-08</v>
      </c>
      <c r="K1482" s="131" t="s">
        <v>1072</v>
      </c>
      <c r="L1482" s="132" t="s">
        <v>3120</v>
      </c>
      <c r="M1482" s="131">
        <v>33</v>
      </c>
      <c r="N1482" s="134">
        <v>45474</v>
      </c>
      <c r="O1482" s="95" t="s">
        <v>452</v>
      </c>
      <c r="P1482" s="98" t="s">
        <v>2500</v>
      </c>
      <c r="Q1482" s="381"/>
      <c r="R1482" s="381"/>
      <c r="S1482" s="381"/>
    </row>
    <row r="1483" spans="1:19" ht="40" customHeight="1" x14ac:dyDescent="0.25">
      <c r="A1483" s="128">
        <f>IF(B1483="","",ROW()-ROW($A$3)+'Diário 2º PA'!$P$1)</f>
        <v>3430</v>
      </c>
      <c r="B1483" s="129">
        <v>45483</v>
      </c>
      <c r="C1483" s="130">
        <v>45474</v>
      </c>
      <c r="D1483" s="98" t="s">
        <v>105</v>
      </c>
      <c r="E1483" s="95" t="s">
        <v>337</v>
      </c>
      <c r="F1483" s="155">
        <v>138.1</v>
      </c>
      <c r="G1483" s="98" t="s">
        <v>3160</v>
      </c>
      <c r="H1483" s="98" t="s">
        <v>122</v>
      </c>
      <c r="I1483" s="95" t="s">
        <v>3165</v>
      </c>
      <c r="J1483" s="131" t="str">
        <f t="shared" si="53"/>
        <v>17.455.912/0002-31</v>
      </c>
      <c r="K1483" s="131" t="s">
        <v>1072</v>
      </c>
      <c r="L1483" s="132" t="s">
        <v>3120</v>
      </c>
      <c r="M1483" s="131">
        <v>6388559</v>
      </c>
      <c r="N1483" s="134">
        <v>45484</v>
      </c>
      <c r="O1483" s="95" t="s">
        <v>452</v>
      </c>
      <c r="P1483" s="98" t="s">
        <v>1189</v>
      </c>
      <c r="Q1483" s="381"/>
      <c r="R1483" s="381"/>
      <c r="S1483" s="381"/>
    </row>
    <row r="1484" spans="1:19" ht="40" customHeight="1" x14ac:dyDescent="0.25">
      <c r="A1484" s="128">
        <f>IF(B1484="","",ROW()-ROW($A$3)+'Diário 2º PA'!$P$1)</f>
        <v>3431</v>
      </c>
      <c r="B1484" s="129">
        <v>45483</v>
      </c>
      <c r="C1484" s="130">
        <v>45474</v>
      </c>
      <c r="D1484" s="98" t="s">
        <v>105</v>
      </c>
      <c r="E1484" s="95" t="s">
        <v>337</v>
      </c>
      <c r="F1484" s="155">
        <v>148.35</v>
      </c>
      <c r="G1484" s="98" t="s">
        <v>3160</v>
      </c>
      <c r="H1484" s="98" t="s">
        <v>127</v>
      </c>
      <c r="I1484" s="95" t="s">
        <v>3165</v>
      </c>
      <c r="J1484" s="131" t="str">
        <f t="shared" si="53"/>
        <v>17.455.912/0002-31</v>
      </c>
      <c r="K1484" s="131" t="s">
        <v>1072</v>
      </c>
      <c r="L1484" s="132" t="s">
        <v>3120</v>
      </c>
      <c r="M1484" s="131">
        <v>6381685</v>
      </c>
      <c r="N1484" s="134">
        <v>45488</v>
      </c>
      <c r="O1484" s="95" t="s">
        <v>452</v>
      </c>
      <c r="P1484" s="98" t="s">
        <v>1189</v>
      </c>
      <c r="Q1484" s="381"/>
      <c r="R1484" s="381"/>
      <c r="S1484" s="381"/>
    </row>
    <row r="1485" spans="1:19" ht="40" customHeight="1" x14ac:dyDescent="0.25">
      <c r="A1485" s="128">
        <f>IF(B1485="","",ROW()-ROW($A$3)+'Diário 2º PA'!$P$1)</f>
        <v>3432</v>
      </c>
      <c r="B1485" s="129">
        <v>45483</v>
      </c>
      <c r="C1485" s="130">
        <v>45474</v>
      </c>
      <c r="D1485" s="98" t="s">
        <v>105</v>
      </c>
      <c r="E1485" s="95" t="s">
        <v>337</v>
      </c>
      <c r="F1485" s="155">
        <v>121.48</v>
      </c>
      <c r="G1485" s="98" t="s">
        <v>3160</v>
      </c>
      <c r="H1485" s="98" t="s">
        <v>123</v>
      </c>
      <c r="I1485" s="95" t="s">
        <v>3165</v>
      </c>
      <c r="J1485" s="131" t="str">
        <f t="shared" si="53"/>
        <v>17.455.912/0002-31</v>
      </c>
      <c r="K1485" s="131" t="s">
        <v>1072</v>
      </c>
      <c r="L1485" s="132" t="s">
        <v>3120</v>
      </c>
      <c r="M1485" s="131">
        <v>6386868</v>
      </c>
      <c r="N1485" s="134">
        <v>45485</v>
      </c>
      <c r="O1485" s="95" t="s">
        <v>452</v>
      </c>
      <c r="P1485" s="98" t="s">
        <v>1189</v>
      </c>
      <c r="Q1485" s="381"/>
      <c r="R1485" s="381"/>
      <c r="S1485" s="381"/>
    </row>
    <row r="1486" spans="1:19" ht="40" customHeight="1" x14ac:dyDescent="0.25">
      <c r="A1486" s="128">
        <f>IF(B1486="","",ROW()-ROW($A$3)+'Diário 2º PA'!$P$1)</f>
        <v>3433</v>
      </c>
      <c r="B1486" s="129">
        <v>45483</v>
      </c>
      <c r="C1486" s="130">
        <v>45474</v>
      </c>
      <c r="D1486" s="98" t="s">
        <v>105</v>
      </c>
      <c r="E1486" s="95" t="s">
        <v>337</v>
      </c>
      <c r="F1486" s="155">
        <v>38.94</v>
      </c>
      <c r="G1486" s="98" t="s">
        <v>3160</v>
      </c>
      <c r="H1486" s="98" t="s">
        <v>135</v>
      </c>
      <c r="I1486" s="95" t="s">
        <v>3165</v>
      </c>
      <c r="J1486" s="131" t="str">
        <f t="shared" si="53"/>
        <v>17.455.912/0002-31</v>
      </c>
      <c r="K1486" s="131" t="s">
        <v>1072</v>
      </c>
      <c r="L1486" s="132" t="s">
        <v>3120</v>
      </c>
      <c r="M1486" s="131">
        <v>6396251</v>
      </c>
      <c r="N1486" s="134">
        <v>45486</v>
      </c>
      <c r="O1486" s="95" t="s">
        <v>452</v>
      </c>
      <c r="P1486" s="98" t="s">
        <v>1189</v>
      </c>
      <c r="Q1486" s="381"/>
      <c r="R1486" s="381"/>
      <c r="S1486" s="381"/>
    </row>
    <row r="1487" spans="1:19" ht="40" customHeight="1" x14ac:dyDescent="0.25">
      <c r="A1487" s="128">
        <f>IF(B1487="","",ROW()-ROW($A$3)+'Diário 2º PA'!$P$1)</f>
        <v>3434</v>
      </c>
      <c r="B1487" s="129">
        <v>45483</v>
      </c>
      <c r="C1487" s="130">
        <v>45474</v>
      </c>
      <c r="D1487" s="98" t="s">
        <v>105</v>
      </c>
      <c r="E1487" s="95" t="s">
        <v>337</v>
      </c>
      <c r="F1487" s="155">
        <v>20.05</v>
      </c>
      <c r="G1487" s="98" t="s">
        <v>3160</v>
      </c>
      <c r="H1487" s="98" t="s">
        <v>130</v>
      </c>
      <c r="I1487" s="95" t="s">
        <v>3165</v>
      </c>
      <c r="J1487" s="131" t="str">
        <f t="shared" si="53"/>
        <v>17.455.912/0002-31</v>
      </c>
      <c r="K1487" s="131" t="s">
        <v>1072</v>
      </c>
      <c r="L1487" s="132" t="s">
        <v>3120</v>
      </c>
      <c r="M1487" s="131">
        <v>6396248</v>
      </c>
      <c r="N1487" s="134">
        <v>45487</v>
      </c>
      <c r="O1487" s="95" t="s">
        <v>452</v>
      </c>
      <c r="P1487" s="98" t="s">
        <v>1189</v>
      </c>
      <c r="Q1487" s="381"/>
      <c r="R1487" s="381"/>
      <c r="S1487" s="381"/>
    </row>
    <row r="1488" spans="1:19" ht="40" customHeight="1" x14ac:dyDescent="0.25">
      <c r="A1488" s="128">
        <f>IF(B1488="","",ROW()-ROW($A$3)+'Diário 2º PA'!$P$1)</f>
        <v>3435</v>
      </c>
      <c r="B1488" s="129">
        <v>45483</v>
      </c>
      <c r="C1488" s="130">
        <v>45474</v>
      </c>
      <c r="D1488" s="98" t="s">
        <v>105</v>
      </c>
      <c r="E1488" s="95" t="s">
        <v>337</v>
      </c>
      <c r="F1488" s="155">
        <v>209.86</v>
      </c>
      <c r="G1488" s="98" t="s">
        <v>3160</v>
      </c>
      <c r="H1488" s="98" t="s">
        <v>130</v>
      </c>
      <c r="I1488" s="95" t="s">
        <v>3165</v>
      </c>
      <c r="J1488" s="131" t="str">
        <f t="shared" si="53"/>
        <v>17.455.912/0002-31</v>
      </c>
      <c r="K1488" s="131" t="s">
        <v>1072</v>
      </c>
      <c r="L1488" s="132" t="s">
        <v>3120</v>
      </c>
      <c r="M1488" s="131">
        <v>6396274</v>
      </c>
      <c r="N1488" s="134">
        <v>45487</v>
      </c>
      <c r="O1488" s="95" t="s">
        <v>452</v>
      </c>
      <c r="P1488" s="98" t="s">
        <v>1189</v>
      </c>
      <c r="Q1488" s="381"/>
      <c r="R1488" s="381"/>
      <c r="S1488" s="381"/>
    </row>
    <row r="1489" spans="1:19" ht="40" customHeight="1" x14ac:dyDescent="0.25">
      <c r="A1489" s="128">
        <f>IF(B1489="","",ROW()-ROW($A$3)+'Diário 2º PA'!$P$1)</f>
        <v>3436</v>
      </c>
      <c r="B1489" s="129">
        <v>45483</v>
      </c>
      <c r="C1489" s="130">
        <v>45474</v>
      </c>
      <c r="D1489" s="98" t="s">
        <v>105</v>
      </c>
      <c r="E1489" s="95" t="s">
        <v>325</v>
      </c>
      <c r="F1489" s="155">
        <v>297.36</v>
      </c>
      <c r="G1489" s="98" t="s">
        <v>3140</v>
      </c>
      <c r="H1489" s="98" t="s">
        <v>122</v>
      </c>
      <c r="I1489" s="95" t="s">
        <v>1469</v>
      </c>
      <c r="J1489" s="131" t="str">
        <f t="shared" si="53"/>
        <v>21.582.234/00001-64</v>
      </c>
      <c r="K1489" s="131" t="s">
        <v>1072</v>
      </c>
      <c r="L1489" s="132" t="s">
        <v>3120</v>
      </c>
      <c r="M1489" s="131">
        <v>14828</v>
      </c>
      <c r="N1489" s="134">
        <v>45474</v>
      </c>
      <c r="O1489" s="95" t="s">
        <v>452</v>
      </c>
      <c r="P1489" s="98" t="s">
        <v>4126</v>
      </c>
      <c r="Q1489" s="381"/>
      <c r="R1489" s="381"/>
      <c r="S1489" s="381"/>
    </row>
    <row r="1490" spans="1:19" ht="40" customHeight="1" x14ac:dyDescent="0.25">
      <c r="A1490" s="128">
        <f>IF(B1490="","",ROW()-ROW($A$3)+'Diário 2º PA'!$P$1)</f>
        <v>3437</v>
      </c>
      <c r="B1490" s="129">
        <v>45483</v>
      </c>
      <c r="C1490" s="130">
        <v>45474</v>
      </c>
      <c r="D1490" s="98" t="s">
        <v>105</v>
      </c>
      <c r="E1490" s="95" t="s">
        <v>345</v>
      </c>
      <c r="F1490" s="155">
        <v>1864</v>
      </c>
      <c r="G1490" s="98" t="s">
        <v>3185</v>
      </c>
      <c r="H1490" s="98" t="s">
        <v>133</v>
      </c>
      <c r="I1490" s="95" t="s">
        <v>4127</v>
      </c>
      <c r="J1490" s="131" t="str">
        <f t="shared" si="53"/>
        <v>71.085.328/0001-04</v>
      </c>
      <c r="K1490" s="131" t="s">
        <v>1072</v>
      </c>
      <c r="L1490" s="132" t="s">
        <v>3120</v>
      </c>
      <c r="M1490" s="131">
        <v>35745</v>
      </c>
      <c r="N1490" s="134">
        <v>45458</v>
      </c>
      <c r="O1490" s="95" t="s">
        <v>452</v>
      </c>
      <c r="P1490" s="98" t="s">
        <v>3592</v>
      </c>
      <c r="Q1490" s="381"/>
      <c r="R1490" s="381"/>
      <c r="S1490" s="381"/>
    </row>
    <row r="1491" spans="1:19" ht="40" customHeight="1" x14ac:dyDescent="0.25">
      <c r="A1491" s="128">
        <f>IF(B1491="","",ROW()-ROW($A$3)+'Diário 2º PA'!$P$1)</f>
        <v>3438</v>
      </c>
      <c r="B1491" s="129">
        <v>45483</v>
      </c>
      <c r="C1491" s="130">
        <v>45474</v>
      </c>
      <c r="D1491" s="98" t="s">
        <v>105</v>
      </c>
      <c r="E1491" s="95" t="s">
        <v>339</v>
      </c>
      <c r="F1491" s="155">
        <v>673.14</v>
      </c>
      <c r="G1491" s="98" t="s">
        <v>4128</v>
      </c>
      <c r="H1491" s="98" t="s">
        <v>122</v>
      </c>
      <c r="I1491" s="95" t="s">
        <v>3715</v>
      </c>
      <c r="J1491" s="131" t="str">
        <f t="shared" si="53"/>
        <v>CPF Protegido - LGPD</v>
      </c>
      <c r="K1491" s="131" t="s">
        <v>1072</v>
      </c>
      <c r="L1491" s="132" t="s">
        <v>3168</v>
      </c>
      <c r="M1491" s="131" t="s">
        <v>117</v>
      </c>
      <c r="N1491" s="134">
        <v>45488</v>
      </c>
      <c r="O1491" s="95" t="s">
        <v>452</v>
      </c>
      <c r="P1491" s="98" t="s">
        <v>4129</v>
      </c>
      <c r="Q1491" s="381"/>
      <c r="R1491" s="381"/>
      <c r="S1491" s="381"/>
    </row>
    <row r="1492" spans="1:19" ht="40" customHeight="1" x14ac:dyDescent="0.25">
      <c r="A1492" s="128">
        <f>IF(B1492="","",ROW()-ROW($A$3)+'Diário 2º PA'!$P$1)</f>
        <v>3439</v>
      </c>
      <c r="B1492" s="129">
        <v>45483</v>
      </c>
      <c r="C1492" s="130">
        <v>45474</v>
      </c>
      <c r="D1492" s="98" t="s">
        <v>105</v>
      </c>
      <c r="E1492" s="95" t="s">
        <v>339</v>
      </c>
      <c r="F1492" s="155">
        <v>462</v>
      </c>
      <c r="G1492" s="98" t="s">
        <v>3372</v>
      </c>
      <c r="H1492" s="98" t="s">
        <v>133</v>
      </c>
      <c r="I1492" s="95" t="s">
        <v>4130</v>
      </c>
      <c r="J1492" s="131" t="str">
        <f t="shared" si="53"/>
        <v>CPF Protegido - LGPD</v>
      </c>
      <c r="K1492" s="131" t="s">
        <v>1072</v>
      </c>
      <c r="L1492" s="132" t="s">
        <v>3168</v>
      </c>
      <c r="M1492" s="131" t="s">
        <v>117</v>
      </c>
      <c r="N1492" s="134">
        <v>45483</v>
      </c>
      <c r="O1492" s="95" t="s">
        <v>452</v>
      </c>
      <c r="P1492" s="98" t="s">
        <v>2470</v>
      </c>
      <c r="Q1492" s="381"/>
      <c r="R1492" s="381"/>
      <c r="S1492" s="381"/>
    </row>
    <row r="1493" spans="1:19" ht="40" customHeight="1" x14ac:dyDescent="0.25">
      <c r="A1493" s="128">
        <f>IF(B1493="","",ROW()-ROW($A$3)+'Diário 2º PA'!$P$1)</f>
        <v>3440</v>
      </c>
      <c r="B1493" s="129">
        <v>45483</v>
      </c>
      <c r="C1493" s="130">
        <v>45474</v>
      </c>
      <c r="D1493" s="98" t="s">
        <v>105</v>
      </c>
      <c r="E1493" s="95" t="s">
        <v>339</v>
      </c>
      <c r="F1493" s="155">
        <v>475.8</v>
      </c>
      <c r="G1493" s="98" t="s">
        <v>3372</v>
      </c>
      <c r="H1493" s="98" t="s">
        <v>133</v>
      </c>
      <c r="I1493" s="95" t="s">
        <v>2469</v>
      </c>
      <c r="J1493" s="131" t="str">
        <f t="shared" si="53"/>
        <v>CPF Protegido - LGPD</v>
      </c>
      <c r="K1493" s="131" t="s">
        <v>1072</v>
      </c>
      <c r="L1493" s="132" t="s">
        <v>3168</v>
      </c>
      <c r="M1493" s="131" t="s">
        <v>117</v>
      </c>
      <c r="N1493" s="134">
        <v>45483</v>
      </c>
      <c r="O1493" s="95" t="s">
        <v>452</v>
      </c>
      <c r="P1493" s="98" t="s">
        <v>2470</v>
      </c>
      <c r="Q1493" s="381"/>
      <c r="R1493" s="381"/>
      <c r="S1493" s="381"/>
    </row>
    <row r="1494" spans="1:19" ht="40" customHeight="1" x14ac:dyDescent="0.25">
      <c r="A1494" s="128">
        <f>IF(B1494="","",ROW()-ROW($A$3)+'Diário 2º PA'!$P$1)</f>
        <v>3441</v>
      </c>
      <c r="B1494" s="129">
        <v>45483</v>
      </c>
      <c r="C1494" s="130">
        <v>45474</v>
      </c>
      <c r="D1494" s="98" t="s">
        <v>105</v>
      </c>
      <c r="E1494" s="95" t="s">
        <v>345</v>
      </c>
      <c r="F1494" s="155">
        <v>2800</v>
      </c>
      <c r="G1494" s="98" t="s">
        <v>4131</v>
      </c>
      <c r="H1494" s="98" t="s">
        <v>128</v>
      </c>
      <c r="I1494" s="95" t="s">
        <v>4132</v>
      </c>
      <c r="J1494" s="131" t="str">
        <f t="shared" si="53"/>
        <v>45.515.943/0001-95</v>
      </c>
      <c r="K1494" s="131" t="s">
        <v>1080</v>
      </c>
      <c r="L1494" s="132" t="s">
        <v>3133</v>
      </c>
      <c r="M1494" s="131">
        <v>15</v>
      </c>
      <c r="N1494" s="134">
        <v>45483</v>
      </c>
      <c r="O1494" s="95" t="s">
        <v>452</v>
      </c>
      <c r="P1494" s="98" t="s">
        <v>4133</v>
      </c>
      <c r="Q1494" s="381"/>
      <c r="R1494" s="381"/>
      <c r="S1494" s="381"/>
    </row>
    <row r="1495" spans="1:19" ht="40" customHeight="1" x14ac:dyDescent="0.25">
      <c r="A1495" s="128">
        <f>IF(B1495="","",ROW()-ROW($A$3)+'Diário 2º PA'!$P$1)</f>
        <v>3442</v>
      </c>
      <c r="B1495" s="129">
        <v>45483</v>
      </c>
      <c r="C1495" s="130">
        <v>45444</v>
      </c>
      <c r="D1495" s="98" t="s">
        <v>105</v>
      </c>
      <c r="E1495" s="95" t="s">
        <v>299</v>
      </c>
      <c r="F1495" s="155">
        <v>5951</v>
      </c>
      <c r="G1495" s="98" t="s">
        <v>3139</v>
      </c>
      <c r="H1495" s="98" t="s">
        <v>118</v>
      </c>
      <c r="I1495" s="95" t="s">
        <v>2689</v>
      </c>
      <c r="J1495" s="131" t="str">
        <f t="shared" si="53"/>
        <v>35.221.709/0001-00</v>
      </c>
      <c r="K1495" s="131" t="s">
        <v>1080</v>
      </c>
      <c r="L1495" s="132" t="s">
        <v>3133</v>
      </c>
      <c r="M1495" s="131">
        <v>1</v>
      </c>
      <c r="N1495" s="134">
        <v>45483</v>
      </c>
      <c r="O1495" s="95" t="s">
        <v>452</v>
      </c>
      <c r="P1495" s="98" t="s">
        <v>1571</v>
      </c>
      <c r="Q1495" s="381"/>
      <c r="R1495" s="381"/>
      <c r="S1495" s="381"/>
    </row>
    <row r="1496" spans="1:19" ht="40" customHeight="1" x14ac:dyDescent="0.25">
      <c r="A1496" s="128">
        <f>IF(B1496="","",ROW()-ROW($A$3)+'Diário 2º PA'!$P$1)</f>
        <v>3443</v>
      </c>
      <c r="B1496" s="129">
        <v>45483</v>
      </c>
      <c r="C1496" s="130">
        <v>45474</v>
      </c>
      <c r="D1496" s="98" t="s">
        <v>94</v>
      </c>
      <c r="E1496" s="95" t="s">
        <v>211</v>
      </c>
      <c r="F1496" s="155">
        <v>1247.5</v>
      </c>
      <c r="G1496" s="98" t="s">
        <v>1778</v>
      </c>
      <c r="H1496" s="98" t="s">
        <v>134</v>
      </c>
      <c r="I1496" s="95" t="s">
        <v>2365</v>
      </c>
      <c r="J1496" s="131" t="str">
        <f t="shared" si="53"/>
        <v>34.002.229/0001-87</v>
      </c>
      <c r="K1496" s="131" t="s">
        <v>1080</v>
      </c>
      <c r="L1496" s="132" t="s">
        <v>3133</v>
      </c>
      <c r="M1496" s="131">
        <v>883382</v>
      </c>
      <c r="N1496" s="134">
        <v>45483</v>
      </c>
      <c r="O1496" s="95" t="s">
        <v>452</v>
      </c>
      <c r="P1496" s="98" t="s">
        <v>1780</v>
      </c>
      <c r="Q1496" s="381"/>
      <c r="R1496" s="381"/>
      <c r="S1496" s="381"/>
    </row>
    <row r="1497" spans="1:19" ht="40" customHeight="1" x14ac:dyDescent="0.25">
      <c r="A1497" s="128">
        <f>IF(B1497="","",ROW()-ROW($A$3)+'Diário 2º PA'!$P$1)</f>
        <v>3444</v>
      </c>
      <c r="B1497" s="129">
        <v>45483</v>
      </c>
      <c r="C1497" s="130">
        <v>45474</v>
      </c>
      <c r="D1497" s="98" t="s">
        <v>105</v>
      </c>
      <c r="E1497" s="95" t="s">
        <v>287</v>
      </c>
      <c r="F1497" s="155">
        <v>406.87</v>
      </c>
      <c r="G1497" s="98" t="s">
        <v>3251</v>
      </c>
      <c r="H1497" s="98" t="s">
        <v>129</v>
      </c>
      <c r="I1497" s="95" t="s">
        <v>1438</v>
      </c>
      <c r="J1497" s="131" t="str">
        <f t="shared" si="53"/>
        <v>18.715.383/0001-40</v>
      </c>
      <c r="K1497" s="131" t="s">
        <v>1080</v>
      </c>
      <c r="L1497" s="132" t="s">
        <v>3133</v>
      </c>
      <c r="M1497" s="131" t="s">
        <v>4134</v>
      </c>
      <c r="N1497" s="134">
        <v>45483</v>
      </c>
      <c r="O1497" s="95" t="s">
        <v>452</v>
      </c>
      <c r="P1497" s="98" t="s">
        <v>1441</v>
      </c>
      <c r="Q1497" s="381"/>
      <c r="R1497" s="381"/>
      <c r="S1497" s="381"/>
    </row>
    <row r="1498" spans="1:19" ht="40" customHeight="1" x14ac:dyDescent="0.25">
      <c r="A1498" s="128">
        <f>IF(B1498="","",ROW()-ROW($A$3)+'Diário 2º PA'!$P$1)</f>
        <v>3445</v>
      </c>
      <c r="B1498" s="129">
        <v>45483</v>
      </c>
      <c r="C1498" s="130">
        <v>45474</v>
      </c>
      <c r="D1498" s="98" t="s">
        <v>94</v>
      </c>
      <c r="E1498" s="95" t="s">
        <v>211</v>
      </c>
      <c r="F1498" s="155">
        <v>748.5</v>
      </c>
      <c r="G1498" s="98" t="s">
        <v>1778</v>
      </c>
      <c r="H1498" s="98" t="s">
        <v>136</v>
      </c>
      <c r="I1498" s="95" t="s">
        <v>2365</v>
      </c>
      <c r="J1498" s="131" t="str">
        <f t="shared" si="53"/>
        <v>34.002.229/0001-87</v>
      </c>
      <c r="K1498" s="131" t="s">
        <v>1080</v>
      </c>
      <c r="L1498" s="132" t="s">
        <v>3133</v>
      </c>
      <c r="M1498" s="131">
        <v>883516</v>
      </c>
      <c r="N1498" s="134">
        <v>45483</v>
      </c>
      <c r="O1498" s="95" t="s">
        <v>452</v>
      </c>
      <c r="P1498" s="98" t="s">
        <v>1780</v>
      </c>
      <c r="Q1498" s="381"/>
      <c r="R1498" s="381"/>
      <c r="S1498" s="381"/>
    </row>
    <row r="1499" spans="1:19" ht="40" customHeight="1" x14ac:dyDescent="0.25">
      <c r="A1499" s="128">
        <f>IF(B1499="","",ROW()-ROW($A$3)+'Diário 2º PA'!$P$1)</f>
        <v>3446</v>
      </c>
      <c r="B1499" s="129">
        <v>45483</v>
      </c>
      <c r="C1499" s="130">
        <v>45474</v>
      </c>
      <c r="D1499" s="98" t="s">
        <v>105</v>
      </c>
      <c r="E1499" s="95" t="s">
        <v>287</v>
      </c>
      <c r="F1499" s="155">
        <v>419.47</v>
      </c>
      <c r="G1499" s="98" t="s">
        <v>3251</v>
      </c>
      <c r="H1499" s="98" t="s">
        <v>127</v>
      </c>
      <c r="I1499" s="95" t="s">
        <v>1438</v>
      </c>
      <c r="J1499" s="131" t="str">
        <f t="shared" si="53"/>
        <v>18.715.383/0001-40</v>
      </c>
      <c r="K1499" s="131" t="s">
        <v>1080</v>
      </c>
      <c r="L1499" s="132" t="s">
        <v>3133</v>
      </c>
      <c r="M1499" s="131" t="s">
        <v>4135</v>
      </c>
      <c r="N1499" s="134">
        <v>45483</v>
      </c>
      <c r="O1499" s="95" t="s">
        <v>452</v>
      </c>
      <c r="P1499" s="98" t="s">
        <v>1441</v>
      </c>
      <c r="Q1499" s="381"/>
      <c r="R1499" s="381"/>
      <c r="S1499" s="381"/>
    </row>
    <row r="1500" spans="1:19" ht="40" customHeight="1" x14ac:dyDescent="0.25">
      <c r="A1500" s="128">
        <f>IF(B1500="","",ROW()-ROW($A$3)+'Diário 2º PA'!$P$1)</f>
        <v>3447</v>
      </c>
      <c r="B1500" s="129">
        <v>45483</v>
      </c>
      <c r="C1500" s="130">
        <v>45474</v>
      </c>
      <c r="D1500" s="98" t="s">
        <v>94</v>
      </c>
      <c r="E1500" s="95" t="s">
        <v>211</v>
      </c>
      <c r="F1500" s="155">
        <v>698.6</v>
      </c>
      <c r="G1500" s="98" t="s">
        <v>1778</v>
      </c>
      <c r="H1500" s="98" t="s">
        <v>135</v>
      </c>
      <c r="I1500" s="95" t="s">
        <v>2365</v>
      </c>
      <c r="J1500" s="131" t="str">
        <f t="shared" si="53"/>
        <v>34.002.229/0001-87</v>
      </c>
      <c r="K1500" s="131" t="s">
        <v>1080</v>
      </c>
      <c r="L1500" s="132" t="s">
        <v>3133</v>
      </c>
      <c r="M1500" s="131">
        <v>883753</v>
      </c>
      <c r="N1500" s="134">
        <v>45483</v>
      </c>
      <c r="O1500" s="95" t="s">
        <v>452</v>
      </c>
      <c r="P1500" s="98" t="s">
        <v>1780</v>
      </c>
      <c r="Q1500" s="381"/>
      <c r="R1500" s="381"/>
      <c r="S1500" s="381"/>
    </row>
    <row r="1501" spans="1:19" ht="40" customHeight="1" x14ac:dyDescent="0.25">
      <c r="A1501" s="128">
        <f>IF(B1501="","",ROW()-ROW($A$3)+'Diário 2º PA'!$P$1)</f>
        <v>3448</v>
      </c>
      <c r="B1501" s="129">
        <v>45483</v>
      </c>
      <c r="C1501" s="130">
        <v>45444</v>
      </c>
      <c r="D1501" s="98" t="s">
        <v>94</v>
      </c>
      <c r="E1501" s="95" t="s">
        <v>190</v>
      </c>
      <c r="F1501" s="155">
        <v>435.71</v>
      </c>
      <c r="G1501" s="98" t="s">
        <v>3904</v>
      </c>
      <c r="H1501" s="98" t="s">
        <v>127</v>
      </c>
      <c r="I1501" s="95" t="s">
        <v>1444</v>
      </c>
      <c r="J1501" s="131" t="str">
        <f t="shared" si="53"/>
        <v>19.596.170/0014-23</v>
      </c>
      <c r="K1501" s="131" t="s">
        <v>1080</v>
      </c>
      <c r="L1501" s="132" t="s">
        <v>3133</v>
      </c>
      <c r="M1501" s="131" t="s">
        <v>4136</v>
      </c>
      <c r="N1501" s="134">
        <v>45483</v>
      </c>
      <c r="O1501" s="95" t="s">
        <v>452</v>
      </c>
      <c r="P1501" s="98" t="s">
        <v>1446</v>
      </c>
      <c r="Q1501" s="381"/>
      <c r="R1501" s="381"/>
      <c r="S1501" s="381"/>
    </row>
    <row r="1502" spans="1:19" ht="40" customHeight="1" x14ac:dyDescent="0.25">
      <c r="A1502" s="128">
        <f>IF(B1502="","",ROW()-ROW($A$3)+'Diário 2º PA'!$P$1)</f>
        <v>3449</v>
      </c>
      <c r="B1502" s="129">
        <v>45483</v>
      </c>
      <c r="C1502" s="130">
        <v>45474</v>
      </c>
      <c r="D1502" s="98" t="s">
        <v>94</v>
      </c>
      <c r="E1502" s="95" t="s">
        <v>211</v>
      </c>
      <c r="F1502" s="155">
        <v>698.6</v>
      </c>
      <c r="G1502" s="98" t="s">
        <v>1778</v>
      </c>
      <c r="H1502" s="98" t="s">
        <v>137</v>
      </c>
      <c r="I1502" s="95" t="s">
        <v>2365</v>
      </c>
      <c r="J1502" s="131" t="str">
        <f t="shared" si="53"/>
        <v>34.002.229/0001-87</v>
      </c>
      <c r="K1502" s="131" t="s">
        <v>1080</v>
      </c>
      <c r="L1502" s="132" t="s">
        <v>3133</v>
      </c>
      <c r="M1502" s="131">
        <v>883783</v>
      </c>
      <c r="N1502" s="134">
        <v>45483</v>
      </c>
      <c r="O1502" s="95" t="s">
        <v>452</v>
      </c>
      <c r="P1502" s="98" t="s">
        <v>1780</v>
      </c>
      <c r="Q1502" s="381"/>
      <c r="R1502" s="381"/>
      <c r="S1502" s="381"/>
    </row>
    <row r="1503" spans="1:19" ht="40" customHeight="1" x14ac:dyDescent="0.25">
      <c r="A1503" s="128">
        <f>IF(B1503="","",ROW()-ROW($A$3)+'Diário 2º PA'!$P$1)</f>
        <v>3450</v>
      </c>
      <c r="B1503" s="129">
        <v>45483</v>
      </c>
      <c r="C1503" s="130">
        <v>45474</v>
      </c>
      <c r="D1503" s="98" t="s">
        <v>105</v>
      </c>
      <c r="E1503" s="95" t="s">
        <v>355</v>
      </c>
      <c r="F1503" s="155">
        <v>2112.0500000000002</v>
      </c>
      <c r="G1503" s="98" t="s">
        <v>3134</v>
      </c>
      <c r="H1503" s="98" t="s">
        <v>124</v>
      </c>
      <c r="I1503" s="95" t="s">
        <v>4137</v>
      </c>
      <c r="J1503" s="131" t="str">
        <f t="shared" si="53"/>
        <v>35.009.766/0001-11</v>
      </c>
      <c r="K1503" s="131" t="s">
        <v>1080</v>
      </c>
      <c r="L1503" s="132" t="s">
        <v>3133</v>
      </c>
      <c r="M1503" s="131">
        <v>67062921</v>
      </c>
      <c r="N1503" s="134">
        <v>45483</v>
      </c>
      <c r="O1503" s="95" t="s">
        <v>452</v>
      </c>
      <c r="P1503" s="98" t="s">
        <v>4138</v>
      </c>
      <c r="Q1503" s="381"/>
      <c r="R1503" s="381"/>
      <c r="S1503" s="381"/>
    </row>
    <row r="1504" spans="1:19" ht="40" customHeight="1" x14ac:dyDescent="0.25">
      <c r="A1504" s="128">
        <f>IF(B1504="","",ROW()-ROW($A$3)+'Diário 2º PA'!$P$1)</f>
        <v>3451</v>
      </c>
      <c r="B1504" s="129">
        <v>45483</v>
      </c>
      <c r="C1504" s="130">
        <v>45474</v>
      </c>
      <c r="D1504" s="98" t="s">
        <v>94</v>
      </c>
      <c r="E1504" s="95" t="s">
        <v>203</v>
      </c>
      <c r="F1504" s="155">
        <v>340</v>
      </c>
      <c r="G1504" s="98" t="s">
        <v>1778</v>
      </c>
      <c r="H1504" s="98" t="s">
        <v>134</v>
      </c>
      <c r="I1504" s="95" t="s">
        <v>3535</v>
      </c>
      <c r="J1504" s="131" t="str">
        <f t="shared" si="53"/>
        <v>02.131.247/0001-72</v>
      </c>
      <c r="K1504" s="131" t="s">
        <v>1080</v>
      </c>
      <c r="L1504" s="132" t="s">
        <v>3133</v>
      </c>
      <c r="M1504" s="131">
        <v>72532</v>
      </c>
      <c r="N1504" s="134">
        <v>45483</v>
      </c>
      <c r="O1504" s="95" t="s">
        <v>452</v>
      </c>
      <c r="P1504" s="98" t="s">
        <v>1786</v>
      </c>
      <c r="Q1504" s="381"/>
      <c r="R1504" s="381"/>
      <c r="S1504" s="381"/>
    </row>
    <row r="1505" spans="1:19" ht="40" customHeight="1" x14ac:dyDescent="0.25">
      <c r="A1505" s="128">
        <f>IF(B1505="","",ROW()-ROW($A$3)+'Diário 2º PA'!$P$1)</f>
        <v>3452</v>
      </c>
      <c r="B1505" s="129">
        <v>45483</v>
      </c>
      <c r="C1505" s="130">
        <v>45444</v>
      </c>
      <c r="D1505" s="98" t="s">
        <v>105</v>
      </c>
      <c r="E1505" s="95" t="s">
        <v>235</v>
      </c>
      <c r="F1505" s="155">
        <v>129.9</v>
      </c>
      <c r="G1505" s="98" t="s">
        <v>3178</v>
      </c>
      <c r="H1505" s="98" t="s">
        <v>124</v>
      </c>
      <c r="I1505" s="95" t="s">
        <v>2752</v>
      </c>
      <c r="J1505" s="131" t="str">
        <f t="shared" si="53"/>
        <v>13.789.781/0001-97</v>
      </c>
      <c r="K1505" s="131" t="s">
        <v>1080</v>
      </c>
      <c r="L1505" s="132" t="s">
        <v>3133</v>
      </c>
      <c r="M1505" s="131">
        <v>1034400</v>
      </c>
      <c r="N1505" s="134">
        <v>45483</v>
      </c>
      <c r="O1505" s="95" t="s">
        <v>452</v>
      </c>
      <c r="P1505" s="98" t="s">
        <v>1217</v>
      </c>
      <c r="Q1505" s="381"/>
      <c r="R1505" s="381"/>
      <c r="S1505" s="381"/>
    </row>
    <row r="1506" spans="1:19" ht="40" customHeight="1" x14ac:dyDescent="0.25">
      <c r="A1506" s="128">
        <f>IF(B1506="","",ROW()-ROW($A$3)+'Diário 2º PA'!$P$1)</f>
        <v>3453</v>
      </c>
      <c r="B1506" s="129">
        <v>45483</v>
      </c>
      <c r="C1506" s="130">
        <v>45474</v>
      </c>
      <c r="D1506" s="98" t="s">
        <v>94</v>
      </c>
      <c r="E1506" s="95" t="s">
        <v>203</v>
      </c>
      <c r="F1506" s="155">
        <v>82</v>
      </c>
      <c r="G1506" s="98" t="s">
        <v>3262</v>
      </c>
      <c r="H1506" s="98" t="s">
        <v>134</v>
      </c>
      <c r="I1506" s="95" t="s">
        <v>3536</v>
      </c>
      <c r="J1506" s="131" t="str">
        <f t="shared" si="53"/>
        <v>02.131.247/0001-72</v>
      </c>
      <c r="K1506" s="131" t="s">
        <v>1080</v>
      </c>
      <c r="L1506" s="132" t="s">
        <v>3133</v>
      </c>
      <c r="M1506" s="131">
        <v>72613</v>
      </c>
      <c r="N1506" s="134">
        <v>45483</v>
      </c>
      <c r="O1506" s="95" t="s">
        <v>452</v>
      </c>
      <c r="P1506" s="98" t="s">
        <v>1786</v>
      </c>
      <c r="Q1506" s="381"/>
      <c r="R1506" s="381"/>
      <c r="S1506" s="381"/>
    </row>
    <row r="1507" spans="1:19" ht="40" customHeight="1" x14ac:dyDescent="0.25">
      <c r="A1507" s="128">
        <f>IF(B1507="","",ROW()-ROW($A$3)+'Diário 2º PA'!$P$1)</f>
        <v>3454</v>
      </c>
      <c r="B1507" s="129">
        <v>45483</v>
      </c>
      <c r="C1507" s="130">
        <v>45444</v>
      </c>
      <c r="D1507" s="98" t="s">
        <v>105</v>
      </c>
      <c r="E1507" s="95" t="s">
        <v>265</v>
      </c>
      <c r="F1507" s="155">
        <v>275</v>
      </c>
      <c r="G1507" s="98" t="s">
        <v>3264</v>
      </c>
      <c r="H1507" s="98" t="s">
        <v>122</v>
      </c>
      <c r="I1507" s="95" t="s">
        <v>1485</v>
      </c>
      <c r="J1507" s="131" t="str">
        <f t="shared" si="53"/>
        <v>12.566.752/0001-01</v>
      </c>
      <c r="K1507" s="131" t="s">
        <v>1080</v>
      </c>
      <c r="L1507" s="132" t="s">
        <v>3133</v>
      </c>
      <c r="M1507" s="131">
        <v>380</v>
      </c>
      <c r="N1507" s="134">
        <v>45483</v>
      </c>
      <c r="O1507" s="95" t="s">
        <v>452</v>
      </c>
      <c r="P1507" s="98" t="s">
        <v>1517</v>
      </c>
      <c r="Q1507" s="381"/>
      <c r="R1507" s="381"/>
      <c r="S1507" s="381"/>
    </row>
    <row r="1508" spans="1:19" ht="40" customHeight="1" x14ac:dyDescent="0.25">
      <c r="A1508" s="128">
        <f>IF(B1508="","",ROW()-ROW($A$3)+'Diário 2º PA'!$P$1)</f>
        <v>3455</v>
      </c>
      <c r="B1508" s="129">
        <v>45483</v>
      </c>
      <c r="C1508" s="130">
        <v>45474</v>
      </c>
      <c r="D1508" s="98" t="s">
        <v>94</v>
      </c>
      <c r="E1508" s="95" t="s">
        <v>203</v>
      </c>
      <c r="F1508" s="155">
        <v>1512</v>
      </c>
      <c r="G1508" s="98" t="s">
        <v>1778</v>
      </c>
      <c r="H1508" s="98" t="s">
        <v>134</v>
      </c>
      <c r="I1508" s="95" t="s">
        <v>3535</v>
      </c>
      <c r="J1508" s="131" t="str">
        <f t="shared" si="53"/>
        <v>02.131.247/0001-72</v>
      </c>
      <c r="K1508" s="131" t="s">
        <v>1080</v>
      </c>
      <c r="L1508" s="132" t="s">
        <v>3133</v>
      </c>
      <c r="M1508" s="131">
        <v>72337</v>
      </c>
      <c r="N1508" s="134">
        <v>45483</v>
      </c>
      <c r="O1508" s="95" t="s">
        <v>452</v>
      </c>
      <c r="P1508" s="98" t="s">
        <v>1786</v>
      </c>
      <c r="Q1508" s="381"/>
      <c r="R1508" s="381"/>
      <c r="S1508" s="381"/>
    </row>
    <row r="1509" spans="1:19" ht="40" customHeight="1" x14ac:dyDescent="0.25">
      <c r="A1509" s="128">
        <f>IF(B1509="","",ROW()-ROW($A$3)+'Diário 2º PA'!$P$1)</f>
        <v>3456</v>
      </c>
      <c r="B1509" s="129">
        <v>45483</v>
      </c>
      <c r="C1509" s="130">
        <v>45474</v>
      </c>
      <c r="D1509" s="98" t="s">
        <v>105</v>
      </c>
      <c r="E1509" s="95" t="s">
        <v>359</v>
      </c>
      <c r="F1509" s="155">
        <v>163.97</v>
      </c>
      <c r="G1509" s="98" t="s">
        <v>1999</v>
      </c>
      <c r="H1509" s="98" t="s">
        <v>130</v>
      </c>
      <c r="I1509" s="95" t="s">
        <v>4139</v>
      </c>
      <c r="J1509" s="131" t="str">
        <f t="shared" si="53"/>
        <v>18.320.009/0001-45</v>
      </c>
      <c r="K1509" s="131" t="s">
        <v>1080</v>
      </c>
      <c r="L1509" s="132" t="s">
        <v>3133</v>
      </c>
      <c r="M1509" s="133">
        <v>20240705001</v>
      </c>
      <c r="N1509" s="134">
        <v>45485</v>
      </c>
      <c r="O1509" s="95" t="s">
        <v>452</v>
      </c>
      <c r="P1509" s="98" t="s">
        <v>4140</v>
      </c>
      <c r="Q1509" s="381"/>
      <c r="R1509" s="381"/>
      <c r="S1509" s="381"/>
    </row>
    <row r="1510" spans="1:19" ht="40" customHeight="1" x14ac:dyDescent="0.25">
      <c r="A1510" s="128">
        <f>IF(B1510="","",ROW()-ROW($A$3)+'Diário 2º PA'!$P$1)</f>
        <v>3457</v>
      </c>
      <c r="B1510" s="129">
        <v>45483</v>
      </c>
      <c r="C1510" s="130">
        <v>45474</v>
      </c>
      <c r="D1510" s="98" t="s">
        <v>94</v>
      </c>
      <c r="E1510" s="95" t="s">
        <v>203</v>
      </c>
      <c r="F1510" s="155">
        <v>349.5</v>
      </c>
      <c r="G1510" s="98" t="s">
        <v>3262</v>
      </c>
      <c r="H1510" s="98" t="s">
        <v>134</v>
      </c>
      <c r="I1510" s="95" t="s">
        <v>3536</v>
      </c>
      <c r="J1510" s="131" t="str">
        <f t="shared" si="53"/>
        <v>02.131.247/0001-72</v>
      </c>
      <c r="K1510" s="131" t="s">
        <v>1080</v>
      </c>
      <c r="L1510" s="132" t="s">
        <v>3133</v>
      </c>
      <c r="M1510" s="131">
        <v>72454</v>
      </c>
      <c r="N1510" s="134">
        <v>45483</v>
      </c>
      <c r="O1510" s="95" t="s">
        <v>452</v>
      </c>
      <c r="P1510" s="98" t="s">
        <v>1786</v>
      </c>
      <c r="Q1510" s="381"/>
      <c r="R1510" s="381"/>
      <c r="S1510" s="381"/>
    </row>
    <row r="1511" spans="1:19" ht="40" customHeight="1" x14ac:dyDescent="0.25">
      <c r="A1511" s="128">
        <f>IF(B1511="","",ROW()-ROW($A$3)+'Diário 2º PA'!$P$1)</f>
        <v>3458</v>
      </c>
      <c r="B1511" s="129">
        <v>45483</v>
      </c>
      <c r="C1511" s="130">
        <v>45444</v>
      </c>
      <c r="D1511" s="98" t="s">
        <v>105</v>
      </c>
      <c r="E1511" s="95" t="s">
        <v>235</v>
      </c>
      <c r="F1511" s="155">
        <v>142.77000000000001</v>
      </c>
      <c r="G1511" s="98" t="s">
        <v>3178</v>
      </c>
      <c r="H1511" s="98" t="s">
        <v>137</v>
      </c>
      <c r="I1511" s="95" t="s">
        <v>1754</v>
      </c>
      <c r="J1511" s="131" t="str">
        <f t="shared" si="53"/>
        <v>71.208.516/0001-74</v>
      </c>
      <c r="K1511" s="131" t="s">
        <v>1080</v>
      </c>
      <c r="L1511" s="132" t="s">
        <v>3133</v>
      </c>
      <c r="M1511" s="131">
        <v>4646974414</v>
      </c>
      <c r="N1511" s="134">
        <v>45484</v>
      </c>
      <c r="O1511" s="95" t="s">
        <v>452</v>
      </c>
      <c r="P1511" s="98" t="s">
        <v>1755</v>
      </c>
      <c r="Q1511" s="381"/>
      <c r="R1511" s="381"/>
      <c r="S1511" s="381"/>
    </row>
    <row r="1512" spans="1:19" ht="40" customHeight="1" x14ac:dyDescent="0.25">
      <c r="A1512" s="128">
        <f>IF(B1512="","",ROW()-ROW($A$3)+'Diário 2º PA'!$P$1)</f>
        <v>3459</v>
      </c>
      <c r="B1512" s="129">
        <v>45483</v>
      </c>
      <c r="C1512" s="130">
        <v>45474</v>
      </c>
      <c r="D1512" s="98" t="s">
        <v>94</v>
      </c>
      <c r="E1512" s="95" t="s">
        <v>203</v>
      </c>
      <c r="F1512" s="155">
        <v>1078</v>
      </c>
      <c r="G1512" s="98" t="s">
        <v>1778</v>
      </c>
      <c r="H1512" s="98" t="s">
        <v>136</v>
      </c>
      <c r="I1512" s="95" t="s">
        <v>3536</v>
      </c>
      <c r="J1512" s="131" t="str">
        <f t="shared" si="53"/>
        <v>02.131.247/0001-72</v>
      </c>
      <c r="K1512" s="131" t="s">
        <v>1080</v>
      </c>
      <c r="L1512" s="132" t="s">
        <v>3133</v>
      </c>
      <c r="M1512" s="131">
        <v>74096</v>
      </c>
      <c r="N1512" s="134">
        <v>45483</v>
      </c>
      <c r="O1512" s="95" t="s">
        <v>452</v>
      </c>
      <c r="P1512" s="98" t="s">
        <v>1786</v>
      </c>
      <c r="Q1512" s="381"/>
      <c r="R1512" s="381"/>
      <c r="S1512" s="381"/>
    </row>
    <row r="1513" spans="1:19" ht="40" customHeight="1" x14ac:dyDescent="0.25">
      <c r="A1513" s="128">
        <f>IF(B1513="","",ROW()-ROW($A$3)+'Diário 2º PA'!$P$1)</f>
        <v>3460</v>
      </c>
      <c r="B1513" s="129">
        <v>45483</v>
      </c>
      <c r="C1513" s="130">
        <v>45444</v>
      </c>
      <c r="D1513" s="98" t="s">
        <v>105</v>
      </c>
      <c r="E1513" s="95" t="s">
        <v>229</v>
      </c>
      <c r="F1513" s="155">
        <v>272.93</v>
      </c>
      <c r="G1513" s="98" t="s">
        <v>3143</v>
      </c>
      <c r="H1513" s="98" t="s">
        <v>134</v>
      </c>
      <c r="I1513" s="95" t="s">
        <v>2005</v>
      </c>
      <c r="J1513" s="131" t="str">
        <f t="shared" si="53"/>
        <v>25.769.548/0001-21</v>
      </c>
      <c r="K1513" s="131" t="s">
        <v>1080</v>
      </c>
      <c r="L1513" s="132" t="s">
        <v>3133</v>
      </c>
      <c r="M1513" s="131">
        <v>69442</v>
      </c>
      <c r="N1513" s="134">
        <v>45484</v>
      </c>
      <c r="O1513" s="95" t="s">
        <v>452</v>
      </c>
      <c r="P1513" s="98" t="s">
        <v>2006</v>
      </c>
      <c r="Q1513" s="381"/>
      <c r="R1513" s="381"/>
      <c r="S1513" s="381"/>
    </row>
    <row r="1514" spans="1:19" ht="40" customHeight="1" x14ac:dyDescent="0.25">
      <c r="A1514" s="128">
        <f>IF(B1514="","",ROW()-ROW($A$3)+'Diário 2º PA'!$P$1)</f>
        <v>3461</v>
      </c>
      <c r="B1514" s="129">
        <v>45483</v>
      </c>
      <c r="C1514" s="130">
        <v>45474</v>
      </c>
      <c r="D1514" s="98" t="s">
        <v>94</v>
      </c>
      <c r="E1514" s="95" t="s">
        <v>203</v>
      </c>
      <c r="F1514" s="155">
        <v>962</v>
      </c>
      <c r="G1514" s="98" t="s">
        <v>1778</v>
      </c>
      <c r="H1514" s="98" t="s">
        <v>135</v>
      </c>
      <c r="I1514" s="95" t="s">
        <v>3536</v>
      </c>
      <c r="J1514" s="131" t="str">
        <f t="shared" si="53"/>
        <v>02.131.247/0001-72</v>
      </c>
      <c r="K1514" s="131" t="s">
        <v>1080</v>
      </c>
      <c r="L1514" s="132" t="s">
        <v>3133</v>
      </c>
      <c r="M1514" s="131">
        <v>74098</v>
      </c>
      <c r="N1514" s="134">
        <v>45483</v>
      </c>
      <c r="O1514" s="95" t="s">
        <v>452</v>
      </c>
      <c r="P1514" s="98" t="s">
        <v>1786</v>
      </c>
      <c r="Q1514" s="381"/>
      <c r="R1514" s="381"/>
      <c r="S1514" s="381"/>
    </row>
    <row r="1515" spans="1:19" ht="40" customHeight="1" x14ac:dyDescent="0.25">
      <c r="A1515" s="128">
        <f>IF(B1515="","",ROW()-ROW($A$3)+'Diário 2º PA'!$P$1)</f>
        <v>3462</v>
      </c>
      <c r="B1515" s="129">
        <v>45483</v>
      </c>
      <c r="C1515" s="130">
        <v>45444</v>
      </c>
      <c r="D1515" s="98" t="s">
        <v>105</v>
      </c>
      <c r="E1515" s="95" t="s">
        <v>227</v>
      </c>
      <c r="F1515" s="155">
        <v>145.04</v>
      </c>
      <c r="G1515" s="98" t="s">
        <v>3193</v>
      </c>
      <c r="H1515" s="98" t="s">
        <v>118</v>
      </c>
      <c r="I1515" s="95" t="s">
        <v>1635</v>
      </c>
      <c r="J1515" s="131" t="str">
        <f t="shared" si="53"/>
        <v>06.981.180/0001-16</v>
      </c>
      <c r="K1515" s="131" t="s">
        <v>1080</v>
      </c>
      <c r="L1515" s="132" t="s">
        <v>3133</v>
      </c>
      <c r="M1515" s="131">
        <v>157683284</v>
      </c>
      <c r="N1515" s="134">
        <v>45484</v>
      </c>
      <c r="O1515" s="95" t="s">
        <v>452</v>
      </c>
      <c r="P1515" s="98" t="s">
        <v>1414</v>
      </c>
      <c r="Q1515" s="381"/>
      <c r="R1515" s="381"/>
      <c r="S1515" s="381"/>
    </row>
    <row r="1516" spans="1:19" ht="40" customHeight="1" x14ac:dyDescent="0.25">
      <c r="A1516" s="128">
        <f>IF(B1516="","",ROW()-ROW($A$3)+'Diário 2º PA'!$P$1)</f>
        <v>3463</v>
      </c>
      <c r="B1516" s="129">
        <v>45483</v>
      </c>
      <c r="C1516" s="130">
        <v>45474</v>
      </c>
      <c r="D1516" s="98" t="s">
        <v>94</v>
      </c>
      <c r="E1516" s="95" t="s">
        <v>203</v>
      </c>
      <c r="F1516" s="155">
        <v>844</v>
      </c>
      <c r="G1516" s="98" t="s">
        <v>1778</v>
      </c>
      <c r="H1516" s="98" t="s">
        <v>137</v>
      </c>
      <c r="I1516" s="95" t="s">
        <v>3536</v>
      </c>
      <c r="J1516" s="131" t="str">
        <f t="shared" si="53"/>
        <v>02.131.247/0001-72</v>
      </c>
      <c r="K1516" s="131" t="s">
        <v>1080</v>
      </c>
      <c r="L1516" s="132" t="s">
        <v>3133</v>
      </c>
      <c r="M1516" s="131">
        <v>74097</v>
      </c>
      <c r="N1516" s="134">
        <v>45483</v>
      </c>
      <c r="O1516" s="95" t="s">
        <v>452</v>
      </c>
      <c r="P1516" s="98" t="s">
        <v>1786</v>
      </c>
      <c r="Q1516" s="381"/>
      <c r="R1516" s="381"/>
      <c r="S1516" s="381"/>
    </row>
    <row r="1517" spans="1:19" ht="40" customHeight="1" x14ac:dyDescent="0.25">
      <c r="A1517" s="128">
        <f>IF(B1517="","",ROW()-ROW($A$3)+'Diário 2º PA'!$P$1)</f>
        <v>3464</v>
      </c>
      <c r="B1517" s="129">
        <v>45483</v>
      </c>
      <c r="C1517" s="130">
        <v>45444</v>
      </c>
      <c r="D1517" s="98" t="s">
        <v>105</v>
      </c>
      <c r="E1517" s="95" t="s">
        <v>229</v>
      </c>
      <c r="F1517" s="155">
        <v>2046.35</v>
      </c>
      <c r="G1517" s="98" t="s">
        <v>3143</v>
      </c>
      <c r="H1517" s="98" t="s">
        <v>121</v>
      </c>
      <c r="I1517" s="95" t="s">
        <v>1760</v>
      </c>
      <c r="J1517" s="131" t="str">
        <f t="shared" si="53"/>
        <v>02.318.396/0001-45</v>
      </c>
      <c r="K1517" s="131" t="s">
        <v>1080</v>
      </c>
      <c r="L1517" s="132" t="s">
        <v>3133</v>
      </c>
      <c r="M1517" s="131" t="s">
        <v>4141</v>
      </c>
      <c r="N1517" s="134">
        <v>45485</v>
      </c>
      <c r="O1517" s="95" t="s">
        <v>452</v>
      </c>
      <c r="P1517" s="98" t="s">
        <v>1761</v>
      </c>
      <c r="Q1517" s="381"/>
      <c r="R1517" s="381"/>
      <c r="S1517" s="381"/>
    </row>
    <row r="1518" spans="1:19" ht="40" customHeight="1" x14ac:dyDescent="0.25">
      <c r="A1518" s="128">
        <f>IF(B1518="","",ROW()-ROW($A$3)+'Diário 2º PA'!$P$1)</f>
        <v>3465</v>
      </c>
      <c r="B1518" s="129">
        <v>45483</v>
      </c>
      <c r="C1518" s="130">
        <v>45474</v>
      </c>
      <c r="D1518" s="98" t="s">
        <v>94</v>
      </c>
      <c r="E1518" s="95" t="s">
        <v>215</v>
      </c>
      <c r="F1518" s="155">
        <v>589</v>
      </c>
      <c r="G1518" s="98" t="s">
        <v>3260</v>
      </c>
      <c r="H1518" s="98" t="s">
        <v>134</v>
      </c>
      <c r="I1518" s="95" t="s">
        <v>3535</v>
      </c>
      <c r="J1518" s="131" t="str">
        <f t="shared" si="53"/>
        <v>02.131.247/0001-72</v>
      </c>
      <c r="K1518" s="131" t="s">
        <v>1080</v>
      </c>
      <c r="L1518" s="132" t="s">
        <v>3133</v>
      </c>
      <c r="M1518" s="131">
        <v>71530</v>
      </c>
      <c r="N1518" s="134">
        <v>45483</v>
      </c>
      <c r="O1518" s="95" t="s">
        <v>452</v>
      </c>
      <c r="P1518" s="98" t="s">
        <v>1786</v>
      </c>
      <c r="Q1518" s="381"/>
      <c r="R1518" s="381"/>
      <c r="S1518" s="381"/>
    </row>
    <row r="1519" spans="1:19" ht="40" customHeight="1" x14ac:dyDescent="0.25">
      <c r="A1519" s="128">
        <f>IF(B1519="","",ROW()-ROW($A$3)+'Diário 2º PA'!$P$1)</f>
        <v>3466</v>
      </c>
      <c r="B1519" s="129">
        <v>45483</v>
      </c>
      <c r="C1519" s="130">
        <v>45444</v>
      </c>
      <c r="D1519" s="98" t="s">
        <v>105</v>
      </c>
      <c r="E1519" s="95" t="s">
        <v>229</v>
      </c>
      <c r="F1519" s="155">
        <v>56.58</v>
      </c>
      <c r="G1519" s="98" t="s">
        <v>3143</v>
      </c>
      <c r="H1519" s="98" t="s">
        <v>119</v>
      </c>
      <c r="I1519" s="95" t="s">
        <v>1547</v>
      </c>
      <c r="J1519" s="131" t="str">
        <f t="shared" si="53"/>
        <v>21.572.243/0001-74</v>
      </c>
      <c r="K1519" s="131" t="s">
        <v>1080</v>
      </c>
      <c r="L1519" s="132" t="s">
        <v>3133</v>
      </c>
      <c r="M1519" s="131" t="s">
        <v>4142</v>
      </c>
      <c r="N1519" s="134">
        <v>45485</v>
      </c>
      <c r="O1519" s="95" t="s">
        <v>452</v>
      </c>
      <c r="P1519" s="98" t="s">
        <v>1548</v>
      </c>
      <c r="Q1519" s="381"/>
      <c r="R1519" s="381"/>
      <c r="S1519" s="381"/>
    </row>
    <row r="1520" spans="1:19" ht="40" customHeight="1" x14ac:dyDescent="0.25">
      <c r="A1520" s="128">
        <f>IF(B1520="","",ROW()-ROW($A$3)+'Diário 2º PA'!$P$1)</f>
        <v>3467</v>
      </c>
      <c r="B1520" s="129">
        <v>45483</v>
      </c>
      <c r="C1520" s="130">
        <v>45474</v>
      </c>
      <c r="D1520" s="98" t="s">
        <v>94</v>
      </c>
      <c r="E1520" s="95" t="s">
        <v>215</v>
      </c>
      <c r="F1520" s="155">
        <v>608</v>
      </c>
      <c r="G1520" s="98" t="s">
        <v>3260</v>
      </c>
      <c r="H1520" s="98" t="s">
        <v>136</v>
      </c>
      <c r="I1520" s="95" t="s">
        <v>3535</v>
      </c>
      <c r="J1520" s="131" t="str">
        <f t="shared" si="53"/>
        <v>02.131.247/0001-72</v>
      </c>
      <c r="K1520" s="131" t="s">
        <v>1080</v>
      </c>
      <c r="L1520" s="132" t="s">
        <v>3133</v>
      </c>
      <c r="M1520" s="131">
        <v>71532</v>
      </c>
      <c r="N1520" s="134">
        <v>45483</v>
      </c>
      <c r="O1520" s="95" t="s">
        <v>452</v>
      </c>
      <c r="P1520" s="98" t="s">
        <v>1786</v>
      </c>
      <c r="Q1520" s="381"/>
      <c r="R1520" s="381"/>
      <c r="S1520" s="381"/>
    </row>
    <row r="1521" spans="1:19" ht="40" customHeight="1" x14ac:dyDescent="0.25">
      <c r="A1521" s="128">
        <f>IF(B1521="","",ROW()-ROW($A$3)+'Diário 2º PA'!$P$1)</f>
        <v>3468</v>
      </c>
      <c r="B1521" s="129">
        <v>45483</v>
      </c>
      <c r="C1521" s="130">
        <v>45474</v>
      </c>
      <c r="D1521" s="98" t="s">
        <v>105</v>
      </c>
      <c r="E1521" s="95" t="s">
        <v>345</v>
      </c>
      <c r="F1521" s="155">
        <v>2600</v>
      </c>
      <c r="G1521" s="98" t="s">
        <v>4143</v>
      </c>
      <c r="H1521" s="98" t="s">
        <v>137</v>
      </c>
      <c r="I1521" s="95" t="s">
        <v>4144</v>
      </c>
      <c r="J1521" s="131" t="str">
        <f t="shared" si="53"/>
        <v>CPF Protegido - LGPD</v>
      </c>
      <c r="K1521" s="131" t="s">
        <v>1114</v>
      </c>
      <c r="L1521" s="132" t="s">
        <v>3120</v>
      </c>
      <c r="M1521" s="131">
        <v>163172</v>
      </c>
      <c r="N1521" s="134">
        <v>45481</v>
      </c>
      <c r="O1521" s="95" t="s">
        <v>452</v>
      </c>
      <c r="P1521" s="98" t="s">
        <v>4145</v>
      </c>
      <c r="Q1521" s="381"/>
      <c r="R1521" s="381"/>
      <c r="S1521" s="381"/>
    </row>
    <row r="1522" spans="1:19" ht="40" customHeight="1" x14ac:dyDescent="0.25">
      <c r="A1522" s="128">
        <f>IF(B1522="","",ROW()-ROW($A$3)+'Diário 2º PA'!$P$1)</f>
        <v>3469</v>
      </c>
      <c r="B1522" s="129">
        <v>45483</v>
      </c>
      <c r="C1522" s="130">
        <v>45474</v>
      </c>
      <c r="D1522" s="98" t="s">
        <v>94</v>
      </c>
      <c r="E1522" s="95" t="s">
        <v>215</v>
      </c>
      <c r="F1522" s="155">
        <v>532</v>
      </c>
      <c r="G1522" s="98" t="s">
        <v>3260</v>
      </c>
      <c r="H1522" s="98" t="s">
        <v>135</v>
      </c>
      <c r="I1522" s="95" t="s">
        <v>3535</v>
      </c>
      <c r="J1522" s="131" t="str">
        <f t="shared" si="53"/>
        <v>02.131.247/0001-72</v>
      </c>
      <c r="K1522" s="131" t="s">
        <v>1080</v>
      </c>
      <c r="L1522" s="132" t="s">
        <v>3133</v>
      </c>
      <c r="M1522" s="131">
        <v>71565</v>
      </c>
      <c r="N1522" s="134">
        <v>45483</v>
      </c>
      <c r="O1522" s="95" t="s">
        <v>452</v>
      </c>
      <c r="P1522" s="98" t="s">
        <v>1786</v>
      </c>
      <c r="Q1522" s="381"/>
      <c r="R1522" s="381"/>
      <c r="S1522" s="381"/>
    </row>
    <row r="1523" spans="1:19" ht="40" customHeight="1" x14ac:dyDescent="0.25">
      <c r="A1523" s="128">
        <f>IF(B1523="","",ROW()-ROW($A$3)+'Diário 2º PA'!$P$1)</f>
        <v>3470</v>
      </c>
      <c r="B1523" s="129">
        <v>45483</v>
      </c>
      <c r="C1523" s="130">
        <v>45474</v>
      </c>
      <c r="D1523" s="98" t="s">
        <v>105</v>
      </c>
      <c r="E1523" s="95" t="s">
        <v>345</v>
      </c>
      <c r="F1523" s="155">
        <v>2500</v>
      </c>
      <c r="G1523" s="98" t="s">
        <v>3161</v>
      </c>
      <c r="H1523" s="98" t="s">
        <v>137</v>
      </c>
      <c r="I1523" s="95" t="s">
        <v>4144</v>
      </c>
      <c r="J1523" s="131" t="str">
        <f t="shared" si="53"/>
        <v>CPF Protegido - LGPD</v>
      </c>
      <c r="K1523" s="131" t="s">
        <v>1114</v>
      </c>
      <c r="L1523" s="132" t="s">
        <v>3120</v>
      </c>
      <c r="M1523" s="131">
        <v>163173</v>
      </c>
      <c r="N1523" s="134">
        <v>45481</v>
      </c>
      <c r="O1523" s="95" t="s">
        <v>452</v>
      </c>
      <c r="P1523" s="98" t="s">
        <v>4145</v>
      </c>
      <c r="Q1523" s="381"/>
      <c r="R1523" s="381"/>
      <c r="S1523" s="381"/>
    </row>
    <row r="1524" spans="1:19" ht="40" customHeight="1" x14ac:dyDescent="0.25">
      <c r="A1524" s="128">
        <f>IF(B1524="","",ROW()-ROW($A$3)+'Diário 2º PA'!$P$1)</f>
        <v>3471</v>
      </c>
      <c r="B1524" s="129">
        <v>45483</v>
      </c>
      <c r="C1524" s="130">
        <v>45474</v>
      </c>
      <c r="D1524" s="98" t="s">
        <v>94</v>
      </c>
      <c r="E1524" s="95" t="s">
        <v>215</v>
      </c>
      <c r="F1524" s="155">
        <v>494</v>
      </c>
      <c r="G1524" s="98" t="s">
        <v>3260</v>
      </c>
      <c r="H1524" s="98" t="s">
        <v>137</v>
      </c>
      <c r="I1524" s="95" t="s">
        <v>3535</v>
      </c>
      <c r="J1524" s="131" t="str">
        <f t="shared" si="53"/>
        <v>02.131.247/0001-72</v>
      </c>
      <c r="K1524" s="131" t="s">
        <v>1080</v>
      </c>
      <c r="L1524" s="132" t="s">
        <v>3133</v>
      </c>
      <c r="M1524" s="131">
        <v>71577</v>
      </c>
      <c r="N1524" s="134">
        <v>45483</v>
      </c>
      <c r="O1524" s="95" t="s">
        <v>452</v>
      </c>
      <c r="P1524" s="98" t="s">
        <v>1786</v>
      </c>
      <c r="Q1524" s="381"/>
      <c r="R1524" s="381"/>
      <c r="S1524" s="381"/>
    </row>
    <row r="1525" spans="1:19" ht="40" customHeight="1" x14ac:dyDescent="0.25">
      <c r="A1525" s="128">
        <f>IF(B1525="","",ROW()-ROW($A$3)+'Diário 2º PA'!$P$1)</f>
        <v>3472</v>
      </c>
      <c r="B1525" s="129">
        <v>45483</v>
      </c>
      <c r="C1525" s="130">
        <v>45474</v>
      </c>
      <c r="D1525" s="98" t="s">
        <v>105</v>
      </c>
      <c r="E1525" s="95" t="s">
        <v>345</v>
      </c>
      <c r="F1525" s="155">
        <v>4515</v>
      </c>
      <c r="G1525" s="98" t="s">
        <v>4049</v>
      </c>
      <c r="H1525" s="98" t="s">
        <v>119</v>
      </c>
      <c r="I1525" s="95" t="s">
        <v>3833</v>
      </c>
      <c r="J1525" s="131" t="str">
        <f t="shared" si="53"/>
        <v>46.391.902/0001-05</v>
      </c>
      <c r="K1525" s="131" t="s">
        <v>1114</v>
      </c>
      <c r="L1525" s="132" t="s">
        <v>3120</v>
      </c>
      <c r="M1525" s="131">
        <v>10</v>
      </c>
      <c r="N1525" s="134">
        <v>45474</v>
      </c>
      <c r="O1525" s="95" t="s">
        <v>452</v>
      </c>
      <c r="P1525" s="98" t="s">
        <v>3834</v>
      </c>
      <c r="Q1525" s="381"/>
      <c r="R1525" s="381"/>
      <c r="S1525" s="381"/>
    </row>
    <row r="1526" spans="1:19" ht="40" customHeight="1" x14ac:dyDescent="0.25">
      <c r="A1526" s="128">
        <f>IF(B1526="","",ROW()-ROW($A$3)+'Diário 2º PA'!$P$1)</f>
        <v>3473</v>
      </c>
      <c r="B1526" s="129">
        <v>45483</v>
      </c>
      <c r="C1526" s="130">
        <v>45474</v>
      </c>
      <c r="D1526" s="98" t="s">
        <v>94</v>
      </c>
      <c r="E1526" s="95" t="s">
        <v>205</v>
      </c>
      <c r="F1526" s="155">
        <v>506</v>
      </c>
      <c r="G1526" s="98" t="s">
        <v>1778</v>
      </c>
      <c r="H1526" s="98" t="s">
        <v>134</v>
      </c>
      <c r="I1526" s="95" t="s">
        <v>2365</v>
      </c>
      <c r="J1526" s="131" t="str">
        <f t="shared" si="53"/>
        <v>34.002.229/0001-87</v>
      </c>
      <c r="K1526" s="131" t="s">
        <v>1080</v>
      </c>
      <c r="L1526" s="132" t="s">
        <v>3133</v>
      </c>
      <c r="M1526" s="131">
        <v>892463</v>
      </c>
      <c r="N1526" s="134">
        <v>45483</v>
      </c>
      <c r="O1526" s="95" t="s">
        <v>452</v>
      </c>
      <c r="P1526" s="98" t="s">
        <v>1780</v>
      </c>
      <c r="Q1526" s="381"/>
      <c r="R1526" s="381"/>
      <c r="S1526" s="381"/>
    </row>
    <row r="1527" spans="1:19" ht="40" customHeight="1" x14ac:dyDescent="0.25">
      <c r="A1527" s="128">
        <f>IF(B1527="","",ROW()-ROW($A$3)+'Diário 2º PA'!$P$1)</f>
        <v>3474</v>
      </c>
      <c r="B1527" s="129">
        <v>45483</v>
      </c>
      <c r="C1527" s="130">
        <v>45474</v>
      </c>
      <c r="D1527" s="98" t="s">
        <v>105</v>
      </c>
      <c r="E1527" s="95" t="s">
        <v>345</v>
      </c>
      <c r="F1527" s="155">
        <v>2745</v>
      </c>
      <c r="G1527" s="98" t="s">
        <v>4049</v>
      </c>
      <c r="H1527" s="98" t="s">
        <v>120</v>
      </c>
      <c r="I1527" s="95" t="s">
        <v>3833</v>
      </c>
      <c r="J1527" s="131" t="str">
        <f t="shared" si="53"/>
        <v>46.391.902/0001-05</v>
      </c>
      <c r="K1527" s="131" t="s">
        <v>1114</v>
      </c>
      <c r="L1527" s="132" t="s">
        <v>3120</v>
      </c>
      <c r="M1527" s="131">
        <v>11</v>
      </c>
      <c r="N1527" s="134">
        <v>45474</v>
      </c>
      <c r="O1527" s="95" t="s">
        <v>452</v>
      </c>
      <c r="P1527" s="98" t="s">
        <v>3834</v>
      </c>
      <c r="Q1527" s="381"/>
      <c r="R1527" s="381"/>
      <c r="S1527" s="381"/>
    </row>
    <row r="1528" spans="1:19" ht="40" customHeight="1" x14ac:dyDescent="0.25">
      <c r="A1528" s="128">
        <f>IF(B1528="","",ROW()-ROW($A$3)+'Diário 2º PA'!$P$1)</f>
        <v>3475</v>
      </c>
      <c r="B1528" s="129">
        <v>45483</v>
      </c>
      <c r="C1528" s="130">
        <v>45474</v>
      </c>
      <c r="D1528" s="98" t="s">
        <v>94</v>
      </c>
      <c r="E1528" s="95" t="s">
        <v>205</v>
      </c>
      <c r="F1528" s="155">
        <v>303.60000000000002</v>
      </c>
      <c r="G1528" s="98" t="s">
        <v>1778</v>
      </c>
      <c r="H1528" s="98" t="s">
        <v>136</v>
      </c>
      <c r="I1528" s="95" t="s">
        <v>2365</v>
      </c>
      <c r="J1528" s="131" t="str">
        <f t="shared" si="53"/>
        <v>34.002.229/0001-87</v>
      </c>
      <c r="K1528" s="131" t="s">
        <v>1080</v>
      </c>
      <c r="L1528" s="132" t="s">
        <v>3133</v>
      </c>
      <c r="M1528" s="131">
        <v>892512</v>
      </c>
      <c r="N1528" s="134">
        <v>45483</v>
      </c>
      <c r="O1528" s="95" t="s">
        <v>452</v>
      </c>
      <c r="P1528" s="98" t="s">
        <v>1780</v>
      </c>
      <c r="Q1528" s="381"/>
      <c r="R1528" s="381"/>
      <c r="S1528" s="381"/>
    </row>
    <row r="1529" spans="1:19" ht="40" customHeight="1" x14ac:dyDescent="0.25">
      <c r="A1529" s="128">
        <f>IF(B1529="","",ROW()-ROW($A$3)+'Diário 2º PA'!$P$1)</f>
        <v>3476</v>
      </c>
      <c r="B1529" s="129">
        <v>45483</v>
      </c>
      <c r="C1529" s="130">
        <v>45444</v>
      </c>
      <c r="D1529" s="98" t="s">
        <v>105</v>
      </c>
      <c r="E1529" s="95" t="s">
        <v>341</v>
      </c>
      <c r="F1529" s="179">
        <v>1000</v>
      </c>
      <c r="G1529" s="98" t="s">
        <v>4146</v>
      </c>
      <c r="H1529" s="98" t="s">
        <v>128</v>
      </c>
      <c r="I1529" s="95" t="s">
        <v>3305</v>
      </c>
      <c r="J1529" s="131" t="str">
        <f t="shared" si="53"/>
        <v>54.519.698/0001-85</v>
      </c>
      <c r="K1529" s="131" t="s">
        <v>1114</v>
      </c>
      <c r="L1529" s="132" t="s">
        <v>3120</v>
      </c>
      <c r="M1529" s="131">
        <v>4</v>
      </c>
      <c r="N1529" s="134">
        <v>45473</v>
      </c>
      <c r="O1529" s="95" t="s">
        <v>452</v>
      </c>
      <c r="P1529" s="98" t="s">
        <v>3306</v>
      </c>
      <c r="Q1529" s="381"/>
      <c r="R1529" s="381"/>
      <c r="S1529" s="381"/>
    </row>
    <row r="1530" spans="1:19" ht="40" customHeight="1" x14ac:dyDescent="0.25">
      <c r="A1530" s="128">
        <f>IF(B1530="","",ROW()-ROW($A$3)+'Diário 2º PA'!$P$1)</f>
        <v>3477</v>
      </c>
      <c r="B1530" s="129">
        <v>45483</v>
      </c>
      <c r="C1530" s="130">
        <v>45474</v>
      </c>
      <c r="D1530" s="98" t="s">
        <v>94</v>
      </c>
      <c r="E1530" s="95" t="s">
        <v>205</v>
      </c>
      <c r="F1530" s="155">
        <v>283.36</v>
      </c>
      <c r="G1530" s="98" t="s">
        <v>1778</v>
      </c>
      <c r="H1530" s="98" t="s">
        <v>135</v>
      </c>
      <c r="I1530" s="95" t="s">
        <v>2365</v>
      </c>
      <c r="J1530" s="131" t="str">
        <f t="shared" si="53"/>
        <v>34.002.229/0001-87</v>
      </c>
      <c r="K1530" s="131" t="s">
        <v>1080</v>
      </c>
      <c r="L1530" s="132" t="s">
        <v>3133</v>
      </c>
      <c r="M1530" s="131">
        <v>892584</v>
      </c>
      <c r="N1530" s="134">
        <v>45483</v>
      </c>
      <c r="O1530" s="95" t="s">
        <v>452</v>
      </c>
      <c r="P1530" s="98" t="s">
        <v>1780</v>
      </c>
      <c r="Q1530" s="381"/>
      <c r="R1530" s="381"/>
      <c r="S1530" s="381"/>
    </row>
    <row r="1531" spans="1:19" ht="40" customHeight="1" x14ac:dyDescent="0.25">
      <c r="A1531" s="128">
        <f>IF(B1531="","",ROW()-ROW($A$3)+'Diário 2º PA'!$P$1)</f>
        <v>3478</v>
      </c>
      <c r="B1531" s="129">
        <v>45483</v>
      </c>
      <c r="C1531" s="130">
        <v>45444</v>
      </c>
      <c r="D1531" s="98" t="s">
        <v>105</v>
      </c>
      <c r="E1531" s="95" t="s">
        <v>341</v>
      </c>
      <c r="F1531" s="179">
        <v>720</v>
      </c>
      <c r="G1531" s="98" t="s">
        <v>4147</v>
      </c>
      <c r="H1531" s="98" t="s">
        <v>128</v>
      </c>
      <c r="I1531" s="95" t="s">
        <v>2051</v>
      </c>
      <c r="J1531" s="131" t="str">
        <f t="shared" si="53"/>
        <v>33.115.958/0001-87</v>
      </c>
      <c r="K1531" s="131" t="s">
        <v>1114</v>
      </c>
      <c r="L1531" s="132" t="s">
        <v>3120</v>
      </c>
      <c r="M1531" s="131">
        <v>82</v>
      </c>
      <c r="N1531" s="134">
        <v>45481</v>
      </c>
      <c r="O1531" s="95" t="s">
        <v>452</v>
      </c>
      <c r="P1531" s="98" t="s">
        <v>2052</v>
      </c>
      <c r="Q1531" s="381"/>
      <c r="R1531" s="381"/>
      <c r="S1531" s="381"/>
    </row>
    <row r="1532" spans="1:19" ht="40" customHeight="1" x14ac:dyDescent="0.25">
      <c r="A1532" s="128">
        <f>IF(B1532="","",ROW()-ROW($A$3)+'Diário 2º PA'!$P$1)</f>
        <v>3479</v>
      </c>
      <c r="B1532" s="129">
        <v>45483</v>
      </c>
      <c r="C1532" s="130">
        <v>45474</v>
      </c>
      <c r="D1532" s="98" t="s">
        <v>94</v>
      </c>
      <c r="E1532" s="95" t="s">
        <v>205</v>
      </c>
      <c r="F1532" s="155">
        <v>283.36</v>
      </c>
      <c r="G1532" s="98" t="s">
        <v>1778</v>
      </c>
      <c r="H1532" s="98" t="s">
        <v>137</v>
      </c>
      <c r="I1532" s="95" t="s">
        <v>2365</v>
      </c>
      <c r="J1532" s="131" t="str">
        <f t="shared" si="53"/>
        <v>34.002.229/0001-87</v>
      </c>
      <c r="K1532" s="131" t="s">
        <v>1080</v>
      </c>
      <c r="L1532" s="132" t="s">
        <v>3133</v>
      </c>
      <c r="M1532" s="131">
        <v>892593</v>
      </c>
      <c r="N1532" s="134">
        <v>45483</v>
      </c>
      <c r="O1532" s="95" t="s">
        <v>452</v>
      </c>
      <c r="P1532" s="98" t="s">
        <v>1780</v>
      </c>
      <c r="Q1532" s="381"/>
      <c r="R1532" s="381"/>
      <c r="S1532" s="381"/>
    </row>
    <row r="1533" spans="1:19" ht="40" customHeight="1" x14ac:dyDescent="0.25">
      <c r="A1533" s="128">
        <f>IF(B1533="","",ROW()-ROW($A$3)+'Diário 2º PA'!$P$1)</f>
        <v>3480</v>
      </c>
      <c r="B1533" s="129">
        <v>45483</v>
      </c>
      <c r="C1533" s="130">
        <v>45474</v>
      </c>
      <c r="D1533" s="98" t="s">
        <v>105</v>
      </c>
      <c r="E1533" s="95" t="s">
        <v>341</v>
      </c>
      <c r="F1533" s="179">
        <v>31.5</v>
      </c>
      <c r="G1533" s="98" t="s">
        <v>3874</v>
      </c>
      <c r="H1533" s="98" t="s">
        <v>118</v>
      </c>
      <c r="I1533" s="95" t="s">
        <v>4148</v>
      </c>
      <c r="J1533" s="131" t="str">
        <f t="shared" si="53"/>
        <v>CPF Protegido - LGPD</v>
      </c>
      <c r="K1533" s="131" t="s">
        <v>1072</v>
      </c>
      <c r="L1533" s="132" t="s">
        <v>3130</v>
      </c>
      <c r="M1533" s="131" t="s">
        <v>117</v>
      </c>
      <c r="N1533" s="134">
        <v>45482</v>
      </c>
      <c r="O1533" s="95" t="s">
        <v>452</v>
      </c>
      <c r="P1533" s="98" t="s">
        <v>4149</v>
      </c>
      <c r="Q1533" s="381"/>
      <c r="R1533" s="381"/>
      <c r="S1533" s="381"/>
    </row>
    <row r="1534" spans="1:19" ht="40" customHeight="1" x14ac:dyDescent="0.25">
      <c r="A1534" s="128">
        <f>IF(B1534="","",ROW()-ROW($A$3)+'Diário 2º PA'!$P$1)</f>
        <v>3481</v>
      </c>
      <c r="B1534" s="129">
        <v>45483</v>
      </c>
      <c r="C1534" s="130">
        <v>45474</v>
      </c>
      <c r="D1534" s="98" t="s">
        <v>94</v>
      </c>
      <c r="E1534" s="95" t="s">
        <v>207</v>
      </c>
      <c r="F1534" s="155">
        <v>821.48</v>
      </c>
      <c r="G1534" s="98" t="s">
        <v>3263</v>
      </c>
      <c r="H1534" s="98" t="s">
        <v>134</v>
      </c>
      <c r="I1534" s="95" t="s">
        <v>4150</v>
      </c>
      <c r="J1534" s="131" t="str">
        <f t="shared" si="53"/>
        <v>19.112.659/0001-68</v>
      </c>
      <c r="K1534" s="131" t="s">
        <v>1080</v>
      </c>
      <c r="L1534" s="132" t="s">
        <v>3133</v>
      </c>
      <c r="M1534" s="131">
        <v>634174</v>
      </c>
      <c r="N1534" s="134">
        <v>45483</v>
      </c>
      <c r="O1534" s="95" t="s">
        <v>452</v>
      </c>
      <c r="P1534" s="98" t="s">
        <v>1796</v>
      </c>
      <c r="Q1534" s="381"/>
      <c r="R1534" s="381"/>
      <c r="S1534" s="381"/>
    </row>
    <row r="1535" spans="1:19" ht="40" customHeight="1" x14ac:dyDescent="0.25">
      <c r="A1535" s="128">
        <f>IF(B1535="","",ROW()-ROW($A$3)+'Diário 2º PA'!$P$1)</f>
        <v>3482</v>
      </c>
      <c r="B1535" s="129">
        <v>45483</v>
      </c>
      <c r="C1535" s="130">
        <v>45474</v>
      </c>
      <c r="D1535" s="98" t="s">
        <v>105</v>
      </c>
      <c r="E1535" s="95" t="s">
        <v>333</v>
      </c>
      <c r="F1535" s="155">
        <v>900</v>
      </c>
      <c r="G1535" s="98" t="s">
        <v>4151</v>
      </c>
      <c r="H1535" s="98" t="s">
        <v>118</v>
      </c>
      <c r="I1535" s="95" t="s">
        <v>3662</v>
      </c>
      <c r="J1535" s="131" t="str">
        <f t="shared" si="53"/>
        <v>21.959.982/0001-13</v>
      </c>
      <c r="K1535" s="131" t="s">
        <v>1114</v>
      </c>
      <c r="L1535" s="132" t="s">
        <v>3120</v>
      </c>
      <c r="M1535" s="131">
        <v>11</v>
      </c>
      <c r="N1535" s="134">
        <v>45484</v>
      </c>
      <c r="O1535" s="95" t="s">
        <v>452</v>
      </c>
      <c r="P1535" s="98" t="s">
        <v>3663</v>
      </c>
      <c r="Q1535" s="381"/>
      <c r="R1535" s="381"/>
      <c r="S1535" s="381"/>
    </row>
    <row r="1536" spans="1:19" ht="40" customHeight="1" x14ac:dyDescent="0.25">
      <c r="A1536" s="128">
        <f>IF(B1536="","",ROW()-ROW($A$3)+'Diário 2º PA'!$P$1)</f>
        <v>3483</v>
      </c>
      <c r="B1536" s="129">
        <v>45483</v>
      </c>
      <c r="C1536" s="130">
        <v>45474</v>
      </c>
      <c r="D1536" s="98" t="s">
        <v>94</v>
      </c>
      <c r="E1536" s="95" t="s">
        <v>207</v>
      </c>
      <c r="F1536" s="155">
        <v>633.22</v>
      </c>
      <c r="G1536" s="98" t="s">
        <v>3263</v>
      </c>
      <c r="H1536" s="98" t="s">
        <v>136</v>
      </c>
      <c r="I1536" s="95" t="s">
        <v>4150</v>
      </c>
      <c r="J1536" s="131" t="str">
        <f t="shared" si="53"/>
        <v>19.112.659/0001-68</v>
      </c>
      <c r="K1536" s="131" t="s">
        <v>1080</v>
      </c>
      <c r="L1536" s="132" t="s">
        <v>3133</v>
      </c>
      <c r="M1536" s="131">
        <v>634213</v>
      </c>
      <c r="N1536" s="134">
        <v>45483</v>
      </c>
      <c r="O1536" s="95" t="s">
        <v>452</v>
      </c>
      <c r="P1536" s="98" t="s">
        <v>1796</v>
      </c>
      <c r="Q1536" s="381"/>
      <c r="R1536" s="381"/>
      <c r="S1536" s="381"/>
    </row>
    <row r="1537" spans="1:19" ht="40" customHeight="1" x14ac:dyDescent="0.25">
      <c r="A1537" s="128">
        <f>IF(B1537="","",ROW()-ROW($A$3)+'Diário 2º PA'!$P$1)</f>
        <v>3484</v>
      </c>
      <c r="B1537" s="129">
        <v>45483</v>
      </c>
      <c r="C1537" s="130">
        <v>45474</v>
      </c>
      <c r="D1537" s="98" t="s">
        <v>105</v>
      </c>
      <c r="E1537" s="95" t="s">
        <v>339</v>
      </c>
      <c r="F1537" s="155">
        <v>309.12</v>
      </c>
      <c r="G1537" s="98" t="s">
        <v>3460</v>
      </c>
      <c r="H1537" s="98" t="s">
        <v>122</v>
      </c>
      <c r="I1537" s="95" t="s">
        <v>4152</v>
      </c>
      <c r="J1537" s="131" t="str">
        <f t="shared" si="53"/>
        <v>04.509.250/0005-36</v>
      </c>
      <c r="K1537" s="131" t="s">
        <v>1114</v>
      </c>
      <c r="L1537" s="132" t="s">
        <v>3120</v>
      </c>
      <c r="M1537" s="131">
        <v>9496</v>
      </c>
      <c r="N1537" s="134">
        <v>45489</v>
      </c>
      <c r="O1537" s="95" t="s">
        <v>452</v>
      </c>
      <c r="P1537" s="98" t="s">
        <v>4153</v>
      </c>
      <c r="Q1537" s="381"/>
      <c r="R1537" s="381"/>
      <c r="S1537" s="381"/>
    </row>
    <row r="1538" spans="1:19" ht="40" customHeight="1" x14ac:dyDescent="0.25">
      <c r="A1538" s="128">
        <f>IF(B1538="","",ROW()-ROW($A$3)+'Diário 2º PA'!$P$1)</f>
        <v>3485</v>
      </c>
      <c r="B1538" s="129">
        <v>45483</v>
      </c>
      <c r="C1538" s="130">
        <v>45474</v>
      </c>
      <c r="D1538" s="98" t="s">
        <v>94</v>
      </c>
      <c r="E1538" s="95" t="s">
        <v>207</v>
      </c>
      <c r="F1538" s="155">
        <v>479.2</v>
      </c>
      <c r="G1538" s="98" t="s">
        <v>3263</v>
      </c>
      <c r="H1538" s="98" t="s">
        <v>135</v>
      </c>
      <c r="I1538" s="95" t="s">
        <v>4150</v>
      </c>
      <c r="J1538" s="131" t="str">
        <f t="shared" si="53"/>
        <v>19.112.659/0001-68</v>
      </c>
      <c r="K1538" s="131" t="s">
        <v>1080</v>
      </c>
      <c r="L1538" s="132" t="s">
        <v>3133</v>
      </c>
      <c r="M1538" s="131">
        <v>634352</v>
      </c>
      <c r="N1538" s="134">
        <v>45483</v>
      </c>
      <c r="O1538" s="95" t="s">
        <v>452</v>
      </c>
      <c r="P1538" s="98" t="s">
        <v>1796</v>
      </c>
      <c r="Q1538" s="381"/>
      <c r="R1538" s="381"/>
      <c r="S1538" s="381"/>
    </row>
    <row r="1539" spans="1:19" ht="40" customHeight="1" x14ac:dyDescent="0.25">
      <c r="A1539" s="128">
        <f>IF(B1539="","",ROW()-ROW($A$3)+'Diário 2º PA'!$P$1)</f>
        <v>3486</v>
      </c>
      <c r="B1539" s="129">
        <v>45483</v>
      </c>
      <c r="C1539" s="130">
        <v>45474</v>
      </c>
      <c r="D1539" s="98" t="s">
        <v>105</v>
      </c>
      <c r="E1539" s="95" t="s">
        <v>345</v>
      </c>
      <c r="F1539" s="155">
        <v>1900</v>
      </c>
      <c r="G1539" s="98" t="s">
        <v>3307</v>
      </c>
      <c r="H1539" s="98" t="s">
        <v>121</v>
      </c>
      <c r="I1539" s="95" t="s">
        <v>4154</v>
      </c>
      <c r="J1539" s="131" t="str">
        <f t="shared" si="53"/>
        <v>33.501.605/0001-15</v>
      </c>
      <c r="K1539" s="131" t="s">
        <v>1114</v>
      </c>
      <c r="L1539" s="132" t="s">
        <v>3120</v>
      </c>
      <c r="M1539" s="131">
        <v>8</v>
      </c>
      <c r="N1539" s="134">
        <v>45481</v>
      </c>
      <c r="O1539" s="95" t="s">
        <v>452</v>
      </c>
      <c r="P1539" s="98" t="s">
        <v>4155</v>
      </c>
      <c r="Q1539" s="381"/>
      <c r="R1539" s="381"/>
      <c r="S1539" s="381"/>
    </row>
    <row r="1540" spans="1:19" ht="40" customHeight="1" x14ac:dyDescent="0.25">
      <c r="A1540" s="128">
        <f>IF(B1540="","",ROW()-ROW($A$3)+'Diário 2º PA'!$P$1)</f>
        <v>3487</v>
      </c>
      <c r="B1540" s="129">
        <v>45483</v>
      </c>
      <c r="C1540" s="130">
        <v>45474</v>
      </c>
      <c r="D1540" s="98" t="s">
        <v>94</v>
      </c>
      <c r="E1540" s="95" t="s">
        <v>207</v>
      </c>
      <c r="F1540" s="155">
        <v>684.56</v>
      </c>
      <c r="G1540" s="98" t="s">
        <v>3263</v>
      </c>
      <c r="H1540" s="98" t="s">
        <v>137</v>
      </c>
      <c r="I1540" s="95" t="s">
        <v>4150</v>
      </c>
      <c r="J1540" s="131" t="str">
        <f t="shared" si="53"/>
        <v>19.112.659/0001-68</v>
      </c>
      <c r="K1540" s="131" t="s">
        <v>1080</v>
      </c>
      <c r="L1540" s="132" t="s">
        <v>3133</v>
      </c>
      <c r="M1540" s="131">
        <v>634378</v>
      </c>
      <c r="N1540" s="134">
        <v>45483</v>
      </c>
      <c r="O1540" s="95" t="s">
        <v>452</v>
      </c>
      <c r="P1540" s="98" t="s">
        <v>1796</v>
      </c>
      <c r="Q1540" s="381"/>
      <c r="R1540" s="381"/>
      <c r="S1540" s="381"/>
    </row>
    <row r="1541" spans="1:19" ht="40" customHeight="1" x14ac:dyDescent="0.25">
      <c r="A1541" s="128">
        <f>IF(B1541="","",ROW()-ROW($A$3)+'Diário 2º PA'!$P$1)</f>
        <v>3488</v>
      </c>
      <c r="B1541" s="129">
        <v>45483</v>
      </c>
      <c r="C1541" s="130">
        <v>45474</v>
      </c>
      <c r="D1541" s="98" t="s">
        <v>105</v>
      </c>
      <c r="E1541" s="95" t="s">
        <v>345</v>
      </c>
      <c r="F1541" s="155">
        <v>165</v>
      </c>
      <c r="G1541" s="98" t="s">
        <v>4156</v>
      </c>
      <c r="H1541" s="98" t="s">
        <v>129</v>
      </c>
      <c r="I1541" s="95" t="s">
        <v>4157</v>
      </c>
      <c r="J1541" s="131" t="str">
        <f t="shared" si="53"/>
        <v>15.778.973/0001-23</v>
      </c>
      <c r="K1541" s="131" t="s">
        <v>1114</v>
      </c>
      <c r="L1541" s="132" t="s">
        <v>3120</v>
      </c>
      <c r="M1541" s="131">
        <v>102</v>
      </c>
      <c r="N1541" s="134">
        <v>45475</v>
      </c>
      <c r="O1541" s="95" t="s">
        <v>452</v>
      </c>
      <c r="P1541" s="98" t="s">
        <v>2346</v>
      </c>
      <c r="Q1541" s="381"/>
      <c r="R1541" s="381"/>
      <c r="S1541" s="381"/>
    </row>
    <row r="1542" spans="1:19" ht="40" customHeight="1" x14ac:dyDescent="0.25">
      <c r="A1542" s="128">
        <f>IF(B1542="","",ROW()-ROW($A$3)+'Diário 2º PA'!$P$1)</f>
        <v>3489</v>
      </c>
      <c r="B1542" s="129">
        <v>45483</v>
      </c>
      <c r="C1542" s="130">
        <v>45474</v>
      </c>
      <c r="D1542" s="98" t="s">
        <v>94</v>
      </c>
      <c r="E1542" s="95" t="s">
        <v>211</v>
      </c>
      <c r="F1542" s="155">
        <v>349.3</v>
      </c>
      <c r="G1542" s="98" t="s">
        <v>1778</v>
      </c>
      <c r="H1542" s="98" t="s">
        <v>118</v>
      </c>
      <c r="I1542" s="95" t="s">
        <v>2365</v>
      </c>
      <c r="J1542" s="131" t="str">
        <f t="shared" si="53"/>
        <v>34.002.229/0001-87</v>
      </c>
      <c r="K1542" s="131" t="s">
        <v>1080</v>
      </c>
      <c r="L1542" s="132" t="s">
        <v>3133</v>
      </c>
      <c r="M1542" s="131">
        <v>878004</v>
      </c>
      <c r="N1542" s="134">
        <v>45483</v>
      </c>
      <c r="O1542" s="95" t="s">
        <v>452</v>
      </c>
      <c r="P1542" s="98" t="s">
        <v>1780</v>
      </c>
      <c r="Q1542" s="381"/>
      <c r="R1542" s="381"/>
      <c r="S1542" s="381"/>
    </row>
    <row r="1543" spans="1:19" ht="40" customHeight="1" x14ac:dyDescent="0.25">
      <c r="A1543" s="128">
        <f>IF(B1543="","",ROW()-ROW($A$3)+'Diário 2º PA'!$P$1)</f>
        <v>3490</v>
      </c>
      <c r="B1543" s="129">
        <v>45483</v>
      </c>
      <c r="C1543" s="130">
        <v>45474</v>
      </c>
      <c r="D1543" s="98" t="s">
        <v>105</v>
      </c>
      <c r="E1543" s="95" t="s">
        <v>225</v>
      </c>
      <c r="F1543" s="155">
        <v>729.51</v>
      </c>
      <c r="G1543" s="98" t="s">
        <v>3146</v>
      </c>
      <c r="H1543" s="98" t="s">
        <v>125</v>
      </c>
      <c r="I1543" s="95" t="s">
        <v>1450</v>
      </c>
      <c r="J1543" s="131" t="str">
        <f t="shared" si="53"/>
        <v>61.198.164/0001-60</v>
      </c>
      <c r="K1543" s="131" t="s">
        <v>1080</v>
      </c>
      <c r="L1543" s="132" t="s">
        <v>3133</v>
      </c>
      <c r="M1543" s="131">
        <v>20295810</v>
      </c>
      <c r="N1543" s="134">
        <v>45483</v>
      </c>
      <c r="O1543" s="95" t="s">
        <v>452</v>
      </c>
      <c r="P1543" s="98" t="s">
        <v>1091</v>
      </c>
      <c r="Q1543" s="381"/>
      <c r="R1543" s="381"/>
      <c r="S1543" s="381"/>
    </row>
    <row r="1544" spans="1:19" ht="40" customHeight="1" x14ac:dyDescent="0.25">
      <c r="A1544" s="128">
        <f>IF(B1544="","",ROW()-ROW($A$3)+'Diário 2º PA'!$P$1)</f>
        <v>3491</v>
      </c>
      <c r="B1544" s="129">
        <v>45483</v>
      </c>
      <c r="C1544" s="130">
        <v>45474</v>
      </c>
      <c r="D1544" s="98" t="s">
        <v>94</v>
      </c>
      <c r="E1544" s="95" t="s">
        <v>211</v>
      </c>
      <c r="F1544" s="155">
        <v>773.45</v>
      </c>
      <c r="G1544" s="98" t="s">
        <v>1778</v>
      </c>
      <c r="H1544" s="98" t="s">
        <v>121</v>
      </c>
      <c r="I1544" s="95" t="s">
        <v>2365</v>
      </c>
      <c r="J1544" s="131" t="str">
        <f t="shared" si="53"/>
        <v>34.002.229/0001-87</v>
      </c>
      <c r="K1544" s="131" t="s">
        <v>1080</v>
      </c>
      <c r="L1544" s="132" t="s">
        <v>3133</v>
      </c>
      <c r="M1544" s="131">
        <v>878344</v>
      </c>
      <c r="N1544" s="134">
        <v>45483</v>
      </c>
      <c r="O1544" s="95" t="s">
        <v>452</v>
      </c>
      <c r="P1544" s="98" t="s">
        <v>1780</v>
      </c>
      <c r="Q1544" s="381"/>
      <c r="R1544" s="381"/>
      <c r="S1544" s="381"/>
    </row>
    <row r="1545" spans="1:19" ht="40" customHeight="1" x14ac:dyDescent="0.25">
      <c r="A1545" s="128">
        <f>IF(B1545="","",ROW()-ROW($A$3)+'Diário 2º PA'!$P$1)</f>
        <v>3492</v>
      </c>
      <c r="B1545" s="129">
        <v>45483</v>
      </c>
      <c r="C1545" s="130">
        <v>45474</v>
      </c>
      <c r="D1545" s="98" t="s">
        <v>105</v>
      </c>
      <c r="E1545" s="95" t="s">
        <v>339</v>
      </c>
      <c r="F1545" s="155">
        <v>475.8</v>
      </c>
      <c r="G1545" s="98" t="s">
        <v>3372</v>
      </c>
      <c r="H1545" s="98" t="s">
        <v>134</v>
      </c>
      <c r="I1545" s="95" t="s">
        <v>4158</v>
      </c>
      <c r="J1545" s="131" t="str">
        <f t="shared" si="53"/>
        <v>CPF Protegido - LGPD</v>
      </c>
      <c r="K1545" s="131" t="s">
        <v>1072</v>
      </c>
      <c r="L1545" s="132" t="s">
        <v>3168</v>
      </c>
      <c r="M1545" s="131" t="s">
        <v>117</v>
      </c>
      <c r="N1545" s="134">
        <v>45482</v>
      </c>
      <c r="O1545" s="95" t="s">
        <v>452</v>
      </c>
      <c r="P1545" s="98" t="s">
        <v>1620</v>
      </c>
      <c r="Q1545" s="381"/>
      <c r="R1545" s="381"/>
      <c r="S1545" s="381"/>
    </row>
    <row r="1546" spans="1:19" ht="40" customHeight="1" x14ac:dyDescent="0.25">
      <c r="A1546" s="128">
        <f>IF(B1546="","",ROW()-ROW($A$3)+'Diário 2º PA'!$P$1)</f>
        <v>3493</v>
      </c>
      <c r="B1546" s="129">
        <v>45483</v>
      </c>
      <c r="C1546" s="130">
        <v>45474</v>
      </c>
      <c r="D1546" s="98" t="s">
        <v>94</v>
      </c>
      <c r="E1546" s="95" t="s">
        <v>211</v>
      </c>
      <c r="F1546" s="155">
        <v>773.45</v>
      </c>
      <c r="G1546" s="98" t="s">
        <v>1778</v>
      </c>
      <c r="H1546" s="98" t="s">
        <v>120</v>
      </c>
      <c r="I1546" s="95" t="s">
        <v>2365</v>
      </c>
      <c r="J1546" s="131" t="str">
        <f t="shared" si="53"/>
        <v>34.002.229/0001-87</v>
      </c>
      <c r="K1546" s="131" t="s">
        <v>1080</v>
      </c>
      <c r="L1546" s="132" t="s">
        <v>3133</v>
      </c>
      <c r="M1546" s="131">
        <v>878457</v>
      </c>
      <c r="N1546" s="134">
        <v>45483</v>
      </c>
      <c r="O1546" s="95" t="s">
        <v>452</v>
      </c>
      <c r="P1546" s="98" t="s">
        <v>1780</v>
      </c>
      <c r="Q1546" s="381"/>
      <c r="R1546" s="381"/>
      <c r="S1546" s="381"/>
    </row>
    <row r="1547" spans="1:19" ht="40" customHeight="1" x14ac:dyDescent="0.25">
      <c r="A1547" s="128">
        <f>IF(B1547="","",ROW()-ROW($A$3)+'Diário 2º PA'!$P$1)</f>
        <v>3494</v>
      </c>
      <c r="B1547" s="129">
        <v>45483</v>
      </c>
      <c r="C1547" s="130">
        <v>45474</v>
      </c>
      <c r="D1547" s="98" t="s">
        <v>105</v>
      </c>
      <c r="E1547" s="95" t="s">
        <v>359</v>
      </c>
      <c r="F1547" s="155">
        <v>113.77</v>
      </c>
      <c r="G1547" s="98" t="s">
        <v>1999</v>
      </c>
      <c r="H1547" s="98" t="s">
        <v>128</v>
      </c>
      <c r="I1547" s="95" t="s">
        <v>4159</v>
      </c>
      <c r="J1547" s="131" t="str">
        <f t="shared" si="53"/>
        <v>37.131.674/0001-35</v>
      </c>
      <c r="K1547" s="131" t="s">
        <v>1114</v>
      </c>
      <c r="L1547" s="132" t="s">
        <v>3120</v>
      </c>
      <c r="M1547" s="131">
        <v>207</v>
      </c>
      <c r="N1547" s="134">
        <v>45483</v>
      </c>
      <c r="O1547" s="95" t="s">
        <v>452</v>
      </c>
      <c r="P1547" s="98" t="s">
        <v>4160</v>
      </c>
      <c r="Q1547" s="381"/>
      <c r="R1547" s="381"/>
      <c r="S1547" s="381"/>
    </row>
    <row r="1548" spans="1:19" ht="40" customHeight="1" x14ac:dyDescent="0.25">
      <c r="A1548" s="128">
        <f>IF(B1548="","",ROW()-ROW($A$3)+'Diário 2º PA'!$P$1)</f>
        <v>3495</v>
      </c>
      <c r="B1548" s="129">
        <v>45483</v>
      </c>
      <c r="C1548" s="130">
        <v>45474</v>
      </c>
      <c r="D1548" s="98" t="s">
        <v>94</v>
      </c>
      <c r="E1548" s="95" t="s">
        <v>211</v>
      </c>
      <c r="F1548" s="155">
        <v>773.45</v>
      </c>
      <c r="G1548" s="98" t="s">
        <v>1778</v>
      </c>
      <c r="H1548" s="98" t="s">
        <v>119</v>
      </c>
      <c r="I1548" s="95" t="s">
        <v>2365</v>
      </c>
      <c r="J1548" s="131" t="str">
        <f t="shared" si="53"/>
        <v>34.002.229/0001-87</v>
      </c>
      <c r="K1548" s="131" t="s">
        <v>1080</v>
      </c>
      <c r="L1548" s="132" t="s">
        <v>3133</v>
      </c>
      <c r="M1548" s="131">
        <v>882496</v>
      </c>
      <c r="N1548" s="134">
        <v>45483</v>
      </c>
      <c r="O1548" s="95" t="s">
        <v>452</v>
      </c>
      <c r="P1548" s="98" t="s">
        <v>1780</v>
      </c>
      <c r="Q1548" s="381"/>
      <c r="R1548" s="381"/>
      <c r="S1548" s="381"/>
    </row>
    <row r="1549" spans="1:19" ht="40" customHeight="1" x14ac:dyDescent="0.25">
      <c r="A1549" s="128">
        <f>IF(B1549="","",ROW()-ROW($A$3)+'Diário 2º PA'!$P$1)</f>
        <v>3496</v>
      </c>
      <c r="B1549" s="129">
        <v>45483</v>
      </c>
      <c r="C1549" s="130">
        <v>45474</v>
      </c>
      <c r="D1549" s="98" t="s">
        <v>94</v>
      </c>
      <c r="E1549" s="95" t="s">
        <v>203</v>
      </c>
      <c r="F1549" s="155">
        <v>728</v>
      </c>
      <c r="G1549" s="98" t="s">
        <v>1778</v>
      </c>
      <c r="H1549" s="98" t="s">
        <v>118</v>
      </c>
      <c r="I1549" s="95" t="s">
        <v>3535</v>
      </c>
      <c r="J1549" s="131" t="str">
        <f t="shared" si="53"/>
        <v>02.131.247/0001-72</v>
      </c>
      <c r="K1549" s="131" t="s">
        <v>1080</v>
      </c>
      <c r="L1549" s="132" t="s">
        <v>3133</v>
      </c>
      <c r="M1549" s="131">
        <v>71991</v>
      </c>
      <c r="N1549" s="134">
        <v>45483</v>
      </c>
      <c r="O1549" s="95" t="s">
        <v>452</v>
      </c>
      <c r="P1549" s="98" t="s">
        <v>1786</v>
      </c>
      <c r="Q1549" s="381"/>
      <c r="R1549" s="381"/>
      <c r="S1549" s="381"/>
    </row>
    <row r="1550" spans="1:19" ht="40" customHeight="1" x14ac:dyDescent="0.25">
      <c r="A1550" s="128">
        <f>IF(B1550="","",ROW()-ROW($A$3)+'Diário 2º PA'!$P$1)</f>
        <v>3497</v>
      </c>
      <c r="B1550" s="129">
        <v>45483</v>
      </c>
      <c r="C1550" s="130">
        <v>45474</v>
      </c>
      <c r="D1550" s="98" t="s">
        <v>94</v>
      </c>
      <c r="E1550" s="95" t="s">
        <v>203</v>
      </c>
      <c r="F1550" s="155">
        <v>234</v>
      </c>
      <c r="G1550" s="98" t="s">
        <v>3262</v>
      </c>
      <c r="H1550" s="98" t="s">
        <v>118</v>
      </c>
      <c r="I1550" s="95" t="s">
        <v>3536</v>
      </c>
      <c r="J1550" s="131" t="str">
        <f t="shared" si="53"/>
        <v>02.131.247/0001-72</v>
      </c>
      <c r="K1550" s="131" t="s">
        <v>1080</v>
      </c>
      <c r="L1550" s="132" t="s">
        <v>3133</v>
      </c>
      <c r="M1550" s="131">
        <v>72175</v>
      </c>
      <c r="N1550" s="134">
        <v>45483</v>
      </c>
      <c r="O1550" s="95" t="s">
        <v>452</v>
      </c>
      <c r="P1550" s="98" t="s">
        <v>1786</v>
      </c>
      <c r="Q1550" s="381"/>
      <c r="R1550" s="381"/>
      <c r="S1550" s="381"/>
    </row>
    <row r="1551" spans="1:19" ht="40" customHeight="1" x14ac:dyDescent="0.25">
      <c r="A1551" s="128">
        <f>IF(B1551="","",ROW()-ROW($A$3)+'Diário 2º PA'!$P$1)</f>
        <v>3498</v>
      </c>
      <c r="B1551" s="129">
        <v>45483</v>
      </c>
      <c r="C1551" s="130">
        <v>45474</v>
      </c>
      <c r="D1551" s="98" t="s">
        <v>94</v>
      </c>
      <c r="E1551" s="95" t="s">
        <v>203</v>
      </c>
      <c r="F1551" s="155">
        <v>901</v>
      </c>
      <c r="G1551" s="98" t="s">
        <v>1778</v>
      </c>
      <c r="H1551" s="98" t="s">
        <v>121</v>
      </c>
      <c r="I1551" s="95" t="s">
        <v>3536</v>
      </c>
      <c r="J1551" s="131" t="str">
        <f t="shared" si="53"/>
        <v>02.131.247/0001-72</v>
      </c>
      <c r="K1551" s="131" t="s">
        <v>1080</v>
      </c>
      <c r="L1551" s="132" t="s">
        <v>3133</v>
      </c>
      <c r="M1551" s="131">
        <v>74100</v>
      </c>
      <c r="N1551" s="134">
        <v>45483</v>
      </c>
      <c r="O1551" s="95" t="s">
        <v>452</v>
      </c>
      <c r="P1551" s="98" t="s">
        <v>1786</v>
      </c>
      <c r="Q1551" s="381"/>
      <c r="R1551" s="381"/>
      <c r="S1551" s="381"/>
    </row>
    <row r="1552" spans="1:19" ht="40" customHeight="1" x14ac:dyDescent="0.25">
      <c r="A1552" s="128">
        <f>IF(B1552="","",ROW()-ROW($A$3)+'Diário 2º PA'!$P$1)</f>
        <v>3499</v>
      </c>
      <c r="B1552" s="129">
        <v>45483</v>
      </c>
      <c r="C1552" s="130">
        <v>45474</v>
      </c>
      <c r="D1552" s="98" t="s">
        <v>94</v>
      </c>
      <c r="E1552" s="95" t="s">
        <v>203</v>
      </c>
      <c r="F1552" s="155">
        <v>1680</v>
      </c>
      <c r="G1552" s="98" t="s">
        <v>1778</v>
      </c>
      <c r="H1552" s="98" t="s">
        <v>120</v>
      </c>
      <c r="I1552" s="95" t="s">
        <v>3535</v>
      </c>
      <c r="J1552" s="131" t="str">
        <f t="shared" si="53"/>
        <v>02.131.247/0001-72</v>
      </c>
      <c r="K1552" s="131" t="s">
        <v>1080</v>
      </c>
      <c r="L1552" s="132" t="s">
        <v>3133</v>
      </c>
      <c r="M1552" s="131">
        <v>72025</v>
      </c>
      <c r="N1552" s="134">
        <v>45483</v>
      </c>
      <c r="O1552" s="95" t="s">
        <v>452</v>
      </c>
      <c r="P1552" s="98" t="s">
        <v>1786</v>
      </c>
      <c r="Q1552" s="381"/>
      <c r="R1552" s="381"/>
      <c r="S1552" s="381"/>
    </row>
    <row r="1553" spans="1:19" ht="40" customHeight="1" x14ac:dyDescent="0.25">
      <c r="A1553" s="128">
        <f>IF(B1553="","",ROW()-ROW($A$3)+'Diário 2º PA'!$P$1)</f>
        <v>3500</v>
      </c>
      <c r="B1553" s="129">
        <v>45483</v>
      </c>
      <c r="C1553" s="130">
        <v>45474</v>
      </c>
      <c r="D1553" s="98" t="s">
        <v>94</v>
      </c>
      <c r="E1553" s="95" t="s">
        <v>203</v>
      </c>
      <c r="F1553" s="155">
        <v>1835</v>
      </c>
      <c r="G1553" s="98" t="s">
        <v>3262</v>
      </c>
      <c r="H1553" s="98" t="s">
        <v>120</v>
      </c>
      <c r="I1553" s="95" t="s">
        <v>3536</v>
      </c>
      <c r="J1553" s="131" t="str">
        <f t="shared" si="53"/>
        <v>02.131.247/0001-72</v>
      </c>
      <c r="K1553" s="131" t="s">
        <v>1080</v>
      </c>
      <c r="L1553" s="132" t="s">
        <v>3133</v>
      </c>
      <c r="M1553" s="131">
        <v>72177</v>
      </c>
      <c r="N1553" s="134">
        <v>45483</v>
      </c>
      <c r="O1553" s="95" t="s">
        <v>452</v>
      </c>
      <c r="P1553" s="98" t="s">
        <v>1786</v>
      </c>
      <c r="Q1553" s="381"/>
      <c r="R1553" s="381"/>
      <c r="S1553" s="381"/>
    </row>
    <row r="1554" spans="1:19" ht="40" customHeight="1" x14ac:dyDescent="0.25">
      <c r="A1554" s="128">
        <f>IF(B1554="","",ROW()-ROW($A$3)+'Diário 2º PA'!$P$1)</f>
        <v>3501</v>
      </c>
      <c r="B1554" s="129">
        <v>45483</v>
      </c>
      <c r="C1554" s="130">
        <v>45474</v>
      </c>
      <c r="D1554" s="98" t="s">
        <v>94</v>
      </c>
      <c r="E1554" s="95" t="s">
        <v>203</v>
      </c>
      <c r="F1554" s="155">
        <v>1792</v>
      </c>
      <c r="G1554" s="98" t="s">
        <v>1778</v>
      </c>
      <c r="H1554" s="98" t="s">
        <v>119</v>
      </c>
      <c r="I1554" s="95" t="s">
        <v>3535</v>
      </c>
      <c r="J1554" s="131" t="str">
        <f t="shared" si="53"/>
        <v>02.131.247/0001-72</v>
      </c>
      <c r="K1554" s="131" t="s">
        <v>1080</v>
      </c>
      <c r="L1554" s="132" t="s">
        <v>3133</v>
      </c>
      <c r="M1554" s="131">
        <v>72048</v>
      </c>
      <c r="N1554" s="134">
        <v>45483</v>
      </c>
      <c r="O1554" s="95" t="s">
        <v>452</v>
      </c>
      <c r="P1554" s="98" t="s">
        <v>1786</v>
      </c>
      <c r="Q1554" s="381"/>
      <c r="R1554" s="381"/>
      <c r="S1554" s="381"/>
    </row>
    <row r="1555" spans="1:19" ht="40" customHeight="1" x14ac:dyDescent="0.25">
      <c r="A1555" s="128">
        <f>IF(B1555="","",ROW()-ROW($A$3)+'Diário 2º PA'!$P$1)</f>
        <v>3502</v>
      </c>
      <c r="B1555" s="129">
        <v>45483</v>
      </c>
      <c r="C1555" s="130">
        <v>45474</v>
      </c>
      <c r="D1555" s="98" t="s">
        <v>94</v>
      </c>
      <c r="E1555" s="95" t="s">
        <v>203</v>
      </c>
      <c r="F1555" s="155">
        <v>1695</v>
      </c>
      <c r="G1555" s="98" t="s">
        <v>3262</v>
      </c>
      <c r="H1555" s="98" t="s">
        <v>119</v>
      </c>
      <c r="I1555" s="95" t="s">
        <v>3536</v>
      </c>
      <c r="J1555" s="131" t="str">
        <f t="shared" si="53"/>
        <v>02.131.247/0001-72</v>
      </c>
      <c r="K1555" s="131" t="s">
        <v>1080</v>
      </c>
      <c r="L1555" s="132" t="s">
        <v>3133</v>
      </c>
      <c r="M1555" s="131">
        <v>72176</v>
      </c>
      <c r="N1555" s="134">
        <v>45483</v>
      </c>
      <c r="O1555" s="95" t="s">
        <v>452</v>
      </c>
      <c r="P1555" s="98" t="s">
        <v>1786</v>
      </c>
      <c r="Q1555" s="381"/>
      <c r="R1555" s="381"/>
      <c r="S1555" s="381"/>
    </row>
    <row r="1556" spans="1:19" ht="40" customHeight="1" x14ac:dyDescent="0.25">
      <c r="A1556" s="128">
        <f>IF(B1556="","",ROW()-ROW($A$3)+'Diário 2º PA'!$P$1)</f>
        <v>3503</v>
      </c>
      <c r="B1556" s="129">
        <v>45483</v>
      </c>
      <c r="C1556" s="130">
        <v>45474</v>
      </c>
      <c r="D1556" s="98" t="s">
        <v>94</v>
      </c>
      <c r="E1556" s="95" t="s">
        <v>215</v>
      </c>
      <c r="F1556" s="155">
        <v>247</v>
      </c>
      <c r="G1556" s="98" t="s">
        <v>3260</v>
      </c>
      <c r="H1556" s="98" t="s">
        <v>118</v>
      </c>
      <c r="I1556" s="95" t="s">
        <v>3535</v>
      </c>
      <c r="J1556" s="131" t="str">
        <f t="shared" si="53"/>
        <v>02.131.247/0001-72</v>
      </c>
      <c r="K1556" s="131" t="s">
        <v>1080</v>
      </c>
      <c r="L1556" s="132" t="s">
        <v>3133</v>
      </c>
      <c r="M1556" s="131">
        <v>70640</v>
      </c>
      <c r="N1556" s="134">
        <v>45483</v>
      </c>
      <c r="O1556" s="95" t="s">
        <v>452</v>
      </c>
      <c r="P1556" s="98" t="s">
        <v>1786</v>
      </c>
      <c r="Q1556" s="381"/>
      <c r="R1556" s="381"/>
      <c r="S1556" s="381"/>
    </row>
    <row r="1557" spans="1:19" ht="40" customHeight="1" x14ac:dyDescent="0.25">
      <c r="A1557" s="128">
        <f>IF(B1557="","",ROW()-ROW($A$3)+'Diário 2º PA'!$P$1)</f>
        <v>3504</v>
      </c>
      <c r="B1557" s="129">
        <v>45483</v>
      </c>
      <c r="C1557" s="130">
        <v>45474</v>
      </c>
      <c r="D1557" s="98" t="s">
        <v>94</v>
      </c>
      <c r="E1557" s="95" t="s">
        <v>215</v>
      </c>
      <c r="F1557" s="155">
        <v>551</v>
      </c>
      <c r="G1557" s="98" t="s">
        <v>3260</v>
      </c>
      <c r="H1557" s="98" t="s">
        <v>121</v>
      </c>
      <c r="I1557" s="95" t="s">
        <v>3535</v>
      </c>
      <c r="J1557" s="131" t="str">
        <f t="shared" si="53"/>
        <v>02.131.247/0001-72</v>
      </c>
      <c r="K1557" s="131" t="s">
        <v>1080</v>
      </c>
      <c r="L1557" s="132" t="s">
        <v>3133</v>
      </c>
      <c r="M1557" s="131">
        <v>71022</v>
      </c>
      <c r="N1557" s="134">
        <v>45483</v>
      </c>
      <c r="O1557" s="95" t="s">
        <v>452</v>
      </c>
      <c r="P1557" s="98" t="s">
        <v>1786</v>
      </c>
      <c r="Q1557" s="381"/>
      <c r="R1557" s="381"/>
      <c r="S1557" s="381"/>
    </row>
    <row r="1558" spans="1:19" ht="40" customHeight="1" x14ac:dyDescent="0.25">
      <c r="A1558" s="128">
        <f>IF(B1558="","",ROW()-ROW($A$3)+'Diário 2º PA'!$P$1)</f>
        <v>3505</v>
      </c>
      <c r="B1558" s="129">
        <v>45483</v>
      </c>
      <c r="C1558" s="130">
        <v>45474</v>
      </c>
      <c r="D1558" s="98" t="s">
        <v>94</v>
      </c>
      <c r="E1558" s="95" t="s">
        <v>215</v>
      </c>
      <c r="F1558" s="155">
        <v>570</v>
      </c>
      <c r="G1558" s="98" t="s">
        <v>3260</v>
      </c>
      <c r="H1558" s="98" t="s">
        <v>120</v>
      </c>
      <c r="I1558" s="95" t="s">
        <v>3535</v>
      </c>
      <c r="J1558" s="131" t="str">
        <f t="shared" si="53"/>
        <v>02.131.247/0001-72</v>
      </c>
      <c r="K1558" s="131" t="s">
        <v>1080</v>
      </c>
      <c r="L1558" s="132" t="s">
        <v>3133</v>
      </c>
      <c r="M1558" s="131">
        <v>71146</v>
      </c>
      <c r="N1558" s="134">
        <v>45483</v>
      </c>
      <c r="O1558" s="95" t="s">
        <v>452</v>
      </c>
      <c r="P1558" s="98" t="s">
        <v>1786</v>
      </c>
      <c r="Q1558" s="381"/>
      <c r="R1558" s="381"/>
      <c r="S1558" s="381"/>
    </row>
    <row r="1559" spans="1:19" ht="40" customHeight="1" x14ac:dyDescent="0.25">
      <c r="A1559" s="128">
        <f>IF(B1559="","",ROW()-ROW($A$3)+'Diário 2º PA'!$P$1)</f>
        <v>3506</v>
      </c>
      <c r="B1559" s="129">
        <v>45483</v>
      </c>
      <c r="C1559" s="130">
        <v>45474</v>
      </c>
      <c r="D1559" s="98" t="s">
        <v>94</v>
      </c>
      <c r="E1559" s="95" t="s">
        <v>215</v>
      </c>
      <c r="F1559" s="155">
        <v>608</v>
      </c>
      <c r="G1559" s="98" t="s">
        <v>3260</v>
      </c>
      <c r="H1559" s="98" t="s">
        <v>119</v>
      </c>
      <c r="I1559" s="95" t="s">
        <v>3535</v>
      </c>
      <c r="J1559" s="131" t="str">
        <f t="shared" si="53"/>
        <v>02.131.247/0001-72</v>
      </c>
      <c r="K1559" s="131" t="s">
        <v>1080</v>
      </c>
      <c r="L1559" s="132" t="s">
        <v>3133</v>
      </c>
      <c r="M1559" s="131">
        <v>71498</v>
      </c>
      <c r="N1559" s="134">
        <v>45483</v>
      </c>
      <c r="O1559" s="95" t="s">
        <v>452</v>
      </c>
      <c r="P1559" s="98" t="s">
        <v>1786</v>
      </c>
      <c r="Q1559" s="381"/>
      <c r="R1559" s="381"/>
      <c r="S1559" s="381"/>
    </row>
    <row r="1560" spans="1:19" ht="40" customHeight="1" x14ac:dyDescent="0.25">
      <c r="A1560" s="128">
        <f>IF(B1560="","",ROW()-ROW($A$3)+'Diário 2º PA'!$P$1)</f>
        <v>3507</v>
      </c>
      <c r="B1560" s="129">
        <v>45483</v>
      </c>
      <c r="C1560" s="130">
        <v>45474</v>
      </c>
      <c r="D1560" s="98" t="s">
        <v>94</v>
      </c>
      <c r="E1560" s="95" t="s">
        <v>205</v>
      </c>
      <c r="F1560" s="155">
        <v>141.68</v>
      </c>
      <c r="G1560" s="98" t="s">
        <v>1778</v>
      </c>
      <c r="H1560" s="98" t="s">
        <v>118</v>
      </c>
      <c r="I1560" s="95" t="s">
        <v>2365</v>
      </c>
      <c r="J1560" s="131" t="str">
        <f t="shared" si="53"/>
        <v>34.002.229/0001-87</v>
      </c>
      <c r="K1560" s="131" t="s">
        <v>1080</v>
      </c>
      <c r="L1560" s="132" t="s">
        <v>3133</v>
      </c>
      <c r="M1560" s="131">
        <v>889978</v>
      </c>
      <c r="N1560" s="134">
        <v>45483</v>
      </c>
      <c r="O1560" s="95" t="s">
        <v>452</v>
      </c>
      <c r="P1560" s="98" t="s">
        <v>1780</v>
      </c>
      <c r="Q1560" s="381"/>
      <c r="R1560" s="381"/>
      <c r="S1560" s="381"/>
    </row>
    <row r="1561" spans="1:19" ht="40" customHeight="1" x14ac:dyDescent="0.25">
      <c r="A1561" s="128">
        <f>IF(B1561="","",ROW()-ROW($A$3)+'Diário 2º PA'!$P$1)</f>
        <v>3508</v>
      </c>
      <c r="B1561" s="129">
        <v>45483</v>
      </c>
      <c r="C1561" s="130">
        <v>45474</v>
      </c>
      <c r="D1561" s="98" t="s">
        <v>94</v>
      </c>
      <c r="E1561" s="95" t="s">
        <v>205</v>
      </c>
      <c r="F1561" s="155">
        <v>313.72000000000003</v>
      </c>
      <c r="G1561" s="98" t="s">
        <v>1778</v>
      </c>
      <c r="H1561" s="98" t="s">
        <v>121</v>
      </c>
      <c r="I1561" s="95" t="s">
        <v>2365</v>
      </c>
      <c r="J1561" s="131" t="str">
        <f t="shared" si="53"/>
        <v>34.002.229/0001-87</v>
      </c>
      <c r="K1561" s="131" t="s">
        <v>1080</v>
      </c>
      <c r="L1561" s="132" t="s">
        <v>3133</v>
      </c>
      <c r="M1561" s="131">
        <v>890358</v>
      </c>
      <c r="N1561" s="134">
        <v>45483</v>
      </c>
      <c r="O1561" s="95" t="s">
        <v>452</v>
      </c>
      <c r="P1561" s="98" t="s">
        <v>1780</v>
      </c>
      <c r="Q1561" s="381"/>
      <c r="R1561" s="381"/>
      <c r="S1561" s="381"/>
    </row>
    <row r="1562" spans="1:19" ht="40" customHeight="1" x14ac:dyDescent="0.25">
      <c r="A1562" s="128">
        <f>IF(B1562="","",ROW()-ROW($A$3)+'Diário 2º PA'!$P$1)</f>
        <v>3509</v>
      </c>
      <c r="B1562" s="129">
        <v>45483</v>
      </c>
      <c r="C1562" s="130">
        <v>45474</v>
      </c>
      <c r="D1562" s="98" t="s">
        <v>94</v>
      </c>
      <c r="E1562" s="95" t="s">
        <v>205</v>
      </c>
      <c r="F1562" s="155">
        <v>313.72000000000003</v>
      </c>
      <c r="G1562" s="98" t="s">
        <v>1778</v>
      </c>
      <c r="H1562" s="98" t="s">
        <v>120</v>
      </c>
      <c r="I1562" s="95" t="s">
        <v>2365</v>
      </c>
      <c r="J1562" s="131" t="str">
        <f t="shared" si="53"/>
        <v>34.002.229/0001-87</v>
      </c>
      <c r="K1562" s="131" t="s">
        <v>1080</v>
      </c>
      <c r="L1562" s="132" t="s">
        <v>3133</v>
      </c>
      <c r="M1562" s="131">
        <v>890481</v>
      </c>
      <c r="N1562" s="134">
        <v>45483</v>
      </c>
      <c r="O1562" s="95" t="s">
        <v>452</v>
      </c>
      <c r="P1562" s="98" t="s">
        <v>1780</v>
      </c>
      <c r="Q1562" s="381"/>
      <c r="R1562" s="381"/>
      <c r="S1562" s="381"/>
    </row>
    <row r="1563" spans="1:19" ht="40" customHeight="1" x14ac:dyDescent="0.25">
      <c r="A1563" s="128">
        <f>IF(B1563="","",ROW()-ROW($A$3)+'Diário 2º PA'!$P$1)</f>
        <v>3510</v>
      </c>
      <c r="B1563" s="129">
        <v>45483</v>
      </c>
      <c r="C1563" s="130">
        <v>45474</v>
      </c>
      <c r="D1563" s="98" t="s">
        <v>94</v>
      </c>
      <c r="E1563" s="95" t="s">
        <v>205</v>
      </c>
      <c r="F1563" s="155">
        <v>313.72000000000003</v>
      </c>
      <c r="G1563" s="98" t="s">
        <v>1778</v>
      </c>
      <c r="H1563" s="98" t="s">
        <v>119</v>
      </c>
      <c r="I1563" s="95" t="s">
        <v>2365</v>
      </c>
      <c r="J1563" s="131" t="str">
        <f t="shared" si="53"/>
        <v>34.002.229/0001-87</v>
      </c>
      <c r="K1563" s="131" t="s">
        <v>1080</v>
      </c>
      <c r="L1563" s="132" t="s">
        <v>3133</v>
      </c>
      <c r="M1563" s="131">
        <v>892206</v>
      </c>
      <c r="N1563" s="134">
        <v>45483</v>
      </c>
      <c r="O1563" s="95" t="s">
        <v>452</v>
      </c>
      <c r="P1563" s="98" t="s">
        <v>1780</v>
      </c>
      <c r="Q1563" s="381"/>
      <c r="R1563" s="381"/>
      <c r="S1563" s="381"/>
    </row>
    <row r="1564" spans="1:19" ht="40" customHeight="1" x14ac:dyDescent="0.25">
      <c r="A1564" s="128">
        <f>IF(B1564="","",ROW()-ROW($A$3)+'Diário 2º PA'!$P$1)</f>
        <v>3511</v>
      </c>
      <c r="B1564" s="129">
        <v>45483</v>
      </c>
      <c r="C1564" s="130">
        <v>45474</v>
      </c>
      <c r="D1564" s="98" t="s">
        <v>94</v>
      </c>
      <c r="E1564" s="95" t="s">
        <v>207</v>
      </c>
      <c r="F1564" s="155">
        <v>297.5</v>
      </c>
      <c r="G1564" s="98" t="s">
        <v>3263</v>
      </c>
      <c r="H1564" s="98" t="s">
        <v>118</v>
      </c>
      <c r="I1564" s="95" t="s">
        <v>4150</v>
      </c>
      <c r="J1564" s="131" t="str">
        <f t="shared" si="53"/>
        <v>19.112.659/0001-68</v>
      </c>
      <c r="K1564" s="131" t="s">
        <v>1080</v>
      </c>
      <c r="L1564" s="132" t="s">
        <v>3133</v>
      </c>
      <c r="M1564" s="131">
        <v>632277</v>
      </c>
      <c r="N1564" s="134">
        <v>45483</v>
      </c>
      <c r="O1564" s="95" t="s">
        <v>452</v>
      </c>
      <c r="P1564" s="98" t="s">
        <v>1796</v>
      </c>
      <c r="Q1564" s="381"/>
      <c r="R1564" s="381"/>
      <c r="S1564" s="381"/>
    </row>
    <row r="1565" spans="1:19" ht="40" customHeight="1" x14ac:dyDescent="0.25">
      <c r="A1565" s="128">
        <f>IF(B1565="","",ROW()-ROW($A$3)+'Diário 2º PA'!$P$1)</f>
        <v>3512</v>
      </c>
      <c r="B1565" s="129">
        <v>45483</v>
      </c>
      <c r="C1565" s="130">
        <v>45474</v>
      </c>
      <c r="D1565" s="98" t="s">
        <v>94</v>
      </c>
      <c r="E1565" s="95" t="s">
        <v>207</v>
      </c>
      <c r="F1565" s="155">
        <v>650.34</v>
      </c>
      <c r="G1565" s="98" t="s">
        <v>3263</v>
      </c>
      <c r="H1565" s="98" t="s">
        <v>121</v>
      </c>
      <c r="I1565" s="95" t="s">
        <v>4150</v>
      </c>
      <c r="J1565" s="131" t="str">
        <f t="shared" si="53"/>
        <v>19.112.659/0001-68</v>
      </c>
      <c r="K1565" s="131" t="s">
        <v>1080</v>
      </c>
      <c r="L1565" s="132" t="s">
        <v>3133</v>
      </c>
      <c r="M1565" s="131">
        <v>632653</v>
      </c>
      <c r="N1565" s="134">
        <v>45483</v>
      </c>
      <c r="O1565" s="95" t="s">
        <v>452</v>
      </c>
      <c r="P1565" s="98" t="s">
        <v>1796</v>
      </c>
      <c r="Q1565" s="381"/>
      <c r="R1565" s="381"/>
      <c r="S1565" s="381"/>
    </row>
    <row r="1566" spans="1:19" ht="40" customHeight="1" x14ac:dyDescent="0.25">
      <c r="A1566" s="128">
        <f>IF(B1566="","",ROW()-ROW($A$3)+'Diário 2º PA'!$P$1)</f>
        <v>3513</v>
      </c>
      <c r="B1566" s="129">
        <v>45483</v>
      </c>
      <c r="C1566" s="130">
        <v>45474</v>
      </c>
      <c r="D1566" s="98" t="s">
        <v>94</v>
      </c>
      <c r="E1566" s="95" t="s">
        <v>207</v>
      </c>
      <c r="F1566" s="155">
        <v>907.04</v>
      </c>
      <c r="G1566" s="98" t="s">
        <v>3263</v>
      </c>
      <c r="H1566" s="98" t="s">
        <v>120</v>
      </c>
      <c r="I1566" s="95" t="s">
        <v>4150</v>
      </c>
      <c r="J1566" s="131" t="str">
        <f t="shared" si="53"/>
        <v>19.112.659/0001-68</v>
      </c>
      <c r="K1566" s="131" t="s">
        <v>1080</v>
      </c>
      <c r="L1566" s="132" t="s">
        <v>3133</v>
      </c>
      <c r="M1566" s="131">
        <v>632716</v>
      </c>
      <c r="N1566" s="134">
        <v>45483</v>
      </c>
      <c r="O1566" s="95" t="s">
        <v>452</v>
      </c>
      <c r="P1566" s="98" t="s">
        <v>1796</v>
      </c>
      <c r="Q1566" s="381"/>
      <c r="R1566" s="381"/>
      <c r="S1566" s="381"/>
    </row>
    <row r="1567" spans="1:19" ht="40" customHeight="1" x14ac:dyDescent="0.25">
      <c r="A1567" s="128">
        <f>IF(B1567="","",ROW()-ROW($A$3)+'Diário 2º PA'!$P$1)</f>
        <v>3514</v>
      </c>
      <c r="B1567" s="129">
        <v>45483</v>
      </c>
      <c r="C1567" s="130">
        <v>45474</v>
      </c>
      <c r="D1567" s="98" t="s">
        <v>94</v>
      </c>
      <c r="E1567" s="95" t="s">
        <v>207</v>
      </c>
      <c r="F1567" s="155">
        <v>924.16</v>
      </c>
      <c r="G1567" s="98" t="s">
        <v>3263</v>
      </c>
      <c r="H1567" s="98" t="s">
        <v>119</v>
      </c>
      <c r="I1567" s="95" t="s">
        <v>4150</v>
      </c>
      <c r="J1567" s="131" t="str">
        <f t="shared" si="53"/>
        <v>19.112.659/0001-68</v>
      </c>
      <c r="K1567" s="131" t="s">
        <v>1080</v>
      </c>
      <c r="L1567" s="132" t="s">
        <v>3133</v>
      </c>
      <c r="M1567" s="131">
        <v>634004</v>
      </c>
      <c r="N1567" s="134">
        <v>45483</v>
      </c>
      <c r="O1567" s="95" t="s">
        <v>452</v>
      </c>
      <c r="P1567" s="98" t="s">
        <v>1796</v>
      </c>
      <c r="Q1567" s="381"/>
      <c r="R1567" s="381"/>
      <c r="S1567" s="381"/>
    </row>
    <row r="1568" spans="1:19" ht="40" customHeight="1" x14ac:dyDescent="0.25">
      <c r="A1568" s="128">
        <f>IF(B1568="","",ROW()-ROW($A$3)+'Diário 2º PA'!$P$1)</f>
        <v>3515</v>
      </c>
      <c r="B1568" s="129">
        <v>45483</v>
      </c>
      <c r="C1568" s="130">
        <v>45474</v>
      </c>
      <c r="D1568" s="98" t="s">
        <v>94</v>
      </c>
      <c r="E1568" s="95" t="s">
        <v>211</v>
      </c>
      <c r="F1568" s="155">
        <v>773.45</v>
      </c>
      <c r="G1568" s="98" t="s">
        <v>1778</v>
      </c>
      <c r="H1568" s="98" t="s">
        <v>128</v>
      </c>
      <c r="I1568" s="95" t="s">
        <v>2365</v>
      </c>
      <c r="J1568" s="131" t="str">
        <f t="shared" si="53"/>
        <v>34.002.229/0001-87</v>
      </c>
      <c r="K1568" s="131" t="s">
        <v>1080</v>
      </c>
      <c r="L1568" s="132" t="s">
        <v>3133</v>
      </c>
      <c r="M1568" s="131">
        <v>878345</v>
      </c>
      <c r="N1568" s="134">
        <v>45483</v>
      </c>
      <c r="O1568" s="95" t="s">
        <v>452</v>
      </c>
      <c r="P1568" s="98" t="s">
        <v>1780</v>
      </c>
      <c r="Q1568" s="381"/>
      <c r="R1568" s="381"/>
      <c r="S1568" s="381"/>
    </row>
    <row r="1569" spans="1:19" ht="40" customHeight="1" x14ac:dyDescent="0.25">
      <c r="A1569" s="128">
        <f>IF(B1569="","",ROW()-ROW($A$3)+'Diário 2º PA'!$P$1)</f>
        <v>3516</v>
      </c>
      <c r="B1569" s="129">
        <v>45483</v>
      </c>
      <c r="C1569" s="130">
        <v>45474</v>
      </c>
      <c r="D1569" s="98" t="s">
        <v>94</v>
      </c>
      <c r="E1569" s="95" t="s">
        <v>211</v>
      </c>
      <c r="F1569" s="155">
        <v>648.70000000000005</v>
      </c>
      <c r="G1569" s="98" t="s">
        <v>1778</v>
      </c>
      <c r="H1569" s="98" t="s">
        <v>127</v>
      </c>
      <c r="I1569" s="95" t="s">
        <v>2365</v>
      </c>
      <c r="J1569" s="131" t="str">
        <f t="shared" si="53"/>
        <v>34.002.229/0001-87</v>
      </c>
      <c r="K1569" s="131" t="s">
        <v>1080</v>
      </c>
      <c r="L1569" s="132" t="s">
        <v>3133</v>
      </c>
      <c r="M1569" s="131">
        <v>878346</v>
      </c>
      <c r="N1569" s="134">
        <v>45483</v>
      </c>
      <c r="O1569" s="95" t="s">
        <v>452</v>
      </c>
      <c r="P1569" s="98" t="s">
        <v>1780</v>
      </c>
      <c r="Q1569" s="381"/>
      <c r="R1569" s="381"/>
      <c r="S1569" s="381"/>
    </row>
    <row r="1570" spans="1:19" ht="40" customHeight="1" x14ac:dyDescent="0.25">
      <c r="A1570" s="128">
        <f>IF(B1570="","",ROW()-ROW($A$3)+'Diário 2º PA'!$P$1)</f>
        <v>3517</v>
      </c>
      <c r="B1570" s="129">
        <v>45483</v>
      </c>
      <c r="C1570" s="130">
        <v>45474</v>
      </c>
      <c r="D1570" s="98" t="s">
        <v>94</v>
      </c>
      <c r="E1570" s="95" t="s">
        <v>211</v>
      </c>
      <c r="F1570" s="155">
        <v>573.85</v>
      </c>
      <c r="G1570" s="98" t="s">
        <v>1778</v>
      </c>
      <c r="H1570" s="98" t="s">
        <v>125</v>
      </c>
      <c r="I1570" s="95" t="s">
        <v>2365</v>
      </c>
      <c r="J1570" s="131" t="str">
        <f t="shared" si="53"/>
        <v>34.002.229/0001-87</v>
      </c>
      <c r="K1570" s="131" t="s">
        <v>1080</v>
      </c>
      <c r="L1570" s="132" t="s">
        <v>3133</v>
      </c>
      <c r="M1570" s="131">
        <v>878347</v>
      </c>
      <c r="N1570" s="134">
        <v>45483</v>
      </c>
      <c r="O1570" s="95" t="s">
        <v>452</v>
      </c>
      <c r="P1570" s="98" t="s">
        <v>1780</v>
      </c>
      <c r="Q1570" s="381"/>
      <c r="R1570" s="381"/>
      <c r="S1570" s="381"/>
    </row>
    <row r="1571" spans="1:19" ht="40" customHeight="1" x14ac:dyDescent="0.25">
      <c r="A1571" s="128">
        <f>IF(B1571="","",ROW()-ROW($A$3)+'Diário 2º PA'!$P$1)</f>
        <v>3518</v>
      </c>
      <c r="B1571" s="129">
        <v>45483</v>
      </c>
      <c r="C1571" s="130">
        <v>45474</v>
      </c>
      <c r="D1571" s="98" t="s">
        <v>94</v>
      </c>
      <c r="E1571" s="95" t="s">
        <v>211</v>
      </c>
      <c r="F1571" s="155">
        <v>748.5</v>
      </c>
      <c r="G1571" s="98" t="s">
        <v>1778</v>
      </c>
      <c r="H1571" s="98" t="s">
        <v>129</v>
      </c>
      <c r="I1571" s="95" t="s">
        <v>2365</v>
      </c>
      <c r="J1571" s="131" t="str">
        <f t="shared" si="53"/>
        <v>34.002.229/0001-87</v>
      </c>
      <c r="K1571" s="131" t="s">
        <v>1080</v>
      </c>
      <c r="L1571" s="132" t="s">
        <v>3133</v>
      </c>
      <c r="M1571" s="131">
        <v>878482</v>
      </c>
      <c r="N1571" s="134">
        <v>45483</v>
      </c>
      <c r="O1571" s="95" t="s">
        <v>452</v>
      </c>
      <c r="P1571" s="98" t="s">
        <v>1780</v>
      </c>
      <c r="Q1571" s="381"/>
      <c r="R1571" s="381"/>
      <c r="S1571" s="381"/>
    </row>
    <row r="1572" spans="1:19" ht="40" customHeight="1" x14ac:dyDescent="0.25">
      <c r="A1572" s="128">
        <f>IF(B1572="","",ROW()-ROW($A$3)+'Diário 2º PA'!$P$1)</f>
        <v>3519</v>
      </c>
      <c r="B1572" s="129">
        <v>45483</v>
      </c>
      <c r="C1572" s="130">
        <v>45474</v>
      </c>
      <c r="D1572" s="98" t="s">
        <v>94</v>
      </c>
      <c r="E1572" s="95" t="s">
        <v>203</v>
      </c>
      <c r="F1572" s="155">
        <v>1710</v>
      </c>
      <c r="G1572" s="98" t="s">
        <v>1778</v>
      </c>
      <c r="H1572" s="98" t="s">
        <v>128</v>
      </c>
      <c r="I1572" s="95" t="s">
        <v>3536</v>
      </c>
      <c r="J1572" s="131" t="str">
        <f t="shared" si="53"/>
        <v>02.131.247/0001-72</v>
      </c>
      <c r="K1572" s="131" t="s">
        <v>1080</v>
      </c>
      <c r="L1572" s="132" t="s">
        <v>3133</v>
      </c>
      <c r="M1572" s="131">
        <v>74943</v>
      </c>
      <c r="N1572" s="134">
        <v>45483</v>
      </c>
      <c r="O1572" s="95" t="s">
        <v>452</v>
      </c>
      <c r="P1572" s="98" t="s">
        <v>1786</v>
      </c>
      <c r="Q1572" s="381"/>
      <c r="R1572" s="381"/>
      <c r="S1572" s="381"/>
    </row>
    <row r="1573" spans="1:19" ht="40" customHeight="1" x14ac:dyDescent="0.25">
      <c r="A1573" s="128">
        <f>IF(B1573="","",ROW()-ROW($A$3)+'Diário 2º PA'!$P$1)</f>
        <v>3520</v>
      </c>
      <c r="B1573" s="129">
        <v>45483</v>
      </c>
      <c r="C1573" s="130">
        <v>45474</v>
      </c>
      <c r="D1573" s="98" t="s">
        <v>94</v>
      </c>
      <c r="E1573" s="95" t="s">
        <v>203</v>
      </c>
      <c r="F1573" s="155">
        <v>123</v>
      </c>
      <c r="G1573" s="98" t="s">
        <v>3262</v>
      </c>
      <c r="H1573" s="98" t="s">
        <v>128</v>
      </c>
      <c r="I1573" s="95" t="s">
        <v>3536</v>
      </c>
      <c r="J1573" s="131" t="str">
        <f t="shared" si="53"/>
        <v>02.131.247/0001-72</v>
      </c>
      <c r="K1573" s="131" t="s">
        <v>1080</v>
      </c>
      <c r="L1573" s="132" t="s">
        <v>3133</v>
      </c>
      <c r="M1573" s="131">
        <v>75283</v>
      </c>
      <c r="N1573" s="134">
        <v>45483</v>
      </c>
      <c r="O1573" s="95" t="s">
        <v>452</v>
      </c>
      <c r="P1573" s="98" t="s">
        <v>1786</v>
      </c>
      <c r="Q1573" s="381"/>
      <c r="R1573" s="381"/>
      <c r="S1573" s="381"/>
    </row>
    <row r="1574" spans="1:19" ht="40" customHeight="1" x14ac:dyDescent="0.25">
      <c r="A1574" s="128">
        <f>IF(B1574="","",ROW()-ROW($A$3)+'Diário 2º PA'!$P$1)</f>
        <v>3521</v>
      </c>
      <c r="B1574" s="129">
        <v>45483</v>
      </c>
      <c r="C1574" s="130">
        <v>45474</v>
      </c>
      <c r="D1574" s="98" t="s">
        <v>94</v>
      </c>
      <c r="E1574" s="95" t="s">
        <v>203</v>
      </c>
      <c r="F1574" s="155">
        <v>1572</v>
      </c>
      <c r="G1574" s="98" t="s">
        <v>1778</v>
      </c>
      <c r="H1574" s="98" t="s">
        <v>127</v>
      </c>
      <c r="I1574" s="95" t="s">
        <v>3536</v>
      </c>
      <c r="J1574" s="131" t="str">
        <f t="shared" si="53"/>
        <v>02.131.247/0001-72</v>
      </c>
      <c r="K1574" s="131" t="s">
        <v>1080</v>
      </c>
      <c r="L1574" s="132" t="s">
        <v>3133</v>
      </c>
      <c r="M1574" s="131">
        <v>74941</v>
      </c>
      <c r="N1574" s="134">
        <v>45483</v>
      </c>
      <c r="O1574" s="95" t="s">
        <v>452</v>
      </c>
      <c r="P1574" s="98" t="s">
        <v>1786</v>
      </c>
      <c r="Q1574" s="381"/>
      <c r="R1574" s="381"/>
      <c r="S1574" s="381"/>
    </row>
    <row r="1575" spans="1:19" ht="40" customHeight="1" x14ac:dyDescent="0.25">
      <c r="A1575" s="128">
        <f>IF(B1575="","",ROW()-ROW($A$3)+'Diário 2º PA'!$P$1)</f>
        <v>3522</v>
      </c>
      <c r="B1575" s="129">
        <v>45483</v>
      </c>
      <c r="C1575" s="130">
        <v>45474</v>
      </c>
      <c r="D1575" s="98" t="s">
        <v>94</v>
      </c>
      <c r="E1575" s="95" t="s">
        <v>203</v>
      </c>
      <c r="F1575" s="155">
        <v>41</v>
      </c>
      <c r="G1575" s="98" t="s">
        <v>3262</v>
      </c>
      <c r="H1575" s="98" t="s">
        <v>127</v>
      </c>
      <c r="I1575" s="95" t="s">
        <v>3536</v>
      </c>
      <c r="J1575" s="131" t="str">
        <f t="shared" si="53"/>
        <v>02.131.247/0001-72</v>
      </c>
      <c r="K1575" s="131" t="s">
        <v>1080</v>
      </c>
      <c r="L1575" s="132" t="s">
        <v>3133</v>
      </c>
      <c r="M1575" s="131">
        <v>75281</v>
      </c>
      <c r="N1575" s="134">
        <v>45483</v>
      </c>
      <c r="O1575" s="95" t="s">
        <v>452</v>
      </c>
      <c r="P1575" s="98" t="s">
        <v>1786</v>
      </c>
      <c r="Q1575" s="381"/>
      <c r="R1575" s="381"/>
      <c r="S1575" s="381"/>
    </row>
    <row r="1576" spans="1:19" ht="40" customHeight="1" x14ac:dyDescent="0.25">
      <c r="A1576" s="128">
        <f>IF(B1576="","",ROW()-ROW($A$3)+'Diário 2º PA'!$P$1)</f>
        <v>3523</v>
      </c>
      <c r="B1576" s="129">
        <v>45483</v>
      </c>
      <c r="C1576" s="130">
        <v>45474</v>
      </c>
      <c r="D1576" s="98" t="s">
        <v>94</v>
      </c>
      <c r="E1576" s="95" t="s">
        <v>203</v>
      </c>
      <c r="F1576" s="155">
        <v>1374</v>
      </c>
      <c r="G1576" s="98" t="s">
        <v>1778</v>
      </c>
      <c r="H1576" s="98" t="s">
        <v>125</v>
      </c>
      <c r="I1576" s="95" t="s">
        <v>3536</v>
      </c>
      <c r="J1576" s="131" t="str">
        <f t="shared" si="53"/>
        <v>02.131.247/0001-72</v>
      </c>
      <c r="K1576" s="131" t="s">
        <v>1080</v>
      </c>
      <c r="L1576" s="132" t="s">
        <v>3133</v>
      </c>
      <c r="M1576" s="131">
        <v>74942</v>
      </c>
      <c r="N1576" s="134">
        <v>45483</v>
      </c>
      <c r="O1576" s="95" t="s">
        <v>452</v>
      </c>
      <c r="P1576" s="98" t="s">
        <v>1786</v>
      </c>
      <c r="Q1576" s="381"/>
      <c r="R1576" s="381"/>
      <c r="S1576" s="381"/>
    </row>
    <row r="1577" spans="1:19" ht="40" customHeight="1" x14ac:dyDescent="0.25">
      <c r="A1577" s="128">
        <f>IF(B1577="","",ROW()-ROW($A$3)+'Diário 2º PA'!$P$1)</f>
        <v>3524</v>
      </c>
      <c r="B1577" s="129">
        <v>45483</v>
      </c>
      <c r="C1577" s="130">
        <v>45474</v>
      </c>
      <c r="D1577" s="98" t="s">
        <v>94</v>
      </c>
      <c r="E1577" s="95" t="s">
        <v>203</v>
      </c>
      <c r="F1577" s="155">
        <v>209</v>
      </c>
      <c r="G1577" s="98" t="s">
        <v>3262</v>
      </c>
      <c r="H1577" s="98" t="s">
        <v>125</v>
      </c>
      <c r="I1577" s="95" t="s">
        <v>3536</v>
      </c>
      <c r="J1577" s="131" t="str">
        <f t="shared" si="53"/>
        <v>02.131.247/0001-72</v>
      </c>
      <c r="K1577" s="131" t="s">
        <v>1080</v>
      </c>
      <c r="L1577" s="132" t="s">
        <v>3133</v>
      </c>
      <c r="M1577" s="131">
        <v>75282</v>
      </c>
      <c r="N1577" s="134">
        <v>45483</v>
      </c>
      <c r="O1577" s="95" t="s">
        <v>452</v>
      </c>
      <c r="P1577" s="98" t="s">
        <v>1786</v>
      </c>
      <c r="Q1577" s="381"/>
      <c r="R1577" s="381"/>
      <c r="S1577" s="381"/>
    </row>
    <row r="1578" spans="1:19" ht="40" customHeight="1" x14ac:dyDescent="0.25">
      <c r="A1578" s="128">
        <f>IF(B1578="","",ROW()-ROW($A$3)+'Diário 2º PA'!$P$1)</f>
        <v>3525</v>
      </c>
      <c r="B1578" s="129">
        <v>45483</v>
      </c>
      <c r="C1578" s="130">
        <v>45474</v>
      </c>
      <c r="D1578" s="98" t="s">
        <v>94</v>
      </c>
      <c r="E1578" s="95" t="s">
        <v>203</v>
      </c>
      <c r="F1578" s="155">
        <v>1710</v>
      </c>
      <c r="G1578" s="98" t="s">
        <v>1778</v>
      </c>
      <c r="H1578" s="98" t="s">
        <v>129</v>
      </c>
      <c r="I1578" s="95" t="s">
        <v>3536</v>
      </c>
      <c r="J1578" s="131" t="str">
        <f t="shared" si="53"/>
        <v>02.131.247/0001-72</v>
      </c>
      <c r="K1578" s="131" t="s">
        <v>1080</v>
      </c>
      <c r="L1578" s="132" t="s">
        <v>3133</v>
      </c>
      <c r="M1578" s="131">
        <v>74944</v>
      </c>
      <c r="N1578" s="134">
        <v>45483</v>
      </c>
      <c r="O1578" s="95" t="s">
        <v>452</v>
      </c>
      <c r="P1578" s="98" t="s">
        <v>1786</v>
      </c>
      <c r="Q1578" s="381"/>
      <c r="R1578" s="381"/>
      <c r="S1578" s="381"/>
    </row>
    <row r="1579" spans="1:19" ht="40" customHeight="1" x14ac:dyDescent="0.25">
      <c r="A1579" s="128">
        <f>IF(B1579="","",ROW()-ROW($A$3)+'Diário 2º PA'!$P$1)</f>
        <v>3526</v>
      </c>
      <c r="B1579" s="129">
        <v>45483</v>
      </c>
      <c r="C1579" s="130">
        <v>45474</v>
      </c>
      <c r="D1579" s="98" t="s">
        <v>94</v>
      </c>
      <c r="E1579" s="95" t="s">
        <v>203</v>
      </c>
      <c r="F1579" s="155">
        <v>209</v>
      </c>
      <c r="G1579" s="98" t="s">
        <v>3262</v>
      </c>
      <c r="H1579" s="98" t="s">
        <v>129</v>
      </c>
      <c r="I1579" s="95" t="s">
        <v>3536</v>
      </c>
      <c r="J1579" s="131" t="str">
        <f t="shared" si="53"/>
        <v>02.131.247/0001-72</v>
      </c>
      <c r="K1579" s="131" t="s">
        <v>1080</v>
      </c>
      <c r="L1579" s="132" t="s">
        <v>3133</v>
      </c>
      <c r="M1579" s="131">
        <v>75284</v>
      </c>
      <c r="N1579" s="134">
        <v>45483</v>
      </c>
      <c r="O1579" s="95" t="s">
        <v>452</v>
      </c>
      <c r="P1579" s="98" t="s">
        <v>1786</v>
      </c>
      <c r="Q1579" s="381"/>
      <c r="R1579" s="381"/>
      <c r="S1579" s="381"/>
    </row>
    <row r="1580" spans="1:19" ht="40" customHeight="1" x14ac:dyDescent="0.25">
      <c r="A1580" s="128">
        <f>IF(B1580="","",ROW()-ROW($A$3)+'Diário 2º PA'!$P$1)</f>
        <v>3527</v>
      </c>
      <c r="B1580" s="129">
        <v>45483</v>
      </c>
      <c r="C1580" s="130">
        <v>45474</v>
      </c>
      <c r="D1580" s="98" t="s">
        <v>94</v>
      </c>
      <c r="E1580" s="95" t="s">
        <v>215</v>
      </c>
      <c r="F1580" s="155">
        <v>570</v>
      </c>
      <c r="G1580" s="98" t="s">
        <v>3260</v>
      </c>
      <c r="H1580" s="98" t="s">
        <v>128</v>
      </c>
      <c r="I1580" s="95" t="s">
        <v>3535</v>
      </c>
      <c r="J1580" s="131" t="str">
        <f t="shared" si="53"/>
        <v>02.131.247/0001-72</v>
      </c>
      <c r="K1580" s="131" t="s">
        <v>1080</v>
      </c>
      <c r="L1580" s="132" t="s">
        <v>3133</v>
      </c>
      <c r="M1580" s="131">
        <v>71023</v>
      </c>
      <c r="N1580" s="134">
        <v>45483</v>
      </c>
      <c r="O1580" s="95" t="s">
        <v>452</v>
      </c>
      <c r="P1580" s="98" t="s">
        <v>1786</v>
      </c>
      <c r="Q1580" s="381"/>
      <c r="R1580" s="381"/>
      <c r="S1580" s="381"/>
    </row>
    <row r="1581" spans="1:19" ht="40" customHeight="1" x14ac:dyDescent="0.25">
      <c r="A1581" s="128">
        <f>IF(B1581="","",ROW()-ROW($A$3)+'Diário 2º PA'!$P$1)</f>
        <v>3528</v>
      </c>
      <c r="B1581" s="129">
        <v>45483</v>
      </c>
      <c r="C1581" s="130">
        <v>45474</v>
      </c>
      <c r="D1581" s="98" t="s">
        <v>94</v>
      </c>
      <c r="E1581" s="95" t="s">
        <v>215</v>
      </c>
      <c r="F1581" s="155">
        <v>513</v>
      </c>
      <c r="G1581" s="98" t="s">
        <v>3260</v>
      </c>
      <c r="H1581" s="98" t="s">
        <v>127</v>
      </c>
      <c r="I1581" s="95" t="s">
        <v>3535</v>
      </c>
      <c r="J1581" s="131" t="str">
        <f t="shared" si="53"/>
        <v>02.131.247/0001-72</v>
      </c>
      <c r="K1581" s="131" t="s">
        <v>1080</v>
      </c>
      <c r="L1581" s="132" t="s">
        <v>3133</v>
      </c>
      <c r="M1581" s="131">
        <v>71024</v>
      </c>
      <c r="N1581" s="134">
        <v>45483</v>
      </c>
      <c r="O1581" s="95" t="s">
        <v>452</v>
      </c>
      <c r="P1581" s="98" t="s">
        <v>1786</v>
      </c>
      <c r="Q1581" s="381"/>
      <c r="R1581" s="381"/>
      <c r="S1581" s="381"/>
    </row>
    <row r="1582" spans="1:19" ht="40" customHeight="1" x14ac:dyDescent="0.25">
      <c r="A1582" s="128">
        <f>IF(B1582="","",ROW()-ROW($A$3)+'Diário 2º PA'!$P$1)</f>
        <v>3529</v>
      </c>
      <c r="B1582" s="129">
        <v>45483</v>
      </c>
      <c r="C1582" s="130">
        <v>45474</v>
      </c>
      <c r="D1582" s="98" t="s">
        <v>94</v>
      </c>
      <c r="E1582" s="95" t="s">
        <v>215</v>
      </c>
      <c r="F1582" s="155">
        <v>456</v>
      </c>
      <c r="G1582" s="98" t="s">
        <v>3260</v>
      </c>
      <c r="H1582" s="98" t="s">
        <v>125</v>
      </c>
      <c r="I1582" s="95" t="s">
        <v>3535</v>
      </c>
      <c r="J1582" s="131" t="str">
        <f t="shared" si="53"/>
        <v>02.131.247/0001-72</v>
      </c>
      <c r="K1582" s="131" t="s">
        <v>1080</v>
      </c>
      <c r="L1582" s="132" t="s">
        <v>3133</v>
      </c>
      <c r="M1582" s="131">
        <v>71025</v>
      </c>
      <c r="N1582" s="134">
        <v>45483</v>
      </c>
      <c r="O1582" s="95" t="s">
        <v>452</v>
      </c>
      <c r="P1582" s="98" t="s">
        <v>1786</v>
      </c>
      <c r="Q1582" s="381"/>
      <c r="R1582" s="381"/>
      <c r="S1582" s="381"/>
    </row>
    <row r="1583" spans="1:19" ht="40" customHeight="1" x14ac:dyDescent="0.25">
      <c r="A1583" s="128">
        <f>IF(B1583="","",ROW()-ROW($A$3)+'Diário 2º PA'!$P$1)</f>
        <v>3530</v>
      </c>
      <c r="B1583" s="129">
        <v>45483</v>
      </c>
      <c r="C1583" s="130">
        <v>45474</v>
      </c>
      <c r="D1583" s="98" t="s">
        <v>94</v>
      </c>
      <c r="E1583" s="95" t="s">
        <v>215</v>
      </c>
      <c r="F1583" s="155">
        <v>570</v>
      </c>
      <c r="G1583" s="98" t="s">
        <v>3260</v>
      </c>
      <c r="H1583" s="98" t="s">
        <v>129</v>
      </c>
      <c r="I1583" s="95" t="s">
        <v>3535</v>
      </c>
      <c r="J1583" s="131" t="str">
        <f t="shared" si="53"/>
        <v>02.131.247/0001-72</v>
      </c>
      <c r="K1583" s="131" t="s">
        <v>1080</v>
      </c>
      <c r="L1583" s="132" t="s">
        <v>3133</v>
      </c>
      <c r="M1583" s="131">
        <v>71170</v>
      </c>
      <c r="N1583" s="134">
        <v>45483</v>
      </c>
      <c r="O1583" s="95" t="s">
        <v>452</v>
      </c>
      <c r="P1583" s="98" t="s">
        <v>1786</v>
      </c>
      <c r="Q1583" s="381"/>
      <c r="R1583" s="381"/>
      <c r="S1583" s="381"/>
    </row>
    <row r="1584" spans="1:19" ht="40" customHeight="1" x14ac:dyDescent="0.25">
      <c r="A1584" s="128">
        <f>IF(B1584="","",ROW()-ROW($A$3)+'Diário 2º PA'!$P$1)</f>
        <v>3531</v>
      </c>
      <c r="B1584" s="129">
        <v>45483</v>
      </c>
      <c r="C1584" s="130">
        <v>45474</v>
      </c>
      <c r="D1584" s="98" t="s">
        <v>94</v>
      </c>
      <c r="E1584" s="95" t="s">
        <v>205</v>
      </c>
      <c r="F1584" s="155">
        <v>313.72000000000003</v>
      </c>
      <c r="G1584" s="98" t="s">
        <v>1778</v>
      </c>
      <c r="H1584" s="98" t="s">
        <v>128</v>
      </c>
      <c r="I1584" s="95" t="s">
        <v>2365</v>
      </c>
      <c r="J1584" s="131" t="str">
        <f t="shared" si="53"/>
        <v>34.002.229/0001-87</v>
      </c>
      <c r="K1584" s="131" t="s">
        <v>1080</v>
      </c>
      <c r="L1584" s="132" t="s">
        <v>3133</v>
      </c>
      <c r="M1584" s="131">
        <v>890359</v>
      </c>
      <c r="N1584" s="134">
        <v>45483</v>
      </c>
      <c r="O1584" s="95" t="s">
        <v>452</v>
      </c>
      <c r="P1584" s="98" t="s">
        <v>1780</v>
      </c>
      <c r="Q1584" s="381"/>
      <c r="R1584" s="381"/>
      <c r="S1584" s="381"/>
    </row>
    <row r="1585" spans="1:19" ht="40" customHeight="1" x14ac:dyDescent="0.25">
      <c r="A1585" s="128">
        <f>IF(B1585="","",ROW()-ROW($A$3)+'Diário 2º PA'!$P$1)</f>
        <v>3532</v>
      </c>
      <c r="B1585" s="129">
        <v>45483</v>
      </c>
      <c r="C1585" s="130">
        <v>45474</v>
      </c>
      <c r="D1585" s="98" t="s">
        <v>94</v>
      </c>
      <c r="E1585" s="95" t="s">
        <v>205</v>
      </c>
      <c r="F1585" s="155">
        <v>263.12</v>
      </c>
      <c r="G1585" s="98" t="s">
        <v>1778</v>
      </c>
      <c r="H1585" s="98" t="s">
        <v>127</v>
      </c>
      <c r="I1585" s="95" t="s">
        <v>2365</v>
      </c>
      <c r="J1585" s="131" t="str">
        <f t="shared" si="53"/>
        <v>34.002.229/0001-87</v>
      </c>
      <c r="K1585" s="131" t="s">
        <v>1080</v>
      </c>
      <c r="L1585" s="132" t="s">
        <v>3133</v>
      </c>
      <c r="M1585" s="131">
        <v>890360</v>
      </c>
      <c r="N1585" s="134">
        <v>45483</v>
      </c>
      <c r="O1585" s="95" t="s">
        <v>452</v>
      </c>
      <c r="P1585" s="98" t="s">
        <v>1780</v>
      </c>
      <c r="Q1585" s="381"/>
      <c r="R1585" s="381"/>
      <c r="S1585" s="381"/>
    </row>
    <row r="1586" spans="1:19" ht="40" customHeight="1" x14ac:dyDescent="0.25">
      <c r="A1586" s="128">
        <f>IF(B1586="","",ROW()-ROW($A$3)+'Diário 2º PA'!$P$1)</f>
        <v>3533</v>
      </c>
      <c r="B1586" s="129">
        <v>45483</v>
      </c>
      <c r="C1586" s="130">
        <v>45474</v>
      </c>
      <c r="D1586" s="98" t="s">
        <v>94</v>
      </c>
      <c r="E1586" s="95" t="s">
        <v>205</v>
      </c>
      <c r="F1586" s="155">
        <v>232.76</v>
      </c>
      <c r="G1586" s="98" t="s">
        <v>1778</v>
      </c>
      <c r="H1586" s="98" t="s">
        <v>125</v>
      </c>
      <c r="I1586" s="95" t="s">
        <v>2365</v>
      </c>
      <c r="J1586" s="131" t="str">
        <f t="shared" si="53"/>
        <v>34.002.229/0001-87</v>
      </c>
      <c r="K1586" s="131" t="s">
        <v>1080</v>
      </c>
      <c r="L1586" s="132" t="s">
        <v>3133</v>
      </c>
      <c r="M1586" s="131">
        <v>890361</v>
      </c>
      <c r="N1586" s="134">
        <v>45483</v>
      </c>
      <c r="O1586" s="95" t="s">
        <v>452</v>
      </c>
      <c r="P1586" s="98" t="s">
        <v>1780</v>
      </c>
      <c r="Q1586" s="381"/>
      <c r="R1586" s="381"/>
      <c r="S1586" s="381"/>
    </row>
    <row r="1587" spans="1:19" ht="40" customHeight="1" x14ac:dyDescent="0.25">
      <c r="A1587" s="128">
        <f>IF(B1587="","",ROW()-ROW($A$3)+'Diário 2º PA'!$P$1)</f>
        <v>3534</v>
      </c>
      <c r="B1587" s="129">
        <v>45483</v>
      </c>
      <c r="C1587" s="130">
        <v>45474</v>
      </c>
      <c r="D1587" s="98" t="s">
        <v>94</v>
      </c>
      <c r="E1587" s="95" t="s">
        <v>205</v>
      </c>
      <c r="F1587" s="155">
        <v>303.60000000000002</v>
      </c>
      <c r="G1587" s="98" t="s">
        <v>1778</v>
      </c>
      <c r="H1587" s="98" t="s">
        <v>129</v>
      </c>
      <c r="I1587" s="95" t="s">
        <v>2365</v>
      </c>
      <c r="J1587" s="131" t="str">
        <f t="shared" si="53"/>
        <v>34.002.229/0001-87</v>
      </c>
      <c r="K1587" s="131" t="s">
        <v>1080</v>
      </c>
      <c r="L1587" s="132" t="s">
        <v>3133</v>
      </c>
      <c r="M1587" s="131">
        <v>890507</v>
      </c>
      <c r="N1587" s="134">
        <v>45483</v>
      </c>
      <c r="O1587" s="95" t="s">
        <v>452</v>
      </c>
      <c r="P1587" s="98" t="s">
        <v>1780</v>
      </c>
      <c r="Q1587" s="381"/>
      <c r="R1587" s="381"/>
      <c r="S1587" s="381"/>
    </row>
    <row r="1588" spans="1:19" ht="40" customHeight="1" x14ac:dyDescent="0.25">
      <c r="A1588" s="128">
        <f>IF(B1588="","",ROW()-ROW($A$3)+'Diário 2º PA'!$P$1)</f>
        <v>3535</v>
      </c>
      <c r="B1588" s="129">
        <v>45483</v>
      </c>
      <c r="C1588" s="130">
        <v>45474</v>
      </c>
      <c r="D1588" s="98" t="s">
        <v>94</v>
      </c>
      <c r="E1588" s="95" t="s">
        <v>205</v>
      </c>
      <c r="F1588" s="155">
        <v>60.72</v>
      </c>
      <c r="G1588" s="98" t="s">
        <v>1778</v>
      </c>
      <c r="H1588" s="98" t="s">
        <v>118</v>
      </c>
      <c r="I1588" s="95" t="s">
        <v>2365</v>
      </c>
      <c r="J1588" s="131" t="str">
        <f t="shared" si="53"/>
        <v>34.002.229/0001-87</v>
      </c>
      <c r="K1588" s="131" t="s">
        <v>1080</v>
      </c>
      <c r="L1588" s="132" t="s">
        <v>3133</v>
      </c>
      <c r="M1588" s="131">
        <v>893891</v>
      </c>
      <c r="N1588" s="134">
        <v>45483</v>
      </c>
      <c r="O1588" s="95" t="s">
        <v>452</v>
      </c>
      <c r="P1588" s="98" t="s">
        <v>1780</v>
      </c>
      <c r="Q1588" s="381"/>
      <c r="R1588" s="381"/>
      <c r="S1588" s="381"/>
    </row>
    <row r="1589" spans="1:19" ht="40" customHeight="1" x14ac:dyDescent="0.25">
      <c r="A1589" s="128">
        <f>IF(B1589="","",ROW()-ROW($A$3)+'Diário 2º PA'!$P$1)</f>
        <v>3536</v>
      </c>
      <c r="B1589" s="129">
        <v>45483</v>
      </c>
      <c r="C1589" s="130">
        <v>45474</v>
      </c>
      <c r="D1589" s="98" t="s">
        <v>94</v>
      </c>
      <c r="E1589" s="95" t="s">
        <v>205</v>
      </c>
      <c r="F1589" s="155">
        <v>273.24</v>
      </c>
      <c r="G1589" s="98" t="s">
        <v>1778</v>
      </c>
      <c r="H1589" s="98" t="s">
        <v>130</v>
      </c>
      <c r="I1589" s="95" t="s">
        <v>2365</v>
      </c>
      <c r="J1589" s="131" t="str">
        <f t="shared" si="53"/>
        <v>34.002.229/0001-87</v>
      </c>
      <c r="K1589" s="131" t="s">
        <v>1080</v>
      </c>
      <c r="L1589" s="132" t="s">
        <v>3133</v>
      </c>
      <c r="M1589" s="131">
        <v>894120</v>
      </c>
      <c r="N1589" s="134">
        <v>45483</v>
      </c>
      <c r="O1589" s="95" t="s">
        <v>452</v>
      </c>
      <c r="P1589" s="98" t="s">
        <v>1780</v>
      </c>
      <c r="Q1589" s="381"/>
      <c r="R1589" s="381"/>
      <c r="S1589" s="381"/>
    </row>
    <row r="1590" spans="1:19" ht="40" customHeight="1" x14ac:dyDescent="0.25">
      <c r="A1590" s="128">
        <f>IF(B1590="","",ROW()-ROW($A$3)+'Diário 2º PA'!$P$1)</f>
        <v>3537</v>
      </c>
      <c r="B1590" s="129">
        <v>45483</v>
      </c>
      <c r="C1590" s="130">
        <v>45474</v>
      </c>
      <c r="D1590" s="98" t="s">
        <v>94</v>
      </c>
      <c r="E1590" s="95" t="s">
        <v>207</v>
      </c>
      <c r="F1590" s="155">
        <v>753.02</v>
      </c>
      <c r="G1590" s="98" t="s">
        <v>3263</v>
      </c>
      <c r="H1590" s="98" t="s">
        <v>128</v>
      </c>
      <c r="I1590" s="95" t="s">
        <v>4150</v>
      </c>
      <c r="J1590" s="131" t="str">
        <f t="shared" si="53"/>
        <v>19.112.659/0001-68</v>
      </c>
      <c r="K1590" s="131" t="s">
        <v>1080</v>
      </c>
      <c r="L1590" s="132" t="s">
        <v>3133</v>
      </c>
      <c r="M1590" s="131">
        <v>632632</v>
      </c>
      <c r="N1590" s="134">
        <v>45483</v>
      </c>
      <c r="O1590" s="95" t="s">
        <v>452</v>
      </c>
      <c r="P1590" s="98" t="s">
        <v>1796</v>
      </c>
      <c r="Q1590" s="381"/>
      <c r="R1590" s="381"/>
      <c r="S1590" s="381"/>
    </row>
    <row r="1591" spans="1:19" ht="40" customHeight="1" x14ac:dyDescent="0.25">
      <c r="A1591" s="128">
        <f>IF(B1591="","",ROW()-ROW($A$3)+'Diário 2º PA'!$P$1)</f>
        <v>3538</v>
      </c>
      <c r="B1591" s="129">
        <v>45483</v>
      </c>
      <c r="C1591" s="130">
        <v>45474</v>
      </c>
      <c r="D1591" s="98" t="s">
        <v>94</v>
      </c>
      <c r="E1591" s="95" t="s">
        <v>207</v>
      </c>
      <c r="F1591" s="155">
        <v>633.22</v>
      </c>
      <c r="G1591" s="98" t="s">
        <v>3263</v>
      </c>
      <c r="H1591" s="98" t="s">
        <v>127</v>
      </c>
      <c r="I1591" s="95" t="s">
        <v>4150</v>
      </c>
      <c r="J1591" s="131" t="str">
        <f t="shared" si="53"/>
        <v>19.112.659/0001-68</v>
      </c>
      <c r="K1591" s="131" t="s">
        <v>1080</v>
      </c>
      <c r="L1591" s="132" t="s">
        <v>3133</v>
      </c>
      <c r="M1591" s="131">
        <v>632633</v>
      </c>
      <c r="N1591" s="134">
        <v>45483</v>
      </c>
      <c r="O1591" s="95" t="s">
        <v>452</v>
      </c>
      <c r="P1591" s="98" t="s">
        <v>1796</v>
      </c>
      <c r="Q1591" s="381"/>
      <c r="R1591" s="381"/>
      <c r="S1591" s="381"/>
    </row>
    <row r="1592" spans="1:19" ht="40" customHeight="1" x14ac:dyDescent="0.25">
      <c r="A1592" s="128">
        <f>IF(B1592="","",ROW()-ROW($A$3)+'Diário 2º PA'!$P$1)</f>
        <v>3539</v>
      </c>
      <c r="B1592" s="129">
        <v>45483</v>
      </c>
      <c r="C1592" s="130">
        <v>45474</v>
      </c>
      <c r="D1592" s="98" t="s">
        <v>94</v>
      </c>
      <c r="E1592" s="95" t="s">
        <v>207</v>
      </c>
      <c r="F1592" s="155">
        <v>385</v>
      </c>
      <c r="G1592" s="98" t="s">
        <v>3263</v>
      </c>
      <c r="H1592" s="98" t="s">
        <v>125</v>
      </c>
      <c r="I1592" s="95" t="s">
        <v>4150</v>
      </c>
      <c r="J1592" s="131" t="str">
        <f t="shared" si="53"/>
        <v>19.112.659/0001-68</v>
      </c>
      <c r="K1592" s="131" t="s">
        <v>1080</v>
      </c>
      <c r="L1592" s="132" t="s">
        <v>3133</v>
      </c>
      <c r="M1592" s="131">
        <v>632634</v>
      </c>
      <c r="N1592" s="134">
        <v>45483</v>
      </c>
      <c r="O1592" s="95" t="s">
        <v>452</v>
      </c>
      <c r="P1592" s="98" t="s">
        <v>1796</v>
      </c>
      <c r="Q1592" s="381"/>
      <c r="R1592" s="381"/>
      <c r="S1592" s="381"/>
    </row>
    <row r="1593" spans="1:19" ht="40" customHeight="1" x14ac:dyDescent="0.25">
      <c r="A1593" s="128">
        <f>IF(B1593="","",ROW()-ROW($A$3)+'Diário 2º PA'!$P$1)</f>
        <v>3540</v>
      </c>
      <c r="B1593" s="129">
        <v>45483</v>
      </c>
      <c r="C1593" s="130">
        <v>45474</v>
      </c>
      <c r="D1593" s="98" t="s">
        <v>94</v>
      </c>
      <c r="E1593" s="95" t="s">
        <v>207</v>
      </c>
      <c r="F1593" s="155">
        <v>667.45</v>
      </c>
      <c r="G1593" s="98" t="s">
        <v>3263</v>
      </c>
      <c r="H1593" s="98" t="s">
        <v>129</v>
      </c>
      <c r="I1593" s="95" t="s">
        <v>4150</v>
      </c>
      <c r="J1593" s="131" t="str">
        <f t="shared" si="53"/>
        <v>19.112.659/0001-68</v>
      </c>
      <c r="K1593" s="131" t="s">
        <v>1080</v>
      </c>
      <c r="L1593" s="132" t="s">
        <v>3133</v>
      </c>
      <c r="M1593" s="131">
        <v>632747</v>
      </c>
      <c r="N1593" s="134">
        <v>45483</v>
      </c>
      <c r="O1593" s="95" t="s">
        <v>452</v>
      </c>
      <c r="P1593" s="98" t="s">
        <v>1796</v>
      </c>
      <c r="Q1593" s="381"/>
      <c r="R1593" s="381"/>
      <c r="S1593" s="381"/>
    </row>
    <row r="1594" spans="1:19" ht="40" customHeight="1" x14ac:dyDescent="0.25">
      <c r="A1594" s="128">
        <f>IF(B1594="","",ROW()-ROW($A$3)+'Diário 2º PA'!$P$1)</f>
        <v>3541</v>
      </c>
      <c r="B1594" s="129">
        <v>45483</v>
      </c>
      <c r="C1594" s="130">
        <v>45474</v>
      </c>
      <c r="D1594" s="98" t="s">
        <v>94</v>
      </c>
      <c r="E1594" s="95" t="s">
        <v>207</v>
      </c>
      <c r="F1594" s="155">
        <v>157.5</v>
      </c>
      <c r="G1594" s="98" t="s">
        <v>3263</v>
      </c>
      <c r="H1594" s="98" t="s">
        <v>118</v>
      </c>
      <c r="I1594" s="95" t="s">
        <v>4150</v>
      </c>
      <c r="J1594" s="131" t="str">
        <f t="shared" si="53"/>
        <v>19.112.659/0001-68</v>
      </c>
      <c r="K1594" s="131" t="s">
        <v>1080</v>
      </c>
      <c r="L1594" s="132" t="s">
        <v>3133</v>
      </c>
      <c r="M1594" s="131">
        <v>636198</v>
      </c>
      <c r="N1594" s="134">
        <v>45483</v>
      </c>
      <c r="O1594" s="95" t="s">
        <v>452</v>
      </c>
      <c r="P1594" s="98" t="s">
        <v>1796</v>
      </c>
      <c r="Q1594" s="381"/>
      <c r="R1594" s="381"/>
      <c r="S1594" s="381"/>
    </row>
    <row r="1595" spans="1:19" ht="40" customHeight="1" x14ac:dyDescent="0.25">
      <c r="A1595" s="128">
        <f>IF(B1595="","",ROW()-ROW($A$3)+'Diário 2º PA'!$P$1)</f>
        <v>3542</v>
      </c>
      <c r="B1595" s="129">
        <v>45483</v>
      </c>
      <c r="C1595" s="130">
        <v>45474</v>
      </c>
      <c r="D1595" s="98" t="s">
        <v>94</v>
      </c>
      <c r="E1595" s="95" t="s">
        <v>207</v>
      </c>
      <c r="F1595" s="155">
        <v>633.22</v>
      </c>
      <c r="G1595" s="98" t="s">
        <v>3263</v>
      </c>
      <c r="H1595" s="98" t="s">
        <v>130</v>
      </c>
      <c r="I1595" s="95" t="s">
        <v>4150</v>
      </c>
      <c r="J1595" s="131" t="str">
        <f t="shared" si="53"/>
        <v>19.112.659/0001-68</v>
      </c>
      <c r="K1595" s="131" t="s">
        <v>1080</v>
      </c>
      <c r="L1595" s="132" t="s">
        <v>3133</v>
      </c>
      <c r="M1595" s="131">
        <v>636999</v>
      </c>
      <c r="N1595" s="134">
        <v>45483</v>
      </c>
      <c r="O1595" s="95" t="s">
        <v>452</v>
      </c>
      <c r="P1595" s="98" t="s">
        <v>1796</v>
      </c>
      <c r="Q1595" s="381"/>
      <c r="R1595" s="381"/>
      <c r="S1595" s="381"/>
    </row>
    <row r="1596" spans="1:19" ht="40" customHeight="1" x14ac:dyDescent="0.25">
      <c r="A1596" s="128">
        <f>IF(B1596="","",ROW()-ROW($A$3)+'Diário 2º PA'!$P$1)</f>
        <v>3543</v>
      </c>
      <c r="B1596" s="129">
        <v>45483</v>
      </c>
      <c r="C1596" s="130">
        <v>45474</v>
      </c>
      <c r="D1596" s="98" t="s">
        <v>94</v>
      </c>
      <c r="E1596" s="95" t="s">
        <v>211</v>
      </c>
      <c r="F1596" s="155">
        <v>773.45</v>
      </c>
      <c r="G1596" s="98" t="s">
        <v>1778</v>
      </c>
      <c r="H1596" s="98" t="s">
        <v>122</v>
      </c>
      <c r="I1596" s="95" t="s">
        <v>2365</v>
      </c>
      <c r="J1596" s="131" t="str">
        <f t="shared" si="53"/>
        <v>34.002.229/0001-87</v>
      </c>
      <c r="K1596" s="131" t="s">
        <v>1080</v>
      </c>
      <c r="L1596" s="132" t="s">
        <v>3133</v>
      </c>
      <c r="M1596" s="131">
        <v>878479</v>
      </c>
      <c r="N1596" s="134">
        <v>45483</v>
      </c>
      <c r="O1596" s="95" t="s">
        <v>452</v>
      </c>
      <c r="P1596" s="98" t="s">
        <v>1780</v>
      </c>
      <c r="Q1596" s="381"/>
      <c r="R1596" s="381"/>
      <c r="S1596" s="381"/>
    </row>
    <row r="1597" spans="1:19" ht="40" customHeight="1" x14ac:dyDescent="0.25">
      <c r="A1597" s="128">
        <f>IF(B1597="","",ROW()-ROW($A$3)+'Diário 2º PA'!$P$1)</f>
        <v>3544</v>
      </c>
      <c r="B1597" s="129">
        <v>45483</v>
      </c>
      <c r="C1597" s="130">
        <v>45474</v>
      </c>
      <c r="D1597" s="98" t="s">
        <v>94</v>
      </c>
      <c r="E1597" s="95" t="s">
        <v>211</v>
      </c>
      <c r="F1597" s="155">
        <v>748.5</v>
      </c>
      <c r="G1597" s="98" t="s">
        <v>1778</v>
      </c>
      <c r="H1597" s="98" t="s">
        <v>123</v>
      </c>
      <c r="I1597" s="95" t="s">
        <v>2365</v>
      </c>
      <c r="J1597" s="131" t="str">
        <f t="shared" si="53"/>
        <v>34.002.229/0001-87</v>
      </c>
      <c r="K1597" s="131" t="s">
        <v>1080</v>
      </c>
      <c r="L1597" s="132" t="s">
        <v>3133</v>
      </c>
      <c r="M1597" s="131">
        <v>880145</v>
      </c>
      <c r="N1597" s="134">
        <v>45483</v>
      </c>
      <c r="O1597" s="95" t="s">
        <v>452</v>
      </c>
      <c r="P1597" s="98" t="s">
        <v>1780</v>
      </c>
      <c r="Q1597" s="381"/>
      <c r="R1597" s="381"/>
      <c r="S1597" s="381"/>
    </row>
    <row r="1598" spans="1:19" ht="40" customHeight="1" x14ac:dyDescent="0.25">
      <c r="A1598" s="128">
        <f>IF(B1598="","",ROW()-ROW($A$3)+'Diário 2º PA'!$P$1)</f>
        <v>3545</v>
      </c>
      <c r="B1598" s="129">
        <v>45483</v>
      </c>
      <c r="C1598" s="130">
        <v>45474</v>
      </c>
      <c r="D1598" s="98" t="s">
        <v>94</v>
      </c>
      <c r="E1598" s="95" t="s">
        <v>211</v>
      </c>
      <c r="F1598" s="155">
        <v>573.85</v>
      </c>
      <c r="G1598" s="98" t="s">
        <v>1778</v>
      </c>
      <c r="H1598" s="98" t="s">
        <v>124</v>
      </c>
      <c r="I1598" s="95" t="s">
        <v>2365</v>
      </c>
      <c r="J1598" s="131" t="str">
        <f t="shared" si="53"/>
        <v>34.002.229/0001-87</v>
      </c>
      <c r="K1598" s="131" t="s">
        <v>1080</v>
      </c>
      <c r="L1598" s="132" t="s">
        <v>3133</v>
      </c>
      <c r="M1598" s="131">
        <v>880253</v>
      </c>
      <c r="N1598" s="134">
        <v>45483</v>
      </c>
      <c r="O1598" s="95" t="s">
        <v>452</v>
      </c>
      <c r="P1598" s="98" t="s">
        <v>1780</v>
      </c>
      <c r="Q1598" s="381"/>
      <c r="R1598" s="381"/>
      <c r="S1598" s="381"/>
    </row>
    <row r="1599" spans="1:19" ht="40" customHeight="1" x14ac:dyDescent="0.25">
      <c r="A1599" s="128">
        <f>IF(B1599="","",ROW()-ROW($A$3)+'Diário 2º PA'!$P$1)</f>
        <v>3546</v>
      </c>
      <c r="B1599" s="129">
        <v>45483</v>
      </c>
      <c r="C1599" s="130">
        <v>45474</v>
      </c>
      <c r="D1599" s="98" t="s">
        <v>94</v>
      </c>
      <c r="E1599" s="95" t="s">
        <v>203</v>
      </c>
      <c r="F1599" s="155">
        <v>1652.4</v>
      </c>
      <c r="G1599" s="98" t="s">
        <v>1778</v>
      </c>
      <c r="H1599" s="98" t="s">
        <v>122</v>
      </c>
      <c r="I1599" s="95" t="s">
        <v>3535</v>
      </c>
      <c r="J1599" s="131" t="str">
        <f t="shared" si="53"/>
        <v>02.131.247/0001-72</v>
      </c>
      <c r="K1599" s="131" t="s">
        <v>1080</v>
      </c>
      <c r="L1599" s="132" t="s">
        <v>3133</v>
      </c>
      <c r="M1599" s="131">
        <v>72690</v>
      </c>
      <c r="N1599" s="134">
        <v>45483</v>
      </c>
      <c r="O1599" s="95" t="s">
        <v>452</v>
      </c>
      <c r="P1599" s="98" t="s">
        <v>1786</v>
      </c>
      <c r="Q1599" s="381"/>
      <c r="R1599" s="381"/>
      <c r="S1599" s="381"/>
    </row>
    <row r="1600" spans="1:19" ht="40" customHeight="1" x14ac:dyDescent="0.25">
      <c r="A1600" s="128">
        <f>IF(B1600="","",ROW()-ROW($A$3)+'Diário 2º PA'!$P$1)</f>
        <v>3547</v>
      </c>
      <c r="B1600" s="129">
        <v>45483</v>
      </c>
      <c r="C1600" s="130">
        <v>45474</v>
      </c>
      <c r="D1600" s="98" t="s">
        <v>94</v>
      </c>
      <c r="E1600" s="95" t="s">
        <v>203</v>
      </c>
      <c r="F1600" s="155">
        <v>54.7</v>
      </c>
      <c r="G1600" s="98" t="s">
        <v>3262</v>
      </c>
      <c r="H1600" s="98" t="s">
        <v>122</v>
      </c>
      <c r="I1600" s="95" t="s">
        <v>3536</v>
      </c>
      <c r="J1600" s="131" t="str">
        <f t="shared" si="53"/>
        <v>02.131.247/0001-72</v>
      </c>
      <c r="K1600" s="131" t="s">
        <v>1080</v>
      </c>
      <c r="L1600" s="132" t="s">
        <v>3133</v>
      </c>
      <c r="M1600" s="131">
        <v>72711</v>
      </c>
      <c r="N1600" s="134">
        <v>45483</v>
      </c>
      <c r="O1600" s="95" t="s">
        <v>452</v>
      </c>
      <c r="P1600" s="98" t="s">
        <v>1786</v>
      </c>
      <c r="Q1600" s="381"/>
      <c r="R1600" s="381"/>
      <c r="S1600" s="381"/>
    </row>
    <row r="1601" spans="1:19" ht="40" customHeight="1" x14ac:dyDescent="0.25">
      <c r="A1601" s="128">
        <f>IF(B1601="","",ROW()-ROW($A$3)+'Diário 2º PA'!$P$1)</f>
        <v>3548</v>
      </c>
      <c r="B1601" s="129">
        <v>45483</v>
      </c>
      <c r="C1601" s="130">
        <v>45474</v>
      </c>
      <c r="D1601" s="98" t="s">
        <v>94</v>
      </c>
      <c r="E1601" s="95" t="s">
        <v>203</v>
      </c>
      <c r="F1601" s="155">
        <v>929</v>
      </c>
      <c r="G1601" s="98" t="s">
        <v>1778</v>
      </c>
      <c r="H1601" s="98" t="s">
        <v>123</v>
      </c>
      <c r="I1601" s="95" t="s">
        <v>3536</v>
      </c>
      <c r="J1601" s="131" t="str">
        <f t="shared" si="53"/>
        <v>02.131.247/0001-72</v>
      </c>
      <c r="K1601" s="131" t="s">
        <v>1080</v>
      </c>
      <c r="L1601" s="132" t="s">
        <v>3133</v>
      </c>
      <c r="M1601" s="131">
        <v>74099</v>
      </c>
      <c r="N1601" s="134">
        <v>45483</v>
      </c>
      <c r="O1601" s="95" t="s">
        <v>452</v>
      </c>
      <c r="P1601" s="98" t="s">
        <v>1786</v>
      </c>
      <c r="Q1601" s="381"/>
      <c r="R1601" s="381"/>
      <c r="S1601" s="381"/>
    </row>
    <row r="1602" spans="1:19" ht="40" customHeight="1" x14ac:dyDescent="0.25">
      <c r="A1602" s="128">
        <f>IF(B1602="","",ROW()-ROW($A$3)+'Diário 2º PA'!$P$1)</f>
        <v>3549</v>
      </c>
      <c r="B1602" s="129">
        <v>45483</v>
      </c>
      <c r="C1602" s="130">
        <v>45474</v>
      </c>
      <c r="D1602" s="98" t="s">
        <v>94</v>
      </c>
      <c r="E1602" s="95" t="s">
        <v>203</v>
      </c>
      <c r="F1602" s="155">
        <v>785</v>
      </c>
      <c r="G1602" s="98" t="s">
        <v>1778</v>
      </c>
      <c r="H1602" s="98" t="s">
        <v>124</v>
      </c>
      <c r="I1602" s="95" t="s">
        <v>3536</v>
      </c>
      <c r="J1602" s="131" t="str">
        <f t="shared" si="53"/>
        <v>02.131.247/0001-72</v>
      </c>
      <c r="K1602" s="131" t="s">
        <v>1080</v>
      </c>
      <c r="L1602" s="132" t="s">
        <v>3133</v>
      </c>
      <c r="M1602" s="131">
        <v>74095</v>
      </c>
      <c r="N1602" s="134">
        <v>45483</v>
      </c>
      <c r="O1602" s="95" t="s">
        <v>452</v>
      </c>
      <c r="P1602" s="98" t="s">
        <v>1786</v>
      </c>
      <c r="Q1602" s="381"/>
      <c r="R1602" s="381"/>
      <c r="S1602" s="381"/>
    </row>
    <row r="1603" spans="1:19" ht="40" customHeight="1" x14ac:dyDescent="0.25">
      <c r="A1603" s="128">
        <f>IF(B1603="","",ROW()-ROW($A$3)+'Diário 2º PA'!$P$1)</f>
        <v>3550</v>
      </c>
      <c r="B1603" s="129">
        <v>45483</v>
      </c>
      <c r="C1603" s="130">
        <v>45474</v>
      </c>
      <c r="D1603" s="98" t="s">
        <v>94</v>
      </c>
      <c r="E1603" s="95" t="s">
        <v>215</v>
      </c>
      <c r="F1603" s="155">
        <v>589</v>
      </c>
      <c r="G1603" s="98" t="s">
        <v>3260</v>
      </c>
      <c r="H1603" s="98" t="s">
        <v>122</v>
      </c>
      <c r="I1603" s="95" t="s">
        <v>3535</v>
      </c>
      <c r="J1603" s="131" t="str">
        <f t="shared" si="53"/>
        <v>02.131.247/0001-72</v>
      </c>
      <c r="K1603" s="131" t="s">
        <v>1080</v>
      </c>
      <c r="L1603" s="132" t="s">
        <v>3133</v>
      </c>
      <c r="M1603" s="131">
        <v>71167</v>
      </c>
      <c r="N1603" s="134">
        <v>45483</v>
      </c>
      <c r="O1603" s="95" t="s">
        <v>452</v>
      </c>
      <c r="P1603" s="98" t="s">
        <v>1786</v>
      </c>
      <c r="Q1603" s="381"/>
      <c r="R1603" s="381"/>
      <c r="S1603" s="381"/>
    </row>
    <row r="1604" spans="1:19" ht="40" customHeight="1" x14ac:dyDescent="0.25">
      <c r="A1604" s="128">
        <f>IF(B1604="","",ROW()-ROW($A$3)+'Diário 2º PA'!$P$1)</f>
        <v>3551</v>
      </c>
      <c r="B1604" s="129">
        <v>45483</v>
      </c>
      <c r="C1604" s="130">
        <v>45474</v>
      </c>
      <c r="D1604" s="98" t="s">
        <v>94</v>
      </c>
      <c r="E1604" s="95" t="s">
        <v>215</v>
      </c>
      <c r="F1604" s="155">
        <v>589</v>
      </c>
      <c r="G1604" s="98" t="s">
        <v>3260</v>
      </c>
      <c r="H1604" s="98" t="s">
        <v>123</v>
      </c>
      <c r="I1604" s="95" t="s">
        <v>3535</v>
      </c>
      <c r="J1604" s="131" t="str">
        <f t="shared" si="53"/>
        <v>02.131.247/0001-72</v>
      </c>
      <c r="K1604" s="131" t="s">
        <v>1080</v>
      </c>
      <c r="L1604" s="132" t="s">
        <v>3133</v>
      </c>
      <c r="M1604" s="131">
        <v>71432</v>
      </c>
      <c r="N1604" s="134">
        <v>45483</v>
      </c>
      <c r="O1604" s="95" t="s">
        <v>452</v>
      </c>
      <c r="P1604" s="98" t="s">
        <v>1786</v>
      </c>
      <c r="Q1604" s="381"/>
      <c r="R1604" s="381"/>
      <c r="S1604" s="381"/>
    </row>
    <row r="1605" spans="1:19" ht="40" customHeight="1" x14ac:dyDescent="0.25">
      <c r="A1605" s="128">
        <f>IF(B1605="","",ROW()-ROW($A$3)+'Diário 2º PA'!$P$1)</f>
        <v>3552</v>
      </c>
      <c r="B1605" s="129">
        <v>45483</v>
      </c>
      <c r="C1605" s="130">
        <v>45474</v>
      </c>
      <c r="D1605" s="98" t="s">
        <v>94</v>
      </c>
      <c r="E1605" s="95" t="s">
        <v>215</v>
      </c>
      <c r="F1605" s="155">
        <v>456</v>
      </c>
      <c r="G1605" s="98" t="s">
        <v>3260</v>
      </c>
      <c r="H1605" s="98" t="s">
        <v>124</v>
      </c>
      <c r="I1605" s="95" t="s">
        <v>3535</v>
      </c>
      <c r="J1605" s="131" t="str">
        <f t="shared" si="53"/>
        <v>02.131.247/0001-72</v>
      </c>
      <c r="K1605" s="131" t="s">
        <v>1080</v>
      </c>
      <c r="L1605" s="132" t="s">
        <v>3133</v>
      </c>
      <c r="M1605" s="131">
        <v>71440</v>
      </c>
      <c r="N1605" s="134">
        <v>45483</v>
      </c>
      <c r="O1605" s="95" t="s">
        <v>452</v>
      </c>
      <c r="P1605" s="98" t="s">
        <v>1786</v>
      </c>
      <c r="Q1605" s="381"/>
      <c r="R1605" s="381"/>
      <c r="S1605" s="381"/>
    </row>
    <row r="1606" spans="1:19" ht="40" customHeight="1" x14ac:dyDescent="0.25">
      <c r="A1606" s="128">
        <f>IF(B1606="","",ROW()-ROW($A$3)+'Diário 2º PA'!$P$1)</f>
        <v>3553</v>
      </c>
      <c r="B1606" s="129">
        <v>45483</v>
      </c>
      <c r="C1606" s="130">
        <v>45474</v>
      </c>
      <c r="D1606" s="98" t="s">
        <v>94</v>
      </c>
      <c r="E1606" s="95" t="s">
        <v>205</v>
      </c>
      <c r="F1606" s="155">
        <v>313.72000000000003</v>
      </c>
      <c r="G1606" s="98" t="s">
        <v>1778</v>
      </c>
      <c r="H1606" s="98" t="s">
        <v>122</v>
      </c>
      <c r="I1606" s="95" t="s">
        <v>2365</v>
      </c>
      <c r="J1606" s="131" t="str">
        <f t="shared" si="53"/>
        <v>34.002.229/0001-87</v>
      </c>
      <c r="K1606" s="131" t="s">
        <v>1080</v>
      </c>
      <c r="L1606" s="132" t="s">
        <v>3133</v>
      </c>
      <c r="M1606" s="131">
        <v>890504</v>
      </c>
      <c r="N1606" s="134">
        <v>45483</v>
      </c>
      <c r="O1606" s="95" t="s">
        <v>452</v>
      </c>
      <c r="P1606" s="98" t="s">
        <v>1780</v>
      </c>
      <c r="Q1606" s="381"/>
      <c r="R1606" s="381"/>
      <c r="S1606" s="381"/>
    </row>
    <row r="1607" spans="1:19" ht="40" customHeight="1" x14ac:dyDescent="0.25">
      <c r="A1607" s="128">
        <f>IF(B1607="","",ROW()-ROW($A$3)+'Diário 2º PA'!$P$1)</f>
        <v>3554</v>
      </c>
      <c r="B1607" s="129">
        <v>45483</v>
      </c>
      <c r="C1607" s="130">
        <v>45474</v>
      </c>
      <c r="D1607" s="98" t="s">
        <v>94</v>
      </c>
      <c r="E1607" s="95" t="s">
        <v>205</v>
      </c>
      <c r="F1607" s="155">
        <v>303.60000000000002</v>
      </c>
      <c r="G1607" s="98" t="s">
        <v>1778</v>
      </c>
      <c r="H1607" s="98" t="s">
        <v>123</v>
      </c>
      <c r="I1607" s="95" t="s">
        <v>2365</v>
      </c>
      <c r="J1607" s="131" t="str">
        <f t="shared" si="53"/>
        <v>34.002.229/0001-87</v>
      </c>
      <c r="K1607" s="131" t="s">
        <v>1080</v>
      </c>
      <c r="L1607" s="132" t="s">
        <v>3133</v>
      </c>
      <c r="M1607" s="131">
        <v>891680</v>
      </c>
      <c r="N1607" s="134">
        <v>45483</v>
      </c>
      <c r="O1607" s="95" t="s">
        <v>452</v>
      </c>
      <c r="P1607" s="98" t="s">
        <v>1780</v>
      </c>
      <c r="Q1607" s="381"/>
      <c r="R1607" s="381"/>
      <c r="S1607" s="381"/>
    </row>
    <row r="1608" spans="1:19" ht="40" customHeight="1" x14ac:dyDescent="0.25">
      <c r="A1608" s="128">
        <f>IF(B1608="","",ROW()-ROW($A$3)+'Diário 2º PA'!$P$1)</f>
        <v>3555</v>
      </c>
      <c r="B1608" s="129">
        <v>45483</v>
      </c>
      <c r="C1608" s="130">
        <v>45474</v>
      </c>
      <c r="D1608" s="98" t="s">
        <v>94</v>
      </c>
      <c r="E1608" s="95" t="s">
        <v>205</v>
      </c>
      <c r="F1608" s="155">
        <v>232.76</v>
      </c>
      <c r="G1608" s="98" t="s">
        <v>1778</v>
      </c>
      <c r="H1608" s="98" t="s">
        <v>124</v>
      </c>
      <c r="I1608" s="95" t="s">
        <v>2365</v>
      </c>
      <c r="J1608" s="131" t="str">
        <f t="shared" si="53"/>
        <v>34.002.229/0001-87</v>
      </c>
      <c r="K1608" s="131" t="s">
        <v>1080</v>
      </c>
      <c r="L1608" s="132" t="s">
        <v>3133</v>
      </c>
      <c r="M1608" s="131">
        <v>891696</v>
      </c>
      <c r="N1608" s="134">
        <v>45483</v>
      </c>
      <c r="O1608" s="95" t="s">
        <v>452</v>
      </c>
      <c r="P1608" s="98" t="s">
        <v>1780</v>
      </c>
      <c r="Q1608" s="381"/>
      <c r="R1608" s="381"/>
      <c r="S1608" s="381"/>
    </row>
    <row r="1609" spans="1:19" ht="40" customHeight="1" x14ac:dyDescent="0.25">
      <c r="A1609" s="128">
        <f>IF(B1609="","",ROW()-ROW($A$3)+'Diário 2º PA'!$P$1)</f>
        <v>3556</v>
      </c>
      <c r="B1609" s="129">
        <v>45483</v>
      </c>
      <c r="C1609" s="130">
        <v>45474</v>
      </c>
      <c r="D1609" s="98" t="s">
        <v>94</v>
      </c>
      <c r="E1609" s="95" t="s">
        <v>207</v>
      </c>
      <c r="F1609" s="155">
        <v>633.22</v>
      </c>
      <c r="G1609" s="98" t="s">
        <v>3263</v>
      </c>
      <c r="H1609" s="98" t="s">
        <v>123</v>
      </c>
      <c r="I1609" s="95" t="s">
        <v>4150</v>
      </c>
      <c r="J1609" s="131" t="str">
        <f t="shared" si="53"/>
        <v>19.112.659/0001-68</v>
      </c>
      <c r="K1609" s="131" t="s">
        <v>1080</v>
      </c>
      <c r="L1609" s="132" t="s">
        <v>3133</v>
      </c>
      <c r="M1609" s="131">
        <v>633738</v>
      </c>
      <c r="N1609" s="134">
        <v>45483</v>
      </c>
      <c r="O1609" s="95" t="s">
        <v>452</v>
      </c>
      <c r="P1609" s="98" t="s">
        <v>1796</v>
      </c>
      <c r="Q1609" s="381"/>
      <c r="R1609" s="381"/>
      <c r="S1609" s="381"/>
    </row>
    <row r="1610" spans="1:19" ht="40" customHeight="1" x14ac:dyDescent="0.25">
      <c r="A1610" s="128">
        <f>IF(B1610="","",ROW()-ROW($A$3)+'Diário 2º PA'!$P$1)</f>
        <v>3557</v>
      </c>
      <c r="B1610" s="129">
        <v>45483</v>
      </c>
      <c r="C1610" s="130">
        <v>45474</v>
      </c>
      <c r="D1610" s="98" t="s">
        <v>94</v>
      </c>
      <c r="E1610" s="95" t="s">
        <v>207</v>
      </c>
      <c r="F1610" s="155">
        <v>718.78</v>
      </c>
      <c r="G1610" s="98" t="s">
        <v>3263</v>
      </c>
      <c r="H1610" s="98" t="s">
        <v>124</v>
      </c>
      <c r="I1610" s="95" t="s">
        <v>4150</v>
      </c>
      <c r="J1610" s="131" t="str">
        <f t="shared" si="53"/>
        <v>19.112.659/0001-68</v>
      </c>
      <c r="K1610" s="131" t="s">
        <v>1080</v>
      </c>
      <c r="L1610" s="132" t="s">
        <v>3133</v>
      </c>
      <c r="M1610" s="131">
        <v>633749</v>
      </c>
      <c r="N1610" s="134">
        <v>45483</v>
      </c>
      <c r="O1610" s="95" t="s">
        <v>452</v>
      </c>
      <c r="P1610" s="98" t="s">
        <v>1796</v>
      </c>
      <c r="Q1610" s="381"/>
      <c r="R1610" s="381"/>
      <c r="S1610" s="381"/>
    </row>
    <row r="1611" spans="1:19" ht="40" customHeight="1" x14ac:dyDescent="0.25">
      <c r="A1611" s="128">
        <f>IF(B1611="","",ROW()-ROW($A$3)+'Diário 2º PA'!$P$1)</f>
        <v>3558</v>
      </c>
      <c r="B1611" s="129">
        <v>45483</v>
      </c>
      <c r="C1611" s="130">
        <v>45474</v>
      </c>
      <c r="D1611" s="98" t="s">
        <v>107</v>
      </c>
      <c r="E1611" s="95" t="s">
        <v>392</v>
      </c>
      <c r="F1611" s="156">
        <v>6396</v>
      </c>
      <c r="G1611" s="98" t="s">
        <v>4161</v>
      </c>
      <c r="H1611" s="98" t="s">
        <v>134</v>
      </c>
      <c r="I1611" s="95" t="s">
        <v>4162</v>
      </c>
      <c r="J1611" s="131" t="str">
        <f t="shared" si="53"/>
        <v>08.382.929/0001-34</v>
      </c>
      <c r="K1611" s="131" t="s">
        <v>1080</v>
      </c>
      <c r="L1611" s="132" t="s">
        <v>3133</v>
      </c>
      <c r="M1611" s="131">
        <v>14514488</v>
      </c>
      <c r="N1611" s="134">
        <v>45483</v>
      </c>
      <c r="O1611" s="95" t="s">
        <v>452</v>
      </c>
      <c r="P1611" s="98" t="s">
        <v>4163</v>
      </c>
      <c r="Q1611" s="381"/>
      <c r="R1611" s="381"/>
      <c r="S1611" s="381"/>
    </row>
    <row r="1612" spans="1:19" ht="40" customHeight="1" x14ac:dyDescent="0.25">
      <c r="A1612" s="128">
        <f>IF(B1612="","",ROW()-ROW($A$3)+'Diário 2º PA'!$P$1)</f>
        <v>3559</v>
      </c>
      <c r="B1612" s="129">
        <v>45483</v>
      </c>
      <c r="C1612" s="130">
        <v>45474</v>
      </c>
      <c r="D1612" s="98" t="s">
        <v>105</v>
      </c>
      <c r="E1612" s="95" t="s">
        <v>297</v>
      </c>
      <c r="F1612" s="155">
        <v>637.74</v>
      </c>
      <c r="G1612" s="98" t="s">
        <v>4164</v>
      </c>
      <c r="H1612" s="98" t="s">
        <v>136</v>
      </c>
      <c r="I1612" s="95" t="s">
        <v>1749</v>
      </c>
      <c r="J1612" s="131" t="str">
        <f t="shared" si="53"/>
        <v>17.359.233/0001-88</v>
      </c>
      <c r="K1612" s="131" t="s">
        <v>1080</v>
      </c>
      <c r="L1612" s="132" t="s">
        <v>3133</v>
      </c>
      <c r="M1612" s="131" t="s">
        <v>4165</v>
      </c>
      <c r="N1612" s="134">
        <v>45479</v>
      </c>
      <c r="O1612" s="95" t="s">
        <v>452</v>
      </c>
      <c r="P1612" s="98" t="s">
        <v>1750</v>
      </c>
      <c r="Q1612" s="381"/>
      <c r="R1612" s="381"/>
      <c r="S1612" s="381"/>
    </row>
    <row r="1613" spans="1:19" ht="40" customHeight="1" x14ac:dyDescent="0.25">
      <c r="A1613" s="128">
        <f>IF(B1613="","",ROW()-ROW($A$3)+'Diário 2º PA'!$P$1)</f>
        <v>3560</v>
      </c>
      <c r="B1613" s="129">
        <v>45483</v>
      </c>
      <c r="C1613" s="130">
        <v>45474</v>
      </c>
      <c r="D1613" s="98" t="s">
        <v>107</v>
      </c>
      <c r="E1613" s="95" t="s">
        <v>374</v>
      </c>
      <c r="F1613" s="156">
        <v>2501.46</v>
      </c>
      <c r="G1613" s="98" t="s">
        <v>4166</v>
      </c>
      <c r="H1613" s="98" t="s">
        <v>134</v>
      </c>
      <c r="I1613" s="95" t="s">
        <v>3556</v>
      </c>
      <c r="J1613" s="131" t="str">
        <f t="shared" si="53"/>
        <v>12.704.525/0001-97</v>
      </c>
      <c r="K1613" s="131" t="s">
        <v>1080</v>
      </c>
      <c r="L1613" s="132" t="s">
        <v>3133</v>
      </c>
      <c r="M1613" s="131">
        <v>22159621</v>
      </c>
      <c r="N1613" s="134">
        <v>45483</v>
      </c>
      <c r="O1613" s="95" t="s">
        <v>452</v>
      </c>
      <c r="P1613" s="98" t="s">
        <v>4167</v>
      </c>
      <c r="Q1613" s="381"/>
      <c r="R1613" s="381"/>
      <c r="S1613" s="381"/>
    </row>
    <row r="1614" spans="1:19" ht="40" customHeight="1" x14ac:dyDescent="0.25">
      <c r="A1614" s="128">
        <f>IF(B1614="","",ROW()-ROW($A$3)+'Diário 2º PA'!$P$1)</f>
        <v>3561</v>
      </c>
      <c r="B1614" s="129">
        <v>45483</v>
      </c>
      <c r="C1614" s="130">
        <v>45474</v>
      </c>
      <c r="D1614" s="98" t="s">
        <v>105</v>
      </c>
      <c r="E1614" s="95" t="s">
        <v>325</v>
      </c>
      <c r="F1614" s="155">
        <v>1018.79</v>
      </c>
      <c r="G1614" s="98" t="s">
        <v>3140</v>
      </c>
      <c r="H1614" s="98" t="s">
        <v>137</v>
      </c>
      <c r="I1614" s="95" t="s">
        <v>2008</v>
      </c>
      <c r="J1614" s="131" t="str">
        <f t="shared" si="53"/>
        <v>23.338.189/0007-18</v>
      </c>
      <c r="K1614" s="131" t="s">
        <v>1080</v>
      </c>
      <c r="L1614" s="132" t="s">
        <v>3133</v>
      </c>
      <c r="M1614" s="131">
        <v>1645001</v>
      </c>
      <c r="N1614" s="134">
        <v>45483</v>
      </c>
      <c r="O1614" s="95" t="s">
        <v>452</v>
      </c>
      <c r="P1614" s="98" t="s">
        <v>1205</v>
      </c>
      <c r="Q1614" s="381"/>
      <c r="R1614" s="381"/>
      <c r="S1614" s="381"/>
    </row>
    <row r="1615" spans="1:19" ht="40" customHeight="1" x14ac:dyDescent="0.25">
      <c r="A1615" s="128">
        <f>IF(B1615="","",ROW()-ROW($A$3)+'Diário 2º PA'!$P$1)</f>
        <v>3562</v>
      </c>
      <c r="B1615" s="129">
        <v>45483</v>
      </c>
      <c r="C1615" s="130">
        <v>45444</v>
      </c>
      <c r="D1615" s="98" t="s">
        <v>105</v>
      </c>
      <c r="E1615" s="95" t="s">
        <v>257</v>
      </c>
      <c r="F1615" s="155">
        <v>380</v>
      </c>
      <c r="G1615" s="98" t="s">
        <v>3283</v>
      </c>
      <c r="H1615" s="98" t="s">
        <v>135</v>
      </c>
      <c r="I1615" s="95" t="s">
        <v>3329</v>
      </c>
      <c r="J1615" s="131" t="str">
        <f t="shared" si="53"/>
        <v>23.386.437/0001-00</v>
      </c>
      <c r="K1615" s="131" t="s">
        <v>1080</v>
      </c>
      <c r="L1615" s="132" t="s">
        <v>3133</v>
      </c>
      <c r="M1615" s="131">
        <v>7</v>
      </c>
      <c r="N1615" s="134">
        <v>45483</v>
      </c>
      <c r="O1615" s="95" t="s">
        <v>452</v>
      </c>
      <c r="P1615" s="98" t="s">
        <v>2539</v>
      </c>
      <c r="Q1615" s="381"/>
      <c r="R1615" s="381"/>
      <c r="S1615" s="381"/>
    </row>
    <row r="1616" spans="1:19" ht="40" customHeight="1" x14ac:dyDescent="0.25">
      <c r="A1616" s="128">
        <f>IF(B1616="","",ROW()-ROW($A$3)+'Diário 2º PA'!$P$1)</f>
        <v>3563</v>
      </c>
      <c r="B1616" s="129">
        <v>45483</v>
      </c>
      <c r="C1616" s="130">
        <v>45444</v>
      </c>
      <c r="D1616" s="98" t="s">
        <v>105</v>
      </c>
      <c r="E1616" s="95" t="s">
        <v>257</v>
      </c>
      <c r="F1616" s="155">
        <v>300</v>
      </c>
      <c r="G1616" s="98" t="s">
        <v>3283</v>
      </c>
      <c r="H1616" s="98" t="s">
        <v>134</v>
      </c>
      <c r="I1616" s="95" t="s">
        <v>1699</v>
      </c>
      <c r="J1616" s="131" t="str">
        <f t="shared" si="53"/>
        <v>42.323.996/0001-16</v>
      </c>
      <c r="K1616" s="131" t="s">
        <v>1080</v>
      </c>
      <c r="L1616" s="132" t="s">
        <v>3133</v>
      </c>
      <c r="M1616" s="131" t="s">
        <v>117</v>
      </c>
      <c r="N1616" s="134">
        <v>45483</v>
      </c>
      <c r="O1616" s="95" t="s">
        <v>452</v>
      </c>
      <c r="P1616" s="98" t="s">
        <v>1700</v>
      </c>
      <c r="Q1616" s="381"/>
      <c r="R1616" s="381"/>
      <c r="S1616" s="381"/>
    </row>
    <row r="1617" spans="1:19" ht="40" customHeight="1" x14ac:dyDescent="0.25">
      <c r="A1617" s="128">
        <f>IF(B1617="","",ROW()-ROW($A$3)+'Diário 2º PA'!$P$1)</f>
        <v>3564</v>
      </c>
      <c r="B1617" s="129">
        <v>45483</v>
      </c>
      <c r="C1617" s="130">
        <v>45474</v>
      </c>
      <c r="D1617" s="98" t="s">
        <v>105</v>
      </c>
      <c r="E1617" s="95" t="s">
        <v>301</v>
      </c>
      <c r="F1617" s="155">
        <v>1650</v>
      </c>
      <c r="G1617" s="98" t="s">
        <v>4168</v>
      </c>
      <c r="H1617" s="98" t="s">
        <v>133</v>
      </c>
      <c r="I1617" s="95" t="s">
        <v>2341</v>
      </c>
      <c r="J1617" s="131" t="str">
        <f t="shared" si="53"/>
        <v>50.264.785/0001-88</v>
      </c>
      <c r="K1617" s="131" t="s">
        <v>1080</v>
      </c>
      <c r="L1617" s="132" t="s">
        <v>3133</v>
      </c>
      <c r="M1617" s="131" t="s">
        <v>4169</v>
      </c>
      <c r="N1617" s="134">
        <v>45483</v>
      </c>
      <c r="O1617" s="95" t="s">
        <v>452</v>
      </c>
      <c r="P1617" s="98" t="s">
        <v>2342</v>
      </c>
      <c r="Q1617" s="381"/>
      <c r="R1617" s="381"/>
      <c r="S1617" s="381"/>
    </row>
    <row r="1618" spans="1:19" ht="40" customHeight="1" x14ac:dyDescent="0.25">
      <c r="A1618" s="128">
        <f>IF(B1618="","",ROW()-ROW($A$3)+'Diário 2º PA'!$P$1)</f>
        <v>3565</v>
      </c>
      <c r="B1618" s="129">
        <v>45483</v>
      </c>
      <c r="C1618" s="130">
        <v>45444</v>
      </c>
      <c r="D1618" s="98" t="s">
        <v>105</v>
      </c>
      <c r="E1618" s="95" t="s">
        <v>219</v>
      </c>
      <c r="F1618" s="155">
        <v>11733.12</v>
      </c>
      <c r="G1618" s="98" t="s">
        <v>3117</v>
      </c>
      <c r="H1618" s="98" t="s">
        <v>119</v>
      </c>
      <c r="I1618" s="95" t="s">
        <v>1207</v>
      </c>
      <c r="J1618" s="131" t="str">
        <f t="shared" si="53"/>
        <v>12.240.621/0001-21</v>
      </c>
      <c r="K1618" s="131" t="s">
        <v>1080</v>
      </c>
      <c r="L1618" s="132" t="s">
        <v>3133</v>
      </c>
      <c r="M1618" s="131">
        <v>23532</v>
      </c>
      <c r="N1618" s="134">
        <v>45483</v>
      </c>
      <c r="O1618" s="95" t="s">
        <v>452</v>
      </c>
      <c r="P1618" s="98" t="s">
        <v>1208</v>
      </c>
      <c r="Q1618" s="381"/>
      <c r="R1618" s="381"/>
      <c r="S1618" s="381"/>
    </row>
    <row r="1619" spans="1:19" ht="40" customHeight="1" x14ac:dyDescent="0.25">
      <c r="A1619" s="128">
        <f>IF(B1619="","",ROW()-ROW($A$3)+'Diário 2º PA'!$P$1)</f>
        <v>3566</v>
      </c>
      <c r="B1619" s="129">
        <v>45483</v>
      </c>
      <c r="C1619" s="130">
        <v>45444</v>
      </c>
      <c r="D1619" s="98" t="s">
        <v>105</v>
      </c>
      <c r="E1619" s="95" t="s">
        <v>219</v>
      </c>
      <c r="F1619" s="155">
        <v>4643.03</v>
      </c>
      <c r="G1619" s="98" t="s">
        <v>3117</v>
      </c>
      <c r="H1619" s="98" t="s">
        <v>125</v>
      </c>
      <c r="I1619" s="95" t="s">
        <v>2751</v>
      </c>
      <c r="J1619" s="131" t="str">
        <f t="shared" si="53"/>
        <v>04.285.429/0001-23</v>
      </c>
      <c r="K1619" s="131" t="s">
        <v>1080</v>
      </c>
      <c r="L1619" s="132" t="s">
        <v>3133</v>
      </c>
      <c r="M1619" s="131">
        <v>25257</v>
      </c>
      <c r="N1619" s="134">
        <v>45483</v>
      </c>
      <c r="O1619" s="95" t="s">
        <v>452</v>
      </c>
      <c r="P1619" s="98" t="s">
        <v>1210</v>
      </c>
      <c r="Q1619" s="381"/>
      <c r="R1619" s="381"/>
      <c r="S1619" s="381"/>
    </row>
    <row r="1620" spans="1:19" ht="40" customHeight="1" x14ac:dyDescent="0.25">
      <c r="A1620" s="128">
        <f>IF(B1620="","",ROW()-ROW($A$3)+'Diário 2º PA'!$P$1)</f>
        <v>3567</v>
      </c>
      <c r="B1620" s="129">
        <v>45483</v>
      </c>
      <c r="C1620" s="130">
        <v>45444</v>
      </c>
      <c r="D1620" s="98" t="s">
        <v>105</v>
      </c>
      <c r="E1620" s="95" t="s">
        <v>229</v>
      </c>
      <c r="F1620" s="155">
        <v>2185.75</v>
      </c>
      <c r="G1620" s="98" t="s">
        <v>3143</v>
      </c>
      <c r="H1620" s="98" t="s">
        <v>129</v>
      </c>
      <c r="I1620" s="95" t="s">
        <v>3284</v>
      </c>
      <c r="J1620" s="131" t="str">
        <f t="shared" si="53"/>
        <v>17.281.106/0001-03</v>
      </c>
      <c r="K1620" s="131" t="s">
        <v>1080</v>
      </c>
      <c r="L1620" s="132" t="s">
        <v>3133</v>
      </c>
      <c r="M1620" s="131" t="s">
        <v>4170</v>
      </c>
      <c r="N1620" s="134">
        <v>45483</v>
      </c>
      <c r="O1620" s="95" t="s">
        <v>452</v>
      </c>
      <c r="P1620" s="98" t="s">
        <v>1259</v>
      </c>
      <c r="Q1620" s="381"/>
      <c r="R1620" s="381"/>
      <c r="S1620" s="381"/>
    </row>
    <row r="1621" spans="1:19" ht="40" customHeight="1" x14ac:dyDescent="0.25">
      <c r="A1621" s="128">
        <f>IF(B1621="","",ROW()-ROW($A$3)+'Diário 2º PA'!$P$1)</f>
        <v>3568</v>
      </c>
      <c r="B1621" s="129">
        <v>45483</v>
      </c>
      <c r="C1621" s="130">
        <v>45474</v>
      </c>
      <c r="D1621" s="98" t="s">
        <v>105</v>
      </c>
      <c r="E1621" s="95" t="s">
        <v>339</v>
      </c>
      <c r="F1621" s="155">
        <v>302.49</v>
      </c>
      <c r="G1621" s="98" t="s">
        <v>4171</v>
      </c>
      <c r="H1621" s="98" t="s">
        <v>118</v>
      </c>
      <c r="I1621" s="95" t="s">
        <v>1818</v>
      </c>
      <c r="J1621" s="131" t="str">
        <f t="shared" si="53"/>
        <v>04.088.208/0001-65</v>
      </c>
      <c r="K1621" s="131" t="s">
        <v>1558</v>
      </c>
      <c r="L1621" s="132" t="s">
        <v>117</v>
      </c>
      <c r="M1621" s="131" t="s">
        <v>117</v>
      </c>
      <c r="N1621" s="134" t="s">
        <v>117</v>
      </c>
      <c r="O1621" s="95" t="s">
        <v>452</v>
      </c>
      <c r="P1621" s="98" t="s">
        <v>1819</v>
      </c>
      <c r="Q1621" s="381"/>
      <c r="R1621" s="381"/>
      <c r="S1621" s="381"/>
    </row>
    <row r="1622" spans="1:19" ht="40" customHeight="1" x14ac:dyDescent="0.25">
      <c r="A1622" s="128">
        <f>IF(B1622="","",ROW()-ROW($A$3)+'Diário 2º PA'!$P$1)</f>
        <v>3569</v>
      </c>
      <c r="B1622" s="129">
        <v>45483</v>
      </c>
      <c r="C1622" s="130">
        <v>45444</v>
      </c>
      <c r="D1622" s="98" t="s">
        <v>105</v>
      </c>
      <c r="E1622" s="95" t="s">
        <v>227</v>
      </c>
      <c r="F1622" s="155">
        <v>1392.73</v>
      </c>
      <c r="G1622" s="98" t="s">
        <v>3193</v>
      </c>
      <c r="H1622" s="98" t="s">
        <v>120</v>
      </c>
      <c r="I1622" s="95" t="s">
        <v>1635</v>
      </c>
      <c r="J1622" s="131" t="str">
        <f t="shared" si="53"/>
        <v>06.981.180/0001-16</v>
      </c>
      <c r="K1622" s="131" t="s">
        <v>1080</v>
      </c>
      <c r="L1622" s="132" t="s">
        <v>3133</v>
      </c>
      <c r="M1622" s="131">
        <v>161669148</v>
      </c>
      <c r="N1622" s="134">
        <v>45483</v>
      </c>
      <c r="O1622" s="95" t="s">
        <v>452</v>
      </c>
      <c r="P1622" s="98" t="s">
        <v>1414</v>
      </c>
      <c r="Q1622" s="381"/>
      <c r="R1622" s="381"/>
      <c r="S1622" s="381"/>
    </row>
    <row r="1623" spans="1:19" ht="40" customHeight="1" x14ac:dyDescent="0.25">
      <c r="A1623" s="128">
        <f>IF(B1623="","",ROW()-ROW($A$3)+'Diário 2º PA'!$P$1)</f>
        <v>3570</v>
      </c>
      <c r="B1623" s="129">
        <v>45484</v>
      </c>
      <c r="C1623" s="130">
        <v>45444</v>
      </c>
      <c r="D1623" s="98" t="s">
        <v>94</v>
      </c>
      <c r="E1623" s="95" t="s">
        <v>96</v>
      </c>
      <c r="F1623" s="155">
        <v>706</v>
      </c>
      <c r="G1623" s="98" t="s">
        <v>3238</v>
      </c>
      <c r="H1623" s="98" t="s">
        <v>128</v>
      </c>
      <c r="I1623" s="95" t="s">
        <v>1612</v>
      </c>
      <c r="J1623" s="131" t="str">
        <f t="shared" si="53"/>
        <v>CPF Protegido - LGPD</v>
      </c>
      <c r="K1623" s="131" t="s">
        <v>1072</v>
      </c>
      <c r="L1623" s="132" t="s">
        <v>3239</v>
      </c>
      <c r="M1623" s="131" t="s">
        <v>117</v>
      </c>
      <c r="N1623" s="134" t="s">
        <v>117</v>
      </c>
      <c r="O1623" s="95" t="s">
        <v>452</v>
      </c>
      <c r="P1623" s="98" t="s">
        <v>1614</v>
      </c>
      <c r="Q1623" s="381"/>
      <c r="R1623" s="381"/>
      <c r="S1623" s="381"/>
    </row>
    <row r="1624" spans="1:19" ht="40" customHeight="1" x14ac:dyDescent="0.25">
      <c r="A1624" s="128">
        <f>IF(B1624="","",ROW()-ROW($A$3)+'Diário 2º PA'!$P$1)</f>
        <v>3571</v>
      </c>
      <c r="B1624" s="129">
        <v>45484</v>
      </c>
      <c r="C1624" s="130">
        <v>45444</v>
      </c>
      <c r="D1624" s="98" t="s">
        <v>105</v>
      </c>
      <c r="E1624" s="95" t="s">
        <v>279</v>
      </c>
      <c r="F1624" s="155">
        <v>1853.02</v>
      </c>
      <c r="G1624" s="98" t="s">
        <v>3282</v>
      </c>
      <c r="H1624" s="98" t="s">
        <v>118</v>
      </c>
      <c r="I1624" s="95" t="s">
        <v>2297</v>
      </c>
      <c r="J1624" s="131" t="str">
        <f t="shared" si="53"/>
        <v>34.028.316/0015-09</v>
      </c>
      <c r="K1624" s="131" t="s">
        <v>1080</v>
      </c>
      <c r="L1624" s="132" t="s">
        <v>3133</v>
      </c>
      <c r="M1624" s="131">
        <v>2048380</v>
      </c>
      <c r="N1624" s="134">
        <v>45484</v>
      </c>
      <c r="O1624" s="95" t="s">
        <v>452</v>
      </c>
      <c r="P1624" s="98" t="s">
        <v>1784</v>
      </c>
      <c r="Q1624" s="381"/>
      <c r="R1624" s="381"/>
      <c r="S1624" s="381"/>
    </row>
    <row r="1625" spans="1:19" ht="40" customHeight="1" x14ac:dyDescent="0.25">
      <c r="A1625" s="128">
        <f>IF(B1625="","",ROW()-ROW($A$3)+'Diário 2º PA'!$P$1)</f>
        <v>3572</v>
      </c>
      <c r="B1625" s="129">
        <v>45484</v>
      </c>
      <c r="C1625" s="130">
        <v>45444</v>
      </c>
      <c r="D1625" s="98" t="s">
        <v>105</v>
      </c>
      <c r="E1625" s="95" t="s">
        <v>279</v>
      </c>
      <c r="F1625" s="155">
        <v>301.41000000000003</v>
      </c>
      <c r="G1625" s="98" t="s">
        <v>3282</v>
      </c>
      <c r="H1625" s="98" t="s">
        <v>118</v>
      </c>
      <c r="I1625" s="95" t="s">
        <v>2297</v>
      </c>
      <c r="J1625" s="131" t="str">
        <f t="shared" si="53"/>
        <v>34.028.316/0015-09</v>
      </c>
      <c r="K1625" s="131" t="s">
        <v>1080</v>
      </c>
      <c r="L1625" s="132" t="s">
        <v>3133</v>
      </c>
      <c r="M1625" s="131">
        <v>2047285</v>
      </c>
      <c r="N1625" s="134">
        <v>45484</v>
      </c>
      <c r="O1625" s="95" t="s">
        <v>452</v>
      </c>
      <c r="P1625" s="98" t="s">
        <v>1784</v>
      </c>
      <c r="Q1625" s="381"/>
      <c r="R1625" s="381"/>
      <c r="S1625" s="381"/>
    </row>
    <row r="1626" spans="1:19" ht="40" customHeight="1" x14ac:dyDescent="0.25">
      <c r="A1626" s="128">
        <f>IF(B1626="","",ROW()-ROW($A$3)+'Diário 2º PA'!$P$1)</f>
        <v>3573</v>
      </c>
      <c r="B1626" s="129">
        <v>45484</v>
      </c>
      <c r="C1626" s="130">
        <v>45444</v>
      </c>
      <c r="D1626" s="98" t="s">
        <v>105</v>
      </c>
      <c r="E1626" s="95" t="s">
        <v>279</v>
      </c>
      <c r="F1626" s="155">
        <v>30.24</v>
      </c>
      <c r="G1626" s="98" t="s">
        <v>3282</v>
      </c>
      <c r="H1626" s="98" t="s">
        <v>118</v>
      </c>
      <c r="I1626" s="95" t="s">
        <v>2297</v>
      </c>
      <c r="J1626" s="131" t="str">
        <f t="shared" si="53"/>
        <v>34.028.316/0015-09</v>
      </c>
      <c r="K1626" s="131" t="s">
        <v>1080</v>
      </c>
      <c r="L1626" s="132" t="s">
        <v>3133</v>
      </c>
      <c r="M1626" s="131">
        <v>2044728</v>
      </c>
      <c r="N1626" s="134">
        <v>45484</v>
      </c>
      <c r="O1626" s="95" t="s">
        <v>452</v>
      </c>
      <c r="P1626" s="98" t="s">
        <v>1784</v>
      </c>
      <c r="Q1626" s="381"/>
      <c r="R1626" s="381"/>
      <c r="S1626" s="381"/>
    </row>
    <row r="1627" spans="1:19" ht="40" customHeight="1" x14ac:dyDescent="0.25">
      <c r="A1627" s="128">
        <f>IF(B1627="","",ROW()-ROW($A$3)+'Diário 2º PA'!$P$1)</f>
        <v>3574</v>
      </c>
      <c r="B1627" s="129">
        <v>45484</v>
      </c>
      <c r="C1627" s="130">
        <v>45444</v>
      </c>
      <c r="D1627" s="98" t="s">
        <v>105</v>
      </c>
      <c r="E1627" s="95" t="s">
        <v>333</v>
      </c>
      <c r="F1627" s="155">
        <v>900</v>
      </c>
      <c r="G1627" s="98" t="s">
        <v>4151</v>
      </c>
      <c r="H1627" s="98" t="s">
        <v>118</v>
      </c>
      <c r="I1627" s="95" t="s">
        <v>3662</v>
      </c>
      <c r="J1627" s="131" t="str">
        <f t="shared" si="53"/>
        <v>21.959.982/0001-13</v>
      </c>
      <c r="K1627" s="131" t="s">
        <v>1114</v>
      </c>
      <c r="L1627" s="132" t="s">
        <v>3120</v>
      </c>
      <c r="M1627" s="131">
        <v>12</v>
      </c>
      <c r="N1627" s="134">
        <v>45484</v>
      </c>
      <c r="O1627" s="95" t="s">
        <v>452</v>
      </c>
      <c r="P1627" s="98" t="s">
        <v>3663</v>
      </c>
      <c r="Q1627" s="381"/>
      <c r="R1627" s="381"/>
      <c r="S1627" s="381"/>
    </row>
    <row r="1628" spans="1:19" ht="40" customHeight="1" x14ac:dyDescent="0.25">
      <c r="A1628" s="128">
        <f>IF(B1628="","",ROW()-ROW($A$3)+'Diário 2º PA'!$P$1)</f>
        <v>3575</v>
      </c>
      <c r="B1628" s="129">
        <v>45484</v>
      </c>
      <c r="C1628" s="130">
        <v>45444</v>
      </c>
      <c r="D1628" s="98" t="s">
        <v>94</v>
      </c>
      <c r="E1628" s="95" t="s">
        <v>96</v>
      </c>
      <c r="F1628" s="155">
        <v>688.77</v>
      </c>
      <c r="G1628" s="98" t="s">
        <v>3238</v>
      </c>
      <c r="H1628" s="98" t="s">
        <v>128</v>
      </c>
      <c r="I1628" s="95" t="s">
        <v>1169</v>
      </c>
      <c r="J1628" s="131" t="str">
        <f t="shared" si="53"/>
        <v>CPF Protegido - LGPD</v>
      </c>
      <c r="K1628" s="131" t="s">
        <v>1072</v>
      </c>
      <c r="L1628" s="132" t="s">
        <v>3239</v>
      </c>
      <c r="M1628" s="131" t="s">
        <v>117</v>
      </c>
      <c r="N1628" s="134" t="s">
        <v>117</v>
      </c>
      <c r="O1628" s="95" t="s">
        <v>452</v>
      </c>
      <c r="P1628" s="98" t="s">
        <v>1170</v>
      </c>
      <c r="Q1628" s="381"/>
      <c r="R1628" s="381"/>
      <c r="S1628" s="381"/>
    </row>
    <row r="1629" spans="1:19" ht="40" customHeight="1" x14ac:dyDescent="0.25">
      <c r="A1629" s="128">
        <f>IF(B1629="","",ROW()-ROW($A$3)+'Diário 2º PA'!$P$1)</f>
        <v>3576</v>
      </c>
      <c r="B1629" s="129">
        <v>45484</v>
      </c>
      <c r="C1629" s="130">
        <v>45474</v>
      </c>
      <c r="D1629" s="98" t="s">
        <v>105</v>
      </c>
      <c r="E1629" s="95" t="s">
        <v>283</v>
      </c>
      <c r="F1629" s="155">
        <v>13</v>
      </c>
      <c r="G1629" s="95" t="s">
        <v>4172</v>
      </c>
      <c r="H1629" s="98" t="s">
        <v>118</v>
      </c>
      <c r="I1629" s="95" t="s">
        <v>117</v>
      </c>
      <c r="J1629" s="131" t="s">
        <v>79</v>
      </c>
      <c r="K1629" s="131" t="s">
        <v>1558</v>
      </c>
      <c r="L1629" s="132" t="s">
        <v>117</v>
      </c>
      <c r="M1629" s="131" t="s">
        <v>117</v>
      </c>
      <c r="N1629" s="134" t="s">
        <v>117</v>
      </c>
      <c r="O1629" s="95" t="s">
        <v>452</v>
      </c>
      <c r="P1629" s="98" t="s">
        <v>79</v>
      </c>
      <c r="Q1629" s="381"/>
      <c r="R1629" s="381"/>
      <c r="S1629" s="381"/>
    </row>
    <row r="1630" spans="1:19" ht="40" customHeight="1" x14ac:dyDescent="0.25">
      <c r="A1630" s="128">
        <f>IF(B1630="","",ROW()-ROW($A$3)+'Diário 2º PA'!$P$1)</f>
        <v>3577</v>
      </c>
      <c r="B1630" s="129">
        <v>45484</v>
      </c>
      <c r="C1630" s="130">
        <v>45444</v>
      </c>
      <c r="D1630" s="98" t="s">
        <v>105</v>
      </c>
      <c r="E1630" s="95" t="s">
        <v>227</v>
      </c>
      <c r="F1630" s="155">
        <v>163.13999999999999</v>
      </c>
      <c r="G1630" s="98" t="s">
        <v>3193</v>
      </c>
      <c r="H1630" s="98" t="s">
        <v>118</v>
      </c>
      <c r="I1630" s="95" t="s">
        <v>1635</v>
      </c>
      <c r="J1630" s="131" t="str">
        <f t="shared" ref="J1630:J1645" si="54">IF(P1630="","",IF(LEN(P1630)&gt;14,P1630,"CPF Protegido - LGPD"))</f>
        <v>06.981.180/0001-16</v>
      </c>
      <c r="K1630" s="131" t="s">
        <v>1080</v>
      </c>
      <c r="L1630" s="132" t="s">
        <v>3133</v>
      </c>
      <c r="M1630" s="131">
        <v>157683283</v>
      </c>
      <c r="N1630" s="134">
        <v>45484</v>
      </c>
      <c r="O1630" s="95" t="s">
        <v>452</v>
      </c>
      <c r="P1630" s="98" t="s">
        <v>1414</v>
      </c>
      <c r="Q1630" s="381"/>
      <c r="R1630" s="381"/>
      <c r="S1630" s="381"/>
    </row>
    <row r="1631" spans="1:19" ht="40" customHeight="1" x14ac:dyDescent="0.25">
      <c r="A1631" s="128">
        <f>IF(B1631="","",ROW()-ROW($A$3)+'Diário 2º PA'!$P$1)</f>
        <v>3578</v>
      </c>
      <c r="B1631" s="129">
        <v>45484</v>
      </c>
      <c r="C1631" s="130">
        <v>45444</v>
      </c>
      <c r="D1631" s="98" t="s">
        <v>105</v>
      </c>
      <c r="E1631" s="95" t="s">
        <v>227</v>
      </c>
      <c r="F1631" s="155">
        <v>2385.4</v>
      </c>
      <c r="G1631" s="98" t="s">
        <v>3193</v>
      </c>
      <c r="H1631" s="98" t="s">
        <v>123</v>
      </c>
      <c r="I1631" s="95" t="s">
        <v>1635</v>
      </c>
      <c r="J1631" s="131" t="str">
        <f t="shared" si="54"/>
        <v>06.981.180/0001-16</v>
      </c>
      <c r="K1631" s="131" t="s">
        <v>1080</v>
      </c>
      <c r="L1631" s="132" t="s">
        <v>3133</v>
      </c>
      <c r="M1631" s="131">
        <v>157533458</v>
      </c>
      <c r="N1631" s="134">
        <v>45484</v>
      </c>
      <c r="O1631" s="95" t="s">
        <v>452</v>
      </c>
      <c r="P1631" s="98" t="s">
        <v>1414</v>
      </c>
      <c r="Q1631" s="381"/>
      <c r="R1631" s="381"/>
      <c r="S1631" s="381"/>
    </row>
    <row r="1632" spans="1:19" ht="40" customHeight="1" x14ac:dyDescent="0.25">
      <c r="A1632" s="128">
        <f>IF(B1632="","",ROW()-ROW($A$3)+'Diário 2º PA'!$P$1)</f>
        <v>3579</v>
      </c>
      <c r="B1632" s="129">
        <v>45484</v>
      </c>
      <c r="C1632" s="130">
        <v>45444</v>
      </c>
      <c r="D1632" s="98" t="s">
        <v>105</v>
      </c>
      <c r="E1632" s="95" t="s">
        <v>227</v>
      </c>
      <c r="F1632" s="155">
        <v>954.27</v>
      </c>
      <c r="G1632" s="98" t="s">
        <v>3193</v>
      </c>
      <c r="H1632" s="98" t="s">
        <v>128</v>
      </c>
      <c r="I1632" s="95" t="s">
        <v>1635</v>
      </c>
      <c r="J1632" s="131" t="str">
        <f t="shared" si="54"/>
        <v>06.981.180/0001-16</v>
      </c>
      <c r="K1632" s="131" t="s">
        <v>1080</v>
      </c>
      <c r="L1632" s="132" t="s">
        <v>3133</v>
      </c>
      <c r="M1632" s="131">
        <v>159816418</v>
      </c>
      <c r="N1632" s="134">
        <v>45484</v>
      </c>
      <c r="O1632" s="95" t="s">
        <v>452</v>
      </c>
      <c r="P1632" s="98" t="s">
        <v>1414</v>
      </c>
      <c r="Q1632" s="381"/>
      <c r="R1632" s="381"/>
      <c r="S1632" s="381"/>
    </row>
    <row r="1633" spans="1:19" ht="40" customHeight="1" x14ac:dyDescent="0.25">
      <c r="A1633" s="128">
        <f>IF(B1633="","",ROW()-ROW($A$3)+'Diário 2º PA'!$P$1)</f>
        <v>3580</v>
      </c>
      <c r="B1633" s="129">
        <v>45484</v>
      </c>
      <c r="C1633" s="130">
        <v>45444</v>
      </c>
      <c r="D1633" s="98" t="s">
        <v>105</v>
      </c>
      <c r="E1633" s="95" t="s">
        <v>227</v>
      </c>
      <c r="F1633" s="155">
        <v>197.64</v>
      </c>
      <c r="G1633" s="98" t="s">
        <v>3193</v>
      </c>
      <c r="H1633" s="98" t="s">
        <v>118</v>
      </c>
      <c r="I1633" s="95" t="s">
        <v>1635</v>
      </c>
      <c r="J1633" s="131" t="str">
        <f t="shared" si="54"/>
        <v>06.981.180/0001-16</v>
      </c>
      <c r="K1633" s="131" t="s">
        <v>1080</v>
      </c>
      <c r="L1633" s="132" t="s">
        <v>3133</v>
      </c>
      <c r="M1633" s="131">
        <v>157683285</v>
      </c>
      <c r="N1633" s="134">
        <v>45484</v>
      </c>
      <c r="O1633" s="95" t="s">
        <v>452</v>
      </c>
      <c r="P1633" s="98" t="s">
        <v>1414</v>
      </c>
      <c r="Q1633" s="381"/>
      <c r="R1633" s="381"/>
      <c r="S1633" s="381"/>
    </row>
    <row r="1634" spans="1:19" ht="40" customHeight="1" x14ac:dyDescent="0.25">
      <c r="A1634" s="128">
        <f>IF(B1634="","",ROW()-ROW($A$3)+'Diário 2º PA'!$P$1)</f>
        <v>3581</v>
      </c>
      <c r="B1634" s="129">
        <v>45485</v>
      </c>
      <c r="C1634" s="130">
        <v>45474</v>
      </c>
      <c r="D1634" s="98" t="s">
        <v>105</v>
      </c>
      <c r="E1634" s="95" t="s">
        <v>339</v>
      </c>
      <c r="F1634" s="155">
        <v>1911</v>
      </c>
      <c r="G1634" s="98" t="s">
        <v>3460</v>
      </c>
      <c r="H1634" s="98" t="s">
        <v>117</v>
      </c>
      <c r="I1634" s="95" t="s">
        <v>2768</v>
      </c>
      <c r="J1634" s="131" t="str">
        <f t="shared" si="54"/>
        <v>16.558.324/0003-41</v>
      </c>
      <c r="K1634" s="131" t="s">
        <v>1080</v>
      </c>
      <c r="L1634" s="132" t="s">
        <v>3133</v>
      </c>
      <c r="M1634" s="131">
        <v>3178</v>
      </c>
      <c r="N1634" s="134">
        <v>45485</v>
      </c>
      <c r="O1634" s="95" t="s">
        <v>452</v>
      </c>
      <c r="P1634" s="98" t="s">
        <v>2769</v>
      </c>
      <c r="Q1634" s="381"/>
      <c r="R1634" s="381"/>
      <c r="S1634" s="381"/>
    </row>
    <row r="1635" spans="1:19" ht="40" customHeight="1" x14ac:dyDescent="0.25">
      <c r="A1635" s="128">
        <f>IF(B1635="","",ROW()-ROW($A$3)+'Diário 2º PA'!$P$1)</f>
        <v>3582</v>
      </c>
      <c r="B1635" s="129">
        <v>45485</v>
      </c>
      <c r="C1635" s="130">
        <v>45474</v>
      </c>
      <c r="D1635" s="98" t="s">
        <v>105</v>
      </c>
      <c r="E1635" s="95" t="s">
        <v>361</v>
      </c>
      <c r="F1635" s="155">
        <v>1414.28</v>
      </c>
      <c r="G1635" s="98" t="s">
        <v>4121</v>
      </c>
      <c r="H1635" s="98" t="s">
        <v>137</v>
      </c>
      <c r="I1635" s="95" t="s">
        <v>4173</v>
      </c>
      <c r="J1635" s="131" t="str">
        <f t="shared" si="54"/>
        <v>08.832.547/0001-65</v>
      </c>
      <c r="K1635" s="131" t="s">
        <v>1080</v>
      </c>
      <c r="L1635" s="132" t="s">
        <v>3133</v>
      </c>
      <c r="M1635" s="131">
        <v>61194</v>
      </c>
      <c r="N1635" s="134">
        <v>45485</v>
      </c>
      <c r="O1635" s="95" t="s">
        <v>452</v>
      </c>
      <c r="P1635" s="98" t="s">
        <v>4174</v>
      </c>
      <c r="Q1635" s="381"/>
      <c r="R1635" s="381"/>
      <c r="S1635" s="381"/>
    </row>
    <row r="1636" spans="1:19" ht="40" customHeight="1" x14ac:dyDescent="0.25">
      <c r="A1636" s="128">
        <f>IF(B1636="","",ROW()-ROW($A$3)+'Diário 2º PA'!$P$1)</f>
        <v>3583</v>
      </c>
      <c r="B1636" s="129">
        <v>45485</v>
      </c>
      <c r="C1636" s="130">
        <v>45474</v>
      </c>
      <c r="D1636" s="98" t="s">
        <v>105</v>
      </c>
      <c r="E1636" s="95" t="s">
        <v>339</v>
      </c>
      <c r="F1636" s="155">
        <v>1146.5999999999999</v>
      </c>
      <c r="G1636" s="98" t="s">
        <v>3460</v>
      </c>
      <c r="H1636" s="98" t="s">
        <v>117</v>
      </c>
      <c r="I1636" s="95" t="s">
        <v>2768</v>
      </c>
      <c r="J1636" s="131" t="str">
        <f t="shared" si="54"/>
        <v>16.558.324/0003-41</v>
      </c>
      <c r="K1636" s="131" t="s">
        <v>1080</v>
      </c>
      <c r="L1636" s="132" t="s">
        <v>3133</v>
      </c>
      <c r="M1636" s="131">
        <v>3177</v>
      </c>
      <c r="N1636" s="134">
        <v>45485</v>
      </c>
      <c r="O1636" s="95" t="s">
        <v>452</v>
      </c>
      <c r="P1636" s="98" t="s">
        <v>2769</v>
      </c>
      <c r="Q1636" s="381"/>
      <c r="R1636" s="381"/>
      <c r="S1636" s="381"/>
    </row>
    <row r="1637" spans="1:19" ht="40" customHeight="1" x14ac:dyDescent="0.25">
      <c r="A1637" s="128">
        <f>IF(B1637="","",ROW()-ROW($A$3)+'Diário 2º PA'!$P$1)</f>
        <v>3584</v>
      </c>
      <c r="B1637" s="129">
        <v>45485</v>
      </c>
      <c r="C1637" s="130">
        <v>45474</v>
      </c>
      <c r="D1637" s="98" t="s">
        <v>105</v>
      </c>
      <c r="E1637" s="95" t="s">
        <v>339</v>
      </c>
      <c r="F1637" s="155">
        <v>1146.5999999999999</v>
      </c>
      <c r="G1637" s="98" t="s">
        <v>3460</v>
      </c>
      <c r="H1637" s="98" t="s">
        <v>117</v>
      </c>
      <c r="I1637" s="95" t="s">
        <v>2768</v>
      </c>
      <c r="J1637" s="131" t="str">
        <f t="shared" si="54"/>
        <v>16.558.324/0003-41</v>
      </c>
      <c r="K1637" s="131" t="s">
        <v>1080</v>
      </c>
      <c r="L1637" s="132" t="s">
        <v>3133</v>
      </c>
      <c r="M1637" s="131">
        <v>3176</v>
      </c>
      <c r="N1637" s="134">
        <v>45485</v>
      </c>
      <c r="O1637" s="95" t="s">
        <v>452</v>
      </c>
      <c r="P1637" s="98" t="s">
        <v>2769</v>
      </c>
      <c r="Q1637" s="381"/>
      <c r="R1637" s="381"/>
      <c r="S1637" s="381"/>
    </row>
    <row r="1638" spans="1:19" ht="40" customHeight="1" x14ac:dyDescent="0.25">
      <c r="A1638" s="128">
        <f>IF(B1638="","",ROW()-ROW($A$3)+'Diário 2º PA'!$P$1)</f>
        <v>3585</v>
      </c>
      <c r="B1638" s="129">
        <v>45485</v>
      </c>
      <c r="C1638" s="130">
        <v>45474</v>
      </c>
      <c r="D1638" s="98" t="s">
        <v>105</v>
      </c>
      <c r="E1638" s="95" t="s">
        <v>315</v>
      </c>
      <c r="F1638" s="155">
        <v>240</v>
      </c>
      <c r="G1638" s="98" t="s">
        <v>4175</v>
      </c>
      <c r="H1638" s="98" t="s">
        <v>130</v>
      </c>
      <c r="I1638" s="95" t="s">
        <v>4176</v>
      </c>
      <c r="J1638" s="131" t="str">
        <f t="shared" si="54"/>
        <v>28.962.545/0001-06</v>
      </c>
      <c r="K1638" s="131" t="s">
        <v>1080</v>
      </c>
      <c r="L1638" s="132" t="s">
        <v>3133</v>
      </c>
      <c r="M1638" s="131">
        <v>75905</v>
      </c>
      <c r="N1638" s="134">
        <v>45485</v>
      </c>
      <c r="O1638" s="95" t="s">
        <v>452</v>
      </c>
      <c r="P1638" s="98" t="s">
        <v>3941</v>
      </c>
      <c r="Q1638" s="381"/>
      <c r="R1638" s="381"/>
      <c r="S1638" s="381"/>
    </row>
    <row r="1639" spans="1:19" ht="40" customHeight="1" x14ac:dyDescent="0.25">
      <c r="A1639" s="128">
        <f>IF(B1639="","",ROW()-ROW($A$3)+'Diário 2º PA'!$P$1)</f>
        <v>3586</v>
      </c>
      <c r="B1639" s="129">
        <v>45485</v>
      </c>
      <c r="C1639" s="130">
        <v>45474</v>
      </c>
      <c r="D1639" s="98" t="s">
        <v>105</v>
      </c>
      <c r="E1639" s="95" t="s">
        <v>337</v>
      </c>
      <c r="F1639" s="155">
        <v>40.770000000000003</v>
      </c>
      <c r="G1639" s="98" t="s">
        <v>3160</v>
      </c>
      <c r="H1639" s="98" t="s">
        <v>119</v>
      </c>
      <c r="I1639" s="95" t="s">
        <v>3165</v>
      </c>
      <c r="J1639" s="131" t="str">
        <f t="shared" si="54"/>
        <v>17.455.912/0002-31</v>
      </c>
      <c r="K1639" s="131" t="s">
        <v>1072</v>
      </c>
      <c r="L1639" s="132" t="s">
        <v>3120</v>
      </c>
      <c r="M1639" s="131">
        <v>6393674</v>
      </c>
      <c r="N1639" s="134">
        <v>45485</v>
      </c>
      <c r="O1639" s="95" t="s">
        <v>452</v>
      </c>
      <c r="P1639" s="98" t="s">
        <v>1189</v>
      </c>
      <c r="Q1639" s="381"/>
      <c r="R1639" s="381"/>
      <c r="S1639" s="381"/>
    </row>
    <row r="1640" spans="1:19" ht="40" customHeight="1" x14ac:dyDescent="0.25">
      <c r="A1640" s="128">
        <f>IF(B1640="","",ROW()-ROW($A$3)+'Diário 2º PA'!$P$1)</f>
        <v>3587</v>
      </c>
      <c r="B1640" s="129">
        <v>45485</v>
      </c>
      <c r="C1640" s="130">
        <v>45474</v>
      </c>
      <c r="D1640" s="98" t="s">
        <v>105</v>
      </c>
      <c r="E1640" s="95" t="s">
        <v>315</v>
      </c>
      <c r="F1640" s="155">
        <v>696.58</v>
      </c>
      <c r="G1640" s="98" t="s">
        <v>4175</v>
      </c>
      <c r="H1640" s="98" t="s">
        <v>128</v>
      </c>
      <c r="I1640" s="95" t="s">
        <v>3940</v>
      </c>
      <c r="J1640" s="131" t="str">
        <f t="shared" si="54"/>
        <v>28.962.545/0001-06</v>
      </c>
      <c r="K1640" s="131" t="s">
        <v>1080</v>
      </c>
      <c r="L1640" s="132" t="s">
        <v>3133</v>
      </c>
      <c r="M1640" s="131">
        <v>75906</v>
      </c>
      <c r="N1640" s="134">
        <v>45485</v>
      </c>
      <c r="O1640" s="95" t="s">
        <v>452</v>
      </c>
      <c r="P1640" s="98" t="s">
        <v>3941</v>
      </c>
      <c r="Q1640" s="381"/>
      <c r="R1640" s="381"/>
      <c r="S1640" s="381"/>
    </row>
    <row r="1641" spans="1:19" ht="40" customHeight="1" x14ac:dyDescent="0.25">
      <c r="A1641" s="128">
        <f>IF(B1641="","",ROW()-ROW($A$3)+'Diário 2º PA'!$P$1)</f>
        <v>3588</v>
      </c>
      <c r="B1641" s="129">
        <v>45485</v>
      </c>
      <c r="C1641" s="130">
        <v>45474</v>
      </c>
      <c r="D1641" s="98" t="s">
        <v>105</v>
      </c>
      <c r="E1641" s="95" t="s">
        <v>333</v>
      </c>
      <c r="F1641" s="155">
        <v>6709.42</v>
      </c>
      <c r="G1641" s="98" t="s">
        <v>4177</v>
      </c>
      <c r="H1641" s="98" t="s">
        <v>118</v>
      </c>
      <c r="I1641" s="95" t="s">
        <v>3412</v>
      </c>
      <c r="J1641" s="131" t="str">
        <f t="shared" si="54"/>
        <v>40.763.712/0001-87</v>
      </c>
      <c r="K1641" s="131" t="s">
        <v>1114</v>
      </c>
      <c r="L1641" s="132" t="s">
        <v>3120</v>
      </c>
      <c r="M1641" s="131">
        <v>14</v>
      </c>
      <c r="N1641" s="134">
        <v>45482</v>
      </c>
      <c r="O1641" s="95" t="s">
        <v>452</v>
      </c>
      <c r="P1641" s="98" t="s">
        <v>3413</v>
      </c>
      <c r="Q1641" s="381"/>
      <c r="R1641" s="381"/>
      <c r="S1641" s="381"/>
    </row>
    <row r="1642" spans="1:19" ht="40" customHeight="1" x14ac:dyDescent="0.25">
      <c r="A1642" s="128">
        <f>IF(B1642="","",ROW()-ROW($A$3)+'Diário 2º PA'!$P$1)</f>
        <v>3589</v>
      </c>
      <c r="B1642" s="129">
        <v>45485</v>
      </c>
      <c r="C1642" s="130">
        <v>45474</v>
      </c>
      <c r="D1642" s="98" t="s">
        <v>105</v>
      </c>
      <c r="E1642" s="95" t="s">
        <v>333</v>
      </c>
      <c r="F1642" s="155">
        <v>2420</v>
      </c>
      <c r="G1642" s="98" t="s">
        <v>4177</v>
      </c>
      <c r="H1642" s="98" t="s">
        <v>118</v>
      </c>
      <c r="I1642" s="95" t="s">
        <v>3412</v>
      </c>
      <c r="J1642" s="131" t="str">
        <f t="shared" si="54"/>
        <v>40.763.712/0001-87</v>
      </c>
      <c r="K1642" s="131" t="s">
        <v>1114</v>
      </c>
      <c r="L1642" s="132" t="s">
        <v>3120</v>
      </c>
      <c r="M1642" s="131">
        <v>16</v>
      </c>
      <c r="N1642" s="134">
        <v>45482</v>
      </c>
      <c r="O1642" s="95" t="s">
        <v>452</v>
      </c>
      <c r="P1642" s="98" t="s">
        <v>3413</v>
      </c>
      <c r="Q1642" s="381"/>
      <c r="R1642" s="381"/>
      <c r="S1642" s="381"/>
    </row>
    <row r="1643" spans="1:19" ht="40" customHeight="1" x14ac:dyDescent="0.25">
      <c r="A1643" s="128">
        <f>IF(B1643="","",ROW()-ROW($A$3)+'Diário 2º PA'!$P$1)</f>
        <v>3590</v>
      </c>
      <c r="B1643" s="129">
        <v>45485</v>
      </c>
      <c r="C1643" s="130">
        <v>45474</v>
      </c>
      <c r="D1643" s="98" t="s">
        <v>105</v>
      </c>
      <c r="E1643" s="95" t="s">
        <v>333</v>
      </c>
      <c r="F1643" s="155">
        <v>191</v>
      </c>
      <c r="G1643" s="98" t="s">
        <v>4178</v>
      </c>
      <c r="H1643" s="98" t="s">
        <v>118</v>
      </c>
      <c r="I1643" s="95" t="s">
        <v>3412</v>
      </c>
      <c r="J1643" s="131" t="str">
        <f t="shared" si="54"/>
        <v>40.763.712/0001-87</v>
      </c>
      <c r="K1643" s="131" t="s">
        <v>1114</v>
      </c>
      <c r="L1643" s="132" t="s">
        <v>3120</v>
      </c>
      <c r="M1643" s="131">
        <v>17</v>
      </c>
      <c r="N1643" s="134">
        <v>45482</v>
      </c>
      <c r="O1643" s="95" t="s">
        <v>452</v>
      </c>
      <c r="P1643" s="98" t="s">
        <v>3413</v>
      </c>
      <c r="Q1643" s="381"/>
      <c r="R1643" s="381"/>
      <c r="S1643" s="381"/>
    </row>
    <row r="1644" spans="1:19" ht="40" customHeight="1" x14ac:dyDescent="0.25">
      <c r="A1644" s="128">
        <f>IF(B1644="","",ROW()-ROW($A$3)+'Diário 2º PA'!$P$1)</f>
        <v>3591</v>
      </c>
      <c r="B1644" s="129">
        <v>45485</v>
      </c>
      <c r="C1644" s="130">
        <v>45444</v>
      </c>
      <c r="D1644" s="98" t="s">
        <v>105</v>
      </c>
      <c r="E1644" s="95" t="s">
        <v>341</v>
      </c>
      <c r="F1644" s="179">
        <v>1320</v>
      </c>
      <c r="G1644" s="98" t="s">
        <v>4033</v>
      </c>
      <c r="H1644" s="98" t="s">
        <v>128</v>
      </c>
      <c r="I1644" s="95" t="s">
        <v>1880</v>
      </c>
      <c r="J1644" s="131" t="str">
        <f t="shared" si="54"/>
        <v>15.712.983/0001-66</v>
      </c>
      <c r="K1644" s="131" t="s">
        <v>1114</v>
      </c>
      <c r="L1644" s="132" t="s">
        <v>3120</v>
      </c>
      <c r="M1644" s="131">
        <v>62</v>
      </c>
      <c r="N1644" s="134">
        <v>45483</v>
      </c>
      <c r="O1644" s="95" t="s">
        <v>452</v>
      </c>
      <c r="P1644" s="98" t="s">
        <v>1881</v>
      </c>
      <c r="Q1644" s="381"/>
      <c r="R1644" s="381"/>
      <c r="S1644" s="381"/>
    </row>
    <row r="1645" spans="1:19" ht="40" customHeight="1" x14ac:dyDescent="0.25">
      <c r="A1645" s="128">
        <f>IF(B1645="","",ROW()-ROW($A$3)+'Diário 2º PA'!$P$1)</f>
        <v>3592</v>
      </c>
      <c r="B1645" s="129">
        <v>45485</v>
      </c>
      <c r="C1645" s="130">
        <v>45474</v>
      </c>
      <c r="D1645" s="98" t="s">
        <v>105</v>
      </c>
      <c r="E1645" s="95" t="s">
        <v>333</v>
      </c>
      <c r="F1645" s="155">
        <v>470</v>
      </c>
      <c r="G1645" s="98" t="s">
        <v>3664</v>
      </c>
      <c r="H1645" s="98" t="s">
        <v>118</v>
      </c>
      <c r="I1645" s="95" t="s">
        <v>3665</v>
      </c>
      <c r="J1645" s="131" t="str">
        <f t="shared" si="54"/>
        <v>04.533.193/0002-88</v>
      </c>
      <c r="K1645" s="131" t="s">
        <v>1114</v>
      </c>
      <c r="L1645" s="132" t="s">
        <v>3120</v>
      </c>
      <c r="M1645" s="131">
        <v>81698</v>
      </c>
      <c r="N1645" s="134">
        <v>45485</v>
      </c>
      <c r="O1645" s="95" t="s">
        <v>452</v>
      </c>
      <c r="P1645" s="98" t="s">
        <v>3666</v>
      </c>
      <c r="Q1645" s="381"/>
      <c r="R1645" s="381"/>
      <c r="S1645" s="381"/>
    </row>
    <row r="1646" spans="1:19" ht="40" customHeight="1" x14ac:dyDescent="0.25">
      <c r="A1646" s="128">
        <f>IF(B1646="","",ROW()-ROW($A$3)+'Diário 2º PA'!$P$1)</f>
        <v>3593</v>
      </c>
      <c r="B1646" s="129">
        <v>45485</v>
      </c>
      <c r="C1646" s="130">
        <v>45474</v>
      </c>
      <c r="D1646" s="98" t="s">
        <v>105</v>
      </c>
      <c r="E1646" s="95" t="s">
        <v>283</v>
      </c>
      <c r="F1646" s="155">
        <v>2</v>
      </c>
      <c r="G1646" s="95" t="s">
        <v>4179</v>
      </c>
      <c r="H1646" s="98" t="s">
        <v>118</v>
      </c>
      <c r="I1646" s="95" t="s">
        <v>117</v>
      </c>
      <c r="J1646" s="131" t="s">
        <v>79</v>
      </c>
      <c r="K1646" s="131" t="s">
        <v>1558</v>
      </c>
      <c r="L1646" s="132" t="s">
        <v>117</v>
      </c>
      <c r="M1646" s="131" t="s">
        <v>117</v>
      </c>
      <c r="N1646" s="134" t="s">
        <v>117</v>
      </c>
      <c r="O1646" s="95" t="s">
        <v>452</v>
      </c>
      <c r="P1646" s="98" t="s">
        <v>79</v>
      </c>
      <c r="Q1646" s="381"/>
      <c r="R1646" s="381"/>
      <c r="S1646" s="381"/>
    </row>
    <row r="1647" spans="1:19" ht="40" customHeight="1" x14ac:dyDescent="0.25">
      <c r="A1647" s="128">
        <f>IF(B1647="","",ROW()-ROW($A$3)+'Diário 2º PA'!$P$1)</f>
        <v>3594</v>
      </c>
      <c r="B1647" s="129">
        <v>45485</v>
      </c>
      <c r="C1647" s="130">
        <v>45444</v>
      </c>
      <c r="D1647" s="98" t="s">
        <v>105</v>
      </c>
      <c r="E1647" s="95" t="s">
        <v>227</v>
      </c>
      <c r="F1647" s="155">
        <v>1410.64</v>
      </c>
      <c r="G1647" s="98" t="s">
        <v>3193</v>
      </c>
      <c r="H1647" s="98" t="s">
        <v>136</v>
      </c>
      <c r="I1647" s="95" t="s">
        <v>1635</v>
      </c>
      <c r="J1647" s="131" t="str">
        <f t="shared" ref="J1647:J1677" si="55">IF(P1647="","",IF(LEN(P1647)&gt;14,P1647,"CPF Protegido - LGPD"))</f>
        <v>06.981.180/0001-16</v>
      </c>
      <c r="K1647" s="131" t="s">
        <v>1080</v>
      </c>
      <c r="L1647" s="132" t="s">
        <v>3133</v>
      </c>
      <c r="M1647" s="131">
        <v>165028761</v>
      </c>
      <c r="N1647" s="134">
        <v>45485</v>
      </c>
      <c r="O1647" s="95" t="s">
        <v>452</v>
      </c>
      <c r="P1647" s="98" t="s">
        <v>1414</v>
      </c>
      <c r="Q1647" s="381"/>
      <c r="R1647" s="381"/>
      <c r="S1647" s="381"/>
    </row>
    <row r="1648" spans="1:19" ht="40" customHeight="1" x14ac:dyDescent="0.25">
      <c r="A1648" s="128">
        <f>IF(B1648="","",ROW()-ROW($A$3)+'Diário 2º PA'!$P$1)</f>
        <v>3595</v>
      </c>
      <c r="B1648" s="129">
        <v>45488</v>
      </c>
      <c r="C1648" s="130">
        <v>45474</v>
      </c>
      <c r="D1648" s="98" t="s">
        <v>105</v>
      </c>
      <c r="E1648" s="95" t="s">
        <v>345</v>
      </c>
      <c r="F1648" s="155">
        <v>22227</v>
      </c>
      <c r="G1648" s="98" t="s">
        <v>4180</v>
      </c>
      <c r="H1648" s="98" t="s">
        <v>133</v>
      </c>
      <c r="I1648" s="95" t="s">
        <v>1952</v>
      </c>
      <c r="J1648" s="131" t="str">
        <f t="shared" si="55"/>
        <v>31.776.659/0001-68</v>
      </c>
      <c r="K1648" s="131" t="s">
        <v>1072</v>
      </c>
      <c r="L1648" s="132" t="s">
        <v>3120</v>
      </c>
      <c r="M1648" s="131">
        <v>20</v>
      </c>
      <c r="N1648" s="134">
        <v>45485</v>
      </c>
      <c r="O1648" s="95" t="s">
        <v>452</v>
      </c>
      <c r="P1648" s="98" t="s">
        <v>1953</v>
      </c>
      <c r="Q1648" s="381"/>
      <c r="R1648" s="381"/>
      <c r="S1648" s="381"/>
    </row>
    <row r="1649" spans="1:19" ht="40" customHeight="1" x14ac:dyDescent="0.25">
      <c r="A1649" s="128">
        <f>IF(B1649="","",ROW()-ROW($A$3)+'Diário 2º PA'!$P$1)</f>
        <v>3596</v>
      </c>
      <c r="B1649" s="129">
        <v>45488</v>
      </c>
      <c r="C1649" s="130">
        <v>45474</v>
      </c>
      <c r="D1649" s="98" t="s">
        <v>105</v>
      </c>
      <c r="E1649" s="95" t="s">
        <v>337</v>
      </c>
      <c r="F1649" s="155">
        <v>280</v>
      </c>
      <c r="G1649" s="98" t="s">
        <v>3160</v>
      </c>
      <c r="H1649" s="98" t="s">
        <v>122</v>
      </c>
      <c r="I1649" s="95" t="s">
        <v>4181</v>
      </c>
      <c r="J1649" s="131" t="str">
        <f t="shared" si="55"/>
        <v>39.757.415/0001-40</v>
      </c>
      <c r="K1649" s="131" t="s">
        <v>1072</v>
      </c>
      <c r="L1649" s="132" t="s">
        <v>3120</v>
      </c>
      <c r="M1649" s="131">
        <v>224</v>
      </c>
      <c r="N1649" s="134">
        <v>45497</v>
      </c>
      <c r="O1649" s="95" t="s">
        <v>452</v>
      </c>
      <c r="P1649" s="98" t="s">
        <v>3899</v>
      </c>
      <c r="Q1649" s="381"/>
      <c r="R1649" s="381"/>
      <c r="S1649" s="381"/>
    </row>
    <row r="1650" spans="1:19" ht="40" customHeight="1" x14ac:dyDescent="0.25">
      <c r="A1650" s="128">
        <f>IF(B1650="","",ROW()-ROW($A$3)+'Diário 2º PA'!$P$1)</f>
        <v>3597</v>
      </c>
      <c r="B1650" s="129">
        <v>45488</v>
      </c>
      <c r="C1650" s="130">
        <v>45474</v>
      </c>
      <c r="D1650" s="98" t="s">
        <v>105</v>
      </c>
      <c r="E1650" s="95" t="s">
        <v>337</v>
      </c>
      <c r="F1650" s="155">
        <v>121.48</v>
      </c>
      <c r="G1650" s="98" t="s">
        <v>3160</v>
      </c>
      <c r="H1650" s="98" t="s">
        <v>123</v>
      </c>
      <c r="I1650" s="95" t="s">
        <v>3165</v>
      </c>
      <c r="J1650" s="131" t="str">
        <f t="shared" si="55"/>
        <v>17.455.912/0002-31</v>
      </c>
      <c r="K1650" s="131" t="s">
        <v>1072</v>
      </c>
      <c r="L1650" s="132" t="s">
        <v>3120</v>
      </c>
      <c r="M1650" s="131">
        <v>6410557</v>
      </c>
      <c r="N1650" s="134">
        <v>45495</v>
      </c>
      <c r="O1650" s="95" t="s">
        <v>452</v>
      </c>
      <c r="P1650" s="98" t="s">
        <v>1189</v>
      </c>
      <c r="Q1650" s="381"/>
      <c r="R1650" s="381"/>
      <c r="S1650" s="381"/>
    </row>
    <row r="1651" spans="1:19" ht="40" customHeight="1" x14ac:dyDescent="0.25">
      <c r="A1651" s="128">
        <f>IF(B1651="","",ROW()-ROW($A$3)+'Diário 2º PA'!$P$1)</f>
        <v>3598</v>
      </c>
      <c r="B1651" s="129">
        <v>45488</v>
      </c>
      <c r="C1651" s="130">
        <v>45474</v>
      </c>
      <c r="D1651" s="98" t="s">
        <v>105</v>
      </c>
      <c r="E1651" s="95" t="s">
        <v>337</v>
      </c>
      <c r="F1651" s="155">
        <v>38.94</v>
      </c>
      <c r="G1651" s="98" t="s">
        <v>3160</v>
      </c>
      <c r="H1651" s="98" t="s">
        <v>135</v>
      </c>
      <c r="I1651" s="95" t="s">
        <v>3165</v>
      </c>
      <c r="J1651" s="131" t="str">
        <f t="shared" si="55"/>
        <v>17.455.912/0002-31</v>
      </c>
      <c r="K1651" s="131" t="s">
        <v>1072</v>
      </c>
      <c r="L1651" s="132" t="s">
        <v>3120</v>
      </c>
      <c r="M1651" s="131">
        <v>6410576</v>
      </c>
      <c r="N1651" s="134">
        <v>45491</v>
      </c>
      <c r="O1651" s="95" t="s">
        <v>452</v>
      </c>
      <c r="P1651" s="98" t="s">
        <v>1189</v>
      </c>
      <c r="Q1651" s="381"/>
      <c r="R1651" s="381"/>
      <c r="S1651" s="381"/>
    </row>
    <row r="1652" spans="1:19" ht="40" customHeight="1" x14ac:dyDescent="0.25">
      <c r="A1652" s="128">
        <f>IF(B1652="","",ROW()-ROW($A$3)+'Diário 2º PA'!$P$1)</f>
        <v>3599</v>
      </c>
      <c r="B1652" s="129">
        <v>45488</v>
      </c>
      <c r="C1652" s="130">
        <v>45474</v>
      </c>
      <c r="D1652" s="98" t="s">
        <v>105</v>
      </c>
      <c r="E1652" s="95" t="s">
        <v>337</v>
      </c>
      <c r="F1652" s="155">
        <v>121.48</v>
      </c>
      <c r="G1652" s="98" t="s">
        <v>3160</v>
      </c>
      <c r="H1652" s="98" t="s">
        <v>123</v>
      </c>
      <c r="I1652" s="95" t="s">
        <v>3165</v>
      </c>
      <c r="J1652" s="131" t="str">
        <f t="shared" si="55"/>
        <v>17.455.912/0002-31</v>
      </c>
      <c r="K1652" s="131" t="s">
        <v>1072</v>
      </c>
      <c r="L1652" s="132" t="s">
        <v>3120</v>
      </c>
      <c r="M1652" s="131">
        <v>6410601</v>
      </c>
      <c r="N1652" s="134">
        <v>45495</v>
      </c>
      <c r="O1652" s="95" t="s">
        <v>452</v>
      </c>
      <c r="P1652" s="98" t="s">
        <v>1189</v>
      </c>
      <c r="Q1652" s="381"/>
      <c r="R1652" s="381"/>
      <c r="S1652" s="381"/>
    </row>
    <row r="1653" spans="1:19" ht="40" customHeight="1" x14ac:dyDescent="0.25">
      <c r="A1653" s="128">
        <f>IF(B1653="","",ROW()-ROW($A$3)+'Diário 2º PA'!$P$1)</f>
        <v>3600</v>
      </c>
      <c r="B1653" s="129">
        <v>45488</v>
      </c>
      <c r="C1653" s="130">
        <v>45474</v>
      </c>
      <c r="D1653" s="98" t="s">
        <v>105</v>
      </c>
      <c r="E1653" s="95" t="s">
        <v>337</v>
      </c>
      <c r="F1653" s="155">
        <v>121.48</v>
      </c>
      <c r="G1653" s="98" t="s">
        <v>3160</v>
      </c>
      <c r="H1653" s="98" t="s">
        <v>123</v>
      </c>
      <c r="I1653" s="95" t="s">
        <v>3165</v>
      </c>
      <c r="J1653" s="131" t="str">
        <f t="shared" si="55"/>
        <v>17.455.912/0002-31</v>
      </c>
      <c r="K1653" s="131" t="s">
        <v>1072</v>
      </c>
      <c r="L1653" s="132" t="s">
        <v>3120</v>
      </c>
      <c r="M1653" s="131">
        <v>24543423</v>
      </c>
      <c r="N1653" s="134">
        <v>45495</v>
      </c>
      <c r="O1653" s="95" t="s">
        <v>452</v>
      </c>
      <c r="P1653" s="98" t="s">
        <v>1189</v>
      </c>
      <c r="Q1653" s="381"/>
      <c r="R1653" s="381"/>
      <c r="S1653" s="381"/>
    </row>
    <row r="1654" spans="1:19" ht="40" customHeight="1" x14ac:dyDescent="0.25">
      <c r="A1654" s="128">
        <f>IF(B1654="","",ROW()-ROW($A$3)+'Diário 2º PA'!$P$1)</f>
        <v>3601</v>
      </c>
      <c r="B1654" s="129">
        <v>45488</v>
      </c>
      <c r="C1654" s="130">
        <v>45474</v>
      </c>
      <c r="D1654" s="98" t="s">
        <v>105</v>
      </c>
      <c r="E1654" s="95" t="s">
        <v>335</v>
      </c>
      <c r="F1654" s="155">
        <v>6495.56</v>
      </c>
      <c r="G1654" s="98" t="s">
        <v>4182</v>
      </c>
      <c r="H1654" s="98" t="s">
        <v>118</v>
      </c>
      <c r="I1654" s="95" t="s">
        <v>4183</v>
      </c>
      <c r="J1654" s="131" t="str">
        <f t="shared" si="55"/>
        <v>12.345.678/0001-00</v>
      </c>
      <c r="K1654" s="131" t="s">
        <v>1114</v>
      </c>
      <c r="L1654" s="132" t="s">
        <v>3120</v>
      </c>
      <c r="M1654" s="131" t="s">
        <v>117</v>
      </c>
      <c r="N1654" s="134" t="s">
        <v>117</v>
      </c>
      <c r="O1654" s="95" t="s">
        <v>452</v>
      </c>
      <c r="P1654" s="98" t="s">
        <v>4184</v>
      </c>
      <c r="Q1654" s="381"/>
      <c r="R1654" s="381"/>
      <c r="S1654" s="381"/>
    </row>
    <row r="1655" spans="1:19" ht="40" customHeight="1" x14ac:dyDescent="0.25">
      <c r="A1655" s="128">
        <f>IF(B1655="","",ROW()-ROW($A$3)+'Diário 2º PA'!$P$1)</f>
        <v>3602</v>
      </c>
      <c r="B1655" s="129">
        <v>45488</v>
      </c>
      <c r="C1655" s="130">
        <v>45474</v>
      </c>
      <c r="D1655" s="98" t="s">
        <v>105</v>
      </c>
      <c r="E1655" s="95" t="s">
        <v>307</v>
      </c>
      <c r="F1655" s="155">
        <v>1395.39</v>
      </c>
      <c r="G1655" s="98" t="s">
        <v>4185</v>
      </c>
      <c r="H1655" s="98" t="s">
        <v>134</v>
      </c>
      <c r="I1655" s="95" t="s">
        <v>4186</v>
      </c>
      <c r="J1655" s="131" t="str">
        <f t="shared" si="55"/>
        <v>49.329.873/0005-65</v>
      </c>
      <c r="K1655" s="131" t="s">
        <v>1080</v>
      </c>
      <c r="L1655" s="132" t="s">
        <v>3133</v>
      </c>
      <c r="M1655" s="131">
        <v>2160687</v>
      </c>
      <c r="N1655" s="134">
        <v>45487</v>
      </c>
      <c r="O1655" s="95" t="s">
        <v>452</v>
      </c>
      <c r="P1655" s="98" t="s">
        <v>4187</v>
      </c>
      <c r="Q1655" s="381"/>
      <c r="R1655" s="381"/>
      <c r="S1655" s="381"/>
    </row>
    <row r="1656" spans="1:19" ht="40" customHeight="1" x14ac:dyDescent="0.25">
      <c r="A1656" s="128">
        <f>IF(B1656="","",ROW()-ROW($A$3)+'Diário 2º PA'!$P$1)</f>
        <v>3603</v>
      </c>
      <c r="B1656" s="129">
        <v>45488</v>
      </c>
      <c r="C1656" s="130">
        <v>45474</v>
      </c>
      <c r="D1656" s="98" t="s">
        <v>107</v>
      </c>
      <c r="E1656" s="95" t="s">
        <v>372</v>
      </c>
      <c r="F1656" s="156">
        <v>943.88</v>
      </c>
      <c r="G1656" s="98" t="s">
        <v>4188</v>
      </c>
      <c r="H1656" s="98" t="s">
        <v>134</v>
      </c>
      <c r="I1656" s="95" t="s">
        <v>4189</v>
      </c>
      <c r="J1656" s="131" t="str">
        <f t="shared" si="55"/>
        <v>22.683.676/0001-60</v>
      </c>
      <c r="K1656" s="131" t="s">
        <v>1080</v>
      </c>
      <c r="L1656" s="132" t="s">
        <v>3133</v>
      </c>
      <c r="M1656" s="131">
        <v>142062015</v>
      </c>
      <c r="N1656" s="134">
        <v>45487</v>
      </c>
      <c r="O1656" s="95" t="s">
        <v>452</v>
      </c>
      <c r="P1656" s="98" t="s">
        <v>4190</v>
      </c>
      <c r="Q1656" s="381"/>
      <c r="R1656" s="381"/>
      <c r="S1656" s="381"/>
    </row>
    <row r="1657" spans="1:19" ht="40" customHeight="1" x14ac:dyDescent="0.25">
      <c r="A1657" s="128">
        <f>IF(B1657="","",ROW()-ROW($A$3)+'Diário 2º PA'!$P$1)</f>
        <v>3604</v>
      </c>
      <c r="B1657" s="129">
        <v>45488</v>
      </c>
      <c r="C1657" s="130">
        <v>45444</v>
      </c>
      <c r="D1657" s="98" t="s">
        <v>105</v>
      </c>
      <c r="E1657" s="95" t="s">
        <v>325</v>
      </c>
      <c r="F1657" s="155">
        <v>2354.58</v>
      </c>
      <c r="G1657" s="98" t="s">
        <v>3140</v>
      </c>
      <c r="H1657" s="98" t="s">
        <v>135</v>
      </c>
      <c r="I1657" s="95" t="s">
        <v>2096</v>
      </c>
      <c r="J1657" s="131" t="str">
        <f t="shared" si="55"/>
        <v>04.171.017/0001-62</v>
      </c>
      <c r="K1657" s="131" t="s">
        <v>1080</v>
      </c>
      <c r="L1657" s="132" t="s">
        <v>3133</v>
      </c>
      <c r="M1657" s="131">
        <v>21958</v>
      </c>
      <c r="N1657" s="134">
        <v>45488</v>
      </c>
      <c r="O1657" s="95" t="s">
        <v>452</v>
      </c>
      <c r="P1657" s="98" t="s">
        <v>2097</v>
      </c>
      <c r="Q1657" s="381"/>
      <c r="R1657" s="381"/>
      <c r="S1657" s="381"/>
    </row>
    <row r="1658" spans="1:19" ht="40" customHeight="1" x14ac:dyDescent="0.25">
      <c r="A1658" s="128">
        <f>IF(B1658="","",ROW()-ROW($A$3)+'Diário 2º PA'!$P$1)</f>
        <v>3605</v>
      </c>
      <c r="B1658" s="129">
        <v>45488</v>
      </c>
      <c r="C1658" s="130">
        <v>45474</v>
      </c>
      <c r="D1658" s="98" t="s">
        <v>105</v>
      </c>
      <c r="E1658" s="95" t="s">
        <v>339</v>
      </c>
      <c r="F1658" s="155">
        <v>756</v>
      </c>
      <c r="G1658" s="98" t="s">
        <v>3460</v>
      </c>
      <c r="H1658" s="98" t="s">
        <v>117</v>
      </c>
      <c r="I1658" s="95" t="s">
        <v>2479</v>
      </c>
      <c r="J1658" s="131" t="str">
        <f t="shared" si="55"/>
        <v>72.513.229/0001-30</v>
      </c>
      <c r="K1658" s="131" t="s">
        <v>1080</v>
      </c>
      <c r="L1658" s="132" t="s">
        <v>3133</v>
      </c>
      <c r="M1658" s="131">
        <v>128367</v>
      </c>
      <c r="N1658" s="134">
        <v>45488</v>
      </c>
      <c r="O1658" s="95" t="s">
        <v>452</v>
      </c>
      <c r="P1658" s="98" t="s">
        <v>2480</v>
      </c>
      <c r="Q1658" s="381"/>
      <c r="R1658" s="381"/>
      <c r="S1658" s="381"/>
    </row>
    <row r="1659" spans="1:19" ht="40" customHeight="1" x14ac:dyDescent="0.25">
      <c r="A1659" s="128">
        <f>IF(B1659="","",ROW()-ROW($A$3)+'Diário 2º PA'!$P$1)</f>
        <v>3606</v>
      </c>
      <c r="B1659" s="129">
        <v>45488</v>
      </c>
      <c r="C1659" s="130">
        <v>45474</v>
      </c>
      <c r="D1659" s="98" t="s">
        <v>107</v>
      </c>
      <c r="E1659" s="95" t="s">
        <v>366</v>
      </c>
      <c r="F1659" s="156">
        <v>2664.95</v>
      </c>
      <c r="G1659" s="98" t="s">
        <v>4191</v>
      </c>
      <c r="H1659" s="98" t="s">
        <v>134</v>
      </c>
      <c r="I1659" s="95" t="s">
        <v>3556</v>
      </c>
      <c r="J1659" s="131" t="str">
        <f t="shared" si="55"/>
        <v>12.704.525/0001-97</v>
      </c>
      <c r="K1659" s="131" t="s">
        <v>1080</v>
      </c>
      <c r="L1659" s="132" t="s">
        <v>3133</v>
      </c>
      <c r="M1659" s="131">
        <v>22469775</v>
      </c>
      <c r="N1659" s="134">
        <v>45488</v>
      </c>
      <c r="O1659" s="95" t="s">
        <v>452</v>
      </c>
      <c r="P1659" s="98" t="s">
        <v>4167</v>
      </c>
      <c r="Q1659" s="381"/>
      <c r="R1659" s="381"/>
      <c r="S1659" s="381"/>
    </row>
    <row r="1660" spans="1:19" ht="40" customHeight="1" x14ac:dyDescent="0.25">
      <c r="A1660" s="128">
        <f>IF(B1660="","",ROW()-ROW($A$3)+'Diário 2º PA'!$P$1)</f>
        <v>3607</v>
      </c>
      <c r="B1660" s="129">
        <v>45488</v>
      </c>
      <c r="C1660" s="130">
        <v>45474</v>
      </c>
      <c r="D1660" s="98" t="s">
        <v>105</v>
      </c>
      <c r="E1660" s="95" t="s">
        <v>345</v>
      </c>
      <c r="F1660" s="155">
        <v>160</v>
      </c>
      <c r="G1660" s="98" t="s">
        <v>4192</v>
      </c>
      <c r="H1660" s="98" t="s">
        <v>137</v>
      </c>
      <c r="I1660" s="95" t="s">
        <v>4193</v>
      </c>
      <c r="J1660" s="131" t="str">
        <f t="shared" si="55"/>
        <v>05.882.789/0001-75</v>
      </c>
      <c r="K1660" s="131" t="s">
        <v>1080</v>
      </c>
      <c r="L1660" s="132" t="s">
        <v>3133</v>
      </c>
      <c r="M1660" s="131">
        <v>29769</v>
      </c>
      <c r="N1660" s="134">
        <v>45488</v>
      </c>
      <c r="O1660" s="95" t="s">
        <v>452</v>
      </c>
      <c r="P1660" s="98" t="s">
        <v>4194</v>
      </c>
      <c r="Q1660" s="381"/>
      <c r="R1660" s="381"/>
      <c r="S1660" s="381"/>
    </row>
    <row r="1661" spans="1:19" ht="40" customHeight="1" x14ac:dyDescent="0.25">
      <c r="A1661" s="128">
        <f>IF(B1661="","",ROW()-ROW($A$3)+'Diário 2º PA'!$P$1)</f>
        <v>3608</v>
      </c>
      <c r="B1661" s="129">
        <v>45488</v>
      </c>
      <c r="C1661" s="130">
        <v>45474</v>
      </c>
      <c r="D1661" s="98" t="s">
        <v>105</v>
      </c>
      <c r="E1661" s="95" t="s">
        <v>307</v>
      </c>
      <c r="F1661" s="155">
        <v>1598.3</v>
      </c>
      <c r="G1661" s="98" t="s">
        <v>4195</v>
      </c>
      <c r="H1661" s="98" t="s">
        <v>133</v>
      </c>
      <c r="I1661" s="95" t="s">
        <v>3888</v>
      </c>
      <c r="J1661" s="131" t="str">
        <f t="shared" si="55"/>
        <v>23.186.844/0001-74</v>
      </c>
      <c r="K1661" s="131" t="s">
        <v>1080</v>
      </c>
      <c r="L1661" s="132" t="s">
        <v>3133</v>
      </c>
      <c r="M1661" s="131">
        <v>4461</v>
      </c>
      <c r="N1661" s="134">
        <v>45488</v>
      </c>
      <c r="O1661" s="95" t="s">
        <v>452</v>
      </c>
      <c r="P1661" s="98" t="s">
        <v>3889</v>
      </c>
      <c r="Q1661" s="381"/>
      <c r="R1661" s="381"/>
      <c r="S1661" s="381"/>
    </row>
    <row r="1662" spans="1:19" ht="40" customHeight="1" x14ac:dyDescent="0.25">
      <c r="A1662" s="128">
        <f>IF(B1662="","",ROW()-ROW($A$3)+'Diário 2º PA'!$P$1)</f>
        <v>3609</v>
      </c>
      <c r="B1662" s="129">
        <v>45488</v>
      </c>
      <c r="C1662" s="130">
        <v>45474</v>
      </c>
      <c r="D1662" s="98" t="s">
        <v>105</v>
      </c>
      <c r="E1662" s="95" t="s">
        <v>333</v>
      </c>
      <c r="F1662" s="155">
        <v>287</v>
      </c>
      <c r="G1662" s="98" t="s">
        <v>4196</v>
      </c>
      <c r="H1662" s="98" t="s">
        <v>136</v>
      </c>
      <c r="I1662" s="95" t="s">
        <v>4197</v>
      </c>
      <c r="J1662" s="131" t="str">
        <f t="shared" si="55"/>
        <v>10.323.759/0001-69</v>
      </c>
      <c r="K1662" s="131" t="s">
        <v>1080</v>
      </c>
      <c r="L1662" s="132" t="s">
        <v>3133</v>
      </c>
      <c r="M1662" s="131">
        <v>235212</v>
      </c>
      <c r="N1662" s="134">
        <v>45488</v>
      </c>
      <c r="O1662" s="95" t="s">
        <v>452</v>
      </c>
      <c r="P1662" s="98" t="s">
        <v>4198</v>
      </c>
      <c r="Q1662" s="381"/>
      <c r="R1662" s="381"/>
      <c r="S1662" s="381"/>
    </row>
    <row r="1663" spans="1:19" ht="40" customHeight="1" x14ac:dyDescent="0.25">
      <c r="A1663" s="128">
        <f>IF(B1663="","",ROW()-ROW($A$3)+'Diário 2º PA'!$P$1)</f>
        <v>3610</v>
      </c>
      <c r="B1663" s="129">
        <v>45488</v>
      </c>
      <c r="C1663" s="130">
        <v>45444</v>
      </c>
      <c r="D1663" s="98" t="s">
        <v>105</v>
      </c>
      <c r="E1663" s="95" t="s">
        <v>235</v>
      </c>
      <c r="F1663" s="155">
        <v>130</v>
      </c>
      <c r="G1663" s="98" t="s">
        <v>3178</v>
      </c>
      <c r="H1663" s="98" t="s">
        <v>120</v>
      </c>
      <c r="I1663" s="95" t="s">
        <v>1884</v>
      </c>
      <c r="J1663" s="131" t="str">
        <f t="shared" si="55"/>
        <v>31.748.174/0006-75</v>
      </c>
      <c r="K1663" s="131" t="s">
        <v>1080</v>
      </c>
      <c r="L1663" s="132" t="s">
        <v>3133</v>
      </c>
      <c r="M1663" s="131">
        <v>11780295</v>
      </c>
      <c r="N1663" s="134">
        <v>45488</v>
      </c>
      <c r="O1663" s="95" t="s">
        <v>452</v>
      </c>
      <c r="P1663" s="98" t="s">
        <v>1885</v>
      </c>
      <c r="Q1663" s="381"/>
      <c r="R1663" s="381"/>
      <c r="S1663" s="381"/>
    </row>
    <row r="1664" spans="1:19" ht="40" customHeight="1" x14ac:dyDescent="0.25">
      <c r="A1664" s="128">
        <f>IF(B1664="","",ROW()-ROW($A$3)+'Diário 2º PA'!$P$1)</f>
        <v>3611</v>
      </c>
      <c r="B1664" s="129">
        <v>45488</v>
      </c>
      <c r="C1664" s="130">
        <v>45474</v>
      </c>
      <c r="D1664" s="98" t="s">
        <v>105</v>
      </c>
      <c r="E1664" s="95" t="s">
        <v>339</v>
      </c>
      <c r="F1664" s="155">
        <v>1134</v>
      </c>
      <c r="G1664" s="98" t="s">
        <v>3460</v>
      </c>
      <c r="H1664" s="98" t="s">
        <v>118</v>
      </c>
      <c r="I1664" s="95" t="s">
        <v>2479</v>
      </c>
      <c r="J1664" s="131" t="str">
        <f t="shared" si="55"/>
        <v>72.513.229/0001-30</v>
      </c>
      <c r="K1664" s="131" t="s">
        <v>1080</v>
      </c>
      <c r="L1664" s="132" t="s">
        <v>3133</v>
      </c>
      <c r="M1664" s="131">
        <v>128333</v>
      </c>
      <c r="N1664" s="134">
        <v>45488</v>
      </c>
      <c r="O1664" s="95" t="s">
        <v>452</v>
      </c>
      <c r="P1664" s="98" t="s">
        <v>2480</v>
      </c>
      <c r="Q1664" s="381"/>
      <c r="R1664" s="381"/>
      <c r="S1664" s="381"/>
    </row>
    <row r="1665" spans="1:19" ht="40" customHeight="1" x14ac:dyDescent="0.25">
      <c r="A1665" s="128">
        <f>IF(B1665="","",ROW()-ROW($A$3)+'Diário 2º PA'!$P$1)</f>
        <v>3612</v>
      </c>
      <c r="B1665" s="129">
        <v>45488</v>
      </c>
      <c r="C1665" s="130">
        <v>45444</v>
      </c>
      <c r="D1665" s="98" t="s">
        <v>105</v>
      </c>
      <c r="E1665" s="95" t="s">
        <v>239</v>
      </c>
      <c r="F1665" s="155">
        <v>11096</v>
      </c>
      <c r="G1665" s="98" t="s">
        <v>4199</v>
      </c>
      <c r="H1665" s="98" t="s">
        <v>118</v>
      </c>
      <c r="I1665" s="95" t="s">
        <v>2016</v>
      </c>
      <c r="J1665" s="131" t="str">
        <f t="shared" si="55"/>
        <v>18.348.540/0001-26</v>
      </c>
      <c r="K1665" s="131" t="s">
        <v>1080</v>
      </c>
      <c r="L1665" s="132" t="s">
        <v>3133</v>
      </c>
      <c r="M1665" s="131">
        <v>103531</v>
      </c>
      <c r="N1665" s="134">
        <v>45488</v>
      </c>
      <c r="O1665" s="95" t="s">
        <v>452</v>
      </c>
      <c r="P1665" s="98" t="s">
        <v>1234</v>
      </c>
      <c r="Q1665" s="381"/>
      <c r="R1665" s="381"/>
      <c r="S1665" s="381"/>
    </row>
    <row r="1666" spans="1:19" ht="40" customHeight="1" x14ac:dyDescent="0.25">
      <c r="A1666" s="128">
        <f>IF(B1666="","",ROW()-ROW($A$3)+'Diário 2º PA'!$P$1)</f>
        <v>3613</v>
      </c>
      <c r="B1666" s="129">
        <v>45488</v>
      </c>
      <c r="C1666" s="130">
        <v>45444</v>
      </c>
      <c r="D1666" s="98" t="s">
        <v>105</v>
      </c>
      <c r="E1666" s="95" t="s">
        <v>3144</v>
      </c>
      <c r="F1666" s="155">
        <v>10500</v>
      </c>
      <c r="G1666" s="98" t="s">
        <v>3789</v>
      </c>
      <c r="H1666" s="98" t="s">
        <v>118</v>
      </c>
      <c r="I1666" s="95" t="s">
        <v>1435</v>
      </c>
      <c r="J1666" s="131" t="str">
        <f t="shared" si="55"/>
        <v>08.222.761/0001-08</v>
      </c>
      <c r="K1666" s="131" t="s">
        <v>1080</v>
      </c>
      <c r="L1666" s="132" t="s">
        <v>3133</v>
      </c>
      <c r="M1666" s="131">
        <v>39</v>
      </c>
      <c r="N1666" s="134">
        <v>45488</v>
      </c>
      <c r="O1666" s="95" t="s">
        <v>452</v>
      </c>
      <c r="P1666" s="98" t="s">
        <v>1436</v>
      </c>
      <c r="Q1666" s="381"/>
      <c r="R1666" s="381"/>
      <c r="S1666" s="381"/>
    </row>
    <row r="1667" spans="1:19" ht="40" customHeight="1" x14ac:dyDescent="0.25">
      <c r="A1667" s="128">
        <f>IF(B1667="","",ROW()-ROW($A$3)+'Diário 2º PA'!$P$1)</f>
        <v>3614</v>
      </c>
      <c r="B1667" s="129">
        <v>45488</v>
      </c>
      <c r="C1667" s="130">
        <v>45444</v>
      </c>
      <c r="D1667" s="98" t="s">
        <v>105</v>
      </c>
      <c r="E1667" s="95" t="s">
        <v>229</v>
      </c>
      <c r="F1667" s="155">
        <v>791.99</v>
      </c>
      <c r="G1667" s="98" t="s">
        <v>3143</v>
      </c>
      <c r="H1667" s="98" t="s">
        <v>128</v>
      </c>
      <c r="I1667" s="95" t="s">
        <v>1769</v>
      </c>
      <c r="J1667" s="131" t="str">
        <f t="shared" si="55"/>
        <v>17.281.106/0001-03</v>
      </c>
      <c r="K1667" s="131" t="s">
        <v>1080</v>
      </c>
      <c r="L1667" s="132" t="s">
        <v>3133</v>
      </c>
      <c r="M1667" s="131" t="s">
        <v>4200</v>
      </c>
      <c r="N1667" s="134">
        <v>45488</v>
      </c>
      <c r="O1667" s="95" t="s">
        <v>452</v>
      </c>
      <c r="P1667" s="98" t="s">
        <v>1259</v>
      </c>
      <c r="Q1667" s="381"/>
      <c r="R1667" s="381"/>
      <c r="S1667" s="381"/>
    </row>
    <row r="1668" spans="1:19" ht="40" customHeight="1" x14ac:dyDescent="0.25">
      <c r="A1668" s="128">
        <f>IF(B1668="","",ROW()-ROW($A$3)+'Diário 2º PA'!$P$1)</f>
        <v>3615</v>
      </c>
      <c r="B1668" s="129">
        <v>45488</v>
      </c>
      <c r="C1668" s="130">
        <v>45474</v>
      </c>
      <c r="D1668" s="98" t="s">
        <v>105</v>
      </c>
      <c r="E1668" s="95" t="s">
        <v>295</v>
      </c>
      <c r="F1668" s="155">
        <v>599.07000000000005</v>
      </c>
      <c r="G1668" s="98" t="s">
        <v>4201</v>
      </c>
      <c r="H1668" s="98" t="s">
        <v>123</v>
      </c>
      <c r="I1668" s="95" t="s">
        <v>1749</v>
      </c>
      <c r="J1668" s="131" t="str">
        <f t="shared" si="55"/>
        <v>17.359.233/0001-88</v>
      </c>
      <c r="K1668" s="131" t="s">
        <v>1080</v>
      </c>
      <c r="L1668" s="132" t="s">
        <v>3133</v>
      </c>
      <c r="M1668" s="131" t="s">
        <v>4202</v>
      </c>
      <c r="N1668" s="134">
        <v>45487</v>
      </c>
      <c r="O1668" s="95" t="s">
        <v>452</v>
      </c>
      <c r="P1668" s="98" t="s">
        <v>1750</v>
      </c>
      <c r="Q1668" s="381"/>
      <c r="R1668" s="381"/>
      <c r="S1668" s="381"/>
    </row>
    <row r="1669" spans="1:19" ht="40" customHeight="1" x14ac:dyDescent="0.25">
      <c r="A1669" s="128">
        <f>IF(B1669="","",ROW()-ROW($A$3)+'Diário 2º PA'!$P$1)</f>
        <v>3616</v>
      </c>
      <c r="B1669" s="129">
        <v>45488</v>
      </c>
      <c r="C1669" s="130">
        <v>45474</v>
      </c>
      <c r="D1669" s="98" t="s">
        <v>105</v>
      </c>
      <c r="E1669" s="95" t="s">
        <v>325</v>
      </c>
      <c r="F1669" s="155">
        <v>877.18</v>
      </c>
      <c r="G1669" s="98" t="s">
        <v>3140</v>
      </c>
      <c r="H1669" s="98" t="s">
        <v>124</v>
      </c>
      <c r="I1669" s="95" t="s">
        <v>1513</v>
      </c>
      <c r="J1669" s="131" t="str">
        <f t="shared" si="55"/>
        <v>28.947.215/0001-33</v>
      </c>
      <c r="K1669" s="131" t="s">
        <v>1080</v>
      </c>
      <c r="L1669" s="132" t="s">
        <v>3133</v>
      </c>
      <c r="M1669" s="134">
        <v>700172</v>
      </c>
      <c r="N1669" s="134">
        <v>45488</v>
      </c>
      <c r="O1669" s="95" t="s">
        <v>452</v>
      </c>
      <c r="P1669" s="98" t="s">
        <v>1514</v>
      </c>
      <c r="Q1669" s="381"/>
      <c r="R1669" s="381"/>
      <c r="S1669" s="381"/>
    </row>
    <row r="1670" spans="1:19" ht="40" customHeight="1" x14ac:dyDescent="0.25">
      <c r="A1670" s="128">
        <f>IF(B1670="","",ROW()-ROW($A$3)+'Diário 2º PA'!$P$1)</f>
        <v>3617</v>
      </c>
      <c r="B1670" s="129">
        <v>45488</v>
      </c>
      <c r="C1670" s="130">
        <v>45474</v>
      </c>
      <c r="D1670" s="98" t="s">
        <v>94</v>
      </c>
      <c r="E1670" s="95" t="s">
        <v>180</v>
      </c>
      <c r="F1670" s="155">
        <v>91.83</v>
      </c>
      <c r="G1670" s="98" t="s">
        <v>3426</v>
      </c>
      <c r="H1670" s="98" t="s">
        <v>127</v>
      </c>
      <c r="I1670" s="95" t="s">
        <v>2802</v>
      </c>
      <c r="J1670" s="131" t="str">
        <f t="shared" si="55"/>
        <v>00.360.305/0001-04</v>
      </c>
      <c r="K1670" s="131" t="s">
        <v>1080</v>
      </c>
      <c r="L1670" s="132" t="s">
        <v>1439</v>
      </c>
      <c r="M1670" s="131" t="s">
        <v>4203</v>
      </c>
      <c r="N1670" s="134">
        <v>45489</v>
      </c>
      <c r="O1670" s="95" t="s">
        <v>452</v>
      </c>
      <c r="P1670" s="98" t="s">
        <v>2803</v>
      </c>
      <c r="Q1670" s="381"/>
      <c r="R1670" s="381"/>
      <c r="S1670" s="381"/>
    </row>
    <row r="1671" spans="1:19" ht="40" customHeight="1" x14ac:dyDescent="0.25">
      <c r="A1671" s="128">
        <f>IF(B1671="","",ROW()-ROW($A$3)+'Diário 2º PA'!$P$1)</f>
        <v>3618</v>
      </c>
      <c r="B1671" s="129">
        <v>45488</v>
      </c>
      <c r="C1671" s="130">
        <v>45474</v>
      </c>
      <c r="D1671" s="98" t="s">
        <v>94</v>
      </c>
      <c r="E1671" s="95" t="s">
        <v>180</v>
      </c>
      <c r="F1671" s="155">
        <v>102.09</v>
      </c>
      <c r="G1671" s="98" t="s">
        <v>3426</v>
      </c>
      <c r="H1671" s="98" t="s">
        <v>128</v>
      </c>
      <c r="I1671" s="95" t="s">
        <v>2802</v>
      </c>
      <c r="J1671" s="131" t="str">
        <f t="shared" si="55"/>
        <v>00.360.305/0001-04</v>
      </c>
      <c r="K1671" s="131" t="s">
        <v>1080</v>
      </c>
      <c r="L1671" s="132" t="s">
        <v>1439</v>
      </c>
      <c r="M1671" s="131" t="s">
        <v>4204</v>
      </c>
      <c r="N1671" s="134">
        <v>45491</v>
      </c>
      <c r="O1671" s="95" t="s">
        <v>452</v>
      </c>
      <c r="P1671" s="98" t="s">
        <v>2803</v>
      </c>
      <c r="Q1671" s="381"/>
      <c r="R1671" s="381"/>
      <c r="S1671" s="381"/>
    </row>
    <row r="1672" spans="1:19" ht="40" customHeight="1" x14ac:dyDescent="0.25">
      <c r="A1672" s="128">
        <f>IF(B1672="","",ROW()-ROW($A$3)+'Diário 2º PA'!$P$1)</f>
        <v>3619</v>
      </c>
      <c r="B1672" s="129">
        <v>45488</v>
      </c>
      <c r="C1672" s="130">
        <v>45444</v>
      </c>
      <c r="D1672" s="98" t="s">
        <v>105</v>
      </c>
      <c r="E1672" s="95" t="s">
        <v>255</v>
      </c>
      <c r="F1672" s="155">
        <v>178.25</v>
      </c>
      <c r="G1672" s="98" t="s">
        <v>3301</v>
      </c>
      <c r="H1672" s="98" t="s">
        <v>118</v>
      </c>
      <c r="I1672" s="95" t="s">
        <v>1829</v>
      </c>
      <c r="J1672" s="131" t="str">
        <f t="shared" si="55"/>
        <v>26.455.555/0001-11</v>
      </c>
      <c r="K1672" s="131" t="s">
        <v>1080</v>
      </c>
      <c r="L1672" s="132" t="s">
        <v>3133</v>
      </c>
      <c r="M1672" s="131">
        <v>18420</v>
      </c>
      <c r="N1672" s="134">
        <v>45488</v>
      </c>
      <c r="O1672" s="95" t="s">
        <v>452</v>
      </c>
      <c r="P1672" s="98" t="s">
        <v>1239</v>
      </c>
      <c r="Q1672" s="381"/>
      <c r="R1672" s="381"/>
      <c r="S1672" s="381"/>
    </row>
    <row r="1673" spans="1:19" ht="40" customHeight="1" x14ac:dyDescent="0.25">
      <c r="A1673" s="128">
        <f>IF(B1673="","",ROW()-ROW($A$3)+'Diário 2º PA'!$P$1)</f>
        <v>3620</v>
      </c>
      <c r="B1673" s="129">
        <v>45488</v>
      </c>
      <c r="C1673" s="130">
        <v>45444</v>
      </c>
      <c r="D1673" s="98" t="s">
        <v>105</v>
      </c>
      <c r="E1673" s="95" t="s">
        <v>255</v>
      </c>
      <c r="F1673" s="155">
        <v>237.67</v>
      </c>
      <c r="G1673" s="98" t="s">
        <v>3301</v>
      </c>
      <c r="H1673" s="98" t="s">
        <v>118</v>
      </c>
      <c r="I1673" s="95" t="s">
        <v>1829</v>
      </c>
      <c r="J1673" s="131" t="str">
        <f t="shared" si="55"/>
        <v>26.455.555/0001-11</v>
      </c>
      <c r="K1673" s="131" t="s">
        <v>1080</v>
      </c>
      <c r="L1673" s="132" t="s">
        <v>3133</v>
      </c>
      <c r="M1673" s="131">
        <v>18421</v>
      </c>
      <c r="N1673" s="134">
        <v>45488</v>
      </c>
      <c r="O1673" s="95" t="s">
        <v>452</v>
      </c>
      <c r="P1673" s="98" t="s">
        <v>1239</v>
      </c>
      <c r="Q1673" s="381"/>
      <c r="R1673" s="381"/>
      <c r="S1673" s="381"/>
    </row>
    <row r="1674" spans="1:19" ht="40" customHeight="1" x14ac:dyDescent="0.25">
      <c r="A1674" s="128">
        <f>IF(B1674="","",ROW()-ROW($A$3)+'Diário 2º PA'!$P$1)</f>
        <v>3621</v>
      </c>
      <c r="B1674" s="129">
        <v>45488</v>
      </c>
      <c r="C1674" s="130">
        <v>45444</v>
      </c>
      <c r="D1674" s="98" t="s">
        <v>105</v>
      </c>
      <c r="E1674" s="95" t="s">
        <v>255</v>
      </c>
      <c r="F1674" s="155">
        <v>178.25</v>
      </c>
      <c r="G1674" s="98" t="s">
        <v>3301</v>
      </c>
      <c r="H1674" s="98" t="s">
        <v>118</v>
      </c>
      <c r="I1674" s="95" t="s">
        <v>1829</v>
      </c>
      <c r="J1674" s="131" t="str">
        <f t="shared" si="55"/>
        <v>26.455.555/0001-11</v>
      </c>
      <c r="K1674" s="131" t="s">
        <v>1080</v>
      </c>
      <c r="L1674" s="132" t="s">
        <v>3133</v>
      </c>
      <c r="M1674" s="131">
        <v>18422</v>
      </c>
      <c r="N1674" s="134">
        <v>45488</v>
      </c>
      <c r="O1674" s="95" t="s">
        <v>452</v>
      </c>
      <c r="P1674" s="98" t="s">
        <v>1239</v>
      </c>
      <c r="Q1674" s="381"/>
      <c r="R1674" s="381"/>
      <c r="S1674" s="381"/>
    </row>
    <row r="1675" spans="1:19" ht="40" customHeight="1" x14ac:dyDescent="0.25">
      <c r="A1675" s="128">
        <f>IF(B1675="","",ROW()-ROW($A$3)+'Diário 2º PA'!$P$1)</f>
        <v>3622</v>
      </c>
      <c r="B1675" s="129">
        <v>45488</v>
      </c>
      <c r="C1675" s="130">
        <v>45474</v>
      </c>
      <c r="D1675" s="98" t="s">
        <v>105</v>
      </c>
      <c r="E1675" s="95" t="s">
        <v>307</v>
      </c>
      <c r="F1675" s="155">
        <v>799</v>
      </c>
      <c r="G1675" s="98" t="s">
        <v>4185</v>
      </c>
      <c r="H1675" s="98" t="s">
        <v>134</v>
      </c>
      <c r="I1675" s="95" t="s">
        <v>4205</v>
      </c>
      <c r="J1675" s="131" t="str">
        <f t="shared" si="55"/>
        <v>35.978.053/0001-66</v>
      </c>
      <c r="K1675" s="131" t="s">
        <v>1080</v>
      </c>
      <c r="L1675" s="132" t="s">
        <v>3133</v>
      </c>
      <c r="M1675" s="131">
        <v>2457064</v>
      </c>
      <c r="N1675" s="134">
        <v>45488</v>
      </c>
      <c r="O1675" s="95" t="s">
        <v>452</v>
      </c>
      <c r="P1675" s="98" t="s">
        <v>4206</v>
      </c>
      <c r="Q1675" s="381"/>
      <c r="R1675" s="381"/>
      <c r="S1675" s="381"/>
    </row>
    <row r="1676" spans="1:19" ht="40" customHeight="1" x14ac:dyDescent="0.25">
      <c r="A1676" s="128">
        <f>IF(B1676="","",ROW()-ROW($A$3)+'Diário 2º PA'!$P$1)</f>
        <v>3623</v>
      </c>
      <c r="B1676" s="129">
        <v>45488</v>
      </c>
      <c r="C1676" s="130">
        <v>45474</v>
      </c>
      <c r="D1676" s="98" t="s">
        <v>105</v>
      </c>
      <c r="E1676" s="95" t="s">
        <v>359</v>
      </c>
      <c r="F1676" s="155">
        <v>59.1</v>
      </c>
      <c r="G1676" s="98" t="s">
        <v>4207</v>
      </c>
      <c r="H1676" s="98" t="s">
        <v>128</v>
      </c>
      <c r="I1676" s="95" t="s">
        <v>2175</v>
      </c>
      <c r="J1676" s="131" t="str">
        <f t="shared" si="55"/>
        <v>CPF Protegido - LGPD</v>
      </c>
      <c r="K1676" s="131" t="s">
        <v>1114</v>
      </c>
      <c r="L1676" s="132" t="s">
        <v>3130</v>
      </c>
      <c r="M1676" s="131" t="s">
        <v>117</v>
      </c>
      <c r="N1676" s="134">
        <v>45488</v>
      </c>
      <c r="O1676" s="95" t="s">
        <v>452</v>
      </c>
      <c r="P1676" s="98" t="s">
        <v>2176</v>
      </c>
      <c r="Q1676" s="381"/>
      <c r="R1676" s="381"/>
      <c r="S1676" s="381"/>
    </row>
    <row r="1677" spans="1:19" ht="40" customHeight="1" x14ac:dyDescent="0.25">
      <c r="A1677" s="128">
        <f>IF(B1677="","",ROW()-ROW($A$3)+'Diário 2º PA'!$P$1)</f>
        <v>3624</v>
      </c>
      <c r="B1677" s="129">
        <v>45488</v>
      </c>
      <c r="C1677" s="130">
        <v>45474</v>
      </c>
      <c r="D1677" s="98" t="s">
        <v>105</v>
      </c>
      <c r="E1677" s="95" t="s">
        <v>345</v>
      </c>
      <c r="F1677" s="155">
        <v>2763.72</v>
      </c>
      <c r="G1677" s="98" t="s">
        <v>4049</v>
      </c>
      <c r="H1677" s="98" t="s">
        <v>121</v>
      </c>
      <c r="I1677" s="95" t="s">
        <v>3833</v>
      </c>
      <c r="J1677" s="131" t="str">
        <f t="shared" si="55"/>
        <v>46.391.902/0001-05</v>
      </c>
      <c r="K1677" s="131" t="s">
        <v>1114</v>
      </c>
      <c r="L1677" s="132" t="s">
        <v>3120</v>
      </c>
      <c r="M1677" s="131">
        <v>13</v>
      </c>
      <c r="N1677" s="134">
        <v>45484</v>
      </c>
      <c r="O1677" s="95" t="s">
        <v>452</v>
      </c>
      <c r="P1677" s="98" t="s">
        <v>3834</v>
      </c>
      <c r="Q1677" s="381"/>
      <c r="R1677" s="381"/>
      <c r="S1677" s="381"/>
    </row>
    <row r="1678" spans="1:19" ht="40" customHeight="1" x14ac:dyDescent="0.25">
      <c r="A1678" s="128">
        <f>IF(B1678="","",ROW()-ROW($A$3)+'Diário 2º PA'!$P$1)</f>
        <v>3625</v>
      </c>
      <c r="B1678" s="129">
        <v>45488</v>
      </c>
      <c r="C1678" s="130">
        <v>45474</v>
      </c>
      <c r="D1678" s="98" t="s">
        <v>105</v>
      </c>
      <c r="E1678" s="95" t="s">
        <v>283</v>
      </c>
      <c r="F1678" s="155">
        <v>5</v>
      </c>
      <c r="G1678" s="95" t="s">
        <v>4208</v>
      </c>
      <c r="H1678" s="98" t="s">
        <v>118</v>
      </c>
      <c r="I1678" s="95" t="s">
        <v>117</v>
      </c>
      <c r="J1678" s="131" t="s">
        <v>79</v>
      </c>
      <c r="K1678" s="131" t="s">
        <v>1558</v>
      </c>
      <c r="L1678" s="132" t="s">
        <v>117</v>
      </c>
      <c r="M1678" s="131" t="s">
        <v>117</v>
      </c>
      <c r="N1678" s="134" t="s">
        <v>117</v>
      </c>
      <c r="O1678" s="95" t="s">
        <v>452</v>
      </c>
      <c r="P1678" s="98" t="s">
        <v>79</v>
      </c>
      <c r="Q1678" s="381"/>
      <c r="R1678" s="381"/>
      <c r="S1678" s="381"/>
    </row>
    <row r="1679" spans="1:19" ht="40" customHeight="1" x14ac:dyDescent="0.25">
      <c r="A1679" s="128">
        <f>IF(B1679="","",ROW()-ROW($A$3)+'Diário 2º PA'!$P$1)</f>
        <v>3626</v>
      </c>
      <c r="B1679" s="129">
        <v>45489</v>
      </c>
      <c r="C1679" s="130">
        <v>45383</v>
      </c>
      <c r="D1679" s="98" t="s">
        <v>105</v>
      </c>
      <c r="E1679" s="95" t="s">
        <v>219</v>
      </c>
      <c r="F1679" s="155">
        <v>3715.78</v>
      </c>
      <c r="G1679" s="98" t="s">
        <v>4209</v>
      </c>
      <c r="H1679" s="98" t="s">
        <v>123</v>
      </c>
      <c r="I1679" s="95" t="s">
        <v>1567</v>
      </c>
      <c r="J1679" s="131" t="str">
        <f t="shared" ref="J1679:J1704" si="56">IF(P1679="","",IF(LEN(P1679)&gt;14,P1679,"CPF Protegido - LGPD"))</f>
        <v>CPF Protegido - LGPD</v>
      </c>
      <c r="K1679" s="131" t="s">
        <v>1072</v>
      </c>
      <c r="L1679" s="132" t="s">
        <v>117</v>
      </c>
      <c r="M1679" s="131" t="s">
        <v>117</v>
      </c>
      <c r="N1679" s="134" t="s">
        <v>117</v>
      </c>
      <c r="O1679" s="95" t="s">
        <v>452</v>
      </c>
      <c r="P1679" s="98" t="s">
        <v>1568</v>
      </c>
      <c r="Q1679" s="381"/>
      <c r="R1679" s="381"/>
      <c r="S1679" s="381"/>
    </row>
    <row r="1680" spans="1:19" ht="40" customHeight="1" x14ac:dyDescent="0.25">
      <c r="A1680" s="128">
        <f>IF(B1680="","",ROW()-ROW($A$3)+'Diário 2º PA'!$P$1)</f>
        <v>3627</v>
      </c>
      <c r="B1680" s="129">
        <v>45489</v>
      </c>
      <c r="C1680" s="130">
        <v>45444</v>
      </c>
      <c r="D1680" s="98" t="s">
        <v>105</v>
      </c>
      <c r="E1680" s="95" t="s">
        <v>341</v>
      </c>
      <c r="F1680" s="179">
        <v>1350</v>
      </c>
      <c r="G1680" s="98" t="s">
        <v>3123</v>
      </c>
      <c r="H1680" s="98" t="s">
        <v>124</v>
      </c>
      <c r="I1680" s="95" t="s">
        <v>2779</v>
      </c>
      <c r="J1680" s="131" t="str">
        <f t="shared" si="56"/>
        <v>41.993.302/0001-95</v>
      </c>
      <c r="K1680" s="131" t="s">
        <v>1072</v>
      </c>
      <c r="L1680" s="132" t="s">
        <v>3120</v>
      </c>
      <c r="M1680" s="131">
        <v>88</v>
      </c>
      <c r="N1680" s="134">
        <v>45465</v>
      </c>
      <c r="O1680" s="95" t="s">
        <v>452</v>
      </c>
      <c r="P1680" s="98" t="s">
        <v>2780</v>
      </c>
      <c r="Q1680" s="381"/>
      <c r="R1680" s="381"/>
      <c r="S1680" s="381"/>
    </row>
    <row r="1681" spans="1:19" ht="40" customHeight="1" x14ac:dyDescent="0.25">
      <c r="A1681" s="128">
        <f>IF(B1681="","",ROW()-ROW($A$3)+'Diário 2º PA'!$P$1)</f>
        <v>3628</v>
      </c>
      <c r="B1681" s="129">
        <v>45489</v>
      </c>
      <c r="C1681" s="130">
        <v>45474</v>
      </c>
      <c r="D1681" s="98" t="s">
        <v>105</v>
      </c>
      <c r="E1681" s="95" t="s">
        <v>339</v>
      </c>
      <c r="F1681" s="155">
        <v>25.4</v>
      </c>
      <c r="G1681" s="98" t="s">
        <v>3714</v>
      </c>
      <c r="H1681" s="98" t="s">
        <v>135</v>
      </c>
      <c r="I1681" s="95" t="s">
        <v>3852</v>
      </c>
      <c r="J1681" s="131" t="str">
        <f t="shared" si="56"/>
        <v>CPF Protegido - LGPD</v>
      </c>
      <c r="K1681" s="131" t="s">
        <v>1072</v>
      </c>
      <c r="L1681" s="132" t="s">
        <v>3168</v>
      </c>
      <c r="M1681" s="131" t="s">
        <v>117</v>
      </c>
      <c r="N1681" s="134">
        <v>45488</v>
      </c>
      <c r="O1681" s="95" t="s">
        <v>452</v>
      </c>
      <c r="P1681" s="98" t="s">
        <v>3853</v>
      </c>
      <c r="Q1681" s="381"/>
      <c r="R1681" s="381"/>
      <c r="S1681" s="381"/>
    </row>
    <row r="1682" spans="1:19" ht="40" customHeight="1" x14ac:dyDescent="0.25">
      <c r="A1682" s="128">
        <f>IF(B1682="","",ROW()-ROW($A$3)+'Diário 2º PA'!$P$1)</f>
        <v>3629</v>
      </c>
      <c r="B1682" s="129">
        <v>45489</v>
      </c>
      <c r="C1682" s="130">
        <v>45474</v>
      </c>
      <c r="D1682" s="98" t="s">
        <v>105</v>
      </c>
      <c r="E1682" s="95" t="s">
        <v>339</v>
      </c>
      <c r="F1682" s="155">
        <v>50.8</v>
      </c>
      <c r="G1682" s="98" t="s">
        <v>3714</v>
      </c>
      <c r="H1682" s="98" t="s">
        <v>135</v>
      </c>
      <c r="I1682" s="95" t="s">
        <v>3852</v>
      </c>
      <c r="J1682" s="131" t="str">
        <f t="shared" si="56"/>
        <v>CPF Protegido - LGPD</v>
      </c>
      <c r="K1682" s="131" t="s">
        <v>1072</v>
      </c>
      <c r="L1682" s="132" t="s">
        <v>3168</v>
      </c>
      <c r="M1682" s="131" t="s">
        <v>117</v>
      </c>
      <c r="N1682" s="134">
        <v>45488</v>
      </c>
      <c r="O1682" s="95" t="s">
        <v>452</v>
      </c>
      <c r="P1682" s="98" t="s">
        <v>3853</v>
      </c>
      <c r="Q1682" s="381"/>
      <c r="R1682" s="381"/>
      <c r="S1682" s="381"/>
    </row>
    <row r="1683" spans="1:19" ht="40" customHeight="1" x14ac:dyDescent="0.25">
      <c r="A1683" s="128">
        <f>IF(B1683="","",ROW()-ROW($A$3)+'Diário 2º PA'!$P$1)</f>
        <v>3630</v>
      </c>
      <c r="B1683" s="129">
        <v>45489</v>
      </c>
      <c r="C1683" s="130">
        <v>45474</v>
      </c>
      <c r="D1683" s="98" t="s">
        <v>105</v>
      </c>
      <c r="E1683" s="95" t="s">
        <v>337</v>
      </c>
      <c r="F1683" s="155">
        <v>29.5</v>
      </c>
      <c r="G1683" s="98" t="s">
        <v>3160</v>
      </c>
      <c r="H1683" s="98" t="s">
        <v>135</v>
      </c>
      <c r="I1683" s="95" t="s">
        <v>3165</v>
      </c>
      <c r="J1683" s="131" t="str">
        <f t="shared" si="56"/>
        <v>17.455.912/0002-31</v>
      </c>
      <c r="K1683" s="131" t="s">
        <v>1072</v>
      </c>
      <c r="L1683" s="132" t="s">
        <v>3120</v>
      </c>
      <c r="M1683" s="131">
        <v>6411447</v>
      </c>
      <c r="N1683" s="134">
        <v>45495</v>
      </c>
      <c r="O1683" s="95" t="s">
        <v>452</v>
      </c>
      <c r="P1683" s="98" t="s">
        <v>1189</v>
      </c>
      <c r="Q1683" s="381"/>
      <c r="R1683" s="381"/>
      <c r="S1683" s="381"/>
    </row>
    <row r="1684" spans="1:19" ht="40" customHeight="1" x14ac:dyDescent="0.25">
      <c r="A1684" s="128">
        <f>IF(B1684="","",ROW()-ROW($A$3)+'Diário 2º PA'!$P$1)</f>
        <v>3631</v>
      </c>
      <c r="B1684" s="129">
        <v>45489</v>
      </c>
      <c r="C1684" s="130">
        <v>45474</v>
      </c>
      <c r="D1684" s="98" t="s">
        <v>105</v>
      </c>
      <c r="E1684" s="95" t="s">
        <v>339</v>
      </c>
      <c r="F1684" s="155">
        <v>300</v>
      </c>
      <c r="G1684" s="98" t="s">
        <v>3395</v>
      </c>
      <c r="H1684" s="98" t="s">
        <v>118</v>
      </c>
      <c r="I1684" s="95" t="s">
        <v>4210</v>
      </c>
      <c r="J1684" s="131" t="str">
        <f t="shared" si="56"/>
        <v>CPF Protegido - LGPD</v>
      </c>
      <c r="K1684" s="131" t="s">
        <v>1072</v>
      </c>
      <c r="L1684" s="132" t="s">
        <v>3168</v>
      </c>
      <c r="M1684" s="131" t="s">
        <v>117</v>
      </c>
      <c r="N1684" s="134">
        <v>45489</v>
      </c>
      <c r="O1684" s="95" t="s">
        <v>452</v>
      </c>
      <c r="P1684" s="98" t="s">
        <v>4211</v>
      </c>
      <c r="Q1684" s="381"/>
      <c r="R1684" s="381"/>
      <c r="S1684" s="381"/>
    </row>
    <row r="1685" spans="1:19" ht="40" customHeight="1" x14ac:dyDescent="0.25">
      <c r="A1685" s="128">
        <f>IF(B1685="","",ROW()-ROW($A$3)+'Diário 2º PA'!$P$1)</f>
        <v>3632</v>
      </c>
      <c r="B1685" s="129">
        <v>45489</v>
      </c>
      <c r="C1685" s="130">
        <v>45474</v>
      </c>
      <c r="D1685" s="98" t="s">
        <v>105</v>
      </c>
      <c r="E1685" s="95" t="s">
        <v>339</v>
      </c>
      <c r="F1685" s="155">
        <v>300</v>
      </c>
      <c r="G1685" s="98" t="s">
        <v>3395</v>
      </c>
      <c r="H1685" s="98" t="s">
        <v>118</v>
      </c>
      <c r="I1685" s="95" t="s">
        <v>4212</v>
      </c>
      <c r="J1685" s="131" t="str">
        <f t="shared" si="56"/>
        <v>CPF Protegido - LGPD</v>
      </c>
      <c r="K1685" s="131" t="s">
        <v>1072</v>
      </c>
      <c r="L1685" s="132" t="s">
        <v>3168</v>
      </c>
      <c r="M1685" s="131" t="s">
        <v>117</v>
      </c>
      <c r="N1685" s="134">
        <v>45489</v>
      </c>
      <c r="O1685" s="95" t="s">
        <v>452</v>
      </c>
      <c r="P1685" s="98" t="s">
        <v>4213</v>
      </c>
      <c r="Q1685" s="381"/>
      <c r="R1685" s="381"/>
      <c r="S1685" s="381"/>
    </row>
    <row r="1686" spans="1:19" ht="40" customHeight="1" x14ac:dyDescent="0.25">
      <c r="A1686" s="128">
        <f>IF(B1686="","",ROW()-ROW($A$3)+'Diário 2º PA'!$P$1)</f>
        <v>3633</v>
      </c>
      <c r="B1686" s="129">
        <v>45489</v>
      </c>
      <c r="C1686" s="130">
        <v>45474</v>
      </c>
      <c r="D1686" s="98" t="s">
        <v>105</v>
      </c>
      <c r="E1686" s="95" t="s">
        <v>337</v>
      </c>
      <c r="F1686" s="155">
        <v>117.03</v>
      </c>
      <c r="G1686" s="98" t="s">
        <v>3160</v>
      </c>
      <c r="H1686" s="98" t="s">
        <v>122</v>
      </c>
      <c r="I1686" s="95" t="s">
        <v>3226</v>
      </c>
      <c r="J1686" s="131" t="str">
        <f t="shared" si="56"/>
        <v>19.632.116/001-71</v>
      </c>
      <c r="K1686" s="131" t="s">
        <v>1072</v>
      </c>
      <c r="L1686" s="132" t="s">
        <v>3120</v>
      </c>
      <c r="M1686" s="131">
        <v>23500</v>
      </c>
      <c r="N1686" s="134">
        <v>45489</v>
      </c>
      <c r="O1686" s="95" t="s">
        <v>452</v>
      </c>
      <c r="P1686" s="98" t="s">
        <v>4214</v>
      </c>
      <c r="Q1686" s="381"/>
      <c r="R1686" s="381"/>
      <c r="S1686" s="381"/>
    </row>
    <row r="1687" spans="1:19" ht="40" customHeight="1" x14ac:dyDescent="0.25">
      <c r="A1687" s="128">
        <f>IF(B1687="","",ROW()-ROW($A$3)+'Diário 2º PA'!$P$1)</f>
        <v>3634</v>
      </c>
      <c r="B1687" s="129">
        <v>45489</v>
      </c>
      <c r="C1687" s="130">
        <v>45474</v>
      </c>
      <c r="D1687" s="98" t="s">
        <v>105</v>
      </c>
      <c r="E1687" s="95" t="s">
        <v>339</v>
      </c>
      <c r="F1687" s="156">
        <v>300</v>
      </c>
      <c r="G1687" s="98" t="s">
        <v>3395</v>
      </c>
      <c r="H1687" s="98" t="s">
        <v>118</v>
      </c>
      <c r="I1687" s="95" t="s">
        <v>1845</v>
      </c>
      <c r="J1687" s="131" t="str">
        <f t="shared" si="56"/>
        <v>CPF Protegido - LGPD</v>
      </c>
      <c r="K1687" s="131" t="s">
        <v>1072</v>
      </c>
      <c r="L1687" s="132" t="s">
        <v>3168</v>
      </c>
      <c r="M1687" s="131" t="s">
        <v>117</v>
      </c>
      <c r="N1687" s="134">
        <v>45489</v>
      </c>
      <c r="O1687" s="95" t="s">
        <v>452</v>
      </c>
      <c r="P1687" s="98" t="s">
        <v>4213</v>
      </c>
      <c r="Q1687" s="381"/>
      <c r="R1687" s="381"/>
      <c r="S1687" s="381"/>
    </row>
    <row r="1688" spans="1:19" ht="40" customHeight="1" x14ac:dyDescent="0.25">
      <c r="A1688" s="128">
        <f>IF(B1688="","",ROW()-ROW($A$3)+'Diário 2º PA'!$P$1)</f>
        <v>3635</v>
      </c>
      <c r="B1688" s="129">
        <v>45489</v>
      </c>
      <c r="C1688" s="130">
        <v>45474</v>
      </c>
      <c r="D1688" s="98" t="s">
        <v>94</v>
      </c>
      <c r="E1688" s="95" t="s">
        <v>174</v>
      </c>
      <c r="F1688" s="155">
        <v>509618.26</v>
      </c>
      <c r="G1688" s="363" t="s">
        <v>4215</v>
      </c>
      <c r="H1688" s="98" t="s">
        <v>117</v>
      </c>
      <c r="I1688" s="95" t="s">
        <v>1152</v>
      </c>
      <c r="J1688" s="131" t="str">
        <f t="shared" si="56"/>
        <v>00.394.460/0058-87</v>
      </c>
      <c r="K1688" s="131" t="s">
        <v>1080</v>
      </c>
      <c r="L1688" s="132" t="s">
        <v>1279</v>
      </c>
      <c r="M1688" s="131" t="s">
        <v>4216</v>
      </c>
      <c r="N1688" s="134">
        <v>45492</v>
      </c>
      <c r="O1688" s="95" t="s">
        <v>452</v>
      </c>
      <c r="P1688" s="98" t="s">
        <v>3328</v>
      </c>
      <c r="Q1688" s="381"/>
      <c r="R1688" s="381"/>
      <c r="S1688" s="381"/>
    </row>
    <row r="1689" spans="1:19" ht="40" customHeight="1" x14ac:dyDescent="0.25">
      <c r="A1689" s="128">
        <f>IF(B1689="","",ROW()-ROW($A$3)+'Diário 2º PA'!$P$1)</f>
        <v>3636</v>
      </c>
      <c r="B1689" s="129">
        <v>45489</v>
      </c>
      <c r="C1689" s="130">
        <v>45474</v>
      </c>
      <c r="D1689" s="98" t="s">
        <v>105</v>
      </c>
      <c r="E1689" s="95" t="s">
        <v>345</v>
      </c>
      <c r="F1689" s="155">
        <v>498.21</v>
      </c>
      <c r="G1689" s="98" t="s">
        <v>3942</v>
      </c>
      <c r="H1689" s="98" t="s">
        <v>137</v>
      </c>
      <c r="I1689" s="95" t="s">
        <v>4217</v>
      </c>
      <c r="J1689" s="131" t="str">
        <f t="shared" si="56"/>
        <v>04.912.232/0001-77</v>
      </c>
      <c r="K1689" s="131" t="s">
        <v>1080</v>
      </c>
      <c r="L1689" s="132" t="s">
        <v>3133</v>
      </c>
      <c r="M1689" s="131">
        <v>64973</v>
      </c>
      <c r="N1689" s="134">
        <v>45489</v>
      </c>
      <c r="O1689" s="95" t="s">
        <v>452</v>
      </c>
      <c r="P1689" s="98" t="s">
        <v>4218</v>
      </c>
      <c r="Q1689" s="381"/>
      <c r="R1689" s="381"/>
      <c r="S1689" s="381"/>
    </row>
    <row r="1690" spans="1:19" ht="40" customHeight="1" x14ac:dyDescent="0.25">
      <c r="A1690" s="128">
        <f>IF(B1690="","",ROW()-ROW($A$3)+'Diário 2º PA'!$P$1)</f>
        <v>3637</v>
      </c>
      <c r="B1690" s="129">
        <v>45489</v>
      </c>
      <c r="C1690" s="130">
        <v>45474</v>
      </c>
      <c r="D1690" s="98" t="s">
        <v>105</v>
      </c>
      <c r="E1690" s="95" t="s">
        <v>345</v>
      </c>
      <c r="F1690" s="155">
        <v>1080</v>
      </c>
      <c r="G1690" s="98" t="s">
        <v>3942</v>
      </c>
      <c r="H1690" s="98" t="s">
        <v>121</v>
      </c>
      <c r="I1690" s="95" t="s">
        <v>4219</v>
      </c>
      <c r="J1690" s="131" t="str">
        <f t="shared" si="56"/>
        <v>26.344.069/0001-26</v>
      </c>
      <c r="K1690" s="131" t="s">
        <v>1080</v>
      </c>
      <c r="L1690" s="132" t="s">
        <v>3133</v>
      </c>
      <c r="M1690" s="131">
        <v>1</v>
      </c>
      <c r="N1690" s="134">
        <v>45489</v>
      </c>
      <c r="O1690" s="95" t="s">
        <v>452</v>
      </c>
      <c r="P1690" s="98" t="s">
        <v>4220</v>
      </c>
      <c r="Q1690" s="381"/>
      <c r="R1690" s="381"/>
      <c r="S1690" s="381"/>
    </row>
    <row r="1691" spans="1:19" ht="40" customHeight="1" x14ac:dyDescent="0.25">
      <c r="A1691" s="128">
        <f>IF(B1691="","",ROW()-ROW($A$3)+'Diário 2º PA'!$P$1)</f>
        <v>3638</v>
      </c>
      <c r="B1691" s="129">
        <v>45489</v>
      </c>
      <c r="C1691" s="130">
        <v>45474</v>
      </c>
      <c r="D1691" s="98" t="s">
        <v>94</v>
      </c>
      <c r="E1691" s="95" t="s">
        <v>211</v>
      </c>
      <c r="F1691" s="155">
        <v>673.65</v>
      </c>
      <c r="G1691" s="98" t="s">
        <v>1778</v>
      </c>
      <c r="H1691" s="98" t="s">
        <v>130</v>
      </c>
      <c r="I1691" s="95" t="s">
        <v>2365</v>
      </c>
      <c r="J1691" s="131" t="str">
        <f t="shared" si="56"/>
        <v>34.002.229/0001-87</v>
      </c>
      <c r="K1691" s="131" t="s">
        <v>1080</v>
      </c>
      <c r="L1691" s="132" t="s">
        <v>3133</v>
      </c>
      <c r="M1691" s="131">
        <v>888410</v>
      </c>
      <c r="N1691" s="134">
        <v>45489</v>
      </c>
      <c r="O1691" s="95" t="s">
        <v>452</v>
      </c>
      <c r="P1691" s="98" t="s">
        <v>1780</v>
      </c>
      <c r="Q1691" s="381"/>
      <c r="R1691" s="381"/>
      <c r="S1691" s="381"/>
    </row>
    <row r="1692" spans="1:19" ht="40" customHeight="1" x14ac:dyDescent="0.25">
      <c r="A1692" s="128">
        <f>IF(B1692="","",ROW()-ROW($A$3)+'Diário 2º PA'!$P$1)</f>
        <v>3639</v>
      </c>
      <c r="B1692" s="129">
        <v>45489</v>
      </c>
      <c r="C1692" s="130">
        <v>45474</v>
      </c>
      <c r="D1692" s="98" t="s">
        <v>105</v>
      </c>
      <c r="E1692" s="95" t="s">
        <v>223</v>
      </c>
      <c r="F1692" s="155">
        <v>668.03</v>
      </c>
      <c r="G1692" s="98" t="s">
        <v>3831</v>
      </c>
      <c r="H1692" s="98" t="s">
        <v>123</v>
      </c>
      <c r="I1692" s="95" t="s">
        <v>2370</v>
      </c>
      <c r="J1692" s="131" t="str">
        <f t="shared" si="56"/>
        <v>19.876.424/0001-42</v>
      </c>
      <c r="K1692" s="131" t="s">
        <v>1080</v>
      </c>
      <c r="L1692" s="132" t="s">
        <v>1439</v>
      </c>
      <c r="M1692" s="131">
        <v>20241187738</v>
      </c>
      <c r="N1692" s="134">
        <v>45490</v>
      </c>
      <c r="O1692" s="95" t="s">
        <v>452</v>
      </c>
      <c r="P1692" s="98" t="s">
        <v>1292</v>
      </c>
      <c r="Q1692" s="381"/>
      <c r="R1692" s="381"/>
      <c r="S1692" s="381"/>
    </row>
    <row r="1693" spans="1:19" ht="40" customHeight="1" x14ac:dyDescent="0.25">
      <c r="A1693" s="128">
        <f>IF(B1693="","",ROW()-ROW($A$3)+'Diário 2º PA'!$P$1)</f>
        <v>3640</v>
      </c>
      <c r="B1693" s="129">
        <v>45489</v>
      </c>
      <c r="C1693" s="130">
        <v>45444</v>
      </c>
      <c r="D1693" s="98" t="s">
        <v>94</v>
      </c>
      <c r="E1693" s="95" t="s">
        <v>178</v>
      </c>
      <c r="F1693" s="155">
        <v>103048.29</v>
      </c>
      <c r="G1693" s="98" t="s">
        <v>4221</v>
      </c>
      <c r="H1693" s="98" t="s">
        <v>117</v>
      </c>
      <c r="I1693" s="95" t="s">
        <v>2802</v>
      </c>
      <c r="J1693" s="131" t="str">
        <f t="shared" si="56"/>
        <v>00.360.305/0001-04</v>
      </c>
      <c r="K1693" s="131" t="s">
        <v>1080</v>
      </c>
      <c r="L1693" s="132" t="s">
        <v>1439</v>
      </c>
      <c r="M1693" s="131" t="s">
        <v>4222</v>
      </c>
      <c r="N1693" s="134">
        <v>45492</v>
      </c>
      <c r="O1693" s="95" t="s">
        <v>452</v>
      </c>
      <c r="P1693" s="98" t="s">
        <v>2803</v>
      </c>
      <c r="Q1693" s="381"/>
      <c r="R1693" s="381"/>
      <c r="S1693" s="381"/>
    </row>
    <row r="1694" spans="1:19" ht="40" customHeight="1" x14ac:dyDescent="0.25">
      <c r="A1694" s="128">
        <f>IF(B1694="","",ROW()-ROW($A$3)+'Diário 2º PA'!$P$1)</f>
        <v>3641</v>
      </c>
      <c r="B1694" s="129">
        <v>45489</v>
      </c>
      <c r="C1694" s="130">
        <v>45474</v>
      </c>
      <c r="D1694" s="98" t="s">
        <v>94</v>
      </c>
      <c r="E1694" s="95" t="s">
        <v>201</v>
      </c>
      <c r="F1694" s="155">
        <v>4466.67</v>
      </c>
      <c r="G1694" s="98" t="s">
        <v>1778</v>
      </c>
      <c r="H1694" s="98" t="s">
        <v>133</v>
      </c>
      <c r="I1694" s="95" t="s">
        <v>2326</v>
      </c>
      <c r="J1694" s="131" t="str">
        <f t="shared" si="56"/>
        <v>04.740.876/0001-25</v>
      </c>
      <c r="K1694" s="131" t="s">
        <v>1080</v>
      </c>
      <c r="L1694" s="132" t="s">
        <v>3133</v>
      </c>
      <c r="M1694" s="131">
        <v>25368185</v>
      </c>
      <c r="N1694" s="134">
        <v>45489</v>
      </c>
      <c r="O1694" s="95" t="s">
        <v>452</v>
      </c>
      <c r="P1694" s="98" t="s">
        <v>2327</v>
      </c>
      <c r="Q1694" s="381"/>
      <c r="R1694" s="381"/>
      <c r="S1694" s="381"/>
    </row>
    <row r="1695" spans="1:19" ht="40" customHeight="1" x14ac:dyDescent="0.25">
      <c r="A1695" s="128">
        <f>IF(B1695="","",ROW()-ROW($A$3)+'Diário 2º PA'!$P$1)</f>
        <v>3642</v>
      </c>
      <c r="B1695" s="129">
        <v>45489</v>
      </c>
      <c r="C1695" s="130">
        <v>45474</v>
      </c>
      <c r="D1695" s="98" t="s">
        <v>94</v>
      </c>
      <c r="E1695" s="95" t="s">
        <v>201</v>
      </c>
      <c r="F1695" s="155">
        <v>666.66</v>
      </c>
      <c r="G1695" s="98" t="s">
        <v>1778</v>
      </c>
      <c r="H1695" s="98" t="s">
        <v>136</v>
      </c>
      <c r="I1695" s="95" t="s">
        <v>2326</v>
      </c>
      <c r="J1695" s="131" t="str">
        <f t="shared" si="56"/>
        <v>04.740.876/0001-25</v>
      </c>
      <c r="K1695" s="131" t="s">
        <v>1080</v>
      </c>
      <c r="L1695" s="132" t="s">
        <v>3133</v>
      </c>
      <c r="M1695" s="131">
        <v>25368191</v>
      </c>
      <c r="N1695" s="134">
        <v>45489</v>
      </c>
      <c r="O1695" s="95" t="s">
        <v>452</v>
      </c>
      <c r="P1695" s="98" t="s">
        <v>2327</v>
      </c>
      <c r="Q1695" s="381"/>
      <c r="R1695" s="381"/>
      <c r="S1695" s="381"/>
    </row>
    <row r="1696" spans="1:19" ht="40" customHeight="1" x14ac:dyDescent="0.25">
      <c r="A1696" s="128">
        <f>IF(B1696="","",ROW()-ROW($A$3)+'Diário 2º PA'!$P$1)</f>
        <v>3643</v>
      </c>
      <c r="B1696" s="129">
        <v>45489</v>
      </c>
      <c r="C1696" s="130">
        <v>45474</v>
      </c>
      <c r="D1696" s="98" t="s">
        <v>94</v>
      </c>
      <c r="E1696" s="95" t="s">
        <v>201</v>
      </c>
      <c r="F1696" s="155">
        <v>333.33</v>
      </c>
      <c r="G1696" s="98" t="s">
        <v>1778</v>
      </c>
      <c r="H1696" s="98" t="s">
        <v>137</v>
      </c>
      <c r="I1696" s="95" t="s">
        <v>2326</v>
      </c>
      <c r="J1696" s="131" t="str">
        <f t="shared" si="56"/>
        <v>04.740.876/0001-25</v>
      </c>
      <c r="K1696" s="131" t="s">
        <v>1080</v>
      </c>
      <c r="L1696" s="132" t="s">
        <v>3133</v>
      </c>
      <c r="M1696" s="131">
        <v>25368190</v>
      </c>
      <c r="N1696" s="134">
        <v>45489</v>
      </c>
      <c r="O1696" s="95" t="s">
        <v>452</v>
      </c>
      <c r="P1696" s="98" t="s">
        <v>2327</v>
      </c>
      <c r="Q1696" s="381"/>
      <c r="R1696" s="381"/>
      <c r="S1696" s="381"/>
    </row>
    <row r="1697" spans="1:19" ht="40" customHeight="1" x14ac:dyDescent="0.25">
      <c r="A1697" s="128">
        <f>IF(B1697="","",ROW()-ROW($A$3)+'Diário 2º PA'!$P$1)</f>
        <v>3644</v>
      </c>
      <c r="B1697" s="129">
        <v>45489</v>
      </c>
      <c r="C1697" s="130">
        <v>45474</v>
      </c>
      <c r="D1697" s="98" t="s">
        <v>94</v>
      </c>
      <c r="E1697" s="95" t="s">
        <v>171</v>
      </c>
      <c r="F1697" s="155">
        <v>266.66000000000003</v>
      </c>
      <c r="G1697" s="98" t="s">
        <v>1778</v>
      </c>
      <c r="H1697" s="98" t="s">
        <v>136</v>
      </c>
      <c r="I1697" s="95" t="s">
        <v>2326</v>
      </c>
      <c r="J1697" s="131" t="str">
        <f t="shared" si="56"/>
        <v>04.740.876/0001-25</v>
      </c>
      <c r="K1697" s="131" t="s">
        <v>1080</v>
      </c>
      <c r="L1697" s="132" t="s">
        <v>3133</v>
      </c>
      <c r="M1697" s="131">
        <v>25368209</v>
      </c>
      <c r="N1697" s="134">
        <v>45489</v>
      </c>
      <c r="O1697" s="95" t="s">
        <v>452</v>
      </c>
      <c r="P1697" s="98" t="s">
        <v>2327</v>
      </c>
      <c r="Q1697" s="381"/>
      <c r="R1697" s="381"/>
      <c r="S1697" s="381"/>
    </row>
    <row r="1698" spans="1:19" ht="40" customHeight="1" x14ac:dyDescent="0.25">
      <c r="A1698" s="128">
        <f>IF(B1698="","",ROW()-ROW($A$3)+'Diário 2º PA'!$P$1)</f>
        <v>3645</v>
      </c>
      <c r="B1698" s="129">
        <v>45489</v>
      </c>
      <c r="C1698" s="130">
        <v>45474</v>
      </c>
      <c r="D1698" s="98" t="s">
        <v>94</v>
      </c>
      <c r="E1698" s="95" t="s">
        <v>171</v>
      </c>
      <c r="F1698" s="155">
        <v>133.33000000000001</v>
      </c>
      <c r="G1698" s="98" t="s">
        <v>1778</v>
      </c>
      <c r="H1698" s="98" t="s">
        <v>137</v>
      </c>
      <c r="I1698" s="95" t="s">
        <v>2326</v>
      </c>
      <c r="J1698" s="131" t="str">
        <f t="shared" si="56"/>
        <v>04.740.876/0001-25</v>
      </c>
      <c r="K1698" s="131" t="s">
        <v>1080</v>
      </c>
      <c r="L1698" s="132" t="s">
        <v>3133</v>
      </c>
      <c r="M1698" s="131">
        <v>25368210</v>
      </c>
      <c r="N1698" s="134">
        <v>45489</v>
      </c>
      <c r="O1698" s="95" t="s">
        <v>452</v>
      </c>
      <c r="P1698" s="98" t="s">
        <v>2327</v>
      </c>
      <c r="Q1698" s="381"/>
      <c r="R1698" s="381"/>
      <c r="S1698" s="381"/>
    </row>
    <row r="1699" spans="1:19" ht="40" customHeight="1" x14ac:dyDescent="0.25">
      <c r="A1699" s="128">
        <f>IF(B1699="","",ROW()-ROW($A$3)+'Diário 2º PA'!$P$1)</f>
        <v>3646</v>
      </c>
      <c r="B1699" s="129">
        <v>45489</v>
      </c>
      <c r="C1699" s="130">
        <v>45474</v>
      </c>
      <c r="D1699" s="98" t="s">
        <v>105</v>
      </c>
      <c r="E1699" s="95" t="s">
        <v>305</v>
      </c>
      <c r="F1699" s="155">
        <v>2772.94</v>
      </c>
      <c r="G1699" s="98" t="s">
        <v>3987</v>
      </c>
      <c r="H1699" s="98" t="s">
        <v>119</v>
      </c>
      <c r="I1699" s="95" t="s">
        <v>1749</v>
      </c>
      <c r="J1699" s="131" t="str">
        <f t="shared" si="56"/>
        <v>17.359.233/0001-88</v>
      </c>
      <c r="K1699" s="131" t="s">
        <v>1080</v>
      </c>
      <c r="L1699" s="132" t="s">
        <v>3133</v>
      </c>
      <c r="M1699" s="131" t="s">
        <v>4223</v>
      </c>
      <c r="N1699" s="134">
        <v>45489</v>
      </c>
      <c r="O1699" s="95" t="s">
        <v>452</v>
      </c>
      <c r="P1699" s="98" t="s">
        <v>1750</v>
      </c>
      <c r="Q1699" s="381"/>
      <c r="R1699" s="381"/>
      <c r="S1699" s="381"/>
    </row>
    <row r="1700" spans="1:19" ht="40" customHeight="1" x14ac:dyDescent="0.25">
      <c r="A1700" s="128">
        <f>IF(B1700="","",ROW()-ROW($A$3)+'Diário 2º PA'!$P$1)</f>
        <v>3647</v>
      </c>
      <c r="B1700" s="129">
        <v>45489</v>
      </c>
      <c r="C1700" s="130">
        <v>45474</v>
      </c>
      <c r="D1700" s="98" t="s">
        <v>105</v>
      </c>
      <c r="E1700" s="95" t="s">
        <v>357</v>
      </c>
      <c r="F1700" s="155">
        <v>2812.76</v>
      </c>
      <c r="G1700" s="98" t="s">
        <v>3741</v>
      </c>
      <c r="H1700" s="98" t="s">
        <v>119</v>
      </c>
      <c r="I1700" s="95" t="s">
        <v>1749</v>
      </c>
      <c r="J1700" s="131" t="str">
        <f t="shared" si="56"/>
        <v>17.359.233/0001-88</v>
      </c>
      <c r="K1700" s="131" t="s">
        <v>1080</v>
      </c>
      <c r="L1700" s="132" t="s">
        <v>3133</v>
      </c>
      <c r="M1700" s="131" t="s">
        <v>4224</v>
      </c>
      <c r="N1700" s="134">
        <v>45489</v>
      </c>
      <c r="O1700" s="95" t="s">
        <v>452</v>
      </c>
      <c r="P1700" s="98" t="s">
        <v>1750</v>
      </c>
      <c r="Q1700" s="381"/>
      <c r="R1700" s="381"/>
      <c r="S1700" s="381"/>
    </row>
    <row r="1701" spans="1:19" ht="40" customHeight="1" x14ac:dyDescent="0.25">
      <c r="A1701" s="128">
        <f>IF(B1701="","",ROW()-ROW($A$3)+'Diário 2º PA'!$P$1)</f>
        <v>3648</v>
      </c>
      <c r="B1701" s="129">
        <v>45489</v>
      </c>
      <c r="C1701" s="130">
        <v>45474</v>
      </c>
      <c r="D1701" s="98" t="s">
        <v>105</v>
      </c>
      <c r="E1701" s="95" t="s">
        <v>337</v>
      </c>
      <c r="F1701" s="155">
        <v>110</v>
      </c>
      <c r="G1701" s="98" t="s">
        <v>3907</v>
      </c>
      <c r="H1701" s="98" t="s">
        <v>122</v>
      </c>
      <c r="I1701" s="95" t="s">
        <v>4225</v>
      </c>
      <c r="J1701" s="131" t="str">
        <f t="shared" si="56"/>
        <v>CPF Protegido - LGPD</v>
      </c>
      <c r="K1701" s="131" t="s">
        <v>1114</v>
      </c>
      <c r="L1701" s="132" t="s">
        <v>3168</v>
      </c>
      <c r="M1701" s="131" t="s">
        <v>117</v>
      </c>
      <c r="N1701" s="134">
        <v>45474</v>
      </c>
      <c r="O1701" s="95" t="s">
        <v>452</v>
      </c>
      <c r="P1701" s="98" t="s">
        <v>2635</v>
      </c>
      <c r="Q1701" s="381"/>
      <c r="R1701" s="381"/>
      <c r="S1701" s="381"/>
    </row>
    <row r="1702" spans="1:19" ht="40" customHeight="1" x14ac:dyDescent="0.25">
      <c r="A1702" s="128">
        <f>IF(B1702="","",ROW()-ROW($A$3)+'Diário 2º PA'!$P$1)</f>
        <v>3649</v>
      </c>
      <c r="B1702" s="129">
        <v>45489</v>
      </c>
      <c r="C1702" s="130">
        <v>45474</v>
      </c>
      <c r="D1702" s="98" t="s">
        <v>105</v>
      </c>
      <c r="E1702" s="95" t="s">
        <v>345</v>
      </c>
      <c r="F1702" s="155">
        <v>9600</v>
      </c>
      <c r="G1702" s="98" t="s">
        <v>4226</v>
      </c>
      <c r="H1702" s="98" t="s">
        <v>120</v>
      </c>
      <c r="I1702" s="95" t="s">
        <v>4227</v>
      </c>
      <c r="J1702" s="131" t="str">
        <f t="shared" si="56"/>
        <v>55.018.810/0001-67</v>
      </c>
      <c r="K1702" s="131" t="s">
        <v>1114</v>
      </c>
      <c r="L1702" s="132" t="s">
        <v>3120</v>
      </c>
      <c r="M1702" s="131">
        <v>3</v>
      </c>
      <c r="N1702" s="134">
        <v>45484</v>
      </c>
      <c r="O1702" s="95" t="s">
        <v>452</v>
      </c>
      <c r="P1702" s="98" t="s">
        <v>4228</v>
      </c>
      <c r="Q1702" s="381"/>
      <c r="R1702" s="381"/>
      <c r="S1702" s="381"/>
    </row>
    <row r="1703" spans="1:19" ht="40" customHeight="1" x14ac:dyDescent="0.25">
      <c r="A1703" s="128">
        <f>IF(B1703="","",ROW()-ROW($A$3)+'Diário 2º PA'!$P$1)</f>
        <v>3650</v>
      </c>
      <c r="B1703" s="129">
        <v>45489</v>
      </c>
      <c r="C1703" s="130">
        <v>45474</v>
      </c>
      <c r="D1703" s="98" t="s">
        <v>105</v>
      </c>
      <c r="E1703" s="95" t="s">
        <v>359</v>
      </c>
      <c r="F1703" s="155">
        <v>83.96</v>
      </c>
      <c r="G1703" s="98" t="s">
        <v>1999</v>
      </c>
      <c r="H1703" s="98" t="s">
        <v>128</v>
      </c>
      <c r="I1703" s="95" t="s">
        <v>4159</v>
      </c>
      <c r="J1703" s="131" t="str">
        <f t="shared" si="56"/>
        <v>37.131.674/0001-35</v>
      </c>
      <c r="K1703" s="131" t="s">
        <v>1114</v>
      </c>
      <c r="L1703" s="132" t="s">
        <v>3120</v>
      </c>
      <c r="M1703" s="131">
        <v>208</v>
      </c>
      <c r="N1703" s="134">
        <v>45489</v>
      </c>
      <c r="O1703" s="95" t="s">
        <v>452</v>
      </c>
      <c r="P1703" s="98" t="s">
        <v>4160</v>
      </c>
      <c r="Q1703" s="381"/>
      <c r="R1703" s="381"/>
      <c r="S1703" s="381"/>
    </row>
    <row r="1704" spans="1:19" ht="40" customHeight="1" x14ac:dyDescent="0.25">
      <c r="A1704" s="128">
        <f>IF(B1704="","",ROW()-ROW($A$3)+'Diário 2º PA'!$P$1)</f>
        <v>3651</v>
      </c>
      <c r="B1704" s="129">
        <v>45489</v>
      </c>
      <c r="C1704" s="130">
        <v>45474</v>
      </c>
      <c r="D1704" s="98" t="s">
        <v>105</v>
      </c>
      <c r="E1704" s="95" t="s">
        <v>339</v>
      </c>
      <c r="F1704" s="155">
        <v>1511.1</v>
      </c>
      <c r="G1704" s="98" t="s">
        <v>3460</v>
      </c>
      <c r="H1704" s="98" t="s">
        <v>118</v>
      </c>
      <c r="I1704" s="95" t="s">
        <v>4152</v>
      </c>
      <c r="J1704" s="131" t="str">
        <f t="shared" si="56"/>
        <v>04.509.250/0005-36</v>
      </c>
      <c r="K1704" s="131" t="s">
        <v>1114</v>
      </c>
      <c r="L1704" s="132" t="s">
        <v>3120</v>
      </c>
      <c r="M1704" s="131">
        <v>10019</v>
      </c>
      <c r="N1704" s="134">
        <v>45500</v>
      </c>
      <c r="O1704" s="95" t="s">
        <v>452</v>
      </c>
      <c r="P1704" s="98" t="s">
        <v>4153</v>
      </c>
      <c r="Q1704" s="381"/>
      <c r="R1704" s="381"/>
      <c r="S1704" s="381"/>
    </row>
    <row r="1705" spans="1:19" ht="40" customHeight="1" x14ac:dyDescent="0.25">
      <c r="A1705" s="128">
        <f>IF(B1705="","",ROW()-ROW($A$3)+'Diário 2º PA'!$P$1)</f>
        <v>3652</v>
      </c>
      <c r="B1705" s="129">
        <v>45489</v>
      </c>
      <c r="C1705" s="130">
        <v>45474</v>
      </c>
      <c r="D1705" s="98" t="s">
        <v>105</v>
      </c>
      <c r="E1705" s="95" t="s">
        <v>283</v>
      </c>
      <c r="F1705" s="155">
        <v>2</v>
      </c>
      <c r="G1705" s="95" t="s">
        <v>4229</v>
      </c>
      <c r="H1705" s="98" t="s">
        <v>118</v>
      </c>
      <c r="I1705" s="95" t="s">
        <v>117</v>
      </c>
      <c r="J1705" s="131" t="s">
        <v>79</v>
      </c>
      <c r="K1705" s="131" t="s">
        <v>1558</v>
      </c>
      <c r="L1705" s="132" t="s">
        <v>117</v>
      </c>
      <c r="M1705" s="131" t="s">
        <v>117</v>
      </c>
      <c r="N1705" s="134" t="s">
        <v>117</v>
      </c>
      <c r="O1705" s="95" t="s">
        <v>452</v>
      </c>
      <c r="P1705" s="98" t="s">
        <v>79</v>
      </c>
      <c r="Q1705" s="381"/>
      <c r="R1705" s="381"/>
      <c r="S1705" s="381"/>
    </row>
    <row r="1706" spans="1:19" ht="40" customHeight="1" x14ac:dyDescent="0.25">
      <c r="A1706" s="128">
        <f>IF(B1706="","",ROW()-ROW($A$3)+'Diário 2º PA'!$P$1)</f>
        <v>3653</v>
      </c>
      <c r="B1706" s="129">
        <v>45490</v>
      </c>
      <c r="C1706" s="130">
        <v>45474</v>
      </c>
      <c r="D1706" s="98" t="s">
        <v>94</v>
      </c>
      <c r="E1706" s="95" t="s">
        <v>188</v>
      </c>
      <c r="F1706" s="155">
        <v>2874.15</v>
      </c>
      <c r="G1706" s="98" t="s">
        <v>3213</v>
      </c>
      <c r="H1706" s="98" t="s">
        <v>117</v>
      </c>
      <c r="I1706" s="95" t="s">
        <v>117</v>
      </c>
      <c r="J1706" s="131" t="str">
        <f t="shared" ref="J1706:J1711" si="57">IF(P1706="","",IF(LEN(P1706)&gt;14,P1706,"CPF Protegido - LGPD"))</f>
        <v>CPF Protegido - LGPD</v>
      </c>
      <c r="K1706" s="131" t="s">
        <v>1574</v>
      </c>
      <c r="L1706" s="131" t="s">
        <v>1574</v>
      </c>
      <c r="M1706" s="131" t="s">
        <v>117</v>
      </c>
      <c r="N1706" s="134">
        <v>45490</v>
      </c>
      <c r="O1706" s="95" t="s">
        <v>452</v>
      </c>
      <c r="P1706" s="98" t="s">
        <v>79</v>
      </c>
      <c r="Q1706" s="381"/>
      <c r="R1706" s="381"/>
      <c r="S1706" s="381"/>
    </row>
    <row r="1707" spans="1:19" ht="40" customHeight="1" x14ac:dyDescent="0.25">
      <c r="A1707" s="128">
        <f>IF(B1707="","",ROW()-ROW($A$3)+'Diário 2º PA'!$P$1)</f>
        <v>3654</v>
      </c>
      <c r="B1707" s="129">
        <v>45490</v>
      </c>
      <c r="C1707" s="130">
        <v>45474</v>
      </c>
      <c r="D1707" s="98" t="s">
        <v>105</v>
      </c>
      <c r="E1707" s="95" t="s">
        <v>325</v>
      </c>
      <c r="F1707" s="155">
        <v>331.57</v>
      </c>
      <c r="G1707" s="98" t="s">
        <v>3140</v>
      </c>
      <c r="H1707" s="98" t="s">
        <v>136</v>
      </c>
      <c r="I1707" s="95" t="s">
        <v>1543</v>
      </c>
      <c r="J1707" s="131" t="str">
        <f t="shared" si="57"/>
        <v>04.224.679/0004-04</v>
      </c>
      <c r="K1707" s="131" t="s">
        <v>1080</v>
      </c>
      <c r="L1707" s="132" t="s">
        <v>3133</v>
      </c>
      <c r="M1707" s="131">
        <v>5107</v>
      </c>
      <c r="N1707" s="134">
        <v>45490</v>
      </c>
      <c r="O1707" s="95" t="s">
        <v>452</v>
      </c>
      <c r="P1707" s="98" t="s">
        <v>1224</v>
      </c>
      <c r="Q1707" s="381"/>
      <c r="R1707" s="381"/>
      <c r="S1707" s="381"/>
    </row>
    <row r="1708" spans="1:19" ht="40" customHeight="1" x14ac:dyDescent="0.25">
      <c r="A1708" s="128">
        <f>IF(B1708="","",ROW()-ROW($A$3)+'Diário 2º PA'!$P$1)</f>
        <v>3655</v>
      </c>
      <c r="B1708" s="129">
        <v>45490</v>
      </c>
      <c r="C1708" s="130">
        <v>45444</v>
      </c>
      <c r="D1708" s="98" t="s">
        <v>105</v>
      </c>
      <c r="E1708" s="95" t="s">
        <v>227</v>
      </c>
      <c r="F1708" s="155">
        <v>1233.76</v>
      </c>
      <c r="G1708" s="98" t="s">
        <v>3193</v>
      </c>
      <c r="H1708" s="98" t="s">
        <v>121</v>
      </c>
      <c r="I1708" s="95" t="s">
        <v>1882</v>
      </c>
      <c r="J1708" s="131" t="str">
        <f t="shared" si="57"/>
        <v>19.527.639/0001-58</v>
      </c>
      <c r="K1708" s="131" t="s">
        <v>1080</v>
      </c>
      <c r="L1708" s="132" t="s">
        <v>3133</v>
      </c>
      <c r="M1708" s="131">
        <v>822417</v>
      </c>
      <c r="N1708" s="134">
        <v>45490</v>
      </c>
      <c r="O1708" s="95" t="s">
        <v>452</v>
      </c>
      <c r="P1708" s="98" t="s">
        <v>1883</v>
      </c>
      <c r="Q1708" s="381"/>
      <c r="R1708" s="381"/>
      <c r="S1708" s="381"/>
    </row>
    <row r="1709" spans="1:19" ht="40" customHeight="1" x14ac:dyDescent="0.25">
      <c r="A1709" s="128">
        <f>IF(B1709="","",ROW()-ROW($A$3)+'Diário 2º PA'!$P$1)</f>
        <v>3656</v>
      </c>
      <c r="B1709" s="129">
        <v>45490</v>
      </c>
      <c r="C1709" s="130">
        <v>45474</v>
      </c>
      <c r="D1709" s="98" t="s">
        <v>94</v>
      </c>
      <c r="E1709" s="95" t="s">
        <v>345</v>
      </c>
      <c r="F1709" s="155">
        <v>12500</v>
      </c>
      <c r="G1709" s="98" t="s">
        <v>4226</v>
      </c>
      <c r="H1709" s="98" t="s">
        <v>119</v>
      </c>
      <c r="I1709" s="95" t="s">
        <v>4227</v>
      </c>
      <c r="J1709" s="131" t="str">
        <f t="shared" si="57"/>
        <v>55.018.810/0001-67</v>
      </c>
      <c r="K1709" s="131" t="s">
        <v>1114</v>
      </c>
      <c r="L1709" s="132" t="s">
        <v>3120</v>
      </c>
      <c r="M1709" s="131">
        <v>2</v>
      </c>
      <c r="N1709" s="134">
        <v>45484</v>
      </c>
      <c r="O1709" s="95" t="s">
        <v>452</v>
      </c>
      <c r="P1709" s="98" t="s">
        <v>4228</v>
      </c>
      <c r="Q1709" s="381"/>
      <c r="R1709" s="381"/>
      <c r="S1709" s="381"/>
    </row>
    <row r="1710" spans="1:19" ht="40" customHeight="1" x14ac:dyDescent="0.25">
      <c r="A1710" s="128">
        <f>IF(B1710="","",ROW()-ROW($A$3)+'Diário 2º PA'!$P$1)</f>
        <v>3657</v>
      </c>
      <c r="B1710" s="129">
        <v>45490</v>
      </c>
      <c r="C1710" s="130">
        <v>45474</v>
      </c>
      <c r="D1710" s="98" t="s">
        <v>105</v>
      </c>
      <c r="E1710" s="95" t="s">
        <v>339</v>
      </c>
      <c r="F1710" s="155">
        <v>450</v>
      </c>
      <c r="G1710" s="98" t="s">
        <v>3372</v>
      </c>
      <c r="H1710" s="98" t="s">
        <v>118</v>
      </c>
      <c r="I1710" s="95" t="s">
        <v>4046</v>
      </c>
      <c r="J1710" s="131" t="str">
        <f t="shared" si="57"/>
        <v>CPF Protegido - LGPD</v>
      </c>
      <c r="K1710" s="131" t="s">
        <v>1072</v>
      </c>
      <c r="L1710" s="132" t="s">
        <v>3168</v>
      </c>
      <c r="M1710" s="131" t="s">
        <v>117</v>
      </c>
      <c r="N1710" s="134">
        <v>45490</v>
      </c>
      <c r="O1710" s="95" t="s">
        <v>452</v>
      </c>
      <c r="P1710" s="98" t="s">
        <v>4047</v>
      </c>
      <c r="Q1710" s="381"/>
      <c r="R1710" s="381"/>
      <c r="S1710" s="381"/>
    </row>
    <row r="1711" spans="1:19" ht="40" customHeight="1" x14ac:dyDescent="0.25">
      <c r="A1711" s="128">
        <f>IF(B1711="","",ROW()-ROW($A$3)+'Diário 2º PA'!$P$1)</f>
        <v>3658</v>
      </c>
      <c r="B1711" s="129">
        <v>45490</v>
      </c>
      <c r="C1711" s="130">
        <v>45474</v>
      </c>
      <c r="D1711" s="98" t="s">
        <v>105</v>
      </c>
      <c r="E1711" s="95" t="s">
        <v>333</v>
      </c>
      <c r="F1711" s="155">
        <v>470</v>
      </c>
      <c r="G1711" s="98" t="s">
        <v>4230</v>
      </c>
      <c r="H1711" s="98" t="s">
        <v>118</v>
      </c>
      <c r="I1711" s="95" t="s">
        <v>3665</v>
      </c>
      <c r="J1711" s="131" t="str">
        <f t="shared" si="57"/>
        <v>04.533.193/0002-88</v>
      </c>
      <c r="K1711" s="131" t="s">
        <v>1114</v>
      </c>
      <c r="L1711" s="132" t="s">
        <v>3120</v>
      </c>
      <c r="M1711" s="131">
        <v>81819</v>
      </c>
      <c r="N1711" s="134">
        <v>45491</v>
      </c>
      <c r="O1711" s="95" t="s">
        <v>452</v>
      </c>
      <c r="P1711" s="98" t="s">
        <v>3666</v>
      </c>
      <c r="Q1711" s="381"/>
      <c r="R1711" s="381"/>
      <c r="S1711" s="381"/>
    </row>
    <row r="1712" spans="1:19" ht="40" customHeight="1" x14ac:dyDescent="0.25">
      <c r="A1712" s="128">
        <f>IF(B1712="","",ROW()-ROW($A$3)+'Diário 2º PA'!$P$1)</f>
        <v>3659</v>
      </c>
      <c r="B1712" s="129">
        <v>45490</v>
      </c>
      <c r="C1712" s="130">
        <v>45474</v>
      </c>
      <c r="D1712" s="98" t="s">
        <v>105</v>
      </c>
      <c r="E1712" s="95" t="s">
        <v>283</v>
      </c>
      <c r="F1712" s="155">
        <v>4</v>
      </c>
      <c r="G1712" s="95" t="s">
        <v>4231</v>
      </c>
      <c r="H1712" s="98" t="s">
        <v>118</v>
      </c>
      <c r="I1712" s="95" t="s">
        <v>117</v>
      </c>
      <c r="J1712" s="131" t="s">
        <v>79</v>
      </c>
      <c r="K1712" s="131" t="s">
        <v>1558</v>
      </c>
      <c r="L1712" s="132" t="s">
        <v>117</v>
      </c>
      <c r="M1712" s="131" t="s">
        <v>117</v>
      </c>
      <c r="N1712" s="134" t="s">
        <v>117</v>
      </c>
      <c r="O1712" s="95" t="s">
        <v>452</v>
      </c>
      <c r="P1712" s="98" t="s">
        <v>79</v>
      </c>
      <c r="Q1712" s="381"/>
      <c r="R1712" s="381"/>
      <c r="S1712" s="381"/>
    </row>
    <row r="1713" spans="1:19" ht="40" customHeight="1" x14ac:dyDescent="0.25">
      <c r="A1713" s="128">
        <f>IF(B1713="","",ROW()-ROW($A$3)+'Diário 2º PA'!$P$1)</f>
        <v>3660</v>
      </c>
      <c r="B1713" s="129">
        <v>45490</v>
      </c>
      <c r="C1713" s="130">
        <v>45444</v>
      </c>
      <c r="D1713" s="98" t="s">
        <v>105</v>
      </c>
      <c r="E1713" s="95" t="s">
        <v>229</v>
      </c>
      <c r="F1713" s="155">
        <v>416.14</v>
      </c>
      <c r="G1713" s="98" t="s">
        <v>3143</v>
      </c>
      <c r="H1713" s="98" t="s">
        <v>125</v>
      </c>
      <c r="I1713" s="95" t="s">
        <v>3284</v>
      </c>
      <c r="J1713" s="131" t="str">
        <f t="shared" ref="J1713:J1727" si="58">IF(P1713="","",IF(LEN(P1713)&gt;14,P1713,"CPF Protegido - LGPD"))</f>
        <v>17.281.106/0001-03</v>
      </c>
      <c r="K1713" s="131" t="s">
        <v>1080</v>
      </c>
      <c r="L1713" s="132" t="s">
        <v>3133</v>
      </c>
      <c r="M1713" s="131" t="s">
        <v>4232</v>
      </c>
      <c r="N1713" s="134">
        <v>45490</v>
      </c>
      <c r="O1713" s="95" t="s">
        <v>452</v>
      </c>
      <c r="P1713" s="98" t="s">
        <v>1259</v>
      </c>
      <c r="Q1713" s="381"/>
      <c r="R1713" s="381"/>
      <c r="S1713" s="381"/>
    </row>
    <row r="1714" spans="1:19" ht="40" customHeight="1" x14ac:dyDescent="0.25">
      <c r="A1714" s="128">
        <f>IF(B1714="","",ROW()-ROW($A$3)+'Diário 2º PA'!$P$1)</f>
        <v>3661</v>
      </c>
      <c r="B1714" s="129">
        <v>45490</v>
      </c>
      <c r="C1714" s="130">
        <v>45444</v>
      </c>
      <c r="D1714" s="98" t="s">
        <v>105</v>
      </c>
      <c r="E1714" s="95" t="s">
        <v>227</v>
      </c>
      <c r="F1714" s="155">
        <v>970.28</v>
      </c>
      <c r="G1714" s="98" t="s">
        <v>3193</v>
      </c>
      <c r="H1714" s="98" t="s">
        <v>137</v>
      </c>
      <c r="I1714" s="95" t="s">
        <v>1635</v>
      </c>
      <c r="J1714" s="131" t="str">
        <f t="shared" si="58"/>
        <v>06.981.180/0001-19</v>
      </c>
      <c r="K1714" s="131" t="s">
        <v>1080</v>
      </c>
      <c r="L1714" s="132" t="s">
        <v>3133</v>
      </c>
      <c r="M1714" s="131">
        <v>161843164</v>
      </c>
      <c r="N1714" s="134">
        <v>45490</v>
      </c>
      <c r="O1714" s="95" t="s">
        <v>452</v>
      </c>
      <c r="P1714" s="98" t="s">
        <v>4233</v>
      </c>
      <c r="Q1714" s="381"/>
      <c r="R1714" s="381"/>
      <c r="S1714" s="381"/>
    </row>
    <row r="1715" spans="1:19" ht="40" customHeight="1" x14ac:dyDescent="0.25">
      <c r="A1715" s="128">
        <f>IF(B1715="","",ROW()-ROW($A$3)+'Diário 2º PA'!$P$1)</f>
        <v>3662</v>
      </c>
      <c r="B1715" s="129">
        <v>45490</v>
      </c>
      <c r="C1715" s="130">
        <v>45444</v>
      </c>
      <c r="D1715" s="98" t="s">
        <v>105</v>
      </c>
      <c r="E1715" s="95" t="s">
        <v>227</v>
      </c>
      <c r="F1715" s="155">
        <v>1912.21</v>
      </c>
      <c r="G1715" s="98" t="s">
        <v>3193</v>
      </c>
      <c r="H1715" s="98" t="s">
        <v>134</v>
      </c>
      <c r="I1715" s="95" t="s">
        <v>1635</v>
      </c>
      <c r="J1715" s="131" t="str">
        <f t="shared" si="58"/>
        <v>06.981.180/0001-19</v>
      </c>
      <c r="K1715" s="131" t="s">
        <v>1080</v>
      </c>
      <c r="L1715" s="132" t="s">
        <v>3133</v>
      </c>
      <c r="M1715" s="131">
        <v>164053875</v>
      </c>
      <c r="N1715" s="134">
        <v>45490</v>
      </c>
      <c r="O1715" s="95" t="s">
        <v>452</v>
      </c>
      <c r="P1715" s="98" t="s">
        <v>4233</v>
      </c>
      <c r="Q1715" s="381"/>
      <c r="R1715" s="381"/>
      <c r="S1715" s="381"/>
    </row>
    <row r="1716" spans="1:19" ht="40" customHeight="1" x14ac:dyDescent="0.25">
      <c r="A1716" s="128">
        <f>IF(B1716="","",ROW()-ROW($A$3)+'Diário 2º PA'!$P$1)</f>
        <v>3663</v>
      </c>
      <c r="B1716" s="129">
        <v>45491</v>
      </c>
      <c r="C1716" s="130">
        <v>45444</v>
      </c>
      <c r="D1716" s="98" t="s">
        <v>105</v>
      </c>
      <c r="E1716" s="95" t="s">
        <v>265</v>
      </c>
      <c r="F1716" s="155">
        <v>777.29</v>
      </c>
      <c r="G1716" s="98" t="s">
        <v>3264</v>
      </c>
      <c r="H1716" s="98" t="s">
        <v>134</v>
      </c>
      <c r="I1716" s="95" t="s">
        <v>1894</v>
      </c>
      <c r="J1716" s="131" t="str">
        <f t="shared" si="58"/>
        <v>05.983.758/0001-00</v>
      </c>
      <c r="K1716" s="131" t="s">
        <v>1080</v>
      </c>
      <c r="L1716" s="132" t="s">
        <v>3133</v>
      </c>
      <c r="M1716" s="131" t="s">
        <v>4234</v>
      </c>
      <c r="N1716" s="134">
        <v>45491</v>
      </c>
      <c r="O1716" s="95" t="s">
        <v>452</v>
      </c>
      <c r="P1716" s="98" t="s">
        <v>1263</v>
      </c>
      <c r="Q1716" s="381"/>
      <c r="R1716" s="381"/>
      <c r="S1716" s="381"/>
    </row>
    <row r="1717" spans="1:19" ht="40" customHeight="1" x14ac:dyDescent="0.25">
      <c r="A1717" s="128">
        <f>IF(B1717="","",ROW()-ROW($A$3)+'Diário 2º PA'!$P$1)</f>
        <v>3664</v>
      </c>
      <c r="B1717" s="129">
        <v>45491</v>
      </c>
      <c r="C1717" s="130">
        <v>45474</v>
      </c>
      <c r="D1717" s="98" t="s">
        <v>107</v>
      </c>
      <c r="E1717" s="95" t="s">
        <v>366</v>
      </c>
      <c r="F1717" s="156">
        <v>3196.3</v>
      </c>
      <c r="G1717" s="98" t="s">
        <v>3555</v>
      </c>
      <c r="H1717" s="98" t="s">
        <v>134</v>
      </c>
      <c r="I1717" s="95" t="s">
        <v>4235</v>
      </c>
      <c r="J1717" s="131" t="str">
        <f t="shared" si="58"/>
        <v>11.431.174/0001-25</v>
      </c>
      <c r="K1717" s="131" t="s">
        <v>1080</v>
      </c>
      <c r="L1717" s="132" t="s">
        <v>3133</v>
      </c>
      <c r="M1717" s="131">
        <v>142002639</v>
      </c>
      <c r="N1717" s="134">
        <v>45491</v>
      </c>
      <c r="O1717" s="95" t="s">
        <v>452</v>
      </c>
      <c r="P1717" s="98" t="s">
        <v>4236</v>
      </c>
      <c r="Q1717" s="381"/>
      <c r="R1717" s="381"/>
      <c r="S1717" s="381"/>
    </row>
    <row r="1718" spans="1:19" ht="40" customHeight="1" x14ac:dyDescent="0.25">
      <c r="A1718" s="128">
        <f>IF(B1718="","",ROW()-ROW($A$3)+'Diário 2º PA'!$P$1)</f>
        <v>3665</v>
      </c>
      <c r="B1718" s="129">
        <v>45491</v>
      </c>
      <c r="C1718" s="130">
        <v>45474</v>
      </c>
      <c r="D1718" s="98" t="s">
        <v>105</v>
      </c>
      <c r="E1718" s="95" t="s">
        <v>325</v>
      </c>
      <c r="F1718" s="155">
        <v>308.18</v>
      </c>
      <c r="G1718" s="98" t="s">
        <v>3140</v>
      </c>
      <c r="H1718" s="98" t="s">
        <v>134</v>
      </c>
      <c r="I1718" s="95" t="s">
        <v>1942</v>
      </c>
      <c r="J1718" s="131" t="str">
        <f t="shared" si="58"/>
        <v>10.672.781/0001-14</v>
      </c>
      <c r="K1718" s="131" t="s">
        <v>1080</v>
      </c>
      <c r="L1718" s="132" t="s">
        <v>3133</v>
      </c>
      <c r="M1718" s="131">
        <v>7329</v>
      </c>
      <c r="N1718" s="134">
        <v>45491</v>
      </c>
      <c r="O1718" s="95" t="s">
        <v>452</v>
      </c>
      <c r="P1718" s="98" t="s">
        <v>1384</v>
      </c>
      <c r="Q1718" s="381"/>
      <c r="R1718" s="381"/>
      <c r="S1718" s="381"/>
    </row>
    <row r="1719" spans="1:19" ht="40" customHeight="1" x14ac:dyDescent="0.25">
      <c r="A1719" s="128">
        <f>IF(B1719="","",ROW()-ROW($A$3)+'Diário 2º PA'!$P$1)</f>
        <v>3666</v>
      </c>
      <c r="B1719" s="129">
        <v>45491</v>
      </c>
      <c r="C1719" s="130">
        <v>45474</v>
      </c>
      <c r="D1719" s="98" t="s">
        <v>105</v>
      </c>
      <c r="E1719" s="95" t="s">
        <v>339</v>
      </c>
      <c r="F1719" s="155">
        <v>1016.4</v>
      </c>
      <c r="G1719" s="98" t="s">
        <v>3460</v>
      </c>
      <c r="H1719" s="98" t="s">
        <v>117</v>
      </c>
      <c r="I1719" s="95" t="s">
        <v>2768</v>
      </c>
      <c r="J1719" s="131" t="str">
        <f t="shared" si="58"/>
        <v>16.558.324/0003-41</v>
      </c>
      <c r="K1719" s="131" t="s">
        <v>1080</v>
      </c>
      <c r="L1719" s="132" t="s">
        <v>3133</v>
      </c>
      <c r="M1719" s="131">
        <v>3187</v>
      </c>
      <c r="N1719" s="134">
        <v>45491</v>
      </c>
      <c r="O1719" s="95" t="s">
        <v>452</v>
      </c>
      <c r="P1719" s="98" t="s">
        <v>2769</v>
      </c>
      <c r="Q1719" s="381"/>
      <c r="R1719" s="381"/>
      <c r="S1719" s="381"/>
    </row>
    <row r="1720" spans="1:19" ht="40" customHeight="1" x14ac:dyDescent="0.25">
      <c r="A1720" s="128">
        <f>IF(B1720="","",ROW()-ROW($A$3)+'Diário 2º PA'!$P$1)</f>
        <v>3667</v>
      </c>
      <c r="B1720" s="129">
        <v>45491</v>
      </c>
      <c r="C1720" s="130">
        <v>45474</v>
      </c>
      <c r="D1720" s="98" t="s">
        <v>105</v>
      </c>
      <c r="E1720" s="95" t="s">
        <v>339</v>
      </c>
      <c r="F1720" s="155">
        <v>2157.75</v>
      </c>
      <c r="G1720" s="98" t="s">
        <v>3460</v>
      </c>
      <c r="H1720" s="98" t="s">
        <v>117</v>
      </c>
      <c r="I1720" s="95" t="s">
        <v>2768</v>
      </c>
      <c r="J1720" s="131" t="str">
        <f t="shared" si="58"/>
        <v>16.558.324/0003-41</v>
      </c>
      <c r="K1720" s="131" t="s">
        <v>1080</v>
      </c>
      <c r="L1720" s="132" t="s">
        <v>3133</v>
      </c>
      <c r="M1720" s="131">
        <v>3189</v>
      </c>
      <c r="N1720" s="134">
        <v>45491</v>
      </c>
      <c r="O1720" s="95" t="s">
        <v>452</v>
      </c>
      <c r="P1720" s="98" t="s">
        <v>2769</v>
      </c>
      <c r="Q1720" s="381"/>
      <c r="R1720" s="381"/>
      <c r="S1720" s="381"/>
    </row>
    <row r="1721" spans="1:19" ht="40" customHeight="1" x14ac:dyDescent="0.25">
      <c r="A1721" s="128">
        <f>IF(B1721="","",ROW()-ROW($A$3)+'Diário 2º PA'!$P$1)</f>
        <v>3668</v>
      </c>
      <c r="B1721" s="129">
        <v>45491</v>
      </c>
      <c r="C1721" s="130">
        <v>45474</v>
      </c>
      <c r="D1721" s="98" t="s">
        <v>105</v>
      </c>
      <c r="E1721" s="95" t="s">
        <v>355</v>
      </c>
      <c r="F1721" s="155">
        <v>2819.46</v>
      </c>
      <c r="G1721" s="98" t="s">
        <v>3134</v>
      </c>
      <c r="H1721" s="98" t="s">
        <v>119</v>
      </c>
      <c r="I1721" s="95" t="s">
        <v>1749</v>
      </c>
      <c r="J1721" s="131" t="str">
        <f t="shared" si="58"/>
        <v>17.359.233/0001-88</v>
      </c>
      <c r="K1721" s="131" t="s">
        <v>1080</v>
      </c>
      <c r="L1721" s="132" t="s">
        <v>3133</v>
      </c>
      <c r="M1721" s="131" t="s">
        <v>4237</v>
      </c>
      <c r="N1721" s="134">
        <v>45490</v>
      </c>
      <c r="O1721" s="95" t="s">
        <v>452</v>
      </c>
      <c r="P1721" s="98" t="s">
        <v>1750</v>
      </c>
      <c r="Q1721" s="381"/>
      <c r="R1721" s="381"/>
      <c r="S1721" s="381"/>
    </row>
    <row r="1722" spans="1:19" ht="40" customHeight="1" x14ac:dyDescent="0.25">
      <c r="A1722" s="128">
        <f>IF(B1722="","",ROW()-ROW($A$3)+'Diário 2º PA'!$P$1)</f>
        <v>3669</v>
      </c>
      <c r="B1722" s="129">
        <v>45491</v>
      </c>
      <c r="C1722" s="130">
        <v>45444</v>
      </c>
      <c r="D1722" s="98" t="s">
        <v>105</v>
      </c>
      <c r="E1722" s="95" t="s">
        <v>233</v>
      </c>
      <c r="F1722" s="155">
        <v>1155.55</v>
      </c>
      <c r="G1722" s="98" t="s">
        <v>3351</v>
      </c>
      <c r="H1722" s="98" t="s">
        <v>117</v>
      </c>
      <c r="I1722" s="95" t="s">
        <v>4238</v>
      </c>
      <c r="J1722" s="131" t="str">
        <f t="shared" si="58"/>
        <v>49.727.114/0001-27</v>
      </c>
      <c r="K1722" s="131" t="s">
        <v>1080</v>
      </c>
      <c r="L1722" s="132" t="s">
        <v>3133</v>
      </c>
      <c r="M1722" s="131" t="s">
        <v>117</v>
      </c>
      <c r="N1722" s="134">
        <v>45491</v>
      </c>
      <c r="O1722" s="95" t="s">
        <v>452</v>
      </c>
      <c r="P1722" s="98" t="s">
        <v>4239</v>
      </c>
      <c r="Q1722" s="381"/>
      <c r="R1722" s="381"/>
      <c r="S1722" s="381"/>
    </row>
    <row r="1723" spans="1:19" ht="40" customHeight="1" x14ac:dyDescent="0.25">
      <c r="A1723" s="128">
        <f>IF(B1723="","",ROW()-ROW($A$3)+'Diário 2º PA'!$P$1)</f>
        <v>3670</v>
      </c>
      <c r="B1723" s="129">
        <v>45491</v>
      </c>
      <c r="C1723" s="130">
        <v>45444</v>
      </c>
      <c r="D1723" s="98" t="s">
        <v>105</v>
      </c>
      <c r="E1723" s="95" t="s">
        <v>233</v>
      </c>
      <c r="F1723" s="155">
        <v>1110.55</v>
      </c>
      <c r="G1723" s="98" t="s">
        <v>3351</v>
      </c>
      <c r="H1723" s="98" t="s">
        <v>117</v>
      </c>
      <c r="I1723" s="95" t="s">
        <v>4238</v>
      </c>
      <c r="J1723" s="131" t="str">
        <f t="shared" si="58"/>
        <v>49.727.114/0001-27</v>
      </c>
      <c r="K1723" s="131" t="s">
        <v>1080</v>
      </c>
      <c r="L1723" s="132" t="s">
        <v>3133</v>
      </c>
      <c r="M1723" s="131" t="s">
        <v>117</v>
      </c>
      <c r="N1723" s="134">
        <v>45491</v>
      </c>
      <c r="O1723" s="95" t="s">
        <v>452</v>
      </c>
      <c r="P1723" s="98" t="s">
        <v>4239</v>
      </c>
      <c r="Q1723" s="381"/>
      <c r="R1723" s="381"/>
      <c r="S1723" s="381"/>
    </row>
    <row r="1724" spans="1:19" ht="40" customHeight="1" x14ac:dyDescent="0.25">
      <c r="A1724" s="128">
        <f>IF(B1724="","",ROW()-ROW($A$3)+'Diário 2º PA'!$P$1)</f>
        <v>3671</v>
      </c>
      <c r="B1724" s="129">
        <v>45491</v>
      </c>
      <c r="C1724" s="130">
        <v>45444</v>
      </c>
      <c r="D1724" s="98" t="s">
        <v>105</v>
      </c>
      <c r="E1724" s="95" t="s">
        <v>233</v>
      </c>
      <c r="F1724" s="155">
        <v>1110.55</v>
      </c>
      <c r="G1724" s="98" t="s">
        <v>3351</v>
      </c>
      <c r="H1724" s="98" t="s">
        <v>117</v>
      </c>
      <c r="I1724" s="95" t="s">
        <v>4238</v>
      </c>
      <c r="J1724" s="131" t="str">
        <f t="shared" si="58"/>
        <v>49.727.114/0001-27</v>
      </c>
      <c r="K1724" s="131" t="s">
        <v>1080</v>
      </c>
      <c r="L1724" s="132" t="s">
        <v>3133</v>
      </c>
      <c r="M1724" s="131" t="s">
        <v>117</v>
      </c>
      <c r="N1724" s="134">
        <v>45491</v>
      </c>
      <c r="O1724" s="95" t="s">
        <v>452</v>
      </c>
      <c r="P1724" s="98" t="s">
        <v>4239</v>
      </c>
      <c r="Q1724" s="381"/>
      <c r="R1724" s="381"/>
      <c r="S1724" s="381"/>
    </row>
    <row r="1725" spans="1:19" ht="40" customHeight="1" x14ac:dyDescent="0.25">
      <c r="A1725" s="128">
        <f>IF(B1725="","",ROW()-ROW($A$3)+'Diário 2º PA'!$P$1)</f>
        <v>3672</v>
      </c>
      <c r="B1725" s="129">
        <v>45491</v>
      </c>
      <c r="C1725" s="130">
        <v>45444</v>
      </c>
      <c r="D1725" s="98" t="s">
        <v>105</v>
      </c>
      <c r="E1725" s="95" t="s">
        <v>233</v>
      </c>
      <c r="F1725" s="155">
        <v>1110.55</v>
      </c>
      <c r="G1725" s="98" t="s">
        <v>3351</v>
      </c>
      <c r="H1725" s="98" t="s">
        <v>117</v>
      </c>
      <c r="I1725" s="95" t="s">
        <v>4238</v>
      </c>
      <c r="J1725" s="131" t="str">
        <f t="shared" si="58"/>
        <v>49.727.114/0001-27</v>
      </c>
      <c r="K1725" s="131" t="s">
        <v>1080</v>
      </c>
      <c r="L1725" s="132" t="s">
        <v>3133</v>
      </c>
      <c r="M1725" s="131" t="s">
        <v>117</v>
      </c>
      <c r="N1725" s="134">
        <v>45491</v>
      </c>
      <c r="O1725" s="95" t="s">
        <v>452</v>
      </c>
      <c r="P1725" s="98" t="s">
        <v>4239</v>
      </c>
      <c r="Q1725" s="381"/>
      <c r="R1725" s="381"/>
      <c r="S1725" s="381"/>
    </row>
    <row r="1726" spans="1:19" ht="40" customHeight="1" x14ac:dyDescent="0.25">
      <c r="A1726" s="128">
        <f>IF(B1726="","",ROW()-ROW($A$3)+'Diário 2º PA'!$P$1)</f>
        <v>3673</v>
      </c>
      <c r="B1726" s="129">
        <v>45491</v>
      </c>
      <c r="C1726" s="130">
        <v>45474</v>
      </c>
      <c r="D1726" s="98" t="s">
        <v>105</v>
      </c>
      <c r="E1726" s="95" t="s">
        <v>349</v>
      </c>
      <c r="F1726" s="155">
        <v>110</v>
      </c>
      <c r="G1726" s="98" t="s">
        <v>3353</v>
      </c>
      <c r="H1726" s="98" t="s">
        <v>136</v>
      </c>
      <c r="I1726" s="95" t="s">
        <v>4240</v>
      </c>
      <c r="J1726" s="131" t="str">
        <f t="shared" si="58"/>
        <v>22.822.503/0001-85</v>
      </c>
      <c r="K1726" s="131" t="s">
        <v>1114</v>
      </c>
      <c r="L1726" s="132" t="s">
        <v>3120</v>
      </c>
      <c r="M1726" s="131">
        <v>792</v>
      </c>
      <c r="N1726" s="134">
        <v>45483</v>
      </c>
      <c r="O1726" s="95" t="s">
        <v>452</v>
      </c>
      <c r="P1726" s="98" t="s">
        <v>3355</v>
      </c>
      <c r="Q1726" s="381"/>
      <c r="R1726" s="381"/>
      <c r="S1726" s="381"/>
    </row>
    <row r="1727" spans="1:19" ht="40" customHeight="1" x14ac:dyDescent="0.25">
      <c r="A1727" s="128">
        <f>IF(B1727="","",ROW()-ROW($A$3)+'Diário 2º PA'!$P$1)</f>
        <v>3674</v>
      </c>
      <c r="B1727" s="129">
        <v>45491</v>
      </c>
      <c r="C1727" s="130">
        <v>45474</v>
      </c>
      <c r="D1727" s="98" t="s">
        <v>105</v>
      </c>
      <c r="E1727" s="95" t="s">
        <v>223</v>
      </c>
      <c r="F1727" s="155">
        <v>1318.84</v>
      </c>
      <c r="G1727" s="98" t="s">
        <v>3831</v>
      </c>
      <c r="H1727" s="98" t="s">
        <v>137</v>
      </c>
      <c r="I1727" s="95" t="s">
        <v>2887</v>
      </c>
      <c r="J1727" s="131" t="str">
        <f t="shared" si="58"/>
        <v>18.602/011/0001-07</v>
      </c>
      <c r="K1727" s="131" t="s">
        <v>1080</v>
      </c>
      <c r="L1727" s="132" t="s">
        <v>1439</v>
      </c>
      <c r="M1727" s="131">
        <v>6076605</v>
      </c>
      <c r="N1727" s="134">
        <v>45524</v>
      </c>
      <c r="O1727" s="95" t="s">
        <v>452</v>
      </c>
      <c r="P1727" s="98" t="s">
        <v>4241</v>
      </c>
      <c r="Q1727" s="381"/>
      <c r="R1727" s="381"/>
      <c r="S1727" s="381"/>
    </row>
    <row r="1728" spans="1:19" ht="40" customHeight="1" x14ac:dyDescent="0.25">
      <c r="A1728" s="128">
        <f>IF(B1728="","",ROW()-ROW($A$3)+'Diário 2º PA'!$P$1)</f>
        <v>3675</v>
      </c>
      <c r="B1728" s="129">
        <v>45491</v>
      </c>
      <c r="C1728" s="130">
        <v>45474</v>
      </c>
      <c r="D1728" s="98" t="s">
        <v>105</v>
      </c>
      <c r="E1728" s="95" t="s">
        <v>283</v>
      </c>
      <c r="F1728" s="155">
        <v>3</v>
      </c>
      <c r="G1728" s="95" t="s">
        <v>4242</v>
      </c>
      <c r="H1728" s="98" t="s">
        <v>118</v>
      </c>
      <c r="I1728" s="95" t="s">
        <v>117</v>
      </c>
      <c r="J1728" s="131" t="s">
        <v>79</v>
      </c>
      <c r="K1728" s="131" t="s">
        <v>1558</v>
      </c>
      <c r="L1728" s="132" t="s">
        <v>117</v>
      </c>
      <c r="M1728" s="131" t="s">
        <v>117</v>
      </c>
      <c r="N1728" s="134" t="s">
        <v>117</v>
      </c>
      <c r="O1728" s="95" t="s">
        <v>452</v>
      </c>
      <c r="P1728" s="98" t="s">
        <v>79</v>
      </c>
      <c r="Q1728" s="381"/>
      <c r="R1728" s="381"/>
      <c r="S1728" s="381"/>
    </row>
    <row r="1729" spans="1:19" ht="40" customHeight="1" x14ac:dyDescent="0.25">
      <c r="A1729" s="128">
        <f>IF(B1729="","",ROW()-ROW($A$3)+'Diário 2º PA'!$P$1)</f>
        <v>3676</v>
      </c>
      <c r="B1729" s="129">
        <v>45492</v>
      </c>
      <c r="C1729" s="130">
        <v>45474</v>
      </c>
      <c r="D1729" s="98" t="s">
        <v>105</v>
      </c>
      <c r="E1729" s="95" t="s">
        <v>337</v>
      </c>
      <c r="F1729" s="155">
        <f>-121.48</f>
        <v>-121.48</v>
      </c>
      <c r="G1729" s="98" t="s">
        <v>3235</v>
      </c>
      <c r="H1729" s="98" t="s">
        <v>123</v>
      </c>
      <c r="I1729" s="95" t="s">
        <v>117</v>
      </c>
      <c r="J1729" s="131" t="s">
        <v>79</v>
      </c>
      <c r="K1729" s="131" t="s">
        <v>4243</v>
      </c>
      <c r="L1729" s="132" t="s">
        <v>117</v>
      </c>
      <c r="M1729" s="131" t="s">
        <v>117</v>
      </c>
      <c r="N1729" s="134" t="s">
        <v>117</v>
      </c>
      <c r="O1729" s="95" t="s">
        <v>452</v>
      </c>
      <c r="P1729" s="98" t="s">
        <v>79</v>
      </c>
      <c r="Q1729" s="381"/>
      <c r="R1729" s="381"/>
      <c r="S1729" s="381"/>
    </row>
    <row r="1730" spans="1:19" ht="40" customHeight="1" x14ac:dyDescent="0.25">
      <c r="A1730" s="128">
        <f>IF(B1730="","",ROW()-ROW($A$3)+'Diário 2º PA'!$P$1)</f>
        <v>3677</v>
      </c>
      <c r="B1730" s="129">
        <v>45492</v>
      </c>
      <c r="C1730" s="130">
        <v>45444</v>
      </c>
      <c r="D1730" s="98" t="s">
        <v>105</v>
      </c>
      <c r="E1730" s="95" t="s">
        <v>343</v>
      </c>
      <c r="F1730" s="155">
        <v>250</v>
      </c>
      <c r="G1730" s="98" t="s">
        <v>1980</v>
      </c>
      <c r="H1730" s="98" t="s">
        <v>124</v>
      </c>
      <c r="I1730" s="95" t="s">
        <v>1655</v>
      </c>
      <c r="J1730" s="131" t="str">
        <f t="shared" ref="J1730:J1749" si="59">IF(P1730="","",IF(LEN(P1730)&gt;14,P1730,"CPF Protegido - LGPD"))</f>
        <v>CPF Protegido - LGPD</v>
      </c>
      <c r="K1730" s="131" t="s">
        <v>1072</v>
      </c>
      <c r="L1730" s="132" t="s">
        <v>3120</v>
      </c>
      <c r="M1730" s="131">
        <v>8</v>
      </c>
      <c r="N1730" s="134">
        <v>45488</v>
      </c>
      <c r="O1730" s="95" t="s">
        <v>452</v>
      </c>
      <c r="P1730" s="98" t="s">
        <v>1656</v>
      </c>
      <c r="Q1730" s="381"/>
      <c r="R1730" s="381"/>
      <c r="S1730" s="381"/>
    </row>
    <row r="1731" spans="1:19" ht="40" customHeight="1" x14ac:dyDescent="0.25">
      <c r="A1731" s="128">
        <f>IF(B1731="","",ROW()-ROW($A$3)+'Diário 2º PA'!$P$1)</f>
        <v>3678</v>
      </c>
      <c r="B1731" s="129">
        <v>45492</v>
      </c>
      <c r="C1731" s="130">
        <v>45444</v>
      </c>
      <c r="D1731" s="98" t="s">
        <v>105</v>
      </c>
      <c r="E1731" s="95" t="s">
        <v>351</v>
      </c>
      <c r="F1731" s="155">
        <v>1000</v>
      </c>
      <c r="G1731" s="98" t="s">
        <v>4244</v>
      </c>
      <c r="H1731" s="98" t="s">
        <v>123</v>
      </c>
      <c r="I1731" s="95" t="s">
        <v>4245</v>
      </c>
      <c r="J1731" s="131" t="str">
        <f t="shared" si="59"/>
        <v>CPF Protegido - LGPD</v>
      </c>
      <c r="K1731" s="131" t="s">
        <v>1072</v>
      </c>
      <c r="L1731" s="132" t="s">
        <v>3120</v>
      </c>
      <c r="M1731" s="131">
        <v>2</v>
      </c>
      <c r="N1731" s="134">
        <v>45485</v>
      </c>
      <c r="O1731" s="95" t="s">
        <v>452</v>
      </c>
      <c r="P1731" s="98" t="s">
        <v>4246</v>
      </c>
      <c r="Q1731" s="381"/>
      <c r="R1731" s="381"/>
      <c r="S1731" s="381"/>
    </row>
    <row r="1732" spans="1:19" ht="40" customHeight="1" x14ac:dyDescent="0.25">
      <c r="A1732" s="128">
        <f>IF(B1732="","",ROW()-ROW($A$3)+'Diário 2º PA'!$P$1)</f>
        <v>3679</v>
      </c>
      <c r="B1732" s="129">
        <v>45492</v>
      </c>
      <c r="C1732" s="130">
        <v>45383</v>
      </c>
      <c r="D1732" s="98" t="s">
        <v>105</v>
      </c>
      <c r="E1732" s="95" t="s">
        <v>337</v>
      </c>
      <c r="F1732" s="155">
        <v>1018.23</v>
      </c>
      <c r="G1732" s="98" t="s">
        <v>3160</v>
      </c>
      <c r="H1732" s="98" t="s">
        <v>124</v>
      </c>
      <c r="I1732" s="95" t="s">
        <v>2900</v>
      </c>
      <c r="J1732" s="131" t="str">
        <f t="shared" si="59"/>
        <v>16.624.611/0098-73</v>
      </c>
      <c r="K1732" s="131" t="s">
        <v>1072</v>
      </c>
      <c r="L1732" s="132" t="s">
        <v>3120</v>
      </c>
      <c r="M1732" s="131">
        <v>94</v>
      </c>
      <c r="N1732" s="134">
        <v>45473</v>
      </c>
      <c r="O1732" s="95" t="s">
        <v>452</v>
      </c>
      <c r="P1732" s="98" t="s">
        <v>2656</v>
      </c>
      <c r="Q1732" s="381"/>
      <c r="R1732" s="381"/>
      <c r="S1732" s="381"/>
    </row>
    <row r="1733" spans="1:19" ht="40" customHeight="1" x14ac:dyDescent="0.25">
      <c r="A1733" s="128">
        <f>IF(B1733="","",ROW()-ROW($A$3)+'Diário 2º PA'!$P$1)</f>
        <v>3680</v>
      </c>
      <c r="B1733" s="129">
        <v>45492</v>
      </c>
      <c r="C1733" s="130">
        <v>45413</v>
      </c>
      <c r="D1733" s="98" t="s">
        <v>105</v>
      </c>
      <c r="E1733" s="95" t="s">
        <v>337</v>
      </c>
      <c r="F1733" s="155">
        <v>797</v>
      </c>
      <c r="G1733" s="98" t="s">
        <v>3160</v>
      </c>
      <c r="H1733" s="98" t="s">
        <v>127</v>
      </c>
      <c r="I1733" s="95" t="s">
        <v>2900</v>
      </c>
      <c r="J1733" s="131" t="str">
        <f t="shared" si="59"/>
        <v>16.624.611/0098-73</v>
      </c>
      <c r="K1733" s="131" t="s">
        <v>1072</v>
      </c>
      <c r="L1733" s="132" t="s">
        <v>3120</v>
      </c>
      <c r="M1733" s="131">
        <v>95</v>
      </c>
      <c r="N1733" s="134">
        <v>45473</v>
      </c>
      <c r="O1733" s="95" t="s">
        <v>452</v>
      </c>
      <c r="P1733" s="98" t="s">
        <v>2656</v>
      </c>
      <c r="Q1733" s="381"/>
      <c r="R1733" s="381"/>
      <c r="S1733" s="381"/>
    </row>
    <row r="1734" spans="1:19" ht="40" customHeight="1" x14ac:dyDescent="0.25">
      <c r="A1734" s="128">
        <f>IF(B1734="","",ROW()-ROW($A$3)+'Diário 2º PA'!$P$1)</f>
        <v>3681</v>
      </c>
      <c r="B1734" s="129">
        <v>45492</v>
      </c>
      <c r="C1734" s="130">
        <v>45413</v>
      </c>
      <c r="D1734" s="98" t="s">
        <v>105</v>
      </c>
      <c r="E1734" s="95" t="s">
        <v>337</v>
      </c>
      <c r="F1734" s="155">
        <v>61.84</v>
      </c>
      <c r="G1734" s="98" t="s">
        <v>3160</v>
      </c>
      <c r="H1734" s="98" t="s">
        <v>137</v>
      </c>
      <c r="I1734" s="95" t="s">
        <v>2900</v>
      </c>
      <c r="J1734" s="131" t="str">
        <f t="shared" si="59"/>
        <v>16.624.611/0098-73</v>
      </c>
      <c r="K1734" s="131" t="s">
        <v>1072</v>
      </c>
      <c r="L1734" s="132" t="s">
        <v>3120</v>
      </c>
      <c r="M1734" s="131">
        <v>96</v>
      </c>
      <c r="N1734" s="134">
        <v>45473</v>
      </c>
      <c r="O1734" s="95" t="s">
        <v>452</v>
      </c>
      <c r="P1734" s="98" t="s">
        <v>2656</v>
      </c>
      <c r="Q1734" s="381"/>
      <c r="R1734" s="381"/>
      <c r="S1734" s="381"/>
    </row>
    <row r="1735" spans="1:19" ht="40" customHeight="1" x14ac:dyDescent="0.25">
      <c r="A1735" s="128">
        <f>IF(B1735="","",ROW()-ROW($A$3)+'Diário 2º PA'!$P$1)</f>
        <v>3682</v>
      </c>
      <c r="B1735" s="129">
        <v>45492</v>
      </c>
      <c r="C1735" s="130">
        <v>45474</v>
      </c>
      <c r="D1735" s="98" t="s">
        <v>105</v>
      </c>
      <c r="E1735" s="95" t="s">
        <v>339</v>
      </c>
      <c r="F1735" s="155">
        <v>75</v>
      </c>
      <c r="G1735" s="98" t="s">
        <v>3369</v>
      </c>
      <c r="H1735" s="98" t="s">
        <v>127</v>
      </c>
      <c r="I1735" s="95" t="s">
        <v>4247</v>
      </c>
      <c r="J1735" s="131" t="str">
        <f t="shared" si="59"/>
        <v>CPF Protegido - LGPD</v>
      </c>
      <c r="K1735" s="131" t="s">
        <v>1072</v>
      </c>
      <c r="L1735" s="132" t="s">
        <v>3168</v>
      </c>
      <c r="M1735" s="131" t="s">
        <v>117</v>
      </c>
      <c r="N1735" s="134">
        <v>45491</v>
      </c>
      <c r="O1735" s="95" t="s">
        <v>452</v>
      </c>
      <c r="P1735" s="98" t="s">
        <v>4248</v>
      </c>
      <c r="Q1735" s="381"/>
      <c r="R1735" s="381"/>
      <c r="S1735" s="381"/>
    </row>
    <row r="1736" spans="1:19" ht="40" customHeight="1" x14ac:dyDescent="0.25">
      <c r="A1736" s="128">
        <f>IF(B1736="","",ROW()-ROW($A$3)+'Diário 2º PA'!$P$1)</f>
        <v>3683</v>
      </c>
      <c r="B1736" s="129">
        <v>45492</v>
      </c>
      <c r="C1736" s="130">
        <v>45474</v>
      </c>
      <c r="D1736" s="98" t="s">
        <v>105</v>
      </c>
      <c r="E1736" s="95" t="s">
        <v>339</v>
      </c>
      <c r="F1736" s="155">
        <v>100.2</v>
      </c>
      <c r="G1736" s="98" t="s">
        <v>4249</v>
      </c>
      <c r="H1736" s="98" t="s">
        <v>127</v>
      </c>
      <c r="I1736" s="95" t="s">
        <v>4250</v>
      </c>
      <c r="J1736" s="131" t="str">
        <f t="shared" si="59"/>
        <v>CPF Protegido - LGPD</v>
      </c>
      <c r="K1736" s="131" t="s">
        <v>1072</v>
      </c>
      <c r="L1736" s="132" t="s">
        <v>3168</v>
      </c>
      <c r="M1736" s="131" t="s">
        <v>117</v>
      </c>
      <c r="N1736" s="134">
        <v>45491</v>
      </c>
      <c r="O1736" s="95" t="s">
        <v>452</v>
      </c>
      <c r="P1736" s="98" t="s">
        <v>4251</v>
      </c>
      <c r="Q1736" s="381"/>
      <c r="R1736" s="381"/>
      <c r="S1736" s="381"/>
    </row>
    <row r="1737" spans="1:19" ht="40" customHeight="1" x14ac:dyDescent="0.25">
      <c r="A1737" s="128">
        <f>IF(B1737="","",ROW()-ROW($A$3)+'Diário 2º PA'!$P$1)</f>
        <v>3684</v>
      </c>
      <c r="B1737" s="129">
        <v>45492</v>
      </c>
      <c r="C1737" s="130">
        <v>45474</v>
      </c>
      <c r="D1737" s="98" t="s">
        <v>105</v>
      </c>
      <c r="E1737" s="95" t="s">
        <v>349</v>
      </c>
      <c r="F1737" s="155">
        <v>279</v>
      </c>
      <c r="G1737" s="98" t="s">
        <v>3353</v>
      </c>
      <c r="H1737" s="98" t="s">
        <v>135</v>
      </c>
      <c r="I1737" s="95" t="s">
        <v>2762</v>
      </c>
      <c r="J1737" s="131" t="str">
        <f t="shared" si="59"/>
        <v>86.539.376/0001-94</v>
      </c>
      <c r="K1737" s="131" t="s">
        <v>1080</v>
      </c>
      <c r="L1737" s="132" t="s">
        <v>3133</v>
      </c>
      <c r="M1737" s="131">
        <v>26993</v>
      </c>
      <c r="N1737" s="134">
        <v>45492</v>
      </c>
      <c r="O1737" s="95" t="s">
        <v>452</v>
      </c>
      <c r="P1737" s="98" t="s">
        <v>2763</v>
      </c>
      <c r="Q1737" s="381"/>
      <c r="R1737" s="381"/>
      <c r="S1737" s="381"/>
    </row>
    <row r="1738" spans="1:19" ht="40" customHeight="1" x14ac:dyDescent="0.25">
      <c r="A1738" s="128">
        <f>IF(B1738="","",ROW()-ROW($A$3)+'Diário 2º PA'!$P$1)</f>
        <v>3685</v>
      </c>
      <c r="B1738" s="129">
        <v>45492</v>
      </c>
      <c r="C1738" s="130">
        <v>45444</v>
      </c>
      <c r="D1738" s="98" t="s">
        <v>105</v>
      </c>
      <c r="E1738" s="95" t="s">
        <v>299</v>
      </c>
      <c r="F1738" s="155">
        <v>26720.58</v>
      </c>
      <c r="G1738" s="98" t="s">
        <v>4015</v>
      </c>
      <c r="H1738" s="98" t="s">
        <v>136</v>
      </c>
      <c r="I1738" s="95" t="s">
        <v>4252</v>
      </c>
      <c r="J1738" s="131" t="str">
        <f t="shared" si="59"/>
        <v>00.814.518/0001-69</v>
      </c>
      <c r="K1738" s="131" t="s">
        <v>1080</v>
      </c>
      <c r="L1738" s="132" t="s">
        <v>3133</v>
      </c>
      <c r="M1738" s="131">
        <v>977</v>
      </c>
      <c r="N1738" s="134">
        <v>45492</v>
      </c>
      <c r="O1738" s="95" t="s">
        <v>452</v>
      </c>
      <c r="P1738" s="98" t="s">
        <v>1462</v>
      </c>
      <c r="Q1738" s="381"/>
      <c r="R1738" s="381"/>
      <c r="S1738" s="381"/>
    </row>
    <row r="1739" spans="1:19" ht="40" customHeight="1" x14ac:dyDescent="0.25">
      <c r="A1739" s="128">
        <f>IF(B1739="","",ROW()-ROW($A$3)+'Diário 2º PA'!$P$1)</f>
        <v>3686</v>
      </c>
      <c r="B1739" s="129">
        <v>45492</v>
      </c>
      <c r="C1739" s="130">
        <v>45474</v>
      </c>
      <c r="D1739" s="98" t="s">
        <v>105</v>
      </c>
      <c r="E1739" s="95" t="s">
        <v>345</v>
      </c>
      <c r="F1739" s="155">
        <v>2500</v>
      </c>
      <c r="G1739" s="98" t="s">
        <v>3942</v>
      </c>
      <c r="H1739" s="98" t="s">
        <v>121</v>
      </c>
      <c r="I1739" s="95" t="s">
        <v>4253</v>
      </c>
      <c r="J1739" s="131" t="str">
        <f t="shared" si="59"/>
        <v>01.779.993/0001-04</v>
      </c>
      <c r="K1739" s="131" t="s">
        <v>1080</v>
      </c>
      <c r="L1739" s="132" t="s">
        <v>3133</v>
      </c>
      <c r="M1739" s="131">
        <v>12678</v>
      </c>
      <c r="N1739" s="134">
        <v>45492</v>
      </c>
      <c r="O1739" s="95" t="s">
        <v>452</v>
      </c>
      <c r="P1739" s="98" t="s">
        <v>4254</v>
      </c>
      <c r="Q1739" s="381"/>
      <c r="R1739" s="381"/>
      <c r="S1739" s="381"/>
    </row>
    <row r="1740" spans="1:19" ht="40" customHeight="1" x14ac:dyDescent="0.25">
      <c r="A1740" s="128">
        <f>IF(B1740="","",ROW()-ROW($A$3)+'Diário 2º PA'!$P$1)</f>
        <v>3687</v>
      </c>
      <c r="B1740" s="129">
        <v>45492</v>
      </c>
      <c r="C1740" s="130">
        <v>45474</v>
      </c>
      <c r="D1740" s="98" t="s">
        <v>105</v>
      </c>
      <c r="E1740" s="95" t="s">
        <v>353</v>
      </c>
      <c r="F1740" s="155">
        <v>9231</v>
      </c>
      <c r="G1740" s="98" t="s">
        <v>4255</v>
      </c>
      <c r="H1740" s="98" t="s">
        <v>135</v>
      </c>
      <c r="I1740" s="95" t="s">
        <v>3964</v>
      </c>
      <c r="J1740" s="131" t="str">
        <f t="shared" si="59"/>
        <v>06.207.223/0001-00</v>
      </c>
      <c r="K1740" s="131" t="s">
        <v>1080</v>
      </c>
      <c r="L1740" s="132" t="s">
        <v>3133</v>
      </c>
      <c r="M1740" s="131" t="s">
        <v>4256</v>
      </c>
      <c r="N1740" s="134">
        <v>45492</v>
      </c>
      <c r="O1740" s="95" t="s">
        <v>452</v>
      </c>
      <c r="P1740" s="98" t="s">
        <v>3966</v>
      </c>
      <c r="Q1740" s="381"/>
      <c r="R1740" s="381"/>
      <c r="S1740" s="381"/>
    </row>
    <row r="1741" spans="1:19" ht="40" customHeight="1" x14ac:dyDescent="0.25">
      <c r="A1741" s="128">
        <f>IF(B1741="","",ROW()-ROW($A$3)+'Diário 2º PA'!$P$1)</f>
        <v>3688</v>
      </c>
      <c r="B1741" s="129">
        <v>45492</v>
      </c>
      <c r="C1741" s="130">
        <v>45474</v>
      </c>
      <c r="D1741" s="98" t="s">
        <v>105</v>
      </c>
      <c r="E1741" s="95" t="s">
        <v>345</v>
      </c>
      <c r="F1741" s="155">
        <v>456</v>
      </c>
      <c r="G1741" s="98" t="s">
        <v>4257</v>
      </c>
      <c r="H1741" s="98" t="s">
        <v>125</v>
      </c>
      <c r="I1741" s="95" t="s">
        <v>3795</v>
      </c>
      <c r="J1741" s="131" t="str">
        <f t="shared" si="59"/>
        <v>19.157.882/0001-21</v>
      </c>
      <c r="K1741" s="131" t="s">
        <v>1080</v>
      </c>
      <c r="L1741" s="132" t="s">
        <v>3133</v>
      </c>
      <c r="M1741" s="131" t="s">
        <v>117</v>
      </c>
      <c r="N1741" s="134">
        <v>45492</v>
      </c>
      <c r="O1741" s="95" t="s">
        <v>452</v>
      </c>
      <c r="P1741" s="98" t="s">
        <v>3796</v>
      </c>
      <c r="Q1741" s="381"/>
      <c r="R1741" s="381"/>
      <c r="S1741" s="381"/>
    </row>
    <row r="1742" spans="1:19" ht="40" customHeight="1" x14ac:dyDescent="0.25">
      <c r="A1742" s="128">
        <f>IF(B1742="","",ROW()-ROW($A$3)+'Diário 2º PA'!$P$1)</f>
        <v>3689</v>
      </c>
      <c r="B1742" s="129">
        <v>45492</v>
      </c>
      <c r="C1742" s="130">
        <v>45474</v>
      </c>
      <c r="D1742" s="98" t="s">
        <v>94</v>
      </c>
      <c r="E1742" s="95" t="s">
        <v>199</v>
      </c>
      <c r="F1742" s="155">
        <v>106.05</v>
      </c>
      <c r="G1742" s="98" t="s">
        <v>3177</v>
      </c>
      <c r="H1742" s="98" t="s">
        <v>127</v>
      </c>
      <c r="I1742" s="95" t="s">
        <v>1575</v>
      </c>
      <c r="J1742" s="131" t="str">
        <f t="shared" si="59"/>
        <v>04.398.505/0001-07</v>
      </c>
      <c r="K1742" s="131" t="s">
        <v>1080</v>
      </c>
      <c r="L1742" s="132" t="s">
        <v>3133</v>
      </c>
      <c r="M1742" s="131" t="s">
        <v>4258</v>
      </c>
      <c r="N1742" s="134">
        <v>45506</v>
      </c>
      <c r="O1742" s="95" t="s">
        <v>452</v>
      </c>
      <c r="P1742" s="98" t="s">
        <v>1085</v>
      </c>
      <c r="Q1742" s="381"/>
      <c r="R1742" s="381"/>
      <c r="S1742" s="381"/>
    </row>
    <row r="1743" spans="1:19" ht="40" customHeight="1" x14ac:dyDescent="0.25">
      <c r="A1743" s="128">
        <f>IF(B1743="","",ROW()-ROW($A$3)+'Diário 2º PA'!$P$1)</f>
        <v>3690</v>
      </c>
      <c r="B1743" s="129">
        <v>45492</v>
      </c>
      <c r="C1743" s="130">
        <v>45474</v>
      </c>
      <c r="D1743" s="98" t="s">
        <v>94</v>
      </c>
      <c r="E1743" s="95" t="s">
        <v>199</v>
      </c>
      <c r="F1743" s="155">
        <v>187.39</v>
      </c>
      <c r="G1743" s="98" t="s">
        <v>3177</v>
      </c>
      <c r="H1743" s="98" t="s">
        <v>129</v>
      </c>
      <c r="I1743" s="95" t="s">
        <v>1575</v>
      </c>
      <c r="J1743" s="131" t="str">
        <f t="shared" si="59"/>
        <v>04.398.505/0001-07</v>
      </c>
      <c r="K1743" s="131" t="s">
        <v>1080</v>
      </c>
      <c r="L1743" s="132" t="s">
        <v>3133</v>
      </c>
      <c r="M1743" s="131" t="s">
        <v>4259</v>
      </c>
      <c r="N1743" s="134">
        <v>45506</v>
      </c>
      <c r="O1743" s="95" t="s">
        <v>452</v>
      </c>
      <c r="P1743" s="98" t="s">
        <v>1085</v>
      </c>
      <c r="Q1743" s="381"/>
      <c r="R1743" s="381"/>
      <c r="S1743" s="381"/>
    </row>
    <row r="1744" spans="1:19" ht="40" customHeight="1" x14ac:dyDescent="0.25">
      <c r="A1744" s="128">
        <f>IF(B1744="","",ROW()-ROW($A$3)+'Diário 2º PA'!$P$1)</f>
        <v>3691</v>
      </c>
      <c r="B1744" s="129">
        <v>45492</v>
      </c>
      <c r="C1744" s="130">
        <v>45474</v>
      </c>
      <c r="D1744" s="98" t="s">
        <v>105</v>
      </c>
      <c r="E1744" s="95" t="s">
        <v>341</v>
      </c>
      <c r="F1744" s="179">
        <v>2040</v>
      </c>
      <c r="G1744" s="98" t="s">
        <v>4260</v>
      </c>
      <c r="H1744" s="98" t="s">
        <v>117</v>
      </c>
      <c r="I1744" s="95" t="s">
        <v>4261</v>
      </c>
      <c r="J1744" s="131" t="str">
        <f t="shared" si="59"/>
        <v>01.735.159/0001-17</v>
      </c>
      <c r="K1744" s="131" t="s">
        <v>1080</v>
      </c>
      <c r="L1744" s="132" t="s">
        <v>3133</v>
      </c>
      <c r="M1744" s="131">
        <v>818</v>
      </c>
      <c r="N1744" s="134">
        <v>45492</v>
      </c>
      <c r="O1744" s="95" t="s">
        <v>452</v>
      </c>
      <c r="P1744" s="98" t="s">
        <v>4262</v>
      </c>
      <c r="Q1744" s="381"/>
      <c r="R1744" s="381"/>
      <c r="S1744" s="381"/>
    </row>
    <row r="1745" spans="1:19" ht="40" customHeight="1" x14ac:dyDescent="0.25">
      <c r="A1745" s="128">
        <f>IF(B1745="","",ROW()-ROW($A$3)+'Diário 2º PA'!$P$1)</f>
        <v>3692</v>
      </c>
      <c r="B1745" s="129">
        <v>45492</v>
      </c>
      <c r="C1745" s="130">
        <v>45474</v>
      </c>
      <c r="D1745" s="98" t="s">
        <v>105</v>
      </c>
      <c r="E1745" s="95" t="s">
        <v>359</v>
      </c>
      <c r="F1745" s="155">
        <v>102.96</v>
      </c>
      <c r="G1745" s="98" t="s">
        <v>1999</v>
      </c>
      <c r="H1745" s="98" t="s">
        <v>135</v>
      </c>
      <c r="I1745" s="95" t="s">
        <v>3360</v>
      </c>
      <c r="J1745" s="131" t="str">
        <f t="shared" si="59"/>
        <v>22.020.994/0013-84</v>
      </c>
      <c r="K1745" s="131" t="s">
        <v>1114</v>
      </c>
      <c r="L1745" s="132" t="s">
        <v>3120</v>
      </c>
      <c r="M1745" s="131">
        <v>82905</v>
      </c>
      <c r="N1745" s="134">
        <v>45492</v>
      </c>
      <c r="O1745" s="95" t="s">
        <v>452</v>
      </c>
      <c r="P1745" s="98" t="s">
        <v>3361</v>
      </c>
      <c r="Q1745" s="381"/>
      <c r="R1745" s="381"/>
      <c r="S1745" s="381"/>
    </row>
    <row r="1746" spans="1:19" ht="40" customHeight="1" x14ac:dyDescent="0.25">
      <c r="A1746" s="128">
        <f>IF(B1746="","",ROW()-ROW($A$3)+'Diário 2º PA'!$P$1)</f>
        <v>3693</v>
      </c>
      <c r="B1746" s="129">
        <v>45492</v>
      </c>
      <c r="C1746" s="130">
        <v>45474</v>
      </c>
      <c r="D1746" s="98" t="s">
        <v>105</v>
      </c>
      <c r="E1746" s="95" t="s">
        <v>269</v>
      </c>
      <c r="F1746" s="155">
        <v>1165.18</v>
      </c>
      <c r="G1746" s="98" t="s">
        <v>4263</v>
      </c>
      <c r="H1746" s="98" t="s">
        <v>133</v>
      </c>
      <c r="I1746" s="95" t="s">
        <v>4264</v>
      </c>
      <c r="J1746" s="131" t="str">
        <f t="shared" si="59"/>
        <v>32.880.034/0001-04</v>
      </c>
      <c r="K1746" s="131" t="s">
        <v>1114</v>
      </c>
      <c r="L1746" s="132" t="s">
        <v>3120</v>
      </c>
      <c r="M1746" s="131">
        <v>15</v>
      </c>
      <c r="N1746" s="134">
        <v>45492</v>
      </c>
      <c r="O1746" s="95" t="s">
        <v>452</v>
      </c>
      <c r="P1746" s="98" t="s">
        <v>4265</v>
      </c>
      <c r="Q1746" s="381"/>
      <c r="R1746" s="381"/>
      <c r="S1746" s="381"/>
    </row>
    <row r="1747" spans="1:19" ht="40" customHeight="1" x14ac:dyDescent="0.25">
      <c r="A1747" s="128">
        <f>IF(B1747="","",ROW()-ROW($A$3)+'Diário 2º PA'!$P$1)</f>
        <v>3694</v>
      </c>
      <c r="B1747" s="129">
        <v>45492</v>
      </c>
      <c r="C1747" s="130">
        <v>45474</v>
      </c>
      <c r="D1747" s="98" t="s">
        <v>105</v>
      </c>
      <c r="E1747" s="95" t="s">
        <v>345</v>
      </c>
      <c r="F1747" s="155">
        <v>1830</v>
      </c>
      <c r="G1747" s="98" t="s">
        <v>4266</v>
      </c>
      <c r="H1747" s="98" t="s">
        <v>120</v>
      </c>
      <c r="I1747" s="95" t="s">
        <v>4267</v>
      </c>
      <c r="J1747" s="131" t="str">
        <f t="shared" si="59"/>
        <v>18.513.903/0001-31</v>
      </c>
      <c r="K1747" s="131" t="s">
        <v>1114</v>
      </c>
      <c r="L1747" s="132" t="s">
        <v>3120</v>
      </c>
      <c r="M1747" s="131">
        <v>1871</v>
      </c>
      <c r="N1747" s="134">
        <v>45481</v>
      </c>
      <c r="O1747" s="95" t="s">
        <v>452</v>
      </c>
      <c r="P1747" s="98" t="s">
        <v>4268</v>
      </c>
      <c r="Q1747" s="381"/>
      <c r="R1747" s="381"/>
      <c r="S1747" s="381"/>
    </row>
    <row r="1748" spans="1:19" ht="40" customHeight="1" x14ac:dyDescent="0.25">
      <c r="A1748" s="128">
        <f>IF(B1748="","",ROW()-ROW($A$3)+'Diário 2º PA'!$P$1)</f>
        <v>3695</v>
      </c>
      <c r="B1748" s="129">
        <v>45492</v>
      </c>
      <c r="C1748" s="130">
        <v>45474</v>
      </c>
      <c r="D1748" s="98" t="s">
        <v>105</v>
      </c>
      <c r="E1748" s="95" t="s">
        <v>345</v>
      </c>
      <c r="F1748" s="155">
        <v>2440</v>
      </c>
      <c r="G1748" s="98" t="s">
        <v>4266</v>
      </c>
      <c r="H1748" s="98" t="s">
        <v>119</v>
      </c>
      <c r="I1748" s="95" t="s">
        <v>4267</v>
      </c>
      <c r="J1748" s="131" t="str">
        <f t="shared" si="59"/>
        <v>18.513.903/0001-31</v>
      </c>
      <c r="K1748" s="131" t="s">
        <v>1114</v>
      </c>
      <c r="L1748" s="132" t="s">
        <v>3120</v>
      </c>
      <c r="M1748" s="131">
        <v>1872</v>
      </c>
      <c r="N1748" s="134">
        <v>45481</v>
      </c>
      <c r="O1748" s="95" t="s">
        <v>452</v>
      </c>
      <c r="P1748" s="98" t="s">
        <v>4268</v>
      </c>
      <c r="Q1748" s="381"/>
      <c r="R1748" s="381"/>
      <c r="S1748" s="381"/>
    </row>
    <row r="1749" spans="1:19" ht="40" customHeight="1" x14ac:dyDescent="0.25">
      <c r="A1749" s="128">
        <f>IF(B1749="","",ROW()-ROW($A$3)+'Diário 2º PA'!$P$1)</f>
        <v>3696</v>
      </c>
      <c r="B1749" s="129">
        <v>45492</v>
      </c>
      <c r="C1749" s="130">
        <v>45474</v>
      </c>
      <c r="D1749" s="98" t="s">
        <v>105</v>
      </c>
      <c r="E1749" s="95" t="s">
        <v>345</v>
      </c>
      <c r="F1749" s="155">
        <v>7291.2</v>
      </c>
      <c r="G1749" s="98" t="s">
        <v>4269</v>
      </c>
      <c r="H1749" s="98" t="s">
        <v>126</v>
      </c>
      <c r="I1749" s="95" t="s">
        <v>1672</v>
      </c>
      <c r="J1749" s="131" t="str">
        <f t="shared" si="59"/>
        <v>48.336.984/0001-02</v>
      </c>
      <c r="K1749" s="131" t="s">
        <v>1072</v>
      </c>
      <c r="L1749" s="132" t="s">
        <v>3120</v>
      </c>
      <c r="M1749" s="131">
        <v>21</v>
      </c>
      <c r="N1749" s="134">
        <v>45491</v>
      </c>
      <c r="O1749" s="95" t="s">
        <v>452</v>
      </c>
      <c r="P1749" s="98" t="s">
        <v>1407</v>
      </c>
      <c r="Q1749" s="381"/>
      <c r="R1749" s="381"/>
      <c r="S1749" s="381"/>
    </row>
    <row r="1750" spans="1:19" ht="40" customHeight="1" x14ac:dyDescent="0.25">
      <c r="A1750" s="128">
        <f>IF(B1750="","",ROW()-ROW($A$3)+'Diário 2º PA'!$P$1)</f>
        <v>3697</v>
      </c>
      <c r="B1750" s="129">
        <v>45492</v>
      </c>
      <c r="C1750" s="130">
        <v>45474</v>
      </c>
      <c r="D1750" s="98" t="s">
        <v>105</v>
      </c>
      <c r="E1750" s="95" t="s">
        <v>283</v>
      </c>
      <c r="F1750" s="155">
        <v>1</v>
      </c>
      <c r="G1750" s="95" t="s">
        <v>4270</v>
      </c>
      <c r="H1750" s="98" t="s">
        <v>118</v>
      </c>
      <c r="I1750" s="95" t="s">
        <v>117</v>
      </c>
      <c r="J1750" s="131" t="s">
        <v>79</v>
      </c>
      <c r="K1750" s="131" t="s">
        <v>1558</v>
      </c>
      <c r="L1750" s="132" t="s">
        <v>117</v>
      </c>
      <c r="M1750" s="131" t="s">
        <v>117</v>
      </c>
      <c r="N1750" s="134" t="s">
        <v>117</v>
      </c>
      <c r="O1750" s="95" t="s">
        <v>452</v>
      </c>
      <c r="P1750" s="98" t="s">
        <v>79</v>
      </c>
      <c r="Q1750" s="381"/>
      <c r="R1750" s="381"/>
      <c r="S1750" s="381"/>
    </row>
    <row r="1751" spans="1:19" ht="40" customHeight="1" x14ac:dyDescent="0.25">
      <c r="A1751" s="128">
        <f>IF(B1751="","",ROW()-ROW($A$3)+'Diário 2º PA'!$P$1)</f>
        <v>3698</v>
      </c>
      <c r="B1751" s="129">
        <v>45495</v>
      </c>
      <c r="C1751" s="130">
        <v>45474</v>
      </c>
      <c r="D1751" s="98" t="s">
        <v>105</v>
      </c>
      <c r="E1751" s="95" t="s">
        <v>323</v>
      </c>
      <c r="F1751" s="155">
        <v>2800</v>
      </c>
      <c r="G1751" s="98" t="s">
        <v>4271</v>
      </c>
      <c r="H1751" s="98" t="s">
        <v>137</v>
      </c>
      <c r="I1751" s="95" t="s">
        <v>4272</v>
      </c>
      <c r="J1751" s="131" t="str">
        <f t="shared" ref="J1751:J1758" si="60">IF(P1751="","",IF(LEN(P1751)&gt;14,P1751,"CPF Protegido - LGPD"))</f>
        <v>16.754.441/0001-19</v>
      </c>
      <c r="K1751" s="131" t="s">
        <v>1072</v>
      </c>
      <c r="L1751" s="132" t="s">
        <v>3120</v>
      </c>
      <c r="M1751" s="131">
        <v>42</v>
      </c>
      <c r="N1751" s="134">
        <v>45492</v>
      </c>
      <c r="O1751" s="95" t="s">
        <v>452</v>
      </c>
      <c r="P1751" s="98" t="s">
        <v>4273</v>
      </c>
      <c r="Q1751" s="381"/>
      <c r="R1751" s="381"/>
      <c r="S1751" s="381"/>
    </row>
    <row r="1752" spans="1:19" ht="40" customHeight="1" x14ac:dyDescent="0.25">
      <c r="A1752" s="128">
        <f>IF(B1752="","",ROW()-ROW($A$3)+'Diário 2º PA'!$P$1)</f>
        <v>3699</v>
      </c>
      <c r="B1752" s="129">
        <v>45495</v>
      </c>
      <c r="C1752" s="130">
        <v>45474</v>
      </c>
      <c r="D1752" s="98" t="s">
        <v>105</v>
      </c>
      <c r="E1752" s="95" t="s">
        <v>323</v>
      </c>
      <c r="F1752" s="155">
        <v>1650</v>
      </c>
      <c r="G1752" s="98" t="s">
        <v>4274</v>
      </c>
      <c r="H1752" s="98" t="s">
        <v>135</v>
      </c>
      <c r="I1752" s="95" t="s">
        <v>4275</v>
      </c>
      <c r="J1752" s="131" t="str">
        <f t="shared" si="60"/>
        <v>04.040.649/0001-50</v>
      </c>
      <c r="K1752" s="131" t="s">
        <v>1072</v>
      </c>
      <c r="L1752" s="132" t="s">
        <v>3120</v>
      </c>
      <c r="M1752" s="131">
        <v>495</v>
      </c>
      <c r="N1752" s="134">
        <v>45488</v>
      </c>
      <c r="O1752" s="95" t="s">
        <v>452</v>
      </c>
      <c r="P1752" s="98" t="s">
        <v>4276</v>
      </c>
      <c r="Q1752" s="381"/>
      <c r="R1752" s="381"/>
      <c r="S1752" s="381"/>
    </row>
    <row r="1753" spans="1:19" ht="40" customHeight="1" x14ac:dyDescent="0.25">
      <c r="A1753" s="128">
        <f>IF(B1753="","",ROW()-ROW($A$3)+'Diário 2º PA'!$P$1)</f>
        <v>3700</v>
      </c>
      <c r="B1753" s="129">
        <v>45495</v>
      </c>
      <c r="C1753" s="130">
        <v>45474</v>
      </c>
      <c r="D1753" s="98" t="s">
        <v>105</v>
      </c>
      <c r="E1753" s="95" t="s">
        <v>345</v>
      </c>
      <c r="F1753" s="155">
        <v>8071</v>
      </c>
      <c r="G1753" s="98" t="s">
        <v>4277</v>
      </c>
      <c r="H1753" s="98" t="s">
        <v>123</v>
      </c>
      <c r="I1753" s="95" t="s">
        <v>1952</v>
      </c>
      <c r="J1753" s="131" t="str">
        <f t="shared" si="60"/>
        <v>31.776.659/0001-68</v>
      </c>
      <c r="K1753" s="131" t="s">
        <v>1072</v>
      </c>
      <c r="L1753" s="132" t="s">
        <v>3120</v>
      </c>
      <c r="M1753" s="131">
        <v>19</v>
      </c>
      <c r="N1753" s="134">
        <v>45484</v>
      </c>
      <c r="O1753" s="95" t="s">
        <v>452</v>
      </c>
      <c r="P1753" s="98" t="s">
        <v>1953</v>
      </c>
      <c r="Q1753" s="381"/>
      <c r="R1753" s="381"/>
      <c r="S1753" s="381"/>
    </row>
    <row r="1754" spans="1:19" ht="40" customHeight="1" x14ac:dyDescent="0.25">
      <c r="A1754" s="128">
        <f>IF(B1754="","",ROW()-ROW($A$3)+'Diário 2º PA'!$P$1)</f>
        <v>3701</v>
      </c>
      <c r="B1754" s="129">
        <v>45495</v>
      </c>
      <c r="C1754" s="130">
        <v>45474</v>
      </c>
      <c r="D1754" s="98" t="s">
        <v>105</v>
      </c>
      <c r="E1754" s="95" t="s">
        <v>337</v>
      </c>
      <c r="F1754" s="155">
        <v>220.2</v>
      </c>
      <c r="G1754" s="98" t="s">
        <v>3160</v>
      </c>
      <c r="H1754" s="98" t="s">
        <v>134</v>
      </c>
      <c r="I1754" s="95" t="s">
        <v>3165</v>
      </c>
      <c r="J1754" s="131" t="str">
        <f t="shared" si="60"/>
        <v>17.455.912/0002-31</v>
      </c>
      <c r="K1754" s="131" t="s">
        <v>1072</v>
      </c>
      <c r="L1754" s="132" t="s">
        <v>3120</v>
      </c>
      <c r="M1754" s="131">
        <v>6449677</v>
      </c>
      <c r="N1754" s="134">
        <v>45501</v>
      </c>
      <c r="O1754" s="95" t="s">
        <v>452</v>
      </c>
      <c r="P1754" s="98" t="s">
        <v>1189</v>
      </c>
      <c r="Q1754" s="381"/>
      <c r="R1754" s="381"/>
      <c r="S1754" s="381"/>
    </row>
    <row r="1755" spans="1:19" ht="40" customHeight="1" x14ac:dyDescent="0.25">
      <c r="A1755" s="128">
        <f>IF(B1755="","",ROW()-ROW($A$3)+'Diário 2º PA'!$P$1)</f>
        <v>3702</v>
      </c>
      <c r="B1755" s="129">
        <v>45495</v>
      </c>
      <c r="C1755" s="130">
        <v>45474</v>
      </c>
      <c r="D1755" s="98" t="s">
        <v>105</v>
      </c>
      <c r="E1755" s="95" t="s">
        <v>337</v>
      </c>
      <c r="F1755" s="155">
        <v>53.41</v>
      </c>
      <c r="G1755" s="98" t="s">
        <v>3160</v>
      </c>
      <c r="H1755" s="98" t="s">
        <v>137</v>
      </c>
      <c r="I1755" s="95" t="s">
        <v>3165</v>
      </c>
      <c r="J1755" s="131" t="str">
        <f t="shared" si="60"/>
        <v>17.455.912/0002-31</v>
      </c>
      <c r="K1755" s="131" t="s">
        <v>1072</v>
      </c>
      <c r="L1755" s="132" t="s">
        <v>3120</v>
      </c>
      <c r="M1755" s="131">
        <v>6436426</v>
      </c>
      <c r="N1755" s="134">
        <v>45497</v>
      </c>
      <c r="O1755" s="95" t="s">
        <v>452</v>
      </c>
      <c r="P1755" s="98" t="s">
        <v>1189</v>
      </c>
      <c r="Q1755" s="381"/>
      <c r="R1755" s="381"/>
      <c r="S1755" s="381"/>
    </row>
    <row r="1756" spans="1:19" ht="40" customHeight="1" x14ac:dyDescent="0.25">
      <c r="A1756" s="128">
        <f>IF(B1756="","",ROW()-ROW($A$3)+'Diário 2º PA'!$P$1)</f>
        <v>3703</v>
      </c>
      <c r="B1756" s="129">
        <v>45495</v>
      </c>
      <c r="C1756" s="130">
        <v>45474</v>
      </c>
      <c r="D1756" s="98" t="s">
        <v>105</v>
      </c>
      <c r="E1756" s="95" t="s">
        <v>337</v>
      </c>
      <c r="F1756" s="155">
        <v>121.48</v>
      </c>
      <c r="G1756" s="98" t="s">
        <v>3160</v>
      </c>
      <c r="H1756" s="98" t="s">
        <v>123</v>
      </c>
      <c r="I1756" s="95" t="s">
        <v>3165</v>
      </c>
      <c r="J1756" s="131" t="str">
        <f t="shared" si="60"/>
        <v>17.455.912/0002-31</v>
      </c>
      <c r="K1756" s="131" t="s">
        <v>1072</v>
      </c>
      <c r="L1756" s="132" t="s">
        <v>3120</v>
      </c>
      <c r="M1756" s="131">
        <v>6449694</v>
      </c>
      <c r="N1756" s="134">
        <v>45502</v>
      </c>
      <c r="O1756" s="95" t="s">
        <v>452</v>
      </c>
      <c r="P1756" s="98" t="s">
        <v>1189</v>
      </c>
      <c r="Q1756" s="381"/>
      <c r="R1756" s="381"/>
      <c r="S1756" s="381"/>
    </row>
    <row r="1757" spans="1:19" ht="40" customHeight="1" x14ac:dyDescent="0.25">
      <c r="A1757" s="128">
        <f>IF(B1757="","",ROW()-ROW($A$3)+'Diário 2º PA'!$P$1)</f>
        <v>3704</v>
      </c>
      <c r="B1757" s="129">
        <v>45495</v>
      </c>
      <c r="C1757" s="130">
        <v>45474</v>
      </c>
      <c r="D1757" s="98" t="s">
        <v>105</v>
      </c>
      <c r="E1757" s="95" t="s">
        <v>337</v>
      </c>
      <c r="F1757" s="155">
        <v>172.46</v>
      </c>
      <c r="G1757" s="98" t="s">
        <v>3160</v>
      </c>
      <c r="H1757" s="98" t="s">
        <v>119</v>
      </c>
      <c r="I1757" s="95" t="s">
        <v>3165</v>
      </c>
      <c r="J1757" s="131" t="str">
        <f t="shared" si="60"/>
        <v>17.455.912/0002-31</v>
      </c>
      <c r="K1757" s="131" t="s">
        <v>1072</v>
      </c>
      <c r="L1757" s="132" t="s">
        <v>3120</v>
      </c>
      <c r="M1757" s="131">
        <v>6436396</v>
      </c>
      <c r="N1757" s="134">
        <v>45499</v>
      </c>
      <c r="O1757" s="95" t="s">
        <v>452</v>
      </c>
      <c r="P1757" s="98" t="s">
        <v>1189</v>
      </c>
      <c r="Q1757" s="381"/>
      <c r="R1757" s="381"/>
      <c r="S1757" s="381"/>
    </row>
    <row r="1758" spans="1:19" ht="40" customHeight="1" x14ac:dyDescent="0.25">
      <c r="A1758" s="128">
        <f>IF(B1758="","",ROW()-ROW($A$3)+'Diário 2º PA'!$P$1)</f>
        <v>3705</v>
      </c>
      <c r="B1758" s="129">
        <v>45495</v>
      </c>
      <c r="C1758" s="130">
        <v>45474</v>
      </c>
      <c r="D1758" s="98" t="s">
        <v>105</v>
      </c>
      <c r="E1758" s="95" t="s">
        <v>337</v>
      </c>
      <c r="F1758" s="155">
        <v>172.46</v>
      </c>
      <c r="G1758" s="98" t="s">
        <v>3160</v>
      </c>
      <c r="H1758" s="98" t="s">
        <v>119</v>
      </c>
      <c r="I1758" s="95" t="s">
        <v>3165</v>
      </c>
      <c r="J1758" s="131" t="str">
        <f t="shared" si="60"/>
        <v>17.455.912/0002-31</v>
      </c>
      <c r="K1758" s="131" t="s">
        <v>1072</v>
      </c>
      <c r="L1758" s="132" t="s">
        <v>3120</v>
      </c>
      <c r="M1758" s="131">
        <v>6436481</v>
      </c>
      <c r="N1758" s="134">
        <v>45498</v>
      </c>
      <c r="O1758" s="95" t="s">
        <v>452</v>
      </c>
      <c r="P1758" s="98" t="s">
        <v>1189</v>
      </c>
      <c r="Q1758" s="381"/>
      <c r="R1758" s="381"/>
      <c r="S1758" s="381"/>
    </row>
    <row r="1759" spans="1:19" ht="40" customHeight="1" x14ac:dyDescent="0.25">
      <c r="A1759" s="128">
        <f>IF(B1759="","",ROW()-ROW($A$3)+'Diário 2º PA'!$P$1)</f>
        <v>3706</v>
      </c>
      <c r="B1759" s="129">
        <v>45495</v>
      </c>
      <c r="C1759" s="130">
        <v>45474</v>
      </c>
      <c r="D1759" s="98" t="s">
        <v>94</v>
      </c>
      <c r="E1759" s="95" t="s">
        <v>166</v>
      </c>
      <c r="F1759" s="155">
        <v>1088.68</v>
      </c>
      <c r="G1759" s="363" t="s">
        <v>3608</v>
      </c>
      <c r="H1759" s="98" t="s">
        <v>117</v>
      </c>
      <c r="I1759" s="95" t="s">
        <v>117</v>
      </c>
      <c r="J1759" s="131" t="s">
        <v>79</v>
      </c>
      <c r="K1759" s="131" t="s">
        <v>1558</v>
      </c>
      <c r="L1759" s="132" t="s">
        <v>3239</v>
      </c>
      <c r="M1759" s="131" t="s">
        <v>117</v>
      </c>
      <c r="N1759" s="134" t="s">
        <v>117</v>
      </c>
      <c r="O1759" s="95" t="s">
        <v>452</v>
      </c>
      <c r="P1759" s="98" t="s">
        <v>79</v>
      </c>
      <c r="Q1759" s="381"/>
      <c r="R1759" s="381"/>
      <c r="S1759" s="381"/>
    </row>
    <row r="1760" spans="1:19" ht="40" customHeight="1" x14ac:dyDescent="0.25">
      <c r="A1760" s="128">
        <f>IF(B1760="","",ROW()-ROW($A$3)+'Diário 2º PA'!$P$1)</f>
        <v>3707</v>
      </c>
      <c r="B1760" s="129">
        <v>45495</v>
      </c>
      <c r="C1760" s="130">
        <v>45444</v>
      </c>
      <c r="D1760" s="98" t="s">
        <v>105</v>
      </c>
      <c r="E1760" s="95" t="s">
        <v>219</v>
      </c>
      <c r="F1760" s="155">
        <v>8787.7000000000007</v>
      </c>
      <c r="G1760" s="98" t="s">
        <v>3117</v>
      </c>
      <c r="H1760" s="98" t="s">
        <v>133</v>
      </c>
      <c r="I1760" s="95" t="s">
        <v>1475</v>
      </c>
      <c r="J1760" s="131" t="str">
        <f t="shared" ref="J1760:J1776" si="61">IF(P1760="","",IF(LEN(P1760)&gt;14,P1760,"CPF Protegido - LGPD"))</f>
        <v>86.460.508/0001-98</v>
      </c>
      <c r="K1760" s="131" t="s">
        <v>1080</v>
      </c>
      <c r="L1760" s="132" t="s">
        <v>3133</v>
      </c>
      <c r="M1760" s="131" t="s">
        <v>4278</v>
      </c>
      <c r="N1760" s="134">
        <v>45493</v>
      </c>
      <c r="O1760" s="95" t="s">
        <v>452</v>
      </c>
      <c r="P1760" s="98" t="s">
        <v>1477</v>
      </c>
      <c r="Q1760" s="381"/>
      <c r="R1760" s="381"/>
      <c r="S1760" s="381"/>
    </row>
    <row r="1761" spans="1:19" ht="40" customHeight="1" x14ac:dyDescent="0.25">
      <c r="A1761" s="128">
        <f>IF(B1761="","",ROW()-ROW($A$3)+'Diário 2º PA'!$P$1)</f>
        <v>3708</v>
      </c>
      <c r="B1761" s="129">
        <v>45495</v>
      </c>
      <c r="C1761" s="130">
        <v>45444</v>
      </c>
      <c r="D1761" s="98" t="s">
        <v>105</v>
      </c>
      <c r="E1761" s="95" t="s">
        <v>219</v>
      </c>
      <c r="F1761" s="155">
        <v>7754.6</v>
      </c>
      <c r="G1761" s="98" t="s">
        <v>3117</v>
      </c>
      <c r="H1761" s="98" t="s">
        <v>126</v>
      </c>
      <c r="I1761" s="95" t="s">
        <v>1919</v>
      </c>
      <c r="J1761" s="131" t="str">
        <f t="shared" si="61"/>
        <v>05.648.112/0001-77</v>
      </c>
      <c r="K1761" s="131" t="s">
        <v>1080</v>
      </c>
      <c r="L1761" s="132" t="s">
        <v>3133</v>
      </c>
      <c r="M1761" s="131">
        <v>285633</v>
      </c>
      <c r="N1761" s="134">
        <v>45493</v>
      </c>
      <c r="O1761" s="95" t="s">
        <v>452</v>
      </c>
      <c r="P1761" s="98" t="s">
        <v>1340</v>
      </c>
      <c r="Q1761" s="381"/>
      <c r="R1761" s="381"/>
      <c r="S1761" s="381"/>
    </row>
    <row r="1762" spans="1:19" ht="40" customHeight="1" x14ac:dyDescent="0.25">
      <c r="A1762" s="128">
        <f>IF(B1762="","",ROW()-ROW($A$3)+'Diário 2º PA'!$P$1)</f>
        <v>3709</v>
      </c>
      <c r="B1762" s="129">
        <v>45495</v>
      </c>
      <c r="C1762" s="130">
        <v>45444</v>
      </c>
      <c r="D1762" s="98" t="s">
        <v>94</v>
      </c>
      <c r="E1762" s="95" t="s">
        <v>190</v>
      </c>
      <c r="F1762" s="155">
        <v>572.1</v>
      </c>
      <c r="G1762" s="98" t="s">
        <v>3904</v>
      </c>
      <c r="H1762" s="98" t="s">
        <v>133</v>
      </c>
      <c r="I1762" s="95" t="s">
        <v>3419</v>
      </c>
      <c r="J1762" s="131" t="str">
        <f t="shared" si="61"/>
        <v>07.670.190/0001-01</v>
      </c>
      <c r="K1762" s="131" t="s">
        <v>1080</v>
      </c>
      <c r="L1762" s="132" t="s">
        <v>3133</v>
      </c>
      <c r="M1762" s="131">
        <v>30537</v>
      </c>
      <c r="N1762" s="134">
        <v>45495</v>
      </c>
      <c r="O1762" s="95" t="s">
        <v>452</v>
      </c>
      <c r="P1762" s="98" t="s">
        <v>1941</v>
      </c>
      <c r="Q1762" s="381"/>
      <c r="R1762" s="381"/>
      <c r="S1762" s="381"/>
    </row>
    <row r="1763" spans="1:19" ht="40" customHeight="1" x14ac:dyDescent="0.25">
      <c r="A1763" s="128">
        <f>IF(B1763="","",ROW()-ROW($A$3)+'Diário 2º PA'!$P$1)</f>
        <v>3710</v>
      </c>
      <c r="B1763" s="129">
        <v>45495</v>
      </c>
      <c r="C1763" s="130">
        <v>45474</v>
      </c>
      <c r="D1763" s="98" t="s">
        <v>105</v>
      </c>
      <c r="E1763" s="95" t="s">
        <v>339</v>
      </c>
      <c r="F1763" s="155">
        <v>2157.75</v>
      </c>
      <c r="G1763" s="98" t="s">
        <v>3460</v>
      </c>
      <c r="H1763" s="98" t="s">
        <v>134</v>
      </c>
      <c r="I1763" s="95" t="s">
        <v>2768</v>
      </c>
      <c r="J1763" s="131" t="str">
        <f t="shared" si="61"/>
        <v>16.558.324/0003-41</v>
      </c>
      <c r="K1763" s="131" t="s">
        <v>1080</v>
      </c>
      <c r="L1763" s="132" t="s">
        <v>3133</v>
      </c>
      <c r="M1763" s="131">
        <v>3195</v>
      </c>
      <c r="N1763" s="134">
        <v>45495</v>
      </c>
      <c r="O1763" s="95" t="s">
        <v>452</v>
      </c>
      <c r="P1763" s="98" t="s">
        <v>2769</v>
      </c>
      <c r="Q1763" s="381"/>
      <c r="R1763" s="381"/>
      <c r="S1763" s="381"/>
    </row>
    <row r="1764" spans="1:19" ht="40" customHeight="1" x14ac:dyDescent="0.25">
      <c r="A1764" s="128">
        <f>IF(B1764="","",ROW()-ROW($A$3)+'Diário 2º PA'!$P$1)</f>
        <v>3711</v>
      </c>
      <c r="B1764" s="129">
        <v>45495</v>
      </c>
      <c r="C1764" s="130">
        <v>45474</v>
      </c>
      <c r="D1764" s="98" t="s">
        <v>105</v>
      </c>
      <c r="E1764" s="95" t="s">
        <v>339</v>
      </c>
      <c r="F1764" s="155">
        <v>719.25</v>
      </c>
      <c r="G1764" s="98" t="s">
        <v>3460</v>
      </c>
      <c r="H1764" s="98" t="s">
        <v>133</v>
      </c>
      <c r="I1764" s="95" t="s">
        <v>2768</v>
      </c>
      <c r="J1764" s="131" t="str">
        <f t="shared" si="61"/>
        <v>16.558.324/0003-41</v>
      </c>
      <c r="K1764" s="131" t="s">
        <v>1080</v>
      </c>
      <c r="L1764" s="132" t="s">
        <v>3133</v>
      </c>
      <c r="M1764" s="131">
        <v>3196</v>
      </c>
      <c r="N1764" s="134">
        <v>45495</v>
      </c>
      <c r="O1764" s="95" t="s">
        <v>452</v>
      </c>
      <c r="P1764" s="98" t="s">
        <v>2769</v>
      </c>
      <c r="Q1764" s="381"/>
      <c r="R1764" s="381"/>
      <c r="S1764" s="381"/>
    </row>
    <row r="1765" spans="1:19" ht="40" customHeight="1" x14ac:dyDescent="0.25">
      <c r="A1765" s="128">
        <f>IF(B1765="","",ROW()-ROW($A$3)+'Diário 2º PA'!$P$1)</f>
        <v>3712</v>
      </c>
      <c r="B1765" s="129">
        <v>45495</v>
      </c>
      <c r="C1765" s="130">
        <v>45444</v>
      </c>
      <c r="D1765" s="98" t="s">
        <v>105</v>
      </c>
      <c r="E1765" s="95" t="s">
        <v>245</v>
      </c>
      <c r="F1765" s="155">
        <v>3000</v>
      </c>
      <c r="G1765" s="98" t="s">
        <v>3843</v>
      </c>
      <c r="H1765" s="98" t="s">
        <v>118</v>
      </c>
      <c r="I1765" s="95" t="s">
        <v>3390</v>
      </c>
      <c r="J1765" s="131" t="str">
        <f t="shared" si="61"/>
        <v>36.629.361/0001-49</v>
      </c>
      <c r="K1765" s="131" t="s">
        <v>1080</v>
      </c>
      <c r="L1765" s="132" t="s">
        <v>3133</v>
      </c>
      <c r="M1765" s="131">
        <v>951</v>
      </c>
      <c r="N1765" s="134">
        <v>45493</v>
      </c>
      <c r="O1765" s="95" t="s">
        <v>452</v>
      </c>
      <c r="P1765" s="98" t="s">
        <v>2125</v>
      </c>
      <c r="Q1765" s="381"/>
      <c r="R1765" s="381"/>
      <c r="S1765" s="381"/>
    </row>
    <row r="1766" spans="1:19" ht="40" customHeight="1" x14ac:dyDescent="0.25">
      <c r="A1766" s="128">
        <f>IF(B1766="","",ROW()-ROW($A$3)+'Diário 2º PA'!$P$1)</f>
        <v>3713</v>
      </c>
      <c r="B1766" s="129">
        <v>45495</v>
      </c>
      <c r="C1766" s="130">
        <v>45474</v>
      </c>
      <c r="D1766" s="98" t="s">
        <v>105</v>
      </c>
      <c r="E1766" s="95" t="s">
        <v>325</v>
      </c>
      <c r="F1766" s="155">
        <v>202.04</v>
      </c>
      <c r="G1766" s="98" t="s">
        <v>3140</v>
      </c>
      <c r="H1766" s="98" t="s">
        <v>121</v>
      </c>
      <c r="I1766" s="95" t="s">
        <v>2445</v>
      </c>
      <c r="J1766" s="131" t="str">
        <f t="shared" si="61"/>
        <v>51.990.567/0001-93</v>
      </c>
      <c r="K1766" s="131" t="s">
        <v>1080</v>
      </c>
      <c r="L1766" s="132" t="s">
        <v>3133</v>
      </c>
      <c r="M1766" s="131">
        <v>74</v>
      </c>
      <c r="N1766" s="134">
        <v>45495</v>
      </c>
      <c r="O1766" s="95" t="s">
        <v>452</v>
      </c>
      <c r="P1766" s="98" t="s">
        <v>2446</v>
      </c>
      <c r="Q1766" s="381"/>
      <c r="R1766" s="381"/>
      <c r="S1766" s="381"/>
    </row>
    <row r="1767" spans="1:19" ht="40" customHeight="1" x14ac:dyDescent="0.25">
      <c r="A1767" s="128">
        <f>IF(B1767="","",ROW()-ROW($A$3)+'Diário 2º PA'!$P$1)</f>
        <v>3714</v>
      </c>
      <c r="B1767" s="129">
        <v>45495</v>
      </c>
      <c r="C1767" s="130">
        <v>45474</v>
      </c>
      <c r="D1767" s="98" t="s">
        <v>105</v>
      </c>
      <c r="E1767" s="95" t="s">
        <v>325</v>
      </c>
      <c r="F1767" s="155">
        <v>2131.44</v>
      </c>
      <c r="G1767" s="98" t="s">
        <v>3140</v>
      </c>
      <c r="H1767" s="98" t="s">
        <v>117</v>
      </c>
      <c r="I1767" s="95" t="s">
        <v>1679</v>
      </c>
      <c r="J1767" s="131" t="str">
        <f t="shared" si="61"/>
        <v>00.416.967/0001-59</v>
      </c>
      <c r="K1767" s="131" t="s">
        <v>1080</v>
      </c>
      <c r="L1767" s="132" t="s">
        <v>3133</v>
      </c>
      <c r="M1767" s="131">
        <v>22920481</v>
      </c>
      <c r="N1767" s="134">
        <v>45493</v>
      </c>
      <c r="O1767" s="95" t="s">
        <v>452</v>
      </c>
      <c r="P1767" s="98" t="s">
        <v>1343</v>
      </c>
      <c r="Q1767" s="381"/>
      <c r="R1767" s="381"/>
      <c r="S1767" s="381"/>
    </row>
    <row r="1768" spans="1:19" ht="40" customHeight="1" x14ac:dyDescent="0.25">
      <c r="A1768" s="128">
        <f>IF(B1768="","",ROW()-ROW($A$3)+'Diário 2º PA'!$P$1)</f>
        <v>3715</v>
      </c>
      <c r="B1768" s="129">
        <v>45495</v>
      </c>
      <c r="C1768" s="130">
        <v>45474</v>
      </c>
      <c r="D1768" s="98" t="s">
        <v>105</v>
      </c>
      <c r="E1768" s="95" t="s">
        <v>307</v>
      </c>
      <c r="F1768" s="155">
        <v>141.75</v>
      </c>
      <c r="G1768" s="98" t="s">
        <v>4195</v>
      </c>
      <c r="H1768" s="98" t="s">
        <v>122</v>
      </c>
      <c r="I1768" s="95" t="s">
        <v>3818</v>
      </c>
      <c r="J1768" s="131" t="str">
        <f t="shared" si="61"/>
        <v>21.339.965/0004-24</v>
      </c>
      <c r="K1768" s="131" t="s">
        <v>1080</v>
      </c>
      <c r="L1768" s="132" t="s">
        <v>3133</v>
      </c>
      <c r="M1768" s="131" t="s">
        <v>4279</v>
      </c>
      <c r="N1768" s="134">
        <v>45494</v>
      </c>
      <c r="O1768" s="95" t="s">
        <v>452</v>
      </c>
      <c r="P1768" s="98" t="s">
        <v>4280</v>
      </c>
      <c r="Q1768" s="381"/>
      <c r="R1768" s="381"/>
      <c r="S1768" s="381"/>
    </row>
    <row r="1769" spans="1:19" ht="40" customHeight="1" x14ac:dyDescent="0.25">
      <c r="A1769" s="128">
        <f>IF(B1769="","",ROW()-ROW($A$3)+'Diário 2º PA'!$P$1)</f>
        <v>3716</v>
      </c>
      <c r="B1769" s="129">
        <v>45495</v>
      </c>
      <c r="C1769" s="130">
        <v>45474</v>
      </c>
      <c r="D1769" s="98" t="s">
        <v>105</v>
      </c>
      <c r="E1769" s="95" t="s">
        <v>355</v>
      </c>
      <c r="F1769" s="155">
        <v>618</v>
      </c>
      <c r="G1769" s="98" t="s">
        <v>3174</v>
      </c>
      <c r="H1769" s="98" t="s">
        <v>119</v>
      </c>
      <c r="I1769" s="95" t="s">
        <v>2957</v>
      </c>
      <c r="J1769" s="131" t="str">
        <f t="shared" si="61"/>
        <v>21.549.670/0001-31</v>
      </c>
      <c r="K1769" s="131" t="s">
        <v>1080</v>
      </c>
      <c r="L1769" s="132" t="s">
        <v>3133</v>
      </c>
      <c r="M1769" s="131">
        <v>1017561</v>
      </c>
      <c r="N1769" s="134">
        <v>45512</v>
      </c>
      <c r="O1769" s="95" t="s">
        <v>452</v>
      </c>
      <c r="P1769" s="98" t="s">
        <v>1365</v>
      </c>
      <c r="Q1769" s="381"/>
      <c r="R1769" s="381"/>
      <c r="S1769" s="381"/>
    </row>
    <row r="1770" spans="1:19" ht="40" customHeight="1" x14ac:dyDescent="0.25">
      <c r="A1770" s="128">
        <f>IF(B1770="","",ROW()-ROW($A$3)+'Diário 2º PA'!$P$1)</f>
        <v>3717</v>
      </c>
      <c r="B1770" s="129">
        <v>45495</v>
      </c>
      <c r="C1770" s="130">
        <v>45474</v>
      </c>
      <c r="D1770" s="98" t="s">
        <v>105</v>
      </c>
      <c r="E1770" s="95" t="s">
        <v>323</v>
      </c>
      <c r="F1770" s="155">
        <v>1380</v>
      </c>
      <c r="G1770" s="98" t="s">
        <v>4281</v>
      </c>
      <c r="H1770" s="98" t="s">
        <v>134</v>
      </c>
      <c r="I1770" s="95" t="s">
        <v>4282</v>
      </c>
      <c r="J1770" s="131" t="str">
        <f t="shared" si="61"/>
        <v>09.553.407/0001-10</v>
      </c>
      <c r="K1770" s="131" t="s">
        <v>1114</v>
      </c>
      <c r="L1770" s="132" t="s">
        <v>3120</v>
      </c>
      <c r="M1770" s="131">
        <v>777</v>
      </c>
      <c r="N1770" s="134">
        <v>45478</v>
      </c>
      <c r="O1770" s="95" t="s">
        <v>452</v>
      </c>
      <c r="P1770" s="98" t="s">
        <v>4283</v>
      </c>
      <c r="Q1770" s="381"/>
      <c r="R1770" s="381"/>
      <c r="S1770" s="381"/>
    </row>
    <row r="1771" spans="1:19" ht="40" customHeight="1" x14ac:dyDescent="0.25">
      <c r="A1771" s="128">
        <f>IF(B1771="","",ROW()-ROW($A$3)+'Diário 2º PA'!$P$1)</f>
        <v>3718</v>
      </c>
      <c r="B1771" s="129">
        <v>45495</v>
      </c>
      <c r="C1771" s="130">
        <v>45444</v>
      </c>
      <c r="D1771" s="98" t="s">
        <v>105</v>
      </c>
      <c r="E1771" s="95" t="s">
        <v>229</v>
      </c>
      <c r="F1771" s="155">
        <v>1386.36</v>
      </c>
      <c r="G1771" s="98" t="s">
        <v>3143</v>
      </c>
      <c r="H1771" s="98" t="s">
        <v>135</v>
      </c>
      <c r="I1771" s="95" t="s">
        <v>1873</v>
      </c>
      <c r="J1771" s="131" t="str">
        <f t="shared" si="61"/>
        <v>20.266.755/0001-40</v>
      </c>
      <c r="K1771" s="131" t="s">
        <v>1080</v>
      </c>
      <c r="L1771" s="132" t="s">
        <v>3133</v>
      </c>
      <c r="M1771" s="131">
        <v>370033300</v>
      </c>
      <c r="N1771" s="134">
        <v>45495</v>
      </c>
      <c r="O1771" s="95" t="s">
        <v>452</v>
      </c>
      <c r="P1771" s="98" t="s">
        <v>1874</v>
      </c>
      <c r="Q1771" s="381"/>
      <c r="R1771" s="381"/>
      <c r="S1771" s="381"/>
    </row>
    <row r="1772" spans="1:19" ht="40" customHeight="1" x14ac:dyDescent="0.25">
      <c r="A1772" s="128">
        <f>IF(B1772="","",ROW()-ROW($A$3)+'Diário 2º PA'!$P$1)</f>
        <v>3719</v>
      </c>
      <c r="B1772" s="129">
        <v>45495</v>
      </c>
      <c r="C1772" s="130">
        <v>45474</v>
      </c>
      <c r="D1772" s="98" t="s">
        <v>105</v>
      </c>
      <c r="E1772" s="95" t="s">
        <v>223</v>
      </c>
      <c r="F1772" s="155">
        <v>429.39</v>
      </c>
      <c r="G1772" s="98" t="s">
        <v>3831</v>
      </c>
      <c r="H1772" s="98" t="s">
        <v>120</v>
      </c>
      <c r="I1772" s="95" t="s">
        <v>1859</v>
      </c>
      <c r="J1772" s="131" t="str">
        <f t="shared" si="61"/>
        <v>17.783.234/0001-55</v>
      </c>
      <c r="K1772" s="131" t="s">
        <v>1080</v>
      </c>
      <c r="L1772" s="132" t="s">
        <v>1439</v>
      </c>
      <c r="M1772" s="131">
        <v>5459600</v>
      </c>
      <c r="N1772" s="134">
        <v>45495</v>
      </c>
      <c r="O1772" s="95" t="s">
        <v>452</v>
      </c>
      <c r="P1772" s="98" t="s">
        <v>2553</v>
      </c>
      <c r="Q1772" s="381"/>
      <c r="R1772" s="381"/>
      <c r="S1772" s="381"/>
    </row>
    <row r="1773" spans="1:19" ht="40" customHeight="1" x14ac:dyDescent="0.25">
      <c r="A1773" s="128">
        <f>IF(B1773="","",ROW()-ROW($A$3)+'Diário 2º PA'!$P$1)</f>
        <v>3720</v>
      </c>
      <c r="B1773" s="129">
        <v>45495</v>
      </c>
      <c r="C1773" s="130">
        <v>45474</v>
      </c>
      <c r="D1773" s="98" t="s">
        <v>105</v>
      </c>
      <c r="E1773" s="95" t="s">
        <v>223</v>
      </c>
      <c r="F1773" s="155">
        <v>165.82</v>
      </c>
      <c r="G1773" s="98" t="s">
        <v>3831</v>
      </c>
      <c r="H1773" s="98" t="s">
        <v>118</v>
      </c>
      <c r="I1773" s="95" t="s">
        <v>1859</v>
      </c>
      <c r="J1773" s="131" t="str">
        <f t="shared" si="61"/>
        <v>17.783.234/0001-55</v>
      </c>
      <c r="K1773" s="131" t="s">
        <v>1080</v>
      </c>
      <c r="L1773" s="132" t="s">
        <v>1439</v>
      </c>
      <c r="M1773" s="131">
        <v>5459596</v>
      </c>
      <c r="N1773" s="134">
        <v>45495</v>
      </c>
      <c r="O1773" s="95" t="s">
        <v>452</v>
      </c>
      <c r="P1773" s="98" t="s">
        <v>2553</v>
      </c>
      <c r="Q1773" s="381"/>
      <c r="R1773" s="381"/>
      <c r="S1773" s="381"/>
    </row>
    <row r="1774" spans="1:19" ht="40" customHeight="1" x14ac:dyDescent="0.25">
      <c r="A1774" s="128">
        <f>IF(B1774="","",ROW()-ROW($A$3)+'Diário 2º PA'!$P$1)</f>
        <v>3721</v>
      </c>
      <c r="B1774" s="129">
        <v>45495</v>
      </c>
      <c r="C1774" s="130">
        <v>45474</v>
      </c>
      <c r="D1774" s="98" t="s">
        <v>105</v>
      </c>
      <c r="E1774" s="95" t="s">
        <v>223</v>
      </c>
      <c r="F1774" s="155">
        <v>165.82</v>
      </c>
      <c r="G1774" s="98" t="s">
        <v>3831</v>
      </c>
      <c r="H1774" s="98" t="s">
        <v>118</v>
      </c>
      <c r="I1774" s="95" t="s">
        <v>1859</v>
      </c>
      <c r="J1774" s="131" t="str">
        <f t="shared" si="61"/>
        <v>17.783.234/0001-55</v>
      </c>
      <c r="K1774" s="131" t="s">
        <v>1080</v>
      </c>
      <c r="L1774" s="132" t="s">
        <v>1439</v>
      </c>
      <c r="M1774" s="131">
        <v>5459594</v>
      </c>
      <c r="N1774" s="134">
        <v>45495</v>
      </c>
      <c r="O1774" s="95" t="s">
        <v>452</v>
      </c>
      <c r="P1774" s="98" t="s">
        <v>2553</v>
      </c>
      <c r="Q1774" s="381"/>
      <c r="R1774" s="381"/>
      <c r="S1774" s="381"/>
    </row>
    <row r="1775" spans="1:19" ht="40" customHeight="1" x14ac:dyDescent="0.25">
      <c r="A1775" s="128">
        <f>IF(B1775="","",ROW()-ROW($A$3)+'Diário 2º PA'!$P$1)</f>
        <v>3722</v>
      </c>
      <c r="B1775" s="129">
        <v>45495</v>
      </c>
      <c r="C1775" s="130">
        <v>45474</v>
      </c>
      <c r="D1775" s="98" t="s">
        <v>105</v>
      </c>
      <c r="E1775" s="95" t="s">
        <v>223</v>
      </c>
      <c r="F1775" s="155">
        <v>165.82</v>
      </c>
      <c r="G1775" s="98" t="s">
        <v>3831</v>
      </c>
      <c r="H1775" s="98" t="s">
        <v>118</v>
      </c>
      <c r="I1775" s="95" t="s">
        <v>1859</v>
      </c>
      <c r="J1775" s="131" t="str">
        <f t="shared" si="61"/>
        <v>17.783.234/0001-55</v>
      </c>
      <c r="K1775" s="131" t="s">
        <v>1080</v>
      </c>
      <c r="L1775" s="132" t="s">
        <v>1439</v>
      </c>
      <c r="M1775" s="131">
        <v>5459593</v>
      </c>
      <c r="N1775" s="134">
        <v>45495</v>
      </c>
      <c r="O1775" s="95" t="s">
        <v>452</v>
      </c>
      <c r="P1775" s="98" t="s">
        <v>2553</v>
      </c>
      <c r="Q1775" s="381"/>
      <c r="R1775" s="381"/>
      <c r="S1775" s="381"/>
    </row>
    <row r="1776" spans="1:19" ht="40" customHeight="1" x14ac:dyDescent="0.25">
      <c r="A1776" s="128">
        <f>IF(B1776="","",ROW()-ROW($A$3)+'Diário 2º PA'!$P$1)</f>
        <v>3723</v>
      </c>
      <c r="B1776" s="129">
        <v>45495</v>
      </c>
      <c r="C1776" s="130">
        <v>45474</v>
      </c>
      <c r="D1776" s="98" t="s">
        <v>105</v>
      </c>
      <c r="E1776" s="95" t="s">
        <v>223</v>
      </c>
      <c r="F1776" s="155">
        <v>178.54</v>
      </c>
      <c r="G1776" s="98" t="s">
        <v>3831</v>
      </c>
      <c r="H1776" s="98" t="s">
        <v>118</v>
      </c>
      <c r="I1776" s="95" t="s">
        <v>1859</v>
      </c>
      <c r="J1776" s="131" t="str">
        <f t="shared" si="61"/>
        <v>17.783.234/0001-55</v>
      </c>
      <c r="K1776" s="131" t="s">
        <v>1080</v>
      </c>
      <c r="L1776" s="132" t="s">
        <v>1439</v>
      </c>
      <c r="M1776" s="131">
        <v>5459598</v>
      </c>
      <c r="N1776" s="134">
        <v>45495</v>
      </c>
      <c r="O1776" s="95" t="s">
        <v>452</v>
      </c>
      <c r="P1776" s="98" t="s">
        <v>2553</v>
      </c>
      <c r="Q1776" s="381"/>
      <c r="R1776" s="381"/>
      <c r="S1776" s="381"/>
    </row>
    <row r="1777" spans="1:19" ht="40" customHeight="1" x14ac:dyDescent="0.25">
      <c r="A1777" s="128">
        <f>IF(B1777="","",ROW()-ROW($A$3)+'Diário 2º PA'!$P$1)</f>
        <v>3724</v>
      </c>
      <c r="B1777" s="129">
        <v>45495</v>
      </c>
      <c r="C1777" s="130">
        <v>45474</v>
      </c>
      <c r="D1777" s="98" t="s">
        <v>105</v>
      </c>
      <c r="E1777" s="95" t="s">
        <v>283</v>
      </c>
      <c r="F1777" s="155">
        <v>3</v>
      </c>
      <c r="G1777" s="95" t="s">
        <v>4284</v>
      </c>
      <c r="H1777" s="98" t="s">
        <v>118</v>
      </c>
      <c r="I1777" s="95" t="s">
        <v>117</v>
      </c>
      <c r="J1777" s="131" t="s">
        <v>79</v>
      </c>
      <c r="K1777" s="131" t="s">
        <v>117</v>
      </c>
      <c r="L1777" s="132" t="s">
        <v>117</v>
      </c>
      <c r="M1777" s="131" t="s">
        <v>117</v>
      </c>
      <c r="N1777" s="134" t="s">
        <v>117</v>
      </c>
      <c r="O1777" s="95" t="s">
        <v>452</v>
      </c>
      <c r="P1777" s="98" t="s">
        <v>79</v>
      </c>
      <c r="Q1777" s="381"/>
      <c r="R1777" s="381"/>
      <c r="S1777" s="381"/>
    </row>
    <row r="1778" spans="1:19" ht="40" customHeight="1" x14ac:dyDescent="0.25">
      <c r="A1778" s="128">
        <f>IF(B1778="","",ROW()-ROW($A$3)+'Diário 2º PA'!$P$1)</f>
        <v>3725</v>
      </c>
      <c r="B1778" s="129">
        <v>45495</v>
      </c>
      <c r="C1778" s="130">
        <v>45444</v>
      </c>
      <c r="D1778" s="98" t="s">
        <v>105</v>
      </c>
      <c r="E1778" s="95" t="s">
        <v>229</v>
      </c>
      <c r="F1778" s="155">
        <v>649.1</v>
      </c>
      <c r="G1778" s="98" t="s">
        <v>3143</v>
      </c>
      <c r="H1778" s="98" t="s">
        <v>127</v>
      </c>
      <c r="I1778" s="95" t="s">
        <v>3284</v>
      </c>
      <c r="J1778" s="131" t="str">
        <f t="shared" ref="J1778:J1803" si="62">IF(P1778="","",IF(LEN(P1778)&gt;14,P1778,"CPF Protegido - LGPD"))</f>
        <v>17.281.106/0001-03</v>
      </c>
      <c r="K1778" s="131" t="s">
        <v>1080</v>
      </c>
      <c r="L1778" s="132" t="s">
        <v>3133</v>
      </c>
      <c r="M1778" s="131" t="s">
        <v>4285</v>
      </c>
      <c r="N1778" s="134">
        <v>45494</v>
      </c>
      <c r="O1778" s="95" t="s">
        <v>452</v>
      </c>
      <c r="P1778" s="98" t="s">
        <v>1259</v>
      </c>
      <c r="Q1778" s="381"/>
      <c r="R1778" s="381"/>
      <c r="S1778" s="381"/>
    </row>
    <row r="1779" spans="1:19" ht="40" customHeight="1" x14ac:dyDescent="0.25">
      <c r="A1779" s="128">
        <f>IF(B1779="","",ROW()-ROW($A$3)+'Diário 2º PA'!$P$1)</f>
        <v>3726</v>
      </c>
      <c r="B1779" s="129">
        <v>45495</v>
      </c>
      <c r="C1779" s="130">
        <v>45444</v>
      </c>
      <c r="D1779" s="98" t="s">
        <v>105</v>
      </c>
      <c r="E1779" s="95" t="s">
        <v>229</v>
      </c>
      <c r="F1779" s="155">
        <v>113.94</v>
      </c>
      <c r="G1779" s="98" t="s">
        <v>3143</v>
      </c>
      <c r="H1779" s="98" t="s">
        <v>127</v>
      </c>
      <c r="I1779" s="95" t="s">
        <v>3284</v>
      </c>
      <c r="J1779" s="131" t="str">
        <f t="shared" si="62"/>
        <v>17.281.106/0001-03</v>
      </c>
      <c r="K1779" s="131" t="s">
        <v>1080</v>
      </c>
      <c r="L1779" s="132" t="s">
        <v>3133</v>
      </c>
      <c r="M1779" s="131" t="s">
        <v>4286</v>
      </c>
      <c r="N1779" s="134">
        <v>45494</v>
      </c>
      <c r="O1779" s="95" t="s">
        <v>452</v>
      </c>
      <c r="P1779" s="98" t="s">
        <v>1259</v>
      </c>
      <c r="Q1779" s="381"/>
      <c r="R1779" s="381"/>
      <c r="S1779" s="381"/>
    </row>
    <row r="1780" spans="1:19" ht="40" customHeight="1" x14ac:dyDescent="0.25">
      <c r="A1780" s="128">
        <f>IF(B1780="","",ROW()-ROW($A$3)+'Diário 2º PA'!$P$1)</f>
        <v>3727</v>
      </c>
      <c r="B1780" s="129">
        <v>45495</v>
      </c>
      <c r="C1780" s="130">
        <v>45444</v>
      </c>
      <c r="D1780" s="98" t="s">
        <v>105</v>
      </c>
      <c r="E1780" s="95" t="s">
        <v>229</v>
      </c>
      <c r="F1780" s="155">
        <v>3782.62</v>
      </c>
      <c r="G1780" s="98" t="s">
        <v>3143</v>
      </c>
      <c r="H1780" s="98" t="s">
        <v>123</v>
      </c>
      <c r="I1780" s="95" t="s">
        <v>3284</v>
      </c>
      <c r="J1780" s="131" t="str">
        <f t="shared" si="62"/>
        <v>17.281.106/0001-03</v>
      </c>
      <c r="K1780" s="131" t="s">
        <v>1080</v>
      </c>
      <c r="L1780" s="132" t="s">
        <v>3133</v>
      </c>
      <c r="M1780" s="131" t="s">
        <v>4287</v>
      </c>
      <c r="N1780" s="134">
        <v>45495</v>
      </c>
      <c r="O1780" s="95" t="s">
        <v>452</v>
      </c>
      <c r="P1780" s="98" t="s">
        <v>1259</v>
      </c>
      <c r="Q1780" s="381"/>
      <c r="R1780" s="381"/>
      <c r="S1780" s="381"/>
    </row>
    <row r="1781" spans="1:19" ht="40" customHeight="1" x14ac:dyDescent="0.25">
      <c r="A1781" s="128">
        <f>IF(B1781="","",ROW()-ROW($A$3)+'Diário 2º PA'!$P$1)</f>
        <v>3728</v>
      </c>
      <c r="B1781" s="129">
        <v>45495</v>
      </c>
      <c r="C1781" s="130">
        <v>45444</v>
      </c>
      <c r="D1781" s="98" t="s">
        <v>105</v>
      </c>
      <c r="E1781" s="95" t="s">
        <v>229</v>
      </c>
      <c r="F1781" s="155">
        <v>1386.36</v>
      </c>
      <c r="G1781" s="98" t="s">
        <v>3143</v>
      </c>
      <c r="H1781" s="98" t="s">
        <v>135</v>
      </c>
      <c r="I1781" s="95" t="s">
        <v>1873</v>
      </c>
      <c r="J1781" s="131" t="str">
        <f t="shared" si="62"/>
        <v>20.266.755/0001-40</v>
      </c>
      <c r="K1781" s="131" t="s">
        <v>1080</v>
      </c>
      <c r="L1781" s="132" t="s">
        <v>3133</v>
      </c>
      <c r="M1781" s="131">
        <v>370033300</v>
      </c>
      <c r="N1781" s="134">
        <v>45495</v>
      </c>
      <c r="O1781" s="95" t="s">
        <v>452</v>
      </c>
      <c r="P1781" s="98" t="s">
        <v>1874</v>
      </c>
      <c r="Q1781" s="381"/>
      <c r="R1781" s="381"/>
      <c r="S1781" s="381"/>
    </row>
    <row r="1782" spans="1:19" ht="40" customHeight="1" x14ac:dyDescent="0.25">
      <c r="A1782" s="128">
        <f>IF(B1782="","",ROW()-ROW($A$3)+'Diário 2º PA'!$P$1)</f>
        <v>3729</v>
      </c>
      <c r="B1782" s="129">
        <v>45495</v>
      </c>
      <c r="C1782" s="130">
        <v>45444</v>
      </c>
      <c r="D1782" s="98" t="s">
        <v>105</v>
      </c>
      <c r="E1782" s="95" t="s">
        <v>227</v>
      </c>
      <c r="F1782" s="155">
        <v>917.03</v>
      </c>
      <c r="G1782" s="98" t="s">
        <v>3193</v>
      </c>
      <c r="H1782" s="98" t="s">
        <v>130</v>
      </c>
      <c r="I1782" s="95" t="s">
        <v>1635</v>
      </c>
      <c r="J1782" s="131" t="str">
        <f t="shared" si="62"/>
        <v>06.981.180/0001-16</v>
      </c>
      <c r="K1782" s="131" t="s">
        <v>1080</v>
      </c>
      <c r="L1782" s="132" t="s">
        <v>3133</v>
      </c>
      <c r="M1782" s="131">
        <v>165226072</v>
      </c>
      <c r="N1782" s="134">
        <v>45495</v>
      </c>
      <c r="O1782" s="95" t="s">
        <v>452</v>
      </c>
      <c r="P1782" s="98" t="s">
        <v>1414</v>
      </c>
      <c r="Q1782" s="381"/>
      <c r="R1782" s="381"/>
      <c r="S1782" s="381"/>
    </row>
    <row r="1783" spans="1:19" ht="40" customHeight="1" x14ac:dyDescent="0.25">
      <c r="A1783" s="128">
        <f>IF(B1783="","",ROW()-ROW($A$3)+'Diário 2º PA'!$P$1)</f>
        <v>3730</v>
      </c>
      <c r="B1783" s="129">
        <v>45495</v>
      </c>
      <c r="C1783" s="130">
        <v>45444</v>
      </c>
      <c r="D1783" s="98" t="s">
        <v>105</v>
      </c>
      <c r="E1783" s="95" t="s">
        <v>227</v>
      </c>
      <c r="F1783" s="155">
        <v>1548.83</v>
      </c>
      <c r="G1783" s="98" t="s">
        <v>3193</v>
      </c>
      <c r="H1783" s="98" t="s">
        <v>119</v>
      </c>
      <c r="I1783" s="95" t="s">
        <v>1635</v>
      </c>
      <c r="J1783" s="131" t="str">
        <f t="shared" si="62"/>
        <v>06.981.180/0001-16</v>
      </c>
      <c r="K1783" s="131" t="s">
        <v>1080</v>
      </c>
      <c r="L1783" s="132" t="s">
        <v>3133</v>
      </c>
      <c r="M1783" s="131">
        <v>162741517</v>
      </c>
      <c r="N1783" s="134">
        <v>45495</v>
      </c>
      <c r="O1783" s="95" t="s">
        <v>452</v>
      </c>
      <c r="P1783" s="98" t="s">
        <v>1414</v>
      </c>
      <c r="Q1783" s="381"/>
      <c r="R1783" s="381"/>
      <c r="S1783" s="381"/>
    </row>
    <row r="1784" spans="1:19" ht="40" customHeight="1" x14ac:dyDescent="0.25">
      <c r="A1784" s="128">
        <f>IF(B1784="","",ROW()-ROW($A$3)+'Diário 2º PA'!$P$1)</f>
        <v>3731</v>
      </c>
      <c r="B1784" s="129">
        <v>45495</v>
      </c>
      <c r="C1784" s="130">
        <v>45444</v>
      </c>
      <c r="D1784" s="98" t="s">
        <v>105</v>
      </c>
      <c r="E1784" s="95" t="s">
        <v>227</v>
      </c>
      <c r="F1784" s="155">
        <v>1993.89</v>
      </c>
      <c r="G1784" s="98" t="s">
        <v>3193</v>
      </c>
      <c r="H1784" s="98" t="s">
        <v>124</v>
      </c>
      <c r="I1784" s="95" t="s">
        <v>1635</v>
      </c>
      <c r="J1784" s="131" t="str">
        <f t="shared" si="62"/>
        <v>06.981.180/0001-16</v>
      </c>
      <c r="K1784" s="131" t="s">
        <v>1080</v>
      </c>
      <c r="L1784" s="132" t="s">
        <v>3133</v>
      </c>
      <c r="M1784" s="131">
        <v>163981701</v>
      </c>
      <c r="N1784" s="134">
        <v>45495</v>
      </c>
      <c r="O1784" s="95" t="s">
        <v>452</v>
      </c>
      <c r="P1784" s="98" t="s">
        <v>1414</v>
      </c>
      <c r="Q1784" s="381"/>
      <c r="R1784" s="381"/>
      <c r="S1784" s="381"/>
    </row>
    <row r="1785" spans="1:19" ht="40" customHeight="1" x14ac:dyDescent="0.25">
      <c r="A1785" s="128">
        <f>IF(B1785="","",ROW()-ROW($A$3)+'Diário 2º PA'!$P$1)</f>
        <v>3732</v>
      </c>
      <c r="B1785" s="129">
        <v>45496</v>
      </c>
      <c r="C1785" s="130">
        <v>45474</v>
      </c>
      <c r="D1785" s="98" t="s">
        <v>105</v>
      </c>
      <c r="E1785" s="95" t="s">
        <v>337</v>
      </c>
      <c r="F1785" s="155">
        <v>148.35</v>
      </c>
      <c r="G1785" s="98" t="s">
        <v>3160</v>
      </c>
      <c r="H1785" s="98" t="s">
        <v>127</v>
      </c>
      <c r="I1785" s="95" t="s">
        <v>3165</v>
      </c>
      <c r="J1785" s="131" t="str">
        <f t="shared" si="62"/>
        <v>17.455.912/0002-31</v>
      </c>
      <c r="K1785" s="131" t="s">
        <v>1080</v>
      </c>
      <c r="L1785" s="132" t="s">
        <v>3133</v>
      </c>
      <c r="M1785" s="131">
        <v>6381685</v>
      </c>
      <c r="N1785" s="134">
        <v>45488</v>
      </c>
      <c r="O1785" s="95" t="s">
        <v>452</v>
      </c>
      <c r="P1785" s="98" t="s">
        <v>1189</v>
      </c>
      <c r="Q1785" s="381"/>
      <c r="R1785" s="381"/>
      <c r="S1785" s="381"/>
    </row>
    <row r="1786" spans="1:19" ht="40" customHeight="1" x14ac:dyDescent="0.25">
      <c r="A1786" s="128">
        <f>IF(B1786="","",ROW()-ROW($A$3)+'Diário 2º PA'!$P$1)</f>
        <v>3733</v>
      </c>
      <c r="B1786" s="129">
        <v>45496</v>
      </c>
      <c r="C1786" s="130">
        <v>45474</v>
      </c>
      <c r="D1786" s="98" t="s">
        <v>105</v>
      </c>
      <c r="E1786" s="95" t="s">
        <v>339</v>
      </c>
      <c r="F1786" s="155">
        <v>1945.5</v>
      </c>
      <c r="G1786" s="98" t="s">
        <v>4288</v>
      </c>
      <c r="H1786" s="98" t="s">
        <v>117</v>
      </c>
      <c r="I1786" s="95" t="s">
        <v>2285</v>
      </c>
      <c r="J1786" s="131" t="str">
        <f t="shared" si="62"/>
        <v>CPF Protegido - LGPD</v>
      </c>
      <c r="K1786" s="131" t="s">
        <v>1072</v>
      </c>
      <c r="L1786" s="132" t="s">
        <v>3130</v>
      </c>
      <c r="M1786" s="131" t="s">
        <v>117</v>
      </c>
      <c r="N1786" s="134">
        <v>45496</v>
      </c>
      <c r="O1786" s="95" t="s">
        <v>452</v>
      </c>
      <c r="P1786" s="98" t="s">
        <v>1303</v>
      </c>
      <c r="Q1786" s="381"/>
      <c r="R1786" s="381"/>
      <c r="S1786" s="381"/>
    </row>
    <row r="1787" spans="1:19" ht="40" customHeight="1" x14ac:dyDescent="0.25">
      <c r="A1787" s="128">
        <f>IF(B1787="","",ROW()-ROW($A$3)+'Diário 2º PA'!$P$1)</f>
        <v>3734</v>
      </c>
      <c r="B1787" s="129">
        <v>45496</v>
      </c>
      <c r="C1787" s="130">
        <v>45474</v>
      </c>
      <c r="D1787" s="98" t="s">
        <v>105</v>
      </c>
      <c r="E1787" s="95" t="s">
        <v>307</v>
      </c>
      <c r="F1787" s="155">
        <v>627.82000000000005</v>
      </c>
      <c r="G1787" s="98" t="s">
        <v>4056</v>
      </c>
      <c r="H1787" s="98" t="s">
        <v>120</v>
      </c>
      <c r="I1787" s="95" t="s">
        <v>4289</v>
      </c>
      <c r="J1787" s="131" t="str">
        <f t="shared" si="62"/>
        <v>04.737.552/0006-42</v>
      </c>
      <c r="K1787" s="131" t="s">
        <v>1072</v>
      </c>
      <c r="L1787" s="132" t="s">
        <v>3120</v>
      </c>
      <c r="M1787" s="131">
        <v>133282</v>
      </c>
      <c r="N1787" s="134">
        <v>45496</v>
      </c>
      <c r="O1787" s="95" t="s">
        <v>452</v>
      </c>
      <c r="P1787" s="98" t="s">
        <v>4290</v>
      </c>
      <c r="Q1787" s="381"/>
      <c r="R1787" s="381"/>
      <c r="S1787" s="381"/>
    </row>
    <row r="1788" spans="1:19" ht="40" customHeight="1" x14ac:dyDescent="0.25">
      <c r="A1788" s="128">
        <f>IF(B1788="","",ROW()-ROW($A$3)+'Diário 2º PA'!$P$1)</f>
        <v>3735</v>
      </c>
      <c r="B1788" s="129">
        <v>45496</v>
      </c>
      <c r="C1788" s="130">
        <v>45474</v>
      </c>
      <c r="D1788" s="98" t="s">
        <v>105</v>
      </c>
      <c r="E1788" s="95" t="s">
        <v>337</v>
      </c>
      <c r="F1788" s="155">
        <v>117.03</v>
      </c>
      <c r="G1788" s="98" t="s">
        <v>3160</v>
      </c>
      <c r="H1788" s="98" t="s">
        <v>122</v>
      </c>
      <c r="I1788" s="95" t="s">
        <v>3226</v>
      </c>
      <c r="J1788" s="131" t="str">
        <f t="shared" si="62"/>
        <v>19.632.116/0001-71</v>
      </c>
      <c r="K1788" s="131" t="s">
        <v>1072</v>
      </c>
      <c r="L1788" s="132" t="s">
        <v>3120</v>
      </c>
      <c r="M1788" s="131">
        <v>23504</v>
      </c>
      <c r="N1788" s="134">
        <v>45496</v>
      </c>
      <c r="O1788" s="95" t="s">
        <v>452</v>
      </c>
      <c r="P1788" s="98" t="s">
        <v>1202</v>
      </c>
      <c r="Q1788" s="381"/>
      <c r="R1788" s="381"/>
      <c r="S1788" s="381"/>
    </row>
    <row r="1789" spans="1:19" ht="40" customHeight="1" x14ac:dyDescent="0.25">
      <c r="A1789" s="128">
        <f>IF(B1789="","",ROW()-ROW($A$3)+'Diário 2º PA'!$P$1)</f>
        <v>3736</v>
      </c>
      <c r="B1789" s="129">
        <v>45496</v>
      </c>
      <c r="C1789" s="130">
        <v>45474</v>
      </c>
      <c r="D1789" s="98" t="s">
        <v>105</v>
      </c>
      <c r="E1789" s="95" t="s">
        <v>337</v>
      </c>
      <c r="F1789" s="155">
        <v>141.24</v>
      </c>
      <c r="G1789" s="98" t="s">
        <v>3160</v>
      </c>
      <c r="H1789" s="98" t="s">
        <v>124</v>
      </c>
      <c r="I1789" s="95" t="s">
        <v>3226</v>
      </c>
      <c r="J1789" s="131" t="str">
        <f t="shared" si="62"/>
        <v>19.632.116/0001-71</v>
      </c>
      <c r="K1789" s="131" t="s">
        <v>1072</v>
      </c>
      <c r="L1789" s="132" t="s">
        <v>3120</v>
      </c>
      <c r="M1789" s="131">
        <v>23505</v>
      </c>
      <c r="N1789" s="134">
        <v>45496</v>
      </c>
      <c r="O1789" s="95" t="s">
        <v>452</v>
      </c>
      <c r="P1789" s="98" t="s">
        <v>1202</v>
      </c>
      <c r="Q1789" s="381"/>
      <c r="R1789" s="381"/>
      <c r="S1789" s="381"/>
    </row>
    <row r="1790" spans="1:19" ht="40" customHeight="1" x14ac:dyDescent="0.25">
      <c r="A1790" s="128">
        <f>IF(B1790="","",ROW()-ROW($A$3)+'Diário 2º PA'!$P$1)</f>
        <v>3737</v>
      </c>
      <c r="B1790" s="129">
        <v>45496</v>
      </c>
      <c r="C1790" s="130">
        <v>45474</v>
      </c>
      <c r="D1790" s="98" t="s">
        <v>105</v>
      </c>
      <c r="E1790" s="95" t="s">
        <v>337</v>
      </c>
      <c r="F1790" s="155">
        <v>69.44</v>
      </c>
      <c r="G1790" s="98" t="s">
        <v>3160</v>
      </c>
      <c r="H1790" s="98" t="s">
        <v>123</v>
      </c>
      <c r="I1790" s="95" t="s">
        <v>3226</v>
      </c>
      <c r="J1790" s="131" t="str">
        <f t="shared" si="62"/>
        <v>19.632.116/0001-71</v>
      </c>
      <c r="K1790" s="131" t="s">
        <v>1072</v>
      </c>
      <c r="L1790" s="132" t="s">
        <v>3120</v>
      </c>
      <c r="M1790" s="131">
        <v>23506</v>
      </c>
      <c r="N1790" s="134">
        <v>45496</v>
      </c>
      <c r="O1790" s="95" t="s">
        <v>452</v>
      </c>
      <c r="P1790" s="98" t="s">
        <v>1202</v>
      </c>
      <c r="Q1790" s="381"/>
      <c r="R1790" s="381"/>
      <c r="S1790" s="381"/>
    </row>
    <row r="1791" spans="1:19" ht="40" customHeight="1" x14ac:dyDescent="0.25">
      <c r="A1791" s="128">
        <f>IF(B1791="","",ROW()-ROW($A$3)+'Diário 2º PA'!$P$1)</f>
        <v>3738</v>
      </c>
      <c r="B1791" s="129">
        <v>45496</v>
      </c>
      <c r="C1791" s="130">
        <v>45474</v>
      </c>
      <c r="D1791" s="98" t="s">
        <v>105</v>
      </c>
      <c r="E1791" s="95" t="s">
        <v>337</v>
      </c>
      <c r="F1791" s="155">
        <v>89.86</v>
      </c>
      <c r="G1791" s="98" t="s">
        <v>3160</v>
      </c>
      <c r="H1791" s="98" t="s">
        <v>124</v>
      </c>
      <c r="I1791" s="95" t="s">
        <v>3226</v>
      </c>
      <c r="J1791" s="131" t="str">
        <f t="shared" si="62"/>
        <v>19.632.116/0001-71</v>
      </c>
      <c r="K1791" s="131" t="s">
        <v>1072</v>
      </c>
      <c r="L1791" s="132" t="s">
        <v>3120</v>
      </c>
      <c r="M1791" s="131">
        <v>23507</v>
      </c>
      <c r="N1791" s="134">
        <v>45496</v>
      </c>
      <c r="O1791" s="95" t="s">
        <v>452</v>
      </c>
      <c r="P1791" s="98" t="s">
        <v>1202</v>
      </c>
      <c r="Q1791" s="381"/>
      <c r="R1791" s="381"/>
      <c r="S1791" s="381"/>
    </row>
    <row r="1792" spans="1:19" ht="40" customHeight="1" x14ac:dyDescent="0.25">
      <c r="A1792" s="128">
        <f>IF(B1792="","",ROW()-ROW($A$3)+'Diário 2º PA'!$P$1)</f>
        <v>3739</v>
      </c>
      <c r="B1792" s="129">
        <v>45496</v>
      </c>
      <c r="C1792" s="130">
        <v>45474</v>
      </c>
      <c r="D1792" s="98" t="s">
        <v>105</v>
      </c>
      <c r="E1792" s="95" t="s">
        <v>339</v>
      </c>
      <c r="F1792" s="155">
        <v>15</v>
      </c>
      <c r="G1792" s="98" t="s">
        <v>3399</v>
      </c>
      <c r="H1792" s="98" t="s">
        <v>136</v>
      </c>
      <c r="I1792" s="95" t="s">
        <v>3715</v>
      </c>
      <c r="J1792" s="131" t="str">
        <f t="shared" si="62"/>
        <v>CPF Protegido - LGPD</v>
      </c>
      <c r="K1792" s="131" t="s">
        <v>1072</v>
      </c>
      <c r="L1792" s="132" t="s">
        <v>3130</v>
      </c>
      <c r="M1792" s="131" t="s">
        <v>117</v>
      </c>
      <c r="N1792" s="134">
        <v>45491</v>
      </c>
      <c r="O1792" s="95" t="s">
        <v>452</v>
      </c>
      <c r="P1792" s="98" t="s">
        <v>3401</v>
      </c>
      <c r="Q1792" s="381"/>
      <c r="R1792" s="381"/>
      <c r="S1792" s="381"/>
    </row>
    <row r="1793" spans="1:19" ht="40" customHeight="1" x14ac:dyDescent="0.25">
      <c r="A1793" s="128">
        <f>IF(B1793="","",ROW()-ROW($A$3)+'Diário 2º PA'!$P$1)</f>
        <v>3740</v>
      </c>
      <c r="B1793" s="129">
        <v>45496</v>
      </c>
      <c r="C1793" s="130">
        <v>45474</v>
      </c>
      <c r="D1793" s="98" t="s">
        <v>94</v>
      </c>
      <c r="E1793" s="95" t="s">
        <v>188</v>
      </c>
      <c r="F1793" s="155">
        <v>2202.2600000000002</v>
      </c>
      <c r="G1793" s="98" t="s">
        <v>3213</v>
      </c>
      <c r="H1793" s="98" t="s">
        <v>133</v>
      </c>
      <c r="I1793" s="95" t="s">
        <v>4291</v>
      </c>
      <c r="J1793" s="131" t="str">
        <f t="shared" si="62"/>
        <v>CPF Protegido - LGPD</v>
      </c>
      <c r="K1793" s="131" t="s">
        <v>1574</v>
      </c>
      <c r="L1793" s="132" t="s">
        <v>1623</v>
      </c>
      <c r="M1793" s="131" t="s">
        <v>117</v>
      </c>
      <c r="N1793" s="134">
        <v>45499</v>
      </c>
      <c r="O1793" s="95" t="s">
        <v>452</v>
      </c>
      <c r="P1793" s="98" t="s">
        <v>4292</v>
      </c>
      <c r="Q1793" s="381"/>
      <c r="R1793" s="381"/>
      <c r="S1793" s="381"/>
    </row>
    <row r="1794" spans="1:19" ht="40" customHeight="1" x14ac:dyDescent="0.25">
      <c r="A1794" s="128">
        <f>IF(B1794="","",ROW()-ROW($A$3)+'Diário 2º PA'!$P$1)</f>
        <v>3741</v>
      </c>
      <c r="B1794" s="129">
        <v>45496</v>
      </c>
      <c r="C1794" s="130">
        <v>45474</v>
      </c>
      <c r="D1794" s="98" t="s">
        <v>105</v>
      </c>
      <c r="E1794" s="95" t="s">
        <v>339</v>
      </c>
      <c r="F1794" s="155">
        <v>798.4</v>
      </c>
      <c r="G1794" s="98" t="s">
        <v>4293</v>
      </c>
      <c r="H1794" s="98" t="s">
        <v>137</v>
      </c>
      <c r="I1794" s="95" t="s">
        <v>4294</v>
      </c>
      <c r="J1794" s="131" t="str">
        <f t="shared" si="62"/>
        <v>04.756.070/0001-25</v>
      </c>
      <c r="K1794" s="131" t="s">
        <v>1114</v>
      </c>
      <c r="L1794" s="132" t="s">
        <v>3120</v>
      </c>
      <c r="M1794" s="131">
        <v>45</v>
      </c>
      <c r="N1794" s="134">
        <v>45496</v>
      </c>
      <c r="O1794" s="95" t="s">
        <v>452</v>
      </c>
      <c r="P1794" s="98" t="s">
        <v>4295</v>
      </c>
      <c r="Q1794" s="381"/>
      <c r="R1794" s="381"/>
      <c r="S1794" s="381"/>
    </row>
    <row r="1795" spans="1:19" ht="40" customHeight="1" x14ac:dyDescent="0.25">
      <c r="A1795" s="128">
        <f>IF(B1795="","",ROW()-ROW($A$3)+'Diário 2º PA'!$P$1)</f>
        <v>3742</v>
      </c>
      <c r="B1795" s="129">
        <v>45496</v>
      </c>
      <c r="C1795" s="130">
        <v>45474</v>
      </c>
      <c r="D1795" s="98" t="s">
        <v>105</v>
      </c>
      <c r="E1795" s="95" t="s">
        <v>307</v>
      </c>
      <c r="F1795" s="155">
        <v>64.28</v>
      </c>
      <c r="G1795" s="98" t="s">
        <v>4185</v>
      </c>
      <c r="H1795" s="98" t="s">
        <v>134</v>
      </c>
      <c r="I1795" s="95" t="s">
        <v>4296</v>
      </c>
      <c r="J1795" s="131" t="str">
        <f t="shared" si="62"/>
        <v>37.640.071/0001-69</v>
      </c>
      <c r="K1795" s="131" t="s">
        <v>1080</v>
      </c>
      <c r="L1795" s="132" t="s">
        <v>3133</v>
      </c>
      <c r="M1795" s="131">
        <v>142336210</v>
      </c>
      <c r="N1795" s="134">
        <v>45496</v>
      </c>
      <c r="O1795" s="95" t="s">
        <v>452</v>
      </c>
      <c r="P1795" s="98" t="s">
        <v>4297</v>
      </c>
      <c r="Q1795" s="381"/>
      <c r="R1795" s="381"/>
      <c r="S1795" s="381"/>
    </row>
    <row r="1796" spans="1:19" ht="40" customHeight="1" x14ac:dyDescent="0.25">
      <c r="A1796" s="128">
        <f>IF(B1796="","",ROW()-ROW($A$3)+'Diário 2º PA'!$P$1)</f>
        <v>3743</v>
      </c>
      <c r="B1796" s="129">
        <v>45496</v>
      </c>
      <c r="C1796" s="130">
        <v>45474</v>
      </c>
      <c r="D1796" s="98" t="s">
        <v>107</v>
      </c>
      <c r="E1796" s="95" t="s">
        <v>378</v>
      </c>
      <c r="F1796" s="156">
        <v>2040</v>
      </c>
      <c r="G1796" s="98" t="s">
        <v>3842</v>
      </c>
      <c r="H1796" s="98" t="s">
        <v>122</v>
      </c>
      <c r="I1796" s="95" t="s">
        <v>3755</v>
      </c>
      <c r="J1796" s="131" t="str">
        <f t="shared" si="62"/>
        <v>26.305.169/0001-43</v>
      </c>
      <c r="K1796" s="131" t="s">
        <v>1080</v>
      </c>
      <c r="L1796" s="132" t="s">
        <v>3133</v>
      </c>
      <c r="M1796" s="131">
        <v>31995</v>
      </c>
      <c r="N1796" s="134">
        <v>45496</v>
      </c>
      <c r="O1796" s="95" t="s">
        <v>452</v>
      </c>
      <c r="P1796" s="98" t="s">
        <v>3756</v>
      </c>
      <c r="Q1796" s="381"/>
      <c r="R1796" s="381"/>
      <c r="S1796" s="381"/>
    </row>
    <row r="1797" spans="1:19" ht="40" customHeight="1" x14ac:dyDescent="0.25">
      <c r="A1797" s="128">
        <f>IF(B1797="","",ROW()-ROW($A$3)+'Diário 2º PA'!$P$1)</f>
        <v>3744</v>
      </c>
      <c r="B1797" s="129">
        <v>45496</v>
      </c>
      <c r="C1797" s="130">
        <v>45474</v>
      </c>
      <c r="D1797" s="98" t="s">
        <v>105</v>
      </c>
      <c r="E1797" s="95" t="s">
        <v>359</v>
      </c>
      <c r="F1797" s="155">
        <v>89.9</v>
      </c>
      <c r="G1797" s="98" t="s">
        <v>1999</v>
      </c>
      <c r="H1797" s="98" t="s">
        <v>122</v>
      </c>
      <c r="I1797" s="95" t="s">
        <v>3528</v>
      </c>
      <c r="J1797" s="131" t="str">
        <f t="shared" si="62"/>
        <v>34.210.744/0001-52</v>
      </c>
      <c r="K1797" s="131" t="s">
        <v>1080</v>
      </c>
      <c r="L1797" s="132" t="s">
        <v>3133</v>
      </c>
      <c r="M1797" s="131">
        <v>94509041</v>
      </c>
      <c r="N1797" s="134">
        <v>45496</v>
      </c>
      <c r="O1797" s="95" t="s">
        <v>452</v>
      </c>
      <c r="P1797" s="98" t="s">
        <v>2000</v>
      </c>
      <c r="Q1797" s="381"/>
      <c r="R1797" s="381"/>
      <c r="S1797" s="381"/>
    </row>
    <row r="1798" spans="1:19" ht="40" customHeight="1" x14ac:dyDescent="0.25">
      <c r="A1798" s="128">
        <f>IF(B1798="","",ROW()-ROW($A$3)+'Diário 2º PA'!$P$1)</f>
        <v>3745</v>
      </c>
      <c r="B1798" s="129">
        <v>45496</v>
      </c>
      <c r="C1798" s="130">
        <v>45474</v>
      </c>
      <c r="D1798" s="98" t="s">
        <v>105</v>
      </c>
      <c r="E1798" s="95" t="s">
        <v>325</v>
      </c>
      <c r="F1798" s="155">
        <v>1726.69</v>
      </c>
      <c r="G1798" s="98" t="s">
        <v>3140</v>
      </c>
      <c r="H1798" s="98" t="s">
        <v>117</v>
      </c>
      <c r="I1798" s="95" t="s">
        <v>1726</v>
      </c>
      <c r="J1798" s="131" t="str">
        <f t="shared" si="62"/>
        <v>26.451.253/0001-75</v>
      </c>
      <c r="K1798" s="131" t="s">
        <v>1080</v>
      </c>
      <c r="L1798" s="132" t="s">
        <v>3133</v>
      </c>
      <c r="M1798" s="131">
        <v>1512</v>
      </c>
      <c r="N1798" s="134">
        <v>45496</v>
      </c>
      <c r="O1798" s="95" t="s">
        <v>452</v>
      </c>
      <c r="P1798" s="98" t="s">
        <v>1135</v>
      </c>
      <c r="Q1798" s="381"/>
      <c r="R1798" s="381"/>
      <c r="S1798" s="381"/>
    </row>
    <row r="1799" spans="1:19" ht="40" customHeight="1" x14ac:dyDescent="0.25">
      <c r="A1799" s="128">
        <f>IF(B1799="","",ROW()-ROW($A$3)+'Diário 2º PA'!$P$1)</f>
        <v>3746</v>
      </c>
      <c r="B1799" s="129">
        <v>45496</v>
      </c>
      <c r="C1799" s="130">
        <v>45474</v>
      </c>
      <c r="D1799" s="98" t="s">
        <v>105</v>
      </c>
      <c r="E1799" s="95" t="s">
        <v>301</v>
      </c>
      <c r="F1799" s="155">
        <v>2465</v>
      </c>
      <c r="G1799" s="98" t="s">
        <v>4298</v>
      </c>
      <c r="H1799" s="98" t="s">
        <v>118</v>
      </c>
      <c r="I1799" s="95" t="s">
        <v>4299</v>
      </c>
      <c r="J1799" s="131" t="str">
        <f t="shared" si="62"/>
        <v>08.236.212/0001-84</v>
      </c>
      <c r="K1799" s="131" t="s">
        <v>1114</v>
      </c>
      <c r="L1799" s="132" t="s">
        <v>3120</v>
      </c>
      <c r="M1799" s="131">
        <v>528</v>
      </c>
      <c r="N1799" s="134">
        <v>45495</v>
      </c>
      <c r="O1799" s="95" t="s">
        <v>452</v>
      </c>
      <c r="P1799" s="98" t="s">
        <v>4300</v>
      </c>
      <c r="Q1799" s="381"/>
      <c r="R1799" s="381"/>
      <c r="S1799" s="381"/>
    </row>
    <row r="1800" spans="1:19" ht="40" customHeight="1" x14ac:dyDescent="0.25">
      <c r="A1800" s="128">
        <f>IF(B1800="","",ROW()-ROW($A$3)+'Diário 2º PA'!$P$1)</f>
        <v>3747</v>
      </c>
      <c r="B1800" s="129">
        <v>45496</v>
      </c>
      <c r="C1800" s="130">
        <v>45474</v>
      </c>
      <c r="D1800" s="98" t="s">
        <v>105</v>
      </c>
      <c r="E1800" s="95" t="s">
        <v>345</v>
      </c>
      <c r="F1800" s="155">
        <v>2269.6999999999998</v>
      </c>
      <c r="G1800" s="98" t="s">
        <v>3942</v>
      </c>
      <c r="H1800" s="98" t="s">
        <v>117</v>
      </c>
      <c r="I1800" s="95" t="s">
        <v>2230</v>
      </c>
      <c r="J1800" s="131" t="str">
        <f t="shared" si="62"/>
        <v>05.759.502/0001-14</v>
      </c>
      <c r="K1800" s="131" t="s">
        <v>1114</v>
      </c>
      <c r="L1800" s="132" t="s">
        <v>3120</v>
      </c>
      <c r="M1800" s="131">
        <v>95</v>
      </c>
      <c r="N1800" s="134">
        <v>45491</v>
      </c>
      <c r="O1800" s="95" t="s">
        <v>452</v>
      </c>
      <c r="P1800" s="98" t="s">
        <v>2231</v>
      </c>
      <c r="Q1800" s="381"/>
      <c r="R1800" s="381"/>
      <c r="S1800" s="381"/>
    </row>
    <row r="1801" spans="1:19" ht="40" customHeight="1" x14ac:dyDescent="0.25">
      <c r="A1801" s="128">
        <f>IF(B1801="","",ROW()-ROW($A$3)+'Diário 2º PA'!$P$1)</f>
        <v>3748</v>
      </c>
      <c r="B1801" s="129">
        <v>45496</v>
      </c>
      <c r="C1801" s="130">
        <v>45474</v>
      </c>
      <c r="D1801" s="98" t="s">
        <v>105</v>
      </c>
      <c r="E1801" s="95" t="s">
        <v>359</v>
      </c>
      <c r="F1801" s="155">
        <v>27.04</v>
      </c>
      <c r="G1801" s="98" t="s">
        <v>4301</v>
      </c>
      <c r="H1801" s="98" t="s">
        <v>128</v>
      </c>
      <c r="I1801" s="95" t="s">
        <v>2314</v>
      </c>
      <c r="J1801" s="131" t="str">
        <f t="shared" si="62"/>
        <v>CPF Protegido - LGPD</v>
      </c>
      <c r="K1801" s="131" t="s">
        <v>1114</v>
      </c>
      <c r="L1801" s="132" t="s">
        <v>3130</v>
      </c>
      <c r="M1801" s="131" t="s">
        <v>117</v>
      </c>
      <c r="N1801" s="134">
        <v>45495</v>
      </c>
      <c r="O1801" s="95" t="s">
        <v>452</v>
      </c>
      <c r="P1801" s="98" t="s">
        <v>2315</v>
      </c>
      <c r="Q1801" s="381"/>
      <c r="R1801" s="381"/>
      <c r="S1801" s="381"/>
    </row>
    <row r="1802" spans="1:19" ht="40" customHeight="1" x14ac:dyDescent="0.25">
      <c r="A1802" s="128">
        <f>IF(B1802="","",ROW()-ROW($A$3)+'Diário 2º PA'!$P$1)</f>
        <v>3749</v>
      </c>
      <c r="B1802" s="129">
        <v>45496</v>
      </c>
      <c r="C1802" s="130">
        <v>45474</v>
      </c>
      <c r="D1802" s="98" t="s">
        <v>94</v>
      </c>
      <c r="E1802" s="95" t="s">
        <v>180</v>
      </c>
      <c r="F1802" s="155">
        <v>158.07</v>
      </c>
      <c r="G1802" s="98" t="s">
        <v>3426</v>
      </c>
      <c r="H1802" s="98" t="s">
        <v>134</v>
      </c>
      <c r="I1802" s="95" t="s">
        <v>2802</v>
      </c>
      <c r="J1802" s="131" t="str">
        <f t="shared" si="62"/>
        <v>00.360.305/0001-04</v>
      </c>
      <c r="K1802" s="131" t="s">
        <v>1080</v>
      </c>
      <c r="L1802" s="132" t="s">
        <v>2449</v>
      </c>
      <c r="M1802" s="131" t="s">
        <v>4302</v>
      </c>
      <c r="N1802" s="134">
        <v>45499</v>
      </c>
      <c r="O1802" s="95" t="s">
        <v>452</v>
      </c>
      <c r="P1802" s="98" t="s">
        <v>2803</v>
      </c>
      <c r="Q1802" s="381"/>
      <c r="R1802" s="381"/>
      <c r="S1802" s="381"/>
    </row>
    <row r="1803" spans="1:19" ht="40" customHeight="1" x14ac:dyDescent="0.25">
      <c r="A1803" s="128">
        <f>IF(B1803="","",ROW()-ROW($A$3)+'Diário 2º PA'!$P$1)</f>
        <v>3750</v>
      </c>
      <c r="B1803" s="129">
        <v>45496</v>
      </c>
      <c r="C1803" s="130">
        <v>45444</v>
      </c>
      <c r="D1803" s="98" t="s">
        <v>105</v>
      </c>
      <c r="E1803" s="95" t="s">
        <v>229</v>
      </c>
      <c r="F1803" s="155">
        <v>581.99</v>
      </c>
      <c r="G1803" s="98" t="s">
        <v>3143</v>
      </c>
      <c r="H1803" s="98" t="s">
        <v>122</v>
      </c>
      <c r="I1803" s="95" t="s">
        <v>2947</v>
      </c>
      <c r="J1803" s="131" t="str">
        <f t="shared" si="62"/>
        <v>53.667.104/0001-10</v>
      </c>
      <c r="K1803" s="131" t="s">
        <v>1080</v>
      </c>
      <c r="L1803" s="132" t="s">
        <v>3133</v>
      </c>
      <c r="M1803" s="133">
        <v>1001051940260</v>
      </c>
      <c r="N1803" s="134">
        <v>45496</v>
      </c>
      <c r="O1803" s="95" t="s">
        <v>452</v>
      </c>
      <c r="P1803" s="98" t="s">
        <v>2948</v>
      </c>
      <c r="Q1803" s="381"/>
      <c r="R1803" s="381"/>
      <c r="S1803" s="381"/>
    </row>
    <row r="1804" spans="1:19" ht="40" customHeight="1" x14ac:dyDescent="0.25">
      <c r="A1804" s="128">
        <f>IF(B1804="","",ROW()-ROW($A$3)+'Diário 2º PA'!$P$1)</f>
        <v>3751</v>
      </c>
      <c r="B1804" s="129">
        <v>45496</v>
      </c>
      <c r="C1804" s="130">
        <v>45474</v>
      </c>
      <c r="D1804" s="98" t="s">
        <v>105</v>
      </c>
      <c r="E1804" s="95" t="s">
        <v>283</v>
      </c>
      <c r="F1804" s="155">
        <v>1</v>
      </c>
      <c r="G1804" s="95" t="s">
        <v>4303</v>
      </c>
      <c r="H1804" s="98" t="s">
        <v>118</v>
      </c>
      <c r="I1804" s="95" t="s">
        <v>4303</v>
      </c>
      <c r="J1804" s="131" t="s">
        <v>79</v>
      </c>
      <c r="K1804" s="131" t="s">
        <v>1558</v>
      </c>
      <c r="L1804" s="132" t="s">
        <v>117</v>
      </c>
      <c r="M1804" s="132" t="s">
        <v>117</v>
      </c>
      <c r="N1804" s="132" t="s">
        <v>117</v>
      </c>
      <c r="O1804" s="95" t="s">
        <v>452</v>
      </c>
      <c r="P1804" s="98" t="s">
        <v>79</v>
      </c>
      <c r="Q1804" s="381"/>
      <c r="R1804" s="381"/>
      <c r="S1804" s="381"/>
    </row>
    <row r="1805" spans="1:19" ht="40" customHeight="1" x14ac:dyDescent="0.25">
      <c r="A1805" s="128">
        <f>IF(B1805="","",ROW()-ROW($A$3)+'Diário 2º PA'!$P$1)</f>
        <v>3752</v>
      </c>
      <c r="B1805" s="129">
        <v>45496</v>
      </c>
      <c r="C1805" s="130">
        <v>45444</v>
      </c>
      <c r="D1805" s="98" t="s">
        <v>105</v>
      </c>
      <c r="E1805" s="95" t="s">
        <v>229</v>
      </c>
      <c r="F1805" s="155">
        <v>3149.77</v>
      </c>
      <c r="G1805" s="98" t="s">
        <v>3143</v>
      </c>
      <c r="H1805" s="98" t="s">
        <v>124</v>
      </c>
      <c r="I1805" s="95" t="s">
        <v>3284</v>
      </c>
      <c r="J1805" s="131" t="str">
        <f t="shared" ref="J1805:J1822" si="63">IF(P1805="","",IF(LEN(P1805)&gt;14,P1805,"CPF Protegido - LGPD"))</f>
        <v>17.281.106/0001-03</v>
      </c>
      <c r="K1805" s="131" t="s">
        <v>1080</v>
      </c>
      <c r="L1805" s="132" t="s">
        <v>3133</v>
      </c>
      <c r="M1805" s="131" t="s">
        <v>4304</v>
      </c>
      <c r="N1805" s="134">
        <v>45496</v>
      </c>
      <c r="O1805" s="95" t="s">
        <v>452</v>
      </c>
      <c r="P1805" s="98" t="s">
        <v>1259</v>
      </c>
      <c r="Q1805" s="381"/>
      <c r="R1805" s="381"/>
      <c r="S1805" s="381"/>
    </row>
    <row r="1806" spans="1:19" ht="40" customHeight="1" x14ac:dyDescent="0.25">
      <c r="A1806" s="128">
        <f>IF(B1806="","",ROW()-ROW($A$3)+'Diário 2º PA'!$P$1)</f>
        <v>3753</v>
      </c>
      <c r="B1806" s="129">
        <v>45497</v>
      </c>
      <c r="C1806" s="130">
        <v>45474</v>
      </c>
      <c r="D1806" s="98" t="s">
        <v>105</v>
      </c>
      <c r="E1806" s="95" t="s">
        <v>339</v>
      </c>
      <c r="F1806" s="155">
        <v>329.28</v>
      </c>
      <c r="G1806" s="98" t="s">
        <v>4305</v>
      </c>
      <c r="H1806" s="98" t="s">
        <v>122</v>
      </c>
      <c r="I1806" s="95" t="s">
        <v>4306</v>
      </c>
      <c r="J1806" s="131" t="str">
        <f t="shared" si="63"/>
        <v>CPF Protegido - LGPD</v>
      </c>
      <c r="K1806" s="131" t="s">
        <v>1072</v>
      </c>
      <c r="L1806" s="132" t="s">
        <v>3168</v>
      </c>
      <c r="M1806" s="131" t="s">
        <v>117</v>
      </c>
      <c r="N1806" s="134">
        <v>45497</v>
      </c>
      <c r="O1806" s="95" t="s">
        <v>452</v>
      </c>
      <c r="P1806" s="98" t="s">
        <v>2710</v>
      </c>
      <c r="Q1806" s="381"/>
      <c r="R1806" s="381"/>
      <c r="S1806" s="381"/>
    </row>
    <row r="1807" spans="1:19" ht="40" customHeight="1" x14ac:dyDescent="0.25">
      <c r="A1807" s="128">
        <f>IF(B1807="","",ROW()-ROW($A$3)+'Diário 2º PA'!$P$1)</f>
        <v>3754</v>
      </c>
      <c r="B1807" s="129">
        <v>45497</v>
      </c>
      <c r="C1807" s="130">
        <v>45474</v>
      </c>
      <c r="D1807" s="98" t="s">
        <v>105</v>
      </c>
      <c r="E1807" s="95" t="s">
        <v>339</v>
      </c>
      <c r="F1807" s="155">
        <v>87.6</v>
      </c>
      <c r="G1807" s="98" t="s">
        <v>4249</v>
      </c>
      <c r="H1807" s="98" t="s">
        <v>137</v>
      </c>
      <c r="I1807" s="95" t="s">
        <v>4307</v>
      </c>
      <c r="J1807" s="131" t="str">
        <f t="shared" si="63"/>
        <v>CPF Protegido - LGPD</v>
      </c>
      <c r="K1807" s="131" t="s">
        <v>1072</v>
      </c>
      <c r="L1807" s="132" t="s">
        <v>3168</v>
      </c>
      <c r="M1807" s="131" t="s">
        <v>117</v>
      </c>
      <c r="N1807" s="134">
        <v>45496</v>
      </c>
      <c r="O1807" s="95" t="s">
        <v>452</v>
      </c>
      <c r="P1807" s="98" t="s">
        <v>4308</v>
      </c>
      <c r="Q1807" s="381"/>
      <c r="R1807" s="381"/>
      <c r="S1807" s="381"/>
    </row>
    <row r="1808" spans="1:19" ht="40" customHeight="1" x14ac:dyDescent="0.25">
      <c r="A1808" s="128">
        <f>IF(B1808="","",ROW()-ROW($A$3)+'Diário 2º PA'!$P$1)</f>
        <v>3755</v>
      </c>
      <c r="B1808" s="129">
        <v>45497</v>
      </c>
      <c r="C1808" s="130">
        <v>45474</v>
      </c>
      <c r="D1808" s="98" t="s">
        <v>105</v>
      </c>
      <c r="E1808" s="95" t="s">
        <v>339</v>
      </c>
      <c r="F1808" s="155">
        <v>75</v>
      </c>
      <c r="G1808" s="98" t="s">
        <v>4249</v>
      </c>
      <c r="H1808" s="98" t="s">
        <v>137</v>
      </c>
      <c r="I1808" s="95" t="s">
        <v>4309</v>
      </c>
      <c r="J1808" s="131" t="str">
        <f t="shared" si="63"/>
        <v>CPF Protegido - LGPD</v>
      </c>
      <c r="K1808" s="131" t="s">
        <v>1072</v>
      </c>
      <c r="L1808" s="132" t="s">
        <v>3168</v>
      </c>
      <c r="M1808" s="131" t="s">
        <v>117</v>
      </c>
      <c r="N1808" s="134">
        <v>45496</v>
      </c>
      <c r="O1808" s="95" t="s">
        <v>452</v>
      </c>
      <c r="P1808" s="98" t="s">
        <v>4310</v>
      </c>
      <c r="Q1808" s="381"/>
      <c r="R1808" s="381"/>
      <c r="S1808" s="381"/>
    </row>
    <row r="1809" spans="1:19" ht="40" customHeight="1" x14ac:dyDescent="0.25">
      <c r="A1809" s="128">
        <f>IF(B1809="","",ROW()-ROW($A$3)+'Diário 2º PA'!$P$1)</f>
        <v>3756</v>
      </c>
      <c r="B1809" s="129">
        <v>45497</v>
      </c>
      <c r="C1809" s="130">
        <v>45474</v>
      </c>
      <c r="D1809" s="98" t="s">
        <v>105</v>
      </c>
      <c r="E1809" s="95" t="s">
        <v>337</v>
      </c>
      <c r="F1809" s="155">
        <v>144.08000000000001</v>
      </c>
      <c r="G1809" s="98" t="s">
        <v>3160</v>
      </c>
      <c r="H1809" s="98" t="s">
        <v>120</v>
      </c>
      <c r="I1809" s="95" t="s">
        <v>3165</v>
      </c>
      <c r="J1809" s="131" t="str">
        <f t="shared" si="63"/>
        <v>17.455.912/0002-31</v>
      </c>
      <c r="K1809" s="131" t="s">
        <v>1072</v>
      </c>
      <c r="L1809" s="132" t="s">
        <v>3120</v>
      </c>
      <c r="M1809" s="131">
        <v>6442135</v>
      </c>
      <c r="N1809" s="134">
        <v>45498</v>
      </c>
      <c r="O1809" s="95" t="s">
        <v>452</v>
      </c>
      <c r="P1809" s="98" t="s">
        <v>1189</v>
      </c>
      <c r="Q1809" s="381"/>
      <c r="R1809" s="381"/>
      <c r="S1809" s="381"/>
    </row>
    <row r="1810" spans="1:19" ht="40" customHeight="1" x14ac:dyDescent="0.25">
      <c r="A1810" s="128">
        <f>IF(B1810="","",ROW()-ROW($A$3)+'Diário 2º PA'!$P$1)</f>
        <v>3757</v>
      </c>
      <c r="B1810" s="129">
        <v>45497</v>
      </c>
      <c r="C1810" s="130">
        <v>45474</v>
      </c>
      <c r="D1810" s="98" t="s">
        <v>105</v>
      </c>
      <c r="E1810" s="95" t="s">
        <v>307</v>
      </c>
      <c r="F1810" s="155">
        <v>110.53</v>
      </c>
      <c r="G1810" s="98" t="s">
        <v>4185</v>
      </c>
      <c r="H1810" s="98" t="s">
        <v>134</v>
      </c>
      <c r="I1810" s="95" t="s">
        <v>4311</v>
      </c>
      <c r="J1810" s="131" t="str">
        <f t="shared" si="63"/>
        <v>10.740.484/0001-69</v>
      </c>
      <c r="K1810" s="131" t="s">
        <v>1080</v>
      </c>
      <c r="L1810" s="132" t="s">
        <v>3133</v>
      </c>
      <c r="M1810" s="131">
        <v>100330</v>
      </c>
      <c r="N1810" s="134">
        <v>45497</v>
      </c>
      <c r="O1810" s="95" t="s">
        <v>452</v>
      </c>
      <c r="P1810" s="98" t="s">
        <v>4312</v>
      </c>
      <c r="Q1810" s="381"/>
      <c r="R1810" s="381"/>
      <c r="S1810" s="381"/>
    </row>
    <row r="1811" spans="1:19" ht="40" customHeight="1" x14ac:dyDescent="0.25">
      <c r="A1811" s="128">
        <f>IF(B1811="","",ROW()-ROW($A$3)+'Diário 2º PA'!$P$1)</f>
        <v>3758</v>
      </c>
      <c r="B1811" s="129">
        <v>45497</v>
      </c>
      <c r="C1811" s="130">
        <v>45474</v>
      </c>
      <c r="D1811" s="98" t="s">
        <v>105</v>
      </c>
      <c r="E1811" s="95" t="s">
        <v>355</v>
      </c>
      <c r="F1811" s="155">
        <v>1407.26</v>
      </c>
      <c r="G1811" s="98" t="s">
        <v>3134</v>
      </c>
      <c r="H1811" s="98" t="s">
        <v>130</v>
      </c>
      <c r="I1811" s="95" t="s">
        <v>1749</v>
      </c>
      <c r="J1811" s="131" t="str">
        <f t="shared" si="63"/>
        <v>17.359.233/0001-88</v>
      </c>
      <c r="K1811" s="131" t="s">
        <v>1080</v>
      </c>
      <c r="L1811" s="132" t="s">
        <v>3133</v>
      </c>
      <c r="M1811" s="131" t="s">
        <v>4313</v>
      </c>
      <c r="N1811" s="134">
        <v>45497</v>
      </c>
      <c r="O1811" s="95" t="s">
        <v>452</v>
      </c>
      <c r="P1811" s="98" t="s">
        <v>1750</v>
      </c>
      <c r="Q1811" s="381"/>
      <c r="R1811" s="381"/>
      <c r="S1811" s="381"/>
    </row>
    <row r="1812" spans="1:19" ht="40" customHeight="1" x14ac:dyDescent="0.25">
      <c r="A1812" s="128">
        <f>IF(B1812="","",ROW()-ROW($A$3)+'Diário 2º PA'!$P$1)</f>
        <v>3759</v>
      </c>
      <c r="B1812" s="129">
        <v>45497</v>
      </c>
      <c r="C1812" s="130">
        <v>45474</v>
      </c>
      <c r="D1812" s="98" t="s">
        <v>105</v>
      </c>
      <c r="E1812" s="95" t="s">
        <v>295</v>
      </c>
      <c r="F1812" s="155">
        <v>2498.11</v>
      </c>
      <c r="G1812" s="98" t="s">
        <v>3138</v>
      </c>
      <c r="H1812" s="98" t="s">
        <v>130</v>
      </c>
      <c r="I1812" s="95" t="s">
        <v>1749</v>
      </c>
      <c r="J1812" s="131" t="str">
        <f t="shared" si="63"/>
        <v>17.359.233/0001-88</v>
      </c>
      <c r="K1812" s="131" t="s">
        <v>1080</v>
      </c>
      <c r="L1812" s="132" t="s">
        <v>3133</v>
      </c>
      <c r="M1812" s="131" t="s">
        <v>4314</v>
      </c>
      <c r="N1812" s="134">
        <v>45497</v>
      </c>
      <c r="O1812" s="95" t="s">
        <v>452</v>
      </c>
      <c r="P1812" s="98" t="s">
        <v>1750</v>
      </c>
      <c r="Q1812" s="381"/>
      <c r="R1812" s="381"/>
      <c r="S1812" s="381"/>
    </row>
    <row r="1813" spans="1:19" ht="40" customHeight="1" x14ac:dyDescent="0.25">
      <c r="A1813" s="128">
        <f>IF(B1813="","",ROW()-ROW($A$3)+'Diário 2º PA'!$P$1)</f>
        <v>3760</v>
      </c>
      <c r="B1813" s="129">
        <v>45497</v>
      </c>
      <c r="C1813" s="130">
        <v>45474</v>
      </c>
      <c r="D1813" s="98" t="s">
        <v>105</v>
      </c>
      <c r="E1813" s="95" t="s">
        <v>303</v>
      </c>
      <c r="F1813" s="155">
        <v>483</v>
      </c>
      <c r="G1813" s="98" t="s">
        <v>4315</v>
      </c>
      <c r="H1813" s="98" t="s">
        <v>123</v>
      </c>
      <c r="I1813" s="95" t="s">
        <v>3818</v>
      </c>
      <c r="J1813" s="131" t="str">
        <f t="shared" si="63"/>
        <v>21.339.965/0007-79</v>
      </c>
      <c r="K1813" s="131" t="s">
        <v>1080</v>
      </c>
      <c r="L1813" s="132" t="s">
        <v>3133</v>
      </c>
      <c r="M1813" s="131" t="s">
        <v>4316</v>
      </c>
      <c r="N1813" s="134">
        <v>45497</v>
      </c>
      <c r="O1813" s="95" t="s">
        <v>452</v>
      </c>
      <c r="P1813" s="98" t="s">
        <v>4039</v>
      </c>
      <c r="Q1813" s="381"/>
      <c r="R1813" s="381"/>
      <c r="S1813" s="381"/>
    </row>
    <row r="1814" spans="1:19" ht="40" customHeight="1" x14ac:dyDescent="0.25">
      <c r="A1814" s="128">
        <f>IF(B1814="","",ROW()-ROW($A$3)+'Diário 2º PA'!$P$1)</f>
        <v>3761</v>
      </c>
      <c r="B1814" s="129">
        <v>45497</v>
      </c>
      <c r="C1814" s="130">
        <v>45474</v>
      </c>
      <c r="D1814" s="98" t="s">
        <v>105</v>
      </c>
      <c r="E1814" s="95" t="s">
        <v>307</v>
      </c>
      <c r="F1814" s="155">
        <v>122.25</v>
      </c>
      <c r="G1814" s="98" t="s">
        <v>4317</v>
      </c>
      <c r="H1814" s="98" t="s">
        <v>123</v>
      </c>
      <c r="I1814" s="95" t="s">
        <v>3818</v>
      </c>
      <c r="J1814" s="131" t="str">
        <f t="shared" si="63"/>
        <v>21.339.965/0007-79</v>
      </c>
      <c r="K1814" s="131" t="s">
        <v>1080</v>
      </c>
      <c r="L1814" s="132" t="s">
        <v>3133</v>
      </c>
      <c r="M1814" s="131" t="s">
        <v>4318</v>
      </c>
      <c r="N1814" s="134">
        <v>45497</v>
      </c>
      <c r="O1814" s="95" t="s">
        <v>452</v>
      </c>
      <c r="P1814" s="98" t="s">
        <v>4039</v>
      </c>
      <c r="Q1814" s="381"/>
      <c r="R1814" s="381"/>
      <c r="S1814" s="381"/>
    </row>
    <row r="1815" spans="1:19" ht="40" customHeight="1" x14ac:dyDescent="0.25">
      <c r="A1815" s="128">
        <f>IF(B1815="","",ROW()-ROW($A$3)+'Diário 2º PA'!$P$1)</f>
        <v>3762</v>
      </c>
      <c r="B1815" s="129">
        <v>45497</v>
      </c>
      <c r="C1815" s="130">
        <v>45474</v>
      </c>
      <c r="D1815" s="98" t="s">
        <v>105</v>
      </c>
      <c r="E1815" s="95" t="s">
        <v>225</v>
      </c>
      <c r="F1815" s="155">
        <v>746.31</v>
      </c>
      <c r="G1815" s="98" t="s">
        <v>3146</v>
      </c>
      <c r="H1815" s="98" t="s">
        <v>123</v>
      </c>
      <c r="I1815" s="95" t="s">
        <v>1450</v>
      </c>
      <c r="J1815" s="131" t="str">
        <f t="shared" si="63"/>
        <v>61.198.164/0001-60</v>
      </c>
      <c r="K1815" s="131" t="s">
        <v>1080</v>
      </c>
      <c r="L1815" s="132" t="s">
        <v>3133</v>
      </c>
      <c r="M1815" s="131">
        <v>56268124</v>
      </c>
      <c r="N1815" s="134">
        <v>45497</v>
      </c>
      <c r="O1815" s="95" t="s">
        <v>452</v>
      </c>
      <c r="P1815" s="98" t="s">
        <v>1091</v>
      </c>
      <c r="Q1815" s="381"/>
      <c r="R1815" s="381"/>
      <c r="S1815" s="381"/>
    </row>
    <row r="1816" spans="1:19" ht="40" customHeight="1" x14ac:dyDescent="0.25">
      <c r="A1816" s="128">
        <f>IF(B1816="","",ROW()-ROW($A$3)+'Diário 2º PA'!$P$1)</f>
        <v>3763</v>
      </c>
      <c r="B1816" s="129">
        <v>45497</v>
      </c>
      <c r="C1816" s="130">
        <v>45474</v>
      </c>
      <c r="D1816" s="98" t="s">
        <v>105</v>
      </c>
      <c r="E1816" s="95" t="s">
        <v>301</v>
      </c>
      <c r="F1816" s="155">
        <v>63</v>
      </c>
      <c r="G1816" s="98" t="s">
        <v>4319</v>
      </c>
      <c r="H1816" s="98" t="s">
        <v>134</v>
      </c>
      <c r="I1816" s="95" t="s">
        <v>2163</v>
      </c>
      <c r="J1816" s="131" t="str">
        <f t="shared" si="63"/>
        <v>20.198.527/0001-80</v>
      </c>
      <c r="K1816" s="131" t="s">
        <v>1080</v>
      </c>
      <c r="L1816" s="132" t="s">
        <v>3133</v>
      </c>
      <c r="M1816" s="131">
        <v>841468076</v>
      </c>
      <c r="N1816" s="134">
        <v>45499</v>
      </c>
      <c r="O1816" s="95" t="s">
        <v>452</v>
      </c>
      <c r="P1816" s="98" t="s">
        <v>2164</v>
      </c>
      <c r="Q1816" s="381"/>
      <c r="R1816" s="381"/>
      <c r="S1816" s="381"/>
    </row>
    <row r="1817" spans="1:19" ht="40" customHeight="1" x14ac:dyDescent="0.25">
      <c r="A1817" s="128">
        <f>IF(B1817="","",ROW()-ROW($A$3)+'Diário 2º PA'!$P$1)</f>
        <v>3764</v>
      </c>
      <c r="B1817" s="129">
        <v>45497</v>
      </c>
      <c r="C1817" s="130">
        <v>45474</v>
      </c>
      <c r="D1817" s="98" t="s">
        <v>94</v>
      </c>
      <c r="E1817" s="95" t="s">
        <v>201</v>
      </c>
      <c r="F1817" s="155">
        <v>150</v>
      </c>
      <c r="G1817" s="98" t="s">
        <v>1778</v>
      </c>
      <c r="H1817" s="98" t="s">
        <v>120</v>
      </c>
      <c r="I1817" s="95" t="s">
        <v>2326</v>
      </c>
      <c r="J1817" s="131" t="str">
        <f t="shared" si="63"/>
        <v>04.740.876/0001-25</v>
      </c>
      <c r="K1817" s="131" t="s">
        <v>1080</v>
      </c>
      <c r="L1817" s="132" t="s">
        <v>3133</v>
      </c>
      <c r="M1817" s="131">
        <v>25392999</v>
      </c>
      <c r="N1817" s="134">
        <v>45498</v>
      </c>
      <c r="O1817" s="95" t="s">
        <v>452</v>
      </c>
      <c r="P1817" s="98" t="s">
        <v>2327</v>
      </c>
      <c r="Q1817" s="381"/>
      <c r="R1817" s="381"/>
      <c r="S1817" s="381"/>
    </row>
    <row r="1818" spans="1:19" ht="40" customHeight="1" x14ac:dyDescent="0.25">
      <c r="A1818" s="128">
        <f>IF(B1818="","",ROW()-ROW($A$3)+'Diário 2º PA'!$P$1)</f>
        <v>3765</v>
      </c>
      <c r="B1818" s="129">
        <v>45497</v>
      </c>
      <c r="C1818" s="130">
        <v>45474</v>
      </c>
      <c r="D1818" s="98" t="s">
        <v>94</v>
      </c>
      <c r="E1818" s="95" t="s">
        <v>199</v>
      </c>
      <c r="F1818" s="155">
        <v>281.60000000000002</v>
      </c>
      <c r="G1818" s="98" t="s">
        <v>3177</v>
      </c>
      <c r="H1818" s="98" t="s">
        <v>123</v>
      </c>
      <c r="I1818" s="95" t="s">
        <v>2034</v>
      </c>
      <c r="J1818" s="131" t="str">
        <f t="shared" si="63"/>
        <v>31.434.170/0001-08</v>
      </c>
      <c r="K1818" s="131" t="s">
        <v>1080</v>
      </c>
      <c r="L1818" s="132" t="s">
        <v>3133</v>
      </c>
      <c r="M1818" s="131">
        <v>1000219069</v>
      </c>
      <c r="N1818" s="134">
        <v>45525</v>
      </c>
      <c r="O1818" s="95" t="s">
        <v>452</v>
      </c>
      <c r="P1818" s="98" t="s">
        <v>1108</v>
      </c>
      <c r="Q1818" s="381"/>
      <c r="R1818" s="381"/>
      <c r="S1818" s="381"/>
    </row>
    <row r="1819" spans="1:19" ht="40" customHeight="1" x14ac:dyDescent="0.25">
      <c r="A1819" s="128">
        <f>IF(B1819="","",ROW()-ROW($A$3)+'Diário 2º PA'!$P$1)</f>
        <v>3766</v>
      </c>
      <c r="B1819" s="129">
        <v>45497</v>
      </c>
      <c r="C1819" s="130">
        <v>45474</v>
      </c>
      <c r="D1819" s="98" t="s">
        <v>94</v>
      </c>
      <c r="E1819" s="95" t="s">
        <v>199</v>
      </c>
      <c r="F1819" s="155">
        <v>190.4</v>
      </c>
      <c r="G1819" s="98" t="s">
        <v>3177</v>
      </c>
      <c r="H1819" s="98" t="s">
        <v>123</v>
      </c>
      <c r="I1819" s="95" t="s">
        <v>2038</v>
      </c>
      <c r="J1819" s="131" t="str">
        <f t="shared" si="63"/>
        <v>65.107.971/0001-80</v>
      </c>
      <c r="K1819" s="131" t="s">
        <v>1080</v>
      </c>
      <c r="L1819" s="132" t="s">
        <v>3133</v>
      </c>
      <c r="M1819" s="131">
        <v>1000142284</v>
      </c>
      <c r="N1819" s="134">
        <v>45510</v>
      </c>
      <c r="O1819" s="95" t="s">
        <v>452</v>
      </c>
      <c r="P1819" s="98" t="s">
        <v>1106</v>
      </c>
      <c r="Q1819" s="381"/>
      <c r="R1819" s="381"/>
      <c r="S1819" s="381"/>
    </row>
    <row r="1820" spans="1:19" ht="40" customHeight="1" x14ac:dyDescent="0.25">
      <c r="A1820" s="128">
        <f>IF(B1820="","",ROW()-ROW($A$3)+'Diário 2º PA'!$P$1)</f>
        <v>3767</v>
      </c>
      <c r="B1820" s="129">
        <v>45497</v>
      </c>
      <c r="C1820" s="130">
        <v>45474</v>
      </c>
      <c r="D1820" s="98" t="s">
        <v>105</v>
      </c>
      <c r="E1820" s="95" t="s">
        <v>307</v>
      </c>
      <c r="F1820" s="155">
        <v>489.6</v>
      </c>
      <c r="G1820" s="98" t="s">
        <v>4320</v>
      </c>
      <c r="H1820" s="98" t="s">
        <v>136</v>
      </c>
      <c r="I1820" s="95" t="s">
        <v>4321</v>
      </c>
      <c r="J1820" s="131" t="str">
        <f t="shared" si="63"/>
        <v>86.375.565/0001-79</v>
      </c>
      <c r="K1820" s="131" t="s">
        <v>1114</v>
      </c>
      <c r="L1820" s="132" t="s">
        <v>3120</v>
      </c>
      <c r="M1820" s="131">
        <v>1103</v>
      </c>
      <c r="N1820" s="134">
        <v>45492</v>
      </c>
      <c r="O1820" s="95" t="s">
        <v>452</v>
      </c>
      <c r="P1820" s="98" t="s">
        <v>4322</v>
      </c>
      <c r="Q1820" s="381"/>
      <c r="R1820" s="381"/>
      <c r="S1820" s="381"/>
    </row>
    <row r="1821" spans="1:19" ht="40" customHeight="1" x14ac:dyDescent="0.25">
      <c r="A1821" s="128">
        <f>IF(B1821="","",ROW()-ROW($A$3)+'Diário 2º PA'!$P$1)</f>
        <v>3768</v>
      </c>
      <c r="B1821" s="129">
        <v>45497</v>
      </c>
      <c r="C1821" s="130">
        <v>45474</v>
      </c>
      <c r="D1821" s="98" t="s">
        <v>105</v>
      </c>
      <c r="E1821" s="95" t="s">
        <v>345</v>
      </c>
      <c r="F1821" s="155">
        <v>990</v>
      </c>
      <c r="G1821" s="98" t="s">
        <v>4323</v>
      </c>
      <c r="H1821" s="98" t="s">
        <v>137</v>
      </c>
      <c r="I1821" s="95" t="s">
        <v>3735</v>
      </c>
      <c r="J1821" s="131" t="str">
        <f t="shared" si="63"/>
        <v>CPF Protegido - LGPD</v>
      </c>
      <c r="K1821" s="131" t="s">
        <v>1114</v>
      </c>
      <c r="L1821" s="132" t="s">
        <v>3120</v>
      </c>
      <c r="M1821" s="131">
        <v>163417</v>
      </c>
      <c r="N1821" s="134">
        <v>45495</v>
      </c>
      <c r="O1821" s="95" t="s">
        <v>452</v>
      </c>
      <c r="P1821" s="98" t="s">
        <v>3736</v>
      </c>
      <c r="Q1821" s="381"/>
      <c r="R1821" s="381"/>
      <c r="S1821" s="381"/>
    </row>
    <row r="1822" spans="1:19" ht="40" customHeight="1" x14ac:dyDescent="0.25">
      <c r="A1822" s="128">
        <f>IF(B1822="","",ROW()-ROW($A$3)+'Diário 2º PA'!$P$1)</f>
        <v>3769</v>
      </c>
      <c r="B1822" s="129">
        <v>45497</v>
      </c>
      <c r="C1822" s="130">
        <v>45444</v>
      </c>
      <c r="D1822" s="98" t="s">
        <v>105</v>
      </c>
      <c r="E1822" s="95" t="s">
        <v>229</v>
      </c>
      <c r="F1822" s="155">
        <v>1576.06</v>
      </c>
      <c r="G1822" s="98" t="s">
        <v>3143</v>
      </c>
      <c r="H1822" s="98" t="s">
        <v>134</v>
      </c>
      <c r="I1822" s="95" t="s">
        <v>2005</v>
      </c>
      <c r="J1822" s="131" t="str">
        <f t="shared" si="63"/>
        <v>25.769.548/0001-21</v>
      </c>
      <c r="K1822" s="131" t="s">
        <v>1080</v>
      </c>
      <c r="L1822" s="132" t="s">
        <v>3133</v>
      </c>
      <c r="M1822" s="131">
        <v>71800483</v>
      </c>
      <c r="N1822" s="134">
        <v>45497</v>
      </c>
      <c r="O1822" s="95" t="s">
        <v>452</v>
      </c>
      <c r="P1822" s="98" t="s">
        <v>2006</v>
      </c>
      <c r="Q1822" s="381"/>
      <c r="R1822" s="381"/>
      <c r="S1822" s="381"/>
    </row>
    <row r="1823" spans="1:19" ht="40" customHeight="1" x14ac:dyDescent="0.25">
      <c r="A1823" s="128">
        <f>IF(B1823="","",ROW()-ROW($A$3)+'Diário 2º PA'!$P$1)</f>
        <v>3770</v>
      </c>
      <c r="B1823" s="129">
        <v>45497</v>
      </c>
      <c r="C1823" s="130">
        <v>45474</v>
      </c>
      <c r="D1823" s="98" t="s">
        <v>105</v>
      </c>
      <c r="E1823" s="95" t="s">
        <v>283</v>
      </c>
      <c r="F1823" s="155">
        <v>4</v>
      </c>
      <c r="G1823" s="95" t="s">
        <v>4324</v>
      </c>
      <c r="H1823" s="98" t="s">
        <v>118</v>
      </c>
      <c r="I1823" s="95" t="s">
        <v>117</v>
      </c>
      <c r="J1823" s="131" t="s">
        <v>79</v>
      </c>
      <c r="K1823" s="131" t="s">
        <v>1558</v>
      </c>
      <c r="L1823" s="132" t="s">
        <v>117</v>
      </c>
      <c r="M1823" s="131" t="s">
        <v>117</v>
      </c>
      <c r="N1823" s="134" t="s">
        <v>117</v>
      </c>
      <c r="O1823" s="95" t="s">
        <v>452</v>
      </c>
      <c r="P1823" s="98" t="s">
        <v>79</v>
      </c>
      <c r="Q1823" s="381"/>
      <c r="R1823" s="381"/>
      <c r="S1823" s="381"/>
    </row>
    <row r="1824" spans="1:19" ht="40" customHeight="1" x14ac:dyDescent="0.25">
      <c r="A1824" s="128">
        <f>IF(B1824="","",ROW()-ROW($A$3)+'Diário 2º PA'!$P$1)</f>
        <v>3771</v>
      </c>
      <c r="B1824" s="129">
        <v>45498</v>
      </c>
      <c r="C1824" s="130">
        <v>45383</v>
      </c>
      <c r="D1824" s="98" t="s">
        <v>105</v>
      </c>
      <c r="E1824" s="95" t="s">
        <v>299</v>
      </c>
      <c r="F1824" s="155">
        <f>-1169.76</f>
        <v>-1169.76</v>
      </c>
      <c r="G1824" s="98" t="s">
        <v>4325</v>
      </c>
      <c r="H1824" s="98" t="s">
        <v>123</v>
      </c>
      <c r="I1824" s="95" t="s">
        <v>117</v>
      </c>
      <c r="J1824" s="131" t="s">
        <v>79</v>
      </c>
      <c r="K1824" s="131" t="s">
        <v>117</v>
      </c>
      <c r="L1824" s="132" t="s">
        <v>117</v>
      </c>
      <c r="M1824" s="131" t="s">
        <v>117</v>
      </c>
      <c r="N1824" s="134" t="s">
        <v>117</v>
      </c>
      <c r="O1824" s="95" t="s">
        <v>452</v>
      </c>
      <c r="P1824" s="98" t="s">
        <v>79</v>
      </c>
      <c r="Q1824" s="381"/>
      <c r="R1824" s="381"/>
      <c r="S1824" s="381"/>
    </row>
    <row r="1825" spans="1:19" ht="40" customHeight="1" x14ac:dyDescent="0.25">
      <c r="A1825" s="128">
        <f>IF(B1825="","",ROW()-ROW($A$3)+'Diário 2º PA'!$P$1)</f>
        <v>3772</v>
      </c>
      <c r="B1825" s="129">
        <v>45498</v>
      </c>
      <c r="C1825" s="130">
        <v>45474</v>
      </c>
      <c r="D1825" s="98" t="s">
        <v>105</v>
      </c>
      <c r="E1825" s="95" t="s">
        <v>337</v>
      </c>
      <c r="F1825" s="155">
        <v>117.03</v>
      </c>
      <c r="G1825" s="98" t="s">
        <v>3160</v>
      </c>
      <c r="H1825" s="98" t="s">
        <v>122</v>
      </c>
      <c r="I1825" s="95" t="s">
        <v>3226</v>
      </c>
      <c r="J1825" s="131" t="str">
        <f t="shared" ref="J1825:J1856" si="64">IF(P1825="","",IF(LEN(P1825)&gt;14,P1825,"CPF Protegido - LGPD"))</f>
        <v>19.632.116/0001-71</v>
      </c>
      <c r="K1825" s="131" t="s">
        <v>1072</v>
      </c>
      <c r="L1825" s="132" t="s">
        <v>3120</v>
      </c>
      <c r="M1825" s="131">
        <v>23508</v>
      </c>
      <c r="N1825" s="134">
        <v>45498</v>
      </c>
      <c r="O1825" s="95" t="s">
        <v>452</v>
      </c>
      <c r="P1825" s="98" t="s">
        <v>1202</v>
      </c>
      <c r="Q1825" s="381"/>
      <c r="R1825" s="381"/>
      <c r="S1825" s="381"/>
    </row>
    <row r="1826" spans="1:19" ht="40" customHeight="1" x14ac:dyDescent="0.25">
      <c r="A1826" s="128">
        <f>IF(B1826="","",ROW()-ROW($A$3)+'Diário 2º PA'!$P$1)</f>
        <v>3773</v>
      </c>
      <c r="B1826" s="129">
        <v>45498</v>
      </c>
      <c r="C1826" s="130">
        <v>45474</v>
      </c>
      <c r="D1826" s="98" t="s">
        <v>94</v>
      </c>
      <c r="E1826" s="95" t="s">
        <v>192</v>
      </c>
      <c r="F1826" s="155">
        <v>30000</v>
      </c>
      <c r="G1826" s="98" t="s">
        <v>4326</v>
      </c>
      <c r="H1826" s="98" t="s">
        <v>117</v>
      </c>
      <c r="I1826" s="95" t="s">
        <v>4327</v>
      </c>
      <c r="J1826" s="131" t="str">
        <f t="shared" si="64"/>
        <v>CPF Protegido - LGPD</v>
      </c>
      <c r="K1826" s="131" t="s">
        <v>1072</v>
      </c>
      <c r="L1826" s="132" t="s">
        <v>1613</v>
      </c>
      <c r="M1826" s="131" t="s">
        <v>117</v>
      </c>
      <c r="N1826" s="134" t="s">
        <v>117</v>
      </c>
      <c r="O1826" s="95" t="s">
        <v>452</v>
      </c>
      <c r="P1826" s="98" t="s">
        <v>4328</v>
      </c>
      <c r="Q1826" s="381"/>
      <c r="R1826" s="381"/>
      <c r="S1826" s="381"/>
    </row>
    <row r="1827" spans="1:19" ht="40" customHeight="1" x14ac:dyDescent="0.25">
      <c r="A1827" s="128">
        <f>IF(B1827="","",ROW()-ROW($A$3)+'Diário 2º PA'!$P$1)</f>
        <v>3774</v>
      </c>
      <c r="B1827" s="129">
        <v>45498</v>
      </c>
      <c r="C1827" s="130">
        <v>45474</v>
      </c>
      <c r="D1827" s="98" t="s">
        <v>94</v>
      </c>
      <c r="E1827" s="95" t="s">
        <v>171</v>
      </c>
      <c r="F1827" s="155">
        <v>60</v>
      </c>
      <c r="G1827" s="98" t="s">
        <v>1778</v>
      </c>
      <c r="H1827" s="98" t="s">
        <v>120</v>
      </c>
      <c r="I1827" s="95" t="s">
        <v>2392</v>
      </c>
      <c r="J1827" s="131" t="str">
        <f t="shared" si="64"/>
        <v>04.740.876/0001-25</v>
      </c>
      <c r="K1827" s="131" t="s">
        <v>1080</v>
      </c>
      <c r="L1827" s="132" t="s">
        <v>3133</v>
      </c>
      <c r="M1827" s="131">
        <v>25393000</v>
      </c>
      <c r="N1827" s="134">
        <v>45498</v>
      </c>
      <c r="O1827" s="95" t="s">
        <v>452</v>
      </c>
      <c r="P1827" s="98" t="s">
        <v>2327</v>
      </c>
      <c r="Q1827" s="381"/>
      <c r="R1827" s="381"/>
      <c r="S1827" s="381"/>
    </row>
    <row r="1828" spans="1:19" ht="40" customHeight="1" x14ac:dyDescent="0.25">
      <c r="A1828" s="128">
        <f>IF(B1828="","",ROW()-ROW($A$3)+'Diário 2º PA'!$P$1)</f>
        <v>3775</v>
      </c>
      <c r="B1828" s="129">
        <v>45498</v>
      </c>
      <c r="C1828" s="130">
        <v>45474</v>
      </c>
      <c r="D1828" s="98" t="s">
        <v>94</v>
      </c>
      <c r="E1828" s="95" t="s">
        <v>171</v>
      </c>
      <c r="F1828" s="155">
        <v>106.67</v>
      </c>
      <c r="G1828" s="98" t="s">
        <v>1778</v>
      </c>
      <c r="H1828" s="98" t="s">
        <v>134</v>
      </c>
      <c r="I1828" s="95" t="s">
        <v>2392</v>
      </c>
      <c r="J1828" s="131" t="str">
        <f t="shared" si="64"/>
        <v>04.740.876/0001-25</v>
      </c>
      <c r="K1828" s="131" t="s">
        <v>1080</v>
      </c>
      <c r="L1828" s="132" t="s">
        <v>3133</v>
      </c>
      <c r="M1828" s="131">
        <v>25393001</v>
      </c>
      <c r="N1828" s="134">
        <v>45498</v>
      </c>
      <c r="O1828" s="95" t="s">
        <v>452</v>
      </c>
      <c r="P1828" s="98" t="s">
        <v>2327</v>
      </c>
      <c r="Q1828" s="381"/>
      <c r="R1828" s="381"/>
      <c r="S1828" s="381"/>
    </row>
    <row r="1829" spans="1:19" ht="40" customHeight="1" x14ac:dyDescent="0.25">
      <c r="A1829" s="128">
        <f>IF(B1829="","",ROW()-ROW($A$3)+'Diário 2º PA'!$P$1)</f>
        <v>3776</v>
      </c>
      <c r="B1829" s="129">
        <v>45498</v>
      </c>
      <c r="C1829" s="130">
        <v>45474</v>
      </c>
      <c r="D1829" s="98" t="s">
        <v>105</v>
      </c>
      <c r="E1829" s="95" t="s">
        <v>325</v>
      </c>
      <c r="F1829" s="155">
        <v>537.49</v>
      </c>
      <c r="G1829" s="98" t="s">
        <v>3140</v>
      </c>
      <c r="H1829" s="98" t="s">
        <v>137</v>
      </c>
      <c r="I1829" s="95" t="s">
        <v>2008</v>
      </c>
      <c r="J1829" s="131" t="str">
        <f t="shared" si="64"/>
        <v>23.338.189/0007-18</v>
      </c>
      <c r="K1829" s="131" t="s">
        <v>1080</v>
      </c>
      <c r="L1829" s="132" t="s">
        <v>3133</v>
      </c>
      <c r="M1829" s="133">
        <v>94000001655601</v>
      </c>
      <c r="N1829" s="134">
        <v>45498</v>
      </c>
      <c r="O1829" s="95" t="s">
        <v>452</v>
      </c>
      <c r="P1829" s="98" t="s">
        <v>1205</v>
      </c>
      <c r="Q1829" s="381"/>
      <c r="R1829" s="381"/>
      <c r="S1829" s="381"/>
    </row>
    <row r="1830" spans="1:19" ht="40" customHeight="1" x14ac:dyDescent="0.25">
      <c r="A1830" s="128">
        <f>IF(B1830="","",ROW()-ROW($A$3)+'Diário 2º PA'!$P$1)</f>
        <v>3777</v>
      </c>
      <c r="B1830" s="129">
        <v>45498</v>
      </c>
      <c r="C1830" s="130">
        <v>45474</v>
      </c>
      <c r="D1830" s="98" t="s">
        <v>105</v>
      </c>
      <c r="E1830" s="95" t="s">
        <v>325</v>
      </c>
      <c r="F1830" s="155">
        <v>278.95999999999998</v>
      </c>
      <c r="G1830" s="98" t="s">
        <v>3140</v>
      </c>
      <c r="H1830" s="98" t="s">
        <v>134</v>
      </c>
      <c r="I1830" s="95" t="s">
        <v>1541</v>
      </c>
      <c r="J1830" s="131" t="str">
        <f t="shared" si="64"/>
        <v>10.672.781/0001-14</v>
      </c>
      <c r="K1830" s="131" t="s">
        <v>1080</v>
      </c>
      <c r="L1830" s="132" t="s">
        <v>3133</v>
      </c>
      <c r="M1830" s="131">
        <v>7346</v>
      </c>
      <c r="N1830" s="134">
        <v>45498</v>
      </c>
      <c r="O1830" s="95" t="s">
        <v>452</v>
      </c>
      <c r="P1830" s="98" t="s">
        <v>1384</v>
      </c>
      <c r="Q1830" s="381"/>
      <c r="R1830" s="381"/>
      <c r="S1830" s="381"/>
    </row>
    <row r="1831" spans="1:19" ht="40" customHeight="1" x14ac:dyDescent="0.25">
      <c r="A1831" s="128">
        <f>IF(B1831="","",ROW()-ROW($A$3)+'Diário 2º PA'!$P$1)</f>
        <v>3778</v>
      </c>
      <c r="B1831" s="129">
        <v>45498</v>
      </c>
      <c r="C1831" s="130">
        <v>45474</v>
      </c>
      <c r="D1831" s="98" t="s">
        <v>105</v>
      </c>
      <c r="E1831" s="95" t="s">
        <v>325</v>
      </c>
      <c r="F1831" s="155">
        <v>474.02</v>
      </c>
      <c r="G1831" s="98" t="s">
        <v>3140</v>
      </c>
      <c r="H1831" s="98" t="s">
        <v>136</v>
      </c>
      <c r="I1831" s="95" t="s">
        <v>1543</v>
      </c>
      <c r="J1831" s="131" t="str">
        <f t="shared" si="64"/>
        <v>04.224.679/0004-04</v>
      </c>
      <c r="K1831" s="131" t="s">
        <v>1080</v>
      </c>
      <c r="L1831" s="132" t="s">
        <v>3133</v>
      </c>
      <c r="M1831" s="131">
        <v>5121</v>
      </c>
      <c r="N1831" s="134">
        <v>45498</v>
      </c>
      <c r="O1831" s="95" t="s">
        <v>452</v>
      </c>
      <c r="P1831" s="98" t="s">
        <v>1224</v>
      </c>
      <c r="Q1831" s="381"/>
      <c r="R1831" s="381"/>
      <c r="S1831" s="381"/>
    </row>
    <row r="1832" spans="1:19" ht="40" customHeight="1" x14ac:dyDescent="0.25">
      <c r="A1832" s="128">
        <f>IF(B1832="","",ROW()-ROW($A$3)+'Diário 2º PA'!$P$1)</f>
        <v>3779</v>
      </c>
      <c r="B1832" s="129">
        <v>45498</v>
      </c>
      <c r="C1832" s="130">
        <v>45474</v>
      </c>
      <c r="D1832" s="98" t="s">
        <v>94</v>
      </c>
      <c r="E1832" s="95" t="s">
        <v>190</v>
      </c>
      <c r="F1832" s="155">
        <v>320</v>
      </c>
      <c r="G1832" s="98" t="s">
        <v>3904</v>
      </c>
      <c r="H1832" s="98" t="s">
        <v>117</v>
      </c>
      <c r="I1832" s="95" t="s">
        <v>1713</v>
      </c>
      <c r="J1832" s="131" t="str">
        <f t="shared" si="64"/>
        <v>24.230.656/0002-40</v>
      </c>
      <c r="K1832" s="131" t="s">
        <v>1080</v>
      </c>
      <c r="L1832" s="132" t="s">
        <v>3133</v>
      </c>
      <c r="M1832" s="131" t="s">
        <v>117</v>
      </c>
      <c r="N1832" s="134">
        <v>45498</v>
      </c>
      <c r="O1832" s="95" t="s">
        <v>452</v>
      </c>
      <c r="P1832" s="98" t="s">
        <v>1714</v>
      </c>
      <c r="Q1832" s="381"/>
      <c r="R1832" s="381"/>
      <c r="S1832" s="381"/>
    </row>
    <row r="1833" spans="1:19" ht="40" customHeight="1" x14ac:dyDescent="0.25">
      <c r="A1833" s="128">
        <f>IF(B1833="","",ROW()-ROW($A$3)+'Diário 2º PA'!$P$1)</f>
        <v>3780</v>
      </c>
      <c r="B1833" s="129">
        <v>45498</v>
      </c>
      <c r="C1833" s="130">
        <v>45474</v>
      </c>
      <c r="D1833" s="98" t="s">
        <v>105</v>
      </c>
      <c r="E1833" s="95" t="s">
        <v>307</v>
      </c>
      <c r="F1833" s="155">
        <v>850.3</v>
      </c>
      <c r="G1833" s="98" t="s">
        <v>4329</v>
      </c>
      <c r="H1833" s="98" t="s">
        <v>121</v>
      </c>
      <c r="I1833" s="95" t="s">
        <v>4330</v>
      </c>
      <c r="J1833" s="131" t="str">
        <f t="shared" si="64"/>
        <v>17.738.337/0001-01</v>
      </c>
      <c r="K1833" s="131" t="s">
        <v>1080</v>
      </c>
      <c r="L1833" s="132" t="s">
        <v>3133</v>
      </c>
      <c r="M1833" s="131">
        <v>32501</v>
      </c>
      <c r="N1833" s="134">
        <v>45498</v>
      </c>
      <c r="O1833" s="95" t="s">
        <v>452</v>
      </c>
      <c r="P1833" s="98" t="s">
        <v>4331</v>
      </c>
      <c r="Q1833" s="381"/>
      <c r="R1833" s="381"/>
      <c r="S1833" s="381"/>
    </row>
    <row r="1834" spans="1:19" ht="40" customHeight="1" x14ac:dyDescent="0.25">
      <c r="A1834" s="128">
        <f>IF(B1834="","",ROW()-ROW($A$3)+'Diário 2º PA'!$P$1)</f>
        <v>3781</v>
      </c>
      <c r="B1834" s="129">
        <v>45498</v>
      </c>
      <c r="C1834" s="130">
        <v>45444</v>
      </c>
      <c r="D1834" s="98" t="s">
        <v>105</v>
      </c>
      <c r="E1834" s="95" t="s">
        <v>221</v>
      </c>
      <c r="F1834" s="155">
        <v>497.95</v>
      </c>
      <c r="G1834" s="98" t="s">
        <v>3276</v>
      </c>
      <c r="H1834" s="98" t="s">
        <v>118</v>
      </c>
      <c r="I1834" s="95" t="s">
        <v>2021</v>
      </c>
      <c r="J1834" s="131" t="str">
        <f t="shared" si="64"/>
        <v>26.452.406/0001-07</v>
      </c>
      <c r="K1834" s="131" t="s">
        <v>1080</v>
      </c>
      <c r="L1834" s="132" t="s">
        <v>3133</v>
      </c>
      <c r="M1834" s="131">
        <v>542503</v>
      </c>
      <c r="N1834" s="134">
        <v>45498</v>
      </c>
      <c r="O1834" s="95" t="s">
        <v>452</v>
      </c>
      <c r="P1834" s="98" t="s">
        <v>1393</v>
      </c>
      <c r="Q1834" s="381"/>
      <c r="R1834" s="381"/>
      <c r="S1834" s="381"/>
    </row>
    <row r="1835" spans="1:19" ht="40" customHeight="1" x14ac:dyDescent="0.25">
      <c r="A1835" s="128">
        <f>IF(B1835="","",ROW()-ROW($A$3)+'Diário 2º PA'!$P$1)</f>
        <v>3782</v>
      </c>
      <c r="B1835" s="129">
        <v>45498</v>
      </c>
      <c r="C1835" s="130">
        <v>45444</v>
      </c>
      <c r="D1835" s="98" t="s">
        <v>105</v>
      </c>
      <c r="E1835" s="95" t="s">
        <v>221</v>
      </c>
      <c r="F1835" s="155">
        <v>497.95</v>
      </c>
      <c r="G1835" s="98" t="s">
        <v>3276</v>
      </c>
      <c r="H1835" s="98" t="s">
        <v>118</v>
      </c>
      <c r="I1835" s="95" t="s">
        <v>2021</v>
      </c>
      <c r="J1835" s="131" t="str">
        <f t="shared" si="64"/>
        <v>26.452.406/0001-07</v>
      </c>
      <c r="K1835" s="131" t="s">
        <v>1080</v>
      </c>
      <c r="L1835" s="132" t="s">
        <v>3133</v>
      </c>
      <c r="M1835" s="131">
        <v>542504</v>
      </c>
      <c r="N1835" s="134">
        <v>45498</v>
      </c>
      <c r="O1835" s="95" t="s">
        <v>452</v>
      </c>
      <c r="P1835" s="98" t="s">
        <v>1393</v>
      </c>
      <c r="Q1835" s="381"/>
      <c r="R1835" s="381"/>
      <c r="S1835" s="381"/>
    </row>
    <row r="1836" spans="1:19" ht="40" customHeight="1" x14ac:dyDescent="0.25">
      <c r="A1836" s="128">
        <f>IF(B1836="","",ROW()-ROW($A$3)+'Diário 2º PA'!$P$1)</f>
        <v>3783</v>
      </c>
      <c r="B1836" s="129">
        <v>45498</v>
      </c>
      <c r="C1836" s="130">
        <v>45444</v>
      </c>
      <c r="D1836" s="98" t="s">
        <v>105</v>
      </c>
      <c r="E1836" s="95" t="s">
        <v>221</v>
      </c>
      <c r="F1836" s="155">
        <v>497.95</v>
      </c>
      <c r="G1836" s="98" t="s">
        <v>3276</v>
      </c>
      <c r="H1836" s="98" t="s">
        <v>118</v>
      </c>
      <c r="I1836" s="95" t="s">
        <v>2021</v>
      </c>
      <c r="J1836" s="131" t="str">
        <f t="shared" si="64"/>
        <v>26.452.406/0001-07</v>
      </c>
      <c r="K1836" s="131" t="s">
        <v>1080</v>
      </c>
      <c r="L1836" s="132" t="s">
        <v>3133</v>
      </c>
      <c r="M1836" s="131">
        <v>542505</v>
      </c>
      <c r="N1836" s="134">
        <v>45498</v>
      </c>
      <c r="O1836" s="95" t="s">
        <v>452</v>
      </c>
      <c r="P1836" s="98" t="s">
        <v>1393</v>
      </c>
      <c r="Q1836" s="381"/>
      <c r="R1836" s="381"/>
      <c r="S1836" s="381"/>
    </row>
    <row r="1837" spans="1:19" ht="40" customHeight="1" x14ac:dyDescent="0.25">
      <c r="A1837" s="128">
        <f>IF(B1837="","",ROW()-ROW($A$3)+'Diário 2º PA'!$P$1)</f>
        <v>3784</v>
      </c>
      <c r="B1837" s="129">
        <v>45498</v>
      </c>
      <c r="C1837" s="130">
        <v>45444</v>
      </c>
      <c r="D1837" s="98" t="s">
        <v>105</v>
      </c>
      <c r="E1837" s="95" t="s">
        <v>221</v>
      </c>
      <c r="F1837" s="155">
        <v>518.63</v>
      </c>
      <c r="G1837" s="98" t="s">
        <v>3276</v>
      </c>
      <c r="H1837" s="98" t="s">
        <v>118</v>
      </c>
      <c r="I1837" s="95" t="s">
        <v>2021</v>
      </c>
      <c r="J1837" s="131" t="str">
        <f t="shared" si="64"/>
        <v>26.452.406/0001-07</v>
      </c>
      <c r="K1837" s="131" t="s">
        <v>1080</v>
      </c>
      <c r="L1837" s="132" t="s">
        <v>3133</v>
      </c>
      <c r="M1837" s="131">
        <v>542506</v>
      </c>
      <c r="N1837" s="134">
        <v>45498</v>
      </c>
      <c r="O1837" s="95" t="s">
        <v>452</v>
      </c>
      <c r="P1837" s="98" t="s">
        <v>1393</v>
      </c>
      <c r="Q1837" s="381"/>
      <c r="R1837" s="381"/>
      <c r="S1837" s="381"/>
    </row>
    <row r="1838" spans="1:19" ht="40" customHeight="1" x14ac:dyDescent="0.25">
      <c r="A1838" s="128">
        <f>IF(B1838="","",ROW()-ROW($A$3)+'Diário 2º PA'!$P$1)</f>
        <v>3785</v>
      </c>
      <c r="B1838" s="129">
        <v>45498</v>
      </c>
      <c r="C1838" s="130">
        <v>45474</v>
      </c>
      <c r="D1838" s="98" t="s">
        <v>105</v>
      </c>
      <c r="E1838" s="95" t="s">
        <v>313</v>
      </c>
      <c r="F1838" s="155">
        <v>1563.5</v>
      </c>
      <c r="G1838" s="98" t="s">
        <v>4332</v>
      </c>
      <c r="H1838" s="98" t="s">
        <v>117</v>
      </c>
      <c r="I1838" s="95" t="s">
        <v>4333</v>
      </c>
      <c r="J1838" s="131" t="str">
        <f t="shared" si="64"/>
        <v>46.924.191/0001-89</v>
      </c>
      <c r="K1838" s="131" t="s">
        <v>1080</v>
      </c>
      <c r="L1838" s="132" t="s">
        <v>3133</v>
      </c>
      <c r="M1838" s="131">
        <v>1</v>
      </c>
      <c r="N1838" s="134">
        <v>45498</v>
      </c>
      <c r="O1838" s="95" t="s">
        <v>452</v>
      </c>
      <c r="P1838" s="98" t="s">
        <v>4334</v>
      </c>
      <c r="Q1838" s="381"/>
      <c r="R1838" s="381"/>
      <c r="S1838" s="381"/>
    </row>
    <row r="1839" spans="1:19" ht="40" customHeight="1" x14ac:dyDescent="0.25">
      <c r="A1839" s="128">
        <f>IF(B1839="","",ROW()-ROW($A$3)+'Diário 2º PA'!$P$1)</f>
        <v>3786</v>
      </c>
      <c r="B1839" s="129">
        <v>45498</v>
      </c>
      <c r="C1839" s="130">
        <v>45444</v>
      </c>
      <c r="D1839" s="98" t="s">
        <v>105</v>
      </c>
      <c r="E1839" s="95" t="s">
        <v>219</v>
      </c>
      <c r="F1839" s="155">
        <v>4777.58</v>
      </c>
      <c r="G1839" s="98" t="s">
        <v>3117</v>
      </c>
      <c r="H1839" s="98" t="s">
        <v>118</v>
      </c>
      <c r="I1839" s="95" t="s">
        <v>3002</v>
      </c>
      <c r="J1839" s="131" t="str">
        <f t="shared" si="64"/>
        <v>03.552.255/0001-55</v>
      </c>
      <c r="K1839" s="131" t="s">
        <v>1080</v>
      </c>
      <c r="L1839" s="132" t="s">
        <v>3133</v>
      </c>
      <c r="M1839" s="131">
        <v>914</v>
      </c>
      <c r="N1839" s="134">
        <v>45498</v>
      </c>
      <c r="O1839" s="95" t="s">
        <v>452</v>
      </c>
      <c r="P1839" s="98" t="s">
        <v>3003</v>
      </c>
      <c r="Q1839" s="381"/>
      <c r="R1839" s="381"/>
      <c r="S1839" s="381"/>
    </row>
    <row r="1840" spans="1:19" ht="40" customHeight="1" x14ac:dyDescent="0.25">
      <c r="A1840" s="128">
        <f>IF(B1840="","",ROW()-ROW($A$3)+'Diário 2º PA'!$P$1)</f>
        <v>3787</v>
      </c>
      <c r="B1840" s="129">
        <v>45498</v>
      </c>
      <c r="C1840" s="130">
        <v>45474</v>
      </c>
      <c r="D1840" s="98" t="s">
        <v>94</v>
      </c>
      <c r="E1840" s="95" t="s">
        <v>96</v>
      </c>
      <c r="F1840" s="155">
        <v>1570.99</v>
      </c>
      <c r="G1840" s="98" t="s">
        <v>3462</v>
      </c>
      <c r="H1840" s="98" t="s">
        <v>118</v>
      </c>
      <c r="I1840" s="95" t="s">
        <v>2019</v>
      </c>
      <c r="J1840" s="131" t="str">
        <f t="shared" si="64"/>
        <v>05.461.315/0001-50</v>
      </c>
      <c r="K1840" s="131" t="s">
        <v>1080</v>
      </c>
      <c r="L1840" s="132" t="s">
        <v>3133</v>
      </c>
      <c r="M1840" s="131" t="s">
        <v>4335</v>
      </c>
      <c r="N1840" s="134">
        <v>45498</v>
      </c>
      <c r="O1840" s="95" t="s">
        <v>452</v>
      </c>
      <c r="P1840" s="98" t="s">
        <v>1389</v>
      </c>
      <c r="Q1840" s="381"/>
      <c r="R1840" s="381"/>
      <c r="S1840" s="381"/>
    </row>
    <row r="1841" spans="1:19" ht="40" customHeight="1" x14ac:dyDescent="0.25">
      <c r="A1841" s="128">
        <f>IF(B1841="","",ROW()-ROW($A$3)+'Diário 2º PA'!$P$1)</f>
        <v>3788</v>
      </c>
      <c r="B1841" s="129">
        <v>45498</v>
      </c>
      <c r="C1841" s="130">
        <v>45474</v>
      </c>
      <c r="D1841" s="98" t="s">
        <v>105</v>
      </c>
      <c r="E1841" s="95" t="s">
        <v>305</v>
      </c>
      <c r="F1841" s="155">
        <v>1388.79</v>
      </c>
      <c r="G1841" s="98" t="s">
        <v>3136</v>
      </c>
      <c r="H1841" s="98" t="s">
        <v>125</v>
      </c>
      <c r="I1841" s="95" t="s">
        <v>1749</v>
      </c>
      <c r="J1841" s="131" t="str">
        <f t="shared" si="64"/>
        <v>17.359.233/0001-88</v>
      </c>
      <c r="K1841" s="131" t="s">
        <v>1080</v>
      </c>
      <c r="L1841" s="132" t="s">
        <v>3133</v>
      </c>
      <c r="M1841" s="131" t="s">
        <v>4336</v>
      </c>
      <c r="N1841" s="134">
        <v>45498</v>
      </c>
      <c r="O1841" s="95" t="s">
        <v>452</v>
      </c>
      <c r="P1841" s="98" t="s">
        <v>1750</v>
      </c>
      <c r="Q1841" s="381"/>
      <c r="R1841" s="381"/>
      <c r="S1841" s="381"/>
    </row>
    <row r="1842" spans="1:19" ht="40" customHeight="1" x14ac:dyDescent="0.25">
      <c r="A1842" s="128">
        <f>IF(B1842="","",ROW()-ROW($A$3)+'Diário 2º PA'!$P$1)</f>
        <v>3789</v>
      </c>
      <c r="B1842" s="129">
        <v>45498</v>
      </c>
      <c r="C1842" s="130">
        <v>45474</v>
      </c>
      <c r="D1842" s="98" t="s">
        <v>105</v>
      </c>
      <c r="E1842" s="95" t="s">
        <v>305</v>
      </c>
      <c r="F1842" s="155">
        <v>2566.29</v>
      </c>
      <c r="G1842" s="98" t="s">
        <v>3136</v>
      </c>
      <c r="H1842" s="98" t="s">
        <v>125</v>
      </c>
      <c r="I1842" s="95" t="s">
        <v>1749</v>
      </c>
      <c r="J1842" s="131" t="str">
        <f t="shared" si="64"/>
        <v>17.359.233/0001-88</v>
      </c>
      <c r="K1842" s="131" t="s">
        <v>1080</v>
      </c>
      <c r="L1842" s="132" t="s">
        <v>3133</v>
      </c>
      <c r="M1842" s="131" t="s">
        <v>4337</v>
      </c>
      <c r="N1842" s="134">
        <v>45498</v>
      </c>
      <c r="O1842" s="95" t="s">
        <v>452</v>
      </c>
      <c r="P1842" s="98" t="s">
        <v>1750</v>
      </c>
      <c r="Q1842" s="381"/>
      <c r="R1842" s="381"/>
      <c r="S1842" s="381"/>
    </row>
    <row r="1843" spans="1:19" ht="40" customHeight="1" x14ac:dyDescent="0.25">
      <c r="A1843" s="128">
        <f>IF(B1843="","",ROW()-ROW($A$3)+'Diário 2º PA'!$P$1)</f>
        <v>3790</v>
      </c>
      <c r="B1843" s="129">
        <v>45498</v>
      </c>
      <c r="C1843" s="130">
        <v>45474</v>
      </c>
      <c r="D1843" s="98" t="s">
        <v>105</v>
      </c>
      <c r="E1843" s="95" t="s">
        <v>355</v>
      </c>
      <c r="F1843" s="155">
        <v>2145.61</v>
      </c>
      <c r="G1843" s="98" t="s">
        <v>3174</v>
      </c>
      <c r="H1843" s="98" t="s">
        <v>125</v>
      </c>
      <c r="I1843" s="95" t="s">
        <v>1749</v>
      </c>
      <c r="J1843" s="131" t="str">
        <f t="shared" si="64"/>
        <v>17.359.233/0001-88</v>
      </c>
      <c r="K1843" s="131" t="s">
        <v>1080</v>
      </c>
      <c r="L1843" s="132" t="s">
        <v>3133</v>
      </c>
      <c r="M1843" s="131" t="s">
        <v>4338</v>
      </c>
      <c r="N1843" s="134">
        <v>45498</v>
      </c>
      <c r="O1843" s="95" t="s">
        <v>452</v>
      </c>
      <c r="P1843" s="98" t="s">
        <v>1750</v>
      </c>
      <c r="Q1843" s="381"/>
      <c r="R1843" s="381"/>
      <c r="S1843" s="381"/>
    </row>
    <row r="1844" spans="1:19" ht="40" customHeight="1" x14ac:dyDescent="0.25">
      <c r="A1844" s="128">
        <f>IF(B1844="","",ROW()-ROW($A$3)+'Diário 2º PA'!$P$1)</f>
        <v>3791</v>
      </c>
      <c r="B1844" s="129">
        <v>45498</v>
      </c>
      <c r="C1844" s="130">
        <v>45474</v>
      </c>
      <c r="D1844" s="98" t="s">
        <v>105</v>
      </c>
      <c r="E1844" s="95" t="s">
        <v>357</v>
      </c>
      <c r="F1844" s="155">
        <v>2083.65</v>
      </c>
      <c r="G1844" s="98" t="s">
        <v>4339</v>
      </c>
      <c r="H1844" s="98" t="s">
        <v>125</v>
      </c>
      <c r="I1844" s="95" t="s">
        <v>1749</v>
      </c>
      <c r="J1844" s="131" t="str">
        <f t="shared" si="64"/>
        <v>17.359.233/0001-88</v>
      </c>
      <c r="K1844" s="131" t="s">
        <v>1080</v>
      </c>
      <c r="L1844" s="132" t="s">
        <v>3133</v>
      </c>
      <c r="M1844" s="131" t="s">
        <v>4340</v>
      </c>
      <c r="N1844" s="134">
        <v>45498</v>
      </c>
      <c r="O1844" s="95" t="s">
        <v>452</v>
      </c>
      <c r="P1844" s="98" t="s">
        <v>1750</v>
      </c>
      <c r="Q1844" s="381"/>
      <c r="R1844" s="381"/>
      <c r="S1844" s="381"/>
    </row>
    <row r="1845" spans="1:19" ht="40" customHeight="1" x14ac:dyDescent="0.25">
      <c r="A1845" s="128">
        <f>IF(B1845="","",ROW()-ROW($A$3)+'Diário 2º PA'!$P$1)</f>
        <v>3792</v>
      </c>
      <c r="B1845" s="129">
        <v>45498</v>
      </c>
      <c r="C1845" s="130">
        <v>45474</v>
      </c>
      <c r="D1845" s="98" t="s">
        <v>105</v>
      </c>
      <c r="E1845" s="95" t="s">
        <v>295</v>
      </c>
      <c r="F1845" s="155">
        <v>2553.3000000000002</v>
      </c>
      <c r="G1845" s="98" t="s">
        <v>3138</v>
      </c>
      <c r="H1845" s="98" t="s">
        <v>125</v>
      </c>
      <c r="I1845" s="95" t="s">
        <v>1749</v>
      </c>
      <c r="J1845" s="131" t="str">
        <f t="shared" si="64"/>
        <v>17.359.233/0001-88</v>
      </c>
      <c r="K1845" s="131" t="s">
        <v>1080</v>
      </c>
      <c r="L1845" s="132" t="s">
        <v>3133</v>
      </c>
      <c r="M1845" s="131" t="s">
        <v>4341</v>
      </c>
      <c r="N1845" s="134">
        <v>45498</v>
      </c>
      <c r="O1845" s="95" t="s">
        <v>452</v>
      </c>
      <c r="P1845" s="98" t="s">
        <v>1750</v>
      </c>
      <c r="Q1845" s="381"/>
      <c r="R1845" s="381"/>
      <c r="S1845" s="381"/>
    </row>
    <row r="1846" spans="1:19" ht="40" customHeight="1" x14ac:dyDescent="0.25">
      <c r="A1846" s="128">
        <f>IF(B1846="","",ROW()-ROW($A$3)+'Diário 2º PA'!$P$1)</f>
        <v>3793</v>
      </c>
      <c r="B1846" s="129">
        <v>45498</v>
      </c>
      <c r="C1846" s="130">
        <v>45474</v>
      </c>
      <c r="D1846" s="98" t="s">
        <v>105</v>
      </c>
      <c r="E1846" s="95" t="s">
        <v>307</v>
      </c>
      <c r="F1846" s="155">
        <v>255.98</v>
      </c>
      <c r="G1846" s="98" t="s">
        <v>4185</v>
      </c>
      <c r="H1846" s="98" t="s">
        <v>134</v>
      </c>
      <c r="I1846" s="95" t="s">
        <v>4342</v>
      </c>
      <c r="J1846" s="131" t="str">
        <f t="shared" si="64"/>
        <v>21.424.962/0001-48</v>
      </c>
      <c r="K1846" s="131" t="s">
        <v>1080</v>
      </c>
      <c r="L1846" s="132" t="s">
        <v>3133</v>
      </c>
      <c r="M1846" s="131">
        <v>23220153</v>
      </c>
      <c r="N1846" s="134">
        <v>45502</v>
      </c>
      <c r="O1846" s="95" t="s">
        <v>452</v>
      </c>
      <c r="P1846" s="98" t="s">
        <v>4343</v>
      </c>
      <c r="Q1846" s="381"/>
      <c r="R1846" s="381"/>
      <c r="S1846" s="381"/>
    </row>
    <row r="1847" spans="1:19" ht="40" customHeight="1" x14ac:dyDescent="0.25">
      <c r="A1847" s="128">
        <f>IF(B1847="","",ROW()-ROW($A$3)+'Diário 2º PA'!$P$1)</f>
        <v>3794</v>
      </c>
      <c r="B1847" s="129">
        <v>45498</v>
      </c>
      <c r="C1847" s="130">
        <v>45474</v>
      </c>
      <c r="D1847" s="98" t="s">
        <v>94</v>
      </c>
      <c r="E1847" s="95" t="s">
        <v>199</v>
      </c>
      <c r="F1847" s="155">
        <v>432</v>
      </c>
      <c r="G1847" s="98" t="s">
        <v>3177</v>
      </c>
      <c r="H1847" s="98" t="s">
        <v>133</v>
      </c>
      <c r="I1847" s="95" t="s">
        <v>2037</v>
      </c>
      <c r="J1847" s="131" t="str">
        <f t="shared" si="64"/>
        <v>10.399.575/0001-82</v>
      </c>
      <c r="K1847" s="131" t="s">
        <v>1080</v>
      </c>
      <c r="L1847" s="132" t="s">
        <v>3133</v>
      </c>
      <c r="M1847" s="131">
        <v>1000497078</v>
      </c>
      <c r="N1847" s="134">
        <v>45526</v>
      </c>
      <c r="O1847" s="95" t="s">
        <v>452</v>
      </c>
      <c r="P1847" s="98" t="s">
        <v>1226</v>
      </c>
      <c r="Q1847" s="381"/>
      <c r="R1847" s="381"/>
      <c r="S1847" s="381"/>
    </row>
    <row r="1848" spans="1:19" ht="40" customHeight="1" x14ac:dyDescent="0.25">
      <c r="A1848" s="128">
        <f>IF(B1848="","",ROW()-ROW($A$3)+'Diário 2º PA'!$P$1)</f>
        <v>3795</v>
      </c>
      <c r="B1848" s="129">
        <v>45498</v>
      </c>
      <c r="C1848" s="130">
        <v>45444</v>
      </c>
      <c r="D1848" s="98" t="s">
        <v>105</v>
      </c>
      <c r="E1848" s="95" t="s">
        <v>235</v>
      </c>
      <c r="F1848" s="155">
        <v>135.88999999999999</v>
      </c>
      <c r="G1848" s="98" t="s">
        <v>3178</v>
      </c>
      <c r="H1848" s="98" t="s">
        <v>136</v>
      </c>
      <c r="I1848" s="95" t="s">
        <v>2010</v>
      </c>
      <c r="J1848" s="131" t="str">
        <f t="shared" si="64"/>
        <v>40.432.544/0001-47</v>
      </c>
      <c r="K1848" s="131" t="s">
        <v>1080</v>
      </c>
      <c r="L1848" s="132" t="s">
        <v>3133</v>
      </c>
      <c r="M1848" s="131" t="s">
        <v>2014</v>
      </c>
      <c r="N1848" s="134">
        <v>45498</v>
      </c>
      <c r="O1848" s="95" t="s">
        <v>452</v>
      </c>
      <c r="P1848" s="98" t="s">
        <v>2013</v>
      </c>
      <c r="Q1848" s="381"/>
      <c r="R1848" s="381"/>
      <c r="S1848" s="381"/>
    </row>
    <row r="1849" spans="1:19" ht="40" customHeight="1" x14ac:dyDescent="0.25">
      <c r="A1849" s="128">
        <f>IF(B1849="","",ROW()-ROW($A$3)+'Diário 2º PA'!$P$1)</f>
        <v>3796</v>
      </c>
      <c r="B1849" s="129">
        <v>45498</v>
      </c>
      <c r="C1849" s="130">
        <v>45444</v>
      </c>
      <c r="D1849" s="98" t="s">
        <v>105</v>
      </c>
      <c r="E1849" s="95" t="s">
        <v>235</v>
      </c>
      <c r="F1849" s="155">
        <v>168.09</v>
      </c>
      <c r="G1849" s="98" t="s">
        <v>3178</v>
      </c>
      <c r="H1849" s="98" t="s">
        <v>134</v>
      </c>
      <c r="I1849" s="95" t="s">
        <v>2010</v>
      </c>
      <c r="J1849" s="131" t="str">
        <f t="shared" si="64"/>
        <v>40.432.544/0001-47</v>
      </c>
      <c r="K1849" s="131" t="s">
        <v>1080</v>
      </c>
      <c r="L1849" s="132" t="s">
        <v>3133</v>
      </c>
      <c r="M1849" s="131" t="s">
        <v>2012</v>
      </c>
      <c r="N1849" s="134">
        <v>45498</v>
      </c>
      <c r="O1849" s="95" t="s">
        <v>452</v>
      </c>
      <c r="P1849" s="98" t="s">
        <v>2013</v>
      </c>
      <c r="Q1849" s="381"/>
      <c r="R1849" s="381"/>
      <c r="S1849" s="381"/>
    </row>
    <row r="1850" spans="1:19" ht="40" customHeight="1" x14ac:dyDescent="0.25">
      <c r="A1850" s="128">
        <f>IF(B1850="","",ROW()-ROW($A$3)+'Diário 2º PA'!$P$1)</f>
        <v>3797</v>
      </c>
      <c r="B1850" s="129">
        <v>45498</v>
      </c>
      <c r="C1850" s="130">
        <v>45444</v>
      </c>
      <c r="D1850" s="98" t="s">
        <v>105</v>
      </c>
      <c r="E1850" s="95" t="s">
        <v>235</v>
      </c>
      <c r="F1850" s="155">
        <v>384.8</v>
      </c>
      <c r="G1850" s="98" t="s">
        <v>3178</v>
      </c>
      <c r="H1850" s="98" t="s">
        <v>129</v>
      </c>
      <c r="I1850" s="95" t="s">
        <v>2010</v>
      </c>
      <c r="J1850" s="131" t="str">
        <f t="shared" si="64"/>
        <v>40.432.544/0001-47</v>
      </c>
      <c r="K1850" s="131" t="s">
        <v>1080</v>
      </c>
      <c r="L1850" s="132" t="s">
        <v>3133</v>
      </c>
      <c r="M1850" s="131" t="s">
        <v>2025</v>
      </c>
      <c r="N1850" s="134">
        <v>45498</v>
      </c>
      <c r="O1850" s="95" t="s">
        <v>452</v>
      </c>
      <c r="P1850" s="98" t="s">
        <v>2013</v>
      </c>
      <c r="Q1850" s="381"/>
      <c r="R1850" s="381"/>
      <c r="S1850" s="381"/>
    </row>
    <row r="1851" spans="1:19" ht="40" customHeight="1" x14ac:dyDescent="0.25">
      <c r="A1851" s="128">
        <f>IF(B1851="","",ROW()-ROW($A$3)+'Diário 2º PA'!$P$1)</f>
        <v>3798</v>
      </c>
      <c r="B1851" s="129">
        <v>45498</v>
      </c>
      <c r="C1851" s="130">
        <v>45444</v>
      </c>
      <c r="D1851" s="98" t="s">
        <v>105</v>
      </c>
      <c r="E1851" s="95" t="s">
        <v>235</v>
      </c>
      <c r="F1851" s="155">
        <v>147.94</v>
      </c>
      <c r="G1851" s="98" t="s">
        <v>3178</v>
      </c>
      <c r="H1851" s="98" t="s">
        <v>127</v>
      </c>
      <c r="I1851" s="95" t="s">
        <v>2010</v>
      </c>
      <c r="J1851" s="131" t="str">
        <f t="shared" si="64"/>
        <v>40.432.544/0001-47</v>
      </c>
      <c r="K1851" s="131" t="s">
        <v>1080</v>
      </c>
      <c r="L1851" s="132" t="s">
        <v>3133</v>
      </c>
      <c r="M1851" s="131" t="s">
        <v>2040</v>
      </c>
      <c r="N1851" s="134">
        <v>45498</v>
      </c>
      <c r="O1851" s="95" t="s">
        <v>452</v>
      </c>
      <c r="P1851" s="98" t="s">
        <v>2013</v>
      </c>
      <c r="Q1851" s="381"/>
      <c r="R1851" s="381"/>
      <c r="S1851" s="381"/>
    </row>
    <row r="1852" spans="1:19" ht="40" customHeight="1" x14ac:dyDescent="0.25">
      <c r="A1852" s="128">
        <f>IF(B1852="","",ROW()-ROW($A$3)+'Diário 2º PA'!$P$1)</f>
        <v>3799</v>
      </c>
      <c r="B1852" s="129">
        <v>45498</v>
      </c>
      <c r="C1852" s="130">
        <v>45444</v>
      </c>
      <c r="D1852" s="98" t="s">
        <v>105</v>
      </c>
      <c r="E1852" s="95" t="s">
        <v>235</v>
      </c>
      <c r="F1852" s="155">
        <v>159.38999999999999</v>
      </c>
      <c r="G1852" s="98" t="s">
        <v>3178</v>
      </c>
      <c r="H1852" s="98" t="s">
        <v>118</v>
      </c>
      <c r="I1852" s="95" t="s">
        <v>2010</v>
      </c>
      <c r="J1852" s="131" t="str">
        <f t="shared" si="64"/>
        <v>40.432.544/0001-47</v>
      </c>
      <c r="K1852" s="131" t="s">
        <v>1080</v>
      </c>
      <c r="L1852" s="132" t="s">
        <v>3133</v>
      </c>
      <c r="M1852" s="131" t="s">
        <v>2026</v>
      </c>
      <c r="N1852" s="134">
        <v>45498</v>
      </c>
      <c r="O1852" s="95" t="s">
        <v>452</v>
      </c>
      <c r="P1852" s="98" t="s">
        <v>2013</v>
      </c>
      <c r="Q1852" s="381"/>
      <c r="R1852" s="381"/>
      <c r="S1852" s="381"/>
    </row>
    <row r="1853" spans="1:19" ht="40" customHeight="1" x14ac:dyDescent="0.25">
      <c r="A1853" s="128">
        <f>IF(B1853="","",ROW()-ROW($A$3)+'Diário 2º PA'!$P$1)</f>
        <v>3800</v>
      </c>
      <c r="B1853" s="129">
        <v>45498</v>
      </c>
      <c r="C1853" s="130">
        <v>45444</v>
      </c>
      <c r="D1853" s="98" t="s">
        <v>105</v>
      </c>
      <c r="E1853" s="95" t="s">
        <v>235</v>
      </c>
      <c r="F1853" s="155">
        <v>176.5</v>
      </c>
      <c r="G1853" s="98" t="s">
        <v>3178</v>
      </c>
      <c r="H1853" s="98" t="s">
        <v>125</v>
      </c>
      <c r="I1853" s="95" t="s">
        <v>2010</v>
      </c>
      <c r="J1853" s="131" t="str">
        <f t="shared" si="64"/>
        <v>40.432.544/0001-47</v>
      </c>
      <c r="K1853" s="131" t="s">
        <v>1080</v>
      </c>
      <c r="L1853" s="132" t="s">
        <v>3133</v>
      </c>
      <c r="M1853" s="131" t="s">
        <v>2039</v>
      </c>
      <c r="N1853" s="134">
        <v>45498</v>
      </c>
      <c r="O1853" s="95" t="s">
        <v>452</v>
      </c>
      <c r="P1853" s="98" t="s">
        <v>2013</v>
      </c>
      <c r="Q1853" s="381"/>
      <c r="R1853" s="381"/>
      <c r="S1853" s="381"/>
    </row>
    <row r="1854" spans="1:19" ht="40" customHeight="1" x14ac:dyDescent="0.25">
      <c r="A1854" s="128">
        <f>IF(B1854="","",ROW()-ROW($A$3)+'Diário 2º PA'!$P$1)</f>
        <v>3801</v>
      </c>
      <c r="B1854" s="129">
        <v>45498</v>
      </c>
      <c r="C1854" s="130">
        <v>45444</v>
      </c>
      <c r="D1854" s="98" t="s">
        <v>105</v>
      </c>
      <c r="E1854" s="95" t="s">
        <v>235</v>
      </c>
      <c r="F1854" s="155">
        <v>156.80000000000001</v>
      </c>
      <c r="G1854" s="98" t="s">
        <v>3178</v>
      </c>
      <c r="H1854" s="98" t="s">
        <v>123</v>
      </c>
      <c r="I1854" s="95" t="s">
        <v>2010</v>
      </c>
      <c r="J1854" s="131" t="str">
        <f t="shared" si="64"/>
        <v>40.432.544/0001-47</v>
      </c>
      <c r="K1854" s="131" t="s">
        <v>1080</v>
      </c>
      <c r="L1854" s="132" t="s">
        <v>3133</v>
      </c>
      <c r="M1854" s="131" t="s">
        <v>2029</v>
      </c>
      <c r="N1854" s="134">
        <v>45498</v>
      </c>
      <c r="O1854" s="95" t="s">
        <v>452</v>
      </c>
      <c r="P1854" s="98" t="s">
        <v>2013</v>
      </c>
      <c r="Q1854" s="381"/>
      <c r="R1854" s="381"/>
      <c r="S1854" s="381"/>
    </row>
    <row r="1855" spans="1:19" ht="40" customHeight="1" x14ac:dyDescent="0.25">
      <c r="A1855" s="128">
        <f>IF(B1855="","",ROW()-ROW($A$3)+'Diário 2º PA'!$P$1)</f>
        <v>3802</v>
      </c>
      <c r="B1855" s="129">
        <v>45498</v>
      </c>
      <c r="C1855" s="130">
        <v>45444</v>
      </c>
      <c r="D1855" s="98" t="s">
        <v>105</v>
      </c>
      <c r="E1855" s="95" t="s">
        <v>235</v>
      </c>
      <c r="F1855" s="155">
        <v>39.99</v>
      </c>
      <c r="G1855" s="98" t="s">
        <v>3178</v>
      </c>
      <c r="H1855" s="98" t="s">
        <v>124</v>
      </c>
      <c r="I1855" s="95" t="s">
        <v>2010</v>
      </c>
      <c r="J1855" s="131" t="str">
        <f t="shared" si="64"/>
        <v>40.432.544/0001-47</v>
      </c>
      <c r="K1855" s="131" t="s">
        <v>1080</v>
      </c>
      <c r="L1855" s="132" t="s">
        <v>3133</v>
      </c>
      <c r="M1855" s="131" t="s">
        <v>2028</v>
      </c>
      <c r="N1855" s="134">
        <v>45498</v>
      </c>
      <c r="O1855" s="95" t="s">
        <v>452</v>
      </c>
      <c r="P1855" s="98" t="s">
        <v>2013</v>
      </c>
      <c r="Q1855" s="381"/>
      <c r="R1855" s="381"/>
      <c r="S1855" s="381"/>
    </row>
    <row r="1856" spans="1:19" ht="40" customHeight="1" x14ac:dyDescent="0.25">
      <c r="A1856" s="128">
        <f>IF(B1856="","",ROW()-ROW($A$3)+'Diário 2º PA'!$P$1)</f>
        <v>3803</v>
      </c>
      <c r="B1856" s="129">
        <v>45498</v>
      </c>
      <c r="C1856" s="130">
        <v>45474</v>
      </c>
      <c r="D1856" s="98" t="s">
        <v>94</v>
      </c>
      <c r="E1856" s="95" t="s">
        <v>192</v>
      </c>
      <c r="F1856" s="156">
        <v>3623.29</v>
      </c>
      <c r="G1856" s="98" t="s">
        <v>4344</v>
      </c>
      <c r="H1856" s="98" t="s">
        <v>117</v>
      </c>
      <c r="I1856" s="95" t="s">
        <v>1152</v>
      </c>
      <c r="J1856" s="131" t="str">
        <f t="shared" si="64"/>
        <v>00.394.460/0058-87</v>
      </c>
      <c r="K1856" s="131" t="s">
        <v>1080</v>
      </c>
      <c r="L1856" s="132" t="s">
        <v>1279</v>
      </c>
      <c r="M1856" s="131" t="s">
        <v>4345</v>
      </c>
      <c r="N1856" s="134">
        <v>45524</v>
      </c>
      <c r="O1856" s="95" t="s">
        <v>452</v>
      </c>
      <c r="P1856" s="98" t="s">
        <v>3328</v>
      </c>
      <c r="Q1856" s="381"/>
      <c r="R1856" s="381"/>
      <c r="S1856" s="381"/>
    </row>
    <row r="1857" spans="1:19" ht="40" customHeight="1" x14ac:dyDescent="0.25">
      <c r="A1857" s="128">
        <f>IF(B1857="","",ROW()-ROW($A$3)+'Diário 2º PA'!$P$1)</f>
        <v>3804</v>
      </c>
      <c r="B1857" s="129">
        <v>45498</v>
      </c>
      <c r="C1857" s="130">
        <v>45474</v>
      </c>
      <c r="D1857" s="98" t="s">
        <v>105</v>
      </c>
      <c r="E1857" s="95" t="s">
        <v>283</v>
      </c>
      <c r="F1857" s="155">
        <v>2</v>
      </c>
      <c r="G1857" s="95" t="s">
        <v>4346</v>
      </c>
      <c r="H1857" s="98" t="s">
        <v>118</v>
      </c>
      <c r="I1857" s="95" t="s">
        <v>117</v>
      </c>
      <c r="J1857" s="131" t="s">
        <v>79</v>
      </c>
      <c r="K1857" s="131" t="s">
        <v>1558</v>
      </c>
      <c r="L1857" s="132" t="s">
        <v>117</v>
      </c>
      <c r="M1857" s="131" t="s">
        <v>117</v>
      </c>
      <c r="N1857" s="134" t="s">
        <v>117</v>
      </c>
      <c r="O1857" s="95" t="s">
        <v>452</v>
      </c>
      <c r="P1857" s="98" t="s">
        <v>79</v>
      </c>
      <c r="Q1857" s="381"/>
      <c r="R1857" s="381"/>
      <c r="S1857" s="381"/>
    </row>
    <row r="1858" spans="1:19" ht="40" customHeight="1" x14ac:dyDescent="0.25">
      <c r="A1858" s="128">
        <f>IF(B1858="","",ROW()-ROW($A$3)+'Diário 2º PA'!$P$1)</f>
        <v>3805</v>
      </c>
      <c r="B1858" s="129">
        <v>45498</v>
      </c>
      <c r="C1858" s="130">
        <v>45444</v>
      </c>
      <c r="D1858" s="98" t="s">
        <v>105</v>
      </c>
      <c r="E1858" s="95" t="s">
        <v>227</v>
      </c>
      <c r="F1858" s="155">
        <v>1601.55</v>
      </c>
      <c r="G1858" s="98" t="s">
        <v>3193</v>
      </c>
      <c r="H1858" s="98" t="s">
        <v>129</v>
      </c>
      <c r="I1858" s="95" t="s">
        <v>1635</v>
      </c>
      <c r="J1858" s="131" t="str">
        <f t="shared" ref="J1858:J1859" si="65">IF(P1858="","",IF(LEN(P1858)&gt;14,P1858,"CPF Protegido - LGPD"))</f>
        <v>06.981.180/0001-16</v>
      </c>
      <c r="K1858" s="131" t="s">
        <v>1080</v>
      </c>
      <c r="L1858" s="132" t="s">
        <v>3133</v>
      </c>
      <c r="M1858" s="131">
        <v>166506327</v>
      </c>
      <c r="N1858" s="134">
        <v>45498</v>
      </c>
      <c r="O1858" s="95" t="s">
        <v>452</v>
      </c>
      <c r="P1858" s="98" t="s">
        <v>1414</v>
      </c>
      <c r="Q1858" s="381"/>
      <c r="R1858" s="381"/>
      <c r="S1858" s="381"/>
    </row>
    <row r="1859" spans="1:19" ht="40" customHeight="1" x14ac:dyDescent="0.25">
      <c r="A1859" s="128">
        <f>IF(B1859="","",ROW()-ROW($A$3)+'Diário 2º PA'!$P$1)</f>
        <v>3806</v>
      </c>
      <c r="B1859" s="129">
        <v>45498</v>
      </c>
      <c r="C1859" s="130">
        <v>45444</v>
      </c>
      <c r="D1859" s="98" t="s">
        <v>105</v>
      </c>
      <c r="E1859" s="95" t="s">
        <v>227</v>
      </c>
      <c r="F1859" s="155">
        <v>664.07</v>
      </c>
      <c r="G1859" s="98" t="s">
        <v>3193</v>
      </c>
      <c r="H1859" s="98" t="s">
        <v>118</v>
      </c>
      <c r="I1859" s="95" t="s">
        <v>1635</v>
      </c>
      <c r="J1859" s="131" t="str">
        <f t="shared" si="65"/>
        <v>06.981.180/0001-16</v>
      </c>
      <c r="K1859" s="131" t="s">
        <v>1080</v>
      </c>
      <c r="L1859" s="132" t="s">
        <v>3133</v>
      </c>
      <c r="M1859" s="131">
        <v>166206601</v>
      </c>
      <c r="N1859" s="134">
        <v>45498</v>
      </c>
      <c r="O1859" s="95" t="s">
        <v>452</v>
      </c>
      <c r="P1859" s="98" t="s">
        <v>1414</v>
      </c>
      <c r="Q1859" s="381"/>
      <c r="R1859" s="381"/>
      <c r="S1859" s="381"/>
    </row>
    <row r="1860" spans="1:19" ht="40" customHeight="1" x14ac:dyDescent="0.25">
      <c r="A1860" s="128">
        <f>IF(B1860="","",ROW()-ROW($A$3)+'Diário 2º PA'!$P$1)</f>
        <v>3807</v>
      </c>
      <c r="B1860" s="129">
        <v>45499</v>
      </c>
      <c r="C1860" s="130">
        <v>45474</v>
      </c>
      <c r="D1860" s="98" t="s">
        <v>105</v>
      </c>
      <c r="E1860" s="95" t="s">
        <v>339</v>
      </c>
      <c r="F1860" s="155">
        <f>-329.28</f>
        <v>-329.28</v>
      </c>
      <c r="G1860" s="98" t="s">
        <v>4347</v>
      </c>
      <c r="H1860" s="98" t="s">
        <v>122</v>
      </c>
      <c r="I1860" s="95" t="s">
        <v>117</v>
      </c>
      <c r="J1860" s="131" t="s">
        <v>79</v>
      </c>
      <c r="K1860" s="131" t="s">
        <v>117</v>
      </c>
      <c r="L1860" s="132" t="s">
        <v>117</v>
      </c>
      <c r="M1860" s="131" t="s">
        <v>117</v>
      </c>
      <c r="N1860" s="134" t="s">
        <v>117</v>
      </c>
      <c r="O1860" s="95" t="s">
        <v>452</v>
      </c>
      <c r="P1860" s="98" t="s">
        <v>79</v>
      </c>
      <c r="Q1860" s="381"/>
      <c r="R1860" s="381"/>
      <c r="S1860" s="381"/>
    </row>
    <row r="1861" spans="1:19" ht="40" customHeight="1" x14ac:dyDescent="0.25">
      <c r="A1861" s="128">
        <f>IF(B1861="","",ROW()-ROW($A$3)+'Diário 2º PA'!$P$1)</f>
        <v>3808</v>
      </c>
      <c r="B1861" s="129">
        <v>45499</v>
      </c>
      <c r="C1861" s="130">
        <v>45474</v>
      </c>
      <c r="D1861" s="98" t="s">
        <v>105</v>
      </c>
      <c r="E1861" s="95" t="s">
        <v>339</v>
      </c>
      <c r="F1861" s="155">
        <v>50.8</v>
      </c>
      <c r="G1861" s="98" t="s">
        <v>3714</v>
      </c>
      <c r="H1861" s="98" t="s">
        <v>135</v>
      </c>
      <c r="I1861" s="95" t="s">
        <v>4125</v>
      </c>
      <c r="J1861" s="131" t="str">
        <f t="shared" ref="J1861:J1923" si="66">IF(P1861="","",IF(LEN(P1861)&gt;14,P1861,"CPF Protegido - LGPD"))</f>
        <v>CPF Protegido - LGPD</v>
      </c>
      <c r="K1861" s="131" t="s">
        <v>1072</v>
      </c>
      <c r="L1861" s="132" t="s">
        <v>3168</v>
      </c>
      <c r="M1861" s="131" t="s">
        <v>117</v>
      </c>
      <c r="N1861" s="134">
        <v>45495</v>
      </c>
      <c r="O1861" s="95" t="s">
        <v>452</v>
      </c>
      <c r="P1861" s="98" t="s">
        <v>4124</v>
      </c>
      <c r="Q1861" s="381"/>
      <c r="R1861" s="381"/>
      <c r="S1861" s="381"/>
    </row>
    <row r="1862" spans="1:19" ht="40" customHeight="1" x14ac:dyDescent="0.25">
      <c r="A1862" s="128">
        <f>IF(B1862="","",ROW()-ROW($A$3)+'Diário 2º PA'!$P$1)</f>
        <v>3809</v>
      </c>
      <c r="B1862" s="129">
        <v>45499</v>
      </c>
      <c r="C1862" s="130">
        <v>45474</v>
      </c>
      <c r="D1862" s="98" t="s">
        <v>105</v>
      </c>
      <c r="E1862" s="95" t="s">
        <v>307</v>
      </c>
      <c r="F1862" s="155">
        <v>617.35</v>
      </c>
      <c r="G1862" s="98" t="s">
        <v>4195</v>
      </c>
      <c r="H1862" s="98" t="s">
        <v>135</v>
      </c>
      <c r="I1862" s="95" t="s">
        <v>4348</v>
      </c>
      <c r="J1862" s="131" t="str">
        <f t="shared" si="66"/>
        <v>14.667.572/0001-33</v>
      </c>
      <c r="K1862" s="131" t="s">
        <v>1080</v>
      </c>
      <c r="L1862" s="132" t="s">
        <v>3133</v>
      </c>
      <c r="M1862" s="131">
        <v>16382</v>
      </c>
      <c r="N1862" s="134">
        <v>45499</v>
      </c>
      <c r="O1862" s="95" t="s">
        <v>452</v>
      </c>
      <c r="P1862" s="98" t="s">
        <v>4349</v>
      </c>
      <c r="Q1862" s="381"/>
      <c r="R1862" s="381"/>
      <c r="S1862" s="381"/>
    </row>
    <row r="1863" spans="1:19" ht="40" customHeight="1" x14ac:dyDescent="0.25">
      <c r="A1863" s="128">
        <f>IF(B1863="","",ROW()-ROW($A$3)+'Diário 2º PA'!$P$1)</f>
        <v>3810</v>
      </c>
      <c r="B1863" s="129">
        <v>45499</v>
      </c>
      <c r="C1863" s="130">
        <v>45474</v>
      </c>
      <c r="D1863" s="98" t="s">
        <v>105</v>
      </c>
      <c r="E1863" s="95" t="s">
        <v>345</v>
      </c>
      <c r="F1863" s="155">
        <v>1613</v>
      </c>
      <c r="G1863" s="98" t="s">
        <v>3942</v>
      </c>
      <c r="H1863" s="98" t="s">
        <v>137</v>
      </c>
      <c r="I1863" s="95" t="s">
        <v>4350</v>
      </c>
      <c r="J1863" s="131" t="str">
        <f t="shared" si="66"/>
        <v>03.893.961/0001-60</v>
      </c>
      <c r="K1863" s="131" t="s">
        <v>1080</v>
      </c>
      <c r="L1863" s="132" t="s">
        <v>3133</v>
      </c>
      <c r="M1863" s="134" t="s">
        <v>4351</v>
      </c>
      <c r="N1863" s="134">
        <v>45499</v>
      </c>
      <c r="O1863" s="95" t="s">
        <v>452</v>
      </c>
      <c r="P1863" s="98" t="s">
        <v>4352</v>
      </c>
      <c r="Q1863" s="381"/>
      <c r="R1863" s="381"/>
      <c r="S1863" s="381"/>
    </row>
    <row r="1864" spans="1:19" ht="40" customHeight="1" x14ac:dyDescent="0.25">
      <c r="A1864" s="128">
        <f>IF(B1864="","",ROW()-ROW($A$3)+'Diário 2º PA'!$P$1)</f>
        <v>3811</v>
      </c>
      <c r="B1864" s="129">
        <v>45499</v>
      </c>
      <c r="C1864" s="130">
        <v>45474</v>
      </c>
      <c r="D1864" s="98" t="s">
        <v>105</v>
      </c>
      <c r="E1864" s="95" t="s">
        <v>265</v>
      </c>
      <c r="F1864" s="155">
        <v>200</v>
      </c>
      <c r="G1864" s="98" t="s">
        <v>3264</v>
      </c>
      <c r="H1864" s="98" t="s">
        <v>118</v>
      </c>
      <c r="I1864" s="95" t="s">
        <v>2104</v>
      </c>
      <c r="J1864" s="131" t="str">
        <f t="shared" si="66"/>
        <v>11.970.278/0001-08</v>
      </c>
      <c r="K1864" s="131" t="s">
        <v>1080</v>
      </c>
      <c r="L1864" s="132" t="s">
        <v>3133</v>
      </c>
      <c r="M1864" s="131">
        <v>34079979</v>
      </c>
      <c r="N1864" s="134">
        <v>45499</v>
      </c>
      <c r="O1864" s="95" t="s">
        <v>452</v>
      </c>
      <c r="P1864" s="98" t="s">
        <v>1412</v>
      </c>
      <c r="Q1864" s="381"/>
      <c r="R1864" s="381"/>
      <c r="S1864" s="381"/>
    </row>
    <row r="1865" spans="1:19" ht="40" customHeight="1" x14ac:dyDescent="0.25">
      <c r="A1865" s="128">
        <f>IF(B1865="","",ROW()-ROW($A$3)+'Diário 2º PA'!$P$1)</f>
        <v>3812</v>
      </c>
      <c r="B1865" s="129">
        <v>45499</v>
      </c>
      <c r="C1865" s="130">
        <v>45474</v>
      </c>
      <c r="D1865" s="98" t="s">
        <v>105</v>
      </c>
      <c r="E1865" s="95" t="s">
        <v>265</v>
      </c>
      <c r="F1865" s="155">
        <v>1000</v>
      </c>
      <c r="G1865" s="98" t="s">
        <v>3264</v>
      </c>
      <c r="H1865" s="98" t="s">
        <v>117</v>
      </c>
      <c r="I1865" s="95" t="s">
        <v>2104</v>
      </c>
      <c r="J1865" s="131" t="str">
        <f t="shared" si="66"/>
        <v>11.970.278/0001-08</v>
      </c>
      <c r="K1865" s="131" t="s">
        <v>1080</v>
      </c>
      <c r="L1865" s="132" t="s">
        <v>3133</v>
      </c>
      <c r="M1865" s="131">
        <v>80424903</v>
      </c>
      <c r="N1865" s="134">
        <v>45499</v>
      </c>
      <c r="O1865" s="95" t="s">
        <v>452</v>
      </c>
      <c r="P1865" s="98" t="s">
        <v>1412</v>
      </c>
      <c r="Q1865" s="381"/>
      <c r="R1865" s="381"/>
      <c r="S1865" s="381"/>
    </row>
    <row r="1866" spans="1:19" ht="40" customHeight="1" x14ac:dyDescent="0.25">
      <c r="A1866" s="128">
        <f>IF(B1866="","",ROW()-ROW($A$3)+'Diário 2º PA'!$P$1)</f>
        <v>3813</v>
      </c>
      <c r="B1866" s="129">
        <v>45499</v>
      </c>
      <c r="C1866" s="130">
        <v>45474</v>
      </c>
      <c r="D1866" s="98" t="s">
        <v>105</v>
      </c>
      <c r="E1866" s="95" t="s">
        <v>357</v>
      </c>
      <c r="F1866" s="155">
        <v>927.55</v>
      </c>
      <c r="G1866" s="98" t="s">
        <v>4353</v>
      </c>
      <c r="H1866" s="98" t="s">
        <v>129</v>
      </c>
      <c r="I1866" s="95" t="s">
        <v>1749</v>
      </c>
      <c r="J1866" s="131" t="str">
        <f t="shared" si="66"/>
        <v>17.359.233/0001-88</v>
      </c>
      <c r="K1866" s="131" t="s">
        <v>1080</v>
      </c>
      <c r="L1866" s="132" t="s">
        <v>3133</v>
      </c>
      <c r="M1866" s="131" t="s">
        <v>4354</v>
      </c>
      <c r="N1866" s="134">
        <v>45499</v>
      </c>
      <c r="O1866" s="95" t="s">
        <v>452</v>
      </c>
      <c r="P1866" s="98" t="s">
        <v>1750</v>
      </c>
      <c r="Q1866" s="381"/>
      <c r="R1866" s="381"/>
      <c r="S1866" s="381"/>
    </row>
    <row r="1867" spans="1:19" ht="40" customHeight="1" x14ac:dyDescent="0.25">
      <c r="A1867" s="128">
        <f>IF(B1867="","",ROW()-ROW($A$3)+'Diário 2º PA'!$P$1)</f>
        <v>3814</v>
      </c>
      <c r="B1867" s="129">
        <v>45499</v>
      </c>
      <c r="C1867" s="130">
        <v>45474</v>
      </c>
      <c r="D1867" s="98" t="s">
        <v>105</v>
      </c>
      <c r="E1867" s="95" t="s">
        <v>305</v>
      </c>
      <c r="F1867" s="155">
        <v>1789.2</v>
      </c>
      <c r="G1867" s="98" t="s">
        <v>3136</v>
      </c>
      <c r="H1867" s="98" t="s">
        <v>129</v>
      </c>
      <c r="I1867" s="95" t="s">
        <v>1749</v>
      </c>
      <c r="J1867" s="131" t="str">
        <f t="shared" si="66"/>
        <v>17.359.233/0001-88</v>
      </c>
      <c r="K1867" s="131" t="s">
        <v>1080</v>
      </c>
      <c r="L1867" s="132" t="s">
        <v>3133</v>
      </c>
      <c r="M1867" s="131" t="s">
        <v>4355</v>
      </c>
      <c r="N1867" s="134">
        <v>45499</v>
      </c>
      <c r="O1867" s="95" t="s">
        <v>452</v>
      </c>
      <c r="P1867" s="98" t="s">
        <v>1750</v>
      </c>
      <c r="Q1867" s="381"/>
      <c r="R1867" s="381"/>
      <c r="S1867" s="381"/>
    </row>
    <row r="1868" spans="1:19" ht="40" customHeight="1" x14ac:dyDescent="0.25">
      <c r="A1868" s="128">
        <f>IF(B1868="","",ROW()-ROW($A$3)+'Diário 2º PA'!$P$1)</f>
        <v>3815</v>
      </c>
      <c r="B1868" s="129">
        <v>45499</v>
      </c>
      <c r="C1868" s="130">
        <v>45474</v>
      </c>
      <c r="D1868" s="98" t="s">
        <v>105</v>
      </c>
      <c r="E1868" s="95" t="s">
        <v>355</v>
      </c>
      <c r="F1868" s="155">
        <v>1795.13</v>
      </c>
      <c r="G1868" s="98" t="s">
        <v>3134</v>
      </c>
      <c r="H1868" s="98" t="s">
        <v>129</v>
      </c>
      <c r="I1868" s="95" t="s">
        <v>1749</v>
      </c>
      <c r="J1868" s="131" t="str">
        <f t="shared" si="66"/>
        <v>17.359.233/0001-88</v>
      </c>
      <c r="K1868" s="131" t="s">
        <v>1080</v>
      </c>
      <c r="L1868" s="132" t="s">
        <v>3133</v>
      </c>
      <c r="M1868" s="131" t="s">
        <v>4356</v>
      </c>
      <c r="N1868" s="134">
        <v>45499</v>
      </c>
      <c r="O1868" s="95" t="s">
        <v>452</v>
      </c>
      <c r="P1868" s="98" t="s">
        <v>1750</v>
      </c>
      <c r="Q1868" s="381"/>
      <c r="R1868" s="381"/>
      <c r="S1868" s="381"/>
    </row>
    <row r="1869" spans="1:19" ht="40" customHeight="1" x14ac:dyDescent="0.25">
      <c r="A1869" s="128">
        <f>IF(B1869="","",ROW()-ROW($A$3)+'Diário 2º PA'!$P$1)</f>
        <v>3816</v>
      </c>
      <c r="B1869" s="129">
        <v>45499</v>
      </c>
      <c r="C1869" s="130">
        <v>45474</v>
      </c>
      <c r="D1869" s="98" t="s">
        <v>105</v>
      </c>
      <c r="E1869" s="95" t="s">
        <v>307</v>
      </c>
      <c r="F1869" s="155">
        <v>1049.5999999999999</v>
      </c>
      <c r="G1869" s="98" t="s">
        <v>4195</v>
      </c>
      <c r="H1869" s="98" t="s">
        <v>129</v>
      </c>
      <c r="I1869" s="95" t="s">
        <v>1749</v>
      </c>
      <c r="J1869" s="131" t="str">
        <f t="shared" si="66"/>
        <v>17.359.233/0001-88</v>
      </c>
      <c r="K1869" s="131" t="s">
        <v>1080</v>
      </c>
      <c r="L1869" s="132" t="s">
        <v>3133</v>
      </c>
      <c r="M1869" s="131" t="s">
        <v>4357</v>
      </c>
      <c r="N1869" s="134">
        <v>45499</v>
      </c>
      <c r="O1869" s="95" t="s">
        <v>452</v>
      </c>
      <c r="P1869" s="98" t="s">
        <v>1750</v>
      </c>
      <c r="Q1869" s="381"/>
      <c r="R1869" s="381"/>
      <c r="S1869" s="381"/>
    </row>
    <row r="1870" spans="1:19" ht="40" customHeight="1" x14ac:dyDescent="0.25">
      <c r="A1870" s="128">
        <f>IF(B1870="","",ROW()-ROW($A$3)+'Diário 2º PA'!$P$1)</f>
        <v>3817</v>
      </c>
      <c r="B1870" s="129">
        <v>45499</v>
      </c>
      <c r="C1870" s="130">
        <v>45474</v>
      </c>
      <c r="D1870" s="98" t="s">
        <v>105</v>
      </c>
      <c r="E1870" s="95" t="s">
        <v>295</v>
      </c>
      <c r="F1870" s="155">
        <v>1202.0999999999999</v>
      </c>
      <c r="G1870" s="98" t="s">
        <v>3541</v>
      </c>
      <c r="H1870" s="98" t="s">
        <v>117</v>
      </c>
      <c r="I1870" s="95" t="s">
        <v>1708</v>
      </c>
      <c r="J1870" s="131" t="str">
        <f t="shared" si="66"/>
        <v>03.726.370/0001-07</v>
      </c>
      <c r="K1870" s="131" t="s">
        <v>1080</v>
      </c>
      <c r="L1870" s="132" t="s">
        <v>3133</v>
      </c>
      <c r="M1870" s="131">
        <v>145548</v>
      </c>
      <c r="N1870" s="134">
        <v>45511</v>
      </c>
      <c r="O1870" s="95" t="s">
        <v>452</v>
      </c>
      <c r="P1870" s="98" t="s">
        <v>1362</v>
      </c>
      <c r="Q1870" s="381"/>
      <c r="R1870" s="381"/>
      <c r="S1870" s="381"/>
    </row>
    <row r="1871" spans="1:19" ht="40" customHeight="1" x14ac:dyDescent="0.25">
      <c r="A1871" s="128">
        <f>IF(B1871="","",ROW()-ROW($A$3)+'Diário 2º PA'!$P$1)</f>
        <v>3818</v>
      </c>
      <c r="B1871" s="129">
        <v>45499</v>
      </c>
      <c r="C1871" s="130">
        <v>45474</v>
      </c>
      <c r="D1871" s="98" t="s">
        <v>105</v>
      </c>
      <c r="E1871" s="95" t="s">
        <v>295</v>
      </c>
      <c r="F1871" s="155">
        <v>266.77999999999997</v>
      </c>
      <c r="G1871" s="98" t="s">
        <v>3541</v>
      </c>
      <c r="H1871" s="98" t="s">
        <v>117</v>
      </c>
      <c r="I1871" s="95" t="s">
        <v>1708</v>
      </c>
      <c r="J1871" s="131" t="str">
        <f t="shared" si="66"/>
        <v>03.726.370/0001-07</v>
      </c>
      <c r="K1871" s="131" t="s">
        <v>1080</v>
      </c>
      <c r="L1871" s="132" t="s">
        <v>3133</v>
      </c>
      <c r="M1871" s="131">
        <v>146419</v>
      </c>
      <c r="N1871" s="134">
        <v>45526</v>
      </c>
      <c r="O1871" s="95" t="s">
        <v>452</v>
      </c>
      <c r="P1871" s="98" t="s">
        <v>1362</v>
      </c>
      <c r="Q1871" s="381"/>
      <c r="R1871" s="381"/>
      <c r="S1871" s="381"/>
    </row>
    <row r="1872" spans="1:19" ht="40" customHeight="1" x14ac:dyDescent="0.25">
      <c r="A1872" s="128">
        <f>IF(B1872="","",ROW()-ROW($A$3)+'Diário 2º PA'!$P$1)</f>
        <v>3819</v>
      </c>
      <c r="B1872" s="129">
        <v>45499</v>
      </c>
      <c r="C1872" s="130">
        <v>45474</v>
      </c>
      <c r="D1872" s="98" t="s">
        <v>94</v>
      </c>
      <c r="E1872" s="95" t="s">
        <v>192</v>
      </c>
      <c r="F1872" s="155">
        <v>40000</v>
      </c>
      <c r="G1872" s="98" t="s">
        <v>4326</v>
      </c>
      <c r="H1872" s="98" t="s">
        <v>117</v>
      </c>
      <c r="I1872" s="95" t="s">
        <v>4358</v>
      </c>
      <c r="J1872" s="131" t="str">
        <f t="shared" si="66"/>
        <v>01.298.583/0001-41</v>
      </c>
      <c r="K1872" s="131" t="s">
        <v>1072</v>
      </c>
      <c r="L1872" s="132" t="s">
        <v>1613</v>
      </c>
      <c r="M1872" s="133" t="s">
        <v>4359</v>
      </c>
      <c r="N1872" s="134">
        <v>45518</v>
      </c>
      <c r="O1872" s="95" t="s">
        <v>452</v>
      </c>
      <c r="P1872" s="98" t="s">
        <v>4360</v>
      </c>
      <c r="Q1872" s="381"/>
      <c r="R1872" s="381"/>
      <c r="S1872" s="381"/>
    </row>
    <row r="1873" spans="1:19" ht="40" customHeight="1" x14ac:dyDescent="0.25">
      <c r="A1873" s="128">
        <f>IF(B1873="","",ROW()-ROW($A$3)+'Diário 2º PA'!$P$1)</f>
        <v>3820</v>
      </c>
      <c r="B1873" s="129">
        <v>45499</v>
      </c>
      <c r="C1873" s="130">
        <v>45474</v>
      </c>
      <c r="D1873" s="98" t="s">
        <v>105</v>
      </c>
      <c r="E1873" s="95" t="s">
        <v>337</v>
      </c>
      <c r="F1873" s="155">
        <v>2160</v>
      </c>
      <c r="G1873" s="98" t="s">
        <v>4361</v>
      </c>
      <c r="H1873" s="98" t="s">
        <v>134</v>
      </c>
      <c r="I1873" s="95" t="s">
        <v>2037</v>
      </c>
      <c r="J1873" s="131" t="str">
        <f t="shared" si="66"/>
        <v>10.399.575/0001-82</v>
      </c>
      <c r="K1873" s="131" t="s">
        <v>1080</v>
      </c>
      <c r="L1873" s="132" t="s">
        <v>3133</v>
      </c>
      <c r="M1873" s="131">
        <v>1000497546</v>
      </c>
      <c r="N1873" s="134">
        <v>45527</v>
      </c>
      <c r="O1873" s="95" t="s">
        <v>452</v>
      </c>
      <c r="P1873" s="98" t="s">
        <v>1226</v>
      </c>
      <c r="Q1873" s="381"/>
      <c r="R1873" s="381"/>
      <c r="S1873" s="381"/>
    </row>
    <row r="1874" spans="1:19" ht="40" customHeight="1" x14ac:dyDescent="0.25">
      <c r="A1874" s="128">
        <f>IF(B1874="","",ROW()-ROW($A$3)+'Diário 2º PA'!$P$1)</f>
        <v>3821</v>
      </c>
      <c r="B1874" s="129">
        <v>45499</v>
      </c>
      <c r="C1874" s="130">
        <v>45474</v>
      </c>
      <c r="D1874" s="98" t="s">
        <v>94</v>
      </c>
      <c r="E1874" s="95" t="s">
        <v>199</v>
      </c>
      <c r="F1874" s="155">
        <v>476.25</v>
      </c>
      <c r="G1874" s="98" t="s">
        <v>3177</v>
      </c>
      <c r="H1874" s="98" t="s">
        <v>118</v>
      </c>
      <c r="I1874" s="95" t="s">
        <v>3892</v>
      </c>
      <c r="J1874" s="131" t="str">
        <f t="shared" si="66"/>
        <v>19.002.476/0001-90</v>
      </c>
      <c r="K1874" s="131" t="s">
        <v>1080</v>
      </c>
      <c r="L1874" s="132" t="s">
        <v>3133</v>
      </c>
      <c r="M1874" s="131">
        <v>16494</v>
      </c>
      <c r="N1874" s="134">
        <v>45506</v>
      </c>
      <c r="O1874" s="95" t="s">
        <v>452</v>
      </c>
      <c r="P1874" s="98" t="s">
        <v>1088</v>
      </c>
      <c r="Q1874" s="381"/>
      <c r="R1874" s="381"/>
      <c r="S1874" s="381"/>
    </row>
    <row r="1875" spans="1:19" ht="40" customHeight="1" x14ac:dyDescent="0.25">
      <c r="A1875" s="128">
        <f>IF(B1875="","",ROW()-ROW($A$3)+'Diário 2º PA'!$P$1)</f>
        <v>3822</v>
      </c>
      <c r="B1875" s="129">
        <v>45499</v>
      </c>
      <c r="C1875" s="130">
        <v>45474</v>
      </c>
      <c r="D1875" s="98" t="s">
        <v>94</v>
      </c>
      <c r="E1875" s="95" t="s">
        <v>199</v>
      </c>
      <c r="F1875" s="155">
        <v>780</v>
      </c>
      <c r="G1875" s="98" t="s">
        <v>3177</v>
      </c>
      <c r="H1875" s="98" t="s">
        <v>120</v>
      </c>
      <c r="I1875" s="95" t="s">
        <v>3892</v>
      </c>
      <c r="J1875" s="131" t="str">
        <f t="shared" si="66"/>
        <v>19.002.476/0001-90</v>
      </c>
      <c r="K1875" s="131" t="s">
        <v>1080</v>
      </c>
      <c r="L1875" s="132" t="s">
        <v>3133</v>
      </c>
      <c r="M1875" s="131">
        <v>16503</v>
      </c>
      <c r="N1875" s="134">
        <v>45506</v>
      </c>
      <c r="O1875" s="95" t="s">
        <v>452</v>
      </c>
      <c r="P1875" s="98" t="s">
        <v>1088</v>
      </c>
      <c r="Q1875" s="381"/>
      <c r="R1875" s="381"/>
      <c r="S1875" s="381"/>
    </row>
    <row r="1876" spans="1:19" ht="40" customHeight="1" x14ac:dyDescent="0.25">
      <c r="A1876" s="128">
        <f>IF(B1876="","",ROW()-ROW($A$3)+'Diário 2º PA'!$P$1)</f>
        <v>3823</v>
      </c>
      <c r="B1876" s="129">
        <v>45499</v>
      </c>
      <c r="C1876" s="130">
        <v>45474</v>
      </c>
      <c r="D1876" s="98" t="s">
        <v>94</v>
      </c>
      <c r="E1876" s="95" t="s">
        <v>199</v>
      </c>
      <c r="F1876" s="155">
        <v>1140</v>
      </c>
      <c r="G1876" s="98" t="s">
        <v>3177</v>
      </c>
      <c r="H1876" s="98" t="s">
        <v>119</v>
      </c>
      <c r="I1876" s="95" t="s">
        <v>3892</v>
      </c>
      <c r="J1876" s="131" t="str">
        <f t="shared" si="66"/>
        <v>19.002.476/0001-90</v>
      </c>
      <c r="K1876" s="131" t="s">
        <v>1080</v>
      </c>
      <c r="L1876" s="132" t="s">
        <v>3133</v>
      </c>
      <c r="M1876" s="131">
        <v>16499</v>
      </c>
      <c r="N1876" s="134">
        <v>45506</v>
      </c>
      <c r="O1876" s="95" t="s">
        <v>452</v>
      </c>
      <c r="P1876" s="98" t="s">
        <v>1088</v>
      </c>
      <c r="Q1876" s="381"/>
      <c r="R1876" s="381"/>
      <c r="S1876" s="381"/>
    </row>
    <row r="1877" spans="1:19" ht="40" customHeight="1" x14ac:dyDescent="0.25">
      <c r="A1877" s="128">
        <f>IF(B1877="","",ROW()-ROW($A$3)+'Diário 2º PA'!$P$1)</f>
        <v>3824</v>
      </c>
      <c r="B1877" s="129">
        <v>45499</v>
      </c>
      <c r="C1877" s="130">
        <v>45474</v>
      </c>
      <c r="D1877" s="98" t="s">
        <v>105</v>
      </c>
      <c r="E1877" s="95" t="s">
        <v>295</v>
      </c>
      <c r="F1877" s="155">
        <v>2470.86</v>
      </c>
      <c r="G1877" s="98" t="s">
        <v>3541</v>
      </c>
      <c r="H1877" s="98" t="s">
        <v>129</v>
      </c>
      <c r="I1877" s="95" t="s">
        <v>1749</v>
      </c>
      <c r="J1877" s="131" t="str">
        <f t="shared" si="66"/>
        <v>17.359.233/0001-88</v>
      </c>
      <c r="K1877" s="131" t="s">
        <v>1080</v>
      </c>
      <c r="L1877" s="132" t="s">
        <v>3133</v>
      </c>
      <c r="M1877" s="131" t="s">
        <v>4362</v>
      </c>
      <c r="N1877" s="134">
        <v>45524</v>
      </c>
      <c r="O1877" s="95" t="s">
        <v>452</v>
      </c>
      <c r="P1877" s="98" t="s">
        <v>1750</v>
      </c>
      <c r="Q1877" s="381"/>
      <c r="R1877" s="381"/>
      <c r="S1877" s="381"/>
    </row>
    <row r="1878" spans="1:19" ht="40" customHeight="1" x14ac:dyDescent="0.25">
      <c r="A1878" s="128">
        <f>IF(B1878="","",ROW()-ROW($A$3)+'Diário 2º PA'!$P$1)</f>
        <v>3825</v>
      </c>
      <c r="B1878" s="129">
        <v>45499</v>
      </c>
      <c r="C1878" s="130">
        <v>45474</v>
      </c>
      <c r="D1878" s="98" t="s">
        <v>94</v>
      </c>
      <c r="E1878" s="95" t="s">
        <v>199</v>
      </c>
      <c r="F1878" s="155">
        <v>878.45</v>
      </c>
      <c r="G1878" s="98" t="s">
        <v>3177</v>
      </c>
      <c r="H1878" s="98" t="s">
        <v>128</v>
      </c>
      <c r="I1878" s="95" t="s">
        <v>1575</v>
      </c>
      <c r="J1878" s="131" t="str">
        <f t="shared" si="66"/>
        <v>04.398.505/0001-07</v>
      </c>
      <c r="K1878" s="131" t="s">
        <v>1080</v>
      </c>
      <c r="L1878" s="132" t="s">
        <v>3133</v>
      </c>
      <c r="M1878" s="131" t="s">
        <v>4363</v>
      </c>
      <c r="N1878" s="134">
        <v>45513</v>
      </c>
      <c r="O1878" s="95" t="s">
        <v>452</v>
      </c>
      <c r="P1878" s="98" t="s">
        <v>1085</v>
      </c>
      <c r="Q1878" s="381"/>
      <c r="R1878" s="381"/>
      <c r="S1878" s="381"/>
    </row>
    <row r="1879" spans="1:19" ht="40" customHeight="1" x14ac:dyDescent="0.25">
      <c r="A1879" s="128">
        <f>IF(B1879="","",ROW()-ROW($A$3)+'Diário 2º PA'!$P$1)</f>
        <v>3826</v>
      </c>
      <c r="B1879" s="129">
        <v>45499</v>
      </c>
      <c r="C1879" s="130">
        <v>45474</v>
      </c>
      <c r="D1879" s="98" t="s">
        <v>94</v>
      </c>
      <c r="E1879" s="95" t="s">
        <v>199</v>
      </c>
      <c r="F1879" s="155">
        <v>470.44</v>
      </c>
      <c r="G1879" s="98" t="s">
        <v>3177</v>
      </c>
      <c r="H1879" s="98" t="s">
        <v>127</v>
      </c>
      <c r="I1879" s="95" t="s">
        <v>1575</v>
      </c>
      <c r="J1879" s="131" t="str">
        <f t="shared" si="66"/>
        <v>04.398.505/0001-07</v>
      </c>
      <c r="K1879" s="131" t="s">
        <v>1080</v>
      </c>
      <c r="L1879" s="132" t="s">
        <v>3133</v>
      </c>
      <c r="M1879" s="131" t="s">
        <v>4364</v>
      </c>
      <c r="N1879" s="134">
        <v>45513</v>
      </c>
      <c r="O1879" s="95" t="s">
        <v>452</v>
      </c>
      <c r="P1879" s="98" t="s">
        <v>1085</v>
      </c>
      <c r="Q1879" s="381"/>
      <c r="R1879" s="381"/>
      <c r="S1879" s="381"/>
    </row>
    <row r="1880" spans="1:19" ht="40" customHeight="1" x14ac:dyDescent="0.25">
      <c r="A1880" s="128">
        <f>IF(B1880="","",ROW()-ROW($A$3)+'Diário 2º PA'!$P$1)</f>
        <v>3827</v>
      </c>
      <c r="B1880" s="129">
        <v>45499</v>
      </c>
      <c r="C1880" s="130">
        <v>45474</v>
      </c>
      <c r="D1880" s="98" t="s">
        <v>94</v>
      </c>
      <c r="E1880" s="95" t="s">
        <v>199</v>
      </c>
      <c r="F1880" s="155">
        <v>140.9</v>
      </c>
      <c r="G1880" s="98" t="s">
        <v>3177</v>
      </c>
      <c r="H1880" s="98" t="s">
        <v>125</v>
      </c>
      <c r="I1880" s="95" t="s">
        <v>1575</v>
      </c>
      <c r="J1880" s="131" t="str">
        <f t="shared" si="66"/>
        <v>04.398.505/0001-07</v>
      </c>
      <c r="K1880" s="131" t="s">
        <v>1080</v>
      </c>
      <c r="L1880" s="132" t="s">
        <v>3133</v>
      </c>
      <c r="M1880" s="131" t="s">
        <v>4365</v>
      </c>
      <c r="N1880" s="134">
        <v>45513</v>
      </c>
      <c r="O1880" s="95" t="s">
        <v>452</v>
      </c>
      <c r="P1880" s="98" t="s">
        <v>1085</v>
      </c>
      <c r="Q1880" s="381"/>
      <c r="R1880" s="381"/>
      <c r="S1880" s="381"/>
    </row>
    <row r="1881" spans="1:19" ht="40" customHeight="1" x14ac:dyDescent="0.25">
      <c r="A1881" s="128">
        <f>IF(B1881="","",ROW()-ROW($A$3)+'Diário 2º PA'!$P$1)</f>
        <v>3828</v>
      </c>
      <c r="B1881" s="129">
        <v>45499</v>
      </c>
      <c r="C1881" s="130">
        <v>45474</v>
      </c>
      <c r="D1881" s="98" t="s">
        <v>94</v>
      </c>
      <c r="E1881" s="95" t="s">
        <v>199</v>
      </c>
      <c r="F1881" s="155">
        <v>1873.02</v>
      </c>
      <c r="G1881" s="98" t="s">
        <v>3177</v>
      </c>
      <c r="H1881" s="98" t="s">
        <v>129</v>
      </c>
      <c r="I1881" s="95" t="s">
        <v>1575</v>
      </c>
      <c r="J1881" s="131" t="str">
        <f t="shared" si="66"/>
        <v>04.398.505/0001-07</v>
      </c>
      <c r="K1881" s="131" t="s">
        <v>1080</v>
      </c>
      <c r="L1881" s="132" t="s">
        <v>3133</v>
      </c>
      <c r="M1881" s="131" t="s">
        <v>4366</v>
      </c>
      <c r="N1881" s="134">
        <v>45513</v>
      </c>
      <c r="O1881" s="95" t="s">
        <v>452</v>
      </c>
      <c r="P1881" s="98" t="s">
        <v>1085</v>
      </c>
      <c r="Q1881" s="381"/>
      <c r="R1881" s="381"/>
      <c r="S1881" s="381"/>
    </row>
    <row r="1882" spans="1:19" ht="40" customHeight="1" x14ac:dyDescent="0.25">
      <c r="A1882" s="128">
        <f>IF(B1882="","",ROW()-ROW($A$3)+'Diário 2º PA'!$P$1)</f>
        <v>3829</v>
      </c>
      <c r="B1882" s="129">
        <v>45499</v>
      </c>
      <c r="C1882" s="130">
        <v>45474</v>
      </c>
      <c r="D1882" s="98" t="s">
        <v>94</v>
      </c>
      <c r="E1882" s="95" t="s">
        <v>199</v>
      </c>
      <c r="F1882" s="155">
        <v>548.91</v>
      </c>
      <c r="G1882" s="98" t="s">
        <v>3177</v>
      </c>
      <c r="H1882" s="98" t="s">
        <v>118</v>
      </c>
      <c r="I1882" s="95" t="s">
        <v>1575</v>
      </c>
      <c r="J1882" s="131" t="str">
        <f t="shared" si="66"/>
        <v>04.398.505/0001-07</v>
      </c>
      <c r="K1882" s="131" t="s">
        <v>1080</v>
      </c>
      <c r="L1882" s="132" t="s">
        <v>3133</v>
      </c>
      <c r="M1882" s="131" t="s">
        <v>4367</v>
      </c>
      <c r="N1882" s="134">
        <v>45513</v>
      </c>
      <c r="O1882" s="95" t="s">
        <v>452</v>
      </c>
      <c r="P1882" s="98" t="s">
        <v>1085</v>
      </c>
      <c r="Q1882" s="381"/>
      <c r="R1882" s="381"/>
      <c r="S1882" s="381"/>
    </row>
    <row r="1883" spans="1:19" ht="40" customHeight="1" x14ac:dyDescent="0.25">
      <c r="A1883" s="128">
        <f>IF(B1883="","",ROW()-ROW($A$3)+'Diário 2º PA'!$P$1)</f>
        <v>3830</v>
      </c>
      <c r="B1883" s="129">
        <v>45499</v>
      </c>
      <c r="C1883" s="130">
        <v>45474</v>
      </c>
      <c r="D1883" s="98" t="s">
        <v>94</v>
      </c>
      <c r="E1883" s="95" t="s">
        <v>199</v>
      </c>
      <c r="F1883" s="155">
        <v>354.21</v>
      </c>
      <c r="G1883" s="98" t="s">
        <v>3177</v>
      </c>
      <c r="H1883" s="98" t="s">
        <v>130</v>
      </c>
      <c r="I1883" s="95" t="s">
        <v>1575</v>
      </c>
      <c r="J1883" s="131" t="str">
        <f t="shared" si="66"/>
        <v>04.398.505/0001-07</v>
      </c>
      <c r="K1883" s="131" t="s">
        <v>1080</v>
      </c>
      <c r="L1883" s="132" t="s">
        <v>3133</v>
      </c>
      <c r="M1883" s="131" t="s">
        <v>4368</v>
      </c>
      <c r="N1883" s="134">
        <v>45513</v>
      </c>
      <c r="O1883" s="95" t="s">
        <v>452</v>
      </c>
      <c r="P1883" s="98" t="s">
        <v>1085</v>
      </c>
      <c r="Q1883" s="381"/>
      <c r="R1883" s="381"/>
      <c r="S1883" s="381"/>
    </row>
    <row r="1884" spans="1:19" ht="40" customHeight="1" x14ac:dyDescent="0.25">
      <c r="A1884" s="128">
        <f>IF(B1884="","",ROW()-ROW($A$3)+'Diário 2º PA'!$P$1)</f>
        <v>3831</v>
      </c>
      <c r="B1884" s="129">
        <v>45499</v>
      </c>
      <c r="C1884" s="130">
        <v>45474</v>
      </c>
      <c r="D1884" s="98" t="s">
        <v>94</v>
      </c>
      <c r="E1884" s="95" t="s">
        <v>199</v>
      </c>
      <c r="F1884" s="155">
        <v>377.99</v>
      </c>
      <c r="G1884" s="98" t="s">
        <v>3177</v>
      </c>
      <c r="H1884" s="98" t="s">
        <v>128</v>
      </c>
      <c r="I1884" s="95" t="s">
        <v>1576</v>
      </c>
      <c r="J1884" s="131" t="str">
        <f t="shared" si="66"/>
        <v>10.426.715/0001-64</v>
      </c>
      <c r="K1884" s="131" t="s">
        <v>1080</v>
      </c>
      <c r="L1884" s="132" t="s">
        <v>3133</v>
      </c>
      <c r="M1884" s="131">
        <v>4079366</v>
      </c>
      <c r="N1884" s="134">
        <v>45513</v>
      </c>
      <c r="O1884" s="95" t="s">
        <v>452</v>
      </c>
      <c r="P1884" s="98" t="s">
        <v>1082</v>
      </c>
      <c r="Q1884" s="381"/>
      <c r="R1884" s="381"/>
      <c r="S1884" s="381"/>
    </row>
    <row r="1885" spans="1:19" ht="40" customHeight="1" x14ac:dyDescent="0.25">
      <c r="A1885" s="128">
        <f>IF(B1885="","",ROW()-ROW($A$3)+'Diário 2º PA'!$P$1)</f>
        <v>3832</v>
      </c>
      <c r="B1885" s="129">
        <v>45499</v>
      </c>
      <c r="C1885" s="130">
        <v>45474</v>
      </c>
      <c r="D1885" s="98" t="s">
        <v>94</v>
      </c>
      <c r="E1885" s="95" t="s">
        <v>199</v>
      </c>
      <c r="F1885" s="155">
        <v>170.19</v>
      </c>
      <c r="G1885" s="98" t="s">
        <v>3177</v>
      </c>
      <c r="H1885" s="98" t="s">
        <v>127</v>
      </c>
      <c r="I1885" s="95" t="s">
        <v>1576</v>
      </c>
      <c r="J1885" s="131" t="str">
        <f t="shared" si="66"/>
        <v>10.426.715/0001-64</v>
      </c>
      <c r="K1885" s="131" t="s">
        <v>1080</v>
      </c>
      <c r="L1885" s="132" t="s">
        <v>3133</v>
      </c>
      <c r="M1885" s="131">
        <v>4078988</v>
      </c>
      <c r="N1885" s="134">
        <v>45513</v>
      </c>
      <c r="O1885" s="95" t="s">
        <v>452</v>
      </c>
      <c r="P1885" s="98" t="s">
        <v>1082</v>
      </c>
      <c r="Q1885" s="381"/>
      <c r="R1885" s="381"/>
      <c r="S1885" s="381"/>
    </row>
    <row r="1886" spans="1:19" ht="40" customHeight="1" x14ac:dyDescent="0.25">
      <c r="A1886" s="128">
        <f>IF(B1886="","",ROW()-ROW($A$3)+'Diário 2º PA'!$P$1)</f>
        <v>3833</v>
      </c>
      <c r="B1886" s="129">
        <v>45499</v>
      </c>
      <c r="C1886" s="130">
        <v>45474</v>
      </c>
      <c r="D1886" s="98" t="s">
        <v>94</v>
      </c>
      <c r="E1886" s="95" t="s">
        <v>199</v>
      </c>
      <c r="F1886" s="155">
        <v>1224.52</v>
      </c>
      <c r="G1886" s="98" t="s">
        <v>3177</v>
      </c>
      <c r="H1886" s="98" t="s">
        <v>125</v>
      </c>
      <c r="I1886" s="95" t="s">
        <v>1576</v>
      </c>
      <c r="J1886" s="131" t="str">
        <f t="shared" si="66"/>
        <v>10.426.715/0001-64</v>
      </c>
      <c r="K1886" s="131" t="s">
        <v>1080</v>
      </c>
      <c r="L1886" s="132" t="s">
        <v>3133</v>
      </c>
      <c r="M1886" s="131">
        <v>4078930</v>
      </c>
      <c r="N1886" s="134">
        <v>45513</v>
      </c>
      <c r="O1886" s="95" t="s">
        <v>452</v>
      </c>
      <c r="P1886" s="98" t="s">
        <v>1082</v>
      </c>
      <c r="Q1886" s="381"/>
      <c r="R1886" s="381"/>
      <c r="S1886" s="381"/>
    </row>
    <row r="1887" spans="1:19" ht="40" customHeight="1" x14ac:dyDescent="0.25">
      <c r="A1887" s="128">
        <f>IF(B1887="","",ROW()-ROW($A$3)+'Diário 2º PA'!$P$1)</f>
        <v>3834</v>
      </c>
      <c r="B1887" s="129">
        <v>45499</v>
      </c>
      <c r="C1887" s="130">
        <v>45474</v>
      </c>
      <c r="D1887" s="98" t="s">
        <v>94</v>
      </c>
      <c r="E1887" s="95" t="s">
        <v>199</v>
      </c>
      <c r="F1887" s="155">
        <v>400.26</v>
      </c>
      <c r="G1887" s="98" t="s">
        <v>3177</v>
      </c>
      <c r="H1887" s="98" t="s">
        <v>129</v>
      </c>
      <c r="I1887" s="95" t="s">
        <v>1576</v>
      </c>
      <c r="J1887" s="131" t="str">
        <f t="shared" si="66"/>
        <v>10.426.715/0001-64</v>
      </c>
      <c r="K1887" s="131" t="s">
        <v>1080</v>
      </c>
      <c r="L1887" s="132" t="s">
        <v>3133</v>
      </c>
      <c r="M1887" s="131">
        <v>4078793</v>
      </c>
      <c r="N1887" s="134">
        <v>45513</v>
      </c>
      <c r="O1887" s="95" t="s">
        <v>452</v>
      </c>
      <c r="P1887" s="98" t="s">
        <v>1082</v>
      </c>
      <c r="Q1887" s="381"/>
      <c r="R1887" s="381"/>
      <c r="S1887" s="381"/>
    </row>
    <row r="1888" spans="1:19" ht="40" customHeight="1" x14ac:dyDescent="0.25">
      <c r="A1888" s="128">
        <f>IF(B1888="","",ROW()-ROW($A$3)+'Diário 2º PA'!$P$1)</f>
        <v>3835</v>
      </c>
      <c r="B1888" s="129">
        <v>45499</v>
      </c>
      <c r="C1888" s="130">
        <v>45474</v>
      </c>
      <c r="D1888" s="98" t="s">
        <v>94</v>
      </c>
      <c r="E1888" s="95" t="s">
        <v>199</v>
      </c>
      <c r="F1888" s="155">
        <v>175.84</v>
      </c>
      <c r="G1888" s="98" t="s">
        <v>3177</v>
      </c>
      <c r="H1888" s="98" t="s">
        <v>118</v>
      </c>
      <c r="I1888" s="95" t="s">
        <v>1576</v>
      </c>
      <c r="J1888" s="131" t="str">
        <f t="shared" si="66"/>
        <v>10.426.715/0001-64</v>
      </c>
      <c r="K1888" s="131" t="s">
        <v>1080</v>
      </c>
      <c r="L1888" s="132" t="s">
        <v>3133</v>
      </c>
      <c r="M1888" s="131">
        <v>4077708</v>
      </c>
      <c r="N1888" s="134">
        <v>45513</v>
      </c>
      <c r="O1888" s="95" t="s">
        <v>452</v>
      </c>
      <c r="P1888" s="98" t="s">
        <v>1082</v>
      </c>
      <c r="Q1888" s="381"/>
      <c r="R1888" s="381"/>
      <c r="S1888" s="381"/>
    </row>
    <row r="1889" spans="1:19" ht="40" customHeight="1" x14ac:dyDescent="0.25">
      <c r="A1889" s="128">
        <f>IF(B1889="","",ROW()-ROW($A$3)+'Diário 2º PA'!$P$1)</f>
        <v>3836</v>
      </c>
      <c r="B1889" s="129">
        <v>45499</v>
      </c>
      <c r="C1889" s="130">
        <v>45474</v>
      </c>
      <c r="D1889" s="98" t="s">
        <v>94</v>
      </c>
      <c r="E1889" s="95" t="s">
        <v>199</v>
      </c>
      <c r="F1889" s="155">
        <v>1475.27</v>
      </c>
      <c r="G1889" s="98" t="s">
        <v>3177</v>
      </c>
      <c r="H1889" s="98" t="s">
        <v>130</v>
      </c>
      <c r="I1889" s="95" t="s">
        <v>1576</v>
      </c>
      <c r="J1889" s="131" t="str">
        <f t="shared" si="66"/>
        <v>10.426.715/0001-64</v>
      </c>
      <c r="K1889" s="131" t="s">
        <v>1080</v>
      </c>
      <c r="L1889" s="132" t="s">
        <v>3133</v>
      </c>
      <c r="M1889" s="131">
        <v>4078516</v>
      </c>
      <c r="N1889" s="134">
        <v>45513</v>
      </c>
      <c r="O1889" s="95" t="s">
        <v>452</v>
      </c>
      <c r="P1889" s="98" t="s">
        <v>1082</v>
      </c>
      <c r="Q1889" s="381"/>
      <c r="R1889" s="381"/>
      <c r="S1889" s="381"/>
    </row>
    <row r="1890" spans="1:19" ht="40" customHeight="1" x14ac:dyDescent="0.25">
      <c r="A1890" s="128">
        <f>IF(B1890="","",ROW()-ROW($A$3)+'Diário 2º PA'!$P$1)</f>
        <v>3837</v>
      </c>
      <c r="B1890" s="129">
        <v>45499</v>
      </c>
      <c r="C1890" s="130">
        <v>45474</v>
      </c>
      <c r="D1890" s="98" t="s">
        <v>94</v>
      </c>
      <c r="E1890" s="95" t="s">
        <v>199</v>
      </c>
      <c r="F1890" s="155">
        <v>479.6</v>
      </c>
      <c r="G1890" s="98" t="s">
        <v>3177</v>
      </c>
      <c r="H1890" s="98" t="s">
        <v>118</v>
      </c>
      <c r="I1890" s="95" t="s">
        <v>1493</v>
      </c>
      <c r="J1890" s="131" t="str">
        <f t="shared" si="66"/>
        <v>21.551.726/0001-92</v>
      </c>
      <c r="K1890" s="131" t="s">
        <v>1114</v>
      </c>
      <c r="L1890" s="132" t="s">
        <v>3120</v>
      </c>
      <c r="M1890" s="131">
        <v>102</v>
      </c>
      <c r="N1890" s="134">
        <v>45502</v>
      </c>
      <c r="O1890" s="95" t="s">
        <v>452</v>
      </c>
      <c r="P1890" s="98" t="s">
        <v>1494</v>
      </c>
      <c r="Q1890" s="381"/>
      <c r="R1890" s="381"/>
      <c r="S1890" s="381"/>
    </row>
    <row r="1891" spans="1:19" ht="40" customHeight="1" x14ac:dyDescent="0.25">
      <c r="A1891" s="128">
        <f>IF(B1891="","",ROW()-ROW($A$3)+'Diário 2º PA'!$P$1)</f>
        <v>3838</v>
      </c>
      <c r="B1891" s="129">
        <v>45499</v>
      </c>
      <c r="C1891" s="130">
        <v>45474</v>
      </c>
      <c r="D1891" s="98" t="s">
        <v>105</v>
      </c>
      <c r="E1891" s="95" t="s">
        <v>359</v>
      </c>
      <c r="F1891" s="155">
        <v>44.9</v>
      </c>
      <c r="G1891" s="98" t="s">
        <v>1999</v>
      </c>
      <c r="H1891" s="98" t="s">
        <v>123</v>
      </c>
      <c r="I1891" s="95" t="s">
        <v>3456</v>
      </c>
      <c r="J1891" s="131" t="str">
        <f t="shared" si="66"/>
        <v>04.514.978/0001-22</v>
      </c>
      <c r="K1891" s="131" t="s">
        <v>1114</v>
      </c>
      <c r="L1891" s="132" t="s">
        <v>3120</v>
      </c>
      <c r="M1891" s="131">
        <v>1941</v>
      </c>
      <c r="N1891" s="134">
        <v>45498</v>
      </c>
      <c r="O1891" s="95" t="s">
        <v>452</v>
      </c>
      <c r="P1891" s="98" t="s">
        <v>3457</v>
      </c>
      <c r="Q1891" s="381"/>
      <c r="R1891" s="381"/>
      <c r="S1891" s="381"/>
    </row>
    <row r="1892" spans="1:19" ht="40" customHeight="1" x14ac:dyDescent="0.25">
      <c r="A1892" s="128">
        <f>IF(B1892="","",ROW()-ROW($A$3)+'Diário 2º PA'!$P$1)</f>
        <v>3839</v>
      </c>
      <c r="B1892" s="129">
        <v>45499</v>
      </c>
      <c r="C1892" s="130">
        <v>45474</v>
      </c>
      <c r="D1892" s="98" t="s">
        <v>105</v>
      </c>
      <c r="E1892" s="95" t="s">
        <v>287</v>
      </c>
      <c r="F1892" s="155">
        <v>138.85</v>
      </c>
      <c r="G1892" s="98" t="s">
        <v>3251</v>
      </c>
      <c r="H1892" s="98" t="s">
        <v>122</v>
      </c>
      <c r="I1892" s="95" t="s">
        <v>1766</v>
      </c>
      <c r="J1892" s="131" t="str">
        <f t="shared" si="66"/>
        <v>20.622.890/0001-80</v>
      </c>
      <c r="K1892" s="131" t="s">
        <v>1080</v>
      </c>
      <c r="L1892" s="132" t="s">
        <v>1439</v>
      </c>
      <c r="M1892" s="131">
        <v>285895</v>
      </c>
      <c r="N1892" s="134">
        <v>45504</v>
      </c>
      <c r="O1892" s="95" t="s">
        <v>452</v>
      </c>
      <c r="P1892" s="98" t="s">
        <v>1214</v>
      </c>
      <c r="Q1892" s="381"/>
      <c r="R1892" s="381"/>
      <c r="S1892" s="381"/>
    </row>
    <row r="1893" spans="1:19" ht="40" customHeight="1" x14ac:dyDescent="0.25">
      <c r="A1893" s="128">
        <f>IF(B1893="","",ROW()-ROW($A$3)+'Diário 2º PA'!$P$1)</f>
        <v>3840</v>
      </c>
      <c r="B1893" s="129">
        <v>45499</v>
      </c>
      <c r="C1893" s="130">
        <v>45474</v>
      </c>
      <c r="D1893" s="98" t="s">
        <v>105</v>
      </c>
      <c r="E1893" s="95" t="s">
        <v>287</v>
      </c>
      <c r="F1893" s="155">
        <v>402.96</v>
      </c>
      <c r="G1893" s="98" t="s">
        <v>3251</v>
      </c>
      <c r="H1893" s="98" t="s">
        <v>125</v>
      </c>
      <c r="I1893" s="95" t="s">
        <v>1438</v>
      </c>
      <c r="J1893" s="131" t="str">
        <f t="shared" si="66"/>
        <v>18.715.383/0001-40</v>
      </c>
      <c r="K1893" s="131" t="s">
        <v>1080</v>
      </c>
      <c r="L1893" s="132" t="s">
        <v>1439</v>
      </c>
      <c r="M1893" s="131" t="s">
        <v>4369</v>
      </c>
      <c r="N1893" s="134">
        <v>45504</v>
      </c>
      <c r="O1893" s="95" t="s">
        <v>452</v>
      </c>
      <c r="P1893" s="98" t="s">
        <v>1441</v>
      </c>
      <c r="Q1893" s="381"/>
      <c r="R1893" s="381"/>
      <c r="S1893" s="381"/>
    </row>
    <row r="1894" spans="1:19" ht="40" customHeight="1" x14ac:dyDescent="0.25">
      <c r="A1894" s="128">
        <f>IF(B1894="","",ROW()-ROW($A$3)+'Diário 2º PA'!$P$1)</f>
        <v>3841</v>
      </c>
      <c r="B1894" s="129">
        <v>45502</v>
      </c>
      <c r="C1894" s="130">
        <v>45474</v>
      </c>
      <c r="D1894" s="98" t="s">
        <v>105</v>
      </c>
      <c r="E1894" s="95" t="s">
        <v>337</v>
      </c>
      <c r="F1894" s="155">
        <v>182</v>
      </c>
      <c r="G1894" s="193" t="s">
        <v>3160</v>
      </c>
      <c r="H1894" s="98" t="s">
        <v>137</v>
      </c>
      <c r="I1894" s="95" t="s">
        <v>3165</v>
      </c>
      <c r="J1894" s="131" t="str">
        <f t="shared" si="66"/>
        <v>17.455.912/0002-31</v>
      </c>
      <c r="K1894" s="131" t="s">
        <v>1072</v>
      </c>
      <c r="L1894" s="132" t="s">
        <v>3120</v>
      </c>
      <c r="M1894" s="131">
        <v>6485071</v>
      </c>
      <c r="N1894" s="134">
        <v>45511</v>
      </c>
      <c r="O1894" s="95" t="s">
        <v>452</v>
      </c>
      <c r="P1894" s="98" t="s">
        <v>1189</v>
      </c>
      <c r="Q1894" s="381"/>
      <c r="R1894" s="381"/>
      <c r="S1894" s="381"/>
    </row>
    <row r="1895" spans="1:19" ht="40" customHeight="1" x14ac:dyDescent="0.25">
      <c r="A1895" s="128">
        <f>IF(B1895="","",ROW()-ROW($A$3)+'Diário 2º PA'!$P$1)</f>
        <v>3842</v>
      </c>
      <c r="B1895" s="129">
        <v>45502</v>
      </c>
      <c r="C1895" s="130">
        <v>45474</v>
      </c>
      <c r="D1895" s="98" t="s">
        <v>105</v>
      </c>
      <c r="E1895" s="95" t="s">
        <v>337</v>
      </c>
      <c r="F1895" s="155">
        <v>234.82</v>
      </c>
      <c r="G1895" s="193" t="s">
        <v>3160</v>
      </c>
      <c r="H1895" s="98" t="s">
        <v>137</v>
      </c>
      <c r="I1895" s="95" t="s">
        <v>3165</v>
      </c>
      <c r="J1895" s="131" t="str">
        <f t="shared" si="66"/>
        <v>17.455.912/0002-31</v>
      </c>
      <c r="K1895" s="131" t="s">
        <v>1072</v>
      </c>
      <c r="L1895" s="132" t="s">
        <v>3120</v>
      </c>
      <c r="M1895" s="131">
        <v>6466625</v>
      </c>
      <c r="N1895" s="134">
        <v>45505</v>
      </c>
      <c r="O1895" s="95" t="s">
        <v>452</v>
      </c>
      <c r="P1895" s="98" t="s">
        <v>1189</v>
      </c>
      <c r="Q1895" s="381"/>
      <c r="R1895" s="381"/>
      <c r="S1895" s="381"/>
    </row>
    <row r="1896" spans="1:19" ht="40" customHeight="1" x14ac:dyDescent="0.25">
      <c r="A1896" s="128">
        <f>IF(B1896="","",ROW()-ROW($A$3)+'Diário 2º PA'!$P$1)</f>
        <v>3843</v>
      </c>
      <c r="B1896" s="129">
        <v>45502</v>
      </c>
      <c r="C1896" s="130">
        <v>45474</v>
      </c>
      <c r="D1896" s="98" t="s">
        <v>105</v>
      </c>
      <c r="E1896" s="95" t="s">
        <v>337</v>
      </c>
      <c r="F1896" s="155">
        <v>107.32</v>
      </c>
      <c r="G1896" s="193" t="s">
        <v>3160</v>
      </c>
      <c r="H1896" s="98" t="s">
        <v>121</v>
      </c>
      <c r="I1896" s="95" t="s">
        <v>3165</v>
      </c>
      <c r="J1896" s="131" t="str">
        <f t="shared" si="66"/>
        <v>17.455.912/0002-31</v>
      </c>
      <c r="K1896" s="131" t="s">
        <v>1072</v>
      </c>
      <c r="L1896" s="132" t="s">
        <v>3120</v>
      </c>
      <c r="M1896" s="131">
        <v>6484988</v>
      </c>
      <c r="N1896" s="134">
        <v>45511</v>
      </c>
      <c r="O1896" s="95" t="s">
        <v>452</v>
      </c>
      <c r="P1896" s="98" t="s">
        <v>1189</v>
      </c>
      <c r="Q1896" s="381"/>
      <c r="R1896" s="381"/>
      <c r="S1896" s="381"/>
    </row>
    <row r="1897" spans="1:19" ht="40" customHeight="1" x14ac:dyDescent="0.25">
      <c r="A1897" s="128">
        <f>IF(B1897="","",ROW()-ROW($A$3)+'Diário 2º PA'!$P$1)</f>
        <v>3844</v>
      </c>
      <c r="B1897" s="129">
        <v>45502</v>
      </c>
      <c r="C1897" s="130">
        <v>45474</v>
      </c>
      <c r="D1897" s="98" t="s">
        <v>105</v>
      </c>
      <c r="E1897" s="95" t="s">
        <v>337</v>
      </c>
      <c r="F1897" s="155">
        <v>344.91</v>
      </c>
      <c r="G1897" s="193" t="s">
        <v>3160</v>
      </c>
      <c r="H1897" s="98" t="s">
        <v>120</v>
      </c>
      <c r="I1897" s="95" t="s">
        <v>3165</v>
      </c>
      <c r="J1897" s="131" t="str">
        <f t="shared" si="66"/>
        <v>17.455.912/0002-31</v>
      </c>
      <c r="K1897" s="131" t="s">
        <v>1072</v>
      </c>
      <c r="L1897" s="132" t="s">
        <v>3120</v>
      </c>
      <c r="M1897" s="131">
        <v>6474266</v>
      </c>
      <c r="N1897" s="134">
        <v>45508</v>
      </c>
      <c r="O1897" s="95" t="s">
        <v>452</v>
      </c>
      <c r="P1897" s="98" t="s">
        <v>1189</v>
      </c>
      <c r="Q1897" s="381"/>
      <c r="R1897" s="381"/>
      <c r="S1897" s="381"/>
    </row>
    <row r="1898" spans="1:19" ht="40" customHeight="1" x14ac:dyDescent="0.25">
      <c r="A1898" s="128">
        <f>IF(B1898="","",ROW()-ROW($A$3)+'Diário 2º PA'!$P$1)</f>
        <v>3845</v>
      </c>
      <c r="B1898" s="129">
        <v>45502</v>
      </c>
      <c r="C1898" s="130">
        <v>45474</v>
      </c>
      <c r="D1898" s="98" t="s">
        <v>105</v>
      </c>
      <c r="E1898" s="95" t="s">
        <v>337</v>
      </c>
      <c r="F1898" s="155">
        <v>121.48</v>
      </c>
      <c r="G1898" s="193" t="s">
        <v>3160</v>
      </c>
      <c r="H1898" s="98" t="s">
        <v>123</v>
      </c>
      <c r="I1898" s="95" t="s">
        <v>3165</v>
      </c>
      <c r="J1898" s="131" t="str">
        <f t="shared" si="66"/>
        <v>17.455.912/0002-31</v>
      </c>
      <c r="K1898" s="131" t="s">
        <v>1072</v>
      </c>
      <c r="L1898" s="132" t="s">
        <v>3120</v>
      </c>
      <c r="M1898" s="131">
        <v>6485020</v>
      </c>
      <c r="N1898" s="134">
        <v>45511</v>
      </c>
      <c r="O1898" s="95" t="s">
        <v>452</v>
      </c>
      <c r="P1898" s="98" t="s">
        <v>1189</v>
      </c>
      <c r="Q1898" s="381"/>
      <c r="R1898" s="381"/>
      <c r="S1898" s="381"/>
    </row>
    <row r="1899" spans="1:19" ht="40" customHeight="1" x14ac:dyDescent="0.25">
      <c r="A1899" s="128">
        <f>IF(B1899="","",ROW()-ROW($A$3)+'Diário 2º PA'!$P$1)</f>
        <v>3846</v>
      </c>
      <c r="B1899" s="129">
        <v>45502</v>
      </c>
      <c r="C1899" s="130">
        <v>45474</v>
      </c>
      <c r="D1899" s="98" t="s">
        <v>105</v>
      </c>
      <c r="E1899" s="95" t="s">
        <v>337</v>
      </c>
      <c r="F1899" s="155">
        <v>125.03</v>
      </c>
      <c r="G1899" s="193" t="s">
        <v>3160</v>
      </c>
      <c r="H1899" s="98" t="s">
        <v>128</v>
      </c>
      <c r="I1899" s="95" t="s">
        <v>3165</v>
      </c>
      <c r="J1899" s="131" t="str">
        <f t="shared" si="66"/>
        <v>17.455.912/0002-31</v>
      </c>
      <c r="K1899" s="131" t="s">
        <v>1072</v>
      </c>
      <c r="L1899" s="132" t="s">
        <v>3120</v>
      </c>
      <c r="M1899" s="131">
        <v>6474294</v>
      </c>
      <c r="N1899" s="134">
        <v>45508</v>
      </c>
      <c r="O1899" s="95" t="s">
        <v>452</v>
      </c>
      <c r="P1899" s="98" t="s">
        <v>1189</v>
      </c>
      <c r="Q1899" s="381"/>
      <c r="R1899" s="381"/>
      <c r="S1899" s="381"/>
    </row>
    <row r="1900" spans="1:19" ht="40" customHeight="1" x14ac:dyDescent="0.25">
      <c r="A1900" s="128">
        <f>IF(B1900="","",ROW()-ROW($A$3)+'Diário 2º PA'!$P$1)</f>
        <v>3847</v>
      </c>
      <c r="B1900" s="129">
        <v>45502</v>
      </c>
      <c r="C1900" s="130">
        <v>45474</v>
      </c>
      <c r="D1900" s="98" t="s">
        <v>105</v>
      </c>
      <c r="E1900" s="95" t="s">
        <v>337</v>
      </c>
      <c r="F1900" s="155">
        <v>75.7</v>
      </c>
      <c r="G1900" s="193" t="s">
        <v>3160</v>
      </c>
      <c r="H1900" s="98" t="s">
        <v>121</v>
      </c>
      <c r="I1900" s="95" t="s">
        <v>3165</v>
      </c>
      <c r="J1900" s="131" t="str">
        <f t="shared" si="66"/>
        <v>17.455.912/0002-31</v>
      </c>
      <c r="K1900" s="131" t="s">
        <v>1072</v>
      </c>
      <c r="L1900" s="132" t="s">
        <v>3120</v>
      </c>
      <c r="M1900" s="131">
        <v>208392480</v>
      </c>
      <c r="N1900" s="134">
        <v>45504</v>
      </c>
      <c r="O1900" s="95" t="s">
        <v>452</v>
      </c>
      <c r="P1900" s="98" t="s">
        <v>1189</v>
      </c>
      <c r="Q1900" s="381"/>
      <c r="R1900" s="381"/>
      <c r="S1900" s="381"/>
    </row>
    <row r="1901" spans="1:19" ht="40" customHeight="1" x14ac:dyDescent="0.25">
      <c r="A1901" s="128">
        <f>IF(B1901="","",ROW()-ROW($A$3)+'Diário 2º PA'!$P$1)</f>
        <v>3848</v>
      </c>
      <c r="B1901" s="129">
        <v>45502</v>
      </c>
      <c r="C1901" s="130">
        <v>45474</v>
      </c>
      <c r="D1901" s="98" t="s">
        <v>105</v>
      </c>
      <c r="E1901" s="95" t="s">
        <v>337</v>
      </c>
      <c r="F1901" s="155">
        <v>53.38</v>
      </c>
      <c r="G1901" s="193" t="s">
        <v>3160</v>
      </c>
      <c r="H1901" s="98" t="s">
        <v>121</v>
      </c>
      <c r="I1901" s="95" t="s">
        <v>3165</v>
      </c>
      <c r="J1901" s="131" t="str">
        <f t="shared" si="66"/>
        <v>17.455.912/0002-31</v>
      </c>
      <c r="K1901" s="131" t="s">
        <v>1072</v>
      </c>
      <c r="L1901" s="132" t="s">
        <v>3120</v>
      </c>
      <c r="M1901" s="131">
        <v>6485014</v>
      </c>
      <c r="N1901" s="134">
        <v>45511</v>
      </c>
      <c r="O1901" s="95" t="s">
        <v>452</v>
      </c>
      <c r="P1901" s="98" t="s">
        <v>1189</v>
      </c>
      <c r="Q1901" s="381"/>
      <c r="R1901" s="381"/>
      <c r="S1901" s="381"/>
    </row>
    <row r="1902" spans="1:19" ht="40" customHeight="1" x14ac:dyDescent="0.25">
      <c r="A1902" s="128">
        <f>IF(B1902="","",ROW()-ROW($A$3)+'Diário 2º PA'!$P$1)</f>
        <v>3849</v>
      </c>
      <c r="B1902" s="129">
        <v>45502</v>
      </c>
      <c r="C1902" s="130">
        <v>45474</v>
      </c>
      <c r="D1902" s="98" t="s">
        <v>105</v>
      </c>
      <c r="E1902" s="95" t="s">
        <v>337</v>
      </c>
      <c r="F1902" s="155">
        <v>172.46</v>
      </c>
      <c r="G1902" s="193" t="s">
        <v>3160</v>
      </c>
      <c r="H1902" s="98" t="s">
        <v>120</v>
      </c>
      <c r="I1902" s="95" t="s">
        <v>3165</v>
      </c>
      <c r="J1902" s="131" t="str">
        <f t="shared" si="66"/>
        <v>17.455.912/0002-31</v>
      </c>
      <c r="K1902" s="131" t="s">
        <v>1072</v>
      </c>
      <c r="L1902" s="132" t="s">
        <v>3120</v>
      </c>
      <c r="M1902" s="131">
        <v>6466677</v>
      </c>
      <c r="N1902" s="134">
        <v>45505</v>
      </c>
      <c r="O1902" s="95" t="s">
        <v>452</v>
      </c>
      <c r="P1902" s="98" t="s">
        <v>1189</v>
      </c>
      <c r="Q1902" s="381"/>
      <c r="R1902" s="381"/>
      <c r="S1902" s="381"/>
    </row>
    <row r="1903" spans="1:19" ht="40" customHeight="1" x14ac:dyDescent="0.25">
      <c r="A1903" s="128">
        <f>IF(B1903="","",ROW()-ROW($A$3)+'Diário 2º PA'!$P$1)</f>
        <v>3850</v>
      </c>
      <c r="B1903" s="129">
        <v>45502</v>
      </c>
      <c r="C1903" s="130">
        <v>45474</v>
      </c>
      <c r="D1903" s="98" t="s">
        <v>105</v>
      </c>
      <c r="E1903" s="95" t="s">
        <v>337</v>
      </c>
      <c r="F1903" s="155">
        <v>121.48</v>
      </c>
      <c r="G1903" s="193" t="s">
        <v>3160</v>
      </c>
      <c r="H1903" s="98" t="s">
        <v>123</v>
      </c>
      <c r="I1903" s="95" t="s">
        <v>3165</v>
      </c>
      <c r="J1903" s="131" t="str">
        <f t="shared" si="66"/>
        <v>17.455.912/0002-31</v>
      </c>
      <c r="K1903" s="131" t="s">
        <v>1072</v>
      </c>
      <c r="L1903" s="132" t="s">
        <v>3120</v>
      </c>
      <c r="M1903" s="131">
        <v>6485025</v>
      </c>
      <c r="N1903" s="134">
        <v>45511</v>
      </c>
      <c r="O1903" s="95" t="s">
        <v>452</v>
      </c>
      <c r="P1903" s="98" t="s">
        <v>1189</v>
      </c>
      <c r="Q1903" s="381"/>
      <c r="R1903" s="381"/>
      <c r="S1903" s="381"/>
    </row>
    <row r="1904" spans="1:19" ht="40" customHeight="1" x14ac:dyDescent="0.25">
      <c r="A1904" s="128">
        <f>IF(B1904="","",ROW()-ROW($A$3)+'Diário 2º PA'!$P$1)</f>
        <v>3851</v>
      </c>
      <c r="B1904" s="129">
        <v>45502</v>
      </c>
      <c r="C1904" s="130">
        <v>45474</v>
      </c>
      <c r="D1904" s="98" t="s">
        <v>105</v>
      </c>
      <c r="E1904" s="95" t="s">
        <v>305</v>
      </c>
      <c r="F1904" s="155">
        <v>1080.6099999999999</v>
      </c>
      <c r="G1904" s="98" t="s">
        <v>4353</v>
      </c>
      <c r="H1904" s="98" t="s">
        <v>137</v>
      </c>
      <c r="I1904" s="95" t="s">
        <v>1749</v>
      </c>
      <c r="J1904" s="131" t="str">
        <f t="shared" si="66"/>
        <v>17.359.233/0001-88</v>
      </c>
      <c r="K1904" s="131" t="s">
        <v>1080</v>
      </c>
      <c r="L1904" s="132" t="s">
        <v>3133</v>
      </c>
      <c r="M1904" s="131" t="s">
        <v>4370</v>
      </c>
      <c r="N1904" s="134">
        <v>45502</v>
      </c>
      <c r="O1904" s="95" t="s">
        <v>452</v>
      </c>
      <c r="P1904" s="98" t="s">
        <v>1750</v>
      </c>
      <c r="Q1904" s="381"/>
      <c r="R1904" s="381"/>
      <c r="S1904" s="381"/>
    </row>
    <row r="1905" spans="1:19" ht="40" customHeight="1" x14ac:dyDescent="0.25">
      <c r="A1905" s="128">
        <f>IF(B1905="","",ROW()-ROW($A$3)+'Diário 2º PA'!$P$1)</f>
        <v>3852</v>
      </c>
      <c r="B1905" s="129">
        <v>45502</v>
      </c>
      <c r="C1905" s="130">
        <v>45474</v>
      </c>
      <c r="D1905" s="98" t="s">
        <v>105</v>
      </c>
      <c r="E1905" s="95" t="s">
        <v>295</v>
      </c>
      <c r="F1905" s="155">
        <v>925.76</v>
      </c>
      <c r="G1905" s="98" t="s">
        <v>3541</v>
      </c>
      <c r="H1905" s="98" t="s">
        <v>137</v>
      </c>
      <c r="I1905" s="95" t="s">
        <v>1749</v>
      </c>
      <c r="J1905" s="131" t="str">
        <f t="shared" si="66"/>
        <v>17.359.233/0001-88</v>
      </c>
      <c r="K1905" s="131" t="s">
        <v>1080</v>
      </c>
      <c r="L1905" s="132" t="s">
        <v>3133</v>
      </c>
      <c r="M1905" s="131" t="s">
        <v>4371</v>
      </c>
      <c r="N1905" s="134">
        <v>45502</v>
      </c>
      <c r="O1905" s="95" t="s">
        <v>452</v>
      </c>
      <c r="P1905" s="98" t="s">
        <v>1750</v>
      </c>
      <c r="Q1905" s="381"/>
      <c r="R1905" s="381"/>
      <c r="S1905" s="381"/>
    </row>
    <row r="1906" spans="1:19" ht="40" customHeight="1" x14ac:dyDescent="0.25">
      <c r="A1906" s="128">
        <f>IF(B1906="","",ROW()-ROW($A$3)+'Diário 2º PA'!$P$1)</f>
        <v>3853</v>
      </c>
      <c r="B1906" s="129">
        <v>45502</v>
      </c>
      <c r="C1906" s="130">
        <v>45474</v>
      </c>
      <c r="D1906" s="98" t="s">
        <v>105</v>
      </c>
      <c r="E1906" s="95" t="s">
        <v>345</v>
      </c>
      <c r="F1906" s="155">
        <v>1754</v>
      </c>
      <c r="G1906" s="98" t="s">
        <v>4372</v>
      </c>
      <c r="H1906" s="98" t="s">
        <v>137</v>
      </c>
      <c r="I1906" s="95" t="s">
        <v>4373</v>
      </c>
      <c r="J1906" s="131" t="str">
        <f t="shared" si="66"/>
        <v>04.860.648/0001-99</v>
      </c>
      <c r="K1906" s="131" t="s">
        <v>1080</v>
      </c>
      <c r="L1906" s="132" t="s">
        <v>3133</v>
      </c>
      <c r="M1906" s="131">
        <v>8547</v>
      </c>
      <c r="N1906" s="134">
        <v>45502</v>
      </c>
      <c r="O1906" s="95" t="s">
        <v>452</v>
      </c>
      <c r="P1906" s="98" t="s">
        <v>4374</v>
      </c>
      <c r="Q1906" s="381"/>
      <c r="R1906" s="381"/>
      <c r="S1906" s="381"/>
    </row>
    <row r="1907" spans="1:19" ht="40" customHeight="1" x14ac:dyDescent="0.25">
      <c r="A1907" s="128">
        <f>IF(B1907="","",ROW()-ROW($A$3)+'Diário 2º PA'!$P$1)</f>
        <v>3854</v>
      </c>
      <c r="B1907" s="129">
        <v>45502</v>
      </c>
      <c r="C1907" s="130">
        <v>45474</v>
      </c>
      <c r="D1907" s="98" t="s">
        <v>105</v>
      </c>
      <c r="E1907" s="95" t="s">
        <v>265</v>
      </c>
      <c r="F1907" s="155">
        <v>623.88</v>
      </c>
      <c r="G1907" s="98" t="s">
        <v>3264</v>
      </c>
      <c r="H1907" s="98" t="s">
        <v>118</v>
      </c>
      <c r="I1907" s="95" t="s">
        <v>2238</v>
      </c>
      <c r="J1907" s="131" t="str">
        <f t="shared" si="66"/>
        <v>01.541.266/0001-04</v>
      </c>
      <c r="K1907" s="131" t="s">
        <v>1080</v>
      </c>
      <c r="L1907" s="132" t="s">
        <v>3133</v>
      </c>
      <c r="M1907" s="131" t="s">
        <v>4375</v>
      </c>
      <c r="N1907" s="134">
        <v>45500</v>
      </c>
      <c r="O1907" s="95" t="s">
        <v>452</v>
      </c>
      <c r="P1907" s="98" t="s">
        <v>2239</v>
      </c>
      <c r="Q1907" s="381"/>
      <c r="R1907" s="381"/>
      <c r="S1907" s="381"/>
    </row>
    <row r="1908" spans="1:19" ht="40" customHeight="1" x14ac:dyDescent="0.25">
      <c r="A1908" s="128">
        <f>IF(B1908="","",ROW()-ROW($A$3)+'Diário 2º PA'!$P$1)</f>
        <v>3855</v>
      </c>
      <c r="B1908" s="129">
        <v>45502</v>
      </c>
      <c r="C1908" s="130">
        <v>45474</v>
      </c>
      <c r="D1908" s="98" t="s">
        <v>105</v>
      </c>
      <c r="E1908" s="95" t="s">
        <v>307</v>
      </c>
      <c r="F1908" s="155">
        <v>350</v>
      </c>
      <c r="G1908" s="98" t="s">
        <v>4195</v>
      </c>
      <c r="H1908" s="98" t="s">
        <v>121</v>
      </c>
      <c r="I1908" s="95" t="s">
        <v>3916</v>
      </c>
      <c r="J1908" s="131" t="str">
        <f t="shared" si="66"/>
        <v>42.908.509/0001-87</v>
      </c>
      <c r="K1908" s="131" t="s">
        <v>1080</v>
      </c>
      <c r="L1908" s="132" t="s">
        <v>3133</v>
      </c>
      <c r="M1908" s="131">
        <v>37875</v>
      </c>
      <c r="N1908" s="134">
        <v>45500</v>
      </c>
      <c r="O1908" s="95" t="s">
        <v>452</v>
      </c>
      <c r="P1908" s="98" t="s">
        <v>2300</v>
      </c>
      <c r="Q1908" s="381"/>
      <c r="R1908" s="381"/>
      <c r="S1908" s="381"/>
    </row>
    <row r="1909" spans="1:19" ht="40" customHeight="1" x14ac:dyDescent="0.25">
      <c r="A1909" s="128">
        <f>IF(B1909="","",ROW()-ROW($A$3)+'Diário 2º PA'!$P$1)</f>
        <v>3856</v>
      </c>
      <c r="B1909" s="129">
        <v>45502</v>
      </c>
      <c r="C1909" s="130">
        <v>45474</v>
      </c>
      <c r="D1909" s="98" t="s">
        <v>105</v>
      </c>
      <c r="E1909" s="95" t="s">
        <v>301</v>
      </c>
      <c r="F1909" s="155">
        <v>74.400000000000006</v>
      </c>
      <c r="G1909" s="98" t="s">
        <v>4376</v>
      </c>
      <c r="H1909" s="98" t="s">
        <v>121</v>
      </c>
      <c r="I1909" s="95" t="s">
        <v>3916</v>
      </c>
      <c r="J1909" s="131" t="str">
        <f t="shared" si="66"/>
        <v>42.908.509/0001-87</v>
      </c>
      <c r="K1909" s="131" t="s">
        <v>1080</v>
      </c>
      <c r="L1909" s="132" t="s">
        <v>3133</v>
      </c>
      <c r="M1909" s="131">
        <v>6755</v>
      </c>
      <c r="N1909" s="134">
        <v>45500</v>
      </c>
      <c r="O1909" s="95" t="s">
        <v>452</v>
      </c>
      <c r="P1909" s="98" t="s">
        <v>2300</v>
      </c>
      <c r="Q1909" s="381"/>
      <c r="R1909" s="381"/>
      <c r="S1909" s="381"/>
    </row>
    <row r="1910" spans="1:19" ht="40" customHeight="1" x14ac:dyDescent="0.25">
      <c r="A1910" s="128">
        <f>IF(B1910="","",ROW()-ROW($A$3)+'Diário 2º PA'!$P$1)</f>
        <v>3857</v>
      </c>
      <c r="B1910" s="129">
        <v>45502</v>
      </c>
      <c r="C1910" s="130">
        <v>45474</v>
      </c>
      <c r="D1910" s="98" t="s">
        <v>107</v>
      </c>
      <c r="E1910" s="95" t="s">
        <v>372</v>
      </c>
      <c r="F1910" s="156">
        <v>159.80000000000001</v>
      </c>
      <c r="G1910" s="98" t="s">
        <v>4377</v>
      </c>
      <c r="H1910" s="98" t="s">
        <v>121</v>
      </c>
      <c r="I1910" s="95" t="s">
        <v>3916</v>
      </c>
      <c r="J1910" s="131" t="str">
        <f t="shared" si="66"/>
        <v>42.908.509/0001-87</v>
      </c>
      <c r="K1910" s="131" t="s">
        <v>1080</v>
      </c>
      <c r="L1910" s="132" t="s">
        <v>3133</v>
      </c>
      <c r="M1910" s="131">
        <v>37874</v>
      </c>
      <c r="N1910" s="134">
        <v>45500</v>
      </c>
      <c r="O1910" s="95" t="s">
        <v>452</v>
      </c>
      <c r="P1910" s="98" t="s">
        <v>2300</v>
      </c>
      <c r="Q1910" s="381"/>
      <c r="R1910" s="381"/>
      <c r="S1910" s="381"/>
    </row>
    <row r="1911" spans="1:19" ht="40" customHeight="1" x14ac:dyDescent="0.25">
      <c r="A1911" s="128">
        <f>IF(B1911="","",ROW()-ROW($A$3)+'Diário 2º PA'!$P$1)</f>
        <v>3858</v>
      </c>
      <c r="B1911" s="129">
        <v>45502</v>
      </c>
      <c r="C1911" s="130">
        <v>45474</v>
      </c>
      <c r="D1911" s="98" t="s">
        <v>94</v>
      </c>
      <c r="E1911" s="95" t="s">
        <v>190</v>
      </c>
      <c r="F1911" s="128">
        <v>517.4</v>
      </c>
      <c r="G1911" s="98" t="s">
        <v>3904</v>
      </c>
      <c r="H1911" s="98" t="s">
        <v>128</v>
      </c>
      <c r="I1911" s="95" t="s">
        <v>1444</v>
      </c>
      <c r="J1911" s="131" t="str">
        <f t="shared" si="66"/>
        <v>19.596.170/0014-23</v>
      </c>
      <c r="K1911" s="131" t="s">
        <v>1080</v>
      </c>
      <c r="L1911" s="132" t="s">
        <v>3133</v>
      </c>
      <c r="M1911" s="131" t="s">
        <v>4378</v>
      </c>
      <c r="N1911" s="134">
        <v>45501</v>
      </c>
      <c r="O1911" s="95" t="s">
        <v>452</v>
      </c>
      <c r="P1911" s="98" t="s">
        <v>1446</v>
      </c>
      <c r="Q1911" s="381"/>
      <c r="R1911" s="381"/>
      <c r="S1911" s="381"/>
    </row>
    <row r="1912" spans="1:19" ht="40" customHeight="1" x14ac:dyDescent="0.25">
      <c r="A1912" s="128">
        <f>IF(B1912="","",ROW()-ROW($A$3)+'Diário 2º PA'!$P$1)</f>
        <v>3859</v>
      </c>
      <c r="B1912" s="129">
        <v>45502</v>
      </c>
      <c r="C1912" s="130">
        <v>45474</v>
      </c>
      <c r="D1912" s="98" t="s">
        <v>94</v>
      </c>
      <c r="E1912" s="95" t="s">
        <v>190</v>
      </c>
      <c r="F1912" s="128">
        <v>435.71</v>
      </c>
      <c r="G1912" s="98" t="s">
        <v>3904</v>
      </c>
      <c r="H1912" s="98" t="s">
        <v>127</v>
      </c>
      <c r="I1912" s="95" t="s">
        <v>1444</v>
      </c>
      <c r="J1912" s="131" t="str">
        <f t="shared" si="66"/>
        <v>19.596.170/0014-23</v>
      </c>
      <c r="K1912" s="131" t="s">
        <v>1080</v>
      </c>
      <c r="L1912" s="132" t="s">
        <v>3133</v>
      </c>
      <c r="M1912" s="131" t="s">
        <v>4379</v>
      </c>
      <c r="N1912" s="134">
        <v>45501</v>
      </c>
      <c r="O1912" s="95" t="s">
        <v>452</v>
      </c>
      <c r="P1912" s="98" t="s">
        <v>1446</v>
      </c>
      <c r="Q1912" s="381"/>
      <c r="R1912" s="381"/>
      <c r="S1912" s="381"/>
    </row>
    <row r="1913" spans="1:19" ht="40" customHeight="1" x14ac:dyDescent="0.25">
      <c r="A1913" s="128">
        <f>IF(B1913="","",ROW()-ROW($A$3)+'Diário 2º PA'!$P$1)</f>
        <v>3860</v>
      </c>
      <c r="B1913" s="129">
        <v>45502</v>
      </c>
      <c r="C1913" s="130">
        <v>45474</v>
      </c>
      <c r="D1913" s="98" t="s">
        <v>94</v>
      </c>
      <c r="E1913" s="95" t="s">
        <v>190</v>
      </c>
      <c r="F1913" s="128">
        <v>340.4</v>
      </c>
      <c r="G1913" s="98" t="s">
        <v>3904</v>
      </c>
      <c r="H1913" s="98" t="s">
        <v>125</v>
      </c>
      <c r="I1913" s="95" t="s">
        <v>1444</v>
      </c>
      <c r="J1913" s="131" t="str">
        <f t="shared" si="66"/>
        <v>19.596.170/0014-23</v>
      </c>
      <c r="K1913" s="131" t="s">
        <v>1080</v>
      </c>
      <c r="L1913" s="132" t="s">
        <v>3133</v>
      </c>
      <c r="M1913" s="131" t="s">
        <v>4380</v>
      </c>
      <c r="N1913" s="134">
        <v>45501</v>
      </c>
      <c r="O1913" s="95" t="s">
        <v>452</v>
      </c>
      <c r="P1913" s="98" t="s">
        <v>1446</v>
      </c>
      <c r="Q1913" s="381"/>
      <c r="R1913" s="381"/>
      <c r="S1913" s="381"/>
    </row>
    <row r="1914" spans="1:19" ht="40" customHeight="1" x14ac:dyDescent="0.25">
      <c r="A1914" s="128">
        <f>IF(B1914="","",ROW()-ROW($A$3)+'Diário 2º PA'!$P$1)</f>
        <v>3861</v>
      </c>
      <c r="B1914" s="129">
        <v>45502</v>
      </c>
      <c r="C1914" s="130">
        <v>45474</v>
      </c>
      <c r="D1914" s="98" t="s">
        <v>94</v>
      </c>
      <c r="E1914" s="95" t="s">
        <v>190</v>
      </c>
      <c r="F1914" s="128">
        <v>435.71</v>
      </c>
      <c r="G1914" s="98" t="s">
        <v>3904</v>
      </c>
      <c r="H1914" s="98" t="s">
        <v>129</v>
      </c>
      <c r="I1914" s="95" t="s">
        <v>1444</v>
      </c>
      <c r="J1914" s="131" t="str">
        <f t="shared" si="66"/>
        <v>19.596.170/0014-23</v>
      </c>
      <c r="K1914" s="131" t="s">
        <v>1080</v>
      </c>
      <c r="L1914" s="132" t="s">
        <v>3133</v>
      </c>
      <c r="M1914" s="131" t="s">
        <v>4381</v>
      </c>
      <c r="N1914" s="134">
        <v>45501</v>
      </c>
      <c r="O1914" s="95" t="s">
        <v>452</v>
      </c>
      <c r="P1914" s="98" t="s">
        <v>1446</v>
      </c>
      <c r="Q1914" s="381"/>
      <c r="R1914" s="381"/>
      <c r="S1914" s="381"/>
    </row>
    <row r="1915" spans="1:19" ht="40" customHeight="1" x14ac:dyDescent="0.25">
      <c r="A1915" s="128">
        <f>IF(B1915="","",ROW()-ROW($A$3)+'Diário 2º PA'!$P$1)</f>
        <v>3862</v>
      </c>
      <c r="B1915" s="129">
        <v>45502</v>
      </c>
      <c r="C1915" s="130">
        <v>45474</v>
      </c>
      <c r="D1915" s="98" t="s">
        <v>94</v>
      </c>
      <c r="E1915" s="95" t="s">
        <v>190</v>
      </c>
      <c r="F1915" s="128">
        <v>466.2</v>
      </c>
      <c r="G1915" s="98" t="s">
        <v>3904</v>
      </c>
      <c r="H1915" s="98" t="s">
        <v>118</v>
      </c>
      <c r="I1915" s="95" t="s">
        <v>1444</v>
      </c>
      <c r="J1915" s="131" t="str">
        <f t="shared" si="66"/>
        <v>19.596.170/0014-23</v>
      </c>
      <c r="K1915" s="131" t="s">
        <v>1080</v>
      </c>
      <c r="L1915" s="132" t="s">
        <v>3133</v>
      </c>
      <c r="M1915" s="131" t="s">
        <v>4382</v>
      </c>
      <c r="N1915" s="134">
        <v>45501</v>
      </c>
      <c r="O1915" s="95" t="s">
        <v>452</v>
      </c>
      <c r="P1915" s="98" t="s">
        <v>1446</v>
      </c>
      <c r="Q1915" s="381"/>
      <c r="R1915" s="381"/>
      <c r="S1915" s="381"/>
    </row>
    <row r="1916" spans="1:19" ht="40" customHeight="1" x14ac:dyDescent="0.25">
      <c r="A1916" s="128">
        <f>IF(B1916="","",ROW()-ROW($A$3)+'Diário 2º PA'!$P$1)</f>
        <v>3863</v>
      </c>
      <c r="B1916" s="129">
        <v>45502</v>
      </c>
      <c r="C1916" s="130">
        <v>45474</v>
      </c>
      <c r="D1916" s="98" t="s">
        <v>94</v>
      </c>
      <c r="E1916" s="95" t="s">
        <v>190</v>
      </c>
      <c r="F1916" s="128">
        <v>394.75</v>
      </c>
      <c r="G1916" s="98" t="s">
        <v>3904</v>
      </c>
      <c r="H1916" s="98" t="s">
        <v>123</v>
      </c>
      <c r="I1916" s="95" t="s">
        <v>1444</v>
      </c>
      <c r="J1916" s="131" t="str">
        <f t="shared" si="66"/>
        <v>19.596.170/0014-23</v>
      </c>
      <c r="K1916" s="131" t="s">
        <v>1080</v>
      </c>
      <c r="L1916" s="132" t="s">
        <v>3133</v>
      </c>
      <c r="M1916" s="131" t="s">
        <v>4383</v>
      </c>
      <c r="N1916" s="134">
        <v>45501</v>
      </c>
      <c r="O1916" s="95" t="s">
        <v>452</v>
      </c>
      <c r="P1916" s="98" t="s">
        <v>1446</v>
      </c>
      <c r="Q1916" s="381"/>
      <c r="R1916" s="381"/>
      <c r="S1916" s="381"/>
    </row>
    <row r="1917" spans="1:19" ht="40" customHeight="1" x14ac:dyDescent="0.25">
      <c r="A1917" s="128">
        <f>IF(B1917="","",ROW()-ROW($A$3)+'Diário 2º PA'!$P$1)</f>
        <v>3864</v>
      </c>
      <c r="B1917" s="129">
        <v>45502</v>
      </c>
      <c r="C1917" s="130">
        <v>45474</v>
      </c>
      <c r="D1917" s="98" t="s">
        <v>94</v>
      </c>
      <c r="E1917" s="95" t="s">
        <v>190</v>
      </c>
      <c r="F1917" s="128">
        <v>459.97</v>
      </c>
      <c r="G1917" s="98" t="s">
        <v>3904</v>
      </c>
      <c r="H1917" s="98" t="s">
        <v>122</v>
      </c>
      <c r="I1917" s="95" t="s">
        <v>1444</v>
      </c>
      <c r="J1917" s="131" t="str">
        <f t="shared" si="66"/>
        <v>19.596.170/0014-23</v>
      </c>
      <c r="K1917" s="131" t="s">
        <v>1080</v>
      </c>
      <c r="L1917" s="132" t="s">
        <v>3133</v>
      </c>
      <c r="M1917" s="131" t="s">
        <v>4384</v>
      </c>
      <c r="N1917" s="134">
        <v>45501</v>
      </c>
      <c r="O1917" s="95" t="s">
        <v>452</v>
      </c>
      <c r="P1917" s="98" t="s">
        <v>1446</v>
      </c>
      <c r="Q1917" s="381"/>
      <c r="R1917" s="381"/>
      <c r="S1917" s="381"/>
    </row>
    <row r="1918" spans="1:19" ht="40" customHeight="1" x14ac:dyDescent="0.25">
      <c r="A1918" s="128">
        <f>IF(B1918="","",ROW()-ROW($A$3)+'Diário 2º PA'!$P$1)</f>
        <v>3865</v>
      </c>
      <c r="B1918" s="129">
        <v>45502</v>
      </c>
      <c r="C1918" s="130">
        <v>45474</v>
      </c>
      <c r="D1918" s="98" t="s">
        <v>94</v>
      </c>
      <c r="E1918" s="95" t="s">
        <v>190</v>
      </c>
      <c r="F1918" s="128">
        <v>318.89999999999998</v>
      </c>
      <c r="G1918" s="98" t="s">
        <v>3904</v>
      </c>
      <c r="H1918" s="98" t="s">
        <v>124</v>
      </c>
      <c r="I1918" s="95" t="s">
        <v>1444</v>
      </c>
      <c r="J1918" s="131" t="str">
        <f t="shared" si="66"/>
        <v>19.596.170/0014-23</v>
      </c>
      <c r="K1918" s="131" t="s">
        <v>1080</v>
      </c>
      <c r="L1918" s="132" t="s">
        <v>3133</v>
      </c>
      <c r="M1918" s="131" t="s">
        <v>4385</v>
      </c>
      <c r="N1918" s="134">
        <v>45501</v>
      </c>
      <c r="O1918" s="95" t="s">
        <v>452</v>
      </c>
      <c r="P1918" s="98" t="s">
        <v>1446</v>
      </c>
      <c r="Q1918" s="381"/>
      <c r="R1918" s="381"/>
      <c r="S1918" s="381"/>
    </row>
    <row r="1919" spans="1:19" ht="40" customHeight="1" x14ac:dyDescent="0.25">
      <c r="A1919" s="128">
        <f>IF(B1919="","",ROW()-ROW($A$3)+'Diário 2º PA'!$P$1)</f>
        <v>3866</v>
      </c>
      <c r="B1919" s="129">
        <v>45502</v>
      </c>
      <c r="C1919" s="130">
        <v>45474</v>
      </c>
      <c r="D1919" s="98" t="s">
        <v>105</v>
      </c>
      <c r="E1919" s="95" t="s">
        <v>339</v>
      </c>
      <c r="F1919" s="128">
        <v>93</v>
      </c>
      <c r="G1919" s="98" t="s">
        <v>3460</v>
      </c>
      <c r="H1919" s="98" t="s">
        <v>122</v>
      </c>
      <c r="I1919" s="95" t="s">
        <v>2522</v>
      </c>
      <c r="J1919" s="131" t="str">
        <f t="shared" si="66"/>
        <v>07.450.291/0001-69</v>
      </c>
      <c r="K1919" s="131" t="s">
        <v>1114</v>
      </c>
      <c r="L1919" s="132" t="s">
        <v>3120</v>
      </c>
      <c r="M1919" s="131">
        <v>1004594</v>
      </c>
      <c r="N1919" s="134">
        <v>45503</v>
      </c>
      <c r="O1919" s="95" t="s">
        <v>452</v>
      </c>
      <c r="P1919" s="98" t="s">
        <v>2523</v>
      </c>
      <c r="Q1919" s="381"/>
      <c r="R1919" s="381"/>
      <c r="S1919" s="381"/>
    </row>
    <row r="1920" spans="1:19" ht="40" customHeight="1" x14ac:dyDescent="0.25">
      <c r="A1920" s="128">
        <f>IF(B1920="","",ROW()-ROW($A$3)+'Diário 2º PA'!$P$1)</f>
        <v>3867</v>
      </c>
      <c r="B1920" s="129">
        <v>45502</v>
      </c>
      <c r="C1920" s="130">
        <v>45474</v>
      </c>
      <c r="D1920" s="98" t="s">
        <v>105</v>
      </c>
      <c r="E1920" s="95" t="s">
        <v>337</v>
      </c>
      <c r="F1920" s="128">
        <v>150</v>
      </c>
      <c r="G1920" s="98" t="s">
        <v>3907</v>
      </c>
      <c r="H1920" s="98" t="s">
        <v>122</v>
      </c>
      <c r="I1920" s="95" t="s">
        <v>2634</v>
      </c>
      <c r="J1920" s="131" t="str">
        <f t="shared" si="66"/>
        <v>CPF Protegido - LGPD</v>
      </c>
      <c r="K1920" s="131" t="s">
        <v>1114</v>
      </c>
      <c r="L1920" s="132" t="s">
        <v>3168</v>
      </c>
      <c r="M1920" s="131" t="s">
        <v>117</v>
      </c>
      <c r="N1920" s="134">
        <v>45496</v>
      </c>
      <c r="O1920" s="95" t="s">
        <v>452</v>
      </c>
      <c r="P1920" s="98" t="s">
        <v>2635</v>
      </c>
      <c r="Q1920" s="381"/>
      <c r="R1920" s="381"/>
      <c r="S1920" s="381"/>
    </row>
    <row r="1921" spans="1:19" ht="40" customHeight="1" x14ac:dyDescent="0.25">
      <c r="A1921" s="128">
        <f>IF(B1921="","",ROW()-ROW($A$3)+'Diário 2º PA'!$P$1)</f>
        <v>3868</v>
      </c>
      <c r="B1921" s="129">
        <v>45502</v>
      </c>
      <c r="C1921" s="130">
        <v>45474</v>
      </c>
      <c r="D1921" s="98" t="s">
        <v>105</v>
      </c>
      <c r="E1921" s="95" t="s">
        <v>323</v>
      </c>
      <c r="F1921" s="128">
        <v>600</v>
      </c>
      <c r="G1921" s="98" t="s">
        <v>4386</v>
      </c>
      <c r="H1921" s="98" t="s">
        <v>136</v>
      </c>
      <c r="I1921" s="95" t="s">
        <v>4387</v>
      </c>
      <c r="J1921" s="131" t="str">
        <f t="shared" si="66"/>
        <v>46.616.339/0001-18</v>
      </c>
      <c r="K1921" s="131" t="s">
        <v>1114</v>
      </c>
      <c r="L1921" s="132" t="s">
        <v>3120</v>
      </c>
      <c r="M1921" s="131">
        <v>14</v>
      </c>
      <c r="N1921" s="134">
        <v>45495</v>
      </c>
      <c r="O1921" s="95" t="s">
        <v>452</v>
      </c>
      <c r="P1921" s="98" t="s">
        <v>4388</v>
      </c>
      <c r="Q1921" s="381"/>
      <c r="R1921" s="381"/>
      <c r="S1921" s="381"/>
    </row>
    <row r="1922" spans="1:19" ht="40" customHeight="1" x14ac:dyDescent="0.25">
      <c r="A1922" s="128">
        <f>IF(B1922="","",ROW()-ROW($A$3)+'Diário 2º PA'!$P$1)</f>
        <v>3869</v>
      </c>
      <c r="B1922" s="129">
        <v>45502</v>
      </c>
      <c r="C1922" s="130">
        <v>45444</v>
      </c>
      <c r="D1922" s="98" t="s">
        <v>105</v>
      </c>
      <c r="E1922" s="95" t="s">
        <v>227</v>
      </c>
      <c r="F1922" s="128">
        <v>96.5</v>
      </c>
      <c r="G1922" s="98" t="s">
        <v>3193</v>
      </c>
      <c r="H1922" s="98" t="s">
        <v>127</v>
      </c>
      <c r="I1922" s="95" t="s">
        <v>1635</v>
      </c>
      <c r="J1922" s="131" t="str">
        <f t="shared" si="66"/>
        <v>06.981.180/0001-16</v>
      </c>
      <c r="K1922" s="131" t="s">
        <v>1080</v>
      </c>
      <c r="L1922" s="132" t="s">
        <v>3133</v>
      </c>
      <c r="M1922" s="131">
        <v>167009382</v>
      </c>
      <c r="N1922" s="134">
        <v>45500</v>
      </c>
      <c r="O1922" s="95" t="s">
        <v>452</v>
      </c>
      <c r="P1922" s="98" t="s">
        <v>1414</v>
      </c>
      <c r="Q1922" s="381"/>
      <c r="R1922" s="381"/>
      <c r="S1922" s="381"/>
    </row>
    <row r="1923" spans="1:19" ht="40" customHeight="1" x14ac:dyDescent="0.25">
      <c r="A1923" s="128">
        <f>IF(B1923="","",ROW()-ROW($A$3)+'Diário 2º PA'!$P$1)</f>
        <v>3870</v>
      </c>
      <c r="B1923" s="129">
        <v>45502</v>
      </c>
      <c r="C1923" s="130">
        <v>45444</v>
      </c>
      <c r="D1923" s="98" t="s">
        <v>105</v>
      </c>
      <c r="E1923" s="95" t="s">
        <v>229</v>
      </c>
      <c r="F1923" s="155">
        <v>2065.96</v>
      </c>
      <c r="G1923" s="98" t="s">
        <v>3143</v>
      </c>
      <c r="H1923" s="98" t="s">
        <v>126</v>
      </c>
      <c r="I1923" s="95" t="s">
        <v>1769</v>
      </c>
      <c r="J1923" s="131" t="str">
        <f t="shared" si="66"/>
        <v>17.281.106/0001-03</v>
      </c>
      <c r="K1923" s="131" t="s">
        <v>1080</v>
      </c>
      <c r="L1923" s="132" t="s">
        <v>3133</v>
      </c>
      <c r="M1923" s="131" t="s">
        <v>4389</v>
      </c>
      <c r="N1923" s="134">
        <v>45500</v>
      </c>
      <c r="O1923" s="95" t="s">
        <v>452</v>
      </c>
      <c r="P1923" s="98" t="s">
        <v>1259</v>
      </c>
      <c r="Q1923" s="381"/>
      <c r="R1923" s="381"/>
      <c r="S1923" s="381"/>
    </row>
    <row r="1924" spans="1:19" ht="40" customHeight="1" x14ac:dyDescent="0.25">
      <c r="A1924" s="128">
        <f>IF(B1924="","",ROW()-ROW($A$3)+'Diário 2º PA'!$P$1)</f>
        <v>3871</v>
      </c>
      <c r="B1924" s="129">
        <v>45502</v>
      </c>
      <c r="C1924" s="130">
        <v>45474</v>
      </c>
      <c r="D1924" s="98" t="s">
        <v>105</v>
      </c>
      <c r="E1924" s="95" t="s">
        <v>283</v>
      </c>
      <c r="F1924" s="128">
        <v>2</v>
      </c>
      <c r="G1924" s="95" t="s">
        <v>4390</v>
      </c>
      <c r="H1924" s="98" t="s">
        <v>118</v>
      </c>
      <c r="I1924" s="95" t="s">
        <v>117</v>
      </c>
      <c r="J1924" s="131" t="s">
        <v>79</v>
      </c>
      <c r="K1924" s="131" t="s">
        <v>1558</v>
      </c>
      <c r="L1924" s="132" t="s">
        <v>117</v>
      </c>
      <c r="M1924" s="131" t="s">
        <v>117</v>
      </c>
      <c r="N1924" s="134" t="s">
        <v>117</v>
      </c>
      <c r="O1924" s="95" t="s">
        <v>452</v>
      </c>
      <c r="P1924" s="98" t="s">
        <v>79</v>
      </c>
      <c r="Q1924" s="381"/>
      <c r="R1924" s="381"/>
      <c r="S1924" s="381"/>
    </row>
    <row r="1925" spans="1:19" ht="40" customHeight="1" x14ac:dyDescent="0.25">
      <c r="A1925" s="128">
        <f>IF(B1925="","",ROW()-ROW($A$3)+'Diário 2º PA'!$P$1)</f>
        <v>3872</v>
      </c>
      <c r="B1925" s="129">
        <v>45502</v>
      </c>
      <c r="C1925" s="130">
        <v>45444</v>
      </c>
      <c r="D1925" s="98" t="s">
        <v>105</v>
      </c>
      <c r="E1925" s="95" t="s">
        <v>229</v>
      </c>
      <c r="F1925" s="155">
        <v>1553.52</v>
      </c>
      <c r="G1925" s="98" t="s">
        <v>3143</v>
      </c>
      <c r="H1925" s="98" t="s">
        <v>137</v>
      </c>
      <c r="I1925" s="95" t="s">
        <v>3284</v>
      </c>
      <c r="J1925" s="131" t="str">
        <f t="shared" ref="J1925:J1941" si="67">IF(P1925="","",IF(LEN(P1925)&gt;14,P1925,"CPF Protegido - LGPD"))</f>
        <v>17.281.106/0001-03</v>
      </c>
      <c r="K1925" s="131" t="s">
        <v>1080</v>
      </c>
      <c r="L1925" s="132" t="s">
        <v>3133</v>
      </c>
      <c r="M1925" s="131" t="s">
        <v>4391</v>
      </c>
      <c r="N1925" s="134">
        <v>45500</v>
      </c>
      <c r="O1925" s="95" t="s">
        <v>452</v>
      </c>
      <c r="P1925" s="98" t="s">
        <v>1259</v>
      </c>
      <c r="Q1925" s="381"/>
      <c r="R1925" s="381"/>
      <c r="S1925" s="381"/>
    </row>
    <row r="1926" spans="1:19" ht="40" customHeight="1" x14ac:dyDescent="0.25">
      <c r="A1926" s="128">
        <f>IF(B1926="","",ROW()-ROW($A$3)+'Diário 2º PA'!$P$1)</f>
        <v>3873</v>
      </c>
      <c r="B1926" s="129">
        <v>45502</v>
      </c>
      <c r="C1926" s="130">
        <v>45444</v>
      </c>
      <c r="D1926" s="98" t="s">
        <v>105</v>
      </c>
      <c r="E1926" s="95" t="s">
        <v>227</v>
      </c>
      <c r="F1926" s="128">
        <v>863.33</v>
      </c>
      <c r="G1926" s="98" t="s">
        <v>3193</v>
      </c>
      <c r="H1926" s="98" t="s">
        <v>125</v>
      </c>
      <c r="I1926" s="95" t="s">
        <v>1635</v>
      </c>
      <c r="J1926" s="131" t="str">
        <f t="shared" si="67"/>
        <v>06.981.180/0001-16</v>
      </c>
      <c r="K1926" s="131" t="s">
        <v>1080</v>
      </c>
      <c r="L1926" s="132" t="s">
        <v>3133</v>
      </c>
      <c r="M1926" s="131">
        <v>169246665</v>
      </c>
      <c r="N1926" s="134">
        <v>45500</v>
      </c>
      <c r="O1926" s="95" t="s">
        <v>452</v>
      </c>
      <c r="P1926" s="98" t="s">
        <v>1414</v>
      </c>
      <c r="Q1926" s="381"/>
      <c r="R1926" s="381"/>
      <c r="S1926" s="381"/>
    </row>
    <row r="1927" spans="1:19" ht="40" customHeight="1" x14ac:dyDescent="0.25">
      <c r="A1927" s="128">
        <f>IF(B1927="","",ROW()-ROW($A$3)+'Diário 2º PA'!$P$1)</f>
        <v>3874</v>
      </c>
      <c r="B1927" s="129">
        <v>45502</v>
      </c>
      <c r="C1927" s="130">
        <v>45444</v>
      </c>
      <c r="D1927" s="98" t="s">
        <v>105</v>
      </c>
      <c r="E1927" s="95" t="s">
        <v>227</v>
      </c>
      <c r="F1927" s="155">
        <v>1343.71</v>
      </c>
      <c r="G1927" s="98" t="s">
        <v>3193</v>
      </c>
      <c r="H1927" s="98" t="s">
        <v>127</v>
      </c>
      <c r="I1927" s="95" t="s">
        <v>1635</v>
      </c>
      <c r="J1927" s="131" t="str">
        <f t="shared" si="67"/>
        <v>06.981.180/0001-16</v>
      </c>
      <c r="K1927" s="131" t="s">
        <v>1080</v>
      </c>
      <c r="L1927" s="132" t="s">
        <v>3133</v>
      </c>
      <c r="M1927" s="131">
        <v>167009383</v>
      </c>
      <c r="N1927" s="134">
        <v>45500</v>
      </c>
      <c r="O1927" s="95" t="s">
        <v>452</v>
      </c>
      <c r="P1927" s="98" t="s">
        <v>1414</v>
      </c>
      <c r="Q1927" s="381"/>
      <c r="R1927" s="381"/>
      <c r="S1927" s="381"/>
    </row>
    <row r="1928" spans="1:19" ht="40" customHeight="1" x14ac:dyDescent="0.25">
      <c r="A1928" s="128">
        <f>IF(B1928="","",ROW()-ROW($A$3)+'Diário 2º PA'!$P$1)</f>
        <v>3875</v>
      </c>
      <c r="B1928" s="129">
        <v>45503</v>
      </c>
      <c r="C1928" s="130">
        <v>45474</v>
      </c>
      <c r="D1928" s="98" t="s">
        <v>105</v>
      </c>
      <c r="E1928" s="95" t="s">
        <v>337</v>
      </c>
      <c r="F1928" s="128">
        <v>75.7</v>
      </c>
      <c r="G1928" s="98" t="s">
        <v>3160</v>
      </c>
      <c r="H1928" s="98" t="s">
        <v>121</v>
      </c>
      <c r="I1928" s="95" t="s">
        <v>3165</v>
      </c>
      <c r="J1928" s="131" t="str">
        <f t="shared" si="67"/>
        <v>17.455.912/0002-31</v>
      </c>
      <c r="K1928" s="131" t="s">
        <v>1072</v>
      </c>
      <c r="L1928" s="132" t="s">
        <v>3120</v>
      </c>
      <c r="M1928" s="131">
        <v>208392480</v>
      </c>
      <c r="N1928" s="134">
        <v>45504</v>
      </c>
      <c r="O1928" s="95" t="s">
        <v>452</v>
      </c>
      <c r="P1928" s="98" t="s">
        <v>1189</v>
      </c>
      <c r="Q1928" s="381"/>
      <c r="R1928" s="381"/>
      <c r="S1928" s="381"/>
    </row>
    <row r="1929" spans="1:19" ht="40" customHeight="1" x14ac:dyDescent="0.25">
      <c r="A1929" s="128">
        <f>IF(B1929="","",ROW()-ROW($A$3)+'Diário 2º PA'!$P$1)</f>
        <v>3876</v>
      </c>
      <c r="B1929" s="129">
        <v>45503</v>
      </c>
      <c r="C1929" s="130">
        <v>45474</v>
      </c>
      <c r="D1929" s="98" t="s">
        <v>105</v>
      </c>
      <c r="E1929" s="95" t="s">
        <v>339</v>
      </c>
      <c r="F1929" s="128">
        <v>188.42</v>
      </c>
      <c r="G1929" s="98" t="s">
        <v>4392</v>
      </c>
      <c r="H1929" s="98" t="s">
        <v>135</v>
      </c>
      <c r="I1929" s="95" t="s">
        <v>3617</v>
      </c>
      <c r="J1929" s="131" t="str">
        <f t="shared" si="67"/>
        <v>CPF Protegido - LGPD</v>
      </c>
      <c r="K1929" s="131" t="s">
        <v>1072</v>
      </c>
      <c r="L1929" s="132" t="s">
        <v>3130</v>
      </c>
      <c r="M1929" s="131" t="s">
        <v>117</v>
      </c>
      <c r="N1929" s="134">
        <v>45503</v>
      </c>
      <c r="O1929" s="95" t="s">
        <v>452</v>
      </c>
      <c r="P1929" s="98" t="s">
        <v>3618</v>
      </c>
      <c r="Q1929" s="381"/>
      <c r="R1929" s="381"/>
      <c r="S1929" s="381"/>
    </row>
    <row r="1930" spans="1:19" ht="40" customHeight="1" x14ac:dyDescent="0.25">
      <c r="A1930" s="128">
        <f>IF(B1930="","",ROW()-ROW($A$3)+'Diário 2º PA'!$P$1)</f>
        <v>3877</v>
      </c>
      <c r="B1930" s="129">
        <v>45503</v>
      </c>
      <c r="C1930" s="130">
        <v>45474</v>
      </c>
      <c r="D1930" s="98" t="s">
        <v>105</v>
      </c>
      <c r="E1930" s="95" t="s">
        <v>279</v>
      </c>
      <c r="F1930" s="128">
        <v>42.3</v>
      </c>
      <c r="G1930" s="98" t="s">
        <v>4393</v>
      </c>
      <c r="H1930" s="98" t="s">
        <v>118</v>
      </c>
      <c r="I1930" s="95" t="s">
        <v>2467</v>
      </c>
      <c r="J1930" s="131" t="str">
        <f t="shared" si="67"/>
        <v>CPF Protegido - LGPD</v>
      </c>
      <c r="K1930" s="131" t="s">
        <v>1072</v>
      </c>
      <c r="L1930" s="132" t="s">
        <v>3130</v>
      </c>
      <c r="M1930" s="131" t="s">
        <v>117</v>
      </c>
      <c r="N1930" s="134">
        <v>45503</v>
      </c>
      <c r="O1930" s="95" t="s">
        <v>452</v>
      </c>
      <c r="P1930" s="98" t="s">
        <v>2468</v>
      </c>
      <c r="Q1930" s="381"/>
      <c r="R1930" s="381"/>
      <c r="S1930" s="381"/>
    </row>
    <row r="1931" spans="1:19" ht="40" customHeight="1" x14ac:dyDescent="0.25">
      <c r="A1931" s="128">
        <f>IF(B1931="","",ROW()-ROW($A$3)+'Diário 2º PA'!$P$1)</f>
        <v>3878</v>
      </c>
      <c r="B1931" s="129">
        <v>45503</v>
      </c>
      <c r="C1931" s="130">
        <v>45474</v>
      </c>
      <c r="D1931" s="98" t="s">
        <v>105</v>
      </c>
      <c r="E1931" s="95" t="s">
        <v>337</v>
      </c>
      <c r="F1931" s="128">
        <v>53.41</v>
      </c>
      <c r="G1931" s="98" t="s">
        <v>3160</v>
      </c>
      <c r="H1931" s="98" t="s">
        <v>137</v>
      </c>
      <c r="I1931" s="95" t="s">
        <v>3165</v>
      </c>
      <c r="J1931" s="131" t="str">
        <f t="shared" si="67"/>
        <v>17.455.912/0002-31</v>
      </c>
      <c r="K1931" s="131" t="s">
        <v>1072</v>
      </c>
      <c r="L1931" s="132" t="s">
        <v>3120</v>
      </c>
      <c r="M1931" s="131">
        <v>6474407</v>
      </c>
      <c r="N1931" s="134">
        <v>45508</v>
      </c>
      <c r="O1931" s="95" t="s">
        <v>452</v>
      </c>
      <c r="P1931" s="98" t="s">
        <v>1189</v>
      </c>
      <c r="Q1931" s="381"/>
      <c r="R1931" s="381"/>
      <c r="S1931" s="381"/>
    </row>
    <row r="1932" spans="1:19" ht="40" customHeight="1" x14ac:dyDescent="0.25">
      <c r="A1932" s="128">
        <f>IF(B1932="","",ROW()-ROW($A$3)+'Diário 2º PA'!$P$1)</f>
        <v>3879</v>
      </c>
      <c r="B1932" s="129">
        <v>45503</v>
      </c>
      <c r="C1932" s="130">
        <v>45474</v>
      </c>
      <c r="D1932" s="98" t="s">
        <v>105</v>
      </c>
      <c r="E1932" s="95" t="s">
        <v>337</v>
      </c>
      <c r="F1932" s="128">
        <v>234.82</v>
      </c>
      <c r="G1932" s="98" t="s">
        <v>3160</v>
      </c>
      <c r="H1932" s="98" t="s">
        <v>137</v>
      </c>
      <c r="I1932" s="95" t="s">
        <v>3165</v>
      </c>
      <c r="J1932" s="131" t="str">
        <f t="shared" si="67"/>
        <v>17.455.912/0002-31</v>
      </c>
      <c r="K1932" s="131" t="s">
        <v>1072</v>
      </c>
      <c r="L1932" s="132" t="s">
        <v>3120</v>
      </c>
      <c r="M1932" s="131">
        <v>6485050</v>
      </c>
      <c r="N1932" s="134">
        <v>45511</v>
      </c>
      <c r="O1932" s="95" t="s">
        <v>452</v>
      </c>
      <c r="P1932" s="98" t="s">
        <v>1189</v>
      </c>
      <c r="Q1932" s="381"/>
      <c r="R1932" s="381"/>
      <c r="S1932" s="381"/>
    </row>
    <row r="1933" spans="1:19" ht="40" customHeight="1" x14ac:dyDescent="0.25">
      <c r="A1933" s="128">
        <f>IF(B1933="","",ROW()-ROW($A$3)+'Diário 2º PA'!$P$1)</f>
        <v>3880</v>
      </c>
      <c r="B1933" s="129">
        <v>45503</v>
      </c>
      <c r="C1933" s="130">
        <v>45474</v>
      </c>
      <c r="D1933" s="98" t="s">
        <v>105</v>
      </c>
      <c r="E1933" s="95" t="s">
        <v>337</v>
      </c>
      <c r="F1933" s="128">
        <v>182</v>
      </c>
      <c r="G1933" s="98" t="s">
        <v>3160</v>
      </c>
      <c r="H1933" s="98" t="s">
        <v>137</v>
      </c>
      <c r="I1933" s="95" t="s">
        <v>3165</v>
      </c>
      <c r="J1933" s="131" t="str">
        <f t="shared" si="67"/>
        <v>17.455.912/0002-31</v>
      </c>
      <c r="K1933" s="131" t="s">
        <v>1072</v>
      </c>
      <c r="L1933" s="132" t="s">
        <v>3120</v>
      </c>
      <c r="M1933" s="131">
        <v>991422</v>
      </c>
      <c r="N1933" s="134">
        <v>45504</v>
      </c>
      <c r="O1933" s="95" t="s">
        <v>452</v>
      </c>
      <c r="P1933" s="98" t="s">
        <v>1189</v>
      </c>
      <c r="Q1933" s="381"/>
      <c r="R1933" s="381"/>
      <c r="S1933" s="381"/>
    </row>
    <row r="1934" spans="1:19" ht="40" customHeight="1" x14ac:dyDescent="0.25">
      <c r="A1934" s="128">
        <f>IF(B1934="","",ROW()-ROW($A$3)+'Diário 2º PA'!$P$1)</f>
        <v>3881</v>
      </c>
      <c r="B1934" s="129">
        <v>45503</v>
      </c>
      <c r="C1934" s="130">
        <v>45474</v>
      </c>
      <c r="D1934" s="98" t="s">
        <v>105</v>
      </c>
      <c r="E1934" s="95" t="s">
        <v>337</v>
      </c>
      <c r="F1934" s="128">
        <v>182</v>
      </c>
      <c r="G1934" s="98" t="s">
        <v>3160</v>
      </c>
      <c r="H1934" s="98" t="s">
        <v>137</v>
      </c>
      <c r="I1934" s="95" t="s">
        <v>3165</v>
      </c>
      <c r="J1934" s="131" t="str">
        <f t="shared" si="67"/>
        <v>17.455.912/0002-31</v>
      </c>
      <c r="K1934" s="131" t="s">
        <v>1072</v>
      </c>
      <c r="L1934" s="132" t="s">
        <v>3120</v>
      </c>
      <c r="M1934" s="131">
        <v>6485063</v>
      </c>
      <c r="N1934" s="134">
        <v>45511</v>
      </c>
      <c r="O1934" s="95" t="s">
        <v>452</v>
      </c>
      <c r="P1934" s="98" t="s">
        <v>1189</v>
      </c>
      <c r="Q1934" s="381"/>
      <c r="R1934" s="381"/>
      <c r="S1934" s="381"/>
    </row>
    <row r="1935" spans="1:19" ht="40" customHeight="1" x14ac:dyDescent="0.25">
      <c r="A1935" s="128">
        <f>IF(B1935="","",ROW()-ROW($A$3)+'Diário 2º PA'!$P$1)</f>
        <v>3882</v>
      </c>
      <c r="B1935" s="129">
        <v>45503</v>
      </c>
      <c r="C1935" s="130">
        <v>45474</v>
      </c>
      <c r="D1935" s="98" t="s">
        <v>105</v>
      </c>
      <c r="E1935" s="95" t="s">
        <v>325</v>
      </c>
      <c r="F1935" s="128">
        <v>395.88</v>
      </c>
      <c r="G1935" s="98" t="s">
        <v>3140</v>
      </c>
      <c r="H1935" s="98" t="s">
        <v>122</v>
      </c>
      <c r="I1935" s="95" t="s">
        <v>1469</v>
      </c>
      <c r="J1935" s="131" t="str">
        <f t="shared" si="67"/>
        <v>21.582.234/0001-64</v>
      </c>
      <c r="K1935" s="131" t="s">
        <v>1072</v>
      </c>
      <c r="L1935" s="132" t="s">
        <v>3120</v>
      </c>
      <c r="M1935" s="131">
        <v>14896</v>
      </c>
      <c r="N1935" s="134">
        <v>45489</v>
      </c>
      <c r="O1935" s="95" t="s">
        <v>452</v>
      </c>
      <c r="P1935" s="98" t="s">
        <v>1471</v>
      </c>
      <c r="Q1935" s="381"/>
      <c r="R1935" s="381"/>
      <c r="S1935" s="381"/>
    </row>
    <row r="1936" spans="1:19" ht="40" customHeight="1" x14ac:dyDescent="0.25">
      <c r="A1936" s="128">
        <f>IF(B1936="","",ROW()-ROW($A$3)+'Diário 2º PA'!$P$1)</f>
        <v>3883</v>
      </c>
      <c r="B1936" s="129">
        <v>45503</v>
      </c>
      <c r="C1936" s="130">
        <v>45474</v>
      </c>
      <c r="D1936" s="98" t="s">
        <v>105</v>
      </c>
      <c r="E1936" s="95" t="s">
        <v>219</v>
      </c>
      <c r="F1936" s="155">
        <v>8684.4599999999991</v>
      </c>
      <c r="G1936" s="98" t="s">
        <v>3117</v>
      </c>
      <c r="H1936" s="98" t="s">
        <v>134</v>
      </c>
      <c r="I1936" s="95" t="s">
        <v>1475</v>
      </c>
      <c r="J1936" s="131" t="str">
        <f t="shared" si="67"/>
        <v>86.460.508/0001-98</v>
      </c>
      <c r="K1936" s="131" t="s">
        <v>1080</v>
      </c>
      <c r="L1936" s="132" t="s">
        <v>3133</v>
      </c>
      <c r="M1936" s="131" t="s">
        <v>4394</v>
      </c>
      <c r="N1936" s="134">
        <v>45503</v>
      </c>
      <c r="O1936" s="95" t="s">
        <v>452</v>
      </c>
      <c r="P1936" s="98" t="s">
        <v>1477</v>
      </c>
      <c r="Q1936" s="381"/>
      <c r="R1936" s="381"/>
      <c r="S1936" s="381"/>
    </row>
    <row r="1937" spans="1:19" ht="40" customHeight="1" x14ac:dyDescent="0.25">
      <c r="A1937" s="128">
        <f>IF(B1937="","",ROW()-ROW($A$3)+'Diário 2º PA'!$P$1)</f>
        <v>3884</v>
      </c>
      <c r="B1937" s="129">
        <v>45503</v>
      </c>
      <c r="C1937" s="130">
        <v>45474</v>
      </c>
      <c r="D1937" s="98" t="s">
        <v>105</v>
      </c>
      <c r="E1937" s="95" t="s">
        <v>219</v>
      </c>
      <c r="F1937" s="155">
        <v>7991.9</v>
      </c>
      <c r="G1937" s="98" t="s">
        <v>3117</v>
      </c>
      <c r="H1937" s="98" t="s">
        <v>127</v>
      </c>
      <c r="I1937" s="95" t="s">
        <v>1479</v>
      </c>
      <c r="J1937" s="131" t="str">
        <f t="shared" si="67"/>
        <v>48.142.902/0001-99</v>
      </c>
      <c r="K1937" s="131" t="s">
        <v>1080</v>
      </c>
      <c r="L1937" s="132" t="s">
        <v>3133</v>
      </c>
      <c r="M1937" s="131">
        <v>62172</v>
      </c>
      <c r="N1937" s="134">
        <v>45503</v>
      </c>
      <c r="O1937" s="95" t="s">
        <v>452</v>
      </c>
      <c r="P1937" s="98" t="s">
        <v>1480</v>
      </c>
      <c r="Q1937" s="381"/>
      <c r="R1937" s="381"/>
      <c r="S1937" s="381"/>
    </row>
    <row r="1938" spans="1:19" ht="40" customHeight="1" x14ac:dyDescent="0.25">
      <c r="A1938" s="128">
        <f>IF(B1938="","",ROW()-ROW($A$3)+'Diário 2º PA'!$P$1)</f>
        <v>3885</v>
      </c>
      <c r="B1938" s="129">
        <v>45503</v>
      </c>
      <c r="C1938" s="130">
        <v>45474</v>
      </c>
      <c r="D1938" s="98" t="s">
        <v>105</v>
      </c>
      <c r="E1938" s="95" t="s">
        <v>257</v>
      </c>
      <c r="F1938" s="128">
        <v>975</v>
      </c>
      <c r="G1938" s="98" t="s">
        <v>3283</v>
      </c>
      <c r="H1938" s="98" t="s">
        <v>117</v>
      </c>
      <c r="I1938" s="95" t="s">
        <v>1510</v>
      </c>
      <c r="J1938" s="131" t="str">
        <f t="shared" si="67"/>
        <v>15.015.005/0001-65</v>
      </c>
      <c r="K1938" s="131" t="s">
        <v>1080</v>
      </c>
      <c r="L1938" s="132" t="s">
        <v>3133</v>
      </c>
      <c r="M1938" s="131" t="s">
        <v>117</v>
      </c>
      <c r="N1938" s="134">
        <v>45503</v>
      </c>
      <c r="O1938" s="95" t="s">
        <v>452</v>
      </c>
      <c r="P1938" s="98" t="s">
        <v>1511</v>
      </c>
      <c r="Q1938" s="381"/>
      <c r="R1938" s="381"/>
      <c r="S1938" s="381"/>
    </row>
    <row r="1939" spans="1:19" ht="40" customHeight="1" x14ac:dyDescent="0.25">
      <c r="A1939" s="128">
        <f>IF(B1939="","",ROW()-ROW($A$3)+'Diário 2º PA'!$P$1)</f>
        <v>3886</v>
      </c>
      <c r="B1939" s="129">
        <v>45503</v>
      </c>
      <c r="C1939" s="130">
        <v>45474</v>
      </c>
      <c r="D1939" s="98" t="s">
        <v>105</v>
      </c>
      <c r="E1939" s="95" t="s">
        <v>265</v>
      </c>
      <c r="F1939" s="128">
        <v>250</v>
      </c>
      <c r="G1939" s="98" t="s">
        <v>3264</v>
      </c>
      <c r="H1939" s="98" t="s">
        <v>124</v>
      </c>
      <c r="I1939" s="95" t="s">
        <v>1516</v>
      </c>
      <c r="J1939" s="131" t="str">
        <f t="shared" si="67"/>
        <v>11.122.664/0001-40</v>
      </c>
      <c r="K1939" s="131" t="s">
        <v>1080</v>
      </c>
      <c r="L1939" s="132" t="s">
        <v>3133</v>
      </c>
      <c r="M1939" s="131">
        <v>24996</v>
      </c>
      <c r="N1939" s="134">
        <v>45503</v>
      </c>
      <c r="O1939" s="95" t="s">
        <v>452</v>
      </c>
      <c r="P1939" s="98" t="s">
        <v>2147</v>
      </c>
      <c r="Q1939" s="381"/>
      <c r="R1939" s="381"/>
      <c r="S1939" s="381"/>
    </row>
    <row r="1940" spans="1:19" ht="40" customHeight="1" x14ac:dyDescent="0.25">
      <c r="A1940" s="128">
        <f>IF(B1940="","",ROW()-ROW($A$3)+'Diário 2º PA'!$P$1)</f>
        <v>3887</v>
      </c>
      <c r="B1940" s="129">
        <v>45503</v>
      </c>
      <c r="C1940" s="130">
        <v>45474</v>
      </c>
      <c r="D1940" s="98" t="s">
        <v>105</v>
      </c>
      <c r="E1940" s="95" t="s">
        <v>257</v>
      </c>
      <c r="F1940" s="128">
        <v>975</v>
      </c>
      <c r="G1940" s="98" t="s">
        <v>3283</v>
      </c>
      <c r="H1940" s="98" t="s">
        <v>117</v>
      </c>
      <c r="I1940" s="95" t="s">
        <v>1510</v>
      </c>
      <c r="J1940" s="131" t="str">
        <f t="shared" si="67"/>
        <v>15.015.005/0001-65</v>
      </c>
      <c r="K1940" s="131" t="s">
        <v>1080</v>
      </c>
      <c r="L1940" s="132" t="s">
        <v>3133</v>
      </c>
      <c r="M1940" s="131" t="s">
        <v>117</v>
      </c>
      <c r="N1940" s="134">
        <v>45503</v>
      </c>
      <c r="O1940" s="95" t="s">
        <v>452</v>
      </c>
      <c r="P1940" s="98" t="s">
        <v>1511</v>
      </c>
      <c r="Q1940" s="381"/>
      <c r="R1940" s="381"/>
      <c r="S1940" s="381"/>
    </row>
    <row r="1941" spans="1:19" ht="40" customHeight="1" x14ac:dyDescent="0.25">
      <c r="A1941" s="128">
        <f>IF(B1941="","",ROW()-ROW($A$3)+'Diário 2º PA'!$P$1)</f>
        <v>3888</v>
      </c>
      <c r="B1941" s="129">
        <v>45503</v>
      </c>
      <c r="C1941" s="130">
        <v>45474</v>
      </c>
      <c r="D1941" s="98" t="s">
        <v>105</v>
      </c>
      <c r="E1941" s="95" t="s">
        <v>325</v>
      </c>
      <c r="F1941" s="128">
        <v>880.59</v>
      </c>
      <c r="G1941" s="98" t="s">
        <v>3140</v>
      </c>
      <c r="H1941" s="98" t="s">
        <v>124</v>
      </c>
      <c r="I1941" s="95" t="s">
        <v>1513</v>
      </c>
      <c r="J1941" s="131" t="str">
        <f t="shared" si="67"/>
        <v>28.947.215/0001-33</v>
      </c>
      <c r="K1941" s="131" t="s">
        <v>1080</v>
      </c>
      <c r="L1941" s="132" t="s">
        <v>3133</v>
      </c>
      <c r="M1941" s="134">
        <v>744731</v>
      </c>
      <c r="N1941" s="134">
        <v>45503</v>
      </c>
      <c r="O1941" s="95" t="s">
        <v>452</v>
      </c>
      <c r="P1941" s="98" t="s">
        <v>1514</v>
      </c>
      <c r="Q1941" s="381"/>
      <c r="R1941" s="381"/>
      <c r="S1941" s="381"/>
    </row>
    <row r="1942" spans="1:19" ht="40" customHeight="1" x14ac:dyDescent="0.25">
      <c r="A1942" s="128">
        <f>IF(B1942="","",ROW()-ROW($A$3)+'Diário 2º PA'!$P$1)</f>
        <v>3889</v>
      </c>
      <c r="B1942" s="129">
        <v>45503</v>
      </c>
      <c r="C1942" s="130">
        <v>45474</v>
      </c>
      <c r="D1942" s="98" t="s">
        <v>105</v>
      </c>
      <c r="E1942" s="95" t="s">
        <v>283</v>
      </c>
      <c r="F1942" s="128">
        <v>3</v>
      </c>
      <c r="G1942" s="95" t="s">
        <v>4395</v>
      </c>
      <c r="H1942" s="98" t="s">
        <v>118</v>
      </c>
      <c r="I1942" s="95" t="s">
        <v>117</v>
      </c>
      <c r="J1942" s="131" t="s">
        <v>79</v>
      </c>
      <c r="K1942" s="131" t="s">
        <v>1558</v>
      </c>
      <c r="L1942" s="132" t="s">
        <v>117</v>
      </c>
      <c r="M1942" s="131" t="s">
        <v>117</v>
      </c>
      <c r="N1942" s="134" t="s">
        <v>117</v>
      </c>
      <c r="O1942" s="95" t="s">
        <v>452</v>
      </c>
      <c r="P1942" s="98" t="s">
        <v>79</v>
      </c>
      <c r="Q1942" s="381"/>
      <c r="R1942" s="381"/>
      <c r="S1942" s="381"/>
    </row>
    <row r="1943" spans="1:19" ht="40" customHeight="1" x14ac:dyDescent="0.25">
      <c r="A1943" s="128">
        <f>IF(B1943="","",ROW()-ROW($A$3)+'Diário 2º PA'!$P$1)</f>
        <v>3890</v>
      </c>
      <c r="B1943" s="129">
        <v>45504</v>
      </c>
      <c r="C1943" s="130">
        <v>45474</v>
      </c>
      <c r="D1943" s="98" t="s">
        <v>105</v>
      </c>
      <c r="E1943" s="95" t="s">
        <v>337</v>
      </c>
      <c r="F1943" s="155">
        <v>-182</v>
      </c>
      <c r="G1943" s="98" t="s">
        <v>4396</v>
      </c>
      <c r="H1943" s="98" t="s">
        <v>137</v>
      </c>
      <c r="I1943" s="95" t="s">
        <v>117</v>
      </c>
      <c r="J1943" s="131" t="s">
        <v>79</v>
      </c>
      <c r="K1943" s="131" t="s">
        <v>117</v>
      </c>
      <c r="L1943" s="132" t="s">
        <v>117</v>
      </c>
      <c r="M1943" s="131" t="s">
        <v>117</v>
      </c>
      <c r="N1943" s="134" t="s">
        <v>117</v>
      </c>
      <c r="O1943" s="95" t="s">
        <v>452</v>
      </c>
      <c r="P1943" s="98" t="s">
        <v>79</v>
      </c>
      <c r="Q1943" s="381"/>
      <c r="R1943" s="381"/>
      <c r="S1943" s="381"/>
    </row>
    <row r="1944" spans="1:19" ht="40" customHeight="1" x14ac:dyDescent="0.25">
      <c r="A1944" s="128">
        <f>IF(B1944="","",ROW()-ROW($A$3)+'Diário 2º PA'!$P$1)</f>
        <v>3891</v>
      </c>
      <c r="B1944" s="129">
        <v>45504</v>
      </c>
      <c r="C1944" s="130">
        <v>45474</v>
      </c>
      <c r="D1944" s="98" t="s">
        <v>94</v>
      </c>
      <c r="E1944" s="95" t="s">
        <v>166</v>
      </c>
      <c r="F1944" s="128">
        <v>846.09</v>
      </c>
      <c r="G1944" s="363" t="s">
        <v>3608</v>
      </c>
      <c r="H1944" s="98" t="s">
        <v>117</v>
      </c>
      <c r="I1944" s="95" t="s">
        <v>117</v>
      </c>
      <c r="J1944" s="131" t="s">
        <v>79</v>
      </c>
      <c r="K1944" s="131" t="s">
        <v>1558</v>
      </c>
      <c r="L1944" s="132" t="s">
        <v>3239</v>
      </c>
      <c r="M1944" s="131" t="s">
        <v>117</v>
      </c>
      <c r="N1944" s="134" t="s">
        <v>117</v>
      </c>
      <c r="O1944" s="95" t="s">
        <v>452</v>
      </c>
      <c r="P1944" s="98" t="s">
        <v>79</v>
      </c>
      <c r="Q1944" s="381"/>
      <c r="R1944" s="381"/>
      <c r="S1944" s="381"/>
    </row>
    <row r="1945" spans="1:19" ht="40" customHeight="1" x14ac:dyDescent="0.25">
      <c r="A1945" s="128">
        <f>IF(B1945="","",ROW()-ROW($A$3)+'Diário 2º PA'!$P$1)</f>
        <v>3892</v>
      </c>
      <c r="B1945" s="129">
        <v>45504</v>
      </c>
      <c r="C1945" s="130">
        <v>45474</v>
      </c>
      <c r="D1945" s="98" t="s">
        <v>105</v>
      </c>
      <c r="E1945" s="95" t="s">
        <v>325</v>
      </c>
      <c r="F1945" s="128">
        <v>338.32</v>
      </c>
      <c r="G1945" s="98" t="s">
        <v>3140</v>
      </c>
      <c r="H1945" s="98" t="s">
        <v>134</v>
      </c>
      <c r="I1945" s="95" t="s">
        <v>1541</v>
      </c>
      <c r="J1945" s="131" t="str">
        <f t="shared" ref="J1945:J1994" si="68">IF(P1945="","",IF(LEN(P1945)&gt;14,P1945,"CPF Protegido - LGPD"))</f>
        <v>10.672.781/0001-14</v>
      </c>
      <c r="K1945" s="131" t="s">
        <v>1080</v>
      </c>
      <c r="L1945" s="132" t="s">
        <v>3133</v>
      </c>
      <c r="M1945" s="131">
        <v>7354</v>
      </c>
      <c r="N1945" s="134">
        <v>45504</v>
      </c>
      <c r="O1945" s="95" t="s">
        <v>452</v>
      </c>
      <c r="P1945" s="98" t="s">
        <v>1384</v>
      </c>
      <c r="Q1945" s="381"/>
      <c r="R1945" s="381"/>
      <c r="S1945" s="381"/>
    </row>
    <row r="1946" spans="1:19" ht="40" customHeight="1" x14ac:dyDescent="0.25">
      <c r="A1946" s="128">
        <f>IF(B1946="","",ROW()-ROW($A$3)+'Diário 2º PA'!$P$1)</f>
        <v>3893</v>
      </c>
      <c r="B1946" s="129">
        <v>45504</v>
      </c>
      <c r="C1946" s="130">
        <v>45474</v>
      </c>
      <c r="D1946" s="98" t="s">
        <v>105</v>
      </c>
      <c r="E1946" s="95" t="s">
        <v>325</v>
      </c>
      <c r="F1946" s="128">
        <v>451.89</v>
      </c>
      <c r="G1946" s="98" t="s">
        <v>3140</v>
      </c>
      <c r="H1946" s="98" t="s">
        <v>136</v>
      </c>
      <c r="I1946" s="95" t="s">
        <v>1543</v>
      </c>
      <c r="J1946" s="131" t="str">
        <f t="shared" si="68"/>
        <v>04.224.679/0004-04</v>
      </c>
      <c r="K1946" s="131" t="s">
        <v>1080</v>
      </c>
      <c r="L1946" s="132" t="s">
        <v>3133</v>
      </c>
      <c r="M1946" s="131">
        <v>5133</v>
      </c>
      <c r="N1946" s="134">
        <v>45504</v>
      </c>
      <c r="O1946" s="95" t="s">
        <v>452</v>
      </c>
      <c r="P1946" s="98" t="s">
        <v>1224</v>
      </c>
      <c r="Q1946" s="381"/>
      <c r="R1946" s="381"/>
      <c r="S1946" s="381"/>
    </row>
    <row r="1947" spans="1:19" ht="40" customHeight="1" x14ac:dyDescent="0.25">
      <c r="A1947" s="128">
        <f>IF(B1947="","",ROW()-ROW($A$3)+'Diário 2º PA'!$P$1)</f>
        <v>3894</v>
      </c>
      <c r="B1947" s="129">
        <v>45504</v>
      </c>
      <c r="C1947" s="130">
        <v>45474</v>
      </c>
      <c r="D1947" s="98" t="s">
        <v>94</v>
      </c>
      <c r="E1947" s="95" t="s">
        <v>190</v>
      </c>
      <c r="F1947" s="128">
        <v>360</v>
      </c>
      <c r="G1947" s="98" t="s">
        <v>3904</v>
      </c>
      <c r="H1947" s="98" t="s">
        <v>121</v>
      </c>
      <c r="I1947" s="95" t="s">
        <v>1713</v>
      </c>
      <c r="J1947" s="131" t="str">
        <f t="shared" si="68"/>
        <v>24.230.656/0002-40</v>
      </c>
      <c r="K1947" s="131" t="s">
        <v>1080</v>
      </c>
      <c r="L1947" s="132" t="s">
        <v>3133</v>
      </c>
      <c r="M1947" s="131" t="s">
        <v>117</v>
      </c>
      <c r="N1947" s="134">
        <v>45504</v>
      </c>
      <c r="O1947" s="95" t="s">
        <v>452</v>
      </c>
      <c r="P1947" s="98" t="s">
        <v>1714</v>
      </c>
      <c r="Q1947" s="381"/>
      <c r="R1947" s="381"/>
      <c r="S1947" s="381"/>
    </row>
    <row r="1948" spans="1:19" ht="40" customHeight="1" x14ac:dyDescent="0.25">
      <c r="A1948" s="128">
        <f>IF(B1948="","",ROW()-ROW($A$3)+'Diário 2º PA'!$P$1)</f>
        <v>3895</v>
      </c>
      <c r="B1948" s="129">
        <v>45504</v>
      </c>
      <c r="C1948" s="130">
        <v>45474</v>
      </c>
      <c r="D1948" s="98" t="s">
        <v>94</v>
      </c>
      <c r="E1948" s="95" t="s">
        <v>190</v>
      </c>
      <c r="F1948" s="128">
        <v>90</v>
      </c>
      <c r="G1948" s="98" t="s">
        <v>3904</v>
      </c>
      <c r="H1948" s="98" t="s">
        <v>118</v>
      </c>
      <c r="I1948" s="95" t="s">
        <v>1713</v>
      </c>
      <c r="J1948" s="131" t="str">
        <f t="shared" si="68"/>
        <v>24.230.656/0002-40</v>
      </c>
      <c r="K1948" s="131" t="s">
        <v>1080</v>
      </c>
      <c r="L1948" s="132" t="s">
        <v>3133</v>
      </c>
      <c r="M1948" s="131" t="s">
        <v>117</v>
      </c>
      <c r="N1948" s="134">
        <v>45504</v>
      </c>
      <c r="O1948" s="95" t="s">
        <v>452</v>
      </c>
      <c r="P1948" s="98" t="s">
        <v>1714</v>
      </c>
      <c r="Q1948" s="381"/>
      <c r="R1948" s="381"/>
      <c r="S1948" s="381"/>
    </row>
    <row r="1949" spans="1:19" ht="40" customHeight="1" x14ac:dyDescent="0.25">
      <c r="A1949" s="128">
        <f>IF(B1949="","",ROW()-ROW($A$3)+'Diário 2º PA'!$P$1)</f>
        <v>3896</v>
      </c>
      <c r="B1949" s="129">
        <v>45504</v>
      </c>
      <c r="C1949" s="130">
        <v>45474</v>
      </c>
      <c r="D1949" s="98" t="s">
        <v>94</v>
      </c>
      <c r="E1949" s="95" t="s">
        <v>201</v>
      </c>
      <c r="F1949" s="155">
        <v>14716.67</v>
      </c>
      <c r="G1949" s="98" t="s">
        <v>1778</v>
      </c>
      <c r="H1949" s="98" t="s">
        <v>128</v>
      </c>
      <c r="I1949" s="95" t="s">
        <v>2326</v>
      </c>
      <c r="J1949" s="131" t="str">
        <f t="shared" si="68"/>
        <v>04.740.876/0001-25</v>
      </c>
      <c r="K1949" s="131" t="s">
        <v>1080</v>
      </c>
      <c r="L1949" s="132" t="s">
        <v>3133</v>
      </c>
      <c r="M1949" s="131">
        <v>25402911</v>
      </c>
      <c r="N1949" s="134">
        <v>45504</v>
      </c>
      <c r="O1949" s="95" t="s">
        <v>452</v>
      </c>
      <c r="P1949" s="98" t="s">
        <v>2327</v>
      </c>
      <c r="Q1949" s="381"/>
      <c r="R1949" s="381"/>
      <c r="S1949" s="381"/>
    </row>
    <row r="1950" spans="1:19" ht="40" customHeight="1" x14ac:dyDescent="0.25">
      <c r="A1950" s="128">
        <f>IF(B1950="","",ROW()-ROW($A$3)+'Diário 2º PA'!$P$1)</f>
        <v>3897</v>
      </c>
      <c r="B1950" s="129">
        <v>45504</v>
      </c>
      <c r="C1950" s="130">
        <v>45474</v>
      </c>
      <c r="D1950" s="98" t="s">
        <v>94</v>
      </c>
      <c r="E1950" s="95" t="s">
        <v>201</v>
      </c>
      <c r="F1950" s="155">
        <v>14216.67</v>
      </c>
      <c r="G1950" s="98" t="s">
        <v>1778</v>
      </c>
      <c r="H1950" s="98" t="s">
        <v>127</v>
      </c>
      <c r="I1950" s="95" t="s">
        <v>2326</v>
      </c>
      <c r="J1950" s="131" t="str">
        <f t="shared" si="68"/>
        <v>04.740.876/0001-25</v>
      </c>
      <c r="K1950" s="131" t="s">
        <v>1080</v>
      </c>
      <c r="L1950" s="132" t="s">
        <v>3133</v>
      </c>
      <c r="M1950" s="131">
        <v>25402913</v>
      </c>
      <c r="N1950" s="134">
        <v>45504</v>
      </c>
      <c r="O1950" s="95" t="s">
        <v>452</v>
      </c>
      <c r="P1950" s="98" t="s">
        <v>2327</v>
      </c>
      <c r="Q1950" s="381"/>
      <c r="R1950" s="381"/>
      <c r="S1950" s="381"/>
    </row>
    <row r="1951" spans="1:19" ht="40" customHeight="1" x14ac:dyDescent="0.25">
      <c r="A1951" s="128">
        <f>IF(B1951="","",ROW()-ROW($A$3)+'Diário 2º PA'!$P$1)</f>
        <v>3898</v>
      </c>
      <c r="B1951" s="129">
        <v>45504</v>
      </c>
      <c r="C1951" s="130">
        <v>45474</v>
      </c>
      <c r="D1951" s="98" t="s">
        <v>94</v>
      </c>
      <c r="E1951" s="95" t="s">
        <v>201</v>
      </c>
      <c r="F1951" s="155">
        <v>10500</v>
      </c>
      <c r="G1951" s="98" t="s">
        <v>1778</v>
      </c>
      <c r="H1951" s="98" t="s">
        <v>125</v>
      </c>
      <c r="I1951" s="95" t="s">
        <v>2326</v>
      </c>
      <c r="J1951" s="131" t="str">
        <f t="shared" si="68"/>
        <v>04.740.876/0001-25</v>
      </c>
      <c r="K1951" s="131" t="s">
        <v>1080</v>
      </c>
      <c r="L1951" s="132" t="s">
        <v>3133</v>
      </c>
      <c r="M1951" s="131">
        <v>25402910</v>
      </c>
      <c r="N1951" s="134">
        <v>45504</v>
      </c>
      <c r="O1951" s="95" t="s">
        <v>452</v>
      </c>
      <c r="P1951" s="98" t="s">
        <v>2327</v>
      </c>
      <c r="Q1951" s="381"/>
      <c r="R1951" s="381"/>
      <c r="S1951" s="381"/>
    </row>
    <row r="1952" spans="1:19" ht="40" customHeight="1" x14ac:dyDescent="0.25">
      <c r="A1952" s="128">
        <f>IF(B1952="","",ROW()-ROW($A$3)+'Diário 2º PA'!$P$1)</f>
        <v>3899</v>
      </c>
      <c r="B1952" s="129">
        <v>45504</v>
      </c>
      <c r="C1952" s="130">
        <v>45474</v>
      </c>
      <c r="D1952" s="98" t="s">
        <v>94</v>
      </c>
      <c r="E1952" s="95" t="s">
        <v>201</v>
      </c>
      <c r="F1952" s="155">
        <v>15216.67</v>
      </c>
      <c r="G1952" s="98" t="s">
        <v>1778</v>
      </c>
      <c r="H1952" s="98" t="s">
        <v>129</v>
      </c>
      <c r="I1952" s="95" t="s">
        <v>2326</v>
      </c>
      <c r="J1952" s="131" t="str">
        <f t="shared" si="68"/>
        <v>04.740.876/0001-25</v>
      </c>
      <c r="K1952" s="131" t="s">
        <v>1080</v>
      </c>
      <c r="L1952" s="132" t="s">
        <v>3133</v>
      </c>
      <c r="M1952" s="131">
        <v>25402912</v>
      </c>
      <c r="N1952" s="134">
        <v>45504</v>
      </c>
      <c r="O1952" s="95" t="s">
        <v>452</v>
      </c>
      <c r="P1952" s="98" t="s">
        <v>2327</v>
      </c>
      <c r="Q1952" s="381"/>
      <c r="R1952" s="381"/>
      <c r="S1952" s="381"/>
    </row>
    <row r="1953" spans="1:19" ht="40" customHeight="1" x14ac:dyDescent="0.25">
      <c r="A1953" s="128">
        <f>IF(B1953="","",ROW()-ROW($A$3)+'Diário 2º PA'!$P$1)</f>
        <v>3900</v>
      </c>
      <c r="B1953" s="129">
        <v>45504</v>
      </c>
      <c r="C1953" s="130">
        <v>45474</v>
      </c>
      <c r="D1953" s="98" t="s">
        <v>94</v>
      </c>
      <c r="E1953" s="95" t="s">
        <v>201</v>
      </c>
      <c r="F1953" s="155">
        <v>3500</v>
      </c>
      <c r="G1953" s="98" t="s">
        <v>1778</v>
      </c>
      <c r="H1953" s="98" t="s">
        <v>118</v>
      </c>
      <c r="I1953" s="95" t="s">
        <v>2326</v>
      </c>
      <c r="J1953" s="131" t="str">
        <f t="shared" si="68"/>
        <v>04.740.876/0001-25</v>
      </c>
      <c r="K1953" s="131" t="s">
        <v>1080</v>
      </c>
      <c r="L1953" s="132" t="s">
        <v>3133</v>
      </c>
      <c r="M1953" s="131">
        <v>25402870</v>
      </c>
      <c r="N1953" s="134">
        <v>45504</v>
      </c>
      <c r="O1953" s="95" t="s">
        <v>452</v>
      </c>
      <c r="P1953" s="98" t="s">
        <v>2327</v>
      </c>
      <c r="Q1953" s="381"/>
      <c r="R1953" s="381"/>
      <c r="S1953" s="381"/>
    </row>
    <row r="1954" spans="1:19" ht="40" customHeight="1" x14ac:dyDescent="0.25">
      <c r="A1954" s="128">
        <f>IF(B1954="","",ROW()-ROW($A$3)+'Diário 2º PA'!$P$1)</f>
        <v>3901</v>
      </c>
      <c r="B1954" s="129">
        <v>45504</v>
      </c>
      <c r="C1954" s="130">
        <v>45474</v>
      </c>
      <c r="D1954" s="98" t="s">
        <v>94</v>
      </c>
      <c r="E1954" s="95" t="s">
        <v>201</v>
      </c>
      <c r="F1954" s="155">
        <v>13500</v>
      </c>
      <c r="G1954" s="98" t="s">
        <v>1778</v>
      </c>
      <c r="H1954" s="98" t="s">
        <v>130</v>
      </c>
      <c r="I1954" s="95" t="s">
        <v>2326</v>
      </c>
      <c r="J1954" s="131" t="str">
        <f t="shared" si="68"/>
        <v>04.740.876/0001-25</v>
      </c>
      <c r="K1954" s="131" t="s">
        <v>1080</v>
      </c>
      <c r="L1954" s="132" t="s">
        <v>3133</v>
      </c>
      <c r="M1954" s="131">
        <v>25402871</v>
      </c>
      <c r="N1954" s="134">
        <v>45504</v>
      </c>
      <c r="O1954" s="95" t="s">
        <v>452</v>
      </c>
      <c r="P1954" s="98" t="s">
        <v>2327</v>
      </c>
      <c r="Q1954" s="381"/>
      <c r="R1954" s="381"/>
      <c r="S1954" s="381"/>
    </row>
    <row r="1955" spans="1:19" ht="40" customHeight="1" x14ac:dyDescent="0.25">
      <c r="A1955" s="128">
        <f>IF(B1955="","",ROW()-ROW($A$3)+'Diário 2º PA'!$P$1)</f>
        <v>3902</v>
      </c>
      <c r="B1955" s="129">
        <v>45504</v>
      </c>
      <c r="C1955" s="130">
        <v>45474</v>
      </c>
      <c r="D1955" s="98" t="s">
        <v>94</v>
      </c>
      <c r="E1955" s="95" t="s">
        <v>201</v>
      </c>
      <c r="F1955" s="155">
        <v>2866.67</v>
      </c>
      <c r="G1955" s="98" t="s">
        <v>1778</v>
      </c>
      <c r="H1955" s="98" t="s">
        <v>129</v>
      </c>
      <c r="I1955" s="95" t="s">
        <v>2326</v>
      </c>
      <c r="J1955" s="131" t="str">
        <f t="shared" si="68"/>
        <v>04.740.876/0001-25</v>
      </c>
      <c r="K1955" s="131" t="s">
        <v>1080</v>
      </c>
      <c r="L1955" s="132" t="s">
        <v>3133</v>
      </c>
      <c r="M1955" s="131">
        <v>25409329</v>
      </c>
      <c r="N1955" s="134">
        <v>45504</v>
      </c>
      <c r="O1955" s="95" t="s">
        <v>452</v>
      </c>
      <c r="P1955" s="98" t="s">
        <v>2327</v>
      </c>
      <c r="Q1955" s="381"/>
      <c r="R1955" s="381"/>
      <c r="S1955" s="381"/>
    </row>
    <row r="1956" spans="1:19" ht="40" customHeight="1" x14ac:dyDescent="0.25">
      <c r="A1956" s="128">
        <f>IF(B1956="","",ROW()-ROW($A$3)+'Diário 2º PA'!$P$1)</f>
        <v>3903</v>
      </c>
      <c r="B1956" s="129">
        <v>45504</v>
      </c>
      <c r="C1956" s="130">
        <v>45474</v>
      </c>
      <c r="D1956" s="98" t="s">
        <v>94</v>
      </c>
      <c r="E1956" s="95" t="s">
        <v>171</v>
      </c>
      <c r="F1956" s="155">
        <v>17166.63</v>
      </c>
      <c r="G1956" s="98" t="s">
        <v>1778</v>
      </c>
      <c r="H1956" s="98" t="s">
        <v>117</v>
      </c>
      <c r="I1956" s="95" t="s">
        <v>2326</v>
      </c>
      <c r="J1956" s="131" t="str">
        <f t="shared" si="68"/>
        <v>04.740.876/0001-25</v>
      </c>
      <c r="K1956" s="131" t="s">
        <v>1080</v>
      </c>
      <c r="L1956" s="132" t="s">
        <v>3133</v>
      </c>
      <c r="M1956" s="131">
        <v>25409312</v>
      </c>
      <c r="N1956" s="134">
        <v>45504</v>
      </c>
      <c r="O1956" s="95" t="s">
        <v>452</v>
      </c>
      <c r="P1956" s="98" t="s">
        <v>2327</v>
      </c>
      <c r="Q1956" s="381"/>
      <c r="R1956" s="381"/>
      <c r="S1956" s="381"/>
    </row>
    <row r="1957" spans="1:19" ht="40" customHeight="1" x14ac:dyDescent="0.25">
      <c r="A1957" s="128">
        <f>IF(B1957="","",ROW()-ROW($A$3)+'Diário 2º PA'!$P$1)</f>
        <v>3904</v>
      </c>
      <c r="B1957" s="129">
        <v>45504</v>
      </c>
      <c r="C1957" s="130">
        <v>45474</v>
      </c>
      <c r="D1957" s="98" t="s">
        <v>105</v>
      </c>
      <c r="E1957" s="95" t="s">
        <v>265</v>
      </c>
      <c r="F1957" s="128">
        <v>250</v>
      </c>
      <c r="G1957" s="98" t="s">
        <v>3264</v>
      </c>
      <c r="H1957" s="98" t="s">
        <v>123</v>
      </c>
      <c r="I1957" s="95" t="s">
        <v>1485</v>
      </c>
      <c r="J1957" s="131" t="str">
        <f t="shared" si="68"/>
        <v>12.566.752/0001-01</v>
      </c>
      <c r="K1957" s="131" t="s">
        <v>1080</v>
      </c>
      <c r="L1957" s="132" t="s">
        <v>3133</v>
      </c>
      <c r="M1957" s="131">
        <v>428</v>
      </c>
      <c r="N1957" s="134">
        <v>45504</v>
      </c>
      <c r="O1957" s="95" t="s">
        <v>452</v>
      </c>
      <c r="P1957" s="98" t="s">
        <v>1517</v>
      </c>
      <c r="Q1957" s="381"/>
      <c r="R1957" s="381"/>
      <c r="S1957" s="381"/>
    </row>
    <row r="1958" spans="1:19" ht="40" customHeight="1" x14ac:dyDescent="0.25">
      <c r="A1958" s="128">
        <f>IF(B1958="","",ROW()-ROW($A$3)+'Diário 2º PA'!$P$1)</f>
        <v>3905</v>
      </c>
      <c r="B1958" s="129">
        <v>45504</v>
      </c>
      <c r="C1958" s="130">
        <v>45474</v>
      </c>
      <c r="D1958" s="98" t="s">
        <v>105</v>
      </c>
      <c r="E1958" s="95" t="s">
        <v>359</v>
      </c>
      <c r="F1958" s="128">
        <v>41</v>
      </c>
      <c r="G1958" s="98" t="s">
        <v>1999</v>
      </c>
      <c r="H1958" s="98" t="s">
        <v>124</v>
      </c>
      <c r="I1958" s="95" t="s">
        <v>2646</v>
      </c>
      <c r="J1958" s="131" t="str">
        <f t="shared" si="68"/>
        <v>05.919.219/0001-02</v>
      </c>
      <c r="K1958" s="131" t="s">
        <v>1080</v>
      </c>
      <c r="L1958" s="132" t="s">
        <v>3133</v>
      </c>
      <c r="M1958" s="131">
        <v>1840</v>
      </c>
      <c r="N1958" s="134">
        <v>45504</v>
      </c>
      <c r="O1958" s="95" t="s">
        <v>452</v>
      </c>
      <c r="P1958" s="98" t="s">
        <v>2647</v>
      </c>
      <c r="Q1958" s="381"/>
      <c r="R1958" s="381"/>
      <c r="S1958" s="381"/>
    </row>
    <row r="1959" spans="1:19" ht="40" customHeight="1" x14ac:dyDescent="0.25">
      <c r="A1959" s="128">
        <f>IF(B1959="","",ROW()-ROW($A$3)+'Diário 2º PA'!$P$1)</f>
        <v>3906</v>
      </c>
      <c r="B1959" s="129">
        <v>45504</v>
      </c>
      <c r="C1959" s="130">
        <v>45474</v>
      </c>
      <c r="D1959" s="98" t="s">
        <v>94</v>
      </c>
      <c r="E1959" s="95" t="s">
        <v>201</v>
      </c>
      <c r="F1959" s="155">
        <v>14500</v>
      </c>
      <c r="G1959" s="98" t="s">
        <v>1778</v>
      </c>
      <c r="H1959" s="98" t="s">
        <v>122</v>
      </c>
      <c r="I1959" s="95" t="s">
        <v>2326</v>
      </c>
      <c r="J1959" s="131" t="str">
        <f t="shared" si="68"/>
        <v>04.740.876/0001-25</v>
      </c>
      <c r="K1959" s="131" t="s">
        <v>1080</v>
      </c>
      <c r="L1959" s="132" t="s">
        <v>3133</v>
      </c>
      <c r="M1959" s="131">
        <v>25402872</v>
      </c>
      <c r="N1959" s="134">
        <v>45504</v>
      </c>
      <c r="O1959" s="95" t="s">
        <v>452</v>
      </c>
      <c r="P1959" s="98" t="s">
        <v>2327</v>
      </c>
      <c r="Q1959" s="381"/>
      <c r="R1959" s="381"/>
      <c r="S1959" s="381"/>
    </row>
    <row r="1960" spans="1:19" ht="40" customHeight="1" x14ac:dyDescent="0.25">
      <c r="A1960" s="128">
        <f>IF(B1960="","",ROW()-ROW($A$3)+'Diário 2º PA'!$P$1)</f>
        <v>3907</v>
      </c>
      <c r="B1960" s="129">
        <v>45504</v>
      </c>
      <c r="C1960" s="130">
        <v>45474</v>
      </c>
      <c r="D1960" s="98" t="s">
        <v>94</v>
      </c>
      <c r="E1960" s="95" t="s">
        <v>201</v>
      </c>
      <c r="F1960" s="155">
        <v>14500</v>
      </c>
      <c r="G1960" s="98" t="s">
        <v>1778</v>
      </c>
      <c r="H1960" s="98" t="s">
        <v>123</v>
      </c>
      <c r="I1960" s="95" t="s">
        <v>2326</v>
      </c>
      <c r="J1960" s="131" t="str">
        <f t="shared" si="68"/>
        <v>04.740.876/0001-25</v>
      </c>
      <c r="K1960" s="131" t="s">
        <v>1080</v>
      </c>
      <c r="L1960" s="132" t="s">
        <v>3133</v>
      </c>
      <c r="M1960" s="131">
        <v>25402909</v>
      </c>
      <c r="N1960" s="134">
        <v>45504</v>
      </c>
      <c r="O1960" s="95" t="s">
        <v>452</v>
      </c>
      <c r="P1960" s="98" t="s">
        <v>2327</v>
      </c>
      <c r="Q1960" s="381"/>
      <c r="R1960" s="381"/>
      <c r="S1960" s="381"/>
    </row>
    <row r="1961" spans="1:19" ht="40" customHeight="1" x14ac:dyDescent="0.25">
      <c r="A1961" s="128">
        <f>IF(B1961="","",ROW()-ROW($A$3)+'Diário 2º PA'!$P$1)</f>
        <v>3908</v>
      </c>
      <c r="B1961" s="129">
        <v>45504</v>
      </c>
      <c r="C1961" s="130">
        <v>45474</v>
      </c>
      <c r="D1961" s="98" t="s">
        <v>94</v>
      </c>
      <c r="E1961" s="95" t="s">
        <v>201</v>
      </c>
      <c r="F1961" s="155">
        <v>12500</v>
      </c>
      <c r="G1961" s="98" t="s">
        <v>1778</v>
      </c>
      <c r="H1961" s="98" t="s">
        <v>124</v>
      </c>
      <c r="I1961" s="95" t="s">
        <v>2326</v>
      </c>
      <c r="J1961" s="131" t="str">
        <f t="shared" si="68"/>
        <v>04.740.876/0001-25</v>
      </c>
      <c r="K1961" s="131" t="s">
        <v>1080</v>
      </c>
      <c r="L1961" s="132" t="s">
        <v>3133</v>
      </c>
      <c r="M1961" s="131">
        <v>25402914</v>
      </c>
      <c r="N1961" s="134">
        <v>45504</v>
      </c>
      <c r="O1961" s="95" t="s">
        <v>452</v>
      </c>
      <c r="P1961" s="98" t="s">
        <v>2327</v>
      </c>
      <c r="Q1961" s="381"/>
      <c r="R1961" s="381"/>
      <c r="S1961" s="381"/>
    </row>
    <row r="1962" spans="1:19" ht="40" customHeight="1" x14ac:dyDescent="0.25">
      <c r="A1962" s="128">
        <f>IF(B1962="","",ROW()-ROW($A$3)+'Diário 2º PA'!$P$1)</f>
        <v>3909</v>
      </c>
      <c r="B1962" s="129">
        <v>45504</v>
      </c>
      <c r="C1962" s="130">
        <v>45474</v>
      </c>
      <c r="D1962" s="98" t="s">
        <v>94</v>
      </c>
      <c r="E1962" s="95" t="s">
        <v>171</v>
      </c>
      <c r="F1962" s="155">
        <v>5146.66</v>
      </c>
      <c r="G1962" s="98" t="s">
        <v>1778</v>
      </c>
      <c r="H1962" s="98" t="s">
        <v>122</v>
      </c>
      <c r="I1962" s="95" t="s">
        <v>2326</v>
      </c>
      <c r="J1962" s="131" t="str">
        <f t="shared" si="68"/>
        <v>04.740.876/0001-25</v>
      </c>
      <c r="K1962" s="131" t="s">
        <v>1080</v>
      </c>
      <c r="L1962" s="132" t="s">
        <v>3133</v>
      </c>
      <c r="M1962" s="131">
        <v>25409311</v>
      </c>
      <c r="N1962" s="134">
        <v>45504</v>
      </c>
      <c r="O1962" s="95" t="s">
        <v>452</v>
      </c>
      <c r="P1962" s="98" t="s">
        <v>2327</v>
      </c>
      <c r="Q1962" s="381"/>
      <c r="R1962" s="381"/>
      <c r="S1962" s="381"/>
    </row>
    <row r="1963" spans="1:19" ht="40" customHeight="1" x14ac:dyDescent="0.25">
      <c r="A1963" s="128">
        <f>IF(B1963="","",ROW()-ROW($A$3)+'Diário 2º PA'!$P$1)</f>
        <v>3910</v>
      </c>
      <c r="B1963" s="129">
        <v>45504</v>
      </c>
      <c r="C1963" s="130">
        <v>45474</v>
      </c>
      <c r="D1963" s="98" t="s">
        <v>94</v>
      </c>
      <c r="E1963" s="95" t="s">
        <v>171</v>
      </c>
      <c r="F1963" s="155">
        <v>10093.32</v>
      </c>
      <c r="G1963" s="98" t="s">
        <v>1778</v>
      </c>
      <c r="H1963" s="98" t="s">
        <v>117</v>
      </c>
      <c r="I1963" s="95" t="s">
        <v>2326</v>
      </c>
      <c r="J1963" s="131" t="str">
        <f t="shared" si="68"/>
        <v>04.740.876/0001-25</v>
      </c>
      <c r="K1963" s="131" t="s">
        <v>1080</v>
      </c>
      <c r="L1963" s="132" t="s">
        <v>3133</v>
      </c>
      <c r="M1963" s="131">
        <v>25409310</v>
      </c>
      <c r="N1963" s="134">
        <v>45504</v>
      </c>
      <c r="O1963" s="95" t="s">
        <v>452</v>
      </c>
      <c r="P1963" s="98" t="s">
        <v>2327</v>
      </c>
      <c r="Q1963" s="381"/>
      <c r="R1963" s="381"/>
      <c r="S1963" s="381"/>
    </row>
    <row r="1964" spans="1:19" ht="40" customHeight="1" x14ac:dyDescent="0.25">
      <c r="A1964" s="128">
        <f>IF(B1964="","",ROW()-ROW($A$3)+'Diário 2º PA'!$P$1)</f>
        <v>3911</v>
      </c>
      <c r="B1964" s="129">
        <v>45504</v>
      </c>
      <c r="C1964" s="130">
        <v>45474</v>
      </c>
      <c r="D1964" s="98" t="s">
        <v>105</v>
      </c>
      <c r="E1964" s="95" t="s">
        <v>313</v>
      </c>
      <c r="F1964" s="155">
        <v>1914</v>
      </c>
      <c r="G1964" s="98" t="s">
        <v>4397</v>
      </c>
      <c r="H1964" s="98" t="s">
        <v>136</v>
      </c>
      <c r="I1964" s="95" t="s">
        <v>4398</v>
      </c>
      <c r="J1964" s="131" t="str">
        <f t="shared" si="68"/>
        <v>66.416.041/0001-71</v>
      </c>
      <c r="K1964" s="131" t="s">
        <v>1080</v>
      </c>
      <c r="L1964" s="132" t="s">
        <v>3133</v>
      </c>
      <c r="M1964" s="131">
        <v>34205</v>
      </c>
      <c r="N1964" s="134">
        <v>45506</v>
      </c>
      <c r="O1964" s="95" t="s">
        <v>452</v>
      </c>
      <c r="P1964" s="98" t="s">
        <v>4399</v>
      </c>
      <c r="Q1964" s="381"/>
      <c r="R1964" s="381"/>
      <c r="S1964" s="381"/>
    </row>
    <row r="1965" spans="1:19" ht="40" customHeight="1" x14ac:dyDescent="0.25">
      <c r="A1965" s="128">
        <f>IF(B1965="","",ROW()-ROW($A$3)+'Diário 2º PA'!$P$1)</f>
        <v>3912</v>
      </c>
      <c r="B1965" s="129">
        <v>45504</v>
      </c>
      <c r="C1965" s="130">
        <v>45474</v>
      </c>
      <c r="D1965" s="98" t="s">
        <v>105</v>
      </c>
      <c r="E1965" s="95" t="s">
        <v>339</v>
      </c>
      <c r="F1965" s="128">
        <v>419.01</v>
      </c>
      <c r="G1965" s="98" t="s">
        <v>3399</v>
      </c>
      <c r="H1965" s="98" t="s">
        <v>118</v>
      </c>
      <c r="I1965" s="95" t="s">
        <v>2394</v>
      </c>
      <c r="J1965" s="131" t="str">
        <f t="shared" si="68"/>
        <v>CPF Protegido - LGPD</v>
      </c>
      <c r="K1965" s="131" t="s">
        <v>1114</v>
      </c>
      <c r="L1965" s="132" t="s">
        <v>3130</v>
      </c>
      <c r="M1965" s="131" t="s">
        <v>117</v>
      </c>
      <c r="N1965" s="134">
        <v>45503</v>
      </c>
      <c r="O1965" s="95" t="s">
        <v>452</v>
      </c>
      <c r="P1965" s="98" t="s">
        <v>2395</v>
      </c>
      <c r="Q1965" s="381"/>
      <c r="R1965" s="381"/>
      <c r="S1965" s="381"/>
    </row>
    <row r="1966" spans="1:19" ht="40" customHeight="1" x14ac:dyDescent="0.25">
      <c r="A1966" s="128">
        <f>IF(B1966="","",ROW()-ROW($A$3)+'Diário 2º PA'!$P$1)</f>
        <v>3913</v>
      </c>
      <c r="B1966" s="129">
        <v>45504</v>
      </c>
      <c r="C1966" s="130">
        <v>45474</v>
      </c>
      <c r="D1966" s="98" t="s">
        <v>105</v>
      </c>
      <c r="E1966" s="95" t="s">
        <v>341</v>
      </c>
      <c r="F1966" s="179">
        <v>2000</v>
      </c>
      <c r="G1966" s="98" t="s">
        <v>3154</v>
      </c>
      <c r="H1966" s="98" t="s">
        <v>127</v>
      </c>
      <c r="I1966" s="95" t="s">
        <v>2117</v>
      </c>
      <c r="J1966" s="131" t="str">
        <f t="shared" si="68"/>
        <v>37.543.578/0001-02</v>
      </c>
      <c r="K1966" s="131" t="s">
        <v>4400</v>
      </c>
      <c r="L1966" s="132" t="s">
        <v>3120</v>
      </c>
      <c r="M1966" s="131">
        <v>11</v>
      </c>
      <c r="N1966" s="134">
        <v>45477</v>
      </c>
      <c r="O1966" s="95" t="s">
        <v>452</v>
      </c>
      <c r="P1966" s="98" t="s">
        <v>2118</v>
      </c>
      <c r="Q1966" s="381"/>
      <c r="R1966" s="381"/>
      <c r="S1966" s="381"/>
    </row>
    <row r="1967" spans="1:19" ht="40" customHeight="1" x14ac:dyDescent="0.25">
      <c r="A1967" s="128">
        <f>IF(B1967="","",ROW()-ROW($A$3)+'Diário 2º PA'!$P$1)</f>
        <v>3914</v>
      </c>
      <c r="B1967" s="129">
        <v>45504</v>
      </c>
      <c r="C1967" s="130">
        <v>45474</v>
      </c>
      <c r="D1967" s="98" t="s">
        <v>94</v>
      </c>
      <c r="E1967" s="95" t="s">
        <v>201</v>
      </c>
      <c r="F1967" s="155" t="s">
        <v>4401</v>
      </c>
      <c r="G1967" s="98" t="s">
        <v>1778</v>
      </c>
      <c r="H1967" s="98" t="s">
        <v>118</v>
      </c>
      <c r="I1967" s="95" t="s">
        <v>2326</v>
      </c>
      <c r="J1967" s="131" t="str">
        <f t="shared" si="68"/>
        <v>04.740.876/0001-25</v>
      </c>
      <c r="K1967" s="131" t="s">
        <v>1080</v>
      </c>
      <c r="L1967" s="132" t="s">
        <v>3133</v>
      </c>
      <c r="M1967" s="131">
        <v>25409239</v>
      </c>
      <c r="N1967" s="134">
        <v>45504</v>
      </c>
      <c r="O1967" s="95" t="s">
        <v>452</v>
      </c>
      <c r="P1967" s="98" t="s">
        <v>2327</v>
      </c>
      <c r="Q1967" s="381"/>
      <c r="R1967" s="381"/>
      <c r="S1967" s="381"/>
    </row>
    <row r="1968" spans="1:19" ht="40" customHeight="1" x14ac:dyDescent="0.25">
      <c r="A1968" s="128">
        <f>IF(B1968="","",ROW()-ROW($A$3)+'Diário 2º PA'!$P$1)</f>
        <v>3915</v>
      </c>
      <c r="B1968" s="129">
        <v>45504</v>
      </c>
      <c r="C1968" s="130">
        <v>45474</v>
      </c>
      <c r="D1968" s="98" t="s">
        <v>94</v>
      </c>
      <c r="E1968" s="95" t="s">
        <v>201</v>
      </c>
      <c r="F1968" s="155" t="s">
        <v>4402</v>
      </c>
      <c r="G1968" s="98" t="s">
        <v>1778</v>
      </c>
      <c r="H1968" s="98" t="s">
        <v>121</v>
      </c>
      <c r="I1968" s="95" t="s">
        <v>2326</v>
      </c>
      <c r="J1968" s="131" t="str">
        <f t="shared" si="68"/>
        <v>04.740.876/0001-25</v>
      </c>
      <c r="K1968" s="131" t="s">
        <v>1080</v>
      </c>
      <c r="L1968" s="132" t="s">
        <v>3133</v>
      </c>
      <c r="M1968" s="131">
        <v>25409244</v>
      </c>
      <c r="N1968" s="134">
        <v>45504</v>
      </c>
      <c r="O1968" s="95" t="s">
        <v>452</v>
      </c>
      <c r="P1968" s="98" t="s">
        <v>2327</v>
      </c>
      <c r="Q1968" s="381"/>
      <c r="R1968" s="381"/>
      <c r="S1968" s="381"/>
    </row>
    <row r="1969" spans="1:19" ht="40" customHeight="1" x14ac:dyDescent="0.25">
      <c r="A1969" s="128">
        <f>IF(B1969="","",ROW()-ROW($A$3)+'Diário 2º PA'!$P$1)</f>
        <v>3916</v>
      </c>
      <c r="B1969" s="129">
        <v>45504</v>
      </c>
      <c r="C1969" s="130">
        <v>45474</v>
      </c>
      <c r="D1969" s="98" t="s">
        <v>94</v>
      </c>
      <c r="E1969" s="95" t="s">
        <v>201</v>
      </c>
      <c r="F1969" s="155" t="s">
        <v>4403</v>
      </c>
      <c r="G1969" s="98" t="s">
        <v>1778</v>
      </c>
      <c r="H1969" s="98" t="s">
        <v>120</v>
      </c>
      <c r="I1969" s="95" t="s">
        <v>2326</v>
      </c>
      <c r="J1969" s="131" t="str">
        <f t="shared" si="68"/>
        <v>04.740.876/0001-25</v>
      </c>
      <c r="K1969" s="131" t="s">
        <v>1080</v>
      </c>
      <c r="L1969" s="132" t="s">
        <v>3133</v>
      </c>
      <c r="M1969" s="131">
        <v>25409241</v>
      </c>
      <c r="N1969" s="134">
        <v>45504</v>
      </c>
      <c r="O1969" s="95" t="s">
        <v>452</v>
      </c>
      <c r="P1969" s="98" t="s">
        <v>2327</v>
      </c>
      <c r="Q1969" s="381"/>
      <c r="R1969" s="381"/>
      <c r="S1969" s="381"/>
    </row>
    <row r="1970" spans="1:19" ht="40" customHeight="1" x14ac:dyDescent="0.25">
      <c r="A1970" s="128">
        <f>IF(B1970="","",ROW()-ROW($A$3)+'Diário 2º PA'!$P$1)</f>
        <v>3917</v>
      </c>
      <c r="B1970" s="129">
        <v>45504</v>
      </c>
      <c r="C1970" s="130">
        <v>45474</v>
      </c>
      <c r="D1970" s="98" t="s">
        <v>94</v>
      </c>
      <c r="E1970" s="95" t="s">
        <v>201</v>
      </c>
      <c r="F1970" s="155" t="s">
        <v>4404</v>
      </c>
      <c r="G1970" s="98" t="s">
        <v>1778</v>
      </c>
      <c r="H1970" s="98" t="s">
        <v>119</v>
      </c>
      <c r="I1970" s="95" t="s">
        <v>2326</v>
      </c>
      <c r="J1970" s="131" t="str">
        <f t="shared" si="68"/>
        <v>04.740.876/0001-25</v>
      </c>
      <c r="K1970" s="131" t="s">
        <v>1080</v>
      </c>
      <c r="L1970" s="132" t="s">
        <v>3133</v>
      </c>
      <c r="M1970" s="131">
        <v>25409242</v>
      </c>
      <c r="N1970" s="134">
        <v>45504</v>
      </c>
      <c r="O1970" s="95" t="s">
        <v>452</v>
      </c>
      <c r="P1970" s="98" t="s">
        <v>2327</v>
      </c>
      <c r="Q1970" s="381"/>
      <c r="R1970" s="381"/>
      <c r="S1970" s="381"/>
    </row>
    <row r="1971" spans="1:19" ht="40" customHeight="1" x14ac:dyDescent="0.25">
      <c r="A1971" s="128">
        <f>IF(B1971="","",ROW()-ROW($A$3)+'Diário 2º PA'!$P$1)</f>
        <v>3918</v>
      </c>
      <c r="B1971" s="129">
        <v>45504</v>
      </c>
      <c r="C1971" s="130">
        <v>45474</v>
      </c>
      <c r="D1971" s="98" t="s">
        <v>94</v>
      </c>
      <c r="E1971" s="95" t="s">
        <v>201</v>
      </c>
      <c r="F1971" s="155" t="s">
        <v>4405</v>
      </c>
      <c r="G1971" s="98" t="s">
        <v>1778</v>
      </c>
      <c r="H1971" s="98" t="s">
        <v>134</v>
      </c>
      <c r="I1971" s="95" t="s">
        <v>2326</v>
      </c>
      <c r="J1971" s="131" t="str">
        <f t="shared" si="68"/>
        <v>04.740.876/0001-25</v>
      </c>
      <c r="K1971" s="131" t="s">
        <v>1080</v>
      </c>
      <c r="L1971" s="132" t="s">
        <v>3133</v>
      </c>
      <c r="M1971" s="131">
        <v>25409245</v>
      </c>
      <c r="N1971" s="134">
        <v>45504</v>
      </c>
      <c r="O1971" s="95" t="s">
        <v>452</v>
      </c>
      <c r="P1971" s="98" t="s">
        <v>2327</v>
      </c>
      <c r="Q1971" s="381"/>
      <c r="R1971" s="381"/>
      <c r="S1971" s="381"/>
    </row>
    <row r="1972" spans="1:19" ht="40" customHeight="1" x14ac:dyDescent="0.25">
      <c r="A1972" s="128">
        <f>IF(B1972="","",ROW()-ROW($A$3)+'Diário 2º PA'!$P$1)</f>
        <v>3919</v>
      </c>
      <c r="B1972" s="129">
        <v>45504</v>
      </c>
      <c r="C1972" s="130">
        <v>45474</v>
      </c>
      <c r="D1972" s="98" t="s">
        <v>94</v>
      </c>
      <c r="E1972" s="95" t="s">
        <v>201</v>
      </c>
      <c r="F1972" s="155" t="s">
        <v>4406</v>
      </c>
      <c r="G1972" s="98" t="s">
        <v>1778</v>
      </c>
      <c r="H1972" s="98" t="s">
        <v>136</v>
      </c>
      <c r="I1972" s="95" t="s">
        <v>2326</v>
      </c>
      <c r="J1972" s="131" t="str">
        <f t="shared" si="68"/>
        <v>04.740.876/0001-25</v>
      </c>
      <c r="K1972" s="131" t="s">
        <v>1080</v>
      </c>
      <c r="L1972" s="132" t="s">
        <v>3133</v>
      </c>
      <c r="M1972" s="131">
        <v>25409240</v>
      </c>
      <c r="N1972" s="134">
        <v>45504</v>
      </c>
      <c r="O1972" s="95" t="s">
        <v>452</v>
      </c>
      <c r="P1972" s="98" t="s">
        <v>2327</v>
      </c>
      <c r="Q1972" s="381"/>
      <c r="R1972" s="381"/>
      <c r="S1972" s="381"/>
    </row>
    <row r="1973" spans="1:19" ht="40" customHeight="1" x14ac:dyDescent="0.25">
      <c r="A1973" s="128">
        <f>IF(B1973="","",ROW()-ROW($A$3)+'Diário 2º PA'!$P$1)</f>
        <v>3920</v>
      </c>
      <c r="B1973" s="129">
        <v>45504</v>
      </c>
      <c r="C1973" s="130">
        <v>45474</v>
      </c>
      <c r="D1973" s="98" t="s">
        <v>94</v>
      </c>
      <c r="E1973" s="95" t="s">
        <v>201</v>
      </c>
      <c r="F1973" s="155" t="s">
        <v>4402</v>
      </c>
      <c r="G1973" s="98" t="s">
        <v>1778</v>
      </c>
      <c r="H1973" s="98" t="s">
        <v>135</v>
      </c>
      <c r="I1973" s="95" t="s">
        <v>2326</v>
      </c>
      <c r="J1973" s="131" t="str">
        <f t="shared" si="68"/>
        <v>04.740.876/0001-25</v>
      </c>
      <c r="K1973" s="131" t="s">
        <v>1080</v>
      </c>
      <c r="L1973" s="132" t="s">
        <v>3133</v>
      </c>
      <c r="M1973" s="131">
        <v>25409243</v>
      </c>
      <c r="N1973" s="134">
        <v>45504</v>
      </c>
      <c r="O1973" s="95" t="s">
        <v>452</v>
      </c>
      <c r="P1973" s="98" t="s">
        <v>2327</v>
      </c>
      <c r="Q1973" s="381"/>
      <c r="R1973" s="381"/>
      <c r="S1973" s="381"/>
    </row>
    <row r="1974" spans="1:19" ht="40" customHeight="1" x14ac:dyDescent="0.25">
      <c r="A1974" s="128">
        <f>IF(B1974="","",ROW()-ROW($A$3)+'Diário 2º PA'!$P$1)</f>
        <v>3921</v>
      </c>
      <c r="B1974" s="129">
        <v>45504</v>
      </c>
      <c r="C1974" s="130">
        <v>45474</v>
      </c>
      <c r="D1974" s="98" t="s">
        <v>94</v>
      </c>
      <c r="E1974" s="95" t="s">
        <v>201</v>
      </c>
      <c r="F1974" s="155" t="s">
        <v>4404</v>
      </c>
      <c r="G1974" s="98" t="s">
        <v>1778</v>
      </c>
      <c r="H1974" s="98" t="s">
        <v>137</v>
      </c>
      <c r="I1974" s="95" t="s">
        <v>2326</v>
      </c>
      <c r="J1974" s="131" t="str">
        <f t="shared" si="68"/>
        <v>04.740.876/0001-25</v>
      </c>
      <c r="K1974" s="131" t="s">
        <v>1080</v>
      </c>
      <c r="L1974" s="132" t="s">
        <v>3133</v>
      </c>
      <c r="M1974" s="131">
        <v>25409246</v>
      </c>
      <c r="N1974" s="134">
        <v>45504</v>
      </c>
      <c r="O1974" s="95" t="s">
        <v>452</v>
      </c>
      <c r="P1974" s="98" t="s">
        <v>2327</v>
      </c>
      <c r="Q1974" s="381"/>
      <c r="R1974" s="381"/>
      <c r="S1974" s="381"/>
    </row>
    <row r="1975" spans="1:19" ht="40" customHeight="1" x14ac:dyDescent="0.25">
      <c r="A1975" s="128">
        <f>IF(B1975="","",ROW()-ROW($A$3)+'Diário 2º PA'!$P$1)</f>
        <v>3922</v>
      </c>
      <c r="B1975" s="129">
        <v>45504</v>
      </c>
      <c r="C1975" s="130">
        <v>45474</v>
      </c>
      <c r="D1975" s="98" t="s">
        <v>94</v>
      </c>
      <c r="E1975" s="95" t="s">
        <v>201</v>
      </c>
      <c r="F1975" s="155" t="s">
        <v>4407</v>
      </c>
      <c r="G1975" s="98" t="s">
        <v>1778</v>
      </c>
      <c r="H1975" s="98" t="s">
        <v>133</v>
      </c>
      <c r="I1975" s="95" t="s">
        <v>2326</v>
      </c>
      <c r="J1975" s="131" t="str">
        <f t="shared" si="68"/>
        <v>04.740.876/0001-25</v>
      </c>
      <c r="K1975" s="131" t="s">
        <v>1080</v>
      </c>
      <c r="L1975" s="132" t="s">
        <v>3133</v>
      </c>
      <c r="M1975" s="131">
        <v>25419072</v>
      </c>
      <c r="N1975" s="134">
        <v>45504</v>
      </c>
      <c r="O1975" s="95" t="s">
        <v>452</v>
      </c>
      <c r="P1975" s="98" t="s">
        <v>2327</v>
      </c>
      <c r="Q1975" s="381"/>
      <c r="R1975" s="381"/>
      <c r="S1975" s="381"/>
    </row>
    <row r="1976" spans="1:19" ht="40" customHeight="1" x14ac:dyDescent="0.25">
      <c r="A1976" s="128">
        <f>IF(B1976="","",ROW()-ROW($A$3)+'Diário 2º PA'!$P$1)</f>
        <v>3923</v>
      </c>
      <c r="B1976" s="129">
        <v>45504</v>
      </c>
      <c r="C1976" s="130">
        <v>45474</v>
      </c>
      <c r="D1976" s="98" t="s">
        <v>94</v>
      </c>
      <c r="E1976" s="95" t="s">
        <v>171</v>
      </c>
      <c r="F1976" s="155" t="s">
        <v>4408</v>
      </c>
      <c r="G1976" s="98" t="s">
        <v>1778</v>
      </c>
      <c r="H1976" s="98" t="s">
        <v>118</v>
      </c>
      <c r="I1976" s="95" t="s">
        <v>2326</v>
      </c>
      <c r="J1976" s="131" t="str">
        <f t="shared" si="68"/>
        <v>04.740.876/0001-25</v>
      </c>
      <c r="K1976" s="131" t="s">
        <v>1080</v>
      </c>
      <c r="L1976" s="132" t="s">
        <v>3133</v>
      </c>
      <c r="M1976" s="131">
        <v>25432626</v>
      </c>
      <c r="N1976" s="134">
        <v>45504</v>
      </c>
      <c r="O1976" s="95" t="s">
        <v>452</v>
      </c>
      <c r="P1976" s="98" t="s">
        <v>2327</v>
      </c>
      <c r="Q1976" s="381"/>
      <c r="R1976" s="381"/>
      <c r="S1976" s="381"/>
    </row>
    <row r="1977" spans="1:19" ht="40" customHeight="1" x14ac:dyDescent="0.25">
      <c r="A1977" s="128">
        <f>IF(B1977="","",ROW()-ROW($A$3)+'Diário 2º PA'!$P$1)</f>
        <v>3924</v>
      </c>
      <c r="B1977" s="129">
        <v>45504</v>
      </c>
      <c r="C1977" s="130">
        <v>45474</v>
      </c>
      <c r="D1977" s="98" t="s">
        <v>94</v>
      </c>
      <c r="E1977" s="95" t="s">
        <v>171</v>
      </c>
      <c r="F1977" s="155" t="s">
        <v>4409</v>
      </c>
      <c r="G1977" s="98" t="s">
        <v>1778</v>
      </c>
      <c r="H1977" s="98" t="s">
        <v>121</v>
      </c>
      <c r="I1977" s="95" t="s">
        <v>2326</v>
      </c>
      <c r="J1977" s="131" t="str">
        <f t="shared" si="68"/>
        <v>04.740.876/0001-25</v>
      </c>
      <c r="K1977" s="131" t="s">
        <v>1080</v>
      </c>
      <c r="L1977" s="132" t="s">
        <v>3133</v>
      </c>
      <c r="M1977" s="131">
        <v>25432615</v>
      </c>
      <c r="N1977" s="134">
        <v>45504</v>
      </c>
      <c r="O1977" s="95" t="s">
        <v>452</v>
      </c>
      <c r="P1977" s="98" t="s">
        <v>2327</v>
      </c>
      <c r="Q1977" s="381"/>
      <c r="R1977" s="381"/>
      <c r="S1977" s="381"/>
    </row>
    <row r="1978" spans="1:19" ht="40" customHeight="1" x14ac:dyDescent="0.25">
      <c r="A1978" s="128">
        <f>IF(B1978="","",ROW()-ROW($A$3)+'Diário 2º PA'!$P$1)</f>
        <v>3925</v>
      </c>
      <c r="B1978" s="129">
        <v>45504</v>
      </c>
      <c r="C1978" s="130">
        <v>45474</v>
      </c>
      <c r="D1978" s="98" t="s">
        <v>94</v>
      </c>
      <c r="E1978" s="95" t="s">
        <v>171</v>
      </c>
      <c r="F1978" s="155" t="s">
        <v>4410</v>
      </c>
      <c r="G1978" s="98" t="s">
        <v>1778</v>
      </c>
      <c r="H1978" s="98" t="s">
        <v>120</v>
      </c>
      <c r="I1978" s="95" t="s">
        <v>2326</v>
      </c>
      <c r="J1978" s="131" t="str">
        <f t="shared" si="68"/>
        <v>04.740.876/0001-25</v>
      </c>
      <c r="K1978" s="131" t="s">
        <v>1080</v>
      </c>
      <c r="L1978" s="132" t="s">
        <v>3133</v>
      </c>
      <c r="M1978" s="131">
        <v>25432616</v>
      </c>
      <c r="N1978" s="134">
        <v>45504</v>
      </c>
      <c r="O1978" s="95" t="s">
        <v>452</v>
      </c>
      <c r="P1978" s="98" t="s">
        <v>2327</v>
      </c>
      <c r="Q1978" s="381"/>
      <c r="R1978" s="381"/>
      <c r="S1978" s="381"/>
    </row>
    <row r="1979" spans="1:19" ht="40" customHeight="1" x14ac:dyDescent="0.25">
      <c r="A1979" s="128">
        <f>IF(B1979="","",ROW()-ROW($A$3)+'Diário 2º PA'!$P$1)</f>
        <v>3926</v>
      </c>
      <c r="B1979" s="129">
        <v>45504</v>
      </c>
      <c r="C1979" s="130">
        <v>45474</v>
      </c>
      <c r="D1979" s="98" t="s">
        <v>94</v>
      </c>
      <c r="E1979" s="95" t="s">
        <v>171</v>
      </c>
      <c r="F1979" s="155" t="s">
        <v>4411</v>
      </c>
      <c r="G1979" s="98" t="s">
        <v>1778</v>
      </c>
      <c r="H1979" s="98" t="s">
        <v>119</v>
      </c>
      <c r="I1979" s="95" t="s">
        <v>2326</v>
      </c>
      <c r="J1979" s="131" t="str">
        <f t="shared" si="68"/>
        <v>04.740.876/0001-25</v>
      </c>
      <c r="K1979" s="131" t="s">
        <v>1080</v>
      </c>
      <c r="L1979" s="132" t="s">
        <v>3133</v>
      </c>
      <c r="M1979" s="131">
        <v>25432621</v>
      </c>
      <c r="N1979" s="134">
        <v>45504</v>
      </c>
      <c r="O1979" s="95" t="s">
        <v>452</v>
      </c>
      <c r="P1979" s="98" t="s">
        <v>2327</v>
      </c>
      <c r="Q1979" s="381"/>
      <c r="R1979" s="381"/>
      <c r="S1979" s="381"/>
    </row>
    <row r="1980" spans="1:19" ht="40" customHeight="1" x14ac:dyDescent="0.25">
      <c r="A1980" s="128">
        <f>IF(B1980="","",ROW()-ROW($A$3)+'Diário 2º PA'!$P$1)</f>
        <v>3927</v>
      </c>
      <c r="B1980" s="129">
        <v>45504</v>
      </c>
      <c r="C1980" s="130">
        <v>45474</v>
      </c>
      <c r="D1980" s="98" t="s">
        <v>94</v>
      </c>
      <c r="E1980" s="95" t="s">
        <v>171</v>
      </c>
      <c r="F1980" s="155" t="s">
        <v>4412</v>
      </c>
      <c r="G1980" s="98" t="s">
        <v>1778</v>
      </c>
      <c r="H1980" s="98" t="s">
        <v>134</v>
      </c>
      <c r="I1980" s="95" t="s">
        <v>2326</v>
      </c>
      <c r="J1980" s="131" t="str">
        <f t="shared" si="68"/>
        <v>04.740.876/0001-25</v>
      </c>
      <c r="K1980" s="131" t="s">
        <v>1080</v>
      </c>
      <c r="L1980" s="132" t="s">
        <v>3133</v>
      </c>
      <c r="M1980" s="131">
        <v>25432617</v>
      </c>
      <c r="N1980" s="134">
        <v>45504</v>
      </c>
      <c r="O1980" s="95" t="s">
        <v>452</v>
      </c>
      <c r="P1980" s="98" t="s">
        <v>2327</v>
      </c>
      <c r="Q1980" s="381"/>
      <c r="R1980" s="381"/>
      <c r="S1980" s="381"/>
    </row>
    <row r="1981" spans="1:19" ht="40" customHeight="1" x14ac:dyDescent="0.25">
      <c r="A1981" s="128">
        <f>IF(B1981="","",ROW()-ROW($A$3)+'Diário 2º PA'!$P$1)</f>
        <v>3928</v>
      </c>
      <c r="B1981" s="129">
        <v>45504</v>
      </c>
      <c r="C1981" s="130">
        <v>45474</v>
      </c>
      <c r="D1981" s="98" t="s">
        <v>94</v>
      </c>
      <c r="E1981" s="95" t="s">
        <v>171</v>
      </c>
      <c r="F1981" s="155" t="s">
        <v>4413</v>
      </c>
      <c r="G1981" s="98" t="s">
        <v>1778</v>
      </c>
      <c r="H1981" s="98" t="s">
        <v>136</v>
      </c>
      <c r="I1981" s="95" t="s">
        <v>2326</v>
      </c>
      <c r="J1981" s="131" t="str">
        <f t="shared" si="68"/>
        <v>04.740.876/0001-25</v>
      </c>
      <c r="K1981" s="131" t="s">
        <v>1080</v>
      </c>
      <c r="L1981" s="132" t="s">
        <v>3133</v>
      </c>
      <c r="M1981" s="131">
        <v>25432620</v>
      </c>
      <c r="N1981" s="134">
        <v>45504</v>
      </c>
      <c r="O1981" s="95" t="s">
        <v>452</v>
      </c>
      <c r="P1981" s="98" t="s">
        <v>2327</v>
      </c>
      <c r="Q1981" s="381"/>
      <c r="R1981" s="381"/>
      <c r="S1981" s="381"/>
    </row>
    <row r="1982" spans="1:19" ht="40" customHeight="1" x14ac:dyDescent="0.25">
      <c r="A1982" s="128">
        <f>IF(B1982="","",ROW()-ROW($A$3)+'Diário 2º PA'!$P$1)</f>
        <v>3929</v>
      </c>
      <c r="B1982" s="129">
        <v>45504</v>
      </c>
      <c r="C1982" s="130">
        <v>45474</v>
      </c>
      <c r="D1982" s="98" t="s">
        <v>94</v>
      </c>
      <c r="E1982" s="95" t="s">
        <v>171</v>
      </c>
      <c r="F1982" s="155" t="s">
        <v>4414</v>
      </c>
      <c r="G1982" s="98" t="s">
        <v>1778</v>
      </c>
      <c r="H1982" s="98" t="s">
        <v>135</v>
      </c>
      <c r="I1982" s="95" t="s">
        <v>2326</v>
      </c>
      <c r="J1982" s="131" t="str">
        <f t="shared" si="68"/>
        <v>04.740.876/0001-25</v>
      </c>
      <c r="K1982" s="131" t="s">
        <v>1080</v>
      </c>
      <c r="L1982" s="132" t="s">
        <v>3133</v>
      </c>
      <c r="M1982" s="131">
        <v>25432618</v>
      </c>
      <c r="N1982" s="134">
        <v>45504</v>
      </c>
      <c r="O1982" s="95" t="s">
        <v>452</v>
      </c>
      <c r="P1982" s="98" t="s">
        <v>2327</v>
      </c>
      <c r="Q1982" s="381"/>
      <c r="R1982" s="381"/>
      <c r="S1982" s="381"/>
    </row>
    <row r="1983" spans="1:19" ht="40" customHeight="1" x14ac:dyDescent="0.25">
      <c r="A1983" s="128">
        <f>IF(B1983="","",ROW()-ROW($A$3)+'Diário 2º PA'!$P$1)</f>
        <v>3930</v>
      </c>
      <c r="B1983" s="129">
        <v>45504</v>
      </c>
      <c r="C1983" s="130">
        <v>45474</v>
      </c>
      <c r="D1983" s="98" t="s">
        <v>94</v>
      </c>
      <c r="E1983" s="95" t="s">
        <v>171</v>
      </c>
      <c r="F1983" s="155" t="s">
        <v>4415</v>
      </c>
      <c r="G1983" s="98" t="s">
        <v>1778</v>
      </c>
      <c r="H1983" s="98" t="s">
        <v>137</v>
      </c>
      <c r="I1983" s="95" t="s">
        <v>2326</v>
      </c>
      <c r="J1983" s="131" t="str">
        <f t="shared" si="68"/>
        <v>04.740.876/0001-25</v>
      </c>
      <c r="K1983" s="131" t="s">
        <v>1080</v>
      </c>
      <c r="L1983" s="132" t="s">
        <v>3133</v>
      </c>
      <c r="M1983" s="131">
        <v>25432619</v>
      </c>
      <c r="N1983" s="134">
        <v>45504</v>
      </c>
      <c r="O1983" s="95" t="s">
        <v>452</v>
      </c>
      <c r="P1983" s="98" t="s">
        <v>2327</v>
      </c>
      <c r="Q1983" s="381"/>
      <c r="R1983" s="381"/>
      <c r="S1983" s="381"/>
    </row>
    <row r="1984" spans="1:19" ht="40" customHeight="1" x14ac:dyDescent="0.25">
      <c r="A1984" s="128">
        <f>IF(B1984="","",ROW()-ROW($A$3)+'Diário 2º PA'!$P$1)</f>
        <v>3931</v>
      </c>
      <c r="B1984" s="129">
        <v>45504</v>
      </c>
      <c r="C1984" s="130">
        <v>45474</v>
      </c>
      <c r="D1984" s="98" t="s">
        <v>94</v>
      </c>
      <c r="E1984" s="95" t="s">
        <v>171</v>
      </c>
      <c r="F1984" s="155" t="s">
        <v>4416</v>
      </c>
      <c r="G1984" s="98" t="s">
        <v>1778</v>
      </c>
      <c r="H1984" s="98" t="s">
        <v>133</v>
      </c>
      <c r="I1984" s="95" t="s">
        <v>2326</v>
      </c>
      <c r="J1984" s="131" t="str">
        <f t="shared" si="68"/>
        <v>04.740.876/0001-25</v>
      </c>
      <c r="K1984" s="131" t="s">
        <v>1080</v>
      </c>
      <c r="L1984" s="132" t="s">
        <v>3133</v>
      </c>
      <c r="M1984" s="131">
        <v>25432627</v>
      </c>
      <c r="N1984" s="134">
        <v>45504</v>
      </c>
      <c r="O1984" s="95" t="s">
        <v>452</v>
      </c>
      <c r="P1984" s="98" t="s">
        <v>2327</v>
      </c>
      <c r="Q1984" s="381"/>
      <c r="R1984" s="381"/>
      <c r="S1984" s="381"/>
    </row>
    <row r="1985" spans="1:19" ht="12.75" customHeight="1" x14ac:dyDescent="0.25">
      <c r="A1985" s="128" t="str">
        <f>IF(B1985="","",ROW()-ROW($A$3)+'Diário 2º PA'!$P$1)</f>
        <v/>
      </c>
      <c r="B1985" s="129"/>
      <c r="C1985" s="130"/>
      <c r="D1985" s="98"/>
      <c r="E1985" s="95"/>
      <c r="F1985" s="155"/>
      <c r="G1985" s="98"/>
      <c r="H1985" s="98"/>
      <c r="I1985" s="95"/>
      <c r="J1985" s="131" t="str">
        <f t="shared" si="68"/>
        <v/>
      </c>
      <c r="K1985" s="131"/>
      <c r="L1985" s="132"/>
      <c r="M1985" s="131"/>
      <c r="N1985" s="134"/>
      <c r="O1985" s="95"/>
      <c r="P1985" s="98"/>
      <c r="Q1985" s="381"/>
      <c r="R1985" s="381"/>
      <c r="S1985" s="381"/>
    </row>
    <row r="1986" spans="1:19" ht="12.75" customHeight="1" x14ac:dyDescent="0.25">
      <c r="A1986" s="128" t="str">
        <f>IF(B1986="","",ROW()-ROW($A$3)+'Diário 2º PA'!$P$1)</f>
        <v/>
      </c>
      <c r="B1986" s="129"/>
      <c r="C1986" s="130"/>
      <c r="D1986" s="98"/>
      <c r="E1986" s="95"/>
      <c r="F1986" s="155"/>
      <c r="G1986" s="98"/>
      <c r="H1986" s="98"/>
      <c r="I1986" s="95"/>
      <c r="J1986" s="131" t="str">
        <f t="shared" si="68"/>
        <v/>
      </c>
      <c r="K1986" s="131"/>
      <c r="L1986" s="132"/>
      <c r="M1986" s="131"/>
      <c r="N1986" s="134"/>
      <c r="O1986" s="95"/>
      <c r="P1986" s="98"/>
      <c r="Q1986" s="381"/>
      <c r="R1986" s="381"/>
      <c r="S1986" s="381"/>
    </row>
    <row r="1987" spans="1:19" ht="12.75" customHeight="1" x14ac:dyDescent="0.25">
      <c r="A1987" s="128" t="str">
        <f>IF(B1987="","",ROW()-ROW($A$3)+'Diário 2º PA'!$P$1)</f>
        <v/>
      </c>
      <c r="B1987" s="129"/>
      <c r="C1987" s="130"/>
      <c r="D1987" s="98"/>
      <c r="E1987" s="95"/>
      <c r="F1987" s="155"/>
      <c r="G1987" s="98"/>
      <c r="H1987" s="98"/>
      <c r="I1987" s="95"/>
      <c r="J1987" s="131" t="str">
        <f t="shared" si="68"/>
        <v/>
      </c>
      <c r="K1987" s="131"/>
      <c r="L1987" s="132"/>
      <c r="M1987" s="131"/>
      <c r="N1987" s="134"/>
      <c r="O1987" s="95"/>
      <c r="P1987" s="98"/>
      <c r="Q1987" s="381"/>
      <c r="R1987" s="381"/>
      <c r="S1987" s="381"/>
    </row>
    <row r="1988" spans="1:19" ht="12.75" customHeight="1" x14ac:dyDescent="0.25">
      <c r="A1988" s="128" t="str">
        <f>IF(B1988="","",ROW()-ROW($A$3)+'Diário 2º PA'!$P$1)</f>
        <v/>
      </c>
      <c r="B1988" s="129"/>
      <c r="C1988" s="130"/>
      <c r="D1988" s="98"/>
      <c r="E1988" s="95"/>
      <c r="F1988" s="155"/>
      <c r="G1988" s="98"/>
      <c r="H1988" s="98"/>
      <c r="I1988" s="95"/>
      <c r="J1988" s="131" t="str">
        <f t="shared" si="68"/>
        <v/>
      </c>
      <c r="K1988" s="131"/>
      <c r="L1988" s="132"/>
      <c r="M1988" s="131"/>
      <c r="N1988" s="134"/>
      <c r="O1988" s="95"/>
      <c r="P1988" s="98"/>
      <c r="Q1988" s="381"/>
      <c r="R1988" s="381"/>
      <c r="S1988" s="381"/>
    </row>
    <row r="1989" spans="1:19" ht="12.75" customHeight="1" x14ac:dyDescent="0.25">
      <c r="A1989" s="128" t="str">
        <f>IF(B1989="","",ROW()-ROW($A$3)+'Diário 2º PA'!$P$1)</f>
        <v/>
      </c>
      <c r="B1989" s="129"/>
      <c r="C1989" s="130"/>
      <c r="D1989" s="98"/>
      <c r="E1989" s="95"/>
      <c r="F1989" s="155"/>
      <c r="G1989" s="98"/>
      <c r="H1989" s="98"/>
      <c r="I1989" s="95"/>
      <c r="J1989" s="131" t="str">
        <f t="shared" si="68"/>
        <v/>
      </c>
      <c r="K1989" s="131"/>
      <c r="L1989" s="132"/>
      <c r="M1989" s="131"/>
      <c r="N1989" s="134"/>
      <c r="O1989" s="95"/>
      <c r="P1989" s="98"/>
      <c r="Q1989" s="381"/>
      <c r="R1989" s="381"/>
      <c r="S1989" s="381"/>
    </row>
    <row r="1990" spans="1:19" ht="12.75" customHeight="1" x14ac:dyDescent="0.25">
      <c r="A1990" s="128" t="str">
        <f>IF(B1990="","",ROW()-ROW($A$3)+'Diário 2º PA'!$P$1)</f>
        <v/>
      </c>
      <c r="B1990" s="129"/>
      <c r="C1990" s="130"/>
      <c r="D1990" s="98"/>
      <c r="E1990" s="95"/>
      <c r="F1990" s="155"/>
      <c r="G1990" s="98"/>
      <c r="H1990" s="98"/>
      <c r="I1990" s="95"/>
      <c r="J1990" s="131" t="str">
        <f t="shared" si="68"/>
        <v/>
      </c>
      <c r="K1990" s="131"/>
      <c r="L1990" s="132"/>
      <c r="M1990" s="131"/>
      <c r="N1990" s="134"/>
      <c r="O1990" s="95"/>
      <c r="P1990" s="98"/>
      <c r="Q1990" s="381"/>
      <c r="R1990" s="381"/>
      <c r="S1990" s="381"/>
    </row>
    <row r="1991" spans="1:19" ht="12.75" customHeight="1" x14ac:dyDescent="0.25">
      <c r="A1991" s="128" t="str">
        <f>IF(B1991="","",ROW()-ROW($A$3)+'Diário 2º PA'!$P$1)</f>
        <v/>
      </c>
      <c r="B1991" s="129"/>
      <c r="C1991" s="130"/>
      <c r="D1991" s="98"/>
      <c r="E1991" s="95"/>
      <c r="F1991" s="155"/>
      <c r="G1991" s="98"/>
      <c r="H1991" s="98"/>
      <c r="I1991" s="95"/>
      <c r="J1991" s="131" t="str">
        <f t="shared" si="68"/>
        <v/>
      </c>
      <c r="K1991" s="131"/>
      <c r="L1991" s="132"/>
      <c r="M1991" s="131"/>
      <c r="N1991" s="134"/>
      <c r="O1991" s="95"/>
      <c r="P1991" s="98"/>
      <c r="Q1991" s="381"/>
      <c r="R1991" s="381"/>
      <c r="S1991" s="381"/>
    </row>
    <row r="1992" spans="1:19" ht="12.75" customHeight="1" x14ac:dyDescent="0.25">
      <c r="A1992" s="128" t="str">
        <f>IF(B1992="","",ROW()-ROW($A$3)+'Diário 2º PA'!$P$1)</f>
        <v/>
      </c>
      <c r="B1992" s="129"/>
      <c r="C1992" s="130"/>
      <c r="D1992" s="98"/>
      <c r="E1992" s="95"/>
      <c r="F1992" s="155"/>
      <c r="G1992" s="98"/>
      <c r="H1992" s="98"/>
      <c r="I1992" s="95"/>
      <c r="J1992" s="131" t="str">
        <f t="shared" si="68"/>
        <v/>
      </c>
      <c r="K1992" s="131"/>
      <c r="L1992" s="132"/>
      <c r="M1992" s="131"/>
      <c r="N1992" s="134"/>
      <c r="O1992" s="95"/>
      <c r="P1992" s="98"/>
      <c r="Q1992" s="381"/>
      <c r="R1992" s="381"/>
      <c r="S1992" s="381"/>
    </row>
    <row r="1993" spans="1:19" ht="12.75" customHeight="1" x14ac:dyDescent="0.25">
      <c r="A1993" s="128" t="str">
        <f>IF(B1993="","",ROW()-ROW($A$3)+'Diário 2º PA'!$P$1)</f>
        <v/>
      </c>
      <c r="B1993" s="129"/>
      <c r="C1993" s="130"/>
      <c r="D1993" s="98"/>
      <c r="E1993" s="95"/>
      <c r="F1993" s="155"/>
      <c r="G1993" s="98"/>
      <c r="H1993" s="98"/>
      <c r="I1993" s="95"/>
      <c r="J1993" s="131" t="str">
        <f t="shared" si="68"/>
        <v/>
      </c>
      <c r="K1993" s="131"/>
      <c r="L1993" s="132"/>
      <c r="M1993" s="131"/>
      <c r="N1993" s="134"/>
      <c r="O1993" s="95"/>
      <c r="P1993" s="98"/>
      <c r="Q1993" s="381"/>
      <c r="R1993" s="381"/>
      <c r="S1993" s="381"/>
    </row>
    <row r="1994" spans="1:19" ht="12.75" customHeight="1" x14ac:dyDescent="0.25">
      <c r="A1994" s="128" t="str">
        <f>IF(B1994="","",ROW()-ROW($A$3)+'Diário 2º PA'!$P$1)</f>
        <v/>
      </c>
      <c r="B1994" s="129"/>
      <c r="C1994" s="130"/>
      <c r="D1994" s="98"/>
      <c r="E1994" s="95"/>
      <c r="F1994" s="155"/>
      <c r="G1994" s="98"/>
      <c r="H1994" s="98"/>
      <c r="I1994" s="95"/>
      <c r="J1994" s="131" t="str">
        <f t="shared" si="68"/>
        <v/>
      </c>
      <c r="K1994" s="131"/>
      <c r="L1994" s="132"/>
      <c r="M1994" s="131"/>
      <c r="N1994" s="134"/>
      <c r="O1994" s="95"/>
      <c r="P1994" s="98"/>
      <c r="Q1994" s="381"/>
      <c r="R1994" s="381"/>
      <c r="S1994" s="381"/>
    </row>
    <row r="1995" spans="1:19" ht="12.75" customHeight="1" x14ac:dyDescent="0.25">
      <c r="F1995" s="181"/>
      <c r="N1995" s="157"/>
    </row>
    <row r="1996" spans="1:19" ht="12.75" customHeight="1" x14ac:dyDescent="0.25">
      <c r="F1996" s="181"/>
      <c r="N1996" s="157"/>
    </row>
    <row r="1997" spans="1:19" ht="12.75" customHeight="1" x14ac:dyDescent="0.25">
      <c r="F1997" s="181"/>
      <c r="N1997" s="157"/>
    </row>
    <row r="1998" spans="1:19" ht="12.75" customHeight="1" x14ac:dyDescent="0.25">
      <c r="F1998" s="181"/>
      <c r="N1998" s="157"/>
    </row>
    <row r="1999" spans="1:19" ht="12.75" customHeight="1" x14ac:dyDescent="0.25">
      <c r="F1999" s="181"/>
      <c r="N1999" s="157"/>
    </row>
    <row r="2000" spans="1:19" ht="12.75" customHeight="1" x14ac:dyDescent="0.25">
      <c r="F2000" s="181"/>
      <c r="N2000" s="157"/>
    </row>
  </sheetData>
  <autoFilter ref="A3:N1994" xr:uid="{00000000-0009-0000-0000-00000C000000}">
    <sortState xmlns:xlrd2="http://schemas.microsoft.com/office/spreadsheetml/2017/richdata2" ref="A3:N1994">
      <sortCondition ref="A3:A1994"/>
    </sortState>
  </autoFilter>
  <mergeCells count="2">
    <mergeCell ref="A1:N1"/>
    <mergeCell ref="A2:N2"/>
  </mergeCells>
  <conditionalFormatting sqref="G86">
    <cfRule type="expression" dxfId="4" priority="1" stopIfTrue="1">
      <formula>ISEVEN(ROW())</formula>
    </cfRule>
  </conditionalFormatting>
  <conditionalFormatting sqref="G177">
    <cfRule type="expression" dxfId="3" priority="2" stopIfTrue="1">
      <formula>ISEVEN(ROW())</formula>
    </cfRule>
  </conditionalFormatting>
  <conditionalFormatting sqref="G179">
    <cfRule type="expression" dxfId="2" priority="3" stopIfTrue="1">
      <formula>ISEVEN(ROW())</formula>
    </cfRule>
  </conditionalFormatting>
  <dataValidations count="3">
    <dataValidation type="list" allowBlank="1" showErrorMessage="1" sqref="E4:E1994" xr:uid="{00000000-0002-0000-0C00-000000000000}">
      <formula1>OFFSET(Repasses,1,MATCH(D4,Categorias,0)-1,OFFSET(Repasses,-1,MATCH(D4,Categorias,0)-1),1)</formula1>
    </dataValidation>
    <dataValidation type="list" allowBlank="1" showErrorMessage="1" sqref="H4:H439 H441:H1994" xr:uid="{00000000-0002-0000-0C00-000001000000}">
      <formula1>VinculoPT</formula1>
    </dataValidation>
    <dataValidation type="list" allowBlank="1" showErrorMessage="1" sqref="D4:D1994" xr:uid="{00000000-0002-0000-0C00-000002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C0C0C"/>
    <pageSetUpPr fitToPage="1"/>
  </sheetPr>
  <dimension ref="A1:T2000"/>
  <sheetViews>
    <sheetView showGridLines="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9" sqref="G19"/>
    </sheetView>
  </sheetViews>
  <sheetFormatPr defaultColWidth="12.54296875" defaultRowHeight="15" customHeight="1" x14ac:dyDescent="0.25"/>
  <cols>
    <col min="1" max="1" width="7.54296875" customWidth="1"/>
    <col min="2" max="2" width="10.54296875" customWidth="1"/>
    <col min="3" max="3" width="6.81640625" customWidth="1"/>
    <col min="4" max="4" width="15.453125" customWidth="1"/>
    <col min="5" max="5" width="23.54296875" customWidth="1"/>
    <col min="6" max="6" width="14.54296875" customWidth="1"/>
    <col min="7" max="7" width="44.1796875" customWidth="1"/>
    <col min="8" max="8" width="25.453125" customWidth="1"/>
    <col min="9" max="9" width="23.81640625" customWidth="1"/>
    <col min="10" max="10" width="19.54296875" customWidth="1"/>
    <col min="11" max="11" width="17.453125" customWidth="1"/>
    <col min="12" max="12" width="14.54296875" customWidth="1"/>
    <col min="13" max="13" width="20.1796875" customWidth="1"/>
    <col min="14" max="14" width="12.453125" customWidth="1"/>
    <col min="15" max="15" width="15.1796875" customWidth="1"/>
    <col min="16" max="16" width="19.54296875" customWidth="1"/>
    <col min="17" max="17" width="10.54296875" customWidth="1"/>
    <col min="18" max="18" width="11.54296875" customWidth="1"/>
    <col min="19" max="20" width="9.1796875" customWidth="1"/>
  </cols>
  <sheetData>
    <row r="1" spans="1:20" ht="18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379"/>
      <c r="P1" s="395"/>
      <c r="Q1" s="382"/>
      <c r="R1" s="381"/>
      <c r="S1" s="381"/>
      <c r="T1" s="381"/>
    </row>
    <row r="2" spans="1:20" ht="18" customHeight="1" x14ac:dyDescent="0.25">
      <c r="A2" s="434" t="str">
        <f>"Tabela 9 - Diário de Entradas e Saídas do Contrato de Gestão - "&amp;LEFT(Capa!$A$13,1)+3&amp;"º Período Avaliatório"</f>
        <v>Tabela 9 - Diário de Entradas e Saídas do Contrato de Gestão - 4º Período Avaliatório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384"/>
      <c r="P2" s="381"/>
      <c r="Q2" s="381"/>
      <c r="R2" s="381"/>
      <c r="S2" s="381"/>
      <c r="T2" s="381"/>
    </row>
    <row r="3" spans="1:20" ht="39" customHeight="1" x14ac:dyDescent="0.25">
      <c r="A3" s="126" t="s">
        <v>1061</v>
      </c>
      <c r="B3" s="126" t="s">
        <v>1062</v>
      </c>
      <c r="C3" s="81" t="s">
        <v>1063</v>
      </c>
      <c r="D3" s="126" t="s">
        <v>445</v>
      </c>
      <c r="E3" s="81" t="s">
        <v>446</v>
      </c>
      <c r="F3" s="81" t="s">
        <v>1064</v>
      </c>
      <c r="G3" s="81" t="s">
        <v>447</v>
      </c>
      <c r="H3" s="81" t="s">
        <v>448</v>
      </c>
      <c r="I3" s="81" t="s">
        <v>449</v>
      </c>
      <c r="J3" s="81" t="s">
        <v>1065</v>
      </c>
      <c r="K3" s="81" t="s">
        <v>1066</v>
      </c>
      <c r="L3" s="81" t="s">
        <v>1067</v>
      </c>
      <c r="M3" s="81" t="s">
        <v>1068</v>
      </c>
      <c r="N3" s="81" t="s">
        <v>1069</v>
      </c>
      <c r="O3" s="81" t="s">
        <v>450</v>
      </c>
      <c r="P3" s="127" t="s">
        <v>1065</v>
      </c>
      <c r="Q3" s="381"/>
      <c r="R3" s="381"/>
      <c r="S3" s="385"/>
      <c r="T3" s="385"/>
    </row>
    <row r="4" spans="1:20" ht="12.5" x14ac:dyDescent="0.25">
      <c r="A4" s="128" t="str">
        <f>IF(B4="","",ROW()-ROW($A$3)+'Diário 3º PA'!$P$1)</f>
        <v/>
      </c>
      <c r="B4" s="129"/>
      <c r="C4" s="130"/>
      <c r="D4" s="98"/>
      <c r="E4" s="95"/>
      <c r="F4" s="141"/>
      <c r="G4" s="95"/>
      <c r="H4" s="98"/>
      <c r="I4" s="95"/>
      <c r="J4" s="131" t="str">
        <f t="shared" ref="J4:J6" si="0">IF(P4="","",IF(LEN(P4)&gt;14,P4,"CPF Protegido - LGPD"))</f>
        <v/>
      </c>
      <c r="K4" s="131"/>
      <c r="L4" s="132"/>
      <c r="M4" s="131"/>
      <c r="N4" s="129"/>
      <c r="O4" s="95"/>
      <c r="P4" s="98"/>
      <c r="Q4" s="396"/>
      <c r="R4" s="396"/>
      <c r="S4" s="397"/>
      <c r="T4" s="397"/>
    </row>
    <row r="5" spans="1:20" ht="12.5" x14ac:dyDescent="0.25">
      <c r="A5" s="128" t="str">
        <f>IF(B5="","",ROW()-ROW($A$3)+'Diário 3º PA'!$P$1)</f>
        <v/>
      </c>
      <c r="B5" s="129"/>
      <c r="C5" s="130"/>
      <c r="D5" s="95"/>
      <c r="E5" s="95"/>
      <c r="F5" s="141"/>
      <c r="G5" s="95"/>
      <c r="H5" s="95"/>
      <c r="I5" s="95"/>
      <c r="J5" s="131" t="str">
        <f t="shared" si="0"/>
        <v/>
      </c>
      <c r="K5" s="131"/>
      <c r="L5" s="132"/>
      <c r="M5" s="131"/>
      <c r="N5" s="129"/>
      <c r="O5" s="95"/>
      <c r="P5" s="98"/>
      <c r="Q5" s="396"/>
      <c r="R5" s="396"/>
      <c r="S5" s="397"/>
      <c r="T5" s="381"/>
    </row>
    <row r="6" spans="1:20" ht="12.75" customHeight="1" x14ac:dyDescent="0.25">
      <c r="A6" s="128" t="str">
        <f>IF(B6="","",ROW()-ROW($A$3)+'Diário 3º PA'!$P$1)</f>
        <v/>
      </c>
      <c r="B6" s="129"/>
      <c r="C6" s="130"/>
      <c r="D6" s="95"/>
      <c r="E6" s="95"/>
      <c r="F6" s="141"/>
      <c r="G6" s="95"/>
      <c r="H6" s="95"/>
      <c r="I6" s="95"/>
      <c r="J6" s="131" t="str">
        <f t="shared" si="0"/>
        <v/>
      </c>
      <c r="K6" s="131"/>
      <c r="L6" s="132"/>
      <c r="M6" s="131"/>
      <c r="N6" s="129"/>
      <c r="O6" s="95"/>
      <c r="P6" s="98"/>
      <c r="Q6" s="396"/>
      <c r="R6" s="396"/>
      <c r="S6" s="397"/>
      <c r="T6" s="381"/>
    </row>
    <row r="7" spans="1:20" ht="12.75" customHeight="1" x14ac:dyDescent="0.25">
      <c r="A7" s="128" t="str">
        <f>IF(B7="","",ROW()-ROW($A$3)+'Diário 3º PA'!$P$1)</f>
        <v/>
      </c>
      <c r="B7" s="129"/>
      <c r="C7" s="130"/>
      <c r="D7" s="95"/>
      <c r="E7" s="95"/>
      <c r="F7" s="141"/>
      <c r="G7" s="95"/>
      <c r="H7" s="98"/>
      <c r="I7" s="95"/>
      <c r="J7" s="131"/>
      <c r="K7" s="131"/>
      <c r="L7" s="132"/>
      <c r="M7" s="131"/>
      <c r="N7" s="129"/>
      <c r="O7" s="95"/>
      <c r="P7" s="98"/>
      <c r="Q7" s="381"/>
      <c r="R7" s="381"/>
      <c r="S7" s="381"/>
      <c r="T7" s="381"/>
    </row>
    <row r="8" spans="1:20" ht="12.75" customHeight="1" x14ac:dyDescent="0.25">
      <c r="A8" s="128" t="str">
        <f>IF(B8="","",ROW()-ROW($A$3)+'Diário 3º PA'!$P$1)</f>
        <v/>
      </c>
      <c r="B8" s="129"/>
      <c r="C8" s="130"/>
      <c r="D8" s="98"/>
      <c r="E8" s="95"/>
      <c r="F8" s="141"/>
      <c r="G8" s="95"/>
      <c r="H8" s="98"/>
      <c r="I8" s="95"/>
      <c r="J8" s="131"/>
      <c r="K8" s="131"/>
      <c r="L8" s="132"/>
      <c r="M8" s="131"/>
      <c r="N8" s="129"/>
      <c r="O8" s="95"/>
      <c r="P8" s="98"/>
      <c r="Q8" s="381"/>
      <c r="R8" s="381"/>
      <c r="S8" s="381"/>
      <c r="T8" s="381"/>
    </row>
    <row r="9" spans="1:20" ht="12.75" customHeight="1" x14ac:dyDescent="0.25">
      <c r="A9" s="128" t="str">
        <f>IF(B9="","",ROW()-ROW($A$3)+'Diário 3º PA'!$P$1)</f>
        <v/>
      </c>
      <c r="B9" s="129"/>
      <c r="C9" s="130"/>
      <c r="D9" s="98"/>
      <c r="E9" s="95"/>
      <c r="F9" s="141"/>
      <c r="G9" s="95"/>
      <c r="H9" s="98"/>
      <c r="I9" s="95"/>
      <c r="J9" s="131" t="str">
        <f t="shared" ref="J9:J263" si="1">IF(P9="","",IF(LEN(P9)&gt;14,P9,"CPF Protegido - LGPD"))</f>
        <v/>
      </c>
      <c r="K9" s="131"/>
      <c r="L9" s="132"/>
      <c r="M9" s="131"/>
      <c r="N9" s="129"/>
      <c r="O9" s="95"/>
      <c r="P9" s="98"/>
      <c r="Q9" s="381"/>
      <c r="R9" s="381"/>
      <c r="S9" s="381"/>
      <c r="T9" s="381"/>
    </row>
    <row r="10" spans="1:20" ht="12.75" customHeight="1" x14ac:dyDescent="0.25">
      <c r="A10" s="128" t="str">
        <f>IF(B10="","",ROW()-ROW($A$3)+'Diário 3º PA'!$P$1)</f>
        <v/>
      </c>
      <c r="B10" s="129"/>
      <c r="C10" s="130"/>
      <c r="D10" s="98"/>
      <c r="E10" s="95"/>
      <c r="F10" s="141"/>
      <c r="G10" s="95"/>
      <c r="H10" s="98"/>
      <c r="I10" s="95"/>
      <c r="J10" s="131" t="str">
        <f t="shared" si="1"/>
        <v/>
      </c>
      <c r="K10" s="131"/>
      <c r="L10" s="132"/>
      <c r="M10" s="131"/>
      <c r="N10" s="129"/>
      <c r="O10" s="95"/>
      <c r="P10" s="98"/>
      <c r="Q10" s="381"/>
      <c r="R10" s="381"/>
      <c r="S10" s="381"/>
      <c r="T10" s="381"/>
    </row>
    <row r="11" spans="1:20" ht="12.75" customHeight="1" x14ac:dyDescent="0.25">
      <c r="A11" s="128" t="str">
        <f>IF(B11="","",ROW()-ROW($A$3)+'Diário 3º PA'!$P$1)</f>
        <v/>
      </c>
      <c r="B11" s="129"/>
      <c r="C11" s="130"/>
      <c r="D11" s="98"/>
      <c r="E11" s="95"/>
      <c r="F11" s="141"/>
      <c r="G11" s="95"/>
      <c r="H11" s="98"/>
      <c r="I11" s="95"/>
      <c r="J11" s="131" t="str">
        <f t="shared" si="1"/>
        <v/>
      </c>
      <c r="K11" s="131"/>
      <c r="L11" s="132"/>
      <c r="M11" s="131"/>
      <c r="N11" s="129"/>
      <c r="O11" s="95"/>
      <c r="P11" s="98"/>
      <c r="Q11" s="381"/>
      <c r="R11" s="381"/>
      <c r="S11" s="381"/>
      <c r="T11" s="381"/>
    </row>
    <row r="12" spans="1:20" ht="12.75" customHeight="1" x14ac:dyDescent="0.25">
      <c r="A12" s="128" t="str">
        <f>IF(B12="","",ROW()-ROW($A$3)+'Diário 3º PA'!$P$1)</f>
        <v/>
      </c>
      <c r="B12" s="129"/>
      <c r="C12" s="130"/>
      <c r="D12" s="98"/>
      <c r="E12" s="95"/>
      <c r="F12" s="141"/>
      <c r="G12" s="95"/>
      <c r="H12" s="98"/>
      <c r="I12" s="95"/>
      <c r="J12" s="131" t="str">
        <f t="shared" si="1"/>
        <v/>
      </c>
      <c r="K12" s="131"/>
      <c r="L12" s="132"/>
      <c r="M12" s="131"/>
      <c r="N12" s="129"/>
      <c r="O12" s="95"/>
      <c r="P12" s="98"/>
      <c r="Q12" s="381"/>
      <c r="R12" s="381"/>
      <c r="S12" s="381"/>
      <c r="T12" s="381"/>
    </row>
    <row r="13" spans="1:20" ht="12.75" customHeight="1" x14ac:dyDescent="0.25">
      <c r="A13" s="128" t="str">
        <f>IF(B13="","",ROW()-ROW($A$3)+'Diário 3º PA'!$P$1)</f>
        <v/>
      </c>
      <c r="B13" s="129"/>
      <c r="C13" s="130"/>
      <c r="D13" s="98"/>
      <c r="E13" s="95"/>
      <c r="F13" s="141"/>
      <c r="G13" s="95"/>
      <c r="H13" s="98"/>
      <c r="I13" s="95"/>
      <c r="J13" s="131" t="str">
        <f t="shared" si="1"/>
        <v/>
      </c>
      <c r="K13" s="131"/>
      <c r="L13" s="132"/>
      <c r="M13" s="131"/>
      <c r="N13" s="129"/>
      <c r="O13" s="95"/>
      <c r="P13" s="98"/>
      <c r="Q13" s="381"/>
      <c r="R13" s="381"/>
      <c r="S13" s="381"/>
      <c r="T13" s="381"/>
    </row>
    <row r="14" spans="1:20" ht="12.75" customHeight="1" x14ac:dyDescent="0.25">
      <c r="A14" s="128" t="str">
        <f>IF(B14="","",ROW()-ROW($A$3)+'Diário 3º PA'!$P$1)</f>
        <v/>
      </c>
      <c r="B14" s="129"/>
      <c r="C14" s="130"/>
      <c r="D14" s="98"/>
      <c r="E14" s="95"/>
      <c r="F14" s="141"/>
      <c r="G14" s="95"/>
      <c r="H14" s="98"/>
      <c r="I14" s="95"/>
      <c r="J14" s="131" t="str">
        <f t="shared" si="1"/>
        <v/>
      </c>
      <c r="K14" s="131"/>
      <c r="L14" s="132"/>
      <c r="M14" s="131"/>
      <c r="N14" s="129"/>
      <c r="O14" s="95"/>
      <c r="P14" s="98"/>
      <c r="Q14" s="381"/>
      <c r="R14" s="381"/>
      <c r="S14" s="381"/>
      <c r="T14" s="381"/>
    </row>
    <row r="15" spans="1:20" ht="12.75" customHeight="1" x14ac:dyDescent="0.25">
      <c r="A15" s="128" t="str">
        <f>IF(B15="","",ROW()-ROW($A$3)+'Diário 3º PA'!$P$1)</f>
        <v/>
      </c>
      <c r="B15" s="129"/>
      <c r="C15" s="130"/>
      <c r="D15" s="98"/>
      <c r="E15" s="95"/>
      <c r="F15" s="141"/>
      <c r="G15" s="95"/>
      <c r="H15" s="98"/>
      <c r="I15" s="95"/>
      <c r="J15" s="131" t="str">
        <f t="shared" si="1"/>
        <v/>
      </c>
      <c r="K15" s="131"/>
      <c r="L15" s="132"/>
      <c r="M15" s="131"/>
      <c r="N15" s="129"/>
      <c r="O15" s="95"/>
      <c r="P15" s="98"/>
      <c r="Q15" s="381"/>
      <c r="R15" s="381"/>
      <c r="S15" s="381"/>
      <c r="T15" s="381"/>
    </row>
    <row r="16" spans="1:20" ht="12.75" customHeight="1" x14ac:dyDescent="0.25">
      <c r="A16" s="128" t="str">
        <f>IF(B16="","",ROW()-ROW($A$3)+'Diário 3º PA'!$P$1)</f>
        <v/>
      </c>
      <c r="B16" s="129"/>
      <c r="C16" s="130"/>
      <c r="D16" s="98"/>
      <c r="E16" s="95"/>
      <c r="F16" s="141"/>
      <c r="G16" s="95"/>
      <c r="H16" s="98"/>
      <c r="I16" s="95"/>
      <c r="J16" s="131" t="str">
        <f t="shared" si="1"/>
        <v/>
      </c>
      <c r="K16" s="131"/>
      <c r="L16" s="132"/>
      <c r="M16" s="131"/>
      <c r="N16" s="129"/>
      <c r="O16" s="95"/>
      <c r="P16" s="98"/>
      <c r="Q16" s="381"/>
      <c r="R16" s="381"/>
      <c r="S16" s="381"/>
      <c r="T16" s="381"/>
    </row>
    <row r="17" spans="1:20" ht="12.75" customHeight="1" x14ac:dyDescent="0.25">
      <c r="A17" s="128" t="str">
        <f>IF(B17="","",ROW()-ROW($A$3)+'Diário 3º PA'!$P$1)</f>
        <v/>
      </c>
      <c r="B17" s="129"/>
      <c r="C17" s="130"/>
      <c r="D17" s="98"/>
      <c r="E17" s="95"/>
      <c r="F17" s="141"/>
      <c r="G17" s="95"/>
      <c r="H17" s="98"/>
      <c r="I17" s="95"/>
      <c r="J17" s="131" t="str">
        <f t="shared" si="1"/>
        <v/>
      </c>
      <c r="K17" s="131"/>
      <c r="L17" s="132"/>
      <c r="M17" s="131"/>
      <c r="N17" s="129"/>
      <c r="O17" s="95"/>
      <c r="P17" s="98"/>
      <c r="Q17" s="381"/>
      <c r="R17" s="381"/>
      <c r="S17" s="381"/>
      <c r="T17" s="381"/>
    </row>
    <row r="18" spans="1:20" ht="12.75" customHeight="1" x14ac:dyDescent="0.25">
      <c r="A18" s="128" t="str">
        <f>IF(B18="","",ROW()-ROW($A$3)+'Diário 3º PA'!$P$1)</f>
        <v/>
      </c>
      <c r="B18" s="129"/>
      <c r="C18" s="130"/>
      <c r="D18" s="98"/>
      <c r="E18" s="95"/>
      <c r="F18" s="141"/>
      <c r="G18" s="98"/>
      <c r="H18" s="98"/>
      <c r="I18" s="95"/>
      <c r="J18" s="131" t="str">
        <f t="shared" si="1"/>
        <v/>
      </c>
      <c r="K18" s="131"/>
      <c r="L18" s="132"/>
      <c r="M18" s="131"/>
      <c r="N18" s="129"/>
      <c r="O18" s="95"/>
      <c r="P18" s="98"/>
      <c r="Q18" s="381"/>
      <c r="R18" s="381"/>
      <c r="S18" s="381"/>
      <c r="T18" s="381"/>
    </row>
    <row r="19" spans="1:20" ht="12.75" customHeight="1" x14ac:dyDescent="0.25">
      <c r="A19" s="128" t="str">
        <f>IF(B19="","",ROW()-ROW($A$3)+'Diário 3º PA'!$P$1)</f>
        <v/>
      </c>
      <c r="B19" s="129"/>
      <c r="C19" s="130"/>
      <c r="D19" s="98"/>
      <c r="E19" s="95"/>
      <c r="F19" s="141"/>
      <c r="G19" s="98"/>
      <c r="H19" s="98"/>
      <c r="I19" s="95"/>
      <c r="J19" s="131" t="str">
        <f t="shared" si="1"/>
        <v/>
      </c>
      <c r="K19" s="131"/>
      <c r="L19" s="132"/>
      <c r="M19" s="131"/>
      <c r="N19" s="129"/>
      <c r="O19" s="95"/>
      <c r="P19" s="98"/>
      <c r="Q19" s="381"/>
      <c r="R19" s="381"/>
      <c r="S19" s="381"/>
      <c r="T19" s="381"/>
    </row>
    <row r="20" spans="1:20" ht="12.75" customHeight="1" x14ac:dyDescent="0.25">
      <c r="A20" s="128" t="str">
        <f>IF(B20="","",ROW()-ROW($A$3)+'Diário 3º PA'!$P$1)</f>
        <v/>
      </c>
      <c r="B20" s="129"/>
      <c r="C20" s="130"/>
      <c r="D20" s="98"/>
      <c r="E20" s="95"/>
      <c r="F20" s="141"/>
      <c r="G20" s="95"/>
      <c r="H20" s="98"/>
      <c r="I20" s="95"/>
      <c r="J20" s="131" t="str">
        <f t="shared" si="1"/>
        <v/>
      </c>
      <c r="K20" s="131"/>
      <c r="L20" s="132"/>
      <c r="M20" s="131"/>
      <c r="N20" s="129"/>
      <c r="O20" s="95"/>
      <c r="P20" s="98"/>
      <c r="Q20" s="381"/>
      <c r="R20" s="381"/>
      <c r="S20" s="381"/>
      <c r="T20" s="381"/>
    </row>
    <row r="21" spans="1:20" ht="12.75" customHeight="1" x14ac:dyDescent="0.25">
      <c r="A21" s="128" t="str">
        <f>IF(B21="","",ROW()-ROW($A$3)+'Diário 3º PA'!$P$1)</f>
        <v/>
      </c>
      <c r="B21" s="129"/>
      <c r="C21" s="130"/>
      <c r="D21" s="98"/>
      <c r="E21" s="95"/>
      <c r="F21" s="141"/>
      <c r="G21" s="95"/>
      <c r="H21" s="98"/>
      <c r="I21" s="95"/>
      <c r="J21" s="131" t="str">
        <f t="shared" si="1"/>
        <v/>
      </c>
      <c r="K21" s="131"/>
      <c r="L21" s="132"/>
      <c r="M21" s="131"/>
      <c r="N21" s="129"/>
      <c r="O21" s="95"/>
      <c r="P21" s="98"/>
      <c r="Q21" s="381"/>
      <c r="R21" s="381"/>
      <c r="S21" s="381"/>
      <c r="T21" s="381"/>
    </row>
    <row r="22" spans="1:20" ht="12.75" customHeight="1" x14ac:dyDescent="0.25">
      <c r="A22" s="128" t="str">
        <f>IF(B22="","",ROW()-ROW($A$3)+'Diário 3º PA'!$P$1)</f>
        <v/>
      </c>
      <c r="B22" s="129"/>
      <c r="C22" s="130"/>
      <c r="D22" s="98"/>
      <c r="E22" s="95"/>
      <c r="F22" s="141"/>
      <c r="G22" s="95"/>
      <c r="H22" s="98"/>
      <c r="I22" s="95"/>
      <c r="J22" s="131" t="str">
        <f t="shared" si="1"/>
        <v/>
      </c>
      <c r="K22" s="131"/>
      <c r="L22" s="132"/>
      <c r="M22" s="131"/>
      <c r="N22" s="129"/>
      <c r="O22" s="95"/>
      <c r="P22" s="98"/>
      <c r="Q22" s="381"/>
      <c r="R22" s="381"/>
      <c r="S22" s="381"/>
      <c r="T22" s="381"/>
    </row>
    <row r="23" spans="1:20" ht="12.75" customHeight="1" x14ac:dyDescent="0.25">
      <c r="A23" s="128" t="str">
        <f>IF(B23="","",ROW()-ROW($A$3)+'Diário 3º PA'!$P$1)</f>
        <v/>
      </c>
      <c r="B23" s="129"/>
      <c r="C23" s="130"/>
      <c r="D23" s="98"/>
      <c r="E23" s="95"/>
      <c r="F23" s="141"/>
      <c r="G23" s="95"/>
      <c r="H23" s="98"/>
      <c r="I23" s="95"/>
      <c r="J23" s="131" t="str">
        <f t="shared" si="1"/>
        <v/>
      </c>
      <c r="K23" s="131"/>
      <c r="L23" s="132"/>
      <c r="M23" s="131"/>
      <c r="N23" s="129"/>
      <c r="O23" s="95"/>
      <c r="P23" s="98"/>
      <c r="Q23" s="381"/>
      <c r="R23" s="381"/>
      <c r="S23" s="381"/>
      <c r="T23" s="381"/>
    </row>
    <row r="24" spans="1:20" ht="12.75" customHeight="1" x14ac:dyDescent="0.25">
      <c r="A24" s="128" t="str">
        <f>IF(B24="","",ROW()-ROW($A$3)+'Diário 3º PA'!$P$1)</f>
        <v/>
      </c>
      <c r="B24" s="129"/>
      <c r="C24" s="130"/>
      <c r="D24" s="98"/>
      <c r="E24" s="95"/>
      <c r="F24" s="141"/>
      <c r="G24" s="95"/>
      <c r="H24" s="98"/>
      <c r="I24" s="95"/>
      <c r="J24" s="131" t="str">
        <f t="shared" si="1"/>
        <v/>
      </c>
      <c r="K24" s="131"/>
      <c r="L24" s="132"/>
      <c r="M24" s="131"/>
      <c r="N24" s="129"/>
      <c r="O24" s="95"/>
      <c r="P24" s="98"/>
      <c r="Q24" s="381"/>
      <c r="R24" s="381"/>
      <c r="S24" s="381"/>
      <c r="T24" s="381"/>
    </row>
    <row r="25" spans="1:20" ht="12.75" customHeight="1" x14ac:dyDescent="0.25">
      <c r="A25" s="128" t="str">
        <f>IF(B25="","",ROW()-ROW($A$3)+'Diário 3º PA'!$P$1)</f>
        <v/>
      </c>
      <c r="B25" s="129"/>
      <c r="C25" s="130"/>
      <c r="D25" s="98"/>
      <c r="E25" s="95"/>
      <c r="F25" s="141"/>
      <c r="G25" s="95"/>
      <c r="H25" s="98"/>
      <c r="I25" s="95"/>
      <c r="J25" s="131" t="str">
        <f t="shared" si="1"/>
        <v/>
      </c>
      <c r="K25" s="131"/>
      <c r="L25" s="132"/>
      <c r="M25" s="131"/>
      <c r="N25" s="129"/>
      <c r="O25" s="95"/>
      <c r="P25" s="98"/>
      <c r="Q25" s="381"/>
      <c r="R25" s="381"/>
      <c r="S25" s="381"/>
      <c r="T25" s="381"/>
    </row>
    <row r="26" spans="1:20" ht="12.75" customHeight="1" x14ac:dyDescent="0.25">
      <c r="A26" s="128" t="str">
        <f>IF(B26="","",ROW()-ROW($A$3)+'Diário 3º PA'!$P$1)</f>
        <v/>
      </c>
      <c r="B26" s="129"/>
      <c r="C26" s="130"/>
      <c r="D26" s="98"/>
      <c r="E26" s="95"/>
      <c r="F26" s="141"/>
      <c r="G26" s="95"/>
      <c r="H26" s="98"/>
      <c r="I26" s="95"/>
      <c r="J26" s="131" t="str">
        <f t="shared" si="1"/>
        <v/>
      </c>
      <c r="K26" s="131"/>
      <c r="L26" s="132"/>
      <c r="M26" s="131"/>
      <c r="N26" s="129"/>
      <c r="O26" s="95"/>
      <c r="P26" s="98"/>
      <c r="Q26" s="381"/>
      <c r="R26" s="381"/>
      <c r="S26" s="381"/>
      <c r="T26" s="381"/>
    </row>
    <row r="27" spans="1:20" ht="12.75" customHeight="1" x14ac:dyDescent="0.25">
      <c r="A27" s="128" t="str">
        <f>IF(B27="","",ROW()-ROW($A$3)+'Diário 3º PA'!$P$1)</f>
        <v/>
      </c>
      <c r="B27" s="129"/>
      <c r="C27" s="130"/>
      <c r="D27" s="98"/>
      <c r="E27" s="95"/>
      <c r="F27" s="141"/>
      <c r="G27" s="98"/>
      <c r="H27" s="98"/>
      <c r="I27" s="95"/>
      <c r="J27" s="131" t="str">
        <f t="shared" si="1"/>
        <v/>
      </c>
      <c r="K27" s="131"/>
      <c r="L27" s="132"/>
      <c r="M27" s="131"/>
      <c r="N27" s="129"/>
      <c r="O27" s="95"/>
      <c r="P27" s="98"/>
      <c r="Q27" s="381"/>
      <c r="R27" s="381"/>
      <c r="S27" s="381"/>
      <c r="T27" s="381"/>
    </row>
    <row r="28" spans="1:20" ht="12.75" customHeight="1" x14ac:dyDescent="0.25">
      <c r="A28" s="128" t="str">
        <f>IF(B28="","",ROW()-ROW($A$3)+'Diário 3º PA'!$P$1)</f>
        <v/>
      </c>
      <c r="B28" s="129"/>
      <c r="C28" s="130"/>
      <c r="D28" s="98"/>
      <c r="E28" s="95"/>
      <c r="F28" s="141"/>
      <c r="G28" s="98"/>
      <c r="H28" s="98"/>
      <c r="I28" s="95"/>
      <c r="J28" s="131" t="str">
        <f t="shared" si="1"/>
        <v/>
      </c>
      <c r="K28" s="131"/>
      <c r="L28" s="132"/>
      <c r="M28" s="131"/>
      <c r="N28" s="129"/>
      <c r="O28" s="95"/>
      <c r="P28" s="98"/>
      <c r="Q28" s="381"/>
      <c r="R28" s="381"/>
      <c r="S28" s="381"/>
      <c r="T28" s="381"/>
    </row>
    <row r="29" spans="1:20" ht="12.75" customHeight="1" x14ac:dyDescent="0.25">
      <c r="A29" s="128" t="str">
        <f>IF(B29="","",ROW()-ROW($A$3)+'Diário 3º PA'!$P$1)</f>
        <v/>
      </c>
      <c r="B29" s="129"/>
      <c r="C29" s="130"/>
      <c r="D29" s="98"/>
      <c r="E29" s="95"/>
      <c r="F29" s="141"/>
      <c r="G29" s="98"/>
      <c r="H29" s="98"/>
      <c r="I29" s="95"/>
      <c r="J29" s="131" t="str">
        <f t="shared" si="1"/>
        <v/>
      </c>
      <c r="K29" s="131"/>
      <c r="L29" s="132"/>
      <c r="M29" s="131"/>
      <c r="N29" s="129"/>
      <c r="O29" s="95"/>
      <c r="P29" s="98"/>
      <c r="Q29" s="381"/>
      <c r="R29" s="381"/>
      <c r="S29" s="381"/>
      <c r="T29" s="381"/>
    </row>
    <row r="30" spans="1:20" ht="12.75" customHeight="1" x14ac:dyDescent="0.25">
      <c r="A30" s="128" t="str">
        <f>IF(B30="","",ROW()-ROW($A$3)+'Diário 3º PA'!$P$1)</f>
        <v/>
      </c>
      <c r="B30" s="129"/>
      <c r="C30" s="130"/>
      <c r="D30" s="98"/>
      <c r="E30" s="95"/>
      <c r="F30" s="141"/>
      <c r="G30" s="98"/>
      <c r="H30" s="98"/>
      <c r="I30" s="95"/>
      <c r="J30" s="131" t="str">
        <f t="shared" si="1"/>
        <v/>
      </c>
      <c r="K30" s="131"/>
      <c r="L30" s="132"/>
      <c r="M30" s="131"/>
      <c r="N30" s="129"/>
      <c r="O30" s="95"/>
      <c r="P30" s="98"/>
      <c r="Q30" s="381"/>
      <c r="R30" s="381"/>
      <c r="S30" s="381"/>
      <c r="T30" s="381"/>
    </row>
    <row r="31" spans="1:20" ht="12.75" customHeight="1" x14ac:dyDescent="0.25">
      <c r="A31" s="128" t="str">
        <f>IF(B31="","",ROW()-ROW($A$3)+'Diário 3º PA'!$P$1)</f>
        <v/>
      </c>
      <c r="B31" s="129"/>
      <c r="C31" s="130"/>
      <c r="D31" s="98"/>
      <c r="E31" s="95"/>
      <c r="F31" s="141"/>
      <c r="G31" s="98"/>
      <c r="H31" s="98"/>
      <c r="I31" s="95"/>
      <c r="J31" s="131" t="str">
        <f t="shared" si="1"/>
        <v/>
      </c>
      <c r="K31" s="131"/>
      <c r="L31" s="132"/>
      <c r="M31" s="131"/>
      <c r="N31" s="129"/>
      <c r="O31" s="95"/>
      <c r="P31" s="98"/>
      <c r="Q31" s="381"/>
      <c r="R31" s="381"/>
      <c r="S31" s="381"/>
      <c r="T31" s="381"/>
    </row>
    <row r="32" spans="1:20" ht="12.75" customHeight="1" x14ac:dyDescent="0.25">
      <c r="A32" s="128" t="str">
        <f>IF(B32="","",ROW()-ROW($A$3)+'Diário 3º PA'!$P$1)</f>
        <v/>
      </c>
      <c r="B32" s="129"/>
      <c r="C32" s="130"/>
      <c r="D32" s="98"/>
      <c r="E32" s="95"/>
      <c r="F32" s="141"/>
      <c r="G32" s="98"/>
      <c r="H32" s="98"/>
      <c r="I32" s="95"/>
      <c r="J32" s="131" t="str">
        <f t="shared" si="1"/>
        <v/>
      </c>
      <c r="K32" s="131"/>
      <c r="L32" s="132"/>
      <c r="M32" s="131"/>
      <c r="N32" s="129"/>
      <c r="O32" s="95"/>
      <c r="P32" s="98"/>
      <c r="Q32" s="381"/>
      <c r="R32" s="381"/>
      <c r="S32" s="381"/>
      <c r="T32" s="381"/>
    </row>
    <row r="33" spans="1:20" ht="12.75" customHeight="1" x14ac:dyDescent="0.25">
      <c r="A33" s="128" t="str">
        <f>IF(B33="","",ROW()-ROW($A$3)+'Diário 3º PA'!$P$1)</f>
        <v/>
      </c>
      <c r="B33" s="129"/>
      <c r="C33" s="130"/>
      <c r="D33" s="98"/>
      <c r="E33" s="95"/>
      <c r="F33" s="141"/>
      <c r="G33" s="98"/>
      <c r="H33" s="98"/>
      <c r="I33" s="95"/>
      <c r="J33" s="131" t="str">
        <f t="shared" si="1"/>
        <v/>
      </c>
      <c r="K33" s="131"/>
      <c r="L33" s="132"/>
      <c r="M33" s="131"/>
      <c r="N33" s="129"/>
      <c r="O33" s="95"/>
      <c r="P33" s="98"/>
      <c r="Q33" s="381"/>
      <c r="R33" s="381"/>
      <c r="S33" s="381"/>
      <c r="T33" s="381"/>
    </row>
    <row r="34" spans="1:20" ht="12.75" customHeight="1" x14ac:dyDescent="0.25">
      <c r="A34" s="128" t="str">
        <f>IF(B34="","",ROW()-ROW($A$3)+'Diário 3º PA'!$P$1)</f>
        <v/>
      </c>
      <c r="B34" s="129"/>
      <c r="C34" s="130"/>
      <c r="D34" s="98"/>
      <c r="E34" s="95"/>
      <c r="F34" s="141"/>
      <c r="G34" s="98"/>
      <c r="H34" s="98"/>
      <c r="I34" s="95"/>
      <c r="J34" s="131" t="str">
        <f t="shared" si="1"/>
        <v/>
      </c>
      <c r="K34" s="131"/>
      <c r="L34" s="132"/>
      <c r="M34" s="131"/>
      <c r="N34" s="129"/>
      <c r="O34" s="95"/>
      <c r="P34" s="98"/>
      <c r="Q34" s="381"/>
      <c r="R34" s="381"/>
      <c r="S34" s="381"/>
      <c r="T34" s="381"/>
    </row>
    <row r="35" spans="1:20" ht="12.75" customHeight="1" x14ac:dyDescent="0.25">
      <c r="A35" s="128" t="str">
        <f>IF(B35="","",ROW()-ROW($A$3)+'Diário 3º PA'!$P$1)</f>
        <v/>
      </c>
      <c r="B35" s="129"/>
      <c r="C35" s="130"/>
      <c r="D35" s="98"/>
      <c r="E35" s="95"/>
      <c r="F35" s="141"/>
      <c r="G35" s="98"/>
      <c r="H35" s="98"/>
      <c r="I35" s="95"/>
      <c r="J35" s="131" t="str">
        <f t="shared" si="1"/>
        <v/>
      </c>
      <c r="K35" s="131"/>
      <c r="L35" s="132"/>
      <c r="M35" s="131"/>
      <c r="N35" s="129"/>
      <c r="O35" s="95"/>
      <c r="P35" s="98"/>
      <c r="Q35" s="381"/>
      <c r="R35" s="381"/>
      <c r="S35" s="381"/>
      <c r="T35" s="381"/>
    </row>
    <row r="36" spans="1:20" ht="12.75" customHeight="1" x14ac:dyDescent="0.25">
      <c r="A36" s="128" t="str">
        <f>IF(B36="","",ROW()-ROW($A$3)+'Diário 3º PA'!$P$1)</f>
        <v/>
      </c>
      <c r="B36" s="129"/>
      <c r="C36" s="130"/>
      <c r="D36" s="98"/>
      <c r="E36" s="95"/>
      <c r="F36" s="141"/>
      <c r="G36" s="98"/>
      <c r="H36" s="98"/>
      <c r="I36" s="95"/>
      <c r="J36" s="131" t="str">
        <f t="shared" si="1"/>
        <v/>
      </c>
      <c r="K36" s="131"/>
      <c r="L36" s="132"/>
      <c r="M36" s="131"/>
      <c r="N36" s="129"/>
      <c r="O36" s="95"/>
      <c r="P36" s="98"/>
      <c r="Q36" s="381"/>
      <c r="R36" s="381"/>
      <c r="S36" s="381"/>
      <c r="T36" s="381"/>
    </row>
    <row r="37" spans="1:20" ht="12.75" customHeight="1" x14ac:dyDescent="0.25">
      <c r="A37" s="128" t="str">
        <f>IF(B37="","",ROW()-ROW($A$3)+'Diário 3º PA'!$P$1)</f>
        <v/>
      </c>
      <c r="B37" s="129"/>
      <c r="C37" s="130"/>
      <c r="D37" s="98"/>
      <c r="E37" s="95"/>
      <c r="F37" s="141"/>
      <c r="G37" s="95"/>
      <c r="H37" s="98"/>
      <c r="I37" s="95"/>
      <c r="J37" s="131" t="str">
        <f t="shared" si="1"/>
        <v/>
      </c>
      <c r="K37" s="131"/>
      <c r="L37" s="132"/>
      <c r="M37" s="131"/>
      <c r="N37" s="129"/>
      <c r="O37" s="95"/>
      <c r="P37" s="98"/>
      <c r="Q37" s="381"/>
      <c r="R37" s="381"/>
      <c r="S37" s="381"/>
      <c r="T37" s="381"/>
    </row>
    <row r="38" spans="1:20" ht="12.75" customHeight="1" x14ac:dyDescent="0.25">
      <c r="A38" s="128" t="str">
        <f>IF(B38="","",ROW()-ROW($A$3)+'Diário 3º PA'!$P$1)</f>
        <v/>
      </c>
      <c r="B38" s="129"/>
      <c r="C38" s="130"/>
      <c r="D38" s="98"/>
      <c r="E38" s="95"/>
      <c r="F38" s="141"/>
      <c r="G38" s="98"/>
      <c r="H38" s="98"/>
      <c r="I38" s="95"/>
      <c r="J38" s="131" t="str">
        <f t="shared" si="1"/>
        <v/>
      </c>
      <c r="K38" s="131"/>
      <c r="L38" s="132"/>
      <c r="M38" s="131"/>
      <c r="N38" s="129"/>
      <c r="O38" s="95"/>
      <c r="P38" s="98"/>
      <c r="Q38" s="381"/>
      <c r="R38" s="381"/>
      <c r="S38" s="381"/>
      <c r="T38" s="381"/>
    </row>
    <row r="39" spans="1:20" ht="12.75" customHeight="1" x14ac:dyDescent="0.25">
      <c r="A39" s="128" t="str">
        <f>IF(B39="","",ROW()-ROW($A$3)+'Diário 3º PA'!$P$1)</f>
        <v/>
      </c>
      <c r="B39" s="129"/>
      <c r="C39" s="130"/>
      <c r="D39" s="98"/>
      <c r="E39" s="95"/>
      <c r="F39" s="141"/>
      <c r="G39" s="95"/>
      <c r="H39" s="98"/>
      <c r="I39" s="95"/>
      <c r="J39" s="131" t="str">
        <f t="shared" si="1"/>
        <v/>
      </c>
      <c r="K39" s="131"/>
      <c r="L39" s="132"/>
      <c r="M39" s="131"/>
      <c r="N39" s="129"/>
      <c r="O39" s="95"/>
      <c r="P39" s="98"/>
      <c r="Q39" s="381"/>
      <c r="R39" s="381"/>
      <c r="S39" s="381"/>
      <c r="T39" s="381"/>
    </row>
    <row r="40" spans="1:20" ht="12.75" customHeight="1" x14ac:dyDescent="0.25">
      <c r="A40" s="128" t="str">
        <f>IF(B40="","",ROW()-ROW($A$3)+'Diário 3º PA'!$P$1)</f>
        <v/>
      </c>
      <c r="B40" s="129"/>
      <c r="C40" s="130"/>
      <c r="D40" s="98"/>
      <c r="E40" s="95"/>
      <c r="F40" s="141"/>
      <c r="G40" s="98"/>
      <c r="H40" s="98"/>
      <c r="I40" s="95"/>
      <c r="J40" s="131" t="str">
        <f t="shared" si="1"/>
        <v/>
      </c>
      <c r="K40" s="131"/>
      <c r="L40" s="132"/>
      <c r="M40" s="131"/>
      <c r="N40" s="129"/>
      <c r="O40" s="95"/>
      <c r="P40" s="98"/>
      <c r="Q40" s="381"/>
      <c r="R40" s="381"/>
      <c r="S40" s="381"/>
      <c r="T40" s="381"/>
    </row>
    <row r="41" spans="1:20" ht="12.75" customHeight="1" x14ac:dyDescent="0.25">
      <c r="A41" s="128" t="str">
        <f>IF(B41="","",ROW()-ROW($A$3)+'Diário 3º PA'!$P$1)</f>
        <v/>
      </c>
      <c r="B41" s="129"/>
      <c r="C41" s="130"/>
      <c r="D41" s="98"/>
      <c r="E41" s="95"/>
      <c r="F41" s="92"/>
      <c r="G41" s="95"/>
      <c r="H41" s="98"/>
      <c r="I41" s="95"/>
      <c r="J41" s="131" t="str">
        <f t="shared" si="1"/>
        <v/>
      </c>
      <c r="K41" s="131"/>
      <c r="L41" s="132"/>
      <c r="M41" s="131"/>
      <c r="N41" s="129"/>
      <c r="O41" s="95"/>
      <c r="P41" s="98"/>
      <c r="Q41" s="381"/>
      <c r="R41" s="381"/>
      <c r="S41" s="381"/>
      <c r="T41" s="381"/>
    </row>
    <row r="42" spans="1:20" ht="12.75" customHeight="1" x14ac:dyDescent="0.25">
      <c r="A42" s="128" t="str">
        <f>IF(B42="","",ROW()-ROW($A$3)+'Diário 3º PA'!$P$1)</f>
        <v/>
      </c>
      <c r="B42" s="129"/>
      <c r="C42" s="130"/>
      <c r="D42" s="98"/>
      <c r="E42" s="95"/>
      <c r="F42" s="92"/>
      <c r="G42" s="95"/>
      <c r="H42" s="98"/>
      <c r="I42" s="95"/>
      <c r="J42" s="131" t="str">
        <f t="shared" si="1"/>
        <v/>
      </c>
      <c r="K42" s="131"/>
      <c r="L42" s="132"/>
      <c r="M42" s="131"/>
      <c r="N42" s="129"/>
      <c r="O42" s="95"/>
      <c r="P42" s="98"/>
      <c r="Q42" s="381"/>
      <c r="R42" s="381"/>
      <c r="S42" s="381"/>
      <c r="T42" s="381"/>
    </row>
    <row r="43" spans="1:20" ht="12.75" customHeight="1" x14ac:dyDescent="0.25">
      <c r="A43" s="128" t="str">
        <f>IF(B43="","",ROW()-ROW($A$3)+'Diário 3º PA'!$P$1)</f>
        <v/>
      </c>
      <c r="B43" s="129"/>
      <c r="C43" s="130"/>
      <c r="D43" s="98"/>
      <c r="E43" s="95"/>
      <c r="F43" s="141"/>
      <c r="G43" s="95"/>
      <c r="H43" s="98"/>
      <c r="I43" s="95"/>
      <c r="J43" s="131" t="str">
        <f t="shared" si="1"/>
        <v/>
      </c>
      <c r="K43" s="131"/>
      <c r="L43" s="132"/>
      <c r="M43" s="131"/>
      <c r="N43" s="129"/>
      <c r="O43" s="95"/>
      <c r="P43" s="98"/>
      <c r="Q43" s="381"/>
      <c r="R43" s="381"/>
      <c r="S43" s="381"/>
      <c r="T43" s="381"/>
    </row>
    <row r="44" spans="1:20" ht="12.75" customHeight="1" x14ac:dyDescent="0.25">
      <c r="A44" s="128" t="str">
        <f>IF(B44="","",ROW()-ROW($A$3)+'Diário 3º PA'!$P$1)</f>
        <v/>
      </c>
      <c r="B44" s="129"/>
      <c r="C44" s="130"/>
      <c r="D44" s="98"/>
      <c r="E44" s="95"/>
      <c r="F44" s="141"/>
      <c r="G44" s="95"/>
      <c r="H44" s="98"/>
      <c r="I44" s="95"/>
      <c r="J44" s="131" t="str">
        <f t="shared" si="1"/>
        <v/>
      </c>
      <c r="K44" s="131"/>
      <c r="L44" s="132"/>
      <c r="M44" s="131"/>
      <c r="N44" s="129"/>
      <c r="O44" s="95"/>
      <c r="P44" s="98"/>
      <c r="Q44" s="381"/>
      <c r="R44" s="381"/>
      <c r="S44" s="381"/>
      <c r="T44" s="381"/>
    </row>
    <row r="45" spans="1:20" ht="12.75" customHeight="1" x14ac:dyDescent="0.25">
      <c r="A45" s="128" t="str">
        <f>IF(B45="","",ROW()-ROW($A$3)+'Diário 3º PA'!$P$1)</f>
        <v/>
      </c>
      <c r="B45" s="129"/>
      <c r="C45" s="130"/>
      <c r="D45" s="98"/>
      <c r="E45" s="95"/>
      <c r="F45" s="141"/>
      <c r="G45" s="95"/>
      <c r="H45" s="98"/>
      <c r="I45" s="95"/>
      <c r="J45" s="131" t="str">
        <f t="shared" si="1"/>
        <v/>
      </c>
      <c r="K45" s="131"/>
      <c r="L45" s="132"/>
      <c r="M45" s="131"/>
      <c r="N45" s="129"/>
      <c r="O45" s="95"/>
      <c r="P45" s="98"/>
      <c r="Q45" s="381"/>
      <c r="R45" s="381"/>
      <c r="S45" s="381"/>
      <c r="T45" s="381"/>
    </row>
    <row r="46" spans="1:20" ht="12.75" customHeight="1" x14ac:dyDescent="0.25">
      <c r="A46" s="128" t="str">
        <f>IF(B46="","",ROW()-ROW($A$3)+'Diário 3º PA'!$P$1)</f>
        <v/>
      </c>
      <c r="B46" s="129"/>
      <c r="C46" s="130"/>
      <c r="D46" s="98"/>
      <c r="E46" s="95"/>
      <c r="F46" s="141"/>
      <c r="G46" s="98"/>
      <c r="H46" s="98"/>
      <c r="I46" s="95"/>
      <c r="J46" s="131" t="str">
        <f t="shared" si="1"/>
        <v/>
      </c>
      <c r="K46" s="131"/>
      <c r="L46" s="132"/>
      <c r="M46" s="131"/>
      <c r="N46" s="129"/>
      <c r="O46" s="95"/>
      <c r="P46" s="98"/>
      <c r="Q46" s="381"/>
      <c r="R46" s="381"/>
      <c r="S46" s="381"/>
      <c r="T46" s="381"/>
    </row>
    <row r="47" spans="1:20" ht="12.75" customHeight="1" x14ac:dyDescent="0.25">
      <c r="A47" s="128" t="str">
        <f>IF(B47="","",ROW()-ROW($A$3)+'Diário 3º PA'!$P$1)</f>
        <v/>
      </c>
      <c r="B47" s="129"/>
      <c r="C47" s="130"/>
      <c r="D47" s="98"/>
      <c r="E47" s="95"/>
      <c r="F47" s="141"/>
      <c r="G47" s="95"/>
      <c r="H47" s="98"/>
      <c r="I47" s="95"/>
      <c r="J47" s="131" t="str">
        <f t="shared" si="1"/>
        <v/>
      </c>
      <c r="K47" s="131"/>
      <c r="L47" s="132"/>
      <c r="M47" s="131"/>
      <c r="N47" s="129"/>
      <c r="O47" s="95"/>
      <c r="P47" s="98"/>
      <c r="Q47" s="381"/>
      <c r="R47" s="381"/>
      <c r="S47" s="381"/>
      <c r="T47" s="381"/>
    </row>
    <row r="48" spans="1:20" ht="12.75" customHeight="1" x14ac:dyDescent="0.25">
      <c r="A48" s="128" t="str">
        <f>IF(B48="","",ROW()-ROW($A$3)+'Diário 3º PA'!$P$1)</f>
        <v/>
      </c>
      <c r="B48" s="129"/>
      <c r="C48" s="130"/>
      <c r="D48" s="98"/>
      <c r="E48" s="95"/>
      <c r="F48" s="141"/>
      <c r="G48" s="95"/>
      <c r="H48" s="98"/>
      <c r="I48" s="95"/>
      <c r="J48" s="131" t="str">
        <f t="shared" si="1"/>
        <v/>
      </c>
      <c r="K48" s="131"/>
      <c r="L48" s="132"/>
      <c r="M48" s="131"/>
      <c r="N48" s="129"/>
      <c r="O48" s="95"/>
      <c r="P48" s="98"/>
      <c r="Q48" s="381"/>
      <c r="R48" s="381"/>
      <c r="S48" s="381"/>
      <c r="T48" s="381"/>
    </row>
    <row r="49" spans="1:20" ht="12.75" customHeight="1" x14ac:dyDescent="0.25">
      <c r="A49" s="128" t="str">
        <f>IF(B49="","",ROW()-ROW($A$3)+'Diário 3º PA'!$P$1)</f>
        <v/>
      </c>
      <c r="B49" s="129"/>
      <c r="C49" s="130"/>
      <c r="D49" s="98"/>
      <c r="E49" s="95"/>
      <c r="F49" s="141"/>
      <c r="G49" s="98"/>
      <c r="H49" s="98"/>
      <c r="I49" s="95"/>
      <c r="J49" s="131" t="str">
        <f t="shared" si="1"/>
        <v/>
      </c>
      <c r="K49" s="131"/>
      <c r="L49" s="132"/>
      <c r="M49" s="131"/>
      <c r="N49" s="129"/>
      <c r="O49" s="95"/>
      <c r="P49" s="98"/>
      <c r="Q49" s="381"/>
      <c r="R49" s="381"/>
      <c r="S49" s="381"/>
      <c r="T49" s="381"/>
    </row>
    <row r="50" spans="1:20" ht="12.75" customHeight="1" x14ac:dyDescent="0.25">
      <c r="A50" s="128" t="str">
        <f>IF(B50="","",ROW()-ROW($A$3)+'Diário 3º PA'!$P$1)</f>
        <v/>
      </c>
      <c r="B50" s="129"/>
      <c r="C50" s="130"/>
      <c r="D50" s="98"/>
      <c r="E50" s="95"/>
      <c r="F50" s="141"/>
      <c r="G50" s="95"/>
      <c r="H50" s="98"/>
      <c r="I50" s="95"/>
      <c r="J50" s="131" t="str">
        <f t="shared" si="1"/>
        <v/>
      </c>
      <c r="K50" s="131"/>
      <c r="L50" s="132"/>
      <c r="M50" s="131"/>
      <c r="N50" s="129"/>
      <c r="O50" s="95"/>
      <c r="P50" s="98"/>
      <c r="Q50" s="381"/>
      <c r="R50" s="381"/>
      <c r="S50" s="381"/>
      <c r="T50" s="381"/>
    </row>
    <row r="51" spans="1:20" ht="12.75" customHeight="1" x14ac:dyDescent="0.25">
      <c r="A51" s="128" t="str">
        <f>IF(B51="","",ROW()-ROW($A$3)+'Diário 3º PA'!$P$1)</f>
        <v/>
      </c>
      <c r="B51" s="129"/>
      <c r="C51" s="130"/>
      <c r="D51" s="98"/>
      <c r="E51" s="95"/>
      <c r="F51" s="141"/>
      <c r="G51" s="98"/>
      <c r="H51" s="98"/>
      <c r="I51" s="95"/>
      <c r="J51" s="131" t="str">
        <f t="shared" si="1"/>
        <v/>
      </c>
      <c r="K51" s="131"/>
      <c r="L51" s="132"/>
      <c r="M51" s="131"/>
      <c r="N51" s="129"/>
      <c r="O51" s="95"/>
      <c r="P51" s="98"/>
      <c r="Q51" s="381"/>
      <c r="R51" s="381"/>
      <c r="S51" s="381"/>
      <c r="T51" s="381"/>
    </row>
    <row r="52" spans="1:20" ht="12.75" customHeight="1" x14ac:dyDescent="0.25">
      <c r="A52" s="128" t="str">
        <f>IF(B52="","",ROW()-ROW($A$3)+'Diário 3º PA'!$P$1)</f>
        <v/>
      </c>
      <c r="B52" s="129"/>
      <c r="C52" s="130"/>
      <c r="D52" s="98"/>
      <c r="E52" s="95"/>
      <c r="F52" s="141"/>
      <c r="G52" s="98"/>
      <c r="H52" s="98"/>
      <c r="I52" s="95"/>
      <c r="J52" s="131" t="str">
        <f t="shared" si="1"/>
        <v/>
      </c>
      <c r="K52" s="131"/>
      <c r="L52" s="132"/>
      <c r="M52" s="131"/>
      <c r="N52" s="129"/>
      <c r="O52" s="95"/>
      <c r="P52" s="98"/>
      <c r="Q52" s="381"/>
      <c r="R52" s="381"/>
      <c r="S52" s="381"/>
      <c r="T52" s="381"/>
    </row>
    <row r="53" spans="1:20" ht="12.75" customHeight="1" x14ac:dyDescent="0.25">
      <c r="A53" s="128" t="str">
        <f>IF(B53="","",ROW()-ROW($A$3)+'Diário 3º PA'!$P$1)</f>
        <v/>
      </c>
      <c r="B53" s="129"/>
      <c r="C53" s="130"/>
      <c r="D53" s="98"/>
      <c r="E53" s="95"/>
      <c r="F53" s="141"/>
      <c r="G53" s="98"/>
      <c r="H53" s="98"/>
      <c r="I53" s="95"/>
      <c r="J53" s="131" t="str">
        <f t="shared" si="1"/>
        <v/>
      </c>
      <c r="K53" s="131"/>
      <c r="L53" s="132"/>
      <c r="M53" s="131"/>
      <c r="N53" s="129"/>
      <c r="O53" s="95"/>
      <c r="P53" s="98"/>
      <c r="Q53" s="381"/>
      <c r="R53" s="381"/>
      <c r="S53" s="381"/>
      <c r="T53" s="381"/>
    </row>
    <row r="54" spans="1:20" ht="12.75" customHeight="1" x14ac:dyDescent="0.25">
      <c r="A54" s="128" t="str">
        <f>IF(B54="","",ROW()-ROW($A$3)+'Diário 3º PA'!$P$1)</f>
        <v/>
      </c>
      <c r="B54" s="129"/>
      <c r="C54" s="130"/>
      <c r="D54" s="98"/>
      <c r="E54" s="95"/>
      <c r="F54" s="141"/>
      <c r="G54" s="98"/>
      <c r="H54" s="98"/>
      <c r="I54" s="95"/>
      <c r="J54" s="131" t="str">
        <f t="shared" si="1"/>
        <v/>
      </c>
      <c r="K54" s="131"/>
      <c r="L54" s="132"/>
      <c r="M54" s="131"/>
      <c r="N54" s="129"/>
      <c r="O54" s="95"/>
      <c r="P54" s="98"/>
      <c r="Q54" s="381"/>
      <c r="R54" s="381"/>
      <c r="S54" s="381"/>
      <c r="T54" s="381"/>
    </row>
    <row r="55" spans="1:20" ht="12.75" customHeight="1" x14ac:dyDescent="0.25">
      <c r="A55" s="128" t="str">
        <f>IF(B55="","",ROW()-ROW($A$3)+'Diário 3º PA'!$P$1)</f>
        <v/>
      </c>
      <c r="B55" s="129"/>
      <c r="C55" s="130"/>
      <c r="D55" s="98"/>
      <c r="E55" s="95"/>
      <c r="F55" s="141"/>
      <c r="G55" s="98"/>
      <c r="H55" s="98"/>
      <c r="I55" s="95"/>
      <c r="J55" s="131" t="str">
        <f t="shared" si="1"/>
        <v/>
      </c>
      <c r="K55" s="131"/>
      <c r="L55" s="132"/>
      <c r="M55" s="131"/>
      <c r="N55" s="129"/>
      <c r="O55" s="95"/>
      <c r="P55" s="98"/>
      <c r="Q55" s="381"/>
      <c r="R55" s="381"/>
      <c r="S55" s="381"/>
      <c r="T55" s="381"/>
    </row>
    <row r="56" spans="1:20" ht="12.75" customHeight="1" x14ac:dyDescent="0.25">
      <c r="A56" s="128" t="str">
        <f>IF(B56="","",ROW()-ROW($A$3)+'Diário 3º PA'!$P$1)</f>
        <v/>
      </c>
      <c r="B56" s="129"/>
      <c r="C56" s="130"/>
      <c r="D56" s="98"/>
      <c r="E56" s="95"/>
      <c r="F56" s="141"/>
      <c r="G56" s="98"/>
      <c r="H56" s="98"/>
      <c r="I56" s="95"/>
      <c r="J56" s="131" t="str">
        <f t="shared" si="1"/>
        <v/>
      </c>
      <c r="K56" s="131"/>
      <c r="L56" s="132"/>
      <c r="M56" s="131"/>
      <c r="N56" s="129"/>
      <c r="O56" s="95"/>
      <c r="P56" s="98"/>
      <c r="Q56" s="381"/>
      <c r="R56" s="381"/>
      <c r="S56" s="381"/>
      <c r="T56" s="381"/>
    </row>
    <row r="57" spans="1:20" ht="12.75" customHeight="1" x14ac:dyDescent="0.25">
      <c r="A57" s="128" t="str">
        <f>IF(B57="","",ROW()-ROW($A$3)+'Diário 3º PA'!$P$1)</f>
        <v/>
      </c>
      <c r="B57" s="129"/>
      <c r="C57" s="130"/>
      <c r="D57" s="98"/>
      <c r="E57" s="95"/>
      <c r="F57" s="141"/>
      <c r="G57" s="98"/>
      <c r="H57" s="98"/>
      <c r="I57" s="95"/>
      <c r="J57" s="131" t="str">
        <f t="shared" si="1"/>
        <v/>
      </c>
      <c r="K57" s="131"/>
      <c r="L57" s="132"/>
      <c r="M57" s="131"/>
      <c r="N57" s="129"/>
      <c r="O57" s="95"/>
      <c r="P57" s="98"/>
      <c r="Q57" s="381"/>
      <c r="R57" s="381"/>
      <c r="S57" s="381"/>
      <c r="T57" s="381"/>
    </row>
    <row r="58" spans="1:20" ht="12.75" customHeight="1" x14ac:dyDescent="0.25">
      <c r="A58" s="128" t="str">
        <f>IF(B58="","",ROW()-ROW($A$3)+'Diário 3º PA'!$P$1)</f>
        <v/>
      </c>
      <c r="B58" s="129"/>
      <c r="C58" s="130"/>
      <c r="D58" s="98"/>
      <c r="E58" s="95"/>
      <c r="F58" s="141"/>
      <c r="G58" s="98"/>
      <c r="H58" s="98"/>
      <c r="I58" s="95"/>
      <c r="J58" s="131" t="str">
        <f t="shared" si="1"/>
        <v/>
      </c>
      <c r="K58" s="131"/>
      <c r="L58" s="132"/>
      <c r="M58" s="131"/>
      <c r="N58" s="129"/>
      <c r="O58" s="95"/>
      <c r="P58" s="98"/>
      <c r="Q58" s="381"/>
      <c r="R58" s="381"/>
      <c r="S58" s="381"/>
      <c r="T58" s="381"/>
    </row>
    <row r="59" spans="1:20" ht="12.75" customHeight="1" x14ac:dyDescent="0.25">
      <c r="A59" s="128" t="str">
        <f>IF(B59="","",ROW()-ROW($A$3)+'Diário 3º PA'!$P$1)</f>
        <v/>
      </c>
      <c r="B59" s="129"/>
      <c r="C59" s="130"/>
      <c r="D59" s="98"/>
      <c r="E59" s="95"/>
      <c r="F59" s="141"/>
      <c r="G59" s="98"/>
      <c r="H59" s="98"/>
      <c r="I59" s="95"/>
      <c r="J59" s="131" t="str">
        <f t="shared" si="1"/>
        <v/>
      </c>
      <c r="K59" s="131"/>
      <c r="L59" s="132"/>
      <c r="M59" s="131"/>
      <c r="N59" s="129"/>
      <c r="O59" s="95"/>
      <c r="P59" s="98"/>
      <c r="Q59" s="381"/>
      <c r="R59" s="381"/>
      <c r="S59" s="381"/>
      <c r="T59" s="381"/>
    </row>
    <row r="60" spans="1:20" ht="12.75" customHeight="1" x14ac:dyDescent="0.25">
      <c r="A60" s="128" t="str">
        <f>IF(B60="","",ROW()-ROW($A$3)+'Diário 3º PA'!$P$1)</f>
        <v/>
      </c>
      <c r="B60" s="129"/>
      <c r="C60" s="130"/>
      <c r="D60" s="98"/>
      <c r="E60" s="95"/>
      <c r="F60" s="141"/>
      <c r="G60" s="98"/>
      <c r="H60" s="98"/>
      <c r="I60" s="95"/>
      <c r="J60" s="131" t="str">
        <f t="shared" si="1"/>
        <v/>
      </c>
      <c r="K60" s="131"/>
      <c r="L60" s="132"/>
      <c r="M60" s="131"/>
      <c r="N60" s="129"/>
      <c r="O60" s="95"/>
      <c r="P60" s="98"/>
      <c r="Q60" s="381"/>
      <c r="R60" s="381"/>
      <c r="S60" s="381"/>
      <c r="T60" s="381"/>
    </row>
    <row r="61" spans="1:20" ht="12.75" customHeight="1" x14ac:dyDescent="0.25">
      <c r="A61" s="128" t="str">
        <f>IF(B61="","",ROW()-ROW($A$3)+'Diário 3º PA'!$P$1)</f>
        <v/>
      </c>
      <c r="B61" s="129"/>
      <c r="C61" s="130"/>
      <c r="D61" s="98"/>
      <c r="E61" s="95"/>
      <c r="F61" s="141"/>
      <c r="G61" s="98"/>
      <c r="H61" s="98"/>
      <c r="I61" s="95"/>
      <c r="J61" s="131" t="str">
        <f t="shared" si="1"/>
        <v/>
      </c>
      <c r="K61" s="131"/>
      <c r="L61" s="132"/>
      <c r="M61" s="131"/>
      <c r="N61" s="129"/>
      <c r="O61" s="95"/>
      <c r="P61" s="98"/>
      <c r="Q61" s="381"/>
      <c r="R61" s="381"/>
      <c r="S61" s="381"/>
      <c r="T61" s="381"/>
    </row>
    <row r="62" spans="1:20" ht="12.75" customHeight="1" x14ac:dyDescent="0.25">
      <c r="A62" s="128" t="str">
        <f>IF(B62="","",ROW()-ROW($A$3)+'Diário 3º PA'!$P$1)</f>
        <v/>
      </c>
      <c r="B62" s="129"/>
      <c r="C62" s="130"/>
      <c r="D62" s="98"/>
      <c r="E62" s="95"/>
      <c r="F62" s="141"/>
      <c r="G62" s="98"/>
      <c r="H62" s="98"/>
      <c r="I62" s="95"/>
      <c r="J62" s="131" t="str">
        <f t="shared" si="1"/>
        <v/>
      </c>
      <c r="K62" s="131"/>
      <c r="L62" s="132"/>
      <c r="M62" s="131"/>
      <c r="N62" s="129"/>
      <c r="O62" s="95"/>
      <c r="P62" s="98"/>
      <c r="Q62" s="381"/>
      <c r="R62" s="381"/>
      <c r="S62" s="381"/>
      <c r="T62" s="381"/>
    </row>
    <row r="63" spans="1:20" ht="12.75" customHeight="1" x14ac:dyDescent="0.25">
      <c r="A63" s="128" t="str">
        <f>IF(B63="","",ROW()-ROW($A$3)+'Diário 3º PA'!$P$1)</f>
        <v/>
      </c>
      <c r="B63" s="129"/>
      <c r="C63" s="130"/>
      <c r="D63" s="98"/>
      <c r="E63" s="95"/>
      <c r="F63" s="141"/>
      <c r="G63" s="98"/>
      <c r="H63" s="98"/>
      <c r="I63" s="95"/>
      <c r="J63" s="131" t="str">
        <f t="shared" si="1"/>
        <v/>
      </c>
      <c r="K63" s="131"/>
      <c r="L63" s="132"/>
      <c r="M63" s="131"/>
      <c r="N63" s="129"/>
      <c r="O63" s="95"/>
      <c r="P63" s="98"/>
      <c r="Q63" s="381"/>
      <c r="R63" s="381"/>
      <c r="S63" s="381"/>
      <c r="T63" s="381"/>
    </row>
    <row r="64" spans="1:20" ht="12.75" customHeight="1" x14ac:dyDescent="0.25">
      <c r="A64" s="128" t="str">
        <f>IF(B64="","",ROW()-ROW($A$3)+'Diário 3º PA'!$P$1)</f>
        <v/>
      </c>
      <c r="B64" s="129"/>
      <c r="C64" s="130"/>
      <c r="D64" s="98"/>
      <c r="E64" s="95"/>
      <c r="F64" s="141"/>
      <c r="G64" s="98"/>
      <c r="H64" s="98"/>
      <c r="I64" s="95"/>
      <c r="J64" s="131" t="str">
        <f t="shared" si="1"/>
        <v/>
      </c>
      <c r="K64" s="131"/>
      <c r="L64" s="132"/>
      <c r="M64" s="131"/>
      <c r="N64" s="129"/>
      <c r="O64" s="95"/>
      <c r="P64" s="98"/>
      <c r="Q64" s="381"/>
      <c r="R64" s="381"/>
      <c r="S64" s="381"/>
      <c r="T64" s="381"/>
    </row>
    <row r="65" spans="1:20" ht="12.75" customHeight="1" x14ac:dyDescent="0.25">
      <c r="A65" s="128" t="str">
        <f>IF(B65="","",ROW()-ROW($A$3)+'Diário 3º PA'!$P$1)</f>
        <v/>
      </c>
      <c r="B65" s="129"/>
      <c r="C65" s="130"/>
      <c r="D65" s="98"/>
      <c r="E65" s="95"/>
      <c r="F65" s="141"/>
      <c r="G65" s="98"/>
      <c r="H65" s="98"/>
      <c r="I65" s="95"/>
      <c r="J65" s="131" t="str">
        <f t="shared" si="1"/>
        <v/>
      </c>
      <c r="K65" s="131"/>
      <c r="L65" s="132"/>
      <c r="M65" s="131"/>
      <c r="N65" s="129"/>
      <c r="O65" s="95"/>
      <c r="P65" s="98"/>
      <c r="Q65" s="381"/>
      <c r="R65" s="381"/>
      <c r="S65" s="381"/>
      <c r="T65" s="381"/>
    </row>
    <row r="66" spans="1:20" ht="12.75" customHeight="1" x14ac:dyDescent="0.25">
      <c r="A66" s="128" t="str">
        <f>IF(B66="","",ROW()-ROW($A$3)+'Diário 3º PA'!$P$1)</f>
        <v/>
      </c>
      <c r="B66" s="129"/>
      <c r="C66" s="130"/>
      <c r="D66" s="98"/>
      <c r="E66" s="95"/>
      <c r="F66" s="141"/>
      <c r="G66" s="98"/>
      <c r="H66" s="98"/>
      <c r="I66" s="95"/>
      <c r="J66" s="131" t="str">
        <f t="shared" si="1"/>
        <v/>
      </c>
      <c r="K66" s="131"/>
      <c r="L66" s="132"/>
      <c r="M66" s="131"/>
      <c r="N66" s="129"/>
      <c r="O66" s="95"/>
      <c r="P66" s="98"/>
      <c r="Q66" s="381"/>
      <c r="R66" s="381"/>
      <c r="S66" s="381"/>
      <c r="T66" s="381"/>
    </row>
    <row r="67" spans="1:20" ht="12.75" customHeight="1" x14ac:dyDescent="0.25">
      <c r="A67" s="128" t="str">
        <f>IF(B67="","",ROW()-ROW($A$3)+'Diário 3º PA'!$P$1)</f>
        <v/>
      </c>
      <c r="B67" s="129"/>
      <c r="C67" s="130"/>
      <c r="D67" s="98"/>
      <c r="E67" s="95"/>
      <c r="F67" s="141"/>
      <c r="G67" s="98"/>
      <c r="H67" s="98"/>
      <c r="I67" s="95"/>
      <c r="J67" s="131" t="str">
        <f t="shared" si="1"/>
        <v/>
      </c>
      <c r="K67" s="131"/>
      <c r="L67" s="132"/>
      <c r="M67" s="131"/>
      <c r="N67" s="129"/>
      <c r="O67" s="95"/>
      <c r="P67" s="98"/>
      <c r="Q67" s="381"/>
      <c r="R67" s="381"/>
      <c r="S67" s="381"/>
      <c r="T67" s="381"/>
    </row>
    <row r="68" spans="1:20" ht="12.75" customHeight="1" x14ac:dyDescent="0.25">
      <c r="A68" s="128" t="str">
        <f>IF(B68="","",ROW()-ROW($A$3)+'Diário 3º PA'!$P$1)</f>
        <v/>
      </c>
      <c r="B68" s="129"/>
      <c r="C68" s="130"/>
      <c r="D68" s="98"/>
      <c r="E68" s="95"/>
      <c r="F68" s="141"/>
      <c r="G68" s="98"/>
      <c r="H68" s="98"/>
      <c r="I68" s="95"/>
      <c r="J68" s="131" t="str">
        <f t="shared" si="1"/>
        <v/>
      </c>
      <c r="K68" s="131"/>
      <c r="L68" s="132"/>
      <c r="M68" s="131"/>
      <c r="N68" s="129"/>
      <c r="O68" s="95"/>
      <c r="P68" s="98"/>
      <c r="Q68" s="381"/>
      <c r="R68" s="381"/>
      <c r="S68" s="381"/>
      <c r="T68" s="381"/>
    </row>
    <row r="69" spans="1:20" ht="12.75" customHeight="1" x14ac:dyDescent="0.25">
      <c r="A69" s="128" t="str">
        <f>IF(B69="","",ROW()-ROW($A$3)+'Diário 3º PA'!$P$1)</f>
        <v/>
      </c>
      <c r="B69" s="129"/>
      <c r="C69" s="130"/>
      <c r="D69" s="98"/>
      <c r="E69" s="95"/>
      <c r="F69" s="141"/>
      <c r="G69" s="98"/>
      <c r="H69" s="98"/>
      <c r="I69" s="95"/>
      <c r="J69" s="131" t="str">
        <f t="shared" si="1"/>
        <v/>
      </c>
      <c r="K69" s="131"/>
      <c r="L69" s="132"/>
      <c r="M69" s="131"/>
      <c r="N69" s="129"/>
      <c r="O69" s="95"/>
      <c r="P69" s="98"/>
      <c r="Q69" s="381"/>
      <c r="R69" s="381"/>
      <c r="S69" s="381"/>
      <c r="T69" s="381"/>
    </row>
    <row r="70" spans="1:20" ht="12.75" customHeight="1" x14ac:dyDescent="0.25">
      <c r="A70" s="128" t="str">
        <f>IF(B70="","",ROW()-ROW($A$3)+'Diário 3º PA'!$P$1)</f>
        <v/>
      </c>
      <c r="B70" s="129"/>
      <c r="C70" s="130"/>
      <c r="D70" s="98"/>
      <c r="E70" s="95"/>
      <c r="F70" s="141"/>
      <c r="G70" s="98"/>
      <c r="H70" s="98"/>
      <c r="I70" s="95"/>
      <c r="J70" s="131" t="str">
        <f t="shared" si="1"/>
        <v/>
      </c>
      <c r="K70" s="131"/>
      <c r="L70" s="132"/>
      <c r="M70" s="131"/>
      <c r="N70" s="129"/>
      <c r="O70" s="95"/>
      <c r="P70" s="98"/>
      <c r="Q70" s="381"/>
      <c r="R70" s="381"/>
      <c r="S70" s="381"/>
      <c r="T70" s="381"/>
    </row>
    <row r="71" spans="1:20" ht="12.75" customHeight="1" x14ac:dyDescent="0.25">
      <c r="A71" s="128" t="str">
        <f>IF(B71="","",ROW()-ROW($A$3)+'Diário 3º PA'!$P$1)</f>
        <v/>
      </c>
      <c r="B71" s="129"/>
      <c r="C71" s="130"/>
      <c r="D71" s="98"/>
      <c r="E71" s="95"/>
      <c r="F71" s="141"/>
      <c r="G71" s="98"/>
      <c r="H71" s="98"/>
      <c r="I71" s="95"/>
      <c r="J71" s="131" t="str">
        <f t="shared" si="1"/>
        <v/>
      </c>
      <c r="K71" s="131"/>
      <c r="L71" s="132"/>
      <c r="M71" s="131"/>
      <c r="N71" s="129"/>
      <c r="O71" s="95"/>
      <c r="P71" s="98"/>
      <c r="Q71" s="381"/>
      <c r="R71" s="381"/>
      <c r="S71" s="381"/>
      <c r="T71" s="381"/>
    </row>
    <row r="72" spans="1:20" ht="12.75" customHeight="1" x14ac:dyDescent="0.25">
      <c r="A72" s="128" t="str">
        <f>IF(B72="","",ROW()-ROW($A$3)+'Diário 3º PA'!$P$1)</f>
        <v/>
      </c>
      <c r="B72" s="129"/>
      <c r="C72" s="130"/>
      <c r="D72" s="98"/>
      <c r="E72" s="95"/>
      <c r="F72" s="141"/>
      <c r="G72" s="98"/>
      <c r="H72" s="98"/>
      <c r="I72" s="95"/>
      <c r="J72" s="131" t="str">
        <f t="shared" si="1"/>
        <v/>
      </c>
      <c r="K72" s="131"/>
      <c r="L72" s="132"/>
      <c r="M72" s="131"/>
      <c r="N72" s="129"/>
      <c r="O72" s="95"/>
      <c r="P72" s="98"/>
      <c r="Q72" s="381"/>
      <c r="R72" s="381"/>
      <c r="S72" s="381"/>
      <c r="T72" s="381"/>
    </row>
    <row r="73" spans="1:20" ht="12.75" customHeight="1" x14ac:dyDescent="0.25">
      <c r="A73" s="128" t="str">
        <f>IF(B73="","",ROW()-ROW($A$3)+'Diário 3º PA'!$P$1)</f>
        <v/>
      </c>
      <c r="B73" s="129"/>
      <c r="C73" s="130"/>
      <c r="D73" s="98"/>
      <c r="E73" s="95"/>
      <c r="F73" s="141"/>
      <c r="G73" s="98"/>
      <c r="H73" s="98"/>
      <c r="I73" s="95"/>
      <c r="J73" s="131" t="str">
        <f t="shared" si="1"/>
        <v/>
      </c>
      <c r="K73" s="131"/>
      <c r="L73" s="132"/>
      <c r="M73" s="131"/>
      <c r="N73" s="129"/>
      <c r="O73" s="95"/>
      <c r="P73" s="98"/>
      <c r="Q73" s="381"/>
      <c r="R73" s="381"/>
      <c r="S73" s="381"/>
      <c r="T73" s="381"/>
    </row>
    <row r="74" spans="1:20" ht="12.75" customHeight="1" x14ac:dyDescent="0.25">
      <c r="A74" s="128" t="str">
        <f>IF(B74="","",ROW()-ROW($A$3)+'Diário 3º PA'!$P$1)</f>
        <v/>
      </c>
      <c r="B74" s="129"/>
      <c r="C74" s="130"/>
      <c r="D74" s="98"/>
      <c r="E74" s="95"/>
      <c r="F74" s="141"/>
      <c r="G74" s="98"/>
      <c r="H74" s="98"/>
      <c r="I74" s="95"/>
      <c r="J74" s="131" t="str">
        <f t="shared" si="1"/>
        <v/>
      </c>
      <c r="K74" s="131"/>
      <c r="L74" s="132"/>
      <c r="M74" s="131"/>
      <c r="N74" s="129"/>
      <c r="O74" s="95"/>
      <c r="P74" s="98"/>
      <c r="Q74" s="381"/>
      <c r="R74" s="381"/>
      <c r="S74" s="381"/>
      <c r="T74" s="381"/>
    </row>
    <row r="75" spans="1:20" ht="12.75" customHeight="1" x14ac:dyDescent="0.25">
      <c r="A75" s="128" t="str">
        <f>IF(B75="","",ROW()-ROW($A$3)+'Diário 3º PA'!$P$1)</f>
        <v/>
      </c>
      <c r="B75" s="129"/>
      <c r="C75" s="130"/>
      <c r="D75" s="98"/>
      <c r="E75" s="95"/>
      <c r="F75" s="141"/>
      <c r="G75" s="98"/>
      <c r="H75" s="98"/>
      <c r="I75" s="95"/>
      <c r="J75" s="131" t="str">
        <f t="shared" si="1"/>
        <v/>
      </c>
      <c r="K75" s="131"/>
      <c r="L75" s="132"/>
      <c r="M75" s="131"/>
      <c r="N75" s="129"/>
      <c r="O75" s="95"/>
      <c r="P75" s="98"/>
      <c r="Q75" s="381"/>
      <c r="R75" s="381"/>
      <c r="S75" s="381"/>
      <c r="T75" s="381"/>
    </row>
    <row r="76" spans="1:20" ht="12.75" customHeight="1" x14ac:dyDescent="0.25">
      <c r="A76" s="128" t="str">
        <f>IF(B76="","",ROW()-ROW($A$3)+'Diário 3º PA'!$P$1)</f>
        <v/>
      </c>
      <c r="B76" s="129"/>
      <c r="C76" s="130"/>
      <c r="D76" s="98"/>
      <c r="E76" s="95"/>
      <c r="F76" s="141"/>
      <c r="G76" s="95"/>
      <c r="H76" s="98"/>
      <c r="I76" s="95"/>
      <c r="J76" s="131" t="str">
        <f t="shared" si="1"/>
        <v/>
      </c>
      <c r="K76" s="131"/>
      <c r="L76" s="132"/>
      <c r="M76" s="131"/>
      <c r="N76" s="129"/>
      <c r="O76" s="95"/>
      <c r="P76" s="98"/>
      <c r="Q76" s="381"/>
      <c r="R76" s="381"/>
      <c r="S76" s="381"/>
      <c r="T76" s="381"/>
    </row>
    <row r="77" spans="1:20" ht="12.75" customHeight="1" x14ac:dyDescent="0.25">
      <c r="A77" s="128" t="str">
        <f>IF(B77="","",ROW()-ROW($A$3)+'Diário 3º PA'!$P$1)</f>
        <v/>
      </c>
      <c r="B77" s="129"/>
      <c r="C77" s="130"/>
      <c r="D77" s="98"/>
      <c r="E77" s="95"/>
      <c r="F77" s="141"/>
      <c r="G77" s="95"/>
      <c r="H77" s="98"/>
      <c r="I77" s="95"/>
      <c r="J77" s="131" t="str">
        <f t="shared" si="1"/>
        <v/>
      </c>
      <c r="K77" s="131"/>
      <c r="L77" s="132"/>
      <c r="M77" s="131"/>
      <c r="N77" s="129"/>
      <c r="O77" s="95"/>
      <c r="P77" s="98"/>
      <c r="Q77" s="381"/>
      <c r="R77" s="381"/>
      <c r="S77" s="381"/>
      <c r="T77" s="381"/>
    </row>
    <row r="78" spans="1:20" ht="12.75" customHeight="1" x14ac:dyDescent="0.25">
      <c r="A78" s="128" t="str">
        <f>IF(B78="","",ROW()-ROW($A$3)+'Diário 3º PA'!$P$1)</f>
        <v/>
      </c>
      <c r="B78" s="129"/>
      <c r="C78" s="130"/>
      <c r="D78" s="98"/>
      <c r="E78" s="95"/>
      <c r="F78" s="141"/>
      <c r="G78" s="98"/>
      <c r="H78" s="98"/>
      <c r="I78" s="95"/>
      <c r="J78" s="131" t="str">
        <f t="shared" si="1"/>
        <v/>
      </c>
      <c r="K78" s="131"/>
      <c r="L78" s="132"/>
      <c r="M78" s="131"/>
      <c r="N78" s="129"/>
      <c r="O78" s="95"/>
      <c r="P78" s="98"/>
      <c r="Q78" s="381"/>
      <c r="R78" s="381"/>
      <c r="S78" s="381"/>
      <c r="T78" s="381"/>
    </row>
    <row r="79" spans="1:20" ht="12.75" customHeight="1" x14ac:dyDescent="0.25">
      <c r="A79" s="128" t="str">
        <f>IF(B79="","",ROW()-ROW($A$3)+'Diário 3º PA'!$P$1)</f>
        <v/>
      </c>
      <c r="B79" s="129"/>
      <c r="C79" s="130"/>
      <c r="D79" s="98"/>
      <c r="E79" s="95"/>
      <c r="F79" s="141"/>
      <c r="G79" s="95"/>
      <c r="H79" s="98"/>
      <c r="I79" s="95"/>
      <c r="J79" s="131" t="str">
        <f t="shared" si="1"/>
        <v/>
      </c>
      <c r="K79" s="131"/>
      <c r="L79" s="132"/>
      <c r="M79" s="131"/>
      <c r="N79" s="129"/>
      <c r="O79" s="95"/>
      <c r="P79" s="98"/>
      <c r="Q79" s="381"/>
      <c r="R79" s="381"/>
      <c r="S79" s="381"/>
      <c r="T79" s="381"/>
    </row>
    <row r="80" spans="1:20" ht="12.75" customHeight="1" x14ac:dyDescent="0.25">
      <c r="A80" s="128" t="str">
        <f>IF(B80="","",ROW()-ROW($A$3)+'Diário 3º PA'!$P$1)</f>
        <v/>
      </c>
      <c r="B80" s="129"/>
      <c r="C80" s="130"/>
      <c r="D80" s="98"/>
      <c r="E80" s="95"/>
      <c r="F80" s="141"/>
      <c r="G80" s="95"/>
      <c r="H80" s="98"/>
      <c r="I80" s="95"/>
      <c r="J80" s="131" t="str">
        <f t="shared" si="1"/>
        <v/>
      </c>
      <c r="K80" s="131"/>
      <c r="L80" s="132"/>
      <c r="M80" s="131"/>
      <c r="N80" s="129"/>
      <c r="O80" s="95"/>
      <c r="P80" s="98"/>
      <c r="Q80" s="381"/>
      <c r="R80" s="381"/>
      <c r="S80" s="381"/>
      <c r="T80" s="381"/>
    </row>
    <row r="81" spans="1:20" ht="12.75" customHeight="1" x14ac:dyDescent="0.25">
      <c r="A81" s="128" t="str">
        <f>IF(B81="","",ROW()-ROW($A$3)+'Diário 3º PA'!$P$1)</f>
        <v/>
      </c>
      <c r="B81" s="129"/>
      <c r="C81" s="130"/>
      <c r="D81" s="98"/>
      <c r="E81" s="95"/>
      <c r="F81" s="141"/>
      <c r="G81" s="98"/>
      <c r="H81" s="98"/>
      <c r="I81" s="95"/>
      <c r="J81" s="131" t="str">
        <f t="shared" si="1"/>
        <v/>
      </c>
      <c r="K81" s="131"/>
      <c r="L81" s="132"/>
      <c r="M81" s="131"/>
      <c r="N81" s="129"/>
      <c r="O81" s="95"/>
      <c r="P81" s="98"/>
      <c r="Q81" s="381"/>
      <c r="R81" s="381"/>
      <c r="S81" s="381"/>
      <c r="T81" s="381"/>
    </row>
    <row r="82" spans="1:20" ht="12.75" customHeight="1" x14ac:dyDescent="0.25">
      <c r="A82" s="128" t="str">
        <f>IF(B82="","",ROW()-ROW($A$3)+'Diário 3º PA'!$P$1)</f>
        <v/>
      </c>
      <c r="B82" s="129"/>
      <c r="C82" s="130"/>
      <c r="D82" s="98"/>
      <c r="E82" s="95"/>
      <c r="F82" s="141"/>
      <c r="G82" s="98"/>
      <c r="H82" s="98"/>
      <c r="I82" s="95"/>
      <c r="J82" s="131" t="str">
        <f t="shared" si="1"/>
        <v/>
      </c>
      <c r="K82" s="131"/>
      <c r="L82" s="132"/>
      <c r="M82" s="131"/>
      <c r="N82" s="129"/>
      <c r="O82" s="95"/>
      <c r="P82" s="98"/>
      <c r="Q82" s="381"/>
      <c r="R82" s="381"/>
      <c r="S82" s="381"/>
      <c r="T82" s="381"/>
    </row>
    <row r="83" spans="1:20" ht="12.75" customHeight="1" x14ac:dyDescent="0.25">
      <c r="A83" s="128" t="str">
        <f>IF(B83="","",ROW()-ROW($A$3)+'Diário 3º PA'!$P$1)</f>
        <v/>
      </c>
      <c r="B83" s="129"/>
      <c r="C83" s="130"/>
      <c r="D83" s="98"/>
      <c r="E83" s="95"/>
      <c r="F83" s="141"/>
      <c r="G83" s="98"/>
      <c r="H83" s="98"/>
      <c r="I83" s="95"/>
      <c r="J83" s="131" t="str">
        <f t="shared" si="1"/>
        <v/>
      </c>
      <c r="K83" s="131"/>
      <c r="L83" s="132"/>
      <c r="M83" s="131"/>
      <c r="N83" s="129"/>
      <c r="O83" s="95"/>
      <c r="P83" s="98"/>
      <c r="Q83" s="381"/>
      <c r="R83" s="381"/>
      <c r="S83" s="381"/>
      <c r="T83" s="381"/>
    </row>
    <row r="84" spans="1:20" ht="12.75" customHeight="1" x14ac:dyDescent="0.25">
      <c r="A84" s="128" t="str">
        <f>IF(B84="","",ROW()-ROW($A$3)+'Diário 3º PA'!$P$1)</f>
        <v/>
      </c>
      <c r="B84" s="129"/>
      <c r="C84" s="130"/>
      <c r="D84" s="98"/>
      <c r="E84" s="95"/>
      <c r="F84" s="141"/>
      <c r="G84" s="98"/>
      <c r="H84" s="98"/>
      <c r="I84" s="95"/>
      <c r="J84" s="131" t="str">
        <f t="shared" si="1"/>
        <v/>
      </c>
      <c r="K84" s="131"/>
      <c r="L84" s="132"/>
      <c r="M84" s="131"/>
      <c r="N84" s="129"/>
      <c r="O84" s="95"/>
      <c r="P84" s="98"/>
      <c r="Q84" s="381"/>
      <c r="R84" s="381"/>
      <c r="S84" s="381"/>
      <c r="T84" s="381"/>
    </row>
    <row r="85" spans="1:20" ht="12.75" customHeight="1" x14ac:dyDescent="0.25">
      <c r="A85" s="128" t="str">
        <f>IF(B85="","",ROW()-ROW($A$3)+'Diário 3º PA'!$P$1)</f>
        <v/>
      </c>
      <c r="B85" s="129"/>
      <c r="C85" s="130"/>
      <c r="D85" s="98"/>
      <c r="E85" s="95"/>
      <c r="F85" s="141"/>
      <c r="G85" s="98"/>
      <c r="H85" s="98"/>
      <c r="I85" s="95"/>
      <c r="J85" s="131" t="str">
        <f t="shared" si="1"/>
        <v/>
      </c>
      <c r="K85" s="131"/>
      <c r="L85" s="132"/>
      <c r="M85" s="131"/>
      <c r="N85" s="129"/>
      <c r="O85" s="95"/>
      <c r="P85" s="98"/>
      <c r="Q85" s="381"/>
      <c r="R85" s="381"/>
      <c r="S85" s="381"/>
      <c r="T85" s="381"/>
    </row>
    <row r="86" spans="1:20" ht="12.75" customHeight="1" x14ac:dyDescent="0.25">
      <c r="A86" s="128" t="str">
        <f>IF(B86="","",ROW()-ROW($A$3)+'Diário 3º PA'!$P$1)</f>
        <v/>
      </c>
      <c r="B86" s="129"/>
      <c r="C86" s="130"/>
      <c r="D86" s="98"/>
      <c r="E86" s="95"/>
      <c r="F86" s="141"/>
      <c r="G86" s="98"/>
      <c r="H86" s="98"/>
      <c r="I86" s="95"/>
      <c r="J86" s="131" t="str">
        <f t="shared" si="1"/>
        <v/>
      </c>
      <c r="K86" s="131"/>
      <c r="L86" s="132"/>
      <c r="M86" s="131"/>
      <c r="N86" s="129"/>
      <c r="O86" s="95"/>
      <c r="P86" s="98"/>
      <c r="Q86" s="381"/>
      <c r="R86" s="381"/>
      <c r="S86" s="381"/>
      <c r="T86" s="381"/>
    </row>
    <row r="87" spans="1:20" ht="12.75" customHeight="1" x14ac:dyDescent="0.25">
      <c r="A87" s="128" t="str">
        <f>IF(B87="","",ROW()-ROW($A$3)+'Diário 3º PA'!$P$1)</f>
        <v/>
      </c>
      <c r="B87" s="129"/>
      <c r="C87" s="130"/>
      <c r="D87" s="98"/>
      <c r="E87" s="95"/>
      <c r="F87" s="141"/>
      <c r="G87" s="95"/>
      <c r="H87" s="98"/>
      <c r="I87" s="95"/>
      <c r="J87" s="131" t="str">
        <f t="shared" si="1"/>
        <v/>
      </c>
      <c r="K87" s="131"/>
      <c r="L87" s="132"/>
      <c r="M87" s="131"/>
      <c r="N87" s="129"/>
      <c r="O87" s="95"/>
      <c r="P87" s="98"/>
      <c r="Q87" s="381"/>
      <c r="R87" s="381"/>
      <c r="S87" s="381"/>
      <c r="T87" s="381"/>
    </row>
    <row r="88" spans="1:20" ht="12.75" customHeight="1" x14ac:dyDescent="0.25">
      <c r="A88" s="128" t="str">
        <f>IF(B88="","",ROW()-ROW($A$3)+'Diário 3º PA'!$P$1)</f>
        <v/>
      </c>
      <c r="B88" s="129"/>
      <c r="C88" s="130"/>
      <c r="D88" s="98"/>
      <c r="E88" s="95"/>
      <c r="F88" s="141"/>
      <c r="G88" s="95"/>
      <c r="H88" s="98"/>
      <c r="I88" s="95"/>
      <c r="J88" s="131" t="str">
        <f t="shared" si="1"/>
        <v/>
      </c>
      <c r="K88" s="131"/>
      <c r="L88" s="132"/>
      <c r="M88" s="131"/>
      <c r="N88" s="129"/>
      <c r="O88" s="95"/>
      <c r="P88" s="98"/>
      <c r="Q88" s="381"/>
      <c r="R88" s="381"/>
      <c r="S88" s="381"/>
      <c r="T88" s="381"/>
    </row>
    <row r="89" spans="1:20" ht="12.75" customHeight="1" x14ac:dyDescent="0.25">
      <c r="A89" s="128" t="str">
        <f>IF(B89="","",ROW()-ROW($A$3)+'Diário 3º PA'!$P$1)</f>
        <v/>
      </c>
      <c r="B89" s="129"/>
      <c r="C89" s="130"/>
      <c r="D89" s="98"/>
      <c r="E89" s="95"/>
      <c r="F89" s="141"/>
      <c r="G89" s="98"/>
      <c r="H89" s="98"/>
      <c r="I89" s="95"/>
      <c r="J89" s="131" t="str">
        <f t="shared" si="1"/>
        <v/>
      </c>
      <c r="K89" s="131"/>
      <c r="L89" s="132"/>
      <c r="M89" s="131"/>
      <c r="N89" s="129"/>
      <c r="O89" s="95"/>
      <c r="P89" s="98"/>
      <c r="Q89" s="381"/>
      <c r="R89" s="381"/>
      <c r="S89" s="381"/>
      <c r="T89" s="381"/>
    </row>
    <row r="90" spans="1:20" ht="12.75" customHeight="1" x14ac:dyDescent="0.25">
      <c r="A90" s="128" t="str">
        <f>IF(B90="","",ROW()-ROW($A$3)+'Diário 3º PA'!$P$1)</f>
        <v/>
      </c>
      <c r="B90" s="129"/>
      <c r="C90" s="130"/>
      <c r="D90" s="98"/>
      <c r="E90" s="95"/>
      <c r="F90" s="141"/>
      <c r="G90" s="98"/>
      <c r="H90" s="98"/>
      <c r="I90" s="95"/>
      <c r="J90" s="131" t="str">
        <f t="shared" si="1"/>
        <v/>
      </c>
      <c r="K90" s="131"/>
      <c r="L90" s="132"/>
      <c r="M90" s="131"/>
      <c r="N90" s="129"/>
      <c r="O90" s="95"/>
      <c r="P90" s="98"/>
      <c r="Q90" s="381"/>
      <c r="R90" s="381"/>
      <c r="S90" s="381"/>
      <c r="T90" s="381"/>
    </row>
    <row r="91" spans="1:20" ht="12.75" customHeight="1" x14ac:dyDescent="0.25">
      <c r="A91" s="128" t="str">
        <f>IF(B91="","",ROW()-ROW($A$3)+'Diário 3º PA'!$P$1)</f>
        <v/>
      </c>
      <c r="B91" s="129"/>
      <c r="C91" s="130"/>
      <c r="D91" s="98"/>
      <c r="E91" s="95"/>
      <c r="F91" s="141"/>
      <c r="G91" s="98"/>
      <c r="H91" s="98"/>
      <c r="I91" s="95"/>
      <c r="J91" s="131" t="str">
        <f t="shared" si="1"/>
        <v/>
      </c>
      <c r="K91" s="131"/>
      <c r="L91" s="132"/>
      <c r="M91" s="131"/>
      <c r="N91" s="129"/>
      <c r="O91" s="95"/>
      <c r="P91" s="98"/>
      <c r="Q91" s="381"/>
      <c r="R91" s="381"/>
      <c r="S91" s="381"/>
      <c r="T91" s="381"/>
    </row>
    <row r="92" spans="1:20" ht="12.75" customHeight="1" x14ac:dyDescent="0.25">
      <c r="A92" s="128" t="str">
        <f>IF(B92="","",ROW()-ROW($A$3)+'Diário 3º PA'!$P$1)</f>
        <v/>
      </c>
      <c r="B92" s="129"/>
      <c r="C92" s="130"/>
      <c r="D92" s="98"/>
      <c r="E92" s="95"/>
      <c r="F92" s="141"/>
      <c r="G92" s="98"/>
      <c r="H92" s="98"/>
      <c r="I92" s="95"/>
      <c r="J92" s="131" t="str">
        <f t="shared" si="1"/>
        <v/>
      </c>
      <c r="K92" s="131"/>
      <c r="L92" s="132"/>
      <c r="M92" s="131"/>
      <c r="N92" s="129"/>
      <c r="O92" s="95"/>
      <c r="P92" s="98"/>
      <c r="Q92" s="381"/>
      <c r="R92" s="381"/>
      <c r="S92" s="381"/>
      <c r="T92" s="381"/>
    </row>
    <row r="93" spans="1:20" ht="12.75" customHeight="1" x14ac:dyDescent="0.25">
      <c r="A93" s="128" t="str">
        <f>IF(B93="","",ROW()-ROW($A$3)+'Diário 3º PA'!$P$1)</f>
        <v/>
      </c>
      <c r="B93" s="129"/>
      <c r="C93" s="130"/>
      <c r="D93" s="98"/>
      <c r="E93" s="95"/>
      <c r="F93" s="141"/>
      <c r="G93" s="95"/>
      <c r="H93" s="98"/>
      <c r="I93" s="95"/>
      <c r="J93" s="131" t="str">
        <f t="shared" si="1"/>
        <v/>
      </c>
      <c r="K93" s="131"/>
      <c r="L93" s="132"/>
      <c r="M93" s="131"/>
      <c r="N93" s="129"/>
      <c r="O93" s="95"/>
      <c r="P93" s="98"/>
      <c r="Q93" s="381"/>
      <c r="R93" s="381"/>
      <c r="S93" s="381"/>
      <c r="T93" s="381"/>
    </row>
    <row r="94" spans="1:20" ht="12.75" customHeight="1" x14ac:dyDescent="0.25">
      <c r="A94" s="128" t="str">
        <f>IF(B94="","",ROW()-ROW($A$3)+'Diário 3º PA'!$P$1)</f>
        <v/>
      </c>
      <c r="B94" s="129"/>
      <c r="C94" s="130"/>
      <c r="D94" s="98"/>
      <c r="E94" s="95"/>
      <c r="F94" s="141"/>
      <c r="G94" s="95"/>
      <c r="H94" s="98"/>
      <c r="I94" s="95"/>
      <c r="J94" s="131" t="str">
        <f t="shared" si="1"/>
        <v/>
      </c>
      <c r="K94" s="131"/>
      <c r="L94" s="132"/>
      <c r="M94" s="131"/>
      <c r="N94" s="129"/>
      <c r="O94" s="95"/>
      <c r="P94" s="98"/>
      <c r="Q94" s="381"/>
      <c r="R94" s="381"/>
      <c r="S94" s="381"/>
      <c r="T94" s="381"/>
    </row>
    <row r="95" spans="1:20" ht="12.75" customHeight="1" x14ac:dyDescent="0.25">
      <c r="A95" s="128" t="str">
        <f>IF(B95="","",ROW()-ROW($A$3)+'Diário 3º PA'!$P$1)</f>
        <v/>
      </c>
      <c r="B95" s="129"/>
      <c r="C95" s="130"/>
      <c r="D95" s="98"/>
      <c r="E95" s="95"/>
      <c r="F95" s="141"/>
      <c r="G95" s="98"/>
      <c r="H95" s="98"/>
      <c r="I95" s="95"/>
      <c r="J95" s="131" t="str">
        <f t="shared" si="1"/>
        <v/>
      </c>
      <c r="K95" s="131"/>
      <c r="L95" s="132"/>
      <c r="M95" s="131"/>
      <c r="N95" s="129"/>
      <c r="O95" s="95"/>
      <c r="P95" s="98"/>
      <c r="Q95" s="381"/>
      <c r="R95" s="381"/>
      <c r="S95" s="381"/>
      <c r="T95" s="381"/>
    </row>
    <row r="96" spans="1:20" ht="12.75" customHeight="1" x14ac:dyDescent="0.25">
      <c r="A96" s="128" t="str">
        <f>IF(B96="","",ROW()-ROW($A$3)+'Diário 3º PA'!$P$1)</f>
        <v/>
      </c>
      <c r="B96" s="129"/>
      <c r="C96" s="130"/>
      <c r="D96" s="98"/>
      <c r="E96" s="95"/>
      <c r="F96" s="141"/>
      <c r="G96" s="98"/>
      <c r="H96" s="98"/>
      <c r="I96" s="95"/>
      <c r="J96" s="131" t="str">
        <f t="shared" si="1"/>
        <v/>
      </c>
      <c r="K96" s="131"/>
      <c r="L96" s="132"/>
      <c r="M96" s="131"/>
      <c r="N96" s="129"/>
      <c r="O96" s="95"/>
      <c r="P96" s="98"/>
      <c r="Q96" s="381"/>
      <c r="R96" s="381"/>
      <c r="S96" s="381"/>
      <c r="T96" s="381"/>
    </row>
    <row r="97" spans="1:20" ht="12.75" customHeight="1" x14ac:dyDescent="0.25">
      <c r="A97" s="128" t="str">
        <f>IF(B97="","",ROW()-ROW($A$3)+'Diário 3º PA'!$P$1)</f>
        <v/>
      </c>
      <c r="B97" s="129"/>
      <c r="C97" s="130"/>
      <c r="D97" s="98"/>
      <c r="E97" s="95"/>
      <c r="F97" s="141"/>
      <c r="G97" s="98"/>
      <c r="H97" s="98"/>
      <c r="I97" s="95"/>
      <c r="J97" s="131" t="str">
        <f t="shared" si="1"/>
        <v/>
      </c>
      <c r="K97" s="131"/>
      <c r="L97" s="132"/>
      <c r="M97" s="131"/>
      <c r="N97" s="129"/>
      <c r="O97" s="95"/>
      <c r="P97" s="98"/>
      <c r="Q97" s="381"/>
      <c r="R97" s="381"/>
      <c r="S97" s="381"/>
      <c r="T97" s="381"/>
    </row>
    <row r="98" spans="1:20" ht="12.75" customHeight="1" x14ac:dyDescent="0.25">
      <c r="A98" s="128" t="str">
        <f>IF(B98="","",ROW()-ROW($A$3)+'Diário 3º PA'!$P$1)</f>
        <v/>
      </c>
      <c r="B98" s="129"/>
      <c r="C98" s="130"/>
      <c r="D98" s="98"/>
      <c r="E98" s="95"/>
      <c r="F98" s="141"/>
      <c r="G98" s="98"/>
      <c r="H98" s="98"/>
      <c r="I98" s="95"/>
      <c r="J98" s="131" t="str">
        <f t="shared" si="1"/>
        <v/>
      </c>
      <c r="K98" s="131"/>
      <c r="L98" s="132"/>
      <c r="M98" s="131"/>
      <c r="N98" s="129"/>
      <c r="O98" s="95"/>
      <c r="P98" s="98"/>
      <c r="Q98" s="381"/>
      <c r="R98" s="381"/>
      <c r="S98" s="381"/>
      <c r="T98" s="381"/>
    </row>
    <row r="99" spans="1:20" ht="12.75" customHeight="1" x14ac:dyDescent="0.25">
      <c r="A99" s="128" t="str">
        <f>IF(B99="","",ROW()-ROW($A$3)+'Diário 3º PA'!$P$1)</f>
        <v/>
      </c>
      <c r="B99" s="129"/>
      <c r="C99" s="130"/>
      <c r="D99" s="98"/>
      <c r="E99" s="95"/>
      <c r="F99" s="141"/>
      <c r="G99" s="98"/>
      <c r="H99" s="98"/>
      <c r="I99" s="95"/>
      <c r="J99" s="131" t="str">
        <f t="shared" si="1"/>
        <v/>
      </c>
      <c r="K99" s="131"/>
      <c r="L99" s="132"/>
      <c r="M99" s="131"/>
      <c r="N99" s="129"/>
      <c r="O99" s="95"/>
      <c r="P99" s="98"/>
      <c r="Q99" s="381"/>
      <c r="R99" s="381"/>
      <c r="S99" s="381"/>
      <c r="T99" s="381"/>
    </row>
    <row r="100" spans="1:20" ht="12.75" customHeight="1" x14ac:dyDescent="0.25">
      <c r="A100" s="128" t="str">
        <f>IF(B100="","",ROW()-ROW($A$3)+'Diário 3º PA'!$P$1)</f>
        <v/>
      </c>
      <c r="B100" s="129"/>
      <c r="C100" s="130"/>
      <c r="D100" s="98"/>
      <c r="E100" s="95"/>
      <c r="F100" s="141"/>
      <c r="G100" s="98"/>
      <c r="H100" s="98"/>
      <c r="I100" s="95"/>
      <c r="J100" s="131" t="str">
        <f t="shared" si="1"/>
        <v/>
      </c>
      <c r="K100" s="131"/>
      <c r="L100" s="132"/>
      <c r="M100" s="131"/>
      <c r="N100" s="129"/>
      <c r="O100" s="95"/>
      <c r="P100" s="98"/>
      <c r="Q100" s="381"/>
      <c r="R100" s="381"/>
      <c r="S100" s="381"/>
      <c r="T100" s="381"/>
    </row>
    <row r="101" spans="1:20" ht="12.75" customHeight="1" x14ac:dyDescent="0.25">
      <c r="A101" s="128" t="str">
        <f>IF(B101="","",ROW()-ROW($A$3)+'Diário 3º PA'!$P$1)</f>
        <v/>
      </c>
      <c r="B101" s="129"/>
      <c r="C101" s="130"/>
      <c r="D101" s="98"/>
      <c r="E101" s="95"/>
      <c r="F101" s="141"/>
      <c r="G101" s="98"/>
      <c r="H101" s="98"/>
      <c r="I101" s="95"/>
      <c r="J101" s="131" t="str">
        <f t="shared" si="1"/>
        <v/>
      </c>
      <c r="K101" s="131"/>
      <c r="L101" s="132"/>
      <c r="M101" s="131"/>
      <c r="N101" s="129"/>
      <c r="O101" s="95"/>
      <c r="P101" s="98"/>
      <c r="Q101" s="381"/>
      <c r="R101" s="381"/>
      <c r="S101" s="381"/>
      <c r="T101" s="381"/>
    </row>
    <row r="102" spans="1:20" ht="12.75" customHeight="1" x14ac:dyDescent="0.25">
      <c r="A102" s="128" t="str">
        <f>IF(B102="","",ROW()-ROW($A$3)+'Diário 3º PA'!$P$1)</f>
        <v/>
      </c>
      <c r="B102" s="129"/>
      <c r="C102" s="130"/>
      <c r="D102" s="98"/>
      <c r="E102" s="95"/>
      <c r="F102" s="141"/>
      <c r="G102" s="98"/>
      <c r="H102" s="98"/>
      <c r="I102" s="95"/>
      <c r="J102" s="131" t="str">
        <f t="shared" si="1"/>
        <v/>
      </c>
      <c r="K102" s="131"/>
      <c r="L102" s="132"/>
      <c r="M102" s="131"/>
      <c r="N102" s="129"/>
      <c r="O102" s="95"/>
      <c r="P102" s="98"/>
      <c r="Q102" s="381"/>
      <c r="R102" s="381"/>
      <c r="S102" s="381"/>
      <c r="T102" s="381"/>
    </row>
    <row r="103" spans="1:20" ht="12.75" customHeight="1" x14ac:dyDescent="0.25">
      <c r="A103" s="128" t="str">
        <f>IF(B103="","",ROW()-ROW($A$3)+'Diário 3º PA'!$P$1)</f>
        <v/>
      </c>
      <c r="B103" s="129"/>
      <c r="C103" s="130"/>
      <c r="D103" s="98"/>
      <c r="E103" s="95"/>
      <c r="F103" s="141"/>
      <c r="G103" s="98"/>
      <c r="H103" s="98"/>
      <c r="I103" s="95"/>
      <c r="J103" s="131" t="str">
        <f t="shared" si="1"/>
        <v/>
      </c>
      <c r="K103" s="131"/>
      <c r="L103" s="132"/>
      <c r="M103" s="131"/>
      <c r="N103" s="129"/>
      <c r="O103" s="95"/>
      <c r="P103" s="98"/>
      <c r="Q103" s="381"/>
      <c r="R103" s="381"/>
      <c r="S103" s="381"/>
      <c r="T103" s="381"/>
    </row>
    <row r="104" spans="1:20" ht="12.75" customHeight="1" x14ac:dyDescent="0.25">
      <c r="A104" s="128" t="str">
        <f>IF(B104="","",ROW()-ROW($A$3)+'Diário 3º PA'!$P$1)</f>
        <v/>
      </c>
      <c r="B104" s="129"/>
      <c r="C104" s="130"/>
      <c r="D104" s="98"/>
      <c r="E104" s="95"/>
      <c r="F104" s="141"/>
      <c r="G104" s="98"/>
      <c r="H104" s="98"/>
      <c r="I104" s="95"/>
      <c r="J104" s="131" t="str">
        <f t="shared" si="1"/>
        <v/>
      </c>
      <c r="K104" s="131"/>
      <c r="L104" s="132"/>
      <c r="M104" s="131"/>
      <c r="N104" s="129"/>
      <c r="O104" s="95"/>
      <c r="P104" s="98"/>
      <c r="Q104" s="381"/>
      <c r="R104" s="381"/>
      <c r="S104" s="381"/>
      <c r="T104" s="381"/>
    </row>
    <row r="105" spans="1:20" ht="12.75" customHeight="1" x14ac:dyDescent="0.25">
      <c r="A105" s="128" t="str">
        <f>IF(B105="","",ROW()-ROW($A$3)+'Diário 3º PA'!$P$1)</f>
        <v/>
      </c>
      <c r="B105" s="129"/>
      <c r="C105" s="130"/>
      <c r="D105" s="98"/>
      <c r="E105" s="95"/>
      <c r="F105" s="141"/>
      <c r="G105" s="95"/>
      <c r="H105" s="98"/>
      <c r="I105" s="95"/>
      <c r="J105" s="131" t="str">
        <f t="shared" si="1"/>
        <v/>
      </c>
      <c r="K105" s="131"/>
      <c r="L105" s="132"/>
      <c r="M105" s="131"/>
      <c r="N105" s="129"/>
      <c r="O105" s="95"/>
      <c r="P105" s="98"/>
      <c r="Q105" s="381"/>
      <c r="R105" s="381"/>
      <c r="S105" s="381"/>
      <c r="T105" s="381"/>
    </row>
    <row r="106" spans="1:20" ht="12.75" customHeight="1" x14ac:dyDescent="0.25">
      <c r="A106" s="128" t="str">
        <f>IF(B106="","",ROW()-ROW($A$3)+'Diário 3º PA'!$P$1)</f>
        <v/>
      </c>
      <c r="B106" s="129"/>
      <c r="C106" s="130"/>
      <c r="D106" s="98"/>
      <c r="E106" s="95"/>
      <c r="F106" s="141"/>
      <c r="G106" s="98"/>
      <c r="H106" s="98"/>
      <c r="I106" s="95"/>
      <c r="J106" s="131" t="str">
        <f t="shared" si="1"/>
        <v/>
      </c>
      <c r="K106" s="131"/>
      <c r="L106" s="132"/>
      <c r="M106" s="131"/>
      <c r="N106" s="129"/>
      <c r="O106" s="95"/>
      <c r="P106" s="98"/>
      <c r="Q106" s="381"/>
      <c r="R106" s="381"/>
      <c r="S106" s="381"/>
      <c r="T106" s="381"/>
    </row>
    <row r="107" spans="1:20" ht="12.75" customHeight="1" x14ac:dyDescent="0.25">
      <c r="A107" s="128" t="str">
        <f>IF(B107="","",ROW()-ROW($A$3)+'Diário 3º PA'!$P$1)</f>
        <v/>
      </c>
      <c r="B107" s="129"/>
      <c r="C107" s="130"/>
      <c r="D107" s="98"/>
      <c r="E107" s="95"/>
      <c r="F107" s="141"/>
      <c r="G107" s="98"/>
      <c r="H107" s="98"/>
      <c r="I107" s="95"/>
      <c r="J107" s="131" t="str">
        <f t="shared" si="1"/>
        <v/>
      </c>
      <c r="K107" s="131"/>
      <c r="L107" s="132"/>
      <c r="M107" s="131"/>
      <c r="N107" s="129"/>
      <c r="O107" s="95"/>
      <c r="P107" s="98"/>
      <c r="Q107" s="381"/>
      <c r="R107" s="381"/>
      <c r="S107" s="381"/>
      <c r="T107" s="381"/>
    </row>
    <row r="108" spans="1:20" ht="12.75" customHeight="1" x14ac:dyDescent="0.25">
      <c r="A108" s="128" t="str">
        <f>IF(B108="","",ROW()-ROW($A$3)+'Diário 3º PA'!$P$1)</f>
        <v/>
      </c>
      <c r="B108" s="129"/>
      <c r="C108" s="130"/>
      <c r="D108" s="98"/>
      <c r="E108" s="95"/>
      <c r="F108" s="141"/>
      <c r="G108" s="98"/>
      <c r="H108" s="98"/>
      <c r="I108" s="95"/>
      <c r="J108" s="131" t="str">
        <f t="shared" si="1"/>
        <v/>
      </c>
      <c r="K108" s="131"/>
      <c r="L108" s="132"/>
      <c r="M108" s="131"/>
      <c r="N108" s="129"/>
      <c r="O108" s="95"/>
      <c r="P108" s="98"/>
      <c r="Q108" s="381"/>
      <c r="R108" s="381"/>
      <c r="S108" s="381"/>
      <c r="T108" s="381"/>
    </row>
    <row r="109" spans="1:20" ht="12.75" customHeight="1" x14ac:dyDescent="0.25">
      <c r="A109" s="128" t="str">
        <f>IF(B109="","",ROW()-ROW($A$3)+'Diário 3º PA'!$P$1)</f>
        <v/>
      </c>
      <c r="B109" s="129"/>
      <c r="C109" s="130"/>
      <c r="D109" s="98"/>
      <c r="E109" s="95"/>
      <c r="F109" s="141"/>
      <c r="G109" s="98"/>
      <c r="H109" s="98"/>
      <c r="I109" s="95"/>
      <c r="J109" s="131" t="str">
        <f t="shared" si="1"/>
        <v/>
      </c>
      <c r="K109" s="131"/>
      <c r="L109" s="132"/>
      <c r="M109" s="131"/>
      <c r="N109" s="129"/>
      <c r="O109" s="95"/>
      <c r="P109" s="98"/>
      <c r="Q109" s="381"/>
      <c r="R109" s="381"/>
      <c r="S109" s="381"/>
      <c r="T109" s="381"/>
    </row>
    <row r="110" spans="1:20" ht="12.75" customHeight="1" x14ac:dyDescent="0.25">
      <c r="A110" s="128" t="str">
        <f>IF(B110="","",ROW()-ROW($A$3)+'Diário 3º PA'!$P$1)</f>
        <v/>
      </c>
      <c r="B110" s="129"/>
      <c r="C110" s="130"/>
      <c r="D110" s="98"/>
      <c r="E110" s="95"/>
      <c r="F110" s="141"/>
      <c r="G110" s="95"/>
      <c r="H110" s="98"/>
      <c r="I110" s="95"/>
      <c r="J110" s="131" t="str">
        <f t="shared" si="1"/>
        <v/>
      </c>
      <c r="K110" s="131"/>
      <c r="L110" s="132"/>
      <c r="M110" s="131"/>
      <c r="N110" s="129"/>
      <c r="O110" s="95"/>
      <c r="P110" s="98"/>
      <c r="Q110" s="381"/>
      <c r="R110" s="381"/>
      <c r="S110" s="381"/>
      <c r="T110" s="381"/>
    </row>
    <row r="111" spans="1:20" ht="12.75" customHeight="1" x14ac:dyDescent="0.25">
      <c r="A111" s="128" t="str">
        <f>IF(B111="","",ROW()-ROW($A$3)+'Diário 3º PA'!$P$1)</f>
        <v/>
      </c>
      <c r="B111" s="129"/>
      <c r="C111" s="130"/>
      <c r="D111" s="98"/>
      <c r="E111" s="95"/>
      <c r="F111" s="141"/>
      <c r="G111" s="95"/>
      <c r="H111" s="98"/>
      <c r="I111" s="95"/>
      <c r="J111" s="131" t="str">
        <f t="shared" si="1"/>
        <v/>
      </c>
      <c r="K111" s="131"/>
      <c r="L111" s="132"/>
      <c r="M111" s="131"/>
      <c r="N111" s="129"/>
      <c r="O111" s="95"/>
      <c r="P111" s="98"/>
      <c r="Q111" s="381"/>
      <c r="R111" s="381"/>
      <c r="S111" s="381"/>
      <c r="T111" s="381"/>
    </row>
    <row r="112" spans="1:20" ht="12.75" customHeight="1" x14ac:dyDescent="0.25">
      <c r="A112" s="128" t="str">
        <f>IF(B112="","",ROW()-ROW($A$3)+'Diário 3º PA'!$P$1)</f>
        <v/>
      </c>
      <c r="B112" s="129"/>
      <c r="C112" s="130"/>
      <c r="D112" s="98"/>
      <c r="E112" s="95"/>
      <c r="F112" s="141"/>
      <c r="G112" s="95"/>
      <c r="H112" s="98"/>
      <c r="I112" s="95"/>
      <c r="J112" s="131" t="str">
        <f t="shared" si="1"/>
        <v/>
      </c>
      <c r="K112" s="131"/>
      <c r="L112" s="132"/>
      <c r="M112" s="131"/>
      <c r="N112" s="129"/>
      <c r="O112" s="95"/>
      <c r="P112" s="98"/>
      <c r="Q112" s="381"/>
      <c r="R112" s="381"/>
      <c r="S112" s="381"/>
      <c r="T112" s="381"/>
    </row>
    <row r="113" spans="1:20" ht="12.75" customHeight="1" x14ac:dyDescent="0.25">
      <c r="A113" s="128" t="str">
        <f>IF(B113="","",ROW()-ROW($A$3)+'Diário 3º PA'!$P$1)</f>
        <v/>
      </c>
      <c r="B113" s="129"/>
      <c r="C113" s="130"/>
      <c r="D113" s="98"/>
      <c r="E113" s="95"/>
      <c r="F113" s="141"/>
      <c r="G113" s="95"/>
      <c r="H113" s="98"/>
      <c r="I113" s="95"/>
      <c r="J113" s="131" t="str">
        <f t="shared" si="1"/>
        <v/>
      </c>
      <c r="K113" s="131"/>
      <c r="L113" s="132"/>
      <c r="M113" s="131"/>
      <c r="N113" s="129"/>
      <c r="O113" s="95"/>
      <c r="P113" s="98"/>
      <c r="Q113" s="381"/>
      <c r="R113" s="381"/>
      <c r="S113" s="381"/>
      <c r="T113" s="381"/>
    </row>
    <row r="114" spans="1:20" ht="12.75" customHeight="1" x14ac:dyDescent="0.25">
      <c r="A114" s="128" t="str">
        <f>IF(B114="","",ROW()-ROW($A$3)+'Diário 3º PA'!$P$1)</f>
        <v/>
      </c>
      <c r="B114" s="129"/>
      <c r="C114" s="130"/>
      <c r="D114" s="98"/>
      <c r="E114" s="95"/>
      <c r="F114" s="141"/>
      <c r="G114" s="95"/>
      <c r="H114" s="98"/>
      <c r="I114" s="95"/>
      <c r="J114" s="131" t="str">
        <f t="shared" si="1"/>
        <v/>
      </c>
      <c r="K114" s="131"/>
      <c r="L114" s="132"/>
      <c r="M114" s="131"/>
      <c r="N114" s="129"/>
      <c r="O114" s="95"/>
      <c r="P114" s="98"/>
      <c r="Q114" s="381"/>
      <c r="R114" s="381"/>
      <c r="S114" s="381"/>
      <c r="T114" s="381"/>
    </row>
    <row r="115" spans="1:20" ht="12.75" customHeight="1" x14ac:dyDescent="0.25">
      <c r="A115" s="128" t="str">
        <f>IF(B115="","",ROW()-ROW($A$3)+'Diário 3º PA'!$P$1)</f>
        <v/>
      </c>
      <c r="B115" s="129"/>
      <c r="C115" s="130"/>
      <c r="D115" s="98"/>
      <c r="E115" s="95"/>
      <c r="F115" s="141"/>
      <c r="G115" s="95"/>
      <c r="H115" s="98"/>
      <c r="I115" s="95"/>
      <c r="J115" s="131" t="str">
        <f t="shared" si="1"/>
        <v/>
      </c>
      <c r="K115" s="131"/>
      <c r="L115" s="132"/>
      <c r="M115" s="131"/>
      <c r="N115" s="129"/>
      <c r="O115" s="95"/>
      <c r="P115" s="98"/>
      <c r="Q115" s="381"/>
      <c r="R115" s="381"/>
      <c r="S115" s="381"/>
      <c r="T115" s="381"/>
    </row>
    <row r="116" spans="1:20" ht="12.75" customHeight="1" x14ac:dyDescent="0.25">
      <c r="A116" s="128" t="str">
        <f>IF(B116="","",ROW()-ROW($A$3)+'Diário 3º PA'!$P$1)</f>
        <v/>
      </c>
      <c r="B116" s="129"/>
      <c r="C116" s="130"/>
      <c r="D116" s="98"/>
      <c r="E116" s="95"/>
      <c r="F116" s="141"/>
      <c r="G116" s="95"/>
      <c r="H116" s="98"/>
      <c r="I116" s="95"/>
      <c r="J116" s="131" t="str">
        <f t="shared" si="1"/>
        <v/>
      </c>
      <c r="K116" s="131"/>
      <c r="L116" s="132"/>
      <c r="M116" s="131"/>
      <c r="N116" s="129"/>
      <c r="O116" s="95"/>
      <c r="P116" s="98"/>
      <c r="Q116" s="381"/>
      <c r="R116" s="381"/>
      <c r="S116" s="381"/>
      <c r="T116" s="381"/>
    </row>
    <row r="117" spans="1:20" ht="12.75" customHeight="1" x14ac:dyDescent="0.25">
      <c r="A117" s="128" t="str">
        <f>IF(B117="","",ROW()-ROW($A$3)+'Diário 3º PA'!$P$1)</f>
        <v/>
      </c>
      <c r="B117" s="129"/>
      <c r="C117" s="130"/>
      <c r="D117" s="98"/>
      <c r="E117" s="95"/>
      <c r="F117" s="141"/>
      <c r="G117" s="95"/>
      <c r="H117" s="98"/>
      <c r="I117" s="95"/>
      <c r="J117" s="131" t="str">
        <f t="shared" si="1"/>
        <v/>
      </c>
      <c r="K117" s="131"/>
      <c r="L117" s="132"/>
      <c r="M117" s="131"/>
      <c r="N117" s="129"/>
      <c r="O117" s="95"/>
      <c r="P117" s="98"/>
      <c r="Q117" s="381"/>
      <c r="R117" s="381"/>
      <c r="S117" s="381"/>
      <c r="T117" s="381"/>
    </row>
    <row r="118" spans="1:20" ht="12.75" customHeight="1" x14ac:dyDescent="0.25">
      <c r="A118" s="128" t="str">
        <f>IF(B118="","",ROW()-ROW($A$3)+'Diário 3º PA'!$P$1)</f>
        <v/>
      </c>
      <c r="B118" s="129"/>
      <c r="C118" s="130"/>
      <c r="D118" s="98"/>
      <c r="E118" s="95"/>
      <c r="F118" s="141"/>
      <c r="G118" s="98"/>
      <c r="H118" s="98"/>
      <c r="I118" s="95"/>
      <c r="J118" s="131" t="str">
        <f t="shared" si="1"/>
        <v/>
      </c>
      <c r="K118" s="131"/>
      <c r="L118" s="132"/>
      <c r="M118" s="131"/>
      <c r="N118" s="129"/>
      <c r="O118" s="95"/>
      <c r="P118" s="98"/>
      <c r="Q118" s="381"/>
      <c r="R118" s="381"/>
      <c r="S118" s="381"/>
      <c r="T118" s="381"/>
    </row>
    <row r="119" spans="1:20" ht="12.75" customHeight="1" x14ac:dyDescent="0.25">
      <c r="A119" s="128" t="str">
        <f>IF(B119="","",ROW()-ROW($A$3)+'Diário 3º PA'!$P$1)</f>
        <v/>
      </c>
      <c r="B119" s="129"/>
      <c r="C119" s="130"/>
      <c r="D119" s="98"/>
      <c r="E119" s="95"/>
      <c r="F119" s="141"/>
      <c r="G119" s="98"/>
      <c r="H119" s="98"/>
      <c r="I119" s="95"/>
      <c r="J119" s="131" t="str">
        <f t="shared" si="1"/>
        <v/>
      </c>
      <c r="K119" s="131"/>
      <c r="L119" s="132"/>
      <c r="M119" s="131"/>
      <c r="N119" s="129"/>
      <c r="O119" s="95"/>
      <c r="P119" s="98"/>
      <c r="Q119" s="381"/>
      <c r="R119" s="381"/>
      <c r="S119" s="381"/>
      <c r="T119" s="381"/>
    </row>
    <row r="120" spans="1:20" ht="12.75" customHeight="1" x14ac:dyDescent="0.25">
      <c r="A120" s="128" t="str">
        <f>IF(B120="","",ROW()-ROW($A$3)+'Diário 3º PA'!$P$1)</f>
        <v/>
      </c>
      <c r="B120" s="129"/>
      <c r="C120" s="130"/>
      <c r="D120" s="98"/>
      <c r="E120" s="95"/>
      <c r="F120" s="141"/>
      <c r="G120" s="98"/>
      <c r="H120" s="98"/>
      <c r="I120" s="95"/>
      <c r="J120" s="131" t="str">
        <f t="shared" si="1"/>
        <v/>
      </c>
      <c r="K120" s="131"/>
      <c r="L120" s="132"/>
      <c r="M120" s="131"/>
      <c r="N120" s="129"/>
      <c r="O120" s="95"/>
      <c r="P120" s="98"/>
      <c r="Q120" s="381"/>
      <c r="R120" s="381"/>
      <c r="S120" s="381"/>
      <c r="T120" s="381"/>
    </row>
    <row r="121" spans="1:20" ht="12.75" customHeight="1" x14ac:dyDescent="0.25">
      <c r="A121" s="128" t="str">
        <f>IF(B121="","",ROW()-ROW($A$3)+'Diário 3º PA'!$P$1)</f>
        <v/>
      </c>
      <c r="B121" s="129"/>
      <c r="C121" s="130"/>
      <c r="D121" s="98"/>
      <c r="E121" s="95"/>
      <c r="F121" s="141"/>
      <c r="G121" s="98"/>
      <c r="H121" s="98"/>
      <c r="I121" s="95"/>
      <c r="J121" s="131" t="str">
        <f t="shared" si="1"/>
        <v/>
      </c>
      <c r="K121" s="131"/>
      <c r="L121" s="132"/>
      <c r="M121" s="131"/>
      <c r="N121" s="129"/>
      <c r="O121" s="95"/>
      <c r="P121" s="98"/>
      <c r="Q121" s="381"/>
      <c r="R121" s="381"/>
      <c r="S121" s="381"/>
      <c r="T121" s="381"/>
    </row>
    <row r="122" spans="1:20" ht="12.75" customHeight="1" x14ac:dyDescent="0.25">
      <c r="A122" s="128" t="str">
        <f>IF(B122="","",ROW()-ROW($A$3)+'Diário 3º PA'!$P$1)</f>
        <v/>
      </c>
      <c r="B122" s="129"/>
      <c r="C122" s="130"/>
      <c r="D122" s="98"/>
      <c r="E122" s="95"/>
      <c r="F122" s="141"/>
      <c r="G122" s="98"/>
      <c r="H122" s="98"/>
      <c r="I122" s="95"/>
      <c r="J122" s="131" t="str">
        <f t="shared" si="1"/>
        <v/>
      </c>
      <c r="K122" s="131"/>
      <c r="L122" s="132"/>
      <c r="M122" s="131"/>
      <c r="N122" s="129"/>
      <c r="O122" s="95"/>
      <c r="P122" s="98"/>
      <c r="Q122" s="381"/>
      <c r="R122" s="381"/>
      <c r="S122" s="381"/>
      <c r="T122" s="381"/>
    </row>
    <row r="123" spans="1:20" ht="12.75" customHeight="1" x14ac:dyDescent="0.25">
      <c r="A123" s="128" t="str">
        <f>IF(B123="","",ROW()-ROW($A$3)+'Diário 3º PA'!$P$1)</f>
        <v/>
      </c>
      <c r="B123" s="129"/>
      <c r="C123" s="130"/>
      <c r="D123" s="98"/>
      <c r="E123" s="95"/>
      <c r="F123" s="141"/>
      <c r="G123" s="98"/>
      <c r="H123" s="98"/>
      <c r="I123" s="95"/>
      <c r="J123" s="131" t="str">
        <f t="shared" si="1"/>
        <v/>
      </c>
      <c r="K123" s="131"/>
      <c r="L123" s="132"/>
      <c r="M123" s="131"/>
      <c r="N123" s="129"/>
      <c r="O123" s="95"/>
      <c r="P123" s="98"/>
      <c r="Q123" s="381"/>
      <c r="R123" s="381"/>
      <c r="S123" s="381"/>
      <c r="T123" s="381"/>
    </row>
    <row r="124" spans="1:20" ht="12.75" customHeight="1" x14ac:dyDescent="0.25">
      <c r="A124" s="128" t="str">
        <f>IF(B124="","",ROW()-ROW($A$3)+'Diário 3º PA'!$P$1)</f>
        <v/>
      </c>
      <c r="B124" s="129"/>
      <c r="C124" s="130"/>
      <c r="D124" s="98"/>
      <c r="E124" s="95"/>
      <c r="F124" s="141"/>
      <c r="G124" s="98"/>
      <c r="H124" s="98"/>
      <c r="I124" s="95"/>
      <c r="J124" s="131" t="str">
        <f t="shared" si="1"/>
        <v/>
      </c>
      <c r="K124" s="131"/>
      <c r="L124" s="132"/>
      <c r="M124" s="131"/>
      <c r="N124" s="129"/>
      <c r="O124" s="95"/>
      <c r="P124" s="98"/>
      <c r="Q124" s="381"/>
      <c r="R124" s="381"/>
      <c r="S124" s="381"/>
      <c r="T124" s="381"/>
    </row>
    <row r="125" spans="1:20" ht="12.75" customHeight="1" x14ac:dyDescent="0.25">
      <c r="A125" s="128" t="str">
        <f>IF(B125="","",ROW()-ROW($A$3)+'Diário 3º PA'!$P$1)</f>
        <v/>
      </c>
      <c r="B125" s="129"/>
      <c r="C125" s="130"/>
      <c r="D125" s="98"/>
      <c r="E125" s="95"/>
      <c r="F125" s="141"/>
      <c r="G125" s="98"/>
      <c r="H125" s="98"/>
      <c r="I125" s="95"/>
      <c r="J125" s="131" t="str">
        <f t="shared" si="1"/>
        <v/>
      </c>
      <c r="K125" s="131"/>
      <c r="L125" s="132"/>
      <c r="M125" s="131"/>
      <c r="N125" s="129"/>
      <c r="O125" s="95"/>
      <c r="P125" s="98"/>
      <c r="Q125" s="381"/>
      <c r="R125" s="381"/>
      <c r="S125" s="381"/>
      <c r="T125" s="381"/>
    </row>
    <row r="126" spans="1:20" ht="12.75" customHeight="1" x14ac:dyDescent="0.25">
      <c r="A126" s="128" t="str">
        <f>IF(B126="","",ROW()-ROW($A$3)+'Diário 3º PA'!$P$1)</f>
        <v/>
      </c>
      <c r="B126" s="129"/>
      <c r="C126" s="130"/>
      <c r="D126" s="98"/>
      <c r="E126" s="95"/>
      <c r="F126" s="141"/>
      <c r="G126" s="98"/>
      <c r="H126" s="98"/>
      <c r="I126" s="95"/>
      <c r="J126" s="131" t="str">
        <f t="shared" si="1"/>
        <v/>
      </c>
      <c r="K126" s="131"/>
      <c r="L126" s="132"/>
      <c r="M126" s="131"/>
      <c r="N126" s="129"/>
      <c r="O126" s="95"/>
      <c r="P126" s="98"/>
      <c r="Q126" s="381"/>
      <c r="R126" s="381"/>
      <c r="S126" s="381"/>
      <c r="T126" s="381"/>
    </row>
    <row r="127" spans="1:20" ht="12.75" customHeight="1" x14ac:dyDescent="0.25">
      <c r="A127" s="128" t="str">
        <f>IF(B127="","",ROW()-ROW($A$3)+'Diário 3º PA'!$P$1)</f>
        <v/>
      </c>
      <c r="B127" s="129"/>
      <c r="C127" s="130"/>
      <c r="D127" s="98"/>
      <c r="E127" s="95"/>
      <c r="F127" s="141"/>
      <c r="G127" s="98"/>
      <c r="H127" s="98"/>
      <c r="I127" s="95"/>
      <c r="J127" s="131" t="str">
        <f t="shared" si="1"/>
        <v/>
      </c>
      <c r="K127" s="131"/>
      <c r="L127" s="132"/>
      <c r="M127" s="131"/>
      <c r="N127" s="129"/>
      <c r="O127" s="95"/>
      <c r="P127" s="98"/>
      <c r="Q127" s="381"/>
      <c r="R127" s="381"/>
      <c r="S127" s="381"/>
      <c r="T127" s="381"/>
    </row>
    <row r="128" spans="1:20" ht="12.75" customHeight="1" x14ac:dyDescent="0.25">
      <c r="A128" s="128" t="str">
        <f>IF(B128="","",ROW()-ROW($A$3)+'Diário 3º PA'!$P$1)</f>
        <v/>
      </c>
      <c r="B128" s="129"/>
      <c r="C128" s="130"/>
      <c r="D128" s="98"/>
      <c r="E128" s="95"/>
      <c r="F128" s="141"/>
      <c r="G128" s="95"/>
      <c r="H128" s="98"/>
      <c r="I128" s="95"/>
      <c r="J128" s="131" t="str">
        <f t="shared" si="1"/>
        <v/>
      </c>
      <c r="K128" s="131"/>
      <c r="L128" s="132"/>
      <c r="M128" s="131"/>
      <c r="N128" s="129"/>
      <c r="O128" s="95"/>
      <c r="P128" s="98"/>
      <c r="Q128" s="381"/>
      <c r="R128" s="381"/>
      <c r="S128" s="381"/>
      <c r="T128" s="381"/>
    </row>
    <row r="129" spans="1:20" ht="12.75" customHeight="1" x14ac:dyDescent="0.25">
      <c r="A129" s="128" t="str">
        <f>IF(B129="","",ROW()-ROW($A$3)+'Diário 3º PA'!$P$1)</f>
        <v/>
      </c>
      <c r="B129" s="129"/>
      <c r="C129" s="130"/>
      <c r="D129" s="98"/>
      <c r="E129" s="95"/>
      <c r="F129" s="141"/>
      <c r="G129" s="98"/>
      <c r="H129" s="98"/>
      <c r="I129" s="95"/>
      <c r="J129" s="131" t="str">
        <f t="shared" si="1"/>
        <v/>
      </c>
      <c r="K129" s="131"/>
      <c r="L129" s="132"/>
      <c r="M129" s="131"/>
      <c r="N129" s="129"/>
      <c r="O129" s="95"/>
      <c r="P129" s="98"/>
      <c r="Q129" s="381"/>
      <c r="R129" s="381"/>
      <c r="S129" s="381"/>
      <c r="T129" s="381"/>
    </row>
    <row r="130" spans="1:20" ht="12.75" customHeight="1" x14ac:dyDescent="0.25">
      <c r="A130" s="128" t="str">
        <f>IF(B130="","",ROW()-ROW($A$3)+'Diário 3º PA'!$P$1)</f>
        <v/>
      </c>
      <c r="B130" s="129"/>
      <c r="C130" s="130"/>
      <c r="D130" s="98"/>
      <c r="E130" s="95"/>
      <c r="F130" s="141"/>
      <c r="G130" s="95"/>
      <c r="H130" s="98"/>
      <c r="I130" s="95"/>
      <c r="J130" s="131" t="str">
        <f t="shared" si="1"/>
        <v/>
      </c>
      <c r="K130" s="131"/>
      <c r="L130" s="132"/>
      <c r="M130" s="131"/>
      <c r="N130" s="129"/>
      <c r="O130" s="95"/>
      <c r="P130" s="98"/>
      <c r="Q130" s="381"/>
      <c r="R130" s="381"/>
      <c r="S130" s="381"/>
      <c r="T130" s="381"/>
    </row>
    <row r="131" spans="1:20" ht="12.75" customHeight="1" x14ac:dyDescent="0.25">
      <c r="A131" s="128" t="str">
        <f>IF(B131="","",ROW()-ROW($A$3)+'Diário 3º PA'!$P$1)</f>
        <v/>
      </c>
      <c r="B131" s="129"/>
      <c r="C131" s="130"/>
      <c r="D131" s="98"/>
      <c r="E131" s="95"/>
      <c r="F131" s="141"/>
      <c r="G131" s="98"/>
      <c r="H131" s="98"/>
      <c r="I131" s="95"/>
      <c r="J131" s="131" t="str">
        <f t="shared" si="1"/>
        <v/>
      </c>
      <c r="K131" s="131"/>
      <c r="L131" s="132"/>
      <c r="M131" s="131"/>
      <c r="N131" s="129"/>
      <c r="O131" s="95"/>
      <c r="P131" s="98"/>
      <c r="Q131" s="381"/>
      <c r="R131" s="381"/>
      <c r="S131" s="381"/>
      <c r="T131" s="381"/>
    </row>
    <row r="132" spans="1:20" ht="12.75" customHeight="1" x14ac:dyDescent="0.25">
      <c r="A132" s="128" t="str">
        <f>IF(B132="","",ROW()-ROW($A$3)+'Diário 3º PA'!$P$1)</f>
        <v/>
      </c>
      <c r="B132" s="129"/>
      <c r="C132" s="130"/>
      <c r="D132" s="98"/>
      <c r="E132" s="95"/>
      <c r="F132" s="92"/>
      <c r="G132" s="95"/>
      <c r="H132" s="98"/>
      <c r="I132" s="95"/>
      <c r="J132" s="131" t="str">
        <f t="shared" si="1"/>
        <v/>
      </c>
      <c r="K132" s="131"/>
      <c r="L132" s="132"/>
      <c r="M132" s="131"/>
      <c r="N132" s="129"/>
      <c r="O132" s="95"/>
      <c r="P132" s="98"/>
      <c r="Q132" s="381"/>
      <c r="R132" s="381"/>
      <c r="S132" s="381"/>
      <c r="T132" s="381"/>
    </row>
    <row r="133" spans="1:20" ht="12.75" customHeight="1" x14ac:dyDescent="0.25">
      <c r="A133" s="128" t="str">
        <f>IF(B133="","",ROW()-ROW($A$3)+'Diário 3º PA'!$P$1)</f>
        <v/>
      </c>
      <c r="B133" s="129"/>
      <c r="C133" s="130"/>
      <c r="D133" s="98"/>
      <c r="E133" s="95"/>
      <c r="F133" s="92"/>
      <c r="G133" s="95"/>
      <c r="H133" s="98"/>
      <c r="I133" s="95"/>
      <c r="J133" s="131" t="str">
        <f t="shared" si="1"/>
        <v/>
      </c>
      <c r="K133" s="131"/>
      <c r="L133" s="132"/>
      <c r="M133" s="131"/>
      <c r="N133" s="129"/>
      <c r="O133" s="95"/>
      <c r="P133" s="98"/>
      <c r="Q133" s="381"/>
      <c r="R133" s="381"/>
      <c r="S133" s="381"/>
      <c r="T133" s="381"/>
    </row>
    <row r="134" spans="1:20" ht="12.75" customHeight="1" x14ac:dyDescent="0.25">
      <c r="A134" s="128" t="str">
        <f>IF(B134="","",ROW()-ROW($A$3)+'Diário 3º PA'!$P$1)</f>
        <v/>
      </c>
      <c r="B134" s="129"/>
      <c r="C134" s="130"/>
      <c r="D134" s="98"/>
      <c r="E134" s="95"/>
      <c r="F134" s="141"/>
      <c r="G134" s="95"/>
      <c r="H134" s="98"/>
      <c r="I134" s="95"/>
      <c r="J134" s="131" t="str">
        <f t="shared" si="1"/>
        <v/>
      </c>
      <c r="K134" s="131"/>
      <c r="L134" s="132"/>
      <c r="M134" s="131"/>
      <c r="N134" s="129"/>
      <c r="O134" s="95"/>
      <c r="P134" s="98"/>
      <c r="Q134" s="381"/>
      <c r="R134" s="381"/>
      <c r="S134" s="381"/>
      <c r="T134" s="381"/>
    </row>
    <row r="135" spans="1:20" ht="12.75" customHeight="1" x14ac:dyDescent="0.25">
      <c r="A135" s="128" t="str">
        <f>IF(B135="","",ROW()-ROW($A$3)+'Diário 3º PA'!$P$1)</f>
        <v/>
      </c>
      <c r="B135" s="129"/>
      <c r="C135" s="130"/>
      <c r="D135" s="98"/>
      <c r="E135" s="95"/>
      <c r="F135" s="141"/>
      <c r="G135" s="95"/>
      <c r="H135" s="98"/>
      <c r="I135" s="95"/>
      <c r="J135" s="131" t="str">
        <f t="shared" si="1"/>
        <v/>
      </c>
      <c r="K135" s="131"/>
      <c r="L135" s="132"/>
      <c r="M135" s="131"/>
      <c r="N135" s="129"/>
      <c r="O135" s="95"/>
      <c r="P135" s="98"/>
      <c r="Q135" s="381"/>
      <c r="R135" s="381"/>
      <c r="S135" s="381"/>
      <c r="T135" s="381"/>
    </row>
    <row r="136" spans="1:20" ht="12.75" customHeight="1" x14ac:dyDescent="0.25">
      <c r="A136" s="128" t="str">
        <f>IF(B136="","",ROW()-ROW($A$3)+'Diário 3º PA'!$P$1)</f>
        <v/>
      </c>
      <c r="B136" s="129"/>
      <c r="C136" s="130"/>
      <c r="D136" s="98"/>
      <c r="E136" s="95"/>
      <c r="F136" s="141"/>
      <c r="G136" s="95"/>
      <c r="H136" s="98"/>
      <c r="I136" s="95"/>
      <c r="J136" s="131" t="str">
        <f t="shared" si="1"/>
        <v/>
      </c>
      <c r="K136" s="131"/>
      <c r="L136" s="132"/>
      <c r="M136" s="131"/>
      <c r="N136" s="129"/>
      <c r="O136" s="95"/>
      <c r="P136" s="98"/>
      <c r="Q136" s="381"/>
      <c r="R136" s="381"/>
      <c r="S136" s="381"/>
      <c r="T136" s="381"/>
    </row>
    <row r="137" spans="1:20" ht="12.75" customHeight="1" x14ac:dyDescent="0.25">
      <c r="A137" s="128" t="str">
        <f>IF(B137="","",ROW()-ROW($A$3)+'Diário 3º PA'!$P$1)</f>
        <v/>
      </c>
      <c r="B137" s="129"/>
      <c r="C137" s="130"/>
      <c r="D137" s="98"/>
      <c r="E137" s="95"/>
      <c r="F137" s="141"/>
      <c r="G137" s="98"/>
      <c r="H137" s="98"/>
      <c r="I137" s="95"/>
      <c r="J137" s="131" t="str">
        <f t="shared" si="1"/>
        <v/>
      </c>
      <c r="K137" s="131"/>
      <c r="L137" s="132"/>
      <c r="M137" s="131"/>
      <c r="N137" s="129"/>
      <c r="O137" s="95"/>
      <c r="P137" s="98"/>
      <c r="Q137" s="381"/>
      <c r="R137" s="381"/>
      <c r="S137" s="381"/>
      <c r="T137" s="381"/>
    </row>
    <row r="138" spans="1:20" ht="12.75" customHeight="1" x14ac:dyDescent="0.25">
      <c r="A138" s="128" t="str">
        <f>IF(B138="","",ROW()-ROW($A$3)+'Diário 3º PA'!$P$1)</f>
        <v/>
      </c>
      <c r="B138" s="129"/>
      <c r="C138" s="130"/>
      <c r="D138" s="98"/>
      <c r="E138" s="95"/>
      <c r="F138" s="141"/>
      <c r="G138" s="95"/>
      <c r="H138" s="98"/>
      <c r="I138" s="95"/>
      <c r="J138" s="131" t="str">
        <f t="shared" si="1"/>
        <v/>
      </c>
      <c r="K138" s="131"/>
      <c r="L138" s="132"/>
      <c r="M138" s="131"/>
      <c r="N138" s="129"/>
      <c r="O138" s="95"/>
      <c r="P138" s="98"/>
      <c r="Q138" s="381"/>
      <c r="R138" s="381"/>
      <c r="S138" s="381"/>
      <c r="T138" s="381"/>
    </row>
    <row r="139" spans="1:20" ht="12.75" customHeight="1" x14ac:dyDescent="0.25">
      <c r="A139" s="128" t="str">
        <f>IF(B139="","",ROW()-ROW($A$3)+'Diário 3º PA'!$P$1)</f>
        <v/>
      </c>
      <c r="B139" s="129"/>
      <c r="C139" s="130"/>
      <c r="D139" s="98"/>
      <c r="E139" s="95"/>
      <c r="F139" s="141"/>
      <c r="G139" s="95"/>
      <c r="H139" s="98"/>
      <c r="I139" s="95"/>
      <c r="J139" s="131" t="str">
        <f t="shared" si="1"/>
        <v/>
      </c>
      <c r="K139" s="131"/>
      <c r="L139" s="132"/>
      <c r="M139" s="131"/>
      <c r="N139" s="129"/>
      <c r="O139" s="95"/>
      <c r="P139" s="98"/>
      <c r="Q139" s="381"/>
      <c r="R139" s="381"/>
      <c r="S139" s="381"/>
      <c r="T139" s="381"/>
    </row>
    <row r="140" spans="1:20" ht="12.75" customHeight="1" x14ac:dyDescent="0.25">
      <c r="A140" s="128" t="str">
        <f>IF(B140="","",ROW()-ROW($A$3)+'Diário 3º PA'!$P$1)</f>
        <v/>
      </c>
      <c r="B140" s="129"/>
      <c r="C140" s="130"/>
      <c r="D140" s="98"/>
      <c r="E140" s="95"/>
      <c r="F140" s="141"/>
      <c r="G140" s="98"/>
      <c r="H140" s="98"/>
      <c r="I140" s="95"/>
      <c r="J140" s="131" t="str">
        <f t="shared" si="1"/>
        <v/>
      </c>
      <c r="K140" s="131"/>
      <c r="L140" s="132"/>
      <c r="M140" s="131"/>
      <c r="N140" s="129"/>
      <c r="O140" s="95"/>
      <c r="P140" s="98"/>
      <c r="Q140" s="381"/>
      <c r="R140" s="381"/>
      <c r="S140" s="381"/>
      <c r="T140" s="381"/>
    </row>
    <row r="141" spans="1:20" ht="12.75" customHeight="1" x14ac:dyDescent="0.25">
      <c r="A141" s="128" t="str">
        <f>IF(B141="","",ROW()-ROW($A$3)+'Diário 3º PA'!$P$1)</f>
        <v/>
      </c>
      <c r="B141" s="129"/>
      <c r="C141" s="130"/>
      <c r="D141" s="98"/>
      <c r="E141" s="95"/>
      <c r="F141" s="141"/>
      <c r="G141" s="95"/>
      <c r="H141" s="98"/>
      <c r="I141" s="95"/>
      <c r="J141" s="131" t="str">
        <f t="shared" si="1"/>
        <v/>
      </c>
      <c r="K141" s="131"/>
      <c r="L141" s="132"/>
      <c r="M141" s="131"/>
      <c r="N141" s="129"/>
      <c r="O141" s="95"/>
      <c r="P141" s="98"/>
      <c r="Q141" s="381"/>
      <c r="R141" s="381"/>
      <c r="S141" s="381"/>
      <c r="T141" s="381"/>
    </row>
    <row r="142" spans="1:20" ht="12.75" customHeight="1" x14ac:dyDescent="0.25">
      <c r="A142" s="128" t="str">
        <f>IF(B142="","",ROW()-ROW($A$3)+'Diário 3º PA'!$P$1)</f>
        <v/>
      </c>
      <c r="B142" s="129"/>
      <c r="C142" s="130"/>
      <c r="D142" s="98"/>
      <c r="E142" s="95"/>
      <c r="F142" s="141"/>
      <c r="G142" s="98"/>
      <c r="H142" s="98"/>
      <c r="I142" s="95"/>
      <c r="J142" s="131" t="str">
        <f t="shared" si="1"/>
        <v/>
      </c>
      <c r="K142" s="131"/>
      <c r="L142" s="132"/>
      <c r="M142" s="131"/>
      <c r="N142" s="129"/>
      <c r="O142" s="95"/>
      <c r="P142" s="98"/>
      <c r="Q142" s="381"/>
      <c r="R142" s="381"/>
      <c r="S142" s="381"/>
      <c r="T142" s="381"/>
    </row>
    <row r="143" spans="1:20" ht="12.75" customHeight="1" x14ac:dyDescent="0.25">
      <c r="A143" s="128" t="str">
        <f>IF(B143="","",ROW()-ROW($A$3)+'Diário 3º PA'!$P$1)</f>
        <v/>
      </c>
      <c r="B143" s="129"/>
      <c r="C143" s="130"/>
      <c r="D143" s="98"/>
      <c r="E143" s="95"/>
      <c r="F143" s="141"/>
      <c r="G143" s="98"/>
      <c r="H143" s="98"/>
      <c r="I143" s="95"/>
      <c r="J143" s="131" t="str">
        <f t="shared" si="1"/>
        <v/>
      </c>
      <c r="K143" s="131"/>
      <c r="L143" s="132"/>
      <c r="M143" s="131"/>
      <c r="N143" s="129"/>
      <c r="O143" s="95"/>
      <c r="P143" s="98"/>
      <c r="Q143" s="381"/>
      <c r="R143" s="381"/>
      <c r="S143" s="381"/>
      <c r="T143" s="381"/>
    </row>
    <row r="144" spans="1:20" ht="12.75" customHeight="1" x14ac:dyDescent="0.25">
      <c r="A144" s="128" t="str">
        <f>IF(B144="","",ROW()-ROW($A$3)+'Diário 3º PA'!$P$1)</f>
        <v/>
      </c>
      <c r="B144" s="129"/>
      <c r="C144" s="130"/>
      <c r="D144" s="98"/>
      <c r="E144" s="95"/>
      <c r="F144" s="141"/>
      <c r="G144" s="98"/>
      <c r="H144" s="98"/>
      <c r="I144" s="95"/>
      <c r="J144" s="131" t="str">
        <f t="shared" si="1"/>
        <v/>
      </c>
      <c r="K144" s="131"/>
      <c r="L144" s="132"/>
      <c r="M144" s="131"/>
      <c r="N144" s="129"/>
      <c r="O144" s="95"/>
      <c r="P144" s="98"/>
      <c r="Q144" s="381"/>
      <c r="R144" s="381"/>
      <c r="S144" s="381"/>
      <c r="T144" s="381"/>
    </row>
    <row r="145" spans="1:20" ht="12.75" customHeight="1" x14ac:dyDescent="0.25">
      <c r="A145" s="128" t="str">
        <f>IF(B145="","",ROW()-ROW($A$3)+'Diário 3º PA'!$P$1)</f>
        <v/>
      </c>
      <c r="B145" s="129"/>
      <c r="C145" s="130"/>
      <c r="D145" s="98"/>
      <c r="E145" s="95"/>
      <c r="F145" s="141"/>
      <c r="G145" s="98"/>
      <c r="H145" s="98"/>
      <c r="I145" s="95"/>
      <c r="J145" s="131" t="str">
        <f t="shared" si="1"/>
        <v/>
      </c>
      <c r="K145" s="131"/>
      <c r="L145" s="132"/>
      <c r="M145" s="131"/>
      <c r="N145" s="129"/>
      <c r="O145" s="95"/>
      <c r="P145" s="98"/>
      <c r="Q145" s="381"/>
      <c r="R145" s="381"/>
      <c r="S145" s="381"/>
      <c r="T145" s="381"/>
    </row>
    <row r="146" spans="1:20" ht="12.75" customHeight="1" x14ac:dyDescent="0.25">
      <c r="A146" s="128" t="str">
        <f>IF(B146="","",ROW()-ROW($A$3)+'Diário 3º PA'!$P$1)</f>
        <v/>
      </c>
      <c r="B146" s="129"/>
      <c r="C146" s="130"/>
      <c r="D146" s="98"/>
      <c r="E146" s="95"/>
      <c r="F146" s="141"/>
      <c r="G146" s="98"/>
      <c r="H146" s="98"/>
      <c r="I146" s="95"/>
      <c r="J146" s="131" t="str">
        <f t="shared" si="1"/>
        <v/>
      </c>
      <c r="K146" s="131"/>
      <c r="L146" s="132"/>
      <c r="M146" s="131"/>
      <c r="N146" s="129"/>
      <c r="O146" s="95"/>
      <c r="P146" s="98"/>
      <c r="Q146" s="381"/>
      <c r="R146" s="381"/>
      <c r="S146" s="381"/>
      <c r="T146" s="381"/>
    </row>
    <row r="147" spans="1:20" ht="12.75" customHeight="1" x14ac:dyDescent="0.25">
      <c r="A147" s="128" t="str">
        <f>IF(B147="","",ROW()-ROW($A$3)+'Diário 3º PA'!$P$1)</f>
        <v/>
      </c>
      <c r="B147" s="129"/>
      <c r="C147" s="130"/>
      <c r="D147" s="98"/>
      <c r="E147" s="95"/>
      <c r="F147" s="141"/>
      <c r="G147" s="98"/>
      <c r="H147" s="98"/>
      <c r="I147" s="95"/>
      <c r="J147" s="131" t="str">
        <f t="shared" si="1"/>
        <v/>
      </c>
      <c r="K147" s="131"/>
      <c r="L147" s="132"/>
      <c r="M147" s="131"/>
      <c r="N147" s="129"/>
      <c r="O147" s="95"/>
      <c r="P147" s="98"/>
      <c r="Q147" s="381"/>
      <c r="R147" s="381"/>
      <c r="S147" s="381"/>
      <c r="T147" s="381"/>
    </row>
    <row r="148" spans="1:20" ht="12.75" customHeight="1" x14ac:dyDescent="0.25">
      <c r="A148" s="128" t="str">
        <f>IF(B148="","",ROW()-ROW($A$3)+'Diário 3º PA'!$P$1)</f>
        <v/>
      </c>
      <c r="B148" s="129"/>
      <c r="C148" s="130"/>
      <c r="D148" s="98"/>
      <c r="E148" s="95"/>
      <c r="F148" s="141"/>
      <c r="G148" s="98"/>
      <c r="H148" s="98"/>
      <c r="I148" s="95"/>
      <c r="J148" s="131" t="str">
        <f t="shared" si="1"/>
        <v/>
      </c>
      <c r="K148" s="131"/>
      <c r="L148" s="132"/>
      <c r="M148" s="131"/>
      <c r="N148" s="129"/>
      <c r="O148" s="95"/>
      <c r="P148" s="98"/>
      <c r="Q148" s="381"/>
      <c r="R148" s="381"/>
      <c r="S148" s="381"/>
      <c r="T148" s="381"/>
    </row>
    <row r="149" spans="1:20" ht="12.75" customHeight="1" x14ac:dyDescent="0.25">
      <c r="A149" s="128" t="str">
        <f>IF(B149="","",ROW()-ROW($A$3)+'Diário 3º PA'!$P$1)</f>
        <v/>
      </c>
      <c r="B149" s="129"/>
      <c r="C149" s="130"/>
      <c r="D149" s="98"/>
      <c r="E149" s="95"/>
      <c r="F149" s="141"/>
      <c r="G149" s="98"/>
      <c r="H149" s="98"/>
      <c r="I149" s="95"/>
      <c r="J149" s="131" t="str">
        <f t="shared" si="1"/>
        <v/>
      </c>
      <c r="K149" s="131"/>
      <c r="L149" s="132"/>
      <c r="M149" s="131"/>
      <c r="N149" s="129"/>
      <c r="O149" s="95"/>
      <c r="P149" s="98"/>
      <c r="Q149" s="381"/>
      <c r="R149" s="381"/>
      <c r="S149" s="381"/>
      <c r="T149" s="381"/>
    </row>
    <row r="150" spans="1:20" ht="12.75" customHeight="1" x14ac:dyDescent="0.25">
      <c r="A150" s="128" t="str">
        <f>IF(B150="","",ROW()-ROW($A$3)+'Diário 3º PA'!$P$1)</f>
        <v/>
      </c>
      <c r="B150" s="129"/>
      <c r="C150" s="130"/>
      <c r="D150" s="98"/>
      <c r="E150" s="95"/>
      <c r="F150" s="141"/>
      <c r="G150" s="98"/>
      <c r="H150" s="98"/>
      <c r="I150" s="95"/>
      <c r="J150" s="131" t="str">
        <f t="shared" si="1"/>
        <v/>
      </c>
      <c r="K150" s="131"/>
      <c r="L150" s="132"/>
      <c r="M150" s="131"/>
      <c r="N150" s="129"/>
      <c r="O150" s="95"/>
      <c r="P150" s="98"/>
      <c r="Q150" s="381"/>
      <c r="R150" s="381"/>
      <c r="S150" s="381"/>
      <c r="T150" s="381"/>
    </row>
    <row r="151" spans="1:20" ht="12.75" customHeight="1" x14ac:dyDescent="0.25">
      <c r="A151" s="128" t="str">
        <f>IF(B151="","",ROW()-ROW($A$3)+'Diário 3º PA'!$P$1)</f>
        <v/>
      </c>
      <c r="B151" s="129"/>
      <c r="C151" s="130"/>
      <c r="D151" s="98"/>
      <c r="E151" s="95"/>
      <c r="F151" s="141"/>
      <c r="G151" s="98"/>
      <c r="H151" s="98"/>
      <c r="I151" s="95"/>
      <c r="J151" s="131" t="str">
        <f t="shared" si="1"/>
        <v/>
      </c>
      <c r="K151" s="131"/>
      <c r="L151" s="132"/>
      <c r="M151" s="131"/>
      <c r="N151" s="129"/>
      <c r="O151" s="95"/>
      <c r="P151" s="98"/>
      <c r="Q151" s="381"/>
      <c r="R151" s="381"/>
      <c r="S151" s="381"/>
      <c r="T151" s="381"/>
    </row>
    <row r="152" spans="1:20" ht="12.75" customHeight="1" x14ac:dyDescent="0.25">
      <c r="A152" s="128" t="str">
        <f>IF(B152="","",ROW()-ROW($A$3)+'Diário 3º PA'!$P$1)</f>
        <v/>
      </c>
      <c r="B152" s="129"/>
      <c r="C152" s="130"/>
      <c r="D152" s="98"/>
      <c r="E152" s="95"/>
      <c r="F152" s="141"/>
      <c r="G152" s="98"/>
      <c r="H152" s="98"/>
      <c r="I152" s="95"/>
      <c r="J152" s="131" t="str">
        <f t="shared" si="1"/>
        <v/>
      </c>
      <c r="K152" s="131"/>
      <c r="L152" s="132"/>
      <c r="M152" s="131"/>
      <c r="N152" s="129"/>
      <c r="O152" s="95"/>
      <c r="P152" s="98"/>
      <c r="Q152" s="381"/>
      <c r="R152" s="381"/>
      <c r="S152" s="381"/>
      <c r="T152" s="381"/>
    </row>
    <row r="153" spans="1:20" ht="12.75" customHeight="1" x14ac:dyDescent="0.25">
      <c r="A153" s="128" t="str">
        <f>IF(B153="","",ROW()-ROW($A$3)+'Diário 3º PA'!$P$1)</f>
        <v/>
      </c>
      <c r="B153" s="129"/>
      <c r="C153" s="130"/>
      <c r="D153" s="98"/>
      <c r="E153" s="95"/>
      <c r="F153" s="141"/>
      <c r="G153" s="98"/>
      <c r="H153" s="98"/>
      <c r="I153" s="95"/>
      <c r="J153" s="131" t="str">
        <f t="shared" si="1"/>
        <v/>
      </c>
      <c r="K153" s="131"/>
      <c r="L153" s="132"/>
      <c r="M153" s="131"/>
      <c r="N153" s="129"/>
      <c r="O153" s="95"/>
      <c r="P153" s="98"/>
      <c r="Q153" s="381"/>
      <c r="R153" s="381"/>
      <c r="S153" s="381"/>
      <c r="T153" s="381"/>
    </row>
    <row r="154" spans="1:20" ht="12.75" customHeight="1" x14ac:dyDescent="0.25">
      <c r="A154" s="128" t="str">
        <f>IF(B154="","",ROW()-ROW($A$3)+'Diário 3º PA'!$P$1)</f>
        <v/>
      </c>
      <c r="B154" s="129"/>
      <c r="C154" s="130"/>
      <c r="D154" s="98"/>
      <c r="E154" s="95"/>
      <c r="F154" s="141"/>
      <c r="G154" s="98"/>
      <c r="H154" s="98"/>
      <c r="I154" s="95"/>
      <c r="J154" s="131" t="str">
        <f t="shared" si="1"/>
        <v/>
      </c>
      <c r="K154" s="131"/>
      <c r="L154" s="132"/>
      <c r="M154" s="131"/>
      <c r="N154" s="129"/>
      <c r="O154" s="95"/>
      <c r="P154" s="98"/>
      <c r="Q154" s="381"/>
      <c r="R154" s="381"/>
      <c r="S154" s="381"/>
      <c r="T154" s="381"/>
    </row>
    <row r="155" spans="1:20" ht="12.75" customHeight="1" x14ac:dyDescent="0.25">
      <c r="A155" s="128" t="str">
        <f>IF(B155="","",ROW()-ROW($A$3)+'Diário 3º PA'!$P$1)</f>
        <v/>
      </c>
      <c r="B155" s="129"/>
      <c r="C155" s="130"/>
      <c r="D155" s="98"/>
      <c r="E155" s="95"/>
      <c r="F155" s="141"/>
      <c r="G155" s="98"/>
      <c r="H155" s="98"/>
      <c r="I155" s="95"/>
      <c r="J155" s="131" t="str">
        <f t="shared" si="1"/>
        <v/>
      </c>
      <c r="K155" s="131"/>
      <c r="L155" s="132"/>
      <c r="M155" s="131"/>
      <c r="N155" s="129"/>
      <c r="O155" s="95"/>
      <c r="P155" s="98"/>
      <c r="Q155" s="381"/>
      <c r="R155" s="381"/>
      <c r="S155" s="381"/>
      <c r="T155" s="381"/>
    </row>
    <row r="156" spans="1:20" ht="12.75" customHeight="1" x14ac:dyDescent="0.25">
      <c r="A156" s="128" t="str">
        <f>IF(B156="","",ROW()-ROW($A$3)+'Diário 3º PA'!$P$1)</f>
        <v/>
      </c>
      <c r="B156" s="129"/>
      <c r="C156" s="130"/>
      <c r="D156" s="98"/>
      <c r="E156" s="95"/>
      <c r="F156" s="141"/>
      <c r="G156" s="98"/>
      <c r="H156" s="98"/>
      <c r="I156" s="95"/>
      <c r="J156" s="131" t="str">
        <f t="shared" si="1"/>
        <v/>
      </c>
      <c r="K156" s="131"/>
      <c r="L156" s="132"/>
      <c r="M156" s="131"/>
      <c r="N156" s="129"/>
      <c r="O156" s="95"/>
      <c r="P156" s="98"/>
      <c r="Q156" s="381"/>
      <c r="R156" s="381"/>
      <c r="S156" s="381"/>
      <c r="T156" s="381"/>
    </row>
    <row r="157" spans="1:20" ht="12.75" customHeight="1" x14ac:dyDescent="0.25">
      <c r="A157" s="128" t="str">
        <f>IF(B157="","",ROW()-ROW($A$3)+'Diário 3º PA'!$P$1)</f>
        <v/>
      </c>
      <c r="B157" s="129"/>
      <c r="C157" s="130"/>
      <c r="D157" s="98"/>
      <c r="E157" s="95"/>
      <c r="F157" s="141"/>
      <c r="G157" s="98"/>
      <c r="H157" s="98"/>
      <c r="I157" s="95"/>
      <c r="J157" s="131" t="str">
        <f t="shared" si="1"/>
        <v/>
      </c>
      <c r="K157" s="131"/>
      <c r="L157" s="132"/>
      <c r="M157" s="131"/>
      <c r="N157" s="129"/>
      <c r="O157" s="95"/>
      <c r="P157" s="98"/>
      <c r="Q157" s="381"/>
      <c r="R157" s="381"/>
      <c r="S157" s="381"/>
      <c r="T157" s="381"/>
    </row>
    <row r="158" spans="1:20" ht="12.75" customHeight="1" x14ac:dyDescent="0.25">
      <c r="A158" s="128" t="str">
        <f>IF(B158="","",ROW()-ROW($A$3)+'Diário 3º PA'!$P$1)</f>
        <v/>
      </c>
      <c r="B158" s="129"/>
      <c r="C158" s="130"/>
      <c r="D158" s="98"/>
      <c r="E158" s="95"/>
      <c r="F158" s="141"/>
      <c r="G158" s="98"/>
      <c r="H158" s="98"/>
      <c r="I158" s="95"/>
      <c r="J158" s="131" t="str">
        <f t="shared" si="1"/>
        <v/>
      </c>
      <c r="K158" s="131"/>
      <c r="L158" s="132"/>
      <c r="M158" s="131"/>
      <c r="N158" s="129"/>
      <c r="O158" s="95"/>
      <c r="P158" s="98"/>
      <c r="Q158" s="381"/>
      <c r="R158" s="381"/>
      <c r="S158" s="381"/>
      <c r="T158" s="381"/>
    </row>
    <row r="159" spans="1:20" ht="12.75" customHeight="1" x14ac:dyDescent="0.25">
      <c r="A159" s="128" t="str">
        <f>IF(B159="","",ROW()-ROW($A$3)+'Diário 3º PA'!$P$1)</f>
        <v/>
      </c>
      <c r="B159" s="129"/>
      <c r="C159" s="130"/>
      <c r="D159" s="98"/>
      <c r="E159" s="95"/>
      <c r="F159" s="141"/>
      <c r="G159" s="98"/>
      <c r="H159" s="98"/>
      <c r="I159" s="95"/>
      <c r="J159" s="131" t="str">
        <f t="shared" si="1"/>
        <v/>
      </c>
      <c r="K159" s="131"/>
      <c r="L159" s="132"/>
      <c r="M159" s="131"/>
      <c r="N159" s="129"/>
      <c r="O159" s="95"/>
      <c r="P159" s="98"/>
      <c r="Q159" s="381"/>
      <c r="R159" s="381"/>
      <c r="S159" s="381"/>
      <c r="T159" s="381"/>
    </row>
    <row r="160" spans="1:20" ht="12.75" customHeight="1" x14ac:dyDescent="0.25">
      <c r="A160" s="128" t="str">
        <f>IF(B160="","",ROW()-ROW($A$3)+'Diário 3º PA'!$P$1)</f>
        <v/>
      </c>
      <c r="B160" s="129"/>
      <c r="C160" s="130"/>
      <c r="D160" s="98"/>
      <c r="E160" s="95"/>
      <c r="F160" s="141"/>
      <c r="G160" s="98"/>
      <c r="H160" s="98"/>
      <c r="I160" s="95"/>
      <c r="J160" s="131" t="str">
        <f t="shared" si="1"/>
        <v/>
      </c>
      <c r="K160" s="131"/>
      <c r="L160" s="132"/>
      <c r="M160" s="131"/>
      <c r="N160" s="129"/>
      <c r="O160" s="95"/>
      <c r="P160" s="98"/>
      <c r="Q160" s="381"/>
      <c r="R160" s="381"/>
      <c r="S160" s="381"/>
      <c r="T160" s="381"/>
    </row>
    <row r="161" spans="1:20" ht="12.75" customHeight="1" x14ac:dyDescent="0.25">
      <c r="A161" s="128" t="str">
        <f>IF(B161="","",ROW()-ROW($A$3)+'Diário 3º PA'!$P$1)</f>
        <v/>
      </c>
      <c r="B161" s="129"/>
      <c r="C161" s="130"/>
      <c r="D161" s="98"/>
      <c r="E161" s="95"/>
      <c r="F161" s="141"/>
      <c r="G161" s="98"/>
      <c r="H161" s="98"/>
      <c r="I161" s="95"/>
      <c r="J161" s="131" t="str">
        <f t="shared" si="1"/>
        <v/>
      </c>
      <c r="K161" s="131"/>
      <c r="L161" s="132"/>
      <c r="M161" s="131"/>
      <c r="N161" s="129"/>
      <c r="O161" s="95"/>
      <c r="P161" s="98"/>
      <c r="Q161" s="381"/>
      <c r="R161" s="381"/>
      <c r="S161" s="381"/>
      <c r="T161" s="381"/>
    </row>
    <row r="162" spans="1:20" ht="12.75" customHeight="1" x14ac:dyDescent="0.25">
      <c r="A162" s="128" t="str">
        <f>IF(B162="","",ROW()-ROW($A$3)+'Diário 3º PA'!$P$1)</f>
        <v/>
      </c>
      <c r="B162" s="129"/>
      <c r="C162" s="130"/>
      <c r="D162" s="98"/>
      <c r="E162" s="95"/>
      <c r="F162" s="141"/>
      <c r="G162" s="98"/>
      <c r="H162" s="98"/>
      <c r="I162" s="95"/>
      <c r="J162" s="131" t="str">
        <f t="shared" si="1"/>
        <v/>
      </c>
      <c r="K162" s="131"/>
      <c r="L162" s="132"/>
      <c r="M162" s="131"/>
      <c r="N162" s="129"/>
      <c r="O162" s="95"/>
      <c r="P162" s="98"/>
      <c r="Q162" s="381"/>
      <c r="R162" s="381"/>
      <c r="S162" s="381"/>
      <c r="T162" s="381"/>
    </row>
    <row r="163" spans="1:20" ht="12.75" customHeight="1" x14ac:dyDescent="0.25">
      <c r="A163" s="128" t="str">
        <f>IF(B163="","",ROW()-ROW($A$3)+'Diário 3º PA'!$P$1)</f>
        <v/>
      </c>
      <c r="B163" s="129"/>
      <c r="C163" s="130"/>
      <c r="D163" s="98"/>
      <c r="E163" s="95"/>
      <c r="F163" s="141"/>
      <c r="G163" s="98"/>
      <c r="H163" s="98"/>
      <c r="I163" s="95"/>
      <c r="J163" s="131" t="str">
        <f t="shared" si="1"/>
        <v/>
      </c>
      <c r="K163" s="131"/>
      <c r="L163" s="132"/>
      <c r="M163" s="131"/>
      <c r="N163" s="129"/>
      <c r="O163" s="95"/>
      <c r="P163" s="98"/>
      <c r="Q163" s="381"/>
      <c r="R163" s="381"/>
      <c r="S163" s="381"/>
      <c r="T163" s="381"/>
    </row>
    <row r="164" spans="1:20" ht="12.75" customHeight="1" x14ac:dyDescent="0.25">
      <c r="A164" s="128" t="str">
        <f>IF(B164="","",ROW()-ROW($A$3)+'Diário 3º PA'!$P$1)</f>
        <v/>
      </c>
      <c r="B164" s="129"/>
      <c r="C164" s="130"/>
      <c r="D164" s="98"/>
      <c r="E164" s="95"/>
      <c r="F164" s="141"/>
      <c r="G164" s="98"/>
      <c r="H164" s="98"/>
      <c r="I164" s="95"/>
      <c r="J164" s="131" t="str">
        <f t="shared" si="1"/>
        <v/>
      </c>
      <c r="K164" s="131"/>
      <c r="L164" s="132"/>
      <c r="M164" s="131"/>
      <c r="N164" s="129"/>
      <c r="O164" s="95"/>
      <c r="P164" s="98"/>
      <c r="Q164" s="381"/>
      <c r="R164" s="381"/>
      <c r="S164" s="381"/>
      <c r="T164" s="381"/>
    </row>
    <row r="165" spans="1:20" ht="12.75" customHeight="1" x14ac:dyDescent="0.25">
      <c r="A165" s="128" t="str">
        <f>IF(B165="","",ROW()-ROW($A$3)+'Diário 3º PA'!$P$1)</f>
        <v/>
      </c>
      <c r="B165" s="129"/>
      <c r="C165" s="130"/>
      <c r="D165" s="98"/>
      <c r="E165" s="95"/>
      <c r="F165" s="141"/>
      <c r="G165" s="98"/>
      <c r="H165" s="98"/>
      <c r="I165" s="95"/>
      <c r="J165" s="131" t="str">
        <f t="shared" si="1"/>
        <v/>
      </c>
      <c r="K165" s="131"/>
      <c r="L165" s="132"/>
      <c r="M165" s="131"/>
      <c r="N165" s="129"/>
      <c r="O165" s="95"/>
      <c r="P165" s="98"/>
      <c r="Q165" s="381"/>
      <c r="R165" s="381"/>
      <c r="S165" s="381"/>
      <c r="T165" s="381"/>
    </row>
    <row r="166" spans="1:20" ht="12.75" customHeight="1" x14ac:dyDescent="0.25">
      <c r="A166" s="128" t="str">
        <f>IF(B166="","",ROW()-ROW($A$3)+'Diário 3º PA'!$P$1)</f>
        <v/>
      </c>
      <c r="B166" s="129"/>
      <c r="C166" s="130"/>
      <c r="D166" s="98"/>
      <c r="E166" s="95"/>
      <c r="F166" s="141"/>
      <c r="G166" s="98"/>
      <c r="H166" s="98"/>
      <c r="I166" s="95"/>
      <c r="J166" s="131" t="str">
        <f t="shared" si="1"/>
        <v/>
      </c>
      <c r="K166" s="131"/>
      <c r="L166" s="132"/>
      <c r="M166" s="131"/>
      <c r="N166" s="129"/>
      <c r="O166" s="95"/>
      <c r="P166" s="98"/>
      <c r="Q166" s="381"/>
      <c r="R166" s="381"/>
      <c r="S166" s="381"/>
      <c r="T166" s="381"/>
    </row>
    <row r="167" spans="1:20" ht="12.75" customHeight="1" x14ac:dyDescent="0.25">
      <c r="A167" s="128" t="str">
        <f>IF(B167="","",ROW()-ROW($A$3)+'Diário 3º PA'!$P$1)</f>
        <v/>
      </c>
      <c r="B167" s="129"/>
      <c r="C167" s="130"/>
      <c r="D167" s="98"/>
      <c r="E167" s="95"/>
      <c r="F167" s="141"/>
      <c r="G167" s="95"/>
      <c r="H167" s="98"/>
      <c r="I167" s="95"/>
      <c r="J167" s="131" t="str">
        <f t="shared" si="1"/>
        <v/>
      </c>
      <c r="K167" s="131"/>
      <c r="L167" s="132"/>
      <c r="M167" s="131"/>
      <c r="N167" s="129"/>
      <c r="O167" s="95"/>
      <c r="P167" s="98"/>
      <c r="Q167" s="381"/>
      <c r="R167" s="381"/>
      <c r="S167" s="381"/>
      <c r="T167" s="381"/>
    </row>
    <row r="168" spans="1:20" ht="12.75" customHeight="1" x14ac:dyDescent="0.25">
      <c r="A168" s="128" t="str">
        <f>IF(B168="","",ROW()-ROW($A$3)+'Diário 3º PA'!$P$1)</f>
        <v/>
      </c>
      <c r="B168" s="129"/>
      <c r="C168" s="130"/>
      <c r="D168" s="98"/>
      <c r="E168" s="95"/>
      <c r="F168" s="141"/>
      <c r="G168" s="95"/>
      <c r="H168" s="98"/>
      <c r="I168" s="95"/>
      <c r="J168" s="131" t="str">
        <f t="shared" si="1"/>
        <v/>
      </c>
      <c r="K168" s="131"/>
      <c r="L168" s="132"/>
      <c r="M168" s="131"/>
      <c r="N168" s="129"/>
      <c r="O168" s="95"/>
      <c r="P168" s="98"/>
      <c r="Q168" s="381"/>
      <c r="R168" s="381"/>
      <c r="S168" s="381"/>
      <c r="T168" s="381"/>
    </row>
    <row r="169" spans="1:20" ht="12.75" customHeight="1" x14ac:dyDescent="0.25">
      <c r="A169" s="128" t="str">
        <f>IF(B169="","",ROW()-ROW($A$3)+'Diário 3º PA'!$P$1)</f>
        <v/>
      </c>
      <c r="B169" s="129"/>
      <c r="C169" s="130"/>
      <c r="D169" s="98"/>
      <c r="E169" s="95"/>
      <c r="F169" s="141"/>
      <c r="G169" s="98"/>
      <c r="H169" s="98"/>
      <c r="I169" s="95"/>
      <c r="J169" s="131" t="str">
        <f t="shared" si="1"/>
        <v/>
      </c>
      <c r="K169" s="131"/>
      <c r="L169" s="132"/>
      <c r="M169" s="131"/>
      <c r="N169" s="129"/>
      <c r="O169" s="95"/>
      <c r="P169" s="98"/>
      <c r="Q169" s="381"/>
      <c r="R169" s="381"/>
      <c r="S169" s="381"/>
      <c r="T169" s="381"/>
    </row>
    <row r="170" spans="1:20" ht="12.75" customHeight="1" x14ac:dyDescent="0.25">
      <c r="A170" s="128" t="str">
        <f>IF(B170="","",ROW()-ROW($A$3)+'Diário 3º PA'!$P$1)</f>
        <v/>
      </c>
      <c r="B170" s="129"/>
      <c r="C170" s="130"/>
      <c r="D170" s="98"/>
      <c r="E170" s="95"/>
      <c r="F170" s="141"/>
      <c r="G170" s="95"/>
      <c r="H170" s="98"/>
      <c r="I170" s="95"/>
      <c r="J170" s="131" t="str">
        <f t="shared" si="1"/>
        <v/>
      </c>
      <c r="K170" s="131"/>
      <c r="L170" s="132"/>
      <c r="M170" s="131"/>
      <c r="N170" s="129"/>
      <c r="O170" s="95"/>
      <c r="P170" s="98"/>
      <c r="Q170" s="381"/>
      <c r="R170" s="381"/>
      <c r="S170" s="381"/>
      <c r="T170" s="381"/>
    </row>
    <row r="171" spans="1:20" ht="12.75" customHeight="1" x14ac:dyDescent="0.25">
      <c r="A171" s="128" t="str">
        <f>IF(B171="","",ROW()-ROW($A$3)+'Diário 3º PA'!$P$1)</f>
        <v/>
      </c>
      <c r="B171" s="129"/>
      <c r="C171" s="130"/>
      <c r="D171" s="98"/>
      <c r="E171" s="95"/>
      <c r="F171" s="141"/>
      <c r="G171" s="95"/>
      <c r="H171" s="98"/>
      <c r="I171" s="95"/>
      <c r="J171" s="131" t="str">
        <f t="shared" si="1"/>
        <v/>
      </c>
      <c r="K171" s="131"/>
      <c r="L171" s="132"/>
      <c r="M171" s="131"/>
      <c r="N171" s="129"/>
      <c r="O171" s="95"/>
      <c r="P171" s="98"/>
      <c r="Q171" s="381"/>
      <c r="R171" s="381"/>
      <c r="S171" s="381"/>
      <c r="T171" s="381"/>
    </row>
    <row r="172" spans="1:20" ht="12.75" customHeight="1" x14ac:dyDescent="0.25">
      <c r="A172" s="128" t="str">
        <f>IF(B172="","",ROW()-ROW($A$3)+'Diário 3º PA'!$P$1)</f>
        <v/>
      </c>
      <c r="B172" s="129"/>
      <c r="C172" s="130"/>
      <c r="D172" s="98"/>
      <c r="E172" s="95"/>
      <c r="F172" s="141"/>
      <c r="G172" s="98"/>
      <c r="H172" s="98"/>
      <c r="I172" s="95"/>
      <c r="J172" s="131" t="str">
        <f t="shared" si="1"/>
        <v/>
      </c>
      <c r="K172" s="131"/>
      <c r="L172" s="132"/>
      <c r="M172" s="131"/>
      <c r="N172" s="129"/>
      <c r="O172" s="95"/>
      <c r="P172" s="98"/>
      <c r="Q172" s="381"/>
      <c r="R172" s="381"/>
      <c r="S172" s="381"/>
      <c r="T172" s="381"/>
    </row>
    <row r="173" spans="1:20" ht="12.75" customHeight="1" x14ac:dyDescent="0.25">
      <c r="A173" s="128" t="str">
        <f>IF(B173="","",ROW()-ROW($A$3)+'Diário 3º PA'!$P$1)</f>
        <v/>
      </c>
      <c r="B173" s="129"/>
      <c r="C173" s="130"/>
      <c r="D173" s="98"/>
      <c r="E173" s="95"/>
      <c r="F173" s="141"/>
      <c r="G173" s="98"/>
      <c r="H173" s="98"/>
      <c r="I173" s="95"/>
      <c r="J173" s="131" t="str">
        <f t="shared" si="1"/>
        <v/>
      </c>
      <c r="K173" s="131"/>
      <c r="L173" s="132"/>
      <c r="M173" s="131"/>
      <c r="N173" s="129"/>
      <c r="O173" s="95"/>
      <c r="P173" s="98"/>
      <c r="Q173" s="381"/>
      <c r="R173" s="381"/>
      <c r="S173" s="381"/>
      <c r="T173" s="381"/>
    </row>
    <row r="174" spans="1:20" ht="12.75" customHeight="1" x14ac:dyDescent="0.25">
      <c r="A174" s="128" t="str">
        <f>IF(B174="","",ROW()-ROW($A$3)+'Diário 3º PA'!$P$1)</f>
        <v/>
      </c>
      <c r="B174" s="129"/>
      <c r="C174" s="130"/>
      <c r="D174" s="98"/>
      <c r="E174" s="95"/>
      <c r="F174" s="141"/>
      <c r="G174" s="98"/>
      <c r="H174" s="98"/>
      <c r="I174" s="95"/>
      <c r="J174" s="131" t="str">
        <f t="shared" si="1"/>
        <v/>
      </c>
      <c r="K174" s="131"/>
      <c r="L174" s="132"/>
      <c r="M174" s="131"/>
      <c r="N174" s="129"/>
      <c r="O174" s="95"/>
      <c r="P174" s="98"/>
      <c r="Q174" s="381"/>
      <c r="R174" s="381"/>
      <c r="S174" s="381"/>
      <c r="T174" s="381"/>
    </row>
    <row r="175" spans="1:20" ht="12.75" customHeight="1" x14ac:dyDescent="0.25">
      <c r="A175" s="128" t="str">
        <f>IF(B175="","",ROW()-ROW($A$3)+'Diário 3º PA'!$P$1)</f>
        <v/>
      </c>
      <c r="B175" s="129"/>
      <c r="C175" s="130"/>
      <c r="D175" s="98"/>
      <c r="E175" s="95"/>
      <c r="F175" s="141"/>
      <c r="G175" s="98"/>
      <c r="H175" s="98"/>
      <c r="I175" s="95"/>
      <c r="J175" s="131" t="str">
        <f t="shared" si="1"/>
        <v/>
      </c>
      <c r="K175" s="131"/>
      <c r="L175" s="132"/>
      <c r="M175" s="131"/>
      <c r="N175" s="129"/>
      <c r="O175" s="95"/>
      <c r="P175" s="98"/>
      <c r="Q175" s="381"/>
      <c r="R175" s="381"/>
      <c r="S175" s="381"/>
      <c r="T175" s="381"/>
    </row>
    <row r="176" spans="1:20" ht="12.75" customHeight="1" x14ac:dyDescent="0.25">
      <c r="A176" s="128" t="str">
        <f>IF(B176="","",ROW()-ROW($A$3)+'Diário 3º PA'!$P$1)</f>
        <v/>
      </c>
      <c r="B176" s="129"/>
      <c r="C176" s="130"/>
      <c r="D176" s="98"/>
      <c r="E176" s="95"/>
      <c r="F176" s="141"/>
      <c r="G176" s="98"/>
      <c r="H176" s="98"/>
      <c r="I176" s="95"/>
      <c r="J176" s="131" t="str">
        <f t="shared" si="1"/>
        <v/>
      </c>
      <c r="K176" s="131"/>
      <c r="L176" s="132"/>
      <c r="M176" s="131"/>
      <c r="N176" s="129"/>
      <c r="O176" s="95"/>
      <c r="P176" s="98"/>
      <c r="Q176" s="381"/>
      <c r="R176" s="381"/>
      <c r="S176" s="381"/>
      <c r="T176" s="381"/>
    </row>
    <row r="177" spans="1:20" ht="12.75" customHeight="1" x14ac:dyDescent="0.25">
      <c r="A177" s="128" t="str">
        <f>IF(B177="","",ROW()-ROW($A$3)+'Diário 3º PA'!$P$1)</f>
        <v/>
      </c>
      <c r="B177" s="129"/>
      <c r="C177" s="130"/>
      <c r="D177" s="98"/>
      <c r="E177" s="95"/>
      <c r="F177" s="141"/>
      <c r="G177" s="98"/>
      <c r="H177" s="98"/>
      <c r="I177" s="95"/>
      <c r="J177" s="131" t="str">
        <f t="shared" si="1"/>
        <v/>
      </c>
      <c r="K177" s="131"/>
      <c r="L177" s="132"/>
      <c r="M177" s="131"/>
      <c r="N177" s="129"/>
      <c r="O177" s="95"/>
      <c r="P177" s="98"/>
      <c r="Q177" s="381"/>
      <c r="R177" s="381"/>
      <c r="S177" s="381"/>
      <c r="T177" s="381"/>
    </row>
    <row r="178" spans="1:20" ht="12.75" customHeight="1" x14ac:dyDescent="0.25">
      <c r="A178" s="128" t="str">
        <f>IF(B178="","",ROW()-ROW($A$3)+'Diário 3º PA'!$P$1)</f>
        <v/>
      </c>
      <c r="B178" s="129"/>
      <c r="C178" s="130"/>
      <c r="D178" s="98"/>
      <c r="E178" s="95"/>
      <c r="F178" s="141"/>
      <c r="G178" s="95"/>
      <c r="H178" s="98"/>
      <c r="I178" s="95"/>
      <c r="J178" s="131" t="str">
        <f t="shared" si="1"/>
        <v/>
      </c>
      <c r="K178" s="131"/>
      <c r="L178" s="132"/>
      <c r="M178" s="131"/>
      <c r="N178" s="129"/>
      <c r="O178" s="95"/>
      <c r="P178" s="98"/>
      <c r="Q178" s="381"/>
      <c r="R178" s="381"/>
      <c r="S178" s="381"/>
      <c r="T178" s="381"/>
    </row>
    <row r="179" spans="1:20" ht="12.75" customHeight="1" x14ac:dyDescent="0.25">
      <c r="A179" s="128" t="str">
        <f>IF(B179="","",ROW()-ROW($A$3)+'Diário 3º PA'!$P$1)</f>
        <v/>
      </c>
      <c r="B179" s="129"/>
      <c r="C179" s="130"/>
      <c r="D179" s="98"/>
      <c r="E179" s="95"/>
      <c r="F179" s="141"/>
      <c r="G179" s="95"/>
      <c r="H179" s="98"/>
      <c r="I179" s="95"/>
      <c r="J179" s="131" t="str">
        <f t="shared" si="1"/>
        <v/>
      </c>
      <c r="K179" s="131"/>
      <c r="L179" s="132"/>
      <c r="M179" s="131"/>
      <c r="N179" s="129"/>
      <c r="O179" s="95"/>
      <c r="P179" s="98"/>
      <c r="Q179" s="381"/>
      <c r="R179" s="381"/>
      <c r="S179" s="381"/>
      <c r="T179" s="381"/>
    </row>
    <row r="180" spans="1:20" ht="12.75" customHeight="1" x14ac:dyDescent="0.25">
      <c r="A180" s="128" t="str">
        <f>IF(B180="","",ROW()-ROW($A$3)+'Diário 3º PA'!$P$1)</f>
        <v/>
      </c>
      <c r="B180" s="129"/>
      <c r="C180" s="130"/>
      <c r="D180" s="98"/>
      <c r="E180" s="95"/>
      <c r="F180" s="141"/>
      <c r="G180" s="98"/>
      <c r="H180" s="98"/>
      <c r="I180" s="95"/>
      <c r="J180" s="131" t="str">
        <f t="shared" si="1"/>
        <v/>
      </c>
      <c r="K180" s="131"/>
      <c r="L180" s="132"/>
      <c r="M180" s="131"/>
      <c r="N180" s="129"/>
      <c r="O180" s="95"/>
      <c r="P180" s="98"/>
      <c r="Q180" s="381"/>
      <c r="R180" s="381"/>
      <c r="S180" s="381"/>
      <c r="T180" s="381"/>
    </row>
    <row r="181" spans="1:20" ht="12.75" customHeight="1" x14ac:dyDescent="0.25">
      <c r="A181" s="128" t="str">
        <f>IF(B181="","",ROW()-ROW($A$3)+'Diário 3º PA'!$P$1)</f>
        <v/>
      </c>
      <c r="B181" s="129"/>
      <c r="C181" s="130"/>
      <c r="D181" s="98"/>
      <c r="E181" s="95"/>
      <c r="F181" s="141"/>
      <c r="G181" s="98"/>
      <c r="H181" s="98"/>
      <c r="I181" s="95"/>
      <c r="J181" s="131" t="str">
        <f t="shared" si="1"/>
        <v/>
      </c>
      <c r="K181" s="131"/>
      <c r="L181" s="132"/>
      <c r="M181" s="131"/>
      <c r="N181" s="129"/>
      <c r="O181" s="95"/>
      <c r="P181" s="98"/>
      <c r="Q181" s="381"/>
      <c r="R181" s="381"/>
      <c r="S181" s="381"/>
      <c r="T181" s="381"/>
    </row>
    <row r="182" spans="1:20" ht="12.75" customHeight="1" x14ac:dyDescent="0.25">
      <c r="A182" s="128" t="str">
        <f>IF(B182="","",ROW()-ROW($A$3)+'Diário 3º PA'!$P$1)</f>
        <v/>
      </c>
      <c r="B182" s="129"/>
      <c r="C182" s="130"/>
      <c r="D182" s="98"/>
      <c r="E182" s="95"/>
      <c r="F182" s="141"/>
      <c r="G182" s="98"/>
      <c r="H182" s="98"/>
      <c r="I182" s="95"/>
      <c r="J182" s="131" t="str">
        <f t="shared" si="1"/>
        <v/>
      </c>
      <c r="K182" s="131"/>
      <c r="L182" s="132"/>
      <c r="M182" s="131"/>
      <c r="N182" s="129"/>
      <c r="O182" s="95"/>
      <c r="P182" s="98"/>
      <c r="Q182" s="381"/>
      <c r="R182" s="381"/>
      <c r="S182" s="381"/>
      <c r="T182" s="381"/>
    </row>
    <row r="183" spans="1:20" ht="12.75" customHeight="1" x14ac:dyDescent="0.25">
      <c r="A183" s="128" t="str">
        <f>IF(B183="","",ROW()-ROW($A$3)+'Diário 3º PA'!$P$1)</f>
        <v/>
      </c>
      <c r="B183" s="129"/>
      <c r="C183" s="130"/>
      <c r="D183" s="98"/>
      <c r="E183" s="95"/>
      <c r="F183" s="141"/>
      <c r="G183" s="98"/>
      <c r="H183" s="98"/>
      <c r="I183" s="95"/>
      <c r="J183" s="131" t="str">
        <f t="shared" si="1"/>
        <v/>
      </c>
      <c r="K183" s="131"/>
      <c r="L183" s="132"/>
      <c r="M183" s="131"/>
      <c r="N183" s="129"/>
      <c r="O183" s="95"/>
      <c r="P183" s="98"/>
      <c r="Q183" s="381"/>
      <c r="R183" s="381"/>
      <c r="S183" s="381"/>
      <c r="T183" s="381"/>
    </row>
    <row r="184" spans="1:20" ht="12.75" customHeight="1" x14ac:dyDescent="0.25">
      <c r="A184" s="128" t="str">
        <f>IF(B184="","",ROW()-ROW($A$3)+'Diário 3º PA'!$P$1)</f>
        <v/>
      </c>
      <c r="B184" s="129"/>
      <c r="C184" s="130"/>
      <c r="D184" s="98"/>
      <c r="E184" s="95"/>
      <c r="F184" s="141"/>
      <c r="G184" s="95"/>
      <c r="H184" s="98"/>
      <c r="I184" s="95"/>
      <c r="J184" s="131" t="str">
        <f t="shared" si="1"/>
        <v/>
      </c>
      <c r="K184" s="131"/>
      <c r="L184" s="132"/>
      <c r="M184" s="131"/>
      <c r="N184" s="129"/>
      <c r="O184" s="95"/>
      <c r="P184" s="98"/>
      <c r="Q184" s="381"/>
      <c r="R184" s="381"/>
      <c r="S184" s="381"/>
      <c r="T184" s="381"/>
    </row>
    <row r="185" spans="1:20" ht="12.75" customHeight="1" x14ac:dyDescent="0.25">
      <c r="A185" s="128" t="str">
        <f>IF(B185="","",ROW()-ROW($A$3)+'Diário 3º PA'!$P$1)</f>
        <v/>
      </c>
      <c r="B185" s="129"/>
      <c r="C185" s="130"/>
      <c r="D185" s="98"/>
      <c r="E185" s="95"/>
      <c r="F185" s="141"/>
      <c r="G185" s="95"/>
      <c r="H185" s="98"/>
      <c r="I185" s="95"/>
      <c r="J185" s="131" t="str">
        <f t="shared" si="1"/>
        <v/>
      </c>
      <c r="K185" s="131"/>
      <c r="L185" s="132"/>
      <c r="M185" s="131"/>
      <c r="N185" s="129"/>
      <c r="O185" s="95"/>
      <c r="P185" s="98"/>
      <c r="Q185" s="381"/>
      <c r="R185" s="381"/>
      <c r="S185" s="381"/>
      <c r="T185" s="381"/>
    </row>
    <row r="186" spans="1:20" ht="12.75" customHeight="1" x14ac:dyDescent="0.25">
      <c r="A186" s="128" t="str">
        <f>IF(B186="","",ROW()-ROW($A$3)+'Diário 3º PA'!$P$1)</f>
        <v/>
      </c>
      <c r="B186" s="129"/>
      <c r="C186" s="130"/>
      <c r="D186" s="98"/>
      <c r="E186" s="95"/>
      <c r="F186" s="141"/>
      <c r="G186" s="98"/>
      <c r="H186" s="98"/>
      <c r="I186" s="95"/>
      <c r="J186" s="131" t="str">
        <f t="shared" si="1"/>
        <v/>
      </c>
      <c r="K186" s="131"/>
      <c r="L186" s="132"/>
      <c r="M186" s="131"/>
      <c r="N186" s="129"/>
      <c r="O186" s="95"/>
      <c r="P186" s="98"/>
      <c r="Q186" s="381"/>
      <c r="R186" s="381"/>
      <c r="S186" s="381"/>
      <c r="T186" s="381"/>
    </row>
    <row r="187" spans="1:20" ht="12.75" customHeight="1" x14ac:dyDescent="0.25">
      <c r="A187" s="128" t="str">
        <f>IF(B187="","",ROW()-ROW($A$3)+'Diário 3º PA'!$P$1)</f>
        <v/>
      </c>
      <c r="B187" s="129"/>
      <c r="C187" s="130"/>
      <c r="D187" s="98"/>
      <c r="E187" s="95"/>
      <c r="F187" s="141"/>
      <c r="G187" s="98"/>
      <c r="H187" s="98"/>
      <c r="I187" s="95"/>
      <c r="J187" s="131" t="str">
        <f t="shared" si="1"/>
        <v/>
      </c>
      <c r="K187" s="131"/>
      <c r="L187" s="132"/>
      <c r="M187" s="131"/>
      <c r="N187" s="129"/>
      <c r="O187" s="95"/>
      <c r="P187" s="98"/>
      <c r="Q187" s="381"/>
      <c r="R187" s="381"/>
      <c r="S187" s="381"/>
      <c r="T187" s="381"/>
    </row>
    <row r="188" spans="1:20" ht="12.75" customHeight="1" x14ac:dyDescent="0.25">
      <c r="A188" s="128" t="str">
        <f>IF(B188="","",ROW()-ROW($A$3)+'Diário 3º PA'!$P$1)</f>
        <v/>
      </c>
      <c r="B188" s="129"/>
      <c r="C188" s="130"/>
      <c r="D188" s="98"/>
      <c r="E188" s="95"/>
      <c r="F188" s="141"/>
      <c r="G188" s="98"/>
      <c r="H188" s="98"/>
      <c r="I188" s="95"/>
      <c r="J188" s="131" t="str">
        <f t="shared" si="1"/>
        <v/>
      </c>
      <c r="K188" s="131"/>
      <c r="L188" s="132"/>
      <c r="M188" s="131"/>
      <c r="N188" s="129"/>
      <c r="O188" s="95"/>
      <c r="P188" s="98"/>
      <c r="Q188" s="381"/>
      <c r="R188" s="381"/>
      <c r="S188" s="381"/>
      <c r="T188" s="381"/>
    </row>
    <row r="189" spans="1:20" ht="12.75" customHeight="1" x14ac:dyDescent="0.25">
      <c r="A189" s="128" t="str">
        <f>IF(B189="","",ROW()-ROW($A$3)+'Diário 3º PA'!$P$1)</f>
        <v/>
      </c>
      <c r="B189" s="129"/>
      <c r="C189" s="130"/>
      <c r="D189" s="98"/>
      <c r="E189" s="95"/>
      <c r="F189" s="141"/>
      <c r="G189" s="98"/>
      <c r="H189" s="98"/>
      <c r="I189" s="95"/>
      <c r="J189" s="131" t="str">
        <f t="shared" si="1"/>
        <v/>
      </c>
      <c r="K189" s="131"/>
      <c r="L189" s="132"/>
      <c r="M189" s="131"/>
      <c r="N189" s="129"/>
      <c r="O189" s="95"/>
      <c r="P189" s="98"/>
      <c r="Q189" s="381"/>
      <c r="R189" s="381"/>
      <c r="S189" s="381"/>
      <c r="T189" s="381"/>
    </row>
    <row r="190" spans="1:20" ht="12.75" customHeight="1" x14ac:dyDescent="0.25">
      <c r="A190" s="128" t="str">
        <f>IF(B190="","",ROW()-ROW($A$3)+'Diário 3º PA'!$P$1)</f>
        <v/>
      </c>
      <c r="B190" s="129"/>
      <c r="C190" s="130"/>
      <c r="D190" s="98"/>
      <c r="E190" s="95"/>
      <c r="F190" s="141"/>
      <c r="G190" s="98"/>
      <c r="H190" s="98"/>
      <c r="I190" s="95"/>
      <c r="J190" s="131" t="str">
        <f t="shared" si="1"/>
        <v/>
      </c>
      <c r="K190" s="131"/>
      <c r="L190" s="132"/>
      <c r="M190" s="131"/>
      <c r="N190" s="129"/>
      <c r="O190" s="95"/>
      <c r="P190" s="98"/>
      <c r="Q190" s="381"/>
      <c r="R190" s="381"/>
      <c r="S190" s="381"/>
      <c r="T190" s="381"/>
    </row>
    <row r="191" spans="1:20" ht="12.75" customHeight="1" x14ac:dyDescent="0.25">
      <c r="A191" s="128" t="str">
        <f>IF(B191="","",ROW()-ROW($A$3)+'Diário 3º PA'!$P$1)</f>
        <v/>
      </c>
      <c r="B191" s="129"/>
      <c r="C191" s="130"/>
      <c r="D191" s="98"/>
      <c r="E191" s="95"/>
      <c r="F191" s="141"/>
      <c r="G191" s="98"/>
      <c r="H191" s="98"/>
      <c r="I191" s="95"/>
      <c r="J191" s="131" t="str">
        <f t="shared" si="1"/>
        <v/>
      </c>
      <c r="K191" s="131"/>
      <c r="L191" s="132"/>
      <c r="M191" s="131"/>
      <c r="N191" s="129"/>
      <c r="O191" s="95"/>
      <c r="P191" s="98"/>
      <c r="Q191" s="381"/>
      <c r="R191" s="381"/>
      <c r="S191" s="381"/>
      <c r="T191" s="381"/>
    </row>
    <row r="192" spans="1:20" ht="12.75" customHeight="1" x14ac:dyDescent="0.25">
      <c r="A192" s="128" t="str">
        <f>IF(B192="","",ROW()-ROW($A$3)+'Diário 3º PA'!$P$1)</f>
        <v/>
      </c>
      <c r="B192" s="129"/>
      <c r="C192" s="130"/>
      <c r="D192" s="98"/>
      <c r="E192" s="95"/>
      <c r="F192" s="141"/>
      <c r="G192" s="98"/>
      <c r="H192" s="98"/>
      <c r="I192" s="95"/>
      <c r="J192" s="131" t="str">
        <f t="shared" si="1"/>
        <v/>
      </c>
      <c r="K192" s="131"/>
      <c r="L192" s="132"/>
      <c r="M192" s="131"/>
      <c r="N192" s="129"/>
      <c r="O192" s="95"/>
      <c r="P192" s="98"/>
      <c r="Q192" s="381"/>
      <c r="R192" s="381"/>
      <c r="S192" s="381"/>
      <c r="T192" s="381"/>
    </row>
    <row r="193" spans="1:20" ht="12.75" customHeight="1" x14ac:dyDescent="0.25">
      <c r="A193" s="128" t="str">
        <f>IF(B193="","",ROW()-ROW($A$3)+'Diário 3º PA'!$P$1)</f>
        <v/>
      </c>
      <c r="B193" s="129"/>
      <c r="C193" s="130"/>
      <c r="D193" s="98"/>
      <c r="E193" s="95"/>
      <c r="F193" s="141"/>
      <c r="G193" s="98"/>
      <c r="H193" s="98"/>
      <c r="I193" s="95"/>
      <c r="J193" s="131" t="str">
        <f t="shared" si="1"/>
        <v/>
      </c>
      <c r="K193" s="131"/>
      <c r="L193" s="132"/>
      <c r="M193" s="131"/>
      <c r="N193" s="129"/>
      <c r="O193" s="95"/>
      <c r="P193" s="98"/>
      <c r="Q193" s="381"/>
      <c r="R193" s="381"/>
      <c r="S193" s="381"/>
      <c r="T193" s="381"/>
    </row>
    <row r="194" spans="1:20" ht="12.75" customHeight="1" x14ac:dyDescent="0.25">
      <c r="A194" s="128" t="str">
        <f>IF(B194="","",ROW()-ROW($A$3)+'Diário 3º PA'!$P$1)</f>
        <v/>
      </c>
      <c r="B194" s="129"/>
      <c r="C194" s="130"/>
      <c r="D194" s="98"/>
      <c r="E194" s="95"/>
      <c r="F194" s="141"/>
      <c r="G194" s="98"/>
      <c r="H194" s="98"/>
      <c r="I194" s="95"/>
      <c r="J194" s="131" t="str">
        <f t="shared" si="1"/>
        <v/>
      </c>
      <c r="K194" s="131"/>
      <c r="L194" s="132"/>
      <c r="M194" s="131"/>
      <c r="N194" s="129"/>
      <c r="O194" s="95"/>
      <c r="P194" s="98"/>
      <c r="Q194" s="381"/>
      <c r="R194" s="381"/>
      <c r="S194" s="381"/>
      <c r="T194" s="381"/>
    </row>
    <row r="195" spans="1:20" ht="12.75" customHeight="1" x14ac:dyDescent="0.25">
      <c r="A195" s="128" t="str">
        <f>IF(B195="","",ROW()-ROW($A$3)+'Diário 3º PA'!$P$1)</f>
        <v/>
      </c>
      <c r="B195" s="129"/>
      <c r="C195" s="130"/>
      <c r="D195" s="98"/>
      <c r="E195" s="95"/>
      <c r="F195" s="141"/>
      <c r="G195" s="98"/>
      <c r="H195" s="98"/>
      <c r="I195" s="95"/>
      <c r="J195" s="131" t="str">
        <f t="shared" si="1"/>
        <v/>
      </c>
      <c r="K195" s="131"/>
      <c r="L195" s="132"/>
      <c r="M195" s="131"/>
      <c r="N195" s="129"/>
      <c r="O195" s="95"/>
      <c r="P195" s="98"/>
      <c r="Q195" s="381"/>
      <c r="R195" s="381"/>
      <c r="S195" s="381"/>
      <c r="T195" s="381"/>
    </row>
    <row r="196" spans="1:20" ht="12.75" customHeight="1" x14ac:dyDescent="0.25">
      <c r="A196" s="128" t="str">
        <f>IF(B196="","",ROW()-ROW($A$3)+'Diário 3º PA'!$P$1)</f>
        <v/>
      </c>
      <c r="B196" s="129"/>
      <c r="C196" s="130"/>
      <c r="D196" s="98"/>
      <c r="E196" s="95"/>
      <c r="F196" s="141"/>
      <c r="G196" s="95"/>
      <c r="H196" s="98"/>
      <c r="I196" s="95"/>
      <c r="J196" s="131" t="str">
        <f t="shared" si="1"/>
        <v/>
      </c>
      <c r="K196" s="131"/>
      <c r="L196" s="132"/>
      <c r="M196" s="131"/>
      <c r="N196" s="129"/>
      <c r="O196" s="95"/>
      <c r="P196" s="98"/>
      <c r="Q196" s="381"/>
      <c r="R196" s="381"/>
      <c r="S196" s="381"/>
      <c r="T196" s="381"/>
    </row>
    <row r="197" spans="1:20" ht="12.75" customHeight="1" x14ac:dyDescent="0.25">
      <c r="A197" s="128" t="str">
        <f>IF(B197="","",ROW()-ROW($A$3)+'Diário 3º PA'!$P$1)</f>
        <v/>
      </c>
      <c r="B197" s="129"/>
      <c r="C197" s="130"/>
      <c r="D197" s="98"/>
      <c r="E197" s="95"/>
      <c r="F197" s="141"/>
      <c r="G197" s="98"/>
      <c r="H197" s="98"/>
      <c r="I197" s="95"/>
      <c r="J197" s="131" t="str">
        <f t="shared" si="1"/>
        <v/>
      </c>
      <c r="K197" s="131"/>
      <c r="L197" s="132"/>
      <c r="M197" s="131"/>
      <c r="N197" s="129"/>
      <c r="O197" s="95"/>
      <c r="P197" s="98"/>
      <c r="Q197" s="381"/>
      <c r="R197" s="381"/>
      <c r="S197" s="381"/>
      <c r="T197" s="381"/>
    </row>
    <row r="198" spans="1:20" ht="12.75" customHeight="1" x14ac:dyDescent="0.25">
      <c r="A198" s="128" t="str">
        <f>IF(B198="","",ROW()-ROW($A$3)+'Diário 3º PA'!$P$1)</f>
        <v/>
      </c>
      <c r="B198" s="129"/>
      <c r="C198" s="130"/>
      <c r="D198" s="98"/>
      <c r="E198" s="95"/>
      <c r="F198" s="141"/>
      <c r="G198" s="98"/>
      <c r="H198" s="98"/>
      <c r="I198" s="95"/>
      <c r="J198" s="131" t="str">
        <f t="shared" si="1"/>
        <v/>
      </c>
      <c r="K198" s="131"/>
      <c r="L198" s="132"/>
      <c r="M198" s="131"/>
      <c r="N198" s="129"/>
      <c r="O198" s="95"/>
      <c r="P198" s="98"/>
      <c r="Q198" s="381"/>
      <c r="R198" s="381"/>
      <c r="S198" s="381"/>
      <c r="T198" s="381"/>
    </row>
    <row r="199" spans="1:20" ht="12.75" customHeight="1" x14ac:dyDescent="0.25">
      <c r="A199" s="128" t="str">
        <f>IF(B199="","",ROW()-ROW($A$3)+'Diário 3º PA'!$P$1)</f>
        <v/>
      </c>
      <c r="B199" s="129"/>
      <c r="C199" s="130"/>
      <c r="D199" s="98"/>
      <c r="E199" s="95"/>
      <c r="F199" s="141"/>
      <c r="G199" s="98"/>
      <c r="H199" s="98"/>
      <c r="I199" s="95"/>
      <c r="J199" s="131" t="str">
        <f t="shared" si="1"/>
        <v/>
      </c>
      <c r="K199" s="131"/>
      <c r="L199" s="132"/>
      <c r="M199" s="131"/>
      <c r="N199" s="129"/>
      <c r="O199" s="95"/>
      <c r="P199" s="98"/>
      <c r="Q199" s="381"/>
      <c r="R199" s="381"/>
      <c r="S199" s="381"/>
      <c r="T199" s="381"/>
    </row>
    <row r="200" spans="1:20" ht="12.75" customHeight="1" x14ac:dyDescent="0.25">
      <c r="A200" s="128" t="str">
        <f>IF(B200="","",ROW()-ROW($A$3)+'Diário 3º PA'!$P$1)</f>
        <v/>
      </c>
      <c r="B200" s="129"/>
      <c r="C200" s="130"/>
      <c r="D200" s="98"/>
      <c r="E200" s="95"/>
      <c r="F200" s="141"/>
      <c r="G200" s="98"/>
      <c r="H200" s="98"/>
      <c r="I200" s="95"/>
      <c r="J200" s="131" t="str">
        <f t="shared" si="1"/>
        <v/>
      </c>
      <c r="K200" s="131"/>
      <c r="L200" s="132"/>
      <c r="M200" s="131"/>
      <c r="N200" s="129"/>
      <c r="O200" s="95"/>
      <c r="P200" s="98"/>
      <c r="Q200" s="381"/>
      <c r="R200" s="381"/>
      <c r="S200" s="381"/>
      <c r="T200" s="381"/>
    </row>
    <row r="201" spans="1:20" ht="12.75" customHeight="1" x14ac:dyDescent="0.25">
      <c r="A201" s="128" t="str">
        <f>IF(B201="","",ROW()-ROW($A$3)+'Diário 3º PA'!$P$1)</f>
        <v/>
      </c>
      <c r="B201" s="129"/>
      <c r="C201" s="130"/>
      <c r="D201" s="98"/>
      <c r="E201" s="95"/>
      <c r="F201" s="141"/>
      <c r="G201" s="98"/>
      <c r="H201" s="98"/>
      <c r="I201" s="95"/>
      <c r="J201" s="131" t="str">
        <f t="shared" si="1"/>
        <v/>
      </c>
      <c r="K201" s="131"/>
      <c r="L201" s="132"/>
      <c r="M201" s="131"/>
      <c r="N201" s="129"/>
      <c r="O201" s="95"/>
      <c r="P201" s="98"/>
      <c r="Q201" s="381"/>
      <c r="R201" s="381"/>
      <c r="S201" s="381"/>
      <c r="T201" s="381"/>
    </row>
    <row r="202" spans="1:20" ht="12.75" customHeight="1" x14ac:dyDescent="0.25">
      <c r="A202" s="128" t="str">
        <f>IF(B202="","",ROW()-ROW($A$3)+'Diário 3º PA'!$P$1)</f>
        <v/>
      </c>
      <c r="B202" s="129"/>
      <c r="C202" s="130"/>
      <c r="D202" s="98"/>
      <c r="E202" s="95"/>
      <c r="F202" s="141"/>
      <c r="G202" s="98"/>
      <c r="H202" s="98"/>
      <c r="I202" s="95"/>
      <c r="J202" s="131" t="str">
        <f t="shared" si="1"/>
        <v/>
      </c>
      <c r="K202" s="131"/>
      <c r="L202" s="132"/>
      <c r="M202" s="131"/>
      <c r="N202" s="129"/>
      <c r="O202" s="95"/>
      <c r="P202" s="98"/>
      <c r="Q202" s="381"/>
      <c r="R202" s="381"/>
      <c r="S202" s="381"/>
      <c r="T202" s="381"/>
    </row>
    <row r="203" spans="1:20" ht="12.75" customHeight="1" x14ac:dyDescent="0.25">
      <c r="A203" s="128" t="str">
        <f>IF(B203="","",ROW()-ROW($A$3)+'Diário 3º PA'!$P$1)</f>
        <v/>
      </c>
      <c r="B203" s="129"/>
      <c r="C203" s="130"/>
      <c r="D203" s="98"/>
      <c r="E203" s="95"/>
      <c r="F203" s="141"/>
      <c r="G203" s="98"/>
      <c r="H203" s="98"/>
      <c r="I203" s="95"/>
      <c r="J203" s="131" t="str">
        <f t="shared" si="1"/>
        <v/>
      </c>
      <c r="K203" s="131"/>
      <c r="L203" s="132"/>
      <c r="M203" s="131"/>
      <c r="N203" s="129"/>
      <c r="O203" s="95"/>
      <c r="P203" s="98"/>
      <c r="Q203" s="381"/>
      <c r="R203" s="381"/>
      <c r="S203" s="381"/>
      <c r="T203" s="381"/>
    </row>
    <row r="204" spans="1:20" ht="12.75" customHeight="1" x14ac:dyDescent="0.25">
      <c r="A204" s="128" t="str">
        <f>IF(B204="","",ROW()-ROW($A$3)+'Diário 3º PA'!$P$1)</f>
        <v/>
      </c>
      <c r="B204" s="129"/>
      <c r="C204" s="130"/>
      <c r="D204" s="98"/>
      <c r="E204" s="95"/>
      <c r="F204" s="141"/>
      <c r="G204" s="98"/>
      <c r="H204" s="98"/>
      <c r="I204" s="95"/>
      <c r="J204" s="131" t="str">
        <f t="shared" si="1"/>
        <v/>
      </c>
      <c r="K204" s="131"/>
      <c r="L204" s="132"/>
      <c r="M204" s="131"/>
      <c r="N204" s="129"/>
      <c r="O204" s="95"/>
      <c r="P204" s="98"/>
      <c r="Q204" s="381"/>
      <c r="R204" s="381"/>
      <c r="S204" s="381"/>
      <c r="T204" s="381"/>
    </row>
    <row r="205" spans="1:20" ht="12.75" customHeight="1" x14ac:dyDescent="0.25">
      <c r="A205" s="128" t="str">
        <f>IF(B205="","",ROW()-ROW($A$3)+'Diário 3º PA'!$P$1)</f>
        <v/>
      </c>
      <c r="B205" s="129"/>
      <c r="C205" s="130"/>
      <c r="D205" s="98"/>
      <c r="E205" s="95"/>
      <c r="F205" s="141"/>
      <c r="G205" s="98"/>
      <c r="H205" s="98"/>
      <c r="I205" s="95"/>
      <c r="J205" s="131" t="str">
        <f t="shared" si="1"/>
        <v/>
      </c>
      <c r="K205" s="131"/>
      <c r="L205" s="132"/>
      <c r="M205" s="131"/>
      <c r="N205" s="129"/>
      <c r="O205" s="95"/>
      <c r="P205" s="98"/>
      <c r="Q205" s="381"/>
      <c r="R205" s="381"/>
      <c r="S205" s="381"/>
      <c r="T205" s="381"/>
    </row>
    <row r="206" spans="1:20" ht="12.75" customHeight="1" x14ac:dyDescent="0.25">
      <c r="A206" s="128" t="str">
        <f>IF(B206="","",ROW()-ROW($A$3)+'Diário 3º PA'!$P$1)</f>
        <v/>
      </c>
      <c r="B206" s="129"/>
      <c r="C206" s="130"/>
      <c r="D206" s="98"/>
      <c r="E206" s="95"/>
      <c r="F206" s="141"/>
      <c r="G206" s="98"/>
      <c r="H206" s="98"/>
      <c r="I206" s="95"/>
      <c r="J206" s="131" t="str">
        <f t="shared" si="1"/>
        <v/>
      </c>
      <c r="K206" s="131"/>
      <c r="L206" s="132"/>
      <c r="M206" s="131"/>
      <c r="N206" s="129"/>
      <c r="O206" s="95"/>
      <c r="P206" s="98"/>
      <c r="Q206" s="381"/>
      <c r="R206" s="381"/>
      <c r="S206" s="381"/>
      <c r="T206" s="381"/>
    </row>
    <row r="207" spans="1:20" ht="12.75" customHeight="1" x14ac:dyDescent="0.25">
      <c r="A207" s="128" t="str">
        <f>IF(B207="","",ROW()-ROW($A$3)+'Diário 3º PA'!$P$1)</f>
        <v/>
      </c>
      <c r="B207" s="129"/>
      <c r="C207" s="130"/>
      <c r="D207" s="98"/>
      <c r="E207" s="95"/>
      <c r="F207" s="141"/>
      <c r="G207" s="98"/>
      <c r="H207" s="98"/>
      <c r="I207" s="95"/>
      <c r="J207" s="131" t="str">
        <f t="shared" si="1"/>
        <v/>
      </c>
      <c r="K207" s="131"/>
      <c r="L207" s="132"/>
      <c r="M207" s="131"/>
      <c r="N207" s="129"/>
      <c r="O207" s="95"/>
      <c r="P207" s="98"/>
      <c r="Q207" s="381"/>
      <c r="R207" s="381"/>
      <c r="S207" s="381"/>
      <c r="T207" s="381"/>
    </row>
    <row r="208" spans="1:20" ht="12.75" customHeight="1" x14ac:dyDescent="0.25">
      <c r="A208" s="128" t="str">
        <f>IF(B208="","",ROW()-ROW($A$3)+'Diário 3º PA'!$P$1)</f>
        <v/>
      </c>
      <c r="B208" s="129"/>
      <c r="C208" s="130"/>
      <c r="D208" s="98"/>
      <c r="E208" s="95"/>
      <c r="F208" s="141"/>
      <c r="G208" s="98"/>
      <c r="H208" s="98"/>
      <c r="I208" s="95"/>
      <c r="J208" s="131" t="str">
        <f t="shared" si="1"/>
        <v/>
      </c>
      <c r="K208" s="131"/>
      <c r="L208" s="132"/>
      <c r="M208" s="131"/>
      <c r="N208" s="129"/>
      <c r="O208" s="95"/>
      <c r="P208" s="98"/>
      <c r="Q208" s="381"/>
      <c r="R208" s="381"/>
      <c r="S208" s="381"/>
      <c r="T208" s="381"/>
    </row>
    <row r="209" spans="1:20" ht="12.75" customHeight="1" x14ac:dyDescent="0.25">
      <c r="A209" s="128" t="str">
        <f>IF(B209="","",ROW()-ROW($A$3)+'Diário 3º PA'!$P$1)</f>
        <v/>
      </c>
      <c r="B209" s="129"/>
      <c r="C209" s="130"/>
      <c r="D209" s="98"/>
      <c r="E209" s="95"/>
      <c r="F209" s="141"/>
      <c r="G209" s="98"/>
      <c r="H209" s="98"/>
      <c r="I209" s="95"/>
      <c r="J209" s="131" t="str">
        <f t="shared" si="1"/>
        <v/>
      </c>
      <c r="K209" s="131"/>
      <c r="L209" s="132"/>
      <c r="M209" s="131"/>
      <c r="N209" s="129"/>
      <c r="O209" s="95"/>
      <c r="P209" s="98"/>
      <c r="Q209" s="381"/>
      <c r="R209" s="381"/>
      <c r="S209" s="381"/>
      <c r="T209" s="381"/>
    </row>
    <row r="210" spans="1:20" ht="12.75" customHeight="1" x14ac:dyDescent="0.25">
      <c r="A210" s="128" t="str">
        <f>IF(B210="","",ROW()-ROW($A$3)+'Diário 3º PA'!$P$1)</f>
        <v/>
      </c>
      <c r="B210" s="129"/>
      <c r="C210" s="130"/>
      <c r="D210" s="98"/>
      <c r="E210" s="95"/>
      <c r="F210" s="141"/>
      <c r="G210" s="98"/>
      <c r="H210" s="98"/>
      <c r="I210" s="95"/>
      <c r="J210" s="131" t="str">
        <f t="shared" si="1"/>
        <v/>
      </c>
      <c r="K210" s="131"/>
      <c r="L210" s="132"/>
      <c r="M210" s="131"/>
      <c r="N210" s="129"/>
      <c r="O210" s="95"/>
      <c r="P210" s="98"/>
      <c r="Q210" s="381"/>
      <c r="R210" s="381"/>
      <c r="S210" s="381"/>
      <c r="T210" s="381"/>
    </row>
    <row r="211" spans="1:20" ht="12.75" customHeight="1" x14ac:dyDescent="0.25">
      <c r="A211" s="128" t="str">
        <f>IF(B211="","",ROW()-ROW($A$3)+'Diário 3º PA'!$P$1)</f>
        <v/>
      </c>
      <c r="B211" s="129"/>
      <c r="C211" s="130"/>
      <c r="D211" s="98"/>
      <c r="E211" s="95"/>
      <c r="F211" s="141"/>
      <c r="G211" s="98"/>
      <c r="H211" s="98"/>
      <c r="I211" s="95"/>
      <c r="J211" s="131" t="str">
        <f t="shared" si="1"/>
        <v/>
      </c>
      <c r="K211" s="131"/>
      <c r="L211" s="132"/>
      <c r="M211" s="131"/>
      <c r="N211" s="129"/>
      <c r="O211" s="95"/>
      <c r="P211" s="98"/>
      <c r="Q211" s="381"/>
      <c r="R211" s="381"/>
      <c r="S211" s="381"/>
      <c r="T211" s="381"/>
    </row>
    <row r="212" spans="1:20" ht="12.75" customHeight="1" x14ac:dyDescent="0.25">
      <c r="A212" s="128" t="str">
        <f>IF(B212="","",ROW()-ROW($A$3)+'Diário 3º PA'!$P$1)</f>
        <v/>
      </c>
      <c r="B212" s="129"/>
      <c r="C212" s="130"/>
      <c r="D212" s="98"/>
      <c r="E212" s="95"/>
      <c r="F212" s="141"/>
      <c r="G212" s="98"/>
      <c r="H212" s="98"/>
      <c r="I212" s="95"/>
      <c r="J212" s="131" t="str">
        <f t="shared" si="1"/>
        <v/>
      </c>
      <c r="K212" s="131"/>
      <c r="L212" s="132"/>
      <c r="M212" s="131"/>
      <c r="N212" s="129"/>
      <c r="O212" s="95"/>
      <c r="P212" s="98"/>
      <c r="Q212" s="381"/>
      <c r="R212" s="381"/>
      <c r="S212" s="381"/>
      <c r="T212" s="381"/>
    </row>
    <row r="213" spans="1:20" ht="12.75" customHeight="1" x14ac:dyDescent="0.25">
      <c r="A213" s="128" t="str">
        <f>IF(B213="","",ROW()-ROW($A$3)+'Diário 3º PA'!$P$1)</f>
        <v/>
      </c>
      <c r="B213" s="129"/>
      <c r="C213" s="130"/>
      <c r="D213" s="98"/>
      <c r="E213" s="95"/>
      <c r="F213" s="141"/>
      <c r="G213" s="98"/>
      <c r="H213" s="98"/>
      <c r="I213" s="95"/>
      <c r="J213" s="131" t="str">
        <f t="shared" si="1"/>
        <v/>
      </c>
      <c r="K213" s="131"/>
      <c r="L213" s="132"/>
      <c r="M213" s="131"/>
      <c r="N213" s="129"/>
      <c r="O213" s="95"/>
      <c r="P213" s="98"/>
      <c r="Q213" s="381"/>
      <c r="R213" s="381"/>
      <c r="S213" s="381"/>
      <c r="T213" s="381"/>
    </row>
    <row r="214" spans="1:20" ht="12.75" customHeight="1" x14ac:dyDescent="0.25">
      <c r="A214" s="128" t="str">
        <f>IF(B214="","",ROW()-ROW($A$3)+'Diário 3º PA'!$P$1)</f>
        <v/>
      </c>
      <c r="B214" s="129"/>
      <c r="C214" s="130"/>
      <c r="D214" s="98"/>
      <c r="E214" s="95"/>
      <c r="F214" s="141"/>
      <c r="G214" s="98"/>
      <c r="H214" s="98"/>
      <c r="I214" s="95"/>
      <c r="J214" s="131" t="str">
        <f t="shared" si="1"/>
        <v/>
      </c>
      <c r="K214" s="131"/>
      <c r="L214" s="132"/>
      <c r="M214" s="131"/>
      <c r="N214" s="129"/>
      <c r="O214" s="95"/>
      <c r="P214" s="98"/>
      <c r="Q214" s="381"/>
      <c r="R214" s="381"/>
      <c r="S214" s="381"/>
      <c r="T214" s="381"/>
    </row>
    <row r="215" spans="1:20" ht="12.75" customHeight="1" x14ac:dyDescent="0.25">
      <c r="A215" s="128" t="str">
        <f>IF(B215="","",ROW()-ROW($A$3)+'Diário 3º PA'!$P$1)</f>
        <v/>
      </c>
      <c r="B215" s="129"/>
      <c r="C215" s="130"/>
      <c r="D215" s="98"/>
      <c r="E215" s="95"/>
      <c r="F215" s="141"/>
      <c r="G215" s="98"/>
      <c r="H215" s="98"/>
      <c r="I215" s="95"/>
      <c r="J215" s="131" t="str">
        <f t="shared" si="1"/>
        <v/>
      </c>
      <c r="K215" s="131"/>
      <c r="L215" s="132"/>
      <c r="M215" s="131"/>
      <c r="N215" s="129"/>
      <c r="O215" s="95"/>
      <c r="P215" s="98"/>
      <c r="Q215" s="381"/>
      <c r="R215" s="381"/>
      <c r="S215" s="381"/>
      <c r="T215" s="381"/>
    </row>
    <row r="216" spans="1:20" ht="12.75" customHeight="1" x14ac:dyDescent="0.25">
      <c r="A216" s="128" t="str">
        <f>IF(B216="","",ROW()-ROW($A$3)+'Diário 3º PA'!$P$1)</f>
        <v/>
      </c>
      <c r="B216" s="129"/>
      <c r="C216" s="130"/>
      <c r="D216" s="98"/>
      <c r="E216" s="95"/>
      <c r="F216" s="141"/>
      <c r="G216" s="98"/>
      <c r="H216" s="98"/>
      <c r="I216" s="95"/>
      <c r="J216" s="131" t="str">
        <f t="shared" si="1"/>
        <v/>
      </c>
      <c r="K216" s="131"/>
      <c r="L216" s="132"/>
      <c r="M216" s="131"/>
      <c r="N216" s="129"/>
      <c r="O216" s="95"/>
      <c r="P216" s="98"/>
      <c r="Q216" s="381"/>
      <c r="R216" s="381"/>
      <c r="S216" s="381"/>
      <c r="T216" s="381"/>
    </row>
    <row r="217" spans="1:20" ht="12.75" customHeight="1" x14ac:dyDescent="0.25">
      <c r="A217" s="128" t="str">
        <f>IF(B217="","",ROW()-ROW($A$3)+'Diário 3º PA'!$P$1)</f>
        <v/>
      </c>
      <c r="B217" s="129"/>
      <c r="C217" s="130"/>
      <c r="D217" s="98"/>
      <c r="E217" s="95"/>
      <c r="F217" s="141"/>
      <c r="G217" s="98"/>
      <c r="H217" s="98"/>
      <c r="I217" s="95"/>
      <c r="J217" s="131" t="str">
        <f t="shared" si="1"/>
        <v/>
      </c>
      <c r="K217" s="131"/>
      <c r="L217" s="132"/>
      <c r="M217" s="131"/>
      <c r="N217" s="129"/>
      <c r="O217" s="95"/>
      <c r="P217" s="98"/>
      <c r="Q217" s="381"/>
      <c r="R217" s="381"/>
      <c r="S217" s="381"/>
      <c r="T217" s="381"/>
    </row>
    <row r="218" spans="1:20" ht="12.75" customHeight="1" x14ac:dyDescent="0.25">
      <c r="A218" s="128" t="str">
        <f>IF(B218="","",ROW()-ROW($A$3)+'Diário 3º PA'!$P$1)</f>
        <v/>
      </c>
      <c r="B218" s="129"/>
      <c r="C218" s="130"/>
      <c r="D218" s="98"/>
      <c r="E218" s="95"/>
      <c r="F218" s="141"/>
      <c r="G218" s="95"/>
      <c r="H218" s="98"/>
      <c r="I218" s="95"/>
      <c r="J218" s="131" t="str">
        <f t="shared" si="1"/>
        <v/>
      </c>
      <c r="K218" s="131"/>
      <c r="L218" s="132"/>
      <c r="M218" s="131"/>
      <c r="N218" s="129"/>
      <c r="O218" s="95"/>
      <c r="P218" s="98"/>
      <c r="Q218" s="381"/>
      <c r="R218" s="381"/>
      <c r="S218" s="381"/>
      <c r="T218" s="381"/>
    </row>
    <row r="219" spans="1:20" ht="12.75" customHeight="1" x14ac:dyDescent="0.25">
      <c r="A219" s="128" t="str">
        <f>IF(B219="","",ROW()-ROW($A$3)+'Diário 3º PA'!$P$1)</f>
        <v/>
      </c>
      <c r="B219" s="129"/>
      <c r="C219" s="130"/>
      <c r="D219" s="98"/>
      <c r="E219" s="95"/>
      <c r="F219" s="141"/>
      <c r="G219" s="98"/>
      <c r="H219" s="98"/>
      <c r="I219" s="95"/>
      <c r="J219" s="131" t="str">
        <f t="shared" si="1"/>
        <v/>
      </c>
      <c r="K219" s="131"/>
      <c r="L219" s="132"/>
      <c r="M219" s="131"/>
      <c r="N219" s="129"/>
      <c r="O219" s="95"/>
      <c r="P219" s="98"/>
      <c r="Q219" s="381"/>
      <c r="R219" s="381"/>
      <c r="S219" s="381"/>
      <c r="T219" s="381"/>
    </row>
    <row r="220" spans="1:20" ht="12.75" customHeight="1" x14ac:dyDescent="0.25">
      <c r="A220" s="128" t="str">
        <f>IF(B220="","",ROW()-ROW($A$3)+'Diário 3º PA'!$P$1)</f>
        <v/>
      </c>
      <c r="B220" s="129"/>
      <c r="C220" s="130"/>
      <c r="D220" s="98"/>
      <c r="E220" s="95"/>
      <c r="F220" s="141"/>
      <c r="G220" s="98"/>
      <c r="H220" s="98"/>
      <c r="I220" s="95"/>
      <c r="J220" s="131" t="str">
        <f t="shared" si="1"/>
        <v/>
      </c>
      <c r="K220" s="131"/>
      <c r="L220" s="132"/>
      <c r="M220" s="131"/>
      <c r="N220" s="129"/>
      <c r="O220" s="95"/>
      <c r="P220" s="98"/>
      <c r="Q220" s="381"/>
      <c r="R220" s="381"/>
      <c r="S220" s="381"/>
      <c r="T220" s="381"/>
    </row>
    <row r="221" spans="1:20" ht="12.75" customHeight="1" x14ac:dyDescent="0.25">
      <c r="A221" s="128" t="str">
        <f>IF(B221="","",ROW()-ROW($A$3)+'Diário 3º PA'!$P$1)</f>
        <v/>
      </c>
      <c r="B221" s="129"/>
      <c r="C221" s="130"/>
      <c r="D221" s="98"/>
      <c r="E221" s="95"/>
      <c r="F221" s="141"/>
      <c r="G221" s="98"/>
      <c r="H221" s="98"/>
      <c r="I221" s="95"/>
      <c r="J221" s="131" t="str">
        <f t="shared" si="1"/>
        <v/>
      </c>
      <c r="K221" s="131"/>
      <c r="L221" s="132"/>
      <c r="M221" s="131"/>
      <c r="N221" s="129"/>
      <c r="O221" s="95"/>
      <c r="P221" s="98"/>
      <c r="Q221" s="381"/>
      <c r="R221" s="381"/>
      <c r="S221" s="381"/>
      <c r="T221" s="381"/>
    </row>
    <row r="222" spans="1:20" ht="12.75" customHeight="1" x14ac:dyDescent="0.25">
      <c r="A222" s="128" t="str">
        <f>IF(B222="","",ROW()-ROW($A$3)+'Diário 3º PA'!$P$1)</f>
        <v/>
      </c>
      <c r="B222" s="129"/>
      <c r="C222" s="130"/>
      <c r="D222" s="98"/>
      <c r="E222" s="95"/>
      <c r="F222" s="92"/>
      <c r="G222" s="98"/>
      <c r="H222" s="98"/>
      <c r="I222" s="95"/>
      <c r="J222" s="131" t="str">
        <f t="shared" si="1"/>
        <v/>
      </c>
      <c r="K222" s="131"/>
      <c r="L222" s="132"/>
      <c r="M222" s="131"/>
      <c r="N222" s="129"/>
      <c r="O222" s="95"/>
      <c r="P222" s="98"/>
      <c r="Q222" s="381"/>
      <c r="R222" s="381"/>
      <c r="S222" s="381"/>
      <c r="T222" s="381"/>
    </row>
    <row r="223" spans="1:20" ht="12.75" customHeight="1" x14ac:dyDescent="0.25">
      <c r="A223" s="128" t="str">
        <f>IF(B223="","",ROW()-ROW($A$3)+'Diário 3º PA'!$P$1)</f>
        <v/>
      </c>
      <c r="B223" s="129"/>
      <c r="C223" s="130"/>
      <c r="D223" s="98"/>
      <c r="E223" s="95"/>
      <c r="F223" s="92"/>
      <c r="G223" s="98"/>
      <c r="H223" s="98"/>
      <c r="I223" s="95"/>
      <c r="J223" s="131" t="str">
        <f t="shared" si="1"/>
        <v/>
      </c>
      <c r="K223" s="131"/>
      <c r="L223" s="132"/>
      <c r="M223" s="131"/>
      <c r="N223" s="129"/>
      <c r="O223" s="95"/>
      <c r="P223" s="98"/>
      <c r="Q223" s="381"/>
      <c r="R223" s="381"/>
      <c r="S223" s="381"/>
      <c r="T223" s="381"/>
    </row>
    <row r="224" spans="1:20" ht="12.75" customHeight="1" x14ac:dyDescent="0.25">
      <c r="A224" s="128" t="str">
        <f>IF(B224="","",ROW()-ROW($A$3)+'Diário 3º PA'!$P$1)</f>
        <v/>
      </c>
      <c r="B224" s="129"/>
      <c r="C224" s="130"/>
      <c r="D224" s="98"/>
      <c r="E224" s="95"/>
      <c r="F224" s="141"/>
      <c r="G224" s="98"/>
      <c r="H224" s="98"/>
      <c r="I224" s="95"/>
      <c r="J224" s="131" t="str">
        <f t="shared" si="1"/>
        <v/>
      </c>
      <c r="K224" s="131"/>
      <c r="L224" s="132"/>
      <c r="M224" s="131"/>
      <c r="N224" s="129"/>
      <c r="O224" s="95"/>
      <c r="P224" s="98"/>
      <c r="Q224" s="381"/>
      <c r="R224" s="381"/>
      <c r="S224" s="381"/>
      <c r="T224" s="381"/>
    </row>
    <row r="225" spans="1:20" ht="12.75" customHeight="1" x14ac:dyDescent="0.25">
      <c r="A225" s="128" t="str">
        <f>IF(B225="","",ROW()-ROW($A$3)+'Diário 3º PA'!$P$1)</f>
        <v/>
      </c>
      <c r="B225" s="129"/>
      <c r="C225" s="130"/>
      <c r="D225" s="98"/>
      <c r="E225" s="95"/>
      <c r="F225" s="141"/>
      <c r="G225" s="98"/>
      <c r="H225" s="98"/>
      <c r="I225" s="95"/>
      <c r="J225" s="131" t="str">
        <f t="shared" si="1"/>
        <v/>
      </c>
      <c r="K225" s="131"/>
      <c r="L225" s="132"/>
      <c r="M225" s="131"/>
      <c r="N225" s="129"/>
      <c r="O225" s="95"/>
      <c r="P225" s="98"/>
      <c r="Q225" s="381"/>
      <c r="R225" s="381"/>
      <c r="S225" s="381"/>
      <c r="T225" s="381"/>
    </row>
    <row r="226" spans="1:20" ht="12.75" customHeight="1" x14ac:dyDescent="0.25">
      <c r="A226" s="128" t="str">
        <f>IF(B226="","",ROW()-ROW($A$3)+'Diário 3º PA'!$P$1)</f>
        <v/>
      </c>
      <c r="B226" s="129"/>
      <c r="C226" s="130"/>
      <c r="D226" s="98"/>
      <c r="E226" s="95"/>
      <c r="F226" s="141"/>
      <c r="G226" s="98"/>
      <c r="H226" s="98"/>
      <c r="I226" s="95"/>
      <c r="J226" s="131" t="str">
        <f t="shared" si="1"/>
        <v/>
      </c>
      <c r="K226" s="131"/>
      <c r="L226" s="132"/>
      <c r="M226" s="131"/>
      <c r="N226" s="129"/>
      <c r="O226" s="95"/>
      <c r="P226" s="98"/>
      <c r="Q226" s="381"/>
      <c r="R226" s="381"/>
      <c r="S226" s="381"/>
      <c r="T226" s="381"/>
    </row>
    <row r="227" spans="1:20" ht="12.75" customHeight="1" x14ac:dyDescent="0.25">
      <c r="A227" s="128" t="str">
        <f>IF(B227="","",ROW()-ROW($A$3)+'Diário 3º PA'!$P$1)</f>
        <v/>
      </c>
      <c r="B227" s="129"/>
      <c r="C227" s="130"/>
      <c r="D227" s="98"/>
      <c r="E227" s="95"/>
      <c r="F227" s="141"/>
      <c r="G227" s="98"/>
      <c r="H227" s="98"/>
      <c r="I227" s="95"/>
      <c r="J227" s="131" t="str">
        <f t="shared" si="1"/>
        <v/>
      </c>
      <c r="K227" s="131"/>
      <c r="L227" s="132"/>
      <c r="M227" s="131"/>
      <c r="N227" s="129"/>
      <c r="O227" s="95"/>
      <c r="P227" s="98"/>
      <c r="Q227" s="381"/>
      <c r="R227" s="381"/>
      <c r="S227" s="381"/>
      <c r="T227" s="381"/>
    </row>
    <row r="228" spans="1:20" ht="12.75" customHeight="1" x14ac:dyDescent="0.25">
      <c r="A228" s="128" t="str">
        <f>IF(B228="","",ROW()-ROW($A$3)+'Diário 3º PA'!$P$1)</f>
        <v/>
      </c>
      <c r="B228" s="129"/>
      <c r="C228" s="130"/>
      <c r="D228" s="98"/>
      <c r="E228" s="95"/>
      <c r="F228" s="141"/>
      <c r="G228" s="98"/>
      <c r="H228" s="98"/>
      <c r="I228" s="95"/>
      <c r="J228" s="131" t="str">
        <f t="shared" si="1"/>
        <v/>
      </c>
      <c r="K228" s="131"/>
      <c r="L228" s="132"/>
      <c r="M228" s="131"/>
      <c r="N228" s="129"/>
      <c r="O228" s="95"/>
      <c r="P228" s="98"/>
      <c r="Q228" s="381"/>
      <c r="R228" s="381"/>
      <c r="S228" s="381"/>
      <c r="T228" s="381"/>
    </row>
    <row r="229" spans="1:20" ht="12.75" customHeight="1" x14ac:dyDescent="0.25">
      <c r="A229" s="128" t="str">
        <f>IF(B229="","",ROW()-ROW($A$3)+'Diário 3º PA'!$P$1)</f>
        <v/>
      </c>
      <c r="B229" s="129"/>
      <c r="C229" s="130"/>
      <c r="D229" s="98"/>
      <c r="E229" s="95"/>
      <c r="F229" s="141"/>
      <c r="G229" s="98"/>
      <c r="H229" s="98"/>
      <c r="I229" s="95"/>
      <c r="J229" s="131" t="str">
        <f t="shared" si="1"/>
        <v/>
      </c>
      <c r="K229" s="131"/>
      <c r="L229" s="132"/>
      <c r="M229" s="131"/>
      <c r="N229" s="129"/>
      <c r="O229" s="95"/>
      <c r="P229" s="98"/>
      <c r="Q229" s="381"/>
      <c r="R229" s="381"/>
      <c r="S229" s="381"/>
      <c r="T229" s="381"/>
    </row>
    <row r="230" spans="1:20" ht="12.75" customHeight="1" x14ac:dyDescent="0.25">
      <c r="A230" s="128" t="str">
        <f>IF(B230="","",ROW()-ROW($A$3)+'Diário 3º PA'!$P$1)</f>
        <v/>
      </c>
      <c r="B230" s="129"/>
      <c r="C230" s="130"/>
      <c r="D230" s="98"/>
      <c r="E230" s="95"/>
      <c r="F230" s="141"/>
      <c r="G230" s="98"/>
      <c r="H230" s="98"/>
      <c r="I230" s="95"/>
      <c r="J230" s="131" t="str">
        <f t="shared" si="1"/>
        <v/>
      </c>
      <c r="K230" s="131"/>
      <c r="L230" s="132"/>
      <c r="M230" s="131"/>
      <c r="N230" s="129"/>
      <c r="O230" s="95"/>
      <c r="P230" s="98"/>
      <c r="Q230" s="381"/>
      <c r="R230" s="381"/>
      <c r="S230" s="381"/>
      <c r="T230" s="381"/>
    </row>
    <row r="231" spans="1:20" ht="12.75" customHeight="1" x14ac:dyDescent="0.25">
      <c r="A231" s="128" t="str">
        <f>IF(B231="","",ROW()-ROW($A$3)+'Diário 3º PA'!$P$1)</f>
        <v/>
      </c>
      <c r="B231" s="129"/>
      <c r="C231" s="130"/>
      <c r="D231" s="98"/>
      <c r="E231" s="95"/>
      <c r="F231" s="141"/>
      <c r="G231" s="95"/>
      <c r="H231" s="98"/>
      <c r="I231" s="95"/>
      <c r="J231" s="131" t="str">
        <f t="shared" si="1"/>
        <v/>
      </c>
      <c r="K231" s="131"/>
      <c r="L231" s="132"/>
      <c r="M231" s="131"/>
      <c r="N231" s="129"/>
      <c r="O231" s="95"/>
      <c r="P231" s="98"/>
      <c r="Q231" s="381"/>
      <c r="R231" s="381"/>
      <c r="S231" s="381"/>
      <c r="T231" s="381"/>
    </row>
    <row r="232" spans="1:20" ht="12.75" customHeight="1" x14ac:dyDescent="0.25">
      <c r="A232" s="128" t="str">
        <f>IF(B232="","",ROW()-ROW($A$3)+'Diário 3º PA'!$P$1)</f>
        <v/>
      </c>
      <c r="B232" s="129"/>
      <c r="C232" s="130"/>
      <c r="D232" s="98"/>
      <c r="E232" s="95"/>
      <c r="F232" s="141"/>
      <c r="G232" s="95"/>
      <c r="H232" s="98"/>
      <c r="I232" s="95"/>
      <c r="J232" s="131" t="str">
        <f t="shared" si="1"/>
        <v/>
      </c>
      <c r="K232" s="131"/>
      <c r="L232" s="132"/>
      <c r="M232" s="131"/>
      <c r="N232" s="129"/>
      <c r="O232" s="95"/>
      <c r="P232" s="98"/>
      <c r="Q232" s="381"/>
      <c r="R232" s="381"/>
      <c r="S232" s="381"/>
      <c r="T232" s="381"/>
    </row>
    <row r="233" spans="1:20" ht="12.75" customHeight="1" x14ac:dyDescent="0.25">
      <c r="A233" s="128" t="str">
        <f>IF(B233="","",ROW()-ROW($A$3)+'Diário 3º PA'!$P$1)</f>
        <v/>
      </c>
      <c r="B233" s="129"/>
      <c r="C233" s="130"/>
      <c r="D233" s="98"/>
      <c r="E233" s="95"/>
      <c r="F233" s="141"/>
      <c r="G233" s="95"/>
      <c r="H233" s="98"/>
      <c r="I233" s="95"/>
      <c r="J233" s="131" t="str">
        <f t="shared" si="1"/>
        <v/>
      </c>
      <c r="K233" s="131"/>
      <c r="L233" s="132"/>
      <c r="M233" s="131"/>
      <c r="N233" s="129"/>
      <c r="O233" s="95"/>
      <c r="P233" s="98"/>
      <c r="Q233" s="381"/>
      <c r="R233" s="381"/>
      <c r="S233" s="381"/>
      <c r="T233" s="381"/>
    </row>
    <row r="234" spans="1:20" ht="12.75" customHeight="1" x14ac:dyDescent="0.25">
      <c r="A234" s="128" t="str">
        <f>IF(B234="","",ROW()-ROW($A$3)+'Diário 3º PA'!$P$1)</f>
        <v/>
      </c>
      <c r="B234" s="129"/>
      <c r="C234" s="130"/>
      <c r="D234" s="98"/>
      <c r="E234" s="95"/>
      <c r="F234" s="141"/>
      <c r="G234" s="95"/>
      <c r="H234" s="98"/>
      <c r="I234" s="95"/>
      <c r="J234" s="131" t="str">
        <f t="shared" si="1"/>
        <v/>
      </c>
      <c r="K234" s="131"/>
      <c r="L234" s="132"/>
      <c r="M234" s="131"/>
      <c r="N234" s="129"/>
      <c r="O234" s="95"/>
      <c r="P234" s="98"/>
      <c r="Q234" s="381"/>
      <c r="R234" s="381"/>
      <c r="S234" s="381"/>
      <c r="T234" s="381"/>
    </row>
    <row r="235" spans="1:20" ht="12.75" customHeight="1" x14ac:dyDescent="0.25">
      <c r="A235" s="128" t="str">
        <f>IF(B235="","",ROW()-ROW($A$3)+'Diário 3º PA'!$P$1)</f>
        <v/>
      </c>
      <c r="B235" s="129"/>
      <c r="C235" s="130"/>
      <c r="D235" s="98"/>
      <c r="E235" s="95"/>
      <c r="F235" s="141"/>
      <c r="G235" s="95"/>
      <c r="H235" s="98"/>
      <c r="I235" s="95"/>
      <c r="J235" s="131" t="str">
        <f t="shared" si="1"/>
        <v/>
      </c>
      <c r="K235" s="131"/>
      <c r="L235" s="132"/>
      <c r="M235" s="131"/>
      <c r="N235" s="129"/>
      <c r="O235" s="95"/>
      <c r="P235" s="98"/>
      <c r="Q235" s="381"/>
      <c r="R235" s="381"/>
      <c r="S235" s="381"/>
      <c r="T235" s="381"/>
    </row>
    <row r="236" spans="1:20" ht="12.75" customHeight="1" x14ac:dyDescent="0.25">
      <c r="A236" s="128" t="str">
        <f>IF(B236="","",ROW()-ROW($A$3)+'Diário 3º PA'!$P$1)</f>
        <v/>
      </c>
      <c r="B236" s="129"/>
      <c r="C236" s="130"/>
      <c r="D236" s="98"/>
      <c r="E236" s="95"/>
      <c r="F236" s="141"/>
      <c r="G236" s="95"/>
      <c r="H236" s="98"/>
      <c r="I236" s="95"/>
      <c r="J236" s="131" t="str">
        <f t="shared" si="1"/>
        <v/>
      </c>
      <c r="K236" s="131"/>
      <c r="L236" s="132"/>
      <c r="M236" s="131"/>
      <c r="N236" s="129"/>
      <c r="O236" s="95"/>
      <c r="P236" s="98"/>
      <c r="Q236" s="381"/>
      <c r="R236" s="381"/>
      <c r="S236" s="381"/>
      <c r="T236" s="381"/>
    </row>
    <row r="237" spans="1:20" ht="12.75" customHeight="1" x14ac:dyDescent="0.25">
      <c r="A237" s="128" t="str">
        <f>IF(B237="","",ROW()-ROW($A$3)+'Diário 3º PA'!$P$1)</f>
        <v/>
      </c>
      <c r="B237" s="129"/>
      <c r="C237" s="130"/>
      <c r="D237" s="98"/>
      <c r="E237" s="95"/>
      <c r="F237" s="141"/>
      <c r="G237" s="95"/>
      <c r="H237" s="98"/>
      <c r="I237" s="95"/>
      <c r="J237" s="131" t="str">
        <f t="shared" si="1"/>
        <v/>
      </c>
      <c r="K237" s="131"/>
      <c r="L237" s="132"/>
      <c r="M237" s="131"/>
      <c r="N237" s="129"/>
      <c r="O237" s="95"/>
      <c r="P237" s="98"/>
      <c r="Q237" s="381"/>
      <c r="R237" s="381"/>
      <c r="S237" s="381"/>
      <c r="T237" s="381"/>
    </row>
    <row r="238" spans="1:20" ht="12.75" customHeight="1" x14ac:dyDescent="0.25">
      <c r="A238" s="128" t="str">
        <f>IF(B238="","",ROW()-ROW($A$3)+'Diário 3º PA'!$P$1)</f>
        <v/>
      </c>
      <c r="B238" s="129"/>
      <c r="C238" s="130"/>
      <c r="D238" s="98"/>
      <c r="E238" s="95"/>
      <c r="F238" s="141"/>
      <c r="G238" s="95"/>
      <c r="H238" s="98"/>
      <c r="I238" s="95"/>
      <c r="J238" s="131" t="str">
        <f t="shared" si="1"/>
        <v/>
      </c>
      <c r="K238" s="131"/>
      <c r="L238" s="132"/>
      <c r="M238" s="131"/>
      <c r="N238" s="129"/>
      <c r="O238" s="95"/>
      <c r="P238" s="98"/>
      <c r="Q238" s="381"/>
      <c r="R238" s="381"/>
      <c r="S238" s="381"/>
      <c r="T238" s="381"/>
    </row>
    <row r="239" spans="1:20" ht="12.75" customHeight="1" x14ac:dyDescent="0.25">
      <c r="A239" s="128" t="str">
        <f>IF(B239="","",ROW()-ROW($A$3)+'Diário 3º PA'!$P$1)</f>
        <v/>
      </c>
      <c r="B239" s="129"/>
      <c r="C239" s="130"/>
      <c r="D239" s="98"/>
      <c r="E239" s="95"/>
      <c r="F239" s="141"/>
      <c r="G239" s="95"/>
      <c r="H239" s="98"/>
      <c r="I239" s="95"/>
      <c r="J239" s="131" t="str">
        <f t="shared" si="1"/>
        <v/>
      </c>
      <c r="K239" s="131"/>
      <c r="L239" s="132"/>
      <c r="M239" s="131"/>
      <c r="N239" s="129"/>
      <c r="O239" s="95"/>
      <c r="P239" s="98"/>
      <c r="Q239" s="381"/>
      <c r="R239" s="381"/>
      <c r="S239" s="381"/>
      <c r="T239" s="381"/>
    </row>
    <row r="240" spans="1:20" ht="12.75" customHeight="1" x14ac:dyDescent="0.25">
      <c r="A240" s="128" t="str">
        <f>IF(B240="","",ROW()-ROW($A$3)+'Diário 3º PA'!$P$1)</f>
        <v/>
      </c>
      <c r="B240" s="129"/>
      <c r="C240" s="130"/>
      <c r="D240" s="98"/>
      <c r="E240" s="95"/>
      <c r="F240" s="141"/>
      <c r="G240" s="95"/>
      <c r="H240" s="98"/>
      <c r="I240" s="95"/>
      <c r="J240" s="131" t="str">
        <f t="shared" si="1"/>
        <v/>
      </c>
      <c r="K240" s="131"/>
      <c r="L240" s="132"/>
      <c r="M240" s="131"/>
      <c r="N240" s="129"/>
      <c r="O240" s="95"/>
      <c r="P240" s="98"/>
      <c r="Q240" s="381"/>
      <c r="R240" s="381"/>
      <c r="S240" s="381"/>
      <c r="T240" s="381"/>
    </row>
    <row r="241" spans="1:20" ht="12.75" customHeight="1" x14ac:dyDescent="0.25">
      <c r="A241" s="128" t="str">
        <f>IF(B241="","",ROW()-ROW($A$3)+'Diário 3º PA'!$P$1)</f>
        <v/>
      </c>
      <c r="B241" s="129"/>
      <c r="C241" s="130"/>
      <c r="D241" s="98"/>
      <c r="E241" s="95"/>
      <c r="F241" s="141"/>
      <c r="G241" s="95"/>
      <c r="H241" s="98"/>
      <c r="I241" s="95"/>
      <c r="J241" s="131" t="str">
        <f t="shared" si="1"/>
        <v/>
      </c>
      <c r="K241" s="131"/>
      <c r="L241" s="132"/>
      <c r="M241" s="131"/>
      <c r="N241" s="129"/>
      <c r="O241" s="95"/>
      <c r="P241" s="98"/>
      <c r="Q241" s="381"/>
      <c r="R241" s="381"/>
      <c r="S241" s="381"/>
      <c r="T241" s="381"/>
    </row>
    <row r="242" spans="1:20" ht="12.75" customHeight="1" x14ac:dyDescent="0.25">
      <c r="A242" s="128" t="str">
        <f>IF(B242="","",ROW()-ROW($A$3)+'Diário 3º PA'!$P$1)</f>
        <v/>
      </c>
      <c r="B242" s="129"/>
      <c r="C242" s="130"/>
      <c r="D242" s="98"/>
      <c r="E242" s="95"/>
      <c r="F242" s="141"/>
      <c r="G242" s="95"/>
      <c r="H242" s="98"/>
      <c r="I242" s="95"/>
      <c r="J242" s="131" t="str">
        <f t="shared" si="1"/>
        <v/>
      </c>
      <c r="K242" s="131"/>
      <c r="L242" s="132"/>
      <c r="M242" s="131"/>
      <c r="N242" s="129"/>
      <c r="O242" s="95"/>
      <c r="P242" s="98"/>
      <c r="Q242" s="381"/>
      <c r="R242" s="381"/>
      <c r="S242" s="381"/>
      <c r="T242" s="381"/>
    </row>
    <row r="243" spans="1:20" ht="12.75" customHeight="1" x14ac:dyDescent="0.25">
      <c r="A243" s="128" t="str">
        <f>IF(B243="","",ROW()-ROW($A$3)+'Diário 3º PA'!$P$1)</f>
        <v/>
      </c>
      <c r="B243" s="129"/>
      <c r="C243" s="130"/>
      <c r="D243" s="98"/>
      <c r="E243" s="95"/>
      <c r="F243" s="141"/>
      <c r="G243" s="95"/>
      <c r="H243" s="98"/>
      <c r="I243" s="95"/>
      <c r="J243" s="131" t="str">
        <f t="shared" si="1"/>
        <v/>
      </c>
      <c r="K243" s="131"/>
      <c r="L243" s="132"/>
      <c r="M243" s="131"/>
      <c r="N243" s="129"/>
      <c r="O243" s="95"/>
      <c r="P243" s="98"/>
      <c r="Q243" s="381"/>
      <c r="R243" s="381"/>
      <c r="S243" s="381"/>
      <c r="T243" s="381"/>
    </row>
    <row r="244" spans="1:20" ht="12.75" customHeight="1" x14ac:dyDescent="0.25">
      <c r="A244" s="128" t="str">
        <f>IF(B244="","",ROW()-ROW($A$3)+'Diário 3º PA'!$P$1)</f>
        <v/>
      </c>
      <c r="B244" s="129"/>
      <c r="C244" s="130"/>
      <c r="D244" s="98"/>
      <c r="E244" s="95"/>
      <c r="F244" s="141"/>
      <c r="G244" s="95"/>
      <c r="H244" s="98"/>
      <c r="I244" s="95"/>
      <c r="J244" s="131" t="str">
        <f t="shared" si="1"/>
        <v/>
      </c>
      <c r="K244" s="131"/>
      <c r="L244" s="132"/>
      <c r="M244" s="131"/>
      <c r="N244" s="129"/>
      <c r="O244" s="95"/>
      <c r="P244" s="98"/>
      <c r="Q244" s="381"/>
      <c r="R244" s="381"/>
      <c r="S244" s="381"/>
      <c r="T244" s="381"/>
    </row>
    <row r="245" spans="1:20" ht="12.75" customHeight="1" x14ac:dyDescent="0.25">
      <c r="A245" s="128" t="str">
        <f>IF(B245="","",ROW()-ROW($A$3)+'Diário 3º PA'!$P$1)</f>
        <v/>
      </c>
      <c r="B245" s="129"/>
      <c r="C245" s="130"/>
      <c r="D245" s="98"/>
      <c r="E245" s="95"/>
      <c r="F245" s="141"/>
      <c r="G245" s="95"/>
      <c r="H245" s="98"/>
      <c r="I245" s="95"/>
      <c r="J245" s="131" t="str">
        <f t="shared" si="1"/>
        <v/>
      </c>
      <c r="K245" s="131"/>
      <c r="L245" s="132"/>
      <c r="M245" s="131"/>
      <c r="N245" s="129"/>
      <c r="O245" s="95"/>
      <c r="P245" s="98"/>
      <c r="Q245" s="381"/>
      <c r="R245" s="381"/>
      <c r="S245" s="381"/>
      <c r="T245" s="381"/>
    </row>
    <row r="246" spans="1:20" ht="12.75" customHeight="1" x14ac:dyDescent="0.25">
      <c r="A246" s="128" t="str">
        <f>IF(B246="","",ROW()-ROW($A$3)+'Diário 3º PA'!$P$1)</f>
        <v/>
      </c>
      <c r="B246" s="129"/>
      <c r="C246" s="130"/>
      <c r="D246" s="98"/>
      <c r="E246" s="95"/>
      <c r="F246" s="141"/>
      <c r="G246" s="95"/>
      <c r="H246" s="98"/>
      <c r="I246" s="95"/>
      <c r="J246" s="131" t="str">
        <f t="shared" si="1"/>
        <v/>
      </c>
      <c r="K246" s="131"/>
      <c r="L246" s="132"/>
      <c r="M246" s="131"/>
      <c r="N246" s="129"/>
      <c r="O246" s="95"/>
      <c r="P246" s="98"/>
      <c r="Q246" s="381"/>
      <c r="R246" s="381"/>
      <c r="S246" s="381"/>
      <c r="T246" s="381"/>
    </row>
    <row r="247" spans="1:20" ht="12.75" customHeight="1" x14ac:dyDescent="0.25">
      <c r="A247" s="128" t="str">
        <f>IF(B247="","",ROW()-ROW($A$3)+'Diário 3º PA'!$P$1)</f>
        <v/>
      </c>
      <c r="B247" s="129"/>
      <c r="C247" s="130"/>
      <c r="D247" s="98"/>
      <c r="E247" s="95"/>
      <c r="F247" s="141"/>
      <c r="G247" s="95"/>
      <c r="H247" s="98"/>
      <c r="I247" s="95"/>
      <c r="J247" s="131" t="str">
        <f t="shared" si="1"/>
        <v/>
      </c>
      <c r="K247" s="131"/>
      <c r="L247" s="132"/>
      <c r="M247" s="131"/>
      <c r="N247" s="129"/>
      <c r="O247" s="95"/>
      <c r="P247" s="98"/>
      <c r="Q247" s="381"/>
      <c r="R247" s="381"/>
      <c r="S247" s="381"/>
      <c r="T247" s="381"/>
    </row>
    <row r="248" spans="1:20" ht="12.75" customHeight="1" x14ac:dyDescent="0.25">
      <c r="A248" s="128" t="str">
        <f>IF(B248="","",ROW()-ROW($A$3)+'Diário 3º PA'!$P$1)</f>
        <v/>
      </c>
      <c r="B248" s="129"/>
      <c r="C248" s="130"/>
      <c r="D248" s="98"/>
      <c r="E248" s="95"/>
      <c r="F248" s="141"/>
      <c r="G248" s="98"/>
      <c r="H248" s="98"/>
      <c r="I248" s="95"/>
      <c r="J248" s="131" t="str">
        <f t="shared" si="1"/>
        <v/>
      </c>
      <c r="K248" s="131"/>
      <c r="L248" s="132"/>
      <c r="M248" s="131"/>
      <c r="N248" s="129"/>
      <c r="O248" s="95"/>
      <c r="P248" s="98"/>
      <c r="Q248" s="381"/>
      <c r="R248" s="381"/>
      <c r="S248" s="381"/>
      <c r="T248" s="381"/>
    </row>
    <row r="249" spans="1:20" ht="12.75" customHeight="1" x14ac:dyDescent="0.25">
      <c r="A249" s="128" t="str">
        <f>IF(B249="","",ROW()-ROW($A$3)+'Diário 3º PA'!$P$1)</f>
        <v/>
      </c>
      <c r="B249" s="129"/>
      <c r="C249" s="130"/>
      <c r="D249" s="98"/>
      <c r="E249" s="95"/>
      <c r="F249" s="141"/>
      <c r="G249" s="95"/>
      <c r="H249" s="98"/>
      <c r="I249" s="95"/>
      <c r="J249" s="131" t="str">
        <f t="shared" si="1"/>
        <v/>
      </c>
      <c r="K249" s="131"/>
      <c r="L249" s="132"/>
      <c r="M249" s="131"/>
      <c r="N249" s="129"/>
      <c r="O249" s="95"/>
      <c r="P249" s="98"/>
      <c r="Q249" s="381"/>
      <c r="R249" s="381"/>
      <c r="S249" s="381"/>
      <c r="T249" s="381"/>
    </row>
    <row r="250" spans="1:20" ht="12.75" customHeight="1" x14ac:dyDescent="0.25">
      <c r="A250" s="128" t="str">
        <f>IF(B250="","",ROW()-ROW($A$3)+'Diário 3º PA'!$P$1)</f>
        <v/>
      </c>
      <c r="B250" s="129"/>
      <c r="C250" s="130"/>
      <c r="D250" s="98"/>
      <c r="E250" s="95"/>
      <c r="F250" s="141"/>
      <c r="G250" s="95"/>
      <c r="H250" s="98"/>
      <c r="I250" s="95"/>
      <c r="J250" s="131" t="str">
        <f t="shared" si="1"/>
        <v/>
      </c>
      <c r="K250" s="131"/>
      <c r="L250" s="132"/>
      <c r="M250" s="131"/>
      <c r="N250" s="129"/>
      <c r="O250" s="95"/>
      <c r="P250" s="98"/>
      <c r="Q250" s="381"/>
      <c r="R250" s="381"/>
      <c r="S250" s="381"/>
      <c r="T250" s="381"/>
    </row>
    <row r="251" spans="1:20" ht="12.75" customHeight="1" x14ac:dyDescent="0.25">
      <c r="A251" s="128" t="str">
        <f>IF(B251="","",ROW()-ROW($A$3)+'Diário 3º PA'!$P$1)</f>
        <v/>
      </c>
      <c r="B251" s="129"/>
      <c r="C251" s="130"/>
      <c r="D251" s="98"/>
      <c r="E251" s="95"/>
      <c r="F251" s="141"/>
      <c r="G251" s="98"/>
      <c r="H251" s="98"/>
      <c r="I251" s="95"/>
      <c r="J251" s="131" t="str">
        <f t="shared" si="1"/>
        <v/>
      </c>
      <c r="K251" s="131"/>
      <c r="L251" s="132"/>
      <c r="M251" s="131"/>
      <c r="N251" s="129"/>
      <c r="O251" s="95"/>
      <c r="P251" s="98"/>
      <c r="Q251" s="381"/>
      <c r="R251" s="381"/>
      <c r="S251" s="381"/>
      <c r="T251" s="381"/>
    </row>
    <row r="252" spans="1:20" ht="12.75" customHeight="1" x14ac:dyDescent="0.25">
      <c r="A252" s="128" t="str">
        <f>IF(B252="","",ROW()-ROW($A$3)+'Diário 3º PA'!$P$1)</f>
        <v/>
      </c>
      <c r="B252" s="129"/>
      <c r="C252" s="130"/>
      <c r="D252" s="98"/>
      <c r="E252" s="95"/>
      <c r="F252" s="141"/>
      <c r="G252" s="98"/>
      <c r="H252" s="98"/>
      <c r="I252" s="95"/>
      <c r="J252" s="131" t="str">
        <f t="shared" si="1"/>
        <v/>
      </c>
      <c r="K252" s="131"/>
      <c r="L252" s="132"/>
      <c r="M252" s="131"/>
      <c r="N252" s="129"/>
      <c r="O252" s="95"/>
      <c r="P252" s="98"/>
      <c r="Q252" s="381"/>
      <c r="R252" s="381"/>
      <c r="S252" s="381"/>
      <c r="T252" s="381"/>
    </row>
    <row r="253" spans="1:20" ht="12.75" customHeight="1" x14ac:dyDescent="0.25">
      <c r="A253" s="128" t="str">
        <f>IF(B253="","",ROW()-ROW($A$3)+'Diário 3º PA'!$P$1)</f>
        <v/>
      </c>
      <c r="B253" s="129"/>
      <c r="C253" s="130"/>
      <c r="D253" s="98"/>
      <c r="E253" s="95"/>
      <c r="F253" s="141"/>
      <c r="G253" s="98"/>
      <c r="H253" s="98"/>
      <c r="I253" s="95"/>
      <c r="J253" s="131" t="str">
        <f t="shared" si="1"/>
        <v/>
      </c>
      <c r="K253" s="131"/>
      <c r="L253" s="132"/>
      <c r="M253" s="131"/>
      <c r="N253" s="129"/>
      <c r="O253" s="95"/>
      <c r="P253" s="98"/>
      <c r="Q253" s="381"/>
      <c r="R253" s="381"/>
      <c r="S253" s="381"/>
      <c r="T253" s="381"/>
    </row>
    <row r="254" spans="1:20" ht="12.75" customHeight="1" x14ac:dyDescent="0.25">
      <c r="A254" s="128" t="str">
        <f>IF(B254="","",ROW()-ROW($A$3)+'Diário 3º PA'!$P$1)</f>
        <v/>
      </c>
      <c r="B254" s="129"/>
      <c r="C254" s="130"/>
      <c r="D254" s="98"/>
      <c r="E254" s="95"/>
      <c r="F254" s="141"/>
      <c r="G254" s="98"/>
      <c r="H254" s="98"/>
      <c r="I254" s="95"/>
      <c r="J254" s="131" t="str">
        <f t="shared" si="1"/>
        <v/>
      </c>
      <c r="K254" s="131"/>
      <c r="L254" s="132"/>
      <c r="M254" s="131"/>
      <c r="N254" s="129"/>
      <c r="O254" s="95"/>
      <c r="P254" s="98"/>
      <c r="Q254" s="381"/>
      <c r="R254" s="381"/>
      <c r="S254" s="381"/>
      <c r="T254" s="381"/>
    </row>
    <row r="255" spans="1:20" ht="12.75" customHeight="1" x14ac:dyDescent="0.25">
      <c r="A255" s="128" t="str">
        <f>IF(B255="","",ROW()-ROW($A$3)+'Diário 3º PA'!$P$1)</f>
        <v/>
      </c>
      <c r="B255" s="129"/>
      <c r="C255" s="130"/>
      <c r="D255" s="98"/>
      <c r="E255" s="95"/>
      <c r="F255" s="141"/>
      <c r="G255" s="98"/>
      <c r="H255" s="98"/>
      <c r="I255" s="95"/>
      <c r="J255" s="131" t="str">
        <f t="shared" si="1"/>
        <v/>
      </c>
      <c r="K255" s="131"/>
      <c r="L255" s="132"/>
      <c r="M255" s="131"/>
      <c r="N255" s="129"/>
      <c r="O255" s="95"/>
      <c r="P255" s="98"/>
      <c r="Q255" s="381"/>
      <c r="R255" s="381"/>
      <c r="S255" s="381"/>
      <c r="T255" s="381"/>
    </row>
    <row r="256" spans="1:20" ht="12.75" customHeight="1" x14ac:dyDescent="0.25">
      <c r="A256" s="128" t="str">
        <f>IF(B256="","",ROW()-ROW($A$3)+'Diário 3º PA'!$P$1)</f>
        <v/>
      </c>
      <c r="B256" s="129"/>
      <c r="C256" s="130"/>
      <c r="D256" s="98"/>
      <c r="E256" s="95"/>
      <c r="F256" s="141"/>
      <c r="G256" s="98"/>
      <c r="H256" s="98"/>
      <c r="I256" s="95"/>
      <c r="J256" s="131" t="str">
        <f t="shared" si="1"/>
        <v/>
      </c>
      <c r="K256" s="131"/>
      <c r="L256" s="132"/>
      <c r="M256" s="131"/>
      <c r="N256" s="129"/>
      <c r="O256" s="95"/>
      <c r="P256" s="98"/>
      <c r="Q256" s="381"/>
      <c r="R256" s="381"/>
      <c r="S256" s="381"/>
      <c r="T256" s="381"/>
    </row>
    <row r="257" spans="1:20" ht="12.75" customHeight="1" x14ac:dyDescent="0.25">
      <c r="A257" s="128" t="str">
        <f>IF(B257="","",ROW()-ROW($A$3)+'Diário 3º PA'!$P$1)</f>
        <v/>
      </c>
      <c r="B257" s="129"/>
      <c r="C257" s="130"/>
      <c r="D257" s="98"/>
      <c r="E257" s="95"/>
      <c r="F257" s="141"/>
      <c r="G257" s="98"/>
      <c r="H257" s="98"/>
      <c r="I257" s="95"/>
      <c r="J257" s="131" t="str">
        <f t="shared" si="1"/>
        <v/>
      </c>
      <c r="K257" s="131"/>
      <c r="L257" s="132"/>
      <c r="M257" s="131"/>
      <c r="N257" s="129"/>
      <c r="O257" s="95"/>
      <c r="P257" s="98"/>
      <c r="Q257" s="381"/>
      <c r="R257" s="381"/>
      <c r="S257" s="381"/>
      <c r="T257" s="381"/>
    </row>
    <row r="258" spans="1:20" ht="12.75" customHeight="1" x14ac:dyDescent="0.25">
      <c r="A258" s="128" t="str">
        <f>IF(B258="","",ROW()-ROW($A$3)+'Diário 3º PA'!$P$1)</f>
        <v/>
      </c>
      <c r="B258" s="129"/>
      <c r="C258" s="130"/>
      <c r="D258" s="98"/>
      <c r="E258" s="95"/>
      <c r="F258" s="141"/>
      <c r="G258" s="98"/>
      <c r="H258" s="98"/>
      <c r="I258" s="95"/>
      <c r="J258" s="131" t="str">
        <f t="shared" si="1"/>
        <v/>
      </c>
      <c r="K258" s="131"/>
      <c r="L258" s="132"/>
      <c r="M258" s="131"/>
      <c r="N258" s="129"/>
      <c r="O258" s="95"/>
      <c r="P258" s="98"/>
      <c r="Q258" s="381"/>
      <c r="R258" s="381"/>
      <c r="S258" s="381"/>
      <c r="T258" s="381"/>
    </row>
    <row r="259" spans="1:20" ht="12.75" customHeight="1" x14ac:dyDescent="0.25">
      <c r="A259" s="128" t="str">
        <f>IF(B259="","",ROW()-ROW($A$3)+'Diário 3º PA'!$P$1)</f>
        <v/>
      </c>
      <c r="B259" s="129"/>
      <c r="C259" s="130"/>
      <c r="D259" s="98"/>
      <c r="E259" s="95"/>
      <c r="F259" s="141"/>
      <c r="G259" s="98"/>
      <c r="H259" s="98"/>
      <c r="I259" s="95"/>
      <c r="J259" s="131" t="str">
        <f t="shared" si="1"/>
        <v/>
      </c>
      <c r="K259" s="131"/>
      <c r="L259" s="132"/>
      <c r="M259" s="131"/>
      <c r="N259" s="129"/>
      <c r="O259" s="95"/>
      <c r="P259" s="98"/>
      <c r="Q259" s="381"/>
      <c r="R259" s="381"/>
      <c r="S259" s="381"/>
      <c r="T259" s="381"/>
    </row>
    <row r="260" spans="1:20" ht="12.75" customHeight="1" x14ac:dyDescent="0.25">
      <c r="A260" s="128" t="str">
        <f>IF(B260="","",ROW()-ROW($A$3)+'Diário 3º PA'!$P$1)</f>
        <v/>
      </c>
      <c r="B260" s="129"/>
      <c r="C260" s="130"/>
      <c r="D260" s="98"/>
      <c r="E260" s="95"/>
      <c r="F260" s="141"/>
      <c r="G260" s="98"/>
      <c r="H260" s="98"/>
      <c r="I260" s="95"/>
      <c r="J260" s="131" t="str">
        <f t="shared" si="1"/>
        <v/>
      </c>
      <c r="K260" s="131"/>
      <c r="L260" s="132"/>
      <c r="M260" s="131"/>
      <c r="N260" s="129"/>
      <c r="O260" s="95"/>
      <c r="P260" s="98"/>
      <c r="Q260" s="381"/>
      <c r="R260" s="381"/>
      <c r="S260" s="381"/>
      <c r="T260" s="381"/>
    </row>
    <row r="261" spans="1:20" ht="12.75" customHeight="1" x14ac:dyDescent="0.25">
      <c r="A261" s="128" t="str">
        <f>IF(B261="","",ROW()-ROW($A$3)+'Diário 3º PA'!$P$1)</f>
        <v/>
      </c>
      <c r="B261" s="129"/>
      <c r="C261" s="130"/>
      <c r="D261" s="98"/>
      <c r="E261" s="95"/>
      <c r="F261" s="141"/>
      <c r="G261" s="98"/>
      <c r="H261" s="98"/>
      <c r="I261" s="95"/>
      <c r="J261" s="131" t="str">
        <f t="shared" si="1"/>
        <v/>
      </c>
      <c r="K261" s="131"/>
      <c r="L261" s="132"/>
      <c r="M261" s="131"/>
      <c r="N261" s="129"/>
      <c r="O261" s="95"/>
      <c r="P261" s="98"/>
      <c r="Q261" s="381"/>
      <c r="R261" s="381"/>
      <c r="S261" s="381"/>
      <c r="T261" s="381"/>
    </row>
    <row r="262" spans="1:20" ht="12.75" customHeight="1" x14ac:dyDescent="0.25">
      <c r="A262" s="128" t="str">
        <f>IF(B262="","",ROW()-ROW($A$3)+'Diário 3º PA'!$P$1)</f>
        <v/>
      </c>
      <c r="B262" s="129"/>
      <c r="C262" s="130"/>
      <c r="D262" s="98"/>
      <c r="E262" s="95"/>
      <c r="F262" s="141"/>
      <c r="G262" s="95"/>
      <c r="H262" s="98"/>
      <c r="I262" s="95"/>
      <c r="J262" s="131" t="str">
        <f t="shared" si="1"/>
        <v/>
      </c>
      <c r="K262" s="131"/>
      <c r="L262" s="132"/>
      <c r="M262" s="131"/>
      <c r="N262" s="129"/>
      <c r="O262" s="95"/>
      <c r="P262" s="98"/>
      <c r="Q262" s="381"/>
      <c r="R262" s="381"/>
      <c r="S262" s="381"/>
      <c r="T262" s="381"/>
    </row>
    <row r="263" spans="1:20" ht="12.75" customHeight="1" x14ac:dyDescent="0.25">
      <c r="A263" s="128" t="str">
        <f>IF(B263="","",ROW()-ROW($A$3)+'Diário 3º PA'!$P$1)</f>
        <v/>
      </c>
      <c r="B263" s="129"/>
      <c r="C263" s="130"/>
      <c r="D263" s="98"/>
      <c r="E263" s="95"/>
      <c r="F263" s="141"/>
      <c r="G263" s="95"/>
      <c r="H263" s="98"/>
      <c r="I263" s="95"/>
      <c r="J263" s="131" t="str">
        <f t="shared" si="1"/>
        <v/>
      </c>
      <c r="K263" s="131"/>
      <c r="L263" s="132"/>
      <c r="M263" s="131"/>
      <c r="N263" s="129"/>
      <c r="O263" s="95"/>
      <c r="P263" s="98"/>
      <c r="Q263" s="381"/>
      <c r="R263" s="381"/>
      <c r="S263" s="381"/>
      <c r="T263" s="381"/>
    </row>
    <row r="264" spans="1:20" ht="12.75" customHeight="1" x14ac:dyDescent="0.25">
      <c r="A264" s="128" t="str">
        <f>IF(B264="","",ROW()-ROW($A$3)+'Diário 3º PA'!$P$1)</f>
        <v/>
      </c>
      <c r="B264" s="129"/>
      <c r="C264" s="130"/>
      <c r="D264" s="98"/>
      <c r="E264" s="95"/>
      <c r="F264" s="141"/>
      <c r="G264" s="95"/>
      <c r="H264" s="98"/>
      <c r="I264" s="95"/>
      <c r="J264" s="131" t="str">
        <f t="shared" ref="J264:J518" si="2">IF(P264="","",IF(LEN(P264)&gt;14,P264,"CPF Protegido - LGPD"))</f>
        <v/>
      </c>
      <c r="K264" s="131"/>
      <c r="L264" s="132"/>
      <c r="M264" s="131"/>
      <c r="N264" s="129"/>
      <c r="O264" s="95"/>
      <c r="P264" s="98"/>
      <c r="Q264" s="381"/>
      <c r="R264" s="381"/>
      <c r="S264" s="381"/>
      <c r="T264" s="381"/>
    </row>
    <row r="265" spans="1:20" ht="12.75" customHeight="1" x14ac:dyDescent="0.25">
      <c r="A265" s="128" t="str">
        <f>IF(B265="","",ROW()-ROW($A$3)+'Diário 3º PA'!$P$1)</f>
        <v/>
      </c>
      <c r="B265" s="129"/>
      <c r="C265" s="130"/>
      <c r="D265" s="98"/>
      <c r="E265" s="95"/>
      <c r="F265" s="141"/>
      <c r="G265" s="95"/>
      <c r="H265" s="98"/>
      <c r="I265" s="95"/>
      <c r="J265" s="131" t="str">
        <f t="shared" si="2"/>
        <v/>
      </c>
      <c r="K265" s="131"/>
      <c r="L265" s="132"/>
      <c r="M265" s="131"/>
      <c r="N265" s="129"/>
      <c r="O265" s="95"/>
      <c r="P265" s="98"/>
      <c r="Q265" s="381"/>
      <c r="R265" s="381"/>
      <c r="S265" s="381"/>
      <c r="T265" s="381"/>
    </row>
    <row r="266" spans="1:20" ht="12.75" customHeight="1" x14ac:dyDescent="0.25">
      <c r="A266" s="128" t="str">
        <f>IF(B266="","",ROW()-ROW($A$3)+'Diário 3º PA'!$P$1)</f>
        <v/>
      </c>
      <c r="B266" s="129"/>
      <c r="C266" s="130"/>
      <c r="D266" s="98"/>
      <c r="E266" s="95"/>
      <c r="F266" s="141"/>
      <c r="G266" s="95"/>
      <c r="H266" s="98"/>
      <c r="I266" s="95"/>
      <c r="J266" s="131" t="str">
        <f t="shared" si="2"/>
        <v/>
      </c>
      <c r="K266" s="131"/>
      <c r="L266" s="132"/>
      <c r="M266" s="131"/>
      <c r="N266" s="129"/>
      <c r="O266" s="95"/>
      <c r="P266" s="98"/>
      <c r="Q266" s="381"/>
      <c r="R266" s="381"/>
      <c r="S266" s="381"/>
      <c r="T266" s="381"/>
    </row>
    <row r="267" spans="1:20" ht="12.75" customHeight="1" x14ac:dyDescent="0.25">
      <c r="A267" s="128" t="str">
        <f>IF(B267="","",ROW()-ROW($A$3)+'Diário 3º PA'!$P$1)</f>
        <v/>
      </c>
      <c r="B267" s="129"/>
      <c r="C267" s="130"/>
      <c r="D267" s="98"/>
      <c r="E267" s="95"/>
      <c r="F267" s="141"/>
      <c r="G267" s="95"/>
      <c r="H267" s="98"/>
      <c r="I267" s="95"/>
      <c r="J267" s="131" t="str">
        <f t="shared" si="2"/>
        <v/>
      </c>
      <c r="K267" s="131"/>
      <c r="L267" s="132"/>
      <c r="M267" s="131"/>
      <c r="N267" s="129"/>
      <c r="O267" s="95"/>
      <c r="P267" s="98"/>
      <c r="Q267" s="381"/>
      <c r="R267" s="381"/>
      <c r="S267" s="381"/>
      <c r="T267" s="381"/>
    </row>
    <row r="268" spans="1:20" ht="12.75" customHeight="1" x14ac:dyDescent="0.25">
      <c r="A268" s="128" t="str">
        <f>IF(B268="","",ROW()-ROW($A$3)+'Diário 3º PA'!$P$1)</f>
        <v/>
      </c>
      <c r="B268" s="129"/>
      <c r="C268" s="130"/>
      <c r="D268" s="98"/>
      <c r="E268" s="95"/>
      <c r="F268" s="141"/>
      <c r="G268" s="95"/>
      <c r="H268" s="98"/>
      <c r="I268" s="95"/>
      <c r="J268" s="131" t="str">
        <f t="shared" si="2"/>
        <v/>
      </c>
      <c r="K268" s="131"/>
      <c r="L268" s="132"/>
      <c r="M268" s="131"/>
      <c r="N268" s="129"/>
      <c r="O268" s="95"/>
      <c r="P268" s="98"/>
      <c r="Q268" s="381"/>
      <c r="R268" s="381"/>
      <c r="S268" s="381"/>
      <c r="T268" s="381"/>
    </row>
    <row r="269" spans="1:20" ht="12.75" customHeight="1" x14ac:dyDescent="0.25">
      <c r="A269" s="128" t="str">
        <f>IF(B269="","",ROW()-ROW($A$3)+'Diário 3º PA'!$P$1)</f>
        <v/>
      </c>
      <c r="B269" s="129"/>
      <c r="C269" s="130"/>
      <c r="D269" s="98"/>
      <c r="E269" s="95"/>
      <c r="F269" s="141"/>
      <c r="G269" s="95"/>
      <c r="H269" s="98"/>
      <c r="I269" s="95"/>
      <c r="J269" s="131" t="str">
        <f t="shared" si="2"/>
        <v/>
      </c>
      <c r="K269" s="131"/>
      <c r="L269" s="132"/>
      <c r="M269" s="131"/>
      <c r="N269" s="129"/>
      <c r="O269" s="95"/>
      <c r="P269" s="98"/>
      <c r="Q269" s="381"/>
      <c r="R269" s="381"/>
      <c r="S269" s="381"/>
      <c r="T269" s="381"/>
    </row>
    <row r="270" spans="1:20" ht="12.75" customHeight="1" x14ac:dyDescent="0.25">
      <c r="A270" s="128" t="str">
        <f>IF(B270="","",ROW()-ROW($A$3)+'Diário 3º PA'!$P$1)</f>
        <v/>
      </c>
      <c r="B270" s="129"/>
      <c r="C270" s="130"/>
      <c r="D270" s="98"/>
      <c r="E270" s="95"/>
      <c r="F270" s="141"/>
      <c r="G270" s="98"/>
      <c r="H270" s="98"/>
      <c r="I270" s="95"/>
      <c r="J270" s="131" t="str">
        <f t="shared" si="2"/>
        <v/>
      </c>
      <c r="K270" s="131"/>
      <c r="L270" s="132"/>
      <c r="M270" s="131"/>
      <c r="N270" s="129"/>
      <c r="O270" s="95"/>
      <c r="P270" s="98"/>
      <c r="Q270" s="381"/>
      <c r="R270" s="381"/>
      <c r="S270" s="381"/>
      <c r="T270" s="381"/>
    </row>
    <row r="271" spans="1:20" ht="12.75" customHeight="1" x14ac:dyDescent="0.25">
      <c r="A271" s="128" t="str">
        <f>IF(B271="","",ROW()-ROW($A$3)+'Diário 3º PA'!$P$1)</f>
        <v/>
      </c>
      <c r="B271" s="129"/>
      <c r="C271" s="130"/>
      <c r="D271" s="98"/>
      <c r="E271" s="95"/>
      <c r="F271" s="141"/>
      <c r="G271" s="95"/>
      <c r="H271" s="98"/>
      <c r="I271" s="95"/>
      <c r="J271" s="131" t="str">
        <f t="shared" si="2"/>
        <v/>
      </c>
      <c r="K271" s="131"/>
      <c r="L271" s="132"/>
      <c r="M271" s="131"/>
      <c r="N271" s="129"/>
      <c r="O271" s="95"/>
      <c r="P271" s="98"/>
      <c r="Q271" s="381"/>
      <c r="R271" s="381"/>
      <c r="S271" s="381"/>
      <c r="T271" s="381"/>
    </row>
    <row r="272" spans="1:20" ht="12.75" customHeight="1" x14ac:dyDescent="0.25">
      <c r="A272" s="128" t="str">
        <f>IF(B272="","",ROW()-ROW($A$3)+'Diário 3º PA'!$P$1)</f>
        <v/>
      </c>
      <c r="B272" s="129"/>
      <c r="C272" s="130"/>
      <c r="D272" s="98"/>
      <c r="E272" s="95"/>
      <c r="F272" s="141"/>
      <c r="G272" s="95"/>
      <c r="H272" s="98"/>
      <c r="I272" s="95"/>
      <c r="J272" s="131" t="str">
        <f t="shared" si="2"/>
        <v/>
      </c>
      <c r="K272" s="131"/>
      <c r="L272" s="132"/>
      <c r="M272" s="131"/>
      <c r="N272" s="129"/>
      <c r="O272" s="95"/>
      <c r="P272" s="98"/>
      <c r="Q272" s="381"/>
      <c r="R272" s="381"/>
      <c r="S272" s="381"/>
      <c r="T272" s="381"/>
    </row>
    <row r="273" spans="1:20" ht="12.75" customHeight="1" x14ac:dyDescent="0.25">
      <c r="A273" s="128" t="str">
        <f>IF(B273="","",ROW()-ROW($A$3)+'Diário 3º PA'!$P$1)</f>
        <v/>
      </c>
      <c r="B273" s="129"/>
      <c r="C273" s="130"/>
      <c r="D273" s="98"/>
      <c r="E273" s="95"/>
      <c r="F273" s="141"/>
      <c r="G273" s="95"/>
      <c r="H273" s="98"/>
      <c r="I273" s="95"/>
      <c r="J273" s="131" t="str">
        <f t="shared" si="2"/>
        <v/>
      </c>
      <c r="K273" s="131"/>
      <c r="L273" s="132"/>
      <c r="M273" s="131"/>
      <c r="N273" s="129"/>
      <c r="O273" s="95"/>
      <c r="P273" s="98"/>
      <c r="Q273" s="381"/>
      <c r="R273" s="381"/>
      <c r="S273" s="381"/>
      <c r="T273" s="381"/>
    </row>
    <row r="274" spans="1:20" ht="12.75" customHeight="1" x14ac:dyDescent="0.25">
      <c r="A274" s="128" t="str">
        <f>IF(B274="","",ROW()-ROW($A$3)+'Diário 3º PA'!$P$1)</f>
        <v/>
      </c>
      <c r="B274" s="129"/>
      <c r="C274" s="130"/>
      <c r="D274" s="98"/>
      <c r="E274" s="95"/>
      <c r="F274" s="141"/>
      <c r="G274" s="98"/>
      <c r="H274" s="98"/>
      <c r="I274" s="95"/>
      <c r="J274" s="131" t="str">
        <f t="shared" si="2"/>
        <v/>
      </c>
      <c r="K274" s="131"/>
      <c r="L274" s="132"/>
      <c r="M274" s="131"/>
      <c r="N274" s="129"/>
      <c r="O274" s="95"/>
      <c r="P274" s="98"/>
      <c r="Q274" s="381"/>
      <c r="R274" s="381"/>
      <c r="S274" s="381"/>
      <c r="T274" s="381"/>
    </row>
    <row r="275" spans="1:20" ht="12.75" customHeight="1" x14ac:dyDescent="0.25">
      <c r="A275" s="128" t="str">
        <f>IF(B275="","",ROW()-ROW($A$3)+'Diário 3º PA'!$P$1)</f>
        <v/>
      </c>
      <c r="B275" s="129"/>
      <c r="C275" s="130"/>
      <c r="D275" s="98"/>
      <c r="E275" s="95"/>
      <c r="F275" s="141"/>
      <c r="G275" s="95"/>
      <c r="H275" s="98"/>
      <c r="I275" s="95"/>
      <c r="J275" s="131" t="str">
        <f t="shared" si="2"/>
        <v/>
      </c>
      <c r="K275" s="131"/>
      <c r="L275" s="132"/>
      <c r="M275" s="131"/>
      <c r="N275" s="129"/>
      <c r="O275" s="95"/>
      <c r="P275" s="98"/>
      <c r="Q275" s="381"/>
      <c r="R275" s="381"/>
      <c r="S275" s="381"/>
      <c r="T275" s="381"/>
    </row>
    <row r="276" spans="1:20" ht="12.75" customHeight="1" x14ac:dyDescent="0.25">
      <c r="A276" s="128" t="str">
        <f>IF(B276="","",ROW()-ROW($A$3)+'Diário 3º PA'!$P$1)</f>
        <v/>
      </c>
      <c r="B276" s="129"/>
      <c r="C276" s="130"/>
      <c r="D276" s="98"/>
      <c r="E276" s="95"/>
      <c r="F276" s="141"/>
      <c r="G276" s="98"/>
      <c r="H276" s="98"/>
      <c r="I276" s="95"/>
      <c r="J276" s="131" t="str">
        <f t="shared" si="2"/>
        <v/>
      </c>
      <c r="K276" s="131"/>
      <c r="L276" s="132"/>
      <c r="M276" s="131"/>
      <c r="N276" s="129"/>
      <c r="O276" s="95"/>
      <c r="P276" s="98"/>
      <c r="Q276" s="381"/>
      <c r="R276" s="381"/>
      <c r="S276" s="381"/>
      <c r="T276" s="381"/>
    </row>
    <row r="277" spans="1:20" ht="12.75" customHeight="1" x14ac:dyDescent="0.25">
      <c r="A277" s="128" t="str">
        <f>IF(B277="","",ROW()-ROW($A$3)+'Diário 3º PA'!$P$1)</f>
        <v/>
      </c>
      <c r="B277" s="129"/>
      <c r="C277" s="130"/>
      <c r="D277" s="98"/>
      <c r="E277" s="95"/>
      <c r="F277" s="141"/>
      <c r="G277" s="98"/>
      <c r="H277" s="98"/>
      <c r="I277" s="95"/>
      <c r="J277" s="131" t="str">
        <f t="shared" si="2"/>
        <v/>
      </c>
      <c r="K277" s="131"/>
      <c r="L277" s="132"/>
      <c r="M277" s="131"/>
      <c r="N277" s="129"/>
      <c r="O277" s="95"/>
      <c r="P277" s="98"/>
      <c r="Q277" s="381"/>
      <c r="R277" s="381"/>
      <c r="S277" s="381"/>
      <c r="T277" s="381"/>
    </row>
    <row r="278" spans="1:20" ht="12.75" customHeight="1" x14ac:dyDescent="0.25">
      <c r="A278" s="128" t="str">
        <f>IF(B278="","",ROW()-ROW($A$3)+'Diário 3º PA'!$P$1)</f>
        <v/>
      </c>
      <c r="B278" s="129"/>
      <c r="C278" s="130"/>
      <c r="D278" s="98"/>
      <c r="E278" s="95"/>
      <c r="F278" s="141"/>
      <c r="G278" s="98"/>
      <c r="H278" s="98"/>
      <c r="I278" s="95"/>
      <c r="J278" s="131" t="str">
        <f t="shared" si="2"/>
        <v/>
      </c>
      <c r="K278" s="131"/>
      <c r="L278" s="132"/>
      <c r="M278" s="131"/>
      <c r="N278" s="129"/>
      <c r="O278" s="95"/>
      <c r="P278" s="98"/>
      <c r="Q278" s="381"/>
      <c r="R278" s="381"/>
      <c r="S278" s="381"/>
      <c r="T278" s="381"/>
    </row>
    <row r="279" spans="1:20" ht="12.75" customHeight="1" x14ac:dyDescent="0.25">
      <c r="A279" s="128" t="str">
        <f>IF(B279="","",ROW()-ROW($A$3)+'Diário 3º PA'!$P$1)</f>
        <v/>
      </c>
      <c r="B279" s="129"/>
      <c r="C279" s="130"/>
      <c r="D279" s="98"/>
      <c r="E279" s="95"/>
      <c r="F279" s="141"/>
      <c r="G279" s="98"/>
      <c r="H279" s="98"/>
      <c r="I279" s="95"/>
      <c r="J279" s="131" t="str">
        <f t="shared" si="2"/>
        <v/>
      </c>
      <c r="K279" s="131"/>
      <c r="L279" s="132"/>
      <c r="M279" s="131"/>
      <c r="N279" s="129"/>
      <c r="O279" s="95"/>
      <c r="P279" s="98"/>
      <c r="Q279" s="381"/>
      <c r="R279" s="381"/>
      <c r="S279" s="381"/>
      <c r="T279" s="381"/>
    </row>
    <row r="280" spans="1:20" ht="12.75" customHeight="1" x14ac:dyDescent="0.25">
      <c r="A280" s="128" t="str">
        <f>IF(B280="","",ROW()-ROW($A$3)+'Diário 3º PA'!$P$1)</f>
        <v/>
      </c>
      <c r="B280" s="129"/>
      <c r="C280" s="130"/>
      <c r="D280" s="98"/>
      <c r="E280" s="95"/>
      <c r="F280" s="141"/>
      <c r="G280" s="98"/>
      <c r="H280" s="98"/>
      <c r="I280" s="95"/>
      <c r="J280" s="131" t="str">
        <f t="shared" si="2"/>
        <v/>
      </c>
      <c r="K280" s="131"/>
      <c r="L280" s="132"/>
      <c r="M280" s="131"/>
      <c r="N280" s="129"/>
      <c r="O280" s="95"/>
      <c r="P280" s="98"/>
      <c r="Q280" s="381"/>
      <c r="R280" s="381"/>
      <c r="S280" s="381"/>
      <c r="T280" s="381"/>
    </row>
    <row r="281" spans="1:20" ht="12.75" customHeight="1" x14ac:dyDescent="0.25">
      <c r="A281" s="128" t="str">
        <f>IF(B281="","",ROW()-ROW($A$3)+'Diário 3º PA'!$P$1)</f>
        <v/>
      </c>
      <c r="B281" s="129"/>
      <c r="C281" s="130"/>
      <c r="D281" s="98"/>
      <c r="E281" s="95"/>
      <c r="F281" s="141"/>
      <c r="G281" s="98"/>
      <c r="H281" s="98"/>
      <c r="I281" s="95"/>
      <c r="J281" s="131" t="str">
        <f t="shared" si="2"/>
        <v/>
      </c>
      <c r="K281" s="131"/>
      <c r="L281" s="132"/>
      <c r="M281" s="131"/>
      <c r="N281" s="129"/>
      <c r="O281" s="95"/>
      <c r="P281" s="98"/>
      <c r="Q281" s="381"/>
      <c r="R281" s="381"/>
      <c r="S281" s="381"/>
      <c r="T281" s="381"/>
    </row>
    <row r="282" spans="1:20" ht="12.75" customHeight="1" x14ac:dyDescent="0.25">
      <c r="A282" s="128" t="str">
        <f>IF(B282="","",ROW()-ROW($A$3)+'Diário 3º PA'!$P$1)</f>
        <v/>
      </c>
      <c r="B282" s="129"/>
      <c r="C282" s="130"/>
      <c r="D282" s="98"/>
      <c r="E282" s="95"/>
      <c r="F282" s="141"/>
      <c r="G282" s="98"/>
      <c r="H282" s="98"/>
      <c r="I282" s="95"/>
      <c r="J282" s="131" t="str">
        <f t="shared" si="2"/>
        <v/>
      </c>
      <c r="K282" s="131"/>
      <c r="L282" s="132"/>
      <c r="M282" s="131"/>
      <c r="N282" s="129"/>
      <c r="O282" s="95"/>
      <c r="P282" s="98"/>
      <c r="Q282" s="381"/>
      <c r="R282" s="381"/>
      <c r="S282" s="381"/>
      <c r="T282" s="381"/>
    </row>
    <row r="283" spans="1:20" ht="12.75" customHeight="1" x14ac:dyDescent="0.25">
      <c r="A283" s="128" t="str">
        <f>IF(B283="","",ROW()-ROW($A$3)+'Diário 3º PA'!$P$1)</f>
        <v/>
      </c>
      <c r="B283" s="129"/>
      <c r="C283" s="130"/>
      <c r="D283" s="98"/>
      <c r="E283" s="95"/>
      <c r="F283" s="141"/>
      <c r="G283" s="95"/>
      <c r="H283" s="98"/>
      <c r="I283" s="95"/>
      <c r="J283" s="131" t="str">
        <f t="shared" si="2"/>
        <v/>
      </c>
      <c r="K283" s="131"/>
      <c r="L283" s="132"/>
      <c r="M283" s="131"/>
      <c r="N283" s="129"/>
      <c r="O283" s="95"/>
      <c r="P283" s="98"/>
      <c r="Q283" s="381"/>
      <c r="R283" s="381"/>
      <c r="S283" s="381"/>
      <c r="T283" s="381"/>
    </row>
    <row r="284" spans="1:20" ht="12.75" customHeight="1" x14ac:dyDescent="0.25">
      <c r="A284" s="128" t="str">
        <f>IF(B284="","",ROW()-ROW($A$3)+'Diário 3º PA'!$P$1)</f>
        <v/>
      </c>
      <c r="B284" s="129"/>
      <c r="C284" s="130"/>
      <c r="D284" s="98"/>
      <c r="E284" s="95"/>
      <c r="F284" s="141"/>
      <c r="G284" s="95"/>
      <c r="H284" s="98"/>
      <c r="I284" s="95"/>
      <c r="J284" s="131" t="str">
        <f t="shared" si="2"/>
        <v/>
      </c>
      <c r="K284" s="131"/>
      <c r="L284" s="132"/>
      <c r="M284" s="131"/>
      <c r="N284" s="129"/>
      <c r="O284" s="95"/>
      <c r="P284" s="98"/>
      <c r="Q284" s="381"/>
      <c r="R284" s="381"/>
      <c r="S284" s="381"/>
      <c r="T284" s="381"/>
    </row>
    <row r="285" spans="1:20" ht="12.75" customHeight="1" x14ac:dyDescent="0.25">
      <c r="A285" s="128" t="str">
        <f>IF(B285="","",ROW()-ROW($A$3)+'Diário 3º PA'!$P$1)</f>
        <v/>
      </c>
      <c r="B285" s="129"/>
      <c r="C285" s="130"/>
      <c r="D285" s="98"/>
      <c r="E285" s="95"/>
      <c r="F285" s="141"/>
      <c r="G285" s="98"/>
      <c r="H285" s="98"/>
      <c r="I285" s="95"/>
      <c r="J285" s="131" t="str">
        <f t="shared" si="2"/>
        <v/>
      </c>
      <c r="K285" s="131"/>
      <c r="L285" s="132"/>
      <c r="M285" s="131"/>
      <c r="N285" s="129"/>
      <c r="O285" s="95"/>
      <c r="P285" s="98"/>
      <c r="Q285" s="381"/>
      <c r="R285" s="381"/>
      <c r="S285" s="381"/>
      <c r="T285" s="381"/>
    </row>
    <row r="286" spans="1:20" ht="12.75" customHeight="1" x14ac:dyDescent="0.25">
      <c r="A286" s="128" t="str">
        <f>IF(B286="","",ROW()-ROW($A$3)+'Diário 3º PA'!$P$1)</f>
        <v/>
      </c>
      <c r="B286" s="129"/>
      <c r="C286" s="130"/>
      <c r="D286" s="98"/>
      <c r="E286" s="95"/>
      <c r="F286" s="141"/>
      <c r="G286" s="98"/>
      <c r="H286" s="98"/>
      <c r="I286" s="95"/>
      <c r="J286" s="131" t="str">
        <f t="shared" si="2"/>
        <v/>
      </c>
      <c r="K286" s="131"/>
      <c r="L286" s="132"/>
      <c r="M286" s="131"/>
      <c r="N286" s="129"/>
      <c r="O286" s="95"/>
      <c r="P286" s="98"/>
      <c r="Q286" s="381"/>
      <c r="R286" s="381"/>
      <c r="S286" s="381"/>
      <c r="T286" s="381"/>
    </row>
    <row r="287" spans="1:20" ht="12.75" customHeight="1" x14ac:dyDescent="0.25">
      <c r="A287" s="128" t="str">
        <f>IF(B287="","",ROW()-ROW($A$3)+'Diário 3º PA'!$P$1)</f>
        <v/>
      </c>
      <c r="B287" s="129"/>
      <c r="C287" s="130"/>
      <c r="D287" s="98"/>
      <c r="E287" s="95"/>
      <c r="F287" s="141"/>
      <c r="G287" s="98"/>
      <c r="H287" s="98"/>
      <c r="I287" s="95"/>
      <c r="J287" s="131" t="str">
        <f t="shared" si="2"/>
        <v/>
      </c>
      <c r="K287" s="131"/>
      <c r="L287" s="132"/>
      <c r="M287" s="131"/>
      <c r="N287" s="129"/>
      <c r="O287" s="95"/>
      <c r="P287" s="98"/>
      <c r="Q287" s="381"/>
      <c r="R287" s="381"/>
      <c r="S287" s="381"/>
      <c r="T287" s="381"/>
    </row>
    <row r="288" spans="1:20" ht="12.75" customHeight="1" x14ac:dyDescent="0.25">
      <c r="A288" s="128" t="str">
        <f>IF(B288="","",ROW()-ROW($A$3)+'Diário 3º PA'!$P$1)</f>
        <v/>
      </c>
      <c r="B288" s="129"/>
      <c r="C288" s="130"/>
      <c r="D288" s="98"/>
      <c r="E288" s="95"/>
      <c r="F288" s="141"/>
      <c r="G288" s="98"/>
      <c r="H288" s="98"/>
      <c r="I288" s="95"/>
      <c r="J288" s="131" t="str">
        <f t="shared" si="2"/>
        <v/>
      </c>
      <c r="K288" s="131"/>
      <c r="L288" s="132"/>
      <c r="M288" s="131"/>
      <c r="N288" s="129"/>
      <c r="O288" s="95"/>
      <c r="P288" s="98"/>
      <c r="Q288" s="381"/>
      <c r="R288" s="381"/>
      <c r="S288" s="381"/>
      <c r="T288" s="381"/>
    </row>
    <row r="289" spans="1:20" ht="12.75" customHeight="1" x14ac:dyDescent="0.25">
      <c r="A289" s="128" t="str">
        <f>IF(B289="","",ROW()-ROW($A$3)+'Diário 3º PA'!$P$1)</f>
        <v/>
      </c>
      <c r="B289" s="129"/>
      <c r="C289" s="130"/>
      <c r="D289" s="98"/>
      <c r="E289" s="95"/>
      <c r="F289" s="141"/>
      <c r="G289" s="98"/>
      <c r="H289" s="98"/>
      <c r="I289" s="95"/>
      <c r="J289" s="131" t="str">
        <f t="shared" si="2"/>
        <v/>
      </c>
      <c r="K289" s="131"/>
      <c r="L289" s="132"/>
      <c r="M289" s="131"/>
      <c r="N289" s="129"/>
      <c r="O289" s="95"/>
      <c r="P289" s="98"/>
      <c r="Q289" s="381"/>
      <c r="R289" s="381"/>
      <c r="S289" s="381"/>
      <c r="T289" s="381"/>
    </row>
    <row r="290" spans="1:20" ht="12.75" customHeight="1" x14ac:dyDescent="0.25">
      <c r="A290" s="128" t="str">
        <f>IF(B290="","",ROW()-ROW($A$3)+'Diário 3º PA'!$P$1)</f>
        <v/>
      </c>
      <c r="B290" s="129"/>
      <c r="C290" s="130"/>
      <c r="D290" s="98"/>
      <c r="E290" s="95"/>
      <c r="F290" s="141"/>
      <c r="G290" s="98"/>
      <c r="H290" s="98"/>
      <c r="I290" s="95"/>
      <c r="J290" s="131" t="str">
        <f t="shared" si="2"/>
        <v/>
      </c>
      <c r="K290" s="131"/>
      <c r="L290" s="132"/>
      <c r="M290" s="131"/>
      <c r="N290" s="129"/>
      <c r="O290" s="95"/>
      <c r="P290" s="98"/>
      <c r="Q290" s="381"/>
      <c r="R290" s="381"/>
      <c r="S290" s="381"/>
      <c r="T290" s="381"/>
    </row>
    <row r="291" spans="1:20" ht="12.75" customHeight="1" x14ac:dyDescent="0.25">
      <c r="A291" s="128" t="str">
        <f>IF(B291="","",ROW()-ROW($A$3)+'Diário 3º PA'!$P$1)</f>
        <v/>
      </c>
      <c r="B291" s="129"/>
      <c r="C291" s="130"/>
      <c r="D291" s="98"/>
      <c r="E291" s="95"/>
      <c r="F291" s="141"/>
      <c r="G291" s="98"/>
      <c r="H291" s="98"/>
      <c r="I291" s="95"/>
      <c r="J291" s="131" t="str">
        <f t="shared" si="2"/>
        <v/>
      </c>
      <c r="K291" s="131"/>
      <c r="L291" s="132"/>
      <c r="M291" s="131"/>
      <c r="N291" s="129"/>
      <c r="O291" s="95"/>
      <c r="P291" s="98"/>
      <c r="Q291" s="381"/>
      <c r="R291" s="381"/>
      <c r="S291" s="381"/>
      <c r="T291" s="381"/>
    </row>
    <row r="292" spans="1:20" ht="12.75" customHeight="1" x14ac:dyDescent="0.25">
      <c r="A292" s="128" t="str">
        <f>IF(B292="","",ROW()-ROW($A$3)+'Diário 3º PA'!$P$1)</f>
        <v/>
      </c>
      <c r="B292" s="129"/>
      <c r="C292" s="130"/>
      <c r="D292" s="98"/>
      <c r="E292" s="95"/>
      <c r="F292" s="141"/>
      <c r="G292" s="98"/>
      <c r="H292" s="98"/>
      <c r="I292" s="95"/>
      <c r="J292" s="131" t="str">
        <f t="shared" si="2"/>
        <v/>
      </c>
      <c r="K292" s="131"/>
      <c r="L292" s="132"/>
      <c r="M292" s="131"/>
      <c r="N292" s="129"/>
      <c r="O292" s="95"/>
      <c r="P292" s="98"/>
      <c r="Q292" s="381"/>
      <c r="R292" s="381"/>
      <c r="S292" s="381"/>
      <c r="T292" s="381"/>
    </row>
    <row r="293" spans="1:20" ht="12.75" customHeight="1" x14ac:dyDescent="0.25">
      <c r="A293" s="128" t="str">
        <f>IF(B293="","",ROW()-ROW($A$3)+'Diário 3º PA'!$P$1)</f>
        <v/>
      </c>
      <c r="B293" s="129"/>
      <c r="C293" s="130"/>
      <c r="D293" s="98"/>
      <c r="E293" s="95"/>
      <c r="F293" s="141"/>
      <c r="G293" s="98"/>
      <c r="H293" s="98"/>
      <c r="I293" s="95"/>
      <c r="J293" s="131" t="str">
        <f t="shared" si="2"/>
        <v/>
      </c>
      <c r="K293" s="131"/>
      <c r="L293" s="132"/>
      <c r="M293" s="131"/>
      <c r="N293" s="129"/>
      <c r="O293" s="95"/>
      <c r="P293" s="98"/>
      <c r="Q293" s="381"/>
      <c r="R293" s="381"/>
      <c r="S293" s="381"/>
      <c r="T293" s="381"/>
    </row>
    <row r="294" spans="1:20" ht="12.75" customHeight="1" x14ac:dyDescent="0.25">
      <c r="A294" s="128" t="str">
        <f>IF(B294="","",ROW()-ROW($A$3)+'Diário 3º PA'!$P$1)</f>
        <v/>
      </c>
      <c r="B294" s="129"/>
      <c r="C294" s="130"/>
      <c r="D294" s="98"/>
      <c r="E294" s="95"/>
      <c r="F294" s="141"/>
      <c r="G294" s="98"/>
      <c r="H294" s="98"/>
      <c r="I294" s="95"/>
      <c r="J294" s="131" t="str">
        <f t="shared" si="2"/>
        <v/>
      </c>
      <c r="K294" s="131"/>
      <c r="L294" s="132"/>
      <c r="M294" s="131"/>
      <c r="N294" s="129"/>
      <c r="O294" s="95"/>
      <c r="P294" s="98"/>
      <c r="Q294" s="381"/>
      <c r="R294" s="381"/>
      <c r="S294" s="381"/>
      <c r="T294" s="381"/>
    </row>
    <row r="295" spans="1:20" ht="12.75" customHeight="1" x14ac:dyDescent="0.25">
      <c r="A295" s="128" t="str">
        <f>IF(B295="","",ROW()-ROW($A$3)+'Diário 3º PA'!$P$1)</f>
        <v/>
      </c>
      <c r="B295" s="129"/>
      <c r="C295" s="130"/>
      <c r="D295" s="98"/>
      <c r="E295" s="95"/>
      <c r="F295" s="141"/>
      <c r="G295" s="98"/>
      <c r="H295" s="98"/>
      <c r="I295" s="95"/>
      <c r="J295" s="131" t="str">
        <f t="shared" si="2"/>
        <v/>
      </c>
      <c r="K295" s="131"/>
      <c r="L295" s="132"/>
      <c r="M295" s="131"/>
      <c r="N295" s="129"/>
      <c r="O295" s="95"/>
      <c r="P295" s="98"/>
      <c r="Q295" s="381"/>
      <c r="R295" s="381"/>
      <c r="S295" s="381"/>
      <c r="T295" s="381"/>
    </row>
    <row r="296" spans="1:20" ht="12.75" customHeight="1" x14ac:dyDescent="0.25">
      <c r="A296" s="128" t="str">
        <f>IF(B296="","",ROW()-ROW($A$3)+'Diário 3º PA'!$P$1)</f>
        <v/>
      </c>
      <c r="B296" s="129"/>
      <c r="C296" s="130"/>
      <c r="D296" s="98"/>
      <c r="E296" s="95"/>
      <c r="F296" s="141"/>
      <c r="G296" s="98"/>
      <c r="H296" s="98"/>
      <c r="I296" s="95"/>
      <c r="J296" s="131" t="str">
        <f t="shared" si="2"/>
        <v/>
      </c>
      <c r="K296" s="131"/>
      <c r="L296" s="132"/>
      <c r="M296" s="131"/>
      <c r="N296" s="129"/>
      <c r="O296" s="95"/>
      <c r="P296" s="98"/>
      <c r="Q296" s="381"/>
      <c r="R296" s="381"/>
      <c r="S296" s="381"/>
      <c r="T296" s="381"/>
    </row>
    <row r="297" spans="1:20" ht="12.75" customHeight="1" x14ac:dyDescent="0.25">
      <c r="A297" s="128" t="str">
        <f>IF(B297="","",ROW()-ROW($A$3)+'Diário 3º PA'!$P$1)</f>
        <v/>
      </c>
      <c r="B297" s="129"/>
      <c r="C297" s="130"/>
      <c r="D297" s="98"/>
      <c r="E297" s="95"/>
      <c r="F297" s="141"/>
      <c r="G297" s="98"/>
      <c r="H297" s="98"/>
      <c r="I297" s="95"/>
      <c r="J297" s="131" t="str">
        <f t="shared" si="2"/>
        <v/>
      </c>
      <c r="K297" s="131"/>
      <c r="L297" s="132"/>
      <c r="M297" s="131"/>
      <c r="N297" s="129"/>
      <c r="O297" s="95"/>
      <c r="P297" s="98"/>
      <c r="Q297" s="381"/>
      <c r="R297" s="381"/>
      <c r="S297" s="381"/>
      <c r="T297" s="381"/>
    </row>
    <row r="298" spans="1:20" ht="12.75" customHeight="1" x14ac:dyDescent="0.25">
      <c r="A298" s="128" t="str">
        <f>IF(B298="","",ROW()-ROW($A$3)+'Diário 3º PA'!$P$1)</f>
        <v/>
      </c>
      <c r="B298" s="129"/>
      <c r="C298" s="130"/>
      <c r="D298" s="98"/>
      <c r="E298" s="95"/>
      <c r="F298" s="141"/>
      <c r="G298" s="98"/>
      <c r="H298" s="98"/>
      <c r="I298" s="95"/>
      <c r="J298" s="131" t="str">
        <f t="shared" si="2"/>
        <v/>
      </c>
      <c r="K298" s="131"/>
      <c r="L298" s="132"/>
      <c r="M298" s="131"/>
      <c r="N298" s="129"/>
      <c r="O298" s="95"/>
      <c r="P298" s="98"/>
      <c r="Q298" s="381"/>
      <c r="R298" s="381"/>
      <c r="S298" s="381"/>
      <c r="T298" s="381"/>
    </row>
    <row r="299" spans="1:20" ht="12.75" customHeight="1" x14ac:dyDescent="0.25">
      <c r="A299" s="128" t="str">
        <f>IF(B299="","",ROW()-ROW($A$3)+'Diário 3º PA'!$P$1)</f>
        <v/>
      </c>
      <c r="B299" s="129"/>
      <c r="C299" s="130"/>
      <c r="D299" s="98"/>
      <c r="E299" s="95"/>
      <c r="F299" s="141"/>
      <c r="G299" s="95"/>
      <c r="H299" s="98"/>
      <c r="I299" s="95"/>
      <c r="J299" s="131" t="str">
        <f t="shared" si="2"/>
        <v/>
      </c>
      <c r="K299" s="131"/>
      <c r="L299" s="132"/>
      <c r="M299" s="131"/>
      <c r="N299" s="129"/>
      <c r="O299" s="95"/>
      <c r="P299" s="98"/>
      <c r="Q299" s="381"/>
      <c r="R299" s="381"/>
      <c r="S299" s="381"/>
      <c r="T299" s="381"/>
    </row>
    <row r="300" spans="1:20" ht="12.75" customHeight="1" x14ac:dyDescent="0.25">
      <c r="A300" s="128" t="str">
        <f>IF(B300="","",ROW()-ROW($A$3)+'Diário 3º PA'!$P$1)</f>
        <v/>
      </c>
      <c r="B300" s="129"/>
      <c r="C300" s="130"/>
      <c r="D300" s="98"/>
      <c r="E300" s="95"/>
      <c r="F300" s="141"/>
      <c r="G300" s="95"/>
      <c r="H300" s="98"/>
      <c r="I300" s="95"/>
      <c r="J300" s="131" t="str">
        <f t="shared" si="2"/>
        <v/>
      </c>
      <c r="K300" s="131"/>
      <c r="L300" s="132"/>
      <c r="M300" s="131"/>
      <c r="N300" s="129"/>
      <c r="O300" s="95"/>
      <c r="P300" s="98"/>
      <c r="Q300" s="381"/>
      <c r="R300" s="381"/>
      <c r="S300" s="381"/>
      <c r="T300" s="381"/>
    </row>
    <row r="301" spans="1:20" ht="12.75" customHeight="1" x14ac:dyDescent="0.25">
      <c r="A301" s="128" t="str">
        <f>IF(B301="","",ROW()-ROW($A$3)+'Diário 3º PA'!$P$1)</f>
        <v/>
      </c>
      <c r="B301" s="129"/>
      <c r="C301" s="130"/>
      <c r="D301" s="98"/>
      <c r="E301" s="95"/>
      <c r="F301" s="141"/>
      <c r="G301" s="98"/>
      <c r="H301" s="98"/>
      <c r="I301" s="95"/>
      <c r="J301" s="131" t="str">
        <f t="shared" si="2"/>
        <v/>
      </c>
      <c r="K301" s="131"/>
      <c r="L301" s="132"/>
      <c r="M301" s="131"/>
      <c r="N301" s="129"/>
      <c r="O301" s="95"/>
      <c r="P301" s="98"/>
      <c r="Q301" s="381"/>
      <c r="R301" s="381"/>
      <c r="S301" s="381"/>
      <c r="T301" s="381"/>
    </row>
    <row r="302" spans="1:20" ht="12.75" customHeight="1" x14ac:dyDescent="0.25">
      <c r="A302" s="128" t="str">
        <f>IF(B302="","",ROW()-ROW($A$3)+'Diário 3º PA'!$P$1)</f>
        <v/>
      </c>
      <c r="B302" s="129"/>
      <c r="C302" s="130"/>
      <c r="D302" s="98"/>
      <c r="E302" s="95"/>
      <c r="F302" s="141"/>
      <c r="G302" s="142"/>
      <c r="H302" s="98"/>
      <c r="I302" s="95"/>
      <c r="J302" s="131" t="str">
        <f t="shared" si="2"/>
        <v/>
      </c>
      <c r="K302" s="131"/>
      <c r="L302" s="132"/>
      <c r="M302" s="131"/>
      <c r="N302" s="129"/>
      <c r="O302" s="95"/>
      <c r="P302" s="98"/>
      <c r="Q302" s="381"/>
      <c r="R302" s="381"/>
      <c r="S302" s="381"/>
      <c r="T302" s="381"/>
    </row>
    <row r="303" spans="1:20" ht="12.75" customHeight="1" x14ac:dyDescent="0.25">
      <c r="A303" s="128" t="str">
        <f>IF(B303="","",ROW()-ROW($A$3)+'Diário 3º PA'!$P$1)</f>
        <v/>
      </c>
      <c r="B303" s="129"/>
      <c r="C303" s="130"/>
      <c r="D303" s="98"/>
      <c r="E303" s="95"/>
      <c r="F303" s="141"/>
      <c r="G303" s="98"/>
      <c r="H303" s="98"/>
      <c r="I303" s="95"/>
      <c r="J303" s="131" t="str">
        <f t="shared" si="2"/>
        <v/>
      </c>
      <c r="K303" s="131"/>
      <c r="L303" s="132"/>
      <c r="M303" s="131"/>
      <c r="N303" s="129"/>
      <c r="O303" s="95"/>
      <c r="P303" s="98"/>
      <c r="Q303" s="381"/>
      <c r="R303" s="381"/>
      <c r="S303" s="381"/>
      <c r="T303" s="381"/>
    </row>
    <row r="304" spans="1:20" ht="12.75" customHeight="1" x14ac:dyDescent="0.25">
      <c r="A304" s="128" t="str">
        <f>IF(B304="","",ROW()-ROW($A$3)+'Diário 3º PA'!$P$1)</f>
        <v/>
      </c>
      <c r="B304" s="129"/>
      <c r="C304" s="130"/>
      <c r="D304" s="98"/>
      <c r="E304" s="95"/>
      <c r="F304" s="141"/>
      <c r="G304" s="98"/>
      <c r="H304" s="98"/>
      <c r="I304" s="95"/>
      <c r="J304" s="131" t="str">
        <f t="shared" si="2"/>
        <v/>
      </c>
      <c r="K304" s="131"/>
      <c r="L304" s="132"/>
      <c r="M304" s="131"/>
      <c r="N304" s="129"/>
      <c r="O304" s="95"/>
      <c r="P304" s="98"/>
      <c r="Q304" s="381"/>
      <c r="R304" s="381"/>
      <c r="S304" s="381"/>
      <c r="T304" s="381"/>
    </row>
    <row r="305" spans="1:20" ht="12.75" customHeight="1" x14ac:dyDescent="0.25">
      <c r="A305" s="128" t="str">
        <f>IF(B305="","",ROW()-ROW($A$3)+'Diário 3º PA'!$P$1)</f>
        <v/>
      </c>
      <c r="B305" s="129"/>
      <c r="C305" s="130"/>
      <c r="D305" s="98"/>
      <c r="E305" s="95"/>
      <c r="F305" s="141"/>
      <c r="G305" s="98"/>
      <c r="H305" s="98"/>
      <c r="I305" s="95"/>
      <c r="J305" s="131" t="str">
        <f t="shared" si="2"/>
        <v/>
      </c>
      <c r="K305" s="131"/>
      <c r="L305" s="132"/>
      <c r="M305" s="131"/>
      <c r="N305" s="129"/>
      <c r="O305" s="95"/>
      <c r="P305" s="98"/>
      <c r="Q305" s="381"/>
      <c r="R305" s="381"/>
      <c r="S305" s="381"/>
      <c r="T305" s="381"/>
    </row>
    <row r="306" spans="1:20" ht="12.75" customHeight="1" x14ac:dyDescent="0.25">
      <c r="A306" s="128" t="str">
        <f>IF(B306="","",ROW()-ROW($A$3)+'Diário 3º PA'!$P$1)</f>
        <v/>
      </c>
      <c r="B306" s="129"/>
      <c r="C306" s="130"/>
      <c r="D306" s="98"/>
      <c r="E306" s="95"/>
      <c r="F306" s="141"/>
      <c r="G306" s="98"/>
      <c r="H306" s="98"/>
      <c r="I306" s="95"/>
      <c r="J306" s="131" t="str">
        <f t="shared" si="2"/>
        <v/>
      </c>
      <c r="K306" s="131"/>
      <c r="L306" s="132"/>
      <c r="M306" s="131"/>
      <c r="N306" s="129"/>
      <c r="O306" s="95"/>
      <c r="P306" s="98"/>
      <c r="Q306" s="381"/>
      <c r="R306" s="381"/>
      <c r="S306" s="381"/>
      <c r="T306" s="381"/>
    </row>
    <row r="307" spans="1:20" ht="12.75" customHeight="1" x14ac:dyDescent="0.25">
      <c r="A307" s="128" t="str">
        <f>IF(B307="","",ROW()-ROW($A$3)+'Diário 3º PA'!$P$1)</f>
        <v/>
      </c>
      <c r="B307" s="129"/>
      <c r="C307" s="130"/>
      <c r="D307" s="98"/>
      <c r="E307" s="95"/>
      <c r="F307" s="141"/>
      <c r="G307" s="98"/>
      <c r="H307" s="98"/>
      <c r="I307" s="95"/>
      <c r="J307" s="131" t="str">
        <f t="shared" si="2"/>
        <v/>
      </c>
      <c r="K307" s="131"/>
      <c r="L307" s="132"/>
      <c r="M307" s="131"/>
      <c r="N307" s="129"/>
      <c r="O307" s="95"/>
      <c r="P307" s="98"/>
      <c r="Q307" s="381"/>
      <c r="R307" s="381"/>
      <c r="S307" s="381"/>
      <c r="T307" s="381"/>
    </row>
    <row r="308" spans="1:20" ht="12.75" customHeight="1" x14ac:dyDescent="0.25">
      <c r="A308" s="128" t="str">
        <f>IF(B308="","",ROW()-ROW($A$3)+'Diário 3º PA'!$P$1)</f>
        <v/>
      </c>
      <c r="B308" s="129"/>
      <c r="C308" s="130"/>
      <c r="D308" s="98"/>
      <c r="E308" s="95"/>
      <c r="F308" s="141"/>
      <c r="G308" s="98"/>
      <c r="H308" s="98"/>
      <c r="I308" s="95"/>
      <c r="J308" s="131" t="str">
        <f t="shared" si="2"/>
        <v/>
      </c>
      <c r="K308" s="131"/>
      <c r="L308" s="132"/>
      <c r="M308" s="131"/>
      <c r="N308" s="129"/>
      <c r="O308" s="95"/>
      <c r="P308" s="98"/>
      <c r="Q308" s="381"/>
      <c r="R308" s="381"/>
      <c r="S308" s="381"/>
      <c r="T308" s="381"/>
    </row>
    <row r="309" spans="1:20" ht="12.75" customHeight="1" x14ac:dyDescent="0.25">
      <c r="A309" s="128" t="str">
        <f>IF(B309="","",ROW()-ROW($A$3)+'Diário 3º PA'!$P$1)</f>
        <v/>
      </c>
      <c r="B309" s="129"/>
      <c r="C309" s="130"/>
      <c r="D309" s="98"/>
      <c r="E309" s="95"/>
      <c r="F309" s="141"/>
      <c r="G309" s="98"/>
      <c r="H309" s="98"/>
      <c r="I309" s="95"/>
      <c r="J309" s="131" t="str">
        <f t="shared" si="2"/>
        <v/>
      </c>
      <c r="K309" s="131"/>
      <c r="L309" s="132"/>
      <c r="M309" s="131"/>
      <c r="N309" s="129"/>
      <c r="O309" s="95"/>
      <c r="P309" s="98"/>
      <c r="Q309" s="381"/>
      <c r="R309" s="381"/>
      <c r="S309" s="381"/>
      <c r="T309" s="381"/>
    </row>
    <row r="310" spans="1:20" ht="12.75" customHeight="1" x14ac:dyDescent="0.25">
      <c r="A310" s="128" t="str">
        <f>IF(B310="","",ROW()-ROW($A$3)+'Diário 3º PA'!$P$1)</f>
        <v/>
      </c>
      <c r="B310" s="129"/>
      <c r="C310" s="130"/>
      <c r="D310" s="98"/>
      <c r="E310" s="95"/>
      <c r="F310" s="141"/>
      <c r="G310" s="98"/>
      <c r="H310" s="98"/>
      <c r="I310" s="95"/>
      <c r="J310" s="131" t="str">
        <f t="shared" si="2"/>
        <v/>
      </c>
      <c r="K310" s="131"/>
      <c r="L310" s="132"/>
      <c r="M310" s="131"/>
      <c r="N310" s="129"/>
      <c r="O310" s="95"/>
      <c r="P310" s="98"/>
      <c r="Q310" s="381"/>
      <c r="R310" s="381"/>
      <c r="S310" s="381"/>
      <c r="T310" s="381"/>
    </row>
    <row r="311" spans="1:20" ht="12.75" customHeight="1" x14ac:dyDescent="0.25">
      <c r="A311" s="128" t="str">
        <f>IF(B311="","",ROW()-ROW($A$3)+'Diário 3º PA'!$P$1)</f>
        <v/>
      </c>
      <c r="B311" s="129"/>
      <c r="C311" s="130"/>
      <c r="D311" s="98"/>
      <c r="E311" s="95"/>
      <c r="F311" s="141"/>
      <c r="G311" s="98"/>
      <c r="H311" s="98"/>
      <c r="I311" s="95"/>
      <c r="J311" s="131" t="str">
        <f t="shared" si="2"/>
        <v/>
      </c>
      <c r="K311" s="131"/>
      <c r="L311" s="132"/>
      <c r="M311" s="131"/>
      <c r="N311" s="129"/>
      <c r="O311" s="95"/>
      <c r="P311" s="98"/>
      <c r="Q311" s="381"/>
      <c r="R311" s="381"/>
      <c r="S311" s="381"/>
      <c r="T311" s="381"/>
    </row>
    <row r="312" spans="1:20" ht="12.75" customHeight="1" x14ac:dyDescent="0.25">
      <c r="A312" s="128" t="str">
        <f>IF(B312="","",ROW()-ROW($A$3)+'Diário 3º PA'!$P$1)</f>
        <v/>
      </c>
      <c r="B312" s="129"/>
      <c r="C312" s="130"/>
      <c r="D312" s="98"/>
      <c r="E312" s="95"/>
      <c r="F312" s="141"/>
      <c r="G312" s="98"/>
      <c r="H312" s="98"/>
      <c r="I312" s="95"/>
      <c r="J312" s="131" t="str">
        <f t="shared" si="2"/>
        <v/>
      </c>
      <c r="K312" s="131"/>
      <c r="L312" s="132"/>
      <c r="M312" s="131"/>
      <c r="N312" s="129"/>
      <c r="O312" s="95"/>
      <c r="P312" s="98"/>
      <c r="Q312" s="381"/>
      <c r="R312" s="381"/>
      <c r="S312" s="381"/>
      <c r="T312" s="381"/>
    </row>
    <row r="313" spans="1:20" ht="12.75" customHeight="1" x14ac:dyDescent="0.25">
      <c r="A313" s="128" t="str">
        <f>IF(B313="","",ROW()-ROW($A$3)+'Diário 3º PA'!$P$1)</f>
        <v/>
      </c>
      <c r="B313" s="129"/>
      <c r="C313" s="130"/>
      <c r="D313" s="98"/>
      <c r="E313" s="95"/>
      <c r="F313" s="141"/>
      <c r="G313" s="98"/>
      <c r="H313" s="98"/>
      <c r="I313" s="95"/>
      <c r="J313" s="131" t="str">
        <f t="shared" si="2"/>
        <v/>
      </c>
      <c r="K313" s="131"/>
      <c r="L313" s="132"/>
      <c r="M313" s="131"/>
      <c r="N313" s="129"/>
      <c r="O313" s="95"/>
      <c r="P313" s="98"/>
      <c r="Q313" s="381"/>
      <c r="R313" s="381"/>
      <c r="S313" s="381"/>
      <c r="T313" s="381"/>
    </row>
    <row r="314" spans="1:20" ht="12.75" customHeight="1" x14ac:dyDescent="0.25">
      <c r="A314" s="128" t="str">
        <f>IF(B314="","",ROW()-ROW($A$3)+'Diário 3º PA'!$P$1)</f>
        <v/>
      </c>
      <c r="B314" s="129"/>
      <c r="C314" s="130"/>
      <c r="D314" s="98"/>
      <c r="E314" s="95"/>
      <c r="F314" s="141"/>
      <c r="G314" s="98"/>
      <c r="H314" s="98"/>
      <c r="I314" s="95"/>
      <c r="J314" s="131" t="str">
        <f t="shared" si="2"/>
        <v/>
      </c>
      <c r="K314" s="131"/>
      <c r="L314" s="132"/>
      <c r="M314" s="131"/>
      <c r="N314" s="129"/>
      <c r="O314" s="95"/>
      <c r="P314" s="98"/>
      <c r="Q314" s="381"/>
      <c r="R314" s="381"/>
      <c r="S314" s="381"/>
      <c r="T314" s="381"/>
    </row>
    <row r="315" spans="1:20" ht="12.75" customHeight="1" x14ac:dyDescent="0.25">
      <c r="A315" s="128" t="str">
        <f>IF(B315="","",ROW()-ROW($A$3)+'Diário 3º PA'!$P$1)</f>
        <v/>
      </c>
      <c r="B315" s="129"/>
      <c r="C315" s="130"/>
      <c r="D315" s="98"/>
      <c r="E315" s="95"/>
      <c r="F315" s="141"/>
      <c r="G315" s="98"/>
      <c r="H315" s="98"/>
      <c r="I315" s="95"/>
      <c r="J315" s="131" t="str">
        <f t="shared" si="2"/>
        <v/>
      </c>
      <c r="K315" s="131"/>
      <c r="L315" s="132"/>
      <c r="M315" s="131"/>
      <c r="N315" s="129"/>
      <c r="O315" s="95"/>
      <c r="P315" s="98"/>
      <c r="Q315" s="381"/>
      <c r="R315" s="381"/>
      <c r="S315" s="381"/>
      <c r="T315" s="381"/>
    </row>
    <row r="316" spans="1:20" ht="12.75" customHeight="1" x14ac:dyDescent="0.25">
      <c r="A316" s="128" t="str">
        <f>IF(B316="","",ROW()-ROW($A$3)+'Diário 3º PA'!$P$1)</f>
        <v/>
      </c>
      <c r="B316" s="129"/>
      <c r="C316" s="130"/>
      <c r="D316" s="98"/>
      <c r="E316" s="95"/>
      <c r="F316" s="141"/>
      <c r="G316" s="98"/>
      <c r="H316" s="98"/>
      <c r="I316" s="95"/>
      <c r="J316" s="131" t="str">
        <f t="shared" si="2"/>
        <v/>
      </c>
      <c r="K316" s="131"/>
      <c r="L316" s="132"/>
      <c r="M316" s="131"/>
      <c r="N316" s="129"/>
      <c r="O316" s="95"/>
      <c r="P316" s="98"/>
      <c r="Q316" s="381"/>
      <c r="R316" s="381"/>
      <c r="S316" s="381"/>
      <c r="T316" s="381"/>
    </row>
    <row r="317" spans="1:20" ht="12.75" customHeight="1" x14ac:dyDescent="0.25">
      <c r="A317" s="128" t="str">
        <f>IF(B317="","",ROW()-ROW($A$3)+'Diário 3º PA'!$P$1)</f>
        <v/>
      </c>
      <c r="B317" s="129"/>
      <c r="C317" s="130"/>
      <c r="D317" s="98"/>
      <c r="E317" s="95"/>
      <c r="F317" s="141"/>
      <c r="G317" s="98"/>
      <c r="H317" s="98"/>
      <c r="I317" s="95"/>
      <c r="J317" s="131" t="str">
        <f t="shared" si="2"/>
        <v/>
      </c>
      <c r="K317" s="131"/>
      <c r="L317" s="132"/>
      <c r="M317" s="131"/>
      <c r="N317" s="129"/>
      <c r="O317" s="95"/>
      <c r="P317" s="98"/>
      <c r="Q317" s="381"/>
      <c r="R317" s="381"/>
      <c r="S317" s="381"/>
      <c r="T317" s="381"/>
    </row>
    <row r="318" spans="1:20" ht="12.75" customHeight="1" x14ac:dyDescent="0.25">
      <c r="A318" s="128" t="str">
        <f>IF(B318="","",ROW()-ROW($A$3)+'Diário 3º PA'!$P$1)</f>
        <v/>
      </c>
      <c r="B318" s="129"/>
      <c r="C318" s="130"/>
      <c r="D318" s="98"/>
      <c r="E318" s="95"/>
      <c r="F318" s="141"/>
      <c r="G318" s="98"/>
      <c r="H318" s="98"/>
      <c r="I318" s="95"/>
      <c r="J318" s="131" t="str">
        <f t="shared" si="2"/>
        <v/>
      </c>
      <c r="K318" s="131"/>
      <c r="L318" s="132"/>
      <c r="M318" s="131"/>
      <c r="N318" s="129"/>
      <c r="O318" s="95"/>
      <c r="P318" s="98"/>
      <c r="Q318" s="381"/>
      <c r="R318" s="381"/>
      <c r="S318" s="381"/>
      <c r="T318" s="381"/>
    </row>
    <row r="319" spans="1:20" ht="12.75" customHeight="1" x14ac:dyDescent="0.25">
      <c r="A319" s="128" t="str">
        <f>IF(B319="","",ROW()-ROW($A$3)+'Diário 3º PA'!$P$1)</f>
        <v/>
      </c>
      <c r="B319" s="129"/>
      <c r="C319" s="130"/>
      <c r="D319" s="98"/>
      <c r="E319" s="95"/>
      <c r="F319" s="141"/>
      <c r="G319" s="98"/>
      <c r="H319" s="98"/>
      <c r="I319" s="95"/>
      <c r="J319" s="131" t="str">
        <f t="shared" si="2"/>
        <v/>
      </c>
      <c r="K319" s="131"/>
      <c r="L319" s="132"/>
      <c r="M319" s="131"/>
      <c r="N319" s="129"/>
      <c r="O319" s="95"/>
      <c r="P319" s="98"/>
      <c r="Q319" s="381"/>
      <c r="R319" s="381"/>
      <c r="S319" s="381"/>
      <c r="T319" s="381"/>
    </row>
    <row r="320" spans="1:20" ht="12.75" customHeight="1" x14ac:dyDescent="0.25">
      <c r="A320" s="128" t="str">
        <f>IF(B320="","",ROW()-ROW($A$3)+'Diário 3º PA'!$P$1)</f>
        <v/>
      </c>
      <c r="B320" s="129"/>
      <c r="C320" s="130"/>
      <c r="D320" s="98"/>
      <c r="E320" s="95"/>
      <c r="F320" s="141"/>
      <c r="G320" s="95"/>
      <c r="H320" s="98"/>
      <c r="I320" s="95"/>
      <c r="J320" s="131" t="str">
        <f t="shared" si="2"/>
        <v/>
      </c>
      <c r="K320" s="131"/>
      <c r="L320" s="132"/>
      <c r="M320" s="131"/>
      <c r="N320" s="129"/>
      <c r="O320" s="95"/>
      <c r="P320" s="98"/>
      <c r="Q320" s="381"/>
      <c r="R320" s="381"/>
      <c r="S320" s="381"/>
      <c r="T320" s="381"/>
    </row>
    <row r="321" spans="1:20" ht="12.75" customHeight="1" x14ac:dyDescent="0.25">
      <c r="A321" s="128" t="str">
        <f>IF(B321="","",ROW()-ROW($A$3)+'Diário 3º PA'!$P$1)</f>
        <v/>
      </c>
      <c r="B321" s="129"/>
      <c r="C321" s="130"/>
      <c r="D321" s="98"/>
      <c r="E321" s="95"/>
      <c r="F321" s="141"/>
      <c r="G321" s="95"/>
      <c r="H321" s="98"/>
      <c r="I321" s="95"/>
      <c r="J321" s="131" t="str">
        <f t="shared" si="2"/>
        <v/>
      </c>
      <c r="K321" s="131"/>
      <c r="L321" s="132"/>
      <c r="M321" s="131"/>
      <c r="N321" s="129"/>
      <c r="O321" s="95"/>
      <c r="P321" s="98"/>
      <c r="Q321" s="381"/>
      <c r="R321" s="381"/>
      <c r="S321" s="381"/>
      <c r="T321" s="381"/>
    </row>
    <row r="322" spans="1:20" ht="12.75" customHeight="1" x14ac:dyDescent="0.25">
      <c r="A322" s="128" t="str">
        <f>IF(B322="","",ROW()-ROW($A$3)+'Diário 3º PA'!$P$1)</f>
        <v/>
      </c>
      <c r="B322" s="129"/>
      <c r="C322" s="130"/>
      <c r="D322" s="98"/>
      <c r="E322" s="95"/>
      <c r="F322" s="141"/>
      <c r="G322" s="98"/>
      <c r="H322" s="98"/>
      <c r="I322" s="95"/>
      <c r="J322" s="131" t="str">
        <f t="shared" si="2"/>
        <v/>
      </c>
      <c r="K322" s="131"/>
      <c r="L322" s="132"/>
      <c r="M322" s="131"/>
      <c r="N322" s="129"/>
      <c r="O322" s="95"/>
      <c r="P322" s="98"/>
      <c r="Q322" s="381"/>
      <c r="R322" s="381"/>
      <c r="S322" s="381"/>
      <c r="T322" s="381"/>
    </row>
    <row r="323" spans="1:20" ht="12.75" customHeight="1" x14ac:dyDescent="0.25">
      <c r="A323" s="128" t="str">
        <f>IF(B323="","",ROW()-ROW($A$3)+'Diário 3º PA'!$P$1)</f>
        <v/>
      </c>
      <c r="B323" s="129"/>
      <c r="C323" s="130"/>
      <c r="D323" s="98"/>
      <c r="E323" s="95"/>
      <c r="F323" s="141"/>
      <c r="G323" s="95"/>
      <c r="H323" s="98"/>
      <c r="I323" s="95"/>
      <c r="J323" s="131" t="str">
        <f t="shared" si="2"/>
        <v/>
      </c>
      <c r="K323" s="131"/>
      <c r="L323" s="132"/>
      <c r="M323" s="131"/>
      <c r="N323" s="129"/>
      <c r="O323" s="95"/>
      <c r="P323" s="98"/>
      <c r="Q323" s="381"/>
      <c r="R323" s="381"/>
      <c r="S323" s="381"/>
      <c r="T323" s="381"/>
    </row>
    <row r="324" spans="1:20" ht="12.75" customHeight="1" x14ac:dyDescent="0.25">
      <c r="A324" s="128" t="str">
        <f>IF(B324="","",ROW()-ROW($A$3)+'Diário 3º PA'!$P$1)</f>
        <v/>
      </c>
      <c r="B324" s="129"/>
      <c r="C324" s="130"/>
      <c r="D324" s="98"/>
      <c r="E324" s="95"/>
      <c r="F324" s="141"/>
      <c r="G324" s="95"/>
      <c r="H324" s="98"/>
      <c r="I324" s="95"/>
      <c r="J324" s="131" t="str">
        <f t="shared" si="2"/>
        <v/>
      </c>
      <c r="K324" s="131"/>
      <c r="L324" s="132"/>
      <c r="M324" s="131"/>
      <c r="N324" s="129"/>
      <c r="O324" s="95"/>
      <c r="P324" s="98"/>
      <c r="Q324" s="381"/>
      <c r="R324" s="381"/>
      <c r="S324" s="381"/>
      <c r="T324" s="381"/>
    </row>
    <row r="325" spans="1:20" ht="12.75" customHeight="1" x14ac:dyDescent="0.25">
      <c r="A325" s="128" t="str">
        <f>IF(B325="","",ROW()-ROW($A$3)+'Diário 3º PA'!$P$1)</f>
        <v/>
      </c>
      <c r="B325" s="129"/>
      <c r="C325" s="130"/>
      <c r="D325" s="98"/>
      <c r="E325" s="95"/>
      <c r="F325" s="141"/>
      <c r="G325" s="98"/>
      <c r="H325" s="98"/>
      <c r="I325" s="95"/>
      <c r="J325" s="131" t="str">
        <f t="shared" si="2"/>
        <v/>
      </c>
      <c r="K325" s="131"/>
      <c r="L325" s="132"/>
      <c r="M325" s="131"/>
      <c r="N325" s="129"/>
      <c r="O325" s="95"/>
      <c r="P325" s="98"/>
      <c r="Q325" s="381"/>
      <c r="R325" s="381"/>
      <c r="S325" s="381"/>
      <c r="T325" s="381"/>
    </row>
    <row r="326" spans="1:20" ht="12.75" customHeight="1" x14ac:dyDescent="0.25">
      <c r="A326" s="128" t="str">
        <f>IF(B326="","",ROW()-ROW($A$3)+'Diário 3º PA'!$P$1)</f>
        <v/>
      </c>
      <c r="B326" s="129"/>
      <c r="C326" s="130"/>
      <c r="D326" s="98"/>
      <c r="E326" s="95"/>
      <c r="F326" s="141"/>
      <c r="G326" s="98"/>
      <c r="H326" s="98"/>
      <c r="I326" s="95"/>
      <c r="J326" s="131" t="str">
        <f t="shared" si="2"/>
        <v/>
      </c>
      <c r="K326" s="131"/>
      <c r="L326" s="132"/>
      <c r="M326" s="131"/>
      <c r="N326" s="129"/>
      <c r="O326" s="95"/>
      <c r="P326" s="98"/>
      <c r="Q326" s="381"/>
      <c r="R326" s="381"/>
      <c r="S326" s="381"/>
      <c r="T326" s="381"/>
    </row>
    <row r="327" spans="1:20" ht="12.75" customHeight="1" x14ac:dyDescent="0.25">
      <c r="A327" s="128" t="str">
        <f>IF(B327="","",ROW()-ROW($A$3)+'Diário 3º PA'!$P$1)</f>
        <v/>
      </c>
      <c r="B327" s="129"/>
      <c r="C327" s="130"/>
      <c r="D327" s="98"/>
      <c r="E327" s="95"/>
      <c r="F327" s="141"/>
      <c r="G327" s="98"/>
      <c r="H327" s="98"/>
      <c r="I327" s="95"/>
      <c r="J327" s="131" t="str">
        <f t="shared" si="2"/>
        <v/>
      </c>
      <c r="K327" s="131"/>
      <c r="L327" s="132"/>
      <c r="M327" s="131"/>
      <c r="N327" s="129"/>
      <c r="O327" s="95"/>
      <c r="P327" s="98"/>
      <c r="Q327" s="381"/>
      <c r="R327" s="381"/>
      <c r="S327" s="381"/>
      <c r="T327" s="381"/>
    </row>
    <row r="328" spans="1:20" ht="12.75" customHeight="1" x14ac:dyDescent="0.25">
      <c r="A328" s="128" t="str">
        <f>IF(B328="","",ROW()-ROW($A$3)+'Diário 3º PA'!$P$1)</f>
        <v/>
      </c>
      <c r="B328" s="129"/>
      <c r="C328" s="130"/>
      <c r="D328" s="98"/>
      <c r="E328" s="95"/>
      <c r="F328" s="141"/>
      <c r="G328" s="98"/>
      <c r="H328" s="98"/>
      <c r="I328" s="95"/>
      <c r="J328" s="131" t="str">
        <f t="shared" si="2"/>
        <v/>
      </c>
      <c r="K328" s="131"/>
      <c r="L328" s="132"/>
      <c r="M328" s="131"/>
      <c r="N328" s="129"/>
      <c r="O328" s="95"/>
      <c r="P328" s="98"/>
      <c r="Q328" s="381"/>
      <c r="R328" s="381"/>
      <c r="S328" s="381"/>
      <c r="T328" s="381"/>
    </row>
    <row r="329" spans="1:20" ht="12.75" customHeight="1" x14ac:dyDescent="0.25">
      <c r="A329" s="128" t="str">
        <f>IF(B329="","",ROW()-ROW($A$3)+'Diário 3º PA'!$P$1)</f>
        <v/>
      </c>
      <c r="B329" s="129"/>
      <c r="C329" s="130"/>
      <c r="D329" s="98"/>
      <c r="E329" s="95"/>
      <c r="F329" s="141"/>
      <c r="G329" s="98"/>
      <c r="H329" s="98"/>
      <c r="I329" s="95"/>
      <c r="J329" s="131" t="str">
        <f t="shared" si="2"/>
        <v/>
      </c>
      <c r="K329" s="131"/>
      <c r="L329" s="132"/>
      <c r="M329" s="131"/>
      <c r="N329" s="129"/>
      <c r="O329" s="95"/>
      <c r="P329" s="98"/>
      <c r="Q329" s="381"/>
      <c r="R329" s="381"/>
      <c r="S329" s="381"/>
      <c r="T329" s="381"/>
    </row>
    <row r="330" spans="1:20" ht="12.75" customHeight="1" x14ac:dyDescent="0.25">
      <c r="A330" s="128" t="str">
        <f>IF(B330="","",ROW()-ROW($A$3)+'Diário 3º PA'!$P$1)</f>
        <v/>
      </c>
      <c r="B330" s="129"/>
      <c r="C330" s="130"/>
      <c r="D330" s="98"/>
      <c r="E330" s="95"/>
      <c r="F330" s="141"/>
      <c r="G330" s="98"/>
      <c r="H330" s="98"/>
      <c r="I330" s="95"/>
      <c r="J330" s="131" t="str">
        <f t="shared" si="2"/>
        <v/>
      </c>
      <c r="K330" s="131"/>
      <c r="L330" s="132"/>
      <c r="M330" s="131"/>
      <c r="N330" s="129"/>
      <c r="O330" s="95"/>
      <c r="P330" s="98"/>
      <c r="Q330" s="381"/>
      <c r="R330" s="381"/>
      <c r="S330" s="381"/>
      <c r="T330" s="381"/>
    </row>
    <row r="331" spans="1:20" ht="12.75" customHeight="1" x14ac:dyDescent="0.25">
      <c r="A331" s="128" t="str">
        <f>IF(B331="","",ROW()-ROW($A$3)+'Diário 3º PA'!$P$1)</f>
        <v/>
      </c>
      <c r="B331" s="129"/>
      <c r="C331" s="130"/>
      <c r="D331" s="98"/>
      <c r="E331" s="95"/>
      <c r="F331" s="141"/>
      <c r="G331" s="98"/>
      <c r="H331" s="98"/>
      <c r="I331" s="95"/>
      <c r="J331" s="131" t="str">
        <f t="shared" si="2"/>
        <v/>
      </c>
      <c r="K331" s="131"/>
      <c r="L331" s="132"/>
      <c r="M331" s="131"/>
      <c r="N331" s="129"/>
      <c r="O331" s="95"/>
      <c r="P331" s="98"/>
      <c r="Q331" s="381"/>
      <c r="R331" s="381"/>
      <c r="S331" s="381"/>
      <c r="T331" s="381"/>
    </row>
    <row r="332" spans="1:20" ht="12.75" customHeight="1" x14ac:dyDescent="0.25">
      <c r="A332" s="128" t="str">
        <f>IF(B332="","",ROW()-ROW($A$3)+'Diário 3º PA'!$P$1)</f>
        <v/>
      </c>
      <c r="B332" s="129"/>
      <c r="C332" s="130"/>
      <c r="D332" s="98"/>
      <c r="E332" s="95"/>
      <c r="F332" s="141"/>
      <c r="G332" s="98"/>
      <c r="H332" s="98"/>
      <c r="I332" s="95"/>
      <c r="J332" s="131" t="str">
        <f t="shared" si="2"/>
        <v/>
      </c>
      <c r="K332" s="131"/>
      <c r="L332" s="132"/>
      <c r="M332" s="131"/>
      <c r="N332" s="129"/>
      <c r="O332" s="95"/>
      <c r="P332" s="98"/>
      <c r="Q332" s="381"/>
      <c r="R332" s="381"/>
      <c r="S332" s="381"/>
      <c r="T332" s="381"/>
    </row>
    <row r="333" spans="1:20" ht="12.75" customHeight="1" x14ac:dyDescent="0.25">
      <c r="A333" s="128" t="str">
        <f>IF(B333="","",ROW()-ROW($A$3)+'Diário 3º PA'!$P$1)</f>
        <v/>
      </c>
      <c r="B333" s="129"/>
      <c r="C333" s="130"/>
      <c r="D333" s="98"/>
      <c r="E333" s="95"/>
      <c r="F333" s="141"/>
      <c r="G333" s="98"/>
      <c r="H333" s="98"/>
      <c r="I333" s="95"/>
      <c r="J333" s="131" t="str">
        <f t="shared" si="2"/>
        <v/>
      </c>
      <c r="K333" s="131"/>
      <c r="L333" s="132"/>
      <c r="M333" s="131"/>
      <c r="N333" s="129"/>
      <c r="O333" s="95"/>
      <c r="P333" s="98"/>
      <c r="Q333" s="381"/>
      <c r="R333" s="381"/>
      <c r="S333" s="381"/>
      <c r="T333" s="381"/>
    </row>
    <row r="334" spans="1:20" ht="12.75" customHeight="1" x14ac:dyDescent="0.25">
      <c r="A334" s="128" t="str">
        <f>IF(B334="","",ROW()-ROW($A$3)+'Diário 3º PA'!$P$1)</f>
        <v/>
      </c>
      <c r="B334" s="129"/>
      <c r="C334" s="130"/>
      <c r="D334" s="98"/>
      <c r="E334" s="95"/>
      <c r="F334" s="141"/>
      <c r="G334" s="98"/>
      <c r="H334" s="98"/>
      <c r="I334" s="95"/>
      <c r="J334" s="131" t="str">
        <f t="shared" si="2"/>
        <v/>
      </c>
      <c r="K334" s="131"/>
      <c r="L334" s="132"/>
      <c r="M334" s="131"/>
      <c r="N334" s="129"/>
      <c r="O334" s="95"/>
      <c r="P334" s="98"/>
      <c r="Q334" s="381"/>
      <c r="R334" s="381"/>
      <c r="S334" s="381"/>
      <c r="T334" s="381"/>
    </row>
    <row r="335" spans="1:20" ht="12.75" customHeight="1" x14ac:dyDescent="0.25">
      <c r="A335" s="128" t="str">
        <f>IF(B335="","",ROW()-ROW($A$3)+'Diário 3º PA'!$P$1)</f>
        <v/>
      </c>
      <c r="B335" s="129"/>
      <c r="C335" s="130"/>
      <c r="D335" s="98"/>
      <c r="E335" s="95"/>
      <c r="F335" s="141"/>
      <c r="G335" s="98"/>
      <c r="H335" s="98"/>
      <c r="I335" s="95"/>
      <c r="J335" s="131" t="str">
        <f t="shared" si="2"/>
        <v/>
      </c>
      <c r="K335" s="131"/>
      <c r="L335" s="132"/>
      <c r="M335" s="131"/>
      <c r="N335" s="129"/>
      <c r="O335" s="95"/>
      <c r="P335" s="98"/>
      <c r="Q335" s="381"/>
      <c r="R335" s="381"/>
      <c r="S335" s="381"/>
      <c r="T335" s="381"/>
    </row>
    <row r="336" spans="1:20" ht="12.75" customHeight="1" x14ac:dyDescent="0.25">
      <c r="A336" s="128" t="str">
        <f>IF(B336="","",ROW()-ROW($A$3)+'Diário 3º PA'!$P$1)</f>
        <v/>
      </c>
      <c r="B336" s="129"/>
      <c r="C336" s="130"/>
      <c r="D336" s="98"/>
      <c r="E336" s="95"/>
      <c r="F336" s="141"/>
      <c r="G336" s="98"/>
      <c r="H336" s="98"/>
      <c r="I336" s="95"/>
      <c r="J336" s="131" t="str">
        <f t="shared" si="2"/>
        <v/>
      </c>
      <c r="K336" s="131"/>
      <c r="L336" s="132"/>
      <c r="M336" s="131"/>
      <c r="N336" s="129"/>
      <c r="O336" s="95"/>
      <c r="P336" s="98"/>
      <c r="Q336" s="381"/>
      <c r="R336" s="381"/>
      <c r="S336" s="381"/>
      <c r="T336" s="381"/>
    </row>
    <row r="337" spans="1:20" ht="12.75" customHeight="1" x14ac:dyDescent="0.25">
      <c r="A337" s="128" t="str">
        <f>IF(B337="","",ROW()-ROW($A$3)+'Diário 3º PA'!$P$1)</f>
        <v/>
      </c>
      <c r="B337" s="129"/>
      <c r="C337" s="130"/>
      <c r="D337" s="98"/>
      <c r="E337" s="95"/>
      <c r="F337" s="141"/>
      <c r="G337" s="98"/>
      <c r="H337" s="98"/>
      <c r="I337" s="95"/>
      <c r="J337" s="131" t="str">
        <f t="shared" si="2"/>
        <v/>
      </c>
      <c r="K337" s="131"/>
      <c r="L337" s="132"/>
      <c r="M337" s="131"/>
      <c r="N337" s="129"/>
      <c r="O337" s="95"/>
      <c r="P337" s="98"/>
      <c r="Q337" s="381"/>
      <c r="R337" s="381"/>
      <c r="S337" s="381"/>
      <c r="T337" s="381"/>
    </row>
    <row r="338" spans="1:20" ht="12.75" customHeight="1" x14ac:dyDescent="0.25">
      <c r="A338" s="128" t="str">
        <f>IF(B338="","",ROW()-ROW($A$3)+'Diário 3º PA'!$P$1)</f>
        <v/>
      </c>
      <c r="B338" s="129"/>
      <c r="C338" s="130"/>
      <c r="D338" s="98"/>
      <c r="E338" s="95"/>
      <c r="F338" s="141"/>
      <c r="G338" s="98"/>
      <c r="H338" s="98"/>
      <c r="I338" s="95"/>
      <c r="J338" s="131" t="str">
        <f t="shared" si="2"/>
        <v/>
      </c>
      <c r="K338" s="131"/>
      <c r="L338" s="132"/>
      <c r="M338" s="131"/>
      <c r="N338" s="129"/>
      <c r="O338" s="95"/>
      <c r="P338" s="98"/>
      <c r="Q338" s="381"/>
      <c r="R338" s="381"/>
      <c r="S338" s="381"/>
      <c r="T338" s="381"/>
    </row>
    <row r="339" spans="1:20" ht="12.75" customHeight="1" x14ac:dyDescent="0.25">
      <c r="A339" s="128" t="str">
        <f>IF(B339="","",ROW()-ROW($A$3)+'Diário 3º PA'!$P$1)</f>
        <v/>
      </c>
      <c r="B339" s="129"/>
      <c r="C339" s="130"/>
      <c r="D339" s="98"/>
      <c r="E339" s="95"/>
      <c r="F339" s="141"/>
      <c r="G339" s="98"/>
      <c r="H339" s="98"/>
      <c r="I339" s="95"/>
      <c r="J339" s="131" t="str">
        <f t="shared" si="2"/>
        <v/>
      </c>
      <c r="K339" s="131"/>
      <c r="L339" s="132"/>
      <c r="M339" s="131"/>
      <c r="N339" s="129"/>
      <c r="O339" s="95"/>
      <c r="P339" s="98"/>
      <c r="Q339" s="381"/>
      <c r="R339" s="381"/>
      <c r="S339" s="381"/>
      <c r="T339" s="381"/>
    </row>
    <row r="340" spans="1:20" ht="12.75" customHeight="1" x14ac:dyDescent="0.25">
      <c r="A340" s="128" t="str">
        <f>IF(B340="","",ROW()-ROW($A$3)+'Diário 3º PA'!$P$1)</f>
        <v/>
      </c>
      <c r="B340" s="129"/>
      <c r="C340" s="130"/>
      <c r="D340" s="98"/>
      <c r="E340" s="95"/>
      <c r="F340" s="141"/>
      <c r="G340" s="98"/>
      <c r="H340" s="98"/>
      <c r="I340" s="95"/>
      <c r="J340" s="131" t="str">
        <f t="shared" si="2"/>
        <v/>
      </c>
      <c r="K340" s="131"/>
      <c r="L340" s="132"/>
      <c r="M340" s="131"/>
      <c r="N340" s="129"/>
      <c r="O340" s="95"/>
      <c r="P340" s="98"/>
      <c r="Q340" s="381"/>
      <c r="R340" s="381"/>
      <c r="S340" s="381"/>
      <c r="T340" s="381"/>
    </row>
    <row r="341" spans="1:20" ht="12.75" customHeight="1" x14ac:dyDescent="0.25">
      <c r="A341" s="128" t="str">
        <f>IF(B341="","",ROW()-ROW($A$3)+'Diário 3º PA'!$P$1)</f>
        <v/>
      </c>
      <c r="B341" s="129"/>
      <c r="C341" s="130"/>
      <c r="D341" s="98"/>
      <c r="E341" s="95"/>
      <c r="F341" s="141"/>
      <c r="G341" s="98"/>
      <c r="H341" s="98"/>
      <c r="I341" s="95"/>
      <c r="J341" s="131" t="str">
        <f t="shared" si="2"/>
        <v/>
      </c>
      <c r="K341" s="131"/>
      <c r="L341" s="132"/>
      <c r="M341" s="131"/>
      <c r="N341" s="129"/>
      <c r="O341" s="95"/>
      <c r="P341" s="98"/>
      <c r="Q341" s="381"/>
      <c r="R341" s="381"/>
      <c r="S341" s="381"/>
      <c r="T341" s="381"/>
    </row>
    <row r="342" spans="1:20" ht="12.75" customHeight="1" x14ac:dyDescent="0.25">
      <c r="A342" s="128" t="str">
        <f>IF(B342="","",ROW()-ROW($A$3)+'Diário 3º PA'!$P$1)</f>
        <v/>
      </c>
      <c r="B342" s="129"/>
      <c r="C342" s="130"/>
      <c r="D342" s="98"/>
      <c r="E342" s="95"/>
      <c r="F342" s="141"/>
      <c r="G342" s="95"/>
      <c r="H342" s="98"/>
      <c r="I342" s="95"/>
      <c r="J342" s="131" t="str">
        <f t="shared" si="2"/>
        <v/>
      </c>
      <c r="K342" s="131"/>
      <c r="L342" s="132"/>
      <c r="M342" s="131"/>
      <c r="N342" s="129"/>
      <c r="O342" s="95"/>
      <c r="P342" s="98"/>
      <c r="Q342" s="381"/>
      <c r="R342" s="381"/>
      <c r="S342" s="381"/>
      <c r="T342" s="381"/>
    </row>
    <row r="343" spans="1:20" ht="12.75" customHeight="1" x14ac:dyDescent="0.25">
      <c r="A343" s="128" t="str">
        <f>IF(B343="","",ROW()-ROW($A$3)+'Diário 3º PA'!$P$1)</f>
        <v/>
      </c>
      <c r="B343" s="129"/>
      <c r="C343" s="130"/>
      <c r="D343" s="98"/>
      <c r="E343" s="95"/>
      <c r="F343" s="141"/>
      <c r="G343" s="98"/>
      <c r="H343" s="98"/>
      <c r="I343" s="95"/>
      <c r="J343" s="131" t="str">
        <f t="shared" si="2"/>
        <v/>
      </c>
      <c r="K343" s="131"/>
      <c r="L343" s="132"/>
      <c r="M343" s="131"/>
      <c r="N343" s="129"/>
      <c r="O343" s="95"/>
      <c r="P343" s="98"/>
      <c r="Q343" s="381"/>
      <c r="R343" s="381"/>
      <c r="S343" s="381"/>
      <c r="T343" s="381"/>
    </row>
    <row r="344" spans="1:20" ht="12.75" customHeight="1" x14ac:dyDescent="0.25">
      <c r="A344" s="128" t="str">
        <f>IF(B344="","",ROW()-ROW($A$3)+'Diário 3º PA'!$P$1)</f>
        <v/>
      </c>
      <c r="B344" s="129"/>
      <c r="C344" s="130"/>
      <c r="D344" s="98"/>
      <c r="E344" s="95"/>
      <c r="F344" s="141"/>
      <c r="G344" s="95"/>
      <c r="H344" s="98"/>
      <c r="I344" s="95"/>
      <c r="J344" s="131" t="str">
        <f t="shared" si="2"/>
        <v/>
      </c>
      <c r="K344" s="131"/>
      <c r="L344" s="132"/>
      <c r="M344" s="131"/>
      <c r="N344" s="129"/>
      <c r="O344" s="95"/>
      <c r="P344" s="98"/>
      <c r="Q344" s="381"/>
      <c r="R344" s="381"/>
      <c r="S344" s="381"/>
      <c r="T344" s="381"/>
    </row>
    <row r="345" spans="1:20" ht="12.75" customHeight="1" x14ac:dyDescent="0.25">
      <c r="A345" s="128" t="str">
        <f>IF(B345="","",ROW()-ROW($A$3)+'Diário 3º PA'!$P$1)</f>
        <v/>
      </c>
      <c r="B345" s="129"/>
      <c r="C345" s="130"/>
      <c r="D345" s="98"/>
      <c r="E345" s="95"/>
      <c r="F345" s="141"/>
      <c r="G345" s="98"/>
      <c r="H345" s="98"/>
      <c r="I345" s="95"/>
      <c r="J345" s="131" t="str">
        <f t="shared" si="2"/>
        <v/>
      </c>
      <c r="K345" s="131"/>
      <c r="L345" s="132"/>
      <c r="M345" s="131"/>
      <c r="N345" s="129"/>
      <c r="O345" s="95"/>
      <c r="P345" s="98"/>
      <c r="Q345" s="381"/>
      <c r="R345" s="381"/>
      <c r="S345" s="381"/>
      <c r="T345" s="381"/>
    </row>
    <row r="346" spans="1:20" ht="12.75" customHeight="1" x14ac:dyDescent="0.25">
      <c r="A346" s="128" t="str">
        <f>IF(B346="","",ROW()-ROW($A$3)+'Diário 3º PA'!$P$1)</f>
        <v/>
      </c>
      <c r="B346" s="129"/>
      <c r="C346" s="130"/>
      <c r="D346" s="98"/>
      <c r="E346" s="95"/>
      <c r="F346" s="141"/>
      <c r="G346" s="98"/>
      <c r="H346" s="98"/>
      <c r="I346" s="95"/>
      <c r="J346" s="131" t="str">
        <f t="shared" si="2"/>
        <v/>
      </c>
      <c r="K346" s="131"/>
      <c r="L346" s="132"/>
      <c r="M346" s="131"/>
      <c r="N346" s="129"/>
      <c r="O346" s="95"/>
      <c r="P346" s="98"/>
      <c r="Q346" s="381"/>
      <c r="R346" s="381"/>
      <c r="S346" s="381"/>
      <c r="T346" s="381"/>
    </row>
    <row r="347" spans="1:20" ht="12.75" customHeight="1" x14ac:dyDescent="0.25">
      <c r="A347" s="128" t="str">
        <f>IF(B347="","",ROW()-ROW($A$3)+'Diário 3º PA'!$P$1)</f>
        <v/>
      </c>
      <c r="B347" s="129"/>
      <c r="C347" s="130"/>
      <c r="D347" s="98"/>
      <c r="E347" s="95"/>
      <c r="F347" s="141"/>
      <c r="G347" s="95"/>
      <c r="H347" s="98"/>
      <c r="I347" s="95"/>
      <c r="J347" s="131" t="str">
        <f t="shared" si="2"/>
        <v/>
      </c>
      <c r="K347" s="131"/>
      <c r="L347" s="132"/>
      <c r="M347" s="131"/>
      <c r="N347" s="129"/>
      <c r="O347" s="95"/>
      <c r="P347" s="98"/>
      <c r="Q347" s="381"/>
      <c r="R347" s="381"/>
      <c r="S347" s="381"/>
      <c r="T347" s="381"/>
    </row>
    <row r="348" spans="1:20" ht="12.75" customHeight="1" x14ac:dyDescent="0.25">
      <c r="A348" s="128" t="str">
        <f>IF(B348="","",ROW()-ROW($A$3)+'Diário 3º PA'!$P$1)</f>
        <v/>
      </c>
      <c r="B348" s="129"/>
      <c r="C348" s="130"/>
      <c r="D348" s="98"/>
      <c r="E348" s="95"/>
      <c r="F348" s="141"/>
      <c r="G348" s="95"/>
      <c r="H348" s="98"/>
      <c r="I348" s="95"/>
      <c r="J348" s="131" t="str">
        <f t="shared" si="2"/>
        <v/>
      </c>
      <c r="K348" s="131"/>
      <c r="L348" s="132"/>
      <c r="M348" s="131"/>
      <c r="N348" s="129"/>
      <c r="O348" s="95"/>
      <c r="P348" s="98"/>
      <c r="Q348" s="381"/>
      <c r="R348" s="381"/>
      <c r="S348" s="381"/>
      <c r="T348" s="381"/>
    </row>
    <row r="349" spans="1:20" ht="12.75" customHeight="1" x14ac:dyDescent="0.25">
      <c r="A349" s="128" t="str">
        <f>IF(B349="","",ROW()-ROW($A$3)+'Diário 3º PA'!$P$1)</f>
        <v/>
      </c>
      <c r="B349" s="129"/>
      <c r="C349" s="130"/>
      <c r="D349" s="98"/>
      <c r="E349" s="95"/>
      <c r="F349" s="141"/>
      <c r="G349" s="98"/>
      <c r="H349" s="98"/>
      <c r="I349" s="95"/>
      <c r="J349" s="131" t="str">
        <f t="shared" si="2"/>
        <v/>
      </c>
      <c r="K349" s="131"/>
      <c r="L349" s="132"/>
      <c r="M349" s="131"/>
      <c r="N349" s="129"/>
      <c r="O349" s="95"/>
      <c r="P349" s="98"/>
      <c r="Q349" s="381"/>
      <c r="R349" s="381"/>
      <c r="S349" s="381"/>
      <c r="T349" s="381"/>
    </row>
    <row r="350" spans="1:20" ht="12.75" customHeight="1" x14ac:dyDescent="0.25">
      <c r="A350" s="128" t="str">
        <f>IF(B350="","",ROW()-ROW($A$3)+'Diário 3º PA'!$P$1)</f>
        <v/>
      </c>
      <c r="B350" s="129"/>
      <c r="C350" s="130"/>
      <c r="D350" s="98"/>
      <c r="E350" s="95"/>
      <c r="F350" s="141"/>
      <c r="G350" s="98"/>
      <c r="H350" s="98"/>
      <c r="I350" s="95"/>
      <c r="J350" s="131" t="str">
        <f t="shared" si="2"/>
        <v/>
      </c>
      <c r="K350" s="131"/>
      <c r="L350" s="132"/>
      <c r="M350" s="131"/>
      <c r="N350" s="129"/>
      <c r="O350" s="95"/>
      <c r="P350" s="98"/>
      <c r="Q350" s="381"/>
      <c r="R350" s="381"/>
      <c r="S350" s="381"/>
      <c r="T350" s="381"/>
    </row>
    <row r="351" spans="1:20" ht="12.75" customHeight="1" x14ac:dyDescent="0.25">
      <c r="A351" s="128" t="str">
        <f>IF(B351="","",ROW()-ROW($A$3)+'Diário 3º PA'!$P$1)</f>
        <v/>
      </c>
      <c r="B351" s="129"/>
      <c r="C351" s="130"/>
      <c r="D351" s="98"/>
      <c r="E351" s="95"/>
      <c r="F351" s="141"/>
      <c r="G351" s="98"/>
      <c r="H351" s="98"/>
      <c r="I351" s="95"/>
      <c r="J351" s="131" t="str">
        <f t="shared" si="2"/>
        <v/>
      </c>
      <c r="K351" s="131"/>
      <c r="L351" s="132"/>
      <c r="M351" s="131"/>
      <c r="N351" s="129"/>
      <c r="O351" s="95"/>
      <c r="P351" s="98"/>
      <c r="Q351" s="381"/>
      <c r="R351" s="381"/>
      <c r="S351" s="381"/>
      <c r="T351" s="381"/>
    </row>
    <row r="352" spans="1:20" ht="12.75" customHeight="1" x14ac:dyDescent="0.25">
      <c r="A352" s="128" t="str">
        <f>IF(B352="","",ROW()-ROW($A$3)+'Diário 3º PA'!$P$1)</f>
        <v/>
      </c>
      <c r="B352" s="129"/>
      <c r="C352" s="130"/>
      <c r="D352" s="98"/>
      <c r="E352" s="95"/>
      <c r="F352" s="141"/>
      <c r="G352" s="98"/>
      <c r="H352" s="98"/>
      <c r="I352" s="95"/>
      <c r="J352" s="131" t="str">
        <f t="shared" si="2"/>
        <v/>
      </c>
      <c r="K352" s="131"/>
      <c r="L352" s="132"/>
      <c r="M352" s="131"/>
      <c r="N352" s="129"/>
      <c r="O352" s="95"/>
      <c r="P352" s="98"/>
      <c r="Q352" s="381"/>
      <c r="R352" s="381"/>
      <c r="S352" s="381"/>
      <c r="T352" s="381"/>
    </row>
    <row r="353" spans="1:20" ht="12.75" customHeight="1" x14ac:dyDescent="0.25">
      <c r="A353" s="128" t="str">
        <f>IF(B353="","",ROW()-ROW($A$3)+'Diário 3º PA'!$P$1)</f>
        <v/>
      </c>
      <c r="B353" s="129"/>
      <c r="C353" s="130"/>
      <c r="D353" s="98"/>
      <c r="E353" s="95"/>
      <c r="F353" s="141"/>
      <c r="G353" s="98"/>
      <c r="H353" s="98"/>
      <c r="I353" s="95"/>
      <c r="J353" s="131" t="str">
        <f t="shared" si="2"/>
        <v/>
      </c>
      <c r="K353" s="131"/>
      <c r="L353" s="132"/>
      <c r="M353" s="131"/>
      <c r="N353" s="129"/>
      <c r="O353" s="95"/>
      <c r="P353" s="98"/>
      <c r="Q353" s="381"/>
      <c r="R353" s="381"/>
      <c r="S353" s="381"/>
      <c r="T353" s="381"/>
    </row>
    <row r="354" spans="1:20" ht="12.75" customHeight="1" x14ac:dyDescent="0.25">
      <c r="A354" s="128" t="str">
        <f>IF(B354="","",ROW()-ROW($A$3)+'Diário 3º PA'!$P$1)</f>
        <v/>
      </c>
      <c r="B354" s="129"/>
      <c r="C354" s="130"/>
      <c r="D354" s="98"/>
      <c r="E354" s="95"/>
      <c r="F354" s="141"/>
      <c r="G354" s="98"/>
      <c r="H354" s="98"/>
      <c r="I354" s="95"/>
      <c r="J354" s="131" t="str">
        <f t="shared" si="2"/>
        <v/>
      </c>
      <c r="K354" s="131"/>
      <c r="L354" s="132"/>
      <c r="M354" s="131"/>
      <c r="N354" s="129"/>
      <c r="O354" s="95"/>
      <c r="P354" s="98"/>
      <c r="Q354" s="381"/>
      <c r="R354" s="381"/>
      <c r="S354" s="381"/>
      <c r="T354" s="381"/>
    </row>
    <row r="355" spans="1:20" ht="12.75" customHeight="1" x14ac:dyDescent="0.25">
      <c r="A355" s="128" t="str">
        <f>IF(B355="","",ROW()-ROW($A$3)+'Diário 3º PA'!$P$1)</f>
        <v/>
      </c>
      <c r="B355" s="129"/>
      <c r="C355" s="130"/>
      <c r="D355" s="98"/>
      <c r="E355" s="95"/>
      <c r="F355" s="141"/>
      <c r="G355" s="95"/>
      <c r="H355" s="98"/>
      <c r="I355" s="95"/>
      <c r="J355" s="131" t="str">
        <f t="shared" si="2"/>
        <v/>
      </c>
      <c r="K355" s="131"/>
      <c r="L355" s="132"/>
      <c r="M355" s="131"/>
      <c r="N355" s="129"/>
      <c r="O355" s="95"/>
      <c r="P355" s="98"/>
      <c r="Q355" s="381"/>
      <c r="R355" s="381"/>
      <c r="S355" s="381"/>
      <c r="T355" s="381"/>
    </row>
    <row r="356" spans="1:20" ht="12.75" customHeight="1" x14ac:dyDescent="0.25">
      <c r="A356" s="128" t="str">
        <f>IF(B356="","",ROW()-ROW($A$3)+'Diário 3º PA'!$P$1)</f>
        <v/>
      </c>
      <c r="B356" s="129"/>
      <c r="C356" s="130"/>
      <c r="D356" s="98"/>
      <c r="E356" s="95"/>
      <c r="F356" s="141"/>
      <c r="G356" s="95"/>
      <c r="H356" s="98"/>
      <c r="I356" s="95"/>
      <c r="J356" s="131" t="str">
        <f t="shared" si="2"/>
        <v/>
      </c>
      <c r="K356" s="131"/>
      <c r="L356" s="132"/>
      <c r="M356" s="131"/>
      <c r="N356" s="129"/>
      <c r="O356" s="95"/>
      <c r="P356" s="98"/>
      <c r="Q356" s="381"/>
      <c r="R356" s="381"/>
      <c r="S356" s="381"/>
      <c r="T356" s="381"/>
    </row>
    <row r="357" spans="1:20" ht="12.75" customHeight="1" x14ac:dyDescent="0.25">
      <c r="A357" s="128" t="str">
        <f>IF(B357="","",ROW()-ROW($A$3)+'Diário 3º PA'!$P$1)</f>
        <v/>
      </c>
      <c r="B357" s="129"/>
      <c r="C357" s="130"/>
      <c r="D357" s="98"/>
      <c r="E357" s="95"/>
      <c r="F357" s="141"/>
      <c r="G357" s="95"/>
      <c r="H357" s="98"/>
      <c r="I357" s="95"/>
      <c r="J357" s="131" t="str">
        <f t="shared" si="2"/>
        <v/>
      </c>
      <c r="K357" s="131"/>
      <c r="L357" s="132"/>
      <c r="M357" s="131"/>
      <c r="N357" s="129"/>
      <c r="O357" s="95"/>
      <c r="P357" s="98"/>
      <c r="Q357" s="381"/>
      <c r="R357" s="381"/>
      <c r="S357" s="381"/>
      <c r="T357" s="381"/>
    </row>
    <row r="358" spans="1:20" ht="12.75" customHeight="1" x14ac:dyDescent="0.25">
      <c r="A358" s="128" t="str">
        <f>IF(B358="","",ROW()-ROW($A$3)+'Diário 3º PA'!$P$1)</f>
        <v/>
      </c>
      <c r="B358" s="129"/>
      <c r="C358" s="130"/>
      <c r="D358" s="98"/>
      <c r="E358" s="95"/>
      <c r="F358" s="141"/>
      <c r="G358" s="98"/>
      <c r="H358" s="98"/>
      <c r="I358" s="95"/>
      <c r="J358" s="131" t="str">
        <f t="shared" si="2"/>
        <v/>
      </c>
      <c r="K358" s="131"/>
      <c r="L358" s="132"/>
      <c r="M358" s="131"/>
      <c r="N358" s="129"/>
      <c r="O358" s="95"/>
      <c r="P358" s="98"/>
      <c r="Q358" s="381"/>
      <c r="R358" s="381"/>
      <c r="S358" s="381"/>
      <c r="T358" s="381"/>
    </row>
    <row r="359" spans="1:20" ht="12.75" customHeight="1" x14ac:dyDescent="0.25">
      <c r="A359" s="128" t="str">
        <f>IF(B359="","",ROW()-ROW($A$3)+'Diário 3º PA'!$P$1)</f>
        <v/>
      </c>
      <c r="B359" s="129"/>
      <c r="C359" s="130"/>
      <c r="D359" s="98"/>
      <c r="E359" s="95"/>
      <c r="F359" s="141"/>
      <c r="G359" s="98"/>
      <c r="H359" s="98"/>
      <c r="I359" s="95"/>
      <c r="J359" s="131" t="str">
        <f t="shared" si="2"/>
        <v/>
      </c>
      <c r="K359" s="131"/>
      <c r="L359" s="132"/>
      <c r="M359" s="131"/>
      <c r="N359" s="129"/>
      <c r="O359" s="95"/>
      <c r="P359" s="98"/>
      <c r="Q359" s="381"/>
      <c r="R359" s="381"/>
      <c r="S359" s="381"/>
      <c r="T359" s="381"/>
    </row>
    <row r="360" spans="1:20" ht="12.75" customHeight="1" x14ac:dyDescent="0.25">
      <c r="A360" s="128" t="str">
        <f>IF(B360="","",ROW()-ROW($A$3)+'Diário 3º PA'!$P$1)</f>
        <v/>
      </c>
      <c r="B360" s="129"/>
      <c r="C360" s="130"/>
      <c r="D360" s="98"/>
      <c r="E360" s="95"/>
      <c r="F360" s="141"/>
      <c r="G360" s="98"/>
      <c r="H360" s="98"/>
      <c r="I360" s="95"/>
      <c r="J360" s="131" t="str">
        <f t="shared" si="2"/>
        <v/>
      </c>
      <c r="K360" s="131"/>
      <c r="L360" s="132"/>
      <c r="M360" s="131"/>
      <c r="N360" s="129"/>
      <c r="O360" s="95"/>
      <c r="P360" s="98"/>
      <c r="Q360" s="381"/>
      <c r="R360" s="381"/>
      <c r="S360" s="381"/>
      <c r="T360" s="381"/>
    </row>
    <row r="361" spans="1:20" ht="12.75" customHeight="1" x14ac:dyDescent="0.25">
      <c r="A361" s="128" t="str">
        <f>IF(B361="","",ROW()-ROW($A$3)+'Diário 3º PA'!$P$1)</f>
        <v/>
      </c>
      <c r="B361" s="129"/>
      <c r="C361" s="130"/>
      <c r="D361" s="98"/>
      <c r="E361" s="95"/>
      <c r="F361" s="141"/>
      <c r="G361" s="98"/>
      <c r="H361" s="98"/>
      <c r="I361" s="95"/>
      <c r="J361" s="131" t="str">
        <f t="shared" si="2"/>
        <v/>
      </c>
      <c r="K361" s="131"/>
      <c r="L361" s="132"/>
      <c r="M361" s="131"/>
      <c r="N361" s="129"/>
      <c r="O361" s="95"/>
      <c r="P361" s="98"/>
      <c r="Q361" s="381"/>
      <c r="R361" s="381"/>
      <c r="S361" s="381"/>
      <c r="T361" s="381"/>
    </row>
    <row r="362" spans="1:20" ht="12.75" customHeight="1" x14ac:dyDescent="0.25">
      <c r="A362" s="128" t="str">
        <f>IF(B362="","",ROW()-ROW($A$3)+'Diário 3º PA'!$P$1)</f>
        <v/>
      </c>
      <c r="B362" s="129"/>
      <c r="C362" s="130"/>
      <c r="D362" s="98"/>
      <c r="E362" s="95"/>
      <c r="F362" s="141"/>
      <c r="G362" s="98"/>
      <c r="H362" s="98"/>
      <c r="I362" s="95"/>
      <c r="J362" s="131" t="str">
        <f t="shared" si="2"/>
        <v/>
      </c>
      <c r="K362" s="131"/>
      <c r="L362" s="132"/>
      <c r="M362" s="131"/>
      <c r="N362" s="129"/>
      <c r="O362" s="95"/>
      <c r="P362" s="98"/>
      <c r="Q362" s="381"/>
      <c r="R362" s="381"/>
      <c r="S362" s="381"/>
      <c r="T362" s="381"/>
    </row>
    <row r="363" spans="1:20" ht="12.75" customHeight="1" x14ac:dyDescent="0.25">
      <c r="A363" s="128" t="str">
        <f>IF(B363="","",ROW()-ROW($A$3)+'Diário 3º PA'!$P$1)</f>
        <v/>
      </c>
      <c r="B363" s="129"/>
      <c r="C363" s="130"/>
      <c r="D363" s="98"/>
      <c r="E363" s="95"/>
      <c r="F363" s="141"/>
      <c r="G363" s="98"/>
      <c r="H363" s="98"/>
      <c r="I363" s="95"/>
      <c r="J363" s="131" t="str">
        <f t="shared" si="2"/>
        <v/>
      </c>
      <c r="K363" s="131"/>
      <c r="L363" s="132"/>
      <c r="M363" s="131"/>
      <c r="N363" s="129"/>
      <c r="O363" s="95"/>
      <c r="P363" s="98"/>
      <c r="Q363" s="381"/>
      <c r="R363" s="381"/>
      <c r="S363" s="381"/>
      <c r="T363" s="381"/>
    </row>
    <row r="364" spans="1:20" ht="12.75" customHeight="1" x14ac:dyDescent="0.25">
      <c r="A364" s="128" t="str">
        <f>IF(B364="","",ROW()-ROW($A$3)+'Diário 3º PA'!$P$1)</f>
        <v/>
      </c>
      <c r="B364" s="129"/>
      <c r="C364" s="130"/>
      <c r="D364" s="98"/>
      <c r="E364" s="95"/>
      <c r="F364" s="141"/>
      <c r="G364" s="98"/>
      <c r="H364" s="98"/>
      <c r="I364" s="95"/>
      <c r="J364" s="131" t="str">
        <f t="shared" si="2"/>
        <v/>
      </c>
      <c r="K364" s="131"/>
      <c r="L364" s="132"/>
      <c r="M364" s="131"/>
      <c r="N364" s="129"/>
      <c r="O364" s="95"/>
      <c r="P364" s="98"/>
      <c r="Q364" s="381"/>
      <c r="R364" s="381"/>
      <c r="S364" s="381"/>
      <c r="T364" s="381"/>
    </row>
    <row r="365" spans="1:20" ht="12.75" customHeight="1" x14ac:dyDescent="0.25">
      <c r="A365" s="128" t="str">
        <f>IF(B365="","",ROW()-ROW($A$3)+'Diário 3º PA'!$P$1)</f>
        <v/>
      </c>
      <c r="B365" s="129"/>
      <c r="C365" s="130"/>
      <c r="D365" s="98"/>
      <c r="E365" s="95"/>
      <c r="F365" s="141"/>
      <c r="G365" s="98"/>
      <c r="H365" s="98"/>
      <c r="I365" s="95"/>
      <c r="J365" s="131" t="str">
        <f t="shared" si="2"/>
        <v/>
      </c>
      <c r="K365" s="131"/>
      <c r="L365" s="132"/>
      <c r="M365" s="131"/>
      <c r="N365" s="129"/>
      <c r="O365" s="95"/>
      <c r="P365" s="98"/>
      <c r="Q365" s="381"/>
      <c r="R365" s="381"/>
      <c r="S365" s="381"/>
      <c r="T365" s="381"/>
    </row>
    <row r="366" spans="1:20" ht="12.75" customHeight="1" x14ac:dyDescent="0.25">
      <c r="A366" s="128" t="str">
        <f>IF(B366="","",ROW()-ROW($A$3)+'Diário 3º PA'!$P$1)</f>
        <v/>
      </c>
      <c r="B366" s="129"/>
      <c r="C366" s="130"/>
      <c r="D366" s="98"/>
      <c r="E366" s="95"/>
      <c r="F366" s="141"/>
      <c r="G366" s="98"/>
      <c r="H366" s="98"/>
      <c r="I366" s="95"/>
      <c r="J366" s="131" t="str">
        <f t="shared" si="2"/>
        <v/>
      </c>
      <c r="K366" s="131"/>
      <c r="L366" s="132"/>
      <c r="M366" s="131"/>
      <c r="N366" s="129"/>
      <c r="O366" s="95"/>
      <c r="P366" s="98"/>
      <c r="Q366" s="381"/>
      <c r="R366" s="381"/>
      <c r="S366" s="381"/>
      <c r="T366" s="381"/>
    </row>
    <row r="367" spans="1:20" ht="12.75" customHeight="1" x14ac:dyDescent="0.25">
      <c r="A367" s="128" t="str">
        <f>IF(B367="","",ROW()-ROW($A$3)+'Diário 3º PA'!$P$1)</f>
        <v/>
      </c>
      <c r="B367" s="129"/>
      <c r="C367" s="130"/>
      <c r="D367" s="98"/>
      <c r="E367" s="95"/>
      <c r="F367" s="141"/>
      <c r="G367" s="98"/>
      <c r="H367" s="98"/>
      <c r="I367" s="95"/>
      <c r="J367" s="131" t="str">
        <f t="shared" si="2"/>
        <v/>
      </c>
      <c r="K367" s="131"/>
      <c r="L367" s="132"/>
      <c r="M367" s="131"/>
      <c r="N367" s="129"/>
      <c r="O367" s="95"/>
      <c r="P367" s="98"/>
      <c r="Q367" s="381"/>
      <c r="R367" s="381"/>
      <c r="S367" s="381"/>
      <c r="T367" s="381"/>
    </row>
    <row r="368" spans="1:20" ht="12.75" customHeight="1" x14ac:dyDescent="0.25">
      <c r="A368" s="128" t="str">
        <f>IF(B368="","",ROW()-ROW($A$3)+'Diário 3º PA'!$P$1)</f>
        <v/>
      </c>
      <c r="B368" s="129"/>
      <c r="C368" s="130"/>
      <c r="D368" s="98"/>
      <c r="E368" s="95"/>
      <c r="F368" s="141"/>
      <c r="G368" s="98"/>
      <c r="H368" s="98"/>
      <c r="I368" s="95"/>
      <c r="J368" s="131" t="str">
        <f t="shared" si="2"/>
        <v/>
      </c>
      <c r="K368" s="131"/>
      <c r="L368" s="132"/>
      <c r="M368" s="131"/>
      <c r="N368" s="129"/>
      <c r="O368" s="95"/>
      <c r="P368" s="98"/>
      <c r="Q368" s="381"/>
      <c r="R368" s="381"/>
      <c r="S368" s="381"/>
      <c r="T368" s="381"/>
    </row>
    <row r="369" spans="1:20" ht="12.75" customHeight="1" x14ac:dyDescent="0.25">
      <c r="A369" s="128" t="str">
        <f>IF(B369="","",ROW()-ROW($A$3)+'Diário 3º PA'!$P$1)</f>
        <v/>
      </c>
      <c r="B369" s="129"/>
      <c r="C369" s="130"/>
      <c r="D369" s="98"/>
      <c r="E369" s="95"/>
      <c r="F369" s="141"/>
      <c r="G369" s="95"/>
      <c r="H369" s="98"/>
      <c r="I369" s="95"/>
      <c r="J369" s="131" t="str">
        <f t="shared" si="2"/>
        <v/>
      </c>
      <c r="K369" s="131"/>
      <c r="L369" s="132"/>
      <c r="M369" s="131"/>
      <c r="N369" s="129"/>
      <c r="O369" s="95"/>
      <c r="P369" s="98"/>
      <c r="Q369" s="381"/>
      <c r="R369" s="381"/>
      <c r="S369" s="381"/>
      <c r="T369" s="381"/>
    </row>
    <row r="370" spans="1:20" ht="12.75" customHeight="1" x14ac:dyDescent="0.25">
      <c r="A370" s="128" t="str">
        <f>IF(B370="","",ROW()-ROW($A$3)+'Diário 3º PA'!$P$1)</f>
        <v/>
      </c>
      <c r="B370" s="129"/>
      <c r="C370" s="130"/>
      <c r="D370" s="98"/>
      <c r="E370" s="95"/>
      <c r="F370" s="141"/>
      <c r="G370" s="98"/>
      <c r="H370" s="98"/>
      <c r="I370" s="95"/>
      <c r="J370" s="131" t="str">
        <f t="shared" si="2"/>
        <v/>
      </c>
      <c r="K370" s="131"/>
      <c r="L370" s="132"/>
      <c r="M370" s="131"/>
      <c r="N370" s="129"/>
      <c r="O370" s="95"/>
      <c r="P370" s="98"/>
      <c r="Q370" s="381"/>
      <c r="R370" s="381"/>
      <c r="S370" s="381"/>
      <c r="T370" s="381"/>
    </row>
    <row r="371" spans="1:20" ht="12.75" customHeight="1" x14ac:dyDescent="0.25">
      <c r="A371" s="128" t="str">
        <f>IF(B371="","",ROW()-ROW($A$3)+'Diário 3º PA'!$P$1)</f>
        <v/>
      </c>
      <c r="B371" s="129"/>
      <c r="C371" s="130"/>
      <c r="D371" s="98"/>
      <c r="E371" s="95"/>
      <c r="F371" s="141"/>
      <c r="G371" s="98"/>
      <c r="H371" s="98"/>
      <c r="I371" s="95"/>
      <c r="J371" s="131" t="str">
        <f t="shared" si="2"/>
        <v/>
      </c>
      <c r="K371" s="131"/>
      <c r="L371" s="132"/>
      <c r="M371" s="131"/>
      <c r="N371" s="129"/>
      <c r="O371" s="95"/>
      <c r="P371" s="98"/>
      <c r="Q371" s="381"/>
      <c r="R371" s="381"/>
      <c r="S371" s="381"/>
      <c r="T371" s="381"/>
    </row>
    <row r="372" spans="1:20" ht="12.75" customHeight="1" x14ac:dyDescent="0.25">
      <c r="A372" s="128" t="str">
        <f>IF(B372="","",ROW()-ROW($A$3)+'Diário 3º PA'!$P$1)</f>
        <v/>
      </c>
      <c r="B372" s="129"/>
      <c r="C372" s="130"/>
      <c r="D372" s="98"/>
      <c r="E372" s="95"/>
      <c r="F372" s="141"/>
      <c r="G372" s="98"/>
      <c r="H372" s="98"/>
      <c r="I372" s="95"/>
      <c r="J372" s="131" t="str">
        <f t="shared" si="2"/>
        <v/>
      </c>
      <c r="K372" s="131"/>
      <c r="L372" s="132"/>
      <c r="M372" s="131"/>
      <c r="N372" s="129"/>
      <c r="O372" s="95"/>
      <c r="P372" s="98"/>
      <c r="Q372" s="381"/>
      <c r="R372" s="381"/>
      <c r="S372" s="381"/>
      <c r="T372" s="381"/>
    </row>
    <row r="373" spans="1:20" ht="12.75" customHeight="1" x14ac:dyDescent="0.25">
      <c r="A373" s="128" t="str">
        <f>IF(B373="","",ROW()-ROW($A$3)+'Diário 3º PA'!$P$1)</f>
        <v/>
      </c>
      <c r="B373" s="129"/>
      <c r="C373" s="130"/>
      <c r="D373" s="98"/>
      <c r="E373" s="95"/>
      <c r="F373" s="141"/>
      <c r="G373" s="98"/>
      <c r="H373" s="98"/>
      <c r="I373" s="95"/>
      <c r="J373" s="131" t="str">
        <f t="shared" si="2"/>
        <v/>
      </c>
      <c r="K373" s="131"/>
      <c r="L373" s="132"/>
      <c r="M373" s="131"/>
      <c r="N373" s="129"/>
      <c r="O373" s="95"/>
      <c r="P373" s="98"/>
      <c r="Q373" s="381"/>
      <c r="R373" s="381"/>
      <c r="S373" s="381"/>
      <c r="T373" s="381"/>
    </row>
    <row r="374" spans="1:20" ht="12.75" customHeight="1" x14ac:dyDescent="0.25">
      <c r="A374" s="128" t="str">
        <f>IF(B374="","",ROW()-ROW($A$3)+'Diário 3º PA'!$P$1)</f>
        <v/>
      </c>
      <c r="B374" s="129"/>
      <c r="C374" s="130"/>
      <c r="D374" s="98"/>
      <c r="E374" s="95"/>
      <c r="F374" s="141"/>
      <c r="G374" s="98"/>
      <c r="H374" s="98"/>
      <c r="I374" s="95"/>
      <c r="J374" s="131" t="str">
        <f t="shared" si="2"/>
        <v/>
      </c>
      <c r="K374" s="131"/>
      <c r="L374" s="132"/>
      <c r="M374" s="131"/>
      <c r="N374" s="129"/>
      <c r="O374" s="95"/>
      <c r="P374" s="98"/>
      <c r="Q374" s="381"/>
      <c r="R374" s="381"/>
      <c r="S374" s="381"/>
      <c r="T374" s="381"/>
    </row>
    <row r="375" spans="1:20" ht="12.75" customHeight="1" x14ac:dyDescent="0.25">
      <c r="A375" s="128" t="str">
        <f>IF(B375="","",ROW()-ROW($A$3)+'Diário 3º PA'!$P$1)</f>
        <v/>
      </c>
      <c r="B375" s="129"/>
      <c r="C375" s="130"/>
      <c r="D375" s="98"/>
      <c r="E375" s="95"/>
      <c r="F375" s="141"/>
      <c r="G375" s="98"/>
      <c r="H375" s="98"/>
      <c r="I375" s="95"/>
      <c r="J375" s="131" t="str">
        <f t="shared" si="2"/>
        <v/>
      </c>
      <c r="K375" s="131"/>
      <c r="L375" s="132"/>
      <c r="M375" s="131"/>
      <c r="N375" s="129"/>
      <c r="O375" s="95"/>
      <c r="P375" s="98"/>
      <c r="Q375" s="381"/>
      <c r="R375" s="381"/>
      <c r="S375" s="381"/>
      <c r="T375" s="381"/>
    </row>
    <row r="376" spans="1:20" ht="12.75" customHeight="1" x14ac:dyDescent="0.25">
      <c r="A376" s="128" t="str">
        <f>IF(B376="","",ROW()-ROW($A$3)+'Diário 3º PA'!$P$1)</f>
        <v/>
      </c>
      <c r="B376" s="129"/>
      <c r="C376" s="130"/>
      <c r="D376" s="98"/>
      <c r="E376" s="95"/>
      <c r="F376" s="141"/>
      <c r="G376" s="98"/>
      <c r="H376" s="98"/>
      <c r="I376" s="95"/>
      <c r="J376" s="131" t="str">
        <f t="shared" si="2"/>
        <v/>
      </c>
      <c r="K376" s="131"/>
      <c r="L376" s="132"/>
      <c r="M376" s="131"/>
      <c r="N376" s="129"/>
      <c r="O376" s="95"/>
      <c r="P376" s="98"/>
      <c r="Q376" s="381"/>
      <c r="R376" s="381"/>
      <c r="S376" s="381"/>
      <c r="T376" s="381"/>
    </row>
    <row r="377" spans="1:20" ht="12.75" customHeight="1" x14ac:dyDescent="0.25">
      <c r="A377" s="128" t="str">
        <f>IF(B377="","",ROW()-ROW($A$3)+'Diário 3º PA'!$P$1)</f>
        <v/>
      </c>
      <c r="B377" s="129"/>
      <c r="C377" s="130"/>
      <c r="D377" s="98"/>
      <c r="E377" s="95"/>
      <c r="F377" s="141"/>
      <c r="G377" s="98"/>
      <c r="H377" s="98"/>
      <c r="I377" s="95"/>
      <c r="J377" s="131" t="str">
        <f t="shared" si="2"/>
        <v/>
      </c>
      <c r="K377" s="131"/>
      <c r="L377" s="132"/>
      <c r="M377" s="131"/>
      <c r="N377" s="129"/>
      <c r="O377" s="95"/>
      <c r="P377" s="98"/>
      <c r="Q377" s="381"/>
      <c r="R377" s="381"/>
      <c r="S377" s="381"/>
      <c r="T377" s="381"/>
    </row>
    <row r="378" spans="1:20" ht="12.75" customHeight="1" x14ac:dyDescent="0.25">
      <c r="A378" s="128" t="str">
        <f>IF(B378="","",ROW()-ROW($A$3)+'Diário 3º PA'!$P$1)</f>
        <v/>
      </c>
      <c r="B378" s="129"/>
      <c r="C378" s="130"/>
      <c r="D378" s="98"/>
      <c r="E378" s="95"/>
      <c r="F378" s="141"/>
      <c r="G378" s="98"/>
      <c r="H378" s="98"/>
      <c r="I378" s="95"/>
      <c r="J378" s="131" t="str">
        <f t="shared" si="2"/>
        <v/>
      </c>
      <c r="K378" s="131"/>
      <c r="L378" s="132"/>
      <c r="M378" s="131"/>
      <c r="N378" s="129"/>
      <c r="O378" s="95"/>
      <c r="P378" s="98"/>
      <c r="Q378" s="381"/>
      <c r="R378" s="381"/>
      <c r="S378" s="381"/>
      <c r="T378" s="381"/>
    </row>
    <row r="379" spans="1:20" ht="12.75" customHeight="1" x14ac:dyDescent="0.25">
      <c r="A379" s="128" t="str">
        <f>IF(B379="","",ROW()-ROW($A$3)+'Diário 3º PA'!$P$1)</f>
        <v/>
      </c>
      <c r="B379" s="129"/>
      <c r="C379" s="130"/>
      <c r="D379" s="98"/>
      <c r="E379" s="95"/>
      <c r="F379" s="141"/>
      <c r="G379" s="98"/>
      <c r="H379" s="98"/>
      <c r="I379" s="95"/>
      <c r="J379" s="131" t="str">
        <f t="shared" si="2"/>
        <v/>
      </c>
      <c r="K379" s="131"/>
      <c r="L379" s="132"/>
      <c r="M379" s="131"/>
      <c r="N379" s="129"/>
      <c r="O379" s="95"/>
      <c r="P379" s="98"/>
      <c r="Q379" s="381"/>
      <c r="R379" s="381"/>
      <c r="S379" s="381"/>
      <c r="T379" s="381"/>
    </row>
    <row r="380" spans="1:20" ht="12.75" customHeight="1" x14ac:dyDescent="0.25">
      <c r="A380" s="128" t="str">
        <f>IF(B380="","",ROW()-ROW($A$3)+'Diário 3º PA'!$P$1)</f>
        <v/>
      </c>
      <c r="B380" s="129"/>
      <c r="C380" s="130"/>
      <c r="D380" s="98"/>
      <c r="E380" s="95"/>
      <c r="F380" s="141"/>
      <c r="G380" s="98"/>
      <c r="H380" s="98"/>
      <c r="I380" s="95"/>
      <c r="J380" s="131" t="str">
        <f t="shared" si="2"/>
        <v/>
      </c>
      <c r="K380" s="131"/>
      <c r="L380" s="132"/>
      <c r="M380" s="131"/>
      <c r="N380" s="129"/>
      <c r="O380" s="95"/>
      <c r="P380" s="98"/>
      <c r="Q380" s="381"/>
      <c r="R380" s="381"/>
      <c r="S380" s="381"/>
      <c r="T380" s="381"/>
    </row>
    <row r="381" spans="1:20" ht="12.75" customHeight="1" x14ac:dyDescent="0.25">
      <c r="A381" s="128" t="str">
        <f>IF(B381="","",ROW()-ROW($A$3)+'Diário 3º PA'!$P$1)</f>
        <v/>
      </c>
      <c r="B381" s="129"/>
      <c r="C381" s="130"/>
      <c r="D381" s="98"/>
      <c r="E381" s="95"/>
      <c r="F381" s="141"/>
      <c r="G381" s="98"/>
      <c r="H381" s="98"/>
      <c r="I381" s="95"/>
      <c r="J381" s="131" t="str">
        <f t="shared" si="2"/>
        <v/>
      </c>
      <c r="K381" s="131"/>
      <c r="L381" s="132"/>
      <c r="M381" s="131"/>
      <c r="N381" s="129"/>
      <c r="O381" s="95"/>
      <c r="P381" s="98"/>
      <c r="Q381" s="381"/>
      <c r="R381" s="381"/>
      <c r="S381" s="381"/>
      <c r="T381" s="381"/>
    </row>
    <row r="382" spans="1:20" ht="12.75" customHeight="1" x14ac:dyDescent="0.25">
      <c r="A382" s="128" t="str">
        <f>IF(B382="","",ROW()-ROW($A$3)+'Diário 3º PA'!$P$1)</f>
        <v/>
      </c>
      <c r="B382" s="129"/>
      <c r="C382" s="130"/>
      <c r="D382" s="98"/>
      <c r="E382" s="95"/>
      <c r="F382" s="141"/>
      <c r="G382" s="98"/>
      <c r="H382" s="98"/>
      <c r="I382" s="95"/>
      <c r="J382" s="131" t="str">
        <f t="shared" si="2"/>
        <v/>
      </c>
      <c r="K382" s="131"/>
      <c r="L382" s="132"/>
      <c r="M382" s="131"/>
      <c r="N382" s="129"/>
      <c r="O382" s="95"/>
      <c r="P382" s="98"/>
      <c r="Q382" s="381"/>
      <c r="R382" s="381"/>
      <c r="S382" s="381"/>
      <c r="T382" s="381"/>
    </row>
    <row r="383" spans="1:20" ht="12.75" customHeight="1" x14ac:dyDescent="0.25">
      <c r="A383" s="128" t="str">
        <f>IF(B383="","",ROW()-ROW($A$3)+'Diário 3º PA'!$P$1)</f>
        <v/>
      </c>
      <c r="B383" s="129"/>
      <c r="C383" s="130"/>
      <c r="D383" s="98"/>
      <c r="E383" s="95"/>
      <c r="F383" s="141"/>
      <c r="G383" s="98"/>
      <c r="H383" s="98"/>
      <c r="I383" s="95"/>
      <c r="J383" s="131" t="str">
        <f t="shared" si="2"/>
        <v/>
      </c>
      <c r="K383" s="131"/>
      <c r="L383" s="132"/>
      <c r="M383" s="131"/>
      <c r="N383" s="129"/>
      <c r="O383" s="95"/>
      <c r="P383" s="98"/>
      <c r="Q383" s="381"/>
      <c r="R383" s="381"/>
      <c r="S383" s="381"/>
      <c r="T383" s="381"/>
    </row>
    <row r="384" spans="1:20" ht="12.75" customHeight="1" x14ac:dyDescent="0.25">
      <c r="A384" s="128" t="str">
        <f>IF(B384="","",ROW()-ROW($A$3)+'Diário 3º PA'!$P$1)</f>
        <v/>
      </c>
      <c r="B384" s="129"/>
      <c r="C384" s="130"/>
      <c r="D384" s="98"/>
      <c r="E384" s="95"/>
      <c r="F384" s="141"/>
      <c r="G384" s="98"/>
      <c r="H384" s="98"/>
      <c r="I384" s="95"/>
      <c r="J384" s="131" t="str">
        <f t="shared" si="2"/>
        <v/>
      </c>
      <c r="K384" s="131"/>
      <c r="L384" s="132"/>
      <c r="M384" s="131"/>
      <c r="N384" s="129"/>
      <c r="O384" s="95"/>
      <c r="P384" s="98"/>
      <c r="Q384" s="381"/>
      <c r="R384" s="381"/>
      <c r="S384" s="381"/>
      <c r="T384" s="381"/>
    </row>
    <row r="385" spans="1:20" ht="12.75" customHeight="1" x14ac:dyDescent="0.25">
      <c r="A385" s="128" t="str">
        <f>IF(B385="","",ROW()-ROW($A$3)+'Diário 3º PA'!$P$1)</f>
        <v/>
      </c>
      <c r="B385" s="129"/>
      <c r="C385" s="130"/>
      <c r="D385" s="98"/>
      <c r="E385" s="95"/>
      <c r="F385" s="141"/>
      <c r="G385" s="98"/>
      <c r="H385" s="98"/>
      <c r="I385" s="95"/>
      <c r="J385" s="131" t="str">
        <f t="shared" si="2"/>
        <v/>
      </c>
      <c r="K385" s="131"/>
      <c r="L385" s="132"/>
      <c r="M385" s="131"/>
      <c r="N385" s="129"/>
      <c r="O385" s="95"/>
      <c r="P385" s="98"/>
      <c r="Q385" s="381"/>
      <c r="R385" s="381"/>
      <c r="S385" s="381"/>
      <c r="T385" s="381"/>
    </row>
    <row r="386" spans="1:20" ht="12.75" customHeight="1" x14ac:dyDescent="0.25">
      <c r="A386" s="128" t="str">
        <f>IF(B386="","",ROW()-ROW($A$3)+'Diário 3º PA'!$P$1)</f>
        <v/>
      </c>
      <c r="B386" s="129"/>
      <c r="C386" s="130"/>
      <c r="D386" s="98"/>
      <c r="E386" s="95"/>
      <c r="F386" s="141"/>
      <c r="G386" s="98"/>
      <c r="H386" s="98"/>
      <c r="I386" s="95"/>
      <c r="J386" s="131" t="str">
        <f t="shared" si="2"/>
        <v/>
      </c>
      <c r="K386" s="131"/>
      <c r="L386" s="132"/>
      <c r="M386" s="131"/>
      <c r="N386" s="129"/>
      <c r="O386" s="95"/>
      <c r="P386" s="98"/>
      <c r="Q386" s="381"/>
      <c r="R386" s="381"/>
      <c r="S386" s="381"/>
      <c r="T386" s="381"/>
    </row>
    <row r="387" spans="1:20" ht="12.75" customHeight="1" x14ac:dyDescent="0.25">
      <c r="A387" s="128" t="str">
        <f>IF(B387="","",ROW()-ROW($A$3)+'Diário 3º PA'!$P$1)</f>
        <v/>
      </c>
      <c r="B387" s="129"/>
      <c r="C387" s="130"/>
      <c r="D387" s="98"/>
      <c r="E387" s="95"/>
      <c r="F387" s="141"/>
      <c r="G387" s="98"/>
      <c r="H387" s="98"/>
      <c r="I387" s="95"/>
      <c r="J387" s="131" t="str">
        <f t="shared" si="2"/>
        <v/>
      </c>
      <c r="K387" s="131"/>
      <c r="L387" s="132"/>
      <c r="M387" s="131"/>
      <c r="N387" s="129"/>
      <c r="O387" s="95"/>
      <c r="P387" s="98"/>
      <c r="Q387" s="381"/>
      <c r="R387" s="381"/>
      <c r="S387" s="381"/>
      <c r="T387" s="381"/>
    </row>
    <row r="388" spans="1:20" ht="12.75" customHeight="1" x14ac:dyDescent="0.25">
      <c r="A388" s="128" t="str">
        <f>IF(B388="","",ROW()-ROW($A$3)+'Diário 3º PA'!$P$1)</f>
        <v/>
      </c>
      <c r="B388" s="129"/>
      <c r="C388" s="130"/>
      <c r="D388" s="98"/>
      <c r="E388" s="95"/>
      <c r="F388" s="141"/>
      <c r="G388" s="98"/>
      <c r="H388" s="98"/>
      <c r="I388" s="95"/>
      <c r="J388" s="131" t="str">
        <f t="shared" si="2"/>
        <v/>
      </c>
      <c r="K388" s="131"/>
      <c r="L388" s="132"/>
      <c r="M388" s="131"/>
      <c r="N388" s="129"/>
      <c r="O388" s="95"/>
      <c r="P388" s="98"/>
      <c r="Q388" s="381"/>
      <c r="R388" s="381"/>
      <c r="S388" s="381"/>
      <c r="T388" s="381"/>
    </row>
    <row r="389" spans="1:20" ht="12.75" customHeight="1" x14ac:dyDescent="0.25">
      <c r="A389" s="128" t="str">
        <f>IF(B389="","",ROW()-ROW($A$3)+'Diário 3º PA'!$P$1)</f>
        <v/>
      </c>
      <c r="B389" s="129"/>
      <c r="C389" s="130"/>
      <c r="D389" s="98"/>
      <c r="E389" s="95"/>
      <c r="F389" s="141"/>
      <c r="G389" s="98"/>
      <c r="H389" s="98"/>
      <c r="I389" s="95"/>
      <c r="J389" s="131" t="str">
        <f t="shared" si="2"/>
        <v/>
      </c>
      <c r="K389" s="131"/>
      <c r="L389" s="132"/>
      <c r="M389" s="131"/>
      <c r="N389" s="129"/>
      <c r="O389" s="95"/>
      <c r="P389" s="98"/>
      <c r="Q389" s="381"/>
      <c r="R389" s="381"/>
      <c r="S389" s="381"/>
      <c r="T389" s="381"/>
    </row>
    <row r="390" spans="1:20" ht="12.75" customHeight="1" x14ac:dyDescent="0.25">
      <c r="A390" s="128" t="str">
        <f>IF(B390="","",ROW()-ROW($A$3)+'Diário 3º PA'!$P$1)</f>
        <v/>
      </c>
      <c r="B390" s="129"/>
      <c r="C390" s="130"/>
      <c r="D390" s="98"/>
      <c r="E390" s="95"/>
      <c r="F390" s="141"/>
      <c r="G390" s="98"/>
      <c r="H390" s="98"/>
      <c r="I390" s="95"/>
      <c r="J390" s="131" t="str">
        <f t="shared" si="2"/>
        <v/>
      </c>
      <c r="K390" s="131"/>
      <c r="L390" s="132"/>
      <c r="M390" s="131"/>
      <c r="N390" s="129"/>
      <c r="O390" s="95"/>
      <c r="P390" s="98"/>
      <c r="Q390" s="381"/>
      <c r="R390" s="381"/>
      <c r="S390" s="381"/>
      <c r="T390" s="381"/>
    </row>
    <row r="391" spans="1:20" ht="12.75" customHeight="1" x14ac:dyDescent="0.25">
      <c r="A391" s="128" t="str">
        <f>IF(B391="","",ROW()-ROW($A$3)+'Diário 3º PA'!$P$1)</f>
        <v/>
      </c>
      <c r="B391" s="129"/>
      <c r="C391" s="130"/>
      <c r="D391" s="98"/>
      <c r="E391" s="95"/>
      <c r="F391" s="141"/>
      <c r="G391" s="98"/>
      <c r="H391" s="98"/>
      <c r="I391" s="95"/>
      <c r="J391" s="131" t="str">
        <f t="shared" si="2"/>
        <v/>
      </c>
      <c r="K391" s="131"/>
      <c r="L391" s="132"/>
      <c r="M391" s="131"/>
      <c r="N391" s="129"/>
      <c r="O391" s="95"/>
      <c r="P391" s="98"/>
      <c r="Q391" s="381"/>
      <c r="R391" s="381"/>
      <c r="S391" s="381"/>
      <c r="T391" s="381"/>
    </row>
    <row r="392" spans="1:20" ht="12.75" customHeight="1" x14ac:dyDescent="0.25">
      <c r="A392" s="128" t="str">
        <f>IF(B392="","",ROW()-ROW($A$3)+'Diário 3º PA'!$P$1)</f>
        <v/>
      </c>
      <c r="B392" s="129"/>
      <c r="C392" s="130"/>
      <c r="D392" s="98"/>
      <c r="E392" s="95"/>
      <c r="F392" s="141"/>
      <c r="G392" s="98"/>
      <c r="H392" s="98"/>
      <c r="I392" s="95"/>
      <c r="J392" s="131" t="str">
        <f t="shared" si="2"/>
        <v/>
      </c>
      <c r="K392" s="131"/>
      <c r="L392" s="132"/>
      <c r="M392" s="131"/>
      <c r="N392" s="129"/>
      <c r="O392" s="95"/>
      <c r="P392" s="98"/>
      <c r="Q392" s="381"/>
      <c r="R392" s="381"/>
      <c r="S392" s="381"/>
      <c r="T392" s="381"/>
    </row>
    <row r="393" spans="1:20" ht="12.75" customHeight="1" x14ac:dyDescent="0.25">
      <c r="A393" s="128" t="str">
        <f>IF(B393="","",ROW()-ROW($A$3)+'Diário 3º PA'!$P$1)</f>
        <v/>
      </c>
      <c r="B393" s="129"/>
      <c r="C393" s="130"/>
      <c r="D393" s="98"/>
      <c r="E393" s="95"/>
      <c r="F393" s="141"/>
      <c r="G393" s="98"/>
      <c r="H393" s="98"/>
      <c r="I393" s="95"/>
      <c r="J393" s="131" t="str">
        <f t="shared" si="2"/>
        <v/>
      </c>
      <c r="K393" s="131"/>
      <c r="L393" s="132"/>
      <c r="M393" s="131"/>
      <c r="N393" s="129"/>
      <c r="O393" s="95"/>
      <c r="P393" s="98"/>
      <c r="Q393" s="381"/>
      <c r="R393" s="381"/>
      <c r="S393" s="381"/>
      <c r="T393" s="381"/>
    </row>
    <row r="394" spans="1:20" ht="12.75" customHeight="1" x14ac:dyDescent="0.25">
      <c r="A394" s="128" t="str">
        <f>IF(B394="","",ROW()-ROW($A$3)+'Diário 3º PA'!$P$1)</f>
        <v/>
      </c>
      <c r="B394" s="129"/>
      <c r="C394" s="130"/>
      <c r="D394" s="98"/>
      <c r="E394" s="95"/>
      <c r="F394" s="141"/>
      <c r="G394" s="98"/>
      <c r="H394" s="98"/>
      <c r="I394" s="95"/>
      <c r="J394" s="131" t="str">
        <f t="shared" si="2"/>
        <v/>
      </c>
      <c r="K394" s="131"/>
      <c r="L394" s="132"/>
      <c r="M394" s="131"/>
      <c r="N394" s="129"/>
      <c r="O394" s="95"/>
      <c r="P394" s="98"/>
      <c r="Q394" s="381"/>
      <c r="R394" s="381"/>
      <c r="S394" s="381"/>
      <c r="T394" s="381"/>
    </row>
    <row r="395" spans="1:20" ht="12.75" customHeight="1" x14ac:dyDescent="0.25">
      <c r="A395" s="128" t="str">
        <f>IF(B395="","",ROW()-ROW($A$3)+'Diário 3º PA'!$P$1)</f>
        <v/>
      </c>
      <c r="B395" s="129"/>
      <c r="C395" s="130"/>
      <c r="D395" s="98"/>
      <c r="E395" s="95"/>
      <c r="F395" s="141"/>
      <c r="G395" s="98"/>
      <c r="H395" s="98"/>
      <c r="I395" s="95"/>
      <c r="J395" s="131" t="str">
        <f t="shared" si="2"/>
        <v/>
      </c>
      <c r="K395" s="131"/>
      <c r="L395" s="132"/>
      <c r="M395" s="131"/>
      <c r="N395" s="129"/>
      <c r="O395" s="95"/>
      <c r="P395" s="98"/>
      <c r="Q395" s="381"/>
      <c r="R395" s="381"/>
      <c r="S395" s="381"/>
      <c r="T395" s="381"/>
    </row>
    <row r="396" spans="1:20" ht="12.75" customHeight="1" x14ac:dyDescent="0.25">
      <c r="A396" s="128" t="str">
        <f>IF(B396="","",ROW()-ROW($A$3)+'Diário 3º PA'!$P$1)</f>
        <v/>
      </c>
      <c r="B396" s="129"/>
      <c r="C396" s="130"/>
      <c r="D396" s="98"/>
      <c r="E396" s="95"/>
      <c r="F396" s="141"/>
      <c r="G396" s="98"/>
      <c r="H396" s="98"/>
      <c r="I396" s="95"/>
      <c r="J396" s="131" t="str">
        <f t="shared" si="2"/>
        <v/>
      </c>
      <c r="K396" s="131"/>
      <c r="L396" s="132"/>
      <c r="M396" s="131"/>
      <c r="N396" s="129"/>
      <c r="O396" s="95"/>
      <c r="P396" s="98"/>
      <c r="Q396" s="381"/>
      <c r="R396" s="381"/>
      <c r="S396" s="381"/>
      <c r="T396" s="381"/>
    </row>
    <row r="397" spans="1:20" ht="12.75" customHeight="1" x14ac:dyDescent="0.25">
      <c r="A397" s="128" t="str">
        <f>IF(B397="","",ROW()-ROW($A$3)+'Diário 3º PA'!$P$1)</f>
        <v/>
      </c>
      <c r="B397" s="129"/>
      <c r="C397" s="130"/>
      <c r="D397" s="98"/>
      <c r="E397" s="95"/>
      <c r="F397" s="141"/>
      <c r="G397" s="98"/>
      <c r="H397" s="98"/>
      <c r="I397" s="95"/>
      <c r="J397" s="131" t="str">
        <f t="shared" si="2"/>
        <v/>
      </c>
      <c r="K397" s="131"/>
      <c r="L397" s="132"/>
      <c r="M397" s="131"/>
      <c r="N397" s="129"/>
      <c r="O397" s="95"/>
      <c r="P397" s="98"/>
      <c r="Q397" s="381"/>
      <c r="R397" s="381"/>
      <c r="S397" s="381"/>
      <c r="T397" s="381"/>
    </row>
    <row r="398" spans="1:20" ht="12.75" customHeight="1" x14ac:dyDescent="0.25">
      <c r="A398" s="128" t="str">
        <f>IF(B398="","",ROW()-ROW($A$3)+'Diário 3º PA'!$P$1)</f>
        <v/>
      </c>
      <c r="B398" s="129"/>
      <c r="C398" s="130"/>
      <c r="D398" s="98"/>
      <c r="E398" s="95"/>
      <c r="F398" s="141"/>
      <c r="G398" s="98"/>
      <c r="H398" s="98"/>
      <c r="I398" s="95"/>
      <c r="J398" s="131" t="str">
        <f t="shared" si="2"/>
        <v/>
      </c>
      <c r="K398" s="131"/>
      <c r="L398" s="132"/>
      <c r="M398" s="131"/>
      <c r="N398" s="129"/>
      <c r="O398" s="95"/>
      <c r="P398" s="98"/>
      <c r="Q398" s="381"/>
      <c r="R398" s="381"/>
      <c r="S398" s="381"/>
      <c r="T398" s="381"/>
    </row>
    <row r="399" spans="1:20" ht="12.75" customHeight="1" x14ac:dyDescent="0.25">
      <c r="A399" s="128" t="str">
        <f>IF(B399="","",ROW()-ROW($A$3)+'Diário 3º PA'!$P$1)</f>
        <v/>
      </c>
      <c r="B399" s="129"/>
      <c r="C399" s="130"/>
      <c r="D399" s="98"/>
      <c r="E399" s="95"/>
      <c r="F399" s="141"/>
      <c r="G399" s="98"/>
      <c r="H399" s="98"/>
      <c r="I399" s="95"/>
      <c r="J399" s="131" t="str">
        <f t="shared" si="2"/>
        <v/>
      </c>
      <c r="K399" s="131"/>
      <c r="L399" s="132"/>
      <c r="M399" s="131"/>
      <c r="N399" s="129"/>
      <c r="O399" s="95"/>
      <c r="P399" s="98"/>
      <c r="Q399" s="381"/>
      <c r="R399" s="381"/>
      <c r="S399" s="381"/>
      <c r="T399" s="381"/>
    </row>
    <row r="400" spans="1:20" ht="12.75" customHeight="1" x14ac:dyDescent="0.25">
      <c r="A400" s="128" t="str">
        <f>IF(B400="","",ROW()-ROW($A$3)+'Diário 3º PA'!$P$1)</f>
        <v/>
      </c>
      <c r="B400" s="129"/>
      <c r="C400" s="130"/>
      <c r="D400" s="98"/>
      <c r="E400" s="95"/>
      <c r="F400" s="141"/>
      <c r="G400" s="95"/>
      <c r="H400" s="98"/>
      <c r="I400" s="95"/>
      <c r="J400" s="131" t="str">
        <f t="shared" si="2"/>
        <v/>
      </c>
      <c r="K400" s="131"/>
      <c r="L400" s="132"/>
      <c r="M400" s="131"/>
      <c r="N400" s="129"/>
      <c r="O400" s="95"/>
      <c r="P400" s="98"/>
      <c r="Q400" s="381"/>
      <c r="R400" s="381"/>
      <c r="S400" s="381"/>
      <c r="T400" s="381"/>
    </row>
    <row r="401" spans="1:20" ht="12.75" customHeight="1" x14ac:dyDescent="0.25">
      <c r="A401" s="128" t="str">
        <f>IF(B401="","",ROW()-ROW($A$3)+'Diário 3º PA'!$P$1)</f>
        <v/>
      </c>
      <c r="B401" s="129"/>
      <c r="C401" s="130"/>
      <c r="D401" s="98"/>
      <c r="E401" s="95"/>
      <c r="F401" s="141"/>
      <c r="G401" s="95"/>
      <c r="H401" s="98"/>
      <c r="I401" s="95"/>
      <c r="J401" s="131" t="str">
        <f t="shared" si="2"/>
        <v/>
      </c>
      <c r="K401" s="131"/>
      <c r="L401" s="132"/>
      <c r="M401" s="131"/>
      <c r="N401" s="129"/>
      <c r="O401" s="95"/>
      <c r="P401" s="98"/>
      <c r="Q401" s="381"/>
      <c r="R401" s="381"/>
      <c r="S401" s="381"/>
      <c r="T401" s="381"/>
    </row>
    <row r="402" spans="1:20" ht="12.75" customHeight="1" x14ac:dyDescent="0.25">
      <c r="A402" s="128" t="str">
        <f>IF(B402="","",ROW()-ROW($A$3)+'Diário 3º PA'!$P$1)</f>
        <v/>
      </c>
      <c r="B402" s="129"/>
      <c r="C402" s="130"/>
      <c r="D402" s="98"/>
      <c r="E402" s="95"/>
      <c r="F402" s="141"/>
      <c r="G402" s="95"/>
      <c r="H402" s="98"/>
      <c r="I402" s="95"/>
      <c r="J402" s="131" t="str">
        <f t="shared" si="2"/>
        <v/>
      </c>
      <c r="K402" s="131"/>
      <c r="L402" s="132"/>
      <c r="M402" s="131"/>
      <c r="N402" s="129"/>
      <c r="O402" s="95"/>
      <c r="P402" s="98"/>
      <c r="Q402" s="381"/>
      <c r="R402" s="381"/>
      <c r="S402" s="381"/>
      <c r="T402" s="381"/>
    </row>
    <row r="403" spans="1:20" ht="12.75" customHeight="1" x14ac:dyDescent="0.25">
      <c r="A403" s="128" t="str">
        <f>IF(B403="","",ROW()-ROW($A$3)+'Diário 3º PA'!$P$1)</f>
        <v/>
      </c>
      <c r="B403" s="129"/>
      <c r="C403" s="130"/>
      <c r="D403" s="98"/>
      <c r="E403" s="95"/>
      <c r="F403" s="141"/>
      <c r="G403" s="98"/>
      <c r="H403" s="98"/>
      <c r="I403" s="95"/>
      <c r="J403" s="131" t="str">
        <f t="shared" si="2"/>
        <v/>
      </c>
      <c r="K403" s="131"/>
      <c r="L403" s="132"/>
      <c r="M403" s="131"/>
      <c r="N403" s="129"/>
      <c r="O403" s="95"/>
      <c r="P403" s="98"/>
      <c r="Q403" s="381"/>
      <c r="R403" s="381"/>
      <c r="S403" s="381"/>
      <c r="T403" s="381"/>
    </row>
    <row r="404" spans="1:20" ht="12.75" customHeight="1" x14ac:dyDescent="0.25">
      <c r="A404" s="128" t="str">
        <f>IF(B404="","",ROW()-ROW($A$3)+'Diário 3º PA'!$P$1)</f>
        <v/>
      </c>
      <c r="B404" s="129"/>
      <c r="C404" s="130"/>
      <c r="D404" s="98"/>
      <c r="E404" s="95"/>
      <c r="F404" s="141"/>
      <c r="G404" s="98"/>
      <c r="H404" s="98"/>
      <c r="I404" s="95"/>
      <c r="J404" s="131" t="str">
        <f t="shared" si="2"/>
        <v/>
      </c>
      <c r="K404" s="131"/>
      <c r="L404" s="132"/>
      <c r="M404" s="131"/>
      <c r="N404" s="129"/>
      <c r="O404" s="95"/>
      <c r="P404" s="98"/>
      <c r="Q404" s="381"/>
      <c r="R404" s="381"/>
      <c r="S404" s="381"/>
      <c r="T404" s="381"/>
    </row>
    <row r="405" spans="1:20" ht="12.75" customHeight="1" x14ac:dyDescent="0.25">
      <c r="A405" s="128" t="str">
        <f>IF(B405="","",ROW()-ROW($A$3)+'Diário 3º PA'!$P$1)</f>
        <v/>
      </c>
      <c r="B405" s="129"/>
      <c r="C405" s="130"/>
      <c r="D405" s="98"/>
      <c r="E405" s="95"/>
      <c r="F405" s="141"/>
      <c r="G405" s="98"/>
      <c r="H405" s="98"/>
      <c r="I405" s="95"/>
      <c r="J405" s="131" t="str">
        <f t="shared" si="2"/>
        <v/>
      </c>
      <c r="K405" s="131"/>
      <c r="L405" s="132"/>
      <c r="M405" s="131"/>
      <c r="N405" s="129"/>
      <c r="O405" s="95"/>
      <c r="P405" s="98"/>
      <c r="Q405" s="381"/>
      <c r="R405" s="381"/>
      <c r="S405" s="381"/>
      <c r="T405" s="381"/>
    </row>
    <row r="406" spans="1:20" ht="12.75" customHeight="1" x14ac:dyDescent="0.25">
      <c r="A406" s="128" t="str">
        <f>IF(B406="","",ROW()-ROW($A$3)+'Diário 3º PA'!$P$1)</f>
        <v/>
      </c>
      <c r="B406" s="129"/>
      <c r="C406" s="130"/>
      <c r="D406" s="98"/>
      <c r="E406" s="95"/>
      <c r="F406" s="141"/>
      <c r="G406" s="98"/>
      <c r="H406" s="98"/>
      <c r="I406" s="95"/>
      <c r="J406" s="131" t="str">
        <f t="shared" si="2"/>
        <v/>
      </c>
      <c r="K406" s="131"/>
      <c r="L406" s="132"/>
      <c r="M406" s="131"/>
      <c r="N406" s="129"/>
      <c r="O406" s="95"/>
      <c r="P406" s="98"/>
      <c r="Q406" s="381"/>
      <c r="R406" s="381"/>
      <c r="S406" s="381"/>
      <c r="T406" s="381"/>
    </row>
    <row r="407" spans="1:20" ht="12.75" customHeight="1" x14ac:dyDescent="0.25">
      <c r="A407" s="128" t="str">
        <f>IF(B407="","",ROW()-ROW($A$3)+'Diário 3º PA'!$P$1)</f>
        <v/>
      </c>
      <c r="B407" s="129"/>
      <c r="C407" s="130"/>
      <c r="D407" s="98"/>
      <c r="E407" s="95"/>
      <c r="F407" s="141"/>
      <c r="G407" s="98"/>
      <c r="H407" s="98"/>
      <c r="I407" s="95"/>
      <c r="J407" s="131" t="str">
        <f t="shared" si="2"/>
        <v/>
      </c>
      <c r="K407" s="131"/>
      <c r="L407" s="132"/>
      <c r="M407" s="131"/>
      <c r="N407" s="129"/>
      <c r="O407" s="95"/>
      <c r="P407" s="98"/>
      <c r="Q407" s="381"/>
      <c r="R407" s="381"/>
      <c r="S407" s="381"/>
      <c r="T407" s="381"/>
    </row>
    <row r="408" spans="1:20" ht="12.75" customHeight="1" x14ac:dyDescent="0.25">
      <c r="A408" s="128" t="str">
        <f>IF(B408="","",ROW()-ROW($A$3)+'Diário 3º PA'!$P$1)</f>
        <v/>
      </c>
      <c r="B408" s="129"/>
      <c r="C408" s="130"/>
      <c r="D408" s="98"/>
      <c r="E408" s="95"/>
      <c r="F408" s="141"/>
      <c r="G408" s="98"/>
      <c r="H408" s="98"/>
      <c r="I408" s="95"/>
      <c r="J408" s="131" t="str">
        <f t="shared" si="2"/>
        <v/>
      </c>
      <c r="K408" s="131"/>
      <c r="L408" s="132"/>
      <c r="M408" s="131"/>
      <c r="N408" s="129"/>
      <c r="O408" s="95"/>
      <c r="P408" s="98"/>
      <c r="Q408" s="381"/>
      <c r="R408" s="381"/>
      <c r="S408" s="381"/>
      <c r="T408" s="381"/>
    </row>
    <row r="409" spans="1:20" ht="12.75" customHeight="1" x14ac:dyDescent="0.25">
      <c r="A409" s="128" t="str">
        <f>IF(B409="","",ROW()-ROW($A$3)+'Diário 3º PA'!$P$1)</f>
        <v/>
      </c>
      <c r="B409" s="129"/>
      <c r="C409" s="130"/>
      <c r="D409" s="98"/>
      <c r="E409" s="95"/>
      <c r="F409" s="141"/>
      <c r="G409" s="98"/>
      <c r="H409" s="98"/>
      <c r="I409" s="95"/>
      <c r="J409" s="131" t="str">
        <f t="shared" si="2"/>
        <v/>
      </c>
      <c r="K409" s="131"/>
      <c r="L409" s="132"/>
      <c r="M409" s="131"/>
      <c r="N409" s="129"/>
      <c r="O409" s="95"/>
      <c r="P409" s="98"/>
      <c r="Q409" s="381"/>
      <c r="R409" s="381"/>
      <c r="S409" s="381"/>
      <c r="T409" s="381"/>
    </row>
    <row r="410" spans="1:20" ht="12.75" customHeight="1" x14ac:dyDescent="0.25">
      <c r="A410" s="128" t="str">
        <f>IF(B410="","",ROW()-ROW($A$3)+'Diário 3º PA'!$P$1)</f>
        <v/>
      </c>
      <c r="B410" s="129"/>
      <c r="C410" s="130"/>
      <c r="D410" s="98"/>
      <c r="E410" s="95"/>
      <c r="F410" s="141"/>
      <c r="G410" s="98"/>
      <c r="H410" s="98"/>
      <c r="I410" s="95"/>
      <c r="J410" s="131" t="str">
        <f t="shared" si="2"/>
        <v/>
      </c>
      <c r="K410" s="131"/>
      <c r="L410" s="132"/>
      <c r="M410" s="131"/>
      <c r="N410" s="129"/>
      <c r="O410" s="95"/>
      <c r="P410" s="98"/>
      <c r="Q410" s="381"/>
      <c r="R410" s="381"/>
      <c r="S410" s="381"/>
      <c r="T410" s="381"/>
    </row>
    <row r="411" spans="1:20" ht="12.75" customHeight="1" x14ac:dyDescent="0.25">
      <c r="A411" s="128" t="str">
        <f>IF(B411="","",ROW()-ROW($A$3)+'Diário 3º PA'!$P$1)</f>
        <v/>
      </c>
      <c r="B411" s="129"/>
      <c r="C411" s="130"/>
      <c r="D411" s="98"/>
      <c r="E411" s="95"/>
      <c r="F411" s="141"/>
      <c r="G411" s="98"/>
      <c r="H411" s="98"/>
      <c r="I411" s="95"/>
      <c r="J411" s="131" t="str">
        <f t="shared" si="2"/>
        <v/>
      </c>
      <c r="K411" s="131"/>
      <c r="L411" s="132"/>
      <c r="M411" s="131"/>
      <c r="N411" s="129"/>
      <c r="O411" s="95"/>
      <c r="P411" s="98"/>
      <c r="Q411" s="381"/>
      <c r="R411" s="381"/>
      <c r="S411" s="381"/>
      <c r="T411" s="381"/>
    </row>
    <row r="412" spans="1:20" ht="12.75" customHeight="1" x14ac:dyDescent="0.25">
      <c r="A412" s="128" t="str">
        <f>IF(B412="","",ROW()-ROW($A$3)+'Diário 3º PA'!$P$1)</f>
        <v/>
      </c>
      <c r="B412" s="129"/>
      <c r="C412" s="130"/>
      <c r="D412" s="98"/>
      <c r="E412" s="95"/>
      <c r="F412" s="141"/>
      <c r="G412" s="98"/>
      <c r="H412" s="98"/>
      <c r="I412" s="95"/>
      <c r="J412" s="131" t="str">
        <f t="shared" si="2"/>
        <v/>
      </c>
      <c r="K412" s="131"/>
      <c r="L412" s="132"/>
      <c r="M412" s="131"/>
      <c r="N412" s="129"/>
      <c r="O412" s="95"/>
      <c r="P412" s="98"/>
      <c r="Q412" s="381"/>
      <c r="R412" s="381"/>
      <c r="S412" s="381"/>
      <c r="T412" s="381"/>
    </row>
    <row r="413" spans="1:20" ht="12.75" customHeight="1" x14ac:dyDescent="0.25">
      <c r="A413" s="128" t="str">
        <f>IF(B413="","",ROW()-ROW($A$3)+'Diário 3º PA'!$P$1)</f>
        <v/>
      </c>
      <c r="B413" s="129"/>
      <c r="C413" s="130"/>
      <c r="D413" s="98"/>
      <c r="E413" s="95"/>
      <c r="F413" s="141"/>
      <c r="G413" s="98"/>
      <c r="H413" s="98"/>
      <c r="I413" s="95"/>
      <c r="J413" s="131" t="str">
        <f t="shared" si="2"/>
        <v/>
      </c>
      <c r="K413" s="131"/>
      <c r="L413" s="132"/>
      <c r="M413" s="131"/>
      <c r="N413" s="129"/>
      <c r="O413" s="95"/>
      <c r="P413" s="98"/>
      <c r="Q413" s="381"/>
      <c r="R413" s="381"/>
      <c r="S413" s="381"/>
      <c r="T413" s="381"/>
    </row>
    <row r="414" spans="1:20" ht="12.75" customHeight="1" x14ac:dyDescent="0.25">
      <c r="A414" s="128" t="str">
        <f>IF(B414="","",ROW()-ROW($A$3)+'Diário 3º PA'!$P$1)</f>
        <v/>
      </c>
      <c r="B414" s="129"/>
      <c r="C414" s="130"/>
      <c r="D414" s="98"/>
      <c r="E414" s="95"/>
      <c r="F414" s="141"/>
      <c r="G414" s="95"/>
      <c r="H414" s="98"/>
      <c r="I414" s="95"/>
      <c r="J414" s="131" t="str">
        <f t="shared" si="2"/>
        <v/>
      </c>
      <c r="K414" s="131"/>
      <c r="L414" s="132"/>
      <c r="M414" s="131"/>
      <c r="N414" s="129"/>
      <c r="O414" s="95"/>
      <c r="P414" s="98"/>
      <c r="Q414" s="381"/>
      <c r="R414" s="381"/>
      <c r="S414" s="381"/>
      <c r="T414" s="381"/>
    </row>
    <row r="415" spans="1:20" ht="12.75" customHeight="1" x14ac:dyDescent="0.25">
      <c r="A415" s="128" t="str">
        <f>IF(B415="","",ROW()-ROW($A$3)+'Diário 3º PA'!$P$1)</f>
        <v/>
      </c>
      <c r="B415" s="129"/>
      <c r="C415" s="130"/>
      <c r="D415" s="98"/>
      <c r="E415" s="95"/>
      <c r="F415" s="141"/>
      <c r="G415" s="95"/>
      <c r="H415" s="98"/>
      <c r="I415" s="95"/>
      <c r="J415" s="131" t="str">
        <f t="shared" si="2"/>
        <v/>
      </c>
      <c r="K415" s="131"/>
      <c r="L415" s="132"/>
      <c r="M415" s="131"/>
      <c r="N415" s="129"/>
      <c r="O415" s="95"/>
      <c r="P415" s="98"/>
      <c r="Q415" s="381"/>
      <c r="R415" s="381"/>
      <c r="S415" s="381"/>
      <c r="T415" s="381"/>
    </row>
    <row r="416" spans="1:20" ht="12.75" customHeight="1" x14ac:dyDescent="0.25">
      <c r="A416" s="128" t="str">
        <f>IF(B416="","",ROW()-ROW($A$3)+'Diário 3º PA'!$P$1)</f>
        <v/>
      </c>
      <c r="B416" s="129"/>
      <c r="C416" s="130"/>
      <c r="D416" s="98"/>
      <c r="E416" s="95"/>
      <c r="F416" s="141"/>
      <c r="G416" s="95"/>
      <c r="H416" s="98"/>
      <c r="I416" s="95"/>
      <c r="J416" s="131" t="str">
        <f t="shared" si="2"/>
        <v/>
      </c>
      <c r="K416" s="131"/>
      <c r="L416" s="132"/>
      <c r="M416" s="131"/>
      <c r="N416" s="129"/>
      <c r="O416" s="95"/>
      <c r="P416" s="98"/>
      <c r="Q416" s="381"/>
      <c r="R416" s="381"/>
      <c r="S416" s="381"/>
      <c r="T416" s="381"/>
    </row>
    <row r="417" spans="1:20" ht="12.75" customHeight="1" x14ac:dyDescent="0.25">
      <c r="A417" s="128" t="str">
        <f>IF(B417="","",ROW()-ROW($A$3)+'Diário 3º PA'!$P$1)</f>
        <v/>
      </c>
      <c r="B417" s="129"/>
      <c r="C417" s="130"/>
      <c r="D417" s="98"/>
      <c r="E417" s="95"/>
      <c r="F417" s="141"/>
      <c r="G417" s="98"/>
      <c r="H417" s="98"/>
      <c r="I417" s="95"/>
      <c r="J417" s="131" t="str">
        <f t="shared" si="2"/>
        <v/>
      </c>
      <c r="K417" s="131"/>
      <c r="L417" s="132"/>
      <c r="M417" s="131"/>
      <c r="N417" s="129"/>
      <c r="O417" s="95"/>
      <c r="P417" s="98"/>
      <c r="Q417" s="381"/>
      <c r="R417" s="381"/>
      <c r="S417" s="381"/>
      <c r="T417" s="381"/>
    </row>
    <row r="418" spans="1:20" ht="12.75" customHeight="1" x14ac:dyDescent="0.25">
      <c r="A418" s="128" t="str">
        <f>IF(B418="","",ROW()-ROW($A$3)+'Diário 3º PA'!$P$1)</f>
        <v/>
      </c>
      <c r="B418" s="129"/>
      <c r="C418" s="130"/>
      <c r="D418" s="98"/>
      <c r="E418" s="95"/>
      <c r="F418" s="141"/>
      <c r="G418" s="95"/>
      <c r="H418" s="98"/>
      <c r="I418" s="95"/>
      <c r="J418" s="131" t="str">
        <f t="shared" si="2"/>
        <v/>
      </c>
      <c r="K418" s="131"/>
      <c r="L418" s="132"/>
      <c r="M418" s="131"/>
      <c r="N418" s="129"/>
      <c r="O418" s="95"/>
      <c r="P418" s="98"/>
      <c r="Q418" s="381"/>
      <c r="R418" s="381"/>
      <c r="S418" s="381"/>
      <c r="T418" s="381"/>
    </row>
    <row r="419" spans="1:20" ht="12.75" customHeight="1" x14ac:dyDescent="0.25">
      <c r="A419" s="128" t="str">
        <f>IF(B419="","",ROW()-ROW($A$3)+'Diário 3º PA'!$P$1)</f>
        <v/>
      </c>
      <c r="B419" s="129"/>
      <c r="C419" s="130"/>
      <c r="D419" s="98"/>
      <c r="E419" s="95"/>
      <c r="F419" s="141"/>
      <c r="G419" s="95"/>
      <c r="H419" s="98"/>
      <c r="I419" s="95"/>
      <c r="J419" s="131" t="str">
        <f t="shared" si="2"/>
        <v/>
      </c>
      <c r="K419" s="131"/>
      <c r="L419" s="132"/>
      <c r="M419" s="131"/>
      <c r="N419" s="129"/>
      <c r="O419" s="95"/>
      <c r="P419" s="98"/>
      <c r="Q419" s="381"/>
      <c r="R419" s="381"/>
      <c r="S419" s="381"/>
      <c r="T419" s="381"/>
    </row>
    <row r="420" spans="1:20" ht="12.75" customHeight="1" x14ac:dyDescent="0.25">
      <c r="A420" s="128" t="str">
        <f>IF(B420="","",ROW()-ROW($A$3)+'Diário 3º PA'!$P$1)</f>
        <v/>
      </c>
      <c r="B420" s="129"/>
      <c r="C420" s="130"/>
      <c r="D420" s="98"/>
      <c r="E420" s="95"/>
      <c r="F420" s="141"/>
      <c r="G420" s="95"/>
      <c r="H420" s="98"/>
      <c r="I420" s="95"/>
      <c r="J420" s="131" t="str">
        <f t="shared" si="2"/>
        <v/>
      </c>
      <c r="K420" s="131"/>
      <c r="L420" s="132"/>
      <c r="M420" s="131"/>
      <c r="N420" s="129"/>
      <c r="O420" s="95"/>
      <c r="P420" s="98"/>
      <c r="Q420" s="381"/>
      <c r="R420" s="381"/>
      <c r="S420" s="381"/>
      <c r="T420" s="381"/>
    </row>
    <row r="421" spans="1:20" ht="12.75" customHeight="1" x14ac:dyDescent="0.25">
      <c r="A421" s="128" t="str">
        <f>IF(B421="","",ROW()-ROW($A$3)+'Diário 3º PA'!$P$1)</f>
        <v/>
      </c>
      <c r="B421" s="129"/>
      <c r="C421" s="130"/>
      <c r="D421" s="98"/>
      <c r="E421" s="95"/>
      <c r="F421" s="141"/>
      <c r="G421" s="95"/>
      <c r="H421" s="98"/>
      <c r="I421" s="95"/>
      <c r="J421" s="131" t="str">
        <f t="shared" si="2"/>
        <v/>
      </c>
      <c r="K421" s="131"/>
      <c r="L421" s="132"/>
      <c r="M421" s="131"/>
      <c r="N421" s="129"/>
      <c r="O421" s="95"/>
      <c r="P421" s="98"/>
      <c r="Q421" s="381"/>
      <c r="R421" s="381"/>
      <c r="S421" s="381"/>
      <c r="T421" s="381"/>
    </row>
    <row r="422" spans="1:20" ht="12.75" customHeight="1" x14ac:dyDescent="0.25">
      <c r="A422" s="128" t="str">
        <f>IF(B422="","",ROW()-ROW($A$3)+'Diário 3º PA'!$P$1)</f>
        <v/>
      </c>
      <c r="B422" s="129"/>
      <c r="C422" s="130"/>
      <c r="D422" s="98"/>
      <c r="E422" s="95"/>
      <c r="F422" s="141"/>
      <c r="G422" s="95"/>
      <c r="H422" s="98"/>
      <c r="I422" s="95"/>
      <c r="J422" s="131" t="str">
        <f t="shared" si="2"/>
        <v/>
      </c>
      <c r="K422" s="131"/>
      <c r="L422" s="132"/>
      <c r="M422" s="131"/>
      <c r="N422" s="129"/>
      <c r="O422" s="95"/>
      <c r="P422" s="98"/>
      <c r="Q422" s="381"/>
      <c r="R422" s="381"/>
      <c r="S422" s="381"/>
      <c r="T422" s="381"/>
    </row>
    <row r="423" spans="1:20" ht="12.75" customHeight="1" x14ac:dyDescent="0.25">
      <c r="A423" s="128" t="str">
        <f>IF(B423="","",ROW()-ROW($A$3)+'Diário 3º PA'!$P$1)</f>
        <v/>
      </c>
      <c r="B423" s="129"/>
      <c r="C423" s="130"/>
      <c r="D423" s="98"/>
      <c r="E423" s="95"/>
      <c r="F423" s="141"/>
      <c r="G423" s="95"/>
      <c r="H423" s="98"/>
      <c r="I423" s="95"/>
      <c r="J423" s="131" t="str">
        <f t="shared" si="2"/>
        <v/>
      </c>
      <c r="K423" s="131"/>
      <c r="L423" s="132"/>
      <c r="M423" s="131"/>
      <c r="N423" s="129"/>
      <c r="O423" s="95"/>
      <c r="P423" s="98"/>
      <c r="Q423" s="381"/>
      <c r="R423" s="381"/>
      <c r="S423" s="381"/>
      <c r="T423" s="381"/>
    </row>
    <row r="424" spans="1:20" ht="12.75" customHeight="1" x14ac:dyDescent="0.25">
      <c r="A424" s="128" t="str">
        <f>IF(B424="","",ROW()-ROW($A$3)+'Diário 3º PA'!$P$1)</f>
        <v/>
      </c>
      <c r="B424" s="129"/>
      <c r="C424" s="130"/>
      <c r="D424" s="98"/>
      <c r="E424" s="95"/>
      <c r="F424" s="141"/>
      <c r="G424" s="95"/>
      <c r="H424" s="98"/>
      <c r="I424" s="95"/>
      <c r="J424" s="131" t="str">
        <f t="shared" si="2"/>
        <v/>
      </c>
      <c r="K424" s="131"/>
      <c r="L424" s="132"/>
      <c r="M424" s="131"/>
      <c r="N424" s="129"/>
      <c r="O424" s="95"/>
      <c r="P424" s="98"/>
      <c r="Q424" s="381"/>
      <c r="R424" s="381"/>
      <c r="S424" s="381"/>
      <c r="T424" s="381"/>
    </row>
    <row r="425" spans="1:20" ht="12.75" customHeight="1" x14ac:dyDescent="0.25">
      <c r="A425" s="128" t="str">
        <f>IF(B425="","",ROW()-ROW($A$3)+'Diário 3º PA'!$P$1)</f>
        <v/>
      </c>
      <c r="B425" s="129"/>
      <c r="C425" s="130"/>
      <c r="D425" s="98"/>
      <c r="E425" s="95"/>
      <c r="F425" s="141"/>
      <c r="G425" s="95"/>
      <c r="H425" s="98"/>
      <c r="I425" s="95"/>
      <c r="J425" s="131" t="str">
        <f t="shared" si="2"/>
        <v/>
      </c>
      <c r="K425" s="131"/>
      <c r="L425" s="132"/>
      <c r="M425" s="131"/>
      <c r="N425" s="129"/>
      <c r="O425" s="95"/>
      <c r="P425" s="98"/>
      <c r="Q425" s="381"/>
      <c r="R425" s="381"/>
      <c r="S425" s="381"/>
      <c r="T425" s="381"/>
    </row>
    <row r="426" spans="1:20" ht="12.75" customHeight="1" x14ac:dyDescent="0.25">
      <c r="A426" s="128" t="str">
        <f>IF(B426="","",ROW()-ROW($A$3)+'Diário 3º PA'!$P$1)</f>
        <v/>
      </c>
      <c r="B426" s="129"/>
      <c r="C426" s="130"/>
      <c r="D426" s="98"/>
      <c r="E426" s="95"/>
      <c r="F426" s="141"/>
      <c r="G426" s="98"/>
      <c r="H426" s="98"/>
      <c r="I426" s="95"/>
      <c r="J426" s="131" t="str">
        <f t="shared" si="2"/>
        <v/>
      </c>
      <c r="K426" s="131"/>
      <c r="L426" s="132"/>
      <c r="M426" s="131"/>
      <c r="N426" s="129"/>
      <c r="O426" s="95"/>
      <c r="P426" s="98"/>
      <c r="Q426" s="381"/>
      <c r="R426" s="381"/>
      <c r="S426" s="381"/>
      <c r="T426" s="381"/>
    </row>
    <row r="427" spans="1:20" ht="12.75" customHeight="1" x14ac:dyDescent="0.25">
      <c r="A427" s="128" t="str">
        <f>IF(B427="","",ROW()-ROW($A$3)+'Diário 3º PA'!$P$1)</f>
        <v/>
      </c>
      <c r="B427" s="129"/>
      <c r="C427" s="130"/>
      <c r="D427" s="98"/>
      <c r="E427" s="95"/>
      <c r="F427" s="141"/>
      <c r="G427" s="98"/>
      <c r="H427" s="98"/>
      <c r="I427" s="95"/>
      <c r="J427" s="131" t="str">
        <f t="shared" si="2"/>
        <v/>
      </c>
      <c r="K427" s="131"/>
      <c r="L427" s="132"/>
      <c r="M427" s="131"/>
      <c r="N427" s="129"/>
      <c r="O427" s="95"/>
      <c r="P427" s="98"/>
      <c r="Q427" s="381"/>
      <c r="R427" s="381"/>
      <c r="S427" s="381"/>
      <c r="T427" s="381"/>
    </row>
    <row r="428" spans="1:20" ht="12.75" customHeight="1" x14ac:dyDescent="0.25">
      <c r="A428" s="128" t="str">
        <f>IF(B428="","",ROW()-ROW($A$3)+'Diário 3º PA'!$P$1)</f>
        <v/>
      </c>
      <c r="B428" s="129"/>
      <c r="C428" s="130"/>
      <c r="D428" s="98"/>
      <c r="E428" s="95"/>
      <c r="F428" s="141"/>
      <c r="G428" s="95"/>
      <c r="H428" s="98"/>
      <c r="I428" s="95"/>
      <c r="J428" s="131" t="str">
        <f t="shared" si="2"/>
        <v/>
      </c>
      <c r="K428" s="131"/>
      <c r="L428" s="132"/>
      <c r="M428" s="131"/>
      <c r="N428" s="129"/>
      <c r="O428" s="95"/>
      <c r="P428" s="98"/>
      <c r="Q428" s="381"/>
      <c r="R428" s="381"/>
      <c r="S428" s="381"/>
      <c r="T428" s="381"/>
    </row>
    <row r="429" spans="1:20" ht="12.75" customHeight="1" x14ac:dyDescent="0.25">
      <c r="A429" s="128" t="str">
        <f>IF(B429="","",ROW()-ROW($A$3)+'Diário 3º PA'!$P$1)</f>
        <v/>
      </c>
      <c r="B429" s="129"/>
      <c r="C429" s="130"/>
      <c r="D429" s="98"/>
      <c r="E429" s="95"/>
      <c r="F429" s="141"/>
      <c r="G429" s="98"/>
      <c r="H429" s="98"/>
      <c r="I429" s="95"/>
      <c r="J429" s="131" t="str">
        <f t="shared" si="2"/>
        <v/>
      </c>
      <c r="K429" s="131"/>
      <c r="L429" s="132"/>
      <c r="M429" s="131"/>
      <c r="N429" s="129"/>
      <c r="O429" s="95"/>
      <c r="P429" s="98"/>
      <c r="Q429" s="381"/>
      <c r="R429" s="381"/>
      <c r="S429" s="381"/>
      <c r="T429" s="381"/>
    </row>
    <row r="430" spans="1:20" ht="12.75" customHeight="1" x14ac:dyDescent="0.25">
      <c r="A430" s="128" t="str">
        <f>IF(B430="","",ROW()-ROW($A$3)+'Diário 3º PA'!$P$1)</f>
        <v/>
      </c>
      <c r="B430" s="129"/>
      <c r="C430" s="130"/>
      <c r="D430" s="98"/>
      <c r="E430" s="95"/>
      <c r="F430" s="141"/>
      <c r="G430" s="98"/>
      <c r="H430" s="98"/>
      <c r="I430" s="95"/>
      <c r="J430" s="131" t="str">
        <f t="shared" si="2"/>
        <v/>
      </c>
      <c r="K430" s="131"/>
      <c r="L430" s="132"/>
      <c r="M430" s="131"/>
      <c r="N430" s="129"/>
      <c r="O430" s="95"/>
      <c r="P430" s="98"/>
      <c r="Q430" s="381"/>
      <c r="R430" s="381"/>
      <c r="S430" s="381"/>
      <c r="T430" s="381"/>
    </row>
    <row r="431" spans="1:20" ht="12.75" customHeight="1" x14ac:dyDescent="0.25">
      <c r="A431" s="128" t="str">
        <f>IF(B431="","",ROW()-ROW($A$3)+'Diário 3º PA'!$P$1)</f>
        <v/>
      </c>
      <c r="B431" s="129"/>
      <c r="C431" s="130"/>
      <c r="D431" s="98"/>
      <c r="E431" s="95"/>
      <c r="F431" s="141"/>
      <c r="G431" s="98"/>
      <c r="H431" s="98"/>
      <c r="I431" s="95"/>
      <c r="J431" s="131" t="str">
        <f t="shared" si="2"/>
        <v/>
      </c>
      <c r="K431" s="131"/>
      <c r="L431" s="132"/>
      <c r="M431" s="131"/>
      <c r="N431" s="129"/>
      <c r="O431" s="95"/>
      <c r="P431" s="98"/>
      <c r="Q431" s="381"/>
      <c r="R431" s="381"/>
      <c r="S431" s="381"/>
      <c r="T431" s="381"/>
    </row>
    <row r="432" spans="1:20" ht="12.75" customHeight="1" x14ac:dyDescent="0.25">
      <c r="A432" s="128" t="str">
        <f>IF(B432="","",ROW()-ROW($A$3)+'Diário 3º PA'!$P$1)</f>
        <v/>
      </c>
      <c r="B432" s="129"/>
      <c r="C432" s="130"/>
      <c r="D432" s="98"/>
      <c r="E432" s="95"/>
      <c r="F432" s="141"/>
      <c r="G432" s="98"/>
      <c r="H432" s="98"/>
      <c r="I432" s="95"/>
      <c r="J432" s="131" t="str">
        <f t="shared" si="2"/>
        <v/>
      </c>
      <c r="K432" s="131"/>
      <c r="L432" s="132"/>
      <c r="M432" s="131"/>
      <c r="N432" s="129"/>
      <c r="O432" s="95"/>
      <c r="P432" s="98"/>
      <c r="Q432" s="381"/>
      <c r="R432" s="381"/>
      <c r="S432" s="381"/>
      <c r="T432" s="381"/>
    </row>
    <row r="433" spans="1:20" ht="12.75" customHeight="1" x14ac:dyDescent="0.25">
      <c r="A433" s="128" t="str">
        <f>IF(B433="","",ROW()-ROW($A$3)+'Diário 3º PA'!$P$1)</f>
        <v/>
      </c>
      <c r="B433" s="129"/>
      <c r="C433" s="130"/>
      <c r="D433" s="98"/>
      <c r="E433" s="95"/>
      <c r="F433" s="141"/>
      <c r="G433" s="98"/>
      <c r="H433" s="98"/>
      <c r="I433" s="95"/>
      <c r="J433" s="131" t="str">
        <f t="shared" si="2"/>
        <v/>
      </c>
      <c r="K433" s="131"/>
      <c r="L433" s="132"/>
      <c r="M433" s="131"/>
      <c r="N433" s="129"/>
      <c r="O433" s="95"/>
      <c r="P433" s="98"/>
      <c r="Q433" s="381"/>
      <c r="R433" s="381"/>
      <c r="S433" s="381"/>
      <c r="T433" s="381"/>
    </row>
    <row r="434" spans="1:20" ht="12.75" customHeight="1" x14ac:dyDescent="0.25">
      <c r="A434" s="128" t="str">
        <f>IF(B434="","",ROW()-ROW($A$3)+'Diário 3º PA'!$P$1)</f>
        <v/>
      </c>
      <c r="B434" s="129"/>
      <c r="C434" s="130"/>
      <c r="D434" s="98"/>
      <c r="E434" s="95"/>
      <c r="F434" s="141"/>
      <c r="G434" s="98"/>
      <c r="H434" s="98"/>
      <c r="I434" s="95"/>
      <c r="J434" s="131" t="str">
        <f t="shared" si="2"/>
        <v/>
      </c>
      <c r="K434" s="131"/>
      <c r="L434" s="132"/>
      <c r="M434" s="131"/>
      <c r="N434" s="129"/>
      <c r="O434" s="95"/>
      <c r="P434" s="98"/>
      <c r="Q434" s="381"/>
      <c r="R434" s="381"/>
      <c r="S434" s="381"/>
      <c r="T434" s="381"/>
    </row>
    <row r="435" spans="1:20" ht="12.75" customHeight="1" x14ac:dyDescent="0.25">
      <c r="A435" s="128" t="str">
        <f>IF(B435="","",ROW()-ROW($A$3)+'Diário 3º PA'!$P$1)</f>
        <v/>
      </c>
      <c r="B435" s="129"/>
      <c r="C435" s="130"/>
      <c r="D435" s="98"/>
      <c r="E435" s="95"/>
      <c r="F435" s="141"/>
      <c r="G435" s="98"/>
      <c r="H435" s="98"/>
      <c r="I435" s="95"/>
      <c r="J435" s="131" t="str">
        <f t="shared" si="2"/>
        <v/>
      </c>
      <c r="K435" s="131"/>
      <c r="L435" s="132"/>
      <c r="M435" s="131"/>
      <c r="N435" s="129"/>
      <c r="O435" s="95"/>
      <c r="P435" s="98"/>
      <c r="Q435" s="381"/>
      <c r="R435" s="381"/>
      <c r="S435" s="381"/>
      <c r="T435" s="381"/>
    </row>
    <row r="436" spans="1:20" ht="12.75" customHeight="1" x14ac:dyDescent="0.25">
      <c r="A436" s="128" t="str">
        <f>IF(B436="","",ROW()-ROW($A$3)+'Diário 3º PA'!$P$1)</f>
        <v/>
      </c>
      <c r="B436" s="129"/>
      <c r="C436" s="130"/>
      <c r="D436" s="98"/>
      <c r="E436" s="95"/>
      <c r="F436" s="141"/>
      <c r="G436" s="98"/>
      <c r="H436" s="98"/>
      <c r="I436" s="95"/>
      <c r="J436" s="131" t="str">
        <f t="shared" si="2"/>
        <v/>
      </c>
      <c r="K436" s="131"/>
      <c r="L436" s="132"/>
      <c r="M436" s="131"/>
      <c r="N436" s="129"/>
      <c r="O436" s="95"/>
      <c r="P436" s="98"/>
      <c r="Q436" s="381"/>
      <c r="R436" s="381"/>
      <c r="S436" s="381"/>
      <c r="T436" s="381"/>
    </row>
    <row r="437" spans="1:20" ht="12.75" customHeight="1" x14ac:dyDescent="0.25">
      <c r="A437" s="128" t="str">
        <f>IF(B437="","",ROW()-ROW($A$3)+'Diário 3º PA'!$P$1)</f>
        <v/>
      </c>
      <c r="B437" s="129"/>
      <c r="C437" s="130"/>
      <c r="D437" s="98"/>
      <c r="E437" s="95"/>
      <c r="F437" s="141"/>
      <c r="G437" s="98"/>
      <c r="H437" s="98"/>
      <c r="I437" s="95"/>
      <c r="J437" s="131" t="str">
        <f t="shared" si="2"/>
        <v/>
      </c>
      <c r="K437" s="131"/>
      <c r="L437" s="132"/>
      <c r="M437" s="131"/>
      <c r="N437" s="129"/>
      <c r="O437" s="95"/>
      <c r="P437" s="98"/>
      <c r="Q437" s="381"/>
      <c r="R437" s="381"/>
      <c r="S437" s="381"/>
      <c r="T437" s="381"/>
    </row>
    <row r="438" spans="1:20" ht="12.75" customHeight="1" x14ac:dyDescent="0.25">
      <c r="A438" s="128" t="str">
        <f>IF(B438="","",ROW()-ROW($A$3)+'Diário 3º PA'!$P$1)</f>
        <v/>
      </c>
      <c r="B438" s="129"/>
      <c r="C438" s="130"/>
      <c r="D438" s="98"/>
      <c r="E438" s="95"/>
      <c r="F438" s="141"/>
      <c r="G438" s="95"/>
      <c r="H438" s="98"/>
      <c r="I438" s="95"/>
      <c r="J438" s="131" t="str">
        <f t="shared" si="2"/>
        <v/>
      </c>
      <c r="K438" s="131"/>
      <c r="L438" s="132"/>
      <c r="M438" s="131"/>
      <c r="N438" s="129"/>
      <c r="O438" s="95"/>
      <c r="P438" s="98"/>
      <c r="Q438" s="381"/>
      <c r="R438" s="381"/>
      <c r="S438" s="381"/>
      <c r="T438" s="381"/>
    </row>
    <row r="439" spans="1:20" ht="12.75" customHeight="1" x14ac:dyDescent="0.25">
      <c r="A439" s="128" t="str">
        <f>IF(B439="","",ROW()-ROW($A$3)+'Diário 3º PA'!$P$1)</f>
        <v/>
      </c>
      <c r="B439" s="129"/>
      <c r="C439" s="130"/>
      <c r="D439" s="98"/>
      <c r="E439" s="95"/>
      <c r="F439" s="141"/>
      <c r="G439" s="95"/>
      <c r="H439" s="98"/>
      <c r="I439" s="95"/>
      <c r="J439" s="131" t="str">
        <f t="shared" si="2"/>
        <v/>
      </c>
      <c r="K439" s="131"/>
      <c r="L439" s="132"/>
      <c r="M439" s="131"/>
      <c r="N439" s="129"/>
      <c r="O439" s="95"/>
      <c r="P439" s="98"/>
      <c r="Q439" s="381"/>
      <c r="R439" s="381"/>
      <c r="S439" s="381"/>
      <c r="T439" s="381"/>
    </row>
    <row r="440" spans="1:20" ht="12.75" customHeight="1" x14ac:dyDescent="0.25">
      <c r="A440" s="128" t="str">
        <f>IF(B440="","",ROW()-ROW($A$3)+'Diário 3º PA'!$P$1)</f>
        <v/>
      </c>
      <c r="B440" s="129"/>
      <c r="C440" s="130"/>
      <c r="D440" s="98"/>
      <c r="E440" s="95"/>
      <c r="F440" s="141"/>
      <c r="G440" s="95"/>
      <c r="H440" s="98"/>
      <c r="I440" s="95"/>
      <c r="J440" s="131" t="str">
        <f t="shared" si="2"/>
        <v/>
      </c>
      <c r="K440" s="131"/>
      <c r="L440" s="132"/>
      <c r="M440" s="131"/>
      <c r="N440" s="129"/>
      <c r="O440" s="95"/>
      <c r="P440" s="98"/>
      <c r="Q440" s="381"/>
      <c r="R440" s="381"/>
      <c r="S440" s="381"/>
      <c r="T440" s="381"/>
    </row>
    <row r="441" spans="1:20" ht="12.75" customHeight="1" x14ac:dyDescent="0.25">
      <c r="A441" s="128" t="str">
        <f>IF(B441="","",ROW()-ROW($A$3)+'Diário 3º PA'!$P$1)</f>
        <v/>
      </c>
      <c r="B441" s="129"/>
      <c r="C441" s="130"/>
      <c r="D441" s="98"/>
      <c r="E441" s="95"/>
      <c r="F441" s="141"/>
      <c r="G441" s="95"/>
      <c r="H441" s="98"/>
      <c r="I441" s="95"/>
      <c r="J441" s="131" t="str">
        <f t="shared" si="2"/>
        <v/>
      </c>
      <c r="K441" s="131"/>
      <c r="L441" s="132"/>
      <c r="M441" s="131"/>
      <c r="N441" s="129"/>
      <c r="O441" s="95"/>
      <c r="P441" s="98"/>
      <c r="Q441" s="381"/>
      <c r="R441" s="381"/>
      <c r="S441" s="381"/>
      <c r="T441" s="381"/>
    </row>
    <row r="442" spans="1:20" ht="12.75" customHeight="1" x14ac:dyDescent="0.25">
      <c r="A442" s="128" t="str">
        <f>IF(B442="","",ROW()-ROW($A$3)+'Diário 3º PA'!$P$1)</f>
        <v/>
      </c>
      <c r="B442" s="129"/>
      <c r="C442" s="130"/>
      <c r="D442" s="98"/>
      <c r="E442" s="95"/>
      <c r="F442" s="141"/>
      <c r="G442" s="98"/>
      <c r="H442" s="95"/>
      <c r="I442" s="95"/>
      <c r="J442" s="131" t="str">
        <f t="shared" si="2"/>
        <v/>
      </c>
      <c r="K442" s="131"/>
      <c r="L442" s="132"/>
      <c r="M442" s="131"/>
      <c r="N442" s="129"/>
      <c r="O442" s="95"/>
      <c r="P442" s="98"/>
      <c r="Q442" s="381"/>
      <c r="R442" s="381"/>
      <c r="S442" s="381"/>
      <c r="T442" s="381"/>
    </row>
    <row r="443" spans="1:20" ht="12.75" customHeight="1" x14ac:dyDescent="0.25">
      <c r="A443" s="128" t="str">
        <f>IF(B443="","",ROW()-ROW($A$3)+'Diário 3º PA'!$P$1)</f>
        <v/>
      </c>
      <c r="B443" s="129"/>
      <c r="C443" s="130"/>
      <c r="D443" s="98"/>
      <c r="E443" s="95"/>
      <c r="F443" s="141"/>
      <c r="G443" s="95"/>
      <c r="H443" s="98"/>
      <c r="I443" s="95"/>
      <c r="J443" s="131" t="str">
        <f t="shared" si="2"/>
        <v/>
      </c>
      <c r="K443" s="131"/>
      <c r="L443" s="132"/>
      <c r="M443" s="131"/>
      <c r="N443" s="129"/>
      <c r="O443" s="95"/>
      <c r="P443" s="98"/>
      <c r="Q443" s="381"/>
      <c r="R443" s="381"/>
      <c r="S443" s="381"/>
      <c r="T443" s="381"/>
    </row>
    <row r="444" spans="1:20" ht="12.75" customHeight="1" x14ac:dyDescent="0.25">
      <c r="A444" s="128" t="str">
        <f>IF(B444="","",ROW()-ROW($A$3)+'Diário 3º PA'!$P$1)</f>
        <v/>
      </c>
      <c r="B444" s="129"/>
      <c r="C444" s="130"/>
      <c r="D444" s="98"/>
      <c r="E444" s="95"/>
      <c r="F444" s="141"/>
      <c r="G444" s="98"/>
      <c r="H444" s="98"/>
      <c r="I444" s="95"/>
      <c r="J444" s="131" t="str">
        <f t="shared" si="2"/>
        <v/>
      </c>
      <c r="K444" s="131"/>
      <c r="L444" s="132"/>
      <c r="M444" s="131"/>
      <c r="N444" s="129"/>
      <c r="O444" s="95"/>
      <c r="P444" s="98"/>
      <c r="Q444" s="381"/>
      <c r="R444" s="381"/>
      <c r="S444" s="381"/>
      <c r="T444" s="381"/>
    </row>
    <row r="445" spans="1:20" ht="12.75" customHeight="1" x14ac:dyDescent="0.25">
      <c r="A445" s="128" t="str">
        <f>IF(B445="","",ROW()-ROW($A$3)+'Diário 3º PA'!$P$1)</f>
        <v/>
      </c>
      <c r="B445" s="129"/>
      <c r="C445" s="130"/>
      <c r="D445" s="98"/>
      <c r="E445" s="95"/>
      <c r="F445" s="141"/>
      <c r="G445" s="98"/>
      <c r="H445" s="98"/>
      <c r="I445" s="95"/>
      <c r="J445" s="131" t="str">
        <f t="shared" si="2"/>
        <v/>
      </c>
      <c r="K445" s="131"/>
      <c r="L445" s="132"/>
      <c r="M445" s="131"/>
      <c r="N445" s="129"/>
      <c r="O445" s="95"/>
      <c r="P445" s="98"/>
      <c r="Q445" s="381"/>
      <c r="R445" s="381"/>
      <c r="S445" s="381"/>
      <c r="T445" s="381"/>
    </row>
    <row r="446" spans="1:20" ht="12.75" customHeight="1" x14ac:dyDescent="0.25">
      <c r="A446" s="128" t="str">
        <f>IF(B446="","",ROW()-ROW($A$3)+'Diário 3º PA'!$P$1)</f>
        <v/>
      </c>
      <c r="B446" s="129"/>
      <c r="C446" s="130"/>
      <c r="D446" s="98"/>
      <c r="E446" s="95"/>
      <c r="F446" s="141"/>
      <c r="G446" s="98"/>
      <c r="H446" s="98"/>
      <c r="I446" s="95"/>
      <c r="J446" s="131" t="str">
        <f t="shared" si="2"/>
        <v/>
      </c>
      <c r="K446" s="131"/>
      <c r="L446" s="132"/>
      <c r="M446" s="131"/>
      <c r="N446" s="129"/>
      <c r="O446" s="95"/>
      <c r="P446" s="98"/>
      <c r="Q446" s="381"/>
      <c r="R446" s="381"/>
      <c r="S446" s="381"/>
      <c r="T446" s="381"/>
    </row>
    <row r="447" spans="1:20" ht="12.75" customHeight="1" x14ac:dyDescent="0.25">
      <c r="A447" s="128" t="str">
        <f>IF(B447="","",ROW()-ROW($A$3)+'Diário 3º PA'!$P$1)</f>
        <v/>
      </c>
      <c r="B447" s="129"/>
      <c r="C447" s="130"/>
      <c r="D447" s="98"/>
      <c r="E447" s="95"/>
      <c r="F447" s="141"/>
      <c r="G447" s="98"/>
      <c r="H447" s="98"/>
      <c r="I447" s="95"/>
      <c r="J447" s="131" t="str">
        <f t="shared" si="2"/>
        <v/>
      </c>
      <c r="K447" s="131"/>
      <c r="L447" s="132"/>
      <c r="M447" s="131"/>
      <c r="N447" s="129"/>
      <c r="O447" s="95"/>
      <c r="P447" s="98"/>
      <c r="Q447" s="381"/>
      <c r="R447" s="381"/>
      <c r="S447" s="381"/>
      <c r="T447" s="381"/>
    </row>
    <row r="448" spans="1:20" ht="12.75" customHeight="1" x14ac:dyDescent="0.25">
      <c r="A448" s="128" t="str">
        <f>IF(B448="","",ROW()-ROW($A$3)+'Diário 3º PA'!$P$1)</f>
        <v/>
      </c>
      <c r="B448" s="129"/>
      <c r="C448" s="130"/>
      <c r="D448" s="98"/>
      <c r="E448" s="95"/>
      <c r="F448" s="141"/>
      <c r="G448" s="98"/>
      <c r="H448" s="98"/>
      <c r="I448" s="95"/>
      <c r="J448" s="131" t="str">
        <f t="shared" si="2"/>
        <v/>
      </c>
      <c r="K448" s="131"/>
      <c r="L448" s="132"/>
      <c r="M448" s="131"/>
      <c r="N448" s="129"/>
      <c r="O448" s="95"/>
      <c r="P448" s="98"/>
      <c r="Q448" s="381"/>
      <c r="R448" s="381"/>
      <c r="S448" s="381"/>
      <c r="T448" s="381"/>
    </row>
    <row r="449" spans="1:20" ht="12.75" customHeight="1" x14ac:dyDescent="0.25">
      <c r="A449" s="128" t="str">
        <f>IF(B449="","",ROW()-ROW($A$3)+'Diário 3º PA'!$P$1)</f>
        <v/>
      </c>
      <c r="B449" s="129"/>
      <c r="C449" s="130"/>
      <c r="D449" s="98"/>
      <c r="E449" s="95"/>
      <c r="F449" s="141"/>
      <c r="G449" s="98"/>
      <c r="H449" s="98"/>
      <c r="I449" s="95"/>
      <c r="J449" s="131" t="str">
        <f t="shared" si="2"/>
        <v/>
      </c>
      <c r="K449" s="131"/>
      <c r="L449" s="132"/>
      <c r="M449" s="131"/>
      <c r="N449" s="129"/>
      <c r="O449" s="95"/>
      <c r="P449" s="98"/>
      <c r="Q449" s="381"/>
      <c r="R449" s="381"/>
      <c r="S449" s="381"/>
      <c r="T449" s="381"/>
    </row>
    <row r="450" spans="1:20" ht="12.75" customHeight="1" x14ac:dyDescent="0.25">
      <c r="A450" s="128" t="str">
        <f>IF(B450="","",ROW()-ROW($A$3)+'Diário 3º PA'!$P$1)</f>
        <v/>
      </c>
      <c r="B450" s="129"/>
      <c r="C450" s="130"/>
      <c r="D450" s="98"/>
      <c r="E450" s="95"/>
      <c r="F450" s="141"/>
      <c r="G450" s="98"/>
      <c r="H450" s="98"/>
      <c r="I450" s="95"/>
      <c r="J450" s="131" t="str">
        <f t="shared" si="2"/>
        <v/>
      </c>
      <c r="K450" s="131"/>
      <c r="L450" s="132"/>
      <c r="M450" s="131"/>
      <c r="N450" s="129"/>
      <c r="O450" s="95"/>
      <c r="P450" s="98"/>
      <c r="Q450" s="381"/>
      <c r="R450" s="381"/>
      <c r="S450" s="381"/>
      <c r="T450" s="381"/>
    </row>
    <row r="451" spans="1:20" ht="12.75" customHeight="1" x14ac:dyDescent="0.25">
      <c r="A451" s="128" t="str">
        <f>IF(B451="","",ROW()-ROW($A$3)+'Diário 3º PA'!$P$1)</f>
        <v/>
      </c>
      <c r="B451" s="129"/>
      <c r="C451" s="130"/>
      <c r="D451" s="98"/>
      <c r="E451" s="95"/>
      <c r="F451" s="141"/>
      <c r="G451" s="98"/>
      <c r="H451" s="98"/>
      <c r="I451" s="95"/>
      <c r="J451" s="131" t="str">
        <f t="shared" si="2"/>
        <v/>
      </c>
      <c r="K451" s="131"/>
      <c r="L451" s="132"/>
      <c r="M451" s="131"/>
      <c r="N451" s="129"/>
      <c r="O451" s="95"/>
      <c r="P451" s="98"/>
      <c r="Q451" s="381"/>
      <c r="R451" s="381"/>
      <c r="S451" s="381"/>
      <c r="T451" s="381"/>
    </row>
    <row r="452" spans="1:20" ht="12.75" customHeight="1" x14ac:dyDescent="0.25">
      <c r="A452" s="128" t="str">
        <f>IF(B452="","",ROW()-ROW($A$3)+'Diário 3º PA'!$P$1)</f>
        <v/>
      </c>
      <c r="B452" s="129"/>
      <c r="C452" s="130"/>
      <c r="D452" s="98"/>
      <c r="E452" s="95"/>
      <c r="F452" s="141"/>
      <c r="G452" s="98"/>
      <c r="H452" s="98"/>
      <c r="I452" s="95"/>
      <c r="J452" s="131" t="str">
        <f t="shared" si="2"/>
        <v/>
      </c>
      <c r="K452" s="131"/>
      <c r="L452" s="132"/>
      <c r="M452" s="131"/>
      <c r="N452" s="129"/>
      <c r="O452" s="95"/>
      <c r="P452" s="98"/>
      <c r="Q452" s="381"/>
      <c r="R452" s="381"/>
      <c r="S452" s="381"/>
      <c r="T452" s="381"/>
    </row>
    <row r="453" spans="1:20" ht="12.75" customHeight="1" x14ac:dyDescent="0.25">
      <c r="A453" s="128" t="str">
        <f>IF(B453="","",ROW()-ROW($A$3)+'Diário 3º PA'!$P$1)</f>
        <v/>
      </c>
      <c r="B453" s="129"/>
      <c r="C453" s="130"/>
      <c r="D453" s="98"/>
      <c r="E453" s="95"/>
      <c r="F453" s="141"/>
      <c r="G453" s="98"/>
      <c r="H453" s="98"/>
      <c r="I453" s="95"/>
      <c r="J453" s="131" t="str">
        <f t="shared" si="2"/>
        <v/>
      </c>
      <c r="K453" s="131"/>
      <c r="L453" s="132"/>
      <c r="M453" s="131"/>
      <c r="N453" s="129"/>
      <c r="O453" s="95"/>
      <c r="P453" s="98"/>
      <c r="Q453" s="381"/>
      <c r="R453" s="381"/>
      <c r="S453" s="381"/>
      <c r="T453" s="381"/>
    </row>
    <row r="454" spans="1:20" ht="12.75" customHeight="1" x14ac:dyDescent="0.25">
      <c r="A454" s="128" t="str">
        <f>IF(B454="","",ROW()-ROW($A$3)+'Diário 3º PA'!$P$1)</f>
        <v/>
      </c>
      <c r="B454" s="129"/>
      <c r="C454" s="130"/>
      <c r="D454" s="98"/>
      <c r="E454" s="95"/>
      <c r="F454" s="141"/>
      <c r="G454" s="98"/>
      <c r="H454" s="98"/>
      <c r="I454" s="95"/>
      <c r="J454" s="131" t="str">
        <f t="shared" si="2"/>
        <v/>
      </c>
      <c r="K454" s="131"/>
      <c r="L454" s="132"/>
      <c r="M454" s="131"/>
      <c r="N454" s="129"/>
      <c r="O454" s="95"/>
      <c r="P454" s="98"/>
      <c r="Q454" s="381"/>
      <c r="R454" s="381"/>
      <c r="S454" s="381"/>
      <c r="T454" s="381"/>
    </row>
    <row r="455" spans="1:20" ht="12.75" customHeight="1" x14ac:dyDescent="0.25">
      <c r="A455" s="128" t="str">
        <f>IF(B455="","",ROW()-ROW($A$3)+'Diário 3º PA'!$P$1)</f>
        <v/>
      </c>
      <c r="B455" s="129"/>
      <c r="C455" s="130"/>
      <c r="D455" s="98"/>
      <c r="E455" s="95"/>
      <c r="F455" s="141"/>
      <c r="G455" s="98"/>
      <c r="H455" s="98"/>
      <c r="I455" s="95"/>
      <c r="J455" s="131" t="str">
        <f t="shared" si="2"/>
        <v/>
      </c>
      <c r="K455" s="131"/>
      <c r="L455" s="132"/>
      <c r="M455" s="131"/>
      <c r="N455" s="129"/>
      <c r="O455" s="95"/>
      <c r="P455" s="98"/>
      <c r="Q455" s="381"/>
      <c r="R455" s="381"/>
      <c r="S455" s="381"/>
      <c r="T455" s="381"/>
    </row>
    <row r="456" spans="1:20" ht="12.75" customHeight="1" x14ac:dyDescent="0.25">
      <c r="A456" s="128" t="str">
        <f>IF(B456="","",ROW()-ROW($A$3)+'Diário 3º PA'!$P$1)</f>
        <v/>
      </c>
      <c r="B456" s="129"/>
      <c r="C456" s="130"/>
      <c r="D456" s="98"/>
      <c r="E456" s="95"/>
      <c r="F456" s="141"/>
      <c r="G456" s="98"/>
      <c r="H456" s="98"/>
      <c r="I456" s="95"/>
      <c r="J456" s="131" t="str">
        <f t="shared" si="2"/>
        <v/>
      </c>
      <c r="K456" s="131"/>
      <c r="L456" s="132"/>
      <c r="M456" s="131"/>
      <c r="N456" s="129"/>
      <c r="O456" s="95"/>
      <c r="P456" s="98"/>
      <c r="Q456" s="381"/>
      <c r="R456" s="381"/>
      <c r="S456" s="381"/>
      <c r="T456" s="381"/>
    </row>
    <row r="457" spans="1:20" ht="12.75" customHeight="1" x14ac:dyDescent="0.25">
      <c r="A457" s="128" t="str">
        <f>IF(B457="","",ROW()-ROW($A$3)+'Diário 3º PA'!$P$1)</f>
        <v/>
      </c>
      <c r="B457" s="129"/>
      <c r="C457" s="130"/>
      <c r="D457" s="98"/>
      <c r="E457" s="95"/>
      <c r="F457" s="141"/>
      <c r="G457" s="98"/>
      <c r="H457" s="98"/>
      <c r="I457" s="95"/>
      <c r="J457" s="131" t="str">
        <f t="shared" si="2"/>
        <v/>
      </c>
      <c r="K457" s="131"/>
      <c r="L457" s="132"/>
      <c r="M457" s="131"/>
      <c r="N457" s="129"/>
      <c r="O457" s="95"/>
      <c r="P457" s="98"/>
      <c r="Q457" s="381"/>
      <c r="R457" s="381"/>
      <c r="S457" s="381"/>
      <c r="T457" s="381"/>
    </row>
    <row r="458" spans="1:20" ht="12.75" customHeight="1" x14ac:dyDescent="0.25">
      <c r="A458" s="128" t="str">
        <f>IF(B458="","",ROW()-ROW($A$3)+'Diário 3º PA'!$P$1)</f>
        <v/>
      </c>
      <c r="B458" s="129"/>
      <c r="C458" s="130"/>
      <c r="D458" s="98"/>
      <c r="E458" s="95"/>
      <c r="F458" s="141"/>
      <c r="G458" s="98"/>
      <c r="H458" s="98"/>
      <c r="I458" s="95"/>
      <c r="J458" s="131" t="str">
        <f t="shared" si="2"/>
        <v/>
      </c>
      <c r="K458" s="131"/>
      <c r="L458" s="132"/>
      <c r="M458" s="131"/>
      <c r="N458" s="129"/>
      <c r="O458" s="95"/>
      <c r="P458" s="98"/>
      <c r="Q458" s="381"/>
      <c r="R458" s="381"/>
      <c r="S458" s="381"/>
      <c r="T458" s="381"/>
    </row>
    <row r="459" spans="1:20" ht="12.75" customHeight="1" x14ac:dyDescent="0.25">
      <c r="A459" s="128" t="str">
        <f>IF(B459="","",ROW()-ROW($A$3)+'Diário 3º PA'!$P$1)</f>
        <v/>
      </c>
      <c r="B459" s="129"/>
      <c r="C459" s="130"/>
      <c r="D459" s="98"/>
      <c r="E459" s="95"/>
      <c r="F459" s="141"/>
      <c r="G459" s="98"/>
      <c r="H459" s="98"/>
      <c r="I459" s="95"/>
      <c r="J459" s="131" t="str">
        <f t="shared" si="2"/>
        <v/>
      </c>
      <c r="K459" s="131"/>
      <c r="L459" s="132"/>
      <c r="M459" s="131"/>
      <c r="N459" s="129"/>
      <c r="O459" s="95"/>
      <c r="P459" s="98"/>
      <c r="Q459" s="381"/>
      <c r="R459" s="381"/>
      <c r="S459" s="381"/>
      <c r="T459" s="381"/>
    </row>
    <row r="460" spans="1:20" ht="12.75" customHeight="1" x14ac:dyDescent="0.25">
      <c r="A460" s="128" t="str">
        <f>IF(B460="","",ROW()-ROW($A$3)+'Diário 3º PA'!$P$1)</f>
        <v/>
      </c>
      <c r="B460" s="129"/>
      <c r="C460" s="130"/>
      <c r="D460" s="98"/>
      <c r="E460" s="95"/>
      <c r="F460" s="141"/>
      <c r="G460" s="98"/>
      <c r="H460" s="98"/>
      <c r="I460" s="95"/>
      <c r="J460" s="131" t="str">
        <f t="shared" si="2"/>
        <v/>
      </c>
      <c r="K460" s="131"/>
      <c r="L460" s="132"/>
      <c r="M460" s="131"/>
      <c r="N460" s="129"/>
      <c r="O460" s="95"/>
      <c r="P460" s="98"/>
      <c r="Q460" s="381"/>
      <c r="R460" s="381"/>
      <c r="S460" s="381"/>
      <c r="T460" s="381"/>
    </row>
    <row r="461" spans="1:20" ht="12.75" customHeight="1" x14ac:dyDescent="0.25">
      <c r="A461" s="128" t="str">
        <f>IF(B461="","",ROW()-ROW($A$3)+'Diário 3º PA'!$P$1)</f>
        <v/>
      </c>
      <c r="B461" s="129"/>
      <c r="C461" s="130"/>
      <c r="D461" s="98"/>
      <c r="E461" s="95"/>
      <c r="F461" s="141"/>
      <c r="G461" s="98"/>
      <c r="H461" s="98"/>
      <c r="I461" s="95"/>
      <c r="J461" s="131" t="str">
        <f t="shared" si="2"/>
        <v/>
      </c>
      <c r="K461" s="131"/>
      <c r="L461" s="132"/>
      <c r="M461" s="131"/>
      <c r="N461" s="129"/>
      <c r="O461" s="95"/>
      <c r="P461" s="98"/>
      <c r="Q461" s="381"/>
      <c r="R461" s="381"/>
      <c r="S461" s="381"/>
      <c r="T461" s="381"/>
    </row>
    <row r="462" spans="1:20" ht="12.75" customHeight="1" x14ac:dyDescent="0.25">
      <c r="A462" s="128" t="str">
        <f>IF(B462="","",ROW()-ROW($A$3)+'Diário 3º PA'!$P$1)</f>
        <v/>
      </c>
      <c r="B462" s="129"/>
      <c r="C462" s="130"/>
      <c r="D462" s="98"/>
      <c r="E462" s="95"/>
      <c r="F462" s="141"/>
      <c r="G462" s="98"/>
      <c r="H462" s="98"/>
      <c r="I462" s="95"/>
      <c r="J462" s="131" t="str">
        <f t="shared" si="2"/>
        <v/>
      </c>
      <c r="K462" s="131"/>
      <c r="L462" s="132"/>
      <c r="M462" s="131"/>
      <c r="N462" s="129"/>
      <c r="O462" s="95"/>
      <c r="P462" s="98"/>
      <c r="Q462" s="381"/>
      <c r="R462" s="381"/>
      <c r="S462" s="381"/>
      <c r="T462" s="381"/>
    </row>
    <row r="463" spans="1:20" ht="12.75" customHeight="1" x14ac:dyDescent="0.25">
      <c r="A463" s="128" t="str">
        <f>IF(B463="","",ROW()-ROW($A$3)+'Diário 3º PA'!$P$1)</f>
        <v/>
      </c>
      <c r="B463" s="129"/>
      <c r="C463" s="130"/>
      <c r="D463" s="98"/>
      <c r="E463" s="95"/>
      <c r="F463" s="141"/>
      <c r="G463" s="98"/>
      <c r="H463" s="98"/>
      <c r="I463" s="95"/>
      <c r="J463" s="131" t="str">
        <f t="shared" si="2"/>
        <v/>
      </c>
      <c r="K463" s="131"/>
      <c r="L463" s="132"/>
      <c r="M463" s="131"/>
      <c r="N463" s="129"/>
      <c r="O463" s="95"/>
      <c r="P463" s="98"/>
      <c r="Q463" s="381"/>
      <c r="R463" s="381"/>
      <c r="S463" s="381"/>
      <c r="T463" s="381"/>
    </row>
    <row r="464" spans="1:20" ht="12.75" customHeight="1" x14ac:dyDescent="0.25">
      <c r="A464" s="128" t="str">
        <f>IF(B464="","",ROW()-ROW($A$3)+'Diário 3º PA'!$P$1)</f>
        <v/>
      </c>
      <c r="B464" s="129"/>
      <c r="C464" s="130"/>
      <c r="D464" s="98"/>
      <c r="E464" s="95"/>
      <c r="F464" s="141"/>
      <c r="G464" s="98"/>
      <c r="H464" s="98"/>
      <c r="I464" s="95"/>
      <c r="J464" s="131" t="str">
        <f t="shared" si="2"/>
        <v/>
      </c>
      <c r="K464" s="131"/>
      <c r="L464" s="132"/>
      <c r="M464" s="131"/>
      <c r="N464" s="129"/>
      <c r="O464" s="95"/>
      <c r="P464" s="98"/>
      <c r="Q464" s="381"/>
      <c r="R464" s="381"/>
      <c r="S464" s="381"/>
      <c r="T464" s="381"/>
    </row>
    <row r="465" spans="1:20" ht="12.75" customHeight="1" x14ac:dyDescent="0.25">
      <c r="A465" s="128" t="str">
        <f>IF(B465="","",ROW()-ROW($A$3)+'Diário 3º PA'!$P$1)</f>
        <v/>
      </c>
      <c r="B465" s="129"/>
      <c r="C465" s="130"/>
      <c r="D465" s="98"/>
      <c r="E465" s="95"/>
      <c r="F465" s="141"/>
      <c r="G465" s="98"/>
      <c r="H465" s="98"/>
      <c r="I465" s="95"/>
      <c r="J465" s="131" t="str">
        <f t="shared" si="2"/>
        <v/>
      </c>
      <c r="K465" s="131"/>
      <c r="L465" s="132"/>
      <c r="M465" s="131"/>
      <c r="N465" s="129"/>
      <c r="O465" s="95"/>
      <c r="P465" s="98"/>
      <c r="Q465" s="381"/>
      <c r="R465" s="381"/>
      <c r="S465" s="381"/>
      <c r="T465" s="381"/>
    </row>
    <row r="466" spans="1:20" ht="12.75" customHeight="1" x14ac:dyDescent="0.25">
      <c r="A466" s="128" t="str">
        <f>IF(B466="","",ROW()-ROW($A$3)+'Diário 3º PA'!$P$1)</f>
        <v/>
      </c>
      <c r="B466" s="129"/>
      <c r="C466" s="130"/>
      <c r="D466" s="98"/>
      <c r="E466" s="95"/>
      <c r="F466" s="141"/>
      <c r="G466" s="98"/>
      <c r="H466" s="98"/>
      <c r="I466" s="95"/>
      <c r="J466" s="131" t="str">
        <f t="shared" si="2"/>
        <v/>
      </c>
      <c r="K466" s="131"/>
      <c r="L466" s="132"/>
      <c r="M466" s="131"/>
      <c r="N466" s="129"/>
      <c r="O466" s="95"/>
      <c r="P466" s="98"/>
      <c r="Q466" s="381"/>
      <c r="R466" s="381"/>
      <c r="S466" s="381"/>
      <c r="T466" s="381"/>
    </row>
    <row r="467" spans="1:20" ht="12.75" customHeight="1" x14ac:dyDescent="0.25">
      <c r="A467" s="128" t="str">
        <f>IF(B467="","",ROW()-ROW($A$3)+'Diário 3º PA'!$P$1)</f>
        <v/>
      </c>
      <c r="B467" s="129"/>
      <c r="C467" s="130"/>
      <c r="D467" s="98"/>
      <c r="E467" s="95"/>
      <c r="F467" s="141"/>
      <c r="G467" s="98"/>
      <c r="H467" s="98"/>
      <c r="I467" s="95"/>
      <c r="J467" s="131" t="str">
        <f t="shared" si="2"/>
        <v/>
      </c>
      <c r="K467" s="131"/>
      <c r="L467" s="132"/>
      <c r="M467" s="131"/>
      <c r="N467" s="129"/>
      <c r="O467" s="95"/>
      <c r="P467" s="98"/>
      <c r="Q467" s="381"/>
      <c r="R467" s="381"/>
      <c r="S467" s="381"/>
      <c r="T467" s="381"/>
    </row>
    <row r="468" spans="1:20" ht="12.75" customHeight="1" x14ac:dyDescent="0.25">
      <c r="A468" s="128" t="str">
        <f>IF(B468="","",ROW()-ROW($A$3)+'Diário 3º PA'!$P$1)</f>
        <v/>
      </c>
      <c r="B468" s="129"/>
      <c r="C468" s="130"/>
      <c r="D468" s="98"/>
      <c r="E468" s="95"/>
      <c r="F468" s="141"/>
      <c r="G468" s="98"/>
      <c r="H468" s="98"/>
      <c r="I468" s="95"/>
      <c r="J468" s="131" t="str">
        <f t="shared" si="2"/>
        <v/>
      </c>
      <c r="K468" s="131"/>
      <c r="L468" s="132"/>
      <c r="M468" s="131"/>
      <c r="N468" s="129"/>
      <c r="O468" s="95"/>
      <c r="P468" s="98"/>
      <c r="Q468" s="381"/>
      <c r="R468" s="381"/>
      <c r="S468" s="381"/>
      <c r="T468" s="381"/>
    </row>
    <row r="469" spans="1:20" ht="12.75" customHeight="1" x14ac:dyDescent="0.25">
      <c r="A469" s="128" t="str">
        <f>IF(B469="","",ROW()-ROW($A$3)+'Diário 3º PA'!$P$1)</f>
        <v/>
      </c>
      <c r="B469" s="129"/>
      <c r="C469" s="130"/>
      <c r="D469" s="98"/>
      <c r="E469" s="95"/>
      <c r="F469" s="141"/>
      <c r="G469" s="98"/>
      <c r="H469" s="98"/>
      <c r="I469" s="95"/>
      <c r="J469" s="131" t="str">
        <f t="shared" si="2"/>
        <v/>
      </c>
      <c r="K469" s="131"/>
      <c r="L469" s="132"/>
      <c r="M469" s="131"/>
      <c r="N469" s="129"/>
      <c r="O469" s="95"/>
      <c r="P469" s="98"/>
      <c r="Q469" s="381"/>
      <c r="R469" s="381"/>
      <c r="S469" s="381"/>
      <c r="T469" s="381"/>
    </row>
    <row r="470" spans="1:20" ht="12.75" customHeight="1" x14ac:dyDescent="0.25">
      <c r="A470" s="128" t="str">
        <f>IF(B470="","",ROW()-ROW($A$3)+'Diário 3º PA'!$P$1)</f>
        <v/>
      </c>
      <c r="B470" s="129"/>
      <c r="C470" s="130"/>
      <c r="D470" s="98"/>
      <c r="E470" s="95"/>
      <c r="F470" s="141"/>
      <c r="G470" s="98"/>
      <c r="H470" s="98"/>
      <c r="I470" s="95"/>
      <c r="J470" s="131" t="str">
        <f t="shared" si="2"/>
        <v/>
      </c>
      <c r="K470" s="131"/>
      <c r="L470" s="132"/>
      <c r="M470" s="131"/>
      <c r="N470" s="129"/>
      <c r="O470" s="95"/>
      <c r="P470" s="98"/>
      <c r="Q470" s="381"/>
      <c r="R470" s="381"/>
      <c r="S470" s="381"/>
      <c r="T470" s="381"/>
    </row>
    <row r="471" spans="1:20" ht="12.75" customHeight="1" x14ac:dyDescent="0.25">
      <c r="A471" s="128" t="str">
        <f>IF(B471="","",ROW()-ROW($A$3)+'Diário 3º PA'!$P$1)</f>
        <v/>
      </c>
      <c r="B471" s="129"/>
      <c r="C471" s="130"/>
      <c r="D471" s="98"/>
      <c r="E471" s="95"/>
      <c r="F471" s="141"/>
      <c r="G471" s="98"/>
      <c r="H471" s="98"/>
      <c r="I471" s="95"/>
      <c r="J471" s="131" t="str">
        <f t="shared" si="2"/>
        <v/>
      </c>
      <c r="K471" s="131"/>
      <c r="L471" s="132"/>
      <c r="M471" s="131"/>
      <c r="N471" s="129"/>
      <c r="O471" s="95"/>
      <c r="P471" s="98"/>
      <c r="Q471" s="381"/>
      <c r="R471" s="381"/>
      <c r="S471" s="381"/>
      <c r="T471" s="381"/>
    </row>
    <row r="472" spans="1:20" ht="12.75" customHeight="1" x14ac:dyDescent="0.25">
      <c r="A472" s="128" t="str">
        <f>IF(B472="","",ROW()-ROW($A$3)+'Diário 3º PA'!$P$1)</f>
        <v/>
      </c>
      <c r="B472" s="129"/>
      <c r="C472" s="130"/>
      <c r="D472" s="98"/>
      <c r="E472" s="95"/>
      <c r="F472" s="141"/>
      <c r="G472" s="98"/>
      <c r="H472" s="98"/>
      <c r="I472" s="95"/>
      <c r="J472" s="131" t="str">
        <f t="shared" si="2"/>
        <v/>
      </c>
      <c r="K472" s="131"/>
      <c r="L472" s="132"/>
      <c r="M472" s="131"/>
      <c r="N472" s="129"/>
      <c r="O472" s="95"/>
      <c r="P472" s="98"/>
      <c r="Q472" s="381"/>
      <c r="R472" s="381"/>
      <c r="S472" s="381"/>
      <c r="T472" s="381"/>
    </row>
    <row r="473" spans="1:20" ht="12.75" customHeight="1" x14ac:dyDescent="0.25">
      <c r="A473" s="128" t="str">
        <f>IF(B473="","",ROW()-ROW($A$3)+'Diário 3º PA'!$P$1)</f>
        <v/>
      </c>
      <c r="B473" s="129"/>
      <c r="C473" s="130"/>
      <c r="D473" s="98"/>
      <c r="E473" s="95"/>
      <c r="F473" s="141"/>
      <c r="G473" s="98"/>
      <c r="H473" s="98"/>
      <c r="I473" s="95"/>
      <c r="J473" s="131" t="str">
        <f t="shared" si="2"/>
        <v/>
      </c>
      <c r="K473" s="131"/>
      <c r="L473" s="132"/>
      <c r="M473" s="131"/>
      <c r="N473" s="129"/>
      <c r="O473" s="95"/>
      <c r="P473" s="98"/>
      <c r="Q473" s="381"/>
      <c r="R473" s="381"/>
      <c r="S473" s="381"/>
      <c r="T473" s="381"/>
    </row>
    <row r="474" spans="1:20" ht="12.75" customHeight="1" x14ac:dyDescent="0.25">
      <c r="A474" s="128" t="str">
        <f>IF(B474="","",ROW()-ROW($A$3)+'Diário 3º PA'!$P$1)</f>
        <v/>
      </c>
      <c r="B474" s="129"/>
      <c r="C474" s="130"/>
      <c r="D474" s="98"/>
      <c r="E474" s="95"/>
      <c r="F474" s="141"/>
      <c r="G474" s="98"/>
      <c r="H474" s="98"/>
      <c r="I474" s="95"/>
      <c r="J474" s="131" t="str">
        <f t="shared" si="2"/>
        <v/>
      </c>
      <c r="K474" s="131"/>
      <c r="L474" s="132"/>
      <c r="M474" s="131"/>
      <c r="N474" s="129"/>
      <c r="O474" s="95"/>
      <c r="P474" s="98"/>
      <c r="Q474" s="381"/>
      <c r="R474" s="381"/>
      <c r="S474" s="381"/>
      <c r="T474" s="381"/>
    </row>
    <row r="475" spans="1:20" ht="12.75" customHeight="1" x14ac:dyDescent="0.25">
      <c r="A475" s="128" t="str">
        <f>IF(B475="","",ROW()-ROW($A$3)+'Diário 3º PA'!$P$1)</f>
        <v/>
      </c>
      <c r="B475" s="129"/>
      <c r="C475" s="130"/>
      <c r="D475" s="98"/>
      <c r="E475" s="95"/>
      <c r="F475" s="141"/>
      <c r="G475" s="98"/>
      <c r="H475" s="98"/>
      <c r="I475" s="95"/>
      <c r="J475" s="131" t="str">
        <f t="shared" si="2"/>
        <v/>
      </c>
      <c r="K475" s="131"/>
      <c r="L475" s="132"/>
      <c r="M475" s="131"/>
      <c r="N475" s="129"/>
      <c r="O475" s="95"/>
      <c r="P475" s="98"/>
      <c r="Q475" s="381"/>
      <c r="R475" s="381"/>
      <c r="S475" s="381"/>
      <c r="T475" s="381"/>
    </row>
    <row r="476" spans="1:20" ht="12.75" customHeight="1" x14ac:dyDescent="0.25">
      <c r="A476" s="128" t="str">
        <f>IF(B476="","",ROW()-ROW($A$3)+'Diário 3º PA'!$P$1)</f>
        <v/>
      </c>
      <c r="B476" s="129"/>
      <c r="C476" s="130"/>
      <c r="D476" s="98"/>
      <c r="E476" s="95"/>
      <c r="F476" s="141"/>
      <c r="G476" s="98"/>
      <c r="H476" s="98"/>
      <c r="I476" s="95"/>
      <c r="J476" s="131" t="str">
        <f t="shared" si="2"/>
        <v/>
      </c>
      <c r="K476" s="131"/>
      <c r="L476" s="132"/>
      <c r="M476" s="131"/>
      <c r="N476" s="129"/>
      <c r="O476" s="95"/>
      <c r="P476" s="98"/>
      <c r="Q476" s="381"/>
      <c r="R476" s="381"/>
      <c r="S476" s="381"/>
      <c r="T476" s="381"/>
    </row>
    <row r="477" spans="1:20" ht="12.75" customHeight="1" x14ac:dyDescent="0.25">
      <c r="A477" s="128" t="str">
        <f>IF(B477="","",ROW()-ROW($A$3)+'Diário 3º PA'!$P$1)</f>
        <v/>
      </c>
      <c r="B477" s="129"/>
      <c r="C477" s="130"/>
      <c r="D477" s="98"/>
      <c r="E477" s="95"/>
      <c r="F477" s="141"/>
      <c r="G477" s="98"/>
      <c r="H477" s="98"/>
      <c r="I477" s="95"/>
      <c r="J477" s="131" t="str">
        <f t="shared" si="2"/>
        <v/>
      </c>
      <c r="K477" s="131"/>
      <c r="L477" s="132"/>
      <c r="M477" s="131"/>
      <c r="N477" s="129"/>
      <c r="O477" s="95"/>
      <c r="P477" s="98"/>
      <c r="Q477" s="381"/>
      <c r="R477" s="381"/>
      <c r="S477" s="381"/>
      <c r="T477" s="381"/>
    </row>
    <row r="478" spans="1:20" ht="12.75" customHeight="1" x14ac:dyDescent="0.25">
      <c r="A478" s="128" t="str">
        <f>IF(B478="","",ROW()-ROW($A$3)+'Diário 3º PA'!$P$1)</f>
        <v/>
      </c>
      <c r="B478" s="129"/>
      <c r="C478" s="130"/>
      <c r="D478" s="98"/>
      <c r="E478" s="95"/>
      <c r="F478" s="141"/>
      <c r="G478" s="98"/>
      <c r="H478" s="98"/>
      <c r="I478" s="95"/>
      <c r="J478" s="131" t="str">
        <f t="shared" si="2"/>
        <v/>
      </c>
      <c r="K478" s="131"/>
      <c r="L478" s="132"/>
      <c r="M478" s="131"/>
      <c r="N478" s="129"/>
      <c r="O478" s="95"/>
      <c r="P478" s="98"/>
      <c r="Q478" s="381"/>
      <c r="R478" s="381"/>
      <c r="S478" s="381"/>
      <c r="T478" s="381"/>
    </row>
    <row r="479" spans="1:20" ht="12.75" customHeight="1" x14ac:dyDescent="0.25">
      <c r="A479" s="128" t="str">
        <f>IF(B479="","",ROW()-ROW($A$3)+'Diário 3º PA'!$P$1)</f>
        <v/>
      </c>
      <c r="B479" s="129"/>
      <c r="C479" s="130"/>
      <c r="D479" s="98"/>
      <c r="E479" s="95"/>
      <c r="F479" s="141"/>
      <c r="G479" s="98"/>
      <c r="H479" s="98"/>
      <c r="I479" s="95"/>
      <c r="J479" s="131" t="str">
        <f t="shared" si="2"/>
        <v/>
      </c>
      <c r="K479" s="131"/>
      <c r="L479" s="132"/>
      <c r="M479" s="131"/>
      <c r="N479" s="129"/>
      <c r="O479" s="95"/>
      <c r="P479" s="98"/>
      <c r="Q479" s="381"/>
      <c r="R479" s="381"/>
      <c r="S479" s="381"/>
      <c r="T479" s="381"/>
    </row>
    <row r="480" spans="1:20" ht="12.75" customHeight="1" x14ac:dyDescent="0.25">
      <c r="A480" s="128" t="str">
        <f>IF(B480="","",ROW()-ROW($A$3)+'Diário 3º PA'!$P$1)</f>
        <v/>
      </c>
      <c r="B480" s="129"/>
      <c r="C480" s="130"/>
      <c r="D480" s="98"/>
      <c r="E480" s="95"/>
      <c r="F480" s="141"/>
      <c r="G480" s="98"/>
      <c r="H480" s="98"/>
      <c r="I480" s="95"/>
      <c r="J480" s="131" t="str">
        <f t="shared" si="2"/>
        <v/>
      </c>
      <c r="K480" s="131"/>
      <c r="L480" s="132"/>
      <c r="M480" s="131"/>
      <c r="N480" s="129"/>
      <c r="O480" s="95"/>
      <c r="P480" s="98"/>
      <c r="Q480" s="381"/>
      <c r="R480" s="381"/>
      <c r="S480" s="381"/>
      <c r="T480" s="381"/>
    </row>
    <row r="481" spans="1:20" ht="12.75" customHeight="1" x14ac:dyDescent="0.25">
      <c r="A481" s="128" t="str">
        <f>IF(B481="","",ROW()-ROW($A$3)+'Diário 3º PA'!$P$1)</f>
        <v/>
      </c>
      <c r="B481" s="129"/>
      <c r="C481" s="130"/>
      <c r="D481" s="98"/>
      <c r="E481" s="95"/>
      <c r="F481" s="141"/>
      <c r="G481" s="98"/>
      <c r="H481" s="98"/>
      <c r="I481" s="95"/>
      <c r="J481" s="131" t="str">
        <f t="shared" si="2"/>
        <v/>
      </c>
      <c r="K481" s="131"/>
      <c r="L481" s="132"/>
      <c r="M481" s="131"/>
      <c r="N481" s="129"/>
      <c r="O481" s="95"/>
      <c r="P481" s="98"/>
      <c r="Q481" s="381"/>
      <c r="R481" s="381"/>
      <c r="S481" s="381"/>
      <c r="T481" s="381"/>
    </row>
    <row r="482" spans="1:20" ht="12.75" customHeight="1" x14ac:dyDescent="0.25">
      <c r="A482" s="128" t="str">
        <f>IF(B482="","",ROW()-ROW($A$3)+'Diário 3º PA'!$P$1)</f>
        <v/>
      </c>
      <c r="B482" s="129"/>
      <c r="C482" s="130"/>
      <c r="D482" s="98"/>
      <c r="E482" s="95"/>
      <c r="F482" s="141"/>
      <c r="G482" s="98"/>
      <c r="H482" s="98"/>
      <c r="I482" s="95"/>
      <c r="J482" s="131" t="str">
        <f t="shared" si="2"/>
        <v/>
      </c>
      <c r="K482" s="131"/>
      <c r="L482" s="132"/>
      <c r="M482" s="131"/>
      <c r="N482" s="129"/>
      <c r="O482" s="95"/>
      <c r="P482" s="98"/>
      <c r="Q482" s="381"/>
      <c r="R482" s="381"/>
      <c r="S482" s="381"/>
      <c r="T482" s="381"/>
    </row>
    <row r="483" spans="1:20" ht="12.75" customHeight="1" x14ac:dyDescent="0.25">
      <c r="A483" s="128" t="str">
        <f>IF(B483="","",ROW()-ROW($A$3)+'Diário 3º PA'!$P$1)</f>
        <v/>
      </c>
      <c r="B483" s="129"/>
      <c r="C483" s="130"/>
      <c r="D483" s="98"/>
      <c r="E483" s="95"/>
      <c r="F483" s="141"/>
      <c r="G483" s="98"/>
      <c r="H483" s="98"/>
      <c r="I483" s="95"/>
      <c r="J483" s="131" t="str">
        <f t="shared" si="2"/>
        <v/>
      </c>
      <c r="K483" s="131"/>
      <c r="L483" s="132"/>
      <c r="M483" s="131"/>
      <c r="N483" s="129"/>
      <c r="O483" s="95"/>
      <c r="P483" s="98"/>
      <c r="Q483" s="381"/>
      <c r="R483" s="381"/>
      <c r="S483" s="381"/>
      <c r="T483" s="381"/>
    </row>
    <row r="484" spans="1:20" ht="12.75" customHeight="1" x14ac:dyDescent="0.25">
      <c r="A484" s="128" t="str">
        <f>IF(B484="","",ROW()-ROW($A$3)+'Diário 3º PA'!$P$1)</f>
        <v/>
      </c>
      <c r="B484" s="129"/>
      <c r="C484" s="130"/>
      <c r="D484" s="98"/>
      <c r="E484" s="95"/>
      <c r="F484" s="141"/>
      <c r="G484" s="98"/>
      <c r="H484" s="98"/>
      <c r="I484" s="95"/>
      <c r="J484" s="131" t="str">
        <f t="shared" si="2"/>
        <v/>
      </c>
      <c r="K484" s="131"/>
      <c r="L484" s="132"/>
      <c r="M484" s="131"/>
      <c r="N484" s="129"/>
      <c r="O484" s="95"/>
      <c r="P484" s="98"/>
      <c r="Q484" s="381"/>
      <c r="R484" s="381"/>
      <c r="S484" s="381"/>
      <c r="T484" s="381"/>
    </row>
    <row r="485" spans="1:20" ht="12.75" customHeight="1" x14ac:dyDescent="0.25">
      <c r="A485" s="128" t="str">
        <f>IF(B485="","",ROW()-ROW($A$3)+'Diário 3º PA'!$P$1)</f>
        <v/>
      </c>
      <c r="B485" s="129"/>
      <c r="C485" s="130"/>
      <c r="D485" s="98"/>
      <c r="E485" s="95"/>
      <c r="F485" s="141"/>
      <c r="G485" s="98"/>
      <c r="H485" s="98"/>
      <c r="I485" s="95"/>
      <c r="J485" s="131" t="str">
        <f t="shared" si="2"/>
        <v/>
      </c>
      <c r="K485" s="131"/>
      <c r="L485" s="132"/>
      <c r="M485" s="131"/>
      <c r="N485" s="129"/>
      <c r="O485" s="95"/>
      <c r="P485" s="98"/>
      <c r="Q485" s="381"/>
      <c r="R485" s="381"/>
      <c r="S485" s="381"/>
      <c r="T485" s="381"/>
    </row>
    <row r="486" spans="1:20" ht="12.75" customHeight="1" x14ac:dyDescent="0.25">
      <c r="A486" s="128" t="str">
        <f>IF(B486="","",ROW()-ROW($A$3)+'Diário 3º PA'!$P$1)</f>
        <v/>
      </c>
      <c r="B486" s="129"/>
      <c r="C486" s="130"/>
      <c r="D486" s="98"/>
      <c r="E486" s="95"/>
      <c r="F486" s="141"/>
      <c r="G486" s="98"/>
      <c r="H486" s="98"/>
      <c r="I486" s="95"/>
      <c r="J486" s="131" t="str">
        <f t="shared" si="2"/>
        <v/>
      </c>
      <c r="K486" s="131"/>
      <c r="L486" s="132"/>
      <c r="M486" s="131"/>
      <c r="N486" s="129"/>
      <c r="O486" s="95"/>
      <c r="P486" s="98"/>
      <c r="Q486" s="381"/>
      <c r="R486" s="381"/>
      <c r="S486" s="381"/>
      <c r="T486" s="381"/>
    </row>
    <row r="487" spans="1:20" ht="12.75" customHeight="1" x14ac:dyDescent="0.25">
      <c r="A487" s="128" t="str">
        <f>IF(B487="","",ROW()-ROW($A$3)+'Diário 3º PA'!$P$1)</f>
        <v/>
      </c>
      <c r="B487" s="129"/>
      <c r="C487" s="130"/>
      <c r="D487" s="98"/>
      <c r="E487" s="95"/>
      <c r="F487" s="141"/>
      <c r="G487" s="98"/>
      <c r="H487" s="98"/>
      <c r="I487" s="95"/>
      <c r="J487" s="131" t="str">
        <f t="shared" si="2"/>
        <v/>
      </c>
      <c r="K487" s="131"/>
      <c r="L487" s="132"/>
      <c r="M487" s="131"/>
      <c r="N487" s="129"/>
      <c r="O487" s="95"/>
      <c r="P487" s="98"/>
      <c r="Q487" s="381"/>
      <c r="R487" s="381"/>
      <c r="S487" s="381"/>
      <c r="T487" s="381"/>
    </row>
    <row r="488" spans="1:20" ht="12.75" customHeight="1" x14ac:dyDescent="0.25">
      <c r="A488" s="128" t="str">
        <f>IF(B488="","",ROW()-ROW($A$3)+'Diário 3º PA'!$P$1)</f>
        <v/>
      </c>
      <c r="B488" s="129"/>
      <c r="C488" s="130"/>
      <c r="D488" s="98"/>
      <c r="E488" s="95"/>
      <c r="F488" s="141"/>
      <c r="G488" s="98"/>
      <c r="H488" s="98"/>
      <c r="I488" s="95"/>
      <c r="J488" s="131" t="str">
        <f t="shared" si="2"/>
        <v/>
      </c>
      <c r="K488" s="131"/>
      <c r="L488" s="132"/>
      <c r="M488" s="131"/>
      <c r="N488" s="129"/>
      <c r="O488" s="95"/>
      <c r="P488" s="98"/>
      <c r="Q488" s="381"/>
      <c r="R488" s="381"/>
      <c r="S488" s="381"/>
      <c r="T488" s="381"/>
    </row>
    <row r="489" spans="1:20" ht="12.75" customHeight="1" x14ac:dyDescent="0.25">
      <c r="A489" s="128" t="str">
        <f>IF(B489="","",ROW()-ROW($A$3)+'Diário 3º PA'!$P$1)</f>
        <v/>
      </c>
      <c r="B489" s="129"/>
      <c r="C489" s="130"/>
      <c r="D489" s="98"/>
      <c r="E489" s="95"/>
      <c r="F489" s="141"/>
      <c r="G489" s="98"/>
      <c r="H489" s="98"/>
      <c r="I489" s="95"/>
      <c r="J489" s="131" t="str">
        <f t="shared" si="2"/>
        <v/>
      </c>
      <c r="K489" s="131"/>
      <c r="L489" s="132"/>
      <c r="M489" s="131"/>
      <c r="N489" s="129"/>
      <c r="O489" s="95"/>
      <c r="P489" s="98"/>
      <c r="Q489" s="381"/>
      <c r="R489" s="381"/>
      <c r="S489" s="381"/>
      <c r="T489" s="381"/>
    </row>
    <row r="490" spans="1:20" ht="12.75" customHeight="1" x14ac:dyDescent="0.25">
      <c r="A490" s="128" t="str">
        <f>IF(B490="","",ROW()-ROW($A$3)+'Diário 3º PA'!$P$1)</f>
        <v/>
      </c>
      <c r="B490" s="129"/>
      <c r="C490" s="130"/>
      <c r="D490" s="98"/>
      <c r="E490" s="95"/>
      <c r="F490" s="141"/>
      <c r="G490" s="98"/>
      <c r="H490" s="98"/>
      <c r="I490" s="95"/>
      <c r="J490" s="131" t="str">
        <f t="shared" si="2"/>
        <v/>
      </c>
      <c r="K490" s="131"/>
      <c r="L490" s="132"/>
      <c r="M490" s="131"/>
      <c r="N490" s="129"/>
      <c r="O490" s="95"/>
      <c r="P490" s="98"/>
      <c r="Q490" s="381"/>
      <c r="R490" s="381"/>
      <c r="S490" s="381"/>
      <c r="T490" s="381"/>
    </row>
    <row r="491" spans="1:20" ht="12.75" customHeight="1" x14ac:dyDescent="0.25">
      <c r="A491" s="128" t="str">
        <f>IF(B491="","",ROW()-ROW($A$3)+'Diário 3º PA'!$P$1)</f>
        <v/>
      </c>
      <c r="B491" s="129"/>
      <c r="C491" s="130"/>
      <c r="D491" s="98"/>
      <c r="E491" s="95"/>
      <c r="F491" s="141"/>
      <c r="G491" s="98"/>
      <c r="H491" s="98"/>
      <c r="I491" s="95"/>
      <c r="J491" s="131" t="str">
        <f t="shared" si="2"/>
        <v/>
      </c>
      <c r="K491" s="131"/>
      <c r="L491" s="132"/>
      <c r="M491" s="131"/>
      <c r="N491" s="129"/>
      <c r="O491" s="95"/>
      <c r="P491" s="98"/>
      <c r="Q491" s="381"/>
      <c r="R491" s="381"/>
      <c r="S491" s="381"/>
      <c r="T491" s="381"/>
    </row>
    <row r="492" spans="1:20" ht="12.75" customHeight="1" x14ac:dyDescent="0.25">
      <c r="A492" s="128" t="str">
        <f>IF(B492="","",ROW()-ROW($A$3)+'Diário 3º PA'!$P$1)</f>
        <v/>
      </c>
      <c r="B492" s="129"/>
      <c r="C492" s="130"/>
      <c r="D492" s="98"/>
      <c r="E492" s="95"/>
      <c r="F492" s="141"/>
      <c r="G492" s="98"/>
      <c r="H492" s="98"/>
      <c r="I492" s="95"/>
      <c r="J492" s="131" t="str">
        <f t="shared" si="2"/>
        <v/>
      </c>
      <c r="K492" s="131"/>
      <c r="L492" s="132"/>
      <c r="M492" s="131"/>
      <c r="N492" s="129"/>
      <c r="O492" s="95"/>
      <c r="P492" s="98"/>
      <c r="Q492" s="381"/>
      <c r="R492" s="381"/>
      <c r="S492" s="381"/>
      <c r="T492" s="381"/>
    </row>
    <row r="493" spans="1:20" ht="12.75" customHeight="1" x14ac:dyDescent="0.25">
      <c r="A493" s="128" t="str">
        <f>IF(B493="","",ROW()-ROW($A$3)+'Diário 3º PA'!$P$1)</f>
        <v/>
      </c>
      <c r="B493" s="129"/>
      <c r="C493" s="130"/>
      <c r="D493" s="98"/>
      <c r="E493" s="95"/>
      <c r="F493" s="141"/>
      <c r="G493" s="98"/>
      <c r="H493" s="98"/>
      <c r="I493" s="95"/>
      <c r="J493" s="131" t="str">
        <f t="shared" si="2"/>
        <v/>
      </c>
      <c r="K493" s="131"/>
      <c r="L493" s="132"/>
      <c r="M493" s="131"/>
      <c r="N493" s="129"/>
      <c r="O493" s="95"/>
      <c r="P493" s="98"/>
      <c r="Q493" s="381"/>
      <c r="R493" s="381"/>
      <c r="S493" s="381"/>
      <c r="T493" s="381"/>
    </row>
    <row r="494" spans="1:20" ht="12.75" customHeight="1" x14ac:dyDescent="0.25">
      <c r="A494" s="128" t="str">
        <f>IF(B494="","",ROW()-ROW($A$3)+'Diário 3º PA'!$P$1)</f>
        <v/>
      </c>
      <c r="B494" s="129"/>
      <c r="C494" s="130"/>
      <c r="D494" s="98"/>
      <c r="E494" s="95"/>
      <c r="F494" s="141"/>
      <c r="G494" s="98"/>
      <c r="H494" s="98"/>
      <c r="I494" s="95"/>
      <c r="J494" s="131" t="str">
        <f t="shared" si="2"/>
        <v/>
      </c>
      <c r="K494" s="131"/>
      <c r="L494" s="132"/>
      <c r="M494" s="131"/>
      <c r="N494" s="129"/>
      <c r="O494" s="95"/>
      <c r="P494" s="98"/>
      <c r="Q494" s="381"/>
      <c r="R494" s="381"/>
      <c r="S494" s="381"/>
      <c r="T494" s="381"/>
    </row>
    <row r="495" spans="1:20" ht="12.75" customHeight="1" x14ac:dyDescent="0.25">
      <c r="A495" s="128" t="str">
        <f>IF(B495="","",ROW()-ROW($A$3)+'Diário 3º PA'!$P$1)</f>
        <v/>
      </c>
      <c r="B495" s="129"/>
      <c r="C495" s="130"/>
      <c r="D495" s="98"/>
      <c r="E495" s="95"/>
      <c r="F495" s="141"/>
      <c r="G495" s="98"/>
      <c r="H495" s="98"/>
      <c r="I495" s="95"/>
      <c r="J495" s="131" t="str">
        <f t="shared" si="2"/>
        <v/>
      </c>
      <c r="K495" s="131"/>
      <c r="L495" s="132"/>
      <c r="M495" s="131"/>
      <c r="N495" s="129"/>
      <c r="O495" s="95"/>
      <c r="P495" s="98"/>
      <c r="Q495" s="381"/>
      <c r="R495" s="381"/>
      <c r="S495" s="381"/>
      <c r="T495" s="381"/>
    </row>
    <row r="496" spans="1:20" ht="12.75" customHeight="1" x14ac:dyDescent="0.25">
      <c r="A496" s="128" t="str">
        <f>IF(B496="","",ROW()-ROW($A$3)+'Diário 3º PA'!$P$1)</f>
        <v/>
      </c>
      <c r="B496" s="129"/>
      <c r="C496" s="130"/>
      <c r="D496" s="98"/>
      <c r="E496" s="95"/>
      <c r="F496" s="141"/>
      <c r="G496" s="98"/>
      <c r="H496" s="98"/>
      <c r="I496" s="95"/>
      <c r="J496" s="131" t="str">
        <f t="shared" si="2"/>
        <v/>
      </c>
      <c r="K496" s="131"/>
      <c r="L496" s="132"/>
      <c r="M496" s="131"/>
      <c r="N496" s="129"/>
      <c r="O496" s="95"/>
      <c r="P496" s="98"/>
      <c r="Q496" s="381"/>
      <c r="R496" s="381"/>
      <c r="S496" s="381"/>
      <c r="T496" s="381"/>
    </row>
    <row r="497" spans="1:20" ht="12.75" customHeight="1" x14ac:dyDescent="0.25">
      <c r="A497" s="128" t="str">
        <f>IF(B497="","",ROW()-ROW($A$3)+'Diário 3º PA'!$P$1)</f>
        <v/>
      </c>
      <c r="B497" s="129"/>
      <c r="C497" s="130"/>
      <c r="D497" s="98"/>
      <c r="E497" s="95"/>
      <c r="F497" s="141"/>
      <c r="G497" s="98"/>
      <c r="H497" s="98"/>
      <c r="I497" s="95"/>
      <c r="J497" s="131" t="str">
        <f t="shared" si="2"/>
        <v/>
      </c>
      <c r="K497" s="131"/>
      <c r="L497" s="132"/>
      <c r="M497" s="131"/>
      <c r="N497" s="129"/>
      <c r="O497" s="95"/>
      <c r="P497" s="98"/>
      <c r="Q497" s="381"/>
      <c r="R497" s="381"/>
      <c r="S497" s="381"/>
      <c r="T497" s="381"/>
    </row>
    <row r="498" spans="1:20" ht="12.75" customHeight="1" x14ac:dyDescent="0.25">
      <c r="A498" s="128" t="str">
        <f>IF(B498="","",ROW()-ROW($A$3)+'Diário 3º PA'!$P$1)</f>
        <v/>
      </c>
      <c r="B498" s="129"/>
      <c r="C498" s="130"/>
      <c r="D498" s="98"/>
      <c r="E498" s="95"/>
      <c r="F498" s="141"/>
      <c r="G498" s="98"/>
      <c r="H498" s="98"/>
      <c r="I498" s="95"/>
      <c r="J498" s="131" t="str">
        <f t="shared" si="2"/>
        <v/>
      </c>
      <c r="K498" s="131"/>
      <c r="L498" s="132"/>
      <c r="M498" s="131"/>
      <c r="N498" s="129"/>
      <c r="O498" s="95"/>
      <c r="P498" s="98"/>
      <c r="Q498" s="381"/>
      <c r="R498" s="381"/>
      <c r="S498" s="381"/>
      <c r="T498" s="381"/>
    </row>
    <row r="499" spans="1:20" ht="12.75" customHeight="1" x14ac:dyDescent="0.25">
      <c r="A499" s="128" t="str">
        <f>IF(B499="","",ROW()-ROW($A$3)+'Diário 3º PA'!$P$1)</f>
        <v/>
      </c>
      <c r="B499" s="129"/>
      <c r="C499" s="130"/>
      <c r="D499" s="98"/>
      <c r="E499" s="95"/>
      <c r="F499" s="141"/>
      <c r="G499" s="98"/>
      <c r="H499" s="98"/>
      <c r="I499" s="95"/>
      <c r="J499" s="131" t="str">
        <f t="shared" si="2"/>
        <v/>
      </c>
      <c r="K499" s="131"/>
      <c r="L499" s="132"/>
      <c r="M499" s="131"/>
      <c r="N499" s="129"/>
      <c r="O499" s="95"/>
      <c r="P499" s="98"/>
      <c r="Q499" s="381"/>
      <c r="R499" s="381"/>
      <c r="S499" s="381"/>
      <c r="T499" s="381"/>
    </row>
    <row r="500" spans="1:20" ht="12.75" customHeight="1" x14ac:dyDescent="0.25">
      <c r="A500" s="128" t="str">
        <f>IF(B500="","",ROW()-ROW($A$3)+'Diário 3º PA'!$P$1)</f>
        <v/>
      </c>
      <c r="B500" s="129"/>
      <c r="C500" s="130"/>
      <c r="D500" s="98"/>
      <c r="E500" s="95"/>
      <c r="F500" s="141"/>
      <c r="G500" s="98"/>
      <c r="H500" s="98"/>
      <c r="I500" s="95"/>
      <c r="J500" s="131" t="str">
        <f t="shared" si="2"/>
        <v/>
      </c>
      <c r="K500" s="131"/>
      <c r="L500" s="132"/>
      <c r="M500" s="131"/>
      <c r="N500" s="129"/>
      <c r="O500" s="95"/>
      <c r="P500" s="98"/>
      <c r="Q500" s="381"/>
      <c r="R500" s="381"/>
      <c r="S500" s="381"/>
      <c r="T500" s="381"/>
    </row>
    <row r="501" spans="1:20" ht="12.75" customHeight="1" x14ac:dyDescent="0.25">
      <c r="A501" s="128" t="str">
        <f>IF(B501="","",ROW()-ROW($A$3)+'Diário 3º PA'!$P$1)</f>
        <v/>
      </c>
      <c r="B501" s="129"/>
      <c r="C501" s="130"/>
      <c r="D501" s="98"/>
      <c r="E501" s="95"/>
      <c r="F501" s="141"/>
      <c r="G501" s="98"/>
      <c r="H501" s="98"/>
      <c r="I501" s="95"/>
      <c r="J501" s="131" t="str">
        <f t="shared" si="2"/>
        <v/>
      </c>
      <c r="K501" s="131"/>
      <c r="L501" s="132"/>
      <c r="M501" s="131"/>
      <c r="N501" s="129"/>
      <c r="O501" s="95"/>
      <c r="P501" s="98"/>
      <c r="Q501" s="381"/>
      <c r="R501" s="381"/>
      <c r="S501" s="381"/>
      <c r="T501" s="381"/>
    </row>
    <row r="502" spans="1:20" ht="12.75" customHeight="1" x14ac:dyDescent="0.25">
      <c r="A502" s="128" t="str">
        <f>IF(B502="","",ROW()-ROW($A$3)+'Diário 3º PA'!$P$1)</f>
        <v/>
      </c>
      <c r="B502" s="129"/>
      <c r="C502" s="130"/>
      <c r="D502" s="98"/>
      <c r="E502" s="95"/>
      <c r="F502" s="141"/>
      <c r="G502" s="98"/>
      <c r="H502" s="98"/>
      <c r="I502" s="95"/>
      <c r="J502" s="131" t="str">
        <f t="shared" si="2"/>
        <v/>
      </c>
      <c r="K502" s="131"/>
      <c r="L502" s="132"/>
      <c r="M502" s="131"/>
      <c r="N502" s="129"/>
      <c r="O502" s="95"/>
      <c r="P502" s="98"/>
      <c r="Q502" s="381"/>
      <c r="R502" s="381"/>
      <c r="S502" s="381"/>
      <c r="T502" s="381"/>
    </row>
    <row r="503" spans="1:20" ht="12.75" customHeight="1" x14ac:dyDescent="0.25">
      <c r="A503" s="128" t="str">
        <f>IF(B503="","",ROW()-ROW($A$3)+'Diário 3º PA'!$P$1)</f>
        <v/>
      </c>
      <c r="B503" s="129"/>
      <c r="C503" s="130"/>
      <c r="D503" s="98"/>
      <c r="E503" s="95"/>
      <c r="F503" s="141"/>
      <c r="G503" s="98"/>
      <c r="H503" s="98"/>
      <c r="I503" s="95"/>
      <c r="J503" s="131" t="str">
        <f t="shared" si="2"/>
        <v/>
      </c>
      <c r="K503" s="131"/>
      <c r="L503" s="132"/>
      <c r="M503" s="131"/>
      <c r="N503" s="129"/>
      <c r="O503" s="95"/>
      <c r="P503" s="98"/>
      <c r="Q503" s="381"/>
      <c r="R503" s="381"/>
      <c r="S503" s="381"/>
      <c r="T503" s="381"/>
    </row>
    <row r="504" spans="1:20" ht="12.75" customHeight="1" x14ac:dyDescent="0.25">
      <c r="A504" s="128" t="str">
        <f>IF(B504="","",ROW()-ROW($A$3)+'Diário 3º PA'!$P$1)</f>
        <v/>
      </c>
      <c r="B504" s="129"/>
      <c r="C504" s="130"/>
      <c r="D504" s="98"/>
      <c r="E504" s="95"/>
      <c r="F504" s="141"/>
      <c r="G504" s="98"/>
      <c r="H504" s="98"/>
      <c r="I504" s="95"/>
      <c r="J504" s="131" t="str">
        <f t="shared" si="2"/>
        <v/>
      </c>
      <c r="K504" s="131"/>
      <c r="L504" s="132"/>
      <c r="M504" s="131"/>
      <c r="N504" s="129"/>
      <c r="O504" s="95"/>
      <c r="P504" s="98"/>
      <c r="Q504" s="381"/>
      <c r="R504" s="381"/>
      <c r="S504" s="381"/>
      <c r="T504" s="381"/>
    </row>
    <row r="505" spans="1:20" ht="12.75" customHeight="1" x14ac:dyDescent="0.25">
      <c r="A505" s="128" t="str">
        <f>IF(B505="","",ROW()-ROW($A$3)+'Diário 3º PA'!$P$1)</f>
        <v/>
      </c>
      <c r="B505" s="129"/>
      <c r="C505" s="130"/>
      <c r="D505" s="98"/>
      <c r="E505" s="95"/>
      <c r="F505" s="141"/>
      <c r="G505" s="143"/>
      <c r="H505" s="98"/>
      <c r="I505" s="95"/>
      <c r="J505" s="131" t="str">
        <f t="shared" si="2"/>
        <v/>
      </c>
      <c r="K505" s="131"/>
      <c r="L505" s="132"/>
      <c r="M505" s="131"/>
      <c r="N505" s="129"/>
      <c r="O505" s="95"/>
      <c r="P505" s="98"/>
      <c r="Q505" s="381"/>
      <c r="R505" s="381"/>
      <c r="S505" s="381"/>
      <c r="T505" s="381"/>
    </row>
    <row r="506" spans="1:20" ht="12.75" customHeight="1" x14ac:dyDescent="0.25">
      <c r="A506" s="128" t="str">
        <f>IF(B506="","",ROW()-ROW($A$3)+'Diário 3º PA'!$P$1)</f>
        <v/>
      </c>
      <c r="B506" s="129"/>
      <c r="C506" s="130"/>
      <c r="D506" s="98"/>
      <c r="E506" s="95"/>
      <c r="F506" s="141"/>
      <c r="G506" s="98"/>
      <c r="H506" s="98"/>
      <c r="I506" s="95"/>
      <c r="J506" s="131" t="str">
        <f t="shared" si="2"/>
        <v/>
      </c>
      <c r="K506" s="131"/>
      <c r="L506" s="132"/>
      <c r="M506" s="131"/>
      <c r="N506" s="129"/>
      <c r="O506" s="95"/>
      <c r="P506" s="98"/>
      <c r="Q506" s="381"/>
      <c r="R506" s="381"/>
      <c r="S506" s="381"/>
      <c r="T506" s="381"/>
    </row>
    <row r="507" spans="1:20" ht="12.75" customHeight="1" x14ac:dyDescent="0.25">
      <c r="A507" s="128" t="str">
        <f>IF(B507="","",ROW()-ROW($A$3)+'Diário 3º PA'!$P$1)</f>
        <v/>
      </c>
      <c r="B507" s="129"/>
      <c r="C507" s="130"/>
      <c r="D507" s="98"/>
      <c r="E507" s="95"/>
      <c r="F507" s="141"/>
      <c r="G507" s="98"/>
      <c r="H507" s="98"/>
      <c r="I507" s="95"/>
      <c r="J507" s="131" t="str">
        <f t="shared" si="2"/>
        <v/>
      </c>
      <c r="K507" s="131"/>
      <c r="L507" s="132"/>
      <c r="M507" s="131"/>
      <c r="N507" s="129"/>
      <c r="O507" s="95"/>
      <c r="P507" s="98"/>
      <c r="Q507" s="381"/>
      <c r="R507" s="381"/>
      <c r="S507" s="381"/>
      <c r="T507" s="381"/>
    </row>
    <row r="508" spans="1:20" ht="12.75" customHeight="1" x14ac:dyDescent="0.25">
      <c r="A508" s="128" t="str">
        <f>IF(B508="","",ROW()-ROW($A$3)+'Diário 3º PA'!$P$1)</f>
        <v/>
      </c>
      <c r="B508" s="129"/>
      <c r="C508" s="130"/>
      <c r="D508" s="98"/>
      <c r="E508" s="95"/>
      <c r="F508" s="141"/>
      <c r="G508" s="98"/>
      <c r="H508" s="98"/>
      <c r="I508" s="95"/>
      <c r="J508" s="131" t="str">
        <f t="shared" si="2"/>
        <v/>
      </c>
      <c r="K508" s="131"/>
      <c r="L508" s="132"/>
      <c r="M508" s="131"/>
      <c r="N508" s="129"/>
      <c r="O508" s="95"/>
      <c r="P508" s="98"/>
      <c r="Q508" s="381"/>
      <c r="R508" s="381"/>
      <c r="S508" s="381"/>
      <c r="T508" s="381"/>
    </row>
    <row r="509" spans="1:20" ht="12.75" customHeight="1" x14ac:dyDescent="0.25">
      <c r="A509" s="128" t="str">
        <f>IF(B509="","",ROW()-ROW($A$3)+'Diário 3º PA'!$P$1)</f>
        <v/>
      </c>
      <c r="B509" s="129"/>
      <c r="C509" s="130"/>
      <c r="D509" s="98"/>
      <c r="E509" s="95"/>
      <c r="F509" s="141"/>
      <c r="G509" s="98"/>
      <c r="H509" s="98"/>
      <c r="I509" s="95"/>
      <c r="J509" s="131" t="str">
        <f t="shared" si="2"/>
        <v/>
      </c>
      <c r="K509" s="131"/>
      <c r="L509" s="132"/>
      <c r="M509" s="131"/>
      <c r="N509" s="129"/>
      <c r="O509" s="95"/>
      <c r="P509" s="98"/>
      <c r="Q509" s="381"/>
      <c r="R509" s="381"/>
      <c r="S509" s="381"/>
      <c r="T509" s="381"/>
    </row>
    <row r="510" spans="1:20" ht="12.75" customHeight="1" x14ac:dyDescent="0.25">
      <c r="A510" s="128" t="str">
        <f>IF(B510="","",ROW()-ROW($A$3)+'Diário 3º PA'!$P$1)</f>
        <v/>
      </c>
      <c r="B510" s="129"/>
      <c r="C510" s="130"/>
      <c r="D510" s="98"/>
      <c r="E510" s="95"/>
      <c r="F510" s="141"/>
      <c r="G510" s="98"/>
      <c r="H510" s="98"/>
      <c r="I510" s="95"/>
      <c r="J510" s="131" t="str">
        <f t="shared" si="2"/>
        <v/>
      </c>
      <c r="K510" s="131"/>
      <c r="L510" s="132"/>
      <c r="M510" s="131"/>
      <c r="N510" s="129"/>
      <c r="O510" s="95"/>
      <c r="P510" s="98"/>
      <c r="Q510" s="381"/>
      <c r="R510" s="381"/>
      <c r="S510" s="381"/>
      <c r="T510" s="381"/>
    </row>
    <row r="511" spans="1:20" ht="12.75" customHeight="1" x14ac:dyDescent="0.25">
      <c r="A511" s="128" t="str">
        <f>IF(B511="","",ROW()-ROW($A$3)+'Diário 3º PA'!$P$1)</f>
        <v/>
      </c>
      <c r="B511" s="129"/>
      <c r="C511" s="130"/>
      <c r="D511" s="98"/>
      <c r="E511" s="95"/>
      <c r="F511" s="141"/>
      <c r="G511" s="98"/>
      <c r="H511" s="98"/>
      <c r="I511" s="95"/>
      <c r="J511" s="131" t="str">
        <f t="shared" si="2"/>
        <v/>
      </c>
      <c r="K511" s="131"/>
      <c r="L511" s="132"/>
      <c r="M511" s="131"/>
      <c r="N511" s="129"/>
      <c r="O511" s="95"/>
      <c r="P511" s="98"/>
      <c r="Q511" s="381"/>
      <c r="R511" s="381"/>
      <c r="S511" s="381"/>
      <c r="T511" s="381"/>
    </row>
    <row r="512" spans="1:20" ht="12.75" customHeight="1" x14ac:dyDescent="0.25">
      <c r="A512" s="128" t="str">
        <f>IF(B512="","",ROW()-ROW($A$3)+'Diário 3º PA'!$P$1)</f>
        <v/>
      </c>
      <c r="B512" s="129"/>
      <c r="C512" s="130"/>
      <c r="D512" s="98"/>
      <c r="E512" s="95"/>
      <c r="F512" s="141"/>
      <c r="G512" s="98"/>
      <c r="H512" s="98"/>
      <c r="I512" s="95"/>
      <c r="J512" s="131" t="str">
        <f t="shared" si="2"/>
        <v/>
      </c>
      <c r="K512" s="131"/>
      <c r="L512" s="132"/>
      <c r="M512" s="131"/>
      <c r="N512" s="129"/>
      <c r="O512" s="95"/>
      <c r="P512" s="98"/>
      <c r="Q512" s="381"/>
      <c r="R512" s="381"/>
      <c r="S512" s="381"/>
      <c r="T512" s="381"/>
    </row>
    <row r="513" spans="1:20" ht="12.75" customHeight="1" x14ac:dyDescent="0.25">
      <c r="A513" s="128" t="str">
        <f>IF(B513="","",ROW()-ROW($A$3)+'Diário 3º PA'!$P$1)</f>
        <v/>
      </c>
      <c r="B513" s="129"/>
      <c r="C513" s="130"/>
      <c r="D513" s="98"/>
      <c r="E513" s="95"/>
      <c r="F513" s="141"/>
      <c r="G513" s="98"/>
      <c r="H513" s="98"/>
      <c r="I513" s="95"/>
      <c r="J513" s="131" t="str">
        <f t="shared" si="2"/>
        <v/>
      </c>
      <c r="K513" s="131"/>
      <c r="L513" s="132"/>
      <c r="M513" s="131"/>
      <c r="N513" s="129"/>
      <c r="O513" s="95"/>
      <c r="P513" s="98"/>
      <c r="Q513" s="381"/>
      <c r="R513" s="381"/>
      <c r="S513" s="381"/>
      <c r="T513" s="381"/>
    </row>
    <row r="514" spans="1:20" ht="12.75" customHeight="1" x14ac:dyDescent="0.25">
      <c r="A514" s="128" t="str">
        <f>IF(B514="","",ROW()-ROW($A$3)+'Diário 3º PA'!$P$1)</f>
        <v/>
      </c>
      <c r="B514" s="129"/>
      <c r="C514" s="130"/>
      <c r="D514" s="98"/>
      <c r="E514" s="95"/>
      <c r="F514" s="141"/>
      <c r="G514" s="98"/>
      <c r="H514" s="98"/>
      <c r="I514" s="95"/>
      <c r="J514" s="131" t="str">
        <f t="shared" si="2"/>
        <v/>
      </c>
      <c r="K514" s="131"/>
      <c r="L514" s="132"/>
      <c r="M514" s="131"/>
      <c r="N514" s="129"/>
      <c r="O514" s="95"/>
      <c r="P514" s="98"/>
      <c r="Q514" s="381"/>
      <c r="R514" s="381"/>
      <c r="S514" s="381"/>
      <c r="T514" s="381"/>
    </row>
    <row r="515" spans="1:20" ht="12.75" customHeight="1" x14ac:dyDescent="0.25">
      <c r="A515" s="128" t="str">
        <f>IF(B515="","",ROW()-ROW($A$3)+'Diário 3º PA'!$P$1)</f>
        <v/>
      </c>
      <c r="B515" s="129"/>
      <c r="C515" s="130"/>
      <c r="D515" s="98"/>
      <c r="E515" s="95"/>
      <c r="F515" s="141"/>
      <c r="G515" s="98"/>
      <c r="H515" s="98"/>
      <c r="I515" s="95"/>
      <c r="J515" s="131" t="str">
        <f t="shared" si="2"/>
        <v/>
      </c>
      <c r="K515" s="131"/>
      <c r="L515" s="132"/>
      <c r="M515" s="131"/>
      <c r="N515" s="129"/>
      <c r="O515" s="95"/>
      <c r="P515" s="98"/>
      <c r="Q515" s="381"/>
      <c r="R515" s="381"/>
      <c r="S515" s="381"/>
      <c r="T515" s="381"/>
    </row>
    <row r="516" spans="1:20" ht="12.75" customHeight="1" x14ac:dyDescent="0.25">
      <c r="A516" s="128" t="str">
        <f>IF(B516="","",ROW()-ROW($A$3)+'Diário 3º PA'!$P$1)</f>
        <v/>
      </c>
      <c r="B516" s="129"/>
      <c r="C516" s="130"/>
      <c r="D516" s="98"/>
      <c r="E516" s="95"/>
      <c r="F516" s="141"/>
      <c r="G516" s="98"/>
      <c r="H516" s="98"/>
      <c r="I516" s="95"/>
      <c r="J516" s="131" t="str">
        <f t="shared" si="2"/>
        <v/>
      </c>
      <c r="K516" s="131"/>
      <c r="L516" s="132"/>
      <c r="M516" s="131"/>
      <c r="N516" s="129"/>
      <c r="O516" s="95"/>
      <c r="P516" s="98"/>
      <c r="Q516" s="381"/>
      <c r="R516" s="381"/>
      <c r="S516" s="381"/>
      <c r="T516" s="381"/>
    </row>
    <row r="517" spans="1:20" ht="12.75" customHeight="1" x14ac:dyDescent="0.25">
      <c r="A517" s="128" t="str">
        <f>IF(B517="","",ROW()-ROW($A$3)+'Diário 3º PA'!$P$1)</f>
        <v/>
      </c>
      <c r="B517" s="129"/>
      <c r="C517" s="130"/>
      <c r="D517" s="98"/>
      <c r="E517" s="95"/>
      <c r="F517" s="141"/>
      <c r="G517" s="98"/>
      <c r="H517" s="98"/>
      <c r="I517" s="95"/>
      <c r="J517" s="131" t="str">
        <f t="shared" si="2"/>
        <v/>
      </c>
      <c r="K517" s="131"/>
      <c r="L517" s="132"/>
      <c r="M517" s="131"/>
      <c r="N517" s="129"/>
      <c r="O517" s="95"/>
      <c r="P517" s="98"/>
      <c r="Q517" s="381"/>
      <c r="R517" s="381"/>
      <c r="S517" s="381"/>
      <c r="T517" s="381"/>
    </row>
    <row r="518" spans="1:20" ht="12.75" customHeight="1" x14ac:dyDescent="0.25">
      <c r="A518" s="128" t="str">
        <f>IF(B518="","",ROW()-ROW($A$3)+'Diário 3º PA'!$P$1)</f>
        <v/>
      </c>
      <c r="B518" s="129"/>
      <c r="C518" s="130"/>
      <c r="D518" s="98"/>
      <c r="E518" s="95"/>
      <c r="F518" s="141"/>
      <c r="G518" s="98"/>
      <c r="H518" s="98"/>
      <c r="I518" s="95"/>
      <c r="J518" s="131" t="str">
        <f t="shared" si="2"/>
        <v/>
      </c>
      <c r="K518" s="131"/>
      <c r="L518" s="132"/>
      <c r="M518" s="131"/>
      <c r="N518" s="129"/>
      <c r="O518" s="95"/>
      <c r="P518" s="98"/>
      <c r="Q518" s="381"/>
      <c r="R518" s="381"/>
      <c r="S518" s="381"/>
      <c r="T518" s="381"/>
    </row>
    <row r="519" spans="1:20" ht="12.75" customHeight="1" x14ac:dyDescent="0.25">
      <c r="A519" s="128" t="str">
        <f>IF(B519="","",ROW()-ROW($A$3)+'Diário 3º PA'!$P$1)</f>
        <v/>
      </c>
      <c r="B519" s="129"/>
      <c r="C519" s="130"/>
      <c r="D519" s="98"/>
      <c r="E519" s="95"/>
      <c r="F519" s="141"/>
      <c r="G519" s="98"/>
      <c r="H519" s="98"/>
      <c r="I519" s="95"/>
      <c r="J519" s="131" t="str">
        <f t="shared" ref="J519:J773" si="3">IF(P519="","",IF(LEN(P519)&gt;14,P519,"CPF Protegido - LGPD"))</f>
        <v/>
      </c>
      <c r="K519" s="131"/>
      <c r="L519" s="132"/>
      <c r="M519" s="131"/>
      <c r="N519" s="129"/>
      <c r="O519" s="95"/>
      <c r="P519" s="98"/>
      <c r="Q519" s="381"/>
      <c r="R519" s="381"/>
      <c r="S519" s="381"/>
      <c r="T519" s="381"/>
    </row>
    <row r="520" spans="1:20" ht="12.75" customHeight="1" x14ac:dyDescent="0.25">
      <c r="A520" s="128" t="str">
        <f>IF(B520="","",ROW()-ROW($A$3)+'Diário 3º PA'!$P$1)</f>
        <v/>
      </c>
      <c r="B520" s="129"/>
      <c r="C520" s="130"/>
      <c r="D520" s="98"/>
      <c r="E520" s="95"/>
      <c r="F520" s="141"/>
      <c r="G520" s="98"/>
      <c r="H520" s="98"/>
      <c r="I520" s="95"/>
      <c r="J520" s="131" t="str">
        <f t="shared" si="3"/>
        <v/>
      </c>
      <c r="K520" s="131"/>
      <c r="L520" s="132"/>
      <c r="M520" s="131"/>
      <c r="N520" s="129"/>
      <c r="O520" s="95"/>
      <c r="P520" s="98"/>
      <c r="Q520" s="381"/>
      <c r="R520" s="381"/>
      <c r="S520" s="381"/>
      <c r="T520" s="381"/>
    </row>
    <row r="521" spans="1:20" ht="12.75" customHeight="1" x14ac:dyDescent="0.25">
      <c r="A521" s="128" t="str">
        <f>IF(B521="","",ROW()-ROW($A$3)+'Diário 3º PA'!$P$1)</f>
        <v/>
      </c>
      <c r="B521" s="129"/>
      <c r="C521" s="130"/>
      <c r="D521" s="98"/>
      <c r="E521" s="95"/>
      <c r="F521" s="141"/>
      <c r="G521" s="98"/>
      <c r="H521" s="98"/>
      <c r="I521" s="95"/>
      <c r="J521" s="131" t="str">
        <f t="shared" si="3"/>
        <v/>
      </c>
      <c r="K521" s="131"/>
      <c r="L521" s="132"/>
      <c r="M521" s="131"/>
      <c r="N521" s="129"/>
      <c r="O521" s="95"/>
      <c r="P521" s="98"/>
      <c r="Q521" s="381"/>
      <c r="R521" s="381"/>
      <c r="S521" s="381"/>
      <c r="T521" s="381"/>
    </row>
    <row r="522" spans="1:20" ht="12.75" customHeight="1" x14ac:dyDescent="0.25">
      <c r="A522" s="128" t="str">
        <f>IF(B522="","",ROW()-ROW($A$3)+'Diário 3º PA'!$P$1)</f>
        <v/>
      </c>
      <c r="B522" s="129"/>
      <c r="C522" s="130"/>
      <c r="D522" s="98"/>
      <c r="E522" s="95"/>
      <c r="F522" s="141"/>
      <c r="G522" s="98"/>
      <c r="H522" s="98"/>
      <c r="I522" s="95"/>
      <c r="J522" s="131" t="str">
        <f t="shared" si="3"/>
        <v/>
      </c>
      <c r="K522" s="131"/>
      <c r="L522" s="132"/>
      <c r="M522" s="131"/>
      <c r="N522" s="129"/>
      <c r="O522" s="95"/>
      <c r="P522" s="98"/>
      <c r="Q522" s="381"/>
      <c r="R522" s="381"/>
      <c r="S522" s="381"/>
      <c r="T522" s="381"/>
    </row>
    <row r="523" spans="1:20" ht="12.75" customHeight="1" x14ac:dyDescent="0.25">
      <c r="A523" s="128" t="str">
        <f>IF(B523="","",ROW()-ROW($A$3)+'Diário 3º PA'!$P$1)</f>
        <v/>
      </c>
      <c r="B523" s="129"/>
      <c r="C523" s="130"/>
      <c r="D523" s="98"/>
      <c r="E523" s="95"/>
      <c r="F523" s="141"/>
      <c r="G523" s="98"/>
      <c r="H523" s="98"/>
      <c r="I523" s="95"/>
      <c r="J523" s="131" t="str">
        <f t="shared" si="3"/>
        <v/>
      </c>
      <c r="K523" s="131"/>
      <c r="L523" s="132"/>
      <c r="M523" s="131"/>
      <c r="N523" s="129"/>
      <c r="O523" s="95"/>
      <c r="P523" s="98"/>
      <c r="Q523" s="381"/>
      <c r="R523" s="381"/>
      <c r="S523" s="381"/>
      <c r="T523" s="381"/>
    </row>
    <row r="524" spans="1:20" ht="12.75" customHeight="1" x14ac:dyDescent="0.25">
      <c r="A524" s="128" t="str">
        <f>IF(B524="","",ROW()-ROW($A$3)+'Diário 3º PA'!$P$1)</f>
        <v/>
      </c>
      <c r="B524" s="129"/>
      <c r="C524" s="130"/>
      <c r="D524" s="98"/>
      <c r="E524" s="95"/>
      <c r="F524" s="141"/>
      <c r="G524" s="98"/>
      <c r="H524" s="98"/>
      <c r="I524" s="95"/>
      <c r="J524" s="131" t="str">
        <f t="shared" si="3"/>
        <v/>
      </c>
      <c r="K524" s="131"/>
      <c r="L524" s="132"/>
      <c r="M524" s="131"/>
      <c r="N524" s="129"/>
      <c r="O524" s="95"/>
      <c r="P524" s="98"/>
      <c r="Q524" s="381"/>
      <c r="R524" s="381"/>
      <c r="S524" s="381"/>
      <c r="T524" s="381"/>
    </row>
    <row r="525" spans="1:20" ht="12.75" customHeight="1" x14ac:dyDescent="0.25">
      <c r="A525" s="128" t="str">
        <f>IF(B525="","",ROW()-ROW($A$3)+'Diário 3º PA'!$P$1)</f>
        <v/>
      </c>
      <c r="B525" s="129"/>
      <c r="C525" s="130"/>
      <c r="D525" s="98"/>
      <c r="E525" s="95"/>
      <c r="F525" s="141"/>
      <c r="G525" s="98"/>
      <c r="H525" s="98"/>
      <c r="I525" s="95"/>
      <c r="J525" s="131" t="str">
        <f t="shared" si="3"/>
        <v/>
      </c>
      <c r="K525" s="131"/>
      <c r="L525" s="132"/>
      <c r="M525" s="131"/>
      <c r="N525" s="129"/>
      <c r="O525" s="95"/>
      <c r="P525" s="98"/>
      <c r="Q525" s="381"/>
      <c r="R525" s="381"/>
      <c r="S525" s="381"/>
      <c r="T525" s="381"/>
    </row>
    <row r="526" spans="1:20" ht="12.75" customHeight="1" x14ac:dyDescent="0.25">
      <c r="A526" s="128" t="str">
        <f>IF(B526="","",ROW()-ROW($A$3)+'Diário 3º PA'!$P$1)</f>
        <v/>
      </c>
      <c r="B526" s="129"/>
      <c r="C526" s="130"/>
      <c r="D526" s="98"/>
      <c r="E526" s="95"/>
      <c r="F526" s="141"/>
      <c r="G526" s="98"/>
      <c r="H526" s="98"/>
      <c r="I526" s="95"/>
      <c r="J526" s="131" t="str">
        <f t="shared" si="3"/>
        <v/>
      </c>
      <c r="K526" s="131"/>
      <c r="L526" s="132"/>
      <c r="M526" s="131"/>
      <c r="N526" s="129"/>
      <c r="O526" s="95"/>
      <c r="P526" s="98"/>
      <c r="Q526" s="381"/>
      <c r="R526" s="381"/>
      <c r="S526" s="381"/>
      <c r="T526" s="381"/>
    </row>
    <row r="527" spans="1:20" ht="12.75" customHeight="1" x14ac:dyDescent="0.25">
      <c r="A527" s="128" t="str">
        <f>IF(B527="","",ROW()-ROW($A$3)+'Diário 3º PA'!$P$1)</f>
        <v/>
      </c>
      <c r="B527" s="129"/>
      <c r="C527" s="130"/>
      <c r="D527" s="98"/>
      <c r="E527" s="95"/>
      <c r="F527" s="141"/>
      <c r="G527" s="98"/>
      <c r="H527" s="98"/>
      <c r="I527" s="95"/>
      <c r="J527" s="131" t="str">
        <f t="shared" si="3"/>
        <v/>
      </c>
      <c r="K527" s="131"/>
      <c r="L527" s="132"/>
      <c r="M527" s="131"/>
      <c r="N527" s="129"/>
      <c r="O527" s="95"/>
      <c r="P527" s="98"/>
      <c r="Q527" s="381"/>
      <c r="R527" s="381"/>
      <c r="S527" s="381"/>
      <c r="T527" s="381"/>
    </row>
    <row r="528" spans="1:20" ht="12.75" customHeight="1" x14ac:dyDescent="0.25">
      <c r="A528" s="128" t="str">
        <f>IF(B528="","",ROW()-ROW($A$3)+'Diário 3º PA'!$P$1)</f>
        <v/>
      </c>
      <c r="B528" s="129"/>
      <c r="C528" s="130"/>
      <c r="D528" s="98"/>
      <c r="E528" s="95"/>
      <c r="F528" s="141"/>
      <c r="G528" s="98"/>
      <c r="H528" s="98"/>
      <c r="I528" s="95"/>
      <c r="J528" s="131" t="str">
        <f t="shared" si="3"/>
        <v/>
      </c>
      <c r="K528" s="131"/>
      <c r="L528" s="132"/>
      <c r="M528" s="131"/>
      <c r="N528" s="129"/>
      <c r="O528" s="95"/>
      <c r="P528" s="98"/>
      <c r="Q528" s="381"/>
      <c r="R528" s="381"/>
      <c r="S528" s="381"/>
      <c r="T528" s="381"/>
    </row>
    <row r="529" spans="1:20" ht="12.75" customHeight="1" x14ac:dyDescent="0.25">
      <c r="A529" s="128" t="str">
        <f>IF(B529="","",ROW()-ROW($A$3)+'Diário 3º PA'!$P$1)</f>
        <v/>
      </c>
      <c r="B529" s="129"/>
      <c r="C529" s="130"/>
      <c r="D529" s="98"/>
      <c r="E529" s="95"/>
      <c r="F529" s="141"/>
      <c r="G529" s="98"/>
      <c r="H529" s="98"/>
      <c r="I529" s="95"/>
      <c r="J529" s="131" t="str">
        <f t="shared" si="3"/>
        <v/>
      </c>
      <c r="K529" s="131"/>
      <c r="L529" s="132"/>
      <c r="M529" s="131"/>
      <c r="N529" s="129"/>
      <c r="O529" s="95"/>
      <c r="P529" s="98"/>
      <c r="Q529" s="381"/>
      <c r="R529" s="381"/>
      <c r="S529" s="381"/>
      <c r="T529" s="381"/>
    </row>
    <row r="530" spans="1:20" ht="12.75" customHeight="1" x14ac:dyDescent="0.25">
      <c r="A530" s="128" t="str">
        <f>IF(B530="","",ROW()-ROW($A$3)+'Diário 3º PA'!$P$1)</f>
        <v/>
      </c>
      <c r="B530" s="129"/>
      <c r="C530" s="130"/>
      <c r="D530" s="98"/>
      <c r="E530" s="95"/>
      <c r="F530" s="141"/>
      <c r="G530" s="95"/>
      <c r="H530" s="98"/>
      <c r="I530" s="95"/>
      <c r="J530" s="131" t="str">
        <f t="shared" si="3"/>
        <v/>
      </c>
      <c r="K530" s="131"/>
      <c r="L530" s="132"/>
      <c r="M530" s="131"/>
      <c r="N530" s="129"/>
      <c r="O530" s="95"/>
      <c r="P530" s="98"/>
      <c r="Q530" s="381"/>
      <c r="R530" s="381"/>
      <c r="S530" s="381"/>
      <c r="T530" s="381"/>
    </row>
    <row r="531" spans="1:20" ht="12.75" customHeight="1" x14ac:dyDescent="0.25">
      <c r="A531" s="128" t="str">
        <f>IF(B531="","",ROW()-ROW($A$3)+'Diário 3º PA'!$P$1)</f>
        <v/>
      </c>
      <c r="B531" s="129"/>
      <c r="C531" s="130"/>
      <c r="D531" s="98"/>
      <c r="E531" s="95"/>
      <c r="F531" s="141"/>
      <c r="G531" s="95"/>
      <c r="H531" s="98"/>
      <c r="I531" s="95"/>
      <c r="J531" s="131" t="str">
        <f t="shared" si="3"/>
        <v/>
      </c>
      <c r="K531" s="131"/>
      <c r="L531" s="132"/>
      <c r="M531" s="131"/>
      <c r="N531" s="129"/>
      <c r="O531" s="95"/>
      <c r="P531" s="98"/>
      <c r="Q531" s="381"/>
      <c r="R531" s="381"/>
      <c r="S531" s="381"/>
      <c r="T531" s="381"/>
    </row>
    <row r="532" spans="1:20" ht="12.75" customHeight="1" x14ac:dyDescent="0.25">
      <c r="A532" s="128" t="str">
        <f>IF(B532="","",ROW()-ROW($A$3)+'Diário 3º PA'!$P$1)</f>
        <v/>
      </c>
      <c r="B532" s="129"/>
      <c r="C532" s="130"/>
      <c r="D532" s="98"/>
      <c r="E532" s="95"/>
      <c r="F532" s="141"/>
      <c r="G532" s="98"/>
      <c r="H532" s="98"/>
      <c r="I532" s="95"/>
      <c r="J532" s="131" t="str">
        <f t="shared" si="3"/>
        <v/>
      </c>
      <c r="K532" s="131"/>
      <c r="L532" s="132"/>
      <c r="M532" s="131"/>
      <c r="N532" s="129"/>
      <c r="O532" s="95"/>
      <c r="P532" s="98"/>
      <c r="Q532" s="381"/>
      <c r="R532" s="381"/>
      <c r="S532" s="381"/>
      <c r="T532" s="381"/>
    </row>
    <row r="533" spans="1:20" ht="12.75" customHeight="1" x14ac:dyDescent="0.25">
      <c r="A533" s="128" t="str">
        <f>IF(B533="","",ROW()-ROW($A$3)+'Diário 3º PA'!$P$1)</f>
        <v/>
      </c>
      <c r="B533" s="129"/>
      <c r="C533" s="130"/>
      <c r="D533" s="98"/>
      <c r="E533" s="95"/>
      <c r="F533" s="141"/>
      <c r="G533" s="98"/>
      <c r="H533" s="98"/>
      <c r="I533" s="95"/>
      <c r="J533" s="131" t="str">
        <f t="shared" si="3"/>
        <v/>
      </c>
      <c r="K533" s="131"/>
      <c r="L533" s="132"/>
      <c r="M533" s="131"/>
      <c r="N533" s="129"/>
      <c r="O533" s="95"/>
      <c r="P533" s="98"/>
      <c r="Q533" s="381"/>
      <c r="R533" s="381"/>
      <c r="S533" s="381"/>
      <c r="T533" s="381"/>
    </row>
    <row r="534" spans="1:20" ht="12.75" customHeight="1" x14ac:dyDescent="0.25">
      <c r="A534" s="128" t="str">
        <f>IF(B534="","",ROW()-ROW($A$3)+'Diário 3º PA'!$P$1)</f>
        <v/>
      </c>
      <c r="B534" s="129"/>
      <c r="C534" s="130"/>
      <c r="D534" s="98"/>
      <c r="E534" s="95"/>
      <c r="F534" s="141"/>
      <c r="G534" s="98"/>
      <c r="H534" s="98"/>
      <c r="I534" s="95"/>
      <c r="J534" s="131" t="str">
        <f t="shared" si="3"/>
        <v/>
      </c>
      <c r="K534" s="131"/>
      <c r="L534" s="132"/>
      <c r="M534" s="131"/>
      <c r="N534" s="129"/>
      <c r="O534" s="95"/>
      <c r="P534" s="98"/>
      <c r="Q534" s="381"/>
      <c r="R534" s="381"/>
      <c r="S534" s="381"/>
      <c r="T534" s="381"/>
    </row>
    <row r="535" spans="1:20" ht="12.75" customHeight="1" x14ac:dyDescent="0.25">
      <c r="A535" s="128" t="str">
        <f>IF(B535="","",ROW()-ROW($A$3)+'Diário 3º PA'!$P$1)</f>
        <v/>
      </c>
      <c r="B535" s="129"/>
      <c r="C535" s="130"/>
      <c r="D535" s="98"/>
      <c r="E535" s="95"/>
      <c r="F535" s="141"/>
      <c r="G535" s="98"/>
      <c r="H535" s="98"/>
      <c r="I535" s="95"/>
      <c r="J535" s="131" t="str">
        <f t="shared" si="3"/>
        <v/>
      </c>
      <c r="K535" s="131"/>
      <c r="L535" s="132"/>
      <c r="M535" s="131"/>
      <c r="N535" s="129"/>
      <c r="O535" s="95"/>
      <c r="P535" s="98"/>
      <c r="Q535" s="381"/>
      <c r="R535" s="381"/>
      <c r="S535" s="381"/>
      <c r="T535" s="381"/>
    </row>
    <row r="536" spans="1:20" ht="12.75" customHeight="1" x14ac:dyDescent="0.25">
      <c r="A536" s="128" t="str">
        <f>IF(B536="","",ROW()-ROW($A$3)+'Diário 3º PA'!$P$1)</f>
        <v/>
      </c>
      <c r="B536" s="129"/>
      <c r="C536" s="130"/>
      <c r="D536" s="98"/>
      <c r="E536" s="95"/>
      <c r="F536" s="141"/>
      <c r="G536" s="98"/>
      <c r="H536" s="98"/>
      <c r="I536" s="95"/>
      <c r="J536" s="131" t="str">
        <f t="shared" si="3"/>
        <v/>
      </c>
      <c r="K536" s="131"/>
      <c r="L536" s="132"/>
      <c r="M536" s="131"/>
      <c r="N536" s="129"/>
      <c r="O536" s="95"/>
      <c r="P536" s="98"/>
      <c r="Q536" s="381"/>
      <c r="R536" s="381"/>
      <c r="S536" s="381"/>
      <c r="T536" s="381"/>
    </row>
    <row r="537" spans="1:20" ht="12.75" customHeight="1" x14ac:dyDescent="0.25">
      <c r="A537" s="128" t="str">
        <f>IF(B537="","",ROW()-ROW($A$3)+'Diário 3º PA'!$P$1)</f>
        <v/>
      </c>
      <c r="B537" s="129"/>
      <c r="C537" s="130"/>
      <c r="D537" s="98"/>
      <c r="E537" s="95"/>
      <c r="F537" s="141"/>
      <c r="G537" s="98"/>
      <c r="H537" s="98"/>
      <c r="I537" s="95"/>
      <c r="J537" s="131" t="str">
        <f t="shared" si="3"/>
        <v/>
      </c>
      <c r="K537" s="131"/>
      <c r="L537" s="132"/>
      <c r="M537" s="131"/>
      <c r="N537" s="129"/>
      <c r="O537" s="95"/>
      <c r="P537" s="98"/>
      <c r="Q537" s="381"/>
      <c r="R537" s="381"/>
      <c r="S537" s="381"/>
      <c r="T537" s="381"/>
    </row>
    <row r="538" spans="1:20" ht="12.75" customHeight="1" x14ac:dyDescent="0.25">
      <c r="A538" s="128" t="str">
        <f>IF(B538="","",ROW()-ROW($A$3)+'Diário 3º PA'!$P$1)</f>
        <v/>
      </c>
      <c r="B538" s="129"/>
      <c r="C538" s="130"/>
      <c r="D538" s="98"/>
      <c r="E538" s="95"/>
      <c r="F538" s="141"/>
      <c r="G538" s="98"/>
      <c r="H538" s="98"/>
      <c r="I538" s="95"/>
      <c r="J538" s="131" t="str">
        <f t="shared" si="3"/>
        <v/>
      </c>
      <c r="K538" s="131"/>
      <c r="L538" s="132"/>
      <c r="M538" s="131"/>
      <c r="N538" s="129"/>
      <c r="O538" s="95"/>
      <c r="P538" s="98"/>
      <c r="Q538" s="381"/>
      <c r="R538" s="381"/>
      <c r="S538" s="381"/>
      <c r="T538" s="381"/>
    </row>
    <row r="539" spans="1:20" ht="12.75" customHeight="1" x14ac:dyDescent="0.25">
      <c r="A539" s="128" t="str">
        <f>IF(B539="","",ROW()-ROW($A$3)+'Diário 3º PA'!$P$1)</f>
        <v/>
      </c>
      <c r="B539" s="129"/>
      <c r="C539" s="130"/>
      <c r="D539" s="98"/>
      <c r="E539" s="95"/>
      <c r="F539" s="141"/>
      <c r="G539" s="98"/>
      <c r="H539" s="98"/>
      <c r="I539" s="95"/>
      <c r="J539" s="131" t="str">
        <f t="shared" si="3"/>
        <v/>
      </c>
      <c r="K539" s="131"/>
      <c r="L539" s="132"/>
      <c r="M539" s="131"/>
      <c r="N539" s="129"/>
      <c r="O539" s="95"/>
      <c r="P539" s="98"/>
      <c r="Q539" s="381"/>
      <c r="R539" s="381"/>
      <c r="S539" s="381"/>
      <c r="T539" s="381"/>
    </row>
    <row r="540" spans="1:20" ht="12.75" customHeight="1" x14ac:dyDescent="0.25">
      <c r="A540" s="128" t="str">
        <f>IF(B540="","",ROW()-ROW($A$3)+'Diário 3º PA'!$P$1)</f>
        <v/>
      </c>
      <c r="B540" s="129"/>
      <c r="C540" s="130"/>
      <c r="D540" s="98"/>
      <c r="E540" s="95"/>
      <c r="F540" s="141"/>
      <c r="G540" s="98"/>
      <c r="H540" s="98"/>
      <c r="I540" s="95"/>
      <c r="J540" s="131" t="str">
        <f t="shared" si="3"/>
        <v/>
      </c>
      <c r="K540" s="131"/>
      <c r="L540" s="132"/>
      <c r="M540" s="131"/>
      <c r="N540" s="129"/>
      <c r="O540" s="95"/>
      <c r="P540" s="98"/>
      <c r="Q540" s="381"/>
      <c r="R540" s="381"/>
      <c r="S540" s="381"/>
      <c r="T540" s="381"/>
    </row>
    <row r="541" spans="1:20" ht="12.75" customHeight="1" x14ac:dyDescent="0.25">
      <c r="A541" s="128" t="str">
        <f>IF(B541="","",ROW()-ROW($A$3)+'Diário 3º PA'!$P$1)</f>
        <v/>
      </c>
      <c r="B541" s="129"/>
      <c r="C541" s="130"/>
      <c r="D541" s="98"/>
      <c r="E541" s="95"/>
      <c r="F541" s="141"/>
      <c r="G541" s="98"/>
      <c r="H541" s="98"/>
      <c r="I541" s="95"/>
      <c r="J541" s="131" t="str">
        <f t="shared" si="3"/>
        <v/>
      </c>
      <c r="K541" s="131"/>
      <c r="L541" s="132"/>
      <c r="M541" s="131"/>
      <c r="N541" s="129"/>
      <c r="O541" s="95"/>
      <c r="P541" s="98"/>
      <c r="Q541" s="381"/>
      <c r="R541" s="381"/>
      <c r="S541" s="381"/>
      <c r="T541" s="381"/>
    </row>
    <row r="542" spans="1:20" ht="12.75" customHeight="1" x14ac:dyDescent="0.25">
      <c r="A542" s="128" t="str">
        <f>IF(B542="","",ROW()-ROW($A$3)+'Diário 3º PA'!$P$1)</f>
        <v/>
      </c>
      <c r="B542" s="129"/>
      <c r="C542" s="130"/>
      <c r="D542" s="98"/>
      <c r="E542" s="95"/>
      <c r="F542" s="141"/>
      <c r="G542" s="98"/>
      <c r="H542" s="98"/>
      <c r="I542" s="95"/>
      <c r="J542" s="131" t="str">
        <f t="shared" si="3"/>
        <v/>
      </c>
      <c r="K542" s="131"/>
      <c r="L542" s="132"/>
      <c r="M542" s="131"/>
      <c r="N542" s="129"/>
      <c r="O542" s="95"/>
      <c r="P542" s="98"/>
      <c r="Q542" s="381"/>
      <c r="R542" s="381"/>
      <c r="S542" s="381"/>
      <c r="T542" s="381"/>
    </row>
    <row r="543" spans="1:20" ht="12.75" customHeight="1" x14ac:dyDescent="0.25">
      <c r="A543" s="128" t="str">
        <f>IF(B543="","",ROW()-ROW($A$3)+'Diário 3º PA'!$P$1)</f>
        <v/>
      </c>
      <c r="B543" s="129"/>
      <c r="C543" s="130"/>
      <c r="D543" s="98"/>
      <c r="E543" s="95"/>
      <c r="F543" s="141"/>
      <c r="G543" s="98"/>
      <c r="H543" s="98"/>
      <c r="I543" s="95"/>
      <c r="J543" s="131" t="str">
        <f t="shared" si="3"/>
        <v/>
      </c>
      <c r="K543" s="131"/>
      <c r="L543" s="132"/>
      <c r="M543" s="131"/>
      <c r="N543" s="129"/>
      <c r="O543" s="95"/>
      <c r="P543" s="98"/>
      <c r="Q543" s="381"/>
      <c r="R543" s="381"/>
      <c r="S543" s="381"/>
      <c r="T543" s="381"/>
    </row>
    <row r="544" spans="1:20" ht="12.75" customHeight="1" x14ac:dyDescent="0.25">
      <c r="A544" s="128" t="str">
        <f>IF(B544="","",ROW()-ROW($A$3)+'Diário 3º PA'!$P$1)</f>
        <v/>
      </c>
      <c r="B544" s="129"/>
      <c r="C544" s="130"/>
      <c r="D544" s="98"/>
      <c r="E544" s="95"/>
      <c r="F544" s="141"/>
      <c r="G544" s="98"/>
      <c r="H544" s="98"/>
      <c r="I544" s="95"/>
      <c r="J544" s="131" t="str">
        <f t="shared" si="3"/>
        <v/>
      </c>
      <c r="K544" s="131"/>
      <c r="L544" s="132"/>
      <c r="M544" s="131"/>
      <c r="N544" s="129"/>
      <c r="O544" s="95"/>
      <c r="P544" s="98"/>
      <c r="Q544" s="381"/>
      <c r="R544" s="381"/>
      <c r="S544" s="381"/>
      <c r="T544" s="381"/>
    </row>
    <row r="545" spans="1:20" ht="12.75" customHeight="1" x14ac:dyDescent="0.25">
      <c r="A545" s="128" t="str">
        <f>IF(B545="","",ROW()-ROW($A$3)+'Diário 3º PA'!$P$1)</f>
        <v/>
      </c>
      <c r="B545" s="129"/>
      <c r="C545" s="130"/>
      <c r="D545" s="98"/>
      <c r="E545" s="95"/>
      <c r="F545" s="141"/>
      <c r="G545" s="98"/>
      <c r="H545" s="98"/>
      <c r="I545" s="95"/>
      <c r="J545" s="131" t="str">
        <f t="shared" si="3"/>
        <v/>
      </c>
      <c r="K545" s="131"/>
      <c r="L545" s="132"/>
      <c r="M545" s="131"/>
      <c r="N545" s="129"/>
      <c r="O545" s="95"/>
      <c r="P545" s="98"/>
      <c r="Q545" s="381"/>
      <c r="R545" s="381"/>
      <c r="S545" s="381"/>
      <c r="T545" s="381"/>
    </row>
    <row r="546" spans="1:20" ht="12.75" customHeight="1" x14ac:dyDescent="0.25">
      <c r="A546" s="128" t="str">
        <f>IF(B546="","",ROW()-ROW($A$3)+'Diário 3º PA'!$P$1)</f>
        <v/>
      </c>
      <c r="B546" s="129"/>
      <c r="C546" s="130"/>
      <c r="D546" s="98"/>
      <c r="E546" s="95"/>
      <c r="F546" s="141"/>
      <c r="G546" s="98"/>
      <c r="H546" s="98"/>
      <c r="I546" s="95"/>
      <c r="J546" s="131" t="str">
        <f t="shared" si="3"/>
        <v/>
      </c>
      <c r="K546" s="131"/>
      <c r="L546" s="132"/>
      <c r="M546" s="131"/>
      <c r="N546" s="129"/>
      <c r="O546" s="95"/>
      <c r="P546" s="98"/>
      <c r="Q546" s="381"/>
      <c r="R546" s="381"/>
      <c r="S546" s="381"/>
      <c r="T546" s="381"/>
    </row>
    <row r="547" spans="1:20" ht="12.75" customHeight="1" x14ac:dyDescent="0.25">
      <c r="A547" s="128" t="str">
        <f>IF(B547="","",ROW()-ROW($A$3)+'Diário 3º PA'!$P$1)</f>
        <v/>
      </c>
      <c r="B547" s="129"/>
      <c r="C547" s="130"/>
      <c r="D547" s="98"/>
      <c r="E547" s="95"/>
      <c r="F547" s="141"/>
      <c r="G547" s="98"/>
      <c r="H547" s="98"/>
      <c r="I547" s="95"/>
      <c r="J547" s="131" t="str">
        <f t="shared" si="3"/>
        <v/>
      </c>
      <c r="K547" s="131"/>
      <c r="L547" s="132"/>
      <c r="M547" s="131"/>
      <c r="N547" s="129"/>
      <c r="O547" s="95"/>
      <c r="P547" s="98"/>
      <c r="Q547" s="381"/>
      <c r="R547" s="381"/>
      <c r="S547" s="381"/>
      <c r="T547" s="381"/>
    </row>
    <row r="548" spans="1:20" ht="12.75" customHeight="1" x14ac:dyDescent="0.25">
      <c r="A548" s="128" t="str">
        <f>IF(B548="","",ROW()-ROW($A$3)+'Diário 3º PA'!$P$1)</f>
        <v/>
      </c>
      <c r="B548" s="129"/>
      <c r="C548" s="130"/>
      <c r="D548" s="98"/>
      <c r="E548" s="95"/>
      <c r="F548" s="141"/>
      <c r="G548" s="95"/>
      <c r="H548" s="98"/>
      <c r="I548" s="95"/>
      <c r="J548" s="131" t="str">
        <f t="shared" si="3"/>
        <v/>
      </c>
      <c r="K548" s="131"/>
      <c r="L548" s="132"/>
      <c r="M548" s="131"/>
      <c r="N548" s="129"/>
      <c r="O548" s="95"/>
      <c r="P548" s="98"/>
      <c r="Q548" s="381"/>
      <c r="R548" s="381"/>
      <c r="S548" s="381"/>
      <c r="T548" s="381"/>
    </row>
    <row r="549" spans="1:20" ht="12.75" customHeight="1" x14ac:dyDescent="0.25">
      <c r="A549" s="128" t="str">
        <f>IF(B549="","",ROW()-ROW($A$3)+'Diário 3º PA'!$P$1)</f>
        <v/>
      </c>
      <c r="B549" s="129"/>
      <c r="C549" s="130"/>
      <c r="D549" s="98"/>
      <c r="E549" s="95"/>
      <c r="F549" s="141"/>
      <c r="G549" s="98"/>
      <c r="H549" s="98"/>
      <c r="I549" s="95"/>
      <c r="J549" s="131" t="str">
        <f t="shared" si="3"/>
        <v/>
      </c>
      <c r="K549" s="131"/>
      <c r="L549" s="132"/>
      <c r="M549" s="131"/>
      <c r="N549" s="129"/>
      <c r="O549" s="95"/>
      <c r="P549" s="98"/>
      <c r="Q549" s="381"/>
      <c r="R549" s="381"/>
      <c r="S549" s="381"/>
      <c r="T549" s="381"/>
    </row>
    <row r="550" spans="1:20" ht="12.75" customHeight="1" x14ac:dyDescent="0.25">
      <c r="A550" s="128" t="str">
        <f>IF(B550="","",ROW()-ROW($A$3)+'Diário 3º PA'!$P$1)</f>
        <v/>
      </c>
      <c r="B550" s="129"/>
      <c r="C550" s="130"/>
      <c r="D550" s="98"/>
      <c r="E550" s="95"/>
      <c r="F550" s="141"/>
      <c r="G550" s="95"/>
      <c r="H550" s="98"/>
      <c r="I550" s="95"/>
      <c r="J550" s="131" t="str">
        <f t="shared" si="3"/>
        <v/>
      </c>
      <c r="K550" s="131"/>
      <c r="L550" s="132"/>
      <c r="M550" s="131"/>
      <c r="N550" s="129"/>
      <c r="O550" s="95"/>
      <c r="P550" s="98"/>
      <c r="Q550" s="381"/>
      <c r="R550" s="381"/>
      <c r="S550" s="381"/>
      <c r="T550" s="381"/>
    </row>
    <row r="551" spans="1:20" ht="12.75" customHeight="1" x14ac:dyDescent="0.25">
      <c r="A551" s="128" t="str">
        <f>IF(B551="","",ROW()-ROW($A$3)+'Diário 3º PA'!$P$1)</f>
        <v/>
      </c>
      <c r="B551" s="129"/>
      <c r="C551" s="130"/>
      <c r="D551" s="98"/>
      <c r="E551" s="95"/>
      <c r="F551" s="141"/>
      <c r="G551" s="95"/>
      <c r="H551" s="98"/>
      <c r="I551" s="95"/>
      <c r="J551" s="131" t="str">
        <f t="shared" si="3"/>
        <v/>
      </c>
      <c r="K551" s="131"/>
      <c r="L551" s="132"/>
      <c r="M551" s="131"/>
      <c r="N551" s="129"/>
      <c r="O551" s="95"/>
      <c r="P551" s="98"/>
      <c r="Q551" s="381"/>
      <c r="R551" s="381"/>
      <c r="S551" s="381"/>
      <c r="T551" s="381"/>
    </row>
    <row r="552" spans="1:20" ht="12.75" customHeight="1" x14ac:dyDescent="0.25">
      <c r="A552" s="128" t="str">
        <f>IF(B552="","",ROW()-ROW($A$3)+'Diário 3º PA'!$P$1)</f>
        <v/>
      </c>
      <c r="B552" s="129"/>
      <c r="C552" s="130"/>
      <c r="D552" s="98"/>
      <c r="E552" s="95"/>
      <c r="F552" s="141"/>
      <c r="G552" s="98"/>
      <c r="H552" s="98"/>
      <c r="I552" s="95"/>
      <c r="J552" s="131" t="str">
        <f t="shared" si="3"/>
        <v/>
      </c>
      <c r="K552" s="131"/>
      <c r="L552" s="132"/>
      <c r="M552" s="131"/>
      <c r="N552" s="129"/>
      <c r="O552" s="95"/>
      <c r="P552" s="98"/>
      <c r="Q552" s="381"/>
      <c r="R552" s="381"/>
      <c r="S552" s="381"/>
      <c r="T552" s="381"/>
    </row>
    <row r="553" spans="1:20" ht="12.75" customHeight="1" x14ac:dyDescent="0.25">
      <c r="A553" s="128" t="str">
        <f>IF(B553="","",ROW()-ROW($A$3)+'Diário 3º PA'!$P$1)</f>
        <v/>
      </c>
      <c r="B553" s="129"/>
      <c r="C553" s="130"/>
      <c r="D553" s="98"/>
      <c r="E553" s="95"/>
      <c r="F553" s="141"/>
      <c r="G553" s="95"/>
      <c r="H553" s="98"/>
      <c r="I553" s="95"/>
      <c r="J553" s="131" t="str">
        <f t="shared" si="3"/>
        <v/>
      </c>
      <c r="K553" s="131"/>
      <c r="L553" s="132"/>
      <c r="M553" s="131"/>
      <c r="N553" s="129"/>
      <c r="O553" s="95"/>
      <c r="P553" s="98"/>
      <c r="Q553" s="381"/>
      <c r="R553" s="381"/>
      <c r="S553" s="381"/>
      <c r="T553" s="381"/>
    </row>
    <row r="554" spans="1:20" ht="12.75" customHeight="1" x14ac:dyDescent="0.25">
      <c r="A554" s="128" t="str">
        <f>IF(B554="","",ROW()-ROW($A$3)+'Diário 3º PA'!$P$1)</f>
        <v/>
      </c>
      <c r="B554" s="129"/>
      <c r="C554" s="130"/>
      <c r="D554" s="98"/>
      <c r="E554" s="95"/>
      <c r="F554" s="141"/>
      <c r="G554" s="95"/>
      <c r="H554" s="98"/>
      <c r="I554" s="95"/>
      <c r="J554" s="131" t="str">
        <f t="shared" si="3"/>
        <v/>
      </c>
      <c r="K554" s="131"/>
      <c r="L554" s="132"/>
      <c r="M554" s="131"/>
      <c r="N554" s="129"/>
      <c r="O554" s="95"/>
      <c r="P554" s="98"/>
      <c r="Q554" s="381"/>
      <c r="R554" s="381"/>
      <c r="S554" s="381"/>
      <c r="T554" s="381"/>
    </row>
    <row r="555" spans="1:20" ht="12.75" customHeight="1" x14ac:dyDescent="0.25">
      <c r="A555" s="128" t="str">
        <f>IF(B555="","",ROW()-ROW($A$3)+'Diário 3º PA'!$P$1)</f>
        <v/>
      </c>
      <c r="B555" s="129"/>
      <c r="C555" s="130"/>
      <c r="D555" s="98"/>
      <c r="E555" s="95"/>
      <c r="F555" s="141"/>
      <c r="G555" s="95"/>
      <c r="H555" s="98"/>
      <c r="I555" s="95"/>
      <c r="J555" s="131" t="str">
        <f t="shared" si="3"/>
        <v/>
      </c>
      <c r="K555" s="131"/>
      <c r="L555" s="132"/>
      <c r="M555" s="131"/>
      <c r="N555" s="129"/>
      <c r="O555" s="95"/>
      <c r="P555" s="98"/>
      <c r="Q555" s="381"/>
      <c r="R555" s="381"/>
      <c r="S555" s="381"/>
      <c r="T555" s="381"/>
    </row>
    <row r="556" spans="1:20" ht="12.75" customHeight="1" x14ac:dyDescent="0.25">
      <c r="A556" s="128" t="str">
        <f>IF(B556="","",ROW()-ROW($A$3)+'Diário 3º PA'!$P$1)</f>
        <v/>
      </c>
      <c r="B556" s="129"/>
      <c r="C556" s="130"/>
      <c r="D556" s="98"/>
      <c r="E556" s="95"/>
      <c r="F556" s="141"/>
      <c r="G556" s="98"/>
      <c r="H556" s="98"/>
      <c r="I556" s="95"/>
      <c r="J556" s="131" t="str">
        <f t="shared" si="3"/>
        <v/>
      </c>
      <c r="K556" s="131"/>
      <c r="L556" s="132"/>
      <c r="M556" s="131"/>
      <c r="N556" s="129"/>
      <c r="O556" s="95"/>
      <c r="P556" s="98"/>
      <c r="Q556" s="381"/>
      <c r="R556" s="381"/>
      <c r="S556" s="381"/>
      <c r="T556" s="381"/>
    </row>
    <row r="557" spans="1:20" ht="12.75" customHeight="1" x14ac:dyDescent="0.25">
      <c r="A557" s="128" t="str">
        <f>IF(B557="","",ROW()-ROW($A$3)+'Diário 3º PA'!$P$1)</f>
        <v/>
      </c>
      <c r="B557" s="129"/>
      <c r="C557" s="130"/>
      <c r="D557" s="98"/>
      <c r="E557" s="95"/>
      <c r="F557" s="141"/>
      <c r="G557" s="95"/>
      <c r="H557" s="98"/>
      <c r="I557" s="95"/>
      <c r="J557" s="131" t="str">
        <f t="shared" si="3"/>
        <v/>
      </c>
      <c r="K557" s="131"/>
      <c r="L557" s="132"/>
      <c r="M557" s="131"/>
      <c r="N557" s="129"/>
      <c r="O557" s="95"/>
      <c r="P557" s="98"/>
      <c r="Q557" s="381"/>
      <c r="R557" s="381"/>
      <c r="S557" s="381"/>
      <c r="T557" s="381"/>
    </row>
    <row r="558" spans="1:20" ht="12.75" customHeight="1" x14ac:dyDescent="0.25">
      <c r="A558" s="128" t="str">
        <f>IF(B558="","",ROW()-ROW($A$3)+'Diário 3º PA'!$P$1)</f>
        <v/>
      </c>
      <c r="B558" s="129"/>
      <c r="C558" s="130"/>
      <c r="D558" s="98"/>
      <c r="E558" s="95"/>
      <c r="F558" s="141"/>
      <c r="G558" s="98"/>
      <c r="H558" s="98"/>
      <c r="I558" s="95"/>
      <c r="J558" s="131" t="str">
        <f t="shared" si="3"/>
        <v/>
      </c>
      <c r="K558" s="131"/>
      <c r="L558" s="132"/>
      <c r="M558" s="131"/>
      <c r="N558" s="129"/>
      <c r="O558" s="95"/>
      <c r="P558" s="98"/>
      <c r="Q558" s="381"/>
      <c r="R558" s="381"/>
      <c r="S558" s="381"/>
      <c r="T558" s="381"/>
    </row>
    <row r="559" spans="1:20" ht="12.75" customHeight="1" x14ac:dyDescent="0.25">
      <c r="A559" s="128" t="str">
        <f>IF(B559="","",ROW()-ROW($A$3)+'Diário 3º PA'!$P$1)</f>
        <v/>
      </c>
      <c r="B559" s="129"/>
      <c r="C559" s="130"/>
      <c r="D559" s="98"/>
      <c r="E559" s="95"/>
      <c r="F559" s="141"/>
      <c r="G559" s="98"/>
      <c r="H559" s="98"/>
      <c r="I559" s="95"/>
      <c r="J559" s="131" t="str">
        <f t="shared" si="3"/>
        <v/>
      </c>
      <c r="K559" s="131"/>
      <c r="L559" s="132"/>
      <c r="M559" s="131"/>
      <c r="N559" s="129"/>
      <c r="O559" s="95"/>
      <c r="P559" s="98"/>
      <c r="Q559" s="381"/>
      <c r="R559" s="381"/>
      <c r="S559" s="381"/>
      <c r="T559" s="381"/>
    </row>
    <row r="560" spans="1:20" ht="12.75" customHeight="1" x14ac:dyDescent="0.25">
      <c r="A560" s="128" t="str">
        <f>IF(B560="","",ROW()-ROW($A$3)+'Diário 3º PA'!$P$1)</f>
        <v/>
      </c>
      <c r="B560" s="129"/>
      <c r="C560" s="130"/>
      <c r="D560" s="98"/>
      <c r="E560" s="95"/>
      <c r="F560" s="141"/>
      <c r="G560" s="98"/>
      <c r="H560" s="98"/>
      <c r="I560" s="95"/>
      <c r="J560" s="131" t="str">
        <f t="shared" si="3"/>
        <v/>
      </c>
      <c r="K560" s="131"/>
      <c r="L560" s="132"/>
      <c r="M560" s="131"/>
      <c r="N560" s="129"/>
      <c r="O560" s="95"/>
      <c r="P560" s="98"/>
      <c r="Q560" s="381"/>
      <c r="R560" s="381"/>
      <c r="S560" s="381"/>
      <c r="T560" s="381"/>
    </row>
    <row r="561" spans="1:20" ht="12.75" customHeight="1" x14ac:dyDescent="0.25">
      <c r="A561" s="128" t="str">
        <f>IF(B561="","",ROW()-ROW($A$3)+'Diário 3º PA'!$P$1)</f>
        <v/>
      </c>
      <c r="B561" s="129"/>
      <c r="C561" s="130"/>
      <c r="D561" s="98"/>
      <c r="E561" s="95"/>
      <c r="F561" s="141"/>
      <c r="G561" s="98"/>
      <c r="H561" s="98"/>
      <c r="I561" s="95"/>
      <c r="J561" s="131" t="str">
        <f t="shared" si="3"/>
        <v/>
      </c>
      <c r="K561" s="131"/>
      <c r="L561" s="132"/>
      <c r="M561" s="131"/>
      <c r="N561" s="129"/>
      <c r="O561" s="95"/>
      <c r="P561" s="98"/>
      <c r="Q561" s="381"/>
      <c r="R561" s="381"/>
      <c r="S561" s="381"/>
      <c r="T561" s="381"/>
    </row>
    <row r="562" spans="1:20" ht="12.75" customHeight="1" x14ac:dyDescent="0.25">
      <c r="A562" s="128" t="str">
        <f>IF(B562="","",ROW()-ROW($A$3)+'Diário 3º PA'!$P$1)</f>
        <v/>
      </c>
      <c r="B562" s="129"/>
      <c r="C562" s="130"/>
      <c r="D562" s="98"/>
      <c r="E562" s="95"/>
      <c r="F562" s="141"/>
      <c r="G562" s="98"/>
      <c r="H562" s="98"/>
      <c r="I562" s="95"/>
      <c r="J562" s="131" t="str">
        <f t="shared" si="3"/>
        <v/>
      </c>
      <c r="K562" s="131"/>
      <c r="L562" s="132"/>
      <c r="M562" s="131"/>
      <c r="N562" s="129"/>
      <c r="O562" s="95"/>
      <c r="P562" s="98"/>
      <c r="Q562" s="381"/>
      <c r="R562" s="381"/>
      <c r="S562" s="381"/>
      <c r="T562" s="381"/>
    </row>
    <row r="563" spans="1:20" ht="12.75" customHeight="1" x14ac:dyDescent="0.25">
      <c r="A563" s="128" t="str">
        <f>IF(B563="","",ROW()-ROW($A$3)+'Diário 3º PA'!$P$1)</f>
        <v/>
      </c>
      <c r="B563" s="129"/>
      <c r="C563" s="130"/>
      <c r="D563" s="98"/>
      <c r="E563" s="95"/>
      <c r="F563" s="141"/>
      <c r="G563" s="98"/>
      <c r="H563" s="98"/>
      <c r="I563" s="95"/>
      <c r="J563" s="131" t="str">
        <f t="shared" si="3"/>
        <v/>
      </c>
      <c r="K563" s="131"/>
      <c r="L563" s="132"/>
      <c r="M563" s="131"/>
      <c r="N563" s="129"/>
      <c r="O563" s="95"/>
      <c r="P563" s="98"/>
      <c r="Q563" s="381"/>
      <c r="R563" s="381"/>
      <c r="S563" s="381"/>
      <c r="T563" s="381"/>
    </row>
    <row r="564" spans="1:20" ht="12.75" customHeight="1" x14ac:dyDescent="0.25">
      <c r="A564" s="128" t="str">
        <f>IF(B564="","",ROW()-ROW($A$3)+'Diário 3º PA'!$P$1)</f>
        <v/>
      </c>
      <c r="B564" s="129"/>
      <c r="C564" s="130"/>
      <c r="D564" s="98"/>
      <c r="E564" s="95"/>
      <c r="F564" s="141"/>
      <c r="G564" s="143"/>
      <c r="H564" s="98"/>
      <c r="I564" s="95"/>
      <c r="J564" s="131" t="str">
        <f t="shared" si="3"/>
        <v/>
      </c>
      <c r="K564" s="131"/>
      <c r="L564" s="132"/>
      <c r="M564" s="131"/>
      <c r="N564" s="129"/>
      <c r="O564" s="95"/>
      <c r="P564" s="98"/>
      <c r="Q564" s="381"/>
      <c r="R564" s="381"/>
      <c r="S564" s="381"/>
      <c r="T564" s="381"/>
    </row>
    <row r="565" spans="1:20" ht="12.75" customHeight="1" x14ac:dyDescent="0.25">
      <c r="A565" s="128" t="str">
        <f>IF(B565="","",ROW()-ROW($A$3)+'Diário 3º PA'!$P$1)</f>
        <v/>
      </c>
      <c r="B565" s="129"/>
      <c r="C565" s="130"/>
      <c r="D565" s="98"/>
      <c r="E565" s="95"/>
      <c r="F565" s="141"/>
      <c r="G565" s="98"/>
      <c r="H565" s="98"/>
      <c r="I565" s="95"/>
      <c r="J565" s="131" t="str">
        <f t="shared" si="3"/>
        <v/>
      </c>
      <c r="K565" s="131"/>
      <c r="L565" s="132"/>
      <c r="M565" s="131"/>
      <c r="N565" s="129"/>
      <c r="O565" s="95"/>
      <c r="P565" s="98"/>
      <c r="Q565" s="381"/>
      <c r="R565" s="381"/>
      <c r="S565" s="381"/>
      <c r="T565" s="381"/>
    </row>
    <row r="566" spans="1:20" ht="12.75" customHeight="1" x14ac:dyDescent="0.25">
      <c r="A566" s="128" t="str">
        <f>IF(B566="","",ROW()-ROW($A$3)+'Diário 3º PA'!$P$1)</f>
        <v/>
      </c>
      <c r="B566" s="129"/>
      <c r="C566" s="130"/>
      <c r="D566" s="98"/>
      <c r="E566" s="95"/>
      <c r="F566" s="141"/>
      <c r="G566" s="98"/>
      <c r="H566" s="98"/>
      <c r="I566" s="95"/>
      <c r="J566" s="131" t="str">
        <f t="shared" si="3"/>
        <v/>
      </c>
      <c r="K566" s="131"/>
      <c r="L566" s="132"/>
      <c r="M566" s="131"/>
      <c r="N566" s="129"/>
      <c r="O566" s="95"/>
      <c r="P566" s="98"/>
      <c r="Q566" s="381"/>
      <c r="R566" s="381"/>
      <c r="S566" s="381"/>
      <c r="T566" s="381"/>
    </row>
    <row r="567" spans="1:20" ht="12.75" customHeight="1" x14ac:dyDescent="0.25">
      <c r="A567" s="128" t="str">
        <f>IF(B567="","",ROW()-ROW($A$3)+'Diário 3º PA'!$P$1)</f>
        <v/>
      </c>
      <c r="B567" s="129"/>
      <c r="C567" s="130"/>
      <c r="D567" s="98"/>
      <c r="E567" s="95"/>
      <c r="F567" s="141"/>
      <c r="G567" s="98"/>
      <c r="H567" s="98"/>
      <c r="I567" s="95"/>
      <c r="J567" s="131" t="str">
        <f t="shared" si="3"/>
        <v/>
      </c>
      <c r="K567" s="131"/>
      <c r="L567" s="132"/>
      <c r="M567" s="131"/>
      <c r="N567" s="129"/>
      <c r="O567" s="95"/>
      <c r="P567" s="98"/>
      <c r="Q567" s="381"/>
      <c r="R567" s="381"/>
      <c r="S567" s="381"/>
      <c r="T567" s="381"/>
    </row>
    <row r="568" spans="1:20" ht="12.75" customHeight="1" x14ac:dyDescent="0.25">
      <c r="A568" s="128" t="str">
        <f>IF(B568="","",ROW()-ROW($A$3)+'Diário 3º PA'!$P$1)</f>
        <v/>
      </c>
      <c r="B568" s="129"/>
      <c r="C568" s="130"/>
      <c r="D568" s="98"/>
      <c r="E568" s="95"/>
      <c r="F568" s="141"/>
      <c r="G568" s="98"/>
      <c r="H568" s="98"/>
      <c r="I568" s="95"/>
      <c r="J568" s="131" t="str">
        <f t="shared" si="3"/>
        <v/>
      </c>
      <c r="K568" s="131"/>
      <c r="L568" s="132"/>
      <c r="M568" s="131"/>
      <c r="N568" s="129"/>
      <c r="O568" s="95"/>
      <c r="P568" s="98"/>
      <c r="Q568" s="381"/>
      <c r="R568" s="381"/>
      <c r="S568" s="381"/>
      <c r="T568" s="381"/>
    </row>
    <row r="569" spans="1:20" ht="12.75" customHeight="1" x14ac:dyDescent="0.25">
      <c r="A569" s="128" t="str">
        <f>IF(B569="","",ROW()-ROW($A$3)+'Diário 3º PA'!$P$1)</f>
        <v/>
      </c>
      <c r="B569" s="129"/>
      <c r="C569" s="130"/>
      <c r="D569" s="98"/>
      <c r="E569" s="95"/>
      <c r="F569" s="141"/>
      <c r="G569" s="98"/>
      <c r="H569" s="98"/>
      <c r="I569" s="95"/>
      <c r="J569" s="131" t="str">
        <f t="shared" si="3"/>
        <v/>
      </c>
      <c r="K569" s="131"/>
      <c r="L569" s="132"/>
      <c r="M569" s="131"/>
      <c r="N569" s="129"/>
      <c r="O569" s="95"/>
      <c r="P569" s="98"/>
      <c r="Q569" s="381"/>
      <c r="R569" s="381"/>
      <c r="S569" s="381"/>
      <c r="T569" s="381"/>
    </row>
    <row r="570" spans="1:20" ht="12.75" customHeight="1" x14ac:dyDescent="0.25">
      <c r="A570" s="128" t="str">
        <f>IF(B570="","",ROW()-ROW($A$3)+'Diário 3º PA'!$P$1)</f>
        <v/>
      </c>
      <c r="B570" s="129"/>
      <c r="C570" s="130"/>
      <c r="D570" s="98"/>
      <c r="E570" s="95"/>
      <c r="F570" s="141"/>
      <c r="G570" s="98"/>
      <c r="H570" s="98"/>
      <c r="I570" s="95"/>
      <c r="J570" s="131" t="str">
        <f t="shared" si="3"/>
        <v/>
      </c>
      <c r="K570" s="131"/>
      <c r="L570" s="132"/>
      <c r="M570" s="131"/>
      <c r="N570" s="129"/>
      <c r="O570" s="95"/>
      <c r="P570" s="98"/>
      <c r="Q570" s="381"/>
      <c r="R570" s="381"/>
      <c r="S570" s="381"/>
      <c r="T570" s="381"/>
    </row>
    <row r="571" spans="1:20" ht="12.75" customHeight="1" x14ac:dyDescent="0.25">
      <c r="A571" s="128" t="str">
        <f>IF(B571="","",ROW()-ROW($A$3)+'Diário 3º PA'!$P$1)</f>
        <v/>
      </c>
      <c r="B571" s="129"/>
      <c r="C571" s="130"/>
      <c r="D571" s="98"/>
      <c r="E571" s="95"/>
      <c r="F571" s="141"/>
      <c r="G571" s="98"/>
      <c r="H571" s="98"/>
      <c r="I571" s="95"/>
      <c r="J571" s="131" t="str">
        <f t="shared" si="3"/>
        <v/>
      </c>
      <c r="K571" s="131"/>
      <c r="L571" s="132"/>
      <c r="M571" s="131"/>
      <c r="N571" s="129"/>
      <c r="O571" s="95"/>
      <c r="P571" s="98"/>
      <c r="Q571" s="381"/>
      <c r="R571" s="381"/>
      <c r="S571" s="381"/>
      <c r="T571" s="381"/>
    </row>
    <row r="572" spans="1:20" ht="12.75" customHeight="1" x14ac:dyDescent="0.25">
      <c r="A572" s="128" t="str">
        <f>IF(B572="","",ROW()-ROW($A$3)+'Diário 3º PA'!$P$1)</f>
        <v/>
      </c>
      <c r="B572" s="129"/>
      <c r="C572" s="130"/>
      <c r="D572" s="98"/>
      <c r="E572" s="95"/>
      <c r="F572" s="141"/>
      <c r="G572" s="98"/>
      <c r="H572" s="98"/>
      <c r="I572" s="95"/>
      <c r="J572" s="131" t="str">
        <f t="shared" si="3"/>
        <v/>
      </c>
      <c r="K572" s="131"/>
      <c r="L572" s="132"/>
      <c r="M572" s="131"/>
      <c r="N572" s="129"/>
      <c r="O572" s="95"/>
      <c r="P572" s="98"/>
      <c r="Q572" s="381"/>
      <c r="R572" s="381"/>
      <c r="S572" s="381"/>
      <c r="T572" s="381"/>
    </row>
    <row r="573" spans="1:20" ht="12.75" customHeight="1" x14ac:dyDescent="0.25">
      <c r="A573" s="128" t="str">
        <f>IF(B573="","",ROW()-ROW($A$3)+'Diário 3º PA'!$P$1)</f>
        <v/>
      </c>
      <c r="B573" s="129"/>
      <c r="C573" s="130"/>
      <c r="D573" s="98"/>
      <c r="E573" s="95"/>
      <c r="F573" s="141"/>
      <c r="G573" s="98"/>
      <c r="H573" s="98"/>
      <c r="I573" s="95"/>
      <c r="J573" s="131" t="str">
        <f t="shared" si="3"/>
        <v/>
      </c>
      <c r="K573" s="131"/>
      <c r="L573" s="132"/>
      <c r="M573" s="131"/>
      <c r="N573" s="129"/>
      <c r="O573" s="95"/>
      <c r="P573" s="98"/>
      <c r="Q573" s="381"/>
      <c r="R573" s="381"/>
      <c r="S573" s="381"/>
      <c r="T573" s="381"/>
    </row>
    <row r="574" spans="1:20" ht="12.75" customHeight="1" x14ac:dyDescent="0.25">
      <c r="A574" s="128" t="str">
        <f>IF(B574="","",ROW()-ROW($A$3)+'Diário 3º PA'!$P$1)</f>
        <v/>
      </c>
      <c r="B574" s="129"/>
      <c r="C574" s="130"/>
      <c r="D574" s="98"/>
      <c r="E574" s="95"/>
      <c r="F574" s="141"/>
      <c r="G574" s="98"/>
      <c r="H574" s="98"/>
      <c r="I574" s="95"/>
      <c r="J574" s="131" t="str">
        <f t="shared" si="3"/>
        <v/>
      </c>
      <c r="K574" s="131"/>
      <c r="L574" s="132"/>
      <c r="M574" s="131"/>
      <c r="N574" s="129"/>
      <c r="O574" s="95"/>
      <c r="P574" s="98"/>
      <c r="Q574" s="381"/>
      <c r="R574" s="381"/>
      <c r="S574" s="381"/>
      <c r="T574" s="381"/>
    </row>
    <row r="575" spans="1:20" ht="12.75" customHeight="1" x14ac:dyDescent="0.25">
      <c r="A575" s="128" t="str">
        <f>IF(B575="","",ROW()-ROW($A$3)+'Diário 3º PA'!$P$1)</f>
        <v/>
      </c>
      <c r="B575" s="129"/>
      <c r="C575" s="130"/>
      <c r="D575" s="98"/>
      <c r="E575" s="95"/>
      <c r="F575" s="141"/>
      <c r="G575" s="98"/>
      <c r="H575" s="98"/>
      <c r="I575" s="95"/>
      <c r="J575" s="131" t="str">
        <f t="shared" si="3"/>
        <v/>
      </c>
      <c r="K575" s="131"/>
      <c r="L575" s="132"/>
      <c r="M575" s="131"/>
      <c r="N575" s="129"/>
      <c r="O575" s="95"/>
      <c r="P575" s="98"/>
      <c r="Q575" s="381"/>
      <c r="R575" s="381"/>
      <c r="S575" s="381"/>
      <c r="T575" s="381"/>
    </row>
    <row r="576" spans="1:20" ht="12.75" customHeight="1" x14ac:dyDescent="0.25">
      <c r="A576" s="128" t="str">
        <f>IF(B576="","",ROW()-ROW($A$3)+'Diário 3º PA'!$P$1)</f>
        <v/>
      </c>
      <c r="B576" s="129"/>
      <c r="C576" s="130"/>
      <c r="D576" s="98"/>
      <c r="E576" s="95"/>
      <c r="F576" s="141"/>
      <c r="G576" s="98"/>
      <c r="H576" s="98"/>
      <c r="I576" s="95"/>
      <c r="J576" s="131" t="str">
        <f t="shared" si="3"/>
        <v/>
      </c>
      <c r="K576" s="131"/>
      <c r="L576" s="132"/>
      <c r="M576" s="131"/>
      <c r="N576" s="129"/>
      <c r="O576" s="95"/>
      <c r="P576" s="98"/>
      <c r="Q576" s="381"/>
      <c r="R576" s="381"/>
      <c r="S576" s="381"/>
      <c r="T576" s="381"/>
    </row>
    <row r="577" spans="1:20" ht="12.75" customHeight="1" x14ac:dyDescent="0.25">
      <c r="A577" s="128" t="str">
        <f>IF(B577="","",ROW()-ROW($A$3)+'Diário 3º PA'!$P$1)</f>
        <v/>
      </c>
      <c r="B577" s="129"/>
      <c r="C577" s="130"/>
      <c r="D577" s="98"/>
      <c r="E577" s="95"/>
      <c r="F577" s="141"/>
      <c r="G577" s="98"/>
      <c r="H577" s="98"/>
      <c r="I577" s="95"/>
      <c r="J577" s="131" t="str">
        <f t="shared" si="3"/>
        <v/>
      </c>
      <c r="K577" s="131"/>
      <c r="L577" s="132"/>
      <c r="M577" s="131"/>
      <c r="N577" s="129"/>
      <c r="O577" s="95"/>
      <c r="P577" s="98"/>
      <c r="Q577" s="381"/>
      <c r="R577" s="381"/>
      <c r="S577" s="381"/>
      <c r="T577" s="381"/>
    </row>
    <row r="578" spans="1:20" ht="12.75" customHeight="1" x14ac:dyDescent="0.25">
      <c r="A578" s="128" t="str">
        <f>IF(B578="","",ROW()-ROW($A$3)+'Diário 3º PA'!$P$1)</f>
        <v/>
      </c>
      <c r="B578" s="129"/>
      <c r="C578" s="130"/>
      <c r="D578" s="98"/>
      <c r="E578" s="95"/>
      <c r="F578" s="141"/>
      <c r="G578" s="98"/>
      <c r="H578" s="98"/>
      <c r="I578" s="95"/>
      <c r="J578" s="131" t="str">
        <f t="shared" si="3"/>
        <v/>
      </c>
      <c r="K578" s="131"/>
      <c r="L578" s="132"/>
      <c r="M578" s="131"/>
      <c r="N578" s="129"/>
      <c r="O578" s="95"/>
      <c r="P578" s="98"/>
      <c r="Q578" s="381"/>
      <c r="R578" s="381"/>
      <c r="S578" s="381"/>
      <c r="T578" s="381"/>
    </row>
    <row r="579" spans="1:20" ht="12.75" customHeight="1" x14ac:dyDescent="0.25">
      <c r="A579" s="128" t="str">
        <f>IF(B579="","",ROW()-ROW($A$3)+'Diário 3º PA'!$P$1)</f>
        <v/>
      </c>
      <c r="B579" s="129"/>
      <c r="C579" s="130"/>
      <c r="D579" s="98"/>
      <c r="E579" s="95"/>
      <c r="F579" s="141"/>
      <c r="G579" s="98"/>
      <c r="H579" s="98"/>
      <c r="I579" s="95"/>
      <c r="J579" s="131" t="str">
        <f t="shared" si="3"/>
        <v/>
      </c>
      <c r="K579" s="131"/>
      <c r="L579" s="132"/>
      <c r="M579" s="131"/>
      <c r="N579" s="129"/>
      <c r="O579" s="95"/>
      <c r="P579" s="98"/>
      <c r="Q579" s="381"/>
      <c r="R579" s="381"/>
      <c r="S579" s="381"/>
      <c r="T579" s="381"/>
    </row>
    <row r="580" spans="1:20" ht="12.75" customHeight="1" x14ac:dyDescent="0.25">
      <c r="A580" s="128" t="str">
        <f>IF(B580="","",ROW()-ROW($A$3)+'Diário 3º PA'!$P$1)</f>
        <v/>
      </c>
      <c r="B580" s="129"/>
      <c r="C580" s="130"/>
      <c r="D580" s="98"/>
      <c r="E580" s="95"/>
      <c r="F580" s="141"/>
      <c r="G580" s="98"/>
      <c r="H580" s="98"/>
      <c r="I580" s="95"/>
      <c r="J580" s="131" t="str">
        <f t="shared" si="3"/>
        <v/>
      </c>
      <c r="K580" s="131"/>
      <c r="L580" s="132"/>
      <c r="M580" s="131"/>
      <c r="N580" s="129"/>
      <c r="O580" s="95"/>
      <c r="P580" s="98"/>
      <c r="Q580" s="381"/>
      <c r="R580" s="381"/>
      <c r="S580" s="381"/>
      <c r="T580" s="381"/>
    </row>
    <row r="581" spans="1:20" ht="12.75" customHeight="1" x14ac:dyDescent="0.25">
      <c r="A581" s="128" t="str">
        <f>IF(B581="","",ROW()-ROW($A$3)+'Diário 3º PA'!$P$1)</f>
        <v/>
      </c>
      <c r="B581" s="129"/>
      <c r="C581" s="130"/>
      <c r="D581" s="98"/>
      <c r="E581" s="95"/>
      <c r="F581" s="141"/>
      <c r="G581" s="98"/>
      <c r="H581" s="98"/>
      <c r="I581" s="95"/>
      <c r="J581" s="131" t="str">
        <f t="shared" si="3"/>
        <v/>
      </c>
      <c r="K581" s="131"/>
      <c r="L581" s="132"/>
      <c r="M581" s="131"/>
      <c r="N581" s="129"/>
      <c r="O581" s="95"/>
      <c r="P581" s="98"/>
      <c r="Q581" s="381"/>
      <c r="R581" s="381"/>
      <c r="S581" s="381"/>
      <c r="T581" s="381"/>
    </row>
    <row r="582" spans="1:20" ht="12.75" customHeight="1" x14ac:dyDescent="0.25">
      <c r="A582" s="128" t="str">
        <f>IF(B582="","",ROW()-ROW($A$3)+'Diário 3º PA'!$P$1)</f>
        <v/>
      </c>
      <c r="B582" s="129"/>
      <c r="C582" s="130"/>
      <c r="D582" s="98"/>
      <c r="E582" s="95"/>
      <c r="F582" s="141"/>
      <c r="G582" s="98"/>
      <c r="H582" s="98"/>
      <c r="I582" s="95"/>
      <c r="J582" s="131" t="str">
        <f t="shared" si="3"/>
        <v/>
      </c>
      <c r="K582" s="131"/>
      <c r="L582" s="132"/>
      <c r="M582" s="131"/>
      <c r="N582" s="129"/>
      <c r="O582" s="95"/>
      <c r="P582" s="98"/>
      <c r="Q582" s="381"/>
      <c r="R582" s="381"/>
      <c r="S582" s="381"/>
      <c r="T582" s="381"/>
    </row>
    <row r="583" spans="1:20" ht="12.75" customHeight="1" x14ac:dyDescent="0.25">
      <c r="A583" s="128" t="str">
        <f>IF(B583="","",ROW()-ROW($A$3)+'Diário 3º PA'!$P$1)</f>
        <v/>
      </c>
      <c r="B583" s="129"/>
      <c r="C583" s="130"/>
      <c r="D583" s="98"/>
      <c r="E583" s="95"/>
      <c r="F583" s="141"/>
      <c r="G583" s="98"/>
      <c r="H583" s="98"/>
      <c r="I583" s="95"/>
      <c r="J583" s="131" t="str">
        <f t="shared" si="3"/>
        <v/>
      </c>
      <c r="K583" s="131"/>
      <c r="L583" s="132"/>
      <c r="M583" s="131"/>
      <c r="N583" s="129"/>
      <c r="O583" s="95"/>
      <c r="P583" s="98"/>
      <c r="Q583" s="381"/>
      <c r="R583" s="381"/>
      <c r="S583" s="381"/>
      <c r="T583" s="381"/>
    </row>
    <row r="584" spans="1:20" ht="12.75" customHeight="1" x14ac:dyDescent="0.25">
      <c r="A584" s="128" t="str">
        <f>IF(B584="","",ROW()-ROW($A$3)+'Diário 3º PA'!$P$1)</f>
        <v/>
      </c>
      <c r="B584" s="129"/>
      <c r="C584" s="130"/>
      <c r="D584" s="98"/>
      <c r="E584" s="95"/>
      <c r="F584" s="141"/>
      <c r="G584" s="98"/>
      <c r="H584" s="98"/>
      <c r="I584" s="95"/>
      <c r="J584" s="131" t="str">
        <f t="shared" si="3"/>
        <v/>
      </c>
      <c r="K584" s="131"/>
      <c r="L584" s="132"/>
      <c r="M584" s="131"/>
      <c r="N584" s="129"/>
      <c r="O584" s="95"/>
      <c r="P584" s="98"/>
      <c r="Q584" s="381"/>
      <c r="R584" s="381"/>
      <c r="S584" s="381"/>
      <c r="T584" s="381"/>
    </row>
    <row r="585" spans="1:20" ht="12.75" customHeight="1" x14ac:dyDescent="0.25">
      <c r="A585" s="128" t="str">
        <f>IF(B585="","",ROW()-ROW($A$3)+'Diário 3º PA'!$P$1)</f>
        <v/>
      </c>
      <c r="B585" s="129"/>
      <c r="C585" s="130"/>
      <c r="D585" s="98"/>
      <c r="E585" s="95"/>
      <c r="F585" s="141"/>
      <c r="G585" s="98"/>
      <c r="H585" s="98"/>
      <c r="I585" s="95"/>
      <c r="J585" s="131" t="str">
        <f t="shared" si="3"/>
        <v/>
      </c>
      <c r="K585" s="131"/>
      <c r="L585" s="132"/>
      <c r="M585" s="131"/>
      <c r="N585" s="129"/>
      <c r="O585" s="95"/>
      <c r="P585" s="98"/>
      <c r="Q585" s="381"/>
      <c r="R585" s="381"/>
      <c r="S585" s="381"/>
      <c r="T585" s="381"/>
    </row>
    <row r="586" spans="1:20" ht="12.75" customHeight="1" x14ac:dyDescent="0.25">
      <c r="A586" s="128" t="str">
        <f>IF(B586="","",ROW()-ROW($A$3)+'Diário 3º PA'!$P$1)</f>
        <v/>
      </c>
      <c r="B586" s="129"/>
      <c r="C586" s="130"/>
      <c r="D586" s="98"/>
      <c r="E586" s="95"/>
      <c r="F586" s="141"/>
      <c r="G586" s="98"/>
      <c r="H586" s="98"/>
      <c r="I586" s="95"/>
      <c r="J586" s="131" t="str">
        <f t="shared" si="3"/>
        <v/>
      </c>
      <c r="K586" s="131"/>
      <c r="L586" s="132"/>
      <c r="M586" s="131"/>
      <c r="N586" s="129"/>
      <c r="O586" s="95"/>
      <c r="P586" s="98"/>
      <c r="Q586" s="381"/>
      <c r="R586" s="381"/>
      <c r="S586" s="381"/>
      <c r="T586" s="381"/>
    </row>
    <row r="587" spans="1:20" ht="12.75" customHeight="1" x14ac:dyDescent="0.25">
      <c r="A587" s="128" t="str">
        <f>IF(B587="","",ROW()-ROW($A$3)+'Diário 3º PA'!$P$1)</f>
        <v/>
      </c>
      <c r="B587" s="129"/>
      <c r="C587" s="130"/>
      <c r="D587" s="98"/>
      <c r="E587" s="95"/>
      <c r="F587" s="141"/>
      <c r="G587" s="98"/>
      <c r="H587" s="98"/>
      <c r="I587" s="95"/>
      <c r="J587" s="131" t="str">
        <f t="shared" si="3"/>
        <v/>
      </c>
      <c r="K587" s="131"/>
      <c r="L587" s="132"/>
      <c r="M587" s="131"/>
      <c r="N587" s="129"/>
      <c r="O587" s="95"/>
      <c r="P587" s="98"/>
      <c r="Q587" s="381"/>
      <c r="R587" s="381"/>
      <c r="S587" s="381"/>
      <c r="T587" s="381"/>
    </row>
    <row r="588" spans="1:20" ht="12.75" customHeight="1" x14ac:dyDescent="0.25">
      <c r="A588" s="128" t="str">
        <f>IF(B588="","",ROW()-ROW($A$3)+'Diário 3º PA'!$P$1)</f>
        <v/>
      </c>
      <c r="B588" s="129"/>
      <c r="C588" s="130"/>
      <c r="D588" s="98"/>
      <c r="E588" s="95"/>
      <c r="F588" s="141"/>
      <c r="G588" s="98"/>
      <c r="H588" s="98"/>
      <c r="I588" s="95"/>
      <c r="J588" s="131" t="str">
        <f t="shared" si="3"/>
        <v/>
      </c>
      <c r="K588" s="131"/>
      <c r="L588" s="132"/>
      <c r="M588" s="131"/>
      <c r="N588" s="129"/>
      <c r="O588" s="95"/>
      <c r="P588" s="98"/>
      <c r="Q588" s="381"/>
      <c r="R588" s="381"/>
      <c r="S588" s="381"/>
      <c r="T588" s="381"/>
    </row>
    <row r="589" spans="1:20" ht="12.75" customHeight="1" x14ac:dyDescent="0.25">
      <c r="A589" s="128" t="str">
        <f>IF(B589="","",ROW()-ROW($A$3)+'Diário 3º PA'!$P$1)</f>
        <v/>
      </c>
      <c r="B589" s="129"/>
      <c r="C589" s="130"/>
      <c r="D589" s="98"/>
      <c r="E589" s="95"/>
      <c r="F589" s="141"/>
      <c r="G589" s="98"/>
      <c r="H589" s="98"/>
      <c r="I589" s="95"/>
      <c r="J589" s="131" t="str">
        <f t="shared" si="3"/>
        <v/>
      </c>
      <c r="K589" s="131"/>
      <c r="L589" s="132"/>
      <c r="M589" s="131"/>
      <c r="N589" s="129"/>
      <c r="O589" s="95"/>
      <c r="P589" s="98"/>
      <c r="Q589" s="381"/>
      <c r="R589" s="381"/>
      <c r="S589" s="381"/>
      <c r="T589" s="381"/>
    </row>
    <row r="590" spans="1:20" ht="12.75" customHeight="1" x14ac:dyDescent="0.25">
      <c r="A590" s="128" t="str">
        <f>IF(B590="","",ROW()-ROW($A$3)+'Diário 3º PA'!$P$1)</f>
        <v/>
      </c>
      <c r="B590" s="129"/>
      <c r="C590" s="130"/>
      <c r="D590" s="98"/>
      <c r="E590" s="95"/>
      <c r="F590" s="141"/>
      <c r="G590" s="98"/>
      <c r="H590" s="98"/>
      <c r="I590" s="95"/>
      <c r="J590" s="131" t="str">
        <f t="shared" si="3"/>
        <v/>
      </c>
      <c r="K590" s="131"/>
      <c r="L590" s="132"/>
      <c r="M590" s="131"/>
      <c r="N590" s="129"/>
      <c r="O590" s="95"/>
      <c r="P590" s="98"/>
      <c r="Q590" s="381"/>
      <c r="R590" s="381"/>
      <c r="S590" s="381"/>
      <c r="T590" s="381"/>
    </row>
    <row r="591" spans="1:20" ht="12.75" customHeight="1" x14ac:dyDescent="0.25">
      <c r="A591" s="128" t="str">
        <f>IF(B591="","",ROW()-ROW($A$3)+'Diário 3º PA'!$P$1)</f>
        <v/>
      </c>
      <c r="B591" s="129"/>
      <c r="C591" s="130"/>
      <c r="D591" s="98"/>
      <c r="E591" s="95"/>
      <c r="F591" s="141"/>
      <c r="G591" s="98"/>
      <c r="H591" s="98"/>
      <c r="I591" s="95"/>
      <c r="J591" s="131" t="str">
        <f t="shared" si="3"/>
        <v/>
      </c>
      <c r="K591" s="131"/>
      <c r="L591" s="132"/>
      <c r="M591" s="131"/>
      <c r="N591" s="129"/>
      <c r="O591" s="95"/>
      <c r="P591" s="98"/>
      <c r="Q591" s="381"/>
      <c r="R591" s="381"/>
      <c r="S591" s="381"/>
      <c r="T591" s="381"/>
    </row>
    <row r="592" spans="1:20" ht="12.75" customHeight="1" x14ac:dyDescent="0.25">
      <c r="A592" s="128" t="str">
        <f>IF(B592="","",ROW()-ROW($A$3)+'Diário 3º PA'!$P$1)</f>
        <v/>
      </c>
      <c r="B592" s="129"/>
      <c r="C592" s="130"/>
      <c r="D592" s="98"/>
      <c r="E592" s="95"/>
      <c r="F592" s="141"/>
      <c r="G592" s="98"/>
      <c r="H592" s="98"/>
      <c r="I592" s="95"/>
      <c r="J592" s="131" t="str">
        <f t="shared" si="3"/>
        <v/>
      </c>
      <c r="K592" s="131"/>
      <c r="L592" s="132"/>
      <c r="M592" s="131"/>
      <c r="N592" s="129"/>
      <c r="O592" s="95"/>
      <c r="P592" s="98"/>
      <c r="Q592" s="381"/>
      <c r="R592" s="381"/>
      <c r="S592" s="381"/>
      <c r="T592" s="381"/>
    </row>
    <row r="593" spans="1:20" ht="12.75" customHeight="1" x14ac:dyDescent="0.25">
      <c r="A593" s="128" t="str">
        <f>IF(B593="","",ROW()-ROW($A$3)+'Diário 3º PA'!$P$1)</f>
        <v/>
      </c>
      <c r="B593" s="129"/>
      <c r="C593" s="130"/>
      <c r="D593" s="98"/>
      <c r="E593" s="95"/>
      <c r="F593" s="141"/>
      <c r="G593" s="98"/>
      <c r="H593" s="98"/>
      <c r="I593" s="95"/>
      <c r="J593" s="131" t="str">
        <f t="shared" si="3"/>
        <v/>
      </c>
      <c r="K593" s="131"/>
      <c r="L593" s="132"/>
      <c r="M593" s="131"/>
      <c r="N593" s="129"/>
      <c r="O593" s="95"/>
      <c r="P593" s="98"/>
      <c r="Q593" s="381"/>
      <c r="R593" s="381"/>
      <c r="S593" s="381"/>
      <c r="T593" s="381"/>
    </row>
    <row r="594" spans="1:20" ht="12.75" customHeight="1" x14ac:dyDescent="0.25">
      <c r="A594" s="128" t="str">
        <f>IF(B594="","",ROW()-ROW($A$3)+'Diário 3º PA'!$P$1)</f>
        <v/>
      </c>
      <c r="B594" s="129"/>
      <c r="C594" s="130"/>
      <c r="D594" s="98"/>
      <c r="E594" s="95"/>
      <c r="F594" s="141"/>
      <c r="G594" s="98"/>
      <c r="H594" s="98"/>
      <c r="I594" s="95"/>
      <c r="J594" s="131" t="str">
        <f t="shared" si="3"/>
        <v/>
      </c>
      <c r="K594" s="131"/>
      <c r="L594" s="132"/>
      <c r="M594" s="131"/>
      <c r="N594" s="129"/>
      <c r="O594" s="95"/>
      <c r="P594" s="98"/>
      <c r="Q594" s="381"/>
      <c r="R594" s="381"/>
      <c r="S594" s="381"/>
      <c r="T594" s="381"/>
    </row>
    <row r="595" spans="1:20" ht="12.75" customHeight="1" x14ac:dyDescent="0.25">
      <c r="A595" s="128" t="str">
        <f>IF(B595="","",ROW()-ROW($A$3)+'Diário 3º PA'!$P$1)</f>
        <v/>
      </c>
      <c r="B595" s="129"/>
      <c r="C595" s="130"/>
      <c r="D595" s="98"/>
      <c r="E595" s="95"/>
      <c r="F595" s="141"/>
      <c r="G595" s="98"/>
      <c r="H595" s="98"/>
      <c r="I595" s="95"/>
      <c r="J595" s="131" t="str">
        <f t="shared" si="3"/>
        <v/>
      </c>
      <c r="K595" s="131"/>
      <c r="L595" s="132"/>
      <c r="M595" s="131"/>
      <c r="N595" s="129"/>
      <c r="O595" s="95"/>
      <c r="P595" s="98"/>
      <c r="Q595" s="381"/>
      <c r="R595" s="381"/>
      <c r="S595" s="381"/>
      <c r="T595" s="381"/>
    </row>
    <row r="596" spans="1:20" ht="12.75" customHeight="1" x14ac:dyDescent="0.25">
      <c r="A596" s="128" t="str">
        <f>IF(B596="","",ROW()-ROW($A$3)+'Diário 3º PA'!$P$1)</f>
        <v/>
      </c>
      <c r="B596" s="129"/>
      <c r="C596" s="130"/>
      <c r="D596" s="98"/>
      <c r="E596" s="95"/>
      <c r="F596" s="141"/>
      <c r="G596" s="95"/>
      <c r="H596" s="98"/>
      <c r="I596" s="95"/>
      <c r="J596" s="131" t="str">
        <f t="shared" si="3"/>
        <v/>
      </c>
      <c r="K596" s="131"/>
      <c r="L596" s="132"/>
      <c r="M596" s="131"/>
      <c r="N596" s="129"/>
      <c r="O596" s="95"/>
      <c r="P596" s="98"/>
      <c r="Q596" s="381"/>
      <c r="R596" s="381"/>
      <c r="S596" s="381"/>
      <c r="T596" s="381"/>
    </row>
    <row r="597" spans="1:20" ht="12.75" customHeight="1" x14ac:dyDescent="0.25">
      <c r="A597" s="128" t="str">
        <f>IF(B597="","",ROW()-ROW($A$3)+'Diário 3º PA'!$P$1)</f>
        <v/>
      </c>
      <c r="B597" s="129"/>
      <c r="C597" s="130"/>
      <c r="D597" s="98"/>
      <c r="E597" s="95"/>
      <c r="F597" s="141"/>
      <c r="G597" s="95"/>
      <c r="H597" s="98"/>
      <c r="I597" s="95"/>
      <c r="J597" s="131" t="str">
        <f t="shared" si="3"/>
        <v/>
      </c>
      <c r="K597" s="131"/>
      <c r="L597" s="132"/>
      <c r="M597" s="131"/>
      <c r="N597" s="129"/>
      <c r="O597" s="95"/>
      <c r="P597" s="98"/>
      <c r="Q597" s="381"/>
      <c r="R597" s="381"/>
      <c r="S597" s="381"/>
      <c r="T597" s="381"/>
    </row>
    <row r="598" spans="1:20" ht="12.75" customHeight="1" x14ac:dyDescent="0.25">
      <c r="A598" s="128" t="str">
        <f>IF(B598="","",ROW()-ROW($A$3)+'Diário 3º PA'!$P$1)</f>
        <v/>
      </c>
      <c r="B598" s="129"/>
      <c r="C598" s="130"/>
      <c r="D598" s="98"/>
      <c r="E598" s="95"/>
      <c r="F598" s="141"/>
      <c r="G598" s="98"/>
      <c r="H598" s="98"/>
      <c r="I598" s="95"/>
      <c r="J598" s="131" t="str">
        <f t="shared" si="3"/>
        <v/>
      </c>
      <c r="K598" s="131"/>
      <c r="L598" s="132"/>
      <c r="M598" s="131"/>
      <c r="N598" s="129"/>
      <c r="O598" s="95"/>
      <c r="P598" s="98"/>
      <c r="Q598" s="381"/>
      <c r="R598" s="381"/>
      <c r="S598" s="381"/>
      <c r="T598" s="381"/>
    </row>
    <row r="599" spans="1:20" ht="12.75" customHeight="1" x14ac:dyDescent="0.25">
      <c r="A599" s="128" t="str">
        <f>IF(B599="","",ROW()-ROW($A$3)+'Diário 3º PA'!$P$1)</f>
        <v/>
      </c>
      <c r="B599" s="129"/>
      <c r="C599" s="130"/>
      <c r="D599" s="98"/>
      <c r="E599" s="95"/>
      <c r="F599" s="141"/>
      <c r="G599" s="98"/>
      <c r="H599" s="98"/>
      <c r="I599" s="95"/>
      <c r="J599" s="131" t="str">
        <f t="shared" si="3"/>
        <v/>
      </c>
      <c r="K599" s="131"/>
      <c r="L599" s="132"/>
      <c r="M599" s="131"/>
      <c r="N599" s="129"/>
      <c r="O599" s="95"/>
      <c r="P599" s="98"/>
      <c r="Q599" s="381"/>
      <c r="R599" s="381"/>
      <c r="S599" s="381"/>
      <c r="T599" s="381"/>
    </row>
    <row r="600" spans="1:20" ht="12.75" customHeight="1" x14ac:dyDescent="0.25">
      <c r="A600" s="128" t="str">
        <f>IF(B600="","",ROW()-ROW($A$3)+'Diário 3º PA'!$P$1)</f>
        <v/>
      </c>
      <c r="B600" s="129"/>
      <c r="C600" s="130"/>
      <c r="D600" s="98"/>
      <c r="E600" s="95"/>
      <c r="F600" s="141"/>
      <c r="G600" s="95"/>
      <c r="H600" s="98"/>
      <c r="I600" s="95"/>
      <c r="J600" s="131" t="str">
        <f t="shared" si="3"/>
        <v/>
      </c>
      <c r="K600" s="131"/>
      <c r="L600" s="132"/>
      <c r="M600" s="131"/>
      <c r="N600" s="129"/>
      <c r="O600" s="95"/>
      <c r="P600" s="98"/>
      <c r="Q600" s="381"/>
      <c r="R600" s="381"/>
      <c r="S600" s="381"/>
      <c r="T600" s="381"/>
    </row>
    <row r="601" spans="1:20" ht="12.75" customHeight="1" x14ac:dyDescent="0.25">
      <c r="A601" s="128" t="str">
        <f>IF(B601="","",ROW()-ROW($A$3)+'Diário 3º PA'!$P$1)</f>
        <v/>
      </c>
      <c r="B601" s="129"/>
      <c r="C601" s="130"/>
      <c r="D601" s="98"/>
      <c r="E601" s="95"/>
      <c r="F601" s="141"/>
      <c r="G601" s="95"/>
      <c r="H601" s="98"/>
      <c r="I601" s="95"/>
      <c r="J601" s="131" t="str">
        <f t="shared" si="3"/>
        <v/>
      </c>
      <c r="K601" s="131"/>
      <c r="L601" s="132"/>
      <c r="M601" s="131"/>
      <c r="N601" s="129"/>
      <c r="O601" s="95"/>
      <c r="P601" s="98"/>
      <c r="Q601" s="381"/>
      <c r="R601" s="381"/>
      <c r="S601" s="381"/>
      <c r="T601" s="381"/>
    </row>
    <row r="602" spans="1:20" ht="12.75" customHeight="1" x14ac:dyDescent="0.25">
      <c r="A602" s="128" t="str">
        <f>IF(B602="","",ROW()-ROW($A$3)+'Diário 3º PA'!$P$1)</f>
        <v/>
      </c>
      <c r="B602" s="129"/>
      <c r="C602" s="130"/>
      <c r="D602" s="98"/>
      <c r="E602" s="95"/>
      <c r="F602" s="141"/>
      <c r="G602" s="98"/>
      <c r="H602" s="98"/>
      <c r="I602" s="95"/>
      <c r="J602" s="131" t="str">
        <f t="shared" si="3"/>
        <v/>
      </c>
      <c r="K602" s="131"/>
      <c r="L602" s="132"/>
      <c r="M602" s="131"/>
      <c r="N602" s="129"/>
      <c r="O602" s="95"/>
      <c r="P602" s="98"/>
      <c r="Q602" s="381"/>
      <c r="R602" s="381"/>
      <c r="S602" s="381"/>
      <c r="T602" s="381"/>
    </row>
    <row r="603" spans="1:20" ht="12.75" customHeight="1" x14ac:dyDescent="0.25">
      <c r="A603" s="128" t="str">
        <f>IF(B603="","",ROW()-ROW($A$3)+'Diário 3º PA'!$P$1)</f>
        <v/>
      </c>
      <c r="B603" s="129"/>
      <c r="C603" s="130"/>
      <c r="D603" s="98"/>
      <c r="E603" s="95"/>
      <c r="F603" s="141"/>
      <c r="G603" s="98"/>
      <c r="H603" s="98"/>
      <c r="I603" s="95"/>
      <c r="J603" s="131" t="str">
        <f t="shared" si="3"/>
        <v/>
      </c>
      <c r="K603" s="131"/>
      <c r="L603" s="132"/>
      <c r="M603" s="131"/>
      <c r="N603" s="129"/>
      <c r="O603" s="95"/>
      <c r="P603" s="98"/>
      <c r="Q603" s="381"/>
      <c r="R603" s="381"/>
      <c r="S603" s="381"/>
      <c r="T603" s="381"/>
    </row>
    <row r="604" spans="1:20" ht="12.75" customHeight="1" x14ac:dyDescent="0.25">
      <c r="A604" s="128" t="str">
        <f>IF(B604="","",ROW()-ROW($A$3)+'Diário 3º PA'!$P$1)</f>
        <v/>
      </c>
      <c r="B604" s="129"/>
      <c r="C604" s="130"/>
      <c r="D604" s="98"/>
      <c r="E604" s="95"/>
      <c r="F604" s="141"/>
      <c r="G604" s="98"/>
      <c r="H604" s="98"/>
      <c r="I604" s="95"/>
      <c r="J604" s="131" t="str">
        <f t="shared" si="3"/>
        <v/>
      </c>
      <c r="K604" s="131"/>
      <c r="L604" s="132"/>
      <c r="M604" s="131"/>
      <c r="N604" s="129"/>
      <c r="O604" s="95"/>
      <c r="P604" s="98"/>
      <c r="Q604" s="381"/>
      <c r="R604" s="381"/>
      <c r="S604" s="381"/>
      <c r="T604" s="381"/>
    </row>
    <row r="605" spans="1:20" ht="12.75" customHeight="1" x14ac:dyDescent="0.25">
      <c r="A605" s="128" t="str">
        <f>IF(B605="","",ROW()-ROW($A$3)+'Diário 3º PA'!$P$1)</f>
        <v/>
      </c>
      <c r="B605" s="129"/>
      <c r="C605" s="130"/>
      <c r="D605" s="98"/>
      <c r="E605" s="95"/>
      <c r="F605" s="141"/>
      <c r="G605" s="98"/>
      <c r="H605" s="98"/>
      <c r="I605" s="95"/>
      <c r="J605" s="131" t="str">
        <f t="shared" si="3"/>
        <v/>
      </c>
      <c r="K605" s="131"/>
      <c r="L605" s="132"/>
      <c r="M605" s="131"/>
      <c r="N605" s="129"/>
      <c r="O605" s="95"/>
      <c r="P605" s="98"/>
      <c r="Q605" s="381"/>
      <c r="R605" s="381"/>
      <c r="S605" s="381"/>
      <c r="T605" s="381"/>
    </row>
    <row r="606" spans="1:20" ht="12.75" customHeight="1" x14ac:dyDescent="0.25">
      <c r="A606" s="128" t="str">
        <f>IF(B606="","",ROW()-ROW($A$3)+'Diário 3º PA'!$P$1)</f>
        <v/>
      </c>
      <c r="B606" s="129"/>
      <c r="C606" s="130"/>
      <c r="D606" s="98"/>
      <c r="E606" s="95"/>
      <c r="F606" s="141"/>
      <c r="G606" s="98"/>
      <c r="H606" s="98"/>
      <c r="I606" s="95"/>
      <c r="J606" s="131" t="str">
        <f t="shared" si="3"/>
        <v/>
      </c>
      <c r="K606" s="131"/>
      <c r="L606" s="132"/>
      <c r="M606" s="131"/>
      <c r="N606" s="129"/>
      <c r="O606" s="95"/>
      <c r="P606" s="98"/>
      <c r="Q606" s="381"/>
      <c r="R606" s="381"/>
      <c r="S606" s="381"/>
      <c r="T606" s="381"/>
    </row>
    <row r="607" spans="1:20" ht="12.75" customHeight="1" x14ac:dyDescent="0.25">
      <c r="A607" s="128" t="str">
        <f>IF(B607="","",ROW()-ROW($A$3)+'Diário 3º PA'!$P$1)</f>
        <v/>
      </c>
      <c r="B607" s="129"/>
      <c r="C607" s="130"/>
      <c r="D607" s="98"/>
      <c r="E607" s="95"/>
      <c r="F607" s="141"/>
      <c r="G607" s="98"/>
      <c r="H607" s="98"/>
      <c r="I607" s="95"/>
      <c r="J607" s="131" t="str">
        <f t="shared" si="3"/>
        <v/>
      </c>
      <c r="K607" s="131"/>
      <c r="L607" s="132"/>
      <c r="M607" s="131"/>
      <c r="N607" s="129"/>
      <c r="O607" s="95"/>
      <c r="P607" s="98"/>
      <c r="Q607" s="381"/>
      <c r="R607" s="381"/>
      <c r="S607" s="381"/>
      <c r="T607" s="381"/>
    </row>
    <row r="608" spans="1:20" ht="12.75" customHeight="1" x14ac:dyDescent="0.25">
      <c r="A608" s="128" t="str">
        <f>IF(B608="","",ROW()-ROW($A$3)+'Diário 3º PA'!$P$1)</f>
        <v/>
      </c>
      <c r="B608" s="129"/>
      <c r="C608" s="130"/>
      <c r="D608" s="98"/>
      <c r="E608" s="95"/>
      <c r="F608" s="141"/>
      <c r="G608" s="98"/>
      <c r="H608" s="98"/>
      <c r="I608" s="95"/>
      <c r="J608" s="131" t="str">
        <f t="shared" si="3"/>
        <v/>
      </c>
      <c r="K608" s="131"/>
      <c r="L608" s="132"/>
      <c r="M608" s="131"/>
      <c r="N608" s="129"/>
      <c r="O608" s="95"/>
      <c r="P608" s="98"/>
      <c r="Q608" s="381"/>
      <c r="R608" s="381"/>
      <c r="S608" s="381"/>
      <c r="T608" s="381"/>
    </row>
    <row r="609" spans="1:20" ht="12.75" customHeight="1" x14ac:dyDescent="0.25">
      <c r="A609" s="128" t="str">
        <f>IF(B609="","",ROW()-ROW($A$3)+'Diário 3º PA'!$P$1)</f>
        <v/>
      </c>
      <c r="B609" s="129"/>
      <c r="C609" s="130"/>
      <c r="D609" s="98"/>
      <c r="E609" s="95"/>
      <c r="F609" s="141"/>
      <c r="G609" s="98"/>
      <c r="H609" s="98"/>
      <c r="I609" s="95"/>
      <c r="J609" s="131" t="str">
        <f t="shared" si="3"/>
        <v/>
      </c>
      <c r="K609" s="131"/>
      <c r="L609" s="132"/>
      <c r="M609" s="131"/>
      <c r="N609" s="129"/>
      <c r="O609" s="95"/>
      <c r="P609" s="98"/>
      <c r="Q609" s="381"/>
      <c r="R609" s="381"/>
      <c r="S609" s="381"/>
      <c r="T609" s="381"/>
    </row>
    <row r="610" spans="1:20" ht="12.75" customHeight="1" x14ac:dyDescent="0.25">
      <c r="A610" s="128" t="str">
        <f>IF(B610="","",ROW()-ROW($A$3)+'Diário 3º PA'!$P$1)</f>
        <v/>
      </c>
      <c r="B610" s="129"/>
      <c r="C610" s="130"/>
      <c r="D610" s="98"/>
      <c r="E610" s="95"/>
      <c r="F610" s="141"/>
      <c r="G610" s="98"/>
      <c r="H610" s="98"/>
      <c r="I610" s="95"/>
      <c r="J610" s="131" t="str">
        <f t="shared" si="3"/>
        <v/>
      </c>
      <c r="K610" s="131"/>
      <c r="L610" s="132"/>
      <c r="M610" s="131"/>
      <c r="N610" s="129"/>
      <c r="O610" s="95"/>
      <c r="P610" s="98"/>
      <c r="Q610" s="381"/>
      <c r="R610" s="381"/>
      <c r="S610" s="381"/>
      <c r="T610" s="381"/>
    </row>
    <row r="611" spans="1:20" ht="12.75" customHeight="1" x14ac:dyDescent="0.25">
      <c r="A611" s="128" t="str">
        <f>IF(B611="","",ROW()-ROW($A$3)+'Diário 3º PA'!$P$1)</f>
        <v/>
      </c>
      <c r="B611" s="129"/>
      <c r="C611" s="130"/>
      <c r="D611" s="98"/>
      <c r="E611" s="95"/>
      <c r="F611" s="141"/>
      <c r="G611" s="98"/>
      <c r="H611" s="98"/>
      <c r="I611" s="95"/>
      <c r="J611" s="131" t="str">
        <f t="shared" si="3"/>
        <v/>
      </c>
      <c r="K611" s="131"/>
      <c r="L611" s="132"/>
      <c r="M611" s="131"/>
      <c r="N611" s="129"/>
      <c r="O611" s="95"/>
      <c r="P611" s="98"/>
      <c r="Q611" s="381"/>
      <c r="R611" s="381"/>
      <c r="S611" s="381"/>
      <c r="T611" s="381"/>
    </row>
    <row r="612" spans="1:20" ht="12.75" customHeight="1" x14ac:dyDescent="0.25">
      <c r="A612" s="128" t="str">
        <f>IF(B612="","",ROW()-ROW($A$3)+'Diário 3º PA'!$P$1)</f>
        <v/>
      </c>
      <c r="B612" s="129"/>
      <c r="C612" s="130"/>
      <c r="D612" s="98"/>
      <c r="E612" s="95"/>
      <c r="F612" s="141"/>
      <c r="G612" s="98"/>
      <c r="H612" s="98"/>
      <c r="I612" s="95"/>
      <c r="J612" s="131" t="str">
        <f t="shared" si="3"/>
        <v/>
      </c>
      <c r="K612" s="131"/>
      <c r="L612" s="132"/>
      <c r="M612" s="131"/>
      <c r="N612" s="129"/>
      <c r="O612" s="95"/>
      <c r="P612" s="98"/>
      <c r="Q612" s="381"/>
      <c r="R612" s="381"/>
      <c r="S612" s="381"/>
      <c r="T612" s="381"/>
    </row>
    <row r="613" spans="1:20" ht="12.75" customHeight="1" x14ac:dyDescent="0.25">
      <c r="A613" s="128" t="str">
        <f>IF(B613="","",ROW()-ROW($A$3)+'Diário 3º PA'!$P$1)</f>
        <v/>
      </c>
      <c r="B613" s="129"/>
      <c r="C613" s="130"/>
      <c r="D613" s="98"/>
      <c r="E613" s="95"/>
      <c r="F613" s="141"/>
      <c r="G613" s="98"/>
      <c r="H613" s="98"/>
      <c r="I613" s="95"/>
      <c r="J613" s="131" t="str">
        <f t="shared" si="3"/>
        <v/>
      </c>
      <c r="K613" s="131"/>
      <c r="L613" s="132"/>
      <c r="M613" s="131"/>
      <c r="N613" s="129"/>
      <c r="O613" s="95"/>
      <c r="P613" s="98"/>
      <c r="Q613" s="381"/>
      <c r="R613" s="381"/>
      <c r="S613" s="381"/>
      <c r="T613" s="381"/>
    </row>
    <row r="614" spans="1:20" ht="12.75" customHeight="1" x14ac:dyDescent="0.25">
      <c r="A614" s="128" t="str">
        <f>IF(B614="","",ROW()-ROW($A$3)+'Diário 3º PA'!$P$1)</f>
        <v/>
      </c>
      <c r="B614" s="129"/>
      <c r="C614" s="130"/>
      <c r="D614" s="98"/>
      <c r="E614" s="95"/>
      <c r="F614" s="141"/>
      <c r="G614" s="98"/>
      <c r="H614" s="98"/>
      <c r="I614" s="95"/>
      <c r="J614" s="131" t="str">
        <f t="shared" si="3"/>
        <v/>
      </c>
      <c r="K614" s="131"/>
      <c r="L614" s="132"/>
      <c r="M614" s="131"/>
      <c r="N614" s="129"/>
      <c r="O614" s="95"/>
      <c r="P614" s="98"/>
      <c r="Q614" s="381"/>
      <c r="R614" s="381"/>
      <c r="S614" s="381"/>
      <c r="T614" s="381"/>
    </row>
    <row r="615" spans="1:20" ht="12.75" customHeight="1" x14ac:dyDescent="0.25">
      <c r="A615" s="128" t="str">
        <f>IF(B615="","",ROW()-ROW($A$3)+'Diário 3º PA'!$P$1)</f>
        <v/>
      </c>
      <c r="B615" s="129"/>
      <c r="C615" s="130"/>
      <c r="D615" s="98"/>
      <c r="E615" s="95"/>
      <c r="F615" s="141"/>
      <c r="G615" s="98"/>
      <c r="H615" s="98"/>
      <c r="I615" s="95"/>
      <c r="J615" s="131" t="str">
        <f t="shared" si="3"/>
        <v/>
      </c>
      <c r="K615" s="131"/>
      <c r="L615" s="132"/>
      <c r="M615" s="131"/>
      <c r="N615" s="129"/>
      <c r="O615" s="95"/>
      <c r="P615" s="98"/>
      <c r="Q615" s="381"/>
      <c r="R615" s="381"/>
      <c r="S615" s="381"/>
      <c r="T615" s="381"/>
    </row>
    <row r="616" spans="1:20" ht="12.75" customHeight="1" x14ac:dyDescent="0.25">
      <c r="A616" s="128" t="str">
        <f>IF(B616="","",ROW()-ROW($A$3)+'Diário 3º PA'!$P$1)</f>
        <v/>
      </c>
      <c r="B616" s="129"/>
      <c r="C616" s="130"/>
      <c r="D616" s="98"/>
      <c r="E616" s="95"/>
      <c r="F616" s="141"/>
      <c r="G616" s="98"/>
      <c r="H616" s="98"/>
      <c r="I616" s="95"/>
      <c r="J616" s="131" t="str">
        <f t="shared" si="3"/>
        <v/>
      </c>
      <c r="K616" s="131"/>
      <c r="L616" s="132"/>
      <c r="M616" s="131"/>
      <c r="N616" s="129"/>
      <c r="O616" s="95"/>
      <c r="P616" s="98"/>
      <c r="Q616" s="381"/>
      <c r="R616" s="381"/>
      <c r="S616" s="381"/>
      <c r="T616" s="381"/>
    </row>
    <row r="617" spans="1:20" ht="12.75" customHeight="1" x14ac:dyDescent="0.25">
      <c r="A617" s="128" t="str">
        <f>IF(B617="","",ROW()-ROW($A$3)+'Diário 3º PA'!$P$1)</f>
        <v/>
      </c>
      <c r="B617" s="129"/>
      <c r="C617" s="130"/>
      <c r="D617" s="98"/>
      <c r="E617" s="95"/>
      <c r="F617" s="141"/>
      <c r="G617" s="98"/>
      <c r="H617" s="98"/>
      <c r="I617" s="95"/>
      <c r="J617" s="131" t="str">
        <f t="shared" si="3"/>
        <v/>
      </c>
      <c r="K617" s="131"/>
      <c r="L617" s="132"/>
      <c r="M617" s="131"/>
      <c r="N617" s="129"/>
      <c r="O617" s="95"/>
      <c r="P617" s="98"/>
      <c r="Q617" s="381"/>
      <c r="R617" s="381"/>
      <c r="S617" s="381"/>
      <c r="T617" s="381"/>
    </row>
    <row r="618" spans="1:20" ht="12.75" customHeight="1" x14ac:dyDescent="0.25">
      <c r="A618" s="128" t="str">
        <f>IF(B618="","",ROW()-ROW($A$3)+'Diário 3º PA'!$P$1)</f>
        <v/>
      </c>
      <c r="B618" s="129"/>
      <c r="C618" s="130"/>
      <c r="D618" s="98"/>
      <c r="E618" s="95"/>
      <c r="F618" s="141"/>
      <c r="G618" s="95"/>
      <c r="H618" s="98"/>
      <c r="I618" s="95"/>
      <c r="J618" s="131" t="str">
        <f t="shared" si="3"/>
        <v/>
      </c>
      <c r="K618" s="131"/>
      <c r="L618" s="132"/>
      <c r="M618" s="131"/>
      <c r="N618" s="129"/>
      <c r="O618" s="95"/>
      <c r="P618" s="98"/>
      <c r="Q618" s="381"/>
      <c r="R618" s="381"/>
      <c r="S618" s="381"/>
      <c r="T618" s="381"/>
    </row>
    <row r="619" spans="1:20" ht="12.75" customHeight="1" x14ac:dyDescent="0.25">
      <c r="A619" s="128" t="str">
        <f>IF(B619="","",ROW()-ROW($A$3)+'Diário 3º PA'!$P$1)</f>
        <v/>
      </c>
      <c r="B619" s="129"/>
      <c r="C619" s="130"/>
      <c r="D619" s="98"/>
      <c r="E619" s="95"/>
      <c r="F619" s="141"/>
      <c r="G619" s="98"/>
      <c r="H619" s="98"/>
      <c r="I619" s="95"/>
      <c r="J619" s="131" t="str">
        <f t="shared" si="3"/>
        <v/>
      </c>
      <c r="K619" s="131"/>
      <c r="L619" s="132"/>
      <c r="M619" s="131"/>
      <c r="N619" s="129"/>
      <c r="O619" s="95"/>
      <c r="P619" s="98"/>
      <c r="Q619" s="381"/>
      <c r="R619" s="381"/>
      <c r="S619" s="381"/>
      <c r="T619" s="381"/>
    </row>
    <row r="620" spans="1:20" ht="12.75" customHeight="1" x14ac:dyDescent="0.25">
      <c r="A620" s="128" t="str">
        <f>IF(B620="","",ROW()-ROW($A$3)+'Diário 3º PA'!$P$1)</f>
        <v/>
      </c>
      <c r="B620" s="129"/>
      <c r="C620" s="130"/>
      <c r="D620" s="98"/>
      <c r="E620" s="95"/>
      <c r="F620" s="141"/>
      <c r="G620" s="98"/>
      <c r="H620" s="98"/>
      <c r="I620" s="95"/>
      <c r="J620" s="131" t="str">
        <f t="shared" si="3"/>
        <v/>
      </c>
      <c r="K620" s="131"/>
      <c r="L620" s="132"/>
      <c r="M620" s="131"/>
      <c r="N620" s="129"/>
      <c r="O620" s="95"/>
      <c r="P620" s="98"/>
      <c r="Q620" s="381"/>
      <c r="R620" s="381"/>
      <c r="S620" s="381"/>
      <c r="T620" s="381"/>
    </row>
    <row r="621" spans="1:20" ht="12.75" customHeight="1" x14ac:dyDescent="0.25">
      <c r="A621" s="128" t="str">
        <f>IF(B621="","",ROW()-ROW($A$3)+'Diário 3º PA'!$P$1)</f>
        <v/>
      </c>
      <c r="B621" s="129"/>
      <c r="C621" s="130"/>
      <c r="D621" s="98"/>
      <c r="E621" s="95"/>
      <c r="F621" s="141"/>
      <c r="G621" s="98"/>
      <c r="H621" s="98"/>
      <c r="I621" s="95"/>
      <c r="J621" s="131" t="str">
        <f t="shared" si="3"/>
        <v/>
      </c>
      <c r="K621" s="131"/>
      <c r="L621" s="132"/>
      <c r="M621" s="131"/>
      <c r="N621" s="129"/>
      <c r="O621" s="95"/>
      <c r="P621" s="98"/>
      <c r="Q621" s="381"/>
      <c r="R621" s="381"/>
      <c r="S621" s="381"/>
      <c r="T621" s="381"/>
    </row>
    <row r="622" spans="1:20" ht="12.75" customHeight="1" x14ac:dyDescent="0.25">
      <c r="A622" s="128" t="str">
        <f>IF(B622="","",ROW()-ROW($A$3)+'Diário 3º PA'!$P$1)</f>
        <v/>
      </c>
      <c r="B622" s="129"/>
      <c r="C622" s="130"/>
      <c r="D622" s="98"/>
      <c r="E622" s="95"/>
      <c r="F622" s="141"/>
      <c r="G622" s="98"/>
      <c r="H622" s="98"/>
      <c r="I622" s="95"/>
      <c r="J622" s="131" t="str">
        <f t="shared" si="3"/>
        <v/>
      </c>
      <c r="K622" s="131"/>
      <c r="L622" s="132"/>
      <c r="M622" s="131"/>
      <c r="N622" s="129"/>
      <c r="O622" s="95"/>
      <c r="P622" s="98"/>
      <c r="Q622" s="381"/>
      <c r="R622" s="381"/>
      <c r="S622" s="381"/>
      <c r="T622" s="381"/>
    </row>
    <row r="623" spans="1:20" ht="12.75" customHeight="1" x14ac:dyDescent="0.25">
      <c r="A623" s="128" t="str">
        <f>IF(B623="","",ROW()-ROW($A$3)+'Diário 3º PA'!$P$1)</f>
        <v/>
      </c>
      <c r="B623" s="129"/>
      <c r="C623" s="130"/>
      <c r="D623" s="98"/>
      <c r="E623" s="95"/>
      <c r="F623" s="141"/>
      <c r="G623" s="98"/>
      <c r="H623" s="98"/>
      <c r="I623" s="95"/>
      <c r="J623" s="131" t="str">
        <f t="shared" si="3"/>
        <v/>
      </c>
      <c r="K623" s="131"/>
      <c r="L623" s="132"/>
      <c r="M623" s="131"/>
      <c r="N623" s="129"/>
      <c r="O623" s="95"/>
      <c r="P623" s="98"/>
      <c r="Q623" s="381"/>
      <c r="R623" s="381"/>
      <c r="S623" s="381"/>
      <c r="T623" s="381"/>
    </row>
    <row r="624" spans="1:20" ht="12.75" customHeight="1" x14ac:dyDescent="0.25">
      <c r="A624" s="128" t="str">
        <f>IF(B624="","",ROW()-ROW($A$3)+'Diário 3º PA'!$P$1)</f>
        <v/>
      </c>
      <c r="B624" s="129"/>
      <c r="C624" s="130"/>
      <c r="D624" s="98"/>
      <c r="E624" s="95"/>
      <c r="F624" s="141"/>
      <c r="G624" s="98"/>
      <c r="H624" s="98"/>
      <c r="I624" s="95"/>
      <c r="J624" s="131" t="str">
        <f t="shared" si="3"/>
        <v/>
      </c>
      <c r="K624" s="131"/>
      <c r="L624" s="132"/>
      <c r="M624" s="131"/>
      <c r="N624" s="129"/>
      <c r="O624" s="95"/>
      <c r="P624" s="98"/>
      <c r="Q624" s="381"/>
      <c r="R624" s="381"/>
      <c r="S624" s="381"/>
      <c r="T624" s="381"/>
    </row>
    <row r="625" spans="1:20" ht="12.75" customHeight="1" x14ac:dyDescent="0.25">
      <c r="A625" s="128" t="str">
        <f>IF(B625="","",ROW()-ROW($A$3)+'Diário 3º PA'!$P$1)</f>
        <v/>
      </c>
      <c r="B625" s="129"/>
      <c r="C625" s="130"/>
      <c r="D625" s="98"/>
      <c r="E625" s="95"/>
      <c r="F625" s="141"/>
      <c r="G625" s="98"/>
      <c r="H625" s="98"/>
      <c r="I625" s="95"/>
      <c r="J625" s="131" t="str">
        <f t="shared" si="3"/>
        <v/>
      </c>
      <c r="K625" s="131"/>
      <c r="L625" s="132"/>
      <c r="M625" s="131"/>
      <c r="N625" s="129"/>
      <c r="O625" s="95"/>
      <c r="P625" s="98"/>
      <c r="Q625" s="381"/>
      <c r="R625" s="381"/>
      <c r="S625" s="381"/>
      <c r="T625" s="381"/>
    </row>
    <row r="626" spans="1:20" ht="12.75" customHeight="1" x14ac:dyDescent="0.25">
      <c r="A626" s="128" t="str">
        <f>IF(B626="","",ROW()-ROW($A$3)+'Diário 3º PA'!$P$1)</f>
        <v/>
      </c>
      <c r="B626" s="129"/>
      <c r="C626" s="130"/>
      <c r="D626" s="98"/>
      <c r="E626" s="95"/>
      <c r="F626" s="141"/>
      <c r="G626" s="98"/>
      <c r="H626" s="98"/>
      <c r="I626" s="95"/>
      <c r="J626" s="131" t="str">
        <f t="shared" si="3"/>
        <v/>
      </c>
      <c r="K626" s="131"/>
      <c r="L626" s="132"/>
      <c r="M626" s="131"/>
      <c r="N626" s="129"/>
      <c r="O626" s="95"/>
      <c r="P626" s="98"/>
      <c r="Q626" s="381"/>
      <c r="R626" s="381"/>
      <c r="S626" s="381"/>
      <c r="T626" s="381"/>
    </row>
    <row r="627" spans="1:20" ht="12.75" customHeight="1" x14ac:dyDescent="0.25">
      <c r="A627" s="128" t="str">
        <f>IF(B627="","",ROW()-ROW($A$3)+'Diário 3º PA'!$P$1)</f>
        <v/>
      </c>
      <c r="B627" s="129"/>
      <c r="C627" s="130"/>
      <c r="D627" s="98"/>
      <c r="E627" s="95"/>
      <c r="F627" s="141"/>
      <c r="G627" s="98"/>
      <c r="H627" s="98"/>
      <c r="I627" s="95"/>
      <c r="J627" s="131" t="str">
        <f t="shared" si="3"/>
        <v/>
      </c>
      <c r="K627" s="131"/>
      <c r="L627" s="132"/>
      <c r="M627" s="131"/>
      <c r="N627" s="129"/>
      <c r="O627" s="95"/>
      <c r="P627" s="98"/>
      <c r="Q627" s="381"/>
      <c r="R627" s="381"/>
      <c r="S627" s="381"/>
      <c r="T627" s="381"/>
    </row>
    <row r="628" spans="1:20" ht="12.75" customHeight="1" x14ac:dyDescent="0.25">
      <c r="A628" s="128" t="str">
        <f>IF(B628="","",ROW()-ROW($A$3)+'Diário 3º PA'!$P$1)</f>
        <v/>
      </c>
      <c r="B628" s="129"/>
      <c r="C628" s="130"/>
      <c r="D628" s="98"/>
      <c r="E628" s="95"/>
      <c r="F628" s="141"/>
      <c r="G628" s="98"/>
      <c r="H628" s="98"/>
      <c r="I628" s="95"/>
      <c r="J628" s="131" t="str">
        <f t="shared" si="3"/>
        <v/>
      </c>
      <c r="K628" s="131"/>
      <c r="L628" s="132"/>
      <c r="M628" s="131"/>
      <c r="N628" s="129"/>
      <c r="O628" s="95"/>
      <c r="P628" s="98"/>
      <c r="Q628" s="381"/>
      <c r="R628" s="381"/>
      <c r="S628" s="381"/>
      <c r="T628" s="381"/>
    </row>
    <row r="629" spans="1:20" ht="12.75" customHeight="1" x14ac:dyDescent="0.25">
      <c r="A629" s="128" t="str">
        <f>IF(B629="","",ROW()-ROW($A$3)+'Diário 3º PA'!$P$1)</f>
        <v/>
      </c>
      <c r="B629" s="129"/>
      <c r="C629" s="130"/>
      <c r="D629" s="98"/>
      <c r="E629" s="95"/>
      <c r="F629" s="141"/>
      <c r="G629" s="98"/>
      <c r="H629" s="98"/>
      <c r="I629" s="95"/>
      <c r="J629" s="131" t="str">
        <f t="shared" si="3"/>
        <v/>
      </c>
      <c r="K629" s="131"/>
      <c r="L629" s="132"/>
      <c r="M629" s="131"/>
      <c r="N629" s="129"/>
      <c r="O629" s="95"/>
      <c r="P629" s="98"/>
      <c r="Q629" s="381"/>
      <c r="R629" s="381"/>
      <c r="S629" s="381"/>
      <c r="T629" s="381"/>
    </row>
    <row r="630" spans="1:20" ht="12.75" customHeight="1" x14ac:dyDescent="0.25">
      <c r="A630" s="128" t="str">
        <f>IF(B630="","",ROW()-ROW($A$3)+'Diário 3º PA'!$P$1)</f>
        <v/>
      </c>
      <c r="B630" s="129"/>
      <c r="C630" s="130"/>
      <c r="D630" s="98"/>
      <c r="E630" s="95"/>
      <c r="F630" s="141"/>
      <c r="G630" s="98"/>
      <c r="H630" s="98"/>
      <c r="I630" s="95"/>
      <c r="J630" s="131" t="str">
        <f t="shared" si="3"/>
        <v/>
      </c>
      <c r="K630" s="131"/>
      <c r="L630" s="132"/>
      <c r="M630" s="131"/>
      <c r="N630" s="129"/>
      <c r="O630" s="95"/>
      <c r="P630" s="98"/>
      <c r="Q630" s="381"/>
      <c r="R630" s="381"/>
      <c r="S630" s="381"/>
      <c r="T630" s="381"/>
    </row>
    <row r="631" spans="1:20" ht="12.75" customHeight="1" x14ac:dyDescent="0.25">
      <c r="A631" s="128" t="str">
        <f>IF(B631="","",ROW()-ROW($A$3)+'Diário 3º PA'!$P$1)</f>
        <v/>
      </c>
      <c r="B631" s="129"/>
      <c r="C631" s="130"/>
      <c r="D631" s="98"/>
      <c r="E631" s="95"/>
      <c r="F631" s="141"/>
      <c r="G631" s="98"/>
      <c r="H631" s="98"/>
      <c r="I631" s="95"/>
      <c r="J631" s="131" t="str">
        <f t="shared" si="3"/>
        <v/>
      </c>
      <c r="K631" s="131"/>
      <c r="L631" s="132"/>
      <c r="M631" s="131"/>
      <c r="N631" s="129"/>
      <c r="O631" s="95"/>
      <c r="P631" s="98"/>
      <c r="Q631" s="381"/>
      <c r="R631" s="381"/>
      <c r="S631" s="381"/>
      <c r="T631" s="381"/>
    </row>
    <row r="632" spans="1:20" ht="12.75" customHeight="1" x14ac:dyDescent="0.25">
      <c r="A632" s="128" t="str">
        <f>IF(B632="","",ROW()-ROW($A$3)+'Diário 3º PA'!$P$1)</f>
        <v/>
      </c>
      <c r="B632" s="129"/>
      <c r="C632" s="130"/>
      <c r="D632" s="98"/>
      <c r="E632" s="95"/>
      <c r="F632" s="141"/>
      <c r="G632" s="98"/>
      <c r="H632" s="98"/>
      <c r="I632" s="95"/>
      <c r="J632" s="131" t="str">
        <f t="shared" si="3"/>
        <v/>
      </c>
      <c r="K632" s="131"/>
      <c r="L632" s="132"/>
      <c r="M632" s="131"/>
      <c r="N632" s="129"/>
      <c r="O632" s="95"/>
      <c r="P632" s="98"/>
      <c r="Q632" s="381"/>
      <c r="R632" s="381"/>
      <c r="S632" s="381"/>
      <c r="T632" s="381"/>
    </row>
    <row r="633" spans="1:20" ht="12.75" customHeight="1" x14ac:dyDescent="0.25">
      <c r="A633" s="128" t="str">
        <f>IF(B633="","",ROW()-ROW($A$3)+'Diário 3º PA'!$P$1)</f>
        <v/>
      </c>
      <c r="B633" s="129"/>
      <c r="C633" s="130"/>
      <c r="D633" s="98"/>
      <c r="E633" s="95"/>
      <c r="F633" s="141"/>
      <c r="G633" s="98"/>
      <c r="H633" s="98"/>
      <c r="I633" s="95"/>
      <c r="J633" s="131" t="str">
        <f t="shared" si="3"/>
        <v/>
      </c>
      <c r="K633" s="131"/>
      <c r="L633" s="132"/>
      <c r="M633" s="131"/>
      <c r="N633" s="129"/>
      <c r="O633" s="95"/>
      <c r="P633" s="98"/>
      <c r="Q633" s="381"/>
      <c r="R633" s="381"/>
      <c r="S633" s="381"/>
      <c r="T633" s="381"/>
    </row>
    <row r="634" spans="1:20" ht="12.75" customHeight="1" x14ac:dyDescent="0.25">
      <c r="A634" s="128" t="str">
        <f>IF(B634="","",ROW()-ROW($A$3)+'Diário 3º PA'!$P$1)</f>
        <v/>
      </c>
      <c r="B634" s="129"/>
      <c r="C634" s="130"/>
      <c r="D634" s="98"/>
      <c r="E634" s="95"/>
      <c r="F634" s="141"/>
      <c r="G634" s="98"/>
      <c r="H634" s="98"/>
      <c r="I634" s="95"/>
      <c r="J634" s="131" t="str">
        <f t="shared" si="3"/>
        <v/>
      </c>
      <c r="K634" s="131"/>
      <c r="L634" s="132"/>
      <c r="M634" s="131"/>
      <c r="N634" s="129"/>
      <c r="O634" s="95"/>
      <c r="P634" s="98"/>
      <c r="Q634" s="381"/>
      <c r="R634" s="381"/>
      <c r="S634" s="381"/>
      <c r="T634" s="381"/>
    </row>
    <row r="635" spans="1:20" ht="12.75" customHeight="1" x14ac:dyDescent="0.25">
      <c r="A635" s="128" t="str">
        <f>IF(B635="","",ROW()-ROW($A$3)+'Diário 3º PA'!$P$1)</f>
        <v/>
      </c>
      <c r="B635" s="129"/>
      <c r="C635" s="130"/>
      <c r="D635" s="98"/>
      <c r="E635" s="95"/>
      <c r="F635" s="141"/>
      <c r="G635" s="98"/>
      <c r="H635" s="98"/>
      <c r="I635" s="95"/>
      <c r="J635" s="131" t="str">
        <f t="shared" si="3"/>
        <v/>
      </c>
      <c r="K635" s="131"/>
      <c r="L635" s="132"/>
      <c r="M635" s="131"/>
      <c r="N635" s="129"/>
      <c r="O635" s="95"/>
      <c r="P635" s="98"/>
      <c r="Q635" s="381"/>
      <c r="R635" s="381"/>
      <c r="S635" s="381"/>
      <c r="T635" s="381"/>
    </row>
    <row r="636" spans="1:20" ht="12.75" customHeight="1" x14ac:dyDescent="0.25">
      <c r="A636" s="128" t="str">
        <f>IF(B636="","",ROW()-ROW($A$3)+'Diário 3º PA'!$P$1)</f>
        <v/>
      </c>
      <c r="B636" s="129"/>
      <c r="C636" s="130"/>
      <c r="D636" s="98"/>
      <c r="E636" s="95"/>
      <c r="F636" s="141"/>
      <c r="G636" s="95"/>
      <c r="H636" s="98"/>
      <c r="I636" s="95"/>
      <c r="J636" s="131" t="str">
        <f t="shared" si="3"/>
        <v/>
      </c>
      <c r="K636" s="131"/>
      <c r="L636" s="132"/>
      <c r="M636" s="131"/>
      <c r="N636" s="129"/>
      <c r="O636" s="95"/>
      <c r="P636" s="98"/>
      <c r="Q636" s="381"/>
      <c r="R636" s="381"/>
      <c r="S636" s="381"/>
      <c r="T636" s="381"/>
    </row>
    <row r="637" spans="1:20" ht="12.75" customHeight="1" x14ac:dyDescent="0.25">
      <c r="A637" s="128" t="str">
        <f>IF(B637="","",ROW()-ROW($A$3)+'Diário 3º PA'!$P$1)</f>
        <v/>
      </c>
      <c r="B637" s="129"/>
      <c r="C637" s="130"/>
      <c r="D637" s="98"/>
      <c r="E637" s="95"/>
      <c r="F637" s="141"/>
      <c r="G637" s="98"/>
      <c r="H637" s="98"/>
      <c r="I637" s="95"/>
      <c r="J637" s="131" t="str">
        <f t="shared" si="3"/>
        <v/>
      </c>
      <c r="K637" s="131"/>
      <c r="L637" s="132"/>
      <c r="M637" s="131"/>
      <c r="N637" s="129"/>
      <c r="O637" s="95"/>
      <c r="P637" s="98"/>
      <c r="Q637" s="381"/>
      <c r="R637" s="381"/>
      <c r="S637" s="381"/>
      <c r="T637" s="381"/>
    </row>
    <row r="638" spans="1:20" ht="12.75" customHeight="1" x14ac:dyDescent="0.25">
      <c r="A638" s="128" t="str">
        <f>IF(B638="","",ROW()-ROW($A$3)+'Diário 3º PA'!$P$1)</f>
        <v/>
      </c>
      <c r="B638" s="129"/>
      <c r="C638" s="130"/>
      <c r="D638" s="98"/>
      <c r="E638" s="95"/>
      <c r="F638" s="141"/>
      <c r="G638" s="98"/>
      <c r="H638" s="98"/>
      <c r="I638" s="95"/>
      <c r="J638" s="131" t="str">
        <f t="shared" si="3"/>
        <v/>
      </c>
      <c r="K638" s="131"/>
      <c r="L638" s="132"/>
      <c r="M638" s="131"/>
      <c r="N638" s="129"/>
      <c r="O638" s="95"/>
      <c r="P638" s="98"/>
      <c r="Q638" s="381"/>
      <c r="R638" s="381"/>
      <c r="S638" s="381"/>
      <c r="T638" s="381"/>
    </row>
    <row r="639" spans="1:20" ht="12.75" customHeight="1" x14ac:dyDescent="0.25">
      <c r="A639" s="128" t="str">
        <f>IF(B639="","",ROW()-ROW($A$3)+'Diário 3º PA'!$P$1)</f>
        <v/>
      </c>
      <c r="B639" s="129"/>
      <c r="C639" s="130"/>
      <c r="D639" s="98"/>
      <c r="E639" s="95"/>
      <c r="F639" s="141"/>
      <c r="G639" s="98"/>
      <c r="H639" s="98"/>
      <c r="I639" s="95"/>
      <c r="J639" s="131" t="str">
        <f t="shared" si="3"/>
        <v/>
      </c>
      <c r="K639" s="131"/>
      <c r="L639" s="132"/>
      <c r="M639" s="131"/>
      <c r="N639" s="129"/>
      <c r="O639" s="95"/>
      <c r="P639" s="98"/>
      <c r="Q639" s="381"/>
      <c r="R639" s="381"/>
      <c r="S639" s="381"/>
      <c r="T639" s="381"/>
    </row>
    <row r="640" spans="1:20" ht="12.75" customHeight="1" x14ac:dyDescent="0.25">
      <c r="A640" s="128" t="str">
        <f>IF(B640="","",ROW()-ROW($A$3)+'Diário 3º PA'!$P$1)</f>
        <v/>
      </c>
      <c r="B640" s="129"/>
      <c r="C640" s="130"/>
      <c r="D640" s="98"/>
      <c r="E640" s="95"/>
      <c r="F640" s="141"/>
      <c r="G640" s="98"/>
      <c r="H640" s="98"/>
      <c r="I640" s="95"/>
      <c r="J640" s="131" t="str">
        <f t="shared" si="3"/>
        <v/>
      </c>
      <c r="K640" s="131"/>
      <c r="L640" s="132"/>
      <c r="M640" s="131"/>
      <c r="N640" s="129"/>
      <c r="O640" s="95"/>
      <c r="P640" s="98"/>
      <c r="Q640" s="381"/>
      <c r="R640" s="381"/>
      <c r="S640" s="381"/>
      <c r="T640" s="381"/>
    </row>
    <row r="641" spans="1:20" ht="12.75" customHeight="1" x14ac:dyDescent="0.25">
      <c r="A641" s="128" t="str">
        <f>IF(B641="","",ROW()-ROW($A$3)+'Diário 3º PA'!$P$1)</f>
        <v/>
      </c>
      <c r="B641" s="129"/>
      <c r="C641" s="130"/>
      <c r="D641" s="98"/>
      <c r="E641" s="95"/>
      <c r="F641" s="141"/>
      <c r="G641" s="95"/>
      <c r="H641" s="98"/>
      <c r="I641" s="95"/>
      <c r="J641" s="131" t="str">
        <f t="shared" si="3"/>
        <v/>
      </c>
      <c r="K641" s="131"/>
      <c r="L641" s="132"/>
      <c r="M641" s="131"/>
      <c r="N641" s="129"/>
      <c r="O641" s="95"/>
      <c r="P641" s="98"/>
      <c r="Q641" s="381"/>
      <c r="R641" s="381"/>
      <c r="S641" s="381"/>
      <c r="T641" s="381"/>
    </row>
    <row r="642" spans="1:20" ht="12.75" customHeight="1" x14ac:dyDescent="0.25">
      <c r="A642" s="128" t="str">
        <f>IF(B642="","",ROW()-ROW($A$3)+'Diário 3º PA'!$P$1)</f>
        <v/>
      </c>
      <c r="B642" s="129"/>
      <c r="C642" s="130"/>
      <c r="D642" s="98"/>
      <c r="E642" s="95"/>
      <c r="F642" s="141"/>
      <c r="G642" s="98"/>
      <c r="H642" s="98"/>
      <c r="I642" s="95"/>
      <c r="J642" s="131" t="str">
        <f t="shared" si="3"/>
        <v/>
      </c>
      <c r="K642" s="131"/>
      <c r="L642" s="132"/>
      <c r="M642" s="131"/>
      <c r="N642" s="129"/>
      <c r="O642" s="95"/>
      <c r="P642" s="98"/>
      <c r="Q642" s="381"/>
      <c r="R642" s="381"/>
      <c r="S642" s="381"/>
      <c r="T642" s="381"/>
    </row>
    <row r="643" spans="1:20" ht="12.75" customHeight="1" x14ac:dyDescent="0.25">
      <c r="A643" s="128" t="str">
        <f>IF(B643="","",ROW()-ROW($A$3)+'Diário 3º PA'!$P$1)</f>
        <v/>
      </c>
      <c r="B643" s="129"/>
      <c r="C643" s="130"/>
      <c r="D643" s="98"/>
      <c r="E643" s="95"/>
      <c r="F643" s="141"/>
      <c r="G643" s="95"/>
      <c r="H643" s="98"/>
      <c r="I643" s="95"/>
      <c r="J643" s="131" t="str">
        <f t="shared" si="3"/>
        <v/>
      </c>
      <c r="K643" s="131"/>
      <c r="L643" s="132"/>
      <c r="M643" s="131"/>
      <c r="N643" s="129"/>
      <c r="O643" s="95"/>
      <c r="P643" s="98"/>
      <c r="Q643" s="381"/>
      <c r="R643" s="381"/>
      <c r="S643" s="381"/>
      <c r="T643" s="381"/>
    </row>
    <row r="644" spans="1:20" ht="12.75" customHeight="1" x14ac:dyDescent="0.25">
      <c r="A644" s="128" t="str">
        <f>IF(B644="","",ROW()-ROW($A$3)+'Diário 3º PA'!$P$1)</f>
        <v/>
      </c>
      <c r="B644" s="129"/>
      <c r="C644" s="130"/>
      <c r="D644" s="98"/>
      <c r="E644" s="95"/>
      <c r="F644" s="141"/>
      <c r="G644" s="98"/>
      <c r="H644" s="98"/>
      <c r="I644" s="98"/>
      <c r="J644" s="131" t="str">
        <f t="shared" si="3"/>
        <v/>
      </c>
      <c r="K644" s="131"/>
      <c r="L644" s="132"/>
      <c r="M644" s="131"/>
      <c r="N644" s="129"/>
      <c r="O644" s="98"/>
      <c r="P644" s="98"/>
      <c r="Q644" s="381"/>
      <c r="R644" s="381"/>
      <c r="S644" s="381"/>
      <c r="T644" s="381"/>
    </row>
    <row r="645" spans="1:20" ht="12.75" customHeight="1" x14ac:dyDescent="0.25">
      <c r="A645" s="128" t="str">
        <f>IF(B645="","",ROW()-ROW($A$3)+'Diário 3º PA'!$P$1)</f>
        <v/>
      </c>
      <c r="B645" s="129"/>
      <c r="C645" s="130"/>
      <c r="D645" s="98"/>
      <c r="E645" s="95"/>
      <c r="F645" s="141"/>
      <c r="G645" s="98"/>
      <c r="H645" s="98"/>
      <c r="I645" s="95"/>
      <c r="J645" s="131" t="str">
        <f t="shared" si="3"/>
        <v/>
      </c>
      <c r="K645" s="131"/>
      <c r="L645" s="132"/>
      <c r="M645" s="131"/>
      <c r="N645" s="129"/>
      <c r="O645" s="95"/>
      <c r="P645" s="98"/>
      <c r="Q645" s="381"/>
      <c r="R645" s="381"/>
      <c r="S645" s="381"/>
      <c r="T645" s="381"/>
    </row>
    <row r="646" spans="1:20" ht="12.75" customHeight="1" x14ac:dyDescent="0.25">
      <c r="A646" s="128" t="str">
        <f>IF(B646="","",ROW()-ROW($A$3)+'Diário 3º PA'!$P$1)</f>
        <v/>
      </c>
      <c r="B646" s="129"/>
      <c r="C646" s="130"/>
      <c r="D646" s="98"/>
      <c r="E646" s="95"/>
      <c r="F646" s="141"/>
      <c r="G646" s="98"/>
      <c r="H646" s="98"/>
      <c r="I646" s="95"/>
      <c r="J646" s="131" t="str">
        <f t="shared" si="3"/>
        <v/>
      </c>
      <c r="K646" s="131"/>
      <c r="L646" s="132"/>
      <c r="M646" s="131"/>
      <c r="N646" s="129"/>
      <c r="O646" s="95"/>
      <c r="P646" s="98"/>
      <c r="Q646" s="381"/>
      <c r="R646" s="381"/>
      <c r="S646" s="381"/>
      <c r="T646" s="381"/>
    </row>
    <row r="647" spans="1:20" ht="12.75" customHeight="1" x14ac:dyDescent="0.25">
      <c r="A647" s="128" t="str">
        <f>IF(B647="","",ROW()-ROW($A$3)+'Diário 3º PA'!$P$1)</f>
        <v/>
      </c>
      <c r="B647" s="129"/>
      <c r="C647" s="130"/>
      <c r="D647" s="98"/>
      <c r="E647" s="95"/>
      <c r="F647" s="141"/>
      <c r="G647" s="98"/>
      <c r="H647" s="98"/>
      <c r="I647" s="95"/>
      <c r="J647" s="131" t="str">
        <f t="shared" si="3"/>
        <v/>
      </c>
      <c r="K647" s="131"/>
      <c r="L647" s="132"/>
      <c r="M647" s="131"/>
      <c r="N647" s="129"/>
      <c r="O647" s="95"/>
      <c r="P647" s="98"/>
      <c r="Q647" s="381"/>
      <c r="R647" s="381"/>
      <c r="S647" s="381"/>
      <c r="T647" s="381"/>
    </row>
    <row r="648" spans="1:20" ht="12.75" customHeight="1" x14ac:dyDescent="0.25">
      <c r="A648" s="128" t="str">
        <f>IF(B648="","",ROW()-ROW($A$3)+'Diário 3º PA'!$P$1)</f>
        <v/>
      </c>
      <c r="B648" s="129"/>
      <c r="C648" s="130"/>
      <c r="D648" s="98"/>
      <c r="E648" s="95"/>
      <c r="F648" s="141"/>
      <c r="G648" s="98"/>
      <c r="H648" s="98"/>
      <c r="I648" s="95"/>
      <c r="J648" s="131" t="str">
        <f t="shared" si="3"/>
        <v/>
      </c>
      <c r="K648" s="131"/>
      <c r="L648" s="132"/>
      <c r="M648" s="131"/>
      <c r="N648" s="129"/>
      <c r="O648" s="95"/>
      <c r="P648" s="98"/>
      <c r="Q648" s="381"/>
      <c r="R648" s="381"/>
      <c r="S648" s="381"/>
      <c r="T648" s="381"/>
    </row>
    <row r="649" spans="1:20" ht="12.75" customHeight="1" x14ac:dyDescent="0.25">
      <c r="A649" s="128" t="str">
        <f>IF(B649="","",ROW()-ROW($A$3)+'Diário 3º PA'!$P$1)</f>
        <v/>
      </c>
      <c r="B649" s="129"/>
      <c r="C649" s="130"/>
      <c r="D649" s="98"/>
      <c r="E649" s="95"/>
      <c r="F649" s="141"/>
      <c r="G649" s="98"/>
      <c r="H649" s="98"/>
      <c r="I649" s="95"/>
      <c r="J649" s="131" t="str">
        <f t="shared" si="3"/>
        <v/>
      </c>
      <c r="K649" s="131"/>
      <c r="L649" s="132"/>
      <c r="M649" s="131"/>
      <c r="N649" s="129"/>
      <c r="O649" s="95"/>
      <c r="P649" s="98"/>
      <c r="Q649" s="381"/>
      <c r="R649" s="381"/>
      <c r="S649" s="381"/>
      <c r="T649" s="381"/>
    </row>
    <row r="650" spans="1:20" ht="12.75" customHeight="1" x14ac:dyDescent="0.25">
      <c r="A650" s="128" t="str">
        <f>IF(B650="","",ROW()-ROW($A$3)+'Diário 3º PA'!$P$1)</f>
        <v/>
      </c>
      <c r="B650" s="129"/>
      <c r="C650" s="130"/>
      <c r="D650" s="98"/>
      <c r="E650" s="95"/>
      <c r="F650" s="141"/>
      <c r="G650" s="98"/>
      <c r="H650" s="98"/>
      <c r="I650" s="95"/>
      <c r="J650" s="131" t="str">
        <f t="shared" si="3"/>
        <v/>
      </c>
      <c r="K650" s="131"/>
      <c r="L650" s="132"/>
      <c r="M650" s="131"/>
      <c r="N650" s="129"/>
      <c r="O650" s="95"/>
      <c r="P650" s="98"/>
      <c r="Q650" s="381"/>
      <c r="R650" s="381"/>
      <c r="S650" s="381"/>
      <c r="T650" s="381"/>
    </row>
    <row r="651" spans="1:20" ht="12.75" customHeight="1" x14ac:dyDescent="0.25">
      <c r="A651" s="128" t="str">
        <f>IF(B651="","",ROW()-ROW($A$3)+'Diário 3º PA'!$P$1)</f>
        <v/>
      </c>
      <c r="B651" s="129"/>
      <c r="C651" s="130"/>
      <c r="D651" s="98"/>
      <c r="E651" s="95"/>
      <c r="F651" s="141"/>
      <c r="G651" s="98"/>
      <c r="H651" s="98"/>
      <c r="I651" s="95"/>
      <c r="J651" s="131" t="str">
        <f t="shared" si="3"/>
        <v/>
      </c>
      <c r="K651" s="131"/>
      <c r="L651" s="132"/>
      <c r="M651" s="131"/>
      <c r="N651" s="129"/>
      <c r="O651" s="95"/>
      <c r="P651" s="98"/>
      <c r="Q651" s="381"/>
      <c r="R651" s="381"/>
      <c r="S651" s="381"/>
      <c r="T651" s="381"/>
    </row>
    <row r="652" spans="1:20" ht="12.75" customHeight="1" x14ac:dyDescent="0.25">
      <c r="A652" s="128" t="str">
        <f>IF(B652="","",ROW()-ROW($A$3)+'Diário 3º PA'!$P$1)</f>
        <v/>
      </c>
      <c r="B652" s="129"/>
      <c r="C652" s="130"/>
      <c r="D652" s="98"/>
      <c r="E652" s="95"/>
      <c r="F652" s="141"/>
      <c r="G652" s="98"/>
      <c r="H652" s="98"/>
      <c r="I652" s="95"/>
      <c r="J652" s="131" t="str">
        <f t="shared" si="3"/>
        <v/>
      </c>
      <c r="K652" s="131"/>
      <c r="L652" s="132"/>
      <c r="M652" s="131"/>
      <c r="N652" s="129"/>
      <c r="O652" s="95"/>
      <c r="P652" s="98"/>
      <c r="Q652" s="381"/>
      <c r="R652" s="381"/>
      <c r="S652" s="381"/>
      <c r="T652" s="381"/>
    </row>
    <row r="653" spans="1:20" ht="12.75" customHeight="1" x14ac:dyDescent="0.25">
      <c r="A653" s="128" t="str">
        <f>IF(B653="","",ROW()-ROW($A$3)+'Diário 3º PA'!$P$1)</f>
        <v/>
      </c>
      <c r="B653" s="129"/>
      <c r="C653" s="130"/>
      <c r="D653" s="98"/>
      <c r="E653" s="95"/>
      <c r="F653" s="141"/>
      <c r="G653" s="98"/>
      <c r="H653" s="98"/>
      <c r="I653" s="95"/>
      <c r="J653" s="131" t="str">
        <f t="shared" si="3"/>
        <v/>
      </c>
      <c r="K653" s="131"/>
      <c r="L653" s="132"/>
      <c r="M653" s="131"/>
      <c r="N653" s="129"/>
      <c r="O653" s="95"/>
      <c r="P653" s="98"/>
      <c r="Q653" s="381"/>
      <c r="R653" s="381"/>
      <c r="S653" s="381"/>
      <c r="T653" s="381"/>
    </row>
    <row r="654" spans="1:20" ht="12.75" customHeight="1" x14ac:dyDescent="0.25">
      <c r="A654" s="128" t="str">
        <f>IF(B654="","",ROW()-ROW($A$3)+'Diário 3º PA'!$P$1)</f>
        <v/>
      </c>
      <c r="B654" s="129"/>
      <c r="C654" s="130"/>
      <c r="D654" s="98"/>
      <c r="E654" s="95"/>
      <c r="F654" s="141"/>
      <c r="G654" s="98"/>
      <c r="H654" s="98"/>
      <c r="I654" s="95"/>
      <c r="J654" s="131" t="str">
        <f t="shared" si="3"/>
        <v/>
      </c>
      <c r="K654" s="131"/>
      <c r="L654" s="132"/>
      <c r="M654" s="131"/>
      <c r="N654" s="129"/>
      <c r="O654" s="95"/>
      <c r="P654" s="98"/>
      <c r="Q654" s="381"/>
      <c r="R654" s="381"/>
      <c r="S654" s="381"/>
      <c r="T654" s="381"/>
    </row>
    <row r="655" spans="1:20" ht="12.75" customHeight="1" x14ac:dyDescent="0.25">
      <c r="A655" s="128" t="str">
        <f>IF(B655="","",ROW()-ROW($A$3)+'Diário 3º PA'!$P$1)</f>
        <v/>
      </c>
      <c r="B655" s="129"/>
      <c r="C655" s="130"/>
      <c r="D655" s="98"/>
      <c r="E655" s="95"/>
      <c r="F655" s="141"/>
      <c r="G655" s="98"/>
      <c r="H655" s="98"/>
      <c r="I655" s="95"/>
      <c r="J655" s="131" t="str">
        <f t="shared" si="3"/>
        <v/>
      </c>
      <c r="K655" s="131"/>
      <c r="L655" s="132"/>
      <c r="M655" s="131"/>
      <c r="N655" s="129"/>
      <c r="O655" s="95"/>
      <c r="P655" s="98"/>
      <c r="Q655" s="381"/>
      <c r="R655" s="381"/>
      <c r="S655" s="381"/>
      <c r="T655" s="381"/>
    </row>
    <row r="656" spans="1:20" ht="12.75" customHeight="1" x14ac:dyDescent="0.25">
      <c r="A656" s="128" t="str">
        <f>IF(B656="","",ROW()-ROW($A$3)+'Diário 3º PA'!$P$1)</f>
        <v/>
      </c>
      <c r="B656" s="129"/>
      <c r="C656" s="130"/>
      <c r="D656" s="98"/>
      <c r="E656" s="95"/>
      <c r="F656" s="141"/>
      <c r="G656" s="98"/>
      <c r="H656" s="98"/>
      <c r="I656" s="95"/>
      <c r="J656" s="131" t="str">
        <f t="shared" si="3"/>
        <v/>
      </c>
      <c r="K656" s="131"/>
      <c r="L656" s="132"/>
      <c r="M656" s="131"/>
      <c r="N656" s="129"/>
      <c r="O656" s="95"/>
      <c r="P656" s="98"/>
      <c r="Q656" s="381"/>
      <c r="R656" s="381"/>
      <c r="S656" s="381"/>
      <c r="T656" s="381"/>
    </row>
    <row r="657" spans="1:20" ht="12.75" customHeight="1" x14ac:dyDescent="0.25">
      <c r="A657" s="128" t="str">
        <f>IF(B657="","",ROW()-ROW($A$3)+'Diário 3º PA'!$P$1)</f>
        <v/>
      </c>
      <c r="B657" s="129"/>
      <c r="C657" s="130"/>
      <c r="D657" s="98"/>
      <c r="E657" s="95"/>
      <c r="F657" s="141"/>
      <c r="G657" s="98"/>
      <c r="H657" s="98"/>
      <c r="I657" s="95"/>
      <c r="J657" s="131" t="str">
        <f t="shared" si="3"/>
        <v/>
      </c>
      <c r="K657" s="131"/>
      <c r="L657" s="132"/>
      <c r="M657" s="131"/>
      <c r="N657" s="129"/>
      <c r="O657" s="95"/>
      <c r="P657" s="98"/>
      <c r="Q657" s="381"/>
      <c r="R657" s="381"/>
      <c r="S657" s="381"/>
      <c r="T657" s="381"/>
    </row>
    <row r="658" spans="1:20" ht="12.75" customHeight="1" x14ac:dyDescent="0.25">
      <c r="A658" s="128" t="str">
        <f>IF(B658="","",ROW()-ROW($A$3)+'Diário 3º PA'!$P$1)</f>
        <v/>
      </c>
      <c r="B658" s="129"/>
      <c r="C658" s="130"/>
      <c r="D658" s="98"/>
      <c r="E658" s="95"/>
      <c r="F658" s="141"/>
      <c r="G658" s="98"/>
      <c r="H658" s="98"/>
      <c r="I658" s="95"/>
      <c r="J658" s="131" t="str">
        <f t="shared" si="3"/>
        <v/>
      </c>
      <c r="K658" s="131"/>
      <c r="L658" s="132"/>
      <c r="M658" s="131"/>
      <c r="N658" s="129"/>
      <c r="O658" s="95"/>
      <c r="P658" s="98"/>
      <c r="Q658" s="381"/>
      <c r="R658" s="381"/>
      <c r="S658" s="381"/>
      <c r="T658" s="381"/>
    </row>
    <row r="659" spans="1:20" ht="12.75" customHeight="1" x14ac:dyDescent="0.25">
      <c r="A659" s="128" t="str">
        <f>IF(B659="","",ROW()-ROW($A$3)+'Diário 3º PA'!$P$1)</f>
        <v/>
      </c>
      <c r="B659" s="129"/>
      <c r="C659" s="130"/>
      <c r="D659" s="98"/>
      <c r="E659" s="95"/>
      <c r="F659" s="141"/>
      <c r="G659" s="98"/>
      <c r="H659" s="98"/>
      <c r="I659" s="95"/>
      <c r="J659" s="131" t="str">
        <f t="shared" si="3"/>
        <v/>
      </c>
      <c r="K659" s="131"/>
      <c r="L659" s="132"/>
      <c r="M659" s="131"/>
      <c r="N659" s="129"/>
      <c r="O659" s="95"/>
      <c r="P659" s="98"/>
      <c r="Q659" s="381"/>
      <c r="R659" s="381"/>
      <c r="S659" s="381"/>
      <c r="T659" s="381"/>
    </row>
    <row r="660" spans="1:20" ht="12.75" customHeight="1" x14ac:dyDescent="0.25">
      <c r="A660" s="128" t="str">
        <f>IF(B660="","",ROW()-ROW($A$3)+'Diário 3º PA'!$P$1)</f>
        <v/>
      </c>
      <c r="B660" s="129"/>
      <c r="C660" s="130"/>
      <c r="D660" s="98"/>
      <c r="E660" s="95"/>
      <c r="F660" s="141"/>
      <c r="G660" s="98"/>
      <c r="H660" s="98"/>
      <c r="I660" s="95"/>
      <c r="J660" s="131" t="str">
        <f t="shared" si="3"/>
        <v/>
      </c>
      <c r="K660" s="131"/>
      <c r="L660" s="132"/>
      <c r="M660" s="131"/>
      <c r="N660" s="129"/>
      <c r="O660" s="95"/>
      <c r="P660" s="98"/>
      <c r="Q660" s="381"/>
      <c r="R660" s="381"/>
      <c r="S660" s="381"/>
      <c r="T660" s="381"/>
    </row>
    <row r="661" spans="1:20" ht="12.75" customHeight="1" x14ac:dyDescent="0.25">
      <c r="A661" s="128" t="str">
        <f>IF(B661="","",ROW()-ROW($A$3)+'Diário 3º PA'!$P$1)</f>
        <v/>
      </c>
      <c r="B661" s="129"/>
      <c r="C661" s="130"/>
      <c r="D661" s="98"/>
      <c r="E661" s="95"/>
      <c r="F661" s="141"/>
      <c r="G661" s="98"/>
      <c r="H661" s="98"/>
      <c r="I661" s="95"/>
      <c r="J661" s="131" t="str">
        <f t="shared" si="3"/>
        <v/>
      </c>
      <c r="K661" s="131"/>
      <c r="L661" s="132"/>
      <c r="M661" s="131"/>
      <c r="N661" s="129"/>
      <c r="O661" s="95"/>
      <c r="P661" s="98"/>
      <c r="Q661" s="381"/>
      <c r="R661" s="381"/>
      <c r="S661" s="381"/>
      <c r="T661" s="381"/>
    </row>
    <row r="662" spans="1:20" ht="12.75" customHeight="1" x14ac:dyDescent="0.25">
      <c r="A662" s="128" t="str">
        <f>IF(B662="","",ROW()-ROW($A$3)+'Diário 3º PA'!$P$1)</f>
        <v/>
      </c>
      <c r="B662" s="129"/>
      <c r="C662" s="130"/>
      <c r="D662" s="98"/>
      <c r="E662" s="95"/>
      <c r="F662" s="141"/>
      <c r="G662" s="98"/>
      <c r="H662" s="98"/>
      <c r="I662" s="95"/>
      <c r="J662" s="131" t="str">
        <f t="shared" si="3"/>
        <v/>
      </c>
      <c r="K662" s="131"/>
      <c r="L662" s="132"/>
      <c r="M662" s="131"/>
      <c r="N662" s="129"/>
      <c r="O662" s="95"/>
      <c r="P662" s="98"/>
      <c r="Q662" s="381"/>
      <c r="R662" s="381"/>
      <c r="S662" s="381"/>
      <c r="T662" s="381"/>
    </row>
    <row r="663" spans="1:20" ht="12.75" customHeight="1" x14ac:dyDescent="0.25">
      <c r="A663" s="128" t="str">
        <f>IF(B663="","",ROW()-ROW($A$3)+'Diário 3º PA'!$P$1)</f>
        <v/>
      </c>
      <c r="B663" s="129"/>
      <c r="C663" s="130"/>
      <c r="D663" s="98"/>
      <c r="E663" s="95"/>
      <c r="F663" s="141"/>
      <c r="G663" s="98"/>
      <c r="H663" s="98"/>
      <c r="I663" s="95"/>
      <c r="J663" s="131" t="str">
        <f t="shared" si="3"/>
        <v/>
      </c>
      <c r="K663" s="131"/>
      <c r="L663" s="132"/>
      <c r="M663" s="131"/>
      <c r="N663" s="129"/>
      <c r="O663" s="95"/>
      <c r="P663" s="98"/>
      <c r="Q663" s="381"/>
      <c r="R663" s="381"/>
      <c r="S663" s="381"/>
      <c r="T663" s="381"/>
    </row>
    <row r="664" spans="1:20" ht="12.75" customHeight="1" x14ac:dyDescent="0.25">
      <c r="A664" s="128" t="str">
        <f>IF(B664="","",ROW()-ROW($A$3)+'Diário 3º PA'!$P$1)</f>
        <v/>
      </c>
      <c r="B664" s="129"/>
      <c r="C664" s="130"/>
      <c r="D664" s="98"/>
      <c r="E664" s="95"/>
      <c r="F664" s="141"/>
      <c r="G664" s="98"/>
      <c r="H664" s="98"/>
      <c r="I664" s="95"/>
      <c r="J664" s="131" t="str">
        <f t="shared" si="3"/>
        <v/>
      </c>
      <c r="K664" s="131"/>
      <c r="L664" s="132"/>
      <c r="M664" s="131"/>
      <c r="N664" s="129"/>
      <c r="O664" s="95"/>
      <c r="P664" s="98"/>
      <c r="Q664" s="381"/>
      <c r="R664" s="381"/>
      <c r="S664" s="381"/>
      <c r="T664" s="381"/>
    </row>
    <row r="665" spans="1:20" ht="12.75" customHeight="1" x14ac:dyDescent="0.25">
      <c r="A665" s="128" t="str">
        <f>IF(B665="","",ROW()-ROW($A$3)+'Diário 3º PA'!$P$1)</f>
        <v/>
      </c>
      <c r="B665" s="129"/>
      <c r="C665" s="130"/>
      <c r="D665" s="98"/>
      <c r="E665" s="95"/>
      <c r="F665" s="141"/>
      <c r="G665" s="98"/>
      <c r="H665" s="98"/>
      <c r="I665" s="95"/>
      <c r="J665" s="131" t="str">
        <f t="shared" si="3"/>
        <v/>
      </c>
      <c r="K665" s="131"/>
      <c r="L665" s="132"/>
      <c r="M665" s="131"/>
      <c r="N665" s="129"/>
      <c r="O665" s="95"/>
      <c r="P665" s="98"/>
      <c r="Q665" s="381"/>
      <c r="R665" s="381"/>
      <c r="S665" s="381"/>
      <c r="T665" s="381"/>
    </row>
    <row r="666" spans="1:20" ht="12.75" customHeight="1" x14ac:dyDescent="0.25">
      <c r="A666" s="128" t="str">
        <f>IF(B666="","",ROW()-ROW($A$3)+'Diário 3º PA'!$P$1)</f>
        <v/>
      </c>
      <c r="B666" s="129"/>
      <c r="C666" s="130"/>
      <c r="D666" s="98"/>
      <c r="E666" s="95"/>
      <c r="F666" s="141"/>
      <c r="G666" s="98"/>
      <c r="H666" s="98"/>
      <c r="I666" s="95"/>
      <c r="J666" s="131" t="str">
        <f t="shared" si="3"/>
        <v/>
      </c>
      <c r="K666" s="131"/>
      <c r="L666" s="132"/>
      <c r="M666" s="131"/>
      <c r="N666" s="129"/>
      <c r="O666" s="95"/>
      <c r="P666" s="98"/>
      <c r="Q666" s="381"/>
      <c r="R666" s="381"/>
      <c r="S666" s="381"/>
      <c r="T666" s="381"/>
    </row>
    <row r="667" spans="1:20" ht="12.75" customHeight="1" x14ac:dyDescent="0.25">
      <c r="A667" s="128" t="str">
        <f>IF(B667="","",ROW()-ROW($A$3)+'Diário 3º PA'!$P$1)</f>
        <v/>
      </c>
      <c r="B667" s="129"/>
      <c r="C667" s="130"/>
      <c r="D667" s="98"/>
      <c r="E667" s="95"/>
      <c r="F667" s="141"/>
      <c r="G667" s="98"/>
      <c r="H667" s="98"/>
      <c r="I667" s="95"/>
      <c r="J667" s="131" t="str">
        <f t="shared" si="3"/>
        <v/>
      </c>
      <c r="K667" s="131"/>
      <c r="L667" s="132"/>
      <c r="M667" s="131"/>
      <c r="N667" s="129"/>
      <c r="O667" s="95"/>
      <c r="P667" s="98"/>
      <c r="Q667" s="381"/>
      <c r="R667" s="381"/>
      <c r="S667" s="381"/>
      <c r="T667" s="381"/>
    </row>
    <row r="668" spans="1:20" ht="12.75" customHeight="1" x14ac:dyDescent="0.25">
      <c r="A668" s="128" t="str">
        <f>IF(B668="","",ROW()-ROW($A$3)+'Diário 3º PA'!$P$1)</f>
        <v/>
      </c>
      <c r="B668" s="129"/>
      <c r="C668" s="130"/>
      <c r="D668" s="98"/>
      <c r="E668" s="95"/>
      <c r="F668" s="141"/>
      <c r="G668" s="98"/>
      <c r="H668" s="98"/>
      <c r="I668" s="95"/>
      <c r="J668" s="131" t="str">
        <f t="shared" si="3"/>
        <v/>
      </c>
      <c r="K668" s="131"/>
      <c r="L668" s="132"/>
      <c r="M668" s="131"/>
      <c r="N668" s="129"/>
      <c r="O668" s="95"/>
      <c r="P668" s="98"/>
      <c r="Q668" s="381"/>
      <c r="R668" s="381"/>
      <c r="S668" s="381"/>
      <c r="T668" s="381"/>
    </row>
    <row r="669" spans="1:20" ht="12.75" customHeight="1" x14ac:dyDescent="0.25">
      <c r="A669" s="128" t="str">
        <f>IF(B669="","",ROW()-ROW($A$3)+'Diário 3º PA'!$P$1)</f>
        <v/>
      </c>
      <c r="B669" s="129"/>
      <c r="C669" s="130"/>
      <c r="D669" s="98"/>
      <c r="E669" s="95"/>
      <c r="F669" s="141"/>
      <c r="G669" s="98"/>
      <c r="H669" s="98"/>
      <c r="I669" s="95"/>
      <c r="J669" s="131" t="str">
        <f t="shared" si="3"/>
        <v/>
      </c>
      <c r="K669" s="131"/>
      <c r="L669" s="132"/>
      <c r="M669" s="131"/>
      <c r="N669" s="129"/>
      <c r="O669" s="95"/>
      <c r="P669" s="98"/>
      <c r="Q669" s="381"/>
      <c r="R669" s="381"/>
      <c r="S669" s="381"/>
      <c r="T669" s="381"/>
    </row>
    <row r="670" spans="1:20" ht="12.75" customHeight="1" x14ac:dyDescent="0.25">
      <c r="A670" s="128" t="str">
        <f>IF(B670="","",ROW()-ROW($A$3)+'Diário 3º PA'!$P$1)</f>
        <v/>
      </c>
      <c r="B670" s="129"/>
      <c r="C670" s="130"/>
      <c r="D670" s="98"/>
      <c r="E670" s="95"/>
      <c r="F670" s="141"/>
      <c r="G670" s="98"/>
      <c r="H670" s="98"/>
      <c r="I670" s="95"/>
      <c r="J670" s="131" t="str">
        <f t="shared" si="3"/>
        <v/>
      </c>
      <c r="K670" s="131"/>
      <c r="L670" s="132"/>
      <c r="M670" s="131"/>
      <c r="N670" s="129"/>
      <c r="O670" s="95"/>
      <c r="P670" s="98"/>
      <c r="Q670" s="381"/>
      <c r="R670" s="381"/>
      <c r="S670" s="381"/>
      <c r="T670" s="381"/>
    </row>
    <row r="671" spans="1:20" ht="12.75" customHeight="1" x14ac:dyDescent="0.25">
      <c r="A671" s="128" t="str">
        <f>IF(B671="","",ROW()-ROW($A$3)+'Diário 3º PA'!$P$1)</f>
        <v/>
      </c>
      <c r="B671" s="129"/>
      <c r="C671" s="130"/>
      <c r="D671" s="98"/>
      <c r="E671" s="95"/>
      <c r="F671" s="141"/>
      <c r="G671" s="98"/>
      <c r="H671" s="98"/>
      <c r="I671" s="95"/>
      <c r="J671" s="131" t="str">
        <f t="shared" si="3"/>
        <v/>
      </c>
      <c r="K671" s="131"/>
      <c r="L671" s="132"/>
      <c r="M671" s="131"/>
      <c r="N671" s="129"/>
      <c r="O671" s="95"/>
      <c r="P671" s="98"/>
      <c r="Q671" s="381"/>
      <c r="R671" s="381"/>
      <c r="S671" s="381"/>
      <c r="T671" s="381"/>
    </row>
    <row r="672" spans="1:20" ht="12.75" customHeight="1" x14ac:dyDescent="0.25">
      <c r="A672" s="128" t="str">
        <f>IF(B672="","",ROW()-ROW($A$3)+'Diário 3º PA'!$P$1)</f>
        <v/>
      </c>
      <c r="B672" s="129"/>
      <c r="C672" s="130"/>
      <c r="D672" s="98"/>
      <c r="E672" s="95"/>
      <c r="F672" s="141"/>
      <c r="G672" s="98"/>
      <c r="H672" s="98"/>
      <c r="I672" s="95"/>
      <c r="J672" s="131" t="str">
        <f t="shared" si="3"/>
        <v/>
      </c>
      <c r="K672" s="131"/>
      <c r="L672" s="132"/>
      <c r="M672" s="131"/>
      <c r="N672" s="129"/>
      <c r="O672" s="95"/>
      <c r="P672" s="98"/>
      <c r="Q672" s="381"/>
      <c r="R672" s="381"/>
      <c r="S672" s="381"/>
      <c r="T672" s="381"/>
    </row>
    <row r="673" spans="1:20" ht="12.75" customHeight="1" x14ac:dyDescent="0.25">
      <c r="A673" s="128" t="str">
        <f>IF(B673="","",ROW()-ROW($A$3)+'Diário 3º PA'!$P$1)</f>
        <v/>
      </c>
      <c r="B673" s="129"/>
      <c r="C673" s="130"/>
      <c r="D673" s="98"/>
      <c r="E673" s="95"/>
      <c r="F673" s="141"/>
      <c r="G673" s="98"/>
      <c r="H673" s="98"/>
      <c r="I673" s="95"/>
      <c r="J673" s="131" t="str">
        <f t="shared" si="3"/>
        <v/>
      </c>
      <c r="K673" s="131"/>
      <c r="L673" s="132"/>
      <c r="M673" s="131"/>
      <c r="N673" s="129"/>
      <c r="O673" s="95"/>
      <c r="P673" s="98"/>
      <c r="Q673" s="381"/>
      <c r="R673" s="381"/>
      <c r="S673" s="381"/>
      <c r="T673" s="381"/>
    </row>
    <row r="674" spans="1:20" ht="12.75" customHeight="1" x14ac:dyDescent="0.25">
      <c r="A674" s="128" t="str">
        <f>IF(B674="","",ROW()-ROW($A$3)+'Diário 3º PA'!$P$1)</f>
        <v/>
      </c>
      <c r="B674" s="129"/>
      <c r="C674" s="130"/>
      <c r="D674" s="98"/>
      <c r="E674" s="95"/>
      <c r="F674" s="141"/>
      <c r="G674" s="98"/>
      <c r="H674" s="98"/>
      <c r="I674" s="95"/>
      <c r="J674" s="131" t="str">
        <f t="shared" si="3"/>
        <v/>
      </c>
      <c r="K674" s="131"/>
      <c r="L674" s="132"/>
      <c r="M674" s="131"/>
      <c r="N674" s="129"/>
      <c r="O674" s="95"/>
      <c r="P674" s="98"/>
      <c r="Q674" s="381"/>
      <c r="R674" s="381"/>
      <c r="S674" s="381"/>
      <c r="T674" s="381"/>
    </row>
    <row r="675" spans="1:20" ht="12.75" customHeight="1" x14ac:dyDescent="0.25">
      <c r="A675" s="128" t="str">
        <f>IF(B675="","",ROW()-ROW($A$3)+'Diário 3º PA'!$P$1)</f>
        <v/>
      </c>
      <c r="B675" s="129"/>
      <c r="C675" s="130"/>
      <c r="D675" s="98"/>
      <c r="E675" s="95"/>
      <c r="F675" s="141"/>
      <c r="G675" s="98"/>
      <c r="H675" s="98"/>
      <c r="I675" s="95"/>
      <c r="J675" s="131" t="str">
        <f t="shared" si="3"/>
        <v/>
      </c>
      <c r="K675" s="131"/>
      <c r="L675" s="132"/>
      <c r="M675" s="131"/>
      <c r="N675" s="129"/>
      <c r="O675" s="95"/>
      <c r="P675" s="98"/>
      <c r="Q675" s="381"/>
      <c r="R675" s="381"/>
      <c r="S675" s="381"/>
      <c r="T675" s="381"/>
    </row>
    <row r="676" spans="1:20" ht="12.75" customHeight="1" x14ac:dyDescent="0.25">
      <c r="A676" s="128" t="str">
        <f>IF(B676="","",ROW()-ROW($A$3)+'Diário 3º PA'!$P$1)</f>
        <v/>
      </c>
      <c r="B676" s="129"/>
      <c r="C676" s="130"/>
      <c r="D676" s="98"/>
      <c r="E676" s="95"/>
      <c r="F676" s="141"/>
      <c r="G676" s="98"/>
      <c r="H676" s="98"/>
      <c r="I676" s="95"/>
      <c r="J676" s="131" t="str">
        <f t="shared" si="3"/>
        <v/>
      </c>
      <c r="K676" s="131"/>
      <c r="L676" s="132"/>
      <c r="M676" s="131"/>
      <c r="N676" s="129"/>
      <c r="O676" s="95"/>
      <c r="P676" s="98"/>
      <c r="Q676" s="381"/>
      <c r="R676" s="381"/>
      <c r="S676" s="381"/>
      <c r="T676" s="381"/>
    </row>
    <row r="677" spans="1:20" ht="12.75" customHeight="1" x14ac:dyDescent="0.25">
      <c r="A677" s="128" t="str">
        <f>IF(B677="","",ROW()-ROW($A$3)+'Diário 3º PA'!$P$1)</f>
        <v/>
      </c>
      <c r="B677" s="129"/>
      <c r="C677" s="130"/>
      <c r="D677" s="98"/>
      <c r="E677" s="95"/>
      <c r="F677" s="141"/>
      <c r="G677" s="98"/>
      <c r="H677" s="98"/>
      <c r="I677" s="95"/>
      <c r="J677" s="131" t="str">
        <f t="shared" si="3"/>
        <v/>
      </c>
      <c r="K677" s="131"/>
      <c r="L677" s="132"/>
      <c r="M677" s="131"/>
      <c r="N677" s="129"/>
      <c r="O677" s="95"/>
      <c r="P677" s="98"/>
      <c r="Q677" s="381"/>
      <c r="R677" s="381"/>
      <c r="S677" s="381"/>
      <c r="T677" s="381"/>
    </row>
    <row r="678" spans="1:20" ht="12.75" customHeight="1" x14ac:dyDescent="0.25">
      <c r="A678" s="128" t="str">
        <f>IF(B678="","",ROW()-ROW($A$3)+'Diário 3º PA'!$P$1)</f>
        <v/>
      </c>
      <c r="B678" s="129"/>
      <c r="C678" s="130"/>
      <c r="D678" s="98"/>
      <c r="E678" s="95"/>
      <c r="F678" s="141"/>
      <c r="G678" s="98"/>
      <c r="H678" s="98"/>
      <c r="I678" s="95"/>
      <c r="J678" s="131" t="str">
        <f t="shared" si="3"/>
        <v/>
      </c>
      <c r="K678" s="131"/>
      <c r="L678" s="132"/>
      <c r="M678" s="131"/>
      <c r="N678" s="129"/>
      <c r="O678" s="95"/>
      <c r="P678" s="98"/>
      <c r="Q678" s="381"/>
      <c r="R678" s="381"/>
      <c r="S678" s="381"/>
      <c r="T678" s="381"/>
    </row>
    <row r="679" spans="1:20" ht="12.75" customHeight="1" x14ac:dyDescent="0.25">
      <c r="A679" s="128" t="str">
        <f>IF(B679="","",ROW()-ROW($A$3)+'Diário 3º PA'!$P$1)</f>
        <v/>
      </c>
      <c r="B679" s="129"/>
      <c r="C679" s="130"/>
      <c r="D679" s="98"/>
      <c r="E679" s="95"/>
      <c r="F679" s="141"/>
      <c r="G679" s="98"/>
      <c r="H679" s="98"/>
      <c r="I679" s="95"/>
      <c r="J679" s="131" t="str">
        <f t="shared" si="3"/>
        <v/>
      </c>
      <c r="K679" s="131"/>
      <c r="L679" s="132"/>
      <c r="M679" s="131"/>
      <c r="N679" s="129"/>
      <c r="O679" s="95"/>
      <c r="P679" s="98"/>
      <c r="Q679" s="381"/>
      <c r="R679" s="381"/>
      <c r="S679" s="381"/>
      <c r="T679" s="381"/>
    </row>
    <row r="680" spans="1:20" ht="12.75" customHeight="1" x14ac:dyDescent="0.25">
      <c r="A680" s="128" t="str">
        <f>IF(B680="","",ROW()-ROW($A$3)+'Diário 3º PA'!$P$1)</f>
        <v/>
      </c>
      <c r="B680" s="129"/>
      <c r="C680" s="130"/>
      <c r="D680" s="98"/>
      <c r="E680" s="95"/>
      <c r="F680" s="141"/>
      <c r="G680" s="98"/>
      <c r="H680" s="98"/>
      <c r="I680" s="95"/>
      <c r="J680" s="131" t="str">
        <f t="shared" si="3"/>
        <v/>
      </c>
      <c r="K680" s="131"/>
      <c r="L680" s="132"/>
      <c r="M680" s="131"/>
      <c r="N680" s="129"/>
      <c r="O680" s="95"/>
      <c r="P680" s="98"/>
      <c r="Q680" s="381"/>
      <c r="R680" s="381"/>
      <c r="S680" s="381"/>
      <c r="T680" s="381"/>
    </row>
    <row r="681" spans="1:20" ht="12.75" customHeight="1" x14ac:dyDescent="0.25">
      <c r="A681" s="128" t="str">
        <f>IF(B681="","",ROW()-ROW($A$3)+'Diário 3º PA'!$P$1)</f>
        <v/>
      </c>
      <c r="B681" s="129"/>
      <c r="C681" s="130"/>
      <c r="D681" s="98"/>
      <c r="E681" s="95"/>
      <c r="F681" s="141"/>
      <c r="G681" s="98"/>
      <c r="H681" s="98"/>
      <c r="I681" s="95"/>
      <c r="J681" s="131" t="str">
        <f t="shared" si="3"/>
        <v/>
      </c>
      <c r="K681" s="131"/>
      <c r="L681" s="132"/>
      <c r="M681" s="131"/>
      <c r="N681" s="129"/>
      <c r="O681" s="95"/>
      <c r="P681" s="98"/>
      <c r="Q681" s="381"/>
      <c r="R681" s="381"/>
      <c r="S681" s="381"/>
      <c r="T681" s="381"/>
    </row>
    <row r="682" spans="1:20" ht="12.75" customHeight="1" x14ac:dyDescent="0.25">
      <c r="A682" s="128" t="str">
        <f>IF(B682="","",ROW()-ROW($A$3)+'Diário 3º PA'!$P$1)</f>
        <v/>
      </c>
      <c r="B682" s="129"/>
      <c r="C682" s="130"/>
      <c r="D682" s="98"/>
      <c r="E682" s="95"/>
      <c r="F682" s="141"/>
      <c r="G682" s="98"/>
      <c r="H682" s="98"/>
      <c r="I682" s="95"/>
      <c r="J682" s="131" t="str">
        <f t="shared" si="3"/>
        <v/>
      </c>
      <c r="K682" s="131"/>
      <c r="L682" s="132"/>
      <c r="M682" s="131"/>
      <c r="N682" s="129"/>
      <c r="O682" s="95"/>
      <c r="P682" s="98"/>
      <c r="Q682" s="381"/>
      <c r="R682" s="381"/>
      <c r="S682" s="381"/>
      <c r="T682" s="381"/>
    </row>
    <row r="683" spans="1:20" ht="12.75" customHeight="1" x14ac:dyDescent="0.25">
      <c r="A683" s="128" t="str">
        <f>IF(B683="","",ROW()-ROW($A$3)+'Diário 3º PA'!$P$1)</f>
        <v/>
      </c>
      <c r="B683" s="129"/>
      <c r="C683" s="130"/>
      <c r="D683" s="98"/>
      <c r="E683" s="95"/>
      <c r="F683" s="141"/>
      <c r="G683" s="98"/>
      <c r="H683" s="98"/>
      <c r="I683" s="95"/>
      <c r="J683" s="131" t="str">
        <f t="shared" si="3"/>
        <v/>
      </c>
      <c r="K683" s="131"/>
      <c r="L683" s="132"/>
      <c r="M683" s="131"/>
      <c r="N683" s="129"/>
      <c r="O683" s="95"/>
      <c r="P683" s="98"/>
      <c r="Q683" s="381"/>
      <c r="R683" s="381"/>
      <c r="S683" s="381"/>
      <c r="T683" s="381"/>
    </row>
    <row r="684" spans="1:20" ht="12.75" customHeight="1" x14ac:dyDescent="0.25">
      <c r="A684" s="128" t="str">
        <f>IF(B684="","",ROW()-ROW($A$3)+'Diário 3º PA'!$P$1)</f>
        <v/>
      </c>
      <c r="B684" s="129"/>
      <c r="C684" s="130"/>
      <c r="D684" s="98"/>
      <c r="E684" s="95"/>
      <c r="F684" s="141"/>
      <c r="G684" s="98"/>
      <c r="H684" s="98"/>
      <c r="I684" s="95"/>
      <c r="J684" s="131" t="str">
        <f t="shared" si="3"/>
        <v/>
      </c>
      <c r="K684" s="131"/>
      <c r="L684" s="132"/>
      <c r="M684" s="131"/>
      <c r="N684" s="129"/>
      <c r="O684" s="95"/>
      <c r="P684" s="98"/>
      <c r="Q684" s="381"/>
      <c r="R684" s="381"/>
      <c r="S684" s="381"/>
      <c r="T684" s="381"/>
    </row>
    <row r="685" spans="1:20" ht="12.75" customHeight="1" x14ac:dyDescent="0.25">
      <c r="A685" s="128" t="str">
        <f>IF(B685="","",ROW()-ROW($A$3)+'Diário 3º PA'!$P$1)</f>
        <v/>
      </c>
      <c r="B685" s="129"/>
      <c r="C685" s="130"/>
      <c r="D685" s="98"/>
      <c r="E685" s="95"/>
      <c r="F685" s="141"/>
      <c r="G685" s="98"/>
      <c r="H685" s="98"/>
      <c r="I685" s="95"/>
      <c r="J685" s="131" t="str">
        <f t="shared" si="3"/>
        <v/>
      </c>
      <c r="K685" s="131"/>
      <c r="L685" s="132"/>
      <c r="M685" s="131"/>
      <c r="N685" s="129"/>
      <c r="O685" s="95"/>
      <c r="P685" s="98"/>
      <c r="Q685" s="381"/>
      <c r="R685" s="381"/>
      <c r="S685" s="381"/>
      <c r="T685" s="381"/>
    </row>
    <row r="686" spans="1:20" ht="12.75" customHeight="1" x14ac:dyDescent="0.25">
      <c r="A686" s="128" t="str">
        <f>IF(B686="","",ROW()-ROW($A$3)+'Diário 3º PA'!$P$1)</f>
        <v/>
      </c>
      <c r="B686" s="129"/>
      <c r="C686" s="130"/>
      <c r="D686" s="98"/>
      <c r="E686" s="95"/>
      <c r="F686" s="141"/>
      <c r="G686" s="98"/>
      <c r="H686" s="98"/>
      <c r="I686" s="95"/>
      <c r="J686" s="131" t="str">
        <f t="shared" si="3"/>
        <v/>
      </c>
      <c r="K686" s="131"/>
      <c r="L686" s="132"/>
      <c r="M686" s="131"/>
      <c r="N686" s="129"/>
      <c r="O686" s="95"/>
      <c r="P686" s="98"/>
      <c r="Q686" s="381"/>
      <c r="R686" s="381"/>
      <c r="S686" s="381"/>
      <c r="T686" s="381"/>
    </row>
    <row r="687" spans="1:20" ht="12.75" customHeight="1" x14ac:dyDescent="0.25">
      <c r="A687" s="128" t="str">
        <f>IF(B687="","",ROW()-ROW($A$3)+'Diário 3º PA'!$P$1)</f>
        <v/>
      </c>
      <c r="B687" s="129"/>
      <c r="C687" s="130"/>
      <c r="D687" s="98"/>
      <c r="E687" s="95"/>
      <c r="F687" s="141"/>
      <c r="G687" s="98"/>
      <c r="H687" s="98"/>
      <c r="I687" s="95"/>
      <c r="J687" s="131" t="str">
        <f t="shared" si="3"/>
        <v/>
      </c>
      <c r="K687" s="131"/>
      <c r="L687" s="132"/>
      <c r="M687" s="131"/>
      <c r="N687" s="129"/>
      <c r="O687" s="95"/>
      <c r="P687" s="98"/>
      <c r="Q687" s="381"/>
      <c r="R687" s="381"/>
      <c r="S687" s="381"/>
      <c r="T687" s="381"/>
    </row>
    <row r="688" spans="1:20" ht="12.75" customHeight="1" x14ac:dyDescent="0.25">
      <c r="A688" s="128" t="str">
        <f>IF(B688="","",ROW()-ROW($A$3)+'Diário 3º PA'!$P$1)</f>
        <v/>
      </c>
      <c r="B688" s="129"/>
      <c r="C688" s="130"/>
      <c r="D688" s="98"/>
      <c r="E688" s="95"/>
      <c r="F688" s="141"/>
      <c r="G688" s="98"/>
      <c r="H688" s="98"/>
      <c r="I688" s="95"/>
      <c r="J688" s="131" t="str">
        <f t="shared" si="3"/>
        <v/>
      </c>
      <c r="K688" s="131"/>
      <c r="L688" s="132"/>
      <c r="M688" s="131"/>
      <c r="N688" s="129"/>
      <c r="O688" s="95"/>
      <c r="P688" s="98"/>
      <c r="Q688" s="381"/>
      <c r="R688" s="381"/>
      <c r="S688" s="381"/>
      <c r="T688" s="381"/>
    </row>
    <row r="689" spans="1:20" ht="12.75" customHeight="1" x14ac:dyDescent="0.25">
      <c r="A689" s="128" t="str">
        <f>IF(B689="","",ROW()-ROW($A$3)+'Diário 3º PA'!$P$1)</f>
        <v/>
      </c>
      <c r="B689" s="129"/>
      <c r="C689" s="130"/>
      <c r="D689" s="98"/>
      <c r="E689" s="95"/>
      <c r="F689" s="141"/>
      <c r="G689" s="95"/>
      <c r="H689" s="98"/>
      <c r="I689" s="95"/>
      <c r="J689" s="131" t="str">
        <f t="shared" si="3"/>
        <v/>
      </c>
      <c r="K689" s="131"/>
      <c r="L689" s="132"/>
      <c r="M689" s="131"/>
      <c r="N689" s="129"/>
      <c r="O689" s="95"/>
      <c r="P689" s="98"/>
      <c r="Q689" s="381"/>
      <c r="R689" s="381"/>
      <c r="S689" s="381"/>
      <c r="T689" s="381"/>
    </row>
    <row r="690" spans="1:20" ht="12.75" customHeight="1" x14ac:dyDescent="0.25">
      <c r="A690" s="128" t="str">
        <f>IF(B690="","",ROW()-ROW($A$3)+'Diário 3º PA'!$P$1)</f>
        <v/>
      </c>
      <c r="B690" s="129"/>
      <c r="C690" s="130"/>
      <c r="D690" s="98"/>
      <c r="E690" s="95"/>
      <c r="F690" s="141"/>
      <c r="G690" s="98"/>
      <c r="H690" s="98"/>
      <c r="I690" s="95"/>
      <c r="J690" s="131" t="str">
        <f t="shared" si="3"/>
        <v/>
      </c>
      <c r="K690" s="131"/>
      <c r="L690" s="132"/>
      <c r="M690" s="131"/>
      <c r="N690" s="129"/>
      <c r="O690" s="95"/>
      <c r="P690" s="98"/>
      <c r="Q690" s="381"/>
      <c r="R690" s="381"/>
      <c r="S690" s="381"/>
      <c r="T690" s="381"/>
    </row>
    <row r="691" spans="1:20" ht="12.75" customHeight="1" x14ac:dyDescent="0.25">
      <c r="A691" s="128" t="str">
        <f>IF(B691="","",ROW()-ROW($A$3)+'Diário 3º PA'!$P$1)</f>
        <v/>
      </c>
      <c r="B691" s="129"/>
      <c r="C691" s="130"/>
      <c r="D691" s="98"/>
      <c r="E691" s="95"/>
      <c r="F691" s="141"/>
      <c r="G691" s="98"/>
      <c r="H691" s="98"/>
      <c r="I691" s="95"/>
      <c r="J691" s="131" t="str">
        <f t="shared" si="3"/>
        <v/>
      </c>
      <c r="K691" s="131"/>
      <c r="L691" s="132"/>
      <c r="M691" s="131"/>
      <c r="N691" s="129"/>
      <c r="O691" s="95"/>
      <c r="P691" s="98"/>
      <c r="Q691" s="381"/>
      <c r="R691" s="381"/>
      <c r="S691" s="381"/>
      <c r="T691" s="381"/>
    </row>
    <row r="692" spans="1:20" ht="12.75" customHeight="1" x14ac:dyDescent="0.25">
      <c r="A692" s="128" t="str">
        <f>IF(B692="","",ROW()-ROW($A$3)+'Diário 3º PA'!$P$1)</f>
        <v/>
      </c>
      <c r="B692" s="129"/>
      <c r="C692" s="130"/>
      <c r="D692" s="98"/>
      <c r="E692" s="95"/>
      <c r="F692" s="141"/>
      <c r="G692" s="98"/>
      <c r="H692" s="98"/>
      <c r="I692" s="95"/>
      <c r="J692" s="131" t="str">
        <f t="shared" si="3"/>
        <v/>
      </c>
      <c r="K692" s="131"/>
      <c r="L692" s="132"/>
      <c r="M692" s="131"/>
      <c r="N692" s="129"/>
      <c r="O692" s="95"/>
      <c r="P692" s="98"/>
      <c r="Q692" s="381"/>
      <c r="R692" s="381"/>
      <c r="S692" s="381"/>
      <c r="T692" s="381"/>
    </row>
    <row r="693" spans="1:20" ht="12.75" customHeight="1" x14ac:dyDescent="0.25">
      <c r="A693" s="128" t="str">
        <f>IF(B693="","",ROW()-ROW($A$3)+'Diário 3º PA'!$P$1)</f>
        <v/>
      </c>
      <c r="B693" s="129"/>
      <c r="C693" s="130"/>
      <c r="D693" s="98"/>
      <c r="E693" s="95"/>
      <c r="F693" s="141"/>
      <c r="G693" s="98"/>
      <c r="H693" s="98"/>
      <c r="I693" s="95"/>
      <c r="J693" s="131" t="str">
        <f t="shared" si="3"/>
        <v/>
      </c>
      <c r="K693" s="131"/>
      <c r="L693" s="132"/>
      <c r="M693" s="131"/>
      <c r="N693" s="129"/>
      <c r="O693" s="95"/>
      <c r="P693" s="98"/>
      <c r="Q693" s="381"/>
      <c r="R693" s="381"/>
      <c r="S693" s="381"/>
      <c r="T693" s="381"/>
    </row>
    <row r="694" spans="1:20" ht="12.75" customHeight="1" x14ac:dyDescent="0.25">
      <c r="A694" s="128" t="str">
        <f>IF(B694="","",ROW()-ROW($A$3)+'Diário 3º PA'!$P$1)</f>
        <v/>
      </c>
      <c r="B694" s="129"/>
      <c r="C694" s="130"/>
      <c r="D694" s="98"/>
      <c r="E694" s="95"/>
      <c r="F694" s="141"/>
      <c r="G694" s="98"/>
      <c r="H694" s="98"/>
      <c r="I694" s="95"/>
      <c r="J694" s="131" t="str">
        <f t="shared" si="3"/>
        <v/>
      </c>
      <c r="K694" s="131"/>
      <c r="L694" s="132"/>
      <c r="M694" s="131"/>
      <c r="N694" s="129"/>
      <c r="O694" s="95"/>
      <c r="P694" s="98"/>
      <c r="Q694" s="381"/>
      <c r="R694" s="381"/>
      <c r="S694" s="381"/>
      <c r="T694" s="381"/>
    </row>
    <row r="695" spans="1:20" ht="12.75" customHeight="1" x14ac:dyDescent="0.25">
      <c r="A695" s="128" t="str">
        <f>IF(B695="","",ROW()-ROW($A$3)+'Diário 3º PA'!$P$1)</f>
        <v/>
      </c>
      <c r="B695" s="129"/>
      <c r="C695" s="130"/>
      <c r="D695" s="98"/>
      <c r="E695" s="95"/>
      <c r="F695" s="141"/>
      <c r="G695" s="98"/>
      <c r="H695" s="98"/>
      <c r="I695" s="95"/>
      <c r="J695" s="131" t="str">
        <f t="shared" si="3"/>
        <v/>
      </c>
      <c r="K695" s="131"/>
      <c r="L695" s="132"/>
      <c r="M695" s="131"/>
      <c r="N695" s="129"/>
      <c r="O695" s="95"/>
      <c r="P695" s="98"/>
      <c r="Q695" s="381"/>
      <c r="R695" s="381"/>
      <c r="S695" s="381"/>
      <c r="T695" s="381"/>
    </row>
    <row r="696" spans="1:20" ht="12.75" customHeight="1" x14ac:dyDescent="0.25">
      <c r="A696" s="128" t="str">
        <f>IF(B696="","",ROW()-ROW($A$3)+'Diário 3º PA'!$P$1)</f>
        <v/>
      </c>
      <c r="B696" s="129"/>
      <c r="C696" s="130"/>
      <c r="D696" s="98"/>
      <c r="E696" s="95"/>
      <c r="F696" s="141"/>
      <c r="G696" s="98"/>
      <c r="H696" s="98"/>
      <c r="I696" s="95"/>
      <c r="J696" s="131" t="str">
        <f t="shared" si="3"/>
        <v/>
      </c>
      <c r="K696" s="131"/>
      <c r="L696" s="132"/>
      <c r="M696" s="131"/>
      <c r="N696" s="129"/>
      <c r="O696" s="95"/>
      <c r="P696" s="98"/>
      <c r="Q696" s="381"/>
      <c r="R696" s="381"/>
      <c r="S696" s="381"/>
      <c r="T696" s="381"/>
    </row>
    <row r="697" spans="1:20" ht="12.75" customHeight="1" x14ac:dyDescent="0.25">
      <c r="A697" s="128" t="str">
        <f>IF(B697="","",ROW()-ROW($A$3)+'Diário 3º PA'!$P$1)</f>
        <v/>
      </c>
      <c r="B697" s="129"/>
      <c r="C697" s="130"/>
      <c r="D697" s="98"/>
      <c r="E697" s="95"/>
      <c r="F697" s="141"/>
      <c r="G697" s="98"/>
      <c r="H697" s="98"/>
      <c r="I697" s="95"/>
      <c r="J697" s="131" t="str">
        <f t="shared" si="3"/>
        <v/>
      </c>
      <c r="K697" s="131"/>
      <c r="L697" s="132"/>
      <c r="M697" s="131"/>
      <c r="N697" s="129"/>
      <c r="O697" s="95"/>
      <c r="P697" s="98"/>
      <c r="Q697" s="381"/>
      <c r="R697" s="381"/>
      <c r="S697" s="381"/>
      <c r="T697" s="381"/>
    </row>
    <row r="698" spans="1:20" ht="12.75" customHeight="1" x14ac:dyDescent="0.25">
      <c r="A698" s="128" t="str">
        <f>IF(B698="","",ROW()-ROW($A$3)+'Diário 3º PA'!$P$1)</f>
        <v/>
      </c>
      <c r="B698" s="129"/>
      <c r="C698" s="130"/>
      <c r="D698" s="98"/>
      <c r="E698" s="95"/>
      <c r="F698" s="141"/>
      <c r="G698" s="98"/>
      <c r="H698" s="98"/>
      <c r="I698" s="95"/>
      <c r="J698" s="131" t="str">
        <f t="shared" si="3"/>
        <v/>
      </c>
      <c r="K698" s="131"/>
      <c r="L698" s="132"/>
      <c r="M698" s="131"/>
      <c r="N698" s="129"/>
      <c r="O698" s="95"/>
      <c r="P698" s="98"/>
      <c r="Q698" s="381"/>
      <c r="R698" s="381"/>
      <c r="S698" s="381"/>
      <c r="T698" s="381"/>
    </row>
    <row r="699" spans="1:20" ht="12.75" customHeight="1" x14ac:dyDescent="0.25">
      <c r="A699" s="128" t="str">
        <f>IF(B699="","",ROW()-ROW($A$3)+'Diário 3º PA'!$P$1)</f>
        <v/>
      </c>
      <c r="B699" s="129"/>
      <c r="C699" s="130"/>
      <c r="D699" s="98"/>
      <c r="E699" s="95"/>
      <c r="F699" s="141"/>
      <c r="G699" s="98"/>
      <c r="H699" s="98"/>
      <c r="I699" s="95"/>
      <c r="J699" s="131" t="str">
        <f t="shared" si="3"/>
        <v/>
      </c>
      <c r="K699" s="131"/>
      <c r="L699" s="132"/>
      <c r="M699" s="131"/>
      <c r="N699" s="129"/>
      <c r="O699" s="95"/>
      <c r="P699" s="98"/>
      <c r="Q699" s="381"/>
      <c r="R699" s="381"/>
      <c r="S699" s="381"/>
      <c r="T699" s="381"/>
    </row>
    <row r="700" spans="1:20" ht="12.75" customHeight="1" x14ac:dyDescent="0.25">
      <c r="A700" s="128" t="str">
        <f>IF(B700="","",ROW()-ROW($A$3)+'Diário 3º PA'!$P$1)</f>
        <v/>
      </c>
      <c r="B700" s="129"/>
      <c r="C700" s="130"/>
      <c r="D700" s="98"/>
      <c r="E700" s="95"/>
      <c r="F700" s="141"/>
      <c r="G700" s="98"/>
      <c r="H700" s="98"/>
      <c r="I700" s="95"/>
      <c r="J700" s="131" t="str">
        <f t="shared" si="3"/>
        <v/>
      </c>
      <c r="K700" s="131"/>
      <c r="L700" s="132"/>
      <c r="M700" s="131"/>
      <c r="N700" s="129"/>
      <c r="O700" s="95"/>
      <c r="P700" s="98"/>
      <c r="Q700" s="381"/>
      <c r="R700" s="381"/>
      <c r="S700" s="381"/>
      <c r="T700" s="381"/>
    </row>
    <row r="701" spans="1:20" ht="12.75" customHeight="1" x14ac:dyDescent="0.25">
      <c r="A701" s="128" t="str">
        <f>IF(B701="","",ROW()-ROW($A$3)+'Diário 3º PA'!$P$1)</f>
        <v/>
      </c>
      <c r="B701" s="129"/>
      <c r="C701" s="130"/>
      <c r="D701" s="98"/>
      <c r="E701" s="95"/>
      <c r="F701" s="141"/>
      <c r="G701" s="98"/>
      <c r="H701" s="98"/>
      <c r="I701" s="95"/>
      <c r="J701" s="131" t="str">
        <f t="shared" si="3"/>
        <v/>
      </c>
      <c r="K701" s="131"/>
      <c r="L701" s="132"/>
      <c r="M701" s="131"/>
      <c r="N701" s="129"/>
      <c r="O701" s="95"/>
      <c r="P701" s="98"/>
      <c r="Q701" s="381"/>
      <c r="R701" s="381"/>
      <c r="S701" s="381"/>
      <c r="T701" s="381"/>
    </row>
    <row r="702" spans="1:20" ht="12.75" customHeight="1" x14ac:dyDescent="0.25">
      <c r="A702" s="128" t="str">
        <f>IF(B702="","",ROW()-ROW($A$3)+'Diário 3º PA'!$P$1)</f>
        <v/>
      </c>
      <c r="B702" s="129"/>
      <c r="C702" s="130"/>
      <c r="D702" s="98"/>
      <c r="E702" s="95"/>
      <c r="F702" s="141"/>
      <c r="G702" s="98"/>
      <c r="H702" s="98"/>
      <c r="I702" s="95"/>
      <c r="J702" s="131" t="str">
        <f t="shared" si="3"/>
        <v/>
      </c>
      <c r="K702" s="131"/>
      <c r="L702" s="132"/>
      <c r="M702" s="131"/>
      <c r="N702" s="129"/>
      <c r="O702" s="95"/>
      <c r="P702" s="98"/>
      <c r="Q702" s="381"/>
      <c r="R702" s="381"/>
      <c r="S702" s="381"/>
      <c r="T702" s="381"/>
    </row>
    <row r="703" spans="1:20" ht="12.75" customHeight="1" x14ac:dyDescent="0.25">
      <c r="A703" s="128" t="str">
        <f>IF(B703="","",ROW()-ROW($A$3)+'Diário 3º PA'!$P$1)</f>
        <v/>
      </c>
      <c r="B703" s="129"/>
      <c r="C703" s="130"/>
      <c r="D703" s="98"/>
      <c r="E703" s="95"/>
      <c r="F703" s="141"/>
      <c r="G703" s="98"/>
      <c r="H703" s="98"/>
      <c r="I703" s="95"/>
      <c r="J703" s="131" t="str">
        <f t="shared" si="3"/>
        <v/>
      </c>
      <c r="K703" s="131"/>
      <c r="L703" s="132"/>
      <c r="M703" s="131"/>
      <c r="N703" s="129"/>
      <c r="O703" s="95"/>
      <c r="P703" s="98"/>
      <c r="Q703" s="381"/>
      <c r="R703" s="381"/>
      <c r="S703" s="381"/>
      <c r="T703" s="381"/>
    </row>
    <row r="704" spans="1:20" ht="12.75" customHeight="1" x14ac:dyDescent="0.25">
      <c r="A704" s="128" t="str">
        <f>IF(B704="","",ROW()-ROW($A$3)+'Diário 3º PA'!$P$1)</f>
        <v/>
      </c>
      <c r="B704" s="129"/>
      <c r="C704" s="130"/>
      <c r="D704" s="98"/>
      <c r="E704" s="95"/>
      <c r="F704" s="141"/>
      <c r="G704" s="98"/>
      <c r="H704" s="98"/>
      <c r="I704" s="95"/>
      <c r="J704" s="131" t="str">
        <f t="shared" si="3"/>
        <v/>
      </c>
      <c r="K704" s="131"/>
      <c r="L704" s="132"/>
      <c r="M704" s="131"/>
      <c r="N704" s="129"/>
      <c r="O704" s="95"/>
      <c r="P704" s="98"/>
      <c r="Q704" s="381"/>
      <c r="R704" s="381"/>
      <c r="S704" s="381"/>
      <c r="T704" s="381"/>
    </row>
    <row r="705" spans="1:20" ht="12.75" customHeight="1" x14ac:dyDescent="0.25">
      <c r="A705" s="128" t="str">
        <f>IF(B705="","",ROW()-ROW($A$3)+'Diário 3º PA'!$P$1)</f>
        <v/>
      </c>
      <c r="B705" s="129"/>
      <c r="C705" s="130"/>
      <c r="D705" s="98"/>
      <c r="E705" s="95"/>
      <c r="F705" s="141"/>
      <c r="G705" s="98"/>
      <c r="H705" s="98"/>
      <c r="I705" s="95"/>
      <c r="J705" s="131" t="str">
        <f t="shared" si="3"/>
        <v/>
      </c>
      <c r="K705" s="131"/>
      <c r="L705" s="132"/>
      <c r="M705" s="131"/>
      <c r="N705" s="129"/>
      <c r="O705" s="95"/>
      <c r="P705" s="98"/>
      <c r="Q705" s="381"/>
      <c r="R705" s="381"/>
      <c r="S705" s="381"/>
      <c r="T705" s="381"/>
    </row>
    <row r="706" spans="1:20" ht="12.75" customHeight="1" x14ac:dyDescent="0.25">
      <c r="A706" s="128" t="str">
        <f>IF(B706="","",ROW()-ROW($A$3)+'Diário 3º PA'!$P$1)</f>
        <v/>
      </c>
      <c r="B706" s="129"/>
      <c r="C706" s="130"/>
      <c r="D706" s="98"/>
      <c r="E706" s="95"/>
      <c r="F706" s="141"/>
      <c r="G706" s="98"/>
      <c r="H706" s="98"/>
      <c r="I706" s="95"/>
      <c r="J706" s="131" t="str">
        <f t="shared" si="3"/>
        <v/>
      </c>
      <c r="K706" s="131"/>
      <c r="L706" s="132"/>
      <c r="M706" s="131"/>
      <c r="N706" s="129"/>
      <c r="O706" s="95"/>
      <c r="P706" s="98"/>
      <c r="Q706" s="381"/>
      <c r="R706" s="381"/>
      <c r="S706" s="381"/>
      <c r="T706" s="381"/>
    </row>
    <row r="707" spans="1:20" ht="12.75" customHeight="1" x14ac:dyDescent="0.25">
      <c r="A707" s="128" t="str">
        <f>IF(B707="","",ROW()-ROW($A$3)+'Diário 3º PA'!$P$1)</f>
        <v/>
      </c>
      <c r="B707" s="129"/>
      <c r="C707" s="130"/>
      <c r="D707" s="98"/>
      <c r="E707" s="95"/>
      <c r="F707" s="141"/>
      <c r="G707" s="98"/>
      <c r="H707" s="98"/>
      <c r="I707" s="95"/>
      <c r="J707" s="131" t="str">
        <f t="shared" si="3"/>
        <v/>
      </c>
      <c r="K707" s="131"/>
      <c r="L707" s="132"/>
      <c r="M707" s="131"/>
      <c r="N707" s="129"/>
      <c r="O707" s="95"/>
      <c r="P707" s="98"/>
      <c r="Q707" s="381"/>
      <c r="R707" s="381"/>
      <c r="S707" s="381"/>
      <c r="T707" s="381"/>
    </row>
    <row r="708" spans="1:20" ht="12.75" customHeight="1" x14ac:dyDescent="0.25">
      <c r="A708" s="128" t="str">
        <f>IF(B708="","",ROW()-ROW($A$3)+'Diário 3º PA'!$P$1)</f>
        <v/>
      </c>
      <c r="B708" s="129"/>
      <c r="C708" s="130"/>
      <c r="D708" s="98"/>
      <c r="E708" s="95"/>
      <c r="F708" s="141"/>
      <c r="G708" s="98"/>
      <c r="H708" s="98"/>
      <c r="I708" s="95"/>
      <c r="J708" s="131" t="str">
        <f t="shared" si="3"/>
        <v/>
      </c>
      <c r="K708" s="131"/>
      <c r="L708" s="132"/>
      <c r="M708" s="131"/>
      <c r="N708" s="129"/>
      <c r="O708" s="95"/>
      <c r="P708" s="98"/>
      <c r="Q708" s="381"/>
      <c r="R708" s="381"/>
      <c r="S708" s="381"/>
      <c r="T708" s="381"/>
    </row>
    <row r="709" spans="1:20" ht="12.75" customHeight="1" x14ac:dyDescent="0.25">
      <c r="A709" s="128" t="str">
        <f>IF(B709="","",ROW()-ROW($A$3)+'Diário 3º PA'!$P$1)</f>
        <v/>
      </c>
      <c r="B709" s="129"/>
      <c r="C709" s="130"/>
      <c r="D709" s="98"/>
      <c r="E709" s="95"/>
      <c r="F709" s="141"/>
      <c r="G709" s="98"/>
      <c r="H709" s="98"/>
      <c r="I709" s="95"/>
      <c r="J709" s="131" t="str">
        <f t="shared" si="3"/>
        <v/>
      </c>
      <c r="K709" s="131"/>
      <c r="L709" s="132"/>
      <c r="M709" s="131"/>
      <c r="N709" s="129"/>
      <c r="O709" s="95"/>
      <c r="P709" s="98"/>
      <c r="Q709" s="381"/>
      <c r="R709" s="381"/>
      <c r="S709" s="381"/>
      <c r="T709" s="381"/>
    </row>
    <row r="710" spans="1:20" ht="12.75" customHeight="1" x14ac:dyDescent="0.25">
      <c r="A710" s="128" t="str">
        <f>IF(B710="","",ROW()-ROW($A$3)+'Diário 3º PA'!$P$1)</f>
        <v/>
      </c>
      <c r="B710" s="129"/>
      <c r="C710" s="130"/>
      <c r="D710" s="98"/>
      <c r="E710" s="95"/>
      <c r="F710" s="141"/>
      <c r="G710" s="98"/>
      <c r="H710" s="98"/>
      <c r="I710" s="95"/>
      <c r="J710" s="131" t="str">
        <f t="shared" si="3"/>
        <v/>
      </c>
      <c r="K710" s="131"/>
      <c r="L710" s="132"/>
      <c r="M710" s="131"/>
      <c r="N710" s="129"/>
      <c r="O710" s="95"/>
      <c r="P710" s="98"/>
      <c r="Q710" s="381"/>
      <c r="R710" s="381"/>
      <c r="S710" s="381"/>
      <c r="T710" s="381"/>
    </row>
    <row r="711" spans="1:20" ht="12.75" customHeight="1" x14ac:dyDescent="0.25">
      <c r="A711" s="128" t="str">
        <f>IF(B711="","",ROW()-ROW($A$3)+'Diário 3º PA'!$P$1)</f>
        <v/>
      </c>
      <c r="B711" s="129"/>
      <c r="C711" s="130"/>
      <c r="D711" s="98"/>
      <c r="E711" s="95"/>
      <c r="F711" s="141"/>
      <c r="G711" s="98"/>
      <c r="H711" s="98"/>
      <c r="I711" s="95"/>
      <c r="J711" s="131" t="str">
        <f t="shared" si="3"/>
        <v/>
      </c>
      <c r="K711" s="131"/>
      <c r="L711" s="132"/>
      <c r="M711" s="131"/>
      <c r="N711" s="129"/>
      <c r="O711" s="95"/>
      <c r="P711" s="98"/>
      <c r="Q711" s="381"/>
      <c r="R711" s="381"/>
      <c r="S711" s="381"/>
      <c r="T711" s="381"/>
    </row>
    <row r="712" spans="1:20" ht="12.75" customHeight="1" x14ac:dyDescent="0.25">
      <c r="A712" s="128" t="str">
        <f>IF(B712="","",ROW()-ROW($A$3)+'Diário 3º PA'!$P$1)</f>
        <v/>
      </c>
      <c r="B712" s="129"/>
      <c r="C712" s="130"/>
      <c r="D712" s="98"/>
      <c r="E712" s="95"/>
      <c r="F712" s="141"/>
      <c r="G712" s="98"/>
      <c r="H712" s="98"/>
      <c r="I712" s="95"/>
      <c r="J712" s="131" t="str">
        <f t="shared" si="3"/>
        <v/>
      </c>
      <c r="K712" s="131"/>
      <c r="L712" s="132"/>
      <c r="M712" s="131"/>
      <c r="N712" s="129"/>
      <c r="O712" s="95"/>
      <c r="P712" s="98"/>
      <c r="Q712" s="381"/>
      <c r="R712" s="381"/>
      <c r="S712" s="381"/>
      <c r="T712" s="381"/>
    </row>
    <row r="713" spans="1:20" ht="12.75" customHeight="1" x14ac:dyDescent="0.25">
      <c r="A713" s="128" t="str">
        <f>IF(B713="","",ROW()-ROW($A$3)+'Diário 3º PA'!$P$1)</f>
        <v/>
      </c>
      <c r="B713" s="129"/>
      <c r="C713" s="130"/>
      <c r="D713" s="98"/>
      <c r="E713" s="95"/>
      <c r="F713" s="141"/>
      <c r="G713" s="98"/>
      <c r="H713" s="98"/>
      <c r="I713" s="95"/>
      <c r="J713" s="131" t="str">
        <f t="shared" si="3"/>
        <v/>
      </c>
      <c r="K713" s="131"/>
      <c r="L713" s="132"/>
      <c r="M713" s="131"/>
      <c r="N713" s="129"/>
      <c r="O713" s="95"/>
      <c r="P713" s="98"/>
      <c r="Q713" s="381"/>
      <c r="R713" s="381"/>
      <c r="S713" s="381"/>
      <c r="T713" s="381"/>
    </row>
    <row r="714" spans="1:20" ht="12.75" customHeight="1" x14ac:dyDescent="0.25">
      <c r="A714" s="128" t="str">
        <f>IF(B714="","",ROW()-ROW($A$3)+'Diário 3º PA'!$P$1)</f>
        <v/>
      </c>
      <c r="B714" s="129"/>
      <c r="C714" s="130"/>
      <c r="D714" s="98"/>
      <c r="E714" s="95"/>
      <c r="F714" s="141"/>
      <c r="G714" s="98"/>
      <c r="H714" s="98"/>
      <c r="I714" s="95"/>
      <c r="J714" s="131" t="str">
        <f t="shared" si="3"/>
        <v/>
      </c>
      <c r="K714" s="131"/>
      <c r="L714" s="132"/>
      <c r="M714" s="131"/>
      <c r="N714" s="129"/>
      <c r="O714" s="95"/>
      <c r="P714" s="98"/>
      <c r="Q714" s="381"/>
      <c r="R714" s="381"/>
      <c r="S714" s="381"/>
      <c r="T714" s="381"/>
    </row>
    <row r="715" spans="1:20" ht="12.75" customHeight="1" x14ac:dyDescent="0.25">
      <c r="A715" s="128" t="str">
        <f>IF(B715="","",ROW()-ROW($A$3)+'Diário 3º PA'!$P$1)</f>
        <v/>
      </c>
      <c r="B715" s="129"/>
      <c r="C715" s="130"/>
      <c r="D715" s="98"/>
      <c r="E715" s="95"/>
      <c r="F715" s="141"/>
      <c r="G715" s="98"/>
      <c r="H715" s="98"/>
      <c r="I715" s="95"/>
      <c r="J715" s="131" t="str">
        <f t="shared" si="3"/>
        <v/>
      </c>
      <c r="K715" s="131"/>
      <c r="L715" s="132"/>
      <c r="M715" s="131"/>
      <c r="N715" s="129"/>
      <c r="O715" s="95"/>
      <c r="P715" s="98"/>
      <c r="Q715" s="381"/>
      <c r="R715" s="381"/>
      <c r="S715" s="381"/>
      <c r="T715" s="381"/>
    </row>
    <row r="716" spans="1:20" ht="12.75" customHeight="1" x14ac:dyDescent="0.25">
      <c r="A716" s="128" t="str">
        <f>IF(B716="","",ROW()-ROW($A$3)+'Diário 3º PA'!$P$1)</f>
        <v/>
      </c>
      <c r="B716" s="129"/>
      <c r="C716" s="130"/>
      <c r="D716" s="98"/>
      <c r="E716" s="95"/>
      <c r="F716" s="141"/>
      <c r="G716" s="98"/>
      <c r="H716" s="98"/>
      <c r="I716" s="95"/>
      <c r="J716" s="131" t="str">
        <f t="shared" si="3"/>
        <v/>
      </c>
      <c r="K716" s="131"/>
      <c r="L716" s="132"/>
      <c r="M716" s="131"/>
      <c r="N716" s="129"/>
      <c r="O716" s="95"/>
      <c r="P716" s="98"/>
      <c r="Q716" s="381"/>
      <c r="R716" s="381"/>
      <c r="S716" s="381"/>
      <c r="T716" s="381"/>
    </row>
    <row r="717" spans="1:20" ht="12.75" customHeight="1" x14ac:dyDescent="0.25">
      <c r="A717" s="128" t="str">
        <f>IF(B717="","",ROW()-ROW($A$3)+'Diário 3º PA'!$P$1)</f>
        <v/>
      </c>
      <c r="B717" s="129"/>
      <c r="C717" s="130"/>
      <c r="D717" s="98"/>
      <c r="E717" s="95"/>
      <c r="F717" s="141"/>
      <c r="G717" s="98"/>
      <c r="H717" s="98"/>
      <c r="I717" s="95"/>
      <c r="J717" s="131" t="str">
        <f t="shared" si="3"/>
        <v/>
      </c>
      <c r="K717" s="131"/>
      <c r="L717" s="132"/>
      <c r="M717" s="131"/>
      <c r="N717" s="129"/>
      <c r="O717" s="95"/>
      <c r="P717" s="98"/>
      <c r="Q717" s="381"/>
      <c r="R717" s="381"/>
      <c r="S717" s="381"/>
      <c r="T717" s="381"/>
    </row>
    <row r="718" spans="1:20" ht="12.75" customHeight="1" x14ac:dyDescent="0.25">
      <c r="A718" s="128" t="str">
        <f>IF(B718="","",ROW()-ROW($A$3)+'Diário 3º PA'!$P$1)</f>
        <v/>
      </c>
      <c r="B718" s="129"/>
      <c r="C718" s="130"/>
      <c r="D718" s="98"/>
      <c r="E718" s="95"/>
      <c r="F718" s="141"/>
      <c r="G718" s="98"/>
      <c r="H718" s="98"/>
      <c r="I718" s="95"/>
      <c r="J718" s="131" t="str">
        <f t="shared" si="3"/>
        <v/>
      </c>
      <c r="K718" s="131"/>
      <c r="L718" s="132"/>
      <c r="M718" s="131"/>
      <c r="N718" s="129"/>
      <c r="O718" s="95"/>
      <c r="P718" s="98"/>
      <c r="Q718" s="381"/>
      <c r="R718" s="381"/>
      <c r="S718" s="381"/>
      <c r="T718" s="381"/>
    </row>
    <row r="719" spans="1:20" ht="12.75" customHeight="1" x14ac:dyDescent="0.25">
      <c r="A719" s="128" t="str">
        <f>IF(B719="","",ROW()-ROW($A$3)+'Diário 3º PA'!$P$1)</f>
        <v/>
      </c>
      <c r="B719" s="129"/>
      <c r="C719" s="130"/>
      <c r="D719" s="98"/>
      <c r="E719" s="95"/>
      <c r="F719" s="141"/>
      <c r="G719" s="98"/>
      <c r="H719" s="98"/>
      <c r="I719" s="95"/>
      <c r="J719" s="131" t="str">
        <f t="shared" si="3"/>
        <v/>
      </c>
      <c r="K719" s="131"/>
      <c r="L719" s="132"/>
      <c r="M719" s="131"/>
      <c r="N719" s="129"/>
      <c r="O719" s="95"/>
      <c r="P719" s="98"/>
      <c r="Q719" s="381"/>
      <c r="R719" s="381"/>
      <c r="S719" s="381"/>
      <c r="T719" s="381"/>
    </row>
    <row r="720" spans="1:20" ht="12.75" customHeight="1" x14ac:dyDescent="0.25">
      <c r="A720" s="128" t="str">
        <f>IF(B720="","",ROW()-ROW($A$3)+'Diário 3º PA'!$P$1)</f>
        <v/>
      </c>
      <c r="B720" s="129"/>
      <c r="C720" s="130"/>
      <c r="D720" s="98"/>
      <c r="E720" s="95"/>
      <c r="F720" s="141"/>
      <c r="G720" s="98"/>
      <c r="H720" s="98"/>
      <c r="I720" s="95"/>
      <c r="J720" s="131" t="str">
        <f t="shared" si="3"/>
        <v/>
      </c>
      <c r="K720" s="131"/>
      <c r="L720" s="132"/>
      <c r="M720" s="131"/>
      <c r="N720" s="129"/>
      <c r="O720" s="95"/>
      <c r="P720" s="98"/>
      <c r="Q720" s="381"/>
      <c r="R720" s="381"/>
      <c r="S720" s="381"/>
      <c r="T720" s="381"/>
    </row>
    <row r="721" spans="1:20" ht="12.75" customHeight="1" x14ac:dyDescent="0.25">
      <c r="A721" s="128" t="str">
        <f>IF(B721="","",ROW()-ROW($A$3)+'Diário 3º PA'!$P$1)</f>
        <v/>
      </c>
      <c r="B721" s="129"/>
      <c r="C721" s="130"/>
      <c r="D721" s="98"/>
      <c r="E721" s="95"/>
      <c r="F721" s="141"/>
      <c r="G721" s="98"/>
      <c r="H721" s="98"/>
      <c r="I721" s="95"/>
      <c r="J721" s="131" t="str">
        <f t="shared" si="3"/>
        <v/>
      </c>
      <c r="K721" s="131"/>
      <c r="L721" s="132"/>
      <c r="M721" s="131"/>
      <c r="N721" s="129"/>
      <c r="O721" s="95"/>
      <c r="P721" s="98"/>
      <c r="Q721" s="381"/>
      <c r="R721" s="381"/>
      <c r="S721" s="381"/>
      <c r="T721" s="381"/>
    </row>
    <row r="722" spans="1:20" ht="12.75" customHeight="1" x14ac:dyDescent="0.25">
      <c r="A722" s="128" t="str">
        <f>IF(B722="","",ROW()-ROW($A$3)+'Diário 3º PA'!$P$1)</f>
        <v/>
      </c>
      <c r="B722" s="129"/>
      <c r="C722" s="130"/>
      <c r="D722" s="98"/>
      <c r="E722" s="95"/>
      <c r="F722" s="141"/>
      <c r="G722" s="98"/>
      <c r="H722" s="98"/>
      <c r="I722" s="95"/>
      <c r="J722" s="131" t="str">
        <f t="shared" si="3"/>
        <v/>
      </c>
      <c r="K722" s="131"/>
      <c r="L722" s="132"/>
      <c r="M722" s="131"/>
      <c r="N722" s="129"/>
      <c r="O722" s="95"/>
      <c r="P722" s="98"/>
      <c r="Q722" s="381"/>
      <c r="R722" s="381"/>
      <c r="S722" s="381"/>
      <c r="T722" s="381"/>
    </row>
    <row r="723" spans="1:20" ht="12.75" customHeight="1" x14ac:dyDescent="0.25">
      <c r="A723" s="128" t="str">
        <f>IF(B723="","",ROW()-ROW($A$3)+'Diário 3º PA'!$P$1)</f>
        <v/>
      </c>
      <c r="B723" s="129"/>
      <c r="C723" s="130"/>
      <c r="D723" s="98"/>
      <c r="E723" s="95"/>
      <c r="F723" s="141"/>
      <c r="G723" s="98"/>
      <c r="H723" s="98"/>
      <c r="I723" s="95"/>
      <c r="J723" s="131" t="str">
        <f t="shared" si="3"/>
        <v/>
      </c>
      <c r="K723" s="131"/>
      <c r="L723" s="132"/>
      <c r="M723" s="131"/>
      <c r="N723" s="129"/>
      <c r="O723" s="95"/>
      <c r="P723" s="98"/>
      <c r="Q723" s="381"/>
      <c r="R723" s="381"/>
      <c r="S723" s="381"/>
      <c r="T723" s="381"/>
    </row>
    <row r="724" spans="1:20" ht="12.75" customHeight="1" x14ac:dyDescent="0.25">
      <c r="A724" s="128" t="str">
        <f>IF(B724="","",ROW()-ROW($A$3)+'Diário 3º PA'!$P$1)</f>
        <v/>
      </c>
      <c r="B724" s="129"/>
      <c r="C724" s="130"/>
      <c r="D724" s="98"/>
      <c r="E724" s="95"/>
      <c r="F724" s="141"/>
      <c r="G724" s="98"/>
      <c r="H724" s="98"/>
      <c r="I724" s="95"/>
      <c r="J724" s="131" t="str">
        <f t="shared" si="3"/>
        <v/>
      </c>
      <c r="K724" s="131"/>
      <c r="L724" s="132"/>
      <c r="M724" s="131"/>
      <c r="N724" s="129"/>
      <c r="O724" s="95"/>
      <c r="P724" s="98"/>
      <c r="Q724" s="381"/>
      <c r="R724" s="381"/>
      <c r="S724" s="381"/>
      <c r="T724" s="381"/>
    </row>
    <row r="725" spans="1:20" ht="12.75" customHeight="1" x14ac:dyDescent="0.25">
      <c r="A725" s="128" t="str">
        <f>IF(B725="","",ROW()-ROW($A$3)+'Diário 3º PA'!$P$1)</f>
        <v/>
      </c>
      <c r="B725" s="129"/>
      <c r="C725" s="130"/>
      <c r="D725" s="98"/>
      <c r="E725" s="95"/>
      <c r="F725" s="141"/>
      <c r="G725" s="98"/>
      <c r="H725" s="98"/>
      <c r="I725" s="95"/>
      <c r="J725" s="131" t="str">
        <f t="shared" si="3"/>
        <v/>
      </c>
      <c r="K725" s="131"/>
      <c r="L725" s="132"/>
      <c r="M725" s="131"/>
      <c r="N725" s="129"/>
      <c r="O725" s="95"/>
      <c r="P725" s="98"/>
      <c r="Q725" s="381"/>
      <c r="R725" s="381"/>
      <c r="S725" s="381"/>
      <c r="T725" s="381"/>
    </row>
    <row r="726" spans="1:20" ht="12.75" customHeight="1" x14ac:dyDescent="0.25">
      <c r="A726" s="128" t="str">
        <f>IF(B726="","",ROW()-ROW($A$3)+'Diário 3º PA'!$P$1)</f>
        <v/>
      </c>
      <c r="B726" s="129"/>
      <c r="C726" s="130"/>
      <c r="D726" s="98"/>
      <c r="E726" s="95"/>
      <c r="F726" s="141"/>
      <c r="G726" s="98"/>
      <c r="H726" s="98"/>
      <c r="I726" s="95"/>
      <c r="J726" s="131" t="str">
        <f t="shared" si="3"/>
        <v/>
      </c>
      <c r="K726" s="131"/>
      <c r="L726" s="132"/>
      <c r="M726" s="131"/>
      <c r="N726" s="129"/>
      <c r="O726" s="95"/>
      <c r="P726" s="98"/>
      <c r="Q726" s="381"/>
      <c r="R726" s="381"/>
      <c r="S726" s="381"/>
      <c r="T726" s="381"/>
    </row>
    <row r="727" spans="1:20" ht="12.75" customHeight="1" x14ac:dyDescent="0.25">
      <c r="A727" s="128" t="str">
        <f>IF(B727="","",ROW()-ROW($A$3)+'Diário 3º PA'!$P$1)</f>
        <v/>
      </c>
      <c r="B727" s="129"/>
      <c r="C727" s="130"/>
      <c r="D727" s="98"/>
      <c r="E727" s="95"/>
      <c r="F727" s="141"/>
      <c r="G727" s="98"/>
      <c r="H727" s="98"/>
      <c r="I727" s="95"/>
      <c r="J727" s="131" t="str">
        <f t="shared" si="3"/>
        <v/>
      </c>
      <c r="K727" s="131"/>
      <c r="L727" s="132"/>
      <c r="M727" s="131"/>
      <c r="N727" s="129"/>
      <c r="O727" s="95"/>
      <c r="P727" s="98"/>
      <c r="Q727" s="381"/>
      <c r="R727" s="381"/>
      <c r="S727" s="381"/>
      <c r="T727" s="381"/>
    </row>
    <row r="728" spans="1:20" ht="12.75" customHeight="1" x14ac:dyDescent="0.25">
      <c r="A728" s="128" t="str">
        <f>IF(B728="","",ROW()-ROW($A$3)+'Diário 3º PA'!$P$1)</f>
        <v/>
      </c>
      <c r="B728" s="129"/>
      <c r="C728" s="130"/>
      <c r="D728" s="98"/>
      <c r="E728" s="95"/>
      <c r="F728" s="141"/>
      <c r="G728" s="98"/>
      <c r="H728" s="98"/>
      <c r="I728" s="95"/>
      <c r="J728" s="131" t="str">
        <f t="shared" si="3"/>
        <v/>
      </c>
      <c r="K728" s="131"/>
      <c r="L728" s="132"/>
      <c r="M728" s="131"/>
      <c r="N728" s="129"/>
      <c r="O728" s="95"/>
      <c r="P728" s="98"/>
      <c r="Q728" s="381"/>
      <c r="R728" s="381"/>
      <c r="S728" s="381"/>
      <c r="T728" s="381"/>
    </row>
    <row r="729" spans="1:20" ht="12.75" customHeight="1" x14ac:dyDescent="0.25">
      <c r="A729" s="128" t="str">
        <f>IF(B729="","",ROW()-ROW($A$3)+'Diário 3º PA'!$P$1)</f>
        <v/>
      </c>
      <c r="B729" s="129"/>
      <c r="C729" s="130"/>
      <c r="D729" s="98"/>
      <c r="E729" s="95"/>
      <c r="F729" s="141"/>
      <c r="G729" s="98"/>
      <c r="H729" s="98"/>
      <c r="I729" s="95"/>
      <c r="J729" s="131" t="str">
        <f t="shared" si="3"/>
        <v/>
      </c>
      <c r="K729" s="131"/>
      <c r="L729" s="132"/>
      <c r="M729" s="131"/>
      <c r="N729" s="129"/>
      <c r="O729" s="95"/>
      <c r="P729" s="98"/>
      <c r="Q729" s="381"/>
      <c r="R729" s="381"/>
      <c r="S729" s="381"/>
      <c r="T729" s="381"/>
    </row>
    <row r="730" spans="1:20" ht="12.75" customHeight="1" x14ac:dyDescent="0.25">
      <c r="A730" s="128" t="str">
        <f>IF(B730="","",ROW()-ROW($A$3)+'Diário 3º PA'!$P$1)</f>
        <v/>
      </c>
      <c r="B730" s="129"/>
      <c r="C730" s="130"/>
      <c r="D730" s="98"/>
      <c r="E730" s="95"/>
      <c r="F730" s="141"/>
      <c r="G730" s="98"/>
      <c r="H730" s="98"/>
      <c r="I730" s="95"/>
      <c r="J730" s="131" t="str">
        <f t="shared" si="3"/>
        <v/>
      </c>
      <c r="K730" s="131"/>
      <c r="L730" s="132"/>
      <c r="M730" s="131"/>
      <c r="N730" s="129"/>
      <c r="O730" s="95"/>
      <c r="P730" s="98"/>
      <c r="Q730" s="381"/>
      <c r="R730" s="381"/>
      <c r="S730" s="381"/>
      <c r="T730" s="381"/>
    </row>
    <row r="731" spans="1:20" ht="12.75" customHeight="1" x14ac:dyDescent="0.25">
      <c r="A731" s="128" t="str">
        <f>IF(B731="","",ROW()-ROW($A$3)+'Diário 3º PA'!$P$1)</f>
        <v/>
      </c>
      <c r="B731" s="129"/>
      <c r="C731" s="130"/>
      <c r="D731" s="98"/>
      <c r="E731" s="95"/>
      <c r="F731" s="141"/>
      <c r="G731" s="98"/>
      <c r="H731" s="98"/>
      <c r="I731" s="95"/>
      <c r="J731" s="131" t="str">
        <f t="shared" si="3"/>
        <v/>
      </c>
      <c r="K731" s="131"/>
      <c r="L731" s="132"/>
      <c r="M731" s="131"/>
      <c r="N731" s="129"/>
      <c r="O731" s="95"/>
      <c r="P731" s="98"/>
      <c r="Q731" s="381"/>
      <c r="R731" s="381"/>
      <c r="S731" s="381"/>
      <c r="T731" s="381"/>
    </row>
    <row r="732" spans="1:20" ht="12.75" customHeight="1" x14ac:dyDescent="0.25">
      <c r="A732" s="128" t="str">
        <f>IF(B732="","",ROW()-ROW($A$3)+'Diário 3º PA'!$P$1)</f>
        <v/>
      </c>
      <c r="B732" s="129"/>
      <c r="C732" s="130"/>
      <c r="D732" s="98"/>
      <c r="E732" s="95"/>
      <c r="F732" s="141"/>
      <c r="G732" s="98"/>
      <c r="H732" s="98"/>
      <c r="I732" s="95"/>
      <c r="J732" s="131" t="str">
        <f t="shared" si="3"/>
        <v/>
      </c>
      <c r="K732" s="131"/>
      <c r="L732" s="132"/>
      <c r="M732" s="131"/>
      <c r="N732" s="129"/>
      <c r="O732" s="95"/>
      <c r="P732" s="98"/>
      <c r="Q732" s="381"/>
      <c r="R732" s="381"/>
      <c r="S732" s="381"/>
      <c r="T732" s="381"/>
    </row>
    <row r="733" spans="1:20" ht="12.75" customHeight="1" x14ac:dyDescent="0.25">
      <c r="A733" s="128" t="str">
        <f>IF(B733="","",ROW()-ROW($A$3)+'Diário 3º PA'!$P$1)</f>
        <v/>
      </c>
      <c r="B733" s="129"/>
      <c r="C733" s="130"/>
      <c r="D733" s="98"/>
      <c r="E733" s="95"/>
      <c r="F733" s="141"/>
      <c r="G733" s="98"/>
      <c r="H733" s="98"/>
      <c r="I733" s="95"/>
      <c r="J733" s="131" t="str">
        <f t="shared" si="3"/>
        <v/>
      </c>
      <c r="K733" s="131"/>
      <c r="L733" s="132"/>
      <c r="M733" s="131"/>
      <c r="N733" s="129"/>
      <c r="O733" s="95"/>
      <c r="P733" s="98"/>
      <c r="Q733" s="381"/>
      <c r="R733" s="381"/>
      <c r="S733" s="381"/>
      <c r="T733" s="381"/>
    </row>
    <row r="734" spans="1:20" ht="12.75" customHeight="1" x14ac:dyDescent="0.25">
      <c r="A734" s="128" t="str">
        <f>IF(B734="","",ROW()-ROW($A$3)+'Diário 3º PA'!$P$1)</f>
        <v/>
      </c>
      <c r="B734" s="129"/>
      <c r="C734" s="130"/>
      <c r="D734" s="98"/>
      <c r="E734" s="95"/>
      <c r="F734" s="141"/>
      <c r="G734" s="98"/>
      <c r="H734" s="98"/>
      <c r="I734" s="95"/>
      <c r="J734" s="131" t="str">
        <f t="shared" si="3"/>
        <v/>
      </c>
      <c r="K734" s="131"/>
      <c r="L734" s="132"/>
      <c r="M734" s="131"/>
      <c r="N734" s="129"/>
      <c r="O734" s="95"/>
      <c r="P734" s="98"/>
      <c r="Q734" s="381"/>
      <c r="R734" s="381"/>
      <c r="S734" s="381"/>
      <c r="T734" s="381"/>
    </row>
    <row r="735" spans="1:20" ht="12.75" customHeight="1" x14ac:dyDescent="0.25">
      <c r="A735" s="128" t="str">
        <f>IF(B735="","",ROW()-ROW($A$3)+'Diário 3º PA'!$P$1)</f>
        <v/>
      </c>
      <c r="B735" s="129"/>
      <c r="C735" s="130"/>
      <c r="D735" s="98"/>
      <c r="E735" s="95"/>
      <c r="F735" s="141"/>
      <c r="G735" s="98"/>
      <c r="H735" s="98"/>
      <c r="I735" s="95"/>
      <c r="J735" s="131" t="str">
        <f t="shared" si="3"/>
        <v/>
      </c>
      <c r="K735" s="131"/>
      <c r="L735" s="132"/>
      <c r="M735" s="131"/>
      <c r="N735" s="129"/>
      <c r="O735" s="95"/>
      <c r="P735" s="98"/>
      <c r="Q735" s="381"/>
      <c r="R735" s="381"/>
      <c r="S735" s="381"/>
      <c r="T735" s="381"/>
    </row>
    <row r="736" spans="1:20" ht="12.75" customHeight="1" x14ac:dyDescent="0.25">
      <c r="A736" s="128" t="str">
        <f>IF(B736="","",ROW()-ROW($A$3)+'Diário 3º PA'!$P$1)</f>
        <v/>
      </c>
      <c r="B736" s="129"/>
      <c r="C736" s="130"/>
      <c r="D736" s="98"/>
      <c r="E736" s="95"/>
      <c r="F736" s="141"/>
      <c r="G736" s="98"/>
      <c r="H736" s="98"/>
      <c r="I736" s="95"/>
      <c r="J736" s="131" t="str">
        <f t="shared" si="3"/>
        <v/>
      </c>
      <c r="K736" s="131"/>
      <c r="L736" s="132"/>
      <c r="M736" s="131"/>
      <c r="N736" s="129"/>
      <c r="O736" s="95"/>
      <c r="P736" s="98"/>
      <c r="Q736" s="381"/>
      <c r="R736" s="381"/>
      <c r="S736" s="381"/>
      <c r="T736" s="381"/>
    </row>
    <row r="737" spans="1:20" ht="12.75" customHeight="1" x14ac:dyDescent="0.25">
      <c r="A737" s="128" t="str">
        <f>IF(B737="","",ROW()-ROW($A$3)+'Diário 3º PA'!$P$1)</f>
        <v/>
      </c>
      <c r="B737" s="129"/>
      <c r="C737" s="130"/>
      <c r="D737" s="98"/>
      <c r="E737" s="95"/>
      <c r="F737" s="141"/>
      <c r="G737" s="98"/>
      <c r="H737" s="98"/>
      <c r="I737" s="95"/>
      <c r="J737" s="131" t="str">
        <f t="shared" si="3"/>
        <v/>
      </c>
      <c r="K737" s="131"/>
      <c r="L737" s="132"/>
      <c r="M737" s="131"/>
      <c r="N737" s="129"/>
      <c r="O737" s="95"/>
      <c r="P737" s="98"/>
      <c r="Q737" s="381"/>
      <c r="R737" s="381"/>
      <c r="S737" s="381"/>
      <c r="T737" s="381"/>
    </row>
    <row r="738" spans="1:20" ht="12.75" customHeight="1" x14ac:dyDescent="0.25">
      <c r="A738" s="128" t="str">
        <f>IF(B738="","",ROW()-ROW($A$3)+'Diário 3º PA'!$P$1)</f>
        <v/>
      </c>
      <c r="B738" s="129"/>
      <c r="C738" s="130"/>
      <c r="D738" s="98"/>
      <c r="E738" s="95"/>
      <c r="F738" s="141"/>
      <c r="G738" s="98"/>
      <c r="H738" s="98"/>
      <c r="I738" s="95"/>
      <c r="J738" s="131" t="str">
        <f t="shared" si="3"/>
        <v/>
      </c>
      <c r="K738" s="131"/>
      <c r="L738" s="132"/>
      <c r="M738" s="131"/>
      <c r="N738" s="129"/>
      <c r="O738" s="95"/>
      <c r="P738" s="98"/>
      <c r="Q738" s="381"/>
      <c r="R738" s="381"/>
      <c r="S738" s="381"/>
      <c r="T738" s="381"/>
    </row>
    <row r="739" spans="1:20" ht="12.75" customHeight="1" x14ac:dyDescent="0.25">
      <c r="A739" s="128" t="str">
        <f>IF(B739="","",ROW()-ROW($A$3)+'Diário 3º PA'!$P$1)</f>
        <v/>
      </c>
      <c r="B739" s="129"/>
      <c r="C739" s="130"/>
      <c r="D739" s="98"/>
      <c r="E739" s="95"/>
      <c r="F739" s="141"/>
      <c r="G739" s="98"/>
      <c r="H739" s="98"/>
      <c r="I739" s="95"/>
      <c r="J739" s="131" t="str">
        <f t="shared" si="3"/>
        <v/>
      </c>
      <c r="K739" s="131"/>
      <c r="L739" s="132"/>
      <c r="M739" s="131"/>
      <c r="N739" s="129"/>
      <c r="O739" s="95"/>
      <c r="P739" s="98"/>
      <c r="Q739" s="381"/>
      <c r="R739" s="381"/>
      <c r="S739" s="381"/>
      <c r="T739" s="381"/>
    </row>
    <row r="740" spans="1:20" ht="12.75" customHeight="1" x14ac:dyDescent="0.25">
      <c r="A740" s="128" t="str">
        <f>IF(B740="","",ROW()-ROW($A$3)+'Diário 3º PA'!$P$1)</f>
        <v/>
      </c>
      <c r="B740" s="129"/>
      <c r="C740" s="130"/>
      <c r="D740" s="98"/>
      <c r="E740" s="95"/>
      <c r="F740" s="141"/>
      <c r="G740" s="98"/>
      <c r="H740" s="98"/>
      <c r="I740" s="95"/>
      <c r="J740" s="131" t="str">
        <f t="shared" si="3"/>
        <v/>
      </c>
      <c r="K740" s="131"/>
      <c r="L740" s="132"/>
      <c r="M740" s="131"/>
      <c r="N740" s="129"/>
      <c r="O740" s="95"/>
      <c r="P740" s="98"/>
      <c r="Q740" s="381"/>
      <c r="R740" s="381"/>
      <c r="S740" s="381"/>
      <c r="T740" s="381"/>
    </row>
    <row r="741" spans="1:20" ht="12.75" customHeight="1" x14ac:dyDescent="0.25">
      <c r="A741" s="128" t="str">
        <f>IF(B741="","",ROW()-ROW($A$3)+'Diário 3º PA'!$P$1)</f>
        <v/>
      </c>
      <c r="B741" s="129"/>
      <c r="C741" s="130"/>
      <c r="D741" s="98"/>
      <c r="E741" s="95"/>
      <c r="F741" s="141"/>
      <c r="G741" s="98"/>
      <c r="H741" s="98"/>
      <c r="I741" s="95"/>
      <c r="J741" s="131" t="str">
        <f t="shared" si="3"/>
        <v/>
      </c>
      <c r="K741" s="131"/>
      <c r="L741" s="132"/>
      <c r="M741" s="131"/>
      <c r="N741" s="129"/>
      <c r="O741" s="95"/>
      <c r="P741" s="98"/>
      <c r="Q741" s="381"/>
      <c r="R741" s="381"/>
      <c r="S741" s="381"/>
      <c r="T741" s="381"/>
    </row>
    <row r="742" spans="1:20" ht="12.75" customHeight="1" x14ac:dyDescent="0.25">
      <c r="A742" s="128" t="str">
        <f>IF(B742="","",ROW()-ROW($A$3)+'Diário 3º PA'!$P$1)</f>
        <v/>
      </c>
      <c r="B742" s="129"/>
      <c r="C742" s="130"/>
      <c r="D742" s="98"/>
      <c r="E742" s="95"/>
      <c r="F742" s="141"/>
      <c r="G742" s="98"/>
      <c r="H742" s="98"/>
      <c r="I742" s="95"/>
      <c r="J742" s="131" t="str">
        <f t="shared" si="3"/>
        <v/>
      </c>
      <c r="K742" s="131"/>
      <c r="L742" s="132"/>
      <c r="M742" s="131"/>
      <c r="N742" s="129"/>
      <c r="O742" s="95"/>
      <c r="P742" s="98"/>
      <c r="Q742" s="381"/>
      <c r="R742" s="381"/>
      <c r="S742" s="381"/>
      <c r="T742" s="381"/>
    </row>
    <row r="743" spans="1:20" ht="12.75" customHeight="1" x14ac:dyDescent="0.25">
      <c r="A743" s="128" t="str">
        <f>IF(B743="","",ROW()-ROW($A$3)+'Diário 3º PA'!$P$1)</f>
        <v/>
      </c>
      <c r="B743" s="129"/>
      <c r="C743" s="130"/>
      <c r="D743" s="98"/>
      <c r="E743" s="95"/>
      <c r="F743" s="141"/>
      <c r="G743" s="98"/>
      <c r="H743" s="98"/>
      <c r="I743" s="95"/>
      <c r="J743" s="131" t="str">
        <f t="shared" si="3"/>
        <v/>
      </c>
      <c r="K743" s="131"/>
      <c r="L743" s="132"/>
      <c r="M743" s="131"/>
      <c r="N743" s="129"/>
      <c r="O743" s="95"/>
      <c r="P743" s="98"/>
      <c r="Q743" s="381"/>
      <c r="R743" s="381"/>
      <c r="S743" s="381"/>
      <c r="T743" s="381"/>
    </row>
    <row r="744" spans="1:20" ht="12.75" customHeight="1" x14ac:dyDescent="0.25">
      <c r="A744" s="128" t="str">
        <f>IF(B744="","",ROW()-ROW($A$3)+'Diário 3º PA'!$P$1)</f>
        <v/>
      </c>
      <c r="B744" s="129"/>
      <c r="C744" s="130"/>
      <c r="D744" s="98"/>
      <c r="E744" s="95"/>
      <c r="F744" s="141"/>
      <c r="G744" s="98"/>
      <c r="H744" s="98"/>
      <c r="I744" s="95"/>
      <c r="J744" s="131" t="str">
        <f t="shared" si="3"/>
        <v/>
      </c>
      <c r="K744" s="131"/>
      <c r="L744" s="132"/>
      <c r="M744" s="131"/>
      <c r="N744" s="129"/>
      <c r="O744" s="95"/>
      <c r="P744" s="98"/>
      <c r="Q744" s="381"/>
      <c r="R744" s="381"/>
      <c r="S744" s="381"/>
      <c r="T744" s="381"/>
    </row>
    <row r="745" spans="1:20" ht="12.75" customHeight="1" x14ac:dyDescent="0.25">
      <c r="A745" s="128" t="str">
        <f>IF(B745="","",ROW()-ROW($A$3)+'Diário 3º PA'!$P$1)</f>
        <v/>
      </c>
      <c r="B745" s="129"/>
      <c r="C745" s="130"/>
      <c r="D745" s="98"/>
      <c r="E745" s="95"/>
      <c r="F745" s="141"/>
      <c r="G745" s="98"/>
      <c r="H745" s="98"/>
      <c r="I745" s="95"/>
      <c r="J745" s="131" t="str">
        <f t="shared" si="3"/>
        <v/>
      </c>
      <c r="K745" s="131"/>
      <c r="L745" s="132"/>
      <c r="M745" s="131"/>
      <c r="N745" s="129"/>
      <c r="O745" s="95"/>
      <c r="P745" s="98"/>
      <c r="Q745" s="381"/>
      <c r="R745" s="381"/>
      <c r="S745" s="381"/>
      <c r="T745" s="381"/>
    </row>
    <row r="746" spans="1:20" ht="12.75" customHeight="1" x14ac:dyDescent="0.25">
      <c r="A746" s="128" t="str">
        <f>IF(B746="","",ROW()-ROW($A$3)+'Diário 3º PA'!$P$1)</f>
        <v/>
      </c>
      <c r="B746" s="129"/>
      <c r="C746" s="130"/>
      <c r="D746" s="98"/>
      <c r="E746" s="95"/>
      <c r="F746" s="141"/>
      <c r="G746" s="98"/>
      <c r="H746" s="98"/>
      <c r="I746" s="95"/>
      <c r="J746" s="131" t="str">
        <f t="shared" si="3"/>
        <v/>
      </c>
      <c r="K746" s="131"/>
      <c r="L746" s="132"/>
      <c r="M746" s="131"/>
      <c r="N746" s="129"/>
      <c r="O746" s="95"/>
      <c r="P746" s="98"/>
      <c r="Q746" s="381"/>
      <c r="R746" s="381"/>
      <c r="S746" s="381"/>
      <c r="T746" s="381"/>
    </row>
    <row r="747" spans="1:20" ht="12.75" customHeight="1" x14ac:dyDescent="0.25">
      <c r="A747" s="128" t="str">
        <f>IF(B747="","",ROW()-ROW($A$3)+'Diário 3º PA'!$P$1)</f>
        <v/>
      </c>
      <c r="B747" s="129"/>
      <c r="C747" s="130"/>
      <c r="D747" s="98"/>
      <c r="E747" s="95"/>
      <c r="F747" s="141"/>
      <c r="G747" s="98"/>
      <c r="H747" s="98"/>
      <c r="I747" s="95"/>
      <c r="J747" s="131" t="str">
        <f t="shared" si="3"/>
        <v/>
      </c>
      <c r="K747" s="131"/>
      <c r="L747" s="132"/>
      <c r="M747" s="131"/>
      <c r="N747" s="129"/>
      <c r="O747" s="95"/>
      <c r="P747" s="98"/>
      <c r="Q747" s="381"/>
      <c r="R747" s="381"/>
      <c r="S747" s="381"/>
      <c r="T747" s="381"/>
    </row>
    <row r="748" spans="1:20" ht="12.75" customHeight="1" x14ac:dyDescent="0.25">
      <c r="A748" s="128" t="str">
        <f>IF(B748="","",ROW()-ROW($A$3)+'Diário 3º PA'!$P$1)</f>
        <v/>
      </c>
      <c r="B748" s="129"/>
      <c r="C748" s="130"/>
      <c r="D748" s="98"/>
      <c r="E748" s="95"/>
      <c r="F748" s="141"/>
      <c r="G748" s="98"/>
      <c r="H748" s="98"/>
      <c r="I748" s="95"/>
      <c r="J748" s="131" t="str">
        <f t="shared" si="3"/>
        <v/>
      </c>
      <c r="K748" s="131"/>
      <c r="L748" s="132"/>
      <c r="M748" s="131"/>
      <c r="N748" s="129"/>
      <c r="O748" s="95"/>
      <c r="P748" s="98"/>
      <c r="Q748" s="381"/>
      <c r="R748" s="381"/>
      <c r="S748" s="381"/>
      <c r="T748" s="381"/>
    </row>
    <row r="749" spans="1:20" ht="12.75" customHeight="1" x14ac:dyDescent="0.25">
      <c r="A749" s="128" t="str">
        <f>IF(B749="","",ROW()-ROW($A$3)+'Diário 3º PA'!$P$1)</f>
        <v/>
      </c>
      <c r="B749" s="129"/>
      <c r="C749" s="130"/>
      <c r="D749" s="98"/>
      <c r="E749" s="95"/>
      <c r="F749" s="141"/>
      <c r="G749" s="98"/>
      <c r="H749" s="98"/>
      <c r="I749" s="95"/>
      <c r="J749" s="131" t="str">
        <f t="shared" si="3"/>
        <v/>
      </c>
      <c r="K749" s="131"/>
      <c r="L749" s="132"/>
      <c r="M749" s="131"/>
      <c r="N749" s="129"/>
      <c r="O749" s="95"/>
      <c r="P749" s="98"/>
      <c r="Q749" s="381"/>
      <c r="R749" s="381"/>
      <c r="S749" s="381"/>
      <c r="T749" s="381"/>
    </row>
    <row r="750" spans="1:20" ht="12.75" customHeight="1" x14ac:dyDescent="0.25">
      <c r="A750" s="128" t="str">
        <f>IF(B750="","",ROW()-ROW($A$3)+'Diário 3º PA'!$P$1)</f>
        <v/>
      </c>
      <c r="B750" s="129"/>
      <c r="C750" s="130"/>
      <c r="D750" s="98"/>
      <c r="E750" s="95"/>
      <c r="F750" s="141"/>
      <c r="G750" s="98"/>
      <c r="H750" s="98"/>
      <c r="I750" s="95"/>
      <c r="J750" s="131" t="str">
        <f t="shared" si="3"/>
        <v/>
      </c>
      <c r="K750" s="131"/>
      <c r="L750" s="132"/>
      <c r="M750" s="131"/>
      <c r="N750" s="129"/>
      <c r="O750" s="95"/>
      <c r="P750" s="98"/>
      <c r="Q750" s="381"/>
      <c r="R750" s="381"/>
      <c r="S750" s="381"/>
      <c r="T750" s="381"/>
    </row>
    <row r="751" spans="1:20" ht="12.75" customHeight="1" x14ac:dyDescent="0.25">
      <c r="A751" s="128" t="str">
        <f>IF(B751="","",ROW()-ROW($A$3)+'Diário 3º PA'!$P$1)</f>
        <v/>
      </c>
      <c r="B751" s="129"/>
      <c r="C751" s="130"/>
      <c r="D751" s="98"/>
      <c r="E751" s="95"/>
      <c r="F751" s="141"/>
      <c r="G751" s="98"/>
      <c r="H751" s="98"/>
      <c r="I751" s="95"/>
      <c r="J751" s="131" t="str">
        <f t="shared" si="3"/>
        <v/>
      </c>
      <c r="K751" s="131"/>
      <c r="L751" s="132"/>
      <c r="M751" s="131"/>
      <c r="N751" s="129"/>
      <c r="O751" s="95"/>
      <c r="P751" s="98"/>
      <c r="Q751" s="381"/>
      <c r="R751" s="381"/>
      <c r="S751" s="381"/>
      <c r="T751" s="381"/>
    </row>
    <row r="752" spans="1:20" ht="12.75" customHeight="1" x14ac:dyDescent="0.25">
      <c r="A752" s="128" t="str">
        <f>IF(B752="","",ROW()-ROW($A$3)+'Diário 3º PA'!$P$1)</f>
        <v/>
      </c>
      <c r="B752" s="129"/>
      <c r="C752" s="130"/>
      <c r="D752" s="98"/>
      <c r="E752" s="95"/>
      <c r="F752" s="141"/>
      <c r="G752" s="98"/>
      <c r="H752" s="98"/>
      <c r="I752" s="95"/>
      <c r="J752" s="131" t="str">
        <f t="shared" si="3"/>
        <v/>
      </c>
      <c r="K752" s="131"/>
      <c r="L752" s="132"/>
      <c r="M752" s="131"/>
      <c r="N752" s="129"/>
      <c r="O752" s="95"/>
      <c r="P752" s="98"/>
      <c r="Q752" s="381"/>
      <c r="R752" s="381"/>
      <c r="S752" s="381"/>
      <c r="T752" s="381"/>
    </row>
    <row r="753" spans="1:20" ht="12.75" customHeight="1" x14ac:dyDescent="0.25">
      <c r="A753" s="128" t="str">
        <f>IF(B753="","",ROW()-ROW($A$3)+'Diário 3º PA'!$P$1)</f>
        <v/>
      </c>
      <c r="B753" s="129"/>
      <c r="C753" s="130"/>
      <c r="D753" s="98"/>
      <c r="E753" s="95"/>
      <c r="F753" s="141"/>
      <c r="G753" s="98"/>
      <c r="H753" s="98"/>
      <c r="I753" s="95"/>
      <c r="J753" s="131" t="str">
        <f t="shared" si="3"/>
        <v/>
      </c>
      <c r="K753" s="131"/>
      <c r="L753" s="132"/>
      <c r="M753" s="131"/>
      <c r="N753" s="129"/>
      <c r="O753" s="95"/>
      <c r="P753" s="98"/>
      <c r="Q753" s="381"/>
      <c r="R753" s="381"/>
      <c r="S753" s="381"/>
      <c r="T753" s="381"/>
    </row>
    <row r="754" spans="1:20" ht="12.75" customHeight="1" x14ac:dyDescent="0.25">
      <c r="A754" s="128" t="str">
        <f>IF(B754="","",ROW()-ROW($A$3)+'Diário 3º PA'!$P$1)</f>
        <v/>
      </c>
      <c r="B754" s="129"/>
      <c r="C754" s="130"/>
      <c r="D754" s="98"/>
      <c r="E754" s="95"/>
      <c r="F754" s="141"/>
      <c r="G754" s="98"/>
      <c r="H754" s="98"/>
      <c r="I754" s="95"/>
      <c r="J754" s="131" t="str">
        <f t="shared" si="3"/>
        <v/>
      </c>
      <c r="K754" s="131"/>
      <c r="L754" s="132"/>
      <c r="M754" s="131"/>
      <c r="N754" s="129"/>
      <c r="O754" s="95"/>
      <c r="P754" s="98"/>
      <c r="Q754" s="381"/>
      <c r="R754" s="381"/>
      <c r="S754" s="381"/>
      <c r="T754" s="381"/>
    </row>
    <row r="755" spans="1:20" ht="12.75" customHeight="1" x14ac:dyDescent="0.25">
      <c r="A755" s="128" t="str">
        <f>IF(B755="","",ROW()-ROW($A$3)+'Diário 3º PA'!$P$1)</f>
        <v/>
      </c>
      <c r="B755" s="129"/>
      <c r="C755" s="130"/>
      <c r="D755" s="98"/>
      <c r="E755" s="95"/>
      <c r="F755" s="141"/>
      <c r="G755" s="98"/>
      <c r="H755" s="98"/>
      <c r="I755" s="95"/>
      <c r="J755" s="131" t="str">
        <f t="shared" si="3"/>
        <v/>
      </c>
      <c r="K755" s="131"/>
      <c r="L755" s="132"/>
      <c r="M755" s="131"/>
      <c r="N755" s="129"/>
      <c r="O755" s="95"/>
      <c r="P755" s="98"/>
      <c r="Q755" s="381"/>
      <c r="R755" s="381"/>
      <c r="S755" s="381"/>
      <c r="T755" s="381"/>
    </row>
    <row r="756" spans="1:20" ht="12.75" customHeight="1" x14ac:dyDescent="0.25">
      <c r="A756" s="128" t="str">
        <f>IF(B756="","",ROW()-ROW($A$3)+'Diário 3º PA'!$P$1)</f>
        <v/>
      </c>
      <c r="B756" s="129"/>
      <c r="C756" s="130"/>
      <c r="D756" s="98"/>
      <c r="E756" s="95"/>
      <c r="F756" s="141"/>
      <c r="G756" s="98"/>
      <c r="H756" s="98"/>
      <c r="I756" s="95"/>
      <c r="J756" s="131" t="str">
        <f t="shared" si="3"/>
        <v/>
      </c>
      <c r="K756" s="131"/>
      <c r="L756" s="132"/>
      <c r="M756" s="131"/>
      <c r="N756" s="129"/>
      <c r="O756" s="95"/>
      <c r="P756" s="98"/>
      <c r="Q756" s="381"/>
      <c r="R756" s="381"/>
      <c r="S756" s="381"/>
      <c r="T756" s="381"/>
    </row>
    <row r="757" spans="1:20" ht="12.75" customHeight="1" x14ac:dyDescent="0.25">
      <c r="A757" s="128" t="str">
        <f>IF(B757="","",ROW()-ROW($A$3)+'Diário 3º PA'!$P$1)</f>
        <v/>
      </c>
      <c r="B757" s="129"/>
      <c r="C757" s="130"/>
      <c r="D757" s="98"/>
      <c r="E757" s="95"/>
      <c r="F757" s="141"/>
      <c r="G757" s="98"/>
      <c r="H757" s="98"/>
      <c r="I757" s="95"/>
      <c r="J757" s="131" t="str">
        <f t="shared" si="3"/>
        <v/>
      </c>
      <c r="K757" s="131"/>
      <c r="L757" s="132"/>
      <c r="M757" s="131"/>
      <c r="N757" s="129"/>
      <c r="O757" s="95"/>
      <c r="P757" s="98"/>
      <c r="Q757" s="381"/>
      <c r="R757" s="381"/>
      <c r="S757" s="381"/>
      <c r="T757" s="381"/>
    </row>
    <row r="758" spans="1:20" ht="12.75" customHeight="1" x14ac:dyDescent="0.25">
      <c r="A758" s="128" t="str">
        <f>IF(B758="","",ROW()-ROW($A$3)+'Diário 3º PA'!$P$1)</f>
        <v/>
      </c>
      <c r="B758" s="129"/>
      <c r="C758" s="130"/>
      <c r="D758" s="98"/>
      <c r="E758" s="95"/>
      <c r="F758" s="141"/>
      <c r="G758" s="98"/>
      <c r="H758" s="98"/>
      <c r="I758" s="95"/>
      <c r="J758" s="131" t="str">
        <f t="shared" si="3"/>
        <v/>
      </c>
      <c r="K758" s="131"/>
      <c r="L758" s="132"/>
      <c r="M758" s="131"/>
      <c r="N758" s="129"/>
      <c r="O758" s="95"/>
      <c r="P758" s="98"/>
      <c r="Q758" s="381"/>
      <c r="R758" s="381"/>
      <c r="S758" s="381"/>
      <c r="T758" s="381"/>
    </row>
    <row r="759" spans="1:20" ht="12.75" customHeight="1" x14ac:dyDescent="0.25">
      <c r="A759" s="128" t="str">
        <f>IF(B759="","",ROW()-ROW($A$3)+'Diário 3º PA'!$P$1)</f>
        <v/>
      </c>
      <c r="B759" s="129"/>
      <c r="C759" s="130"/>
      <c r="D759" s="98"/>
      <c r="E759" s="95"/>
      <c r="F759" s="141"/>
      <c r="G759" s="98"/>
      <c r="H759" s="98"/>
      <c r="I759" s="95"/>
      <c r="J759" s="131" t="str">
        <f t="shared" si="3"/>
        <v/>
      </c>
      <c r="K759" s="131"/>
      <c r="L759" s="132"/>
      <c r="M759" s="131"/>
      <c r="N759" s="129"/>
      <c r="O759" s="95"/>
      <c r="P759" s="98"/>
      <c r="Q759" s="381"/>
      <c r="R759" s="381"/>
      <c r="S759" s="381"/>
      <c r="T759" s="381"/>
    </row>
    <row r="760" spans="1:20" ht="12.75" customHeight="1" x14ac:dyDescent="0.25">
      <c r="A760" s="128" t="str">
        <f>IF(B760="","",ROW()-ROW($A$3)+'Diário 3º PA'!$P$1)</f>
        <v/>
      </c>
      <c r="B760" s="129"/>
      <c r="C760" s="130"/>
      <c r="D760" s="98"/>
      <c r="E760" s="95"/>
      <c r="F760" s="141"/>
      <c r="G760" s="98"/>
      <c r="H760" s="98"/>
      <c r="I760" s="95"/>
      <c r="J760" s="131" t="str">
        <f t="shared" si="3"/>
        <v/>
      </c>
      <c r="K760" s="131"/>
      <c r="L760" s="132"/>
      <c r="M760" s="131"/>
      <c r="N760" s="129"/>
      <c r="O760" s="95"/>
      <c r="P760" s="98"/>
      <c r="Q760" s="381"/>
      <c r="R760" s="381"/>
      <c r="S760" s="381"/>
      <c r="T760" s="381"/>
    </row>
    <row r="761" spans="1:20" ht="12.75" customHeight="1" x14ac:dyDescent="0.25">
      <c r="A761" s="128" t="str">
        <f>IF(B761="","",ROW()-ROW($A$3)+'Diário 3º PA'!$P$1)</f>
        <v/>
      </c>
      <c r="B761" s="129"/>
      <c r="C761" s="130"/>
      <c r="D761" s="98"/>
      <c r="E761" s="95"/>
      <c r="F761" s="141"/>
      <c r="G761" s="98"/>
      <c r="H761" s="98"/>
      <c r="I761" s="95"/>
      <c r="J761" s="131" t="str">
        <f t="shared" si="3"/>
        <v/>
      </c>
      <c r="K761" s="131"/>
      <c r="L761" s="132"/>
      <c r="M761" s="131"/>
      <c r="N761" s="129"/>
      <c r="O761" s="95"/>
      <c r="P761" s="98"/>
      <c r="Q761" s="381"/>
      <c r="R761" s="381"/>
      <c r="S761" s="381"/>
      <c r="T761" s="381"/>
    </row>
    <row r="762" spans="1:20" ht="12.75" customHeight="1" x14ac:dyDescent="0.25">
      <c r="A762" s="128" t="str">
        <f>IF(B762="","",ROW()-ROW($A$3)+'Diário 3º PA'!$P$1)</f>
        <v/>
      </c>
      <c r="B762" s="129"/>
      <c r="C762" s="130"/>
      <c r="D762" s="98"/>
      <c r="E762" s="95"/>
      <c r="F762" s="141"/>
      <c r="G762" s="98"/>
      <c r="H762" s="98"/>
      <c r="I762" s="95"/>
      <c r="J762" s="131" t="str">
        <f t="shared" si="3"/>
        <v/>
      </c>
      <c r="K762" s="131"/>
      <c r="L762" s="132"/>
      <c r="M762" s="131"/>
      <c r="N762" s="129"/>
      <c r="O762" s="95"/>
      <c r="P762" s="98"/>
      <c r="Q762" s="381"/>
      <c r="R762" s="381"/>
      <c r="S762" s="381"/>
      <c r="T762" s="381"/>
    </row>
    <row r="763" spans="1:20" ht="12.75" customHeight="1" x14ac:dyDescent="0.25">
      <c r="A763" s="128" t="str">
        <f>IF(B763="","",ROW()-ROW($A$3)+'Diário 3º PA'!$P$1)</f>
        <v/>
      </c>
      <c r="B763" s="129"/>
      <c r="C763" s="130"/>
      <c r="D763" s="98"/>
      <c r="E763" s="95"/>
      <c r="F763" s="141"/>
      <c r="G763" s="98"/>
      <c r="H763" s="98"/>
      <c r="I763" s="95"/>
      <c r="J763" s="131" t="str">
        <f t="shared" si="3"/>
        <v/>
      </c>
      <c r="K763" s="131"/>
      <c r="L763" s="132"/>
      <c r="M763" s="131"/>
      <c r="N763" s="129"/>
      <c r="O763" s="95"/>
      <c r="P763" s="98"/>
      <c r="Q763" s="381"/>
      <c r="R763" s="381"/>
      <c r="S763" s="381"/>
      <c r="T763" s="381"/>
    </row>
    <row r="764" spans="1:20" ht="12.75" customHeight="1" x14ac:dyDescent="0.25">
      <c r="A764" s="128" t="str">
        <f>IF(B764="","",ROW()-ROW($A$3)+'Diário 3º PA'!$P$1)</f>
        <v/>
      </c>
      <c r="B764" s="129"/>
      <c r="C764" s="130"/>
      <c r="D764" s="98"/>
      <c r="E764" s="95"/>
      <c r="F764" s="141"/>
      <c r="G764" s="98"/>
      <c r="H764" s="98"/>
      <c r="I764" s="95"/>
      <c r="J764" s="131" t="str">
        <f t="shared" si="3"/>
        <v/>
      </c>
      <c r="K764" s="131"/>
      <c r="L764" s="132"/>
      <c r="M764" s="131"/>
      <c r="N764" s="129"/>
      <c r="O764" s="95"/>
      <c r="P764" s="98"/>
      <c r="Q764" s="381"/>
      <c r="R764" s="381"/>
      <c r="S764" s="381"/>
      <c r="T764" s="381"/>
    </row>
    <row r="765" spans="1:20" ht="12.75" customHeight="1" x14ac:dyDescent="0.25">
      <c r="A765" s="128" t="str">
        <f>IF(B765="","",ROW()-ROW($A$3)+'Diário 3º PA'!$P$1)</f>
        <v/>
      </c>
      <c r="B765" s="129"/>
      <c r="C765" s="130"/>
      <c r="D765" s="98"/>
      <c r="E765" s="95"/>
      <c r="F765" s="141"/>
      <c r="G765" s="98"/>
      <c r="H765" s="98"/>
      <c r="I765" s="95"/>
      <c r="J765" s="131" t="str">
        <f t="shared" si="3"/>
        <v/>
      </c>
      <c r="K765" s="131"/>
      <c r="L765" s="132"/>
      <c r="M765" s="131"/>
      <c r="N765" s="129"/>
      <c r="O765" s="95"/>
      <c r="P765" s="98"/>
      <c r="Q765" s="381"/>
      <c r="R765" s="381"/>
      <c r="S765" s="381"/>
      <c r="T765" s="381"/>
    </row>
    <row r="766" spans="1:20" ht="12.75" customHeight="1" x14ac:dyDescent="0.25">
      <c r="A766" s="128" t="str">
        <f>IF(B766="","",ROW()-ROW($A$3)+'Diário 3º PA'!$P$1)</f>
        <v/>
      </c>
      <c r="B766" s="129"/>
      <c r="C766" s="130"/>
      <c r="D766" s="98"/>
      <c r="E766" s="95"/>
      <c r="F766" s="141"/>
      <c r="G766" s="98"/>
      <c r="H766" s="98"/>
      <c r="I766" s="95"/>
      <c r="J766" s="131" t="str">
        <f t="shared" si="3"/>
        <v/>
      </c>
      <c r="K766" s="131"/>
      <c r="L766" s="132"/>
      <c r="M766" s="131"/>
      <c r="N766" s="129"/>
      <c r="O766" s="95"/>
      <c r="P766" s="98"/>
      <c r="Q766" s="381"/>
      <c r="R766" s="381"/>
      <c r="S766" s="381"/>
      <c r="T766" s="381"/>
    </row>
    <row r="767" spans="1:20" ht="12.75" customHeight="1" x14ac:dyDescent="0.25">
      <c r="A767" s="128" t="str">
        <f>IF(B767="","",ROW()-ROW($A$3)+'Diário 3º PA'!$P$1)</f>
        <v/>
      </c>
      <c r="B767" s="129"/>
      <c r="C767" s="130"/>
      <c r="D767" s="98"/>
      <c r="E767" s="95"/>
      <c r="F767" s="141"/>
      <c r="G767" s="98"/>
      <c r="H767" s="98"/>
      <c r="I767" s="95"/>
      <c r="J767" s="131" t="str">
        <f t="shared" si="3"/>
        <v/>
      </c>
      <c r="K767" s="131"/>
      <c r="L767" s="132"/>
      <c r="M767" s="131"/>
      <c r="N767" s="129"/>
      <c r="O767" s="95"/>
      <c r="P767" s="98"/>
      <c r="Q767" s="381"/>
      <c r="R767" s="381"/>
      <c r="S767" s="381"/>
      <c r="T767" s="381"/>
    </row>
    <row r="768" spans="1:20" ht="12.75" customHeight="1" x14ac:dyDescent="0.25">
      <c r="A768" s="128" t="str">
        <f>IF(B768="","",ROW()-ROW($A$3)+'Diário 3º PA'!$P$1)</f>
        <v/>
      </c>
      <c r="B768" s="129"/>
      <c r="C768" s="130"/>
      <c r="D768" s="98"/>
      <c r="E768" s="95"/>
      <c r="F768" s="141"/>
      <c r="G768" s="98"/>
      <c r="H768" s="98"/>
      <c r="I768" s="95"/>
      <c r="J768" s="131" t="str">
        <f t="shared" si="3"/>
        <v/>
      </c>
      <c r="K768" s="131"/>
      <c r="L768" s="132"/>
      <c r="M768" s="131"/>
      <c r="N768" s="129"/>
      <c r="O768" s="95"/>
      <c r="P768" s="98"/>
      <c r="Q768" s="381"/>
      <c r="R768" s="381"/>
      <c r="S768" s="381"/>
      <c r="T768" s="381"/>
    </row>
    <row r="769" spans="1:20" ht="12.75" customHeight="1" x14ac:dyDescent="0.25">
      <c r="A769" s="128" t="str">
        <f>IF(B769="","",ROW()-ROW($A$3)+'Diário 3º PA'!$P$1)</f>
        <v/>
      </c>
      <c r="B769" s="129"/>
      <c r="C769" s="130"/>
      <c r="D769" s="98"/>
      <c r="E769" s="95"/>
      <c r="F769" s="141"/>
      <c r="G769" s="98"/>
      <c r="H769" s="98"/>
      <c r="I769" s="95"/>
      <c r="J769" s="131" t="str">
        <f t="shared" si="3"/>
        <v/>
      </c>
      <c r="K769" s="131"/>
      <c r="L769" s="132"/>
      <c r="M769" s="131"/>
      <c r="N769" s="129"/>
      <c r="O769" s="95"/>
      <c r="P769" s="98"/>
      <c r="Q769" s="381"/>
      <c r="R769" s="381"/>
      <c r="S769" s="381"/>
      <c r="T769" s="381"/>
    </row>
    <row r="770" spans="1:20" ht="12.75" customHeight="1" x14ac:dyDescent="0.25">
      <c r="A770" s="128" t="str">
        <f>IF(B770="","",ROW()-ROW($A$3)+'Diário 3º PA'!$P$1)</f>
        <v/>
      </c>
      <c r="B770" s="129"/>
      <c r="C770" s="130"/>
      <c r="D770" s="98"/>
      <c r="E770" s="95"/>
      <c r="F770" s="141"/>
      <c r="G770" s="98"/>
      <c r="H770" s="98"/>
      <c r="I770" s="95"/>
      <c r="J770" s="131" t="str">
        <f t="shared" si="3"/>
        <v/>
      </c>
      <c r="K770" s="131"/>
      <c r="L770" s="132"/>
      <c r="M770" s="131"/>
      <c r="N770" s="129"/>
      <c r="O770" s="95"/>
      <c r="P770" s="98"/>
      <c r="Q770" s="381"/>
      <c r="R770" s="381"/>
      <c r="S770" s="381"/>
      <c r="T770" s="381"/>
    </row>
    <row r="771" spans="1:20" ht="12.75" customHeight="1" x14ac:dyDescent="0.25">
      <c r="A771" s="128" t="str">
        <f>IF(B771="","",ROW()-ROW($A$3)+'Diário 3º PA'!$P$1)</f>
        <v/>
      </c>
      <c r="B771" s="129"/>
      <c r="C771" s="130"/>
      <c r="D771" s="98"/>
      <c r="E771" s="95"/>
      <c r="F771" s="141"/>
      <c r="G771" s="98"/>
      <c r="H771" s="98"/>
      <c r="I771" s="95"/>
      <c r="J771" s="131" t="str">
        <f t="shared" si="3"/>
        <v/>
      </c>
      <c r="K771" s="131"/>
      <c r="L771" s="132"/>
      <c r="M771" s="131"/>
      <c r="N771" s="129"/>
      <c r="O771" s="95"/>
      <c r="P771" s="98"/>
      <c r="Q771" s="381"/>
      <c r="R771" s="381"/>
      <c r="S771" s="381"/>
      <c r="T771" s="381"/>
    </row>
    <row r="772" spans="1:20" ht="12.75" customHeight="1" x14ac:dyDescent="0.25">
      <c r="A772" s="128" t="str">
        <f>IF(B772="","",ROW()-ROW($A$3)+'Diário 3º PA'!$P$1)</f>
        <v/>
      </c>
      <c r="B772" s="129"/>
      <c r="C772" s="130"/>
      <c r="D772" s="98"/>
      <c r="E772" s="95"/>
      <c r="F772" s="141"/>
      <c r="G772" s="98"/>
      <c r="H772" s="98"/>
      <c r="I772" s="95"/>
      <c r="J772" s="131" t="str">
        <f t="shared" si="3"/>
        <v/>
      </c>
      <c r="K772" s="131"/>
      <c r="L772" s="132"/>
      <c r="M772" s="131"/>
      <c r="N772" s="129"/>
      <c r="O772" s="95"/>
      <c r="P772" s="98"/>
      <c r="Q772" s="381"/>
      <c r="R772" s="381"/>
      <c r="S772" s="381"/>
      <c r="T772" s="381"/>
    </row>
    <row r="773" spans="1:20" ht="12.75" customHeight="1" x14ac:dyDescent="0.25">
      <c r="A773" s="128" t="str">
        <f>IF(B773="","",ROW()-ROW($A$3)+'Diário 3º PA'!$P$1)</f>
        <v/>
      </c>
      <c r="B773" s="129"/>
      <c r="C773" s="130"/>
      <c r="D773" s="98"/>
      <c r="E773" s="95"/>
      <c r="F773" s="141"/>
      <c r="G773" s="98"/>
      <c r="H773" s="98"/>
      <c r="I773" s="95"/>
      <c r="J773" s="131" t="str">
        <f t="shared" si="3"/>
        <v/>
      </c>
      <c r="K773" s="131"/>
      <c r="L773" s="132"/>
      <c r="M773" s="131"/>
      <c r="N773" s="129"/>
      <c r="O773" s="95"/>
      <c r="P773" s="98"/>
      <c r="Q773" s="381"/>
      <c r="R773" s="381"/>
      <c r="S773" s="381"/>
      <c r="T773" s="381"/>
    </row>
    <row r="774" spans="1:20" ht="12.75" customHeight="1" x14ac:dyDescent="0.25">
      <c r="A774" s="128" t="str">
        <f>IF(B774="","",ROW()-ROW($A$3)+'Diário 3º PA'!$P$1)</f>
        <v/>
      </c>
      <c r="B774" s="129"/>
      <c r="C774" s="130"/>
      <c r="D774" s="98"/>
      <c r="E774" s="95"/>
      <c r="F774" s="141"/>
      <c r="G774" s="98"/>
      <c r="H774" s="98"/>
      <c r="I774" s="95"/>
      <c r="J774" s="131" t="str">
        <f t="shared" ref="J774:J1028" si="4">IF(P774="","",IF(LEN(P774)&gt;14,P774,"CPF Protegido - LGPD"))</f>
        <v/>
      </c>
      <c r="K774" s="131"/>
      <c r="L774" s="132"/>
      <c r="M774" s="131"/>
      <c r="N774" s="129"/>
      <c r="O774" s="95"/>
      <c r="P774" s="98"/>
      <c r="Q774" s="381"/>
      <c r="R774" s="381"/>
      <c r="S774" s="381"/>
      <c r="T774" s="381"/>
    </row>
    <row r="775" spans="1:20" ht="12.75" customHeight="1" x14ac:dyDescent="0.25">
      <c r="A775" s="128" t="str">
        <f>IF(B775="","",ROW()-ROW($A$3)+'Diário 3º PA'!$P$1)</f>
        <v/>
      </c>
      <c r="B775" s="129"/>
      <c r="C775" s="130"/>
      <c r="D775" s="98"/>
      <c r="E775" s="95"/>
      <c r="F775" s="141"/>
      <c r="G775" s="98"/>
      <c r="H775" s="98"/>
      <c r="I775" s="95"/>
      <c r="J775" s="131" t="str">
        <f t="shared" si="4"/>
        <v/>
      </c>
      <c r="K775" s="131"/>
      <c r="L775" s="132"/>
      <c r="M775" s="131"/>
      <c r="N775" s="129"/>
      <c r="O775" s="95"/>
      <c r="P775" s="98"/>
      <c r="Q775" s="381"/>
      <c r="R775" s="381"/>
      <c r="S775" s="381"/>
      <c r="T775" s="381"/>
    </row>
    <row r="776" spans="1:20" ht="12.75" customHeight="1" x14ac:dyDescent="0.25">
      <c r="A776" s="128" t="str">
        <f>IF(B776="","",ROW()-ROW($A$3)+'Diário 3º PA'!$P$1)</f>
        <v/>
      </c>
      <c r="B776" s="129"/>
      <c r="C776" s="130"/>
      <c r="D776" s="98"/>
      <c r="E776" s="95"/>
      <c r="F776" s="141"/>
      <c r="G776" s="98"/>
      <c r="H776" s="98"/>
      <c r="I776" s="95"/>
      <c r="J776" s="131" t="str">
        <f t="shared" si="4"/>
        <v/>
      </c>
      <c r="K776" s="131"/>
      <c r="L776" s="132"/>
      <c r="M776" s="131"/>
      <c r="N776" s="129"/>
      <c r="O776" s="95"/>
      <c r="P776" s="98"/>
      <c r="Q776" s="381"/>
      <c r="R776" s="381"/>
      <c r="S776" s="381"/>
      <c r="T776" s="381"/>
    </row>
    <row r="777" spans="1:20" ht="12.75" customHeight="1" x14ac:dyDescent="0.25">
      <c r="A777" s="128" t="str">
        <f>IF(B777="","",ROW()-ROW($A$3)+'Diário 3º PA'!$P$1)</f>
        <v/>
      </c>
      <c r="B777" s="129"/>
      <c r="C777" s="130"/>
      <c r="D777" s="98"/>
      <c r="E777" s="95"/>
      <c r="F777" s="141"/>
      <c r="G777" s="98"/>
      <c r="H777" s="98"/>
      <c r="I777" s="95"/>
      <c r="J777" s="131" t="str">
        <f t="shared" si="4"/>
        <v/>
      </c>
      <c r="K777" s="131"/>
      <c r="L777" s="132"/>
      <c r="M777" s="131"/>
      <c r="N777" s="129"/>
      <c r="O777" s="95"/>
      <c r="P777" s="98"/>
      <c r="Q777" s="381"/>
      <c r="R777" s="381"/>
      <c r="S777" s="381"/>
      <c r="T777" s="381"/>
    </row>
    <row r="778" spans="1:20" ht="12.75" customHeight="1" x14ac:dyDescent="0.25">
      <c r="A778" s="128" t="str">
        <f>IF(B778="","",ROW()-ROW($A$3)+'Diário 3º PA'!$P$1)</f>
        <v/>
      </c>
      <c r="B778" s="129"/>
      <c r="C778" s="130"/>
      <c r="D778" s="98"/>
      <c r="E778" s="95"/>
      <c r="F778" s="141"/>
      <c r="G778" s="98"/>
      <c r="H778" s="98"/>
      <c r="I778" s="95"/>
      <c r="J778" s="131" t="str">
        <f t="shared" si="4"/>
        <v/>
      </c>
      <c r="K778" s="131"/>
      <c r="L778" s="132"/>
      <c r="M778" s="131"/>
      <c r="N778" s="129"/>
      <c r="O778" s="95"/>
      <c r="P778" s="98"/>
      <c r="Q778" s="381"/>
      <c r="R778" s="381"/>
      <c r="S778" s="381"/>
      <c r="T778" s="381"/>
    </row>
    <row r="779" spans="1:20" ht="12.75" customHeight="1" x14ac:dyDescent="0.25">
      <c r="A779" s="128" t="str">
        <f>IF(B779="","",ROW()-ROW($A$3)+'Diário 3º PA'!$P$1)</f>
        <v/>
      </c>
      <c r="B779" s="129"/>
      <c r="C779" s="130"/>
      <c r="D779" s="98"/>
      <c r="E779" s="95"/>
      <c r="F779" s="141"/>
      <c r="G779" s="98"/>
      <c r="H779" s="98"/>
      <c r="I779" s="95"/>
      <c r="J779" s="131" t="str">
        <f t="shared" si="4"/>
        <v/>
      </c>
      <c r="K779" s="131"/>
      <c r="L779" s="132"/>
      <c r="M779" s="131"/>
      <c r="N779" s="129"/>
      <c r="O779" s="95"/>
      <c r="P779" s="98"/>
      <c r="Q779" s="381"/>
      <c r="R779" s="381"/>
      <c r="S779" s="381"/>
      <c r="T779" s="381"/>
    </row>
    <row r="780" spans="1:20" ht="12.75" customHeight="1" x14ac:dyDescent="0.25">
      <c r="A780" s="128" t="str">
        <f>IF(B780="","",ROW()-ROW($A$3)+'Diário 3º PA'!$P$1)</f>
        <v/>
      </c>
      <c r="B780" s="129"/>
      <c r="C780" s="130"/>
      <c r="D780" s="98"/>
      <c r="E780" s="95"/>
      <c r="F780" s="141"/>
      <c r="G780" s="98"/>
      <c r="H780" s="98"/>
      <c r="I780" s="95"/>
      <c r="J780" s="131" t="str">
        <f t="shared" si="4"/>
        <v/>
      </c>
      <c r="K780" s="131"/>
      <c r="L780" s="132"/>
      <c r="M780" s="131"/>
      <c r="N780" s="129"/>
      <c r="O780" s="95"/>
      <c r="P780" s="98"/>
      <c r="Q780" s="381"/>
      <c r="R780" s="381"/>
      <c r="S780" s="381"/>
      <c r="T780" s="381"/>
    </row>
    <row r="781" spans="1:20" ht="12.75" customHeight="1" x14ac:dyDescent="0.25">
      <c r="A781" s="128" t="str">
        <f>IF(B781="","",ROW()-ROW($A$3)+'Diário 3º PA'!$P$1)</f>
        <v/>
      </c>
      <c r="B781" s="129"/>
      <c r="C781" s="130"/>
      <c r="D781" s="98"/>
      <c r="E781" s="95"/>
      <c r="F781" s="141"/>
      <c r="G781" s="98"/>
      <c r="H781" s="98"/>
      <c r="I781" s="95"/>
      <c r="J781" s="131" t="str">
        <f t="shared" si="4"/>
        <v/>
      </c>
      <c r="K781" s="131"/>
      <c r="L781" s="132"/>
      <c r="M781" s="131"/>
      <c r="N781" s="129"/>
      <c r="O781" s="95"/>
      <c r="P781" s="98"/>
      <c r="Q781" s="381"/>
      <c r="R781" s="381"/>
      <c r="S781" s="381"/>
      <c r="T781" s="381"/>
    </row>
    <row r="782" spans="1:20" ht="12.75" customHeight="1" x14ac:dyDescent="0.25">
      <c r="A782" s="128" t="str">
        <f>IF(B782="","",ROW()-ROW($A$3)+'Diário 3º PA'!$P$1)</f>
        <v/>
      </c>
      <c r="B782" s="129"/>
      <c r="C782" s="130"/>
      <c r="D782" s="98"/>
      <c r="E782" s="95"/>
      <c r="F782" s="141"/>
      <c r="G782" s="98"/>
      <c r="H782" s="98"/>
      <c r="I782" s="95"/>
      <c r="J782" s="131" t="str">
        <f t="shared" si="4"/>
        <v/>
      </c>
      <c r="K782" s="131"/>
      <c r="L782" s="132"/>
      <c r="M782" s="131"/>
      <c r="N782" s="129"/>
      <c r="O782" s="95"/>
      <c r="P782" s="98"/>
      <c r="Q782" s="381"/>
      <c r="R782" s="381"/>
      <c r="S782" s="381"/>
      <c r="T782" s="381"/>
    </row>
    <row r="783" spans="1:20" ht="12.75" customHeight="1" x14ac:dyDescent="0.25">
      <c r="A783" s="128" t="str">
        <f>IF(B783="","",ROW()-ROW($A$3)+'Diário 3º PA'!$P$1)</f>
        <v/>
      </c>
      <c r="B783" s="129"/>
      <c r="C783" s="130"/>
      <c r="D783" s="98"/>
      <c r="E783" s="95"/>
      <c r="F783" s="141"/>
      <c r="G783" s="98"/>
      <c r="H783" s="98"/>
      <c r="I783" s="95"/>
      <c r="J783" s="131" t="str">
        <f t="shared" si="4"/>
        <v/>
      </c>
      <c r="K783" s="131"/>
      <c r="L783" s="132"/>
      <c r="M783" s="131"/>
      <c r="N783" s="129"/>
      <c r="O783" s="95"/>
      <c r="P783" s="98"/>
      <c r="Q783" s="381"/>
      <c r="R783" s="381"/>
      <c r="S783" s="381"/>
      <c r="T783" s="381"/>
    </row>
    <row r="784" spans="1:20" ht="12.75" customHeight="1" x14ac:dyDescent="0.25">
      <c r="A784" s="128" t="str">
        <f>IF(B784="","",ROW()-ROW($A$3)+'Diário 3º PA'!$P$1)</f>
        <v/>
      </c>
      <c r="B784" s="129"/>
      <c r="C784" s="130"/>
      <c r="D784" s="98"/>
      <c r="E784" s="95"/>
      <c r="F784" s="141"/>
      <c r="G784" s="98"/>
      <c r="H784" s="98"/>
      <c r="I784" s="95"/>
      <c r="J784" s="131" t="str">
        <f t="shared" si="4"/>
        <v/>
      </c>
      <c r="K784" s="131"/>
      <c r="L784" s="132"/>
      <c r="M784" s="131"/>
      <c r="N784" s="129"/>
      <c r="O784" s="95"/>
      <c r="P784" s="98"/>
      <c r="Q784" s="381"/>
      <c r="R784" s="381"/>
      <c r="S784" s="381"/>
      <c r="T784" s="381"/>
    </row>
    <row r="785" spans="1:20" ht="12.75" customHeight="1" x14ac:dyDescent="0.25">
      <c r="A785" s="128" t="str">
        <f>IF(B785="","",ROW()-ROW($A$3)+'Diário 3º PA'!$P$1)</f>
        <v/>
      </c>
      <c r="B785" s="129"/>
      <c r="C785" s="130"/>
      <c r="D785" s="98"/>
      <c r="E785" s="95"/>
      <c r="F785" s="141"/>
      <c r="G785" s="98"/>
      <c r="H785" s="98"/>
      <c r="I785" s="95"/>
      <c r="J785" s="131" t="str">
        <f t="shared" si="4"/>
        <v/>
      </c>
      <c r="K785" s="131"/>
      <c r="L785" s="132"/>
      <c r="M785" s="131"/>
      <c r="N785" s="129"/>
      <c r="O785" s="95"/>
      <c r="P785" s="98"/>
      <c r="Q785" s="381"/>
      <c r="R785" s="381"/>
      <c r="S785" s="381"/>
      <c r="T785" s="381"/>
    </row>
    <row r="786" spans="1:20" ht="12.75" customHeight="1" x14ac:dyDescent="0.25">
      <c r="A786" s="128" t="str">
        <f>IF(B786="","",ROW()-ROW($A$3)+'Diário 3º PA'!$P$1)</f>
        <v/>
      </c>
      <c r="B786" s="129"/>
      <c r="C786" s="130"/>
      <c r="D786" s="98"/>
      <c r="E786" s="95"/>
      <c r="F786" s="141"/>
      <c r="G786" s="98"/>
      <c r="H786" s="98"/>
      <c r="I786" s="95"/>
      <c r="J786" s="131" t="str">
        <f t="shared" si="4"/>
        <v/>
      </c>
      <c r="K786" s="131"/>
      <c r="L786" s="132"/>
      <c r="M786" s="131"/>
      <c r="N786" s="129"/>
      <c r="O786" s="95"/>
      <c r="P786" s="98"/>
      <c r="Q786" s="381"/>
      <c r="R786" s="381"/>
      <c r="S786" s="381"/>
      <c r="T786" s="381"/>
    </row>
    <row r="787" spans="1:20" ht="12.75" customHeight="1" x14ac:dyDescent="0.25">
      <c r="A787" s="128" t="str">
        <f>IF(B787="","",ROW()-ROW($A$3)+'Diário 3º PA'!$P$1)</f>
        <v/>
      </c>
      <c r="B787" s="129"/>
      <c r="C787" s="130"/>
      <c r="D787" s="98"/>
      <c r="E787" s="95"/>
      <c r="F787" s="141"/>
      <c r="G787" s="98"/>
      <c r="H787" s="98"/>
      <c r="I787" s="95"/>
      <c r="J787" s="131" t="str">
        <f t="shared" si="4"/>
        <v/>
      </c>
      <c r="K787" s="131"/>
      <c r="L787" s="132"/>
      <c r="M787" s="131"/>
      <c r="N787" s="129"/>
      <c r="O787" s="95"/>
      <c r="P787" s="98"/>
      <c r="Q787" s="381"/>
      <c r="R787" s="381"/>
      <c r="S787" s="381"/>
      <c r="T787" s="381"/>
    </row>
    <row r="788" spans="1:20" ht="12.75" customHeight="1" x14ac:dyDescent="0.25">
      <c r="A788" s="128" t="str">
        <f>IF(B788="","",ROW()-ROW($A$3)+'Diário 3º PA'!$P$1)</f>
        <v/>
      </c>
      <c r="B788" s="129"/>
      <c r="C788" s="130"/>
      <c r="D788" s="98"/>
      <c r="E788" s="95"/>
      <c r="F788" s="141"/>
      <c r="G788" s="98"/>
      <c r="H788" s="98"/>
      <c r="I788" s="95"/>
      <c r="J788" s="131" t="str">
        <f t="shared" si="4"/>
        <v/>
      </c>
      <c r="K788" s="131"/>
      <c r="L788" s="132"/>
      <c r="M788" s="131"/>
      <c r="N788" s="129"/>
      <c r="O788" s="95"/>
      <c r="P788" s="98"/>
      <c r="Q788" s="381"/>
      <c r="R788" s="381"/>
      <c r="S788" s="381"/>
      <c r="T788" s="381"/>
    </row>
    <row r="789" spans="1:20" ht="12.75" customHeight="1" x14ac:dyDescent="0.25">
      <c r="A789" s="128" t="str">
        <f>IF(B789="","",ROW()-ROW($A$3)+'Diário 3º PA'!$P$1)</f>
        <v/>
      </c>
      <c r="B789" s="129"/>
      <c r="C789" s="130"/>
      <c r="D789" s="98"/>
      <c r="E789" s="95"/>
      <c r="F789" s="141"/>
      <c r="G789" s="98"/>
      <c r="H789" s="98"/>
      <c r="I789" s="95"/>
      <c r="J789" s="131" t="str">
        <f t="shared" si="4"/>
        <v/>
      </c>
      <c r="K789" s="131"/>
      <c r="L789" s="132"/>
      <c r="M789" s="131"/>
      <c r="N789" s="129"/>
      <c r="O789" s="95"/>
      <c r="P789" s="98"/>
      <c r="Q789" s="381"/>
      <c r="R789" s="381"/>
      <c r="S789" s="381"/>
      <c r="T789" s="381"/>
    </row>
    <row r="790" spans="1:20" ht="12.75" customHeight="1" x14ac:dyDescent="0.25">
      <c r="A790" s="128" t="str">
        <f>IF(B790="","",ROW()-ROW($A$3)+'Diário 3º PA'!$P$1)</f>
        <v/>
      </c>
      <c r="B790" s="129"/>
      <c r="C790" s="130"/>
      <c r="D790" s="98"/>
      <c r="E790" s="95"/>
      <c r="F790" s="141"/>
      <c r="G790" s="98"/>
      <c r="H790" s="98"/>
      <c r="I790" s="95"/>
      <c r="J790" s="131" t="str">
        <f t="shared" si="4"/>
        <v/>
      </c>
      <c r="K790" s="131"/>
      <c r="L790" s="132"/>
      <c r="M790" s="131"/>
      <c r="N790" s="129"/>
      <c r="O790" s="95"/>
      <c r="P790" s="98"/>
      <c r="Q790" s="381"/>
      <c r="R790" s="381"/>
      <c r="S790" s="381"/>
      <c r="T790" s="381"/>
    </row>
    <row r="791" spans="1:20" ht="12.75" customHeight="1" x14ac:dyDescent="0.25">
      <c r="A791" s="128" t="str">
        <f>IF(B791="","",ROW()-ROW($A$3)+'Diário 3º PA'!$P$1)</f>
        <v/>
      </c>
      <c r="B791" s="129"/>
      <c r="C791" s="130"/>
      <c r="D791" s="98"/>
      <c r="E791" s="95"/>
      <c r="F791" s="141"/>
      <c r="G791" s="98"/>
      <c r="H791" s="98"/>
      <c r="I791" s="95"/>
      <c r="J791" s="131" t="str">
        <f t="shared" si="4"/>
        <v/>
      </c>
      <c r="K791" s="131"/>
      <c r="L791" s="132"/>
      <c r="M791" s="131"/>
      <c r="N791" s="129"/>
      <c r="O791" s="95"/>
      <c r="P791" s="98"/>
      <c r="Q791" s="381"/>
      <c r="R791" s="381"/>
      <c r="S791" s="381"/>
      <c r="T791" s="381"/>
    </row>
    <row r="792" spans="1:20" ht="12.75" customHeight="1" x14ac:dyDescent="0.25">
      <c r="A792" s="128" t="str">
        <f>IF(B792="","",ROW()-ROW($A$3)+'Diário 3º PA'!$P$1)</f>
        <v/>
      </c>
      <c r="B792" s="129"/>
      <c r="C792" s="130"/>
      <c r="D792" s="98"/>
      <c r="E792" s="95"/>
      <c r="F792" s="141"/>
      <c r="G792" s="98"/>
      <c r="H792" s="98"/>
      <c r="I792" s="95"/>
      <c r="J792" s="131" t="str">
        <f t="shared" si="4"/>
        <v/>
      </c>
      <c r="K792" s="131"/>
      <c r="L792" s="132"/>
      <c r="M792" s="131"/>
      <c r="N792" s="129"/>
      <c r="O792" s="95"/>
      <c r="P792" s="98"/>
      <c r="Q792" s="381"/>
      <c r="R792" s="381"/>
      <c r="S792" s="381"/>
      <c r="T792" s="381"/>
    </row>
    <row r="793" spans="1:20" ht="12.75" customHeight="1" x14ac:dyDescent="0.25">
      <c r="A793" s="128" t="str">
        <f>IF(B793="","",ROW()-ROW($A$3)+'Diário 3º PA'!$P$1)</f>
        <v/>
      </c>
      <c r="B793" s="129"/>
      <c r="C793" s="130"/>
      <c r="D793" s="98"/>
      <c r="E793" s="95"/>
      <c r="F793" s="141"/>
      <c r="G793" s="98"/>
      <c r="H793" s="98"/>
      <c r="I793" s="95"/>
      <c r="J793" s="131" t="str">
        <f t="shared" si="4"/>
        <v/>
      </c>
      <c r="K793" s="131"/>
      <c r="L793" s="132"/>
      <c r="M793" s="131"/>
      <c r="N793" s="129"/>
      <c r="O793" s="95"/>
      <c r="P793" s="98"/>
      <c r="Q793" s="381"/>
      <c r="R793" s="381"/>
      <c r="S793" s="381"/>
      <c r="T793" s="381"/>
    </row>
    <row r="794" spans="1:20" ht="12.75" customHeight="1" x14ac:dyDescent="0.25">
      <c r="A794" s="128" t="str">
        <f>IF(B794="","",ROW()-ROW($A$3)+'Diário 3º PA'!$P$1)</f>
        <v/>
      </c>
      <c r="B794" s="129"/>
      <c r="C794" s="130"/>
      <c r="D794" s="98"/>
      <c r="E794" s="95"/>
      <c r="F794" s="141"/>
      <c r="G794" s="98"/>
      <c r="H794" s="98"/>
      <c r="I794" s="95"/>
      <c r="J794" s="131" t="str">
        <f t="shared" si="4"/>
        <v/>
      </c>
      <c r="K794" s="131"/>
      <c r="L794" s="132"/>
      <c r="M794" s="131"/>
      <c r="N794" s="129"/>
      <c r="O794" s="95"/>
      <c r="P794" s="98"/>
      <c r="Q794" s="381"/>
      <c r="R794" s="381"/>
      <c r="S794" s="381"/>
      <c r="T794" s="381"/>
    </row>
    <row r="795" spans="1:20" ht="12.75" customHeight="1" x14ac:dyDescent="0.25">
      <c r="A795" s="128" t="str">
        <f>IF(B795="","",ROW()-ROW($A$3)+'Diário 3º PA'!$P$1)</f>
        <v/>
      </c>
      <c r="B795" s="129"/>
      <c r="C795" s="130"/>
      <c r="D795" s="98"/>
      <c r="E795" s="95"/>
      <c r="F795" s="141"/>
      <c r="G795" s="98"/>
      <c r="H795" s="98"/>
      <c r="I795" s="95"/>
      <c r="J795" s="131" t="str">
        <f t="shared" si="4"/>
        <v/>
      </c>
      <c r="K795" s="131"/>
      <c r="L795" s="132"/>
      <c r="M795" s="131"/>
      <c r="N795" s="129"/>
      <c r="O795" s="95"/>
      <c r="P795" s="98"/>
      <c r="Q795" s="381"/>
      <c r="R795" s="381"/>
      <c r="S795" s="381"/>
      <c r="T795" s="381"/>
    </row>
    <row r="796" spans="1:20" ht="12.75" customHeight="1" x14ac:dyDescent="0.25">
      <c r="A796" s="128" t="str">
        <f>IF(B796="","",ROW()-ROW($A$3)+'Diário 3º PA'!$P$1)</f>
        <v/>
      </c>
      <c r="B796" s="129"/>
      <c r="C796" s="130"/>
      <c r="D796" s="98"/>
      <c r="E796" s="95"/>
      <c r="F796" s="141"/>
      <c r="G796" s="98"/>
      <c r="H796" s="98"/>
      <c r="I796" s="95"/>
      <c r="J796" s="131" t="str">
        <f t="shared" si="4"/>
        <v/>
      </c>
      <c r="K796" s="131"/>
      <c r="L796" s="132"/>
      <c r="M796" s="131"/>
      <c r="N796" s="129"/>
      <c r="O796" s="95"/>
      <c r="P796" s="98"/>
      <c r="Q796" s="381"/>
      <c r="R796" s="381"/>
      <c r="S796" s="381"/>
      <c r="T796" s="381"/>
    </row>
    <row r="797" spans="1:20" ht="12.75" customHeight="1" x14ac:dyDescent="0.25">
      <c r="A797" s="128" t="str">
        <f>IF(B797="","",ROW()-ROW($A$3)+'Diário 3º PA'!$P$1)</f>
        <v/>
      </c>
      <c r="B797" s="129"/>
      <c r="C797" s="130"/>
      <c r="D797" s="98"/>
      <c r="E797" s="95"/>
      <c r="F797" s="141"/>
      <c r="G797" s="98"/>
      <c r="H797" s="98"/>
      <c r="I797" s="95"/>
      <c r="J797" s="131" t="str">
        <f t="shared" si="4"/>
        <v/>
      </c>
      <c r="K797" s="131"/>
      <c r="L797" s="132"/>
      <c r="M797" s="131"/>
      <c r="N797" s="129"/>
      <c r="O797" s="95"/>
      <c r="P797" s="98"/>
      <c r="Q797" s="381"/>
      <c r="R797" s="381"/>
      <c r="S797" s="381"/>
      <c r="T797" s="381"/>
    </row>
    <row r="798" spans="1:20" ht="12.75" customHeight="1" x14ac:dyDescent="0.25">
      <c r="A798" s="128" t="str">
        <f>IF(B798="","",ROW()-ROW($A$3)+'Diário 3º PA'!$P$1)</f>
        <v/>
      </c>
      <c r="B798" s="129"/>
      <c r="C798" s="130"/>
      <c r="D798" s="98"/>
      <c r="E798" s="95"/>
      <c r="F798" s="141"/>
      <c r="G798" s="98"/>
      <c r="H798" s="98"/>
      <c r="I798" s="95"/>
      <c r="J798" s="131" t="str">
        <f t="shared" si="4"/>
        <v/>
      </c>
      <c r="K798" s="131"/>
      <c r="L798" s="132"/>
      <c r="M798" s="131"/>
      <c r="N798" s="129"/>
      <c r="O798" s="95"/>
      <c r="P798" s="98"/>
      <c r="Q798" s="381"/>
      <c r="R798" s="381"/>
      <c r="S798" s="381"/>
      <c r="T798" s="381"/>
    </row>
    <row r="799" spans="1:20" ht="12.75" customHeight="1" x14ac:dyDescent="0.25">
      <c r="A799" s="128" t="str">
        <f>IF(B799="","",ROW()-ROW($A$3)+'Diário 3º PA'!$P$1)</f>
        <v/>
      </c>
      <c r="B799" s="129"/>
      <c r="C799" s="130"/>
      <c r="D799" s="98"/>
      <c r="E799" s="95"/>
      <c r="F799" s="141"/>
      <c r="G799" s="98"/>
      <c r="H799" s="98"/>
      <c r="I799" s="95"/>
      <c r="J799" s="131" t="str">
        <f t="shared" si="4"/>
        <v/>
      </c>
      <c r="K799" s="131"/>
      <c r="L799" s="132"/>
      <c r="M799" s="131"/>
      <c r="N799" s="129"/>
      <c r="O799" s="95"/>
      <c r="P799" s="98"/>
      <c r="Q799" s="381"/>
      <c r="R799" s="381"/>
      <c r="S799" s="381"/>
      <c r="T799" s="381"/>
    </row>
    <row r="800" spans="1:20" ht="12.75" customHeight="1" x14ac:dyDescent="0.25">
      <c r="A800" s="128" t="str">
        <f>IF(B800="","",ROW()-ROW($A$3)+'Diário 3º PA'!$P$1)</f>
        <v/>
      </c>
      <c r="B800" s="129"/>
      <c r="C800" s="130"/>
      <c r="D800" s="98"/>
      <c r="E800" s="95"/>
      <c r="F800" s="141"/>
      <c r="G800" s="98"/>
      <c r="H800" s="98"/>
      <c r="I800" s="95"/>
      <c r="J800" s="131" t="str">
        <f t="shared" si="4"/>
        <v/>
      </c>
      <c r="K800" s="131"/>
      <c r="L800" s="132"/>
      <c r="M800" s="131"/>
      <c r="N800" s="129"/>
      <c r="O800" s="95"/>
      <c r="P800" s="98"/>
      <c r="Q800" s="381"/>
      <c r="R800" s="381"/>
      <c r="S800" s="381"/>
      <c r="T800" s="381"/>
    </row>
    <row r="801" spans="1:20" ht="12.75" customHeight="1" x14ac:dyDescent="0.25">
      <c r="A801" s="128" t="str">
        <f>IF(B801="","",ROW()-ROW($A$3)+'Diário 3º PA'!$P$1)</f>
        <v/>
      </c>
      <c r="B801" s="129"/>
      <c r="C801" s="130"/>
      <c r="D801" s="98"/>
      <c r="E801" s="95"/>
      <c r="F801" s="141"/>
      <c r="G801" s="98"/>
      <c r="H801" s="98"/>
      <c r="I801" s="95"/>
      <c r="J801" s="131" t="str">
        <f t="shared" si="4"/>
        <v/>
      </c>
      <c r="K801" s="131"/>
      <c r="L801" s="132"/>
      <c r="M801" s="131"/>
      <c r="N801" s="129"/>
      <c r="O801" s="95"/>
      <c r="P801" s="98"/>
      <c r="Q801" s="381"/>
      <c r="R801" s="381"/>
      <c r="S801" s="381"/>
      <c r="T801" s="381"/>
    </row>
    <row r="802" spans="1:20" ht="12.75" customHeight="1" x14ac:dyDescent="0.25">
      <c r="A802" s="128" t="str">
        <f>IF(B802="","",ROW()-ROW($A$3)+'Diário 3º PA'!$P$1)</f>
        <v/>
      </c>
      <c r="B802" s="129"/>
      <c r="C802" s="130"/>
      <c r="D802" s="98"/>
      <c r="E802" s="95"/>
      <c r="F802" s="141"/>
      <c r="G802" s="98"/>
      <c r="H802" s="98"/>
      <c r="I802" s="95"/>
      <c r="J802" s="131" t="str">
        <f t="shared" si="4"/>
        <v/>
      </c>
      <c r="K802" s="131"/>
      <c r="L802" s="132"/>
      <c r="M802" s="131"/>
      <c r="N802" s="129"/>
      <c r="O802" s="95"/>
      <c r="P802" s="98"/>
      <c r="Q802" s="381"/>
      <c r="R802" s="381"/>
      <c r="S802" s="381"/>
      <c r="T802" s="381"/>
    </row>
    <row r="803" spans="1:20" ht="12.75" customHeight="1" x14ac:dyDescent="0.25">
      <c r="A803" s="128" t="str">
        <f>IF(B803="","",ROW()-ROW($A$3)+'Diário 3º PA'!$P$1)</f>
        <v/>
      </c>
      <c r="B803" s="129"/>
      <c r="C803" s="130"/>
      <c r="D803" s="98"/>
      <c r="E803" s="95"/>
      <c r="F803" s="141"/>
      <c r="G803" s="98"/>
      <c r="H803" s="98"/>
      <c r="I803" s="95"/>
      <c r="J803" s="131" t="str">
        <f t="shared" si="4"/>
        <v/>
      </c>
      <c r="K803" s="131"/>
      <c r="L803" s="132"/>
      <c r="M803" s="131"/>
      <c r="N803" s="129"/>
      <c r="O803" s="95"/>
      <c r="P803" s="98"/>
      <c r="Q803" s="381"/>
      <c r="R803" s="381"/>
      <c r="S803" s="381"/>
      <c r="T803" s="381"/>
    </row>
    <row r="804" spans="1:20" ht="12.75" customHeight="1" x14ac:dyDescent="0.25">
      <c r="A804" s="128" t="str">
        <f>IF(B804="","",ROW()-ROW($A$3)+'Diário 3º PA'!$P$1)</f>
        <v/>
      </c>
      <c r="B804" s="129"/>
      <c r="C804" s="130"/>
      <c r="D804" s="98"/>
      <c r="E804" s="95"/>
      <c r="F804" s="141"/>
      <c r="G804" s="98"/>
      <c r="H804" s="98"/>
      <c r="I804" s="95"/>
      <c r="J804" s="131" t="str">
        <f t="shared" si="4"/>
        <v/>
      </c>
      <c r="K804" s="131"/>
      <c r="L804" s="132"/>
      <c r="M804" s="131"/>
      <c r="N804" s="129"/>
      <c r="O804" s="95"/>
      <c r="P804" s="98"/>
      <c r="Q804" s="381"/>
      <c r="R804" s="381"/>
      <c r="S804" s="381"/>
      <c r="T804" s="381"/>
    </row>
    <row r="805" spans="1:20" ht="12.75" customHeight="1" x14ac:dyDescent="0.25">
      <c r="A805" s="128" t="str">
        <f>IF(B805="","",ROW()-ROW($A$3)+'Diário 3º PA'!$P$1)</f>
        <v/>
      </c>
      <c r="B805" s="129"/>
      <c r="C805" s="130"/>
      <c r="D805" s="98"/>
      <c r="E805" s="95"/>
      <c r="F805" s="141"/>
      <c r="G805" s="98"/>
      <c r="H805" s="98"/>
      <c r="I805" s="95"/>
      <c r="J805" s="131" t="str">
        <f t="shared" si="4"/>
        <v/>
      </c>
      <c r="K805" s="131"/>
      <c r="L805" s="132"/>
      <c r="M805" s="131"/>
      <c r="N805" s="129"/>
      <c r="O805" s="95"/>
      <c r="P805" s="98"/>
      <c r="Q805" s="381"/>
      <c r="R805" s="381"/>
      <c r="S805" s="381"/>
      <c r="T805" s="381"/>
    </row>
    <row r="806" spans="1:20" ht="12.75" customHeight="1" x14ac:dyDescent="0.25">
      <c r="A806" s="128" t="str">
        <f>IF(B806="","",ROW()-ROW($A$3)+'Diário 3º PA'!$P$1)</f>
        <v/>
      </c>
      <c r="B806" s="129"/>
      <c r="C806" s="130"/>
      <c r="D806" s="98"/>
      <c r="E806" s="95"/>
      <c r="F806" s="141"/>
      <c r="G806" s="98"/>
      <c r="H806" s="98"/>
      <c r="I806" s="95"/>
      <c r="J806" s="131" t="str">
        <f t="shared" si="4"/>
        <v/>
      </c>
      <c r="K806" s="131"/>
      <c r="L806" s="132"/>
      <c r="M806" s="131"/>
      <c r="N806" s="129"/>
      <c r="O806" s="95"/>
      <c r="P806" s="98"/>
      <c r="Q806" s="381"/>
      <c r="R806" s="381"/>
      <c r="S806" s="381"/>
      <c r="T806" s="381"/>
    </row>
    <row r="807" spans="1:20" ht="12.75" customHeight="1" x14ac:dyDescent="0.25">
      <c r="A807" s="128" t="str">
        <f>IF(B807="","",ROW()-ROW($A$3)+'Diário 3º PA'!$P$1)</f>
        <v/>
      </c>
      <c r="B807" s="129"/>
      <c r="C807" s="130"/>
      <c r="D807" s="98"/>
      <c r="E807" s="95"/>
      <c r="F807" s="141"/>
      <c r="G807" s="98"/>
      <c r="H807" s="98"/>
      <c r="I807" s="95"/>
      <c r="J807" s="131" t="str">
        <f t="shared" si="4"/>
        <v/>
      </c>
      <c r="K807" s="131"/>
      <c r="L807" s="132"/>
      <c r="M807" s="131"/>
      <c r="N807" s="129"/>
      <c r="O807" s="95"/>
      <c r="P807" s="98"/>
      <c r="Q807" s="381"/>
      <c r="R807" s="381"/>
      <c r="S807" s="381"/>
      <c r="T807" s="381"/>
    </row>
    <row r="808" spans="1:20" ht="12.75" customHeight="1" x14ac:dyDescent="0.25">
      <c r="A808" s="128" t="str">
        <f>IF(B808="","",ROW()-ROW($A$3)+'Diário 3º PA'!$P$1)</f>
        <v/>
      </c>
      <c r="B808" s="129"/>
      <c r="C808" s="130"/>
      <c r="D808" s="98"/>
      <c r="E808" s="95"/>
      <c r="F808" s="141"/>
      <c r="G808" s="98"/>
      <c r="H808" s="98"/>
      <c r="I808" s="95"/>
      <c r="J808" s="131" t="str">
        <f t="shared" si="4"/>
        <v/>
      </c>
      <c r="K808" s="131"/>
      <c r="L808" s="132"/>
      <c r="M808" s="131"/>
      <c r="N808" s="129"/>
      <c r="O808" s="95"/>
      <c r="P808" s="98"/>
      <c r="Q808" s="381"/>
      <c r="R808" s="381"/>
      <c r="S808" s="381"/>
      <c r="T808" s="381"/>
    </row>
    <row r="809" spans="1:20" ht="12.75" customHeight="1" x14ac:dyDescent="0.25">
      <c r="A809" s="128" t="str">
        <f>IF(B809="","",ROW()-ROW($A$3)+'Diário 3º PA'!$P$1)</f>
        <v/>
      </c>
      <c r="B809" s="129"/>
      <c r="C809" s="130"/>
      <c r="D809" s="98"/>
      <c r="E809" s="95"/>
      <c r="F809" s="141"/>
      <c r="G809" s="98"/>
      <c r="H809" s="98"/>
      <c r="I809" s="95"/>
      <c r="J809" s="131" t="str">
        <f t="shared" si="4"/>
        <v/>
      </c>
      <c r="K809" s="131"/>
      <c r="L809" s="132"/>
      <c r="M809" s="131"/>
      <c r="N809" s="129"/>
      <c r="O809" s="95"/>
      <c r="P809" s="98"/>
      <c r="Q809" s="381"/>
      <c r="R809" s="381"/>
      <c r="S809" s="381"/>
      <c r="T809" s="381"/>
    </row>
    <row r="810" spans="1:20" ht="12.75" customHeight="1" x14ac:dyDescent="0.25">
      <c r="A810" s="128" t="str">
        <f>IF(B810="","",ROW()-ROW($A$3)+'Diário 3º PA'!$P$1)</f>
        <v/>
      </c>
      <c r="B810" s="129"/>
      <c r="C810" s="130"/>
      <c r="D810" s="98"/>
      <c r="E810" s="95"/>
      <c r="F810" s="141"/>
      <c r="G810" s="98"/>
      <c r="H810" s="98"/>
      <c r="I810" s="95"/>
      <c r="J810" s="131" t="str">
        <f t="shared" si="4"/>
        <v/>
      </c>
      <c r="K810" s="131"/>
      <c r="L810" s="132"/>
      <c r="M810" s="131"/>
      <c r="N810" s="129"/>
      <c r="O810" s="95"/>
      <c r="P810" s="98"/>
      <c r="Q810" s="381"/>
      <c r="R810" s="381"/>
      <c r="S810" s="381"/>
      <c r="T810" s="381"/>
    </row>
    <row r="811" spans="1:20" ht="12.75" customHeight="1" x14ac:dyDescent="0.25">
      <c r="A811" s="128" t="str">
        <f>IF(B811="","",ROW()-ROW($A$3)+'Diário 3º PA'!$P$1)</f>
        <v/>
      </c>
      <c r="B811" s="129"/>
      <c r="C811" s="130"/>
      <c r="D811" s="98"/>
      <c r="E811" s="95"/>
      <c r="F811" s="141"/>
      <c r="G811" s="98"/>
      <c r="H811" s="98"/>
      <c r="I811" s="95"/>
      <c r="J811" s="131" t="str">
        <f t="shared" si="4"/>
        <v/>
      </c>
      <c r="K811" s="131"/>
      <c r="L811" s="132"/>
      <c r="M811" s="131"/>
      <c r="N811" s="129"/>
      <c r="O811" s="95"/>
      <c r="P811" s="98"/>
      <c r="Q811" s="381"/>
      <c r="R811" s="381"/>
      <c r="S811" s="381"/>
      <c r="T811" s="381"/>
    </row>
    <row r="812" spans="1:20" ht="12.75" customHeight="1" x14ac:dyDescent="0.25">
      <c r="A812" s="128" t="str">
        <f>IF(B812="","",ROW()-ROW($A$3)+'Diário 3º PA'!$P$1)</f>
        <v/>
      </c>
      <c r="B812" s="129"/>
      <c r="C812" s="130"/>
      <c r="D812" s="98"/>
      <c r="E812" s="95"/>
      <c r="F812" s="141"/>
      <c r="G812" s="98"/>
      <c r="H812" s="98"/>
      <c r="I812" s="95"/>
      <c r="J812" s="131" t="str">
        <f t="shared" si="4"/>
        <v/>
      </c>
      <c r="K812" s="131"/>
      <c r="L812" s="132"/>
      <c r="M812" s="131"/>
      <c r="N812" s="129"/>
      <c r="O812" s="95"/>
      <c r="P812" s="98"/>
      <c r="Q812" s="381"/>
      <c r="R812" s="381"/>
      <c r="S812" s="381"/>
      <c r="T812" s="381"/>
    </row>
    <row r="813" spans="1:20" ht="12.75" customHeight="1" x14ac:dyDescent="0.25">
      <c r="A813" s="128" t="str">
        <f>IF(B813="","",ROW()-ROW($A$3)+'Diário 3º PA'!$P$1)</f>
        <v/>
      </c>
      <c r="B813" s="129"/>
      <c r="C813" s="130"/>
      <c r="D813" s="98"/>
      <c r="E813" s="95"/>
      <c r="F813" s="141"/>
      <c r="G813" s="98"/>
      <c r="H813" s="98"/>
      <c r="I813" s="95"/>
      <c r="J813" s="131" t="str">
        <f t="shared" si="4"/>
        <v/>
      </c>
      <c r="K813" s="131"/>
      <c r="L813" s="132"/>
      <c r="M813" s="131"/>
      <c r="N813" s="129"/>
      <c r="O813" s="95"/>
      <c r="P813" s="98"/>
      <c r="Q813" s="381"/>
      <c r="R813" s="381"/>
      <c r="S813" s="381"/>
      <c r="T813" s="381"/>
    </row>
    <row r="814" spans="1:20" ht="12.75" customHeight="1" x14ac:dyDescent="0.25">
      <c r="A814" s="128" t="str">
        <f>IF(B814="","",ROW()-ROW($A$3)+'Diário 3º PA'!$P$1)</f>
        <v/>
      </c>
      <c r="B814" s="129"/>
      <c r="C814" s="130"/>
      <c r="D814" s="98"/>
      <c r="E814" s="95"/>
      <c r="F814" s="141"/>
      <c r="G814" s="98"/>
      <c r="H814" s="98"/>
      <c r="I814" s="95"/>
      <c r="J814" s="131" t="str">
        <f t="shared" si="4"/>
        <v/>
      </c>
      <c r="K814" s="131"/>
      <c r="L814" s="132"/>
      <c r="M814" s="131"/>
      <c r="N814" s="129"/>
      <c r="O814" s="95"/>
      <c r="P814" s="98"/>
      <c r="Q814" s="381"/>
      <c r="R814" s="381"/>
      <c r="S814" s="381"/>
      <c r="T814" s="381"/>
    </row>
    <row r="815" spans="1:20" ht="12.75" customHeight="1" x14ac:dyDescent="0.25">
      <c r="A815" s="128" t="str">
        <f>IF(B815="","",ROW()-ROW($A$3)+'Diário 3º PA'!$P$1)</f>
        <v/>
      </c>
      <c r="B815" s="129"/>
      <c r="C815" s="130"/>
      <c r="D815" s="98"/>
      <c r="E815" s="95"/>
      <c r="F815" s="141"/>
      <c r="G815" s="98"/>
      <c r="H815" s="98"/>
      <c r="I815" s="95"/>
      <c r="J815" s="131" t="str">
        <f t="shared" si="4"/>
        <v/>
      </c>
      <c r="K815" s="131"/>
      <c r="L815" s="132"/>
      <c r="M815" s="131"/>
      <c r="N815" s="129"/>
      <c r="O815" s="95"/>
      <c r="P815" s="98"/>
      <c r="Q815" s="381"/>
      <c r="R815" s="381"/>
      <c r="S815" s="381"/>
      <c r="T815" s="381"/>
    </row>
    <row r="816" spans="1:20" ht="12.75" customHeight="1" x14ac:dyDescent="0.25">
      <c r="A816" s="128" t="str">
        <f>IF(B816="","",ROW()-ROW($A$3)+'Diário 3º PA'!$P$1)</f>
        <v/>
      </c>
      <c r="B816" s="129"/>
      <c r="C816" s="130"/>
      <c r="D816" s="98"/>
      <c r="E816" s="95"/>
      <c r="F816" s="141"/>
      <c r="G816" s="98"/>
      <c r="H816" s="98"/>
      <c r="I816" s="95"/>
      <c r="J816" s="131" t="str">
        <f t="shared" si="4"/>
        <v/>
      </c>
      <c r="K816" s="131"/>
      <c r="L816" s="132"/>
      <c r="M816" s="131"/>
      <c r="N816" s="129"/>
      <c r="O816" s="95"/>
      <c r="P816" s="98"/>
      <c r="Q816" s="381"/>
      <c r="R816" s="381"/>
      <c r="S816" s="381"/>
      <c r="T816" s="381"/>
    </row>
    <row r="817" spans="1:20" ht="12.75" customHeight="1" x14ac:dyDescent="0.25">
      <c r="A817" s="128" t="str">
        <f>IF(B817="","",ROW()-ROW($A$3)+'Diário 3º PA'!$P$1)</f>
        <v/>
      </c>
      <c r="B817" s="129"/>
      <c r="C817" s="130"/>
      <c r="D817" s="98"/>
      <c r="E817" s="95"/>
      <c r="F817" s="141"/>
      <c r="G817" s="98"/>
      <c r="H817" s="98"/>
      <c r="I817" s="95"/>
      <c r="J817" s="131" t="str">
        <f t="shared" si="4"/>
        <v/>
      </c>
      <c r="K817" s="131"/>
      <c r="L817" s="132"/>
      <c r="M817" s="131"/>
      <c r="N817" s="129"/>
      <c r="O817" s="95"/>
      <c r="P817" s="98"/>
      <c r="Q817" s="381"/>
      <c r="R817" s="381"/>
      <c r="S817" s="381"/>
      <c r="T817" s="381"/>
    </row>
    <row r="818" spans="1:20" ht="12.75" customHeight="1" x14ac:dyDescent="0.25">
      <c r="A818" s="128" t="str">
        <f>IF(B818="","",ROW()-ROW($A$3)+'Diário 3º PA'!$P$1)</f>
        <v/>
      </c>
      <c r="B818" s="129"/>
      <c r="C818" s="130"/>
      <c r="D818" s="98"/>
      <c r="E818" s="95"/>
      <c r="F818" s="141"/>
      <c r="G818" s="98"/>
      <c r="H818" s="98"/>
      <c r="I818" s="95"/>
      <c r="J818" s="131" t="str">
        <f t="shared" si="4"/>
        <v/>
      </c>
      <c r="K818" s="131"/>
      <c r="L818" s="132"/>
      <c r="M818" s="131"/>
      <c r="N818" s="129"/>
      <c r="O818" s="95"/>
      <c r="P818" s="98"/>
      <c r="Q818" s="381"/>
      <c r="R818" s="381"/>
      <c r="S818" s="381"/>
      <c r="T818" s="381"/>
    </row>
    <row r="819" spans="1:20" ht="12.75" customHeight="1" x14ac:dyDescent="0.25">
      <c r="A819" s="128" t="str">
        <f>IF(B819="","",ROW()-ROW($A$3)+'Diário 3º PA'!$P$1)</f>
        <v/>
      </c>
      <c r="B819" s="129"/>
      <c r="C819" s="130"/>
      <c r="D819" s="98"/>
      <c r="E819" s="95"/>
      <c r="F819" s="141"/>
      <c r="G819" s="98"/>
      <c r="H819" s="98"/>
      <c r="I819" s="95"/>
      <c r="J819" s="131" t="str">
        <f t="shared" si="4"/>
        <v/>
      </c>
      <c r="K819" s="131"/>
      <c r="L819" s="132"/>
      <c r="M819" s="131"/>
      <c r="N819" s="129"/>
      <c r="O819" s="95"/>
      <c r="P819" s="98"/>
      <c r="Q819" s="381"/>
      <c r="R819" s="381"/>
      <c r="S819" s="381"/>
      <c r="T819" s="381"/>
    </row>
    <row r="820" spans="1:20" ht="12.75" customHeight="1" x14ac:dyDescent="0.25">
      <c r="A820" s="128" t="str">
        <f>IF(B820="","",ROW()-ROW($A$3)+'Diário 3º PA'!$P$1)</f>
        <v/>
      </c>
      <c r="B820" s="129"/>
      <c r="C820" s="130"/>
      <c r="D820" s="98"/>
      <c r="E820" s="95"/>
      <c r="F820" s="141"/>
      <c r="G820" s="98"/>
      <c r="H820" s="98"/>
      <c r="I820" s="95"/>
      <c r="J820" s="131" t="str">
        <f t="shared" si="4"/>
        <v/>
      </c>
      <c r="K820" s="131"/>
      <c r="L820" s="132"/>
      <c r="M820" s="131"/>
      <c r="N820" s="129"/>
      <c r="O820" s="95"/>
      <c r="P820" s="98"/>
      <c r="Q820" s="381"/>
      <c r="R820" s="381"/>
      <c r="S820" s="381"/>
      <c r="T820" s="381"/>
    </row>
    <row r="821" spans="1:20" ht="12.75" customHeight="1" x14ac:dyDescent="0.25">
      <c r="A821" s="128" t="str">
        <f>IF(B821="","",ROW()-ROW($A$3)+'Diário 3º PA'!$P$1)</f>
        <v/>
      </c>
      <c r="B821" s="129"/>
      <c r="C821" s="130"/>
      <c r="D821" s="98"/>
      <c r="E821" s="95"/>
      <c r="F821" s="141"/>
      <c r="G821" s="98"/>
      <c r="H821" s="98"/>
      <c r="I821" s="95"/>
      <c r="J821" s="131" t="str">
        <f t="shared" si="4"/>
        <v/>
      </c>
      <c r="K821" s="131"/>
      <c r="L821" s="132"/>
      <c r="M821" s="131"/>
      <c r="N821" s="129"/>
      <c r="O821" s="95"/>
      <c r="P821" s="98"/>
      <c r="Q821" s="381"/>
      <c r="R821" s="381"/>
      <c r="S821" s="381"/>
      <c r="T821" s="381"/>
    </row>
    <row r="822" spans="1:20" ht="12.75" customHeight="1" x14ac:dyDescent="0.25">
      <c r="A822" s="128" t="str">
        <f>IF(B822="","",ROW()-ROW($A$3)+'Diário 3º PA'!$P$1)</f>
        <v/>
      </c>
      <c r="B822" s="129"/>
      <c r="C822" s="130"/>
      <c r="D822" s="98"/>
      <c r="E822" s="95"/>
      <c r="F822" s="141"/>
      <c r="G822" s="98"/>
      <c r="H822" s="98"/>
      <c r="I822" s="95"/>
      <c r="J822" s="131" t="str">
        <f t="shared" si="4"/>
        <v/>
      </c>
      <c r="K822" s="131"/>
      <c r="L822" s="132"/>
      <c r="M822" s="131"/>
      <c r="N822" s="129"/>
      <c r="O822" s="95"/>
      <c r="P822" s="98"/>
      <c r="Q822" s="381"/>
      <c r="R822" s="381"/>
      <c r="S822" s="381"/>
      <c r="T822" s="381"/>
    </row>
    <row r="823" spans="1:20" ht="12.75" customHeight="1" x14ac:dyDescent="0.25">
      <c r="A823" s="128" t="str">
        <f>IF(B823="","",ROW()-ROW($A$3)+'Diário 3º PA'!$P$1)</f>
        <v/>
      </c>
      <c r="B823" s="129"/>
      <c r="C823" s="130"/>
      <c r="D823" s="98"/>
      <c r="E823" s="95"/>
      <c r="F823" s="141"/>
      <c r="G823" s="98"/>
      <c r="H823" s="98"/>
      <c r="I823" s="95"/>
      <c r="J823" s="131" t="str">
        <f t="shared" si="4"/>
        <v/>
      </c>
      <c r="K823" s="131"/>
      <c r="L823" s="132"/>
      <c r="M823" s="131"/>
      <c r="N823" s="129"/>
      <c r="O823" s="95"/>
      <c r="P823" s="98"/>
      <c r="Q823" s="381"/>
      <c r="R823" s="381"/>
      <c r="S823" s="381"/>
      <c r="T823" s="381"/>
    </row>
    <row r="824" spans="1:20" ht="12.75" customHeight="1" x14ac:dyDescent="0.25">
      <c r="A824" s="128" t="str">
        <f>IF(B824="","",ROW()-ROW($A$3)+'Diário 3º PA'!$P$1)</f>
        <v/>
      </c>
      <c r="B824" s="129"/>
      <c r="C824" s="130"/>
      <c r="D824" s="98"/>
      <c r="E824" s="95"/>
      <c r="F824" s="141"/>
      <c r="G824" s="98"/>
      <c r="H824" s="98"/>
      <c r="I824" s="95"/>
      <c r="J824" s="131" t="str">
        <f t="shared" si="4"/>
        <v/>
      </c>
      <c r="K824" s="131"/>
      <c r="L824" s="132"/>
      <c r="M824" s="131"/>
      <c r="N824" s="129"/>
      <c r="O824" s="95"/>
      <c r="P824" s="98"/>
      <c r="Q824" s="381"/>
      <c r="R824" s="381"/>
      <c r="S824" s="381"/>
      <c r="T824" s="381"/>
    </row>
    <row r="825" spans="1:20" ht="12.75" customHeight="1" x14ac:dyDescent="0.25">
      <c r="A825" s="128" t="str">
        <f>IF(B825="","",ROW()-ROW($A$3)+'Diário 3º PA'!$P$1)</f>
        <v/>
      </c>
      <c r="B825" s="129"/>
      <c r="C825" s="130"/>
      <c r="D825" s="98"/>
      <c r="E825" s="95"/>
      <c r="F825" s="141"/>
      <c r="G825" s="98"/>
      <c r="H825" s="98"/>
      <c r="I825" s="95"/>
      <c r="J825" s="131" t="str">
        <f t="shared" si="4"/>
        <v/>
      </c>
      <c r="K825" s="131"/>
      <c r="L825" s="132"/>
      <c r="M825" s="131"/>
      <c r="N825" s="129"/>
      <c r="O825" s="95"/>
      <c r="P825" s="98"/>
      <c r="Q825" s="381"/>
      <c r="R825" s="381"/>
      <c r="S825" s="381"/>
      <c r="T825" s="381"/>
    </row>
    <row r="826" spans="1:20" ht="12.75" customHeight="1" x14ac:dyDescent="0.25">
      <c r="A826" s="128" t="str">
        <f>IF(B826="","",ROW()-ROW($A$3)+'Diário 3º PA'!$P$1)</f>
        <v/>
      </c>
      <c r="B826" s="129"/>
      <c r="C826" s="130"/>
      <c r="D826" s="98"/>
      <c r="E826" s="95"/>
      <c r="F826" s="141"/>
      <c r="G826" s="98"/>
      <c r="H826" s="98"/>
      <c r="I826" s="95"/>
      <c r="J826" s="131" t="str">
        <f t="shared" si="4"/>
        <v/>
      </c>
      <c r="K826" s="131"/>
      <c r="L826" s="132"/>
      <c r="M826" s="131"/>
      <c r="N826" s="129"/>
      <c r="O826" s="95"/>
      <c r="P826" s="98"/>
      <c r="Q826" s="381"/>
      <c r="R826" s="381"/>
      <c r="S826" s="381"/>
      <c r="T826" s="381"/>
    </row>
    <row r="827" spans="1:20" ht="12.75" customHeight="1" x14ac:dyDescent="0.25">
      <c r="A827" s="128" t="str">
        <f>IF(B827="","",ROW()-ROW($A$3)+'Diário 3º PA'!$P$1)</f>
        <v/>
      </c>
      <c r="B827" s="129"/>
      <c r="C827" s="130"/>
      <c r="D827" s="98"/>
      <c r="E827" s="95"/>
      <c r="F827" s="141"/>
      <c r="G827" s="98"/>
      <c r="H827" s="98"/>
      <c r="I827" s="95"/>
      <c r="J827" s="131" t="str">
        <f t="shared" si="4"/>
        <v/>
      </c>
      <c r="K827" s="131"/>
      <c r="L827" s="132"/>
      <c r="M827" s="131"/>
      <c r="N827" s="129"/>
      <c r="O827" s="95"/>
      <c r="P827" s="98"/>
      <c r="Q827" s="381"/>
      <c r="R827" s="381"/>
      <c r="S827" s="381"/>
      <c r="T827" s="381"/>
    </row>
    <row r="828" spans="1:20" ht="12.75" customHeight="1" x14ac:dyDescent="0.25">
      <c r="A828" s="128" t="str">
        <f>IF(B828="","",ROW()-ROW($A$3)+'Diário 3º PA'!$P$1)</f>
        <v/>
      </c>
      <c r="B828" s="129"/>
      <c r="C828" s="130"/>
      <c r="D828" s="98"/>
      <c r="E828" s="95"/>
      <c r="F828" s="141"/>
      <c r="G828" s="98"/>
      <c r="H828" s="98"/>
      <c r="I828" s="95"/>
      <c r="J828" s="131" t="str">
        <f t="shared" si="4"/>
        <v/>
      </c>
      <c r="K828" s="131"/>
      <c r="L828" s="132"/>
      <c r="M828" s="131"/>
      <c r="N828" s="129"/>
      <c r="O828" s="95"/>
      <c r="P828" s="98"/>
      <c r="Q828" s="381"/>
      <c r="R828" s="381"/>
      <c r="S828" s="381"/>
      <c r="T828" s="381"/>
    </row>
    <row r="829" spans="1:20" ht="12.75" customHeight="1" x14ac:dyDescent="0.25">
      <c r="A829" s="128" t="str">
        <f>IF(B829="","",ROW()-ROW($A$3)+'Diário 3º PA'!$P$1)</f>
        <v/>
      </c>
      <c r="B829" s="129"/>
      <c r="C829" s="130"/>
      <c r="D829" s="98"/>
      <c r="E829" s="95"/>
      <c r="F829" s="141"/>
      <c r="G829" s="98"/>
      <c r="H829" s="98"/>
      <c r="I829" s="95"/>
      <c r="J829" s="131" t="str">
        <f t="shared" si="4"/>
        <v/>
      </c>
      <c r="K829" s="131"/>
      <c r="L829" s="132"/>
      <c r="M829" s="131"/>
      <c r="N829" s="129"/>
      <c r="O829" s="95"/>
      <c r="P829" s="98"/>
      <c r="Q829" s="381"/>
      <c r="R829" s="381"/>
      <c r="S829" s="381"/>
      <c r="T829" s="381"/>
    </row>
    <row r="830" spans="1:20" ht="12.75" customHeight="1" x14ac:dyDescent="0.25">
      <c r="A830" s="128" t="str">
        <f>IF(B830="","",ROW()-ROW($A$3)+'Diário 3º PA'!$P$1)</f>
        <v/>
      </c>
      <c r="B830" s="129"/>
      <c r="C830" s="130"/>
      <c r="D830" s="98"/>
      <c r="E830" s="95"/>
      <c r="F830" s="141"/>
      <c r="G830" s="98"/>
      <c r="H830" s="98"/>
      <c r="I830" s="95"/>
      <c r="J830" s="131" t="str">
        <f t="shared" si="4"/>
        <v/>
      </c>
      <c r="K830" s="131"/>
      <c r="L830" s="132"/>
      <c r="M830" s="131"/>
      <c r="N830" s="129"/>
      <c r="O830" s="95"/>
      <c r="P830" s="98"/>
      <c r="Q830" s="381"/>
      <c r="R830" s="381"/>
      <c r="S830" s="381"/>
      <c r="T830" s="381"/>
    </row>
    <row r="831" spans="1:20" ht="12.75" customHeight="1" x14ac:dyDescent="0.25">
      <c r="A831" s="128" t="str">
        <f>IF(B831="","",ROW()-ROW($A$3)+'Diário 3º PA'!$P$1)</f>
        <v/>
      </c>
      <c r="B831" s="129"/>
      <c r="C831" s="130"/>
      <c r="D831" s="98"/>
      <c r="E831" s="95"/>
      <c r="F831" s="141"/>
      <c r="G831" s="98"/>
      <c r="H831" s="98"/>
      <c r="I831" s="95"/>
      <c r="J831" s="131" t="str">
        <f t="shared" si="4"/>
        <v/>
      </c>
      <c r="K831" s="131"/>
      <c r="L831" s="132"/>
      <c r="M831" s="131"/>
      <c r="N831" s="129"/>
      <c r="O831" s="95"/>
      <c r="P831" s="98"/>
      <c r="Q831" s="381"/>
      <c r="R831" s="381"/>
      <c r="S831" s="381"/>
      <c r="T831" s="381"/>
    </row>
    <row r="832" spans="1:20" ht="12.75" customHeight="1" x14ac:dyDescent="0.25">
      <c r="A832" s="128" t="str">
        <f>IF(B832="","",ROW()-ROW($A$3)+'Diário 3º PA'!$P$1)</f>
        <v/>
      </c>
      <c r="B832" s="129"/>
      <c r="C832" s="130"/>
      <c r="D832" s="98"/>
      <c r="E832" s="95"/>
      <c r="F832" s="141"/>
      <c r="G832" s="98"/>
      <c r="H832" s="98"/>
      <c r="I832" s="95"/>
      <c r="J832" s="131" t="str">
        <f t="shared" si="4"/>
        <v/>
      </c>
      <c r="K832" s="131"/>
      <c r="L832" s="132"/>
      <c r="M832" s="131"/>
      <c r="N832" s="129"/>
      <c r="O832" s="95"/>
      <c r="P832" s="98"/>
      <c r="Q832" s="381"/>
      <c r="R832" s="381"/>
      <c r="S832" s="381"/>
      <c r="T832" s="381"/>
    </row>
    <row r="833" spans="1:20" ht="12.75" customHeight="1" x14ac:dyDescent="0.25">
      <c r="A833" s="128" t="str">
        <f>IF(B833="","",ROW()-ROW($A$3)+'Diário 3º PA'!$P$1)</f>
        <v/>
      </c>
      <c r="B833" s="129"/>
      <c r="C833" s="130"/>
      <c r="D833" s="98"/>
      <c r="E833" s="95"/>
      <c r="F833" s="141"/>
      <c r="G833" s="98"/>
      <c r="H833" s="98"/>
      <c r="I833" s="95"/>
      <c r="J833" s="131" t="str">
        <f t="shared" si="4"/>
        <v/>
      </c>
      <c r="K833" s="131"/>
      <c r="L833" s="132"/>
      <c r="M833" s="131"/>
      <c r="N833" s="129"/>
      <c r="O833" s="95"/>
      <c r="P833" s="98"/>
      <c r="Q833" s="381"/>
      <c r="R833" s="381"/>
      <c r="S833" s="381"/>
      <c r="T833" s="381"/>
    </row>
    <row r="834" spans="1:20" ht="12.75" customHeight="1" x14ac:dyDescent="0.25">
      <c r="A834" s="128" t="str">
        <f>IF(B834="","",ROW()-ROW($A$3)+'Diário 3º PA'!$P$1)</f>
        <v/>
      </c>
      <c r="B834" s="129"/>
      <c r="C834" s="130"/>
      <c r="D834" s="98"/>
      <c r="E834" s="95"/>
      <c r="F834" s="141"/>
      <c r="G834" s="98"/>
      <c r="H834" s="98"/>
      <c r="I834" s="95"/>
      <c r="J834" s="131" t="str">
        <f t="shared" si="4"/>
        <v/>
      </c>
      <c r="K834" s="131"/>
      <c r="L834" s="132"/>
      <c r="M834" s="131"/>
      <c r="N834" s="129"/>
      <c r="O834" s="95"/>
      <c r="P834" s="98"/>
      <c r="Q834" s="381"/>
      <c r="R834" s="381"/>
      <c r="S834" s="381"/>
      <c r="T834" s="381"/>
    </row>
    <row r="835" spans="1:20" ht="12.75" customHeight="1" x14ac:dyDescent="0.25">
      <c r="A835" s="128" t="str">
        <f>IF(B835="","",ROW()-ROW($A$3)+'Diário 3º PA'!$P$1)</f>
        <v/>
      </c>
      <c r="B835" s="129"/>
      <c r="C835" s="130"/>
      <c r="D835" s="98"/>
      <c r="E835" s="95"/>
      <c r="F835" s="141"/>
      <c r="G835" s="98"/>
      <c r="H835" s="98"/>
      <c r="I835" s="95"/>
      <c r="J835" s="131" t="str">
        <f t="shared" si="4"/>
        <v/>
      </c>
      <c r="K835" s="131"/>
      <c r="L835" s="132"/>
      <c r="M835" s="131"/>
      <c r="N835" s="129"/>
      <c r="O835" s="95"/>
      <c r="P835" s="98"/>
      <c r="Q835" s="381"/>
      <c r="R835" s="381"/>
      <c r="S835" s="381"/>
      <c r="T835" s="381"/>
    </row>
    <row r="836" spans="1:20" ht="12.75" customHeight="1" x14ac:dyDescent="0.25">
      <c r="A836" s="128" t="str">
        <f>IF(B836="","",ROW()-ROW($A$3)+'Diário 3º PA'!$P$1)</f>
        <v/>
      </c>
      <c r="B836" s="129"/>
      <c r="C836" s="130"/>
      <c r="D836" s="98"/>
      <c r="E836" s="95"/>
      <c r="F836" s="141"/>
      <c r="G836" s="98"/>
      <c r="H836" s="98"/>
      <c r="I836" s="95"/>
      <c r="J836" s="131" t="str">
        <f t="shared" si="4"/>
        <v/>
      </c>
      <c r="K836" s="131"/>
      <c r="L836" s="132"/>
      <c r="M836" s="131"/>
      <c r="N836" s="129"/>
      <c r="O836" s="95"/>
      <c r="P836" s="98"/>
      <c r="Q836" s="381"/>
      <c r="R836" s="381"/>
      <c r="S836" s="381"/>
      <c r="T836" s="381"/>
    </row>
    <row r="837" spans="1:20" ht="12.75" customHeight="1" x14ac:dyDescent="0.25">
      <c r="A837" s="128" t="str">
        <f>IF(B837="","",ROW()-ROW($A$3)+'Diário 3º PA'!$P$1)</f>
        <v/>
      </c>
      <c r="B837" s="129"/>
      <c r="C837" s="130"/>
      <c r="D837" s="98"/>
      <c r="E837" s="95"/>
      <c r="F837" s="141"/>
      <c r="G837" s="98"/>
      <c r="H837" s="98"/>
      <c r="I837" s="95"/>
      <c r="J837" s="131" t="str">
        <f t="shared" si="4"/>
        <v/>
      </c>
      <c r="K837" s="131"/>
      <c r="L837" s="132"/>
      <c r="M837" s="131"/>
      <c r="N837" s="129"/>
      <c r="O837" s="95"/>
      <c r="P837" s="98"/>
      <c r="Q837" s="381"/>
      <c r="R837" s="381"/>
      <c r="S837" s="381"/>
      <c r="T837" s="381"/>
    </row>
    <row r="838" spans="1:20" ht="12.75" customHeight="1" x14ac:dyDescent="0.25">
      <c r="A838" s="128" t="str">
        <f>IF(B838="","",ROW()-ROW($A$3)+'Diário 3º PA'!$P$1)</f>
        <v/>
      </c>
      <c r="B838" s="129"/>
      <c r="C838" s="130"/>
      <c r="D838" s="98"/>
      <c r="E838" s="95"/>
      <c r="F838" s="141"/>
      <c r="G838" s="98"/>
      <c r="H838" s="98"/>
      <c r="I838" s="95"/>
      <c r="J838" s="131" t="str">
        <f t="shared" si="4"/>
        <v/>
      </c>
      <c r="K838" s="131"/>
      <c r="L838" s="132"/>
      <c r="M838" s="131"/>
      <c r="N838" s="129"/>
      <c r="O838" s="95"/>
      <c r="P838" s="98"/>
      <c r="Q838" s="381"/>
      <c r="R838" s="381"/>
      <c r="S838" s="381"/>
      <c r="T838" s="381"/>
    </row>
    <row r="839" spans="1:20" ht="12.75" customHeight="1" x14ac:dyDescent="0.25">
      <c r="A839" s="128" t="str">
        <f>IF(B839="","",ROW()-ROW($A$3)+'Diário 3º PA'!$P$1)</f>
        <v/>
      </c>
      <c r="B839" s="129"/>
      <c r="C839" s="130"/>
      <c r="D839" s="98"/>
      <c r="E839" s="95"/>
      <c r="F839" s="141"/>
      <c r="G839" s="98"/>
      <c r="H839" s="98"/>
      <c r="I839" s="95"/>
      <c r="J839" s="131" t="str">
        <f t="shared" si="4"/>
        <v/>
      </c>
      <c r="K839" s="131"/>
      <c r="L839" s="132"/>
      <c r="M839" s="131"/>
      <c r="N839" s="129"/>
      <c r="O839" s="95"/>
      <c r="P839" s="98"/>
      <c r="Q839" s="381"/>
      <c r="R839" s="381"/>
      <c r="S839" s="381"/>
      <c r="T839" s="381"/>
    </row>
    <row r="840" spans="1:20" ht="12.75" customHeight="1" x14ac:dyDescent="0.25">
      <c r="A840" s="128" t="str">
        <f>IF(B840="","",ROW()-ROW($A$3)+'Diário 3º PA'!$P$1)</f>
        <v/>
      </c>
      <c r="B840" s="129"/>
      <c r="C840" s="130"/>
      <c r="D840" s="98"/>
      <c r="E840" s="95"/>
      <c r="F840" s="141"/>
      <c r="G840" s="98"/>
      <c r="H840" s="98"/>
      <c r="I840" s="95"/>
      <c r="J840" s="131" t="str">
        <f t="shared" si="4"/>
        <v/>
      </c>
      <c r="K840" s="131"/>
      <c r="L840" s="132"/>
      <c r="M840" s="131"/>
      <c r="N840" s="129"/>
      <c r="O840" s="95"/>
      <c r="P840" s="98"/>
      <c r="Q840" s="381"/>
      <c r="R840" s="381"/>
      <c r="S840" s="381"/>
      <c r="T840" s="381"/>
    </row>
    <row r="841" spans="1:20" ht="12.75" customHeight="1" x14ac:dyDescent="0.25">
      <c r="A841" s="128" t="str">
        <f>IF(B841="","",ROW()-ROW($A$3)+'Diário 3º PA'!$P$1)</f>
        <v/>
      </c>
      <c r="B841" s="129"/>
      <c r="C841" s="130"/>
      <c r="D841" s="98"/>
      <c r="E841" s="95"/>
      <c r="F841" s="141"/>
      <c r="G841" s="98"/>
      <c r="H841" s="98"/>
      <c r="I841" s="95"/>
      <c r="J841" s="131" t="str">
        <f t="shared" si="4"/>
        <v/>
      </c>
      <c r="K841" s="131"/>
      <c r="L841" s="132"/>
      <c r="M841" s="131"/>
      <c r="N841" s="129"/>
      <c r="O841" s="95"/>
      <c r="P841" s="98"/>
      <c r="Q841" s="381"/>
      <c r="R841" s="381"/>
      <c r="S841" s="381"/>
      <c r="T841" s="381"/>
    </row>
    <row r="842" spans="1:20" ht="12.75" customHeight="1" x14ac:dyDescent="0.25">
      <c r="A842" s="128" t="str">
        <f>IF(B842="","",ROW()-ROW($A$3)+'Diário 3º PA'!$P$1)</f>
        <v/>
      </c>
      <c r="B842" s="129"/>
      <c r="C842" s="130"/>
      <c r="D842" s="98"/>
      <c r="E842" s="95"/>
      <c r="F842" s="141"/>
      <c r="G842" s="98"/>
      <c r="H842" s="98"/>
      <c r="I842" s="95"/>
      <c r="J842" s="131" t="str">
        <f t="shared" si="4"/>
        <v/>
      </c>
      <c r="K842" s="131"/>
      <c r="L842" s="132"/>
      <c r="M842" s="131"/>
      <c r="N842" s="129"/>
      <c r="O842" s="95"/>
      <c r="P842" s="98"/>
      <c r="Q842" s="381"/>
      <c r="R842" s="381"/>
      <c r="S842" s="381"/>
      <c r="T842" s="381"/>
    </row>
    <row r="843" spans="1:20" ht="12.75" customHeight="1" x14ac:dyDescent="0.25">
      <c r="A843" s="128" t="str">
        <f>IF(B843="","",ROW()-ROW($A$3)+'Diário 3º PA'!$P$1)</f>
        <v/>
      </c>
      <c r="B843" s="129"/>
      <c r="C843" s="130"/>
      <c r="D843" s="98"/>
      <c r="E843" s="95"/>
      <c r="F843" s="141"/>
      <c r="G843" s="98"/>
      <c r="H843" s="98"/>
      <c r="I843" s="95"/>
      <c r="J843" s="131" t="str">
        <f t="shared" si="4"/>
        <v/>
      </c>
      <c r="K843" s="131"/>
      <c r="L843" s="132"/>
      <c r="M843" s="131"/>
      <c r="N843" s="129"/>
      <c r="O843" s="95"/>
      <c r="P843" s="98"/>
      <c r="Q843" s="381"/>
      <c r="R843" s="381"/>
      <c r="S843" s="381"/>
      <c r="T843" s="381"/>
    </row>
    <row r="844" spans="1:20" ht="12.75" customHeight="1" x14ac:dyDescent="0.25">
      <c r="A844" s="128" t="str">
        <f>IF(B844="","",ROW()-ROW($A$3)+'Diário 3º PA'!$P$1)</f>
        <v/>
      </c>
      <c r="B844" s="129"/>
      <c r="C844" s="130"/>
      <c r="D844" s="98"/>
      <c r="E844" s="95"/>
      <c r="F844" s="141"/>
      <c r="G844" s="98"/>
      <c r="H844" s="98"/>
      <c r="I844" s="95"/>
      <c r="J844" s="131" t="str">
        <f t="shared" si="4"/>
        <v/>
      </c>
      <c r="K844" s="131"/>
      <c r="L844" s="132"/>
      <c r="M844" s="131"/>
      <c r="N844" s="129"/>
      <c r="O844" s="95"/>
      <c r="P844" s="98"/>
      <c r="Q844" s="381"/>
      <c r="R844" s="381"/>
      <c r="S844" s="381"/>
      <c r="T844" s="381"/>
    </row>
    <row r="845" spans="1:20" ht="12.75" customHeight="1" x14ac:dyDescent="0.25">
      <c r="A845" s="128" t="str">
        <f>IF(B845="","",ROW()-ROW($A$3)+'Diário 3º PA'!$P$1)</f>
        <v/>
      </c>
      <c r="B845" s="129"/>
      <c r="C845" s="130"/>
      <c r="D845" s="98"/>
      <c r="E845" s="95"/>
      <c r="F845" s="141"/>
      <c r="G845" s="98"/>
      <c r="H845" s="98"/>
      <c r="I845" s="95"/>
      <c r="J845" s="131" t="str">
        <f t="shared" si="4"/>
        <v/>
      </c>
      <c r="K845" s="131"/>
      <c r="L845" s="132"/>
      <c r="M845" s="131"/>
      <c r="N845" s="129"/>
      <c r="O845" s="95"/>
      <c r="P845" s="98"/>
      <c r="Q845" s="381"/>
      <c r="R845" s="381"/>
      <c r="S845" s="381"/>
      <c r="T845" s="381"/>
    </row>
    <row r="846" spans="1:20" ht="12.75" customHeight="1" x14ac:dyDescent="0.25">
      <c r="A846" s="128" t="str">
        <f>IF(B846="","",ROW()-ROW($A$3)+'Diário 3º PA'!$P$1)</f>
        <v/>
      </c>
      <c r="B846" s="129"/>
      <c r="C846" s="130"/>
      <c r="D846" s="98"/>
      <c r="E846" s="95"/>
      <c r="F846" s="141"/>
      <c r="G846" s="98"/>
      <c r="H846" s="98"/>
      <c r="I846" s="95"/>
      <c r="J846" s="131" t="str">
        <f t="shared" si="4"/>
        <v/>
      </c>
      <c r="K846" s="131"/>
      <c r="L846" s="132"/>
      <c r="M846" s="131"/>
      <c r="N846" s="129"/>
      <c r="O846" s="95"/>
      <c r="P846" s="98"/>
      <c r="Q846" s="381"/>
      <c r="R846" s="381"/>
      <c r="S846" s="381"/>
      <c r="T846" s="381"/>
    </row>
    <row r="847" spans="1:20" ht="12.75" customHeight="1" x14ac:dyDescent="0.25">
      <c r="A847" s="128" t="str">
        <f>IF(B847="","",ROW()-ROW($A$3)+'Diário 3º PA'!$P$1)</f>
        <v/>
      </c>
      <c r="B847" s="129"/>
      <c r="C847" s="130"/>
      <c r="D847" s="98"/>
      <c r="E847" s="95"/>
      <c r="F847" s="141"/>
      <c r="G847" s="98"/>
      <c r="H847" s="98"/>
      <c r="I847" s="95"/>
      <c r="J847" s="131" t="str">
        <f t="shared" si="4"/>
        <v/>
      </c>
      <c r="K847" s="131"/>
      <c r="L847" s="132"/>
      <c r="M847" s="131"/>
      <c r="N847" s="129"/>
      <c r="O847" s="95"/>
      <c r="P847" s="98"/>
      <c r="Q847" s="381"/>
      <c r="R847" s="381"/>
      <c r="S847" s="381"/>
      <c r="T847" s="381"/>
    </row>
    <row r="848" spans="1:20" ht="12.75" customHeight="1" x14ac:dyDescent="0.25">
      <c r="A848" s="128" t="str">
        <f>IF(B848="","",ROW()-ROW($A$3)+'Diário 3º PA'!$P$1)</f>
        <v/>
      </c>
      <c r="B848" s="129"/>
      <c r="C848" s="130"/>
      <c r="D848" s="98"/>
      <c r="E848" s="95"/>
      <c r="F848" s="141"/>
      <c r="G848" s="98"/>
      <c r="H848" s="98"/>
      <c r="I848" s="95"/>
      <c r="J848" s="131" t="str">
        <f t="shared" si="4"/>
        <v/>
      </c>
      <c r="K848" s="131"/>
      <c r="L848" s="132"/>
      <c r="M848" s="131"/>
      <c r="N848" s="129"/>
      <c r="O848" s="95"/>
      <c r="P848" s="98"/>
      <c r="Q848" s="381"/>
      <c r="R848" s="381"/>
      <c r="S848" s="381"/>
      <c r="T848" s="381"/>
    </row>
    <row r="849" spans="1:20" ht="12.75" customHeight="1" x14ac:dyDescent="0.25">
      <c r="A849" s="128" t="str">
        <f>IF(B849="","",ROW()-ROW($A$3)+'Diário 3º PA'!$P$1)</f>
        <v/>
      </c>
      <c r="B849" s="129"/>
      <c r="C849" s="130"/>
      <c r="D849" s="98"/>
      <c r="E849" s="95"/>
      <c r="F849" s="141"/>
      <c r="G849" s="98"/>
      <c r="H849" s="98"/>
      <c r="I849" s="95"/>
      <c r="J849" s="131" t="str">
        <f t="shared" si="4"/>
        <v/>
      </c>
      <c r="K849" s="131"/>
      <c r="L849" s="132"/>
      <c r="M849" s="131"/>
      <c r="N849" s="129"/>
      <c r="O849" s="95"/>
      <c r="P849" s="98"/>
      <c r="Q849" s="381"/>
      <c r="R849" s="381"/>
      <c r="S849" s="381"/>
      <c r="T849" s="381"/>
    </row>
    <row r="850" spans="1:20" ht="12.75" customHeight="1" x14ac:dyDescent="0.25">
      <c r="A850" s="128" t="str">
        <f>IF(B850="","",ROW()-ROW($A$3)+'Diário 3º PA'!$P$1)</f>
        <v/>
      </c>
      <c r="B850" s="129"/>
      <c r="C850" s="130"/>
      <c r="D850" s="98"/>
      <c r="E850" s="95"/>
      <c r="F850" s="141"/>
      <c r="G850" s="98"/>
      <c r="H850" s="98"/>
      <c r="I850" s="95"/>
      <c r="J850" s="131" t="str">
        <f t="shared" si="4"/>
        <v/>
      </c>
      <c r="K850" s="131"/>
      <c r="L850" s="132"/>
      <c r="M850" s="131"/>
      <c r="N850" s="129"/>
      <c r="O850" s="95"/>
      <c r="P850" s="98"/>
      <c r="Q850" s="381"/>
      <c r="R850" s="381"/>
      <c r="S850" s="381"/>
      <c r="T850" s="381"/>
    </row>
    <row r="851" spans="1:20" ht="12.75" customHeight="1" x14ac:dyDescent="0.25">
      <c r="A851" s="128" t="str">
        <f>IF(B851="","",ROW()-ROW($A$3)+'Diário 3º PA'!$P$1)</f>
        <v/>
      </c>
      <c r="B851" s="129"/>
      <c r="C851" s="130"/>
      <c r="D851" s="98"/>
      <c r="E851" s="95"/>
      <c r="F851" s="141"/>
      <c r="G851" s="98"/>
      <c r="H851" s="98"/>
      <c r="I851" s="95"/>
      <c r="J851" s="131" t="str">
        <f t="shared" si="4"/>
        <v/>
      </c>
      <c r="K851" s="131"/>
      <c r="L851" s="132"/>
      <c r="M851" s="131"/>
      <c r="N851" s="129"/>
      <c r="O851" s="95"/>
      <c r="P851" s="98"/>
      <c r="Q851" s="381"/>
      <c r="R851" s="381"/>
      <c r="S851" s="381"/>
      <c r="T851" s="381"/>
    </row>
    <row r="852" spans="1:20" ht="12.75" customHeight="1" x14ac:dyDescent="0.25">
      <c r="A852" s="128" t="str">
        <f>IF(B852="","",ROW()-ROW($A$3)+'Diário 3º PA'!$P$1)</f>
        <v/>
      </c>
      <c r="B852" s="129"/>
      <c r="C852" s="130"/>
      <c r="D852" s="98"/>
      <c r="E852" s="95"/>
      <c r="F852" s="141"/>
      <c r="G852" s="98"/>
      <c r="H852" s="98"/>
      <c r="I852" s="95"/>
      <c r="J852" s="131" t="str">
        <f t="shared" si="4"/>
        <v/>
      </c>
      <c r="K852" s="131"/>
      <c r="L852" s="132"/>
      <c r="M852" s="131"/>
      <c r="N852" s="129"/>
      <c r="O852" s="95"/>
      <c r="P852" s="98"/>
      <c r="Q852" s="381"/>
      <c r="R852" s="381"/>
      <c r="S852" s="381"/>
      <c r="T852" s="381"/>
    </row>
    <row r="853" spans="1:20" ht="12.75" customHeight="1" x14ac:dyDescent="0.25">
      <c r="A853" s="128" t="str">
        <f>IF(B853="","",ROW()-ROW($A$3)+'Diário 3º PA'!$P$1)</f>
        <v/>
      </c>
      <c r="B853" s="129"/>
      <c r="C853" s="130"/>
      <c r="D853" s="98"/>
      <c r="E853" s="95"/>
      <c r="F853" s="141"/>
      <c r="G853" s="98"/>
      <c r="H853" s="98"/>
      <c r="I853" s="95"/>
      <c r="J853" s="131" t="str">
        <f t="shared" si="4"/>
        <v/>
      </c>
      <c r="K853" s="131"/>
      <c r="L853" s="132"/>
      <c r="M853" s="131"/>
      <c r="N853" s="129"/>
      <c r="O853" s="95"/>
      <c r="P853" s="98"/>
      <c r="Q853" s="381"/>
      <c r="R853" s="381"/>
      <c r="S853" s="381"/>
      <c r="T853" s="381"/>
    </row>
    <row r="854" spans="1:20" ht="12.75" customHeight="1" x14ac:dyDescent="0.25">
      <c r="A854" s="128" t="str">
        <f>IF(B854="","",ROW()-ROW($A$3)+'Diário 3º PA'!$P$1)</f>
        <v/>
      </c>
      <c r="B854" s="129"/>
      <c r="C854" s="130"/>
      <c r="D854" s="98"/>
      <c r="E854" s="95"/>
      <c r="F854" s="141"/>
      <c r="G854" s="98"/>
      <c r="H854" s="98"/>
      <c r="I854" s="95"/>
      <c r="J854" s="131" t="str">
        <f t="shared" si="4"/>
        <v/>
      </c>
      <c r="K854" s="131"/>
      <c r="L854" s="132"/>
      <c r="M854" s="131"/>
      <c r="N854" s="129"/>
      <c r="O854" s="95"/>
      <c r="P854" s="98"/>
      <c r="Q854" s="381"/>
      <c r="R854" s="381"/>
      <c r="S854" s="381"/>
      <c r="T854" s="381"/>
    </row>
    <row r="855" spans="1:20" ht="12.75" customHeight="1" x14ac:dyDescent="0.25">
      <c r="A855" s="128" t="str">
        <f>IF(B855="","",ROW()-ROW($A$3)+'Diário 3º PA'!$P$1)</f>
        <v/>
      </c>
      <c r="B855" s="129"/>
      <c r="C855" s="130"/>
      <c r="D855" s="98"/>
      <c r="E855" s="95"/>
      <c r="F855" s="141"/>
      <c r="G855" s="98"/>
      <c r="H855" s="98"/>
      <c r="I855" s="95"/>
      <c r="J855" s="131" t="str">
        <f t="shared" si="4"/>
        <v/>
      </c>
      <c r="K855" s="131"/>
      <c r="L855" s="132"/>
      <c r="M855" s="131"/>
      <c r="N855" s="129"/>
      <c r="O855" s="95"/>
      <c r="P855" s="98"/>
      <c r="Q855" s="381"/>
      <c r="R855" s="381"/>
      <c r="S855" s="381"/>
      <c r="T855" s="381"/>
    </row>
    <row r="856" spans="1:20" ht="12.75" customHeight="1" x14ac:dyDescent="0.25">
      <c r="A856" s="128" t="str">
        <f>IF(B856="","",ROW()-ROW($A$3)+'Diário 3º PA'!$P$1)</f>
        <v/>
      </c>
      <c r="B856" s="129"/>
      <c r="C856" s="130"/>
      <c r="D856" s="98"/>
      <c r="E856" s="95"/>
      <c r="F856" s="141"/>
      <c r="G856" s="98"/>
      <c r="H856" s="98"/>
      <c r="I856" s="95"/>
      <c r="J856" s="131" t="str">
        <f t="shared" si="4"/>
        <v/>
      </c>
      <c r="K856" s="131"/>
      <c r="L856" s="132"/>
      <c r="M856" s="131"/>
      <c r="N856" s="129"/>
      <c r="O856" s="95"/>
      <c r="P856" s="98"/>
      <c r="Q856" s="381"/>
      <c r="R856" s="381"/>
      <c r="S856" s="381"/>
      <c r="T856" s="381"/>
    </row>
    <row r="857" spans="1:20" ht="12.75" customHeight="1" x14ac:dyDescent="0.25">
      <c r="A857" s="128" t="str">
        <f>IF(B857="","",ROW()-ROW($A$3)+'Diário 3º PA'!$P$1)</f>
        <v/>
      </c>
      <c r="B857" s="129"/>
      <c r="C857" s="130"/>
      <c r="D857" s="98"/>
      <c r="E857" s="95"/>
      <c r="F857" s="141"/>
      <c r="G857" s="98"/>
      <c r="H857" s="98"/>
      <c r="I857" s="95"/>
      <c r="J857" s="131" t="str">
        <f t="shared" si="4"/>
        <v/>
      </c>
      <c r="K857" s="131"/>
      <c r="L857" s="132"/>
      <c r="M857" s="131"/>
      <c r="N857" s="129"/>
      <c r="O857" s="95"/>
      <c r="P857" s="98"/>
      <c r="Q857" s="381"/>
      <c r="R857" s="381"/>
      <c r="S857" s="381"/>
      <c r="T857" s="381"/>
    </row>
    <row r="858" spans="1:20" ht="12.75" customHeight="1" x14ac:dyDescent="0.25">
      <c r="A858" s="128" t="str">
        <f>IF(B858="","",ROW()-ROW($A$3)+'Diário 3º PA'!$P$1)</f>
        <v/>
      </c>
      <c r="B858" s="129"/>
      <c r="C858" s="130"/>
      <c r="D858" s="98"/>
      <c r="E858" s="95"/>
      <c r="F858" s="141"/>
      <c r="G858" s="98"/>
      <c r="H858" s="98"/>
      <c r="I858" s="95"/>
      <c r="J858" s="131" t="str">
        <f t="shared" si="4"/>
        <v/>
      </c>
      <c r="K858" s="131"/>
      <c r="L858" s="132"/>
      <c r="M858" s="131"/>
      <c r="N858" s="129"/>
      <c r="O858" s="95"/>
      <c r="P858" s="98"/>
      <c r="Q858" s="381"/>
      <c r="R858" s="381"/>
      <c r="S858" s="381"/>
      <c r="T858" s="381"/>
    </row>
    <row r="859" spans="1:20" ht="12.75" customHeight="1" x14ac:dyDescent="0.25">
      <c r="A859" s="128" t="str">
        <f>IF(B859="","",ROW()-ROW($A$3)+'Diário 3º PA'!$P$1)</f>
        <v/>
      </c>
      <c r="B859" s="129"/>
      <c r="C859" s="130"/>
      <c r="D859" s="98"/>
      <c r="E859" s="95"/>
      <c r="F859" s="141"/>
      <c r="G859" s="98"/>
      <c r="H859" s="98"/>
      <c r="I859" s="95"/>
      <c r="J859" s="131" t="str">
        <f t="shared" si="4"/>
        <v/>
      </c>
      <c r="K859" s="131"/>
      <c r="L859" s="132"/>
      <c r="M859" s="131"/>
      <c r="N859" s="129"/>
      <c r="O859" s="95"/>
      <c r="P859" s="98"/>
      <c r="Q859" s="381"/>
      <c r="R859" s="381"/>
      <c r="S859" s="381"/>
      <c r="T859" s="381"/>
    </row>
    <row r="860" spans="1:20" ht="12.75" customHeight="1" x14ac:dyDescent="0.25">
      <c r="A860" s="128" t="str">
        <f>IF(B860="","",ROW()-ROW($A$3)+'Diário 3º PA'!$P$1)</f>
        <v/>
      </c>
      <c r="B860" s="129"/>
      <c r="C860" s="130"/>
      <c r="D860" s="98"/>
      <c r="E860" s="95"/>
      <c r="F860" s="141"/>
      <c r="G860" s="98"/>
      <c r="H860" s="98"/>
      <c r="I860" s="95"/>
      <c r="J860" s="131" t="str">
        <f t="shared" si="4"/>
        <v/>
      </c>
      <c r="K860" s="131"/>
      <c r="L860" s="132"/>
      <c r="M860" s="131"/>
      <c r="N860" s="129"/>
      <c r="O860" s="95"/>
      <c r="P860" s="98"/>
      <c r="Q860" s="381"/>
      <c r="R860" s="381"/>
      <c r="S860" s="381"/>
      <c r="T860" s="381"/>
    </row>
    <row r="861" spans="1:20" ht="12.75" customHeight="1" x14ac:dyDescent="0.25">
      <c r="A861" s="128" t="str">
        <f>IF(B861="","",ROW()-ROW($A$3)+'Diário 3º PA'!$P$1)</f>
        <v/>
      </c>
      <c r="B861" s="129"/>
      <c r="C861" s="130"/>
      <c r="D861" s="98"/>
      <c r="E861" s="95"/>
      <c r="F861" s="141"/>
      <c r="G861" s="98"/>
      <c r="H861" s="98"/>
      <c r="I861" s="95"/>
      <c r="J861" s="131" t="str">
        <f t="shared" si="4"/>
        <v/>
      </c>
      <c r="K861" s="131"/>
      <c r="L861" s="132"/>
      <c r="M861" s="131"/>
      <c r="N861" s="129"/>
      <c r="O861" s="95"/>
      <c r="P861" s="98"/>
      <c r="Q861" s="381"/>
      <c r="R861" s="381"/>
      <c r="S861" s="381"/>
      <c r="T861" s="381"/>
    </row>
    <row r="862" spans="1:20" ht="12.75" customHeight="1" x14ac:dyDescent="0.25">
      <c r="A862" s="128" t="str">
        <f>IF(B862="","",ROW()-ROW($A$3)+'Diário 3º PA'!$P$1)</f>
        <v/>
      </c>
      <c r="B862" s="129"/>
      <c r="C862" s="130"/>
      <c r="D862" s="98"/>
      <c r="E862" s="95"/>
      <c r="F862" s="141"/>
      <c r="G862" s="98"/>
      <c r="H862" s="98"/>
      <c r="I862" s="95"/>
      <c r="J862" s="131" t="str">
        <f t="shared" si="4"/>
        <v/>
      </c>
      <c r="K862" s="131"/>
      <c r="L862" s="132"/>
      <c r="M862" s="131"/>
      <c r="N862" s="129"/>
      <c r="O862" s="95"/>
      <c r="P862" s="98"/>
      <c r="Q862" s="381"/>
      <c r="R862" s="381"/>
      <c r="S862" s="381"/>
      <c r="T862" s="381"/>
    </row>
    <row r="863" spans="1:20" ht="12.75" customHeight="1" x14ac:dyDescent="0.25">
      <c r="A863" s="128" t="str">
        <f>IF(B863="","",ROW()-ROW($A$3)+'Diário 3º PA'!$P$1)</f>
        <v/>
      </c>
      <c r="B863" s="129"/>
      <c r="C863" s="130"/>
      <c r="D863" s="98"/>
      <c r="E863" s="95"/>
      <c r="F863" s="141"/>
      <c r="G863" s="98"/>
      <c r="H863" s="98"/>
      <c r="I863" s="95"/>
      <c r="J863" s="131" t="str">
        <f t="shared" si="4"/>
        <v/>
      </c>
      <c r="K863" s="131"/>
      <c r="L863" s="132"/>
      <c r="M863" s="131"/>
      <c r="N863" s="129"/>
      <c r="O863" s="95"/>
      <c r="P863" s="98"/>
      <c r="Q863" s="381"/>
      <c r="R863" s="381"/>
      <c r="S863" s="381"/>
      <c r="T863" s="381"/>
    </row>
    <row r="864" spans="1:20" ht="12.75" customHeight="1" x14ac:dyDescent="0.25">
      <c r="A864" s="128" t="str">
        <f>IF(B864="","",ROW()-ROW($A$3)+'Diário 3º PA'!$P$1)</f>
        <v/>
      </c>
      <c r="B864" s="129"/>
      <c r="C864" s="130"/>
      <c r="D864" s="98"/>
      <c r="E864" s="95"/>
      <c r="F864" s="141"/>
      <c r="G864" s="98"/>
      <c r="H864" s="98"/>
      <c r="I864" s="95"/>
      <c r="J864" s="131" t="str">
        <f t="shared" si="4"/>
        <v/>
      </c>
      <c r="K864" s="131"/>
      <c r="L864" s="132"/>
      <c r="M864" s="131"/>
      <c r="N864" s="129"/>
      <c r="O864" s="95"/>
      <c r="P864" s="98"/>
      <c r="Q864" s="381"/>
      <c r="R864" s="381"/>
      <c r="S864" s="381"/>
      <c r="T864" s="381"/>
    </row>
    <row r="865" spans="1:20" ht="12.75" customHeight="1" x14ac:dyDescent="0.25">
      <c r="A865" s="128" t="str">
        <f>IF(B865="","",ROW()-ROW($A$3)+'Diário 3º PA'!$P$1)</f>
        <v/>
      </c>
      <c r="B865" s="129"/>
      <c r="C865" s="130"/>
      <c r="D865" s="98"/>
      <c r="E865" s="95"/>
      <c r="F865" s="141"/>
      <c r="G865" s="98"/>
      <c r="H865" s="98"/>
      <c r="I865" s="95"/>
      <c r="J865" s="131" t="str">
        <f t="shared" si="4"/>
        <v/>
      </c>
      <c r="K865" s="131"/>
      <c r="L865" s="132"/>
      <c r="M865" s="131"/>
      <c r="N865" s="129"/>
      <c r="O865" s="95"/>
      <c r="P865" s="98"/>
      <c r="Q865" s="381"/>
      <c r="R865" s="381"/>
      <c r="S865" s="381"/>
      <c r="T865" s="381"/>
    </row>
    <row r="866" spans="1:20" ht="12.75" customHeight="1" x14ac:dyDescent="0.25">
      <c r="A866" s="128" t="str">
        <f>IF(B866="","",ROW()-ROW($A$3)+'Diário 3º PA'!$P$1)</f>
        <v/>
      </c>
      <c r="B866" s="129"/>
      <c r="C866" s="130"/>
      <c r="D866" s="98"/>
      <c r="E866" s="95"/>
      <c r="F866" s="141"/>
      <c r="G866" s="98"/>
      <c r="H866" s="98"/>
      <c r="I866" s="95"/>
      <c r="J866" s="131" t="str">
        <f t="shared" si="4"/>
        <v/>
      </c>
      <c r="K866" s="131"/>
      <c r="L866" s="132"/>
      <c r="M866" s="131"/>
      <c r="N866" s="129"/>
      <c r="O866" s="95"/>
      <c r="P866" s="98"/>
      <c r="Q866" s="381"/>
      <c r="R866" s="381"/>
      <c r="S866" s="381"/>
      <c r="T866" s="381"/>
    </row>
    <row r="867" spans="1:20" ht="12.75" customHeight="1" x14ac:dyDescent="0.25">
      <c r="A867" s="128" t="str">
        <f>IF(B867="","",ROW()-ROW($A$3)+'Diário 3º PA'!$P$1)</f>
        <v/>
      </c>
      <c r="B867" s="129"/>
      <c r="C867" s="130"/>
      <c r="D867" s="98"/>
      <c r="E867" s="95"/>
      <c r="F867" s="141"/>
      <c r="G867" s="98"/>
      <c r="H867" s="98"/>
      <c r="I867" s="95"/>
      <c r="J867" s="131" t="str">
        <f t="shared" si="4"/>
        <v/>
      </c>
      <c r="K867" s="131"/>
      <c r="L867" s="132"/>
      <c r="M867" s="131"/>
      <c r="N867" s="129"/>
      <c r="O867" s="95"/>
      <c r="P867" s="98"/>
      <c r="Q867" s="381"/>
      <c r="R867" s="381"/>
      <c r="S867" s="381"/>
      <c r="T867" s="381"/>
    </row>
    <row r="868" spans="1:20" ht="12.75" customHeight="1" x14ac:dyDescent="0.25">
      <c r="A868" s="128" t="str">
        <f>IF(B868="","",ROW()-ROW($A$3)+'Diário 3º PA'!$P$1)</f>
        <v/>
      </c>
      <c r="B868" s="129"/>
      <c r="C868" s="130"/>
      <c r="D868" s="98"/>
      <c r="E868" s="95"/>
      <c r="F868" s="141"/>
      <c r="G868" s="98"/>
      <c r="H868" s="98"/>
      <c r="I868" s="95"/>
      <c r="J868" s="131" t="str">
        <f t="shared" si="4"/>
        <v/>
      </c>
      <c r="K868" s="131"/>
      <c r="L868" s="132"/>
      <c r="M868" s="131"/>
      <c r="N868" s="129"/>
      <c r="O868" s="95"/>
      <c r="P868" s="98"/>
      <c r="Q868" s="381"/>
      <c r="R868" s="381"/>
      <c r="S868" s="381"/>
      <c r="T868" s="381"/>
    </row>
    <row r="869" spans="1:20" ht="12.75" customHeight="1" x14ac:dyDescent="0.25">
      <c r="A869" s="128" t="str">
        <f>IF(B869="","",ROW()-ROW($A$3)+'Diário 3º PA'!$P$1)</f>
        <v/>
      </c>
      <c r="B869" s="129"/>
      <c r="C869" s="130"/>
      <c r="D869" s="98"/>
      <c r="E869" s="95"/>
      <c r="F869" s="141"/>
      <c r="G869" s="98"/>
      <c r="H869" s="98"/>
      <c r="I869" s="95"/>
      <c r="J869" s="131" t="str">
        <f t="shared" si="4"/>
        <v/>
      </c>
      <c r="K869" s="131"/>
      <c r="L869" s="132"/>
      <c r="M869" s="131"/>
      <c r="N869" s="129"/>
      <c r="O869" s="95"/>
      <c r="P869" s="98"/>
      <c r="Q869" s="381"/>
      <c r="R869" s="381"/>
      <c r="S869" s="381"/>
      <c r="T869" s="381"/>
    </row>
    <row r="870" spans="1:20" ht="12.75" customHeight="1" x14ac:dyDescent="0.25">
      <c r="A870" s="128" t="str">
        <f>IF(B870="","",ROW()-ROW($A$3)+'Diário 3º PA'!$P$1)</f>
        <v/>
      </c>
      <c r="B870" s="129"/>
      <c r="C870" s="130"/>
      <c r="D870" s="98"/>
      <c r="E870" s="95"/>
      <c r="F870" s="141"/>
      <c r="G870" s="98"/>
      <c r="H870" s="98"/>
      <c r="I870" s="95"/>
      <c r="J870" s="131" t="str">
        <f t="shared" si="4"/>
        <v/>
      </c>
      <c r="K870" s="131"/>
      <c r="L870" s="132"/>
      <c r="M870" s="131"/>
      <c r="N870" s="129"/>
      <c r="O870" s="95"/>
      <c r="P870" s="98"/>
      <c r="Q870" s="381"/>
      <c r="R870" s="381"/>
      <c r="S870" s="381"/>
      <c r="T870" s="381"/>
    </row>
    <row r="871" spans="1:20" ht="12.75" customHeight="1" x14ac:dyDescent="0.25">
      <c r="A871" s="128" t="str">
        <f>IF(B871="","",ROW()-ROW($A$3)+'Diário 3º PA'!$P$1)</f>
        <v/>
      </c>
      <c r="B871" s="129"/>
      <c r="C871" s="130"/>
      <c r="D871" s="98"/>
      <c r="E871" s="95"/>
      <c r="F871" s="141"/>
      <c r="G871" s="98"/>
      <c r="H871" s="98"/>
      <c r="I871" s="95"/>
      <c r="J871" s="131" t="str">
        <f t="shared" si="4"/>
        <v/>
      </c>
      <c r="K871" s="131"/>
      <c r="L871" s="132"/>
      <c r="M871" s="131"/>
      <c r="N871" s="129"/>
      <c r="O871" s="95"/>
      <c r="P871" s="98"/>
      <c r="Q871" s="381"/>
      <c r="R871" s="381"/>
      <c r="S871" s="381"/>
      <c r="T871" s="381"/>
    </row>
    <row r="872" spans="1:20" ht="12.75" customHeight="1" x14ac:dyDescent="0.25">
      <c r="A872" s="128" t="str">
        <f>IF(B872="","",ROW()-ROW($A$3)+'Diário 3º PA'!$P$1)</f>
        <v/>
      </c>
      <c r="B872" s="129"/>
      <c r="C872" s="130"/>
      <c r="D872" s="98"/>
      <c r="E872" s="95"/>
      <c r="F872" s="141"/>
      <c r="G872" s="98"/>
      <c r="H872" s="98"/>
      <c r="I872" s="95"/>
      <c r="J872" s="131" t="str">
        <f t="shared" si="4"/>
        <v/>
      </c>
      <c r="K872" s="131"/>
      <c r="L872" s="132"/>
      <c r="M872" s="131"/>
      <c r="N872" s="129"/>
      <c r="O872" s="95"/>
      <c r="P872" s="98"/>
      <c r="Q872" s="381"/>
      <c r="R872" s="381"/>
      <c r="S872" s="381"/>
      <c r="T872" s="381"/>
    </row>
    <row r="873" spans="1:20" ht="12.75" customHeight="1" x14ac:dyDescent="0.25">
      <c r="A873" s="128" t="str">
        <f>IF(B873="","",ROW()-ROW($A$3)+'Diário 3º PA'!$P$1)</f>
        <v/>
      </c>
      <c r="B873" s="129"/>
      <c r="C873" s="130"/>
      <c r="D873" s="98"/>
      <c r="E873" s="95"/>
      <c r="F873" s="141"/>
      <c r="G873" s="98"/>
      <c r="H873" s="98"/>
      <c r="I873" s="95"/>
      <c r="J873" s="131" t="str">
        <f t="shared" si="4"/>
        <v/>
      </c>
      <c r="K873" s="131"/>
      <c r="L873" s="132"/>
      <c r="M873" s="131"/>
      <c r="N873" s="129"/>
      <c r="O873" s="95"/>
      <c r="P873" s="98"/>
      <c r="Q873" s="381"/>
      <c r="R873" s="381"/>
      <c r="S873" s="381"/>
      <c r="T873" s="381"/>
    </row>
    <row r="874" spans="1:20" ht="12.75" customHeight="1" x14ac:dyDescent="0.25">
      <c r="A874" s="128" t="str">
        <f>IF(B874="","",ROW()-ROW($A$3)+'Diário 3º PA'!$P$1)</f>
        <v/>
      </c>
      <c r="B874" s="129"/>
      <c r="C874" s="130"/>
      <c r="D874" s="98"/>
      <c r="E874" s="95"/>
      <c r="F874" s="141"/>
      <c r="G874" s="98"/>
      <c r="H874" s="98"/>
      <c r="I874" s="95"/>
      <c r="J874" s="131" t="str">
        <f t="shared" si="4"/>
        <v/>
      </c>
      <c r="K874" s="131"/>
      <c r="L874" s="132"/>
      <c r="M874" s="131"/>
      <c r="N874" s="129"/>
      <c r="O874" s="95"/>
      <c r="P874" s="98"/>
      <c r="Q874" s="381"/>
      <c r="R874" s="381"/>
      <c r="S874" s="381"/>
      <c r="T874" s="381"/>
    </row>
    <row r="875" spans="1:20" ht="12.75" customHeight="1" x14ac:dyDescent="0.25">
      <c r="A875" s="128" t="str">
        <f>IF(B875="","",ROW()-ROW($A$3)+'Diário 3º PA'!$P$1)</f>
        <v/>
      </c>
      <c r="B875" s="129"/>
      <c r="C875" s="130"/>
      <c r="D875" s="98"/>
      <c r="E875" s="95"/>
      <c r="F875" s="141"/>
      <c r="G875" s="98"/>
      <c r="H875" s="98"/>
      <c r="I875" s="95"/>
      <c r="J875" s="131" t="str">
        <f t="shared" si="4"/>
        <v/>
      </c>
      <c r="K875" s="131"/>
      <c r="L875" s="132"/>
      <c r="M875" s="131"/>
      <c r="N875" s="129"/>
      <c r="O875" s="95"/>
      <c r="P875" s="98"/>
      <c r="Q875" s="381"/>
      <c r="R875" s="381"/>
      <c r="S875" s="381"/>
      <c r="T875" s="381"/>
    </row>
    <row r="876" spans="1:20" ht="12.75" customHeight="1" x14ac:dyDescent="0.25">
      <c r="A876" s="128" t="str">
        <f>IF(B876="","",ROW()-ROW($A$3)+'Diário 3º PA'!$P$1)</f>
        <v/>
      </c>
      <c r="B876" s="129"/>
      <c r="C876" s="130"/>
      <c r="D876" s="98"/>
      <c r="E876" s="95"/>
      <c r="F876" s="141"/>
      <c r="G876" s="98"/>
      <c r="H876" s="98"/>
      <c r="I876" s="95"/>
      <c r="J876" s="131" t="str">
        <f t="shared" si="4"/>
        <v/>
      </c>
      <c r="K876" s="131"/>
      <c r="L876" s="132"/>
      <c r="M876" s="131"/>
      <c r="N876" s="129"/>
      <c r="O876" s="95"/>
      <c r="P876" s="98"/>
      <c r="Q876" s="381"/>
      <c r="R876" s="381"/>
      <c r="S876" s="381"/>
      <c r="T876" s="381"/>
    </row>
    <row r="877" spans="1:20" ht="12.75" customHeight="1" x14ac:dyDescent="0.25">
      <c r="A877" s="128" t="str">
        <f>IF(B877="","",ROW()-ROW($A$3)+'Diário 3º PA'!$P$1)</f>
        <v/>
      </c>
      <c r="B877" s="129"/>
      <c r="C877" s="130"/>
      <c r="D877" s="98"/>
      <c r="E877" s="95"/>
      <c r="F877" s="141"/>
      <c r="G877" s="98"/>
      <c r="H877" s="98"/>
      <c r="I877" s="95"/>
      <c r="J877" s="131" t="str">
        <f t="shared" si="4"/>
        <v/>
      </c>
      <c r="K877" s="131"/>
      <c r="L877" s="132"/>
      <c r="M877" s="131"/>
      <c r="N877" s="129"/>
      <c r="O877" s="95"/>
      <c r="P877" s="98"/>
      <c r="Q877" s="381"/>
      <c r="R877" s="381"/>
      <c r="S877" s="381"/>
      <c r="T877" s="381"/>
    </row>
    <row r="878" spans="1:20" ht="12.75" customHeight="1" x14ac:dyDescent="0.25">
      <c r="A878" s="128" t="str">
        <f>IF(B878="","",ROW()-ROW($A$3)+'Diário 3º PA'!$P$1)</f>
        <v/>
      </c>
      <c r="B878" s="129"/>
      <c r="C878" s="130"/>
      <c r="D878" s="98"/>
      <c r="E878" s="95"/>
      <c r="F878" s="141"/>
      <c r="G878" s="98"/>
      <c r="H878" s="98"/>
      <c r="I878" s="95"/>
      <c r="J878" s="131" t="str">
        <f t="shared" si="4"/>
        <v/>
      </c>
      <c r="K878" s="131"/>
      <c r="L878" s="132"/>
      <c r="M878" s="131"/>
      <c r="N878" s="129"/>
      <c r="O878" s="95"/>
      <c r="P878" s="98"/>
      <c r="Q878" s="381"/>
      <c r="R878" s="381"/>
      <c r="S878" s="381"/>
      <c r="T878" s="381"/>
    </row>
    <row r="879" spans="1:20" ht="12.75" customHeight="1" x14ac:dyDescent="0.25">
      <c r="A879" s="128" t="str">
        <f>IF(B879="","",ROW()-ROW($A$3)+'Diário 3º PA'!$P$1)</f>
        <v/>
      </c>
      <c r="B879" s="129"/>
      <c r="C879" s="130"/>
      <c r="D879" s="98"/>
      <c r="E879" s="95"/>
      <c r="F879" s="141"/>
      <c r="G879" s="98"/>
      <c r="H879" s="98"/>
      <c r="I879" s="95"/>
      <c r="J879" s="131" t="str">
        <f t="shared" si="4"/>
        <v/>
      </c>
      <c r="K879" s="131"/>
      <c r="L879" s="132"/>
      <c r="M879" s="131"/>
      <c r="N879" s="129"/>
      <c r="O879" s="95"/>
      <c r="P879" s="98"/>
      <c r="Q879" s="381"/>
      <c r="R879" s="381"/>
      <c r="S879" s="381"/>
      <c r="T879" s="381"/>
    </row>
    <row r="880" spans="1:20" ht="12.75" customHeight="1" x14ac:dyDescent="0.25">
      <c r="A880" s="128" t="str">
        <f>IF(B880="","",ROW()-ROW($A$3)+'Diário 3º PA'!$P$1)</f>
        <v/>
      </c>
      <c r="B880" s="129"/>
      <c r="C880" s="130"/>
      <c r="D880" s="98"/>
      <c r="E880" s="95"/>
      <c r="F880" s="141"/>
      <c r="G880" s="98"/>
      <c r="H880" s="98"/>
      <c r="I880" s="95"/>
      <c r="J880" s="131" t="str">
        <f t="shared" si="4"/>
        <v/>
      </c>
      <c r="K880" s="131"/>
      <c r="L880" s="132"/>
      <c r="M880" s="131"/>
      <c r="N880" s="129"/>
      <c r="O880" s="95"/>
      <c r="P880" s="98"/>
      <c r="Q880" s="381"/>
      <c r="R880" s="381"/>
      <c r="S880" s="381"/>
      <c r="T880" s="381"/>
    </row>
    <row r="881" spans="1:20" ht="12.75" customHeight="1" x14ac:dyDescent="0.25">
      <c r="A881" s="128" t="str">
        <f>IF(B881="","",ROW()-ROW($A$3)+'Diário 3º PA'!$P$1)</f>
        <v/>
      </c>
      <c r="B881" s="129"/>
      <c r="C881" s="130"/>
      <c r="D881" s="98"/>
      <c r="E881" s="95"/>
      <c r="F881" s="141"/>
      <c r="G881" s="98"/>
      <c r="H881" s="98"/>
      <c r="I881" s="95"/>
      <c r="J881" s="131" t="str">
        <f t="shared" si="4"/>
        <v/>
      </c>
      <c r="K881" s="131"/>
      <c r="L881" s="132"/>
      <c r="M881" s="131"/>
      <c r="N881" s="129"/>
      <c r="O881" s="95"/>
      <c r="P881" s="98"/>
      <c r="Q881" s="381"/>
      <c r="R881" s="381"/>
      <c r="S881" s="381"/>
      <c r="T881" s="381"/>
    </row>
    <row r="882" spans="1:20" ht="12.75" customHeight="1" x14ac:dyDescent="0.25">
      <c r="A882" s="128" t="str">
        <f>IF(B882="","",ROW()-ROW($A$3)+'Diário 3º PA'!$P$1)</f>
        <v/>
      </c>
      <c r="B882" s="129"/>
      <c r="C882" s="130"/>
      <c r="D882" s="98"/>
      <c r="E882" s="95"/>
      <c r="F882" s="141"/>
      <c r="G882" s="98"/>
      <c r="H882" s="98"/>
      <c r="I882" s="95"/>
      <c r="J882" s="131" t="str">
        <f t="shared" si="4"/>
        <v/>
      </c>
      <c r="K882" s="131"/>
      <c r="L882" s="132"/>
      <c r="M882" s="131"/>
      <c r="N882" s="129"/>
      <c r="O882" s="95"/>
      <c r="P882" s="98"/>
      <c r="Q882" s="381"/>
      <c r="R882" s="381"/>
      <c r="S882" s="381"/>
      <c r="T882" s="381"/>
    </row>
    <row r="883" spans="1:20" ht="12.75" customHeight="1" x14ac:dyDescent="0.25">
      <c r="A883" s="128" t="str">
        <f>IF(B883="","",ROW()-ROW($A$3)+'Diário 3º PA'!$P$1)</f>
        <v/>
      </c>
      <c r="B883" s="129"/>
      <c r="C883" s="130"/>
      <c r="D883" s="98"/>
      <c r="E883" s="95"/>
      <c r="F883" s="141"/>
      <c r="G883" s="98"/>
      <c r="H883" s="98"/>
      <c r="I883" s="95"/>
      <c r="J883" s="131" t="str">
        <f t="shared" si="4"/>
        <v/>
      </c>
      <c r="K883" s="131"/>
      <c r="L883" s="132"/>
      <c r="M883" s="131"/>
      <c r="N883" s="129"/>
      <c r="O883" s="95"/>
      <c r="P883" s="98"/>
      <c r="Q883" s="381"/>
      <c r="R883" s="381"/>
      <c r="S883" s="381"/>
      <c r="T883" s="381"/>
    </row>
    <row r="884" spans="1:20" ht="12.75" customHeight="1" x14ac:dyDescent="0.25">
      <c r="A884" s="128" t="str">
        <f>IF(B884="","",ROW()-ROW($A$3)+'Diário 3º PA'!$P$1)</f>
        <v/>
      </c>
      <c r="B884" s="129"/>
      <c r="C884" s="130"/>
      <c r="D884" s="98"/>
      <c r="E884" s="95"/>
      <c r="F884" s="141"/>
      <c r="G884" s="98"/>
      <c r="H884" s="98"/>
      <c r="I884" s="95"/>
      <c r="J884" s="131" t="str">
        <f t="shared" si="4"/>
        <v/>
      </c>
      <c r="K884" s="131"/>
      <c r="L884" s="132"/>
      <c r="M884" s="131"/>
      <c r="N884" s="129"/>
      <c r="O884" s="95"/>
      <c r="P884" s="98"/>
      <c r="Q884" s="381"/>
      <c r="R884" s="381"/>
      <c r="S884" s="381"/>
      <c r="T884" s="381"/>
    </row>
    <row r="885" spans="1:20" ht="12.75" customHeight="1" x14ac:dyDescent="0.25">
      <c r="A885" s="128" t="str">
        <f>IF(B885="","",ROW()-ROW($A$3)+'Diário 3º PA'!$P$1)</f>
        <v/>
      </c>
      <c r="B885" s="129"/>
      <c r="C885" s="130"/>
      <c r="D885" s="98"/>
      <c r="E885" s="95"/>
      <c r="F885" s="141"/>
      <c r="G885" s="98"/>
      <c r="H885" s="98"/>
      <c r="I885" s="95"/>
      <c r="J885" s="131" t="str">
        <f t="shared" si="4"/>
        <v/>
      </c>
      <c r="K885" s="131"/>
      <c r="L885" s="132"/>
      <c r="M885" s="131"/>
      <c r="N885" s="129"/>
      <c r="O885" s="95"/>
      <c r="P885" s="98"/>
      <c r="Q885" s="381"/>
      <c r="R885" s="381"/>
      <c r="S885" s="381"/>
      <c r="T885" s="381"/>
    </row>
    <row r="886" spans="1:20" ht="12.75" customHeight="1" x14ac:dyDescent="0.25">
      <c r="A886" s="128" t="str">
        <f>IF(B886="","",ROW()-ROW($A$3)+'Diário 3º PA'!$P$1)</f>
        <v/>
      </c>
      <c r="B886" s="129"/>
      <c r="C886" s="130"/>
      <c r="D886" s="98"/>
      <c r="E886" s="95"/>
      <c r="F886" s="141"/>
      <c r="G886" s="98"/>
      <c r="H886" s="98"/>
      <c r="I886" s="95"/>
      <c r="J886" s="131" t="str">
        <f t="shared" si="4"/>
        <v/>
      </c>
      <c r="K886" s="131"/>
      <c r="L886" s="132"/>
      <c r="M886" s="131"/>
      <c r="N886" s="129"/>
      <c r="O886" s="95"/>
      <c r="P886" s="98"/>
      <c r="Q886" s="381"/>
      <c r="R886" s="381"/>
      <c r="S886" s="381"/>
      <c r="T886" s="381"/>
    </row>
    <row r="887" spans="1:20" ht="12.75" customHeight="1" x14ac:dyDescent="0.25">
      <c r="A887" s="128" t="str">
        <f>IF(B887="","",ROW()-ROW($A$3)+'Diário 3º PA'!$P$1)</f>
        <v/>
      </c>
      <c r="B887" s="129"/>
      <c r="C887" s="130"/>
      <c r="D887" s="98"/>
      <c r="E887" s="95"/>
      <c r="F887" s="141"/>
      <c r="G887" s="98"/>
      <c r="H887" s="98"/>
      <c r="I887" s="95"/>
      <c r="J887" s="131" t="str">
        <f t="shared" si="4"/>
        <v/>
      </c>
      <c r="K887" s="131"/>
      <c r="L887" s="132"/>
      <c r="M887" s="131"/>
      <c r="N887" s="129"/>
      <c r="O887" s="95"/>
      <c r="P887" s="98"/>
      <c r="Q887" s="381"/>
      <c r="R887" s="381"/>
      <c r="S887" s="381"/>
      <c r="T887" s="381"/>
    </row>
    <row r="888" spans="1:20" ht="12.75" customHeight="1" x14ac:dyDescent="0.25">
      <c r="A888" s="128" t="str">
        <f>IF(B888="","",ROW()-ROW($A$3)+'Diário 3º PA'!$P$1)</f>
        <v/>
      </c>
      <c r="B888" s="129"/>
      <c r="C888" s="130"/>
      <c r="D888" s="98"/>
      <c r="E888" s="95"/>
      <c r="F888" s="141"/>
      <c r="G888" s="98"/>
      <c r="H888" s="98"/>
      <c r="I888" s="95"/>
      <c r="J888" s="131" t="str">
        <f t="shared" si="4"/>
        <v/>
      </c>
      <c r="K888" s="131"/>
      <c r="L888" s="132"/>
      <c r="M888" s="131"/>
      <c r="N888" s="129"/>
      <c r="O888" s="95"/>
      <c r="P888" s="98"/>
      <c r="Q888" s="381"/>
      <c r="R888" s="381"/>
      <c r="S888" s="381"/>
      <c r="T888" s="381"/>
    </row>
    <row r="889" spans="1:20" ht="12.75" customHeight="1" x14ac:dyDescent="0.25">
      <c r="A889" s="128" t="str">
        <f>IF(B889="","",ROW()-ROW($A$3)+'Diário 3º PA'!$P$1)</f>
        <v/>
      </c>
      <c r="B889" s="129"/>
      <c r="C889" s="130"/>
      <c r="D889" s="98"/>
      <c r="E889" s="95"/>
      <c r="F889" s="141"/>
      <c r="G889" s="98"/>
      <c r="H889" s="98"/>
      <c r="I889" s="95"/>
      <c r="J889" s="131" t="str">
        <f t="shared" si="4"/>
        <v/>
      </c>
      <c r="K889" s="131"/>
      <c r="L889" s="132"/>
      <c r="M889" s="131"/>
      <c r="N889" s="129"/>
      <c r="O889" s="95"/>
      <c r="P889" s="98"/>
      <c r="Q889" s="381"/>
      <c r="R889" s="381"/>
      <c r="S889" s="381"/>
      <c r="T889" s="381"/>
    </row>
    <row r="890" spans="1:20" ht="12.75" customHeight="1" x14ac:dyDescent="0.25">
      <c r="A890" s="128" t="str">
        <f>IF(B890="","",ROW()-ROW($A$3)+'Diário 3º PA'!$P$1)</f>
        <v/>
      </c>
      <c r="B890" s="129"/>
      <c r="C890" s="130"/>
      <c r="D890" s="98"/>
      <c r="E890" s="95"/>
      <c r="F890" s="141"/>
      <c r="G890" s="98"/>
      <c r="H890" s="98"/>
      <c r="I890" s="95"/>
      <c r="J890" s="131" t="str">
        <f t="shared" si="4"/>
        <v/>
      </c>
      <c r="K890" s="131"/>
      <c r="L890" s="132"/>
      <c r="M890" s="131"/>
      <c r="N890" s="129"/>
      <c r="O890" s="95"/>
      <c r="P890" s="98"/>
      <c r="Q890" s="381"/>
      <c r="R890" s="381"/>
      <c r="S890" s="381"/>
      <c r="T890" s="381"/>
    </row>
    <row r="891" spans="1:20" ht="12.75" customHeight="1" x14ac:dyDescent="0.25">
      <c r="A891" s="128" t="str">
        <f>IF(B891="","",ROW()-ROW($A$3)+'Diário 3º PA'!$P$1)</f>
        <v/>
      </c>
      <c r="B891" s="129"/>
      <c r="C891" s="130"/>
      <c r="D891" s="98"/>
      <c r="E891" s="95"/>
      <c r="F891" s="141"/>
      <c r="G891" s="98"/>
      <c r="H891" s="98"/>
      <c r="I891" s="95"/>
      <c r="J891" s="131" t="str">
        <f t="shared" si="4"/>
        <v/>
      </c>
      <c r="K891" s="131"/>
      <c r="L891" s="132"/>
      <c r="M891" s="131"/>
      <c r="N891" s="129"/>
      <c r="O891" s="95"/>
      <c r="P891" s="98"/>
      <c r="Q891" s="381"/>
      <c r="R891" s="381"/>
      <c r="S891" s="381"/>
      <c r="T891" s="381"/>
    </row>
    <row r="892" spans="1:20" ht="12.75" customHeight="1" x14ac:dyDescent="0.25">
      <c r="A892" s="128" t="str">
        <f>IF(B892="","",ROW()-ROW($A$3)+'Diário 3º PA'!$P$1)</f>
        <v/>
      </c>
      <c r="B892" s="129"/>
      <c r="C892" s="130"/>
      <c r="D892" s="98"/>
      <c r="E892" s="95"/>
      <c r="F892" s="141"/>
      <c r="G892" s="98"/>
      <c r="H892" s="98"/>
      <c r="I892" s="95"/>
      <c r="J892" s="131" t="str">
        <f t="shared" si="4"/>
        <v/>
      </c>
      <c r="K892" s="131"/>
      <c r="L892" s="132"/>
      <c r="M892" s="131"/>
      <c r="N892" s="129"/>
      <c r="O892" s="95"/>
      <c r="P892" s="98"/>
      <c r="Q892" s="381"/>
      <c r="R892" s="381"/>
      <c r="S892" s="381"/>
      <c r="T892" s="381"/>
    </row>
    <row r="893" spans="1:20" ht="12.75" customHeight="1" x14ac:dyDescent="0.25">
      <c r="A893" s="128" t="str">
        <f>IF(B893="","",ROW()-ROW($A$3)+'Diário 3º PA'!$P$1)</f>
        <v/>
      </c>
      <c r="B893" s="129"/>
      <c r="C893" s="130"/>
      <c r="D893" s="98"/>
      <c r="E893" s="95"/>
      <c r="F893" s="141"/>
      <c r="G893" s="98"/>
      <c r="H893" s="98"/>
      <c r="I893" s="95"/>
      <c r="J893" s="131" t="str">
        <f t="shared" si="4"/>
        <v/>
      </c>
      <c r="K893" s="131"/>
      <c r="L893" s="132"/>
      <c r="M893" s="131"/>
      <c r="N893" s="129"/>
      <c r="O893" s="95"/>
      <c r="P893" s="98"/>
      <c r="Q893" s="381"/>
      <c r="R893" s="381"/>
      <c r="S893" s="381"/>
      <c r="T893" s="381"/>
    </row>
    <row r="894" spans="1:20" ht="12.75" customHeight="1" x14ac:dyDescent="0.25">
      <c r="A894" s="128" t="str">
        <f>IF(B894="","",ROW()-ROW($A$3)+'Diário 3º PA'!$P$1)</f>
        <v/>
      </c>
      <c r="B894" s="129"/>
      <c r="C894" s="130"/>
      <c r="D894" s="98"/>
      <c r="E894" s="95"/>
      <c r="F894" s="141"/>
      <c r="G894" s="98"/>
      <c r="H894" s="98"/>
      <c r="I894" s="95"/>
      <c r="J894" s="131" t="str">
        <f t="shared" si="4"/>
        <v/>
      </c>
      <c r="K894" s="131"/>
      <c r="L894" s="132"/>
      <c r="M894" s="131"/>
      <c r="N894" s="129"/>
      <c r="O894" s="95"/>
      <c r="P894" s="98"/>
      <c r="Q894" s="381"/>
      <c r="R894" s="381"/>
      <c r="S894" s="381"/>
      <c r="T894" s="381"/>
    </row>
    <row r="895" spans="1:20" ht="12.75" customHeight="1" x14ac:dyDescent="0.25">
      <c r="A895" s="128" t="str">
        <f>IF(B895="","",ROW()-ROW($A$3)+'Diário 3º PA'!$P$1)</f>
        <v/>
      </c>
      <c r="B895" s="129"/>
      <c r="C895" s="130"/>
      <c r="D895" s="98"/>
      <c r="E895" s="95"/>
      <c r="F895" s="141"/>
      <c r="G895" s="98"/>
      <c r="H895" s="98"/>
      <c r="I895" s="95"/>
      <c r="J895" s="131" t="str">
        <f t="shared" si="4"/>
        <v/>
      </c>
      <c r="K895" s="131"/>
      <c r="L895" s="132"/>
      <c r="M895" s="131"/>
      <c r="N895" s="129"/>
      <c r="O895" s="95"/>
      <c r="P895" s="98"/>
      <c r="Q895" s="381"/>
      <c r="R895" s="381"/>
      <c r="S895" s="381"/>
      <c r="T895" s="381"/>
    </row>
    <row r="896" spans="1:20" ht="12.75" customHeight="1" x14ac:dyDescent="0.25">
      <c r="A896" s="128" t="str">
        <f>IF(B896="","",ROW()-ROW($A$3)+'Diário 3º PA'!$P$1)</f>
        <v/>
      </c>
      <c r="B896" s="129"/>
      <c r="C896" s="130"/>
      <c r="D896" s="98"/>
      <c r="E896" s="95"/>
      <c r="F896" s="141"/>
      <c r="G896" s="98"/>
      <c r="H896" s="98"/>
      <c r="I896" s="95"/>
      <c r="J896" s="131" t="str">
        <f t="shared" si="4"/>
        <v/>
      </c>
      <c r="K896" s="131"/>
      <c r="L896" s="132"/>
      <c r="M896" s="131"/>
      <c r="N896" s="129"/>
      <c r="O896" s="95"/>
      <c r="P896" s="98"/>
      <c r="Q896" s="381"/>
      <c r="R896" s="381"/>
      <c r="S896" s="381"/>
      <c r="T896" s="381"/>
    </row>
    <row r="897" spans="1:20" ht="12.75" customHeight="1" x14ac:dyDescent="0.25">
      <c r="A897" s="128" t="str">
        <f>IF(B897="","",ROW()-ROW($A$3)+'Diário 3º PA'!$P$1)</f>
        <v/>
      </c>
      <c r="B897" s="129"/>
      <c r="C897" s="130"/>
      <c r="D897" s="98"/>
      <c r="E897" s="95"/>
      <c r="F897" s="141"/>
      <c r="G897" s="98"/>
      <c r="H897" s="98"/>
      <c r="I897" s="95"/>
      <c r="J897" s="131" t="str">
        <f t="shared" si="4"/>
        <v/>
      </c>
      <c r="K897" s="131"/>
      <c r="L897" s="132"/>
      <c r="M897" s="131"/>
      <c r="N897" s="129"/>
      <c r="O897" s="95"/>
      <c r="P897" s="98"/>
      <c r="Q897" s="381"/>
      <c r="R897" s="381"/>
      <c r="S897" s="381"/>
      <c r="T897" s="381"/>
    </row>
    <row r="898" spans="1:20" ht="12.75" customHeight="1" x14ac:dyDescent="0.25">
      <c r="A898" s="128" t="str">
        <f>IF(B898="","",ROW()-ROW($A$3)+'Diário 3º PA'!$P$1)</f>
        <v/>
      </c>
      <c r="B898" s="129"/>
      <c r="C898" s="130"/>
      <c r="D898" s="98"/>
      <c r="E898" s="95"/>
      <c r="F898" s="141"/>
      <c r="G898" s="98"/>
      <c r="H898" s="98"/>
      <c r="I898" s="95"/>
      <c r="J898" s="131" t="str">
        <f t="shared" si="4"/>
        <v/>
      </c>
      <c r="K898" s="131"/>
      <c r="L898" s="132"/>
      <c r="M898" s="131"/>
      <c r="N898" s="129"/>
      <c r="O898" s="95"/>
      <c r="P898" s="98"/>
      <c r="Q898" s="381"/>
      <c r="R898" s="381"/>
      <c r="S898" s="381"/>
      <c r="T898" s="381"/>
    </row>
    <row r="899" spans="1:20" ht="12.75" customHeight="1" x14ac:dyDescent="0.25">
      <c r="A899" s="128" t="str">
        <f>IF(B899="","",ROW()-ROW($A$3)+'Diário 3º PA'!$P$1)</f>
        <v/>
      </c>
      <c r="B899" s="129"/>
      <c r="C899" s="130"/>
      <c r="D899" s="98"/>
      <c r="E899" s="95"/>
      <c r="F899" s="141"/>
      <c r="G899" s="98"/>
      <c r="H899" s="98"/>
      <c r="I899" s="95"/>
      <c r="J899" s="131" t="str">
        <f t="shared" si="4"/>
        <v/>
      </c>
      <c r="K899" s="131"/>
      <c r="L899" s="132"/>
      <c r="M899" s="131"/>
      <c r="N899" s="129"/>
      <c r="O899" s="95"/>
      <c r="P899" s="98"/>
      <c r="Q899" s="381"/>
      <c r="R899" s="381"/>
      <c r="S899" s="381"/>
      <c r="T899" s="381"/>
    </row>
    <row r="900" spans="1:20" ht="12.75" customHeight="1" x14ac:dyDescent="0.25">
      <c r="A900" s="128" t="str">
        <f>IF(B900="","",ROW()-ROW($A$3)+'Diário 3º PA'!$P$1)</f>
        <v/>
      </c>
      <c r="B900" s="129"/>
      <c r="C900" s="130"/>
      <c r="D900" s="98"/>
      <c r="E900" s="95"/>
      <c r="F900" s="141"/>
      <c r="G900" s="98"/>
      <c r="H900" s="98"/>
      <c r="I900" s="95"/>
      <c r="J900" s="131" t="str">
        <f t="shared" si="4"/>
        <v/>
      </c>
      <c r="K900" s="131"/>
      <c r="L900" s="132"/>
      <c r="M900" s="131"/>
      <c r="N900" s="129"/>
      <c r="O900" s="95"/>
      <c r="P900" s="98"/>
      <c r="Q900" s="381"/>
      <c r="R900" s="381"/>
      <c r="S900" s="381"/>
      <c r="T900" s="381"/>
    </row>
    <row r="901" spans="1:20" ht="12.75" customHeight="1" x14ac:dyDescent="0.25">
      <c r="A901" s="128" t="str">
        <f>IF(B901="","",ROW()-ROW($A$3)+'Diário 3º PA'!$P$1)</f>
        <v/>
      </c>
      <c r="B901" s="129"/>
      <c r="C901" s="130"/>
      <c r="D901" s="98"/>
      <c r="E901" s="95"/>
      <c r="F901" s="141"/>
      <c r="G901" s="98"/>
      <c r="H901" s="98"/>
      <c r="I901" s="95"/>
      <c r="J901" s="131" t="str">
        <f t="shared" si="4"/>
        <v/>
      </c>
      <c r="K901" s="131"/>
      <c r="L901" s="132"/>
      <c r="M901" s="131"/>
      <c r="N901" s="129"/>
      <c r="O901" s="95"/>
      <c r="P901" s="98"/>
      <c r="Q901" s="381"/>
      <c r="R901" s="381"/>
      <c r="S901" s="381"/>
      <c r="T901" s="381"/>
    </row>
    <row r="902" spans="1:20" ht="12.75" customHeight="1" x14ac:dyDescent="0.25">
      <c r="A902" s="128" t="str">
        <f>IF(B902="","",ROW()-ROW($A$3)+'Diário 3º PA'!$P$1)</f>
        <v/>
      </c>
      <c r="B902" s="129"/>
      <c r="C902" s="130"/>
      <c r="D902" s="98"/>
      <c r="E902" s="95"/>
      <c r="F902" s="141"/>
      <c r="G902" s="98"/>
      <c r="H902" s="98"/>
      <c r="I902" s="95"/>
      <c r="J902" s="131" t="str">
        <f t="shared" si="4"/>
        <v/>
      </c>
      <c r="K902" s="131"/>
      <c r="L902" s="132"/>
      <c r="M902" s="131"/>
      <c r="N902" s="129"/>
      <c r="O902" s="95"/>
      <c r="P902" s="98"/>
      <c r="Q902" s="381"/>
      <c r="R902" s="381"/>
      <c r="S902" s="381"/>
      <c r="T902" s="381"/>
    </row>
    <row r="903" spans="1:20" ht="12.75" customHeight="1" x14ac:dyDescent="0.25">
      <c r="A903" s="128" t="str">
        <f>IF(B903="","",ROW()-ROW($A$3)+'Diário 3º PA'!$P$1)</f>
        <v/>
      </c>
      <c r="B903" s="129"/>
      <c r="C903" s="130"/>
      <c r="D903" s="98"/>
      <c r="E903" s="95"/>
      <c r="F903" s="141"/>
      <c r="G903" s="98"/>
      <c r="H903" s="98"/>
      <c r="I903" s="95"/>
      <c r="J903" s="131" t="str">
        <f t="shared" si="4"/>
        <v/>
      </c>
      <c r="K903" s="131"/>
      <c r="L903" s="132"/>
      <c r="M903" s="131"/>
      <c r="N903" s="129"/>
      <c r="O903" s="95"/>
      <c r="P903" s="98"/>
      <c r="Q903" s="381"/>
      <c r="R903" s="381"/>
      <c r="S903" s="381"/>
      <c r="T903" s="381"/>
    </row>
    <row r="904" spans="1:20" ht="12.75" customHeight="1" x14ac:dyDescent="0.25">
      <c r="A904" s="128" t="str">
        <f>IF(B904="","",ROW()-ROW($A$3)+'Diário 3º PA'!$P$1)</f>
        <v/>
      </c>
      <c r="B904" s="129"/>
      <c r="C904" s="130"/>
      <c r="D904" s="98"/>
      <c r="E904" s="95"/>
      <c r="F904" s="141"/>
      <c r="G904" s="98"/>
      <c r="H904" s="98"/>
      <c r="I904" s="95"/>
      <c r="J904" s="131" t="str">
        <f t="shared" si="4"/>
        <v/>
      </c>
      <c r="K904" s="131"/>
      <c r="L904" s="132"/>
      <c r="M904" s="131"/>
      <c r="N904" s="129"/>
      <c r="O904" s="95"/>
      <c r="P904" s="98"/>
      <c r="Q904" s="381"/>
      <c r="R904" s="381"/>
      <c r="S904" s="381"/>
      <c r="T904" s="381"/>
    </row>
    <row r="905" spans="1:20" ht="12.75" customHeight="1" x14ac:dyDescent="0.25">
      <c r="A905" s="128" t="str">
        <f>IF(B905="","",ROW()-ROW($A$3)+'Diário 3º PA'!$P$1)</f>
        <v/>
      </c>
      <c r="B905" s="129"/>
      <c r="C905" s="130"/>
      <c r="D905" s="98"/>
      <c r="E905" s="95"/>
      <c r="F905" s="141"/>
      <c r="G905" s="98"/>
      <c r="H905" s="98"/>
      <c r="I905" s="95"/>
      <c r="J905" s="131" t="str">
        <f t="shared" si="4"/>
        <v/>
      </c>
      <c r="K905" s="131"/>
      <c r="L905" s="132"/>
      <c r="M905" s="131"/>
      <c r="N905" s="129"/>
      <c r="O905" s="95"/>
      <c r="P905" s="98"/>
      <c r="Q905" s="381"/>
      <c r="R905" s="381"/>
      <c r="S905" s="381"/>
      <c r="T905" s="381"/>
    </row>
    <row r="906" spans="1:20" ht="12.75" customHeight="1" x14ac:dyDescent="0.25">
      <c r="A906" s="128" t="str">
        <f>IF(B906="","",ROW()-ROW($A$3)+'Diário 3º PA'!$P$1)</f>
        <v/>
      </c>
      <c r="B906" s="129"/>
      <c r="C906" s="130"/>
      <c r="D906" s="98"/>
      <c r="E906" s="95"/>
      <c r="F906" s="141"/>
      <c r="G906" s="98"/>
      <c r="H906" s="98"/>
      <c r="I906" s="95"/>
      <c r="J906" s="131" t="str">
        <f t="shared" si="4"/>
        <v/>
      </c>
      <c r="K906" s="131"/>
      <c r="L906" s="132"/>
      <c r="M906" s="131"/>
      <c r="N906" s="129"/>
      <c r="O906" s="95"/>
      <c r="P906" s="98"/>
      <c r="Q906" s="381"/>
      <c r="R906" s="381"/>
      <c r="S906" s="381"/>
      <c r="T906" s="381"/>
    </row>
    <row r="907" spans="1:20" ht="12.75" customHeight="1" x14ac:dyDescent="0.25">
      <c r="A907" s="128" t="str">
        <f>IF(B907="","",ROW()-ROW($A$3)+'Diário 3º PA'!$P$1)</f>
        <v/>
      </c>
      <c r="B907" s="129"/>
      <c r="C907" s="130"/>
      <c r="D907" s="98"/>
      <c r="E907" s="95"/>
      <c r="F907" s="141"/>
      <c r="G907" s="98"/>
      <c r="H907" s="98"/>
      <c r="I907" s="95"/>
      <c r="J907" s="131" t="str">
        <f t="shared" si="4"/>
        <v/>
      </c>
      <c r="K907" s="131"/>
      <c r="L907" s="132"/>
      <c r="M907" s="131"/>
      <c r="N907" s="129"/>
      <c r="O907" s="95"/>
      <c r="P907" s="98"/>
      <c r="Q907" s="381"/>
      <c r="R907" s="381"/>
      <c r="S907" s="381"/>
      <c r="T907" s="381"/>
    </row>
    <row r="908" spans="1:20" ht="12.75" customHeight="1" x14ac:dyDescent="0.25">
      <c r="A908" s="128" t="str">
        <f>IF(B908="","",ROW()-ROW($A$3)+'Diário 3º PA'!$P$1)</f>
        <v/>
      </c>
      <c r="B908" s="129"/>
      <c r="C908" s="130"/>
      <c r="D908" s="98"/>
      <c r="E908" s="95"/>
      <c r="F908" s="141"/>
      <c r="G908" s="98"/>
      <c r="H908" s="98"/>
      <c r="I908" s="95"/>
      <c r="J908" s="131" t="str">
        <f t="shared" si="4"/>
        <v/>
      </c>
      <c r="K908" s="131"/>
      <c r="L908" s="132"/>
      <c r="M908" s="131"/>
      <c r="N908" s="129"/>
      <c r="O908" s="95"/>
      <c r="P908" s="98"/>
      <c r="Q908" s="381"/>
      <c r="R908" s="381"/>
      <c r="S908" s="381"/>
      <c r="T908" s="381"/>
    </row>
    <row r="909" spans="1:20" ht="12.75" customHeight="1" x14ac:dyDescent="0.25">
      <c r="A909" s="128" t="str">
        <f>IF(B909="","",ROW()-ROW($A$3)+'Diário 3º PA'!$P$1)</f>
        <v/>
      </c>
      <c r="B909" s="129"/>
      <c r="C909" s="130"/>
      <c r="D909" s="98"/>
      <c r="E909" s="95"/>
      <c r="F909" s="141"/>
      <c r="G909" s="98"/>
      <c r="H909" s="98"/>
      <c r="I909" s="95"/>
      <c r="J909" s="131" t="str">
        <f t="shared" si="4"/>
        <v/>
      </c>
      <c r="K909" s="131"/>
      <c r="L909" s="132"/>
      <c r="M909" s="131"/>
      <c r="N909" s="129"/>
      <c r="O909" s="95"/>
      <c r="P909" s="98"/>
      <c r="Q909" s="381"/>
      <c r="R909" s="381"/>
      <c r="S909" s="381"/>
      <c r="T909" s="381"/>
    </row>
    <row r="910" spans="1:20" ht="12.75" customHeight="1" x14ac:dyDescent="0.25">
      <c r="A910" s="128" t="str">
        <f>IF(B910="","",ROW()-ROW($A$3)+'Diário 3º PA'!$P$1)</f>
        <v/>
      </c>
      <c r="B910" s="129"/>
      <c r="C910" s="130"/>
      <c r="D910" s="98"/>
      <c r="E910" s="95"/>
      <c r="F910" s="141"/>
      <c r="G910" s="98"/>
      <c r="H910" s="98"/>
      <c r="I910" s="95"/>
      <c r="J910" s="131" t="str">
        <f t="shared" si="4"/>
        <v/>
      </c>
      <c r="K910" s="131"/>
      <c r="L910" s="132"/>
      <c r="M910" s="131"/>
      <c r="N910" s="129"/>
      <c r="O910" s="95"/>
      <c r="P910" s="98"/>
      <c r="Q910" s="381"/>
      <c r="R910" s="381"/>
      <c r="S910" s="381"/>
      <c r="T910" s="381"/>
    </row>
    <row r="911" spans="1:20" ht="12.75" customHeight="1" x14ac:dyDescent="0.25">
      <c r="A911" s="128" t="str">
        <f>IF(B911="","",ROW()-ROW($A$3)+'Diário 3º PA'!$P$1)</f>
        <v/>
      </c>
      <c r="B911" s="129"/>
      <c r="C911" s="130"/>
      <c r="D911" s="98"/>
      <c r="E911" s="95"/>
      <c r="F911" s="141"/>
      <c r="G911" s="98"/>
      <c r="H911" s="98"/>
      <c r="I911" s="95"/>
      <c r="J911" s="131" t="str">
        <f t="shared" si="4"/>
        <v/>
      </c>
      <c r="K911" s="131"/>
      <c r="L911" s="132"/>
      <c r="M911" s="131"/>
      <c r="N911" s="129"/>
      <c r="O911" s="95"/>
      <c r="P911" s="98"/>
      <c r="Q911" s="381"/>
      <c r="R911" s="381"/>
      <c r="S911" s="381"/>
      <c r="T911" s="381"/>
    </row>
    <row r="912" spans="1:20" ht="12.75" customHeight="1" x14ac:dyDescent="0.25">
      <c r="A912" s="128" t="str">
        <f>IF(B912="","",ROW()-ROW($A$3)+'Diário 3º PA'!$P$1)</f>
        <v/>
      </c>
      <c r="B912" s="129"/>
      <c r="C912" s="130"/>
      <c r="D912" s="98"/>
      <c r="E912" s="95"/>
      <c r="F912" s="141"/>
      <c r="G912" s="98"/>
      <c r="H912" s="98"/>
      <c r="I912" s="95"/>
      <c r="J912" s="131" t="str">
        <f t="shared" si="4"/>
        <v/>
      </c>
      <c r="K912" s="131"/>
      <c r="L912" s="132"/>
      <c r="M912" s="131"/>
      <c r="N912" s="129"/>
      <c r="O912" s="95"/>
      <c r="P912" s="98"/>
      <c r="Q912" s="381"/>
      <c r="R912" s="381"/>
      <c r="S912" s="381"/>
      <c r="T912" s="381"/>
    </row>
    <row r="913" spans="1:20" ht="12.75" customHeight="1" x14ac:dyDescent="0.25">
      <c r="A913" s="128" t="str">
        <f>IF(B913="","",ROW()-ROW($A$3)+'Diário 3º PA'!$P$1)</f>
        <v/>
      </c>
      <c r="B913" s="129"/>
      <c r="C913" s="130"/>
      <c r="D913" s="98"/>
      <c r="E913" s="95"/>
      <c r="F913" s="141"/>
      <c r="G913" s="98"/>
      <c r="H913" s="98"/>
      <c r="I913" s="95"/>
      <c r="J913" s="131" t="str">
        <f t="shared" si="4"/>
        <v/>
      </c>
      <c r="K913" s="131"/>
      <c r="L913" s="132"/>
      <c r="M913" s="131"/>
      <c r="N913" s="129"/>
      <c r="O913" s="95"/>
      <c r="P913" s="98"/>
      <c r="Q913" s="381"/>
      <c r="R913" s="381"/>
      <c r="S913" s="381"/>
      <c r="T913" s="381"/>
    </row>
    <row r="914" spans="1:20" ht="12.75" customHeight="1" x14ac:dyDescent="0.25">
      <c r="A914" s="128" t="str">
        <f>IF(B914="","",ROW()-ROW($A$3)+'Diário 3º PA'!$P$1)</f>
        <v/>
      </c>
      <c r="B914" s="129"/>
      <c r="C914" s="130"/>
      <c r="D914" s="98"/>
      <c r="E914" s="95"/>
      <c r="F914" s="141"/>
      <c r="G914" s="98"/>
      <c r="H914" s="98"/>
      <c r="I914" s="95"/>
      <c r="J914" s="131" t="str">
        <f t="shared" si="4"/>
        <v/>
      </c>
      <c r="K914" s="131"/>
      <c r="L914" s="132"/>
      <c r="M914" s="131"/>
      <c r="N914" s="129"/>
      <c r="O914" s="95"/>
      <c r="P914" s="98"/>
      <c r="Q914" s="381"/>
      <c r="R914" s="381"/>
      <c r="S914" s="381"/>
      <c r="T914" s="381"/>
    </row>
    <row r="915" spans="1:20" ht="12.75" customHeight="1" x14ac:dyDescent="0.25">
      <c r="A915" s="128" t="str">
        <f>IF(B915="","",ROW()-ROW($A$3)+'Diário 3º PA'!$P$1)</f>
        <v/>
      </c>
      <c r="B915" s="129"/>
      <c r="C915" s="130"/>
      <c r="D915" s="98"/>
      <c r="E915" s="95"/>
      <c r="F915" s="141"/>
      <c r="G915" s="98"/>
      <c r="H915" s="98"/>
      <c r="I915" s="95"/>
      <c r="J915" s="131" t="str">
        <f t="shared" si="4"/>
        <v/>
      </c>
      <c r="K915" s="131"/>
      <c r="L915" s="132"/>
      <c r="M915" s="131"/>
      <c r="N915" s="129"/>
      <c r="O915" s="95"/>
      <c r="P915" s="98"/>
      <c r="Q915" s="381"/>
      <c r="R915" s="381"/>
      <c r="S915" s="381"/>
      <c r="T915" s="381"/>
    </row>
    <row r="916" spans="1:20" ht="12.75" customHeight="1" x14ac:dyDescent="0.25">
      <c r="A916" s="128" t="str">
        <f>IF(B916="","",ROW()-ROW($A$3)+'Diário 3º PA'!$P$1)</f>
        <v/>
      </c>
      <c r="B916" s="129"/>
      <c r="C916" s="130"/>
      <c r="D916" s="98"/>
      <c r="E916" s="95"/>
      <c r="F916" s="141"/>
      <c r="G916" s="98"/>
      <c r="H916" s="98"/>
      <c r="I916" s="95"/>
      <c r="J916" s="131" t="str">
        <f t="shared" si="4"/>
        <v/>
      </c>
      <c r="K916" s="131"/>
      <c r="L916" s="132"/>
      <c r="M916" s="131"/>
      <c r="N916" s="129"/>
      <c r="O916" s="95"/>
      <c r="P916" s="98"/>
      <c r="Q916" s="381"/>
      <c r="R916" s="381"/>
      <c r="S916" s="381"/>
      <c r="T916" s="381"/>
    </row>
    <row r="917" spans="1:20" ht="12.75" customHeight="1" x14ac:dyDescent="0.25">
      <c r="A917" s="128" t="str">
        <f>IF(B917="","",ROW()-ROW($A$3)+'Diário 3º PA'!$P$1)</f>
        <v/>
      </c>
      <c r="B917" s="129"/>
      <c r="C917" s="130"/>
      <c r="D917" s="98"/>
      <c r="E917" s="95"/>
      <c r="F917" s="141"/>
      <c r="G917" s="98"/>
      <c r="H917" s="98"/>
      <c r="I917" s="95"/>
      <c r="J917" s="131" t="str">
        <f t="shared" si="4"/>
        <v/>
      </c>
      <c r="K917" s="131"/>
      <c r="L917" s="132"/>
      <c r="M917" s="131"/>
      <c r="N917" s="129"/>
      <c r="O917" s="95"/>
      <c r="P917" s="98"/>
      <c r="Q917" s="381"/>
      <c r="R917" s="381"/>
      <c r="S917" s="381"/>
      <c r="T917" s="381"/>
    </row>
    <row r="918" spans="1:20" ht="12.75" customHeight="1" x14ac:dyDescent="0.25">
      <c r="A918" s="128" t="str">
        <f>IF(B918="","",ROW()-ROW($A$3)+'Diário 3º PA'!$P$1)</f>
        <v/>
      </c>
      <c r="B918" s="129"/>
      <c r="C918" s="130"/>
      <c r="D918" s="98"/>
      <c r="E918" s="95"/>
      <c r="F918" s="141"/>
      <c r="G918" s="98"/>
      <c r="H918" s="98"/>
      <c r="I918" s="95"/>
      <c r="J918" s="131" t="str">
        <f t="shared" si="4"/>
        <v/>
      </c>
      <c r="K918" s="131"/>
      <c r="L918" s="132"/>
      <c r="M918" s="131"/>
      <c r="N918" s="129"/>
      <c r="O918" s="95"/>
      <c r="P918" s="98"/>
      <c r="Q918" s="381"/>
      <c r="R918" s="381"/>
      <c r="S918" s="381"/>
      <c r="T918" s="381"/>
    </row>
    <row r="919" spans="1:20" ht="12.75" customHeight="1" x14ac:dyDescent="0.25">
      <c r="A919" s="128" t="str">
        <f>IF(B919="","",ROW()-ROW($A$3)+'Diário 3º PA'!$P$1)</f>
        <v/>
      </c>
      <c r="B919" s="129"/>
      <c r="C919" s="130"/>
      <c r="D919" s="98"/>
      <c r="E919" s="95"/>
      <c r="F919" s="141"/>
      <c r="G919" s="98"/>
      <c r="H919" s="98"/>
      <c r="I919" s="95"/>
      <c r="J919" s="131" t="str">
        <f t="shared" si="4"/>
        <v/>
      </c>
      <c r="K919" s="131"/>
      <c r="L919" s="132"/>
      <c r="M919" s="131"/>
      <c r="N919" s="129"/>
      <c r="O919" s="95"/>
      <c r="P919" s="98"/>
      <c r="Q919" s="381"/>
      <c r="R919" s="381"/>
      <c r="S919" s="381"/>
      <c r="T919" s="381"/>
    </row>
    <row r="920" spans="1:20" ht="12.75" customHeight="1" x14ac:dyDescent="0.25">
      <c r="A920" s="128" t="str">
        <f>IF(B920="","",ROW()-ROW($A$3)+'Diário 3º PA'!$P$1)</f>
        <v/>
      </c>
      <c r="B920" s="129"/>
      <c r="C920" s="130"/>
      <c r="D920" s="98"/>
      <c r="E920" s="95"/>
      <c r="F920" s="141"/>
      <c r="G920" s="98"/>
      <c r="H920" s="98"/>
      <c r="I920" s="95"/>
      <c r="J920" s="131" t="str">
        <f t="shared" si="4"/>
        <v/>
      </c>
      <c r="K920" s="131"/>
      <c r="L920" s="132"/>
      <c r="M920" s="131"/>
      <c r="N920" s="129"/>
      <c r="O920" s="95"/>
      <c r="P920" s="98"/>
      <c r="Q920" s="381"/>
      <c r="R920" s="381"/>
      <c r="S920" s="381"/>
      <c r="T920" s="381"/>
    </row>
    <row r="921" spans="1:20" ht="12.75" customHeight="1" x14ac:dyDescent="0.25">
      <c r="A921" s="128" t="str">
        <f>IF(B921="","",ROW()-ROW($A$3)+'Diário 3º PA'!$P$1)</f>
        <v/>
      </c>
      <c r="B921" s="129"/>
      <c r="C921" s="130"/>
      <c r="D921" s="98"/>
      <c r="E921" s="95"/>
      <c r="F921" s="141"/>
      <c r="G921" s="98"/>
      <c r="H921" s="98"/>
      <c r="I921" s="95"/>
      <c r="J921" s="131" t="str">
        <f t="shared" si="4"/>
        <v/>
      </c>
      <c r="K921" s="131"/>
      <c r="L921" s="132"/>
      <c r="M921" s="131"/>
      <c r="N921" s="129"/>
      <c r="O921" s="95"/>
      <c r="P921" s="98"/>
      <c r="Q921" s="381"/>
      <c r="R921" s="381"/>
      <c r="S921" s="381"/>
      <c r="T921" s="381"/>
    </row>
    <row r="922" spans="1:20" ht="12.75" customHeight="1" x14ac:dyDescent="0.25">
      <c r="A922" s="128" t="str">
        <f>IF(B922="","",ROW()-ROW($A$3)+'Diário 3º PA'!$P$1)</f>
        <v/>
      </c>
      <c r="B922" s="129"/>
      <c r="C922" s="130"/>
      <c r="D922" s="98"/>
      <c r="E922" s="95"/>
      <c r="F922" s="141"/>
      <c r="G922" s="98"/>
      <c r="H922" s="98"/>
      <c r="I922" s="95"/>
      <c r="J922" s="131" t="str">
        <f t="shared" si="4"/>
        <v/>
      </c>
      <c r="K922" s="131"/>
      <c r="L922" s="132"/>
      <c r="M922" s="131"/>
      <c r="N922" s="129"/>
      <c r="O922" s="95"/>
      <c r="P922" s="98"/>
      <c r="Q922" s="381"/>
      <c r="R922" s="381"/>
      <c r="S922" s="381"/>
      <c r="T922" s="381"/>
    </row>
    <row r="923" spans="1:20" ht="12.75" customHeight="1" x14ac:dyDescent="0.25">
      <c r="A923" s="128" t="str">
        <f>IF(B923="","",ROW()-ROW($A$3)+'Diário 3º PA'!$P$1)</f>
        <v/>
      </c>
      <c r="B923" s="129"/>
      <c r="C923" s="130"/>
      <c r="D923" s="98"/>
      <c r="E923" s="95"/>
      <c r="F923" s="141"/>
      <c r="G923" s="98"/>
      <c r="H923" s="98"/>
      <c r="I923" s="95"/>
      <c r="J923" s="131" t="str">
        <f t="shared" si="4"/>
        <v/>
      </c>
      <c r="K923" s="131"/>
      <c r="L923" s="132"/>
      <c r="M923" s="131"/>
      <c r="N923" s="129"/>
      <c r="O923" s="95"/>
      <c r="P923" s="98"/>
      <c r="Q923" s="381"/>
      <c r="R923" s="381"/>
      <c r="S923" s="381"/>
      <c r="T923" s="381"/>
    </row>
    <row r="924" spans="1:20" ht="12.75" customHeight="1" x14ac:dyDescent="0.25">
      <c r="A924" s="128" t="str">
        <f>IF(B924="","",ROW()-ROW($A$3)+'Diário 3º PA'!$P$1)</f>
        <v/>
      </c>
      <c r="B924" s="129"/>
      <c r="C924" s="130"/>
      <c r="D924" s="98"/>
      <c r="E924" s="95"/>
      <c r="F924" s="141"/>
      <c r="G924" s="98"/>
      <c r="H924" s="98"/>
      <c r="I924" s="95"/>
      <c r="J924" s="131" t="str">
        <f t="shared" si="4"/>
        <v/>
      </c>
      <c r="K924" s="131"/>
      <c r="L924" s="132"/>
      <c r="M924" s="131"/>
      <c r="N924" s="129"/>
      <c r="O924" s="95"/>
      <c r="P924" s="98"/>
      <c r="Q924" s="381"/>
      <c r="R924" s="381"/>
      <c r="S924" s="381"/>
      <c r="T924" s="381"/>
    </row>
    <row r="925" spans="1:20" ht="12.75" customHeight="1" x14ac:dyDescent="0.25">
      <c r="A925" s="128" t="str">
        <f>IF(B925="","",ROW()-ROW($A$3)+'Diário 3º PA'!$P$1)</f>
        <v/>
      </c>
      <c r="B925" s="129"/>
      <c r="C925" s="130"/>
      <c r="D925" s="98"/>
      <c r="E925" s="95"/>
      <c r="F925" s="141"/>
      <c r="G925" s="98"/>
      <c r="H925" s="98"/>
      <c r="I925" s="95"/>
      <c r="J925" s="131" t="str">
        <f t="shared" si="4"/>
        <v/>
      </c>
      <c r="K925" s="131"/>
      <c r="L925" s="132"/>
      <c r="M925" s="131"/>
      <c r="N925" s="129"/>
      <c r="O925" s="95"/>
      <c r="P925" s="98"/>
      <c r="Q925" s="381"/>
      <c r="R925" s="381"/>
      <c r="S925" s="381"/>
      <c r="T925" s="381"/>
    </row>
    <row r="926" spans="1:20" ht="12.75" customHeight="1" x14ac:dyDescent="0.25">
      <c r="A926" s="128" t="str">
        <f>IF(B926="","",ROW()-ROW($A$3)+'Diário 3º PA'!$P$1)</f>
        <v/>
      </c>
      <c r="B926" s="129"/>
      <c r="C926" s="130"/>
      <c r="D926" s="98"/>
      <c r="E926" s="95"/>
      <c r="F926" s="141"/>
      <c r="G926" s="98"/>
      <c r="H926" s="98"/>
      <c r="I926" s="95"/>
      <c r="J926" s="131" t="str">
        <f t="shared" si="4"/>
        <v/>
      </c>
      <c r="K926" s="131"/>
      <c r="L926" s="132"/>
      <c r="M926" s="131"/>
      <c r="N926" s="129"/>
      <c r="O926" s="95"/>
      <c r="P926" s="98"/>
      <c r="Q926" s="381"/>
      <c r="R926" s="381"/>
      <c r="S926" s="381"/>
      <c r="T926" s="381"/>
    </row>
    <row r="927" spans="1:20" ht="12.75" customHeight="1" x14ac:dyDescent="0.25">
      <c r="A927" s="128" t="str">
        <f>IF(B927="","",ROW()-ROW($A$3)+'Diário 3º PA'!$P$1)</f>
        <v/>
      </c>
      <c r="B927" s="129"/>
      <c r="C927" s="130"/>
      <c r="D927" s="98"/>
      <c r="E927" s="95"/>
      <c r="F927" s="141"/>
      <c r="G927" s="98"/>
      <c r="H927" s="98"/>
      <c r="I927" s="95"/>
      <c r="J927" s="131" t="str">
        <f t="shared" si="4"/>
        <v/>
      </c>
      <c r="K927" s="131"/>
      <c r="L927" s="132"/>
      <c r="M927" s="131"/>
      <c r="N927" s="129"/>
      <c r="O927" s="95"/>
      <c r="P927" s="98"/>
      <c r="Q927" s="381"/>
      <c r="R927" s="381"/>
      <c r="S927" s="381"/>
      <c r="T927" s="381"/>
    </row>
    <row r="928" spans="1:20" ht="12.75" customHeight="1" x14ac:dyDescent="0.25">
      <c r="A928" s="128" t="str">
        <f>IF(B928="","",ROW()-ROW($A$3)+'Diário 3º PA'!$P$1)</f>
        <v/>
      </c>
      <c r="B928" s="129"/>
      <c r="C928" s="130"/>
      <c r="D928" s="98"/>
      <c r="E928" s="95"/>
      <c r="F928" s="141"/>
      <c r="G928" s="98"/>
      <c r="H928" s="98"/>
      <c r="I928" s="95"/>
      <c r="J928" s="131" t="str">
        <f t="shared" si="4"/>
        <v/>
      </c>
      <c r="K928" s="131"/>
      <c r="L928" s="132"/>
      <c r="M928" s="131"/>
      <c r="N928" s="129"/>
      <c r="O928" s="95"/>
      <c r="P928" s="98"/>
      <c r="Q928" s="381"/>
      <c r="R928" s="381"/>
      <c r="S928" s="381"/>
      <c r="T928" s="381"/>
    </row>
    <row r="929" spans="1:20" ht="12.75" customHeight="1" x14ac:dyDescent="0.25">
      <c r="A929" s="128" t="str">
        <f>IF(B929="","",ROW()-ROW($A$3)+'Diário 3º PA'!$P$1)</f>
        <v/>
      </c>
      <c r="B929" s="129"/>
      <c r="C929" s="130"/>
      <c r="D929" s="98"/>
      <c r="E929" s="95"/>
      <c r="F929" s="141"/>
      <c r="G929" s="98"/>
      <c r="H929" s="98"/>
      <c r="I929" s="95"/>
      <c r="J929" s="131" t="str">
        <f t="shared" si="4"/>
        <v/>
      </c>
      <c r="K929" s="131"/>
      <c r="L929" s="132"/>
      <c r="M929" s="131"/>
      <c r="N929" s="129"/>
      <c r="O929" s="95"/>
      <c r="P929" s="98"/>
      <c r="Q929" s="381"/>
      <c r="R929" s="381"/>
      <c r="S929" s="381"/>
      <c r="T929" s="381"/>
    </row>
    <row r="930" spans="1:20" ht="12.75" customHeight="1" x14ac:dyDescent="0.25">
      <c r="A930" s="128" t="str">
        <f>IF(B930="","",ROW()-ROW($A$3)+'Diário 3º PA'!$P$1)</f>
        <v/>
      </c>
      <c r="B930" s="129"/>
      <c r="C930" s="130"/>
      <c r="D930" s="98"/>
      <c r="E930" s="95"/>
      <c r="F930" s="141"/>
      <c r="G930" s="98"/>
      <c r="H930" s="98"/>
      <c r="I930" s="95"/>
      <c r="J930" s="131" t="str">
        <f t="shared" si="4"/>
        <v/>
      </c>
      <c r="K930" s="131"/>
      <c r="L930" s="132"/>
      <c r="M930" s="131"/>
      <c r="N930" s="129"/>
      <c r="O930" s="95"/>
      <c r="P930" s="98"/>
      <c r="Q930" s="381"/>
      <c r="R930" s="381"/>
      <c r="S930" s="381"/>
      <c r="T930" s="381"/>
    </row>
    <row r="931" spans="1:20" ht="12.75" customHeight="1" x14ac:dyDescent="0.25">
      <c r="A931" s="128" t="str">
        <f>IF(B931="","",ROW()-ROW($A$3)+'Diário 3º PA'!$P$1)</f>
        <v/>
      </c>
      <c r="B931" s="129"/>
      <c r="C931" s="130"/>
      <c r="D931" s="98"/>
      <c r="E931" s="95"/>
      <c r="F931" s="141"/>
      <c r="G931" s="98"/>
      <c r="H931" s="98"/>
      <c r="I931" s="95"/>
      <c r="J931" s="131" t="str">
        <f t="shared" si="4"/>
        <v/>
      </c>
      <c r="K931" s="131"/>
      <c r="L931" s="132"/>
      <c r="M931" s="131"/>
      <c r="N931" s="129"/>
      <c r="O931" s="95"/>
      <c r="P931" s="98"/>
      <c r="Q931" s="381"/>
      <c r="R931" s="381"/>
      <c r="S931" s="381"/>
      <c r="T931" s="381"/>
    </row>
    <row r="932" spans="1:20" ht="12.75" customHeight="1" x14ac:dyDescent="0.25">
      <c r="A932" s="128" t="str">
        <f>IF(B932="","",ROW()-ROW($A$3)+'Diário 3º PA'!$P$1)</f>
        <v/>
      </c>
      <c r="B932" s="129"/>
      <c r="C932" s="130"/>
      <c r="D932" s="98"/>
      <c r="E932" s="95"/>
      <c r="F932" s="141"/>
      <c r="G932" s="98"/>
      <c r="H932" s="98"/>
      <c r="I932" s="95"/>
      <c r="J932" s="131" t="str">
        <f t="shared" si="4"/>
        <v/>
      </c>
      <c r="K932" s="131"/>
      <c r="L932" s="132"/>
      <c r="M932" s="131"/>
      <c r="N932" s="129"/>
      <c r="O932" s="95"/>
      <c r="P932" s="98"/>
      <c r="Q932" s="381"/>
      <c r="R932" s="381"/>
      <c r="S932" s="381"/>
      <c r="T932" s="381"/>
    </row>
    <row r="933" spans="1:20" ht="12.75" customHeight="1" x14ac:dyDescent="0.25">
      <c r="A933" s="128" t="str">
        <f>IF(B933="","",ROW()-ROW($A$3)+'Diário 3º PA'!$P$1)</f>
        <v/>
      </c>
      <c r="B933" s="129"/>
      <c r="C933" s="130"/>
      <c r="D933" s="98"/>
      <c r="E933" s="95"/>
      <c r="F933" s="141"/>
      <c r="G933" s="98"/>
      <c r="H933" s="98"/>
      <c r="I933" s="95"/>
      <c r="J933" s="131" t="str">
        <f t="shared" si="4"/>
        <v/>
      </c>
      <c r="K933" s="131"/>
      <c r="L933" s="132"/>
      <c r="M933" s="131"/>
      <c r="N933" s="129"/>
      <c r="O933" s="95"/>
      <c r="P933" s="98"/>
      <c r="Q933" s="381"/>
      <c r="R933" s="381"/>
      <c r="S933" s="381"/>
      <c r="T933" s="381"/>
    </row>
    <row r="934" spans="1:20" ht="12.75" customHeight="1" x14ac:dyDescent="0.25">
      <c r="A934" s="128" t="str">
        <f>IF(B934="","",ROW()-ROW($A$3)+'Diário 3º PA'!$P$1)</f>
        <v/>
      </c>
      <c r="B934" s="129"/>
      <c r="C934" s="130"/>
      <c r="D934" s="98"/>
      <c r="E934" s="95"/>
      <c r="F934" s="141"/>
      <c r="G934" s="98"/>
      <c r="H934" s="98"/>
      <c r="I934" s="95"/>
      <c r="J934" s="131" t="str">
        <f t="shared" si="4"/>
        <v/>
      </c>
      <c r="K934" s="131"/>
      <c r="L934" s="132"/>
      <c r="M934" s="131"/>
      <c r="N934" s="129"/>
      <c r="O934" s="95"/>
      <c r="P934" s="98"/>
      <c r="Q934" s="381"/>
      <c r="R934" s="381"/>
      <c r="S934" s="381"/>
      <c r="T934" s="381"/>
    </row>
    <row r="935" spans="1:20" ht="12.75" customHeight="1" x14ac:dyDescent="0.25">
      <c r="A935" s="128" t="str">
        <f>IF(B935="","",ROW()-ROW($A$3)+'Diário 3º PA'!$P$1)</f>
        <v/>
      </c>
      <c r="B935" s="129"/>
      <c r="C935" s="130"/>
      <c r="D935" s="98"/>
      <c r="E935" s="95"/>
      <c r="F935" s="141"/>
      <c r="G935" s="98"/>
      <c r="H935" s="98"/>
      <c r="I935" s="95"/>
      <c r="J935" s="131" t="str">
        <f t="shared" si="4"/>
        <v/>
      </c>
      <c r="K935" s="131"/>
      <c r="L935" s="132"/>
      <c r="M935" s="131"/>
      <c r="N935" s="129"/>
      <c r="O935" s="95"/>
      <c r="P935" s="98"/>
      <c r="Q935" s="381"/>
      <c r="R935" s="381"/>
      <c r="S935" s="381"/>
      <c r="T935" s="381"/>
    </row>
    <row r="936" spans="1:20" ht="12.75" customHeight="1" x14ac:dyDescent="0.25">
      <c r="A936" s="128" t="str">
        <f>IF(B936="","",ROW()-ROW($A$3)+'Diário 3º PA'!$P$1)</f>
        <v/>
      </c>
      <c r="B936" s="129"/>
      <c r="C936" s="130"/>
      <c r="D936" s="98"/>
      <c r="E936" s="95"/>
      <c r="F936" s="141"/>
      <c r="G936" s="98"/>
      <c r="H936" s="98"/>
      <c r="I936" s="95"/>
      <c r="J936" s="131" t="str">
        <f t="shared" si="4"/>
        <v/>
      </c>
      <c r="K936" s="131"/>
      <c r="L936" s="132"/>
      <c r="M936" s="131"/>
      <c r="N936" s="129"/>
      <c r="O936" s="95"/>
      <c r="P936" s="98"/>
      <c r="Q936" s="381"/>
      <c r="R936" s="381"/>
      <c r="S936" s="381"/>
      <c r="T936" s="381"/>
    </row>
    <row r="937" spans="1:20" ht="12.75" customHeight="1" x14ac:dyDescent="0.25">
      <c r="A937" s="128" t="str">
        <f>IF(B937="","",ROW()-ROW($A$3)+'Diário 3º PA'!$P$1)</f>
        <v/>
      </c>
      <c r="B937" s="129"/>
      <c r="C937" s="130"/>
      <c r="D937" s="98"/>
      <c r="E937" s="95"/>
      <c r="F937" s="141"/>
      <c r="G937" s="98"/>
      <c r="H937" s="98"/>
      <c r="I937" s="95"/>
      <c r="J937" s="131" t="str">
        <f t="shared" si="4"/>
        <v/>
      </c>
      <c r="K937" s="131"/>
      <c r="L937" s="132"/>
      <c r="M937" s="131"/>
      <c r="N937" s="129"/>
      <c r="O937" s="95"/>
      <c r="P937" s="98"/>
      <c r="Q937" s="381"/>
      <c r="R937" s="381"/>
      <c r="S937" s="381"/>
      <c r="T937" s="381"/>
    </row>
    <row r="938" spans="1:20" ht="12.75" customHeight="1" x14ac:dyDescent="0.25">
      <c r="A938" s="128" t="str">
        <f>IF(B938="","",ROW()-ROW($A$3)+'Diário 3º PA'!$P$1)</f>
        <v/>
      </c>
      <c r="B938" s="129"/>
      <c r="C938" s="130"/>
      <c r="D938" s="98"/>
      <c r="E938" s="95"/>
      <c r="F938" s="141"/>
      <c r="G938" s="98"/>
      <c r="H938" s="98"/>
      <c r="I938" s="95"/>
      <c r="J938" s="131" t="str">
        <f t="shared" si="4"/>
        <v/>
      </c>
      <c r="K938" s="131"/>
      <c r="L938" s="132"/>
      <c r="M938" s="131"/>
      <c r="N938" s="129"/>
      <c r="O938" s="95"/>
      <c r="P938" s="98"/>
      <c r="Q938" s="381"/>
      <c r="R938" s="381"/>
      <c r="S938" s="381"/>
      <c r="T938" s="381"/>
    </row>
    <row r="939" spans="1:20" ht="12.75" customHeight="1" x14ac:dyDescent="0.25">
      <c r="A939" s="128" t="str">
        <f>IF(B939="","",ROW()-ROW($A$3)+'Diário 3º PA'!$P$1)</f>
        <v/>
      </c>
      <c r="B939" s="129"/>
      <c r="C939" s="130"/>
      <c r="D939" s="98"/>
      <c r="E939" s="95"/>
      <c r="F939" s="141"/>
      <c r="G939" s="98"/>
      <c r="H939" s="98"/>
      <c r="I939" s="95"/>
      <c r="J939" s="131" t="str">
        <f t="shared" si="4"/>
        <v/>
      </c>
      <c r="K939" s="131"/>
      <c r="L939" s="132"/>
      <c r="M939" s="131"/>
      <c r="N939" s="129"/>
      <c r="O939" s="95"/>
      <c r="P939" s="98"/>
      <c r="Q939" s="381"/>
      <c r="R939" s="381"/>
      <c r="S939" s="381"/>
      <c r="T939" s="381"/>
    </row>
    <row r="940" spans="1:20" ht="12.75" customHeight="1" x14ac:dyDescent="0.25">
      <c r="A940" s="128" t="str">
        <f>IF(B940="","",ROW()-ROW($A$3)+'Diário 3º PA'!$P$1)</f>
        <v/>
      </c>
      <c r="B940" s="129"/>
      <c r="C940" s="130"/>
      <c r="D940" s="98"/>
      <c r="E940" s="95"/>
      <c r="F940" s="141"/>
      <c r="G940" s="98"/>
      <c r="H940" s="98"/>
      <c r="I940" s="95"/>
      <c r="J940" s="131" t="str">
        <f t="shared" si="4"/>
        <v/>
      </c>
      <c r="K940" s="131"/>
      <c r="L940" s="132"/>
      <c r="M940" s="131"/>
      <c r="N940" s="129"/>
      <c r="O940" s="95"/>
      <c r="P940" s="98"/>
      <c r="Q940" s="381"/>
      <c r="R940" s="381"/>
      <c r="S940" s="381"/>
      <c r="T940" s="381"/>
    </row>
    <row r="941" spans="1:20" ht="12.75" customHeight="1" x14ac:dyDescent="0.25">
      <c r="A941" s="128" t="str">
        <f>IF(B941="","",ROW()-ROW($A$3)+'Diário 3º PA'!$P$1)</f>
        <v/>
      </c>
      <c r="B941" s="129"/>
      <c r="C941" s="130"/>
      <c r="D941" s="98"/>
      <c r="E941" s="95"/>
      <c r="F941" s="141"/>
      <c r="G941" s="98"/>
      <c r="H941" s="98"/>
      <c r="I941" s="95"/>
      <c r="J941" s="131" t="str">
        <f t="shared" si="4"/>
        <v/>
      </c>
      <c r="K941" s="131"/>
      <c r="L941" s="132"/>
      <c r="M941" s="131"/>
      <c r="N941" s="129"/>
      <c r="O941" s="95"/>
      <c r="P941" s="98"/>
      <c r="Q941" s="381"/>
      <c r="R941" s="381"/>
      <c r="S941" s="381"/>
      <c r="T941" s="381"/>
    </row>
    <row r="942" spans="1:20" ht="12.75" customHeight="1" x14ac:dyDescent="0.25">
      <c r="A942" s="128" t="str">
        <f>IF(B942="","",ROW()-ROW($A$3)+'Diário 3º PA'!$P$1)</f>
        <v/>
      </c>
      <c r="B942" s="129"/>
      <c r="C942" s="130"/>
      <c r="D942" s="98"/>
      <c r="E942" s="95"/>
      <c r="F942" s="141"/>
      <c r="G942" s="98"/>
      <c r="H942" s="98"/>
      <c r="I942" s="95"/>
      <c r="J942" s="131" t="str">
        <f t="shared" si="4"/>
        <v/>
      </c>
      <c r="K942" s="131"/>
      <c r="L942" s="132"/>
      <c r="M942" s="131"/>
      <c r="N942" s="129"/>
      <c r="O942" s="95"/>
      <c r="P942" s="98"/>
      <c r="Q942" s="381"/>
      <c r="R942" s="381"/>
      <c r="S942" s="381"/>
      <c r="T942" s="381"/>
    </row>
    <row r="943" spans="1:20" ht="12.75" customHeight="1" x14ac:dyDescent="0.25">
      <c r="A943" s="128" t="str">
        <f>IF(B943="","",ROW()-ROW($A$3)+'Diário 3º PA'!$P$1)</f>
        <v/>
      </c>
      <c r="B943" s="129"/>
      <c r="C943" s="130"/>
      <c r="D943" s="98"/>
      <c r="E943" s="95"/>
      <c r="F943" s="141"/>
      <c r="G943" s="98"/>
      <c r="H943" s="98"/>
      <c r="I943" s="95"/>
      <c r="J943" s="131" t="str">
        <f t="shared" si="4"/>
        <v/>
      </c>
      <c r="K943" s="131"/>
      <c r="L943" s="132"/>
      <c r="M943" s="131"/>
      <c r="N943" s="129"/>
      <c r="O943" s="95"/>
      <c r="P943" s="98"/>
      <c r="Q943" s="381"/>
      <c r="R943" s="381"/>
      <c r="S943" s="381"/>
      <c r="T943" s="381"/>
    </row>
    <row r="944" spans="1:20" ht="12.75" customHeight="1" x14ac:dyDescent="0.25">
      <c r="A944" s="128" t="str">
        <f>IF(B944="","",ROW()-ROW($A$3)+'Diário 3º PA'!$P$1)</f>
        <v/>
      </c>
      <c r="B944" s="129"/>
      <c r="C944" s="130"/>
      <c r="D944" s="98"/>
      <c r="E944" s="95"/>
      <c r="F944" s="141"/>
      <c r="G944" s="98"/>
      <c r="H944" s="98"/>
      <c r="I944" s="95"/>
      <c r="J944" s="131" t="str">
        <f t="shared" si="4"/>
        <v/>
      </c>
      <c r="K944" s="131"/>
      <c r="L944" s="132"/>
      <c r="M944" s="131"/>
      <c r="N944" s="129"/>
      <c r="O944" s="95"/>
      <c r="P944" s="98"/>
      <c r="Q944" s="381"/>
      <c r="R944" s="381"/>
      <c r="S944" s="381"/>
      <c r="T944" s="381"/>
    </row>
    <row r="945" spans="1:20" ht="12.75" customHeight="1" x14ac:dyDescent="0.25">
      <c r="A945" s="128" t="str">
        <f>IF(B945="","",ROW()-ROW($A$3)+'Diário 3º PA'!$P$1)</f>
        <v/>
      </c>
      <c r="B945" s="129"/>
      <c r="C945" s="130"/>
      <c r="D945" s="98"/>
      <c r="E945" s="95"/>
      <c r="F945" s="141"/>
      <c r="G945" s="98"/>
      <c r="H945" s="98"/>
      <c r="I945" s="95"/>
      <c r="J945" s="131" t="str">
        <f t="shared" si="4"/>
        <v/>
      </c>
      <c r="K945" s="131"/>
      <c r="L945" s="132"/>
      <c r="M945" s="131"/>
      <c r="N945" s="129"/>
      <c r="O945" s="95"/>
      <c r="P945" s="98"/>
      <c r="Q945" s="381"/>
      <c r="R945" s="381"/>
      <c r="S945" s="381"/>
      <c r="T945" s="381"/>
    </row>
    <row r="946" spans="1:20" ht="12.75" customHeight="1" x14ac:dyDescent="0.25">
      <c r="A946" s="128" t="str">
        <f>IF(B946="","",ROW()-ROW($A$3)+'Diário 3º PA'!$P$1)</f>
        <v/>
      </c>
      <c r="B946" s="129"/>
      <c r="C946" s="130"/>
      <c r="D946" s="98"/>
      <c r="E946" s="95"/>
      <c r="F946" s="141"/>
      <c r="G946" s="98"/>
      <c r="H946" s="98"/>
      <c r="I946" s="95"/>
      <c r="J946" s="131" t="str">
        <f t="shared" si="4"/>
        <v/>
      </c>
      <c r="K946" s="131"/>
      <c r="L946" s="132"/>
      <c r="M946" s="131"/>
      <c r="N946" s="129"/>
      <c r="O946" s="95"/>
      <c r="P946" s="98"/>
      <c r="Q946" s="381"/>
      <c r="R946" s="381"/>
      <c r="S946" s="381"/>
      <c r="T946" s="381"/>
    </row>
    <row r="947" spans="1:20" ht="12.75" customHeight="1" x14ac:dyDescent="0.25">
      <c r="A947" s="128" t="str">
        <f>IF(B947="","",ROW()-ROW($A$3)+'Diário 3º PA'!$P$1)</f>
        <v/>
      </c>
      <c r="B947" s="129"/>
      <c r="C947" s="130"/>
      <c r="D947" s="98"/>
      <c r="E947" s="95"/>
      <c r="F947" s="141"/>
      <c r="G947" s="98"/>
      <c r="H947" s="98"/>
      <c r="I947" s="95"/>
      <c r="J947" s="131" t="str">
        <f t="shared" si="4"/>
        <v/>
      </c>
      <c r="K947" s="131"/>
      <c r="L947" s="132"/>
      <c r="M947" s="131"/>
      <c r="N947" s="129"/>
      <c r="O947" s="95"/>
      <c r="P947" s="98"/>
      <c r="Q947" s="381"/>
      <c r="R947" s="381"/>
      <c r="S947" s="381"/>
      <c r="T947" s="381"/>
    </row>
    <row r="948" spans="1:20" ht="12.75" customHeight="1" x14ac:dyDescent="0.25">
      <c r="A948" s="128" t="str">
        <f>IF(B948="","",ROW()-ROW($A$3)+'Diário 3º PA'!$P$1)</f>
        <v/>
      </c>
      <c r="B948" s="129"/>
      <c r="C948" s="130"/>
      <c r="D948" s="98"/>
      <c r="E948" s="95"/>
      <c r="F948" s="141"/>
      <c r="G948" s="98"/>
      <c r="H948" s="98"/>
      <c r="I948" s="95"/>
      <c r="J948" s="131" t="str">
        <f t="shared" si="4"/>
        <v/>
      </c>
      <c r="K948" s="131"/>
      <c r="L948" s="132"/>
      <c r="M948" s="131"/>
      <c r="N948" s="129"/>
      <c r="O948" s="95"/>
      <c r="P948" s="98"/>
      <c r="Q948" s="381"/>
      <c r="R948" s="381"/>
      <c r="S948" s="381"/>
      <c r="T948" s="381"/>
    </row>
    <row r="949" spans="1:20" ht="12.75" customHeight="1" x14ac:dyDescent="0.25">
      <c r="A949" s="128" t="str">
        <f>IF(B949="","",ROW()-ROW($A$3)+'Diário 3º PA'!$P$1)</f>
        <v/>
      </c>
      <c r="B949" s="129"/>
      <c r="C949" s="130"/>
      <c r="D949" s="98"/>
      <c r="E949" s="95"/>
      <c r="F949" s="141"/>
      <c r="G949" s="98"/>
      <c r="H949" s="98"/>
      <c r="I949" s="95"/>
      <c r="J949" s="131" t="str">
        <f t="shared" si="4"/>
        <v/>
      </c>
      <c r="K949" s="131"/>
      <c r="L949" s="132"/>
      <c r="M949" s="131"/>
      <c r="N949" s="129"/>
      <c r="O949" s="95"/>
      <c r="P949" s="98"/>
      <c r="Q949" s="381"/>
      <c r="R949" s="381"/>
      <c r="S949" s="381"/>
      <c r="T949" s="381"/>
    </row>
    <row r="950" spans="1:20" ht="12.75" customHeight="1" x14ac:dyDescent="0.25">
      <c r="A950" s="128" t="str">
        <f>IF(B950="","",ROW()-ROW($A$3)+'Diário 3º PA'!$P$1)</f>
        <v/>
      </c>
      <c r="B950" s="129"/>
      <c r="C950" s="130"/>
      <c r="D950" s="98"/>
      <c r="E950" s="95"/>
      <c r="F950" s="141"/>
      <c r="G950" s="98"/>
      <c r="H950" s="98"/>
      <c r="I950" s="95"/>
      <c r="J950" s="131" t="str">
        <f t="shared" si="4"/>
        <v/>
      </c>
      <c r="K950" s="131"/>
      <c r="L950" s="132"/>
      <c r="M950" s="131"/>
      <c r="N950" s="129"/>
      <c r="O950" s="95"/>
      <c r="P950" s="98"/>
      <c r="Q950" s="381"/>
      <c r="R950" s="381"/>
      <c r="S950" s="381"/>
      <c r="T950" s="381"/>
    </row>
    <row r="951" spans="1:20" ht="12.75" customHeight="1" x14ac:dyDescent="0.25">
      <c r="A951" s="128" t="str">
        <f>IF(B951="","",ROW()-ROW($A$3)+'Diário 3º PA'!$P$1)</f>
        <v/>
      </c>
      <c r="B951" s="129"/>
      <c r="C951" s="130"/>
      <c r="D951" s="98"/>
      <c r="E951" s="95"/>
      <c r="F951" s="141"/>
      <c r="G951" s="98"/>
      <c r="H951" s="98"/>
      <c r="I951" s="95"/>
      <c r="J951" s="131" t="str">
        <f t="shared" si="4"/>
        <v/>
      </c>
      <c r="K951" s="131"/>
      <c r="L951" s="132"/>
      <c r="M951" s="131"/>
      <c r="N951" s="129"/>
      <c r="O951" s="95"/>
      <c r="P951" s="98"/>
      <c r="Q951" s="381"/>
      <c r="R951" s="381"/>
      <c r="S951" s="381"/>
      <c r="T951" s="381"/>
    </row>
    <row r="952" spans="1:20" ht="12.75" customHeight="1" x14ac:dyDescent="0.25">
      <c r="A952" s="128" t="str">
        <f>IF(B952="","",ROW()-ROW($A$3)+'Diário 3º PA'!$P$1)</f>
        <v/>
      </c>
      <c r="B952" s="129"/>
      <c r="C952" s="130"/>
      <c r="D952" s="98"/>
      <c r="E952" s="95"/>
      <c r="F952" s="141"/>
      <c r="G952" s="98"/>
      <c r="H952" s="98"/>
      <c r="I952" s="95"/>
      <c r="J952" s="131" t="str">
        <f t="shared" si="4"/>
        <v/>
      </c>
      <c r="K952" s="131"/>
      <c r="L952" s="132"/>
      <c r="M952" s="131"/>
      <c r="N952" s="129"/>
      <c r="O952" s="95"/>
      <c r="P952" s="98"/>
      <c r="Q952" s="381"/>
      <c r="R952" s="381"/>
      <c r="S952" s="381"/>
      <c r="T952" s="381"/>
    </row>
    <row r="953" spans="1:20" ht="12.75" customHeight="1" x14ac:dyDescent="0.25">
      <c r="A953" s="128" t="str">
        <f>IF(B953="","",ROW()-ROW($A$3)+'Diário 3º PA'!$P$1)</f>
        <v/>
      </c>
      <c r="B953" s="129"/>
      <c r="C953" s="130"/>
      <c r="D953" s="98"/>
      <c r="E953" s="95"/>
      <c r="F953" s="141"/>
      <c r="G953" s="98"/>
      <c r="H953" s="98"/>
      <c r="I953" s="95"/>
      <c r="J953" s="131" t="str">
        <f t="shared" si="4"/>
        <v/>
      </c>
      <c r="K953" s="131"/>
      <c r="L953" s="132"/>
      <c r="M953" s="131"/>
      <c r="N953" s="129"/>
      <c r="O953" s="95"/>
      <c r="P953" s="98"/>
      <c r="Q953" s="381"/>
      <c r="R953" s="381"/>
      <c r="S953" s="381"/>
      <c r="T953" s="381"/>
    </row>
    <row r="954" spans="1:20" ht="12.75" customHeight="1" x14ac:dyDescent="0.25">
      <c r="A954" s="128" t="str">
        <f>IF(B954="","",ROW()-ROW($A$3)+'Diário 3º PA'!$P$1)</f>
        <v/>
      </c>
      <c r="B954" s="129"/>
      <c r="C954" s="130"/>
      <c r="D954" s="98"/>
      <c r="E954" s="95"/>
      <c r="F954" s="141"/>
      <c r="G954" s="98"/>
      <c r="H954" s="98"/>
      <c r="I954" s="95"/>
      <c r="J954" s="131" t="str">
        <f t="shared" si="4"/>
        <v/>
      </c>
      <c r="K954" s="131"/>
      <c r="L954" s="132"/>
      <c r="M954" s="131"/>
      <c r="N954" s="129"/>
      <c r="O954" s="95"/>
      <c r="P954" s="98"/>
      <c r="Q954" s="381"/>
      <c r="R954" s="381"/>
      <c r="S954" s="381"/>
      <c r="T954" s="381"/>
    </row>
    <row r="955" spans="1:20" ht="12.75" customHeight="1" x14ac:dyDescent="0.25">
      <c r="A955" s="128" t="str">
        <f>IF(B955="","",ROW()-ROW($A$3)+'Diário 3º PA'!$P$1)</f>
        <v/>
      </c>
      <c r="B955" s="129"/>
      <c r="C955" s="130"/>
      <c r="D955" s="98"/>
      <c r="E955" s="95"/>
      <c r="F955" s="141"/>
      <c r="G955" s="98"/>
      <c r="H955" s="98"/>
      <c r="I955" s="95"/>
      <c r="J955" s="131" t="str">
        <f t="shared" si="4"/>
        <v/>
      </c>
      <c r="K955" s="131"/>
      <c r="L955" s="132"/>
      <c r="M955" s="131"/>
      <c r="N955" s="129"/>
      <c r="O955" s="95"/>
      <c r="P955" s="98"/>
      <c r="Q955" s="381"/>
      <c r="R955" s="381"/>
      <c r="S955" s="381"/>
      <c r="T955" s="381"/>
    </row>
    <row r="956" spans="1:20" ht="12.75" customHeight="1" x14ac:dyDescent="0.25">
      <c r="A956" s="128" t="str">
        <f>IF(B956="","",ROW()-ROW($A$3)+'Diário 3º PA'!$P$1)</f>
        <v/>
      </c>
      <c r="B956" s="129"/>
      <c r="C956" s="130"/>
      <c r="D956" s="98"/>
      <c r="E956" s="95"/>
      <c r="F956" s="141"/>
      <c r="G956" s="98"/>
      <c r="H956" s="98"/>
      <c r="I956" s="95"/>
      <c r="J956" s="131" t="str">
        <f t="shared" si="4"/>
        <v/>
      </c>
      <c r="K956" s="131"/>
      <c r="L956" s="132"/>
      <c r="M956" s="131"/>
      <c r="N956" s="129"/>
      <c r="O956" s="95"/>
      <c r="P956" s="98"/>
      <c r="Q956" s="381"/>
      <c r="R956" s="381"/>
      <c r="S956" s="381"/>
      <c r="T956" s="381"/>
    </row>
    <row r="957" spans="1:20" ht="12.75" customHeight="1" x14ac:dyDescent="0.25">
      <c r="A957" s="128" t="str">
        <f>IF(B957="","",ROW()-ROW($A$3)+'Diário 3º PA'!$P$1)</f>
        <v/>
      </c>
      <c r="B957" s="129"/>
      <c r="C957" s="130"/>
      <c r="D957" s="98"/>
      <c r="E957" s="95"/>
      <c r="F957" s="141"/>
      <c r="G957" s="98"/>
      <c r="H957" s="98"/>
      <c r="I957" s="95"/>
      <c r="J957" s="131" t="str">
        <f t="shared" si="4"/>
        <v/>
      </c>
      <c r="K957" s="131"/>
      <c r="L957" s="132"/>
      <c r="M957" s="131"/>
      <c r="N957" s="129"/>
      <c r="O957" s="95"/>
      <c r="P957" s="98"/>
      <c r="Q957" s="381"/>
      <c r="R957" s="381"/>
      <c r="S957" s="381"/>
      <c r="T957" s="381"/>
    </row>
    <row r="958" spans="1:20" ht="12.75" customHeight="1" x14ac:dyDescent="0.25">
      <c r="A958" s="128" t="str">
        <f>IF(B958="","",ROW()-ROW($A$3)+'Diário 3º PA'!$P$1)</f>
        <v/>
      </c>
      <c r="B958" s="129"/>
      <c r="C958" s="130"/>
      <c r="D958" s="98"/>
      <c r="E958" s="95"/>
      <c r="F958" s="141"/>
      <c r="G958" s="98"/>
      <c r="H958" s="98"/>
      <c r="I958" s="95"/>
      <c r="J958" s="131" t="str">
        <f t="shared" si="4"/>
        <v/>
      </c>
      <c r="K958" s="131"/>
      <c r="L958" s="132"/>
      <c r="M958" s="131"/>
      <c r="N958" s="129"/>
      <c r="O958" s="95"/>
      <c r="P958" s="98"/>
      <c r="Q958" s="381"/>
      <c r="R958" s="381"/>
      <c r="S958" s="381"/>
      <c r="T958" s="381"/>
    </row>
    <row r="959" spans="1:20" ht="12.75" customHeight="1" x14ac:dyDescent="0.25">
      <c r="A959" s="128" t="str">
        <f>IF(B959="","",ROW()-ROW($A$3)+'Diário 3º PA'!$P$1)</f>
        <v/>
      </c>
      <c r="B959" s="129"/>
      <c r="C959" s="130"/>
      <c r="D959" s="98"/>
      <c r="E959" s="95"/>
      <c r="F959" s="141"/>
      <c r="G959" s="98"/>
      <c r="H959" s="98"/>
      <c r="I959" s="95"/>
      <c r="J959" s="131" t="str">
        <f t="shared" si="4"/>
        <v/>
      </c>
      <c r="K959" s="131"/>
      <c r="L959" s="132"/>
      <c r="M959" s="131"/>
      <c r="N959" s="129"/>
      <c r="O959" s="95"/>
      <c r="P959" s="98"/>
      <c r="Q959" s="381"/>
      <c r="R959" s="381"/>
      <c r="S959" s="381"/>
      <c r="T959" s="381"/>
    </row>
    <row r="960" spans="1:20" ht="12.75" customHeight="1" x14ac:dyDescent="0.25">
      <c r="A960" s="128" t="str">
        <f>IF(B960="","",ROW()-ROW($A$3)+'Diário 3º PA'!$P$1)</f>
        <v/>
      </c>
      <c r="B960" s="129"/>
      <c r="C960" s="130"/>
      <c r="D960" s="98"/>
      <c r="E960" s="95"/>
      <c r="F960" s="141"/>
      <c r="G960" s="98"/>
      <c r="H960" s="98"/>
      <c r="I960" s="95"/>
      <c r="J960" s="131" t="str">
        <f t="shared" si="4"/>
        <v/>
      </c>
      <c r="K960" s="131"/>
      <c r="L960" s="132"/>
      <c r="M960" s="131"/>
      <c r="N960" s="129"/>
      <c r="O960" s="95"/>
      <c r="P960" s="98"/>
      <c r="Q960" s="381"/>
      <c r="R960" s="381"/>
      <c r="S960" s="381"/>
      <c r="T960" s="381"/>
    </row>
    <row r="961" spans="1:20" ht="12.75" customHeight="1" x14ac:dyDescent="0.25">
      <c r="A961" s="128" t="str">
        <f>IF(B961="","",ROW()-ROW($A$3)+'Diário 3º PA'!$P$1)</f>
        <v/>
      </c>
      <c r="B961" s="129"/>
      <c r="C961" s="130"/>
      <c r="D961" s="98"/>
      <c r="E961" s="95"/>
      <c r="F961" s="141"/>
      <c r="G961" s="98"/>
      <c r="H961" s="98"/>
      <c r="I961" s="95"/>
      <c r="J961" s="131" t="str">
        <f t="shared" si="4"/>
        <v/>
      </c>
      <c r="K961" s="131"/>
      <c r="L961" s="132"/>
      <c r="M961" s="131"/>
      <c r="N961" s="129"/>
      <c r="O961" s="95"/>
      <c r="P961" s="98"/>
      <c r="Q961" s="381"/>
      <c r="R961" s="381"/>
      <c r="S961" s="381"/>
      <c r="T961" s="381"/>
    </row>
    <row r="962" spans="1:20" ht="12.75" customHeight="1" x14ac:dyDescent="0.25">
      <c r="A962" s="128" t="str">
        <f>IF(B962="","",ROW()-ROW($A$3)+'Diário 3º PA'!$P$1)</f>
        <v/>
      </c>
      <c r="B962" s="129"/>
      <c r="C962" s="130"/>
      <c r="D962" s="98"/>
      <c r="E962" s="95"/>
      <c r="F962" s="141"/>
      <c r="G962" s="98"/>
      <c r="H962" s="98"/>
      <c r="I962" s="95"/>
      <c r="J962" s="131" t="str">
        <f t="shared" si="4"/>
        <v/>
      </c>
      <c r="K962" s="131"/>
      <c r="L962" s="132"/>
      <c r="M962" s="131"/>
      <c r="N962" s="129"/>
      <c r="O962" s="95"/>
      <c r="P962" s="98"/>
      <c r="Q962" s="381"/>
      <c r="R962" s="381"/>
      <c r="S962" s="381"/>
      <c r="T962" s="381"/>
    </row>
    <row r="963" spans="1:20" ht="12.75" customHeight="1" x14ac:dyDescent="0.25">
      <c r="A963" s="128" t="str">
        <f>IF(B963="","",ROW()-ROW($A$3)+'Diário 3º PA'!$P$1)</f>
        <v/>
      </c>
      <c r="B963" s="129"/>
      <c r="C963" s="130"/>
      <c r="D963" s="98"/>
      <c r="E963" s="95"/>
      <c r="F963" s="141"/>
      <c r="G963" s="98"/>
      <c r="H963" s="98"/>
      <c r="I963" s="95"/>
      <c r="J963" s="131" t="str">
        <f t="shared" si="4"/>
        <v/>
      </c>
      <c r="K963" s="131"/>
      <c r="L963" s="132"/>
      <c r="M963" s="131"/>
      <c r="N963" s="129"/>
      <c r="O963" s="95"/>
      <c r="P963" s="98"/>
      <c r="Q963" s="381"/>
      <c r="R963" s="381"/>
      <c r="S963" s="381"/>
      <c r="T963" s="381"/>
    </row>
    <row r="964" spans="1:20" ht="12.75" customHeight="1" x14ac:dyDescent="0.25">
      <c r="A964" s="128" t="str">
        <f>IF(B964="","",ROW()-ROW($A$3)+'Diário 3º PA'!$P$1)</f>
        <v/>
      </c>
      <c r="B964" s="129"/>
      <c r="C964" s="130"/>
      <c r="D964" s="98"/>
      <c r="E964" s="95"/>
      <c r="F964" s="141"/>
      <c r="G964" s="98"/>
      <c r="H964" s="98"/>
      <c r="I964" s="95"/>
      <c r="J964" s="131" t="str">
        <f t="shared" si="4"/>
        <v/>
      </c>
      <c r="K964" s="131"/>
      <c r="L964" s="132"/>
      <c r="M964" s="131"/>
      <c r="N964" s="129"/>
      <c r="O964" s="95"/>
      <c r="P964" s="98"/>
      <c r="Q964" s="381"/>
      <c r="R964" s="381"/>
      <c r="S964" s="381"/>
      <c r="T964" s="381"/>
    </row>
    <row r="965" spans="1:20" ht="12.75" customHeight="1" x14ac:dyDescent="0.25">
      <c r="A965" s="128" t="str">
        <f>IF(B965="","",ROW()-ROW($A$3)+'Diário 3º PA'!$P$1)</f>
        <v/>
      </c>
      <c r="B965" s="129"/>
      <c r="C965" s="130"/>
      <c r="D965" s="98"/>
      <c r="E965" s="95"/>
      <c r="F965" s="141"/>
      <c r="G965" s="98"/>
      <c r="H965" s="98"/>
      <c r="I965" s="95"/>
      <c r="J965" s="131" t="str">
        <f t="shared" si="4"/>
        <v/>
      </c>
      <c r="K965" s="131"/>
      <c r="L965" s="132"/>
      <c r="M965" s="131"/>
      <c r="N965" s="129"/>
      <c r="O965" s="95"/>
      <c r="P965" s="98"/>
      <c r="Q965" s="381"/>
      <c r="R965" s="381"/>
      <c r="S965" s="381"/>
      <c r="T965" s="381"/>
    </row>
    <row r="966" spans="1:20" ht="12.75" customHeight="1" x14ac:dyDescent="0.25">
      <c r="A966" s="128" t="str">
        <f>IF(B966="","",ROW()-ROW($A$3)+'Diário 3º PA'!$P$1)</f>
        <v/>
      </c>
      <c r="B966" s="129"/>
      <c r="C966" s="130"/>
      <c r="D966" s="98"/>
      <c r="E966" s="95"/>
      <c r="F966" s="141"/>
      <c r="G966" s="98"/>
      <c r="H966" s="98"/>
      <c r="I966" s="95"/>
      <c r="J966" s="131" t="str">
        <f t="shared" si="4"/>
        <v/>
      </c>
      <c r="K966" s="131"/>
      <c r="L966" s="132"/>
      <c r="M966" s="131"/>
      <c r="N966" s="129"/>
      <c r="O966" s="95"/>
      <c r="P966" s="98"/>
      <c r="Q966" s="381"/>
      <c r="R966" s="381"/>
      <c r="S966" s="381"/>
      <c r="T966" s="381"/>
    </row>
    <row r="967" spans="1:20" ht="12.75" customHeight="1" x14ac:dyDescent="0.25">
      <c r="A967" s="128" t="str">
        <f>IF(B967="","",ROW()-ROW($A$3)+'Diário 3º PA'!$P$1)</f>
        <v/>
      </c>
      <c r="B967" s="129"/>
      <c r="C967" s="130"/>
      <c r="D967" s="98"/>
      <c r="E967" s="95"/>
      <c r="F967" s="141"/>
      <c r="G967" s="98"/>
      <c r="H967" s="98"/>
      <c r="I967" s="95"/>
      <c r="J967" s="131" t="str">
        <f t="shared" si="4"/>
        <v/>
      </c>
      <c r="K967" s="131"/>
      <c r="L967" s="132"/>
      <c r="M967" s="131"/>
      <c r="N967" s="129"/>
      <c r="O967" s="95"/>
      <c r="P967" s="98"/>
      <c r="Q967" s="381"/>
      <c r="R967" s="381"/>
      <c r="S967" s="381"/>
      <c r="T967" s="381"/>
    </row>
    <row r="968" spans="1:20" ht="12.75" customHeight="1" x14ac:dyDescent="0.25">
      <c r="A968" s="128" t="str">
        <f>IF(B968="","",ROW()-ROW($A$3)+'Diário 3º PA'!$P$1)</f>
        <v/>
      </c>
      <c r="B968" s="129"/>
      <c r="C968" s="130"/>
      <c r="D968" s="98"/>
      <c r="E968" s="95"/>
      <c r="F968" s="141"/>
      <c r="G968" s="98"/>
      <c r="H968" s="98"/>
      <c r="I968" s="95"/>
      <c r="J968" s="131" t="str">
        <f t="shared" si="4"/>
        <v/>
      </c>
      <c r="K968" s="131"/>
      <c r="L968" s="132"/>
      <c r="M968" s="131"/>
      <c r="N968" s="129"/>
      <c r="O968" s="95"/>
      <c r="P968" s="98"/>
      <c r="Q968" s="381"/>
      <c r="R968" s="381"/>
      <c r="S968" s="381"/>
      <c r="T968" s="381"/>
    </row>
    <row r="969" spans="1:20" ht="12.75" customHeight="1" x14ac:dyDescent="0.25">
      <c r="A969" s="128" t="str">
        <f>IF(B969="","",ROW()-ROW($A$3)+'Diário 3º PA'!$P$1)</f>
        <v/>
      </c>
      <c r="B969" s="129"/>
      <c r="C969" s="130"/>
      <c r="D969" s="98"/>
      <c r="E969" s="95"/>
      <c r="F969" s="141"/>
      <c r="G969" s="98"/>
      <c r="H969" s="98"/>
      <c r="I969" s="95"/>
      <c r="J969" s="131" t="str">
        <f t="shared" si="4"/>
        <v/>
      </c>
      <c r="K969" s="131"/>
      <c r="L969" s="132"/>
      <c r="M969" s="131"/>
      <c r="N969" s="129"/>
      <c r="O969" s="95"/>
      <c r="P969" s="98"/>
      <c r="Q969" s="381"/>
      <c r="R969" s="381"/>
      <c r="S969" s="381"/>
      <c r="T969" s="381"/>
    </row>
    <row r="970" spans="1:20" ht="12.75" customHeight="1" x14ac:dyDescent="0.25">
      <c r="A970" s="128" t="str">
        <f>IF(B970="","",ROW()-ROW($A$3)+'Diário 3º PA'!$P$1)</f>
        <v/>
      </c>
      <c r="B970" s="129"/>
      <c r="C970" s="130"/>
      <c r="D970" s="98"/>
      <c r="E970" s="95"/>
      <c r="F970" s="141"/>
      <c r="G970" s="98"/>
      <c r="H970" s="98"/>
      <c r="I970" s="95"/>
      <c r="J970" s="131" t="str">
        <f t="shared" si="4"/>
        <v/>
      </c>
      <c r="K970" s="131"/>
      <c r="L970" s="132"/>
      <c r="M970" s="131"/>
      <c r="N970" s="129"/>
      <c r="O970" s="95"/>
      <c r="P970" s="98"/>
      <c r="Q970" s="381"/>
      <c r="R970" s="381"/>
      <c r="S970" s="381"/>
      <c r="T970" s="381"/>
    </row>
    <row r="971" spans="1:20" ht="12.75" customHeight="1" x14ac:dyDescent="0.25">
      <c r="A971" s="128" t="str">
        <f>IF(B971="","",ROW()-ROW($A$3)+'Diário 3º PA'!$P$1)</f>
        <v/>
      </c>
      <c r="B971" s="129"/>
      <c r="C971" s="130"/>
      <c r="D971" s="98"/>
      <c r="E971" s="95"/>
      <c r="F971" s="141"/>
      <c r="G971" s="98"/>
      <c r="H971" s="98"/>
      <c r="I971" s="95"/>
      <c r="J971" s="131" t="str">
        <f t="shared" si="4"/>
        <v/>
      </c>
      <c r="K971" s="131"/>
      <c r="L971" s="132"/>
      <c r="M971" s="131"/>
      <c r="N971" s="129"/>
      <c r="O971" s="95"/>
      <c r="P971" s="98"/>
      <c r="Q971" s="381"/>
      <c r="R971" s="381"/>
      <c r="S971" s="381"/>
      <c r="T971" s="381"/>
    </row>
    <row r="972" spans="1:20" ht="12.75" customHeight="1" x14ac:dyDescent="0.25">
      <c r="A972" s="128" t="str">
        <f>IF(B972="","",ROW()-ROW($A$3)+'Diário 3º PA'!$P$1)</f>
        <v/>
      </c>
      <c r="B972" s="129"/>
      <c r="C972" s="130"/>
      <c r="D972" s="98"/>
      <c r="E972" s="95"/>
      <c r="F972" s="141"/>
      <c r="G972" s="98"/>
      <c r="H972" s="98"/>
      <c r="I972" s="95"/>
      <c r="J972" s="131" t="str">
        <f t="shared" si="4"/>
        <v/>
      </c>
      <c r="K972" s="131"/>
      <c r="L972" s="132"/>
      <c r="M972" s="131"/>
      <c r="N972" s="129"/>
      <c r="O972" s="95"/>
      <c r="P972" s="98"/>
      <c r="Q972" s="381"/>
      <c r="R972" s="381"/>
      <c r="S972" s="381"/>
      <c r="T972" s="381"/>
    </row>
    <row r="973" spans="1:20" ht="12.75" customHeight="1" x14ac:dyDescent="0.25">
      <c r="A973" s="128" t="str">
        <f>IF(B973="","",ROW()-ROW($A$3)+'Diário 3º PA'!$P$1)</f>
        <v/>
      </c>
      <c r="B973" s="129"/>
      <c r="C973" s="130"/>
      <c r="D973" s="98"/>
      <c r="E973" s="95"/>
      <c r="F973" s="141"/>
      <c r="G973" s="98"/>
      <c r="H973" s="98"/>
      <c r="I973" s="95"/>
      <c r="J973" s="131" t="str">
        <f t="shared" si="4"/>
        <v/>
      </c>
      <c r="K973" s="131"/>
      <c r="L973" s="132"/>
      <c r="M973" s="131"/>
      <c r="N973" s="129"/>
      <c r="O973" s="95"/>
      <c r="P973" s="98"/>
      <c r="Q973" s="381"/>
      <c r="R973" s="381"/>
      <c r="S973" s="381"/>
      <c r="T973" s="381"/>
    </row>
    <row r="974" spans="1:20" ht="12.75" customHeight="1" x14ac:dyDescent="0.25">
      <c r="A974" s="128" t="str">
        <f>IF(B974="","",ROW()-ROW($A$3)+'Diário 3º PA'!$P$1)</f>
        <v/>
      </c>
      <c r="B974" s="129"/>
      <c r="C974" s="130"/>
      <c r="D974" s="98"/>
      <c r="E974" s="95"/>
      <c r="F974" s="141"/>
      <c r="G974" s="98"/>
      <c r="H974" s="98"/>
      <c r="I974" s="95"/>
      <c r="J974" s="131" t="str">
        <f t="shared" si="4"/>
        <v/>
      </c>
      <c r="K974" s="131"/>
      <c r="L974" s="132"/>
      <c r="M974" s="131"/>
      <c r="N974" s="129"/>
      <c r="O974" s="95"/>
      <c r="P974" s="98"/>
      <c r="Q974" s="381"/>
      <c r="R974" s="381"/>
      <c r="S974" s="381"/>
      <c r="T974" s="381"/>
    </row>
    <row r="975" spans="1:20" ht="12.75" customHeight="1" x14ac:dyDescent="0.25">
      <c r="A975" s="128" t="str">
        <f>IF(B975="","",ROW()-ROW($A$3)+'Diário 3º PA'!$P$1)</f>
        <v/>
      </c>
      <c r="B975" s="129"/>
      <c r="C975" s="130"/>
      <c r="D975" s="98"/>
      <c r="E975" s="95"/>
      <c r="F975" s="141"/>
      <c r="G975" s="98"/>
      <c r="H975" s="98"/>
      <c r="I975" s="95"/>
      <c r="J975" s="131" t="str">
        <f t="shared" si="4"/>
        <v/>
      </c>
      <c r="K975" s="131"/>
      <c r="L975" s="132"/>
      <c r="M975" s="131"/>
      <c r="N975" s="129"/>
      <c r="O975" s="95"/>
      <c r="P975" s="98"/>
      <c r="Q975" s="381"/>
      <c r="R975" s="381"/>
      <c r="S975" s="381"/>
      <c r="T975" s="381"/>
    </row>
    <row r="976" spans="1:20" ht="12.75" customHeight="1" x14ac:dyDescent="0.25">
      <c r="A976" s="128" t="str">
        <f>IF(B976="","",ROW()-ROW($A$3)+'Diário 3º PA'!$P$1)</f>
        <v/>
      </c>
      <c r="B976" s="129"/>
      <c r="C976" s="130"/>
      <c r="D976" s="98"/>
      <c r="E976" s="95"/>
      <c r="F976" s="141"/>
      <c r="G976" s="98"/>
      <c r="H976" s="98"/>
      <c r="I976" s="95"/>
      <c r="J976" s="131" t="str">
        <f t="shared" si="4"/>
        <v/>
      </c>
      <c r="K976" s="131"/>
      <c r="L976" s="132"/>
      <c r="M976" s="131"/>
      <c r="N976" s="129"/>
      <c r="O976" s="95"/>
      <c r="P976" s="98"/>
      <c r="Q976" s="381"/>
      <c r="R976" s="381"/>
      <c r="S976" s="381"/>
      <c r="T976" s="381"/>
    </row>
    <row r="977" spans="1:20" ht="12.75" customHeight="1" x14ac:dyDescent="0.25">
      <c r="A977" s="128" t="str">
        <f>IF(B977="","",ROW()-ROW($A$3)+'Diário 3º PA'!$P$1)</f>
        <v/>
      </c>
      <c r="B977" s="129"/>
      <c r="C977" s="130"/>
      <c r="D977" s="98"/>
      <c r="E977" s="95"/>
      <c r="F977" s="141"/>
      <c r="G977" s="98"/>
      <c r="H977" s="98"/>
      <c r="I977" s="95"/>
      <c r="J977" s="131" t="str">
        <f t="shared" si="4"/>
        <v/>
      </c>
      <c r="K977" s="131"/>
      <c r="L977" s="132"/>
      <c r="M977" s="131"/>
      <c r="N977" s="129"/>
      <c r="O977" s="95"/>
      <c r="P977" s="98"/>
      <c r="Q977" s="381"/>
      <c r="R977" s="381"/>
      <c r="S977" s="381"/>
      <c r="T977" s="381"/>
    </row>
    <row r="978" spans="1:20" ht="12.75" customHeight="1" x14ac:dyDescent="0.25">
      <c r="A978" s="128" t="str">
        <f>IF(B978="","",ROW()-ROW($A$3)+'Diário 3º PA'!$P$1)</f>
        <v/>
      </c>
      <c r="B978" s="129"/>
      <c r="C978" s="130"/>
      <c r="D978" s="98"/>
      <c r="E978" s="95"/>
      <c r="F978" s="141"/>
      <c r="G978" s="98"/>
      <c r="H978" s="98"/>
      <c r="I978" s="95"/>
      <c r="J978" s="131" t="str">
        <f t="shared" si="4"/>
        <v/>
      </c>
      <c r="K978" s="131"/>
      <c r="L978" s="132"/>
      <c r="M978" s="131"/>
      <c r="N978" s="129"/>
      <c r="O978" s="95"/>
      <c r="P978" s="98"/>
      <c r="Q978" s="381"/>
      <c r="R978" s="381"/>
      <c r="S978" s="381"/>
      <c r="T978" s="381"/>
    </row>
    <row r="979" spans="1:20" ht="12.75" customHeight="1" x14ac:dyDescent="0.25">
      <c r="A979" s="128" t="str">
        <f>IF(B979="","",ROW()-ROW($A$3)+'Diário 3º PA'!$P$1)</f>
        <v/>
      </c>
      <c r="B979" s="129"/>
      <c r="C979" s="130"/>
      <c r="D979" s="98"/>
      <c r="E979" s="95"/>
      <c r="F979" s="141"/>
      <c r="G979" s="98"/>
      <c r="H979" s="98"/>
      <c r="I979" s="95"/>
      <c r="J979" s="131" t="str">
        <f t="shared" si="4"/>
        <v/>
      </c>
      <c r="K979" s="131"/>
      <c r="L979" s="132"/>
      <c r="M979" s="131"/>
      <c r="N979" s="129"/>
      <c r="O979" s="95"/>
      <c r="P979" s="98"/>
      <c r="Q979" s="381"/>
      <c r="R979" s="381"/>
      <c r="S979" s="381"/>
      <c r="T979" s="381"/>
    </row>
    <row r="980" spans="1:20" ht="12.75" customHeight="1" x14ac:dyDescent="0.25">
      <c r="A980" s="128" t="str">
        <f>IF(B980="","",ROW()-ROW($A$3)+'Diário 3º PA'!$P$1)</f>
        <v/>
      </c>
      <c r="B980" s="129"/>
      <c r="C980" s="130"/>
      <c r="D980" s="98"/>
      <c r="E980" s="95"/>
      <c r="F980" s="141"/>
      <c r="G980" s="98"/>
      <c r="H980" s="98"/>
      <c r="I980" s="95"/>
      <c r="J980" s="131" t="str">
        <f t="shared" si="4"/>
        <v/>
      </c>
      <c r="K980" s="131"/>
      <c r="L980" s="132"/>
      <c r="M980" s="131"/>
      <c r="N980" s="129"/>
      <c r="O980" s="95"/>
      <c r="P980" s="98"/>
      <c r="Q980" s="381"/>
      <c r="R980" s="381"/>
      <c r="S980" s="381"/>
      <c r="T980" s="381"/>
    </row>
    <row r="981" spans="1:20" ht="12.75" customHeight="1" x14ac:dyDescent="0.25">
      <c r="A981" s="128" t="str">
        <f>IF(B981="","",ROW()-ROW($A$3)+'Diário 3º PA'!$P$1)</f>
        <v/>
      </c>
      <c r="B981" s="129"/>
      <c r="C981" s="130"/>
      <c r="D981" s="98"/>
      <c r="E981" s="95"/>
      <c r="F981" s="141"/>
      <c r="G981" s="98"/>
      <c r="H981" s="98"/>
      <c r="I981" s="95"/>
      <c r="J981" s="131" t="str">
        <f t="shared" si="4"/>
        <v/>
      </c>
      <c r="K981" s="131"/>
      <c r="L981" s="132"/>
      <c r="M981" s="131"/>
      <c r="N981" s="129"/>
      <c r="O981" s="95"/>
      <c r="P981" s="98"/>
      <c r="Q981" s="381"/>
      <c r="R981" s="381"/>
      <c r="S981" s="381"/>
      <c r="T981" s="381"/>
    </row>
    <row r="982" spans="1:20" ht="12.75" customHeight="1" x14ac:dyDescent="0.25">
      <c r="A982" s="128" t="str">
        <f>IF(B982="","",ROW()-ROW($A$3)+'Diário 3º PA'!$P$1)</f>
        <v/>
      </c>
      <c r="B982" s="129"/>
      <c r="C982" s="130"/>
      <c r="D982" s="98"/>
      <c r="E982" s="95"/>
      <c r="F982" s="141"/>
      <c r="G982" s="98"/>
      <c r="H982" s="98"/>
      <c r="I982" s="95"/>
      <c r="J982" s="131" t="str">
        <f t="shared" si="4"/>
        <v/>
      </c>
      <c r="K982" s="131"/>
      <c r="L982" s="132"/>
      <c r="M982" s="131"/>
      <c r="N982" s="129"/>
      <c r="O982" s="95"/>
      <c r="P982" s="98"/>
      <c r="Q982" s="381"/>
      <c r="R982" s="381"/>
      <c r="S982" s="381"/>
      <c r="T982" s="381"/>
    </row>
    <row r="983" spans="1:20" ht="12.75" customHeight="1" x14ac:dyDescent="0.25">
      <c r="A983" s="128" t="str">
        <f>IF(B983="","",ROW()-ROW($A$3)+'Diário 3º PA'!$P$1)</f>
        <v/>
      </c>
      <c r="B983" s="129"/>
      <c r="C983" s="130"/>
      <c r="D983" s="98"/>
      <c r="E983" s="95"/>
      <c r="F983" s="141"/>
      <c r="G983" s="98"/>
      <c r="H983" s="98"/>
      <c r="I983" s="95"/>
      <c r="J983" s="131" t="str">
        <f t="shared" si="4"/>
        <v/>
      </c>
      <c r="K983" s="131"/>
      <c r="L983" s="132"/>
      <c r="M983" s="131"/>
      <c r="N983" s="129"/>
      <c r="O983" s="95"/>
      <c r="P983" s="98"/>
      <c r="Q983" s="381"/>
      <c r="R983" s="381"/>
      <c r="S983" s="381"/>
      <c r="T983" s="381"/>
    </row>
    <row r="984" spans="1:20" ht="12.75" customHeight="1" x14ac:dyDescent="0.25">
      <c r="A984" s="128" t="str">
        <f>IF(B984="","",ROW()-ROW($A$3)+'Diário 3º PA'!$P$1)</f>
        <v/>
      </c>
      <c r="B984" s="129"/>
      <c r="C984" s="130"/>
      <c r="D984" s="98"/>
      <c r="E984" s="95"/>
      <c r="F984" s="141"/>
      <c r="G984" s="98"/>
      <c r="H984" s="98"/>
      <c r="I984" s="95"/>
      <c r="J984" s="131" t="str">
        <f t="shared" si="4"/>
        <v/>
      </c>
      <c r="K984" s="131"/>
      <c r="L984" s="132"/>
      <c r="M984" s="131"/>
      <c r="N984" s="129"/>
      <c r="O984" s="95"/>
      <c r="P984" s="98"/>
      <c r="Q984" s="381"/>
      <c r="R984" s="381"/>
      <c r="S984" s="381"/>
      <c r="T984" s="381"/>
    </row>
    <row r="985" spans="1:20" ht="12.75" customHeight="1" x14ac:dyDescent="0.25">
      <c r="A985" s="128" t="str">
        <f>IF(B985="","",ROW()-ROW($A$3)+'Diário 3º PA'!$P$1)</f>
        <v/>
      </c>
      <c r="B985" s="129"/>
      <c r="C985" s="130"/>
      <c r="D985" s="98"/>
      <c r="E985" s="95"/>
      <c r="F985" s="141"/>
      <c r="G985" s="98"/>
      <c r="H985" s="98"/>
      <c r="I985" s="95"/>
      <c r="J985" s="131" t="str">
        <f t="shared" si="4"/>
        <v/>
      </c>
      <c r="K985" s="131"/>
      <c r="L985" s="132"/>
      <c r="M985" s="131"/>
      <c r="N985" s="129"/>
      <c r="O985" s="95"/>
      <c r="P985" s="98"/>
      <c r="Q985" s="381"/>
      <c r="R985" s="381"/>
      <c r="S985" s="381"/>
      <c r="T985" s="381"/>
    </row>
    <row r="986" spans="1:20" ht="12.75" customHeight="1" x14ac:dyDescent="0.25">
      <c r="A986" s="128" t="str">
        <f>IF(B986="","",ROW()-ROW($A$3)+'Diário 3º PA'!$P$1)</f>
        <v/>
      </c>
      <c r="B986" s="129"/>
      <c r="C986" s="130"/>
      <c r="D986" s="98"/>
      <c r="E986" s="95"/>
      <c r="F986" s="141"/>
      <c r="G986" s="98"/>
      <c r="H986" s="98"/>
      <c r="I986" s="95"/>
      <c r="J986" s="131" t="str">
        <f t="shared" si="4"/>
        <v/>
      </c>
      <c r="K986" s="131"/>
      <c r="L986" s="132"/>
      <c r="M986" s="131"/>
      <c r="N986" s="129"/>
      <c r="O986" s="95"/>
      <c r="P986" s="98"/>
      <c r="Q986" s="381"/>
      <c r="R986" s="381"/>
      <c r="S986" s="381"/>
      <c r="T986" s="381"/>
    </row>
    <row r="987" spans="1:20" ht="12.75" customHeight="1" x14ac:dyDescent="0.25">
      <c r="A987" s="128" t="str">
        <f>IF(B987="","",ROW()-ROW($A$3)+'Diário 3º PA'!$P$1)</f>
        <v/>
      </c>
      <c r="B987" s="129"/>
      <c r="C987" s="130"/>
      <c r="D987" s="98"/>
      <c r="E987" s="95"/>
      <c r="F987" s="141"/>
      <c r="G987" s="98"/>
      <c r="H987" s="98"/>
      <c r="I987" s="95"/>
      <c r="J987" s="131" t="str">
        <f t="shared" si="4"/>
        <v/>
      </c>
      <c r="K987" s="131"/>
      <c r="L987" s="132"/>
      <c r="M987" s="131"/>
      <c r="N987" s="129"/>
      <c r="O987" s="95"/>
      <c r="P987" s="98"/>
      <c r="Q987" s="381"/>
      <c r="R987" s="381"/>
      <c r="S987" s="381"/>
      <c r="T987" s="381"/>
    </row>
    <row r="988" spans="1:20" ht="12.75" customHeight="1" x14ac:dyDescent="0.25">
      <c r="A988" s="128" t="str">
        <f>IF(B988="","",ROW()-ROW($A$3)+'Diário 3º PA'!$P$1)</f>
        <v/>
      </c>
      <c r="B988" s="129"/>
      <c r="C988" s="130"/>
      <c r="D988" s="98"/>
      <c r="E988" s="95"/>
      <c r="F988" s="141"/>
      <c r="G988" s="98"/>
      <c r="H988" s="98"/>
      <c r="I988" s="95"/>
      <c r="J988" s="131" t="str">
        <f t="shared" si="4"/>
        <v/>
      </c>
      <c r="K988" s="131"/>
      <c r="L988" s="132"/>
      <c r="M988" s="131"/>
      <c r="N988" s="129"/>
      <c r="O988" s="95"/>
      <c r="P988" s="98"/>
      <c r="Q988" s="381"/>
      <c r="R988" s="381"/>
      <c r="S988" s="381"/>
      <c r="T988" s="381"/>
    </row>
    <row r="989" spans="1:20" ht="12.75" customHeight="1" x14ac:dyDescent="0.25">
      <c r="A989" s="128" t="str">
        <f>IF(B989="","",ROW()-ROW($A$3)+'Diário 3º PA'!$P$1)</f>
        <v/>
      </c>
      <c r="B989" s="129"/>
      <c r="C989" s="130"/>
      <c r="D989" s="98"/>
      <c r="E989" s="95"/>
      <c r="F989" s="141"/>
      <c r="G989" s="98"/>
      <c r="H989" s="98"/>
      <c r="I989" s="95"/>
      <c r="J989" s="131" t="str">
        <f t="shared" si="4"/>
        <v/>
      </c>
      <c r="K989" s="131"/>
      <c r="L989" s="132"/>
      <c r="M989" s="131"/>
      <c r="N989" s="129"/>
      <c r="O989" s="95"/>
      <c r="P989" s="98"/>
      <c r="Q989" s="381"/>
      <c r="R989" s="381"/>
      <c r="S989" s="381"/>
      <c r="T989" s="381"/>
    </row>
    <row r="990" spans="1:20" ht="12.75" customHeight="1" x14ac:dyDescent="0.25">
      <c r="A990" s="128" t="str">
        <f>IF(B990="","",ROW()-ROW($A$3)+'Diário 3º PA'!$P$1)</f>
        <v/>
      </c>
      <c r="B990" s="129"/>
      <c r="C990" s="130"/>
      <c r="D990" s="98"/>
      <c r="E990" s="95"/>
      <c r="F990" s="141"/>
      <c r="G990" s="98"/>
      <c r="H990" s="98"/>
      <c r="I990" s="95"/>
      <c r="J990" s="131" t="str">
        <f t="shared" si="4"/>
        <v/>
      </c>
      <c r="K990" s="131"/>
      <c r="L990" s="132"/>
      <c r="M990" s="131"/>
      <c r="N990" s="129"/>
      <c r="O990" s="95"/>
      <c r="P990" s="98"/>
      <c r="Q990" s="381"/>
      <c r="R990" s="381"/>
      <c r="S990" s="381"/>
      <c r="T990" s="381"/>
    </row>
    <row r="991" spans="1:20" ht="12.75" customHeight="1" x14ac:dyDescent="0.25">
      <c r="A991" s="128" t="str">
        <f>IF(B991="","",ROW()-ROW($A$3)+'Diário 3º PA'!$P$1)</f>
        <v/>
      </c>
      <c r="B991" s="129"/>
      <c r="C991" s="130"/>
      <c r="D991" s="98"/>
      <c r="E991" s="95"/>
      <c r="F991" s="141"/>
      <c r="G991" s="98"/>
      <c r="H991" s="98"/>
      <c r="I991" s="95"/>
      <c r="J991" s="131" t="str">
        <f t="shared" si="4"/>
        <v/>
      </c>
      <c r="K991" s="131"/>
      <c r="L991" s="132"/>
      <c r="M991" s="131"/>
      <c r="N991" s="129"/>
      <c r="O991" s="95"/>
      <c r="P991" s="98"/>
      <c r="Q991" s="381"/>
      <c r="R991" s="381"/>
      <c r="S991" s="381"/>
      <c r="T991" s="381"/>
    </row>
    <row r="992" spans="1:20" ht="12.75" customHeight="1" x14ac:dyDescent="0.25">
      <c r="A992" s="128" t="str">
        <f>IF(B992="","",ROW()-ROW($A$3)+'Diário 3º PA'!$P$1)</f>
        <v/>
      </c>
      <c r="B992" s="129"/>
      <c r="C992" s="130"/>
      <c r="D992" s="98"/>
      <c r="E992" s="95"/>
      <c r="F992" s="141"/>
      <c r="G992" s="98"/>
      <c r="H992" s="98"/>
      <c r="I992" s="95"/>
      <c r="J992" s="131" t="str">
        <f t="shared" si="4"/>
        <v/>
      </c>
      <c r="K992" s="131"/>
      <c r="L992" s="132"/>
      <c r="M992" s="131"/>
      <c r="N992" s="129"/>
      <c r="O992" s="95"/>
      <c r="P992" s="98"/>
      <c r="Q992" s="381"/>
      <c r="R992" s="381"/>
      <c r="S992" s="381"/>
      <c r="T992" s="381"/>
    </row>
    <row r="993" spans="1:20" ht="12.75" customHeight="1" x14ac:dyDescent="0.25">
      <c r="A993" s="128" t="str">
        <f>IF(B993="","",ROW()-ROW($A$3)+'Diário 3º PA'!$P$1)</f>
        <v/>
      </c>
      <c r="B993" s="129"/>
      <c r="C993" s="130"/>
      <c r="D993" s="98"/>
      <c r="E993" s="95"/>
      <c r="F993" s="141"/>
      <c r="G993" s="98"/>
      <c r="H993" s="98"/>
      <c r="I993" s="95"/>
      <c r="J993" s="131" t="str">
        <f t="shared" si="4"/>
        <v/>
      </c>
      <c r="K993" s="131"/>
      <c r="L993" s="132"/>
      <c r="M993" s="131"/>
      <c r="N993" s="129"/>
      <c r="O993" s="95"/>
      <c r="P993" s="98"/>
      <c r="Q993" s="381"/>
      <c r="R993" s="381"/>
      <c r="S993" s="381"/>
      <c r="T993" s="381"/>
    </row>
    <row r="994" spans="1:20" ht="12.75" customHeight="1" x14ac:dyDescent="0.25">
      <c r="A994" s="128" t="str">
        <f>IF(B994="","",ROW()-ROW($A$3)+'Diário 3º PA'!$P$1)</f>
        <v/>
      </c>
      <c r="B994" s="129"/>
      <c r="C994" s="130"/>
      <c r="D994" s="98"/>
      <c r="E994" s="95"/>
      <c r="F994" s="141"/>
      <c r="G994" s="98"/>
      <c r="H994" s="98"/>
      <c r="I994" s="95"/>
      <c r="J994" s="131" t="str">
        <f t="shared" si="4"/>
        <v/>
      </c>
      <c r="K994" s="131"/>
      <c r="L994" s="132"/>
      <c r="M994" s="131"/>
      <c r="N994" s="129"/>
      <c r="O994" s="95"/>
      <c r="P994" s="98"/>
      <c r="Q994" s="381"/>
      <c r="R994" s="381"/>
      <c r="S994" s="381"/>
      <c r="T994" s="381"/>
    </row>
    <row r="995" spans="1:20" ht="12.75" customHeight="1" x14ac:dyDescent="0.25">
      <c r="A995" s="128" t="str">
        <f>IF(B995="","",ROW()-ROW($A$3)+'Diário 3º PA'!$P$1)</f>
        <v/>
      </c>
      <c r="B995" s="129"/>
      <c r="C995" s="130"/>
      <c r="D995" s="98"/>
      <c r="E995" s="95"/>
      <c r="F995" s="141"/>
      <c r="G995" s="98"/>
      <c r="H995" s="98"/>
      <c r="I995" s="95"/>
      <c r="J995" s="131" t="str">
        <f t="shared" si="4"/>
        <v/>
      </c>
      <c r="K995" s="131"/>
      <c r="L995" s="132"/>
      <c r="M995" s="131"/>
      <c r="N995" s="129"/>
      <c r="O995" s="95"/>
      <c r="P995" s="98"/>
      <c r="Q995" s="381"/>
      <c r="R995" s="381"/>
      <c r="S995" s="381"/>
      <c r="T995" s="381"/>
    </row>
    <row r="996" spans="1:20" ht="12.75" customHeight="1" x14ac:dyDescent="0.25">
      <c r="A996" s="128" t="str">
        <f>IF(B996="","",ROW()-ROW($A$3)+'Diário 3º PA'!$P$1)</f>
        <v/>
      </c>
      <c r="B996" s="129"/>
      <c r="C996" s="130"/>
      <c r="D996" s="98"/>
      <c r="E996" s="95"/>
      <c r="F996" s="141"/>
      <c r="G996" s="98"/>
      <c r="H996" s="98"/>
      <c r="I996" s="95"/>
      <c r="J996" s="131" t="str">
        <f t="shared" si="4"/>
        <v/>
      </c>
      <c r="K996" s="131"/>
      <c r="L996" s="132"/>
      <c r="M996" s="131"/>
      <c r="N996" s="129"/>
      <c r="O996" s="95"/>
      <c r="P996" s="98"/>
      <c r="Q996" s="381"/>
      <c r="R996" s="381"/>
      <c r="S996" s="381"/>
      <c r="T996" s="381"/>
    </row>
    <row r="997" spans="1:20" ht="12.75" customHeight="1" x14ac:dyDescent="0.25">
      <c r="A997" s="128" t="str">
        <f>IF(B997="","",ROW()-ROW($A$3)+'Diário 3º PA'!$P$1)</f>
        <v/>
      </c>
      <c r="B997" s="129"/>
      <c r="C997" s="130"/>
      <c r="D997" s="98"/>
      <c r="E997" s="95"/>
      <c r="F997" s="141"/>
      <c r="G997" s="98"/>
      <c r="H997" s="98"/>
      <c r="I997" s="95"/>
      <c r="J997" s="131" t="str">
        <f t="shared" si="4"/>
        <v/>
      </c>
      <c r="K997" s="131"/>
      <c r="L997" s="132"/>
      <c r="M997" s="131"/>
      <c r="N997" s="129"/>
      <c r="O997" s="95"/>
      <c r="P997" s="98"/>
      <c r="Q997" s="381"/>
      <c r="R997" s="381"/>
      <c r="S997" s="381"/>
      <c r="T997" s="381"/>
    </row>
    <row r="998" spans="1:20" ht="12.75" customHeight="1" x14ac:dyDescent="0.25">
      <c r="A998" s="128" t="str">
        <f>IF(B998="","",ROW()-ROW($A$3)+'Diário 3º PA'!$P$1)</f>
        <v/>
      </c>
      <c r="B998" s="129"/>
      <c r="C998" s="130"/>
      <c r="D998" s="98"/>
      <c r="E998" s="95"/>
      <c r="F998" s="141"/>
      <c r="G998" s="98"/>
      <c r="H998" s="98"/>
      <c r="I998" s="95"/>
      <c r="J998" s="131" t="str">
        <f t="shared" si="4"/>
        <v/>
      </c>
      <c r="K998" s="131"/>
      <c r="L998" s="132"/>
      <c r="M998" s="131"/>
      <c r="N998" s="129"/>
      <c r="O998" s="95"/>
      <c r="P998" s="98"/>
      <c r="Q998" s="381"/>
      <c r="R998" s="381"/>
      <c r="S998" s="381"/>
      <c r="T998" s="381"/>
    </row>
    <row r="999" spans="1:20" ht="12.75" customHeight="1" x14ac:dyDescent="0.25">
      <c r="A999" s="128" t="str">
        <f>IF(B999="","",ROW()-ROW($A$3)+'Diário 3º PA'!$P$1)</f>
        <v/>
      </c>
      <c r="B999" s="129"/>
      <c r="C999" s="130"/>
      <c r="D999" s="98"/>
      <c r="E999" s="95"/>
      <c r="F999" s="141"/>
      <c r="G999" s="98"/>
      <c r="H999" s="98"/>
      <c r="I999" s="95"/>
      <c r="J999" s="131" t="str">
        <f t="shared" si="4"/>
        <v/>
      </c>
      <c r="K999" s="131"/>
      <c r="L999" s="132"/>
      <c r="M999" s="131"/>
      <c r="N999" s="129"/>
      <c r="O999" s="95"/>
      <c r="P999" s="98"/>
      <c r="Q999" s="381"/>
      <c r="R999" s="381"/>
      <c r="S999" s="381"/>
      <c r="T999" s="381"/>
    </row>
    <row r="1000" spans="1:20" ht="12.75" customHeight="1" x14ac:dyDescent="0.25">
      <c r="A1000" s="128" t="str">
        <f>IF(B1000="","",ROW()-ROW($A$3)+'Diário 3º PA'!$P$1)</f>
        <v/>
      </c>
      <c r="B1000" s="129"/>
      <c r="C1000" s="130"/>
      <c r="D1000" s="98"/>
      <c r="E1000" s="95"/>
      <c r="F1000" s="141"/>
      <c r="G1000" s="98"/>
      <c r="H1000" s="98"/>
      <c r="I1000" s="95"/>
      <c r="J1000" s="131" t="str">
        <f t="shared" si="4"/>
        <v/>
      </c>
      <c r="K1000" s="131"/>
      <c r="L1000" s="132"/>
      <c r="M1000" s="131"/>
      <c r="N1000" s="129"/>
      <c r="O1000" s="95"/>
      <c r="P1000" s="98"/>
      <c r="Q1000" s="381"/>
      <c r="R1000" s="381"/>
      <c r="S1000" s="381"/>
      <c r="T1000" s="381"/>
    </row>
    <row r="1001" spans="1:20" ht="12.75" customHeight="1" x14ac:dyDescent="0.25">
      <c r="A1001" s="128" t="str">
        <f>IF(B1001="","",ROW()-ROW($A$3)+'Diário 3º PA'!$P$1)</f>
        <v/>
      </c>
      <c r="B1001" s="129"/>
      <c r="C1001" s="130"/>
      <c r="D1001" s="98"/>
      <c r="E1001" s="95"/>
      <c r="F1001" s="141"/>
      <c r="G1001" s="98"/>
      <c r="H1001" s="98"/>
      <c r="I1001" s="95"/>
      <c r="J1001" s="131" t="str">
        <f t="shared" si="4"/>
        <v/>
      </c>
      <c r="K1001" s="131"/>
      <c r="L1001" s="132"/>
      <c r="M1001" s="131"/>
      <c r="N1001" s="129"/>
      <c r="O1001" s="95"/>
      <c r="P1001" s="98"/>
      <c r="Q1001" s="381"/>
      <c r="R1001" s="381"/>
      <c r="S1001" s="381"/>
      <c r="T1001" s="381"/>
    </row>
    <row r="1002" spans="1:20" ht="12.75" customHeight="1" x14ac:dyDescent="0.25">
      <c r="A1002" s="128" t="str">
        <f>IF(B1002="","",ROW()-ROW($A$3)+'Diário 3º PA'!$P$1)</f>
        <v/>
      </c>
      <c r="B1002" s="129"/>
      <c r="C1002" s="130"/>
      <c r="D1002" s="98"/>
      <c r="E1002" s="95"/>
      <c r="F1002" s="141"/>
      <c r="G1002" s="98"/>
      <c r="H1002" s="98"/>
      <c r="I1002" s="95"/>
      <c r="J1002" s="131" t="str">
        <f t="shared" si="4"/>
        <v/>
      </c>
      <c r="K1002" s="131"/>
      <c r="L1002" s="132"/>
      <c r="M1002" s="131"/>
      <c r="N1002" s="129"/>
      <c r="O1002" s="95"/>
      <c r="P1002" s="98"/>
      <c r="Q1002" s="381"/>
      <c r="R1002" s="381"/>
      <c r="S1002" s="381"/>
      <c r="T1002" s="381"/>
    </row>
    <row r="1003" spans="1:20" ht="12.75" customHeight="1" x14ac:dyDescent="0.25">
      <c r="A1003" s="128" t="str">
        <f>IF(B1003="","",ROW()-ROW($A$3)+'Diário 3º PA'!$P$1)</f>
        <v/>
      </c>
      <c r="B1003" s="129"/>
      <c r="C1003" s="130"/>
      <c r="D1003" s="98"/>
      <c r="E1003" s="95"/>
      <c r="F1003" s="141"/>
      <c r="G1003" s="98"/>
      <c r="H1003" s="98"/>
      <c r="I1003" s="95"/>
      <c r="J1003" s="131" t="str">
        <f t="shared" si="4"/>
        <v/>
      </c>
      <c r="K1003" s="131"/>
      <c r="L1003" s="132"/>
      <c r="M1003" s="131"/>
      <c r="N1003" s="129"/>
      <c r="O1003" s="95"/>
      <c r="P1003" s="98"/>
      <c r="Q1003" s="381"/>
      <c r="R1003" s="381"/>
      <c r="S1003" s="381"/>
      <c r="T1003" s="381"/>
    </row>
    <row r="1004" spans="1:20" ht="12.75" customHeight="1" x14ac:dyDescent="0.25">
      <c r="A1004" s="128" t="str">
        <f>IF(B1004="","",ROW()-ROW($A$3)+'Diário 3º PA'!$P$1)</f>
        <v/>
      </c>
      <c r="B1004" s="129"/>
      <c r="C1004" s="130"/>
      <c r="D1004" s="98"/>
      <c r="E1004" s="95"/>
      <c r="F1004" s="141"/>
      <c r="G1004" s="98"/>
      <c r="H1004" s="98"/>
      <c r="I1004" s="95"/>
      <c r="J1004" s="131" t="str">
        <f t="shared" si="4"/>
        <v/>
      </c>
      <c r="K1004" s="131"/>
      <c r="L1004" s="132"/>
      <c r="M1004" s="131"/>
      <c r="N1004" s="129"/>
      <c r="O1004" s="95"/>
      <c r="P1004" s="98"/>
      <c r="Q1004" s="381"/>
      <c r="R1004" s="381"/>
      <c r="S1004" s="381"/>
      <c r="T1004" s="381"/>
    </row>
    <row r="1005" spans="1:20" ht="12.75" customHeight="1" x14ac:dyDescent="0.25">
      <c r="A1005" s="128" t="str">
        <f>IF(B1005="","",ROW()-ROW($A$3)+'Diário 3º PA'!$P$1)</f>
        <v/>
      </c>
      <c r="B1005" s="129"/>
      <c r="C1005" s="130"/>
      <c r="D1005" s="98"/>
      <c r="E1005" s="95"/>
      <c r="F1005" s="141"/>
      <c r="G1005" s="98"/>
      <c r="H1005" s="98"/>
      <c r="I1005" s="95"/>
      <c r="J1005" s="131" t="str">
        <f t="shared" si="4"/>
        <v/>
      </c>
      <c r="K1005" s="131"/>
      <c r="L1005" s="132"/>
      <c r="M1005" s="131"/>
      <c r="N1005" s="129"/>
      <c r="O1005" s="95"/>
      <c r="P1005" s="98"/>
      <c r="Q1005" s="381"/>
      <c r="R1005" s="381"/>
      <c r="S1005" s="381"/>
      <c r="T1005" s="381"/>
    </row>
    <row r="1006" spans="1:20" ht="12.75" customHeight="1" x14ac:dyDescent="0.25">
      <c r="A1006" s="128" t="str">
        <f>IF(B1006="","",ROW()-ROW($A$3)+'Diário 3º PA'!$P$1)</f>
        <v/>
      </c>
      <c r="B1006" s="129"/>
      <c r="C1006" s="130"/>
      <c r="D1006" s="98"/>
      <c r="E1006" s="95"/>
      <c r="F1006" s="141"/>
      <c r="G1006" s="98"/>
      <c r="H1006" s="98"/>
      <c r="I1006" s="95"/>
      <c r="J1006" s="131" t="str">
        <f t="shared" si="4"/>
        <v/>
      </c>
      <c r="K1006" s="131"/>
      <c r="L1006" s="132"/>
      <c r="M1006" s="131"/>
      <c r="N1006" s="129"/>
      <c r="O1006" s="95"/>
      <c r="P1006" s="98"/>
      <c r="Q1006" s="381"/>
      <c r="R1006" s="381"/>
      <c r="S1006" s="381"/>
      <c r="T1006" s="381"/>
    </row>
    <row r="1007" spans="1:20" ht="12.75" customHeight="1" x14ac:dyDescent="0.25">
      <c r="A1007" s="128" t="str">
        <f>IF(B1007="","",ROW()-ROW($A$3)+'Diário 3º PA'!$P$1)</f>
        <v/>
      </c>
      <c r="B1007" s="129"/>
      <c r="C1007" s="130"/>
      <c r="D1007" s="98"/>
      <c r="E1007" s="95"/>
      <c r="F1007" s="141"/>
      <c r="G1007" s="98"/>
      <c r="H1007" s="98"/>
      <c r="I1007" s="95"/>
      <c r="J1007" s="131" t="str">
        <f t="shared" si="4"/>
        <v/>
      </c>
      <c r="K1007" s="131"/>
      <c r="L1007" s="132"/>
      <c r="M1007" s="131"/>
      <c r="N1007" s="129"/>
      <c r="O1007" s="95"/>
      <c r="P1007" s="98"/>
      <c r="Q1007" s="381"/>
      <c r="R1007" s="381"/>
      <c r="S1007" s="381"/>
      <c r="T1007" s="381"/>
    </row>
    <row r="1008" spans="1:20" ht="12.75" customHeight="1" x14ac:dyDescent="0.25">
      <c r="A1008" s="128" t="str">
        <f>IF(B1008="","",ROW()-ROW($A$3)+'Diário 3º PA'!$P$1)</f>
        <v/>
      </c>
      <c r="B1008" s="129"/>
      <c r="C1008" s="130"/>
      <c r="D1008" s="98"/>
      <c r="E1008" s="95"/>
      <c r="F1008" s="141"/>
      <c r="G1008" s="98"/>
      <c r="H1008" s="98"/>
      <c r="I1008" s="95"/>
      <c r="J1008" s="131" t="str">
        <f t="shared" si="4"/>
        <v/>
      </c>
      <c r="K1008" s="131"/>
      <c r="L1008" s="132"/>
      <c r="M1008" s="131"/>
      <c r="N1008" s="129"/>
      <c r="O1008" s="95"/>
      <c r="P1008" s="98"/>
      <c r="Q1008" s="381"/>
      <c r="R1008" s="381"/>
      <c r="S1008" s="381"/>
      <c r="T1008" s="381"/>
    </row>
    <row r="1009" spans="1:20" ht="12.75" customHeight="1" x14ac:dyDescent="0.25">
      <c r="A1009" s="128" t="str">
        <f>IF(B1009="","",ROW()-ROW($A$3)+'Diário 3º PA'!$P$1)</f>
        <v/>
      </c>
      <c r="B1009" s="129"/>
      <c r="C1009" s="130"/>
      <c r="D1009" s="98"/>
      <c r="E1009" s="95"/>
      <c r="F1009" s="141"/>
      <c r="G1009" s="98"/>
      <c r="H1009" s="98"/>
      <c r="I1009" s="95"/>
      <c r="J1009" s="131" t="str">
        <f t="shared" si="4"/>
        <v/>
      </c>
      <c r="K1009" s="131"/>
      <c r="L1009" s="132"/>
      <c r="M1009" s="131"/>
      <c r="N1009" s="129"/>
      <c r="O1009" s="95"/>
      <c r="P1009" s="98"/>
      <c r="Q1009" s="381"/>
      <c r="R1009" s="381"/>
      <c r="S1009" s="381"/>
      <c r="T1009" s="381"/>
    </row>
    <row r="1010" spans="1:20" ht="12.75" customHeight="1" x14ac:dyDescent="0.25">
      <c r="A1010" s="128" t="str">
        <f>IF(B1010="","",ROW()-ROW($A$3)+'Diário 3º PA'!$P$1)</f>
        <v/>
      </c>
      <c r="B1010" s="129"/>
      <c r="C1010" s="130"/>
      <c r="D1010" s="98"/>
      <c r="E1010" s="95"/>
      <c r="F1010" s="141"/>
      <c r="G1010" s="98"/>
      <c r="H1010" s="98"/>
      <c r="I1010" s="95"/>
      <c r="J1010" s="131" t="str">
        <f t="shared" si="4"/>
        <v/>
      </c>
      <c r="K1010" s="131"/>
      <c r="L1010" s="132"/>
      <c r="M1010" s="131"/>
      <c r="N1010" s="129"/>
      <c r="O1010" s="95"/>
      <c r="P1010" s="98"/>
      <c r="Q1010" s="381"/>
      <c r="R1010" s="381"/>
      <c r="S1010" s="381"/>
      <c r="T1010" s="381"/>
    </row>
    <row r="1011" spans="1:20" ht="12.75" customHeight="1" x14ac:dyDescent="0.25">
      <c r="A1011" s="128" t="str">
        <f>IF(B1011="","",ROW()-ROW($A$3)+'Diário 3º PA'!$P$1)</f>
        <v/>
      </c>
      <c r="B1011" s="129"/>
      <c r="C1011" s="130"/>
      <c r="D1011" s="98"/>
      <c r="E1011" s="95"/>
      <c r="F1011" s="141"/>
      <c r="G1011" s="98"/>
      <c r="H1011" s="98"/>
      <c r="I1011" s="95"/>
      <c r="J1011" s="131" t="str">
        <f t="shared" si="4"/>
        <v/>
      </c>
      <c r="K1011" s="131"/>
      <c r="L1011" s="132"/>
      <c r="M1011" s="131"/>
      <c r="N1011" s="129"/>
      <c r="O1011" s="95"/>
      <c r="P1011" s="98"/>
      <c r="Q1011" s="381"/>
      <c r="R1011" s="381"/>
      <c r="S1011" s="381"/>
      <c r="T1011" s="381"/>
    </row>
    <row r="1012" spans="1:20" ht="12.75" customHeight="1" x14ac:dyDescent="0.25">
      <c r="A1012" s="128" t="str">
        <f>IF(B1012="","",ROW()-ROW($A$3)+'Diário 3º PA'!$P$1)</f>
        <v/>
      </c>
      <c r="B1012" s="129"/>
      <c r="C1012" s="130"/>
      <c r="D1012" s="98"/>
      <c r="E1012" s="95"/>
      <c r="F1012" s="141"/>
      <c r="G1012" s="98"/>
      <c r="H1012" s="98"/>
      <c r="I1012" s="95"/>
      <c r="J1012" s="131" t="str">
        <f t="shared" si="4"/>
        <v/>
      </c>
      <c r="K1012" s="131"/>
      <c r="L1012" s="132"/>
      <c r="M1012" s="131"/>
      <c r="N1012" s="129"/>
      <c r="O1012" s="95"/>
      <c r="P1012" s="98"/>
      <c r="Q1012" s="381"/>
      <c r="R1012" s="381"/>
      <c r="S1012" s="381"/>
      <c r="T1012" s="381"/>
    </row>
    <row r="1013" spans="1:20" ht="12.75" customHeight="1" x14ac:dyDescent="0.25">
      <c r="A1013" s="128" t="str">
        <f>IF(B1013="","",ROW()-ROW($A$3)+'Diário 3º PA'!$P$1)</f>
        <v/>
      </c>
      <c r="B1013" s="129"/>
      <c r="C1013" s="130"/>
      <c r="D1013" s="98"/>
      <c r="E1013" s="95"/>
      <c r="F1013" s="141"/>
      <c r="G1013" s="98"/>
      <c r="H1013" s="98"/>
      <c r="I1013" s="95"/>
      <c r="J1013" s="131" t="str">
        <f t="shared" si="4"/>
        <v/>
      </c>
      <c r="K1013" s="131"/>
      <c r="L1013" s="132"/>
      <c r="M1013" s="131"/>
      <c r="N1013" s="129"/>
      <c r="O1013" s="95"/>
      <c r="P1013" s="98"/>
      <c r="Q1013" s="381"/>
      <c r="R1013" s="381"/>
      <c r="S1013" s="381"/>
      <c r="T1013" s="381"/>
    </row>
    <row r="1014" spans="1:20" ht="12.75" customHeight="1" x14ac:dyDescent="0.25">
      <c r="A1014" s="128" t="str">
        <f>IF(B1014="","",ROW()-ROW($A$3)+'Diário 3º PA'!$P$1)</f>
        <v/>
      </c>
      <c r="B1014" s="129"/>
      <c r="C1014" s="130"/>
      <c r="D1014" s="98"/>
      <c r="E1014" s="95"/>
      <c r="F1014" s="141"/>
      <c r="G1014" s="98"/>
      <c r="H1014" s="98"/>
      <c r="I1014" s="95"/>
      <c r="J1014" s="131" t="str">
        <f t="shared" si="4"/>
        <v/>
      </c>
      <c r="K1014" s="131"/>
      <c r="L1014" s="132"/>
      <c r="M1014" s="131"/>
      <c r="N1014" s="129"/>
      <c r="O1014" s="95"/>
      <c r="P1014" s="98"/>
      <c r="Q1014" s="381"/>
      <c r="R1014" s="381"/>
      <c r="S1014" s="381"/>
      <c r="T1014" s="381"/>
    </row>
    <row r="1015" spans="1:20" ht="12.75" customHeight="1" x14ac:dyDescent="0.25">
      <c r="A1015" s="128" t="str">
        <f>IF(B1015="","",ROW()-ROW($A$3)+'Diário 3º PA'!$P$1)</f>
        <v/>
      </c>
      <c r="B1015" s="129"/>
      <c r="C1015" s="130"/>
      <c r="D1015" s="98"/>
      <c r="E1015" s="95"/>
      <c r="F1015" s="141"/>
      <c r="G1015" s="98"/>
      <c r="H1015" s="98"/>
      <c r="I1015" s="95"/>
      <c r="J1015" s="131" t="str">
        <f t="shared" si="4"/>
        <v/>
      </c>
      <c r="K1015" s="131"/>
      <c r="L1015" s="132"/>
      <c r="M1015" s="131"/>
      <c r="N1015" s="129"/>
      <c r="O1015" s="95"/>
      <c r="P1015" s="98"/>
      <c r="Q1015" s="381"/>
      <c r="R1015" s="381"/>
      <c r="S1015" s="381"/>
      <c r="T1015" s="381"/>
    </row>
    <row r="1016" spans="1:20" ht="12.75" customHeight="1" x14ac:dyDescent="0.25">
      <c r="A1016" s="128" t="str">
        <f>IF(B1016="","",ROW()-ROW($A$3)+'Diário 3º PA'!$P$1)</f>
        <v/>
      </c>
      <c r="B1016" s="129"/>
      <c r="C1016" s="130"/>
      <c r="D1016" s="98"/>
      <c r="E1016" s="95"/>
      <c r="F1016" s="141"/>
      <c r="G1016" s="98"/>
      <c r="H1016" s="98"/>
      <c r="I1016" s="95"/>
      <c r="J1016" s="131" t="str">
        <f t="shared" si="4"/>
        <v/>
      </c>
      <c r="K1016" s="131"/>
      <c r="L1016" s="132"/>
      <c r="M1016" s="131"/>
      <c r="N1016" s="129"/>
      <c r="O1016" s="95"/>
      <c r="P1016" s="98"/>
      <c r="Q1016" s="381"/>
      <c r="R1016" s="381"/>
      <c r="S1016" s="381"/>
      <c r="T1016" s="381"/>
    </row>
    <row r="1017" spans="1:20" ht="12.75" customHeight="1" x14ac:dyDescent="0.25">
      <c r="A1017" s="128" t="str">
        <f>IF(B1017="","",ROW()-ROW($A$3)+'Diário 3º PA'!$P$1)</f>
        <v/>
      </c>
      <c r="B1017" s="129"/>
      <c r="C1017" s="130"/>
      <c r="D1017" s="98"/>
      <c r="E1017" s="95"/>
      <c r="F1017" s="141"/>
      <c r="G1017" s="98"/>
      <c r="H1017" s="98"/>
      <c r="I1017" s="95"/>
      <c r="J1017" s="131" t="str">
        <f t="shared" si="4"/>
        <v/>
      </c>
      <c r="K1017" s="131"/>
      <c r="L1017" s="132"/>
      <c r="M1017" s="131"/>
      <c r="N1017" s="129"/>
      <c r="O1017" s="95"/>
      <c r="P1017" s="98"/>
      <c r="Q1017" s="381"/>
      <c r="R1017" s="381"/>
      <c r="S1017" s="381"/>
      <c r="T1017" s="381"/>
    </row>
    <row r="1018" spans="1:20" ht="12.75" customHeight="1" x14ac:dyDescent="0.25">
      <c r="A1018" s="128" t="str">
        <f>IF(B1018="","",ROW()-ROW($A$3)+'Diário 3º PA'!$P$1)</f>
        <v/>
      </c>
      <c r="B1018" s="129"/>
      <c r="C1018" s="130"/>
      <c r="D1018" s="98"/>
      <c r="E1018" s="95"/>
      <c r="F1018" s="141"/>
      <c r="G1018" s="98"/>
      <c r="H1018" s="98"/>
      <c r="I1018" s="95"/>
      <c r="J1018" s="131" t="str">
        <f t="shared" si="4"/>
        <v/>
      </c>
      <c r="K1018" s="131"/>
      <c r="L1018" s="132"/>
      <c r="M1018" s="131"/>
      <c r="N1018" s="129"/>
      <c r="O1018" s="95"/>
      <c r="P1018" s="98"/>
      <c r="Q1018" s="381"/>
      <c r="R1018" s="381"/>
      <c r="S1018" s="381"/>
      <c r="T1018" s="381"/>
    </row>
    <row r="1019" spans="1:20" ht="12.75" customHeight="1" x14ac:dyDescent="0.25">
      <c r="A1019" s="128" t="str">
        <f>IF(B1019="","",ROW()-ROW($A$3)+'Diário 3º PA'!$P$1)</f>
        <v/>
      </c>
      <c r="B1019" s="129"/>
      <c r="C1019" s="130"/>
      <c r="D1019" s="98"/>
      <c r="E1019" s="95"/>
      <c r="F1019" s="141"/>
      <c r="G1019" s="98"/>
      <c r="H1019" s="98"/>
      <c r="I1019" s="95"/>
      <c r="J1019" s="131" t="str">
        <f t="shared" si="4"/>
        <v/>
      </c>
      <c r="K1019" s="131"/>
      <c r="L1019" s="132"/>
      <c r="M1019" s="131"/>
      <c r="N1019" s="129"/>
      <c r="O1019" s="95"/>
      <c r="P1019" s="98"/>
      <c r="Q1019" s="381"/>
      <c r="R1019" s="381"/>
      <c r="S1019" s="381"/>
      <c r="T1019" s="381"/>
    </row>
    <row r="1020" spans="1:20" ht="12.75" customHeight="1" x14ac:dyDescent="0.25">
      <c r="A1020" s="128" t="str">
        <f>IF(B1020="","",ROW()-ROW($A$3)+'Diário 3º PA'!$P$1)</f>
        <v/>
      </c>
      <c r="B1020" s="129"/>
      <c r="C1020" s="130"/>
      <c r="D1020" s="98"/>
      <c r="E1020" s="95"/>
      <c r="F1020" s="141"/>
      <c r="G1020" s="98"/>
      <c r="H1020" s="98"/>
      <c r="I1020" s="95"/>
      <c r="J1020" s="131" t="str">
        <f t="shared" si="4"/>
        <v/>
      </c>
      <c r="K1020" s="131"/>
      <c r="L1020" s="132"/>
      <c r="M1020" s="131"/>
      <c r="N1020" s="129"/>
      <c r="O1020" s="95"/>
      <c r="P1020" s="98"/>
      <c r="Q1020" s="381"/>
      <c r="R1020" s="381"/>
      <c r="S1020" s="381"/>
      <c r="T1020" s="381"/>
    </row>
    <row r="1021" spans="1:20" ht="12.75" customHeight="1" x14ac:dyDescent="0.25">
      <c r="A1021" s="128" t="str">
        <f>IF(B1021="","",ROW()-ROW($A$3)+'Diário 3º PA'!$P$1)</f>
        <v/>
      </c>
      <c r="B1021" s="129"/>
      <c r="C1021" s="130"/>
      <c r="D1021" s="98"/>
      <c r="E1021" s="95"/>
      <c r="F1021" s="141"/>
      <c r="G1021" s="98"/>
      <c r="H1021" s="98"/>
      <c r="I1021" s="95"/>
      <c r="J1021" s="131" t="str">
        <f t="shared" si="4"/>
        <v/>
      </c>
      <c r="K1021" s="131"/>
      <c r="L1021" s="132"/>
      <c r="M1021" s="131"/>
      <c r="N1021" s="129"/>
      <c r="O1021" s="95"/>
      <c r="P1021" s="98"/>
      <c r="Q1021" s="381"/>
      <c r="R1021" s="381"/>
      <c r="S1021" s="381"/>
      <c r="T1021" s="381"/>
    </row>
    <row r="1022" spans="1:20" ht="12.75" customHeight="1" x14ac:dyDescent="0.25">
      <c r="A1022" s="128" t="str">
        <f>IF(B1022="","",ROW()-ROW($A$3)+'Diário 3º PA'!$P$1)</f>
        <v/>
      </c>
      <c r="B1022" s="129"/>
      <c r="C1022" s="130"/>
      <c r="D1022" s="98"/>
      <c r="E1022" s="95"/>
      <c r="F1022" s="141"/>
      <c r="G1022" s="98"/>
      <c r="H1022" s="98"/>
      <c r="I1022" s="95"/>
      <c r="J1022" s="131" t="str">
        <f t="shared" si="4"/>
        <v/>
      </c>
      <c r="K1022" s="131"/>
      <c r="L1022" s="132"/>
      <c r="M1022" s="131"/>
      <c r="N1022" s="129"/>
      <c r="O1022" s="95"/>
      <c r="P1022" s="98"/>
      <c r="Q1022" s="381"/>
      <c r="R1022" s="381"/>
      <c r="S1022" s="381"/>
      <c r="T1022" s="381"/>
    </row>
    <row r="1023" spans="1:20" ht="12.75" customHeight="1" x14ac:dyDescent="0.25">
      <c r="A1023" s="128" t="str">
        <f>IF(B1023="","",ROW()-ROW($A$3)+'Diário 3º PA'!$P$1)</f>
        <v/>
      </c>
      <c r="B1023" s="129"/>
      <c r="C1023" s="130"/>
      <c r="D1023" s="98"/>
      <c r="E1023" s="95"/>
      <c r="F1023" s="141"/>
      <c r="G1023" s="98"/>
      <c r="H1023" s="98"/>
      <c r="I1023" s="95"/>
      <c r="J1023" s="131" t="str">
        <f t="shared" si="4"/>
        <v/>
      </c>
      <c r="K1023" s="131"/>
      <c r="L1023" s="132"/>
      <c r="M1023" s="131"/>
      <c r="N1023" s="129"/>
      <c r="O1023" s="95"/>
      <c r="P1023" s="98"/>
      <c r="Q1023" s="381"/>
      <c r="R1023" s="381"/>
      <c r="S1023" s="381"/>
      <c r="T1023" s="381"/>
    </row>
    <row r="1024" spans="1:20" ht="12.75" customHeight="1" x14ac:dyDescent="0.25">
      <c r="A1024" s="128" t="str">
        <f>IF(B1024="","",ROW()-ROW($A$3)+'Diário 3º PA'!$P$1)</f>
        <v/>
      </c>
      <c r="B1024" s="129"/>
      <c r="C1024" s="130"/>
      <c r="D1024" s="98"/>
      <c r="E1024" s="95"/>
      <c r="F1024" s="141"/>
      <c r="G1024" s="98"/>
      <c r="H1024" s="98"/>
      <c r="I1024" s="95"/>
      <c r="J1024" s="131" t="str">
        <f t="shared" si="4"/>
        <v/>
      </c>
      <c r="K1024" s="131"/>
      <c r="L1024" s="132"/>
      <c r="M1024" s="131"/>
      <c r="N1024" s="129"/>
      <c r="O1024" s="95"/>
      <c r="P1024" s="98"/>
      <c r="Q1024" s="381"/>
      <c r="R1024" s="381"/>
      <c r="S1024" s="381"/>
      <c r="T1024" s="381"/>
    </row>
    <row r="1025" spans="1:20" ht="12.75" customHeight="1" x14ac:dyDescent="0.25">
      <c r="A1025" s="128" t="str">
        <f>IF(B1025="","",ROW()-ROW($A$3)+'Diário 3º PA'!$P$1)</f>
        <v/>
      </c>
      <c r="B1025" s="129"/>
      <c r="C1025" s="130"/>
      <c r="D1025" s="98"/>
      <c r="E1025" s="95"/>
      <c r="F1025" s="141"/>
      <c r="G1025" s="98"/>
      <c r="H1025" s="98"/>
      <c r="I1025" s="95"/>
      <c r="J1025" s="131" t="str">
        <f t="shared" si="4"/>
        <v/>
      </c>
      <c r="K1025" s="131"/>
      <c r="L1025" s="132"/>
      <c r="M1025" s="131"/>
      <c r="N1025" s="129"/>
      <c r="O1025" s="95"/>
      <c r="P1025" s="98"/>
      <c r="Q1025" s="381"/>
      <c r="R1025" s="381"/>
      <c r="S1025" s="381"/>
      <c r="T1025" s="381"/>
    </row>
    <row r="1026" spans="1:20" ht="12.75" customHeight="1" x14ac:dyDescent="0.25">
      <c r="A1026" s="128" t="str">
        <f>IF(B1026="","",ROW()-ROW($A$3)+'Diário 3º PA'!$P$1)</f>
        <v/>
      </c>
      <c r="B1026" s="129"/>
      <c r="C1026" s="130"/>
      <c r="D1026" s="98"/>
      <c r="E1026" s="95"/>
      <c r="F1026" s="141"/>
      <c r="G1026" s="98"/>
      <c r="H1026" s="98"/>
      <c r="I1026" s="95"/>
      <c r="J1026" s="131" t="str">
        <f t="shared" si="4"/>
        <v/>
      </c>
      <c r="K1026" s="131"/>
      <c r="L1026" s="132"/>
      <c r="M1026" s="131"/>
      <c r="N1026" s="129"/>
      <c r="O1026" s="95"/>
      <c r="P1026" s="98"/>
      <c r="Q1026" s="381"/>
      <c r="R1026" s="381"/>
      <c r="S1026" s="381"/>
      <c r="T1026" s="381"/>
    </row>
    <row r="1027" spans="1:20" ht="12.75" customHeight="1" x14ac:dyDescent="0.25">
      <c r="A1027" s="128" t="str">
        <f>IF(B1027="","",ROW()-ROW($A$3)+'Diário 3º PA'!$P$1)</f>
        <v/>
      </c>
      <c r="B1027" s="129"/>
      <c r="C1027" s="130"/>
      <c r="D1027" s="98"/>
      <c r="E1027" s="95"/>
      <c r="F1027" s="141"/>
      <c r="G1027" s="98"/>
      <c r="H1027" s="98"/>
      <c r="I1027" s="95"/>
      <c r="J1027" s="131" t="str">
        <f t="shared" si="4"/>
        <v/>
      </c>
      <c r="K1027" s="131"/>
      <c r="L1027" s="132"/>
      <c r="M1027" s="131"/>
      <c r="N1027" s="129"/>
      <c r="O1027" s="95"/>
      <c r="P1027" s="98"/>
      <c r="Q1027" s="381"/>
      <c r="R1027" s="381"/>
      <c r="S1027" s="381"/>
      <c r="T1027" s="381"/>
    </row>
    <row r="1028" spans="1:20" ht="12.75" customHeight="1" x14ac:dyDescent="0.25">
      <c r="A1028" s="128" t="str">
        <f>IF(B1028="","",ROW()-ROW($A$3)+'Diário 3º PA'!$P$1)</f>
        <v/>
      </c>
      <c r="B1028" s="129"/>
      <c r="C1028" s="130"/>
      <c r="D1028" s="98"/>
      <c r="E1028" s="95"/>
      <c r="F1028" s="141"/>
      <c r="G1028" s="98"/>
      <c r="H1028" s="98"/>
      <c r="I1028" s="95"/>
      <c r="J1028" s="131" t="str">
        <f t="shared" si="4"/>
        <v/>
      </c>
      <c r="K1028" s="131"/>
      <c r="L1028" s="132"/>
      <c r="M1028" s="131"/>
      <c r="N1028" s="129"/>
      <c r="O1028" s="95"/>
      <c r="P1028" s="98"/>
      <c r="Q1028" s="381"/>
      <c r="R1028" s="381"/>
      <c r="S1028" s="381"/>
      <c r="T1028" s="381"/>
    </row>
    <row r="1029" spans="1:20" ht="12.75" customHeight="1" x14ac:dyDescent="0.25">
      <c r="A1029" s="128" t="str">
        <f>IF(B1029="","",ROW()-ROW($A$3)+'Diário 3º PA'!$P$1)</f>
        <v/>
      </c>
      <c r="B1029" s="129"/>
      <c r="C1029" s="130"/>
      <c r="D1029" s="98"/>
      <c r="E1029" s="95"/>
      <c r="F1029" s="141"/>
      <c r="G1029" s="98"/>
      <c r="H1029" s="98"/>
      <c r="I1029" s="95"/>
      <c r="J1029" s="131" t="str">
        <f t="shared" ref="J1029:J1283" si="5">IF(P1029="","",IF(LEN(P1029)&gt;14,P1029,"CPF Protegido - LGPD"))</f>
        <v/>
      </c>
      <c r="K1029" s="131"/>
      <c r="L1029" s="132"/>
      <c r="M1029" s="131"/>
      <c r="N1029" s="129"/>
      <c r="O1029" s="95"/>
      <c r="P1029" s="98"/>
      <c r="Q1029" s="381"/>
      <c r="R1029" s="381"/>
      <c r="S1029" s="381"/>
      <c r="T1029" s="381"/>
    </row>
    <row r="1030" spans="1:20" ht="12.75" customHeight="1" x14ac:dyDescent="0.25">
      <c r="A1030" s="128" t="str">
        <f>IF(B1030="","",ROW()-ROW($A$3)+'Diário 3º PA'!$P$1)</f>
        <v/>
      </c>
      <c r="B1030" s="129"/>
      <c r="C1030" s="130"/>
      <c r="D1030" s="98"/>
      <c r="E1030" s="95"/>
      <c r="F1030" s="141"/>
      <c r="G1030" s="98"/>
      <c r="H1030" s="98"/>
      <c r="I1030" s="95"/>
      <c r="J1030" s="131" t="str">
        <f t="shared" si="5"/>
        <v/>
      </c>
      <c r="K1030" s="131"/>
      <c r="L1030" s="132"/>
      <c r="M1030" s="131"/>
      <c r="N1030" s="129"/>
      <c r="O1030" s="95"/>
      <c r="P1030" s="98"/>
      <c r="Q1030" s="381"/>
      <c r="R1030" s="381"/>
      <c r="S1030" s="381"/>
      <c r="T1030" s="381"/>
    </row>
    <row r="1031" spans="1:20" ht="12.75" customHeight="1" x14ac:dyDescent="0.25">
      <c r="A1031" s="128" t="str">
        <f>IF(B1031="","",ROW()-ROW($A$3)+'Diário 3º PA'!$P$1)</f>
        <v/>
      </c>
      <c r="B1031" s="129"/>
      <c r="C1031" s="130"/>
      <c r="D1031" s="98"/>
      <c r="E1031" s="95"/>
      <c r="F1031" s="141"/>
      <c r="G1031" s="98"/>
      <c r="H1031" s="98"/>
      <c r="I1031" s="95"/>
      <c r="J1031" s="131" t="str">
        <f t="shared" si="5"/>
        <v/>
      </c>
      <c r="K1031" s="131"/>
      <c r="L1031" s="132"/>
      <c r="M1031" s="131"/>
      <c r="N1031" s="129"/>
      <c r="O1031" s="95"/>
      <c r="P1031" s="98"/>
      <c r="Q1031" s="381"/>
      <c r="R1031" s="381"/>
      <c r="S1031" s="381"/>
      <c r="T1031" s="381"/>
    </row>
    <row r="1032" spans="1:20" ht="12.75" customHeight="1" x14ac:dyDescent="0.25">
      <c r="A1032" s="128" t="str">
        <f>IF(B1032="","",ROW()-ROW($A$3)+'Diário 3º PA'!$P$1)</f>
        <v/>
      </c>
      <c r="B1032" s="129"/>
      <c r="C1032" s="130"/>
      <c r="D1032" s="98"/>
      <c r="E1032" s="95"/>
      <c r="F1032" s="141"/>
      <c r="G1032" s="98"/>
      <c r="H1032" s="98"/>
      <c r="I1032" s="95"/>
      <c r="J1032" s="131" t="str">
        <f t="shared" si="5"/>
        <v/>
      </c>
      <c r="K1032" s="131"/>
      <c r="L1032" s="132"/>
      <c r="M1032" s="131"/>
      <c r="N1032" s="129"/>
      <c r="O1032" s="95"/>
      <c r="P1032" s="98"/>
      <c r="Q1032" s="381"/>
      <c r="R1032" s="381"/>
      <c r="S1032" s="381"/>
      <c r="T1032" s="381"/>
    </row>
    <row r="1033" spans="1:20" ht="12.75" customHeight="1" x14ac:dyDescent="0.25">
      <c r="A1033" s="128" t="str">
        <f>IF(B1033="","",ROW()-ROW($A$3)+'Diário 3º PA'!$P$1)</f>
        <v/>
      </c>
      <c r="B1033" s="129"/>
      <c r="C1033" s="130"/>
      <c r="D1033" s="98"/>
      <c r="E1033" s="95"/>
      <c r="F1033" s="141"/>
      <c r="G1033" s="98"/>
      <c r="H1033" s="98"/>
      <c r="I1033" s="95"/>
      <c r="J1033" s="131" t="str">
        <f t="shared" si="5"/>
        <v/>
      </c>
      <c r="K1033" s="131"/>
      <c r="L1033" s="132"/>
      <c r="M1033" s="131"/>
      <c r="N1033" s="129"/>
      <c r="O1033" s="95"/>
      <c r="P1033" s="98"/>
      <c r="Q1033" s="381"/>
      <c r="R1033" s="381"/>
      <c r="S1033" s="381"/>
      <c r="T1033" s="381"/>
    </row>
    <row r="1034" spans="1:20" ht="12.75" customHeight="1" x14ac:dyDescent="0.25">
      <c r="A1034" s="128" t="str">
        <f>IF(B1034="","",ROW()-ROW($A$3)+'Diário 3º PA'!$P$1)</f>
        <v/>
      </c>
      <c r="B1034" s="129"/>
      <c r="C1034" s="130"/>
      <c r="D1034" s="98"/>
      <c r="E1034" s="95"/>
      <c r="F1034" s="141"/>
      <c r="G1034" s="98"/>
      <c r="H1034" s="98"/>
      <c r="I1034" s="95"/>
      <c r="J1034" s="131" t="str">
        <f t="shared" si="5"/>
        <v/>
      </c>
      <c r="K1034" s="131"/>
      <c r="L1034" s="132"/>
      <c r="M1034" s="131"/>
      <c r="N1034" s="129"/>
      <c r="O1034" s="95"/>
      <c r="P1034" s="98"/>
      <c r="Q1034" s="381"/>
      <c r="R1034" s="381"/>
      <c r="S1034" s="381"/>
      <c r="T1034" s="381"/>
    </row>
    <row r="1035" spans="1:20" ht="12.75" customHeight="1" x14ac:dyDescent="0.25">
      <c r="A1035" s="128" t="str">
        <f>IF(B1035="","",ROW()-ROW($A$3)+'Diário 3º PA'!$P$1)</f>
        <v/>
      </c>
      <c r="B1035" s="129"/>
      <c r="C1035" s="130"/>
      <c r="D1035" s="98"/>
      <c r="E1035" s="95"/>
      <c r="F1035" s="141"/>
      <c r="G1035" s="98"/>
      <c r="H1035" s="98"/>
      <c r="I1035" s="95"/>
      <c r="J1035" s="131" t="str">
        <f t="shared" si="5"/>
        <v/>
      </c>
      <c r="K1035" s="131"/>
      <c r="L1035" s="132"/>
      <c r="M1035" s="131"/>
      <c r="N1035" s="129"/>
      <c r="O1035" s="95"/>
      <c r="P1035" s="98"/>
      <c r="Q1035" s="381"/>
      <c r="R1035" s="381"/>
      <c r="S1035" s="381"/>
      <c r="T1035" s="381"/>
    </row>
    <row r="1036" spans="1:20" ht="12.75" customHeight="1" x14ac:dyDescent="0.25">
      <c r="A1036" s="128" t="str">
        <f>IF(B1036="","",ROW()-ROW($A$3)+'Diário 3º PA'!$P$1)</f>
        <v/>
      </c>
      <c r="B1036" s="129"/>
      <c r="C1036" s="130"/>
      <c r="D1036" s="98"/>
      <c r="E1036" s="95"/>
      <c r="F1036" s="141"/>
      <c r="G1036" s="98"/>
      <c r="H1036" s="98"/>
      <c r="I1036" s="95"/>
      <c r="J1036" s="131" t="str">
        <f t="shared" si="5"/>
        <v/>
      </c>
      <c r="K1036" s="131"/>
      <c r="L1036" s="132"/>
      <c r="M1036" s="131"/>
      <c r="N1036" s="129"/>
      <c r="O1036" s="95"/>
      <c r="P1036" s="98"/>
      <c r="Q1036" s="381"/>
      <c r="R1036" s="381"/>
      <c r="S1036" s="381"/>
      <c r="T1036" s="381"/>
    </row>
    <row r="1037" spans="1:20" ht="12.75" customHeight="1" x14ac:dyDescent="0.25">
      <c r="A1037" s="128" t="str">
        <f>IF(B1037="","",ROW()-ROW($A$3)+'Diário 3º PA'!$P$1)</f>
        <v/>
      </c>
      <c r="B1037" s="129"/>
      <c r="C1037" s="130"/>
      <c r="D1037" s="98"/>
      <c r="E1037" s="95"/>
      <c r="F1037" s="141"/>
      <c r="G1037" s="98"/>
      <c r="H1037" s="98"/>
      <c r="I1037" s="95"/>
      <c r="J1037" s="131" t="str">
        <f t="shared" si="5"/>
        <v/>
      </c>
      <c r="K1037" s="131"/>
      <c r="L1037" s="132"/>
      <c r="M1037" s="131"/>
      <c r="N1037" s="129"/>
      <c r="O1037" s="95"/>
      <c r="P1037" s="98"/>
      <c r="Q1037" s="381"/>
      <c r="R1037" s="381"/>
      <c r="S1037" s="381"/>
      <c r="T1037" s="381"/>
    </row>
    <row r="1038" spans="1:20" ht="12.75" customHeight="1" x14ac:dyDescent="0.25">
      <c r="A1038" s="128" t="str">
        <f>IF(B1038="","",ROW()-ROW($A$3)+'Diário 3º PA'!$P$1)</f>
        <v/>
      </c>
      <c r="B1038" s="129"/>
      <c r="C1038" s="130"/>
      <c r="D1038" s="98"/>
      <c r="E1038" s="95"/>
      <c r="F1038" s="141"/>
      <c r="G1038" s="98"/>
      <c r="H1038" s="98"/>
      <c r="I1038" s="95"/>
      <c r="J1038" s="131" t="str">
        <f t="shared" si="5"/>
        <v/>
      </c>
      <c r="K1038" s="131"/>
      <c r="L1038" s="132"/>
      <c r="M1038" s="131"/>
      <c r="N1038" s="129"/>
      <c r="O1038" s="95"/>
      <c r="P1038" s="98"/>
      <c r="Q1038" s="381"/>
      <c r="R1038" s="381"/>
      <c r="S1038" s="381"/>
      <c r="T1038" s="381"/>
    </row>
    <row r="1039" spans="1:20" ht="12.75" customHeight="1" x14ac:dyDescent="0.25">
      <c r="A1039" s="128" t="str">
        <f>IF(B1039="","",ROW()-ROW($A$3)+'Diário 3º PA'!$P$1)</f>
        <v/>
      </c>
      <c r="B1039" s="129"/>
      <c r="C1039" s="130"/>
      <c r="D1039" s="98"/>
      <c r="E1039" s="95"/>
      <c r="F1039" s="141"/>
      <c r="G1039" s="98"/>
      <c r="H1039" s="98"/>
      <c r="I1039" s="95"/>
      <c r="J1039" s="131" t="str">
        <f t="shared" si="5"/>
        <v/>
      </c>
      <c r="K1039" s="131"/>
      <c r="L1039" s="132"/>
      <c r="M1039" s="131"/>
      <c r="N1039" s="129"/>
      <c r="O1039" s="95"/>
      <c r="P1039" s="98"/>
      <c r="Q1039" s="381"/>
      <c r="R1039" s="381"/>
      <c r="S1039" s="381"/>
      <c r="T1039" s="381"/>
    </row>
    <row r="1040" spans="1:20" ht="12.75" customHeight="1" x14ac:dyDescent="0.25">
      <c r="A1040" s="128" t="str">
        <f>IF(B1040="","",ROW()-ROW($A$3)+'Diário 3º PA'!$P$1)</f>
        <v/>
      </c>
      <c r="B1040" s="129"/>
      <c r="C1040" s="130"/>
      <c r="D1040" s="98"/>
      <c r="E1040" s="95"/>
      <c r="F1040" s="141"/>
      <c r="G1040" s="98"/>
      <c r="H1040" s="98"/>
      <c r="I1040" s="95"/>
      <c r="J1040" s="131" t="str">
        <f t="shared" si="5"/>
        <v/>
      </c>
      <c r="K1040" s="131"/>
      <c r="L1040" s="132"/>
      <c r="M1040" s="131"/>
      <c r="N1040" s="129"/>
      <c r="O1040" s="95"/>
      <c r="P1040" s="98"/>
      <c r="Q1040" s="381"/>
      <c r="R1040" s="381"/>
      <c r="S1040" s="381"/>
      <c r="T1040" s="381"/>
    </row>
    <row r="1041" spans="1:20" ht="12.75" customHeight="1" x14ac:dyDescent="0.25">
      <c r="A1041" s="128" t="str">
        <f>IF(B1041="","",ROW()-ROW($A$3)+'Diário 3º PA'!$P$1)</f>
        <v/>
      </c>
      <c r="B1041" s="129"/>
      <c r="C1041" s="130"/>
      <c r="D1041" s="98"/>
      <c r="E1041" s="95"/>
      <c r="F1041" s="141"/>
      <c r="G1041" s="98"/>
      <c r="H1041" s="98"/>
      <c r="I1041" s="95"/>
      <c r="J1041" s="131" t="str">
        <f t="shared" si="5"/>
        <v/>
      </c>
      <c r="K1041" s="131"/>
      <c r="L1041" s="132"/>
      <c r="M1041" s="131"/>
      <c r="N1041" s="129"/>
      <c r="O1041" s="95"/>
      <c r="P1041" s="98"/>
      <c r="Q1041" s="381"/>
      <c r="R1041" s="381"/>
      <c r="S1041" s="381"/>
      <c r="T1041" s="381"/>
    </row>
    <row r="1042" spans="1:20" ht="12.75" customHeight="1" x14ac:dyDescent="0.25">
      <c r="A1042" s="128" t="str">
        <f>IF(B1042="","",ROW()-ROW($A$3)+'Diário 3º PA'!$P$1)</f>
        <v/>
      </c>
      <c r="B1042" s="129"/>
      <c r="C1042" s="130"/>
      <c r="D1042" s="98"/>
      <c r="E1042" s="95"/>
      <c r="F1042" s="141"/>
      <c r="G1042" s="98"/>
      <c r="H1042" s="98"/>
      <c r="I1042" s="95"/>
      <c r="J1042" s="131" t="str">
        <f t="shared" si="5"/>
        <v/>
      </c>
      <c r="K1042" s="131"/>
      <c r="L1042" s="132"/>
      <c r="M1042" s="131"/>
      <c r="N1042" s="129"/>
      <c r="O1042" s="95"/>
      <c r="P1042" s="98"/>
      <c r="Q1042" s="381"/>
      <c r="R1042" s="381"/>
      <c r="S1042" s="381"/>
      <c r="T1042" s="381"/>
    </row>
    <row r="1043" spans="1:20" ht="12.75" customHeight="1" x14ac:dyDescent="0.25">
      <c r="A1043" s="128" t="str">
        <f>IF(B1043="","",ROW()-ROW($A$3)+'Diário 3º PA'!$P$1)</f>
        <v/>
      </c>
      <c r="B1043" s="129"/>
      <c r="C1043" s="130"/>
      <c r="D1043" s="98"/>
      <c r="E1043" s="95"/>
      <c r="F1043" s="141"/>
      <c r="G1043" s="98"/>
      <c r="H1043" s="98"/>
      <c r="I1043" s="95"/>
      <c r="J1043" s="131" t="str">
        <f t="shared" si="5"/>
        <v/>
      </c>
      <c r="K1043" s="131"/>
      <c r="L1043" s="132"/>
      <c r="M1043" s="131"/>
      <c r="N1043" s="129"/>
      <c r="O1043" s="95"/>
      <c r="P1043" s="98"/>
      <c r="Q1043" s="381"/>
      <c r="R1043" s="381"/>
      <c r="S1043" s="381"/>
      <c r="T1043" s="381"/>
    </row>
    <row r="1044" spans="1:20" ht="12.75" customHeight="1" x14ac:dyDescent="0.25">
      <c r="A1044" s="128" t="str">
        <f>IF(B1044="","",ROW()-ROW($A$3)+'Diário 3º PA'!$P$1)</f>
        <v/>
      </c>
      <c r="B1044" s="129"/>
      <c r="C1044" s="130"/>
      <c r="D1044" s="98"/>
      <c r="E1044" s="95"/>
      <c r="F1044" s="141"/>
      <c r="G1044" s="98"/>
      <c r="H1044" s="98"/>
      <c r="I1044" s="95"/>
      <c r="J1044" s="131" t="str">
        <f t="shared" si="5"/>
        <v/>
      </c>
      <c r="K1044" s="131"/>
      <c r="L1044" s="132"/>
      <c r="M1044" s="131"/>
      <c r="N1044" s="129"/>
      <c r="O1044" s="95"/>
      <c r="P1044" s="98"/>
      <c r="Q1044" s="381"/>
      <c r="R1044" s="381"/>
      <c r="S1044" s="381"/>
      <c r="T1044" s="381"/>
    </row>
    <row r="1045" spans="1:20" ht="12.75" customHeight="1" x14ac:dyDescent="0.25">
      <c r="A1045" s="128" t="str">
        <f>IF(B1045="","",ROW()-ROW($A$3)+'Diário 3º PA'!$P$1)</f>
        <v/>
      </c>
      <c r="B1045" s="129"/>
      <c r="C1045" s="130"/>
      <c r="D1045" s="98"/>
      <c r="E1045" s="95"/>
      <c r="F1045" s="141"/>
      <c r="G1045" s="98"/>
      <c r="H1045" s="98"/>
      <c r="I1045" s="95"/>
      <c r="J1045" s="131" t="str">
        <f t="shared" si="5"/>
        <v/>
      </c>
      <c r="K1045" s="131"/>
      <c r="L1045" s="132"/>
      <c r="M1045" s="131"/>
      <c r="N1045" s="129"/>
      <c r="O1045" s="95"/>
      <c r="P1045" s="98"/>
      <c r="Q1045" s="381"/>
      <c r="R1045" s="381"/>
      <c r="S1045" s="381"/>
      <c r="T1045" s="381"/>
    </row>
    <row r="1046" spans="1:20" ht="12.75" customHeight="1" x14ac:dyDescent="0.25">
      <c r="A1046" s="128" t="str">
        <f>IF(B1046="","",ROW()-ROW($A$3)+'Diário 3º PA'!$P$1)</f>
        <v/>
      </c>
      <c r="B1046" s="129"/>
      <c r="C1046" s="130"/>
      <c r="D1046" s="98"/>
      <c r="E1046" s="95"/>
      <c r="F1046" s="141"/>
      <c r="G1046" s="98"/>
      <c r="H1046" s="98"/>
      <c r="I1046" s="95"/>
      <c r="J1046" s="131" t="str">
        <f t="shared" si="5"/>
        <v/>
      </c>
      <c r="K1046" s="131"/>
      <c r="L1046" s="132"/>
      <c r="M1046" s="131"/>
      <c r="N1046" s="129"/>
      <c r="O1046" s="95"/>
      <c r="P1046" s="98"/>
      <c r="Q1046" s="381"/>
      <c r="R1046" s="381"/>
      <c r="S1046" s="381"/>
      <c r="T1046" s="381"/>
    </row>
    <row r="1047" spans="1:20" ht="12.75" customHeight="1" x14ac:dyDescent="0.25">
      <c r="A1047" s="128" t="str">
        <f>IF(B1047="","",ROW()-ROW($A$3)+'Diário 3º PA'!$P$1)</f>
        <v/>
      </c>
      <c r="B1047" s="129"/>
      <c r="C1047" s="130"/>
      <c r="D1047" s="98"/>
      <c r="E1047" s="95"/>
      <c r="F1047" s="141"/>
      <c r="G1047" s="98"/>
      <c r="H1047" s="98"/>
      <c r="I1047" s="95"/>
      <c r="J1047" s="131" t="str">
        <f t="shared" si="5"/>
        <v/>
      </c>
      <c r="K1047" s="131"/>
      <c r="L1047" s="132"/>
      <c r="M1047" s="131"/>
      <c r="N1047" s="129"/>
      <c r="O1047" s="95"/>
      <c r="P1047" s="98"/>
      <c r="Q1047" s="381"/>
      <c r="R1047" s="381"/>
      <c r="S1047" s="381"/>
      <c r="T1047" s="381"/>
    </row>
    <row r="1048" spans="1:20" ht="12.75" customHeight="1" x14ac:dyDescent="0.25">
      <c r="A1048" s="128" t="str">
        <f>IF(B1048="","",ROW()-ROW($A$3)+'Diário 3º PA'!$P$1)</f>
        <v/>
      </c>
      <c r="B1048" s="129"/>
      <c r="C1048" s="130"/>
      <c r="D1048" s="98"/>
      <c r="E1048" s="95"/>
      <c r="F1048" s="141"/>
      <c r="G1048" s="98"/>
      <c r="H1048" s="98"/>
      <c r="I1048" s="95"/>
      <c r="J1048" s="131" t="str">
        <f t="shared" si="5"/>
        <v/>
      </c>
      <c r="K1048" s="131"/>
      <c r="L1048" s="132"/>
      <c r="M1048" s="131"/>
      <c r="N1048" s="129"/>
      <c r="O1048" s="95"/>
      <c r="P1048" s="98"/>
      <c r="Q1048" s="381"/>
      <c r="R1048" s="381"/>
      <c r="S1048" s="381"/>
      <c r="T1048" s="381"/>
    </row>
    <row r="1049" spans="1:20" ht="12.75" customHeight="1" x14ac:dyDescent="0.25">
      <c r="A1049" s="128" t="str">
        <f>IF(B1049="","",ROW()-ROW($A$3)+'Diário 3º PA'!$P$1)</f>
        <v/>
      </c>
      <c r="B1049" s="129"/>
      <c r="C1049" s="130"/>
      <c r="D1049" s="98"/>
      <c r="E1049" s="95"/>
      <c r="F1049" s="141"/>
      <c r="G1049" s="98"/>
      <c r="H1049" s="98"/>
      <c r="I1049" s="95"/>
      <c r="J1049" s="131" t="str">
        <f t="shared" si="5"/>
        <v/>
      </c>
      <c r="K1049" s="131"/>
      <c r="L1049" s="132"/>
      <c r="M1049" s="131"/>
      <c r="N1049" s="129"/>
      <c r="O1049" s="95"/>
      <c r="P1049" s="98"/>
      <c r="Q1049" s="381"/>
      <c r="R1049" s="381"/>
      <c r="S1049" s="381"/>
      <c r="T1049" s="381"/>
    </row>
    <row r="1050" spans="1:20" ht="12.75" customHeight="1" x14ac:dyDescent="0.25">
      <c r="A1050" s="128" t="str">
        <f>IF(B1050="","",ROW()-ROW($A$3)+'Diário 3º PA'!$P$1)</f>
        <v/>
      </c>
      <c r="B1050" s="129"/>
      <c r="C1050" s="130"/>
      <c r="D1050" s="98"/>
      <c r="E1050" s="95"/>
      <c r="F1050" s="141"/>
      <c r="G1050" s="98"/>
      <c r="H1050" s="98"/>
      <c r="I1050" s="95"/>
      <c r="J1050" s="131" t="str">
        <f t="shared" si="5"/>
        <v/>
      </c>
      <c r="K1050" s="131"/>
      <c r="L1050" s="132"/>
      <c r="M1050" s="131"/>
      <c r="N1050" s="129"/>
      <c r="O1050" s="95"/>
      <c r="P1050" s="98"/>
      <c r="Q1050" s="381"/>
      <c r="R1050" s="381"/>
      <c r="S1050" s="381"/>
      <c r="T1050" s="381"/>
    </row>
    <row r="1051" spans="1:20" ht="12.75" customHeight="1" x14ac:dyDescent="0.25">
      <c r="A1051" s="128" t="str">
        <f>IF(B1051="","",ROW()-ROW($A$3)+'Diário 3º PA'!$P$1)</f>
        <v/>
      </c>
      <c r="B1051" s="129"/>
      <c r="C1051" s="130"/>
      <c r="D1051" s="98"/>
      <c r="E1051" s="95"/>
      <c r="F1051" s="141"/>
      <c r="G1051" s="98"/>
      <c r="H1051" s="98"/>
      <c r="I1051" s="95"/>
      <c r="J1051" s="131" t="str">
        <f t="shared" si="5"/>
        <v/>
      </c>
      <c r="K1051" s="131"/>
      <c r="L1051" s="132"/>
      <c r="M1051" s="131"/>
      <c r="N1051" s="129"/>
      <c r="O1051" s="95"/>
      <c r="P1051" s="98"/>
      <c r="Q1051" s="381"/>
      <c r="R1051" s="381"/>
      <c r="S1051" s="381"/>
      <c r="T1051" s="381"/>
    </row>
    <row r="1052" spans="1:20" ht="12.75" customHeight="1" x14ac:dyDescent="0.25">
      <c r="A1052" s="128" t="str">
        <f>IF(B1052="","",ROW()-ROW($A$3)+'Diário 3º PA'!$P$1)</f>
        <v/>
      </c>
      <c r="B1052" s="129"/>
      <c r="C1052" s="130"/>
      <c r="D1052" s="98"/>
      <c r="E1052" s="95"/>
      <c r="F1052" s="141"/>
      <c r="G1052" s="98"/>
      <c r="H1052" s="98"/>
      <c r="I1052" s="95"/>
      <c r="J1052" s="131" t="str">
        <f t="shared" si="5"/>
        <v/>
      </c>
      <c r="K1052" s="131"/>
      <c r="L1052" s="132"/>
      <c r="M1052" s="131"/>
      <c r="N1052" s="129"/>
      <c r="O1052" s="95"/>
      <c r="P1052" s="98"/>
      <c r="Q1052" s="381"/>
      <c r="R1052" s="381"/>
      <c r="S1052" s="381"/>
      <c r="T1052" s="381"/>
    </row>
    <row r="1053" spans="1:20" ht="12.75" customHeight="1" x14ac:dyDescent="0.25">
      <c r="A1053" s="128" t="str">
        <f>IF(B1053="","",ROW()-ROW($A$3)+'Diário 3º PA'!$P$1)</f>
        <v/>
      </c>
      <c r="B1053" s="129"/>
      <c r="C1053" s="130"/>
      <c r="D1053" s="98"/>
      <c r="E1053" s="95"/>
      <c r="F1053" s="141"/>
      <c r="G1053" s="98"/>
      <c r="H1053" s="98"/>
      <c r="I1053" s="95"/>
      <c r="J1053" s="131" t="str">
        <f t="shared" si="5"/>
        <v/>
      </c>
      <c r="K1053" s="131"/>
      <c r="L1053" s="132"/>
      <c r="M1053" s="131"/>
      <c r="N1053" s="129"/>
      <c r="O1053" s="95"/>
      <c r="P1053" s="98"/>
      <c r="Q1053" s="381"/>
      <c r="R1053" s="381"/>
      <c r="S1053" s="381"/>
      <c r="T1053" s="381"/>
    </row>
    <row r="1054" spans="1:20" ht="12.75" customHeight="1" x14ac:dyDescent="0.25">
      <c r="A1054" s="128" t="str">
        <f>IF(B1054="","",ROW()-ROW($A$3)+'Diário 3º PA'!$P$1)</f>
        <v/>
      </c>
      <c r="B1054" s="129"/>
      <c r="C1054" s="130"/>
      <c r="D1054" s="98"/>
      <c r="E1054" s="95"/>
      <c r="F1054" s="141"/>
      <c r="G1054" s="98"/>
      <c r="H1054" s="98"/>
      <c r="I1054" s="95"/>
      <c r="J1054" s="131" t="str">
        <f t="shared" si="5"/>
        <v/>
      </c>
      <c r="K1054" s="131"/>
      <c r="L1054" s="132"/>
      <c r="M1054" s="131"/>
      <c r="N1054" s="129"/>
      <c r="O1054" s="95"/>
      <c r="P1054" s="98"/>
      <c r="Q1054" s="381"/>
      <c r="R1054" s="381"/>
      <c r="S1054" s="381"/>
      <c r="T1054" s="381"/>
    </row>
    <row r="1055" spans="1:20" ht="12.75" customHeight="1" x14ac:dyDescent="0.25">
      <c r="A1055" s="128" t="str">
        <f>IF(B1055="","",ROW()-ROW($A$3)+'Diário 3º PA'!$P$1)</f>
        <v/>
      </c>
      <c r="B1055" s="129"/>
      <c r="C1055" s="130"/>
      <c r="D1055" s="98"/>
      <c r="E1055" s="95"/>
      <c r="F1055" s="141"/>
      <c r="G1055" s="98"/>
      <c r="H1055" s="98"/>
      <c r="I1055" s="95"/>
      <c r="J1055" s="131" t="str">
        <f t="shared" si="5"/>
        <v/>
      </c>
      <c r="K1055" s="131"/>
      <c r="L1055" s="132"/>
      <c r="M1055" s="131"/>
      <c r="N1055" s="129"/>
      <c r="O1055" s="95"/>
      <c r="P1055" s="98"/>
      <c r="Q1055" s="381"/>
      <c r="R1055" s="381"/>
      <c r="S1055" s="381"/>
      <c r="T1055" s="381"/>
    </row>
    <row r="1056" spans="1:20" ht="12.75" customHeight="1" x14ac:dyDescent="0.25">
      <c r="A1056" s="128" t="str">
        <f>IF(B1056="","",ROW()-ROW($A$3)+'Diário 3º PA'!$P$1)</f>
        <v/>
      </c>
      <c r="B1056" s="129"/>
      <c r="C1056" s="130"/>
      <c r="D1056" s="98"/>
      <c r="E1056" s="95"/>
      <c r="F1056" s="141"/>
      <c r="G1056" s="98"/>
      <c r="H1056" s="98"/>
      <c r="I1056" s="95"/>
      <c r="J1056" s="131" t="str">
        <f t="shared" si="5"/>
        <v/>
      </c>
      <c r="K1056" s="131"/>
      <c r="L1056" s="132"/>
      <c r="M1056" s="131"/>
      <c r="N1056" s="129"/>
      <c r="O1056" s="95"/>
      <c r="P1056" s="98"/>
      <c r="Q1056" s="381"/>
      <c r="R1056" s="381"/>
      <c r="S1056" s="381"/>
      <c r="T1056" s="381"/>
    </row>
    <row r="1057" spans="1:20" ht="12.75" customHeight="1" x14ac:dyDescent="0.25">
      <c r="A1057" s="128" t="str">
        <f>IF(B1057="","",ROW()-ROW($A$3)+'Diário 3º PA'!$P$1)</f>
        <v/>
      </c>
      <c r="B1057" s="129"/>
      <c r="C1057" s="130"/>
      <c r="D1057" s="98"/>
      <c r="E1057" s="95"/>
      <c r="F1057" s="141"/>
      <c r="G1057" s="98"/>
      <c r="H1057" s="98"/>
      <c r="I1057" s="95"/>
      <c r="J1057" s="131" t="str">
        <f t="shared" si="5"/>
        <v/>
      </c>
      <c r="K1057" s="131"/>
      <c r="L1057" s="132"/>
      <c r="M1057" s="131"/>
      <c r="N1057" s="129"/>
      <c r="O1057" s="95"/>
      <c r="P1057" s="98"/>
      <c r="Q1057" s="381"/>
      <c r="R1057" s="381"/>
      <c r="S1057" s="381"/>
      <c r="T1057" s="381"/>
    </row>
    <row r="1058" spans="1:20" ht="12.75" customHeight="1" x14ac:dyDescent="0.25">
      <c r="A1058" s="128" t="str">
        <f>IF(B1058="","",ROW()-ROW($A$3)+'Diário 3º PA'!$P$1)</f>
        <v/>
      </c>
      <c r="B1058" s="129"/>
      <c r="C1058" s="130"/>
      <c r="D1058" s="98"/>
      <c r="E1058" s="95"/>
      <c r="F1058" s="141"/>
      <c r="G1058" s="98"/>
      <c r="H1058" s="98"/>
      <c r="I1058" s="95"/>
      <c r="J1058" s="131" t="str">
        <f t="shared" si="5"/>
        <v/>
      </c>
      <c r="K1058" s="131"/>
      <c r="L1058" s="132"/>
      <c r="M1058" s="131"/>
      <c r="N1058" s="129"/>
      <c r="O1058" s="95"/>
      <c r="P1058" s="98"/>
      <c r="Q1058" s="381"/>
      <c r="R1058" s="381"/>
      <c r="S1058" s="381"/>
      <c r="T1058" s="381"/>
    </row>
    <row r="1059" spans="1:20" ht="12.75" customHeight="1" x14ac:dyDescent="0.25">
      <c r="A1059" s="128" t="str">
        <f>IF(B1059="","",ROW()-ROW($A$3)+'Diário 3º PA'!$P$1)</f>
        <v/>
      </c>
      <c r="B1059" s="129"/>
      <c r="C1059" s="130"/>
      <c r="D1059" s="98"/>
      <c r="E1059" s="95"/>
      <c r="F1059" s="141"/>
      <c r="G1059" s="98"/>
      <c r="H1059" s="98"/>
      <c r="I1059" s="95"/>
      <c r="J1059" s="131" t="str">
        <f t="shared" si="5"/>
        <v/>
      </c>
      <c r="K1059" s="131"/>
      <c r="L1059" s="132"/>
      <c r="M1059" s="131"/>
      <c r="N1059" s="129"/>
      <c r="O1059" s="95"/>
      <c r="P1059" s="98"/>
      <c r="Q1059" s="381"/>
      <c r="R1059" s="381"/>
      <c r="S1059" s="381"/>
      <c r="T1059" s="381"/>
    </row>
    <row r="1060" spans="1:20" ht="12.75" customHeight="1" x14ac:dyDescent="0.25">
      <c r="A1060" s="128" t="str">
        <f>IF(B1060="","",ROW()-ROW($A$3)+'Diário 3º PA'!$P$1)</f>
        <v/>
      </c>
      <c r="B1060" s="129"/>
      <c r="C1060" s="130"/>
      <c r="D1060" s="98"/>
      <c r="E1060" s="95"/>
      <c r="F1060" s="141"/>
      <c r="G1060" s="98"/>
      <c r="H1060" s="98"/>
      <c r="I1060" s="95"/>
      <c r="J1060" s="131" t="str">
        <f t="shared" si="5"/>
        <v/>
      </c>
      <c r="K1060" s="131"/>
      <c r="L1060" s="132"/>
      <c r="M1060" s="131"/>
      <c r="N1060" s="129"/>
      <c r="O1060" s="95"/>
      <c r="P1060" s="98"/>
      <c r="Q1060" s="381"/>
      <c r="R1060" s="381"/>
      <c r="S1060" s="381"/>
      <c r="T1060" s="381"/>
    </row>
    <row r="1061" spans="1:20" ht="12.75" customHeight="1" x14ac:dyDescent="0.25">
      <c r="A1061" s="128" t="str">
        <f>IF(B1061="","",ROW()-ROW($A$3)+'Diário 3º PA'!$P$1)</f>
        <v/>
      </c>
      <c r="B1061" s="129"/>
      <c r="C1061" s="130"/>
      <c r="D1061" s="98"/>
      <c r="E1061" s="95"/>
      <c r="F1061" s="141"/>
      <c r="G1061" s="98"/>
      <c r="H1061" s="98"/>
      <c r="I1061" s="95"/>
      <c r="J1061" s="131" t="str">
        <f t="shared" si="5"/>
        <v/>
      </c>
      <c r="K1061" s="131"/>
      <c r="L1061" s="132"/>
      <c r="M1061" s="131"/>
      <c r="N1061" s="129"/>
      <c r="O1061" s="95"/>
      <c r="P1061" s="98"/>
      <c r="Q1061" s="381"/>
      <c r="R1061" s="381"/>
      <c r="S1061" s="381"/>
      <c r="T1061" s="381"/>
    </row>
    <row r="1062" spans="1:20" ht="12.75" customHeight="1" x14ac:dyDescent="0.25">
      <c r="A1062" s="128" t="str">
        <f>IF(B1062="","",ROW()-ROW($A$3)+'Diário 3º PA'!$P$1)</f>
        <v/>
      </c>
      <c r="B1062" s="129"/>
      <c r="C1062" s="130"/>
      <c r="D1062" s="98"/>
      <c r="E1062" s="95"/>
      <c r="F1062" s="141"/>
      <c r="G1062" s="98"/>
      <c r="H1062" s="98"/>
      <c r="I1062" s="95"/>
      <c r="J1062" s="131" t="str">
        <f t="shared" si="5"/>
        <v/>
      </c>
      <c r="K1062" s="131"/>
      <c r="L1062" s="132"/>
      <c r="M1062" s="131"/>
      <c r="N1062" s="129"/>
      <c r="O1062" s="95"/>
      <c r="P1062" s="98"/>
      <c r="Q1062" s="381"/>
      <c r="R1062" s="381"/>
      <c r="S1062" s="381"/>
      <c r="T1062" s="381"/>
    </row>
    <row r="1063" spans="1:20" ht="12.75" customHeight="1" x14ac:dyDescent="0.25">
      <c r="A1063" s="128" t="str">
        <f>IF(B1063="","",ROW()-ROW($A$3)+'Diário 3º PA'!$P$1)</f>
        <v/>
      </c>
      <c r="B1063" s="129"/>
      <c r="C1063" s="130"/>
      <c r="D1063" s="98"/>
      <c r="E1063" s="95"/>
      <c r="F1063" s="141"/>
      <c r="G1063" s="98"/>
      <c r="H1063" s="98"/>
      <c r="I1063" s="95"/>
      <c r="J1063" s="131" t="str">
        <f t="shared" si="5"/>
        <v/>
      </c>
      <c r="K1063" s="131"/>
      <c r="L1063" s="132"/>
      <c r="M1063" s="131"/>
      <c r="N1063" s="129"/>
      <c r="O1063" s="95"/>
      <c r="P1063" s="98"/>
      <c r="Q1063" s="381"/>
      <c r="R1063" s="381"/>
      <c r="S1063" s="381"/>
      <c r="T1063" s="381"/>
    </row>
    <row r="1064" spans="1:20" ht="12.75" customHeight="1" x14ac:dyDescent="0.25">
      <c r="A1064" s="128" t="str">
        <f>IF(B1064="","",ROW()-ROW($A$3)+'Diário 3º PA'!$P$1)</f>
        <v/>
      </c>
      <c r="B1064" s="129"/>
      <c r="C1064" s="130"/>
      <c r="D1064" s="98"/>
      <c r="E1064" s="95"/>
      <c r="F1064" s="141"/>
      <c r="G1064" s="98"/>
      <c r="H1064" s="98"/>
      <c r="I1064" s="95"/>
      <c r="J1064" s="131" t="str">
        <f t="shared" si="5"/>
        <v/>
      </c>
      <c r="K1064" s="131"/>
      <c r="L1064" s="132"/>
      <c r="M1064" s="131"/>
      <c r="N1064" s="129"/>
      <c r="O1064" s="95"/>
      <c r="P1064" s="98"/>
      <c r="Q1064" s="381"/>
      <c r="R1064" s="381"/>
      <c r="S1064" s="381"/>
      <c r="T1064" s="381"/>
    </row>
    <row r="1065" spans="1:20" ht="12.75" customHeight="1" x14ac:dyDescent="0.25">
      <c r="A1065" s="128" t="str">
        <f>IF(B1065="","",ROW()-ROW($A$3)+'Diário 3º PA'!$P$1)</f>
        <v/>
      </c>
      <c r="B1065" s="129"/>
      <c r="C1065" s="130"/>
      <c r="D1065" s="98"/>
      <c r="E1065" s="95"/>
      <c r="F1065" s="141"/>
      <c r="G1065" s="98"/>
      <c r="H1065" s="98"/>
      <c r="I1065" s="95"/>
      <c r="J1065" s="131" t="str">
        <f t="shared" si="5"/>
        <v/>
      </c>
      <c r="K1065" s="131"/>
      <c r="L1065" s="132"/>
      <c r="M1065" s="131"/>
      <c r="N1065" s="129"/>
      <c r="O1065" s="95"/>
      <c r="P1065" s="98"/>
      <c r="Q1065" s="381"/>
      <c r="R1065" s="381"/>
      <c r="S1065" s="381"/>
      <c r="T1065" s="381"/>
    </row>
    <row r="1066" spans="1:20" ht="12.75" customHeight="1" x14ac:dyDescent="0.25">
      <c r="A1066" s="128" t="str">
        <f>IF(B1066="","",ROW()-ROW($A$3)+'Diário 3º PA'!$P$1)</f>
        <v/>
      </c>
      <c r="B1066" s="129"/>
      <c r="C1066" s="130"/>
      <c r="D1066" s="98"/>
      <c r="E1066" s="95"/>
      <c r="F1066" s="141"/>
      <c r="G1066" s="98"/>
      <c r="H1066" s="98"/>
      <c r="I1066" s="95"/>
      <c r="J1066" s="131" t="str">
        <f t="shared" si="5"/>
        <v/>
      </c>
      <c r="K1066" s="131"/>
      <c r="L1066" s="132"/>
      <c r="M1066" s="131"/>
      <c r="N1066" s="129"/>
      <c r="O1066" s="95"/>
      <c r="P1066" s="98"/>
      <c r="Q1066" s="381"/>
      <c r="R1066" s="381"/>
      <c r="S1066" s="381"/>
      <c r="T1066" s="381"/>
    </row>
    <row r="1067" spans="1:20" ht="12.75" customHeight="1" x14ac:dyDescent="0.25">
      <c r="A1067" s="128" t="str">
        <f>IF(B1067="","",ROW()-ROW($A$3)+'Diário 3º PA'!$P$1)</f>
        <v/>
      </c>
      <c r="B1067" s="129"/>
      <c r="C1067" s="130"/>
      <c r="D1067" s="98"/>
      <c r="E1067" s="95"/>
      <c r="F1067" s="141"/>
      <c r="G1067" s="98"/>
      <c r="H1067" s="98"/>
      <c r="I1067" s="95"/>
      <c r="J1067" s="131" t="str">
        <f t="shared" si="5"/>
        <v/>
      </c>
      <c r="K1067" s="131"/>
      <c r="L1067" s="132"/>
      <c r="M1067" s="131"/>
      <c r="N1067" s="129"/>
      <c r="O1067" s="95"/>
      <c r="P1067" s="98"/>
      <c r="Q1067" s="381"/>
      <c r="R1067" s="381"/>
      <c r="S1067" s="381"/>
      <c r="T1067" s="381"/>
    </row>
    <row r="1068" spans="1:20" ht="12.75" customHeight="1" x14ac:dyDescent="0.25">
      <c r="A1068" s="128" t="str">
        <f>IF(B1068="","",ROW()-ROW($A$3)+'Diário 3º PA'!$P$1)</f>
        <v/>
      </c>
      <c r="B1068" s="129"/>
      <c r="C1068" s="130"/>
      <c r="D1068" s="98"/>
      <c r="E1068" s="95"/>
      <c r="F1068" s="141"/>
      <c r="G1068" s="98"/>
      <c r="H1068" s="98"/>
      <c r="I1068" s="95"/>
      <c r="J1068" s="131" t="str">
        <f t="shared" si="5"/>
        <v/>
      </c>
      <c r="K1068" s="131"/>
      <c r="L1068" s="132"/>
      <c r="M1068" s="131"/>
      <c r="N1068" s="129"/>
      <c r="O1068" s="95"/>
      <c r="P1068" s="98"/>
      <c r="Q1068" s="381"/>
      <c r="R1068" s="381"/>
      <c r="S1068" s="381"/>
      <c r="T1068" s="381"/>
    </row>
    <row r="1069" spans="1:20" ht="12.75" customHeight="1" x14ac:dyDescent="0.25">
      <c r="A1069" s="128" t="str">
        <f>IF(B1069="","",ROW()-ROW($A$3)+'Diário 3º PA'!$P$1)</f>
        <v/>
      </c>
      <c r="B1069" s="129"/>
      <c r="C1069" s="130"/>
      <c r="D1069" s="98"/>
      <c r="E1069" s="95"/>
      <c r="F1069" s="141"/>
      <c r="G1069" s="98"/>
      <c r="H1069" s="98"/>
      <c r="I1069" s="95"/>
      <c r="J1069" s="131" t="str">
        <f t="shared" si="5"/>
        <v/>
      </c>
      <c r="K1069" s="131"/>
      <c r="L1069" s="132"/>
      <c r="M1069" s="131"/>
      <c r="N1069" s="129"/>
      <c r="O1069" s="95"/>
      <c r="P1069" s="98"/>
      <c r="Q1069" s="381"/>
      <c r="R1069" s="381"/>
      <c r="S1069" s="381"/>
      <c r="T1069" s="381"/>
    </row>
    <row r="1070" spans="1:20" ht="12.75" customHeight="1" x14ac:dyDescent="0.25">
      <c r="A1070" s="128" t="str">
        <f>IF(B1070="","",ROW()-ROW($A$3)+'Diário 3º PA'!$P$1)</f>
        <v/>
      </c>
      <c r="B1070" s="129"/>
      <c r="C1070" s="130"/>
      <c r="D1070" s="98"/>
      <c r="E1070" s="95"/>
      <c r="F1070" s="141"/>
      <c r="G1070" s="98"/>
      <c r="H1070" s="98"/>
      <c r="I1070" s="95"/>
      <c r="J1070" s="131" t="str">
        <f t="shared" si="5"/>
        <v/>
      </c>
      <c r="K1070" s="131"/>
      <c r="L1070" s="132"/>
      <c r="M1070" s="131"/>
      <c r="N1070" s="129"/>
      <c r="O1070" s="95"/>
      <c r="P1070" s="98"/>
      <c r="Q1070" s="381"/>
      <c r="R1070" s="381"/>
      <c r="S1070" s="381"/>
      <c r="T1070" s="381"/>
    </row>
    <row r="1071" spans="1:20" ht="12.75" customHeight="1" x14ac:dyDescent="0.25">
      <c r="A1071" s="128" t="str">
        <f>IF(B1071="","",ROW()-ROW($A$3)+'Diário 3º PA'!$P$1)</f>
        <v/>
      </c>
      <c r="B1071" s="129"/>
      <c r="C1071" s="130"/>
      <c r="D1071" s="98"/>
      <c r="E1071" s="95"/>
      <c r="F1071" s="141"/>
      <c r="G1071" s="98"/>
      <c r="H1071" s="98"/>
      <c r="I1071" s="95"/>
      <c r="J1071" s="131" t="str">
        <f t="shared" si="5"/>
        <v/>
      </c>
      <c r="K1071" s="131"/>
      <c r="L1071" s="132"/>
      <c r="M1071" s="131"/>
      <c r="N1071" s="129"/>
      <c r="O1071" s="95"/>
      <c r="P1071" s="98"/>
      <c r="Q1071" s="381"/>
      <c r="R1071" s="381"/>
      <c r="S1071" s="381"/>
      <c r="T1071" s="381"/>
    </row>
    <row r="1072" spans="1:20" ht="12.75" customHeight="1" x14ac:dyDescent="0.25">
      <c r="A1072" s="128" t="str">
        <f>IF(B1072="","",ROW()-ROW($A$3)+'Diário 3º PA'!$P$1)</f>
        <v/>
      </c>
      <c r="B1072" s="129"/>
      <c r="C1072" s="130"/>
      <c r="D1072" s="98"/>
      <c r="E1072" s="95"/>
      <c r="F1072" s="141"/>
      <c r="G1072" s="98"/>
      <c r="H1072" s="98"/>
      <c r="I1072" s="95"/>
      <c r="J1072" s="131" t="str">
        <f t="shared" si="5"/>
        <v/>
      </c>
      <c r="K1072" s="131"/>
      <c r="L1072" s="132"/>
      <c r="M1072" s="131"/>
      <c r="N1072" s="129"/>
      <c r="O1072" s="95"/>
      <c r="P1072" s="98"/>
      <c r="Q1072" s="381"/>
      <c r="R1072" s="381"/>
      <c r="S1072" s="381"/>
      <c r="T1072" s="381"/>
    </row>
    <row r="1073" spans="1:20" ht="12.75" customHeight="1" x14ac:dyDescent="0.25">
      <c r="A1073" s="128" t="str">
        <f>IF(B1073="","",ROW()-ROW($A$3)+'Diário 3º PA'!$P$1)</f>
        <v/>
      </c>
      <c r="B1073" s="129"/>
      <c r="C1073" s="130"/>
      <c r="D1073" s="98"/>
      <c r="E1073" s="95"/>
      <c r="F1073" s="141"/>
      <c r="G1073" s="98"/>
      <c r="H1073" s="98"/>
      <c r="I1073" s="95"/>
      <c r="J1073" s="131" t="str">
        <f t="shared" si="5"/>
        <v/>
      </c>
      <c r="K1073" s="131"/>
      <c r="L1073" s="132"/>
      <c r="M1073" s="131"/>
      <c r="N1073" s="129"/>
      <c r="O1073" s="95"/>
      <c r="P1073" s="98"/>
      <c r="Q1073" s="381"/>
      <c r="R1073" s="381"/>
      <c r="S1073" s="381"/>
      <c r="T1073" s="381"/>
    </row>
    <row r="1074" spans="1:20" ht="12.75" customHeight="1" x14ac:dyDescent="0.25">
      <c r="A1074" s="128" t="str">
        <f>IF(B1074="","",ROW()-ROW($A$3)+'Diário 3º PA'!$P$1)</f>
        <v/>
      </c>
      <c r="B1074" s="129"/>
      <c r="C1074" s="130"/>
      <c r="D1074" s="98"/>
      <c r="E1074" s="95"/>
      <c r="F1074" s="141"/>
      <c r="G1074" s="98"/>
      <c r="H1074" s="98"/>
      <c r="I1074" s="95"/>
      <c r="J1074" s="131" t="str">
        <f t="shared" si="5"/>
        <v/>
      </c>
      <c r="K1074" s="131"/>
      <c r="L1074" s="132"/>
      <c r="M1074" s="131"/>
      <c r="N1074" s="129"/>
      <c r="O1074" s="95"/>
      <c r="P1074" s="98"/>
      <c r="Q1074" s="381"/>
      <c r="R1074" s="381"/>
      <c r="S1074" s="381"/>
      <c r="T1074" s="381"/>
    </row>
    <row r="1075" spans="1:20" ht="12.75" customHeight="1" x14ac:dyDescent="0.25">
      <c r="A1075" s="128" t="str">
        <f>IF(B1075="","",ROW()-ROW($A$3)+'Diário 3º PA'!$P$1)</f>
        <v/>
      </c>
      <c r="B1075" s="129"/>
      <c r="C1075" s="130"/>
      <c r="D1075" s="98"/>
      <c r="E1075" s="95"/>
      <c r="F1075" s="141"/>
      <c r="G1075" s="98"/>
      <c r="H1075" s="98"/>
      <c r="I1075" s="95"/>
      <c r="J1075" s="131" t="str">
        <f t="shared" si="5"/>
        <v/>
      </c>
      <c r="K1075" s="131"/>
      <c r="L1075" s="132"/>
      <c r="M1075" s="131"/>
      <c r="N1075" s="129"/>
      <c r="O1075" s="95"/>
      <c r="P1075" s="98"/>
      <c r="Q1075" s="381"/>
      <c r="R1075" s="381"/>
      <c r="S1075" s="381"/>
      <c r="T1075" s="381"/>
    </row>
    <row r="1076" spans="1:20" ht="12.75" customHeight="1" x14ac:dyDescent="0.25">
      <c r="A1076" s="128" t="str">
        <f>IF(B1076="","",ROW()-ROW($A$3)+'Diário 3º PA'!$P$1)</f>
        <v/>
      </c>
      <c r="B1076" s="129"/>
      <c r="C1076" s="130"/>
      <c r="D1076" s="98"/>
      <c r="E1076" s="95"/>
      <c r="F1076" s="141"/>
      <c r="G1076" s="98"/>
      <c r="H1076" s="98"/>
      <c r="I1076" s="95"/>
      <c r="J1076" s="131" t="str">
        <f t="shared" si="5"/>
        <v/>
      </c>
      <c r="K1076" s="131"/>
      <c r="L1076" s="132"/>
      <c r="M1076" s="131"/>
      <c r="N1076" s="129"/>
      <c r="O1076" s="95"/>
      <c r="P1076" s="98"/>
      <c r="Q1076" s="381"/>
      <c r="R1076" s="381"/>
      <c r="S1076" s="381"/>
      <c r="T1076" s="381"/>
    </row>
    <row r="1077" spans="1:20" ht="12.75" customHeight="1" x14ac:dyDescent="0.25">
      <c r="A1077" s="128" t="str">
        <f>IF(B1077="","",ROW()-ROW($A$3)+'Diário 3º PA'!$P$1)</f>
        <v/>
      </c>
      <c r="B1077" s="129"/>
      <c r="C1077" s="130"/>
      <c r="D1077" s="98"/>
      <c r="E1077" s="95"/>
      <c r="F1077" s="141"/>
      <c r="G1077" s="98"/>
      <c r="H1077" s="98"/>
      <c r="I1077" s="95"/>
      <c r="J1077" s="131" t="str">
        <f t="shared" si="5"/>
        <v/>
      </c>
      <c r="K1077" s="131"/>
      <c r="L1077" s="132"/>
      <c r="M1077" s="131"/>
      <c r="N1077" s="129"/>
      <c r="O1077" s="95"/>
      <c r="P1077" s="98"/>
      <c r="Q1077" s="381"/>
      <c r="R1077" s="381"/>
      <c r="S1077" s="381"/>
      <c r="T1077" s="381"/>
    </row>
    <row r="1078" spans="1:20" ht="12.75" customHeight="1" x14ac:dyDescent="0.25">
      <c r="A1078" s="128" t="str">
        <f>IF(B1078="","",ROW()-ROW($A$3)+'Diário 3º PA'!$P$1)</f>
        <v/>
      </c>
      <c r="B1078" s="129"/>
      <c r="C1078" s="130"/>
      <c r="D1078" s="98"/>
      <c r="E1078" s="95"/>
      <c r="F1078" s="141"/>
      <c r="G1078" s="98"/>
      <c r="H1078" s="98"/>
      <c r="I1078" s="95"/>
      <c r="J1078" s="131" t="str">
        <f t="shared" si="5"/>
        <v/>
      </c>
      <c r="K1078" s="131"/>
      <c r="L1078" s="132"/>
      <c r="M1078" s="131"/>
      <c r="N1078" s="129"/>
      <c r="O1078" s="95"/>
      <c r="P1078" s="98"/>
      <c r="Q1078" s="381"/>
      <c r="R1078" s="381"/>
      <c r="S1078" s="381"/>
      <c r="T1078" s="381"/>
    </row>
    <row r="1079" spans="1:20" ht="12.75" customHeight="1" x14ac:dyDescent="0.25">
      <c r="A1079" s="128" t="str">
        <f>IF(B1079="","",ROW()-ROW($A$3)+'Diário 3º PA'!$P$1)</f>
        <v/>
      </c>
      <c r="B1079" s="129"/>
      <c r="C1079" s="130"/>
      <c r="D1079" s="98"/>
      <c r="E1079" s="95"/>
      <c r="F1079" s="141"/>
      <c r="G1079" s="98"/>
      <c r="H1079" s="98"/>
      <c r="I1079" s="95"/>
      <c r="J1079" s="131" t="str">
        <f t="shared" si="5"/>
        <v/>
      </c>
      <c r="K1079" s="131"/>
      <c r="L1079" s="132"/>
      <c r="M1079" s="131"/>
      <c r="N1079" s="129"/>
      <c r="O1079" s="95"/>
      <c r="P1079" s="98"/>
      <c r="Q1079" s="381"/>
      <c r="R1079" s="381"/>
      <c r="S1079" s="381"/>
      <c r="T1079" s="381"/>
    </row>
    <row r="1080" spans="1:20" ht="12.75" customHeight="1" x14ac:dyDescent="0.25">
      <c r="A1080" s="128" t="str">
        <f>IF(B1080="","",ROW()-ROW($A$3)+'Diário 3º PA'!$P$1)</f>
        <v/>
      </c>
      <c r="B1080" s="129"/>
      <c r="C1080" s="130"/>
      <c r="D1080" s="98"/>
      <c r="E1080" s="95"/>
      <c r="F1080" s="141"/>
      <c r="G1080" s="98"/>
      <c r="H1080" s="98"/>
      <c r="I1080" s="95"/>
      <c r="J1080" s="131" t="str">
        <f t="shared" si="5"/>
        <v/>
      </c>
      <c r="K1080" s="131"/>
      <c r="L1080" s="132"/>
      <c r="M1080" s="131"/>
      <c r="N1080" s="129"/>
      <c r="O1080" s="95"/>
      <c r="P1080" s="98"/>
      <c r="Q1080" s="381"/>
      <c r="R1080" s="381"/>
      <c r="S1080" s="381"/>
      <c r="T1080" s="381"/>
    </row>
    <row r="1081" spans="1:20" ht="12.75" customHeight="1" x14ac:dyDescent="0.25">
      <c r="A1081" s="128" t="str">
        <f>IF(B1081="","",ROW()-ROW($A$3)+'Diário 3º PA'!$P$1)</f>
        <v/>
      </c>
      <c r="B1081" s="129"/>
      <c r="C1081" s="130"/>
      <c r="D1081" s="98"/>
      <c r="E1081" s="95"/>
      <c r="F1081" s="141"/>
      <c r="G1081" s="98"/>
      <c r="H1081" s="98"/>
      <c r="I1081" s="95"/>
      <c r="J1081" s="131" t="str">
        <f t="shared" si="5"/>
        <v/>
      </c>
      <c r="K1081" s="131"/>
      <c r="L1081" s="132"/>
      <c r="M1081" s="131"/>
      <c r="N1081" s="129"/>
      <c r="O1081" s="95"/>
      <c r="P1081" s="98"/>
      <c r="Q1081" s="381"/>
      <c r="R1081" s="381"/>
      <c r="S1081" s="381"/>
      <c r="T1081" s="381"/>
    </row>
    <row r="1082" spans="1:20" ht="12.75" customHeight="1" x14ac:dyDescent="0.25">
      <c r="A1082" s="128" t="str">
        <f>IF(B1082="","",ROW()-ROW($A$3)+'Diário 3º PA'!$P$1)</f>
        <v/>
      </c>
      <c r="B1082" s="129"/>
      <c r="C1082" s="130"/>
      <c r="D1082" s="98"/>
      <c r="E1082" s="95"/>
      <c r="F1082" s="141"/>
      <c r="G1082" s="98"/>
      <c r="H1082" s="98"/>
      <c r="I1082" s="95"/>
      <c r="J1082" s="131" t="str">
        <f t="shared" si="5"/>
        <v/>
      </c>
      <c r="K1082" s="131"/>
      <c r="L1082" s="132"/>
      <c r="M1082" s="131"/>
      <c r="N1082" s="129"/>
      <c r="O1082" s="95"/>
      <c r="P1082" s="98"/>
      <c r="Q1082" s="381"/>
      <c r="R1082" s="381"/>
      <c r="S1082" s="381"/>
      <c r="T1082" s="381"/>
    </row>
    <row r="1083" spans="1:20" ht="12.75" customHeight="1" x14ac:dyDescent="0.25">
      <c r="A1083" s="128" t="str">
        <f>IF(B1083="","",ROW()-ROW($A$3)+'Diário 3º PA'!$P$1)</f>
        <v/>
      </c>
      <c r="B1083" s="129"/>
      <c r="C1083" s="130"/>
      <c r="D1083" s="98"/>
      <c r="E1083" s="95"/>
      <c r="F1083" s="141"/>
      <c r="G1083" s="98"/>
      <c r="H1083" s="98"/>
      <c r="I1083" s="95"/>
      <c r="J1083" s="131" t="str">
        <f t="shared" si="5"/>
        <v/>
      </c>
      <c r="K1083" s="131"/>
      <c r="L1083" s="132"/>
      <c r="M1083" s="131"/>
      <c r="N1083" s="129"/>
      <c r="O1083" s="95"/>
      <c r="P1083" s="98"/>
      <c r="Q1083" s="381"/>
      <c r="R1083" s="381"/>
      <c r="S1083" s="381"/>
      <c r="T1083" s="381"/>
    </row>
    <row r="1084" spans="1:20" ht="12.75" customHeight="1" x14ac:dyDescent="0.25">
      <c r="A1084" s="128" t="str">
        <f>IF(B1084="","",ROW()-ROW($A$3)+'Diário 3º PA'!$P$1)</f>
        <v/>
      </c>
      <c r="B1084" s="129"/>
      <c r="C1084" s="130"/>
      <c r="D1084" s="98"/>
      <c r="E1084" s="95"/>
      <c r="F1084" s="141"/>
      <c r="G1084" s="98"/>
      <c r="H1084" s="98"/>
      <c r="I1084" s="95"/>
      <c r="J1084" s="131" t="str">
        <f t="shared" si="5"/>
        <v/>
      </c>
      <c r="K1084" s="131"/>
      <c r="L1084" s="132"/>
      <c r="M1084" s="131"/>
      <c r="N1084" s="129"/>
      <c r="O1084" s="95"/>
      <c r="P1084" s="98"/>
      <c r="Q1084" s="381"/>
      <c r="R1084" s="381"/>
      <c r="S1084" s="381"/>
      <c r="T1084" s="381"/>
    </row>
    <row r="1085" spans="1:20" ht="12.75" customHeight="1" x14ac:dyDescent="0.25">
      <c r="A1085" s="128" t="str">
        <f>IF(B1085="","",ROW()-ROW($A$3)+'Diário 3º PA'!$P$1)</f>
        <v/>
      </c>
      <c r="B1085" s="129"/>
      <c r="C1085" s="130"/>
      <c r="D1085" s="98"/>
      <c r="E1085" s="95"/>
      <c r="F1085" s="141"/>
      <c r="G1085" s="98"/>
      <c r="H1085" s="98"/>
      <c r="I1085" s="95"/>
      <c r="J1085" s="131" t="str">
        <f t="shared" si="5"/>
        <v/>
      </c>
      <c r="K1085" s="131"/>
      <c r="L1085" s="132"/>
      <c r="M1085" s="131"/>
      <c r="N1085" s="129"/>
      <c r="O1085" s="95"/>
      <c r="P1085" s="98"/>
      <c r="Q1085" s="381"/>
      <c r="R1085" s="381"/>
      <c r="S1085" s="381"/>
      <c r="T1085" s="381"/>
    </row>
    <row r="1086" spans="1:20" ht="12.75" customHeight="1" x14ac:dyDescent="0.25">
      <c r="A1086" s="128" t="str">
        <f>IF(B1086="","",ROW()-ROW($A$3)+'Diário 3º PA'!$P$1)</f>
        <v/>
      </c>
      <c r="B1086" s="129"/>
      <c r="C1086" s="130"/>
      <c r="D1086" s="98"/>
      <c r="E1086" s="95"/>
      <c r="F1086" s="141"/>
      <c r="G1086" s="98"/>
      <c r="H1086" s="98"/>
      <c r="I1086" s="95"/>
      <c r="J1086" s="131" t="str">
        <f t="shared" si="5"/>
        <v/>
      </c>
      <c r="K1086" s="131"/>
      <c r="L1086" s="132"/>
      <c r="M1086" s="131"/>
      <c r="N1086" s="129"/>
      <c r="O1086" s="95"/>
      <c r="P1086" s="98"/>
      <c r="Q1086" s="381"/>
      <c r="R1086" s="381"/>
      <c r="S1086" s="381"/>
      <c r="T1086" s="381"/>
    </row>
    <row r="1087" spans="1:20" ht="12.75" customHeight="1" x14ac:dyDescent="0.25">
      <c r="A1087" s="128" t="str">
        <f>IF(B1087="","",ROW()-ROW($A$3)+'Diário 3º PA'!$P$1)</f>
        <v/>
      </c>
      <c r="B1087" s="129"/>
      <c r="C1087" s="130"/>
      <c r="D1087" s="98"/>
      <c r="E1087" s="95"/>
      <c r="F1087" s="141"/>
      <c r="G1087" s="98"/>
      <c r="H1087" s="98"/>
      <c r="I1087" s="95"/>
      <c r="J1087" s="131" t="str">
        <f t="shared" si="5"/>
        <v/>
      </c>
      <c r="K1087" s="131"/>
      <c r="L1087" s="132"/>
      <c r="M1087" s="131"/>
      <c r="N1087" s="129"/>
      <c r="O1087" s="95"/>
      <c r="P1087" s="98"/>
      <c r="Q1087" s="381"/>
      <c r="R1087" s="381"/>
      <c r="S1087" s="381"/>
      <c r="T1087" s="381"/>
    </row>
    <row r="1088" spans="1:20" ht="12.75" customHeight="1" x14ac:dyDescent="0.25">
      <c r="A1088" s="128" t="str">
        <f>IF(B1088="","",ROW()-ROW($A$3)+'Diário 3º PA'!$P$1)</f>
        <v/>
      </c>
      <c r="B1088" s="129"/>
      <c r="C1088" s="130"/>
      <c r="D1088" s="98"/>
      <c r="E1088" s="95"/>
      <c r="F1088" s="141"/>
      <c r="G1088" s="98"/>
      <c r="H1088" s="98"/>
      <c r="I1088" s="95"/>
      <c r="J1088" s="131" t="str">
        <f t="shared" si="5"/>
        <v/>
      </c>
      <c r="K1088" s="131"/>
      <c r="L1088" s="132"/>
      <c r="M1088" s="131"/>
      <c r="N1088" s="129"/>
      <c r="O1088" s="95"/>
      <c r="P1088" s="98"/>
      <c r="Q1088" s="381"/>
      <c r="R1088" s="381"/>
      <c r="S1088" s="381"/>
      <c r="T1088" s="381"/>
    </row>
    <row r="1089" spans="1:20" ht="12.75" customHeight="1" x14ac:dyDescent="0.25">
      <c r="A1089" s="128" t="str">
        <f>IF(B1089="","",ROW()-ROW($A$3)+'Diário 3º PA'!$P$1)</f>
        <v/>
      </c>
      <c r="B1089" s="129"/>
      <c r="C1089" s="130"/>
      <c r="D1089" s="98"/>
      <c r="E1089" s="95"/>
      <c r="F1089" s="141"/>
      <c r="G1089" s="98"/>
      <c r="H1089" s="98"/>
      <c r="I1089" s="95"/>
      <c r="J1089" s="131" t="str">
        <f t="shared" si="5"/>
        <v/>
      </c>
      <c r="K1089" s="131"/>
      <c r="L1089" s="132"/>
      <c r="M1089" s="131"/>
      <c r="N1089" s="129"/>
      <c r="O1089" s="95"/>
      <c r="P1089" s="98"/>
      <c r="Q1089" s="381"/>
      <c r="R1089" s="381"/>
      <c r="S1089" s="381"/>
      <c r="T1089" s="381"/>
    </row>
    <row r="1090" spans="1:20" ht="12.75" customHeight="1" x14ac:dyDescent="0.25">
      <c r="A1090" s="128" t="str">
        <f>IF(B1090="","",ROW()-ROW($A$3)+'Diário 3º PA'!$P$1)</f>
        <v/>
      </c>
      <c r="B1090" s="129"/>
      <c r="C1090" s="130"/>
      <c r="D1090" s="98"/>
      <c r="E1090" s="95"/>
      <c r="F1090" s="141"/>
      <c r="G1090" s="98"/>
      <c r="H1090" s="98"/>
      <c r="I1090" s="95"/>
      <c r="J1090" s="131" t="str">
        <f t="shared" si="5"/>
        <v/>
      </c>
      <c r="K1090" s="131"/>
      <c r="L1090" s="132"/>
      <c r="M1090" s="131"/>
      <c r="N1090" s="129"/>
      <c r="O1090" s="95"/>
      <c r="P1090" s="98"/>
      <c r="Q1090" s="381"/>
      <c r="R1090" s="381"/>
      <c r="S1090" s="381"/>
      <c r="T1090" s="381"/>
    </row>
    <row r="1091" spans="1:20" ht="12.75" customHeight="1" x14ac:dyDescent="0.25">
      <c r="A1091" s="128" t="str">
        <f>IF(B1091="","",ROW()-ROW($A$3)+'Diário 3º PA'!$P$1)</f>
        <v/>
      </c>
      <c r="B1091" s="129"/>
      <c r="C1091" s="130"/>
      <c r="D1091" s="98"/>
      <c r="E1091" s="95"/>
      <c r="F1091" s="141"/>
      <c r="G1091" s="98"/>
      <c r="H1091" s="98"/>
      <c r="I1091" s="95"/>
      <c r="J1091" s="131" t="str">
        <f t="shared" si="5"/>
        <v/>
      </c>
      <c r="K1091" s="131"/>
      <c r="L1091" s="132"/>
      <c r="M1091" s="131"/>
      <c r="N1091" s="129"/>
      <c r="O1091" s="95"/>
      <c r="P1091" s="98"/>
      <c r="Q1091" s="381"/>
      <c r="R1091" s="381"/>
      <c r="S1091" s="381"/>
      <c r="T1091" s="381"/>
    </row>
    <row r="1092" spans="1:20" ht="12.75" customHeight="1" x14ac:dyDescent="0.25">
      <c r="A1092" s="128" t="str">
        <f>IF(B1092="","",ROW()-ROW($A$3)+'Diário 3º PA'!$P$1)</f>
        <v/>
      </c>
      <c r="B1092" s="129"/>
      <c r="C1092" s="130"/>
      <c r="D1092" s="98"/>
      <c r="E1092" s="95"/>
      <c r="F1092" s="141"/>
      <c r="G1092" s="98"/>
      <c r="H1092" s="98"/>
      <c r="I1092" s="95"/>
      <c r="J1092" s="131" t="str">
        <f t="shared" si="5"/>
        <v/>
      </c>
      <c r="K1092" s="131"/>
      <c r="L1092" s="132"/>
      <c r="M1092" s="131"/>
      <c r="N1092" s="129"/>
      <c r="O1092" s="95"/>
      <c r="P1092" s="98"/>
      <c r="Q1092" s="381"/>
      <c r="R1092" s="381"/>
      <c r="S1092" s="381"/>
      <c r="T1092" s="381"/>
    </row>
    <row r="1093" spans="1:20" ht="12.75" customHeight="1" x14ac:dyDescent="0.25">
      <c r="A1093" s="128" t="str">
        <f>IF(B1093="","",ROW()-ROW($A$3)+'Diário 3º PA'!$P$1)</f>
        <v/>
      </c>
      <c r="B1093" s="129"/>
      <c r="C1093" s="130"/>
      <c r="D1093" s="98"/>
      <c r="E1093" s="95"/>
      <c r="F1093" s="141"/>
      <c r="G1093" s="98"/>
      <c r="H1093" s="98"/>
      <c r="I1093" s="95"/>
      <c r="J1093" s="131" t="str">
        <f t="shared" si="5"/>
        <v/>
      </c>
      <c r="K1093" s="131"/>
      <c r="L1093" s="132"/>
      <c r="M1093" s="131"/>
      <c r="N1093" s="129"/>
      <c r="O1093" s="95"/>
      <c r="P1093" s="98"/>
      <c r="Q1093" s="381"/>
      <c r="R1093" s="381"/>
      <c r="S1093" s="381"/>
      <c r="T1093" s="381"/>
    </row>
    <row r="1094" spans="1:20" ht="12.75" customHeight="1" x14ac:dyDescent="0.25">
      <c r="A1094" s="128" t="str">
        <f>IF(B1094="","",ROW()-ROW($A$3)+'Diário 3º PA'!$P$1)</f>
        <v/>
      </c>
      <c r="B1094" s="129"/>
      <c r="C1094" s="130"/>
      <c r="D1094" s="98"/>
      <c r="E1094" s="95"/>
      <c r="F1094" s="141"/>
      <c r="G1094" s="98"/>
      <c r="H1094" s="98"/>
      <c r="I1094" s="95"/>
      <c r="J1094" s="131" t="str">
        <f t="shared" si="5"/>
        <v/>
      </c>
      <c r="K1094" s="131"/>
      <c r="L1094" s="132"/>
      <c r="M1094" s="131"/>
      <c r="N1094" s="129"/>
      <c r="O1094" s="95"/>
      <c r="P1094" s="98"/>
      <c r="Q1094" s="381"/>
      <c r="R1094" s="381"/>
      <c r="S1094" s="381"/>
      <c r="T1094" s="381"/>
    </row>
    <row r="1095" spans="1:20" ht="12.75" customHeight="1" x14ac:dyDescent="0.25">
      <c r="A1095" s="128" t="str">
        <f>IF(B1095="","",ROW()-ROW($A$3)+'Diário 3º PA'!$P$1)</f>
        <v/>
      </c>
      <c r="B1095" s="129"/>
      <c r="C1095" s="130"/>
      <c r="D1095" s="98"/>
      <c r="E1095" s="95"/>
      <c r="F1095" s="141"/>
      <c r="G1095" s="98"/>
      <c r="H1095" s="98"/>
      <c r="I1095" s="95"/>
      <c r="J1095" s="131" t="str">
        <f t="shared" si="5"/>
        <v/>
      </c>
      <c r="K1095" s="131"/>
      <c r="L1095" s="132"/>
      <c r="M1095" s="131"/>
      <c r="N1095" s="129"/>
      <c r="O1095" s="95"/>
      <c r="P1095" s="98"/>
      <c r="Q1095" s="381"/>
      <c r="R1095" s="381"/>
      <c r="S1095" s="381"/>
      <c r="T1095" s="381"/>
    </row>
    <row r="1096" spans="1:20" ht="12.75" customHeight="1" x14ac:dyDescent="0.25">
      <c r="A1096" s="128" t="str">
        <f>IF(B1096="","",ROW()-ROW($A$3)+'Diário 3º PA'!$P$1)</f>
        <v/>
      </c>
      <c r="B1096" s="129"/>
      <c r="C1096" s="130"/>
      <c r="D1096" s="98"/>
      <c r="E1096" s="95"/>
      <c r="F1096" s="141"/>
      <c r="G1096" s="98"/>
      <c r="H1096" s="98"/>
      <c r="I1096" s="95"/>
      <c r="J1096" s="131" t="str">
        <f t="shared" si="5"/>
        <v/>
      </c>
      <c r="K1096" s="131"/>
      <c r="L1096" s="132"/>
      <c r="M1096" s="131"/>
      <c r="N1096" s="129"/>
      <c r="O1096" s="95"/>
      <c r="P1096" s="98"/>
      <c r="Q1096" s="381"/>
      <c r="R1096" s="381"/>
      <c r="S1096" s="381"/>
      <c r="T1096" s="381"/>
    </row>
    <row r="1097" spans="1:20" ht="12.75" customHeight="1" x14ac:dyDescent="0.25">
      <c r="A1097" s="128" t="str">
        <f>IF(B1097="","",ROW()-ROW($A$3)+'Diário 3º PA'!$P$1)</f>
        <v/>
      </c>
      <c r="B1097" s="129"/>
      <c r="C1097" s="130"/>
      <c r="D1097" s="98"/>
      <c r="E1097" s="95"/>
      <c r="F1097" s="141"/>
      <c r="G1097" s="98"/>
      <c r="H1097" s="98"/>
      <c r="I1097" s="95"/>
      <c r="J1097" s="131" t="str">
        <f t="shared" si="5"/>
        <v/>
      </c>
      <c r="K1097" s="131"/>
      <c r="L1097" s="132"/>
      <c r="M1097" s="131"/>
      <c r="N1097" s="129"/>
      <c r="O1097" s="95"/>
      <c r="P1097" s="98"/>
      <c r="Q1097" s="381"/>
      <c r="R1097" s="381"/>
      <c r="S1097" s="381"/>
      <c r="T1097" s="381"/>
    </row>
    <row r="1098" spans="1:20" ht="12.75" customHeight="1" x14ac:dyDescent="0.25">
      <c r="A1098" s="128" t="str">
        <f>IF(B1098="","",ROW()-ROW($A$3)+'Diário 3º PA'!$P$1)</f>
        <v/>
      </c>
      <c r="B1098" s="129"/>
      <c r="C1098" s="130"/>
      <c r="D1098" s="98"/>
      <c r="E1098" s="95"/>
      <c r="F1098" s="141"/>
      <c r="G1098" s="98"/>
      <c r="H1098" s="98"/>
      <c r="I1098" s="95"/>
      <c r="J1098" s="131" t="str">
        <f t="shared" si="5"/>
        <v/>
      </c>
      <c r="K1098" s="131"/>
      <c r="L1098" s="132"/>
      <c r="M1098" s="131"/>
      <c r="N1098" s="129"/>
      <c r="O1098" s="95"/>
      <c r="P1098" s="98"/>
      <c r="Q1098" s="381"/>
      <c r="R1098" s="381"/>
      <c r="S1098" s="381"/>
      <c r="T1098" s="381"/>
    </row>
    <row r="1099" spans="1:20" ht="12.75" customHeight="1" x14ac:dyDescent="0.25">
      <c r="A1099" s="128" t="str">
        <f>IF(B1099="","",ROW()-ROW($A$3)+'Diário 3º PA'!$P$1)</f>
        <v/>
      </c>
      <c r="B1099" s="129"/>
      <c r="C1099" s="130"/>
      <c r="D1099" s="98"/>
      <c r="E1099" s="95"/>
      <c r="F1099" s="141"/>
      <c r="G1099" s="98"/>
      <c r="H1099" s="98"/>
      <c r="I1099" s="95"/>
      <c r="J1099" s="131" t="str">
        <f t="shared" si="5"/>
        <v/>
      </c>
      <c r="K1099" s="131"/>
      <c r="L1099" s="132"/>
      <c r="M1099" s="131"/>
      <c r="N1099" s="129"/>
      <c r="O1099" s="95"/>
      <c r="P1099" s="98"/>
      <c r="Q1099" s="381"/>
      <c r="R1099" s="381"/>
      <c r="S1099" s="381"/>
      <c r="T1099" s="381"/>
    </row>
    <row r="1100" spans="1:20" ht="12.75" customHeight="1" x14ac:dyDescent="0.25">
      <c r="A1100" s="128" t="str">
        <f>IF(B1100="","",ROW()-ROW($A$3)+'Diário 3º PA'!$P$1)</f>
        <v/>
      </c>
      <c r="B1100" s="129"/>
      <c r="C1100" s="130"/>
      <c r="D1100" s="98"/>
      <c r="E1100" s="95"/>
      <c r="F1100" s="141"/>
      <c r="G1100" s="98"/>
      <c r="H1100" s="98"/>
      <c r="I1100" s="95"/>
      <c r="J1100" s="131" t="str">
        <f t="shared" si="5"/>
        <v/>
      </c>
      <c r="K1100" s="131"/>
      <c r="L1100" s="132"/>
      <c r="M1100" s="131"/>
      <c r="N1100" s="129"/>
      <c r="O1100" s="95"/>
      <c r="P1100" s="98"/>
      <c r="Q1100" s="381"/>
      <c r="R1100" s="381"/>
      <c r="S1100" s="381"/>
      <c r="T1100" s="381"/>
    </row>
    <row r="1101" spans="1:20" ht="12.75" customHeight="1" x14ac:dyDescent="0.25">
      <c r="A1101" s="128" t="str">
        <f>IF(B1101="","",ROW()-ROW($A$3)+'Diário 3º PA'!$P$1)</f>
        <v/>
      </c>
      <c r="B1101" s="129"/>
      <c r="C1101" s="130"/>
      <c r="D1101" s="98"/>
      <c r="E1101" s="95"/>
      <c r="F1101" s="141"/>
      <c r="G1101" s="98"/>
      <c r="H1101" s="98"/>
      <c r="I1101" s="95"/>
      <c r="J1101" s="131" t="str">
        <f t="shared" si="5"/>
        <v/>
      </c>
      <c r="K1101" s="131"/>
      <c r="L1101" s="132"/>
      <c r="M1101" s="131"/>
      <c r="N1101" s="129"/>
      <c r="O1101" s="95"/>
      <c r="P1101" s="98"/>
      <c r="Q1101" s="381"/>
      <c r="R1101" s="381"/>
      <c r="S1101" s="381"/>
      <c r="T1101" s="381"/>
    </row>
    <row r="1102" spans="1:20" ht="12.75" customHeight="1" x14ac:dyDescent="0.25">
      <c r="A1102" s="128" t="str">
        <f>IF(B1102="","",ROW()-ROW($A$3)+'Diário 3º PA'!$P$1)</f>
        <v/>
      </c>
      <c r="B1102" s="129"/>
      <c r="C1102" s="130"/>
      <c r="D1102" s="98"/>
      <c r="E1102" s="95"/>
      <c r="F1102" s="141"/>
      <c r="G1102" s="98"/>
      <c r="H1102" s="98"/>
      <c r="I1102" s="95"/>
      <c r="J1102" s="131" t="str">
        <f t="shared" si="5"/>
        <v/>
      </c>
      <c r="K1102" s="131"/>
      <c r="L1102" s="132"/>
      <c r="M1102" s="131"/>
      <c r="N1102" s="129"/>
      <c r="O1102" s="95"/>
      <c r="P1102" s="98"/>
      <c r="Q1102" s="381"/>
      <c r="R1102" s="381"/>
      <c r="S1102" s="381"/>
      <c r="T1102" s="381"/>
    </row>
    <row r="1103" spans="1:20" ht="12.75" customHeight="1" x14ac:dyDescent="0.25">
      <c r="A1103" s="128" t="str">
        <f>IF(B1103="","",ROW()-ROW($A$3)+'Diário 3º PA'!$P$1)</f>
        <v/>
      </c>
      <c r="B1103" s="129"/>
      <c r="C1103" s="130"/>
      <c r="D1103" s="98"/>
      <c r="E1103" s="95"/>
      <c r="F1103" s="141"/>
      <c r="G1103" s="98"/>
      <c r="H1103" s="98"/>
      <c r="I1103" s="95"/>
      <c r="J1103" s="131" t="str">
        <f t="shared" si="5"/>
        <v/>
      </c>
      <c r="K1103" s="131"/>
      <c r="L1103" s="132"/>
      <c r="M1103" s="131"/>
      <c r="N1103" s="129"/>
      <c r="O1103" s="95"/>
      <c r="P1103" s="98"/>
      <c r="Q1103" s="381"/>
      <c r="R1103" s="381"/>
      <c r="S1103" s="381"/>
      <c r="T1103" s="381"/>
    </row>
    <row r="1104" spans="1:20" ht="12.75" customHeight="1" x14ac:dyDescent="0.25">
      <c r="A1104" s="128" t="str">
        <f>IF(B1104="","",ROW()-ROW($A$3)+'Diário 3º PA'!$P$1)</f>
        <v/>
      </c>
      <c r="B1104" s="129"/>
      <c r="C1104" s="130"/>
      <c r="D1104" s="98"/>
      <c r="E1104" s="95"/>
      <c r="F1104" s="141"/>
      <c r="G1104" s="98"/>
      <c r="H1104" s="98"/>
      <c r="I1104" s="95"/>
      <c r="J1104" s="131" t="str">
        <f t="shared" si="5"/>
        <v/>
      </c>
      <c r="K1104" s="131"/>
      <c r="L1104" s="132"/>
      <c r="M1104" s="131"/>
      <c r="N1104" s="129"/>
      <c r="O1104" s="95"/>
      <c r="P1104" s="98"/>
      <c r="Q1104" s="381"/>
      <c r="R1104" s="381"/>
      <c r="S1104" s="381"/>
      <c r="T1104" s="381"/>
    </row>
    <row r="1105" spans="1:20" ht="12.75" customHeight="1" x14ac:dyDescent="0.25">
      <c r="A1105" s="128" t="str">
        <f>IF(B1105="","",ROW()-ROW($A$3)+'Diário 3º PA'!$P$1)</f>
        <v/>
      </c>
      <c r="B1105" s="129"/>
      <c r="C1105" s="130"/>
      <c r="D1105" s="98"/>
      <c r="E1105" s="95"/>
      <c r="F1105" s="141"/>
      <c r="G1105" s="98"/>
      <c r="H1105" s="98"/>
      <c r="I1105" s="95"/>
      <c r="J1105" s="131" t="str">
        <f t="shared" si="5"/>
        <v/>
      </c>
      <c r="K1105" s="131"/>
      <c r="L1105" s="132"/>
      <c r="M1105" s="131"/>
      <c r="N1105" s="129"/>
      <c r="O1105" s="95"/>
      <c r="P1105" s="98"/>
      <c r="Q1105" s="381"/>
      <c r="R1105" s="381"/>
      <c r="S1105" s="381"/>
      <c r="T1105" s="381"/>
    </row>
    <row r="1106" spans="1:20" ht="12.75" customHeight="1" x14ac:dyDescent="0.25">
      <c r="A1106" s="128" t="str">
        <f>IF(B1106="","",ROW()-ROW($A$3)+'Diário 3º PA'!$P$1)</f>
        <v/>
      </c>
      <c r="B1106" s="129"/>
      <c r="C1106" s="130"/>
      <c r="D1106" s="98"/>
      <c r="E1106" s="95"/>
      <c r="F1106" s="141"/>
      <c r="G1106" s="98"/>
      <c r="H1106" s="98"/>
      <c r="I1106" s="95"/>
      <c r="J1106" s="131" t="str">
        <f t="shared" si="5"/>
        <v/>
      </c>
      <c r="K1106" s="131"/>
      <c r="L1106" s="132"/>
      <c r="M1106" s="131"/>
      <c r="N1106" s="129"/>
      <c r="O1106" s="95"/>
      <c r="P1106" s="98"/>
      <c r="Q1106" s="381"/>
      <c r="R1106" s="381"/>
      <c r="S1106" s="381"/>
      <c r="T1106" s="381"/>
    </row>
    <row r="1107" spans="1:20" ht="12.75" customHeight="1" x14ac:dyDescent="0.25">
      <c r="A1107" s="128" t="str">
        <f>IF(B1107="","",ROW()-ROW($A$3)+'Diário 3º PA'!$P$1)</f>
        <v/>
      </c>
      <c r="B1107" s="129"/>
      <c r="C1107" s="130"/>
      <c r="D1107" s="98"/>
      <c r="E1107" s="95"/>
      <c r="F1107" s="141"/>
      <c r="G1107" s="98"/>
      <c r="H1107" s="98"/>
      <c r="I1107" s="95"/>
      <c r="J1107" s="131" t="str">
        <f t="shared" si="5"/>
        <v/>
      </c>
      <c r="K1107" s="131"/>
      <c r="L1107" s="132"/>
      <c r="M1107" s="131"/>
      <c r="N1107" s="129"/>
      <c r="O1107" s="95"/>
      <c r="P1107" s="98"/>
      <c r="Q1107" s="381"/>
      <c r="R1107" s="381"/>
      <c r="S1107" s="381"/>
      <c r="T1107" s="381"/>
    </row>
    <row r="1108" spans="1:20" ht="12.75" customHeight="1" x14ac:dyDescent="0.25">
      <c r="A1108" s="128" t="str">
        <f>IF(B1108="","",ROW()-ROW($A$3)+'Diário 3º PA'!$P$1)</f>
        <v/>
      </c>
      <c r="B1108" s="129"/>
      <c r="C1108" s="130"/>
      <c r="D1108" s="98"/>
      <c r="E1108" s="95"/>
      <c r="F1108" s="141"/>
      <c r="G1108" s="98"/>
      <c r="H1108" s="98"/>
      <c r="I1108" s="95"/>
      <c r="J1108" s="131" t="str">
        <f t="shared" si="5"/>
        <v/>
      </c>
      <c r="K1108" s="131"/>
      <c r="L1108" s="132"/>
      <c r="M1108" s="131"/>
      <c r="N1108" s="129"/>
      <c r="O1108" s="95"/>
      <c r="P1108" s="98"/>
      <c r="Q1108" s="381"/>
      <c r="R1108" s="381"/>
      <c r="S1108" s="381"/>
      <c r="T1108" s="381"/>
    </row>
    <row r="1109" spans="1:20" ht="12.75" customHeight="1" x14ac:dyDescent="0.25">
      <c r="A1109" s="128" t="str">
        <f>IF(B1109="","",ROW()-ROW($A$3)+'Diário 3º PA'!$P$1)</f>
        <v/>
      </c>
      <c r="B1109" s="129"/>
      <c r="C1109" s="130"/>
      <c r="D1109" s="98"/>
      <c r="E1109" s="95"/>
      <c r="F1109" s="141"/>
      <c r="G1109" s="98"/>
      <c r="H1109" s="98"/>
      <c r="I1109" s="95"/>
      <c r="J1109" s="131" t="str">
        <f t="shared" si="5"/>
        <v/>
      </c>
      <c r="K1109" s="131"/>
      <c r="L1109" s="132"/>
      <c r="M1109" s="131"/>
      <c r="N1109" s="129"/>
      <c r="O1109" s="95"/>
      <c r="P1109" s="98"/>
      <c r="Q1109" s="381"/>
      <c r="R1109" s="381"/>
      <c r="S1109" s="381"/>
      <c r="T1109" s="381"/>
    </row>
    <row r="1110" spans="1:20" ht="12.75" customHeight="1" x14ac:dyDescent="0.25">
      <c r="A1110" s="128" t="str">
        <f>IF(B1110="","",ROW()-ROW($A$3)+'Diário 3º PA'!$P$1)</f>
        <v/>
      </c>
      <c r="B1110" s="129"/>
      <c r="C1110" s="130"/>
      <c r="D1110" s="98"/>
      <c r="E1110" s="95"/>
      <c r="F1110" s="141"/>
      <c r="G1110" s="98"/>
      <c r="H1110" s="98"/>
      <c r="I1110" s="95"/>
      <c r="J1110" s="131" t="str">
        <f t="shared" si="5"/>
        <v/>
      </c>
      <c r="K1110" s="131"/>
      <c r="L1110" s="132"/>
      <c r="M1110" s="131"/>
      <c r="N1110" s="129"/>
      <c r="O1110" s="95"/>
      <c r="P1110" s="98"/>
      <c r="Q1110" s="381"/>
      <c r="R1110" s="381"/>
      <c r="S1110" s="381"/>
      <c r="T1110" s="381"/>
    </row>
    <row r="1111" spans="1:20" ht="12.75" customHeight="1" x14ac:dyDescent="0.25">
      <c r="A1111" s="128" t="str">
        <f>IF(B1111="","",ROW()-ROW($A$3)+'Diário 3º PA'!$P$1)</f>
        <v/>
      </c>
      <c r="B1111" s="129"/>
      <c r="C1111" s="130"/>
      <c r="D1111" s="98"/>
      <c r="E1111" s="95"/>
      <c r="F1111" s="141"/>
      <c r="G1111" s="98"/>
      <c r="H1111" s="98"/>
      <c r="I1111" s="95"/>
      <c r="J1111" s="131" t="str">
        <f t="shared" si="5"/>
        <v/>
      </c>
      <c r="K1111" s="131"/>
      <c r="L1111" s="132"/>
      <c r="M1111" s="131"/>
      <c r="N1111" s="129"/>
      <c r="O1111" s="95"/>
      <c r="P1111" s="98"/>
      <c r="Q1111" s="381"/>
      <c r="R1111" s="381"/>
      <c r="S1111" s="381"/>
      <c r="T1111" s="381"/>
    </row>
    <row r="1112" spans="1:20" ht="12.75" customHeight="1" x14ac:dyDescent="0.25">
      <c r="A1112" s="128" t="str">
        <f>IF(B1112="","",ROW()-ROW($A$3)+'Diário 3º PA'!$P$1)</f>
        <v/>
      </c>
      <c r="B1112" s="129"/>
      <c r="C1112" s="130"/>
      <c r="D1112" s="98"/>
      <c r="E1112" s="95"/>
      <c r="F1112" s="141"/>
      <c r="G1112" s="98"/>
      <c r="H1112" s="98"/>
      <c r="I1112" s="95"/>
      <c r="J1112" s="131" t="str">
        <f t="shared" si="5"/>
        <v/>
      </c>
      <c r="K1112" s="131"/>
      <c r="L1112" s="132"/>
      <c r="M1112" s="131"/>
      <c r="N1112" s="129"/>
      <c r="O1112" s="95"/>
      <c r="P1112" s="98"/>
      <c r="Q1112" s="381"/>
      <c r="R1112" s="381"/>
      <c r="S1112" s="381"/>
      <c r="T1112" s="381"/>
    </row>
    <row r="1113" spans="1:20" ht="12.75" customHeight="1" x14ac:dyDescent="0.25">
      <c r="A1113" s="128" t="str">
        <f>IF(B1113="","",ROW()-ROW($A$3)+'Diário 3º PA'!$P$1)</f>
        <v/>
      </c>
      <c r="B1113" s="129"/>
      <c r="C1113" s="130"/>
      <c r="D1113" s="98"/>
      <c r="E1113" s="95"/>
      <c r="F1113" s="141"/>
      <c r="G1113" s="98"/>
      <c r="H1113" s="98"/>
      <c r="I1113" s="95"/>
      <c r="J1113" s="131" t="str">
        <f t="shared" si="5"/>
        <v/>
      </c>
      <c r="K1113" s="131"/>
      <c r="L1113" s="132"/>
      <c r="M1113" s="131"/>
      <c r="N1113" s="129"/>
      <c r="O1113" s="95"/>
      <c r="P1113" s="98"/>
      <c r="Q1113" s="381"/>
      <c r="R1113" s="381"/>
      <c r="S1113" s="381"/>
      <c r="T1113" s="381"/>
    </row>
    <row r="1114" spans="1:20" ht="12.75" customHeight="1" x14ac:dyDescent="0.25">
      <c r="A1114" s="128" t="str">
        <f>IF(B1114="","",ROW()-ROW($A$3)+'Diário 3º PA'!$P$1)</f>
        <v/>
      </c>
      <c r="B1114" s="129"/>
      <c r="C1114" s="130"/>
      <c r="D1114" s="98"/>
      <c r="E1114" s="95"/>
      <c r="F1114" s="141"/>
      <c r="G1114" s="98"/>
      <c r="H1114" s="98"/>
      <c r="I1114" s="95"/>
      <c r="J1114" s="131" t="str">
        <f t="shared" si="5"/>
        <v/>
      </c>
      <c r="K1114" s="131"/>
      <c r="L1114" s="132"/>
      <c r="M1114" s="131"/>
      <c r="N1114" s="129"/>
      <c r="O1114" s="95"/>
      <c r="P1114" s="98"/>
      <c r="Q1114" s="381"/>
      <c r="R1114" s="381"/>
      <c r="S1114" s="381"/>
      <c r="T1114" s="381"/>
    </row>
    <row r="1115" spans="1:20" ht="12.75" customHeight="1" x14ac:dyDescent="0.25">
      <c r="A1115" s="128" t="str">
        <f>IF(B1115="","",ROW()-ROW($A$3)+'Diário 3º PA'!$P$1)</f>
        <v/>
      </c>
      <c r="B1115" s="129"/>
      <c r="C1115" s="130"/>
      <c r="D1115" s="98"/>
      <c r="E1115" s="95"/>
      <c r="F1115" s="141"/>
      <c r="G1115" s="98"/>
      <c r="H1115" s="98"/>
      <c r="I1115" s="95"/>
      <c r="J1115" s="131" t="str">
        <f t="shared" si="5"/>
        <v/>
      </c>
      <c r="K1115" s="131"/>
      <c r="L1115" s="132"/>
      <c r="M1115" s="131"/>
      <c r="N1115" s="129"/>
      <c r="O1115" s="95"/>
      <c r="P1115" s="98"/>
      <c r="Q1115" s="381"/>
      <c r="R1115" s="381"/>
      <c r="S1115" s="381"/>
      <c r="T1115" s="381"/>
    </row>
    <row r="1116" spans="1:20" ht="12.75" customHeight="1" x14ac:dyDescent="0.25">
      <c r="A1116" s="128" t="str">
        <f>IF(B1116="","",ROW()-ROW($A$3)+'Diário 3º PA'!$P$1)</f>
        <v/>
      </c>
      <c r="B1116" s="129"/>
      <c r="C1116" s="130"/>
      <c r="D1116" s="98"/>
      <c r="E1116" s="95"/>
      <c r="F1116" s="141"/>
      <c r="G1116" s="98"/>
      <c r="H1116" s="98"/>
      <c r="I1116" s="95"/>
      <c r="J1116" s="131" t="str">
        <f t="shared" si="5"/>
        <v/>
      </c>
      <c r="K1116" s="131"/>
      <c r="L1116" s="132"/>
      <c r="M1116" s="131"/>
      <c r="N1116" s="129"/>
      <c r="O1116" s="95"/>
      <c r="P1116" s="98"/>
      <c r="Q1116" s="381"/>
      <c r="R1116" s="381"/>
      <c r="S1116" s="381"/>
      <c r="T1116" s="381"/>
    </row>
    <row r="1117" spans="1:20" ht="12.75" customHeight="1" x14ac:dyDescent="0.25">
      <c r="A1117" s="128" t="str">
        <f>IF(B1117="","",ROW()-ROW($A$3)+'Diário 3º PA'!$P$1)</f>
        <v/>
      </c>
      <c r="B1117" s="129"/>
      <c r="C1117" s="130"/>
      <c r="D1117" s="98"/>
      <c r="E1117" s="95"/>
      <c r="F1117" s="141"/>
      <c r="G1117" s="98"/>
      <c r="H1117" s="98"/>
      <c r="I1117" s="95"/>
      <c r="J1117" s="131" t="str">
        <f t="shared" si="5"/>
        <v/>
      </c>
      <c r="K1117" s="131"/>
      <c r="L1117" s="132"/>
      <c r="M1117" s="131"/>
      <c r="N1117" s="129"/>
      <c r="O1117" s="95"/>
      <c r="P1117" s="98"/>
      <c r="Q1117" s="381"/>
      <c r="R1117" s="381"/>
      <c r="S1117" s="381"/>
      <c r="T1117" s="381"/>
    </row>
    <row r="1118" spans="1:20" ht="12.75" customHeight="1" x14ac:dyDescent="0.25">
      <c r="A1118" s="128" t="str">
        <f>IF(B1118="","",ROW()-ROW($A$3)+'Diário 3º PA'!$P$1)</f>
        <v/>
      </c>
      <c r="B1118" s="129"/>
      <c r="C1118" s="130"/>
      <c r="D1118" s="98"/>
      <c r="E1118" s="95"/>
      <c r="F1118" s="141"/>
      <c r="G1118" s="98"/>
      <c r="H1118" s="98"/>
      <c r="I1118" s="95"/>
      <c r="J1118" s="131" t="str">
        <f t="shared" si="5"/>
        <v/>
      </c>
      <c r="K1118" s="131"/>
      <c r="L1118" s="132"/>
      <c r="M1118" s="131"/>
      <c r="N1118" s="129"/>
      <c r="O1118" s="95"/>
      <c r="P1118" s="98"/>
      <c r="Q1118" s="381"/>
      <c r="R1118" s="381"/>
      <c r="S1118" s="381"/>
      <c r="T1118" s="381"/>
    </row>
    <row r="1119" spans="1:20" ht="12.75" customHeight="1" x14ac:dyDescent="0.25">
      <c r="A1119" s="128" t="str">
        <f>IF(B1119="","",ROW()-ROW($A$3)+'Diário 3º PA'!$P$1)</f>
        <v/>
      </c>
      <c r="B1119" s="129"/>
      <c r="C1119" s="130"/>
      <c r="D1119" s="98"/>
      <c r="E1119" s="95"/>
      <c r="F1119" s="141"/>
      <c r="G1119" s="98"/>
      <c r="H1119" s="98"/>
      <c r="I1119" s="95"/>
      <c r="J1119" s="131" t="str">
        <f t="shared" si="5"/>
        <v/>
      </c>
      <c r="K1119" s="131"/>
      <c r="L1119" s="132"/>
      <c r="M1119" s="131"/>
      <c r="N1119" s="129"/>
      <c r="O1119" s="95"/>
      <c r="P1119" s="98"/>
      <c r="Q1119" s="381"/>
      <c r="R1119" s="381"/>
      <c r="S1119" s="381"/>
      <c r="T1119" s="381"/>
    </row>
    <row r="1120" spans="1:20" ht="12.75" customHeight="1" x14ac:dyDescent="0.25">
      <c r="A1120" s="128" t="str">
        <f>IF(B1120="","",ROW()-ROW($A$3)+'Diário 3º PA'!$P$1)</f>
        <v/>
      </c>
      <c r="B1120" s="129"/>
      <c r="C1120" s="130"/>
      <c r="D1120" s="98"/>
      <c r="E1120" s="95"/>
      <c r="F1120" s="141"/>
      <c r="G1120" s="98"/>
      <c r="H1120" s="98"/>
      <c r="I1120" s="95"/>
      <c r="J1120" s="131" t="str">
        <f t="shared" si="5"/>
        <v/>
      </c>
      <c r="K1120" s="131"/>
      <c r="L1120" s="132"/>
      <c r="M1120" s="131"/>
      <c r="N1120" s="129"/>
      <c r="O1120" s="95"/>
      <c r="P1120" s="98"/>
      <c r="Q1120" s="381"/>
      <c r="R1120" s="381"/>
      <c r="S1120" s="381"/>
      <c r="T1120" s="381"/>
    </row>
    <row r="1121" spans="1:20" ht="12.75" customHeight="1" x14ac:dyDescent="0.25">
      <c r="A1121" s="128" t="str">
        <f>IF(B1121="","",ROW()-ROW($A$3)+'Diário 3º PA'!$P$1)</f>
        <v/>
      </c>
      <c r="B1121" s="129"/>
      <c r="C1121" s="130"/>
      <c r="D1121" s="98"/>
      <c r="E1121" s="95"/>
      <c r="F1121" s="141"/>
      <c r="G1121" s="98"/>
      <c r="H1121" s="98"/>
      <c r="I1121" s="95"/>
      <c r="J1121" s="131" t="str">
        <f t="shared" si="5"/>
        <v/>
      </c>
      <c r="K1121" s="131"/>
      <c r="L1121" s="132"/>
      <c r="M1121" s="131"/>
      <c r="N1121" s="129"/>
      <c r="O1121" s="95"/>
      <c r="P1121" s="98"/>
      <c r="Q1121" s="381"/>
      <c r="R1121" s="381"/>
      <c r="S1121" s="381"/>
      <c r="T1121" s="381"/>
    </row>
    <row r="1122" spans="1:20" ht="12.75" customHeight="1" x14ac:dyDescent="0.25">
      <c r="A1122" s="128" t="str">
        <f>IF(B1122="","",ROW()-ROW($A$3)+'Diário 3º PA'!$P$1)</f>
        <v/>
      </c>
      <c r="B1122" s="129"/>
      <c r="C1122" s="130"/>
      <c r="D1122" s="98"/>
      <c r="E1122" s="95"/>
      <c r="F1122" s="141"/>
      <c r="G1122" s="98"/>
      <c r="H1122" s="98"/>
      <c r="I1122" s="95"/>
      <c r="J1122" s="131" t="str">
        <f t="shared" si="5"/>
        <v/>
      </c>
      <c r="K1122" s="131"/>
      <c r="L1122" s="132"/>
      <c r="M1122" s="131"/>
      <c r="N1122" s="129"/>
      <c r="O1122" s="95"/>
      <c r="P1122" s="98"/>
      <c r="Q1122" s="381"/>
      <c r="R1122" s="381"/>
      <c r="S1122" s="381"/>
      <c r="T1122" s="381"/>
    </row>
    <row r="1123" spans="1:20" ht="12.75" customHeight="1" x14ac:dyDescent="0.25">
      <c r="A1123" s="128" t="str">
        <f>IF(B1123="","",ROW()-ROW($A$3)+'Diário 3º PA'!$P$1)</f>
        <v/>
      </c>
      <c r="B1123" s="129"/>
      <c r="C1123" s="130"/>
      <c r="D1123" s="98"/>
      <c r="E1123" s="95"/>
      <c r="F1123" s="141"/>
      <c r="G1123" s="98"/>
      <c r="H1123" s="98"/>
      <c r="I1123" s="95"/>
      <c r="J1123" s="131" t="str">
        <f t="shared" si="5"/>
        <v/>
      </c>
      <c r="K1123" s="131"/>
      <c r="L1123" s="132"/>
      <c r="M1123" s="131"/>
      <c r="N1123" s="129"/>
      <c r="O1123" s="95"/>
      <c r="P1123" s="98"/>
      <c r="Q1123" s="381"/>
      <c r="R1123" s="381"/>
      <c r="S1123" s="381"/>
      <c r="T1123" s="381"/>
    </row>
    <row r="1124" spans="1:20" ht="12.75" customHeight="1" x14ac:dyDescent="0.25">
      <c r="A1124" s="128" t="str">
        <f>IF(B1124="","",ROW()-ROW($A$3)+'Diário 3º PA'!$P$1)</f>
        <v/>
      </c>
      <c r="B1124" s="129"/>
      <c r="C1124" s="130"/>
      <c r="D1124" s="98"/>
      <c r="E1124" s="95"/>
      <c r="F1124" s="141"/>
      <c r="G1124" s="98"/>
      <c r="H1124" s="98"/>
      <c r="I1124" s="95"/>
      <c r="J1124" s="131" t="str">
        <f t="shared" si="5"/>
        <v/>
      </c>
      <c r="K1124" s="131"/>
      <c r="L1124" s="132"/>
      <c r="M1124" s="131"/>
      <c r="N1124" s="129"/>
      <c r="O1124" s="95"/>
      <c r="P1124" s="98"/>
      <c r="Q1124" s="381"/>
      <c r="R1124" s="381"/>
      <c r="S1124" s="381"/>
      <c r="T1124" s="381"/>
    </row>
    <row r="1125" spans="1:20" ht="12.75" customHeight="1" x14ac:dyDescent="0.25">
      <c r="A1125" s="128" t="str">
        <f>IF(B1125="","",ROW()-ROW($A$3)+'Diário 3º PA'!$P$1)</f>
        <v/>
      </c>
      <c r="B1125" s="129"/>
      <c r="C1125" s="130"/>
      <c r="D1125" s="98"/>
      <c r="E1125" s="95"/>
      <c r="F1125" s="141"/>
      <c r="G1125" s="98"/>
      <c r="H1125" s="98"/>
      <c r="I1125" s="95"/>
      <c r="J1125" s="131" t="str">
        <f t="shared" si="5"/>
        <v/>
      </c>
      <c r="K1125" s="131"/>
      <c r="L1125" s="132"/>
      <c r="M1125" s="131"/>
      <c r="N1125" s="129"/>
      <c r="O1125" s="95"/>
      <c r="P1125" s="98"/>
      <c r="Q1125" s="381"/>
      <c r="R1125" s="381"/>
      <c r="S1125" s="381"/>
      <c r="T1125" s="381"/>
    </row>
    <row r="1126" spans="1:20" ht="12.75" customHeight="1" x14ac:dyDescent="0.25">
      <c r="A1126" s="128" t="str">
        <f>IF(B1126="","",ROW()-ROW($A$3)+'Diário 3º PA'!$P$1)</f>
        <v/>
      </c>
      <c r="B1126" s="129"/>
      <c r="C1126" s="130"/>
      <c r="D1126" s="98"/>
      <c r="E1126" s="95"/>
      <c r="F1126" s="141"/>
      <c r="G1126" s="98"/>
      <c r="H1126" s="98"/>
      <c r="I1126" s="95"/>
      <c r="J1126" s="131" t="str">
        <f t="shared" si="5"/>
        <v/>
      </c>
      <c r="K1126" s="131"/>
      <c r="L1126" s="132"/>
      <c r="M1126" s="131"/>
      <c r="N1126" s="129"/>
      <c r="O1126" s="95"/>
      <c r="P1126" s="98"/>
      <c r="Q1126" s="381"/>
      <c r="R1126" s="381"/>
      <c r="S1126" s="381"/>
      <c r="T1126" s="381"/>
    </row>
    <row r="1127" spans="1:20" ht="12.75" customHeight="1" x14ac:dyDescent="0.25">
      <c r="A1127" s="128" t="str">
        <f>IF(B1127="","",ROW()-ROW($A$3)+'Diário 3º PA'!$P$1)</f>
        <v/>
      </c>
      <c r="B1127" s="129"/>
      <c r="C1127" s="130"/>
      <c r="D1127" s="98"/>
      <c r="E1127" s="95"/>
      <c r="F1127" s="141"/>
      <c r="G1127" s="98"/>
      <c r="H1127" s="98"/>
      <c r="I1127" s="95"/>
      <c r="J1127" s="131" t="str">
        <f t="shared" si="5"/>
        <v/>
      </c>
      <c r="K1127" s="131"/>
      <c r="L1127" s="132"/>
      <c r="M1127" s="131"/>
      <c r="N1127" s="129"/>
      <c r="O1127" s="95"/>
      <c r="P1127" s="98"/>
      <c r="Q1127" s="381"/>
      <c r="R1127" s="381"/>
      <c r="S1127" s="381"/>
      <c r="T1127" s="381"/>
    </row>
    <row r="1128" spans="1:20" ht="12.75" customHeight="1" x14ac:dyDescent="0.25">
      <c r="A1128" s="128" t="str">
        <f>IF(B1128="","",ROW()-ROW($A$3)+'Diário 3º PA'!$P$1)</f>
        <v/>
      </c>
      <c r="B1128" s="129"/>
      <c r="C1128" s="130"/>
      <c r="D1128" s="98"/>
      <c r="E1128" s="95"/>
      <c r="F1128" s="141"/>
      <c r="G1128" s="98"/>
      <c r="H1128" s="98"/>
      <c r="I1128" s="95"/>
      <c r="J1128" s="131" t="str">
        <f t="shared" si="5"/>
        <v/>
      </c>
      <c r="K1128" s="131"/>
      <c r="L1128" s="132"/>
      <c r="M1128" s="131"/>
      <c r="N1128" s="129"/>
      <c r="O1128" s="95"/>
      <c r="P1128" s="98"/>
      <c r="Q1128" s="381"/>
      <c r="R1128" s="381"/>
      <c r="S1128" s="381"/>
      <c r="T1128" s="381"/>
    </row>
    <row r="1129" spans="1:20" ht="12.75" customHeight="1" x14ac:dyDescent="0.25">
      <c r="A1129" s="128" t="str">
        <f>IF(B1129="","",ROW()-ROW($A$3)+'Diário 3º PA'!$P$1)</f>
        <v/>
      </c>
      <c r="B1129" s="129"/>
      <c r="C1129" s="130"/>
      <c r="D1129" s="98"/>
      <c r="E1129" s="95"/>
      <c r="F1129" s="141"/>
      <c r="G1129" s="98"/>
      <c r="H1129" s="98"/>
      <c r="I1129" s="95"/>
      <c r="J1129" s="131" t="str">
        <f t="shared" si="5"/>
        <v/>
      </c>
      <c r="K1129" s="131"/>
      <c r="L1129" s="132"/>
      <c r="M1129" s="131"/>
      <c r="N1129" s="129"/>
      <c r="O1129" s="95"/>
      <c r="P1129" s="98"/>
      <c r="Q1129" s="381"/>
      <c r="R1129" s="381"/>
      <c r="S1129" s="381"/>
      <c r="T1129" s="381"/>
    </row>
    <row r="1130" spans="1:20" ht="12.75" customHeight="1" x14ac:dyDescent="0.25">
      <c r="A1130" s="128" t="str">
        <f>IF(B1130="","",ROW()-ROW($A$3)+'Diário 3º PA'!$P$1)</f>
        <v/>
      </c>
      <c r="B1130" s="129"/>
      <c r="C1130" s="130"/>
      <c r="D1130" s="98"/>
      <c r="E1130" s="95"/>
      <c r="F1130" s="141"/>
      <c r="G1130" s="98"/>
      <c r="H1130" s="98"/>
      <c r="I1130" s="95"/>
      <c r="J1130" s="131" t="str">
        <f t="shared" si="5"/>
        <v/>
      </c>
      <c r="K1130" s="131"/>
      <c r="L1130" s="132"/>
      <c r="M1130" s="131"/>
      <c r="N1130" s="129"/>
      <c r="O1130" s="95"/>
      <c r="P1130" s="98"/>
      <c r="Q1130" s="381"/>
      <c r="R1130" s="381"/>
      <c r="S1130" s="381"/>
      <c r="T1130" s="381"/>
    </row>
    <row r="1131" spans="1:20" ht="12.75" customHeight="1" x14ac:dyDescent="0.25">
      <c r="A1131" s="128" t="str">
        <f>IF(B1131="","",ROW()-ROW($A$3)+'Diário 3º PA'!$P$1)</f>
        <v/>
      </c>
      <c r="B1131" s="129"/>
      <c r="C1131" s="130"/>
      <c r="D1131" s="98"/>
      <c r="E1131" s="95"/>
      <c r="F1131" s="141"/>
      <c r="G1131" s="98"/>
      <c r="H1131" s="98"/>
      <c r="I1131" s="95"/>
      <c r="J1131" s="131" t="str">
        <f t="shared" si="5"/>
        <v/>
      </c>
      <c r="K1131" s="131"/>
      <c r="L1131" s="132"/>
      <c r="M1131" s="131"/>
      <c r="N1131" s="129"/>
      <c r="O1131" s="95"/>
      <c r="P1131" s="98"/>
      <c r="Q1131" s="381"/>
      <c r="R1131" s="381"/>
      <c r="S1131" s="381"/>
      <c r="T1131" s="381"/>
    </row>
    <row r="1132" spans="1:20" ht="12.75" customHeight="1" x14ac:dyDescent="0.25">
      <c r="A1132" s="128" t="str">
        <f>IF(B1132="","",ROW()-ROW($A$3)+'Diário 3º PA'!$P$1)</f>
        <v/>
      </c>
      <c r="B1132" s="129"/>
      <c r="C1132" s="130"/>
      <c r="D1132" s="98"/>
      <c r="E1132" s="95"/>
      <c r="F1132" s="141"/>
      <c r="G1132" s="98"/>
      <c r="H1132" s="98"/>
      <c r="I1132" s="95"/>
      <c r="J1132" s="131" t="str">
        <f t="shared" si="5"/>
        <v/>
      </c>
      <c r="K1132" s="131"/>
      <c r="L1132" s="132"/>
      <c r="M1132" s="131"/>
      <c r="N1132" s="129"/>
      <c r="O1132" s="95"/>
      <c r="P1132" s="98"/>
      <c r="Q1132" s="381"/>
      <c r="R1132" s="381"/>
      <c r="S1132" s="381"/>
      <c r="T1132" s="381"/>
    </row>
    <row r="1133" spans="1:20" ht="12.75" customHeight="1" x14ac:dyDescent="0.25">
      <c r="A1133" s="128" t="str">
        <f>IF(B1133="","",ROW()-ROW($A$3)+'Diário 3º PA'!$P$1)</f>
        <v/>
      </c>
      <c r="B1133" s="129"/>
      <c r="C1133" s="130"/>
      <c r="D1133" s="98"/>
      <c r="E1133" s="95"/>
      <c r="F1133" s="141"/>
      <c r="G1133" s="98"/>
      <c r="H1133" s="98"/>
      <c r="I1133" s="95"/>
      <c r="J1133" s="131" t="str">
        <f t="shared" si="5"/>
        <v/>
      </c>
      <c r="K1133" s="131"/>
      <c r="L1133" s="132"/>
      <c r="M1133" s="131"/>
      <c r="N1133" s="129"/>
      <c r="O1133" s="95"/>
      <c r="P1133" s="98"/>
      <c r="Q1133" s="381"/>
      <c r="R1133" s="381"/>
      <c r="S1133" s="381"/>
      <c r="T1133" s="381"/>
    </row>
    <row r="1134" spans="1:20" ht="12.75" customHeight="1" x14ac:dyDescent="0.25">
      <c r="A1134" s="128" t="str">
        <f>IF(B1134="","",ROW()-ROW($A$3)+'Diário 3º PA'!$P$1)</f>
        <v/>
      </c>
      <c r="B1134" s="129"/>
      <c r="C1134" s="130"/>
      <c r="D1134" s="98"/>
      <c r="E1134" s="95"/>
      <c r="F1134" s="141"/>
      <c r="G1134" s="98"/>
      <c r="H1134" s="98"/>
      <c r="I1134" s="95"/>
      <c r="J1134" s="131" t="str">
        <f t="shared" si="5"/>
        <v/>
      </c>
      <c r="K1134" s="131"/>
      <c r="L1134" s="132"/>
      <c r="M1134" s="131"/>
      <c r="N1134" s="129"/>
      <c r="O1134" s="95"/>
      <c r="P1134" s="98"/>
      <c r="Q1134" s="381"/>
      <c r="R1134" s="381"/>
      <c r="S1134" s="381"/>
      <c r="T1134" s="381"/>
    </row>
    <row r="1135" spans="1:20" ht="12.75" customHeight="1" x14ac:dyDescent="0.25">
      <c r="A1135" s="128" t="str">
        <f>IF(B1135="","",ROW()-ROW($A$3)+'Diário 3º PA'!$P$1)</f>
        <v/>
      </c>
      <c r="B1135" s="129"/>
      <c r="C1135" s="130"/>
      <c r="D1135" s="98"/>
      <c r="E1135" s="95"/>
      <c r="F1135" s="141"/>
      <c r="G1135" s="98"/>
      <c r="H1135" s="98"/>
      <c r="I1135" s="95"/>
      <c r="J1135" s="131" t="str">
        <f t="shared" si="5"/>
        <v/>
      </c>
      <c r="K1135" s="131"/>
      <c r="L1135" s="132"/>
      <c r="M1135" s="131"/>
      <c r="N1135" s="129"/>
      <c r="O1135" s="95"/>
      <c r="P1135" s="98"/>
      <c r="Q1135" s="381"/>
      <c r="R1135" s="381"/>
      <c r="S1135" s="381"/>
      <c r="T1135" s="381"/>
    </row>
    <row r="1136" spans="1:20" ht="12.75" customHeight="1" x14ac:dyDescent="0.25">
      <c r="A1136" s="128" t="str">
        <f>IF(B1136="","",ROW()-ROW($A$3)+'Diário 3º PA'!$P$1)</f>
        <v/>
      </c>
      <c r="B1136" s="129"/>
      <c r="C1136" s="130"/>
      <c r="D1136" s="98"/>
      <c r="E1136" s="95"/>
      <c r="F1136" s="141"/>
      <c r="G1136" s="98"/>
      <c r="H1136" s="98"/>
      <c r="I1136" s="95"/>
      <c r="J1136" s="131" t="str">
        <f t="shared" si="5"/>
        <v/>
      </c>
      <c r="K1136" s="131"/>
      <c r="L1136" s="132"/>
      <c r="M1136" s="131"/>
      <c r="N1136" s="129"/>
      <c r="O1136" s="95"/>
      <c r="P1136" s="98"/>
      <c r="Q1136" s="381"/>
      <c r="R1136" s="381"/>
      <c r="S1136" s="381"/>
      <c r="T1136" s="381"/>
    </row>
    <row r="1137" spans="1:20" ht="12.75" customHeight="1" x14ac:dyDescent="0.25">
      <c r="A1137" s="128" t="str">
        <f>IF(B1137="","",ROW()-ROW($A$3)+'Diário 3º PA'!$P$1)</f>
        <v/>
      </c>
      <c r="B1137" s="129"/>
      <c r="C1137" s="130"/>
      <c r="D1137" s="98"/>
      <c r="E1137" s="95"/>
      <c r="F1137" s="141"/>
      <c r="G1137" s="98"/>
      <c r="H1137" s="98"/>
      <c r="I1137" s="95"/>
      <c r="J1137" s="131" t="str">
        <f t="shared" si="5"/>
        <v/>
      </c>
      <c r="K1137" s="131"/>
      <c r="L1137" s="132"/>
      <c r="M1137" s="131"/>
      <c r="N1137" s="129"/>
      <c r="O1137" s="95"/>
      <c r="P1137" s="98"/>
      <c r="Q1137" s="381"/>
      <c r="R1137" s="381"/>
      <c r="S1137" s="381"/>
      <c r="T1137" s="381"/>
    </row>
    <row r="1138" spans="1:20" ht="12.75" customHeight="1" x14ac:dyDescent="0.25">
      <c r="A1138" s="128" t="str">
        <f>IF(B1138="","",ROW()-ROW($A$3)+'Diário 3º PA'!$P$1)</f>
        <v/>
      </c>
      <c r="B1138" s="129"/>
      <c r="C1138" s="130"/>
      <c r="D1138" s="98"/>
      <c r="E1138" s="95"/>
      <c r="F1138" s="141"/>
      <c r="G1138" s="98"/>
      <c r="H1138" s="98"/>
      <c r="I1138" s="95"/>
      <c r="J1138" s="131" t="str">
        <f t="shared" si="5"/>
        <v/>
      </c>
      <c r="K1138" s="131"/>
      <c r="L1138" s="132"/>
      <c r="M1138" s="131"/>
      <c r="N1138" s="129"/>
      <c r="O1138" s="95"/>
      <c r="P1138" s="98"/>
      <c r="Q1138" s="381"/>
      <c r="R1138" s="381"/>
      <c r="S1138" s="381"/>
      <c r="T1138" s="381"/>
    </row>
    <row r="1139" spans="1:20" ht="12.75" customHeight="1" x14ac:dyDescent="0.25">
      <c r="A1139" s="128" t="str">
        <f>IF(B1139="","",ROW()-ROW($A$3)+'Diário 3º PA'!$P$1)</f>
        <v/>
      </c>
      <c r="B1139" s="129"/>
      <c r="C1139" s="130"/>
      <c r="D1139" s="98"/>
      <c r="E1139" s="95"/>
      <c r="F1139" s="141"/>
      <c r="G1139" s="98"/>
      <c r="H1139" s="98"/>
      <c r="I1139" s="95"/>
      <c r="J1139" s="131" t="str">
        <f t="shared" si="5"/>
        <v/>
      </c>
      <c r="K1139" s="131"/>
      <c r="L1139" s="132"/>
      <c r="M1139" s="131"/>
      <c r="N1139" s="129"/>
      <c r="O1139" s="95"/>
      <c r="P1139" s="98"/>
      <c r="Q1139" s="381"/>
      <c r="R1139" s="381"/>
      <c r="S1139" s="381"/>
      <c r="T1139" s="381"/>
    </row>
    <row r="1140" spans="1:20" ht="12.75" customHeight="1" x14ac:dyDescent="0.25">
      <c r="A1140" s="128" t="str">
        <f>IF(B1140="","",ROW()-ROW($A$3)+'Diário 3º PA'!$P$1)</f>
        <v/>
      </c>
      <c r="B1140" s="129"/>
      <c r="C1140" s="130"/>
      <c r="D1140" s="98"/>
      <c r="E1140" s="95"/>
      <c r="F1140" s="141"/>
      <c r="G1140" s="98"/>
      <c r="H1140" s="98"/>
      <c r="I1140" s="95"/>
      <c r="J1140" s="131" t="str">
        <f t="shared" si="5"/>
        <v/>
      </c>
      <c r="K1140" s="131"/>
      <c r="L1140" s="132"/>
      <c r="M1140" s="131"/>
      <c r="N1140" s="129"/>
      <c r="O1140" s="95"/>
      <c r="P1140" s="98"/>
      <c r="Q1140" s="381"/>
      <c r="R1140" s="381"/>
      <c r="S1140" s="381"/>
      <c r="T1140" s="381"/>
    </row>
    <row r="1141" spans="1:20" ht="12.75" customHeight="1" x14ac:dyDescent="0.25">
      <c r="A1141" s="128" t="str">
        <f>IF(B1141="","",ROW()-ROW($A$3)+'Diário 3º PA'!$P$1)</f>
        <v/>
      </c>
      <c r="B1141" s="129"/>
      <c r="C1141" s="130"/>
      <c r="D1141" s="98"/>
      <c r="E1141" s="95"/>
      <c r="F1141" s="141"/>
      <c r="G1141" s="98"/>
      <c r="H1141" s="98"/>
      <c r="I1141" s="95"/>
      <c r="J1141" s="131" t="str">
        <f t="shared" si="5"/>
        <v/>
      </c>
      <c r="K1141" s="131"/>
      <c r="L1141" s="132"/>
      <c r="M1141" s="131"/>
      <c r="N1141" s="129"/>
      <c r="O1141" s="95"/>
      <c r="P1141" s="98"/>
      <c r="Q1141" s="381"/>
      <c r="R1141" s="381"/>
      <c r="S1141" s="381"/>
      <c r="T1141" s="381"/>
    </row>
    <row r="1142" spans="1:20" ht="12.75" customHeight="1" x14ac:dyDescent="0.25">
      <c r="A1142" s="128" t="str">
        <f>IF(B1142="","",ROW()-ROW($A$3)+'Diário 3º PA'!$P$1)</f>
        <v/>
      </c>
      <c r="B1142" s="129"/>
      <c r="C1142" s="130"/>
      <c r="D1142" s="98"/>
      <c r="E1142" s="95"/>
      <c r="F1142" s="141"/>
      <c r="G1142" s="98"/>
      <c r="H1142" s="98"/>
      <c r="I1142" s="95"/>
      <c r="J1142" s="131" t="str">
        <f t="shared" si="5"/>
        <v/>
      </c>
      <c r="K1142" s="131"/>
      <c r="L1142" s="132"/>
      <c r="M1142" s="131"/>
      <c r="N1142" s="129"/>
      <c r="O1142" s="95"/>
      <c r="P1142" s="98"/>
      <c r="Q1142" s="381"/>
      <c r="R1142" s="381"/>
      <c r="S1142" s="381"/>
      <c r="T1142" s="381"/>
    </row>
    <row r="1143" spans="1:20" ht="12.75" customHeight="1" x14ac:dyDescent="0.25">
      <c r="A1143" s="128" t="str">
        <f>IF(B1143="","",ROW()-ROW($A$3)+'Diário 3º PA'!$P$1)</f>
        <v/>
      </c>
      <c r="B1143" s="129"/>
      <c r="C1143" s="130"/>
      <c r="D1143" s="98"/>
      <c r="E1143" s="95"/>
      <c r="F1143" s="141"/>
      <c r="G1143" s="98"/>
      <c r="H1143" s="98"/>
      <c r="I1143" s="95"/>
      <c r="J1143" s="131" t="str">
        <f t="shared" si="5"/>
        <v/>
      </c>
      <c r="K1143" s="131"/>
      <c r="L1143" s="132"/>
      <c r="M1143" s="131"/>
      <c r="N1143" s="129"/>
      <c r="O1143" s="95"/>
      <c r="P1143" s="98"/>
      <c r="Q1143" s="381"/>
      <c r="R1143" s="381"/>
      <c r="S1143" s="381"/>
      <c r="T1143" s="381"/>
    </row>
    <row r="1144" spans="1:20" ht="12.75" customHeight="1" x14ac:dyDescent="0.25">
      <c r="A1144" s="128" t="str">
        <f>IF(B1144="","",ROW()-ROW($A$3)+'Diário 3º PA'!$P$1)</f>
        <v/>
      </c>
      <c r="B1144" s="129"/>
      <c r="C1144" s="130"/>
      <c r="D1144" s="98"/>
      <c r="E1144" s="95"/>
      <c r="F1144" s="141"/>
      <c r="G1144" s="98"/>
      <c r="H1144" s="98"/>
      <c r="I1144" s="95"/>
      <c r="J1144" s="131" t="str">
        <f t="shared" si="5"/>
        <v/>
      </c>
      <c r="K1144" s="131"/>
      <c r="L1144" s="132"/>
      <c r="M1144" s="131"/>
      <c r="N1144" s="129"/>
      <c r="O1144" s="95"/>
      <c r="P1144" s="98"/>
      <c r="Q1144" s="381"/>
      <c r="R1144" s="381"/>
      <c r="S1144" s="381"/>
      <c r="T1144" s="381"/>
    </row>
    <row r="1145" spans="1:20" ht="12.75" customHeight="1" x14ac:dyDescent="0.25">
      <c r="A1145" s="128" t="str">
        <f>IF(B1145="","",ROW()-ROW($A$3)+'Diário 3º PA'!$P$1)</f>
        <v/>
      </c>
      <c r="B1145" s="129"/>
      <c r="C1145" s="130"/>
      <c r="D1145" s="98"/>
      <c r="E1145" s="95"/>
      <c r="F1145" s="141"/>
      <c r="G1145" s="98"/>
      <c r="H1145" s="98"/>
      <c r="I1145" s="95"/>
      <c r="J1145" s="131" t="str">
        <f t="shared" si="5"/>
        <v/>
      </c>
      <c r="K1145" s="131"/>
      <c r="L1145" s="132"/>
      <c r="M1145" s="131"/>
      <c r="N1145" s="129"/>
      <c r="O1145" s="95"/>
      <c r="P1145" s="98"/>
      <c r="Q1145" s="381"/>
      <c r="R1145" s="381"/>
      <c r="S1145" s="381"/>
      <c r="T1145" s="381"/>
    </row>
    <row r="1146" spans="1:20" ht="12.75" customHeight="1" x14ac:dyDescent="0.25">
      <c r="A1146" s="128" t="str">
        <f>IF(B1146="","",ROW()-ROW($A$3)+'Diário 3º PA'!$P$1)</f>
        <v/>
      </c>
      <c r="B1146" s="129"/>
      <c r="C1146" s="130"/>
      <c r="D1146" s="98"/>
      <c r="E1146" s="95"/>
      <c r="F1146" s="141"/>
      <c r="G1146" s="98"/>
      <c r="H1146" s="98"/>
      <c r="I1146" s="95"/>
      <c r="J1146" s="131" t="str">
        <f t="shared" si="5"/>
        <v/>
      </c>
      <c r="K1146" s="131"/>
      <c r="L1146" s="132"/>
      <c r="M1146" s="131"/>
      <c r="N1146" s="129"/>
      <c r="O1146" s="95"/>
      <c r="P1146" s="98"/>
      <c r="Q1146" s="381"/>
      <c r="R1146" s="381"/>
      <c r="S1146" s="381"/>
      <c r="T1146" s="381"/>
    </row>
    <row r="1147" spans="1:20" ht="12.75" customHeight="1" x14ac:dyDescent="0.25">
      <c r="A1147" s="128" t="str">
        <f>IF(B1147="","",ROW()-ROW($A$3)+'Diário 3º PA'!$P$1)</f>
        <v/>
      </c>
      <c r="B1147" s="129"/>
      <c r="C1147" s="130"/>
      <c r="D1147" s="98"/>
      <c r="E1147" s="95"/>
      <c r="F1147" s="141"/>
      <c r="G1147" s="98"/>
      <c r="H1147" s="98"/>
      <c r="I1147" s="95"/>
      <c r="J1147" s="131" t="str">
        <f t="shared" si="5"/>
        <v/>
      </c>
      <c r="K1147" s="131"/>
      <c r="L1147" s="132"/>
      <c r="M1147" s="131"/>
      <c r="N1147" s="129"/>
      <c r="O1147" s="95"/>
      <c r="P1147" s="98"/>
      <c r="Q1147" s="381"/>
      <c r="R1147" s="381"/>
      <c r="S1147" s="381"/>
      <c r="T1147" s="381"/>
    </row>
    <row r="1148" spans="1:20" ht="12.75" customHeight="1" x14ac:dyDescent="0.25">
      <c r="A1148" s="128" t="str">
        <f>IF(B1148="","",ROW()-ROW($A$3)+'Diário 3º PA'!$P$1)</f>
        <v/>
      </c>
      <c r="B1148" s="129"/>
      <c r="C1148" s="130"/>
      <c r="D1148" s="98"/>
      <c r="E1148" s="95"/>
      <c r="F1148" s="141"/>
      <c r="G1148" s="98"/>
      <c r="H1148" s="98"/>
      <c r="I1148" s="95"/>
      <c r="J1148" s="131" t="str">
        <f t="shared" si="5"/>
        <v/>
      </c>
      <c r="K1148" s="131"/>
      <c r="L1148" s="132"/>
      <c r="M1148" s="131"/>
      <c r="N1148" s="129"/>
      <c r="O1148" s="95"/>
      <c r="P1148" s="98"/>
      <c r="Q1148" s="381"/>
      <c r="R1148" s="381"/>
      <c r="S1148" s="381"/>
      <c r="T1148" s="381"/>
    </row>
    <row r="1149" spans="1:20" ht="12.75" customHeight="1" x14ac:dyDescent="0.25">
      <c r="A1149" s="128" t="str">
        <f>IF(B1149="","",ROW()-ROW($A$3)+'Diário 3º PA'!$P$1)</f>
        <v/>
      </c>
      <c r="B1149" s="129"/>
      <c r="C1149" s="130"/>
      <c r="D1149" s="98"/>
      <c r="E1149" s="95"/>
      <c r="F1149" s="141"/>
      <c r="G1149" s="98"/>
      <c r="H1149" s="98"/>
      <c r="I1149" s="95"/>
      <c r="J1149" s="131" t="str">
        <f t="shared" si="5"/>
        <v/>
      </c>
      <c r="K1149" s="131"/>
      <c r="L1149" s="132"/>
      <c r="M1149" s="131"/>
      <c r="N1149" s="129"/>
      <c r="O1149" s="95"/>
      <c r="P1149" s="98"/>
      <c r="Q1149" s="381"/>
      <c r="R1149" s="381"/>
      <c r="S1149" s="381"/>
      <c r="T1149" s="381"/>
    </row>
    <row r="1150" spans="1:20" ht="12.75" customHeight="1" x14ac:dyDescent="0.25">
      <c r="A1150" s="128" t="str">
        <f>IF(B1150="","",ROW()-ROW($A$3)+'Diário 3º PA'!$P$1)</f>
        <v/>
      </c>
      <c r="B1150" s="129"/>
      <c r="C1150" s="130"/>
      <c r="D1150" s="98"/>
      <c r="E1150" s="95"/>
      <c r="F1150" s="141"/>
      <c r="G1150" s="98"/>
      <c r="H1150" s="98"/>
      <c r="I1150" s="95"/>
      <c r="J1150" s="131" t="str">
        <f t="shared" si="5"/>
        <v/>
      </c>
      <c r="K1150" s="131"/>
      <c r="L1150" s="132"/>
      <c r="M1150" s="131"/>
      <c r="N1150" s="129"/>
      <c r="O1150" s="95"/>
      <c r="P1150" s="98"/>
      <c r="Q1150" s="381"/>
      <c r="R1150" s="381"/>
      <c r="S1150" s="381"/>
      <c r="T1150" s="381"/>
    </row>
    <row r="1151" spans="1:20" ht="12.75" customHeight="1" x14ac:dyDescent="0.25">
      <c r="A1151" s="128" t="str">
        <f>IF(B1151="","",ROW()-ROW($A$3)+'Diário 3º PA'!$P$1)</f>
        <v/>
      </c>
      <c r="B1151" s="129"/>
      <c r="C1151" s="130"/>
      <c r="D1151" s="98"/>
      <c r="E1151" s="95"/>
      <c r="F1151" s="141"/>
      <c r="G1151" s="98"/>
      <c r="H1151" s="98"/>
      <c r="I1151" s="95"/>
      <c r="J1151" s="131" t="str">
        <f t="shared" si="5"/>
        <v/>
      </c>
      <c r="K1151" s="131"/>
      <c r="L1151" s="132"/>
      <c r="M1151" s="131"/>
      <c r="N1151" s="129"/>
      <c r="O1151" s="95"/>
      <c r="P1151" s="98"/>
      <c r="Q1151" s="381"/>
      <c r="R1151" s="381"/>
      <c r="S1151" s="381"/>
      <c r="T1151" s="381"/>
    </row>
    <row r="1152" spans="1:20" ht="12.75" customHeight="1" x14ac:dyDescent="0.25">
      <c r="A1152" s="128" t="str">
        <f>IF(B1152="","",ROW()-ROW($A$3)+'Diário 3º PA'!$P$1)</f>
        <v/>
      </c>
      <c r="B1152" s="129"/>
      <c r="C1152" s="130"/>
      <c r="D1152" s="98"/>
      <c r="E1152" s="95"/>
      <c r="F1152" s="141"/>
      <c r="G1152" s="98"/>
      <c r="H1152" s="98"/>
      <c r="I1152" s="95"/>
      <c r="J1152" s="131" t="str">
        <f t="shared" si="5"/>
        <v/>
      </c>
      <c r="K1152" s="131"/>
      <c r="L1152" s="132"/>
      <c r="M1152" s="131"/>
      <c r="N1152" s="129"/>
      <c r="O1152" s="95"/>
      <c r="P1152" s="98"/>
      <c r="Q1152" s="381"/>
      <c r="R1152" s="381"/>
      <c r="S1152" s="381"/>
      <c r="T1152" s="381"/>
    </row>
    <row r="1153" spans="1:20" ht="12.75" customHeight="1" x14ac:dyDescent="0.25">
      <c r="A1153" s="128" t="str">
        <f>IF(B1153="","",ROW()-ROW($A$3)+'Diário 3º PA'!$P$1)</f>
        <v/>
      </c>
      <c r="B1153" s="129"/>
      <c r="C1153" s="130"/>
      <c r="D1153" s="98"/>
      <c r="E1153" s="95"/>
      <c r="F1153" s="141"/>
      <c r="G1153" s="98"/>
      <c r="H1153" s="98"/>
      <c r="I1153" s="95"/>
      <c r="J1153" s="131" t="str">
        <f t="shared" si="5"/>
        <v/>
      </c>
      <c r="K1153" s="131"/>
      <c r="L1153" s="132"/>
      <c r="M1153" s="131"/>
      <c r="N1153" s="129"/>
      <c r="O1153" s="95"/>
      <c r="P1153" s="98"/>
      <c r="Q1153" s="381"/>
      <c r="R1153" s="381"/>
      <c r="S1153" s="381"/>
      <c r="T1153" s="381"/>
    </row>
    <row r="1154" spans="1:20" ht="12.75" customHeight="1" x14ac:dyDescent="0.25">
      <c r="A1154" s="128" t="str">
        <f>IF(B1154="","",ROW()-ROW($A$3)+'Diário 3º PA'!$P$1)</f>
        <v/>
      </c>
      <c r="B1154" s="129"/>
      <c r="C1154" s="130"/>
      <c r="D1154" s="98"/>
      <c r="E1154" s="95"/>
      <c r="F1154" s="141"/>
      <c r="G1154" s="98"/>
      <c r="H1154" s="98"/>
      <c r="I1154" s="95"/>
      <c r="J1154" s="131" t="str">
        <f t="shared" si="5"/>
        <v/>
      </c>
      <c r="K1154" s="131"/>
      <c r="L1154" s="132"/>
      <c r="M1154" s="131"/>
      <c r="N1154" s="129"/>
      <c r="O1154" s="95"/>
      <c r="P1154" s="98"/>
      <c r="Q1154" s="381"/>
      <c r="R1154" s="381"/>
      <c r="S1154" s="381"/>
      <c r="T1154" s="381"/>
    </row>
    <row r="1155" spans="1:20" ht="12.75" customHeight="1" x14ac:dyDescent="0.25">
      <c r="A1155" s="128" t="str">
        <f>IF(B1155="","",ROW()-ROW($A$3)+'Diário 3º PA'!$P$1)</f>
        <v/>
      </c>
      <c r="B1155" s="129"/>
      <c r="C1155" s="130"/>
      <c r="D1155" s="98"/>
      <c r="E1155" s="95"/>
      <c r="F1155" s="141"/>
      <c r="G1155" s="98"/>
      <c r="H1155" s="98"/>
      <c r="I1155" s="95"/>
      <c r="J1155" s="131" t="str">
        <f t="shared" si="5"/>
        <v/>
      </c>
      <c r="K1155" s="131"/>
      <c r="L1155" s="132"/>
      <c r="M1155" s="131"/>
      <c r="N1155" s="129"/>
      <c r="O1155" s="95"/>
      <c r="P1155" s="98"/>
      <c r="Q1155" s="381"/>
      <c r="R1155" s="381"/>
      <c r="S1155" s="381"/>
      <c r="T1155" s="381"/>
    </row>
    <row r="1156" spans="1:20" ht="12.75" customHeight="1" x14ac:dyDescent="0.25">
      <c r="A1156" s="128" t="str">
        <f>IF(B1156="","",ROW()-ROW($A$3)+'Diário 3º PA'!$P$1)</f>
        <v/>
      </c>
      <c r="B1156" s="129"/>
      <c r="C1156" s="130"/>
      <c r="D1156" s="98"/>
      <c r="E1156" s="95"/>
      <c r="F1156" s="141"/>
      <c r="G1156" s="98"/>
      <c r="H1156" s="98"/>
      <c r="I1156" s="95"/>
      <c r="J1156" s="131" t="str">
        <f t="shared" si="5"/>
        <v/>
      </c>
      <c r="K1156" s="131"/>
      <c r="L1156" s="132"/>
      <c r="M1156" s="131"/>
      <c r="N1156" s="129"/>
      <c r="O1156" s="95"/>
      <c r="P1156" s="98"/>
      <c r="Q1156" s="381"/>
      <c r="R1156" s="381"/>
      <c r="S1156" s="381"/>
      <c r="T1156" s="381"/>
    </row>
    <row r="1157" spans="1:20" ht="12.75" customHeight="1" x14ac:dyDescent="0.25">
      <c r="A1157" s="128" t="str">
        <f>IF(B1157="","",ROW()-ROW($A$3)+'Diário 3º PA'!$P$1)</f>
        <v/>
      </c>
      <c r="B1157" s="129"/>
      <c r="C1157" s="130"/>
      <c r="D1157" s="98"/>
      <c r="E1157" s="95"/>
      <c r="F1157" s="141"/>
      <c r="G1157" s="98"/>
      <c r="H1157" s="98"/>
      <c r="I1157" s="95"/>
      <c r="J1157" s="131" t="str">
        <f t="shared" si="5"/>
        <v/>
      </c>
      <c r="K1157" s="131"/>
      <c r="L1157" s="132"/>
      <c r="M1157" s="131"/>
      <c r="N1157" s="129"/>
      <c r="O1157" s="95"/>
      <c r="P1157" s="98"/>
      <c r="Q1157" s="381"/>
      <c r="R1157" s="381"/>
      <c r="S1157" s="381"/>
      <c r="T1157" s="381"/>
    </row>
    <row r="1158" spans="1:20" ht="12.75" customHeight="1" x14ac:dyDescent="0.25">
      <c r="A1158" s="128" t="str">
        <f>IF(B1158="","",ROW()-ROW($A$3)+'Diário 3º PA'!$P$1)</f>
        <v/>
      </c>
      <c r="B1158" s="129"/>
      <c r="C1158" s="130"/>
      <c r="D1158" s="98"/>
      <c r="E1158" s="95"/>
      <c r="F1158" s="141"/>
      <c r="G1158" s="98"/>
      <c r="H1158" s="98"/>
      <c r="I1158" s="95"/>
      <c r="J1158" s="131" t="str">
        <f t="shared" si="5"/>
        <v/>
      </c>
      <c r="K1158" s="131"/>
      <c r="L1158" s="132"/>
      <c r="M1158" s="131"/>
      <c r="N1158" s="129"/>
      <c r="O1158" s="95"/>
      <c r="P1158" s="98"/>
      <c r="Q1158" s="381"/>
      <c r="R1158" s="381"/>
      <c r="S1158" s="381"/>
      <c r="T1158" s="381"/>
    </row>
    <row r="1159" spans="1:20" ht="12.75" customHeight="1" x14ac:dyDescent="0.25">
      <c r="A1159" s="128" t="str">
        <f>IF(B1159="","",ROW()-ROW($A$3)+'Diário 3º PA'!$P$1)</f>
        <v/>
      </c>
      <c r="B1159" s="129"/>
      <c r="C1159" s="130"/>
      <c r="D1159" s="98"/>
      <c r="E1159" s="95"/>
      <c r="F1159" s="141"/>
      <c r="G1159" s="98"/>
      <c r="H1159" s="98"/>
      <c r="I1159" s="95"/>
      <c r="J1159" s="131" t="str">
        <f t="shared" si="5"/>
        <v/>
      </c>
      <c r="K1159" s="131"/>
      <c r="L1159" s="132"/>
      <c r="M1159" s="131"/>
      <c r="N1159" s="129"/>
      <c r="O1159" s="95"/>
      <c r="P1159" s="98"/>
      <c r="Q1159" s="381"/>
      <c r="R1159" s="381"/>
      <c r="S1159" s="381"/>
      <c r="T1159" s="381"/>
    </row>
    <row r="1160" spans="1:20" ht="12.75" customHeight="1" x14ac:dyDescent="0.25">
      <c r="A1160" s="128" t="str">
        <f>IF(B1160="","",ROW()-ROW($A$3)+'Diário 3º PA'!$P$1)</f>
        <v/>
      </c>
      <c r="B1160" s="129"/>
      <c r="C1160" s="130"/>
      <c r="D1160" s="98"/>
      <c r="E1160" s="95"/>
      <c r="F1160" s="141"/>
      <c r="G1160" s="98"/>
      <c r="H1160" s="98"/>
      <c r="I1160" s="95"/>
      <c r="J1160" s="131" t="str">
        <f t="shared" si="5"/>
        <v/>
      </c>
      <c r="K1160" s="131"/>
      <c r="L1160" s="132"/>
      <c r="M1160" s="131"/>
      <c r="N1160" s="129"/>
      <c r="O1160" s="95"/>
      <c r="P1160" s="98"/>
      <c r="Q1160" s="381"/>
      <c r="R1160" s="381"/>
      <c r="S1160" s="381"/>
      <c r="T1160" s="381"/>
    </row>
    <row r="1161" spans="1:20" ht="12.75" customHeight="1" x14ac:dyDescent="0.25">
      <c r="A1161" s="128" t="str">
        <f>IF(B1161="","",ROW()-ROW($A$3)+'Diário 3º PA'!$P$1)</f>
        <v/>
      </c>
      <c r="B1161" s="129"/>
      <c r="C1161" s="130"/>
      <c r="D1161" s="98"/>
      <c r="E1161" s="95"/>
      <c r="F1161" s="141"/>
      <c r="G1161" s="98"/>
      <c r="H1161" s="98"/>
      <c r="I1161" s="95"/>
      <c r="J1161" s="131" t="str">
        <f t="shared" si="5"/>
        <v/>
      </c>
      <c r="K1161" s="131"/>
      <c r="L1161" s="132"/>
      <c r="M1161" s="131"/>
      <c r="N1161" s="129"/>
      <c r="O1161" s="95"/>
      <c r="P1161" s="98"/>
      <c r="Q1161" s="381"/>
      <c r="R1161" s="381"/>
      <c r="S1161" s="381"/>
      <c r="T1161" s="381"/>
    </row>
    <row r="1162" spans="1:20" ht="12.75" customHeight="1" x14ac:dyDescent="0.25">
      <c r="A1162" s="128" t="str">
        <f>IF(B1162="","",ROW()-ROW($A$3)+'Diário 3º PA'!$P$1)</f>
        <v/>
      </c>
      <c r="B1162" s="129"/>
      <c r="C1162" s="130"/>
      <c r="D1162" s="98"/>
      <c r="E1162" s="95"/>
      <c r="F1162" s="141"/>
      <c r="G1162" s="98"/>
      <c r="H1162" s="98"/>
      <c r="I1162" s="95"/>
      <c r="J1162" s="131" t="str">
        <f t="shared" si="5"/>
        <v/>
      </c>
      <c r="K1162" s="131"/>
      <c r="L1162" s="132"/>
      <c r="M1162" s="131"/>
      <c r="N1162" s="129"/>
      <c r="O1162" s="95"/>
      <c r="P1162" s="98"/>
      <c r="Q1162" s="381"/>
      <c r="R1162" s="381"/>
      <c r="S1162" s="381"/>
      <c r="T1162" s="381"/>
    </row>
    <row r="1163" spans="1:20" ht="12.75" customHeight="1" x14ac:dyDescent="0.25">
      <c r="A1163" s="128" t="str">
        <f>IF(B1163="","",ROW()-ROW($A$3)+'Diário 3º PA'!$P$1)</f>
        <v/>
      </c>
      <c r="B1163" s="129"/>
      <c r="C1163" s="130"/>
      <c r="D1163" s="98"/>
      <c r="E1163" s="95"/>
      <c r="F1163" s="141"/>
      <c r="G1163" s="98"/>
      <c r="H1163" s="98"/>
      <c r="I1163" s="95"/>
      <c r="J1163" s="131" t="str">
        <f t="shared" si="5"/>
        <v/>
      </c>
      <c r="K1163" s="131"/>
      <c r="L1163" s="132"/>
      <c r="M1163" s="131"/>
      <c r="N1163" s="129"/>
      <c r="O1163" s="95"/>
      <c r="P1163" s="98"/>
      <c r="Q1163" s="381"/>
      <c r="R1163" s="381"/>
      <c r="S1163" s="381"/>
      <c r="T1163" s="381"/>
    </row>
    <row r="1164" spans="1:20" ht="12.75" customHeight="1" x14ac:dyDescent="0.25">
      <c r="A1164" s="128" t="str">
        <f>IF(B1164="","",ROW()-ROW($A$3)+'Diário 3º PA'!$P$1)</f>
        <v/>
      </c>
      <c r="B1164" s="129"/>
      <c r="C1164" s="130"/>
      <c r="D1164" s="98"/>
      <c r="E1164" s="95"/>
      <c r="F1164" s="141"/>
      <c r="G1164" s="98"/>
      <c r="H1164" s="98"/>
      <c r="I1164" s="95"/>
      <c r="J1164" s="131" t="str">
        <f t="shared" si="5"/>
        <v/>
      </c>
      <c r="K1164" s="131"/>
      <c r="L1164" s="132"/>
      <c r="M1164" s="131"/>
      <c r="N1164" s="129"/>
      <c r="O1164" s="95"/>
      <c r="P1164" s="98"/>
      <c r="Q1164" s="381"/>
      <c r="R1164" s="381"/>
      <c r="S1164" s="381"/>
      <c r="T1164" s="381"/>
    </row>
    <row r="1165" spans="1:20" ht="12.75" customHeight="1" x14ac:dyDescent="0.25">
      <c r="A1165" s="128" t="str">
        <f>IF(B1165="","",ROW()-ROW($A$3)+'Diário 3º PA'!$P$1)</f>
        <v/>
      </c>
      <c r="B1165" s="129"/>
      <c r="C1165" s="130"/>
      <c r="D1165" s="98"/>
      <c r="E1165" s="95"/>
      <c r="F1165" s="141"/>
      <c r="G1165" s="98"/>
      <c r="H1165" s="98"/>
      <c r="I1165" s="95"/>
      <c r="J1165" s="131" t="str">
        <f t="shared" si="5"/>
        <v/>
      </c>
      <c r="K1165" s="131"/>
      <c r="L1165" s="132"/>
      <c r="M1165" s="131"/>
      <c r="N1165" s="129"/>
      <c r="O1165" s="95"/>
      <c r="P1165" s="98"/>
      <c r="Q1165" s="381"/>
      <c r="R1165" s="381"/>
      <c r="S1165" s="381"/>
      <c r="T1165" s="381"/>
    </row>
    <row r="1166" spans="1:20" ht="12.75" customHeight="1" x14ac:dyDescent="0.25">
      <c r="A1166" s="128" t="str">
        <f>IF(B1166="","",ROW()-ROW($A$3)+'Diário 3º PA'!$P$1)</f>
        <v/>
      </c>
      <c r="B1166" s="129"/>
      <c r="C1166" s="130"/>
      <c r="D1166" s="98"/>
      <c r="E1166" s="95"/>
      <c r="F1166" s="141"/>
      <c r="G1166" s="98"/>
      <c r="H1166" s="98"/>
      <c r="I1166" s="95"/>
      <c r="J1166" s="131" t="str">
        <f t="shared" si="5"/>
        <v/>
      </c>
      <c r="K1166" s="131"/>
      <c r="L1166" s="132"/>
      <c r="M1166" s="131"/>
      <c r="N1166" s="129"/>
      <c r="O1166" s="95"/>
      <c r="P1166" s="98"/>
      <c r="Q1166" s="381"/>
      <c r="R1166" s="381"/>
      <c r="S1166" s="381"/>
      <c r="T1166" s="381"/>
    </row>
    <row r="1167" spans="1:20" ht="12.75" customHeight="1" x14ac:dyDescent="0.25">
      <c r="A1167" s="128" t="str">
        <f>IF(B1167="","",ROW()-ROW($A$3)+'Diário 3º PA'!$P$1)</f>
        <v/>
      </c>
      <c r="B1167" s="129"/>
      <c r="C1167" s="130"/>
      <c r="D1167" s="98"/>
      <c r="E1167" s="95"/>
      <c r="F1167" s="141"/>
      <c r="G1167" s="98"/>
      <c r="H1167" s="98"/>
      <c r="I1167" s="95"/>
      <c r="J1167" s="131" t="str">
        <f t="shared" si="5"/>
        <v/>
      </c>
      <c r="K1167" s="131"/>
      <c r="L1167" s="132"/>
      <c r="M1167" s="131"/>
      <c r="N1167" s="129"/>
      <c r="O1167" s="95"/>
      <c r="P1167" s="98"/>
      <c r="Q1167" s="381"/>
      <c r="R1167" s="381"/>
      <c r="S1167" s="381"/>
      <c r="T1167" s="381"/>
    </row>
    <row r="1168" spans="1:20" ht="12.75" customHeight="1" x14ac:dyDescent="0.25">
      <c r="A1168" s="128" t="str">
        <f>IF(B1168="","",ROW()-ROW($A$3)+'Diário 3º PA'!$P$1)</f>
        <v/>
      </c>
      <c r="B1168" s="129"/>
      <c r="C1168" s="130"/>
      <c r="D1168" s="98"/>
      <c r="E1168" s="95"/>
      <c r="F1168" s="141"/>
      <c r="G1168" s="98"/>
      <c r="H1168" s="98"/>
      <c r="I1168" s="95"/>
      <c r="J1168" s="131" t="str">
        <f t="shared" si="5"/>
        <v/>
      </c>
      <c r="K1168" s="131"/>
      <c r="L1168" s="132"/>
      <c r="M1168" s="131"/>
      <c r="N1168" s="129"/>
      <c r="O1168" s="95"/>
      <c r="P1168" s="98"/>
      <c r="Q1168" s="381"/>
      <c r="R1168" s="381"/>
      <c r="S1168" s="381"/>
      <c r="T1168" s="381"/>
    </row>
    <row r="1169" spans="1:20" ht="12.75" customHeight="1" x14ac:dyDescent="0.25">
      <c r="A1169" s="128" t="str">
        <f>IF(B1169="","",ROW()-ROW($A$3)+'Diário 3º PA'!$P$1)</f>
        <v/>
      </c>
      <c r="B1169" s="129"/>
      <c r="C1169" s="130"/>
      <c r="D1169" s="98"/>
      <c r="E1169" s="95"/>
      <c r="F1169" s="141"/>
      <c r="G1169" s="98"/>
      <c r="H1169" s="98"/>
      <c r="I1169" s="95"/>
      <c r="J1169" s="131" t="str">
        <f t="shared" si="5"/>
        <v/>
      </c>
      <c r="K1169" s="131"/>
      <c r="L1169" s="132"/>
      <c r="M1169" s="131"/>
      <c r="N1169" s="129"/>
      <c r="O1169" s="95"/>
      <c r="P1169" s="98"/>
      <c r="Q1169" s="381"/>
      <c r="R1169" s="381"/>
      <c r="S1169" s="381"/>
      <c r="T1169" s="381"/>
    </row>
    <row r="1170" spans="1:20" ht="12.75" customHeight="1" x14ac:dyDescent="0.25">
      <c r="A1170" s="128" t="str">
        <f>IF(B1170="","",ROW()-ROW($A$3)+'Diário 3º PA'!$P$1)</f>
        <v/>
      </c>
      <c r="B1170" s="129"/>
      <c r="C1170" s="130"/>
      <c r="D1170" s="98"/>
      <c r="E1170" s="95"/>
      <c r="F1170" s="141"/>
      <c r="G1170" s="98"/>
      <c r="H1170" s="98"/>
      <c r="I1170" s="95"/>
      <c r="J1170" s="131" t="str">
        <f t="shared" si="5"/>
        <v/>
      </c>
      <c r="K1170" s="131"/>
      <c r="L1170" s="132"/>
      <c r="M1170" s="131"/>
      <c r="N1170" s="129"/>
      <c r="O1170" s="95"/>
      <c r="P1170" s="98"/>
      <c r="Q1170" s="381"/>
      <c r="R1170" s="381"/>
      <c r="S1170" s="381"/>
      <c r="T1170" s="381"/>
    </row>
    <row r="1171" spans="1:20" ht="12.75" customHeight="1" x14ac:dyDescent="0.25">
      <c r="A1171" s="128" t="str">
        <f>IF(B1171="","",ROW()-ROW($A$3)+'Diário 3º PA'!$P$1)</f>
        <v/>
      </c>
      <c r="B1171" s="129"/>
      <c r="C1171" s="130"/>
      <c r="D1171" s="98"/>
      <c r="E1171" s="95"/>
      <c r="F1171" s="141"/>
      <c r="G1171" s="98"/>
      <c r="H1171" s="98"/>
      <c r="I1171" s="95"/>
      <c r="J1171" s="131" t="str">
        <f t="shared" si="5"/>
        <v/>
      </c>
      <c r="K1171" s="131"/>
      <c r="L1171" s="132"/>
      <c r="M1171" s="131"/>
      <c r="N1171" s="129"/>
      <c r="O1171" s="95"/>
      <c r="P1171" s="98"/>
      <c r="Q1171" s="381"/>
      <c r="R1171" s="381"/>
      <c r="S1171" s="381"/>
      <c r="T1171" s="381"/>
    </row>
    <row r="1172" spans="1:20" ht="12.75" customHeight="1" x14ac:dyDescent="0.25">
      <c r="A1172" s="128" t="str">
        <f>IF(B1172="","",ROW()-ROW($A$3)+'Diário 3º PA'!$P$1)</f>
        <v/>
      </c>
      <c r="B1172" s="129"/>
      <c r="C1172" s="130"/>
      <c r="D1172" s="98"/>
      <c r="E1172" s="95"/>
      <c r="F1172" s="141"/>
      <c r="G1172" s="98"/>
      <c r="H1172" s="98"/>
      <c r="I1172" s="95"/>
      <c r="J1172" s="131" t="str">
        <f t="shared" si="5"/>
        <v/>
      </c>
      <c r="K1172" s="131"/>
      <c r="L1172" s="132"/>
      <c r="M1172" s="131"/>
      <c r="N1172" s="129"/>
      <c r="O1172" s="95"/>
      <c r="P1172" s="98"/>
      <c r="Q1172" s="381"/>
      <c r="R1172" s="381"/>
      <c r="S1172" s="381"/>
      <c r="T1172" s="381"/>
    </row>
    <row r="1173" spans="1:20" ht="12.75" customHeight="1" x14ac:dyDescent="0.25">
      <c r="A1173" s="128" t="str">
        <f>IF(B1173="","",ROW()-ROW($A$3)+'Diário 3º PA'!$P$1)</f>
        <v/>
      </c>
      <c r="B1173" s="129"/>
      <c r="C1173" s="130"/>
      <c r="D1173" s="98"/>
      <c r="E1173" s="95"/>
      <c r="F1173" s="141"/>
      <c r="G1173" s="98"/>
      <c r="H1173" s="98"/>
      <c r="I1173" s="95"/>
      <c r="J1173" s="131" t="str">
        <f t="shared" si="5"/>
        <v/>
      </c>
      <c r="K1173" s="131"/>
      <c r="L1173" s="132"/>
      <c r="M1173" s="131"/>
      <c r="N1173" s="129"/>
      <c r="O1173" s="95"/>
      <c r="P1173" s="98"/>
      <c r="Q1173" s="381"/>
      <c r="R1173" s="381"/>
      <c r="S1173" s="381"/>
      <c r="T1173" s="381"/>
    </row>
    <row r="1174" spans="1:20" ht="12.75" customHeight="1" x14ac:dyDescent="0.25">
      <c r="A1174" s="128" t="str">
        <f>IF(B1174="","",ROW()-ROW($A$3)+'Diário 3º PA'!$P$1)</f>
        <v/>
      </c>
      <c r="B1174" s="129"/>
      <c r="C1174" s="130"/>
      <c r="D1174" s="98"/>
      <c r="E1174" s="95"/>
      <c r="F1174" s="141"/>
      <c r="G1174" s="98"/>
      <c r="H1174" s="98"/>
      <c r="I1174" s="95"/>
      <c r="J1174" s="131" t="str">
        <f t="shared" si="5"/>
        <v/>
      </c>
      <c r="K1174" s="131"/>
      <c r="L1174" s="132"/>
      <c r="M1174" s="131"/>
      <c r="N1174" s="129"/>
      <c r="O1174" s="95"/>
      <c r="P1174" s="98"/>
      <c r="Q1174" s="381"/>
      <c r="R1174" s="381"/>
      <c r="S1174" s="381"/>
      <c r="T1174" s="381"/>
    </row>
    <row r="1175" spans="1:20" ht="12.75" customHeight="1" x14ac:dyDescent="0.25">
      <c r="A1175" s="128" t="str">
        <f>IF(B1175="","",ROW()-ROW($A$3)+'Diário 3º PA'!$P$1)</f>
        <v/>
      </c>
      <c r="B1175" s="129"/>
      <c r="C1175" s="130"/>
      <c r="D1175" s="98"/>
      <c r="E1175" s="95"/>
      <c r="F1175" s="141"/>
      <c r="G1175" s="98"/>
      <c r="H1175" s="98"/>
      <c r="I1175" s="95"/>
      <c r="J1175" s="131" t="str">
        <f t="shared" si="5"/>
        <v/>
      </c>
      <c r="K1175" s="131"/>
      <c r="L1175" s="132"/>
      <c r="M1175" s="131"/>
      <c r="N1175" s="129"/>
      <c r="O1175" s="95"/>
      <c r="P1175" s="98"/>
      <c r="Q1175" s="381"/>
      <c r="R1175" s="381"/>
      <c r="S1175" s="381"/>
      <c r="T1175" s="381"/>
    </row>
    <row r="1176" spans="1:20" ht="12.75" customHeight="1" x14ac:dyDescent="0.25">
      <c r="A1176" s="128" t="str">
        <f>IF(B1176="","",ROW()-ROW($A$3)+'Diário 3º PA'!$P$1)</f>
        <v/>
      </c>
      <c r="B1176" s="129"/>
      <c r="C1176" s="130"/>
      <c r="D1176" s="98"/>
      <c r="E1176" s="95"/>
      <c r="F1176" s="141"/>
      <c r="G1176" s="98"/>
      <c r="H1176" s="98"/>
      <c r="I1176" s="95"/>
      <c r="J1176" s="131" t="str">
        <f t="shared" si="5"/>
        <v/>
      </c>
      <c r="K1176" s="131"/>
      <c r="L1176" s="132"/>
      <c r="M1176" s="131"/>
      <c r="N1176" s="129"/>
      <c r="O1176" s="95"/>
      <c r="P1176" s="98"/>
      <c r="Q1176" s="381"/>
      <c r="R1176" s="381"/>
      <c r="S1176" s="381"/>
      <c r="T1176" s="381"/>
    </row>
    <row r="1177" spans="1:20" ht="12.75" customHeight="1" x14ac:dyDescent="0.25">
      <c r="A1177" s="128" t="str">
        <f>IF(B1177="","",ROW()-ROW($A$3)+'Diário 3º PA'!$P$1)</f>
        <v/>
      </c>
      <c r="B1177" s="129"/>
      <c r="C1177" s="130"/>
      <c r="D1177" s="98"/>
      <c r="E1177" s="95"/>
      <c r="F1177" s="141"/>
      <c r="G1177" s="98"/>
      <c r="H1177" s="98"/>
      <c r="I1177" s="95"/>
      <c r="J1177" s="131" t="str">
        <f t="shared" si="5"/>
        <v/>
      </c>
      <c r="K1177" s="131"/>
      <c r="L1177" s="132"/>
      <c r="M1177" s="131"/>
      <c r="N1177" s="129"/>
      <c r="O1177" s="95"/>
      <c r="P1177" s="98"/>
      <c r="Q1177" s="381"/>
      <c r="R1177" s="381"/>
      <c r="S1177" s="381"/>
      <c r="T1177" s="381"/>
    </row>
    <row r="1178" spans="1:20" ht="12.75" customHeight="1" x14ac:dyDescent="0.25">
      <c r="A1178" s="128" t="str">
        <f>IF(B1178="","",ROW()-ROW($A$3)+'Diário 3º PA'!$P$1)</f>
        <v/>
      </c>
      <c r="B1178" s="129"/>
      <c r="C1178" s="130"/>
      <c r="D1178" s="98"/>
      <c r="E1178" s="95"/>
      <c r="F1178" s="141"/>
      <c r="G1178" s="98"/>
      <c r="H1178" s="98"/>
      <c r="I1178" s="95"/>
      <c r="J1178" s="131" t="str">
        <f t="shared" si="5"/>
        <v/>
      </c>
      <c r="K1178" s="131"/>
      <c r="L1178" s="132"/>
      <c r="M1178" s="131"/>
      <c r="N1178" s="129"/>
      <c r="O1178" s="95"/>
      <c r="P1178" s="98"/>
      <c r="Q1178" s="381"/>
      <c r="R1178" s="381"/>
      <c r="S1178" s="381"/>
      <c r="T1178" s="381"/>
    </row>
    <row r="1179" spans="1:20" ht="12.75" customHeight="1" x14ac:dyDescent="0.25">
      <c r="A1179" s="128" t="str">
        <f>IF(B1179="","",ROW()-ROW($A$3)+'Diário 3º PA'!$P$1)</f>
        <v/>
      </c>
      <c r="B1179" s="129"/>
      <c r="C1179" s="130"/>
      <c r="D1179" s="98"/>
      <c r="E1179" s="95"/>
      <c r="F1179" s="141"/>
      <c r="G1179" s="98"/>
      <c r="H1179" s="98"/>
      <c r="I1179" s="95"/>
      <c r="J1179" s="131" t="str">
        <f t="shared" si="5"/>
        <v/>
      </c>
      <c r="K1179" s="131"/>
      <c r="L1179" s="132"/>
      <c r="M1179" s="131"/>
      <c r="N1179" s="129"/>
      <c r="O1179" s="95"/>
      <c r="P1179" s="98"/>
      <c r="Q1179" s="381"/>
      <c r="R1179" s="381"/>
      <c r="S1179" s="381"/>
      <c r="T1179" s="381"/>
    </row>
    <row r="1180" spans="1:20" ht="12.75" customHeight="1" x14ac:dyDescent="0.25">
      <c r="A1180" s="128" t="str">
        <f>IF(B1180="","",ROW()-ROW($A$3)+'Diário 3º PA'!$P$1)</f>
        <v/>
      </c>
      <c r="B1180" s="129"/>
      <c r="C1180" s="130"/>
      <c r="D1180" s="98"/>
      <c r="E1180" s="95"/>
      <c r="F1180" s="141"/>
      <c r="G1180" s="98"/>
      <c r="H1180" s="98"/>
      <c r="I1180" s="95"/>
      <c r="J1180" s="131" t="str">
        <f t="shared" si="5"/>
        <v/>
      </c>
      <c r="K1180" s="131"/>
      <c r="L1180" s="132"/>
      <c r="M1180" s="131"/>
      <c r="N1180" s="129"/>
      <c r="O1180" s="95"/>
      <c r="P1180" s="98"/>
      <c r="Q1180" s="381"/>
      <c r="R1180" s="381"/>
      <c r="S1180" s="381"/>
      <c r="T1180" s="381"/>
    </row>
    <row r="1181" spans="1:20" ht="12.75" customHeight="1" x14ac:dyDescent="0.25">
      <c r="A1181" s="128" t="str">
        <f>IF(B1181="","",ROW()-ROW($A$3)+'Diário 3º PA'!$P$1)</f>
        <v/>
      </c>
      <c r="B1181" s="129"/>
      <c r="C1181" s="130"/>
      <c r="D1181" s="98"/>
      <c r="E1181" s="95"/>
      <c r="F1181" s="141"/>
      <c r="G1181" s="98"/>
      <c r="H1181" s="98"/>
      <c r="I1181" s="95"/>
      <c r="J1181" s="131" t="str">
        <f t="shared" si="5"/>
        <v/>
      </c>
      <c r="K1181" s="131"/>
      <c r="L1181" s="132"/>
      <c r="M1181" s="131"/>
      <c r="N1181" s="129"/>
      <c r="O1181" s="95"/>
      <c r="P1181" s="98"/>
      <c r="Q1181" s="381"/>
      <c r="R1181" s="381"/>
      <c r="S1181" s="381"/>
      <c r="T1181" s="381"/>
    </row>
    <row r="1182" spans="1:20" ht="12.75" customHeight="1" x14ac:dyDescent="0.25">
      <c r="A1182" s="128" t="str">
        <f>IF(B1182="","",ROW()-ROW($A$3)+'Diário 3º PA'!$P$1)</f>
        <v/>
      </c>
      <c r="B1182" s="129"/>
      <c r="C1182" s="130"/>
      <c r="D1182" s="98"/>
      <c r="E1182" s="95"/>
      <c r="F1182" s="141"/>
      <c r="G1182" s="98"/>
      <c r="H1182" s="98"/>
      <c r="I1182" s="95"/>
      <c r="J1182" s="131" t="str">
        <f t="shared" si="5"/>
        <v/>
      </c>
      <c r="K1182" s="131"/>
      <c r="L1182" s="132"/>
      <c r="M1182" s="131"/>
      <c r="N1182" s="129"/>
      <c r="O1182" s="95"/>
      <c r="P1182" s="98"/>
      <c r="Q1182" s="381"/>
      <c r="R1182" s="381"/>
      <c r="S1182" s="381"/>
      <c r="T1182" s="381"/>
    </row>
    <row r="1183" spans="1:20" ht="12.75" customHeight="1" x14ac:dyDescent="0.25">
      <c r="A1183" s="128" t="str">
        <f>IF(B1183="","",ROW()-ROW($A$3)+'Diário 3º PA'!$P$1)</f>
        <v/>
      </c>
      <c r="B1183" s="129"/>
      <c r="C1183" s="130"/>
      <c r="D1183" s="98"/>
      <c r="E1183" s="95"/>
      <c r="F1183" s="141"/>
      <c r="G1183" s="98"/>
      <c r="H1183" s="98"/>
      <c r="I1183" s="95"/>
      <c r="J1183" s="131" t="str">
        <f t="shared" si="5"/>
        <v/>
      </c>
      <c r="K1183" s="131"/>
      <c r="L1183" s="132"/>
      <c r="M1183" s="131"/>
      <c r="N1183" s="129"/>
      <c r="O1183" s="95"/>
      <c r="P1183" s="98"/>
      <c r="Q1183" s="381"/>
      <c r="R1183" s="381"/>
      <c r="S1183" s="381"/>
      <c r="T1183" s="381"/>
    </row>
    <row r="1184" spans="1:20" ht="12.75" customHeight="1" x14ac:dyDescent="0.25">
      <c r="A1184" s="128" t="str">
        <f>IF(B1184="","",ROW()-ROW($A$3)+'Diário 3º PA'!$P$1)</f>
        <v/>
      </c>
      <c r="B1184" s="129"/>
      <c r="C1184" s="130"/>
      <c r="D1184" s="98"/>
      <c r="E1184" s="95"/>
      <c r="F1184" s="141"/>
      <c r="G1184" s="98"/>
      <c r="H1184" s="98"/>
      <c r="I1184" s="95"/>
      <c r="J1184" s="131" t="str">
        <f t="shared" si="5"/>
        <v/>
      </c>
      <c r="K1184" s="131"/>
      <c r="L1184" s="132"/>
      <c r="M1184" s="131"/>
      <c r="N1184" s="129"/>
      <c r="O1184" s="95"/>
      <c r="P1184" s="98"/>
      <c r="Q1184" s="381"/>
      <c r="R1184" s="381"/>
      <c r="S1184" s="381"/>
      <c r="T1184" s="381"/>
    </row>
    <row r="1185" spans="1:20" ht="12.75" customHeight="1" x14ac:dyDescent="0.25">
      <c r="A1185" s="128" t="str">
        <f>IF(B1185="","",ROW()-ROW($A$3)+'Diário 3º PA'!$P$1)</f>
        <v/>
      </c>
      <c r="B1185" s="129"/>
      <c r="C1185" s="130"/>
      <c r="D1185" s="98"/>
      <c r="E1185" s="95"/>
      <c r="F1185" s="141"/>
      <c r="G1185" s="98"/>
      <c r="H1185" s="98"/>
      <c r="I1185" s="95"/>
      <c r="J1185" s="131" t="str">
        <f t="shared" si="5"/>
        <v/>
      </c>
      <c r="K1185" s="131"/>
      <c r="L1185" s="132"/>
      <c r="M1185" s="131"/>
      <c r="N1185" s="129"/>
      <c r="O1185" s="95"/>
      <c r="P1185" s="98"/>
      <c r="Q1185" s="381"/>
      <c r="R1185" s="381"/>
      <c r="S1185" s="381"/>
      <c r="T1185" s="381"/>
    </row>
    <row r="1186" spans="1:20" ht="12.75" customHeight="1" x14ac:dyDescent="0.25">
      <c r="A1186" s="128" t="str">
        <f>IF(B1186="","",ROW()-ROW($A$3)+'Diário 3º PA'!$P$1)</f>
        <v/>
      </c>
      <c r="B1186" s="129"/>
      <c r="C1186" s="130"/>
      <c r="D1186" s="98"/>
      <c r="E1186" s="95"/>
      <c r="F1186" s="141"/>
      <c r="G1186" s="98"/>
      <c r="H1186" s="98"/>
      <c r="I1186" s="95"/>
      <c r="J1186" s="131" t="str">
        <f t="shared" si="5"/>
        <v/>
      </c>
      <c r="K1186" s="131"/>
      <c r="L1186" s="132"/>
      <c r="M1186" s="131"/>
      <c r="N1186" s="129"/>
      <c r="O1186" s="95"/>
      <c r="P1186" s="98"/>
      <c r="Q1186" s="381"/>
      <c r="R1186" s="381"/>
      <c r="S1186" s="381"/>
      <c r="T1186" s="381"/>
    </row>
    <row r="1187" spans="1:20" ht="12.75" customHeight="1" x14ac:dyDescent="0.25">
      <c r="A1187" s="128" t="str">
        <f>IF(B1187="","",ROW()-ROW($A$3)+'Diário 3º PA'!$P$1)</f>
        <v/>
      </c>
      <c r="B1187" s="129"/>
      <c r="C1187" s="130"/>
      <c r="D1187" s="98"/>
      <c r="E1187" s="95"/>
      <c r="F1187" s="141"/>
      <c r="G1187" s="98"/>
      <c r="H1187" s="98"/>
      <c r="I1187" s="95"/>
      <c r="J1187" s="131" t="str">
        <f t="shared" si="5"/>
        <v/>
      </c>
      <c r="K1187" s="131"/>
      <c r="L1187" s="132"/>
      <c r="M1187" s="131"/>
      <c r="N1187" s="129"/>
      <c r="O1187" s="95"/>
      <c r="P1187" s="98"/>
      <c r="Q1187" s="381"/>
      <c r="R1187" s="381"/>
      <c r="S1187" s="381"/>
      <c r="T1187" s="381"/>
    </row>
    <row r="1188" spans="1:20" ht="12.75" customHeight="1" x14ac:dyDescent="0.25">
      <c r="A1188" s="128" t="str">
        <f>IF(B1188="","",ROW()-ROW($A$3)+'Diário 3º PA'!$P$1)</f>
        <v/>
      </c>
      <c r="B1188" s="129"/>
      <c r="C1188" s="130"/>
      <c r="D1188" s="98"/>
      <c r="E1188" s="95"/>
      <c r="F1188" s="141"/>
      <c r="G1188" s="98"/>
      <c r="H1188" s="98"/>
      <c r="I1188" s="95"/>
      <c r="J1188" s="131" t="str">
        <f t="shared" si="5"/>
        <v/>
      </c>
      <c r="K1188" s="131"/>
      <c r="L1188" s="132"/>
      <c r="M1188" s="131"/>
      <c r="N1188" s="129"/>
      <c r="O1188" s="95"/>
      <c r="P1188" s="98"/>
      <c r="Q1188" s="381"/>
      <c r="R1188" s="381"/>
      <c r="S1188" s="381"/>
      <c r="T1188" s="381"/>
    </row>
    <row r="1189" spans="1:20" ht="12.75" customHeight="1" x14ac:dyDescent="0.25">
      <c r="A1189" s="128" t="str">
        <f>IF(B1189="","",ROW()-ROW($A$3)+'Diário 3º PA'!$P$1)</f>
        <v/>
      </c>
      <c r="B1189" s="129"/>
      <c r="C1189" s="130"/>
      <c r="D1189" s="98"/>
      <c r="E1189" s="95"/>
      <c r="F1189" s="141"/>
      <c r="G1189" s="98"/>
      <c r="H1189" s="98"/>
      <c r="I1189" s="95"/>
      <c r="J1189" s="131" t="str">
        <f t="shared" si="5"/>
        <v/>
      </c>
      <c r="K1189" s="131"/>
      <c r="L1189" s="132"/>
      <c r="M1189" s="131"/>
      <c r="N1189" s="129"/>
      <c r="O1189" s="95"/>
      <c r="P1189" s="98"/>
      <c r="Q1189" s="381"/>
      <c r="R1189" s="381"/>
      <c r="S1189" s="381"/>
      <c r="T1189" s="381"/>
    </row>
    <row r="1190" spans="1:20" ht="12.75" customHeight="1" x14ac:dyDescent="0.25">
      <c r="A1190" s="128" t="str">
        <f>IF(B1190="","",ROW()-ROW($A$3)+'Diário 3º PA'!$P$1)</f>
        <v/>
      </c>
      <c r="B1190" s="129"/>
      <c r="C1190" s="130"/>
      <c r="D1190" s="98"/>
      <c r="E1190" s="95"/>
      <c r="F1190" s="141"/>
      <c r="G1190" s="98"/>
      <c r="H1190" s="98"/>
      <c r="I1190" s="95"/>
      <c r="J1190" s="131" t="str">
        <f t="shared" si="5"/>
        <v/>
      </c>
      <c r="K1190" s="131"/>
      <c r="L1190" s="132"/>
      <c r="M1190" s="131"/>
      <c r="N1190" s="129"/>
      <c r="O1190" s="95"/>
      <c r="P1190" s="98"/>
      <c r="Q1190" s="381"/>
      <c r="R1190" s="381"/>
      <c r="S1190" s="381"/>
      <c r="T1190" s="381"/>
    </row>
    <row r="1191" spans="1:20" ht="12.75" customHeight="1" x14ac:dyDescent="0.25">
      <c r="A1191" s="128" t="str">
        <f>IF(B1191="","",ROW()-ROW($A$3)+'Diário 3º PA'!$P$1)</f>
        <v/>
      </c>
      <c r="B1191" s="129"/>
      <c r="C1191" s="130"/>
      <c r="D1191" s="98"/>
      <c r="E1191" s="95"/>
      <c r="F1191" s="141"/>
      <c r="G1191" s="98"/>
      <c r="H1191" s="98"/>
      <c r="I1191" s="95"/>
      <c r="J1191" s="131" t="str">
        <f t="shared" si="5"/>
        <v/>
      </c>
      <c r="K1191" s="131"/>
      <c r="L1191" s="132"/>
      <c r="M1191" s="131"/>
      <c r="N1191" s="129"/>
      <c r="O1191" s="95"/>
      <c r="P1191" s="98"/>
      <c r="Q1191" s="381"/>
      <c r="R1191" s="381"/>
      <c r="S1191" s="381"/>
      <c r="T1191" s="381"/>
    </row>
    <row r="1192" spans="1:20" ht="12.75" customHeight="1" x14ac:dyDescent="0.25">
      <c r="A1192" s="128" t="str">
        <f>IF(B1192="","",ROW()-ROW($A$3)+'Diário 3º PA'!$P$1)</f>
        <v/>
      </c>
      <c r="B1192" s="129"/>
      <c r="C1192" s="130"/>
      <c r="D1192" s="98"/>
      <c r="E1192" s="95"/>
      <c r="F1192" s="141"/>
      <c r="G1192" s="98"/>
      <c r="H1192" s="98"/>
      <c r="I1192" s="95"/>
      <c r="J1192" s="131" t="str">
        <f t="shared" si="5"/>
        <v/>
      </c>
      <c r="K1192" s="131"/>
      <c r="L1192" s="132"/>
      <c r="M1192" s="131"/>
      <c r="N1192" s="129"/>
      <c r="O1192" s="95"/>
      <c r="P1192" s="98"/>
      <c r="Q1192" s="381"/>
      <c r="R1192" s="381"/>
      <c r="S1192" s="381"/>
      <c r="T1192" s="381"/>
    </row>
    <row r="1193" spans="1:20" ht="12.75" customHeight="1" x14ac:dyDescent="0.25">
      <c r="A1193" s="128" t="str">
        <f>IF(B1193="","",ROW()-ROW($A$3)+'Diário 3º PA'!$P$1)</f>
        <v/>
      </c>
      <c r="B1193" s="129"/>
      <c r="C1193" s="130"/>
      <c r="D1193" s="98"/>
      <c r="E1193" s="95"/>
      <c r="F1193" s="141"/>
      <c r="G1193" s="98"/>
      <c r="H1193" s="98"/>
      <c r="I1193" s="95"/>
      <c r="J1193" s="131" t="str">
        <f t="shared" si="5"/>
        <v/>
      </c>
      <c r="K1193" s="131"/>
      <c r="L1193" s="132"/>
      <c r="M1193" s="131"/>
      <c r="N1193" s="129"/>
      <c r="O1193" s="95"/>
      <c r="P1193" s="98"/>
      <c r="Q1193" s="381"/>
      <c r="R1193" s="381"/>
      <c r="S1193" s="381"/>
      <c r="T1193" s="381"/>
    </row>
    <row r="1194" spans="1:20" ht="12.75" customHeight="1" x14ac:dyDescent="0.25">
      <c r="A1194" s="128" t="str">
        <f>IF(B1194="","",ROW()-ROW($A$3)+'Diário 3º PA'!$P$1)</f>
        <v/>
      </c>
      <c r="B1194" s="129"/>
      <c r="C1194" s="130"/>
      <c r="D1194" s="98"/>
      <c r="E1194" s="95"/>
      <c r="F1194" s="141"/>
      <c r="G1194" s="98"/>
      <c r="H1194" s="98"/>
      <c r="I1194" s="95"/>
      <c r="J1194" s="131" t="str">
        <f t="shared" si="5"/>
        <v/>
      </c>
      <c r="K1194" s="131"/>
      <c r="L1194" s="132"/>
      <c r="M1194" s="131"/>
      <c r="N1194" s="129"/>
      <c r="O1194" s="95"/>
      <c r="P1194" s="98"/>
      <c r="Q1194" s="381"/>
      <c r="R1194" s="381"/>
      <c r="S1194" s="381"/>
      <c r="T1194" s="381"/>
    </row>
    <row r="1195" spans="1:20" ht="12.75" customHeight="1" x14ac:dyDescent="0.25">
      <c r="A1195" s="128" t="str">
        <f>IF(B1195="","",ROW()-ROW($A$3)+'Diário 3º PA'!$P$1)</f>
        <v/>
      </c>
      <c r="B1195" s="129"/>
      <c r="C1195" s="130"/>
      <c r="D1195" s="98"/>
      <c r="E1195" s="95"/>
      <c r="F1195" s="141"/>
      <c r="G1195" s="98"/>
      <c r="H1195" s="98"/>
      <c r="I1195" s="95"/>
      <c r="J1195" s="131" t="str">
        <f t="shared" si="5"/>
        <v/>
      </c>
      <c r="K1195" s="131"/>
      <c r="L1195" s="132"/>
      <c r="M1195" s="131"/>
      <c r="N1195" s="129"/>
      <c r="O1195" s="95"/>
      <c r="P1195" s="98"/>
      <c r="Q1195" s="381"/>
      <c r="R1195" s="381"/>
      <c r="S1195" s="381"/>
      <c r="T1195" s="381"/>
    </row>
    <row r="1196" spans="1:20" ht="12.75" customHeight="1" x14ac:dyDescent="0.25">
      <c r="A1196" s="128" t="str">
        <f>IF(B1196="","",ROW()-ROW($A$3)+'Diário 3º PA'!$P$1)</f>
        <v/>
      </c>
      <c r="B1196" s="129"/>
      <c r="C1196" s="130"/>
      <c r="D1196" s="98"/>
      <c r="E1196" s="95"/>
      <c r="F1196" s="141"/>
      <c r="G1196" s="98"/>
      <c r="H1196" s="98"/>
      <c r="I1196" s="95"/>
      <c r="J1196" s="131" t="str">
        <f t="shared" si="5"/>
        <v/>
      </c>
      <c r="K1196" s="131"/>
      <c r="L1196" s="132"/>
      <c r="M1196" s="131"/>
      <c r="N1196" s="129"/>
      <c r="O1196" s="95"/>
      <c r="P1196" s="98"/>
      <c r="Q1196" s="381"/>
      <c r="R1196" s="381"/>
      <c r="S1196" s="381"/>
      <c r="T1196" s="381"/>
    </row>
    <row r="1197" spans="1:20" ht="12.75" customHeight="1" x14ac:dyDescent="0.25">
      <c r="A1197" s="128" t="str">
        <f>IF(B1197="","",ROW()-ROW($A$3)+'Diário 3º PA'!$P$1)</f>
        <v/>
      </c>
      <c r="B1197" s="129"/>
      <c r="C1197" s="130"/>
      <c r="D1197" s="98"/>
      <c r="E1197" s="95"/>
      <c r="F1197" s="141"/>
      <c r="G1197" s="98"/>
      <c r="H1197" s="98"/>
      <c r="I1197" s="95"/>
      <c r="J1197" s="131" t="str">
        <f t="shared" si="5"/>
        <v/>
      </c>
      <c r="K1197" s="131"/>
      <c r="L1197" s="132"/>
      <c r="M1197" s="131"/>
      <c r="N1197" s="129"/>
      <c r="O1197" s="95"/>
      <c r="P1197" s="98"/>
      <c r="Q1197" s="381"/>
      <c r="R1197" s="381"/>
      <c r="S1197" s="381"/>
      <c r="T1197" s="381"/>
    </row>
    <row r="1198" spans="1:20" ht="12.75" customHeight="1" x14ac:dyDescent="0.25">
      <c r="A1198" s="128" t="str">
        <f>IF(B1198="","",ROW()-ROW($A$3)+'Diário 3º PA'!$P$1)</f>
        <v/>
      </c>
      <c r="B1198" s="129"/>
      <c r="C1198" s="130"/>
      <c r="D1198" s="98"/>
      <c r="E1198" s="95"/>
      <c r="F1198" s="141"/>
      <c r="G1198" s="98"/>
      <c r="H1198" s="98"/>
      <c r="I1198" s="95"/>
      <c r="J1198" s="131" t="str">
        <f t="shared" si="5"/>
        <v/>
      </c>
      <c r="K1198" s="131"/>
      <c r="L1198" s="132"/>
      <c r="M1198" s="131"/>
      <c r="N1198" s="129"/>
      <c r="O1198" s="95"/>
      <c r="P1198" s="98"/>
      <c r="Q1198" s="381"/>
      <c r="R1198" s="381"/>
      <c r="S1198" s="381"/>
      <c r="T1198" s="381"/>
    </row>
    <row r="1199" spans="1:20" ht="12.75" customHeight="1" x14ac:dyDescent="0.25">
      <c r="A1199" s="128" t="str">
        <f>IF(B1199="","",ROW()-ROW($A$3)+'Diário 3º PA'!$P$1)</f>
        <v/>
      </c>
      <c r="B1199" s="129"/>
      <c r="C1199" s="130"/>
      <c r="D1199" s="98"/>
      <c r="E1199" s="95"/>
      <c r="F1199" s="141"/>
      <c r="G1199" s="98"/>
      <c r="H1199" s="98"/>
      <c r="I1199" s="95"/>
      <c r="J1199" s="131" t="str">
        <f t="shared" si="5"/>
        <v/>
      </c>
      <c r="K1199" s="131"/>
      <c r="L1199" s="132"/>
      <c r="M1199" s="131"/>
      <c r="N1199" s="129"/>
      <c r="O1199" s="95"/>
      <c r="P1199" s="98"/>
      <c r="Q1199" s="381"/>
      <c r="R1199" s="381"/>
      <c r="S1199" s="381"/>
      <c r="T1199" s="381"/>
    </row>
    <row r="1200" spans="1:20" ht="12.75" customHeight="1" x14ac:dyDescent="0.25">
      <c r="A1200" s="128" t="str">
        <f>IF(B1200="","",ROW()-ROW($A$3)+'Diário 3º PA'!$P$1)</f>
        <v/>
      </c>
      <c r="B1200" s="129"/>
      <c r="C1200" s="130"/>
      <c r="D1200" s="98"/>
      <c r="E1200" s="95"/>
      <c r="F1200" s="141"/>
      <c r="G1200" s="98"/>
      <c r="H1200" s="98"/>
      <c r="I1200" s="95"/>
      <c r="J1200" s="131" t="str">
        <f t="shared" si="5"/>
        <v/>
      </c>
      <c r="K1200" s="131"/>
      <c r="L1200" s="132"/>
      <c r="M1200" s="131"/>
      <c r="N1200" s="129"/>
      <c r="O1200" s="95"/>
      <c r="P1200" s="98"/>
      <c r="Q1200" s="381"/>
      <c r="R1200" s="381"/>
      <c r="S1200" s="381"/>
      <c r="T1200" s="381"/>
    </row>
    <row r="1201" spans="1:20" ht="12.75" customHeight="1" x14ac:dyDescent="0.25">
      <c r="A1201" s="128" t="str">
        <f>IF(B1201="","",ROW()-ROW($A$3)+'Diário 3º PA'!$P$1)</f>
        <v/>
      </c>
      <c r="B1201" s="129"/>
      <c r="C1201" s="130"/>
      <c r="D1201" s="98"/>
      <c r="E1201" s="95"/>
      <c r="F1201" s="141"/>
      <c r="G1201" s="98"/>
      <c r="H1201" s="98"/>
      <c r="I1201" s="95"/>
      <c r="J1201" s="131" t="str">
        <f t="shared" si="5"/>
        <v/>
      </c>
      <c r="K1201" s="131"/>
      <c r="L1201" s="132"/>
      <c r="M1201" s="131"/>
      <c r="N1201" s="129"/>
      <c r="O1201" s="95"/>
      <c r="P1201" s="98"/>
      <c r="Q1201" s="381"/>
      <c r="R1201" s="381"/>
      <c r="S1201" s="381"/>
      <c r="T1201" s="381"/>
    </row>
    <row r="1202" spans="1:20" ht="12.75" customHeight="1" x14ac:dyDescent="0.25">
      <c r="A1202" s="128" t="str">
        <f>IF(B1202="","",ROW()-ROW($A$3)+'Diário 3º PA'!$P$1)</f>
        <v/>
      </c>
      <c r="B1202" s="129"/>
      <c r="C1202" s="130"/>
      <c r="D1202" s="98"/>
      <c r="E1202" s="95"/>
      <c r="F1202" s="141"/>
      <c r="G1202" s="98"/>
      <c r="H1202" s="98"/>
      <c r="I1202" s="95"/>
      <c r="J1202" s="131" t="str">
        <f t="shared" si="5"/>
        <v/>
      </c>
      <c r="K1202" s="131"/>
      <c r="L1202" s="132"/>
      <c r="M1202" s="131"/>
      <c r="N1202" s="129"/>
      <c r="O1202" s="95"/>
      <c r="P1202" s="98"/>
      <c r="Q1202" s="381"/>
      <c r="R1202" s="381"/>
      <c r="S1202" s="381"/>
      <c r="T1202" s="381"/>
    </row>
    <row r="1203" spans="1:20" ht="12.75" customHeight="1" x14ac:dyDescent="0.25">
      <c r="A1203" s="128" t="str">
        <f>IF(B1203="","",ROW()-ROW($A$3)+'Diário 3º PA'!$P$1)</f>
        <v/>
      </c>
      <c r="B1203" s="129"/>
      <c r="C1203" s="130"/>
      <c r="D1203" s="98"/>
      <c r="E1203" s="95"/>
      <c r="F1203" s="141"/>
      <c r="G1203" s="98"/>
      <c r="H1203" s="98"/>
      <c r="I1203" s="95"/>
      <c r="J1203" s="131" t="str">
        <f t="shared" si="5"/>
        <v/>
      </c>
      <c r="K1203" s="131"/>
      <c r="L1203" s="132"/>
      <c r="M1203" s="131"/>
      <c r="N1203" s="129"/>
      <c r="O1203" s="95"/>
      <c r="P1203" s="98"/>
      <c r="Q1203" s="381"/>
      <c r="R1203" s="381"/>
      <c r="S1203" s="381"/>
      <c r="T1203" s="381"/>
    </row>
    <row r="1204" spans="1:20" ht="12.75" customHeight="1" x14ac:dyDescent="0.25">
      <c r="A1204" s="128" t="str">
        <f>IF(B1204="","",ROW()-ROW($A$3)+'Diário 3º PA'!$P$1)</f>
        <v/>
      </c>
      <c r="B1204" s="129"/>
      <c r="C1204" s="130"/>
      <c r="D1204" s="98"/>
      <c r="E1204" s="95"/>
      <c r="F1204" s="141"/>
      <c r="G1204" s="98"/>
      <c r="H1204" s="98"/>
      <c r="I1204" s="95"/>
      <c r="J1204" s="131" t="str">
        <f t="shared" si="5"/>
        <v/>
      </c>
      <c r="K1204" s="131"/>
      <c r="L1204" s="132"/>
      <c r="M1204" s="131"/>
      <c r="N1204" s="129"/>
      <c r="O1204" s="95"/>
      <c r="P1204" s="98"/>
      <c r="Q1204" s="381"/>
      <c r="R1204" s="381"/>
      <c r="S1204" s="381"/>
      <c r="T1204" s="381"/>
    </row>
    <row r="1205" spans="1:20" ht="12.75" customHeight="1" x14ac:dyDescent="0.25">
      <c r="A1205" s="128" t="str">
        <f>IF(B1205="","",ROW()-ROW($A$3)+'Diário 3º PA'!$P$1)</f>
        <v/>
      </c>
      <c r="B1205" s="129"/>
      <c r="C1205" s="130"/>
      <c r="D1205" s="98"/>
      <c r="E1205" s="95"/>
      <c r="F1205" s="141"/>
      <c r="G1205" s="98"/>
      <c r="H1205" s="98"/>
      <c r="I1205" s="95"/>
      <c r="J1205" s="131" t="str">
        <f t="shared" si="5"/>
        <v/>
      </c>
      <c r="K1205" s="131"/>
      <c r="L1205" s="132"/>
      <c r="M1205" s="131"/>
      <c r="N1205" s="129"/>
      <c r="O1205" s="95"/>
      <c r="P1205" s="98"/>
      <c r="Q1205" s="381"/>
      <c r="R1205" s="381"/>
      <c r="S1205" s="381"/>
      <c r="T1205" s="381"/>
    </row>
    <row r="1206" spans="1:20" ht="12.75" customHeight="1" x14ac:dyDescent="0.25">
      <c r="A1206" s="128" t="str">
        <f>IF(B1206="","",ROW()-ROW($A$3)+'Diário 3º PA'!$P$1)</f>
        <v/>
      </c>
      <c r="B1206" s="129"/>
      <c r="C1206" s="130"/>
      <c r="D1206" s="98"/>
      <c r="E1206" s="95"/>
      <c r="F1206" s="141"/>
      <c r="G1206" s="98"/>
      <c r="H1206" s="98"/>
      <c r="I1206" s="95"/>
      <c r="J1206" s="131" t="str">
        <f t="shared" si="5"/>
        <v/>
      </c>
      <c r="K1206" s="131"/>
      <c r="L1206" s="132"/>
      <c r="M1206" s="131"/>
      <c r="N1206" s="129"/>
      <c r="O1206" s="95"/>
      <c r="P1206" s="98"/>
      <c r="Q1206" s="381"/>
      <c r="R1206" s="381"/>
      <c r="S1206" s="381"/>
      <c r="T1206" s="381"/>
    </row>
    <row r="1207" spans="1:20" ht="12.75" customHeight="1" x14ac:dyDescent="0.25">
      <c r="A1207" s="128" t="str">
        <f>IF(B1207="","",ROW()-ROW($A$3)+'Diário 3º PA'!$P$1)</f>
        <v/>
      </c>
      <c r="B1207" s="129"/>
      <c r="C1207" s="130"/>
      <c r="D1207" s="98"/>
      <c r="E1207" s="95"/>
      <c r="F1207" s="141"/>
      <c r="G1207" s="98"/>
      <c r="H1207" s="98"/>
      <c r="I1207" s="95"/>
      <c r="J1207" s="131" t="str">
        <f t="shared" si="5"/>
        <v/>
      </c>
      <c r="K1207" s="131"/>
      <c r="L1207" s="132"/>
      <c r="M1207" s="131"/>
      <c r="N1207" s="129"/>
      <c r="O1207" s="95"/>
      <c r="P1207" s="98"/>
      <c r="Q1207" s="381"/>
      <c r="R1207" s="381"/>
      <c r="S1207" s="381"/>
      <c r="T1207" s="381"/>
    </row>
    <row r="1208" spans="1:20" ht="12.75" customHeight="1" x14ac:dyDescent="0.25">
      <c r="A1208" s="128" t="str">
        <f>IF(B1208="","",ROW()-ROW($A$3)+'Diário 3º PA'!$P$1)</f>
        <v/>
      </c>
      <c r="B1208" s="129"/>
      <c r="C1208" s="130"/>
      <c r="D1208" s="98"/>
      <c r="E1208" s="95"/>
      <c r="F1208" s="141"/>
      <c r="G1208" s="98"/>
      <c r="H1208" s="98"/>
      <c r="I1208" s="95"/>
      <c r="J1208" s="131" t="str">
        <f t="shared" si="5"/>
        <v/>
      </c>
      <c r="K1208" s="131"/>
      <c r="L1208" s="132"/>
      <c r="M1208" s="131"/>
      <c r="N1208" s="129"/>
      <c r="O1208" s="95"/>
      <c r="P1208" s="98"/>
      <c r="Q1208" s="381"/>
      <c r="R1208" s="381"/>
      <c r="S1208" s="381"/>
      <c r="T1208" s="381"/>
    </row>
    <row r="1209" spans="1:20" ht="12.75" customHeight="1" x14ac:dyDescent="0.25">
      <c r="A1209" s="128" t="str">
        <f>IF(B1209="","",ROW()-ROW($A$3)+'Diário 3º PA'!$P$1)</f>
        <v/>
      </c>
      <c r="B1209" s="129"/>
      <c r="C1209" s="130"/>
      <c r="D1209" s="98"/>
      <c r="E1209" s="95"/>
      <c r="F1209" s="141"/>
      <c r="G1209" s="98"/>
      <c r="H1209" s="98"/>
      <c r="I1209" s="95"/>
      <c r="J1209" s="131" t="str">
        <f t="shared" si="5"/>
        <v/>
      </c>
      <c r="K1209" s="131"/>
      <c r="L1209" s="132"/>
      <c r="M1209" s="131"/>
      <c r="N1209" s="129"/>
      <c r="O1209" s="95"/>
      <c r="P1209" s="98"/>
      <c r="Q1209" s="381"/>
      <c r="R1209" s="381"/>
      <c r="S1209" s="381"/>
      <c r="T1209" s="381"/>
    </row>
    <row r="1210" spans="1:20" ht="12.75" customHeight="1" x14ac:dyDescent="0.25">
      <c r="A1210" s="128" t="str">
        <f>IF(B1210="","",ROW()-ROW($A$3)+'Diário 3º PA'!$P$1)</f>
        <v/>
      </c>
      <c r="B1210" s="129"/>
      <c r="C1210" s="130"/>
      <c r="D1210" s="98"/>
      <c r="E1210" s="95"/>
      <c r="F1210" s="141"/>
      <c r="G1210" s="98"/>
      <c r="H1210" s="98"/>
      <c r="I1210" s="95"/>
      <c r="J1210" s="131" t="str">
        <f t="shared" si="5"/>
        <v/>
      </c>
      <c r="K1210" s="131"/>
      <c r="L1210" s="132"/>
      <c r="M1210" s="131"/>
      <c r="N1210" s="129"/>
      <c r="O1210" s="95"/>
      <c r="P1210" s="98"/>
      <c r="Q1210" s="381"/>
      <c r="R1210" s="381"/>
      <c r="S1210" s="381"/>
      <c r="T1210" s="381"/>
    </row>
    <row r="1211" spans="1:20" ht="12.75" customHeight="1" x14ac:dyDescent="0.25">
      <c r="A1211" s="128" t="str">
        <f>IF(B1211="","",ROW()-ROW($A$3)+'Diário 3º PA'!$P$1)</f>
        <v/>
      </c>
      <c r="B1211" s="129"/>
      <c r="C1211" s="130"/>
      <c r="D1211" s="98"/>
      <c r="E1211" s="95"/>
      <c r="F1211" s="141"/>
      <c r="G1211" s="98"/>
      <c r="H1211" s="98"/>
      <c r="I1211" s="95"/>
      <c r="J1211" s="131" t="str">
        <f t="shared" si="5"/>
        <v/>
      </c>
      <c r="K1211" s="131"/>
      <c r="L1211" s="132"/>
      <c r="M1211" s="131"/>
      <c r="N1211" s="129"/>
      <c r="O1211" s="95"/>
      <c r="P1211" s="98"/>
      <c r="Q1211" s="381"/>
      <c r="R1211" s="381"/>
      <c r="S1211" s="381"/>
      <c r="T1211" s="381"/>
    </row>
    <row r="1212" spans="1:20" ht="12.75" customHeight="1" x14ac:dyDescent="0.25">
      <c r="A1212" s="128" t="str">
        <f>IF(B1212="","",ROW()-ROW($A$3)+'Diário 3º PA'!$P$1)</f>
        <v/>
      </c>
      <c r="B1212" s="129"/>
      <c r="C1212" s="130"/>
      <c r="D1212" s="98"/>
      <c r="E1212" s="95"/>
      <c r="F1212" s="141"/>
      <c r="G1212" s="98"/>
      <c r="H1212" s="98"/>
      <c r="I1212" s="95"/>
      <c r="J1212" s="131" t="str">
        <f t="shared" si="5"/>
        <v/>
      </c>
      <c r="K1212" s="131"/>
      <c r="L1212" s="132"/>
      <c r="M1212" s="131"/>
      <c r="N1212" s="129"/>
      <c r="O1212" s="95"/>
      <c r="P1212" s="98"/>
      <c r="Q1212" s="381"/>
      <c r="R1212" s="381"/>
      <c r="S1212" s="381"/>
      <c r="T1212" s="381"/>
    </row>
    <row r="1213" spans="1:20" ht="12.75" customHeight="1" x14ac:dyDescent="0.25">
      <c r="A1213" s="128" t="str">
        <f>IF(B1213="","",ROW()-ROW($A$3)+'Diário 3º PA'!$P$1)</f>
        <v/>
      </c>
      <c r="B1213" s="129"/>
      <c r="C1213" s="130"/>
      <c r="D1213" s="98"/>
      <c r="E1213" s="95"/>
      <c r="F1213" s="141"/>
      <c r="G1213" s="98"/>
      <c r="H1213" s="98"/>
      <c r="I1213" s="95"/>
      <c r="J1213" s="131" t="str">
        <f t="shared" si="5"/>
        <v/>
      </c>
      <c r="K1213" s="131"/>
      <c r="L1213" s="132"/>
      <c r="M1213" s="131"/>
      <c r="N1213" s="129"/>
      <c r="O1213" s="95"/>
      <c r="P1213" s="98"/>
      <c r="Q1213" s="381"/>
      <c r="R1213" s="381"/>
      <c r="S1213" s="381"/>
      <c r="T1213" s="381"/>
    </row>
    <row r="1214" spans="1:20" ht="12.75" customHeight="1" x14ac:dyDescent="0.25">
      <c r="A1214" s="128" t="str">
        <f>IF(B1214="","",ROW()-ROW($A$3)+'Diário 3º PA'!$P$1)</f>
        <v/>
      </c>
      <c r="B1214" s="129"/>
      <c r="C1214" s="130"/>
      <c r="D1214" s="98"/>
      <c r="E1214" s="95"/>
      <c r="F1214" s="141"/>
      <c r="G1214" s="98"/>
      <c r="H1214" s="98"/>
      <c r="I1214" s="95"/>
      <c r="J1214" s="131" t="str">
        <f t="shared" si="5"/>
        <v/>
      </c>
      <c r="K1214" s="131"/>
      <c r="L1214" s="132"/>
      <c r="M1214" s="131"/>
      <c r="N1214" s="129"/>
      <c r="O1214" s="95"/>
      <c r="P1214" s="98"/>
      <c r="Q1214" s="381"/>
      <c r="R1214" s="381"/>
      <c r="S1214" s="381"/>
      <c r="T1214" s="381"/>
    </row>
    <row r="1215" spans="1:20" ht="12.75" customHeight="1" x14ac:dyDescent="0.25">
      <c r="A1215" s="128" t="str">
        <f>IF(B1215="","",ROW()-ROW($A$3)+'Diário 3º PA'!$P$1)</f>
        <v/>
      </c>
      <c r="B1215" s="129"/>
      <c r="C1215" s="130"/>
      <c r="D1215" s="98"/>
      <c r="E1215" s="95"/>
      <c r="F1215" s="141"/>
      <c r="G1215" s="98"/>
      <c r="H1215" s="98"/>
      <c r="I1215" s="95"/>
      <c r="J1215" s="131" t="str">
        <f t="shared" si="5"/>
        <v/>
      </c>
      <c r="K1215" s="131"/>
      <c r="L1215" s="132"/>
      <c r="M1215" s="131"/>
      <c r="N1215" s="129"/>
      <c r="O1215" s="95"/>
      <c r="P1215" s="98"/>
      <c r="Q1215" s="381"/>
      <c r="R1215" s="381"/>
      <c r="S1215" s="381"/>
      <c r="T1215" s="381"/>
    </row>
    <row r="1216" spans="1:20" ht="12.75" customHeight="1" x14ac:dyDescent="0.25">
      <c r="A1216" s="128" t="str">
        <f>IF(B1216="","",ROW()-ROW($A$3)+'Diário 3º PA'!$P$1)</f>
        <v/>
      </c>
      <c r="B1216" s="129"/>
      <c r="C1216" s="130"/>
      <c r="D1216" s="98"/>
      <c r="E1216" s="95"/>
      <c r="F1216" s="141"/>
      <c r="G1216" s="98"/>
      <c r="H1216" s="98"/>
      <c r="I1216" s="95"/>
      <c r="J1216" s="131" t="str">
        <f t="shared" si="5"/>
        <v/>
      </c>
      <c r="K1216" s="131"/>
      <c r="L1216" s="132"/>
      <c r="M1216" s="131"/>
      <c r="N1216" s="129"/>
      <c r="O1216" s="95"/>
      <c r="P1216" s="98"/>
      <c r="Q1216" s="381"/>
      <c r="R1216" s="381"/>
      <c r="S1216" s="381"/>
      <c r="T1216" s="381"/>
    </row>
    <row r="1217" spans="1:20" ht="12.75" customHeight="1" x14ac:dyDescent="0.25">
      <c r="A1217" s="128" t="str">
        <f>IF(B1217="","",ROW()-ROW($A$3)+'Diário 3º PA'!$P$1)</f>
        <v/>
      </c>
      <c r="B1217" s="129"/>
      <c r="C1217" s="130"/>
      <c r="D1217" s="98"/>
      <c r="E1217" s="95"/>
      <c r="F1217" s="141"/>
      <c r="G1217" s="98"/>
      <c r="H1217" s="98"/>
      <c r="I1217" s="95"/>
      <c r="J1217" s="131" t="str">
        <f t="shared" si="5"/>
        <v/>
      </c>
      <c r="K1217" s="131"/>
      <c r="L1217" s="132"/>
      <c r="M1217" s="131"/>
      <c r="N1217" s="129"/>
      <c r="O1217" s="95"/>
      <c r="P1217" s="98"/>
      <c r="Q1217" s="381"/>
      <c r="R1217" s="381"/>
      <c r="S1217" s="381"/>
      <c r="T1217" s="381"/>
    </row>
    <row r="1218" spans="1:20" ht="12.75" customHeight="1" x14ac:dyDescent="0.25">
      <c r="A1218" s="128" t="str">
        <f>IF(B1218="","",ROW()-ROW($A$3)+'Diário 3º PA'!$P$1)</f>
        <v/>
      </c>
      <c r="B1218" s="129"/>
      <c r="C1218" s="130"/>
      <c r="D1218" s="98"/>
      <c r="E1218" s="95"/>
      <c r="F1218" s="141"/>
      <c r="G1218" s="98"/>
      <c r="H1218" s="98"/>
      <c r="I1218" s="95"/>
      <c r="J1218" s="131" t="str">
        <f t="shared" si="5"/>
        <v/>
      </c>
      <c r="K1218" s="131"/>
      <c r="L1218" s="132"/>
      <c r="M1218" s="131"/>
      <c r="N1218" s="129"/>
      <c r="O1218" s="95"/>
      <c r="P1218" s="98"/>
      <c r="Q1218" s="381"/>
      <c r="R1218" s="381"/>
      <c r="S1218" s="381"/>
      <c r="T1218" s="381"/>
    </row>
    <row r="1219" spans="1:20" ht="12.75" customHeight="1" x14ac:dyDescent="0.25">
      <c r="A1219" s="128" t="str">
        <f>IF(B1219="","",ROW()-ROW($A$3)+'Diário 3º PA'!$P$1)</f>
        <v/>
      </c>
      <c r="B1219" s="129"/>
      <c r="C1219" s="130"/>
      <c r="D1219" s="98"/>
      <c r="E1219" s="95"/>
      <c r="F1219" s="141"/>
      <c r="G1219" s="98"/>
      <c r="H1219" s="98"/>
      <c r="I1219" s="95"/>
      <c r="J1219" s="131" t="str">
        <f t="shared" si="5"/>
        <v/>
      </c>
      <c r="K1219" s="131"/>
      <c r="L1219" s="132"/>
      <c r="M1219" s="131"/>
      <c r="N1219" s="129"/>
      <c r="O1219" s="95"/>
      <c r="P1219" s="98"/>
      <c r="Q1219" s="381"/>
      <c r="R1219" s="381"/>
      <c r="S1219" s="381"/>
      <c r="T1219" s="381"/>
    </row>
    <row r="1220" spans="1:20" ht="12.75" customHeight="1" x14ac:dyDescent="0.25">
      <c r="A1220" s="128" t="str">
        <f>IF(B1220="","",ROW()-ROW($A$3)+'Diário 3º PA'!$P$1)</f>
        <v/>
      </c>
      <c r="B1220" s="129"/>
      <c r="C1220" s="130"/>
      <c r="D1220" s="98"/>
      <c r="E1220" s="95"/>
      <c r="F1220" s="141"/>
      <c r="G1220" s="98"/>
      <c r="H1220" s="98"/>
      <c r="I1220" s="95"/>
      <c r="J1220" s="131" t="str">
        <f t="shared" si="5"/>
        <v/>
      </c>
      <c r="K1220" s="131"/>
      <c r="L1220" s="132"/>
      <c r="M1220" s="131"/>
      <c r="N1220" s="129"/>
      <c r="O1220" s="95"/>
      <c r="P1220" s="98"/>
      <c r="Q1220" s="381"/>
      <c r="R1220" s="381"/>
      <c r="S1220" s="381"/>
      <c r="T1220" s="381"/>
    </row>
    <row r="1221" spans="1:20" ht="12.75" customHeight="1" x14ac:dyDescent="0.25">
      <c r="A1221" s="128" t="str">
        <f>IF(B1221="","",ROW()-ROW($A$3)+'Diário 3º PA'!$P$1)</f>
        <v/>
      </c>
      <c r="B1221" s="129"/>
      <c r="C1221" s="130"/>
      <c r="D1221" s="98"/>
      <c r="E1221" s="95"/>
      <c r="F1221" s="141"/>
      <c r="G1221" s="98"/>
      <c r="H1221" s="98"/>
      <c r="I1221" s="95"/>
      <c r="J1221" s="131" t="str">
        <f t="shared" si="5"/>
        <v/>
      </c>
      <c r="K1221" s="131"/>
      <c r="L1221" s="132"/>
      <c r="M1221" s="131"/>
      <c r="N1221" s="129"/>
      <c r="O1221" s="95"/>
      <c r="P1221" s="98"/>
      <c r="Q1221" s="381"/>
      <c r="R1221" s="381"/>
      <c r="S1221" s="381"/>
      <c r="T1221" s="381"/>
    </row>
    <row r="1222" spans="1:20" ht="12.75" customHeight="1" x14ac:dyDescent="0.25">
      <c r="A1222" s="128" t="str">
        <f>IF(B1222="","",ROW()-ROW($A$3)+'Diário 3º PA'!$P$1)</f>
        <v/>
      </c>
      <c r="B1222" s="129"/>
      <c r="C1222" s="130"/>
      <c r="D1222" s="98"/>
      <c r="E1222" s="95"/>
      <c r="F1222" s="141"/>
      <c r="G1222" s="98"/>
      <c r="H1222" s="98"/>
      <c r="I1222" s="95"/>
      <c r="J1222" s="131" t="str">
        <f t="shared" si="5"/>
        <v/>
      </c>
      <c r="K1222" s="131"/>
      <c r="L1222" s="132"/>
      <c r="M1222" s="131"/>
      <c r="N1222" s="129"/>
      <c r="O1222" s="95"/>
      <c r="P1222" s="98"/>
      <c r="Q1222" s="381"/>
      <c r="R1222" s="381"/>
      <c r="S1222" s="381"/>
      <c r="T1222" s="381"/>
    </row>
    <row r="1223" spans="1:20" ht="12.75" customHeight="1" x14ac:dyDescent="0.25">
      <c r="A1223" s="128" t="str">
        <f>IF(B1223="","",ROW()-ROW($A$3)+'Diário 3º PA'!$P$1)</f>
        <v/>
      </c>
      <c r="B1223" s="129"/>
      <c r="C1223" s="130"/>
      <c r="D1223" s="98"/>
      <c r="E1223" s="95"/>
      <c r="F1223" s="141"/>
      <c r="G1223" s="98"/>
      <c r="H1223" s="98"/>
      <c r="I1223" s="95"/>
      <c r="J1223" s="131" t="str">
        <f t="shared" si="5"/>
        <v/>
      </c>
      <c r="K1223" s="131"/>
      <c r="L1223" s="132"/>
      <c r="M1223" s="131"/>
      <c r="N1223" s="129"/>
      <c r="O1223" s="95"/>
      <c r="P1223" s="98"/>
      <c r="Q1223" s="381"/>
      <c r="R1223" s="381"/>
      <c r="S1223" s="381"/>
      <c r="T1223" s="381"/>
    </row>
    <row r="1224" spans="1:20" ht="12.75" customHeight="1" x14ac:dyDescent="0.25">
      <c r="A1224" s="128" t="str">
        <f>IF(B1224="","",ROW()-ROW($A$3)+'Diário 3º PA'!$P$1)</f>
        <v/>
      </c>
      <c r="B1224" s="129"/>
      <c r="C1224" s="130"/>
      <c r="D1224" s="98"/>
      <c r="E1224" s="95"/>
      <c r="F1224" s="141"/>
      <c r="G1224" s="98"/>
      <c r="H1224" s="98"/>
      <c r="I1224" s="95"/>
      <c r="J1224" s="131" t="str">
        <f t="shared" si="5"/>
        <v/>
      </c>
      <c r="K1224" s="131"/>
      <c r="L1224" s="132"/>
      <c r="M1224" s="131"/>
      <c r="N1224" s="129"/>
      <c r="O1224" s="95"/>
      <c r="P1224" s="98"/>
      <c r="Q1224" s="381"/>
      <c r="R1224" s="381"/>
      <c r="S1224" s="381"/>
      <c r="T1224" s="381"/>
    </row>
    <row r="1225" spans="1:20" ht="12.75" customHeight="1" x14ac:dyDescent="0.25">
      <c r="A1225" s="128" t="str">
        <f>IF(B1225="","",ROW()-ROW($A$3)+'Diário 3º PA'!$P$1)</f>
        <v/>
      </c>
      <c r="B1225" s="129"/>
      <c r="C1225" s="130"/>
      <c r="D1225" s="98"/>
      <c r="E1225" s="95"/>
      <c r="F1225" s="141"/>
      <c r="G1225" s="98"/>
      <c r="H1225" s="98"/>
      <c r="I1225" s="95"/>
      <c r="J1225" s="131" t="str">
        <f t="shared" si="5"/>
        <v/>
      </c>
      <c r="K1225" s="131"/>
      <c r="L1225" s="132"/>
      <c r="M1225" s="131"/>
      <c r="N1225" s="129"/>
      <c r="O1225" s="95"/>
      <c r="P1225" s="98"/>
      <c r="Q1225" s="381"/>
      <c r="R1225" s="381"/>
      <c r="S1225" s="381"/>
      <c r="T1225" s="381"/>
    </row>
    <row r="1226" spans="1:20" ht="12.75" customHeight="1" x14ac:dyDescent="0.25">
      <c r="A1226" s="128" t="str">
        <f>IF(B1226="","",ROW()-ROW($A$3)+'Diário 3º PA'!$P$1)</f>
        <v/>
      </c>
      <c r="B1226" s="129"/>
      <c r="C1226" s="130"/>
      <c r="D1226" s="98"/>
      <c r="E1226" s="95"/>
      <c r="F1226" s="141"/>
      <c r="G1226" s="98"/>
      <c r="H1226" s="98"/>
      <c r="I1226" s="95"/>
      <c r="J1226" s="131" t="str">
        <f t="shared" si="5"/>
        <v/>
      </c>
      <c r="K1226" s="131"/>
      <c r="L1226" s="132"/>
      <c r="M1226" s="131"/>
      <c r="N1226" s="129"/>
      <c r="O1226" s="95"/>
      <c r="P1226" s="98"/>
      <c r="Q1226" s="381"/>
      <c r="R1226" s="381"/>
      <c r="S1226" s="381"/>
      <c r="T1226" s="381"/>
    </row>
    <row r="1227" spans="1:20" ht="12.75" customHeight="1" x14ac:dyDescent="0.25">
      <c r="A1227" s="128" t="str">
        <f>IF(B1227="","",ROW()-ROW($A$3)+'Diário 3º PA'!$P$1)</f>
        <v/>
      </c>
      <c r="B1227" s="129"/>
      <c r="C1227" s="130"/>
      <c r="D1227" s="98"/>
      <c r="E1227" s="95"/>
      <c r="F1227" s="141"/>
      <c r="G1227" s="98"/>
      <c r="H1227" s="98"/>
      <c r="I1227" s="95"/>
      <c r="J1227" s="131" t="str">
        <f t="shared" si="5"/>
        <v/>
      </c>
      <c r="K1227" s="131"/>
      <c r="L1227" s="132"/>
      <c r="M1227" s="131"/>
      <c r="N1227" s="129"/>
      <c r="O1227" s="95"/>
      <c r="P1227" s="98"/>
      <c r="Q1227" s="381"/>
      <c r="R1227" s="381"/>
      <c r="S1227" s="381"/>
      <c r="T1227" s="381"/>
    </row>
    <row r="1228" spans="1:20" ht="12.75" customHeight="1" x14ac:dyDescent="0.25">
      <c r="A1228" s="128" t="str">
        <f>IF(B1228="","",ROW()-ROW($A$3)+'Diário 3º PA'!$P$1)</f>
        <v/>
      </c>
      <c r="B1228" s="129"/>
      <c r="C1228" s="130"/>
      <c r="D1228" s="98"/>
      <c r="E1228" s="95"/>
      <c r="F1228" s="141"/>
      <c r="G1228" s="98"/>
      <c r="H1228" s="98"/>
      <c r="I1228" s="95"/>
      <c r="J1228" s="131" t="str">
        <f t="shared" si="5"/>
        <v/>
      </c>
      <c r="K1228" s="131"/>
      <c r="L1228" s="132"/>
      <c r="M1228" s="131"/>
      <c r="N1228" s="129"/>
      <c r="O1228" s="95"/>
      <c r="P1228" s="98"/>
      <c r="Q1228" s="381"/>
      <c r="R1228" s="381"/>
      <c r="S1228" s="381"/>
      <c r="T1228" s="381"/>
    </row>
    <row r="1229" spans="1:20" ht="12.75" customHeight="1" x14ac:dyDescent="0.25">
      <c r="A1229" s="128" t="str">
        <f>IF(B1229="","",ROW()-ROW($A$3)+'Diário 3º PA'!$P$1)</f>
        <v/>
      </c>
      <c r="B1229" s="129"/>
      <c r="C1229" s="130"/>
      <c r="D1229" s="98"/>
      <c r="E1229" s="95"/>
      <c r="F1229" s="141"/>
      <c r="G1229" s="98"/>
      <c r="H1229" s="98"/>
      <c r="I1229" s="95"/>
      <c r="J1229" s="131" t="str">
        <f t="shared" si="5"/>
        <v/>
      </c>
      <c r="K1229" s="131"/>
      <c r="L1229" s="132"/>
      <c r="M1229" s="131"/>
      <c r="N1229" s="129"/>
      <c r="O1229" s="95"/>
      <c r="P1229" s="98"/>
      <c r="Q1229" s="381"/>
      <c r="R1229" s="381"/>
      <c r="S1229" s="381"/>
      <c r="T1229" s="381"/>
    </row>
    <row r="1230" spans="1:20" ht="12.75" customHeight="1" x14ac:dyDescent="0.25">
      <c r="A1230" s="128" t="str">
        <f>IF(B1230="","",ROW()-ROW($A$3)+'Diário 3º PA'!$P$1)</f>
        <v/>
      </c>
      <c r="B1230" s="129"/>
      <c r="C1230" s="130"/>
      <c r="D1230" s="98"/>
      <c r="E1230" s="95"/>
      <c r="F1230" s="141"/>
      <c r="G1230" s="98"/>
      <c r="H1230" s="98"/>
      <c r="I1230" s="95"/>
      <c r="J1230" s="131" t="str">
        <f t="shared" si="5"/>
        <v/>
      </c>
      <c r="K1230" s="131"/>
      <c r="L1230" s="132"/>
      <c r="M1230" s="131"/>
      <c r="N1230" s="129"/>
      <c r="O1230" s="95"/>
      <c r="P1230" s="98"/>
      <c r="Q1230" s="381"/>
      <c r="R1230" s="381"/>
      <c r="S1230" s="381"/>
      <c r="T1230" s="381"/>
    </row>
    <row r="1231" spans="1:20" ht="12.75" customHeight="1" x14ac:dyDescent="0.25">
      <c r="A1231" s="128" t="str">
        <f>IF(B1231="","",ROW()-ROW($A$3)+'Diário 3º PA'!$P$1)</f>
        <v/>
      </c>
      <c r="B1231" s="129"/>
      <c r="C1231" s="130"/>
      <c r="D1231" s="98"/>
      <c r="E1231" s="95"/>
      <c r="F1231" s="141"/>
      <c r="G1231" s="98"/>
      <c r="H1231" s="98"/>
      <c r="I1231" s="95"/>
      <c r="J1231" s="131" t="str">
        <f t="shared" si="5"/>
        <v/>
      </c>
      <c r="K1231" s="131"/>
      <c r="L1231" s="132"/>
      <c r="M1231" s="131"/>
      <c r="N1231" s="129"/>
      <c r="O1231" s="95"/>
      <c r="P1231" s="98"/>
      <c r="Q1231" s="381"/>
      <c r="R1231" s="381"/>
      <c r="S1231" s="381"/>
      <c r="T1231" s="381"/>
    </row>
    <row r="1232" spans="1:20" ht="12.75" customHeight="1" x14ac:dyDescent="0.25">
      <c r="A1232" s="128" t="str">
        <f>IF(B1232="","",ROW()-ROW($A$3)+'Diário 3º PA'!$P$1)</f>
        <v/>
      </c>
      <c r="B1232" s="129"/>
      <c r="C1232" s="130"/>
      <c r="D1232" s="98"/>
      <c r="E1232" s="95"/>
      <c r="F1232" s="141"/>
      <c r="G1232" s="98"/>
      <c r="H1232" s="98"/>
      <c r="I1232" s="95"/>
      <c r="J1232" s="131" t="str">
        <f t="shared" si="5"/>
        <v/>
      </c>
      <c r="K1232" s="131"/>
      <c r="L1232" s="132"/>
      <c r="M1232" s="131"/>
      <c r="N1232" s="129"/>
      <c r="O1232" s="95"/>
      <c r="P1232" s="98"/>
      <c r="Q1232" s="381"/>
      <c r="R1232" s="381"/>
      <c r="S1232" s="381"/>
      <c r="T1232" s="381"/>
    </row>
    <row r="1233" spans="1:20" ht="12.75" customHeight="1" x14ac:dyDescent="0.25">
      <c r="A1233" s="128" t="str">
        <f>IF(B1233="","",ROW()-ROW($A$3)+'Diário 3º PA'!$P$1)</f>
        <v/>
      </c>
      <c r="B1233" s="129"/>
      <c r="C1233" s="130"/>
      <c r="D1233" s="98"/>
      <c r="E1233" s="95"/>
      <c r="F1233" s="141"/>
      <c r="G1233" s="98"/>
      <c r="H1233" s="98"/>
      <c r="I1233" s="95"/>
      <c r="J1233" s="131" t="str">
        <f t="shared" si="5"/>
        <v/>
      </c>
      <c r="K1233" s="131"/>
      <c r="L1233" s="132"/>
      <c r="M1233" s="131"/>
      <c r="N1233" s="129"/>
      <c r="O1233" s="95"/>
      <c r="P1233" s="98"/>
      <c r="Q1233" s="381"/>
      <c r="R1233" s="381"/>
      <c r="S1233" s="381"/>
      <c r="T1233" s="381"/>
    </row>
    <row r="1234" spans="1:20" ht="12.75" customHeight="1" x14ac:dyDescent="0.25">
      <c r="A1234" s="128" t="str">
        <f>IF(B1234="","",ROW()-ROW($A$3)+'Diário 3º PA'!$P$1)</f>
        <v/>
      </c>
      <c r="B1234" s="129"/>
      <c r="C1234" s="130"/>
      <c r="D1234" s="98"/>
      <c r="E1234" s="95"/>
      <c r="F1234" s="141"/>
      <c r="G1234" s="98"/>
      <c r="H1234" s="98"/>
      <c r="I1234" s="95"/>
      <c r="J1234" s="131" t="str">
        <f t="shared" si="5"/>
        <v/>
      </c>
      <c r="K1234" s="131"/>
      <c r="L1234" s="132"/>
      <c r="M1234" s="131"/>
      <c r="N1234" s="129"/>
      <c r="O1234" s="95"/>
      <c r="P1234" s="98"/>
      <c r="Q1234" s="381"/>
      <c r="R1234" s="381"/>
      <c r="S1234" s="381"/>
      <c r="T1234" s="381"/>
    </row>
    <row r="1235" spans="1:20" ht="12.75" customHeight="1" x14ac:dyDescent="0.25">
      <c r="A1235" s="128" t="str">
        <f>IF(B1235="","",ROW()-ROW($A$3)+'Diário 3º PA'!$P$1)</f>
        <v/>
      </c>
      <c r="B1235" s="129"/>
      <c r="C1235" s="130"/>
      <c r="D1235" s="98"/>
      <c r="E1235" s="95"/>
      <c r="F1235" s="141"/>
      <c r="G1235" s="98"/>
      <c r="H1235" s="98"/>
      <c r="I1235" s="95"/>
      <c r="J1235" s="131" t="str">
        <f t="shared" si="5"/>
        <v/>
      </c>
      <c r="K1235" s="131"/>
      <c r="L1235" s="132"/>
      <c r="M1235" s="131"/>
      <c r="N1235" s="129"/>
      <c r="O1235" s="95"/>
      <c r="P1235" s="98"/>
      <c r="Q1235" s="381"/>
      <c r="R1235" s="381"/>
      <c r="S1235" s="381"/>
      <c r="T1235" s="381"/>
    </row>
    <row r="1236" spans="1:20" ht="12.75" customHeight="1" x14ac:dyDescent="0.25">
      <c r="A1236" s="128" t="str">
        <f>IF(B1236="","",ROW()-ROW($A$3)+'Diário 3º PA'!$P$1)</f>
        <v/>
      </c>
      <c r="B1236" s="129"/>
      <c r="C1236" s="130"/>
      <c r="D1236" s="98"/>
      <c r="E1236" s="95"/>
      <c r="F1236" s="141"/>
      <c r="G1236" s="98"/>
      <c r="H1236" s="98"/>
      <c r="I1236" s="95"/>
      <c r="J1236" s="131" t="str">
        <f t="shared" si="5"/>
        <v/>
      </c>
      <c r="K1236" s="131"/>
      <c r="L1236" s="132"/>
      <c r="M1236" s="131"/>
      <c r="N1236" s="129"/>
      <c r="O1236" s="95"/>
      <c r="P1236" s="98"/>
      <c r="Q1236" s="381"/>
      <c r="R1236" s="381"/>
      <c r="S1236" s="381"/>
      <c r="T1236" s="381"/>
    </row>
    <row r="1237" spans="1:20" ht="12.75" customHeight="1" x14ac:dyDescent="0.25">
      <c r="A1237" s="128" t="str">
        <f>IF(B1237="","",ROW()-ROW($A$3)+'Diário 3º PA'!$P$1)</f>
        <v/>
      </c>
      <c r="B1237" s="129"/>
      <c r="C1237" s="130"/>
      <c r="D1237" s="98"/>
      <c r="E1237" s="95"/>
      <c r="F1237" s="141"/>
      <c r="G1237" s="98"/>
      <c r="H1237" s="98"/>
      <c r="I1237" s="95"/>
      <c r="J1237" s="131" t="str">
        <f t="shared" si="5"/>
        <v/>
      </c>
      <c r="K1237" s="131"/>
      <c r="L1237" s="132"/>
      <c r="M1237" s="131"/>
      <c r="N1237" s="129"/>
      <c r="O1237" s="95"/>
      <c r="P1237" s="98"/>
      <c r="Q1237" s="381"/>
      <c r="R1237" s="381"/>
      <c r="S1237" s="381"/>
      <c r="T1237" s="381"/>
    </row>
    <row r="1238" spans="1:20" ht="12.75" customHeight="1" x14ac:dyDescent="0.25">
      <c r="A1238" s="128" t="str">
        <f>IF(B1238="","",ROW()-ROW($A$3)+'Diário 3º PA'!$P$1)</f>
        <v/>
      </c>
      <c r="B1238" s="129"/>
      <c r="C1238" s="130"/>
      <c r="D1238" s="98"/>
      <c r="E1238" s="95"/>
      <c r="F1238" s="141"/>
      <c r="G1238" s="98"/>
      <c r="H1238" s="98"/>
      <c r="I1238" s="95"/>
      <c r="J1238" s="131" t="str">
        <f t="shared" si="5"/>
        <v/>
      </c>
      <c r="K1238" s="131"/>
      <c r="L1238" s="132"/>
      <c r="M1238" s="131"/>
      <c r="N1238" s="129"/>
      <c r="O1238" s="95"/>
      <c r="P1238" s="98"/>
      <c r="Q1238" s="381"/>
      <c r="R1238" s="381"/>
      <c r="S1238" s="381"/>
      <c r="T1238" s="381"/>
    </row>
    <row r="1239" spans="1:20" ht="12.75" customHeight="1" x14ac:dyDescent="0.25">
      <c r="A1239" s="128" t="str">
        <f>IF(B1239="","",ROW()-ROW($A$3)+'Diário 3º PA'!$P$1)</f>
        <v/>
      </c>
      <c r="B1239" s="129"/>
      <c r="C1239" s="130"/>
      <c r="D1239" s="98"/>
      <c r="E1239" s="95"/>
      <c r="F1239" s="141"/>
      <c r="G1239" s="98"/>
      <c r="H1239" s="98"/>
      <c r="I1239" s="95"/>
      <c r="J1239" s="131" t="str">
        <f t="shared" si="5"/>
        <v/>
      </c>
      <c r="K1239" s="131"/>
      <c r="L1239" s="132"/>
      <c r="M1239" s="131"/>
      <c r="N1239" s="129"/>
      <c r="O1239" s="95"/>
      <c r="P1239" s="98"/>
      <c r="Q1239" s="381"/>
      <c r="R1239" s="381"/>
      <c r="S1239" s="381"/>
      <c r="T1239" s="381"/>
    </row>
    <row r="1240" spans="1:20" ht="12.75" customHeight="1" x14ac:dyDescent="0.25">
      <c r="A1240" s="128" t="str">
        <f>IF(B1240="","",ROW()-ROW($A$3)+'Diário 3º PA'!$P$1)</f>
        <v/>
      </c>
      <c r="B1240" s="129"/>
      <c r="C1240" s="130"/>
      <c r="D1240" s="98"/>
      <c r="E1240" s="95"/>
      <c r="F1240" s="141"/>
      <c r="G1240" s="98"/>
      <c r="H1240" s="98"/>
      <c r="I1240" s="95"/>
      <c r="J1240" s="131" t="str">
        <f t="shared" si="5"/>
        <v/>
      </c>
      <c r="K1240" s="131"/>
      <c r="L1240" s="132"/>
      <c r="M1240" s="131"/>
      <c r="N1240" s="129"/>
      <c r="O1240" s="95"/>
      <c r="P1240" s="98"/>
      <c r="Q1240" s="381"/>
      <c r="R1240" s="381"/>
      <c r="S1240" s="381"/>
      <c r="T1240" s="381"/>
    </row>
    <row r="1241" spans="1:20" ht="12.75" customHeight="1" x14ac:dyDescent="0.25">
      <c r="A1241" s="128" t="str">
        <f>IF(B1241="","",ROW()-ROW($A$3)+'Diário 3º PA'!$P$1)</f>
        <v/>
      </c>
      <c r="B1241" s="129"/>
      <c r="C1241" s="130"/>
      <c r="D1241" s="98"/>
      <c r="E1241" s="95"/>
      <c r="F1241" s="141"/>
      <c r="G1241" s="98"/>
      <c r="H1241" s="98"/>
      <c r="I1241" s="95"/>
      <c r="J1241" s="131" t="str">
        <f t="shared" si="5"/>
        <v/>
      </c>
      <c r="K1241" s="131"/>
      <c r="L1241" s="132"/>
      <c r="M1241" s="131"/>
      <c r="N1241" s="129"/>
      <c r="O1241" s="95"/>
      <c r="P1241" s="98"/>
      <c r="Q1241" s="381"/>
      <c r="R1241" s="381"/>
      <c r="S1241" s="381"/>
      <c r="T1241" s="381"/>
    </row>
    <row r="1242" spans="1:20" ht="12.75" customHeight="1" x14ac:dyDescent="0.25">
      <c r="A1242" s="128" t="str">
        <f>IF(B1242="","",ROW()-ROW($A$3)+'Diário 3º PA'!$P$1)</f>
        <v/>
      </c>
      <c r="B1242" s="129"/>
      <c r="C1242" s="130"/>
      <c r="D1242" s="98"/>
      <c r="E1242" s="95"/>
      <c r="F1242" s="141"/>
      <c r="G1242" s="98"/>
      <c r="H1242" s="98"/>
      <c r="I1242" s="95"/>
      <c r="J1242" s="131" t="str">
        <f t="shared" si="5"/>
        <v/>
      </c>
      <c r="K1242" s="131"/>
      <c r="L1242" s="132"/>
      <c r="M1242" s="131"/>
      <c r="N1242" s="129"/>
      <c r="O1242" s="95"/>
      <c r="P1242" s="98"/>
      <c r="Q1242" s="381"/>
      <c r="R1242" s="381"/>
      <c r="S1242" s="381"/>
      <c r="T1242" s="381"/>
    </row>
    <row r="1243" spans="1:20" ht="12.75" customHeight="1" x14ac:dyDescent="0.25">
      <c r="A1243" s="128" t="str">
        <f>IF(B1243="","",ROW()-ROW($A$3)+'Diário 3º PA'!$P$1)</f>
        <v/>
      </c>
      <c r="B1243" s="129"/>
      <c r="C1243" s="130"/>
      <c r="D1243" s="98"/>
      <c r="E1243" s="95"/>
      <c r="F1243" s="141"/>
      <c r="G1243" s="98"/>
      <c r="H1243" s="98"/>
      <c r="I1243" s="95"/>
      <c r="J1243" s="131" t="str">
        <f t="shared" si="5"/>
        <v/>
      </c>
      <c r="K1243" s="131"/>
      <c r="L1243" s="132"/>
      <c r="M1243" s="131"/>
      <c r="N1243" s="129"/>
      <c r="O1243" s="95"/>
      <c r="P1243" s="98"/>
      <c r="Q1243" s="381"/>
      <c r="R1243" s="381"/>
      <c r="S1243" s="381"/>
      <c r="T1243" s="381"/>
    </row>
    <row r="1244" spans="1:20" ht="12.75" customHeight="1" x14ac:dyDescent="0.25">
      <c r="A1244" s="128" t="str">
        <f>IF(B1244="","",ROW()-ROW($A$3)+'Diário 3º PA'!$P$1)</f>
        <v/>
      </c>
      <c r="B1244" s="129"/>
      <c r="C1244" s="130"/>
      <c r="D1244" s="98"/>
      <c r="E1244" s="95"/>
      <c r="F1244" s="141"/>
      <c r="G1244" s="98"/>
      <c r="H1244" s="98"/>
      <c r="I1244" s="95"/>
      <c r="J1244" s="131" t="str">
        <f t="shared" si="5"/>
        <v/>
      </c>
      <c r="K1244" s="131"/>
      <c r="L1244" s="132"/>
      <c r="M1244" s="131"/>
      <c r="N1244" s="129"/>
      <c r="O1244" s="95"/>
      <c r="P1244" s="98"/>
      <c r="Q1244" s="381"/>
      <c r="R1244" s="381"/>
      <c r="S1244" s="381"/>
      <c r="T1244" s="381"/>
    </row>
    <row r="1245" spans="1:20" ht="12.75" customHeight="1" x14ac:dyDescent="0.25">
      <c r="A1245" s="128" t="str">
        <f>IF(B1245="","",ROW()-ROW($A$3)+'Diário 3º PA'!$P$1)</f>
        <v/>
      </c>
      <c r="B1245" s="129"/>
      <c r="C1245" s="130"/>
      <c r="D1245" s="98"/>
      <c r="E1245" s="95"/>
      <c r="F1245" s="141"/>
      <c r="G1245" s="98"/>
      <c r="H1245" s="98"/>
      <c r="I1245" s="95"/>
      <c r="J1245" s="131" t="str">
        <f t="shared" si="5"/>
        <v/>
      </c>
      <c r="K1245" s="131"/>
      <c r="L1245" s="132"/>
      <c r="M1245" s="131"/>
      <c r="N1245" s="129"/>
      <c r="O1245" s="95"/>
      <c r="P1245" s="98"/>
      <c r="Q1245" s="381"/>
      <c r="R1245" s="381"/>
      <c r="S1245" s="381"/>
      <c r="T1245" s="381"/>
    </row>
    <row r="1246" spans="1:20" ht="12.75" customHeight="1" x14ac:dyDescent="0.25">
      <c r="A1246" s="128" t="str">
        <f>IF(B1246="","",ROW()-ROW($A$3)+'Diário 3º PA'!$P$1)</f>
        <v/>
      </c>
      <c r="B1246" s="129"/>
      <c r="C1246" s="130"/>
      <c r="D1246" s="98"/>
      <c r="E1246" s="95"/>
      <c r="F1246" s="141"/>
      <c r="G1246" s="98"/>
      <c r="H1246" s="98"/>
      <c r="I1246" s="95"/>
      <c r="J1246" s="131" t="str">
        <f t="shared" si="5"/>
        <v/>
      </c>
      <c r="K1246" s="131"/>
      <c r="L1246" s="132"/>
      <c r="M1246" s="131"/>
      <c r="N1246" s="129"/>
      <c r="O1246" s="95"/>
      <c r="P1246" s="98"/>
      <c r="Q1246" s="381"/>
      <c r="R1246" s="381"/>
      <c r="S1246" s="381"/>
      <c r="T1246" s="381"/>
    </row>
    <row r="1247" spans="1:20" ht="12.75" customHeight="1" x14ac:dyDescent="0.25">
      <c r="A1247" s="128" t="str">
        <f>IF(B1247="","",ROW()-ROW($A$3)+'Diário 3º PA'!$P$1)</f>
        <v/>
      </c>
      <c r="B1247" s="129"/>
      <c r="C1247" s="130"/>
      <c r="D1247" s="98"/>
      <c r="E1247" s="95"/>
      <c r="F1247" s="141"/>
      <c r="G1247" s="98"/>
      <c r="H1247" s="98"/>
      <c r="I1247" s="95"/>
      <c r="J1247" s="131" t="str">
        <f t="shared" si="5"/>
        <v/>
      </c>
      <c r="K1247" s="131"/>
      <c r="L1247" s="132"/>
      <c r="M1247" s="131"/>
      <c r="N1247" s="129"/>
      <c r="O1247" s="95"/>
      <c r="P1247" s="98"/>
      <c r="Q1247" s="381"/>
      <c r="R1247" s="381"/>
      <c r="S1247" s="381"/>
      <c r="T1247" s="381"/>
    </row>
    <row r="1248" spans="1:20" ht="12.75" customHeight="1" x14ac:dyDescent="0.25">
      <c r="A1248" s="128" t="str">
        <f>IF(B1248="","",ROW()-ROW($A$3)+'Diário 3º PA'!$P$1)</f>
        <v/>
      </c>
      <c r="B1248" s="129"/>
      <c r="C1248" s="130"/>
      <c r="D1248" s="98"/>
      <c r="E1248" s="95"/>
      <c r="F1248" s="141"/>
      <c r="G1248" s="98"/>
      <c r="H1248" s="98"/>
      <c r="I1248" s="95"/>
      <c r="J1248" s="131" t="str">
        <f t="shared" si="5"/>
        <v/>
      </c>
      <c r="K1248" s="131"/>
      <c r="L1248" s="132"/>
      <c r="M1248" s="131"/>
      <c r="N1248" s="129"/>
      <c r="O1248" s="95"/>
      <c r="P1248" s="98"/>
      <c r="Q1248" s="381"/>
      <c r="R1248" s="381"/>
      <c r="S1248" s="381"/>
      <c r="T1248" s="381"/>
    </row>
    <row r="1249" spans="1:20" ht="12.75" customHeight="1" x14ac:dyDescent="0.25">
      <c r="A1249" s="128" t="str">
        <f>IF(B1249="","",ROW()-ROW($A$3)+'Diário 3º PA'!$P$1)</f>
        <v/>
      </c>
      <c r="B1249" s="129"/>
      <c r="C1249" s="130"/>
      <c r="D1249" s="98"/>
      <c r="E1249" s="95"/>
      <c r="F1249" s="141"/>
      <c r="G1249" s="98"/>
      <c r="H1249" s="98"/>
      <c r="I1249" s="95"/>
      <c r="J1249" s="131" t="str">
        <f t="shared" si="5"/>
        <v/>
      </c>
      <c r="K1249" s="131"/>
      <c r="L1249" s="132"/>
      <c r="M1249" s="131"/>
      <c r="N1249" s="129"/>
      <c r="O1249" s="95"/>
      <c r="P1249" s="98"/>
      <c r="Q1249" s="381"/>
      <c r="R1249" s="381"/>
      <c r="S1249" s="381"/>
      <c r="T1249" s="381"/>
    </row>
    <row r="1250" spans="1:20" ht="12.75" customHeight="1" x14ac:dyDescent="0.25">
      <c r="A1250" s="128" t="str">
        <f>IF(B1250="","",ROW()-ROW($A$3)+'Diário 3º PA'!$P$1)</f>
        <v/>
      </c>
      <c r="B1250" s="129"/>
      <c r="C1250" s="130"/>
      <c r="D1250" s="98"/>
      <c r="E1250" s="95"/>
      <c r="F1250" s="141"/>
      <c r="G1250" s="98"/>
      <c r="H1250" s="98"/>
      <c r="I1250" s="95"/>
      <c r="J1250" s="131" t="str">
        <f t="shared" si="5"/>
        <v/>
      </c>
      <c r="K1250" s="131"/>
      <c r="L1250" s="132"/>
      <c r="M1250" s="131"/>
      <c r="N1250" s="129"/>
      <c r="O1250" s="95"/>
      <c r="P1250" s="98"/>
      <c r="Q1250" s="381"/>
      <c r="R1250" s="381"/>
      <c r="S1250" s="381"/>
      <c r="T1250" s="381"/>
    </row>
    <row r="1251" spans="1:20" ht="12.75" customHeight="1" x14ac:dyDescent="0.25">
      <c r="A1251" s="128" t="str">
        <f>IF(B1251="","",ROW()-ROW($A$3)+'Diário 3º PA'!$P$1)</f>
        <v/>
      </c>
      <c r="B1251" s="129"/>
      <c r="C1251" s="130"/>
      <c r="D1251" s="98"/>
      <c r="E1251" s="95"/>
      <c r="F1251" s="141"/>
      <c r="G1251" s="98"/>
      <c r="H1251" s="98"/>
      <c r="I1251" s="95"/>
      <c r="J1251" s="131" t="str">
        <f t="shared" si="5"/>
        <v/>
      </c>
      <c r="K1251" s="131"/>
      <c r="L1251" s="132"/>
      <c r="M1251" s="131"/>
      <c r="N1251" s="129"/>
      <c r="O1251" s="95"/>
      <c r="P1251" s="98"/>
      <c r="Q1251" s="381"/>
      <c r="R1251" s="381"/>
      <c r="S1251" s="381"/>
      <c r="T1251" s="381"/>
    </row>
    <row r="1252" spans="1:20" ht="12.75" customHeight="1" x14ac:dyDescent="0.25">
      <c r="A1252" s="128" t="str">
        <f>IF(B1252="","",ROW()-ROW($A$3)+'Diário 3º PA'!$P$1)</f>
        <v/>
      </c>
      <c r="B1252" s="129"/>
      <c r="C1252" s="130"/>
      <c r="D1252" s="98"/>
      <c r="E1252" s="95"/>
      <c r="F1252" s="141"/>
      <c r="G1252" s="98"/>
      <c r="H1252" s="98"/>
      <c r="I1252" s="95"/>
      <c r="J1252" s="131" t="str">
        <f t="shared" si="5"/>
        <v/>
      </c>
      <c r="K1252" s="131"/>
      <c r="L1252" s="132"/>
      <c r="M1252" s="131"/>
      <c r="N1252" s="129"/>
      <c r="O1252" s="95"/>
      <c r="P1252" s="98"/>
      <c r="Q1252" s="381"/>
      <c r="R1252" s="381"/>
      <c r="S1252" s="381"/>
      <c r="T1252" s="381"/>
    </row>
    <row r="1253" spans="1:20" ht="12.75" customHeight="1" x14ac:dyDescent="0.25">
      <c r="A1253" s="128" t="str">
        <f>IF(B1253="","",ROW()-ROW($A$3)+'Diário 3º PA'!$P$1)</f>
        <v/>
      </c>
      <c r="B1253" s="129"/>
      <c r="C1253" s="130"/>
      <c r="D1253" s="98"/>
      <c r="E1253" s="95"/>
      <c r="F1253" s="141"/>
      <c r="G1253" s="98"/>
      <c r="H1253" s="98"/>
      <c r="I1253" s="95"/>
      <c r="J1253" s="131" t="str">
        <f t="shared" si="5"/>
        <v/>
      </c>
      <c r="K1253" s="131"/>
      <c r="L1253" s="132"/>
      <c r="M1253" s="131"/>
      <c r="N1253" s="129"/>
      <c r="O1253" s="95"/>
      <c r="P1253" s="98"/>
      <c r="Q1253" s="381"/>
      <c r="R1253" s="381"/>
      <c r="S1253" s="381"/>
      <c r="T1253" s="381"/>
    </row>
    <row r="1254" spans="1:20" ht="12.75" customHeight="1" x14ac:dyDescent="0.25">
      <c r="A1254" s="128" t="str">
        <f>IF(B1254="","",ROW()-ROW($A$3)+'Diário 3º PA'!$P$1)</f>
        <v/>
      </c>
      <c r="B1254" s="129"/>
      <c r="C1254" s="130"/>
      <c r="D1254" s="98"/>
      <c r="E1254" s="95"/>
      <c r="F1254" s="141"/>
      <c r="G1254" s="98"/>
      <c r="H1254" s="98"/>
      <c r="I1254" s="95"/>
      <c r="J1254" s="131" t="str">
        <f t="shared" si="5"/>
        <v/>
      </c>
      <c r="K1254" s="131"/>
      <c r="L1254" s="132"/>
      <c r="M1254" s="131"/>
      <c r="N1254" s="129"/>
      <c r="O1254" s="95"/>
      <c r="P1254" s="98"/>
      <c r="Q1254" s="381"/>
      <c r="R1254" s="381"/>
      <c r="S1254" s="381"/>
      <c r="T1254" s="381"/>
    </row>
    <row r="1255" spans="1:20" ht="12.75" customHeight="1" x14ac:dyDescent="0.25">
      <c r="A1255" s="128" t="str">
        <f>IF(B1255="","",ROW()-ROW($A$3)+'Diário 3º PA'!$P$1)</f>
        <v/>
      </c>
      <c r="B1255" s="129"/>
      <c r="C1255" s="130"/>
      <c r="D1255" s="98"/>
      <c r="E1255" s="95"/>
      <c r="F1255" s="141"/>
      <c r="G1255" s="98"/>
      <c r="H1255" s="98"/>
      <c r="I1255" s="95"/>
      <c r="J1255" s="131" t="str">
        <f t="shared" si="5"/>
        <v/>
      </c>
      <c r="K1255" s="131"/>
      <c r="L1255" s="132"/>
      <c r="M1255" s="131"/>
      <c r="N1255" s="129"/>
      <c r="O1255" s="95"/>
      <c r="P1255" s="98"/>
      <c r="Q1255" s="381"/>
      <c r="R1255" s="381"/>
      <c r="S1255" s="381"/>
      <c r="T1255" s="381"/>
    </row>
    <row r="1256" spans="1:20" ht="12.75" customHeight="1" x14ac:dyDescent="0.25">
      <c r="A1256" s="128" t="str">
        <f>IF(B1256="","",ROW()-ROW($A$3)+'Diário 3º PA'!$P$1)</f>
        <v/>
      </c>
      <c r="B1256" s="129"/>
      <c r="C1256" s="130"/>
      <c r="D1256" s="98"/>
      <c r="E1256" s="95"/>
      <c r="F1256" s="141"/>
      <c r="G1256" s="98"/>
      <c r="H1256" s="98"/>
      <c r="I1256" s="95"/>
      <c r="J1256" s="131" t="str">
        <f t="shared" si="5"/>
        <v/>
      </c>
      <c r="K1256" s="131"/>
      <c r="L1256" s="132"/>
      <c r="M1256" s="131"/>
      <c r="N1256" s="129"/>
      <c r="O1256" s="95"/>
      <c r="P1256" s="98"/>
      <c r="Q1256" s="381"/>
      <c r="R1256" s="381"/>
      <c r="S1256" s="381"/>
      <c r="T1256" s="381"/>
    </row>
    <row r="1257" spans="1:20" ht="12.75" customHeight="1" x14ac:dyDescent="0.25">
      <c r="A1257" s="128" t="str">
        <f>IF(B1257="","",ROW()-ROW($A$3)+'Diário 3º PA'!$P$1)</f>
        <v/>
      </c>
      <c r="B1257" s="129"/>
      <c r="C1257" s="130"/>
      <c r="D1257" s="98"/>
      <c r="E1257" s="95"/>
      <c r="F1257" s="141"/>
      <c r="G1257" s="98"/>
      <c r="H1257" s="98"/>
      <c r="I1257" s="95"/>
      <c r="J1257" s="131" t="str">
        <f t="shared" si="5"/>
        <v/>
      </c>
      <c r="K1257" s="131"/>
      <c r="L1257" s="132"/>
      <c r="M1257" s="131"/>
      <c r="N1257" s="129"/>
      <c r="O1257" s="95"/>
      <c r="P1257" s="98"/>
      <c r="Q1257" s="381"/>
      <c r="R1257" s="381"/>
      <c r="S1257" s="381"/>
      <c r="T1257" s="381"/>
    </row>
    <row r="1258" spans="1:20" ht="12.75" customHeight="1" x14ac:dyDescent="0.25">
      <c r="A1258" s="128" t="str">
        <f>IF(B1258="","",ROW()-ROW($A$3)+'Diário 3º PA'!$P$1)</f>
        <v/>
      </c>
      <c r="B1258" s="129"/>
      <c r="C1258" s="130"/>
      <c r="D1258" s="98"/>
      <c r="E1258" s="95"/>
      <c r="F1258" s="141"/>
      <c r="G1258" s="98"/>
      <c r="H1258" s="98"/>
      <c r="I1258" s="95"/>
      <c r="J1258" s="131" t="str">
        <f t="shared" si="5"/>
        <v/>
      </c>
      <c r="K1258" s="131"/>
      <c r="L1258" s="132"/>
      <c r="M1258" s="131"/>
      <c r="N1258" s="129"/>
      <c r="O1258" s="95"/>
      <c r="P1258" s="98"/>
      <c r="Q1258" s="381"/>
      <c r="R1258" s="381"/>
      <c r="S1258" s="381"/>
      <c r="T1258" s="381"/>
    </row>
    <row r="1259" spans="1:20" ht="12.75" customHeight="1" x14ac:dyDescent="0.25">
      <c r="A1259" s="128" t="str">
        <f>IF(B1259="","",ROW()-ROW($A$3)+'Diário 3º PA'!$P$1)</f>
        <v/>
      </c>
      <c r="B1259" s="129"/>
      <c r="C1259" s="130"/>
      <c r="D1259" s="98"/>
      <c r="E1259" s="95"/>
      <c r="F1259" s="141"/>
      <c r="G1259" s="98"/>
      <c r="H1259" s="98"/>
      <c r="I1259" s="95"/>
      <c r="J1259" s="131" t="str">
        <f t="shared" si="5"/>
        <v/>
      </c>
      <c r="K1259" s="131"/>
      <c r="L1259" s="132"/>
      <c r="M1259" s="131"/>
      <c r="N1259" s="129"/>
      <c r="O1259" s="95"/>
      <c r="P1259" s="98"/>
      <c r="Q1259" s="381"/>
      <c r="R1259" s="381"/>
      <c r="S1259" s="381"/>
      <c r="T1259" s="381"/>
    </row>
    <row r="1260" spans="1:20" ht="12.75" customHeight="1" x14ac:dyDescent="0.25">
      <c r="A1260" s="128" t="str">
        <f>IF(B1260="","",ROW()-ROW($A$3)+'Diário 3º PA'!$P$1)</f>
        <v/>
      </c>
      <c r="B1260" s="129"/>
      <c r="C1260" s="130"/>
      <c r="D1260" s="98"/>
      <c r="E1260" s="95"/>
      <c r="F1260" s="141"/>
      <c r="G1260" s="98"/>
      <c r="H1260" s="98"/>
      <c r="I1260" s="95"/>
      <c r="J1260" s="131" t="str">
        <f t="shared" si="5"/>
        <v/>
      </c>
      <c r="K1260" s="131"/>
      <c r="L1260" s="132"/>
      <c r="M1260" s="131"/>
      <c r="N1260" s="129"/>
      <c r="O1260" s="95"/>
      <c r="P1260" s="98"/>
      <c r="Q1260" s="381"/>
      <c r="R1260" s="381"/>
      <c r="S1260" s="381"/>
      <c r="T1260" s="381"/>
    </row>
    <row r="1261" spans="1:20" ht="12.75" customHeight="1" x14ac:dyDescent="0.25">
      <c r="A1261" s="128" t="str">
        <f>IF(B1261="","",ROW()-ROW($A$3)+'Diário 3º PA'!$P$1)</f>
        <v/>
      </c>
      <c r="B1261" s="129"/>
      <c r="C1261" s="130"/>
      <c r="D1261" s="98"/>
      <c r="E1261" s="95"/>
      <c r="F1261" s="141"/>
      <c r="G1261" s="98"/>
      <c r="H1261" s="98"/>
      <c r="I1261" s="95"/>
      <c r="J1261" s="131" t="str">
        <f t="shared" si="5"/>
        <v/>
      </c>
      <c r="K1261" s="131"/>
      <c r="L1261" s="132"/>
      <c r="M1261" s="131"/>
      <c r="N1261" s="129"/>
      <c r="O1261" s="95"/>
      <c r="P1261" s="98"/>
      <c r="Q1261" s="381"/>
      <c r="R1261" s="381"/>
      <c r="S1261" s="381"/>
      <c r="T1261" s="381"/>
    </row>
    <row r="1262" spans="1:20" ht="12.75" customHeight="1" x14ac:dyDescent="0.25">
      <c r="A1262" s="128" t="str">
        <f>IF(B1262="","",ROW()-ROW($A$3)+'Diário 3º PA'!$P$1)</f>
        <v/>
      </c>
      <c r="B1262" s="129"/>
      <c r="C1262" s="130"/>
      <c r="D1262" s="98"/>
      <c r="E1262" s="95"/>
      <c r="F1262" s="141"/>
      <c r="G1262" s="98"/>
      <c r="H1262" s="98"/>
      <c r="I1262" s="95"/>
      <c r="J1262" s="131" t="str">
        <f t="shared" si="5"/>
        <v/>
      </c>
      <c r="K1262" s="131"/>
      <c r="L1262" s="132"/>
      <c r="M1262" s="131"/>
      <c r="N1262" s="129"/>
      <c r="O1262" s="95"/>
      <c r="P1262" s="98"/>
      <c r="Q1262" s="381"/>
      <c r="R1262" s="381"/>
      <c r="S1262" s="381"/>
      <c r="T1262" s="381"/>
    </row>
    <row r="1263" spans="1:20" ht="12.75" customHeight="1" x14ac:dyDescent="0.25">
      <c r="A1263" s="128" t="str">
        <f>IF(B1263="","",ROW()-ROW($A$3)+'Diário 3º PA'!$P$1)</f>
        <v/>
      </c>
      <c r="B1263" s="129"/>
      <c r="C1263" s="130"/>
      <c r="D1263" s="98"/>
      <c r="E1263" s="95"/>
      <c r="F1263" s="141"/>
      <c r="G1263" s="98"/>
      <c r="H1263" s="98"/>
      <c r="I1263" s="95"/>
      <c r="J1263" s="131" t="str">
        <f t="shared" si="5"/>
        <v/>
      </c>
      <c r="K1263" s="131"/>
      <c r="L1263" s="132"/>
      <c r="M1263" s="131"/>
      <c r="N1263" s="129"/>
      <c r="O1263" s="95"/>
      <c r="P1263" s="98"/>
      <c r="Q1263" s="381"/>
      <c r="R1263" s="381"/>
      <c r="S1263" s="381"/>
      <c r="T1263" s="381"/>
    </row>
    <row r="1264" spans="1:20" ht="12.75" customHeight="1" x14ac:dyDescent="0.25">
      <c r="A1264" s="128" t="str">
        <f>IF(B1264="","",ROW()-ROW($A$3)+'Diário 3º PA'!$P$1)</f>
        <v/>
      </c>
      <c r="B1264" s="129"/>
      <c r="C1264" s="130"/>
      <c r="D1264" s="98"/>
      <c r="E1264" s="95"/>
      <c r="F1264" s="141"/>
      <c r="G1264" s="98"/>
      <c r="H1264" s="98"/>
      <c r="I1264" s="95"/>
      <c r="J1264" s="131" t="str">
        <f t="shared" si="5"/>
        <v/>
      </c>
      <c r="K1264" s="131"/>
      <c r="L1264" s="132"/>
      <c r="M1264" s="131"/>
      <c r="N1264" s="129"/>
      <c r="O1264" s="95"/>
      <c r="P1264" s="98"/>
      <c r="Q1264" s="381"/>
      <c r="R1264" s="381"/>
      <c r="S1264" s="381"/>
      <c r="T1264" s="381"/>
    </row>
    <row r="1265" spans="1:20" ht="12.75" customHeight="1" x14ac:dyDescent="0.25">
      <c r="A1265" s="128" t="str">
        <f>IF(B1265="","",ROW()-ROW($A$3)+'Diário 3º PA'!$P$1)</f>
        <v/>
      </c>
      <c r="B1265" s="129"/>
      <c r="C1265" s="130"/>
      <c r="D1265" s="98"/>
      <c r="E1265" s="95"/>
      <c r="F1265" s="141"/>
      <c r="G1265" s="98"/>
      <c r="H1265" s="98"/>
      <c r="I1265" s="95"/>
      <c r="J1265" s="131" t="str">
        <f t="shared" si="5"/>
        <v/>
      </c>
      <c r="K1265" s="131"/>
      <c r="L1265" s="132"/>
      <c r="M1265" s="131"/>
      <c r="N1265" s="129"/>
      <c r="O1265" s="95"/>
      <c r="P1265" s="98"/>
      <c r="Q1265" s="381"/>
      <c r="R1265" s="381"/>
      <c r="S1265" s="381"/>
      <c r="T1265" s="381"/>
    </row>
    <row r="1266" spans="1:20" ht="12.75" customHeight="1" x14ac:dyDescent="0.25">
      <c r="A1266" s="128" t="str">
        <f>IF(B1266="","",ROW()-ROW($A$3)+'Diário 3º PA'!$P$1)</f>
        <v/>
      </c>
      <c r="B1266" s="129"/>
      <c r="C1266" s="130"/>
      <c r="D1266" s="98"/>
      <c r="E1266" s="95"/>
      <c r="F1266" s="141"/>
      <c r="G1266" s="98"/>
      <c r="H1266" s="98"/>
      <c r="I1266" s="95"/>
      <c r="J1266" s="131" t="str">
        <f t="shared" si="5"/>
        <v/>
      </c>
      <c r="K1266" s="131"/>
      <c r="L1266" s="132"/>
      <c r="M1266" s="131"/>
      <c r="N1266" s="129"/>
      <c r="O1266" s="95"/>
      <c r="P1266" s="98"/>
      <c r="Q1266" s="381"/>
      <c r="R1266" s="381"/>
      <c r="S1266" s="381"/>
      <c r="T1266" s="381"/>
    </row>
    <row r="1267" spans="1:20" ht="12.75" customHeight="1" x14ac:dyDescent="0.25">
      <c r="A1267" s="128" t="str">
        <f>IF(B1267="","",ROW()-ROW($A$3)+'Diário 3º PA'!$P$1)</f>
        <v/>
      </c>
      <c r="B1267" s="129"/>
      <c r="C1267" s="130"/>
      <c r="D1267" s="98"/>
      <c r="E1267" s="95"/>
      <c r="F1267" s="141"/>
      <c r="G1267" s="98"/>
      <c r="H1267" s="98"/>
      <c r="I1267" s="95"/>
      <c r="J1267" s="131" t="str">
        <f t="shared" si="5"/>
        <v/>
      </c>
      <c r="K1267" s="131"/>
      <c r="L1267" s="132"/>
      <c r="M1267" s="131"/>
      <c r="N1267" s="129"/>
      <c r="O1267" s="95"/>
      <c r="P1267" s="98"/>
      <c r="Q1267" s="381"/>
      <c r="R1267" s="381"/>
      <c r="S1267" s="381"/>
      <c r="T1267" s="381"/>
    </row>
    <row r="1268" spans="1:20" ht="12.75" customHeight="1" x14ac:dyDescent="0.25">
      <c r="A1268" s="128" t="str">
        <f>IF(B1268="","",ROW()-ROW($A$3)+'Diário 3º PA'!$P$1)</f>
        <v/>
      </c>
      <c r="B1268" s="129"/>
      <c r="C1268" s="130"/>
      <c r="D1268" s="98"/>
      <c r="E1268" s="95"/>
      <c r="F1268" s="141"/>
      <c r="G1268" s="98"/>
      <c r="H1268" s="98"/>
      <c r="I1268" s="95"/>
      <c r="J1268" s="131" t="str">
        <f t="shared" si="5"/>
        <v/>
      </c>
      <c r="K1268" s="131"/>
      <c r="L1268" s="132"/>
      <c r="M1268" s="131"/>
      <c r="N1268" s="129"/>
      <c r="O1268" s="95"/>
      <c r="P1268" s="98"/>
      <c r="Q1268" s="381"/>
      <c r="R1268" s="381"/>
      <c r="S1268" s="381"/>
      <c r="T1268" s="381"/>
    </row>
    <row r="1269" spans="1:20" ht="12.75" customHeight="1" x14ac:dyDescent="0.25">
      <c r="A1269" s="128" t="str">
        <f>IF(B1269="","",ROW()-ROW($A$3)+'Diário 3º PA'!$P$1)</f>
        <v/>
      </c>
      <c r="B1269" s="129"/>
      <c r="C1269" s="130"/>
      <c r="D1269" s="98"/>
      <c r="E1269" s="95"/>
      <c r="F1269" s="141"/>
      <c r="G1269" s="98"/>
      <c r="H1269" s="98"/>
      <c r="I1269" s="95"/>
      <c r="J1269" s="131" t="str">
        <f t="shared" si="5"/>
        <v/>
      </c>
      <c r="K1269" s="131"/>
      <c r="L1269" s="132"/>
      <c r="M1269" s="131"/>
      <c r="N1269" s="129"/>
      <c r="O1269" s="95"/>
      <c r="P1269" s="98"/>
      <c r="Q1269" s="381"/>
      <c r="R1269" s="381"/>
      <c r="S1269" s="381"/>
      <c r="T1269" s="381"/>
    </row>
    <row r="1270" spans="1:20" ht="12.75" customHeight="1" x14ac:dyDescent="0.25">
      <c r="A1270" s="128" t="str">
        <f>IF(B1270="","",ROW()-ROW($A$3)+'Diário 3º PA'!$P$1)</f>
        <v/>
      </c>
      <c r="B1270" s="129"/>
      <c r="C1270" s="130"/>
      <c r="D1270" s="98"/>
      <c r="E1270" s="95"/>
      <c r="F1270" s="141"/>
      <c r="G1270" s="98"/>
      <c r="H1270" s="98"/>
      <c r="I1270" s="95"/>
      <c r="J1270" s="131" t="str">
        <f t="shared" si="5"/>
        <v/>
      </c>
      <c r="K1270" s="131"/>
      <c r="L1270" s="132"/>
      <c r="M1270" s="131"/>
      <c r="N1270" s="129"/>
      <c r="O1270" s="95"/>
      <c r="P1270" s="98"/>
      <c r="Q1270" s="381"/>
      <c r="R1270" s="381"/>
      <c r="S1270" s="381"/>
      <c r="T1270" s="381"/>
    </row>
    <row r="1271" spans="1:20" ht="12.75" customHeight="1" x14ac:dyDescent="0.25">
      <c r="A1271" s="128" t="str">
        <f>IF(B1271="","",ROW()-ROW($A$3)+'Diário 3º PA'!$P$1)</f>
        <v/>
      </c>
      <c r="B1271" s="129"/>
      <c r="C1271" s="130"/>
      <c r="D1271" s="98"/>
      <c r="E1271" s="95"/>
      <c r="F1271" s="141"/>
      <c r="G1271" s="98"/>
      <c r="H1271" s="98"/>
      <c r="I1271" s="95"/>
      <c r="J1271" s="131" t="str">
        <f t="shared" si="5"/>
        <v/>
      </c>
      <c r="K1271" s="131"/>
      <c r="L1271" s="132"/>
      <c r="M1271" s="131"/>
      <c r="N1271" s="129"/>
      <c r="O1271" s="95"/>
      <c r="P1271" s="98"/>
      <c r="Q1271" s="381"/>
      <c r="R1271" s="381"/>
      <c r="S1271" s="381"/>
      <c r="T1271" s="381"/>
    </row>
    <row r="1272" spans="1:20" ht="12.75" customHeight="1" x14ac:dyDescent="0.25">
      <c r="A1272" s="128" t="str">
        <f>IF(B1272="","",ROW()-ROW($A$3)+'Diário 3º PA'!$P$1)</f>
        <v/>
      </c>
      <c r="B1272" s="129"/>
      <c r="C1272" s="130"/>
      <c r="D1272" s="98"/>
      <c r="E1272" s="95"/>
      <c r="F1272" s="141"/>
      <c r="G1272" s="98"/>
      <c r="H1272" s="98"/>
      <c r="I1272" s="95"/>
      <c r="J1272" s="131" t="str">
        <f t="shared" si="5"/>
        <v/>
      </c>
      <c r="K1272" s="131"/>
      <c r="L1272" s="132"/>
      <c r="M1272" s="131"/>
      <c r="N1272" s="129"/>
      <c r="O1272" s="95"/>
      <c r="P1272" s="98"/>
      <c r="Q1272" s="381"/>
      <c r="R1272" s="381"/>
      <c r="S1272" s="381"/>
      <c r="T1272" s="381"/>
    </row>
    <row r="1273" spans="1:20" ht="12.75" customHeight="1" x14ac:dyDescent="0.25">
      <c r="A1273" s="128" t="str">
        <f>IF(B1273="","",ROW()-ROW($A$3)+'Diário 3º PA'!$P$1)</f>
        <v/>
      </c>
      <c r="B1273" s="129"/>
      <c r="C1273" s="130"/>
      <c r="D1273" s="98"/>
      <c r="E1273" s="95"/>
      <c r="F1273" s="141"/>
      <c r="G1273" s="98"/>
      <c r="H1273" s="98"/>
      <c r="I1273" s="95"/>
      <c r="J1273" s="131" t="str">
        <f t="shared" si="5"/>
        <v/>
      </c>
      <c r="K1273" s="131"/>
      <c r="L1273" s="132"/>
      <c r="M1273" s="131"/>
      <c r="N1273" s="129"/>
      <c r="O1273" s="95"/>
      <c r="P1273" s="98"/>
      <c r="Q1273" s="381"/>
      <c r="R1273" s="381"/>
      <c r="S1273" s="381"/>
      <c r="T1273" s="381"/>
    </row>
    <row r="1274" spans="1:20" ht="12.75" customHeight="1" x14ac:dyDescent="0.25">
      <c r="A1274" s="128" t="str">
        <f>IF(B1274="","",ROW()-ROW($A$3)+'Diário 3º PA'!$P$1)</f>
        <v/>
      </c>
      <c r="B1274" s="129"/>
      <c r="C1274" s="130"/>
      <c r="D1274" s="98"/>
      <c r="E1274" s="95"/>
      <c r="F1274" s="141"/>
      <c r="G1274" s="98"/>
      <c r="H1274" s="98"/>
      <c r="I1274" s="95"/>
      <c r="J1274" s="131" t="str">
        <f t="shared" si="5"/>
        <v/>
      </c>
      <c r="K1274" s="131"/>
      <c r="L1274" s="132"/>
      <c r="M1274" s="131"/>
      <c r="N1274" s="129"/>
      <c r="O1274" s="95"/>
      <c r="P1274" s="98"/>
      <c r="Q1274" s="381"/>
      <c r="R1274" s="381"/>
      <c r="S1274" s="381"/>
      <c r="T1274" s="381"/>
    </row>
    <row r="1275" spans="1:20" ht="12.75" customHeight="1" x14ac:dyDescent="0.25">
      <c r="A1275" s="128" t="str">
        <f>IF(B1275="","",ROW()-ROW($A$3)+'Diário 3º PA'!$P$1)</f>
        <v/>
      </c>
      <c r="B1275" s="129"/>
      <c r="C1275" s="130"/>
      <c r="D1275" s="98"/>
      <c r="E1275" s="95"/>
      <c r="F1275" s="141"/>
      <c r="G1275" s="98"/>
      <c r="H1275" s="98"/>
      <c r="I1275" s="95"/>
      <c r="J1275" s="131" t="str">
        <f t="shared" si="5"/>
        <v/>
      </c>
      <c r="K1275" s="131"/>
      <c r="L1275" s="132"/>
      <c r="M1275" s="131"/>
      <c r="N1275" s="129"/>
      <c r="O1275" s="95"/>
      <c r="P1275" s="98"/>
      <c r="Q1275" s="381"/>
      <c r="R1275" s="381"/>
      <c r="S1275" s="381"/>
      <c r="T1275" s="381"/>
    </row>
    <row r="1276" spans="1:20" ht="12.75" customHeight="1" x14ac:dyDescent="0.25">
      <c r="A1276" s="128" t="str">
        <f>IF(B1276="","",ROW()-ROW($A$3)+'Diário 3º PA'!$P$1)</f>
        <v/>
      </c>
      <c r="B1276" s="129"/>
      <c r="C1276" s="130"/>
      <c r="D1276" s="98"/>
      <c r="E1276" s="95"/>
      <c r="F1276" s="141"/>
      <c r="G1276" s="98"/>
      <c r="H1276" s="98"/>
      <c r="I1276" s="95"/>
      <c r="J1276" s="131" t="str">
        <f t="shared" si="5"/>
        <v/>
      </c>
      <c r="K1276" s="131"/>
      <c r="L1276" s="132"/>
      <c r="M1276" s="131"/>
      <c r="N1276" s="129"/>
      <c r="O1276" s="95"/>
      <c r="P1276" s="98"/>
      <c r="Q1276" s="381"/>
      <c r="R1276" s="381"/>
      <c r="S1276" s="381"/>
      <c r="T1276" s="381"/>
    </row>
    <row r="1277" spans="1:20" ht="12.75" customHeight="1" x14ac:dyDescent="0.25">
      <c r="A1277" s="128" t="str">
        <f>IF(B1277="","",ROW()-ROW($A$3)+'Diário 3º PA'!$P$1)</f>
        <v/>
      </c>
      <c r="B1277" s="129"/>
      <c r="C1277" s="130"/>
      <c r="D1277" s="98"/>
      <c r="E1277" s="95"/>
      <c r="F1277" s="141"/>
      <c r="G1277" s="98"/>
      <c r="H1277" s="98"/>
      <c r="I1277" s="95"/>
      <c r="J1277" s="131" t="str">
        <f t="shared" si="5"/>
        <v/>
      </c>
      <c r="K1277" s="131"/>
      <c r="L1277" s="132"/>
      <c r="M1277" s="131"/>
      <c r="N1277" s="129"/>
      <c r="O1277" s="95"/>
      <c r="P1277" s="98"/>
      <c r="Q1277" s="381"/>
      <c r="R1277" s="381"/>
      <c r="S1277" s="381"/>
      <c r="T1277" s="381"/>
    </row>
    <row r="1278" spans="1:20" ht="12.75" customHeight="1" x14ac:dyDescent="0.25">
      <c r="A1278" s="128" t="str">
        <f>IF(B1278="","",ROW()-ROW($A$3)+'Diário 3º PA'!$P$1)</f>
        <v/>
      </c>
      <c r="B1278" s="129"/>
      <c r="C1278" s="130"/>
      <c r="D1278" s="98"/>
      <c r="E1278" s="95"/>
      <c r="F1278" s="141"/>
      <c r="G1278" s="98"/>
      <c r="H1278" s="98"/>
      <c r="I1278" s="95"/>
      <c r="J1278" s="131" t="str">
        <f t="shared" si="5"/>
        <v/>
      </c>
      <c r="K1278" s="131"/>
      <c r="L1278" s="132"/>
      <c r="M1278" s="131"/>
      <c r="N1278" s="129"/>
      <c r="O1278" s="95"/>
      <c r="P1278" s="98"/>
      <c r="Q1278" s="381"/>
      <c r="R1278" s="381"/>
      <c r="S1278" s="381"/>
      <c r="T1278" s="381"/>
    </row>
    <row r="1279" spans="1:20" ht="12.75" customHeight="1" x14ac:dyDescent="0.25">
      <c r="A1279" s="128" t="str">
        <f>IF(B1279="","",ROW()-ROW($A$3)+'Diário 3º PA'!$P$1)</f>
        <v/>
      </c>
      <c r="B1279" s="129"/>
      <c r="C1279" s="130"/>
      <c r="D1279" s="98"/>
      <c r="E1279" s="95"/>
      <c r="F1279" s="141"/>
      <c r="G1279" s="98"/>
      <c r="H1279" s="98"/>
      <c r="I1279" s="95"/>
      <c r="J1279" s="131" t="str">
        <f t="shared" si="5"/>
        <v/>
      </c>
      <c r="K1279" s="131"/>
      <c r="L1279" s="132"/>
      <c r="M1279" s="131"/>
      <c r="N1279" s="129"/>
      <c r="O1279" s="95"/>
      <c r="P1279" s="98"/>
      <c r="Q1279" s="381"/>
      <c r="R1279" s="381"/>
      <c r="S1279" s="381"/>
      <c r="T1279" s="381"/>
    </row>
    <row r="1280" spans="1:20" ht="12.75" customHeight="1" x14ac:dyDescent="0.25">
      <c r="A1280" s="128" t="str">
        <f>IF(B1280="","",ROW()-ROW($A$3)+'Diário 3º PA'!$P$1)</f>
        <v/>
      </c>
      <c r="B1280" s="129"/>
      <c r="C1280" s="130"/>
      <c r="D1280" s="98"/>
      <c r="E1280" s="95"/>
      <c r="F1280" s="141"/>
      <c r="G1280" s="98"/>
      <c r="H1280" s="98"/>
      <c r="I1280" s="95"/>
      <c r="J1280" s="131" t="str">
        <f t="shared" si="5"/>
        <v/>
      </c>
      <c r="K1280" s="131"/>
      <c r="L1280" s="132"/>
      <c r="M1280" s="131"/>
      <c r="N1280" s="129"/>
      <c r="O1280" s="95"/>
      <c r="P1280" s="98"/>
      <c r="Q1280" s="381"/>
      <c r="R1280" s="381"/>
      <c r="S1280" s="381"/>
      <c r="T1280" s="381"/>
    </row>
    <row r="1281" spans="1:20" ht="12.75" customHeight="1" x14ac:dyDescent="0.25">
      <c r="A1281" s="128" t="str">
        <f>IF(B1281="","",ROW()-ROW($A$3)+'Diário 3º PA'!$P$1)</f>
        <v/>
      </c>
      <c r="B1281" s="129"/>
      <c r="C1281" s="130"/>
      <c r="D1281" s="98"/>
      <c r="E1281" s="95"/>
      <c r="F1281" s="141"/>
      <c r="G1281" s="98"/>
      <c r="H1281" s="98"/>
      <c r="I1281" s="95"/>
      <c r="J1281" s="131" t="str">
        <f t="shared" si="5"/>
        <v/>
      </c>
      <c r="K1281" s="131"/>
      <c r="L1281" s="132"/>
      <c r="M1281" s="131"/>
      <c r="N1281" s="129"/>
      <c r="O1281" s="95"/>
      <c r="P1281" s="98"/>
      <c r="Q1281" s="381"/>
      <c r="R1281" s="381"/>
      <c r="S1281" s="381"/>
      <c r="T1281" s="381"/>
    </row>
    <row r="1282" spans="1:20" ht="12.75" customHeight="1" x14ac:dyDescent="0.25">
      <c r="A1282" s="128" t="str">
        <f>IF(B1282="","",ROW()-ROW($A$3)+'Diário 3º PA'!$P$1)</f>
        <v/>
      </c>
      <c r="B1282" s="129"/>
      <c r="C1282" s="130"/>
      <c r="D1282" s="98"/>
      <c r="E1282" s="95"/>
      <c r="F1282" s="141"/>
      <c r="G1282" s="98"/>
      <c r="H1282" s="98"/>
      <c r="I1282" s="95"/>
      <c r="J1282" s="131" t="str">
        <f t="shared" si="5"/>
        <v/>
      </c>
      <c r="K1282" s="131"/>
      <c r="L1282" s="132"/>
      <c r="M1282" s="131"/>
      <c r="N1282" s="129"/>
      <c r="O1282" s="95"/>
      <c r="P1282" s="98"/>
      <c r="Q1282" s="381"/>
      <c r="R1282" s="381"/>
      <c r="S1282" s="381"/>
      <c r="T1282" s="381"/>
    </row>
    <row r="1283" spans="1:20" ht="12.75" customHeight="1" x14ac:dyDescent="0.25">
      <c r="A1283" s="128" t="str">
        <f>IF(B1283="","",ROW()-ROW($A$3)+'Diário 3º PA'!$P$1)</f>
        <v/>
      </c>
      <c r="B1283" s="129"/>
      <c r="C1283" s="130"/>
      <c r="D1283" s="98"/>
      <c r="E1283" s="95"/>
      <c r="F1283" s="141"/>
      <c r="G1283" s="98"/>
      <c r="H1283" s="98"/>
      <c r="I1283" s="95"/>
      <c r="J1283" s="131" t="str">
        <f t="shared" si="5"/>
        <v/>
      </c>
      <c r="K1283" s="131"/>
      <c r="L1283" s="132"/>
      <c r="M1283" s="131"/>
      <c r="N1283" s="129"/>
      <c r="O1283" s="95"/>
      <c r="P1283" s="98"/>
      <c r="Q1283" s="381"/>
      <c r="R1283" s="381"/>
      <c r="S1283" s="381"/>
      <c r="T1283" s="381"/>
    </row>
    <row r="1284" spans="1:20" ht="12.75" customHeight="1" x14ac:dyDescent="0.25">
      <c r="A1284" s="128" t="str">
        <f>IF(B1284="","",ROW()-ROW($A$3)+'Diário 3º PA'!$P$1)</f>
        <v/>
      </c>
      <c r="B1284" s="129"/>
      <c r="C1284" s="130"/>
      <c r="D1284" s="98"/>
      <c r="E1284" s="95"/>
      <c r="F1284" s="141"/>
      <c r="G1284" s="98"/>
      <c r="H1284" s="98"/>
      <c r="I1284" s="95"/>
      <c r="J1284" s="131" t="str">
        <f t="shared" ref="J1284:J1538" si="6">IF(P1284="","",IF(LEN(P1284)&gt;14,P1284,"CPF Protegido - LGPD"))</f>
        <v/>
      </c>
      <c r="K1284" s="131"/>
      <c r="L1284" s="132"/>
      <c r="M1284" s="131"/>
      <c r="N1284" s="129"/>
      <c r="O1284" s="95"/>
      <c r="P1284" s="98"/>
      <c r="Q1284" s="381"/>
      <c r="R1284" s="381"/>
      <c r="S1284" s="381"/>
      <c r="T1284" s="381"/>
    </row>
    <row r="1285" spans="1:20" ht="12.75" customHeight="1" x14ac:dyDescent="0.25">
      <c r="A1285" s="128" t="str">
        <f>IF(B1285="","",ROW()-ROW($A$3)+'Diário 3º PA'!$P$1)</f>
        <v/>
      </c>
      <c r="B1285" s="129"/>
      <c r="C1285" s="130"/>
      <c r="D1285" s="98"/>
      <c r="E1285" s="95"/>
      <c r="F1285" s="141"/>
      <c r="G1285" s="98"/>
      <c r="H1285" s="98"/>
      <c r="I1285" s="95"/>
      <c r="J1285" s="131" t="str">
        <f t="shared" si="6"/>
        <v/>
      </c>
      <c r="K1285" s="131"/>
      <c r="L1285" s="132"/>
      <c r="M1285" s="131"/>
      <c r="N1285" s="129"/>
      <c r="O1285" s="95"/>
      <c r="P1285" s="98"/>
      <c r="Q1285" s="381"/>
      <c r="R1285" s="381"/>
      <c r="S1285" s="381"/>
      <c r="T1285" s="381"/>
    </row>
    <row r="1286" spans="1:20" ht="12.75" customHeight="1" x14ac:dyDescent="0.25">
      <c r="A1286" s="128" t="str">
        <f>IF(B1286="","",ROW()-ROW($A$3)+'Diário 3º PA'!$P$1)</f>
        <v/>
      </c>
      <c r="B1286" s="129"/>
      <c r="C1286" s="130"/>
      <c r="D1286" s="98"/>
      <c r="E1286" s="95"/>
      <c r="F1286" s="141"/>
      <c r="G1286" s="98"/>
      <c r="H1286" s="98"/>
      <c r="I1286" s="95"/>
      <c r="J1286" s="131" t="str">
        <f t="shared" si="6"/>
        <v/>
      </c>
      <c r="K1286" s="131"/>
      <c r="L1286" s="132"/>
      <c r="M1286" s="131"/>
      <c r="N1286" s="129"/>
      <c r="O1286" s="95"/>
      <c r="P1286" s="98"/>
      <c r="Q1286" s="381"/>
      <c r="R1286" s="381"/>
      <c r="S1286" s="381"/>
      <c r="T1286" s="381"/>
    </row>
    <row r="1287" spans="1:20" ht="12.75" customHeight="1" x14ac:dyDescent="0.25">
      <c r="A1287" s="128" t="str">
        <f>IF(B1287="","",ROW()-ROW($A$3)+'Diário 3º PA'!$P$1)</f>
        <v/>
      </c>
      <c r="B1287" s="129"/>
      <c r="C1287" s="130"/>
      <c r="D1287" s="98"/>
      <c r="E1287" s="95"/>
      <c r="F1287" s="141"/>
      <c r="G1287" s="98"/>
      <c r="H1287" s="98"/>
      <c r="I1287" s="95"/>
      <c r="J1287" s="131" t="str">
        <f t="shared" si="6"/>
        <v/>
      </c>
      <c r="K1287" s="131"/>
      <c r="L1287" s="132"/>
      <c r="M1287" s="131"/>
      <c r="N1287" s="129"/>
      <c r="O1287" s="95"/>
      <c r="P1287" s="98"/>
      <c r="Q1287" s="381"/>
      <c r="R1287" s="381"/>
      <c r="S1287" s="381"/>
      <c r="T1287" s="381"/>
    </row>
    <row r="1288" spans="1:20" ht="12.75" customHeight="1" x14ac:dyDescent="0.25">
      <c r="A1288" s="128" t="str">
        <f>IF(B1288="","",ROW()-ROW($A$3)+'Diário 3º PA'!$P$1)</f>
        <v/>
      </c>
      <c r="B1288" s="129"/>
      <c r="C1288" s="130"/>
      <c r="D1288" s="98"/>
      <c r="E1288" s="95"/>
      <c r="F1288" s="141"/>
      <c r="G1288" s="98"/>
      <c r="H1288" s="98"/>
      <c r="I1288" s="95"/>
      <c r="J1288" s="131" t="str">
        <f t="shared" si="6"/>
        <v/>
      </c>
      <c r="K1288" s="131"/>
      <c r="L1288" s="132"/>
      <c r="M1288" s="131"/>
      <c r="N1288" s="129"/>
      <c r="O1288" s="95"/>
      <c r="P1288" s="98"/>
      <c r="Q1288" s="381"/>
      <c r="R1288" s="381"/>
      <c r="S1288" s="381"/>
      <c r="T1288" s="381"/>
    </row>
    <row r="1289" spans="1:20" ht="12.75" customHeight="1" x14ac:dyDescent="0.25">
      <c r="A1289" s="128" t="str">
        <f>IF(B1289="","",ROW()-ROW($A$3)+'Diário 3º PA'!$P$1)</f>
        <v/>
      </c>
      <c r="B1289" s="129"/>
      <c r="C1289" s="130"/>
      <c r="D1289" s="98"/>
      <c r="E1289" s="95"/>
      <c r="F1289" s="141"/>
      <c r="G1289" s="98"/>
      <c r="H1289" s="98"/>
      <c r="I1289" s="95"/>
      <c r="J1289" s="131" t="str">
        <f t="shared" si="6"/>
        <v/>
      </c>
      <c r="K1289" s="131"/>
      <c r="L1289" s="132"/>
      <c r="M1289" s="131"/>
      <c r="N1289" s="129"/>
      <c r="O1289" s="95"/>
      <c r="P1289" s="98"/>
      <c r="Q1289" s="381"/>
      <c r="R1289" s="381"/>
      <c r="S1289" s="381"/>
      <c r="T1289" s="381"/>
    </row>
    <row r="1290" spans="1:20" ht="12.75" customHeight="1" x14ac:dyDescent="0.25">
      <c r="A1290" s="128" t="str">
        <f>IF(B1290="","",ROW()-ROW($A$3)+'Diário 3º PA'!$P$1)</f>
        <v/>
      </c>
      <c r="B1290" s="129"/>
      <c r="C1290" s="130"/>
      <c r="D1290" s="98"/>
      <c r="E1290" s="95"/>
      <c r="F1290" s="141"/>
      <c r="G1290" s="98"/>
      <c r="H1290" s="98"/>
      <c r="I1290" s="95"/>
      <c r="J1290" s="131" t="str">
        <f t="shared" si="6"/>
        <v/>
      </c>
      <c r="K1290" s="131"/>
      <c r="L1290" s="132"/>
      <c r="M1290" s="131"/>
      <c r="N1290" s="129"/>
      <c r="O1290" s="95"/>
      <c r="P1290" s="98"/>
      <c r="Q1290" s="381"/>
      <c r="R1290" s="381"/>
      <c r="S1290" s="381"/>
      <c r="T1290" s="381"/>
    </row>
    <row r="1291" spans="1:20" ht="12.75" customHeight="1" x14ac:dyDescent="0.25">
      <c r="A1291" s="128" t="str">
        <f>IF(B1291="","",ROW()-ROW($A$3)+'Diário 3º PA'!$P$1)</f>
        <v/>
      </c>
      <c r="B1291" s="129"/>
      <c r="C1291" s="130"/>
      <c r="D1291" s="98"/>
      <c r="E1291" s="95"/>
      <c r="F1291" s="141"/>
      <c r="G1291" s="98"/>
      <c r="H1291" s="98"/>
      <c r="I1291" s="95"/>
      <c r="J1291" s="131" t="str">
        <f t="shared" si="6"/>
        <v/>
      </c>
      <c r="K1291" s="131"/>
      <c r="L1291" s="132"/>
      <c r="M1291" s="131"/>
      <c r="N1291" s="129"/>
      <c r="O1291" s="95"/>
      <c r="P1291" s="98"/>
      <c r="Q1291" s="381"/>
      <c r="R1291" s="381"/>
      <c r="S1291" s="381"/>
      <c r="T1291" s="381"/>
    </row>
    <row r="1292" spans="1:20" ht="12.75" customHeight="1" x14ac:dyDescent="0.25">
      <c r="A1292" s="128" t="str">
        <f>IF(B1292="","",ROW()-ROW($A$3)+'Diário 3º PA'!$P$1)</f>
        <v/>
      </c>
      <c r="B1292" s="129"/>
      <c r="C1292" s="130"/>
      <c r="D1292" s="98"/>
      <c r="E1292" s="95"/>
      <c r="F1292" s="141"/>
      <c r="G1292" s="98"/>
      <c r="H1292" s="98"/>
      <c r="I1292" s="95"/>
      <c r="J1292" s="131" t="str">
        <f t="shared" si="6"/>
        <v/>
      </c>
      <c r="K1292" s="131"/>
      <c r="L1292" s="132"/>
      <c r="M1292" s="131"/>
      <c r="N1292" s="129"/>
      <c r="O1292" s="95"/>
      <c r="P1292" s="98"/>
      <c r="Q1292" s="381"/>
      <c r="R1292" s="381"/>
      <c r="S1292" s="381"/>
      <c r="T1292" s="381"/>
    </row>
    <row r="1293" spans="1:20" ht="12.75" customHeight="1" x14ac:dyDescent="0.25">
      <c r="A1293" s="128" t="str">
        <f>IF(B1293="","",ROW()-ROW($A$3)+'Diário 3º PA'!$P$1)</f>
        <v/>
      </c>
      <c r="B1293" s="129"/>
      <c r="C1293" s="130"/>
      <c r="D1293" s="98"/>
      <c r="E1293" s="95"/>
      <c r="F1293" s="141"/>
      <c r="G1293" s="98"/>
      <c r="H1293" s="98"/>
      <c r="I1293" s="95"/>
      <c r="J1293" s="131" t="str">
        <f t="shared" si="6"/>
        <v/>
      </c>
      <c r="K1293" s="131"/>
      <c r="L1293" s="132"/>
      <c r="M1293" s="131"/>
      <c r="N1293" s="129"/>
      <c r="O1293" s="95"/>
      <c r="P1293" s="98"/>
      <c r="Q1293" s="381"/>
      <c r="R1293" s="381"/>
      <c r="S1293" s="381"/>
      <c r="T1293" s="381"/>
    </row>
    <row r="1294" spans="1:20" ht="12.75" customHeight="1" x14ac:dyDescent="0.25">
      <c r="A1294" s="128" t="str">
        <f>IF(B1294="","",ROW()-ROW($A$3)+'Diário 3º PA'!$P$1)</f>
        <v/>
      </c>
      <c r="B1294" s="129"/>
      <c r="C1294" s="130"/>
      <c r="D1294" s="98"/>
      <c r="E1294" s="95"/>
      <c r="F1294" s="141"/>
      <c r="G1294" s="98"/>
      <c r="H1294" s="98"/>
      <c r="I1294" s="95"/>
      <c r="J1294" s="131" t="str">
        <f t="shared" si="6"/>
        <v/>
      </c>
      <c r="K1294" s="131"/>
      <c r="L1294" s="132"/>
      <c r="M1294" s="131"/>
      <c r="N1294" s="129"/>
      <c r="O1294" s="95"/>
      <c r="P1294" s="98"/>
      <c r="Q1294" s="381"/>
      <c r="R1294" s="381"/>
      <c r="S1294" s="381"/>
      <c r="T1294" s="381"/>
    </row>
    <row r="1295" spans="1:20" ht="12.75" customHeight="1" x14ac:dyDescent="0.25">
      <c r="A1295" s="128" t="str">
        <f>IF(B1295="","",ROW()-ROW($A$3)+'Diário 3º PA'!$P$1)</f>
        <v/>
      </c>
      <c r="B1295" s="129"/>
      <c r="C1295" s="130"/>
      <c r="D1295" s="98"/>
      <c r="E1295" s="95"/>
      <c r="F1295" s="141"/>
      <c r="G1295" s="98"/>
      <c r="H1295" s="98"/>
      <c r="I1295" s="95"/>
      <c r="J1295" s="131" t="str">
        <f t="shared" si="6"/>
        <v/>
      </c>
      <c r="K1295" s="131"/>
      <c r="L1295" s="132"/>
      <c r="M1295" s="131"/>
      <c r="N1295" s="129"/>
      <c r="O1295" s="95"/>
      <c r="P1295" s="98"/>
      <c r="Q1295" s="381"/>
      <c r="R1295" s="381"/>
      <c r="S1295" s="381"/>
      <c r="T1295" s="381"/>
    </row>
    <row r="1296" spans="1:20" ht="12.75" customHeight="1" x14ac:dyDescent="0.25">
      <c r="A1296" s="128" t="str">
        <f>IF(B1296="","",ROW()-ROW($A$3)+'Diário 3º PA'!$P$1)</f>
        <v/>
      </c>
      <c r="B1296" s="129"/>
      <c r="C1296" s="130"/>
      <c r="D1296" s="98"/>
      <c r="E1296" s="95"/>
      <c r="F1296" s="141"/>
      <c r="G1296" s="98"/>
      <c r="H1296" s="98"/>
      <c r="I1296" s="95"/>
      <c r="J1296" s="131" t="str">
        <f t="shared" si="6"/>
        <v/>
      </c>
      <c r="K1296" s="131"/>
      <c r="L1296" s="132"/>
      <c r="M1296" s="131"/>
      <c r="N1296" s="129"/>
      <c r="O1296" s="95"/>
      <c r="P1296" s="98"/>
      <c r="Q1296" s="381"/>
      <c r="R1296" s="381"/>
      <c r="S1296" s="381"/>
      <c r="T1296" s="381"/>
    </row>
    <row r="1297" spans="1:20" ht="12.75" customHeight="1" x14ac:dyDescent="0.25">
      <c r="A1297" s="128" t="str">
        <f>IF(B1297="","",ROW()-ROW($A$3)+'Diário 3º PA'!$P$1)</f>
        <v/>
      </c>
      <c r="B1297" s="129"/>
      <c r="C1297" s="130"/>
      <c r="D1297" s="98"/>
      <c r="E1297" s="95"/>
      <c r="F1297" s="141"/>
      <c r="G1297" s="98"/>
      <c r="H1297" s="98"/>
      <c r="I1297" s="95"/>
      <c r="J1297" s="131" t="str">
        <f t="shared" si="6"/>
        <v/>
      </c>
      <c r="K1297" s="131"/>
      <c r="L1297" s="132"/>
      <c r="M1297" s="131"/>
      <c r="N1297" s="129"/>
      <c r="O1297" s="95"/>
      <c r="P1297" s="98"/>
      <c r="Q1297" s="381"/>
      <c r="R1297" s="381"/>
      <c r="S1297" s="381"/>
      <c r="T1297" s="381"/>
    </row>
    <row r="1298" spans="1:20" ht="12.75" customHeight="1" x14ac:dyDescent="0.25">
      <c r="A1298" s="128" t="str">
        <f>IF(B1298="","",ROW()-ROW($A$3)+'Diário 3º PA'!$P$1)</f>
        <v/>
      </c>
      <c r="B1298" s="129"/>
      <c r="C1298" s="130"/>
      <c r="D1298" s="98"/>
      <c r="E1298" s="95"/>
      <c r="F1298" s="141"/>
      <c r="G1298" s="98"/>
      <c r="H1298" s="98"/>
      <c r="I1298" s="95"/>
      <c r="J1298" s="131" t="str">
        <f t="shared" si="6"/>
        <v/>
      </c>
      <c r="K1298" s="131"/>
      <c r="L1298" s="132"/>
      <c r="M1298" s="131"/>
      <c r="N1298" s="129"/>
      <c r="O1298" s="95"/>
      <c r="P1298" s="98"/>
      <c r="Q1298" s="381"/>
      <c r="R1298" s="381"/>
      <c r="S1298" s="381"/>
      <c r="T1298" s="381"/>
    </row>
    <row r="1299" spans="1:20" ht="12.75" customHeight="1" x14ac:dyDescent="0.25">
      <c r="A1299" s="128" t="str">
        <f>IF(B1299="","",ROW()-ROW($A$3)+'Diário 3º PA'!$P$1)</f>
        <v/>
      </c>
      <c r="B1299" s="129"/>
      <c r="C1299" s="130"/>
      <c r="D1299" s="98"/>
      <c r="E1299" s="95"/>
      <c r="F1299" s="141"/>
      <c r="G1299" s="98"/>
      <c r="H1299" s="98"/>
      <c r="I1299" s="95"/>
      <c r="J1299" s="131" t="str">
        <f t="shared" si="6"/>
        <v/>
      </c>
      <c r="K1299" s="131"/>
      <c r="L1299" s="132"/>
      <c r="M1299" s="131"/>
      <c r="N1299" s="129"/>
      <c r="O1299" s="95"/>
      <c r="P1299" s="98"/>
      <c r="Q1299" s="381"/>
      <c r="R1299" s="381"/>
      <c r="S1299" s="381"/>
      <c r="T1299" s="381"/>
    </row>
    <row r="1300" spans="1:20" ht="12.75" customHeight="1" x14ac:dyDescent="0.25">
      <c r="A1300" s="128" t="str">
        <f>IF(B1300="","",ROW()-ROW($A$3)+'Diário 3º PA'!$P$1)</f>
        <v/>
      </c>
      <c r="B1300" s="129"/>
      <c r="C1300" s="130"/>
      <c r="D1300" s="98"/>
      <c r="E1300" s="95"/>
      <c r="F1300" s="141"/>
      <c r="G1300" s="98"/>
      <c r="H1300" s="98"/>
      <c r="I1300" s="95"/>
      <c r="J1300" s="131" t="str">
        <f t="shared" si="6"/>
        <v/>
      </c>
      <c r="K1300" s="131"/>
      <c r="L1300" s="132"/>
      <c r="M1300" s="131"/>
      <c r="N1300" s="129"/>
      <c r="O1300" s="95"/>
      <c r="P1300" s="98"/>
      <c r="Q1300" s="381"/>
      <c r="R1300" s="381"/>
      <c r="S1300" s="381"/>
      <c r="T1300" s="381"/>
    </row>
    <row r="1301" spans="1:20" ht="12.75" customHeight="1" x14ac:dyDescent="0.25">
      <c r="A1301" s="128" t="str">
        <f>IF(B1301="","",ROW()-ROW($A$3)+'Diário 3º PA'!$P$1)</f>
        <v/>
      </c>
      <c r="B1301" s="129"/>
      <c r="C1301" s="130"/>
      <c r="D1301" s="98"/>
      <c r="E1301" s="95"/>
      <c r="F1301" s="141"/>
      <c r="G1301" s="98"/>
      <c r="H1301" s="98"/>
      <c r="I1301" s="95"/>
      <c r="J1301" s="131" t="str">
        <f t="shared" si="6"/>
        <v/>
      </c>
      <c r="K1301" s="131"/>
      <c r="L1301" s="132"/>
      <c r="M1301" s="131"/>
      <c r="N1301" s="129"/>
      <c r="O1301" s="95"/>
      <c r="P1301" s="98"/>
      <c r="Q1301" s="381"/>
      <c r="R1301" s="381"/>
      <c r="S1301" s="381"/>
      <c r="T1301" s="381"/>
    </row>
    <row r="1302" spans="1:20" ht="12.75" customHeight="1" x14ac:dyDescent="0.25">
      <c r="A1302" s="128" t="str">
        <f>IF(B1302="","",ROW()-ROW($A$3)+'Diário 3º PA'!$P$1)</f>
        <v/>
      </c>
      <c r="B1302" s="129"/>
      <c r="C1302" s="130"/>
      <c r="D1302" s="98"/>
      <c r="E1302" s="95"/>
      <c r="F1302" s="141"/>
      <c r="G1302" s="98"/>
      <c r="H1302" s="98"/>
      <c r="I1302" s="95"/>
      <c r="J1302" s="131" t="str">
        <f t="shared" si="6"/>
        <v/>
      </c>
      <c r="K1302" s="131"/>
      <c r="L1302" s="132"/>
      <c r="M1302" s="131"/>
      <c r="N1302" s="129"/>
      <c r="O1302" s="95"/>
      <c r="P1302" s="98"/>
      <c r="Q1302" s="381"/>
      <c r="R1302" s="381"/>
      <c r="S1302" s="381"/>
      <c r="T1302" s="381"/>
    </row>
    <row r="1303" spans="1:20" ht="12.75" customHeight="1" x14ac:dyDescent="0.25">
      <c r="A1303" s="128" t="str">
        <f>IF(B1303="","",ROW()-ROW($A$3)+'Diário 3º PA'!$P$1)</f>
        <v/>
      </c>
      <c r="B1303" s="129"/>
      <c r="C1303" s="130"/>
      <c r="D1303" s="98"/>
      <c r="E1303" s="95"/>
      <c r="F1303" s="141"/>
      <c r="G1303" s="98"/>
      <c r="H1303" s="98"/>
      <c r="I1303" s="95"/>
      <c r="J1303" s="131" t="str">
        <f t="shared" si="6"/>
        <v/>
      </c>
      <c r="K1303" s="131"/>
      <c r="L1303" s="132"/>
      <c r="M1303" s="131"/>
      <c r="N1303" s="129"/>
      <c r="O1303" s="95"/>
      <c r="P1303" s="98"/>
      <c r="Q1303" s="381"/>
      <c r="R1303" s="381"/>
      <c r="S1303" s="381"/>
      <c r="T1303" s="381"/>
    </row>
    <row r="1304" spans="1:20" ht="12.75" customHeight="1" x14ac:dyDescent="0.25">
      <c r="A1304" s="128" t="str">
        <f>IF(B1304="","",ROW()-ROW($A$3)+'Diário 3º PA'!$P$1)</f>
        <v/>
      </c>
      <c r="B1304" s="129"/>
      <c r="C1304" s="130"/>
      <c r="D1304" s="98"/>
      <c r="E1304" s="95"/>
      <c r="F1304" s="141"/>
      <c r="G1304" s="98"/>
      <c r="H1304" s="98"/>
      <c r="I1304" s="95"/>
      <c r="J1304" s="131" t="str">
        <f t="shared" si="6"/>
        <v/>
      </c>
      <c r="K1304" s="131"/>
      <c r="L1304" s="132"/>
      <c r="M1304" s="131"/>
      <c r="N1304" s="129"/>
      <c r="O1304" s="95"/>
      <c r="P1304" s="98"/>
      <c r="Q1304" s="381"/>
      <c r="R1304" s="381"/>
      <c r="S1304" s="381"/>
      <c r="T1304" s="381"/>
    </row>
    <row r="1305" spans="1:20" ht="12.75" customHeight="1" x14ac:dyDescent="0.25">
      <c r="A1305" s="128" t="str">
        <f>IF(B1305="","",ROW()-ROW($A$3)+'Diário 3º PA'!$P$1)</f>
        <v/>
      </c>
      <c r="B1305" s="129"/>
      <c r="C1305" s="130"/>
      <c r="D1305" s="98"/>
      <c r="E1305" s="95"/>
      <c r="F1305" s="141"/>
      <c r="G1305" s="98"/>
      <c r="H1305" s="98"/>
      <c r="I1305" s="95"/>
      <c r="J1305" s="131" t="str">
        <f t="shared" si="6"/>
        <v/>
      </c>
      <c r="K1305" s="131"/>
      <c r="L1305" s="132"/>
      <c r="M1305" s="131"/>
      <c r="N1305" s="129"/>
      <c r="O1305" s="95"/>
      <c r="P1305" s="98"/>
      <c r="Q1305" s="381"/>
      <c r="R1305" s="381"/>
      <c r="S1305" s="381"/>
      <c r="T1305" s="381"/>
    </row>
    <row r="1306" spans="1:20" ht="12.75" customHeight="1" x14ac:dyDescent="0.25">
      <c r="A1306" s="128" t="str">
        <f>IF(B1306="","",ROW()-ROW($A$3)+'Diário 3º PA'!$P$1)</f>
        <v/>
      </c>
      <c r="B1306" s="129"/>
      <c r="C1306" s="130"/>
      <c r="D1306" s="98"/>
      <c r="E1306" s="95"/>
      <c r="F1306" s="141"/>
      <c r="G1306" s="98"/>
      <c r="H1306" s="98"/>
      <c r="I1306" s="95"/>
      <c r="J1306" s="131" t="str">
        <f t="shared" si="6"/>
        <v/>
      </c>
      <c r="K1306" s="131"/>
      <c r="L1306" s="132"/>
      <c r="M1306" s="131"/>
      <c r="N1306" s="129"/>
      <c r="O1306" s="95"/>
      <c r="P1306" s="98"/>
      <c r="Q1306" s="381"/>
      <c r="R1306" s="381"/>
      <c r="S1306" s="381"/>
      <c r="T1306" s="381"/>
    </row>
    <row r="1307" spans="1:20" ht="12.75" customHeight="1" x14ac:dyDescent="0.25">
      <c r="A1307" s="128" t="str">
        <f>IF(B1307="","",ROW()-ROW($A$3)+'Diário 3º PA'!$P$1)</f>
        <v/>
      </c>
      <c r="B1307" s="129"/>
      <c r="C1307" s="130"/>
      <c r="D1307" s="98"/>
      <c r="E1307" s="95"/>
      <c r="F1307" s="141"/>
      <c r="G1307" s="98"/>
      <c r="H1307" s="98"/>
      <c r="I1307" s="95"/>
      <c r="J1307" s="131" t="str">
        <f t="shared" si="6"/>
        <v/>
      </c>
      <c r="K1307" s="131"/>
      <c r="L1307" s="132"/>
      <c r="M1307" s="131"/>
      <c r="N1307" s="129"/>
      <c r="O1307" s="95"/>
      <c r="P1307" s="98"/>
      <c r="Q1307" s="381"/>
      <c r="R1307" s="381"/>
      <c r="S1307" s="381"/>
      <c r="T1307" s="381"/>
    </row>
    <row r="1308" spans="1:20" ht="12.75" customHeight="1" x14ac:dyDescent="0.25">
      <c r="A1308" s="128" t="str">
        <f>IF(B1308="","",ROW()-ROW($A$3)+'Diário 3º PA'!$P$1)</f>
        <v/>
      </c>
      <c r="B1308" s="129"/>
      <c r="C1308" s="130"/>
      <c r="D1308" s="98"/>
      <c r="E1308" s="95"/>
      <c r="F1308" s="141"/>
      <c r="G1308" s="98"/>
      <c r="H1308" s="98"/>
      <c r="I1308" s="95"/>
      <c r="J1308" s="131" t="str">
        <f t="shared" si="6"/>
        <v/>
      </c>
      <c r="K1308" s="131"/>
      <c r="L1308" s="132"/>
      <c r="M1308" s="131"/>
      <c r="N1308" s="129"/>
      <c r="O1308" s="95"/>
      <c r="P1308" s="98"/>
      <c r="Q1308" s="381"/>
      <c r="R1308" s="381"/>
      <c r="S1308" s="381"/>
      <c r="T1308" s="381"/>
    </row>
    <row r="1309" spans="1:20" ht="12.75" customHeight="1" x14ac:dyDescent="0.25">
      <c r="A1309" s="128" t="str">
        <f>IF(B1309="","",ROW()-ROW($A$3)+'Diário 3º PA'!$P$1)</f>
        <v/>
      </c>
      <c r="B1309" s="129"/>
      <c r="C1309" s="130"/>
      <c r="D1309" s="98"/>
      <c r="E1309" s="95"/>
      <c r="F1309" s="141"/>
      <c r="G1309" s="98"/>
      <c r="H1309" s="98"/>
      <c r="I1309" s="95"/>
      <c r="J1309" s="131" t="str">
        <f t="shared" si="6"/>
        <v/>
      </c>
      <c r="K1309" s="131"/>
      <c r="L1309" s="132"/>
      <c r="M1309" s="131"/>
      <c r="N1309" s="129"/>
      <c r="O1309" s="95"/>
      <c r="P1309" s="98"/>
      <c r="Q1309" s="381"/>
      <c r="R1309" s="381"/>
      <c r="S1309" s="381"/>
      <c r="T1309" s="381"/>
    </row>
    <row r="1310" spans="1:20" ht="12.75" customHeight="1" x14ac:dyDescent="0.25">
      <c r="A1310" s="128" t="str">
        <f>IF(B1310="","",ROW()-ROW($A$3)+'Diário 3º PA'!$P$1)</f>
        <v/>
      </c>
      <c r="B1310" s="129"/>
      <c r="C1310" s="130"/>
      <c r="D1310" s="98"/>
      <c r="E1310" s="95"/>
      <c r="F1310" s="141"/>
      <c r="G1310" s="98"/>
      <c r="H1310" s="98"/>
      <c r="I1310" s="95"/>
      <c r="J1310" s="131" t="str">
        <f t="shared" si="6"/>
        <v/>
      </c>
      <c r="K1310" s="131"/>
      <c r="L1310" s="132"/>
      <c r="M1310" s="131"/>
      <c r="N1310" s="129"/>
      <c r="O1310" s="95"/>
      <c r="P1310" s="98"/>
      <c r="Q1310" s="381"/>
      <c r="R1310" s="381"/>
      <c r="S1310" s="381"/>
      <c r="T1310" s="381"/>
    </row>
    <row r="1311" spans="1:20" ht="12.75" customHeight="1" x14ac:dyDescent="0.25">
      <c r="A1311" s="128" t="str">
        <f>IF(B1311="","",ROW()-ROW($A$3)+'Diário 3º PA'!$P$1)</f>
        <v/>
      </c>
      <c r="B1311" s="129"/>
      <c r="C1311" s="130"/>
      <c r="D1311" s="98"/>
      <c r="E1311" s="95"/>
      <c r="F1311" s="141"/>
      <c r="G1311" s="98"/>
      <c r="H1311" s="98"/>
      <c r="I1311" s="95"/>
      <c r="J1311" s="131" t="str">
        <f t="shared" si="6"/>
        <v/>
      </c>
      <c r="K1311" s="131"/>
      <c r="L1311" s="132"/>
      <c r="M1311" s="131"/>
      <c r="N1311" s="129"/>
      <c r="O1311" s="95"/>
      <c r="P1311" s="98"/>
      <c r="Q1311" s="381"/>
      <c r="R1311" s="381"/>
      <c r="S1311" s="381"/>
      <c r="T1311" s="381"/>
    </row>
    <row r="1312" spans="1:20" ht="12.75" customHeight="1" x14ac:dyDescent="0.25">
      <c r="A1312" s="128" t="str">
        <f>IF(B1312="","",ROW()-ROW($A$3)+'Diário 3º PA'!$P$1)</f>
        <v/>
      </c>
      <c r="B1312" s="129"/>
      <c r="C1312" s="130"/>
      <c r="D1312" s="98"/>
      <c r="E1312" s="95"/>
      <c r="F1312" s="141"/>
      <c r="G1312" s="98"/>
      <c r="H1312" s="98"/>
      <c r="I1312" s="95"/>
      <c r="J1312" s="131" t="str">
        <f t="shared" si="6"/>
        <v/>
      </c>
      <c r="K1312" s="131"/>
      <c r="L1312" s="132"/>
      <c r="M1312" s="131"/>
      <c r="N1312" s="129"/>
      <c r="O1312" s="95"/>
      <c r="P1312" s="98"/>
      <c r="Q1312" s="381"/>
      <c r="R1312" s="381"/>
      <c r="S1312" s="381"/>
      <c r="T1312" s="381"/>
    </row>
    <row r="1313" spans="1:20" ht="12.75" customHeight="1" x14ac:dyDescent="0.25">
      <c r="A1313" s="128" t="str">
        <f>IF(B1313="","",ROW()-ROW($A$3)+'Diário 3º PA'!$P$1)</f>
        <v/>
      </c>
      <c r="B1313" s="129"/>
      <c r="C1313" s="130"/>
      <c r="D1313" s="98"/>
      <c r="E1313" s="95"/>
      <c r="F1313" s="141"/>
      <c r="G1313" s="98"/>
      <c r="H1313" s="98"/>
      <c r="I1313" s="95"/>
      <c r="J1313" s="131" t="str">
        <f t="shared" si="6"/>
        <v/>
      </c>
      <c r="K1313" s="131"/>
      <c r="L1313" s="132"/>
      <c r="M1313" s="131"/>
      <c r="N1313" s="129"/>
      <c r="O1313" s="95"/>
      <c r="P1313" s="98"/>
      <c r="Q1313" s="381"/>
      <c r="R1313" s="381"/>
      <c r="S1313" s="381"/>
      <c r="T1313" s="381"/>
    </row>
    <row r="1314" spans="1:20" ht="12.75" customHeight="1" x14ac:dyDescent="0.25">
      <c r="A1314" s="128" t="str">
        <f>IF(B1314="","",ROW()-ROW($A$3)+'Diário 3º PA'!$P$1)</f>
        <v/>
      </c>
      <c r="B1314" s="129"/>
      <c r="C1314" s="130"/>
      <c r="D1314" s="98"/>
      <c r="E1314" s="95"/>
      <c r="F1314" s="141"/>
      <c r="G1314" s="98"/>
      <c r="H1314" s="98"/>
      <c r="I1314" s="95"/>
      <c r="J1314" s="131" t="str">
        <f t="shared" si="6"/>
        <v/>
      </c>
      <c r="K1314" s="131"/>
      <c r="L1314" s="132"/>
      <c r="M1314" s="131"/>
      <c r="N1314" s="129"/>
      <c r="O1314" s="95"/>
      <c r="P1314" s="98"/>
      <c r="Q1314" s="381"/>
      <c r="R1314" s="381"/>
      <c r="S1314" s="381"/>
      <c r="T1314" s="381"/>
    </row>
    <row r="1315" spans="1:20" ht="12.75" customHeight="1" x14ac:dyDescent="0.25">
      <c r="A1315" s="128" t="str">
        <f>IF(B1315="","",ROW()-ROW($A$3)+'Diário 3º PA'!$P$1)</f>
        <v/>
      </c>
      <c r="B1315" s="129"/>
      <c r="C1315" s="130"/>
      <c r="D1315" s="98"/>
      <c r="E1315" s="95"/>
      <c r="F1315" s="141"/>
      <c r="G1315" s="98"/>
      <c r="H1315" s="98"/>
      <c r="I1315" s="95"/>
      <c r="J1315" s="131" t="str">
        <f t="shared" si="6"/>
        <v/>
      </c>
      <c r="K1315" s="131"/>
      <c r="L1315" s="132"/>
      <c r="M1315" s="131"/>
      <c r="N1315" s="129"/>
      <c r="O1315" s="95"/>
      <c r="P1315" s="98"/>
      <c r="Q1315" s="381"/>
      <c r="R1315" s="381"/>
      <c r="S1315" s="381"/>
      <c r="T1315" s="381"/>
    </row>
    <row r="1316" spans="1:20" ht="12.75" customHeight="1" x14ac:dyDescent="0.25">
      <c r="A1316" s="128" t="str">
        <f>IF(B1316="","",ROW()-ROW($A$3)+'Diário 3º PA'!$P$1)</f>
        <v/>
      </c>
      <c r="B1316" s="129"/>
      <c r="C1316" s="130"/>
      <c r="D1316" s="98"/>
      <c r="E1316" s="95"/>
      <c r="F1316" s="141"/>
      <c r="G1316" s="98"/>
      <c r="H1316" s="98"/>
      <c r="I1316" s="95"/>
      <c r="J1316" s="131" t="str">
        <f t="shared" si="6"/>
        <v/>
      </c>
      <c r="K1316" s="131"/>
      <c r="L1316" s="132"/>
      <c r="M1316" s="131"/>
      <c r="N1316" s="129"/>
      <c r="O1316" s="95"/>
      <c r="P1316" s="98"/>
      <c r="Q1316" s="381"/>
      <c r="R1316" s="381"/>
      <c r="S1316" s="381"/>
      <c r="T1316" s="381"/>
    </row>
    <row r="1317" spans="1:20" ht="12.75" customHeight="1" x14ac:dyDescent="0.25">
      <c r="A1317" s="128" t="str">
        <f>IF(B1317="","",ROW()-ROW($A$3)+'Diário 3º PA'!$P$1)</f>
        <v/>
      </c>
      <c r="B1317" s="129"/>
      <c r="C1317" s="130"/>
      <c r="D1317" s="98"/>
      <c r="E1317" s="95"/>
      <c r="F1317" s="141"/>
      <c r="G1317" s="98"/>
      <c r="H1317" s="98"/>
      <c r="I1317" s="95"/>
      <c r="J1317" s="131" t="str">
        <f t="shared" si="6"/>
        <v/>
      </c>
      <c r="K1317" s="131"/>
      <c r="L1317" s="132"/>
      <c r="M1317" s="131"/>
      <c r="N1317" s="129"/>
      <c r="O1317" s="95"/>
      <c r="P1317" s="98"/>
      <c r="Q1317" s="381"/>
      <c r="R1317" s="381"/>
      <c r="S1317" s="381"/>
      <c r="T1317" s="381"/>
    </row>
    <row r="1318" spans="1:20" ht="12.75" customHeight="1" x14ac:dyDescent="0.25">
      <c r="A1318" s="128" t="str">
        <f>IF(B1318="","",ROW()-ROW($A$3)+'Diário 3º PA'!$P$1)</f>
        <v/>
      </c>
      <c r="B1318" s="129"/>
      <c r="C1318" s="130"/>
      <c r="D1318" s="98"/>
      <c r="E1318" s="95"/>
      <c r="F1318" s="141"/>
      <c r="G1318" s="98"/>
      <c r="H1318" s="98"/>
      <c r="I1318" s="95"/>
      <c r="J1318" s="131" t="str">
        <f t="shared" si="6"/>
        <v/>
      </c>
      <c r="K1318" s="131"/>
      <c r="L1318" s="132"/>
      <c r="M1318" s="131"/>
      <c r="N1318" s="129"/>
      <c r="O1318" s="95"/>
      <c r="P1318" s="98"/>
      <c r="Q1318" s="381"/>
      <c r="R1318" s="381"/>
      <c r="S1318" s="381"/>
      <c r="T1318" s="381"/>
    </row>
    <row r="1319" spans="1:20" ht="12.75" customHeight="1" x14ac:dyDescent="0.25">
      <c r="A1319" s="128" t="str">
        <f>IF(B1319="","",ROW()-ROW($A$3)+'Diário 3º PA'!$P$1)</f>
        <v/>
      </c>
      <c r="B1319" s="129"/>
      <c r="C1319" s="130"/>
      <c r="D1319" s="98"/>
      <c r="E1319" s="95"/>
      <c r="F1319" s="141"/>
      <c r="G1319" s="98"/>
      <c r="H1319" s="98"/>
      <c r="I1319" s="95"/>
      <c r="J1319" s="131" t="str">
        <f t="shared" si="6"/>
        <v/>
      </c>
      <c r="K1319" s="131"/>
      <c r="L1319" s="132"/>
      <c r="M1319" s="131"/>
      <c r="N1319" s="129"/>
      <c r="O1319" s="95"/>
      <c r="P1319" s="98"/>
      <c r="Q1319" s="381"/>
      <c r="R1319" s="381"/>
      <c r="S1319" s="381"/>
      <c r="T1319" s="381"/>
    </row>
    <row r="1320" spans="1:20" ht="12.75" customHeight="1" x14ac:dyDescent="0.25">
      <c r="A1320" s="128" t="str">
        <f>IF(B1320="","",ROW()-ROW($A$3)+'Diário 3º PA'!$P$1)</f>
        <v/>
      </c>
      <c r="B1320" s="129"/>
      <c r="C1320" s="130"/>
      <c r="D1320" s="98"/>
      <c r="E1320" s="95"/>
      <c r="F1320" s="141"/>
      <c r="G1320" s="98"/>
      <c r="H1320" s="98"/>
      <c r="I1320" s="95"/>
      <c r="J1320" s="131" t="str">
        <f t="shared" si="6"/>
        <v/>
      </c>
      <c r="K1320" s="131"/>
      <c r="L1320" s="132"/>
      <c r="M1320" s="131"/>
      <c r="N1320" s="129"/>
      <c r="O1320" s="95"/>
      <c r="P1320" s="98"/>
      <c r="Q1320" s="381"/>
      <c r="R1320" s="381"/>
      <c r="S1320" s="381"/>
      <c r="T1320" s="381"/>
    </row>
    <row r="1321" spans="1:20" ht="12.75" customHeight="1" x14ac:dyDescent="0.25">
      <c r="A1321" s="128" t="str">
        <f>IF(B1321="","",ROW()-ROW($A$3)+'Diário 3º PA'!$P$1)</f>
        <v/>
      </c>
      <c r="B1321" s="129"/>
      <c r="C1321" s="130"/>
      <c r="D1321" s="98"/>
      <c r="E1321" s="95"/>
      <c r="F1321" s="141"/>
      <c r="G1321" s="98"/>
      <c r="H1321" s="98"/>
      <c r="I1321" s="95"/>
      <c r="J1321" s="131" t="str">
        <f t="shared" si="6"/>
        <v/>
      </c>
      <c r="K1321" s="131"/>
      <c r="L1321" s="132"/>
      <c r="M1321" s="131"/>
      <c r="N1321" s="129"/>
      <c r="O1321" s="95"/>
      <c r="P1321" s="98"/>
      <c r="Q1321" s="381"/>
      <c r="R1321" s="381"/>
      <c r="S1321" s="381"/>
      <c r="T1321" s="381"/>
    </row>
    <row r="1322" spans="1:20" ht="12.75" customHeight="1" x14ac:dyDescent="0.25">
      <c r="A1322" s="128" t="str">
        <f>IF(B1322="","",ROW()-ROW($A$3)+'Diário 3º PA'!$P$1)</f>
        <v/>
      </c>
      <c r="B1322" s="129"/>
      <c r="C1322" s="130"/>
      <c r="D1322" s="98"/>
      <c r="E1322" s="95"/>
      <c r="F1322" s="141"/>
      <c r="G1322" s="98"/>
      <c r="H1322" s="98"/>
      <c r="I1322" s="95"/>
      <c r="J1322" s="131" t="str">
        <f t="shared" si="6"/>
        <v/>
      </c>
      <c r="K1322" s="131"/>
      <c r="L1322" s="132"/>
      <c r="M1322" s="131"/>
      <c r="N1322" s="129"/>
      <c r="O1322" s="95"/>
      <c r="P1322" s="98"/>
      <c r="Q1322" s="381"/>
      <c r="R1322" s="381"/>
      <c r="S1322" s="381"/>
      <c r="T1322" s="381"/>
    </row>
    <row r="1323" spans="1:20" ht="12.75" customHeight="1" x14ac:dyDescent="0.25">
      <c r="A1323" s="128" t="str">
        <f>IF(B1323="","",ROW()-ROW($A$3)+'Diário 3º PA'!$P$1)</f>
        <v/>
      </c>
      <c r="B1323" s="129"/>
      <c r="C1323" s="130"/>
      <c r="D1323" s="98"/>
      <c r="E1323" s="95"/>
      <c r="F1323" s="141"/>
      <c r="G1323" s="98"/>
      <c r="H1323" s="98"/>
      <c r="I1323" s="95"/>
      <c r="J1323" s="131" t="str">
        <f t="shared" si="6"/>
        <v/>
      </c>
      <c r="K1323" s="131"/>
      <c r="L1323" s="132"/>
      <c r="M1323" s="131"/>
      <c r="N1323" s="129"/>
      <c r="O1323" s="95"/>
      <c r="P1323" s="98"/>
      <c r="Q1323" s="381"/>
      <c r="R1323" s="381"/>
      <c r="S1323" s="381"/>
      <c r="T1323" s="381"/>
    </row>
    <row r="1324" spans="1:20" ht="12.75" customHeight="1" x14ac:dyDescent="0.25">
      <c r="A1324" s="128" t="str">
        <f>IF(B1324="","",ROW()-ROW($A$3)+'Diário 3º PA'!$P$1)</f>
        <v/>
      </c>
      <c r="B1324" s="129"/>
      <c r="C1324" s="130"/>
      <c r="D1324" s="98"/>
      <c r="E1324" s="95"/>
      <c r="F1324" s="141"/>
      <c r="G1324" s="98"/>
      <c r="H1324" s="98"/>
      <c r="I1324" s="95"/>
      <c r="J1324" s="131" t="str">
        <f t="shared" si="6"/>
        <v/>
      </c>
      <c r="K1324" s="131"/>
      <c r="L1324" s="132"/>
      <c r="M1324" s="131"/>
      <c r="N1324" s="129"/>
      <c r="O1324" s="95"/>
      <c r="P1324" s="98"/>
      <c r="Q1324" s="381"/>
      <c r="R1324" s="381"/>
      <c r="S1324" s="381"/>
      <c r="T1324" s="381"/>
    </row>
    <row r="1325" spans="1:20" ht="12.75" customHeight="1" x14ac:dyDescent="0.25">
      <c r="A1325" s="128" t="str">
        <f>IF(B1325="","",ROW()-ROW($A$3)+'Diário 3º PA'!$P$1)</f>
        <v/>
      </c>
      <c r="B1325" s="129"/>
      <c r="C1325" s="130"/>
      <c r="D1325" s="98"/>
      <c r="E1325" s="95"/>
      <c r="F1325" s="141"/>
      <c r="G1325" s="98"/>
      <c r="H1325" s="98"/>
      <c r="I1325" s="95"/>
      <c r="J1325" s="131" t="str">
        <f t="shared" si="6"/>
        <v/>
      </c>
      <c r="K1325" s="131"/>
      <c r="L1325" s="132"/>
      <c r="M1325" s="131"/>
      <c r="N1325" s="129"/>
      <c r="O1325" s="95"/>
      <c r="P1325" s="98"/>
      <c r="Q1325" s="381"/>
      <c r="R1325" s="381"/>
      <c r="S1325" s="381"/>
      <c r="T1325" s="381"/>
    </row>
    <row r="1326" spans="1:20" ht="12.75" customHeight="1" x14ac:dyDescent="0.25">
      <c r="A1326" s="128" t="str">
        <f>IF(B1326="","",ROW()-ROW($A$3)+'Diário 3º PA'!$P$1)</f>
        <v/>
      </c>
      <c r="B1326" s="129"/>
      <c r="C1326" s="130"/>
      <c r="D1326" s="98"/>
      <c r="E1326" s="95"/>
      <c r="F1326" s="141"/>
      <c r="G1326" s="98"/>
      <c r="H1326" s="98"/>
      <c r="I1326" s="95"/>
      <c r="J1326" s="131" t="str">
        <f t="shared" si="6"/>
        <v/>
      </c>
      <c r="K1326" s="131"/>
      <c r="L1326" s="132"/>
      <c r="M1326" s="131"/>
      <c r="N1326" s="129"/>
      <c r="O1326" s="95"/>
      <c r="P1326" s="98"/>
      <c r="Q1326" s="381"/>
      <c r="R1326" s="381"/>
      <c r="S1326" s="381"/>
      <c r="T1326" s="381"/>
    </row>
    <row r="1327" spans="1:20" ht="12.75" customHeight="1" x14ac:dyDescent="0.25">
      <c r="A1327" s="128" t="str">
        <f>IF(B1327="","",ROW()-ROW($A$3)+'Diário 3º PA'!$P$1)</f>
        <v/>
      </c>
      <c r="B1327" s="129"/>
      <c r="C1327" s="130"/>
      <c r="D1327" s="98"/>
      <c r="E1327" s="95"/>
      <c r="F1327" s="141"/>
      <c r="G1327" s="98"/>
      <c r="H1327" s="98"/>
      <c r="I1327" s="95"/>
      <c r="J1327" s="131" t="str">
        <f t="shared" si="6"/>
        <v/>
      </c>
      <c r="K1327" s="131"/>
      <c r="L1327" s="132"/>
      <c r="M1327" s="131"/>
      <c r="N1327" s="129"/>
      <c r="O1327" s="95"/>
      <c r="P1327" s="98"/>
      <c r="Q1327" s="381"/>
      <c r="R1327" s="381"/>
      <c r="S1327" s="381"/>
      <c r="T1327" s="381"/>
    </row>
    <row r="1328" spans="1:20" ht="12.75" customHeight="1" x14ac:dyDescent="0.25">
      <c r="A1328" s="128" t="str">
        <f>IF(B1328="","",ROW()-ROW($A$3)+'Diário 3º PA'!$P$1)</f>
        <v/>
      </c>
      <c r="B1328" s="129"/>
      <c r="C1328" s="130"/>
      <c r="D1328" s="98"/>
      <c r="E1328" s="95"/>
      <c r="F1328" s="141"/>
      <c r="G1328" s="98"/>
      <c r="H1328" s="98"/>
      <c r="I1328" s="95"/>
      <c r="J1328" s="131" t="str">
        <f t="shared" si="6"/>
        <v/>
      </c>
      <c r="K1328" s="131"/>
      <c r="L1328" s="132"/>
      <c r="M1328" s="131"/>
      <c r="N1328" s="129"/>
      <c r="O1328" s="95"/>
      <c r="P1328" s="98"/>
      <c r="Q1328" s="381"/>
      <c r="R1328" s="381"/>
      <c r="S1328" s="381"/>
      <c r="T1328" s="381"/>
    </row>
    <row r="1329" spans="1:20" ht="12.75" customHeight="1" x14ac:dyDescent="0.25">
      <c r="A1329" s="128" t="str">
        <f>IF(B1329="","",ROW()-ROW($A$3)+'Diário 3º PA'!$P$1)</f>
        <v/>
      </c>
      <c r="B1329" s="129"/>
      <c r="C1329" s="130"/>
      <c r="D1329" s="98"/>
      <c r="E1329" s="95"/>
      <c r="F1329" s="141"/>
      <c r="G1329" s="98"/>
      <c r="H1329" s="98"/>
      <c r="I1329" s="95"/>
      <c r="J1329" s="131" t="str">
        <f t="shared" si="6"/>
        <v/>
      </c>
      <c r="K1329" s="131"/>
      <c r="L1329" s="132"/>
      <c r="M1329" s="131"/>
      <c r="N1329" s="129"/>
      <c r="O1329" s="95"/>
      <c r="P1329" s="98"/>
      <c r="Q1329" s="381"/>
      <c r="R1329" s="381"/>
      <c r="S1329" s="381"/>
      <c r="T1329" s="381"/>
    </row>
    <row r="1330" spans="1:20" ht="12.75" customHeight="1" x14ac:dyDescent="0.25">
      <c r="A1330" s="128" t="str">
        <f>IF(B1330="","",ROW()-ROW($A$3)+'Diário 3º PA'!$P$1)</f>
        <v/>
      </c>
      <c r="B1330" s="129"/>
      <c r="C1330" s="130"/>
      <c r="D1330" s="98"/>
      <c r="E1330" s="95"/>
      <c r="F1330" s="141"/>
      <c r="G1330" s="98"/>
      <c r="H1330" s="98"/>
      <c r="I1330" s="95"/>
      <c r="J1330" s="131" t="str">
        <f t="shared" si="6"/>
        <v/>
      </c>
      <c r="K1330" s="131"/>
      <c r="L1330" s="132"/>
      <c r="M1330" s="131"/>
      <c r="N1330" s="129"/>
      <c r="O1330" s="95"/>
      <c r="P1330" s="98"/>
      <c r="Q1330" s="381"/>
      <c r="R1330" s="381"/>
      <c r="S1330" s="381"/>
      <c r="T1330" s="381"/>
    </row>
    <row r="1331" spans="1:20" ht="12.75" customHeight="1" x14ac:dyDescent="0.25">
      <c r="A1331" s="128" t="str">
        <f>IF(B1331="","",ROW()-ROW($A$3)+'Diário 3º PA'!$P$1)</f>
        <v/>
      </c>
      <c r="B1331" s="129"/>
      <c r="C1331" s="130"/>
      <c r="D1331" s="98"/>
      <c r="E1331" s="95"/>
      <c r="F1331" s="141"/>
      <c r="G1331" s="98"/>
      <c r="H1331" s="98"/>
      <c r="I1331" s="95"/>
      <c r="J1331" s="131" t="str">
        <f t="shared" si="6"/>
        <v/>
      </c>
      <c r="K1331" s="131"/>
      <c r="L1331" s="132"/>
      <c r="M1331" s="131"/>
      <c r="N1331" s="129"/>
      <c r="O1331" s="95"/>
      <c r="P1331" s="98"/>
      <c r="Q1331" s="381"/>
      <c r="R1331" s="381"/>
      <c r="S1331" s="381"/>
      <c r="T1331" s="381"/>
    </row>
    <row r="1332" spans="1:20" ht="12.75" customHeight="1" x14ac:dyDescent="0.25">
      <c r="A1332" s="128" t="str">
        <f>IF(B1332="","",ROW()-ROW($A$3)+'Diário 3º PA'!$P$1)</f>
        <v/>
      </c>
      <c r="B1332" s="129"/>
      <c r="C1332" s="130"/>
      <c r="D1332" s="98"/>
      <c r="E1332" s="95"/>
      <c r="F1332" s="141"/>
      <c r="G1332" s="98"/>
      <c r="H1332" s="98"/>
      <c r="I1332" s="95"/>
      <c r="J1332" s="131" t="str">
        <f t="shared" si="6"/>
        <v/>
      </c>
      <c r="K1332" s="131"/>
      <c r="L1332" s="132"/>
      <c r="M1332" s="131"/>
      <c r="N1332" s="129"/>
      <c r="O1332" s="95"/>
      <c r="P1332" s="98"/>
      <c r="Q1332" s="381"/>
      <c r="R1332" s="381"/>
      <c r="S1332" s="381"/>
      <c r="T1332" s="381"/>
    </row>
    <row r="1333" spans="1:20" ht="12.75" customHeight="1" x14ac:dyDescent="0.25">
      <c r="A1333" s="128" t="str">
        <f>IF(B1333="","",ROW()-ROW($A$3)+'Diário 3º PA'!$P$1)</f>
        <v/>
      </c>
      <c r="B1333" s="129"/>
      <c r="C1333" s="130"/>
      <c r="D1333" s="98"/>
      <c r="E1333" s="95"/>
      <c r="F1333" s="141"/>
      <c r="G1333" s="98"/>
      <c r="H1333" s="98"/>
      <c r="I1333" s="95"/>
      <c r="J1333" s="131" t="str">
        <f t="shared" si="6"/>
        <v/>
      </c>
      <c r="K1333" s="131"/>
      <c r="L1333" s="132"/>
      <c r="M1333" s="131"/>
      <c r="N1333" s="129"/>
      <c r="O1333" s="95"/>
      <c r="P1333" s="98"/>
      <c r="Q1333" s="381"/>
      <c r="R1333" s="381"/>
      <c r="S1333" s="381"/>
      <c r="T1333" s="381"/>
    </row>
    <row r="1334" spans="1:20" ht="12.75" customHeight="1" x14ac:dyDescent="0.25">
      <c r="A1334" s="128" t="str">
        <f>IF(B1334="","",ROW()-ROW($A$3)+'Diário 3º PA'!$P$1)</f>
        <v/>
      </c>
      <c r="B1334" s="129"/>
      <c r="C1334" s="130"/>
      <c r="D1334" s="98"/>
      <c r="E1334" s="95"/>
      <c r="F1334" s="141"/>
      <c r="G1334" s="98"/>
      <c r="H1334" s="98"/>
      <c r="I1334" s="95"/>
      <c r="J1334" s="131" t="str">
        <f t="shared" si="6"/>
        <v/>
      </c>
      <c r="K1334" s="131"/>
      <c r="L1334" s="132"/>
      <c r="M1334" s="131"/>
      <c r="N1334" s="129"/>
      <c r="O1334" s="95"/>
      <c r="P1334" s="98"/>
      <c r="Q1334" s="381"/>
      <c r="R1334" s="381"/>
      <c r="S1334" s="381"/>
      <c r="T1334" s="381"/>
    </row>
    <row r="1335" spans="1:20" ht="12.75" customHeight="1" x14ac:dyDescent="0.25">
      <c r="A1335" s="128" t="str">
        <f>IF(B1335="","",ROW()-ROW($A$3)+'Diário 3º PA'!$P$1)</f>
        <v/>
      </c>
      <c r="B1335" s="129"/>
      <c r="C1335" s="130"/>
      <c r="D1335" s="98"/>
      <c r="E1335" s="95"/>
      <c r="F1335" s="141"/>
      <c r="G1335" s="98"/>
      <c r="H1335" s="98"/>
      <c r="I1335" s="95"/>
      <c r="J1335" s="131" t="str">
        <f t="shared" si="6"/>
        <v/>
      </c>
      <c r="K1335" s="131"/>
      <c r="L1335" s="132"/>
      <c r="M1335" s="131"/>
      <c r="N1335" s="129"/>
      <c r="O1335" s="95"/>
      <c r="P1335" s="98"/>
      <c r="Q1335" s="381"/>
      <c r="R1335" s="381"/>
      <c r="S1335" s="381"/>
      <c r="T1335" s="381"/>
    </row>
    <row r="1336" spans="1:20" ht="12.75" customHeight="1" x14ac:dyDescent="0.25">
      <c r="A1336" s="128" t="str">
        <f>IF(B1336="","",ROW()-ROW($A$3)+'Diário 3º PA'!$P$1)</f>
        <v/>
      </c>
      <c r="B1336" s="129"/>
      <c r="C1336" s="130"/>
      <c r="D1336" s="98"/>
      <c r="E1336" s="95"/>
      <c r="F1336" s="141"/>
      <c r="G1336" s="98"/>
      <c r="H1336" s="98"/>
      <c r="I1336" s="95"/>
      <c r="J1336" s="131" t="str">
        <f t="shared" si="6"/>
        <v/>
      </c>
      <c r="K1336" s="131"/>
      <c r="L1336" s="132"/>
      <c r="M1336" s="131"/>
      <c r="N1336" s="129"/>
      <c r="O1336" s="95"/>
      <c r="P1336" s="98"/>
      <c r="Q1336" s="381"/>
      <c r="R1336" s="381"/>
      <c r="S1336" s="381"/>
      <c r="T1336" s="381"/>
    </row>
    <row r="1337" spans="1:20" ht="12.75" customHeight="1" x14ac:dyDescent="0.25">
      <c r="A1337" s="128" t="str">
        <f>IF(B1337="","",ROW()-ROW($A$3)+'Diário 3º PA'!$P$1)</f>
        <v/>
      </c>
      <c r="B1337" s="129"/>
      <c r="C1337" s="130"/>
      <c r="D1337" s="98"/>
      <c r="E1337" s="95"/>
      <c r="F1337" s="141"/>
      <c r="G1337" s="98"/>
      <c r="H1337" s="98"/>
      <c r="I1337" s="95"/>
      <c r="J1337" s="131" t="str">
        <f t="shared" si="6"/>
        <v/>
      </c>
      <c r="K1337" s="131"/>
      <c r="L1337" s="132"/>
      <c r="M1337" s="131"/>
      <c r="N1337" s="129"/>
      <c r="O1337" s="95"/>
      <c r="P1337" s="98"/>
      <c r="Q1337" s="381"/>
      <c r="R1337" s="381"/>
      <c r="S1337" s="381"/>
      <c r="T1337" s="381"/>
    </row>
    <row r="1338" spans="1:20" ht="12.75" customHeight="1" x14ac:dyDescent="0.25">
      <c r="A1338" s="128" t="str">
        <f>IF(B1338="","",ROW()-ROW($A$3)+'Diário 3º PA'!$P$1)</f>
        <v/>
      </c>
      <c r="B1338" s="129"/>
      <c r="C1338" s="130"/>
      <c r="D1338" s="98"/>
      <c r="E1338" s="95"/>
      <c r="F1338" s="141"/>
      <c r="G1338" s="98"/>
      <c r="H1338" s="98"/>
      <c r="I1338" s="95"/>
      <c r="J1338" s="131" t="str">
        <f t="shared" si="6"/>
        <v/>
      </c>
      <c r="K1338" s="131"/>
      <c r="L1338" s="132"/>
      <c r="M1338" s="131"/>
      <c r="N1338" s="129"/>
      <c r="O1338" s="95"/>
      <c r="P1338" s="98"/>
      <c r="Q1338" s="381"/>
      <c r="R1338" s="381"/>
      <c r="S1338" s="381"/>
      <c r="T1338" s="381"/>
    </row>
    <row r="1339" spans="1:20" ht="12.75" customHeight="1" x14ac:dyDescent="0.25">
      <c r="A1339" s="128" t="str">
        <f>IF(B1339="","",ROW()-ROW($A$3)+'Diário 3º PA'!$P$1)</f>
        <v/>
      </c>
      <c r="B1339" s="129"/>
      <c r="C1339" s="130"/>
      <c r="D1339" s="98"/>
      <c r="E1339" s="95"/>
      <c r="F1339" s="141"/>
      <c r="G1339" s="98"/>
      <c r="H1339" s="98"/>
      <c r="I1339" s="95"/>
      <c r="J1339" s="131" t="str">
        <f t="shared" si="6"/>
        <v/>
      </c>
      <c r="K1339" s="131"/>
      <c r="L1339" s="132"/>
      <c r="M1339" s="131"/>
      <c r="N1339" s="129"/>
      <c r="O1339" s="95"/>
      <c r="P1339" s="98"/>
      <c r="Q1339" s="381"/>
      <c r="R1339" s="381"/>
      <c r="S1339" s="381"/>
      <c r="T1339" s="381"/>
    </row>
    <row r="1340" spans="1:20" ht="12.75" customHeight="1" x14ac:dyDescent="0.25">
      <c r="A1340" s="128" t="str">
        <f>IF(B1340="","",ROW()-ROW($A$3)+'Diário 3º PA'!$P$1)</f>
        <v/>
      </c>
      <c r="B1340" s="129"/>
      <c r="C1340" s="130"/>
      <c r="D1340" s="98"/>
      <c r="E1340" s="95"/>
      <c r="F1340" s="141"/>
      <c r="G1340" s="98"/>
      <c r="H1340" s="98"/>
      <c r="I1340" s="95"/>
      <c r="J1340" s="131" t="str">
        <f t="shared" si="6"/>
        <v/>
      </c>
      <c r="K1340" s="131"/>
      <c r="L1340" s="132"/>
      <c r="M1340" s="131"/>
      <c r="N1340" s="129"/>
      <c r="O1340" s="95"/>
      <c r="P1340" s="98"/>
      <c r="Q1340" s="381"/>
      <c r="R1340" s="381"/>
      <c r="S1340" s="381"/>
      <c r="T1340" s="381"/>
    </row>
    <row r="1341" spans="1:20" ht="12.75" customHeight="1" x14ac:dyDescent="0.25">
      <c r="A1341" s="128" t="str">
        <f>IF(B1341="","",ROW()-ROW($A$3)+'Diário 3º PA'!$P$1)</f>
        <v/>
      </c>
      <c r="B1341" s="129"/>
      <c r="C1341" s="130"/>
      <c r="D1341" s="98"/>
      <c r="E1341" s="95"/>
      <c r="F1341" s="141"/>
      <c r="G1341" s="98"/>
      <c r="H1341" s="98"/>
      <c r="I1341" s="95"/>
      <c r="J1341" s="131" t="str">
        <f t="shared" si="6"/>
        <v/>
      </c>
      <c r="K1341" s="131"/>
      <c r="L1341" s="132"/>
      <c r="M1341" s="131"/>
      <c r="N1341" s="129"/>
      <c r="O1341" s="95"/>
      <c r="P1341" s="98"/>
      <c r="Q1341" s="381"/>
      <c r="R1341" s="381"/>
      <c r="S1341" s="381"/>
      <c r="T1341" s="381"/>
    </row>
    <row r="1342" spans="1:20" ht="12.75" customHeight="1" x14ac:dyDescent="0.25">
      <c r="A1342" s="128" t="str">
        <f>IF(B1342="","",ROW()-ROW($A$3)+'Diário 3º PA'!$P$1)</f>
        <v/>
      </c>
      <c r="B1342" s="129"/>
      <c r="C1342" s="130"/>
      <c r="D1342" s="98"/>
      <c r="E1342" s="95"/>
      <c r="F1342" s="141"/>
      <c r="G1342" s="98"/>
      <c r="H1342" s="98"/>
      <c r="I1342" s="95"/>
      <c r="J1342" s="131" t="str">
        <f t="shared" si="6"/>
        <v/>
      </c>
      <c r="K1342" s="131"/>
      <c r="L1342" s="132"/>
      <c r="M1342" s="131"/>
      <c r="N1342" s="129"/>
      <c r="O1342" s="95"/>
      <c r="P1342" s="98"/>
      <c r="Q1342" s="381"/>
      <c r="R1342" s="381"/>
      <c r="S1342" s="381"/>
      <c r="T1342" s="381"/>
    </row>
    <row r="1343" spans="1:20" ht="12.75" customHeight="1" x14ac:dyDescent="0.25">
      <c r="A1343" s="128" t="str">
        <f>IF(B1343="","",ROW()-ROW($A$3)+'Diário 3º PA'!$P$1)</f>
        <v/>
      </c>
      <c r="B1343" s="129"/>
      <c r="C1343" s="130"/>
      <c r="D1343" s="98"/>
      <c r="E1343" s="95"/>
      <c r="F1343" s="141"/>
      <c r="G1343" s="98"/>
      <c r="H1343" s="98"/>
      <c r="I1343" s="95"/>
      <c r="J1343" s="131" t="str">
        <f t="shared" si="6"/>
        <v/>
      </c>
      <c r="K1343" s="131"/>
      <c r="L1343" s="132"/>
      <c r="M1343" s="131"/>
      <c r="N1343" s="129"/>
      <c r="O1343" s="95"/>
      <c r="P1343" s="98"/>
      <c r="Q1343" s="381"/>
      <c r="R1343" s="381"/>
      <c r="S1343" s="381"/>
      <c r="T1343" s="381"/>
    </row>
    <row r="1344" spans="1:20" ht="12.75" customHeight="1" x14ac:dyDescent="0.25">
      <c r="A1344" s="128" t="str">
        <f>IF(B1344="","",ROW()-ROW($A$3)+'Diário 3º PA'!$P$1)</f>
        <v/>
      </c>
      <c r="B1344" s="129"/>
      <c r="C1344" s="130"/>
      <c r="D1344" s="98"/>
      <c r="E1344" s="95"/>
      <c r="F1344" s="141"/>
      <c r="G1344" s="98"/>
      <c r="H1344" s="98"/>
      <c r="I1344" s="95"/>
      <c r="J1344" s="131" t="str">
        <f t="shared" si="6"/>
        <v/>
      </c>
      <c r="K1344" s="131"/>
      <c r="L1344" s="132"/>
      <c r="M1344" s="131"/>
      <c r="N1344" s="129"/>
      <c r="O1344" s="95"/>
      <c r="P1344" s="98"/>
      <c r="Q1344" s="381"/>
      <c r="R1344" s="381"/>
      <c r="S1344" s="381"/>
      <c r="T1344" s="381"/>
    </row>
    <row r="1345" spans="1:20" ht="12.75" customHeight="1" x14ac:dyDescent="0.25">
      <c r="A1345" s="128" t="str">
        <f>IF(B1345="","",ROW()-ROW($A$3)+'Diário 3º PA'!$P$1)</f>
        <v/>
      </c>
      <c r="B1345" s="129"/>
      <c r="C1345" s="130"/>
      <c r="D1345" s="98"/>
      <c r="E1345" s="95"/>
      <c r="F1345" s="141"/>
      <c r="G1345" s="98"/>
      <c r="H1345" s="98"/>
      <c r="I1345" s="95"/>
      <c r="J1345" s="131" t="str">
        <f t="shared" si="6"/>
        <v/>
      </c>
      <c r="K1345" s="131"/>
      <c r="L1345" s="132"/>
      <c r="M1345" s="131"/>
      <c r="N1345" s="129"/>
      <c r="O1345" s="95"/>
      <c r="P1345" s="98"/>
      <c r="Q1345" s="381"/>
      <c r="R1345" s="381"/>
      <c r="S1345" s="381"/>
      <c r="T1345" s="381"/>
    </row>
    <row r="1346" spans="1:20" ht="12.75" customHeight="1" x14ac:dyDescent="0.25">
      <c r="A1346" s="128" t="str">
        <f>IF(B1346="","",ROW()-ROW($A$3)+'Diário 3º PA'!$P$1)</f>
        <v/>
      </c>
      <c r="B1346" s="129"/>
      <c r="C1346" s="130"/>
      <c r="D1346" s="98"/>
      <c r="E1346" s="95"/>
      <c r="F1346" s="141"/>
      <c r="G1346" s="98"/>
      <c r="H1346" s="98"/>
      <c r="I1346" s="95"/>
      <c r="J1346" s="131" t="str">
        <f t="shared" si="6"/>
        <v/>
      </c>
      <c r="K1346" s="131"/>
      <c r="L1346" s="132"/>
      <c r="M1346" s="131"/>
      <c r="N1346" s="129"/>
      <c r="O1346" s="95"/>
      <c r="P1346" s="98"/>
      <c r="Q1346" s="381"/>
      <c r="R1346" s="381"/>
      <c r="S1346" s="381"/>
      <c r="T1346" s="381"/>
    </row>
    <row r="1347" spans="1:20" ht="12.75" customHeight="1" x14ac:dyDescent="0.25">
      <c r="A1347" s="128" t="str">
        <f>IF(B1347="","",ROW()-ROW($A$3)+'Diário 3º PA'!$P$1)</f>
        <v/>
      </c>
      <c r="B1347" s="129"/>
      <c r="C1347" s="130"/>
      <c r="D1347" s="98"/>
      <c r="E1347" s="95"/>
      <c r="F1347" s="141"/>
      <c r="G1347" s="98"/>
      <c r="H1347" s="98"/>
      <c r="I1347" s="95"/>
      <c r="J1347" s="131" t="str">
        <f t="shared" si="6"/>
        <v/>
      </c>
      <c r="K1347" s="131"/>
      <c r="L1347" s="132"/>
      <c r="M1347" s="131"/>
      <c r="N1347" s="129"/>
      <c r="O1347" s="95"/>
      <c r="P1347" s="98"/>
      <c r="Q1347" s="381"/>
      <c r="R1347" s="381"/>
      <c r="S1347" s="381"/>
      <c r="T1347" s="381"/>
    </row>
    <row r="1348" spans="1:20" ht="12.75" customHeight="1" x14ac:dyDescent="0.25">
      <c r="A1348" s="128" t="str">
        <f>IF(B1348="","",ROW()-ROW($A$3)+'Diário 3º PA'!$P$1)</f>
        <v/>
      </c>
      <c r="B1348" s="129"/>
      <c r="C1348" s="130"/>
      <c r="D1348" s="98"/>
      <c r="E1348" s="95"/>
      <c r="F1348" s="141"/>
      <c r="G1348" s="98"/>
      <c r="H1348" s="98"/>
      <c r="I1348" s="95"/>
      <c r="J1348" s="131" t="str">
        <f t="shared" si="6"/>
        <v/>
      </c>
      <c r="K1348" s="131"/>
      <c r="L1348" s="132"/>
      <c r="M1348" s="131"/>
      <c r="N1348" s="129"/>
      <c r="O1348" s="95"/>
      <c r="P1348" s="98"/>
      <c r="Q1348" s="381"/>
      <c r="R1348" s="381"/>
      <c r="S1348" s="381"/>
      <c r="T1348" s="381"/>
    </row>
    <row r="1349" spans="1:20" ht="12.75" customHeight="1" x14ac:dyDescent="0.25">
      <c r="A1349" s="128" t="str">
        <f>IF(B1349="","",ROW()-ROW($A$3)+'Diário 3º PA'!$P$1)</f>
        <v/>
      </c>
      <c r="B1349" s="129"/>
      <c r="C1349" s="130"/>
      <c r="D1349" s="98"/>
      <c r="E1349" s="95"/>
      <c r="F1349" s="141"/>
      <c r="G1349" s="98"/>
      <c r="H1349" s="98"/>
      <c r="I1349" s="95"/>
      <c r="J1349" s="131" t="str">
        <f t="shared" si="6"/>
        <v/>
      </c>
      <c r="K1349" s="131"/>
      <c r="L1349" s="132"/>
      <c r="M1349" s="131"/>
      <c r="N1349" s="129"/>
      <c r="O1349" s="95"/>
      <c r="P1349" s="98"/>
      <c r="Q1349" s="381"/>
      <c r="R1349" s="381"/>
      <c r="S1349" s="381"/>
      <c r="T1349" s="381"/>
    </row>
    <row r="1350" spans="1:20" ht="12.75" customHeight="1" x14ac:dyDescent="0.25">
      <c r="A1350" s="128" t="str">
        <f>IF(B1350="","",ROW()-ROW($A$3)+'Diário 3º PA'!$P$1)</f>
        <v/>
      </c>
      <c r="B1350" s="129"/>
      <c r="C1350" s="130"/>
      <c r="D1350" s="98"/>
      <c r="E1350" s="95"/>
      <c r="F1350" s="141"/>
      <c r="G1350" s="98"/>
      <c r="H1350" s="98"/>
      <c r="I1350" s="95"/>
      <c r="J1350" s="131" t="str">
        <f t="shared" si="6"/>
        <v/>
      </c>
      <c r="K1350" s="131"/>
      <c r="L1350" s="132"/>
      <c r="M1350" s="131"/>
      <c r="N1350" s="129"/>
      <c r="O1350" s="95"/>
      <c r="P1350" s="98"/>
      <c r="Q1350" s="381"/>
      <c r="R1350" s="381"/>
      <c r="S1350" s="381"/>
      <c r="T1350" s="381"/>
    </row>
    <row r="1351" spans="1:20" ht="12.75" customHeight="1" x14ac:dyDescent="0.25">
      <c r="A1351" s="128" t="str">
        <f>IF(B1351="","",ROW()-ROW($A$3)+'Diário 3º PA'!$P$1)</f>
        <v/>
      </c>
      <c r="B1351" s="129"/>
      <c r="C1351" s="130"/>
      <c r="D1351" s="98"/>
      <c r="E1351" s="95"/>
      <c r="F1351" s="141"/>
      <c r="G1351" s="98"/>
      <c r="H1351" s="98"/>
      <c r="I1351" s="95"/>
      <c r="J1351" s="131" t="str">
        <f t="shared" si="6"/>
        <v/>
      </c>
      <c r="K1351" s="131"/>
      <c r="L1351" s="132"/>
      <c r="M1351" s="131"/>
      <c r="N1351" s="129"/>
      <c r="O1351" s="95"/>
      <c r="P1351" s="98"/>
      <c r="Q1351" s="381"/>
      <c r="R1351" s="381"/>
      <c r="S1351" s="381"/>
      <c r="T1351" s="381"/>
    </row>
    <row r="1352" spans="1:20" ht="12.75" customHeight="1" x14ac:dyDescent="0.25">
      <c r="A1352" s="128" t="str">
        <f>IF(B1352="","",ROW()-ROW($A$3)+'Diário 3º PA'!$P$1)</f>
        <v/>
      </c>
      <c r="B1352" s="129"/>
      <c r="C1352" s="130"/>
      <c r="D1352" s="98"/>
      <c r="E1352" s="95"/>
      <c r="F1352" s="141"/>
      <c r="G1352" s="98"/>
      <c r="H1352" s="98"/>
      <c r="I1352" s="95"/>
      <c r="J1352" s="131" t="str">
        <f t="shared" si="6"/>
        <v/>
      </c>
      <c r="K1352" s="131"/>
      <c r="L1352" s="132"/>
      <c r="M1352" s="131"/>
      <c r="N1352" s="129"/>
      <c r="O1352" s="95"/>
      <c r="P1352" s="98"/>
      <c r="Q1352" s="381"/>
      <c r="R1352" s="381"/>
      <c r="S1352" s="381"/>
      <c r="T1352" s="381"/>
    </row>
    <row r="1353" spans="1:20" ht="12.75" customHeight="1" x14ac:dyDescent="0.25">
      <c r="A1353" s="128" t="str">
        <f>IF(B1353="","",ROW()-ROW($A$3)+'Diário 3º PA'!$P$1)</f>
        <v/>
      </c>
      <c r="B1353" s="129"/>
      <c r="C1353" s="130"/>
      <c r="D1353" s="98"/>
      <c r="E1353" s="95"/>
      <c r="F1353" s="141"/>
      <c r="G1353" s="98"/>
      <c r="H1353" s="98"/>
      <c r="I1353" s="95"/>
      <c r="J1353" s="131" t="str">
        <f t="shared" si="6"/>
        <v/>
      </c>
      <c r="K1353" s="131"/>
      <c r="L1353" s="132"/>
      <c r="M1353" s="131"/>
      <c r="N1353" s="129"/>
      <c r="O1353" s="95"/>
      <c r="P1353" s="98"/>
      <c r="Q1353" s="381"/>
      <c r="R1353" s="381"/>
      <c r="S1353" s="381"/>
      <c r="T1353" s="381"/>
    </row>
    <row r="1354" spans="1:20" ht="12.75" customHeight="1" x14ac:dyDescent="0.25">
      <c r="A1354" s="128" t="str">
        <f>IF(B1354="","",ROW()-ROW($A$3)+'Diário 3º PA'!$P$1)</f>
        <v/>
      </c>
      <c r="B1354" s="129"/>
      <c r="C1354" s="130"/>
      <c r="D1354" s="98"/>
      <c r="E1354" s="95"/>
      <c r="F1354" s="141"/>
      <c r="G1354" s="98"/>
      <c r="H1354" s="98"/>
      <c r="I1354" s="95"/>
      <c r="J1354" s="131" t="str">
        <f t="shared" si="6"/>
        <v/>
      </c>
      <c r="K1354" s="131"/>
      <c r="L1354" s="132"/>
      <c r="M1354" s="131"/>
      <c r="N1354" s="129"/>
      <c r="O1354" s="95"/>
      <c r="P1354" s="98"/>
      <c r="Q1354" s="381"/>
      <c r="R1354" s="381"/>
      <c r="S1354" s="381"/>
      <c r="T1354" s="381"/>
    </row>
    <row r="1355" spans="1:20" ht="12.75" customHeight="1" x14ac:dyDescent="0.25">
      <c r="A1355" s="128" t="str">
        <f>IF(B1355="","",ROW()-ROW($A$3)+'Diário 3º PA'!$P$1)</f>
        <v/>
      </c>
      <c r="B1355" s="129"/>
      <c r="C1355" s="130"/>
      <c r="D1355" s="98"/>
      <c r="E1355" s="95"/>
      <c r="F1355" s="141"/>
      <c r="G1355" s="98"/>
      <c r="H1355" s="98"/>
      <c r="I1355" s="95"/>
      <c r="J1355" s="131" t="str">
        <f t="shared" si="6"/>
        <v/>
      </c>
      <c r="K1355" s="131"/>
      <c r="L1355" s="132"/>
      <c r="M1355" s="131"/>
      <c r="N1355" s="129"/>
      <c r="O1355" s="95"/>
      <c r="P1355" s="98"/>
      <c r="Q1355" s="381"/>
      <c r="R1355" s="381"/>
      <c r="S1355" s="381"/>
      <c r="T1355" s="381"/>
    </row>
    <row r="1356" spans="1:20" ht="12.75" customHeight="1" x14ac:dyDescent="0.25">
      <c r="A1356" s="128" t="str">
        <f>IF(B1356="","",ROW()-ROW($A$3)+'Diário 3º PA'!$P$1)</f>
        <v/>
      </c>
      <c r="B1356" s="129"/>
      <c r="C1356" s="130"/>
      <c r="D1356" s="98"/>
      <c r="E1356" s="95"/>
      <c r="F1356" s="141"/>
      <c r="G1356" s="98"/>
      <c r="H1356" s="98"/>
      <c r="I1356" s="95"/>
      <c r="J1356" s="131" t="str">
        <f t="shared" si="6"/>
        <v/>
      </c>
      <c r="K1356" s="131"/>
      <c r="L1356" s="132"/>
      <c r="M1356" s="131"/>
      <c r="N1356" s="129"/>
      <c r="O1356" s="95"/>
      <c r="P1356" s="98"/>
      <c r="Q1356" s="381"/>
      <c r="R1356" s="381"/>
      <c r="S1356" s="381"/>
      <c r="T1356" s="381"/>
    </row>
    <row r="1357" spans="1:20" ht="12.75" customHeight="1" x14ac:dyDescent="0.25">
      <c r="A1357" s="128" t="str">
        <f>IF(B1357="","",ROW()-ROW($A$3)+'Diário 3º PA'!$P$1)</f>
        <v/>
      </c>
      <c r="B1357" s="129"/>
      <c r="C1357" s="130"/>
      <c r="D1357" s="98"/>
      <c r="E1357" s="95"/>
      <c r="F1357" s="141"/>
      <c r="G1357" s="98"/>
      <c r="H1357" s="98"/>
      <c r="I1357" s="95"/>
      <c r="J1357" s="131" t="str">
        <f t="shared" si="6"/>
        <v/>
      </c>
      <c r="K1357" s="131"/>
      <c r="L1357" s="132"/>
      <c r="M1357" s="131"/>
      <c r="N1357" s="129"/>
      <c r="O1357" s="95"/>
      <c r="P1357" s="98"/>
      <c r="Q1357" s="381"/>
      <c r="R1357" s="381"/>
      <c r="S1357" s="381"/>
      <c r="T1357" s="381"/>
    </row>
    <row r="1358" spans="1:20" ht="12.75" customHeight="1" x14ac:dyDescent="0.25">
      <c r="A1358" s="128" t="str">
        <f>IF(B1358="","",ROW()-ROW($A$3)+'Diário 3º PA'!$P$1)</f>
        <v/>
      </c>
      <c r="B1358" s="129"/>
      <c r="C1358" s="130"/>
      <c r="D1358" s="98"/>
      <c r="E1358" s="95"/>
      <c r="F1358" s="141"/>
      <c r="G1358" s="98"/>
      <c r="H1358" s="98"/>
      <c r="I1358" s="95"/>
      <c r="J1358" s="131" t="str">
        <f t="shared" si="6"/>
        <v/>
      </c>
      <c r="K1358" s="131"/>
      <c r="L1358" s="132"/>
      <c r="M1358" s="131"/>
      <c r="N1358" s="129"/>
      <c r="O1358" s="95"/>
      <c r="P1358" s="98"/>
      <c r="Q1358" s="381"/>
      <c r="R1358" s="381"/>
      <c r="S1358" s="381"/>
      <c r="T1358" s="381"/>
    </row>
    <row r="1359" spans="1:20" ht="12.75" customHeight="1" x14ac:dyDescent="0.25">
      <c r="A1359" s="128" t="str">
        <f>IF(B1359="","",ROW()-ROW($A$3)+'Diário 3º PA'!$P$1)</f>
        <v/>
      </c>
      <c r="B1359" s="129"/>
      <c r="C1359" s="130"/>
      <c r="D1359" s="98"/>
      <c r="E1359" s="95"/>
      <c r="F1359" s="141"/>
      <c r="G1359" s="98"/>
      <c r="H1359" s="98"/>
      <c r="I1359" s="95"/>
      <c r="J1359" s="131" t="str">
        <f t="shared" si="6"/>
        <v/>
      </c>
      <c r="K1359" s="131"/>
      <c r="L1359" s="132"/>
      <c r="M1359" s="131"/>
      <c r="N1359" s="129"/>
      <c r="O1359" s="95"/>
      <c r="P1359" s="98"/>
      <c r="Q1359" s="381"/>
      <c r="R1359" s="381"/>
      <c r="S1359" s="381"/>
      <c r="T1359" s="381"/>
    </row>
    <row r="1360" spans="1:20" ht="12.75" customHeight="1" x14ac:dyDescent="0.25">
      <c r="A1360" s="128" t="str">
        <f>IF(B1360="","",ROW()-ROW($A$3)+'Diário 3º PA'!$P$1)</f>
        <v/>
      </c>
      <c r="B1360" s="129"/>
      <c r="C1360" s="130"/>
      <c r="D1360" s="98"/>
      <c r="E1360" s="95"/>
      <c r="F1360" s="141"/>
      <c r="G1360" s="98"/>
      <c r="H1360" s="98"/>
      <c r="I1360" s="95"/>
      <c r="J1360" s="131" t="str">
        <f t="shared" si="6"/>
        <v/>
      </c>
      <c r="K1360" s="131"/>
      <c r="L1360" s="132"/>
      <c r="M1360" s="131"/>
      <c r="N1360" s="129"/>
      <c r="O1360" s="95"/>
      <c r="P1360" s="98"/>
      <c r="Q1360" s="381"/>
      <c r="R1360" s="381"/>
      <c r="S1360" s="381"/>
      <c r="T1360" s="381"/>
    </row>
    <row r="1361" spans="1:20" ht="12.75" customHeight="1" x14ac:dyDescent="0.25">
      <c r="A1361" s="128" t="str">
        <f>IF(B1361="","",ROW()-ROW($A$3)+'Diário 3º PA'!$P$1)</f>
        <v/>
      </c>
      <c r="B1361" s="129"/>
      <c r="C1361" s="130"/>
      <c r="D1361" s="98"/>
      <c r="E1361" s="95"/>
      <c r="F1361" s="141"/>
      <c r="G1361" s="98"/>
      <c r="H1361" s="98"/>
      <c r="I1361" s="95"/>
      <c r="J1361" s="131" t="str">
        <f t="shared" si="6"/>
        <v/>
      </c>
      <c r="K1361" s="131"/>
      <c r="L1361" s="132"/>
      <c r="M1361" s="131"/>
      <c r="N1361" s="129"/>
      <c r="O1361" s="95"/>
      <c r="P1361" s="98"/>
      <c r="Q1361" s="381"/>
      <c r="R1361" s="381"/>
      <c r="S1361" s="381"/>
      <c r="T1361" s="381"/>
    </row>
    <row r="1362" spans="1:20" ht="12.75" customHeight="1" x14ac:dyDescent="0.25">
      <c r="A1362" s="128" t="str">
        <f>IF(B1362="","",ROW()-ROW($A$3)+'Diário 3º PA'!$P$1)</f>
        <v/>
      </c>
      <c r="B1362" s="129"/>
      <c r="C1362" s="130"/>
      <c r="D1362" s="98"/>
      <c r="E1362" s="95"/>
      <c r="F1362" s="141"/>
      <c r="G1362" s="98"/>
      <c r="H1362" s="98"/>
      <c r="I1362" s="95"/>
      <c r="J1362" s="131" t="str">
        <f t="shared" si="6"/>
        <v/>
      </c>
      <c r="K1362" s="131"/>
      <c r="L1362" s="132"/>
      <c r="M1362" s="131"/>
      <c r="N1362" s="129"/>
      <c r="O1362" s="95"/>
      <c r="P1362" s="98"/>
      <c r="Q1362" s="381"/>
      <c r="R1362" s="381"/>
      <c r="S1362" s="381"/>
      <c r="T1362" s="381"/>
    </row>
    <row r="1363" spans="1:20" ht="12.75" customHeight="1" x14ac:dyDescent="0.25">
      <c r="A1363" s="128" t="str">
        <f>IF(B1363="","",ROW()-ROW($A$3)+'Diário 3º PA'!$P$1)</f>
        <v/>
      </c>
      <c r="B1363" s="129"/>
      <c r="C1363" s="130"/>
      <c r="D1363" s="98"/>
      <c r="E1363" s="95"/>
      <c r="F1363" s="141"/>
      <c r="G1363" s="98"/>
      <c r="H1363" s="98"/>
      <c r="I1363" s="95"/>
      <c r="J1363" s="131" t="str">
        <f t="shared" si="6"/>
        <v/>
      </c>
      <c r="K1363" s="131"/>
      <c r="L1363" s="132"/>
      <c r="M1363" s="131"/>
      <c r="N1363" s="129"/>
      <c r="O1363" s="95"/>
      <c r="P1363" s="98"/>
      <c r="Q1363" s="381"/>
      <c r="R1363" s="381"/>
      <c r="S1363" s="381"/>
      <c r="T1363" s="381"/>
    </row>
    <row r="1364" spans="1:20" ht="12.75" customHeight="1" x14ac:dyDescent="0.25">
      <c r="A1364" s="128" t="str">
        <f>IF(B1364="","",ROW()-ROW($A$3)+'Diário 3º PA'!$P$1)</f>
        <v/>
      </c>
      <c r="B1364" s="129"/>
      <c r="C1364" s="130"/>
      <c r="D1364" s="98"/>
      <c r="E1364" s="95"/>
      <c r="F1364" s="141"/>
      <c r="G1364" s="98"/>
      <c r="H1364" s="98"/>
      <c r="I1364" s="95"/>
      <c r="J1364" s="131" t="str">
        <f t="shared" si="6"/>
        <v/>
      </c>
      <c r="K1364" s="131"/>
      <c r="L1364" s="132"/>
      <c r="M1364" s="131"/>
      <c r="N1364" s="129"/>
      <c r="O1364" s="95"/>
      <c r="P1364" s="98"/>
      <c r="Q1364" s="381"/>
      <c r="R1364" s="381"/>
      <c r="S1364" s="381"/>
      <c r="T1364" s="381"/>
    </row>
    <row r="1365" spans="1:20" ht="12.75" customHeight="1" x14ac:dyDescent="0.25">
      <c r="A1365" s="128" t="str">
        <f>IF(B1365="","",ROW()-ROW($A$3)+'Diário 3º PA'!$P$1)</f>
        <v/>
      </c>
      <c r="B1365" s="129"/>
      <c r="C1365" s="130"/>
      <c r="D1365" s="98"/>
      <c r="E1365" s="95"/>
      <c r="F1365" s="141"/>
      <c r="G1365" s="98"/>
      <c r="H1365" s="98"/>
      <c r="I1365" s="95"/>
      <c r="J1365" s="131" t="str">
        <f t="shared" si="6"/>
        <v/>
      </c>
      <c r="K1365" s="131"/>
      <c r="L1365" s="132"/>
      <c r="M1365" s="131"/>
      <c r="N1365" s="129"/>
      <c r="O1365" s="95"/>
      <c r="P1365" s="98"/>
      <c r="Q1365" s="381"/>
      <c r="R1365" s="381"/>
      <c r="S1365" s="381"/>
      <c r="T1365" s="381"/>
    </row>
    <row r="1366" spans="1:20" ht="12.75" customHeight="1" x14ac:dyDescent="0.25">
      <c r="A1366" s="128" t="str">
        <f>IF(B1366="","",ROW()-ROW($A$3)+'Diário 3º PA'!$P$1)</f>
        <v/>
      </c>
      <c r="B1366" s="129"/>
      <c r="C1366" s="130"/>
      <c r="D1366" s="98"/>
      <c r="E1366" s="95"/>
      <c r="F1366" s="141"/>
      <c r="G1366" s="98"/>
      <c r="H1366" s="98"/>
      <c r="I1366" s="95"/>
      <c r="J1366" s="131" t="str">
        <f t="shared" si="6"/>
        <v/>
      </c>
      <c r="K1366" s="131"/>
      <c r="L1366" s="132"/>
      <c r="M1366" s="131"/>
      <c r="N1366" s="129"/>
      <c r="O1366" s="95"/>
      <c r="P1366" s="98"/>
      <c r="Q1366" s="381"/>
      <c r="R1366" s="381"/>
      <c r="S1366" s="381"/>
      <c r="T1366" s="381"/>
    </row>
    <row r="1367" spans="1:20" ht="12.75" customHeight="1" x14ac:dyDescent="0.25">
      <c r="A1367" s="128" t="str">
        <f>IF(B1367="","",ROW()-ROW($A$3)+'Diário 3º PA'!$P$1)</f>
        <v/>
      </c>
      <c r="B1367" s="129"/>
      <c r="C1367" s="130"/>
      <c r="D1367" s="98"/>
      <c r="E1367" s="95"/>
      <c r="F1367" s="141"/>
      <c r="G1367" s="98"/>
      <c r="H1367" s="98"/>
      <c r="I1367" s="95"/>
      <c r="J1367" s="131" t="str">
        <f t="shared" si="6"/>
        <v/>
      </c>
      <c r="K1367" s="131"/>
      <c r="L1367" s="132"/>
      <c r="M1367" s="131"/>
      <c r="N1367" s="129"/>
      <c r="O1367" s="95"/>
      <c r="P1367" s="98"/>
      <c r="Q1367" s="381"/>
      <c r="R1367" s="381"/>
      <c r="S1367" s="381"/>
      <c r="T1367" s="381"/>
    </row>
    <row r="1368" spans="1:20" ht="12.75" customHeight="1" x14ac:dyDescent="0.25">
      <c r="A1368" s="128" t="str">
        <f>IF(B1368="","",ROW()-ROW($A$3)+'Diário 3º PA'!$P$1)</f>
        <v/>
      </c>
      <c r="B1368" s="129"/>
      <c r="C1368" s="130"/>
      <c r="D1368" s="98"/>
      <c r="E1368" s="95"/>
      <c r="F1368" s="141"/>
      <c r="G1368" s="98"/>
      <c r="H1368" s="98"/>
      <c r="I1368" s="95"/>
      <c r="J1368" s="131" t="str">
        <f t="shared" si="6"/>
        <v/>
      </c>
      <c r="K1368" s="131"/>
      <c r="L1368" s="132"/>
      <c r="M1368" s="131"/>
      <c r="N1368" s="129"/>
      <c r="O1368" s="95"/>
      <c r="P1368" s="98"/>
      <c r="Q1368" s="381"/>
      <c r="R1368" s="381"/>
      <c r="S1368" s="381"/>
      <c r="T1368" s="381"/>
    </row>
    <row r="1369" spans="1:20" ht="12.75" customHeight="1" x14ac:dyDescent="0.25">
      <c r="A1369" s="128" t="str">
        <f>IF(B1369="","",ROW()-ROW($A$3)+'Diário 3º PA'!$P$1)</f>
        <v/>
      </c>
      <c r="B1369" s="129"/>
      <c r="C1369" s="130"/>
      <c r="D1369" s="98"/>
      <c r="E1369" s="95"/>
      <c r="F1369" s="141"/>
      <c r="G1369" s="98"/>
      <c r="H1369" s="98"/>
      <c r="I1369" s="95"/>
      <c r="J1369" s="131" t="str">
        <f t="shared" si="6"/>
        <v/>
      </c>
      <c r="K1369" s="131"/>
      <c r="L1369" s="132"/>
      <c r="M1369" s="131"/>
      <c r="N1369" s="129"/>
      <c r="O1369" s="95"/>
      <c r="P1369" s="98"/>
      <c r="Q1369" s="381"/>
      <c r="R1369" s="381"/>
      <c r="S1369" s="381"/>
      <c r="T1369" s="381"/>
    </row>
    <row r="1370" spans="1:20" ht="12.75" customHeight="1" x14ac:dyDescent="0.25">
      <c r="A1370" s="128" t="str">
        <f>IF(B1370="","",ROW()-ROW($A$3)+'Diário 3º PA'!$P$1)</f>
        <v/>
      </c>
      <c r="B1370" s="129"/>
      <c r="C1370" s="130"/>
      <c r="D1370" s="98"/>
      <c r="E1370" s="95"/>
      <c r="F1370" s="141"/>
      <c r="G1370" s="98"/>
      <c r="H1370" s="98"/>
      <c r="I1370" s="95"/>
      <c r="J1370" s="131" t="str">
        <f t="shared" si="6"/>
        <v/>
      </c>
      <c r="K1370" s="131"/>
      <c r="L1370" s="132"/>
      <c r="M1370" s="131"/>
      <c r="N1370" s="129"/>
      <c r="O1370" s="95"/>
      <c r="P1370" s="98"/>
      <c r="Q1370" s="381"/>
      <c r="R1370" s="381"/>
      <c r="S1370" s="381"/>
      <c r="T1370" s="381"/>
    </row>
    <row r="1371" spans="1:20" ht="12.75" customHeight="1" x14ac:dyDescent="0.25">
      <c r="A1371" s="128" t="str">
        <f>IF(B1371="","",ROW()-ROW($A$3)+'Diário 3º PA'!$P$1)</f>
        <v/>
      </c>
      <c r="B1371" s="129"/>
      <c r="C1371" s="130"/>
      <c r="D1371" s="98"/>
      <c r="E1371" s="95"/>
      <c r="F1371" s="141"/>
      <c r="G1371" s="98"/>
      <c r="H1371" s="98"/>
      <c r="I1371" s="95"/>
      <c r="J1371" s="131" t="str">
        <f t="shared" si="6"/>
        <v/>
      </c>
      <c r="K1371" s="131"/>
      <c r="L1371" s="132"/>
      <c r="M1371" s="131"/>
      <c r="N1371" s="129"/>
      <c r="O1371" s="95"/>
      <c r="P1371" s="98"/>
      <c r="Q1371" s="381"/>
      <c r="R1371" s="381"/>
      <c r="S1371" s="381"/>
      <c r="T1371" s="381"/>
    </row>
    <row r="1372" spans="1:20" ht="12.75" customHeight="1" x14ac:dyDescent="0.25">
      <c r="A1372" s="128" t="str">
        <f>IF(B1372="","",ROW()-ROW($A$3)+'Diário 3º PA'!$P$1)</f>
        <v/>
      </c>
      <c r="B1372" s="129"/>
      <c r="C1372" s="130"/>
      <c r="D1372" s="98"/>
      <c r="E1372" s="95"/>
      <c r="F1372" s="141"/>
      <c r="G1372" s="98"/>
      <c r="H1372" s="98"/>
      <c r="I1372" s="95"/>
      <c r="J1372" s="131" t="str">
        <f t="shared" si="6"/>
        <v/>
      </c>
      <c r="K1372" s="131"/>
      <c r="L1372" s="132"/>
      <c r="M1372" s="131"/>
      <c r="N1372" s="129"/>
      <c r="O1372" s="95"/>
      <c r="P1372" s="98"/>
      <c r="Q1372" s="381"/>
      <c r="R1372" s="381"/>
      <c r="S1372" s="381"/>
      <c r="T1372" s="381"/>
    </row>
    <row r="1373" spans="1:20" ht="12.75" customHeight="1" x14ac:dyDescent="0.25">
      <c r="A1373" s="128" t="str">
        <f>IF(B1373="","",ROW()-ROW($A$3)+'Diário 3º PA'!$P$1)</f>
        <v/>
      </c>
      <c r="B1373" s="129"/>
      <c r="C1373" s="130"/>
      <c r="D1373" s="98"/>
      <c r="E1373" s="95"/>
      <c r="F1373" s="141"/>
      <c r="G1373" s="98"/>
      <c r="H1373" s="98"/>
      <c r="I1373" s="95"/>
      <c r="J1373" s="131" t="str">
        <f t="shared" si="6"/>
        <v/>
      </c>
      <c r="K1373" s="131"/>
      <c r="L1373" s="132"/>
      <c r="M1373" s="131"/>
      <c r="N1373" s="129"/>
      <c r="O1373" s="95"/>
      <c r="P1373" s="98"/>
      <c r="Q1373" s="381"/>
      <c r="R1373" s="381"/>
      <c r="S1373" s="381"/>
      <c r="T1373" s="381"/>
    </row>
    <row r="1374" spans="1:20" ht="12.75" customHeight="1" x14ac:dyDescent="0.25">
      <c r="A1374" s="128" t="str">
        <f>IF(B1374="","",ROW()-ROW($A$3)+'Diário 3º PA'!$P$1)</f>
        <v/>
      </c>
      <c r="B1374" s="129"/>
      <c r="C1374" s="130"/>
      <c r="D1374" s="98"/>
      <c r="E1374" s="95"/>
      <c r="F1374" s="141"/>
      <c r="G1374" s="98"/>
      <c r="H1374" s="98"/>
      <c r="I1374" s="95"/>
      <c r="J1374" s="131" t="str">
        <f t="shared" si="6"/>
        <v/>
      </c>
      <c r="K1374" s="131"/>
      <c r="L1374" s="132"/>
      <c r="M1374" s="131"/>
      <c r="N1374" s="129"/>
      <c r="O1374" s="95"/>
      <c r="P1374" s="98"/>
      <c r="Q1374" s="381"/>
      <c r="R1374" s="381"/>
      <c r="S1374" s="381"/>
      <c r="T1374" s="381"/>
    </row>
    <row r="1375" spans="1:20" ht="12.75" customHeight="1" x14ac:dyDescent="0.25">
      <c r="A1375" s="128" t="str">
        <f>IF(B1375="","",ROW()-ROW($A$3)+'Diário 3º PA'!$P$1)</f>
        <v/>
      </c>
      <c r="B1375" s="129"/>
      <c r="C1375" s="130"/>
      <c r="D1375" s="98"/>
      <c r="E1375" s="95"/>
      <c r="F1375" s="141"/>
      <c r="G1375" s="98"/>
      <c r="H1375" s="98"/>
      <c r="I1375" s="95"/>
      <c r="J1375" s="131" t="str">
        <f t="shared" si="6"/>
        <v/>
      </c>
      <c r="K1375" s="131"/>
      <c r="L1375" s="132"/>
      <c r="M1375" s="131"/>
      <c r="N1375" s="129"/>
      <c r="O1375" s="95"/>
      <c r="P1375" s="98"/>
      <c r="Q1375" s="381"/>
      <c r="R1375" s="381"/>
      <c r="S1375" s="381"/>
      <c r="T1375" s="381"/>
    </row>
    <row r="1376" spans="1:20" ht="12.75" customHeight="1" x14ac:dyDescent="0.25">
      <c r="A1376" s="128" t="str">
        <f>IF(B1376="","",ROW()-ROW($A$3)+'Diário 3º PA'!$P$1)</f>
        <v/>
      </c>
      <c r="B1376" s="129"/>
      <c r="C1376" s="130"/>
      <c r="D1376" s="98"/>
      <c r="E1376" s="95"/>
      <c r="F1376" s="141"/>
      <c r="G1376" s="98"/>
      <c r="H1376" s="98"/>
      <c r="I1376" s="95"/>
      <c r="J1376" s="131" t="str">
        <f t="shared" si="6"/>
        <v/>
      </c>
      <c r="K1376" s="131"/>
      <c r="L1376" s="132"/>
      <c r="M1376" s="131"/>
      <c r="N1376" s="129"/>
      <c r="O1376" s="95"/>
      <c r="P1376" s="98"/>
      <c r="Q1376" s="381"/>
      <c r="R1376" s="381"/>
      <c r="S1376" s="381"/>
      <c r="T1376" s="381"/>
    </row>
    <row r="1377" spans="1:20" ht="12.75" customHeight="1" x14ac:dyDescent="0.25">
      <c r="A1377" s="128" t="str">
        <f>IF(B1377="","",ROW()-ROW($A$3)+'Diário 3º PA'!$P$1)</f>
        <v/>
      </c>
      <c r="B1377" s="129"/>
      <c r="C1377" s="130"/>
      <c r="D1377" s="98"/>
      <c r="E1377" s="95"/>
      <c r="F1377" s="141"/>
      <c r="G1377" s="98"/>
      <c r="H1377" s="98"/>
      <c r="I1377" s="95"/>
      <c r="J1377" s="131" t="str">
        <f t="shared" si="6"/>
        <v/>
      </c>
      <c r="K1377" s="131"/>
      <c r="L1377" s="132"/>
      <c r="M1377" s="131"/>
      <c r="N1377" s="129"/>
      <c r="O1377" s="95"/>
      <c r="P1377" s="98"/>
      <c r="Q1377" s="381"/>
      <c r="R1377" s="381"/>
      <c r="S1377" s="381"/>
      <c r="T1377" s="381"/>
    </row>
    <row r="1378" spans="1:20" ht="12.75" customHeight="1" x14ac:dyDescent="0.25">
      <c r="A1378" s="128" t="str">
        <f>IF(B1378="","",ROW()-ROW($A$3)+'Diário 3º PA'!$P$1)</f>
        <v/>
      </c>
      <c r="B1378" s="129"/>
      <c r="C1378" s="130"/>
      <c r="D1378" s="98"/>
      <c r="E1378" s="95"/>
      <c r="F1378" s="141"/>
      <c r="G1378" s="98"/>
      <c r="H1378" s="98"/>
      <c r="I1378" s="95"/>
      <c r="J1378" s="131" t="str">
        <f t="shared" si="6"/>
        <v/>
      </c>
      <c r="K1378" s="131"/>
      <c r="L1378" s="132"/>
      <c r="M1378" s="131"/>
      <c r="N1378" s="129"/>
      <c r="O1378" s="95"/>
      <c r="P1378" s="98"/>
      <c r="Q1378" s="381"/>
      <c r="R1378" s="381"/>
      <c r="S1378" s="381"/>
      <c r="T1378" s="381"/>
    </row>
    <row r="1379" spans="1:20" ht="12.75" customHeight="1" x14ac:dyDescent="0.25">
      <c r="A1379" s="128" t="str">
        <f>IF(B1379="","",ROW()-ROW($A$3)+'Diário 3º PA'!$P$1)</f>
        <v/>
      </c>
      <c r="B1379" s="129"/>
      <c r="C1379" s="130"/>
      <c r="D1379" s="98"/>
      <c r="E1379" s="95"/>
      <c r="F1379" s="141"/>
      <c r="G1379" s="98"/>
      <c r="H1379" s="98"/>
      <c r="I1379" s="95"/>
      <c r="J1379" s="131" t="str">
        <f t="shared" si="6"/>
        <v/>
      </c>
      <c r="K1379" s="131"/>
      <c r="L1379" s="132"/>
      <c r="M1379" s="131"/>
      <c r="N1379" s="129"/>
      <c r="O1379" s="95"/>
      <c r="P1379" s="98"/>
      <c r="Q1379" s="381"/>
      <c r="R1379" s="381"/>
      <c r="S1379" s="381"/>
      <c r="T1379" s="381"/>
    </row>
    <row r="1380" spans="1:20" ht="12.75" customHeight="1" x14ac:dyDescent="0.25">
      <c r="A1380" s="128" t="str">
        <f>IF(B1380="","",ROW()-ROW($A$3)+'Diário 3º PA'!$P$1)</f>
        <v/>
      </c>
      <c r="B1380" s="129"/>
      <c r="C1380" s="130"/>
      <c r="D1380" s="98"/>
      <c r="E1380" s="95"/>
      <c r="F1380" s="141"/>
      <c r="G1380" s="98"/>
      <c r="H1380" s="98"/>
      <c r="I1380" s="95"/>
      <c r="J1380" s="131" t="str">
        <f t="shared" si="6"/>
        <v/>
      </c>
      <c r="K1380" s="131"/>
      <c r="L1380" s="132"/>
      <c r="M1380" s="131"/>
      <c r="N1380" s="129"/>
      <c r="O1380" s="95"/>
      <c r="P1380" s="98"/>
      <c r="Q1380" s="381"/>
      <c r="R1380" s="381"/>
      <c r="S1380" s="381"/>
      <c r="T1380" s="381"/>
    </row>
    <row r="1381" spans="1:20" ht="12.75" customHeight="1" x14ac:dyDescent="0.25">
      <c r="A1381" s="128" t="str">
        <f>IF(B1381="","",ROW()-ROW($A$3)+'Diário 3º PA'!$P$1)</f>
        <v/>
      </c>
      <c r="B1381" s="129"/>
      <c r="C1381" s="130"/>
      <c r="D1381" s="98"/>
      <c r="E1381" s="95"/>
      <c r="F1381" s="141"/>
      <c r="G1381" s="98"/>
      <c r="H1381" s="98"/>
      <c r="I1381" s="95"/>
      <c r="J1381" s="131" t="str">
        <f t="shared" si="6"/>
        <v/>
      </c>
      <c r="K1381" s="131"/>
      <c r="L1381" s="132"/>
      <c r="M1381" s="131"/>
      <c r="N1381" s="129"/>
      <c r="O1381" s="95"/>
      <c r="P1381" s="98"/>
      <c r="Q1381" s="381"/>
      <c r="R1381" s="381"/>
      <c r="S1381" s="381"/>
      <c r="T1381" s="381"/>
    </row>
    <row r="1382" spans="1:20" ht="12.75" customHeight="1" x14ac:dyDescent="0.25">
      <c r="A1382" s="128" t="str">
        <f>IF(B1382="","",ROW()-ROW($A$3)+'Diário 3º PA'!$P$1)</f>
        <v/>
      </c>
      <c r="B1382" s="129"/>
      <c r="C1382" s="130"/>
      <c r="D1382" s="98"/>
      <c r="E1382" s="95"/>
      <c r="F1382" s="141"/>
      <c r="G1382" s="98"/>
      <c r="H1382" s="98"/>
      <c r="I1382" s="95"/>
      <c r="J1382" s="131" t="str">
        <f t="shared" si="6"/>
        <v/>
      </c>
      <c r="K1382" s="131"/>
      <c r="L1382" s="132"/>
      <c r="M1382" s="131"/>
      <c r="N1382" s="129"/>
      <c r="O1382" s="95"/>
      <c r="P1382" s="98"/>
      <c r="Q1382" s="381"/>
      <c r="R1382" s="381"/>
      <c r="S1382" s="381"/>
      <c r="T1382" s="381"/>
    </row>
    <row r="1383" spans="1:20" ht="12.75" customHeight="1" x14ac:dyDescent="0.25">
      <c r="A1383" s="128" t="str">
        <f>IF(B1383="","",ROW()-ROW($A$3)+'Diário 3º PA'!$P$1)</f>
        <v/>
      </c>
      <c r="B1383" s="129"/>
      <c r="C1383" s="130"/>
      <c r="D1383" s="98"/>
      <c r="E1383" s="95"/>
      <c r="F1383" s="141"/>
      <c r="G1383" s="98"/>
      <c r="H1383" s="98"/>
      <c r="I1383" s="95"/>
      <c r="J1383" s="131" t="str">
        <f t="shared" si="6"/>
        <v/>
      </c>
      <c r="K1383" s="131"/>
      <c r="L1383" s="132"/>
      <c r="M1383" s="131"/>
      <c r="N1383" s="129"/>
      <c r="O1383" s="95"/>
      <c r="P1383" s="98"/>
      <c r="Q1383" s="381"/>
      <c r="R1383" s="381"/>
      <c r="S1383" s="381"/>
      <c r="T1383" s="381"/>
    </row>
    <row r="1384" spans="1:20" ht="12.75" customHeight="1" x14ac:dyDescent="0.25">
      <c r="A1384" s="128" t="str">
        <f>IF(B1384="","",ROW()-ROW($A$3)+'Diário 3º PA'!$P$1)</f>
        <v/>
      </c>
      <c r="B1384" s="129"/>
      <c r="C1384" s="130"/>
      <c r="D1384" s="98"/>
      <c r="E1384" s="95"/>
      <c r="F1384" s="141"/>
      <c r="G1384" s="98"/>
      <c r="H1384" s="98"/>
      <c r="I1384" s="95"/>
      <c r="J1384" s="131" t="str">
        <f t="shared" si="6"/>
        <v/>
      </c>
      <c r="K1384" s="131"/>
      <c r="L1384" s="132"/>
      <c r="M1384" s="131"/>
      <c r="N1384" s="129"/>
      <c r="O1384" s="95"/>
      <c r="P1384" s="98"/>
      <c r="Q1384" s="381"/>
      <c r="R1384" s="381"/>
      <c r="S1384" s="381"/>
      <c r="T1384" s="381"/>
    </row>
    <row r="1385" spans="1:20" ht="12.75" customHeight="1" x14ac:dyDescent="0.25">
      <c r="A1385" s="128" t="str">
        <f>IF(B1385="","",ROW()-ROW($A$3)+'Diário 3º PA'!$P$1)</f>
        <v/>
      </c>
      <c r="B1385" s="129"/>
      <c r="C1385" s="130"/>
      <c r="D1385" s="98"/>
      <c r="E1385" s="95"/>
      <c r="F1385" s="141"/>
      <c r="G1385" s="98"/>
      <c r="H1385" s="98"/>
      <c r="I1385" s="95"/>
      <c r="J1385" s="131" t="str">
        <f t="shared" si="6"/>
        <v/>
      </c>
      <c r="K1385" s="131"/>
      <c r="L1385" s="132"/>
      <c r="M1385" s="131"/>
      <c r="N1385" s="129"/>
      <c r="O1385" s="95"/>
      <c r="P1385" s="98"/>
      <c r="Q1385" s="381"/>
      <c r="R1385" s="381"/>
      <c r="S1385" s="381"/>
      <c r="T1385" s="381"/>
    </row>
    <row r="1386" spans="1:20" ht="12.75" customHeight="1" x14ac:dyDescent="0.25">
      <c r="A1386" s="128" t="str">
        <f>IF(B1386="","",ROW()-ROW($A$3)+'Diário 3º PA'!$P$1)</f>
        <v/>
      </c>
      <c r="B1386" s="129"/>
      <c r="C1386" s="130"/>
      <c r="D1386" s="98"/>
      <c r="E1386" s="95"/>
      <c r="F1386" s="141"/>
      <c r="G1386" s="98"/>
      <c r="H1386" s="98"/>
      <c r="I1386" s="95"/>
      <c r="J1386" s="131" t="str">
        <f t="shared" si="6"/>
        <v/>
      </c>
      <c r="K1386" s="131"/>
      <c r="L1386" s="132"/>
      <c r="M1386" s="131"/>
      <c r="N1386" s="129"/>
      <c r="O1386" s="95"/>
      <c r="P1386" s="98"/>
      <c r="Q1386" s="381"/>
      <c r="R1386" s="381"/>
      <c r="S1386" s="381"/>
      <c r="T1386" s="381"/>
    </row>
    <row r="1387" spans="1:20" ht="12.75" customHeight="1" x14ac:dyDescent="0.25">
      <c r="A1387" s="128" t="str">
        <f>IF(B1387="","",ROW()-ROW($A$3)+'Diário 3º PA'!$P$1)</f>
        <v/>
      </c>
      <c r="B1387" s="129"/>
      <c r="C1387" s="130"/>
      <c r="D1387" s="98"/>
      <c r="E1387" s="95"/>
      <c r="F1387" s="141"/>
      <c r="G1387" s="98"/>
      <c r="H1387" s="98"/>
      <c r="I1387" s="95"/>
      <c r="J1387" s="131" t="str">
        <f t="shared" si="6"/>
        <v/>
      </c>
      <c r="K1387" s="131"/>
      <c r="L1387" s="132"/>
      <c r="M1387" s="131"/>
      <c r="N1387" s="129"/>
      <c r="O1387" s="95"/>
      <c r="P1387" s="98"/>
      <c r="Q1387" s="381"/>
      <c r="R1387" s="381"/>
      <c r="S1387" s="381"/>
      <c r="T1387" s="381"/>
    </row>
    <row r="1388" spans="1:20" ht="12.75" customHeight="1" x14ac:dyDescent="0.25">
      <c r="A1388" s="128" t="str">
        <f>IF(B1388="","",ROW()-ROW($A$3)+'Diário 3º PA'!$P$1)</f>
        <v/>
      </c>
      <c r="B1388" s="129"/>
      <c r="C1388" s="130"/>
      <c r="D1388" s="98"/>
      <c r="E1388" s="95"/>
      <c r="F1388" s="141"/>
      <c r="G1388" s="98"/>
      <c r="H1388" s="98"/>
      <c r="I1388" s="95"/>
      <c r="J1388" s="131" t="str">
        <f t="shared" si="6"/>
        <v/>
      </c>
      <c r="K1388" s="131"/>
      <c r="L1388" s="132"/>
      <c r="M1388" s="131"/>
      <c r="N1388" s="129"/>
      <c r="O1388" s="95"/>
      <c r="P1388" s="98"/>
      <c r="Q1388" s="381"/>
      <c r="R1388" s="381"/>
      <c r="S1388" s="381"/>
      <c r="T1388" s="381"/>
    </row>
    <row r="1389" spans="1:20" ht="12.75" customHeight="1" x14ac:dyDescent="0.25">
      <c r="A1389" s="128" t="str">
        <f>IF(B1389="","",ROW()-ROW($A$3)+'Diário 3º PA'!$P$1)</f>
        <v/>
      </c>
      <c r="B1389" s="129"/>
      <c r="C1389" s="130"/>
      <c r="D1389" s="98"/>
      <c r="E1389" s="95"/>
      <c r="F1389" s="141"/>
      <c r="G1389" s="98"/>
      <c r="H1389" s="98"/>
      <c r="I1389" s="95"/>
      <c r="J1389" s="131" t="str">
        <f t="shared" si="6"/>
        <v/>
      </c>
      <c r="K1389" s="131"/>
      <c r="L1389" s="132"/>
      <c r="M1389" s="131"/>
      <c r="N1389" s="129"/>
      <c r="O1389" s="95"/>
      <c r="P1389" s="98"/>
      <c r="Q1389" s="381"/>
      <c r="R1389" s="381"/>
      <c r="S1389" s="381"/>
      <c r="T1389" s="381"/>
    </row>
    <row r="1390" spans="1:20" ht="12.75" customHeight="1" x14ac:dyDescent="0.25">
      <c r="A1390" s="128" t="str">
        <f>IF(B1390="","",ROW()-ROW($A$3)+'Diário 3º PA'!$P$1)</f>
        <v/>
      </c>
      <c r="B1390" s="129"/>
      <c r="C1390" s="130"/>
      <c r="D1390" s="98"/>
      <c r="E1390" s="95"/>
      <c r="F1390" s="141"/>
      <c r="G1390" s="98"/>
      <c r="H1390" s="98"/>
      <c r="I1390" s="95"/>
      <c r="J1390" s="131" t="str">
        <f t="shared" si="6"/>
        <v/>
      </c>
      <c r="K1390" s="131"/>
      <c r="L1390" s="132"/>
      <c r="M1390" s="131"/>
      <c r="N1390" s="129"/>
      <c r="O1390" s="95"/>
      <c r="P1390" s="98"/>
      <c r="Q1390" s="381"/>
      <c r="R1390" s="381"/>
      <c r="S1390" s="381"/>
      <c r="T1390" s="381"/>
    </row>
    <row r="1391" spans="1:20" ht="12.75" customHeight="1" x14ac:dyDescent="0.25">
      <c r="A1391" s="128" t="str">
        <f>IF(B1391="","",ROW()-ROW($A$3)+'Diário 3º PA'!$P$1)</f>
        <v/>
      </c>
      <c r="B1391" s="129"/>
      <c r="C1391" s="130"/>
      <c r="D1391" s="98"/>
      <c r="E1391" s="95"/>
      <c r="F1391" s="141"/>
      <c r="G1391" s="98"/>
      <c r="H1391" s="98"/>
      <c r="I1391" s="95"/>
      <c r="J1391" s="131" t="str">
        <f t="shared" si="6"/>
        <v/>
      </c>
      <c r="K1391" s="131"/>
      <c r="L1391" s="132"/>
      <c r="M1391" s="131"/>
      <c r="N1391" s="129"/>
      <c r="O1391" s="95"/>
      <c r="P1391" s="98"/>
      <c r="Q1391" s="381"/>
      <c r="R1391" s="381"/>
      <c r="S1391" s="381"/>
      <c r="T1391" s="381"/>
    </row>
    <row r="1392" spans="1:20" ht="12.75" customHeight="1" x14ac:dyDescent="0.25">
      <c r="A1392" s="128" t="str">
        <f>IF(B1392="","",ROW()-ROW($A$3)+'Diário 3º PA'!$P$1)</f>
        <v/>
      </c>
      <c r="B1392" s="129"/>
      <c r="C1392" s="130"/>
      <c r="D1392" s="98"/>
      <c r="E1392" s="95"/>
      <c r="F1392" s="141"/>
      <c r="G1392" s="98"/>
      <c r="H1392" s="98"/>
      <c r="I1392" s="95"/>
      <c r="J1392" s="131" t="str">
        <f t="shared" si="6"/>
        <v/>
      </c>
      <c r="K1392" s="131"/>
      <c r="L1392" s="132"/>
      <c r="M1392" s="131"/>
      <c r="N1392" s="129"/>
      <c r="O1392" s="95"/>
      <c r="P1392" s="98"/>
      <c r="Q1392" s="381"/>
      <c r="R1392" s="381"/>
      <c r="S1392" s="381"/>
      <c r="T1392" s="381"/>
    </row>
    <row r="1393" spans="1:20" ht="12.75" customHeight="1" x14ac:dyDescent="0.25">
      <c r="A1393" s="128" t="str">
        <f>IF(B1393="","",ROW()-ROW($A$3)+'Diário 3º PA'!$P$1)</f>
        <v/>
      </c>
      <c r="B1393" s="129"/>
      <c r="C1393" s="130"/>
      <c r="D1393" s="98"/>
      <c r="E1393" s="95"/>
      <c r="F1393" s="141"/>
      <c r="G1393" s="98"/>
      <c r="H1393" s="98"/>
      <c r="I1393" s="95"/>
      <c r="J1393" s="131" t="str">
        <f t="shared" si="6"/>
        <v/>
      </c>
      <c r="K1393" s="131"/>
      <c r="L1393" s="132"/>
      <c r="M1393" s="131"/>
      <c r="N1393" s="129"/>
      <c r="O1393" s="95"/>
      <c r="P1393" s="98"/>
      <c r="Q1393" s="381"/>
      <c r="R1393" s="381"/>
      <c r="S1393" s="381"/>
      <c r="T1393" s="381"/>
    </row>
    <row r="1394" spans="1:20" ht="12.75" customHeight="1" x14ac:dyDescent="0.25">
      <c r="A1394" s="128" t="str">
        <f>IF(B1394="","",ROW()-ROW($A$3)+'Diário 3º PA'!$P$1)</f>
        <v/>
      </c>
      <c r="B1394" s="129"/>
      <c r="C1394" s="130"/>
      <c r="D1394" s="98"/>
      <c r="E1394" s="95"/>
      <c r="F1394" s="141"/>
      <c r="G1394" s="98"/>
      <c r="H1394" s="98"/>
      <c r="I1394" s="95"/>
      <c r="J1394" s="131" t="str">
        <f t="shared" si="6"/>
        <v/>
      </c>
      <c r="K1394" s="131"/>
      <c r="L1394" s="132"/>
      <c r="M1394" s="131"/>
      <c r="N1394" s="129"/>
      <c r="O1394" s="95"/>
      <c r="P1394" s="98"/>
      <c r="Q1394" s="381"/>
      <c r="R1394" s="381"/>
      <c r="S1394" s="381"/>
      <c r="T1394" s="381"/>
    </row>
    <row r="1395" spans="1:20" ht="12.75" customHeight="1" x14ac:dyDescent="0.25">
      <c r="A1395" s="128" t="str">
        <f>IF(B1395="","",ROW()-ROW($A$3)+'Diário 3º PA'!$P$1)</f>
        <v/>
      </c>
      <c r="B1395" s="129"/>
      <c r="C1395" s="130"/>
      <c r="D1395" s="98"/>
      <c r="E1395" s="95"/>
      <c r="F1395" s="141"/>
      <c r="G1395" s="98"/>
      <c r="H1395" s="98"/>
      <c r="I1395" s="95"/>
      <c r="J1395" s="131" t="str">
        <f t="shared" si="6"/>
        <v/>
      </c>
      <c r="K1395" s="131"/>
      <c r="L1395" s="132"/>
      <c r="M1395" s="131"/>
      <c r="N1395" s="129"/>
      <c r="O1395" s="95"/>
      <c r="P1395" s="98"/>
      <c r="Q1395" s="381"/>
      <c r="R1395" s="381"/>
      <c r="S1395" s="381"/>
      <c r="T1395" s="381"/>
    </row>
    <row r="1396" spans="1:20" ht="12.75" customHeight="1" x14ac:dyDescent="0.25">
      <c r="A1396" s="128" t="str">
        <f>IF(B1396="","",ROW()-ROW($A$3)+'Diário 3º PA'!$P$1)</f>
        <v/>
      </c>
      <c r="B1396" s="129"/>
      <c r="C1396" s="130"/>
      <c r="D1396" s="98"/>
      <c r="E1396" s="95"/>
      <c r="F1396" s="141"/>
      <c r="G1396" s="98"/>
      <c r="H1396" s="98"/>
      <c r="I1396" s="95"/>
      <c r="J1396" s="131" t="str">
        <f t="shared" si="6"/>
        <v/>
      </c>
      <c r="K1396" s="131"/>
      <c r="L1396" s="132"/>
      <c r="M1396" s="131"/>
      <c r="N1396" s="129"/>
      <c r="O1396" s="95"/>
      <c r="P1396" s="98"/>
      <c r="Q1396" s="381"/>
      <c r="R1396" s="381"/>
      <c r="S1396" s="381"/>
      <c r="T1396" s="381"/>
    </row>
    <row r="1397" spans="1:20" ht="12.75" customHeight="1" x14ac:dyDescent="0.25">
      <c r="A1397" s="128" t="str">
        <f>IF(B1397="","",ROW()-ROW($A$3)+'Diário 3º PA'!$P$1)</f>
        <v/>
      </c>
      <c r="B1397" s="129"/>
      <c r="C1397" s="130"/>
      <c r="D1397" s="98"/>
      <c r="E1397" s="95"/>
      <c r="F1397" s="141"/>
      <c r="G1397" s="98"/>
      <c r="H1397" s="98"/>
      <c r="I1397" s="95"/>
      <c r="J1397" s="131" t="str">
        <f t="shared" si="6"/>
        <v/>
      </c>
      <c r="K1397" s="131"/>
      <c r="L1397" s="132"/>
      <c r="M1397" s="131"/>
      <c r="N1397" s="129"/>
      <c r="O1397" s="95"/>
      <c r="P1397" s="98"/>
      <c r="Q1397" s="381"/>
      <c r="R1397" s="381"/>
      <c r="S1397" s="381"/>
      <c r="T1397" s="381"/>
    </row>
    <row r="1398" spans="1:20" ht="12.75" customHeight="1" x14ac:dyDescent="0.25">
      <c r="A1398" s="128" t="str">
        <f>IF(B1398="","",ROW()-ROW($A$3)+'Diário 3º PA'!$P$1)</f>
        <v/>
      </c>
      <c r="B1398" s="129"/>
      <c r="C1398" s="130"/>
      <c r="D1398" s="98"/>
      <c r="E1398" s="95"/>
      <c r="F1398" s="141"/>
      <c r="G1398" s="98"/>
      <c r="H1398" s="98"/>
      <c r="I1398" s="95"/>
      <c r="J1398" s="131" t="str">
        <f t="shared" si="6"/>
        <v/>
      </c>
      <c r="K1398" s="131"/>
      <c r="L1398" s="132"/>
      <c r="M1398" s="131"/>
      <c r="N1398" s="129"/>
      <c r="O1398" s="95"/>
      <c r="P1398" s="98"/>
      <c r="Q1398" s="381"/>
      <c r="R1398" s="381"/>
      <c r="S1398" s="381"/>
      <c r="T1398" s="381"/>
    </row>
    <row r="1399" spans="1:20" ht="12.75" customHeight="1" x14ac:dyDescent="0.25">
      <c r="A1399" s="128" t="str">
        <f>IF(B1399="","",ROW()-ROW($A$3)+'Diário 3º PA'!$P$1)</f>
        <v/>
      </c>
      <c r="B1399" s="129"/>
      <c r="C1399" s="130"/>
      <c r="D1399" s="98"/>
      <c r="E1399" s="95"/>
      <c r="F1399" s="141"/>
      <c r="G1399" s="98"/>
      <c r="H1399" s="98"/>
      <c r="I1399" s="95"/>
      <c r="J1399" s="131" t="str">
        <f t="shared" si="6"/>
        <v/>
      </c>
      <c r="K1399" s="131"/>
      <c r="L1399" s="132"/>
      <c r="M1399" s="131"/>
      <c r="N1399" s="129"/>
      <c r="O1399" s="95"/>
      <c r="P1399" s="98"/>
      <c r="Q1399" s="381"/>
      <c r="R1399" s="381"/>
      <c r="S1399" s="381"/>
      <c r="T1399" s="381"/>
    </row>
    <row r="1400" spans="1:20" ht="12.75" customHeight="1" x14ac:dyDescent="0.25">
      <c r="A1400" s="128" t="str">
        <f>IF(B1400="","",ROW()-ROW($A$3)+'Diário 3º PA'!$P$1)</f>
        <v/>
      </c>
      <c r="B1400" s="129"/>
      <c r="C1400" s="130"/>
      <c r="D1400" s="98"/>
      <c r="E1400" s="95"/>
      <c r="F1400" s="141"/>
      <c r="G1400" s="98"/>
      <c r="H1400" s="98"/>
      <c r="I1400" s="95"/>
      <c r="J1400" s="131" t="str">
        <f t="shared" si="6"/>
        <v/>
      </c>
      <c r="K1400" s="131"/>
      <c r="L1400" s="132"/>
      <c r="M1400" s="131"/>
      <c r="N1400" s="129"/>
      <c r="O1400" s="95"/>
      <c r="P1400" s="98"/>
      <c r="Q1400" s="381"/>
      <c r="R1400" s="381"/>
      <c r="S1400" s="381"/>
      <c r="T1400" s="381"/>
    </row>
    <row r="1401" spans="1:20" ht="12.75" customHeight="1" x14ac:dyDescent="0.25">
      <c r="A1401" s="128" t="str">
        <f>IF(B1401="","",ROW()-ROW($A$3)+'Diário 3º PA'!$P$1)</f>
        <v/>
      </c>
      <c r="B1401" s="129"/>
      <c r="C1401" s="130"/>
      <c r="D1401" s="98"/>
      <c r="E1401" s="95"/>
      <c r="F1401" s="141"/>
      <c r="G1401" s="98"/>
      <c r="H1401" s="98"/>
      <c r="I1401" s="95"/>
      <c r="J1401" s="131" t="str">
        <f t="shared" si="6"/>
        <v/>
      </c>
      <c r="K1401" s="131"/>
      <c r="L1401" s="132"/>
      <c r="M1401" s="131"/>
      <c r="N1401" s="129"/>
      <c r="O1401" s="95"/>
      <c r="P1401" s="98"/>
      <c r="Q1401" s="381"/>
      <c r="R1401" s="381"/>
      <c r="S1401" s="381"/>
      <c r="T1401" s="381"/>
    </row>
    <row r="1402" spans="1:20" ht="12.75" customHeight="1" x14ac:dyDescent="0.25">
      <c r="A1402" s="128" t="str">
        <f>IF(B1402="","",ROW()-ROW($A$3)+'Diário 3º PA'!$P$1)</f>
        <v/>
      </c>
      <c r="B1402" s="129"/>
      <c r="C1402" s="130"/>
      <c r="D1402" s="98"/>
      <c r="E1402" s="95"/>
      <c r="F1402" s="141"/>
      <c r="G1402" s="98"/>
      <c r="H1402" s="98"/>
      <c r="I1402" s="95"/>
      <c r="J1402" s="131" t="str">
        <f t="shared" si="6"/>
        <v/>
      </c>
      <c r="K1402" s="131"/>
      <c r="L1402" s="132"/>
      <c r="M1402" s="131"/>
      <c r="N1402" s="129"/>
      <c r="O1402" s="95"/>
      <c r="P1402" s="98"/>
      <c r="Q1402" s="381"/>
      <c r="R1402" s="381"/>
      <c r="S1402" s="381"/>
      <c r="T1402" s="381"/>
    </row>
    <row r="1403" spans="1:20" ht="12.75" customHeight="1" x14ac:dyDescent="0.25">
      <c r="A1403" s="128" t="str">
        <f>IF(B1403="","",ROW()-ROW($A$3)+'Diário 3º PA'!$P$1)</f>
        <v/>
      </c>
      <c r="B1403" s="129"/>
      <c r="C1403" s="130"/>
      <c r="D1403" s="98"/>
      <c r="E1403" s="95"/>
      <c r="F1403" s="141"/>
      <c r="G1403" s="98"/>
      <c r="H1403" s="98"/>
      <c r="I1403" s="95"/>
      <c r="J1403" s="131" t="str">
        <f t="shared" si="6"/>
        <v/>
      </c>
      <c r="K1403" s="131"/>
      <c r="L1403" s="132"/>
      <c r="M1403" s="131"/>
      <c r="N1403" s="129"/>
      <c r="O1403" s="95"/>
      <c r="P1403" s="98"/>
      <c r="Q1403" s="381"/>
      <c r="R1403" s="381"/>
      <c r="S1403" s="381"/>
      <c r="T1403" s="381"/>
    </row>
    <row r="1404" spans="1:20" ht="12.75" customHeight="1" x14ac:dyDescent="0.25">
      <c r="A1404" s="128" t="str">
        <f>IF(B1404="","",ROW()-ROW($A$3)+'Diário 3º PA'!$P$1)</f>
        <v/>
      </c>
      <c r="B1404" s="129"/>
      <c r="C1404" s="130"/>
      <c r="D1404" s="98"/>
      <c r="E1404" s="95"/>
      <c r="F1404" s="141"/>
      <c r="G1404" s="98"/>
      <c r="H1404" s="98"/>
      <c r="I1404" s="95"/>
      <c r="J1404" s="131" t="str">
        <f t="shared" si="6"/>
        <v/>
      </c>
      <c r="K1404" s="131"/>
      <c r="L1404" s="132"/>
      <c r="M1404" s="131"/>
      <c r="N1404" s="129"/>
      <c r="O1404" s="95"/>
      <c r="P1404" s="98"/>
      <c r="Q1404" s="381"/>
      <c r="R1404" s="381"/>
      <c r="S1404" s="381"/>
      <c r="T1404" s="381"/>
    </row>
    <row r="1405" spans="1:20" ht="12.75" customHeight="1" x14ac:dyDescent="0.25">
      <c r="A1405" s="128" t="str">
        <f>IF(B1405="","",ROW()-ROW($A$3)+'Diário 3º PA'!$P$1)</f>
        <v/>
      </c>
      <c r="B1405" s="129"/>
      <c r="C1405" s="130"/>
      <c r="D1405" s="98"/>
      <c r="E1405" s="95"/>
      <c r="F1405" s="141"/>
      <c r="G1405" s="98"/>
      <c r="H1405" s="98"/>
      <c r="I1405" s="95"/>
      <c r="J1405" s="131" t="str">
        <f t="shared" si="6"/>
        <v/>
      </c>
      <c r="K1405" s="131"/>
      <c r="L1405" s="132"/>
      <c r="M1405" s="131"/>
      <c r="N1405" s="129"/>
      <c r="O1405" s="95"/>
      <c r="P1405" s="98"/>
      <c r="Q1405" s="381"/>
      <c r="R1405" s="381"/>
      <c r="S1405" s="381"/>
      <c r="T1405" s="381"/>
    </row>
    <row r="1406" spans="1:20" ht="12.75" customHeight="1" x14ac:dyDescent="0.25">
      <c r="A1406" s="128" t="str">
        <f>IF(B1406="","",ROW()-ROW($A$3)+'Diário 3º PA'!$P$1)</f>
        <v/>
      </c>
      <c r="B1406" s="129"/>
      <c r="C1406" s="130"/>
      <c r="D1406" s="98"/>
      <c r="E1406" s="95"/>
      <c r="F1406" s="141"/>
      <c r="G1406" s="98"/>
      <c r="H1406" s="98"/>
      <c r="I1406" s="95"/>
      <c r="J1406" s="131" t="str">
        <f t="shared" si="6"/>
        <v/>
      </c>
      <c r="K1406" s="131"/>
      <c r="L1406" s="132"/>
      <c r="M1406" s="131"/>
      <c r="N1406" s="129"/>
      <c r="O1406" s="95"/>
      <c r="P1406" s="98"/>
      <c r="Q1406" s="381"/>
      <c r="R1406" s="381"/>
      <c r="S1406" s="381"/>
      <c r="T1406" s="381"/>
    </row>
    <row r="1407" spans="1:20" ht="12.75" customHeight="1" x14ac:dyDescent="0.25">
      <c r="A1407" s="128" t="str">
        <f>IF(B1407="","",ROW()-ROW($A$3)+'Diário 3º PA'!$P$1)</f>
        <v/>
      </c>
      <c r="B1407" s="129"/>
      <c r="C1407" s="130"/>
      <c r="D1407" s="98"/>
      <c r="E1407" s="95"/>
      <c r="F1407" s="141"/>
      <c r="G1407" s="98"/>
      <c r="H1407" s="98"/>
      <c r="I1407" s="95"/>
      <c r="J1407" s="131" t="str">
        <f t="shared" si="6"/>
        <v/>
      </c>
      <c r="K1407" s="131"/>
      <c r="L1407" s="132"/>
      <c r="M1407" s="131"/>
      <c r="N1407" s="129"/>
      <c r="O1407" s="95"/>
      <c r="P1407" s="98"/>
      <c r="Q1407" s="381"/>
      <c r="R1407" s="381"/>
      <c r="S1407" s="381"/>
      <c r="T1407" s="381"/>
    </row>
    <row r="1408" spans="1:20" ht="12.75" customHeight="1" x14ac:dyDescent="0.25">
      <c r="A1408" s="128" t="str">
        <f>IF(B1408="","",ROW()-ROW($A$3)+'Diário 3º PA'!$P$1)</f>
        <v/>
      </c>
      <c r="B1408" s="129"/>
      <c r="C1408" s="130"/>
      <c r="D1408" s="98"/>
      <c r="E1408" s="95"/>
      <c r="F1408" s="141"/>
      <c r="G1408" s="98"/>
      <c r="H1408" s="98"/>
      <c r="I1408" s="95"/>
      <c r="J1408" s="131" t="str">
        <f t="shared" si="6"/>
        <v/>
      </c>
      <c r="K1408" s="131"/>
      <c r="L1408" s="132"/>
      <c r="M1408" s="131"/>
      <c r="N1408" s="129"/>
      <c r="O1408" s="95"/>
      <c r="P1408" s="98"/>
      <c r="Q1408" s="381"/>
      <c r="R1408" s="381"/>
      <c r="S1408" s="381"/>
      <c r="T1408" s="381"/>
    </row>
    <row r="1409" spans="1:20" ht="12.75" customHeight="1" x14ac:dyDescent="0.25">
      <c r="A1409" s="128" t="str">
        <f>IF(B1409="","",ROW()-ROW($A$3)+'Diário 3º PA'!$P$1)</f>
        <v/>
      </c>
      <c r="B1409" s="129"/>
      <c r="C1409" s="130"/>
      <c r="D1409" s="98"/>
      <c r="E1409" s="95"/>
      <c r="F1409" s="141"/>
      <c r="G1409" s="98"/>
      <c r="H1409" s="98"/>
      <c r="I1409" s="95"/>
      <c r="J1409" s="131" t="str">
        <f t="shared" si="6"/>
        <v/>
      </c>
      <c r="K1409" s="131"/>
      <c r="L1409" s="132"/>
      <c r="M1409" s="131"/>
      <c r="N1409" s="129"/>
      <c r="O1409" s="95"/>
      <c r="P1409" s="98"/>
      <c r="Q1409" s="381"/>
      <c r="R1409" s="381"/>
      <c r="S1409" s="381"/>
      <c r="T1409" s="381"/>
    </row>
    <row r="1410" spans="1:20" ht="12.75" customHeight="1" x14ac:dyDescent="0.25">
      <c r="A1410" s="128" t="str">
        <f>IF(B1410="","",ROW()-ROW($A$3)+'Diário 3º PA'!$P$1)</f>
        <v/>
      </c>
      <c r="B1410" s="129"/>
      <c r="C1410" s="130"/>
      <c r="D1410" s="98"/>
      <c r="E1410" s="95"/>
      <c r="F1410" s="141"/>
      <c r="G1410" s="98"/>
      <c r="H1410" s="98"/>
      <c r="I1410" s="95"/>
      <c r="J1410" s="131" t="str">
        <f t="shared" si="6"/>
        <v/>
      </c>
      <c r="K1410" s="131"/>
      <c r="L1410" s="132"/>
      <c r="M1410" s="131"/>
      <c r="N1410" s="129"/>
      <c r="O1410" s="95"/>
      <c r="P1410" s="98"/>
      <c r="Q1410" s="381"/>
      <c r="R1410" s="381"/>
      <c r="S1410" s="381"/>
      <c r="T1410" s="381"/>
    </row>
    <row r="1411" spans="1:20" ht="12.75" customHeight="1" x14ac:dyDescent="0.25">
      <c r="A1411" s="128" t="str">
        <f>IF(B1411="","",ROW()-ROW($A$3)+'Diário 3º PA'!$P$1)</f>
        <v/>
      </c>
      <c r="B1411" s="129"/>
      <c r="C1411" s="130"/>
      <c r="D1411" s="98"/>
      <c r="E1411" s="95"/>
      <c r="F1411" s="141"/>
      <c r="G1411" s="98"/>
      <c r="H1411" s="98"/>
      <c r="I1411" s="95"/>
      <c r="J1411" s="131" t="str">
        <f t="shared" si="6"/>
        <v/>
      </c>
      <c r="K1411" s="131"/>
      <c r="L1411" s="132"/>
      <c r="M1411" s="131"/>
      <c r="N1411" s="129"/>
      <c r="O1411" s="95"/>
      <c r="P1411" s="98"/>
      <c r="Q1411" s="381"/>
      <c r="R1411" s="381"/>
      <c r="S1411" s="381"/>
      <c r="T1411" s="381"/>
    </row>
    <row r="1412" spans="1:20" ht="12.75" customHeight="1" x14ac:dyDescent="0.25">
      <c r="A1412" s="128" t="str">
        <f>IF(B1412="","",ROW()-ROW($A$3)+'Diário 3º PA'!$P$1)</f>
        <v/>
      </c>
      <c r="B1412" s="129"/>
      <c r="C1412" s="130"/>
      <c r="D1412" s="98"/>
      <c r="E1412" s="95"/>
      <c r="F1412" s="141"/>
      <c r="G1412" s="98"/>
      <c r="H1412" s="98"/>
      <c r="I1412" s="95"/>
      <c r="J1412" s="131" t="str">
        <f t="shared" si="6"/>
        <v/>
      </c>
      <c r="K1412" s="131"/>
      <c r="L1412" s="132"/>
      <c r="M1412" s="131"/>
      <c r="N1412" s="129"/>
      <c r="O1412" s="95"/>
      <c r="P1412" s="98"/>
      <c r="Q1412" s="381"/>
      <c r="R1412" s="381"/>
      <c r="S1412" s="381"/>
      <c r="T1412" s="381"/>
    </row>
    <row r="1413" spans="1:20" ht="12.75" customHeight="1" x14ac:dyDescent="0.25">
      <c r="A1413" s="128" t="str">
        <f>IF(B1413="","",ROW()-ROW($A$3)+'Diário 3º PA'!$P$1)</f>
        <v/>
      </c>
      <c r="B1413" s="129"/>
      <c r="C1413" s="130"/>
      <c r="D1413" s="98"/>
      <c r="E1413" s="95"/>
      <c r="F1413" s="141"/>
      <c r="G1413" s="98"/>
      <c r="H1413" s="98"/>
      <c r="I1413" s="95"/>
      <c r="J1413" s="131" t="str">
        <f t="shared" si="6"/>
        <v/>
      </c>
      <c r="K1413" s="131"/>
      <c r="L1413" s="132"/>
      <c r="M1413" s="131"/>
      <c r="N1413" s="129"/>
      <c r="O1413" s="95"/>
      <c r="P1413" s="98"/>
      <c r="Q1413" s="381"/>
      <c r="R1413" s="381"/>
      <c r="S1413" s="381"/>
      <c r="T1413" s="381"/>
    </row>
    <row r="1414" spans="1:20" ht="12.75" customHeight="1" x14ac:dyDescent="0.25">
      <c r="A1414" s="128" t="str">
        <f>IF(B1414="","",ROW()-ROW($A$3)+'Diário 3º PA'!$P$1)</f>
        <v/>
      </c>
      <c r="B1414" s="129"/>
      <c r="C1414" s="130"/>
      <c r="D1414" s="98"/>
      <c r="E1414" s="95"/>
      <c r="F1414" s="141"/>
      <c r="G1414" s="98"/>
      <c r="H1414" s="98"/>
      <c r="I1414" s="95"/>
      <c r="J1414" s="131" t="str">
        <f t="shared" si="6"/>
        <v/>
      </c>
      <c r="K1414" s="131"/>
      <c r="L1414" s="132"/>
      <c r="M1414" s="131"/>
      <c r="N1414" s="129"/>
      <c r="O1414" s="95"/>
      <c r="P1414" s="98"/>
      <c r="Q1414" s="381"/>
      <c r="R1414" s="381"/>
      <c r="S1414" s="381"/>
      <c r="T1414" s="381"/>
    </row>
    <row r="1415" spans="1:20" ht="12.75" customHeight="1" x14ac:dyDescent="0.25">
      <c r="A1415" s="128" t="str">
        <f>IF(B1415="","",ROW()-ROW($A$3)+'Diário 3º PA'!$P$1)</f>
        <v/>
      </c>
      <c r="B1415" s="129"/>
      <c r="C1415" s="130"/>
      <c r="D1415" s="98"/>
      <c r="E1415" s="95"/>
      <c r="F1415" s="141"/>
      <c r="G1415" s="98"/>
      <c r="H1415" s="98"/>
      <c r="I1415" s="95"/>
      <c r="J1415" s="131" t="str">
        <f t="shared" si="6"/>
        <v/>
      </c>
      <c r="K1415" s="131"/>
      <c r="L1415" s="132"/>
      <c r="M1415" s="131"/>
      <c r="N1415" s="129"/>
      <c r="O1415" s="95"/>
      <c r="P1415" s="98"/>
      <c r="Q1415" s="381"/>
      <c r="R1415" s="381"/>
      <c r="S1415" s="381"/>
      <c r="T1415" s="381"/>
    </row>
    <row r="1416" spans="1:20" ht="12.75" customHeight="1" x14ac:dyDescent="0.25">
      <c r="A1416" s="128" t="str">
        <f>IF(B1416="","",ROW()-ROW($A$3)+'Diário 3º PA'!$P$1)</f>
        <v/>
      </c>
      <c r="B1416" s="129"/>
      <c r="C1416" s="130"/>
      <c r="D1416" s="98"/>
      <c r="E1416" s="95"/>
      <c r="F1416" s="141"/>
      <c r="G1416" s="98"/>
      <c r="H1416" s="98"/>
      <c r="I1416" s="95"/>
      <c r="J1416" s="131" t="str">
        <f t="shared" si="6"/>
        <v/>
      </c>
      <c r="K1416" s="131"/>
      <c r="L1416" s="132"/>
      <c r="M1416" s="131"/>
      <c r="N1416" s="129"/>
      <c r="O1416" s="95"/>
      <c r="P1416" s="98"/>
      <c r="Q1416" s="381"/>
      <c r="R1416" s="381"/>
      <c r="S1416" s="381"/>
      <c r="T1416" s="381"/>
    </row>
    <row r="1417" spans="1:20" ht="12.75" customHeight="1" x14ac:dyDescent="0.25">
      <c r="A1417" s="128" t="str">
        <f>IF(B1417="","",ROW()-ROW($A$3)+'Diário 3º PA'!$P$1)</f>
        <v/>
      </c>
      <c r="B1417" s="129"/>
      <c r="C1417" s="130"/>
      <c r="D1417" s="98"/>
      <c r="E1417" s="95"/>
      <c r="F1417" s="141"/>
      <c r="G1417" s="98"/>
      <c r="H1417" s="98"/>
      <c r="I1417" s="95"/>
      <c r="J1417" s="131" t="str">
        <f t="shared" si="6"/>
        <v/>
      </c>
      <c r="K1417" s="131"/>
      <c r="L1417" s="132"/>
      <c r="M1417" s="131"/>
      <c r="N1417" s="129"/>
      <c r="O1417" s="95"/>
      <c r="P1417" s="98"/>
      <c r="Q1417" s="381"/>
      <c r="R1417" s="381"/>
      <c r="S1417" s="381"/>
      <c r="T1417" s="381"/>
    </row>
    <row r="1418" spans="1:20" ht="12.75" customHeight="1" x14ac:dyDescent="0.25">
      <c r="A1418" s="128" t="str">
        <f>IF(B1418="","",ROW()-ROW($A$3)+'Diário 3º PA'!$P$1)</f>
        <v/>
      </c>
      <c r="B1418" s="129"/>
      <c r="C1418" s="130"/>
      <c r="D1418" s="98"/>
      <c r="E1418" s="95"/>
      <c r="F1418" s="141"/>
      <c r="G1418" s="98"/>
      <c r="H1418" s="98"/>
      <c r="I1418" s="95"/>
      <c r="J1418" s="131" t="str">
        <f t="shared" si="6"/>
        <v/>
      </c>
      <c r="K1418" s="131"/>
      <c r="L1418" s="132"/>
      <c r="M1418" s="131"/>
      <c r="N1418" s="129"/>
      <c r="O1418" s="95"/>
      <c r="P1418" s="98"/>
      <c r="Q1418" s="381"/>
      <c r="R1418" s="381"/>
      <c r="S1418" s="381"/>
      <c r="T1418" s="381"/>
    </row>
    <row r="1419" spans="1:20" ht="12.75" customHeight="1" x14ac:dyDescent="0.25">
      <c r="A1419" s="128" t="str">
        <f>IF(B1419="","",ROW()-ROW($A$3)+'Diário 3º PA'!$P$1)</f>
        <v/>
      </c>
      <c r="B1419" s="129"/>
      <c r="C1419" s="130"/>
      <c r="D1419" s="98"/>
      <c r="E1419" s="95"/>
      <c r="F1419" s="141"/>
      <c r="G1419" s="98"/>
      <c r="H1419" s="98"/>
      <c r="I1419" s="95"/>
      <c r="J1419" s="131" t="str">
        <f t="shared" si="6"/>
        <v/>
      </c>
      <c r="K1419" s="131"/>
      <c r="L1419" s="132"/>
      <c r="M1419" s="131"/>
      <c r="N1419" s="129"/>
      <c r="O1419" s="95"/>
      <c r="P1419" s="98"/>
      <c r="Q1419" s="381"/>
      <c r="R1419" s="381"/>
      <c r="S1419" s="381"/>
      <c r="T1419" s="381"/>
    </row>
    <row r="1420" spans="1:20" ht="12.75" customHeight="1" x14ac:dyDescent="0.25">
      <c r="A1420" s="128" t="str">
        <f>IF(B1420="","",ROW()-ROW($A$3)+'Diário 3º PA'!$P$1)</f>
        <v/>
      </c>
      <c r="B1420" s="129"/>
      <c r="C1420" s="130"/>
      <c r="D1420" s="98"/>
      <c r="E1420" s="95"/>
      <c r="F1420" s="141"/>
      <c r="G1420" s="98"/>
      <c r="H1420" s="98"/>
      <c r="I1420" s="95"/>
      <c r="J1420" s="131" t="str">
        <f t="shared" si="6"/>
        <v/>
      </c>
      <c r="K1420" s="131"/>
      <c r="L1420" s="132"/>
      <c r="M1420" s="131"/>
      <c r="N1420" s="129"/>
      <c r="O1420" s="95"/>
      <c r="P1420" s="98"/>
      <c r="Q1420" s="381"/>
      <c r="R1420" s="381"/>
      <c r="S1420" s="381"/>
      <c r="T1420" s="381"/>
    </row>
    <row r="1421" spans="1:20" ht="12.75" customHeight="1" x14ac:dyDescent="0.25">
      <c r="A1421" s="128" t="str">
        <f>IF(B1421="","",ROW()-ROW($A$3)+'Diário 3º PA'!$P$1)</f>
        <v/>
      </c>
      <c r="B1421" s="129"/>
      <c r="C1421" s="130"/>
      <c r="D1421" s="98"/>
      <c r="E1421" s="95"/>
      <c r="F1421" s="141"/>
      <c r="G1421" s="98"/>
      <c r="H1421" s="98"/>
      <c r="I1421" s="95"/>
      <c r="J1421" s="131" t="str">
        <f t="shared" si="6"/>
        <v/>
      </c>
      <c r="K1421" s="131"/>
      <c r="L1421" s="132"/>
      <c r="M1421" s="131"/>
      <c r="N1421" s="129"/>
      <c r="O1421" s="95"/>
      <c r="P1421" s="98"/>
      <c r="Q1421" s="381"/>
      <c r="R1421" s="381"/>
      <c r="S1421" s="381"/>
      <c r="T1421" s="381"/>
    </row>
    <row r="1422" spans="1:20" ht="12.75" customHeight="1" x14ac:dyDescent="0.25">
      <c r="A1422" s="128" t="str">
        <f>IF(B1422="","",ROW()-ROW($A$3)+'Diário 3º PA'!$P$1)</f>
        <v/>
      </c>
      <c r="B1422" s="129"/>
      <c r="C1422" s="130"/>
      <c r="D1422" s="98"/>
      <c r="E1422" s="95"/>
      <c r="F1422" s="141"/>
      <c r="G1422" s="98"/>
      <c r="H1422" s="98"/>
      <c r="I1422" s="95"/>
      <c r="J1422" s="131" t="str">
        <f t="shared" si="6"/>
        <v/>
      </c>
      <c r="K1422" s="131"/>
      <c r="L1422" s="132"/>
      <c r="M1422" s="131"/>
      <c r="N1422" s="129"/>
      <c r="O1422" s="95"/>
      <c r="P1422" s="98"/>
      <c r="Q1422" s="381"/>
      <c r="R1422" s="381"/>
      <c r="S1422" s="381"/>
      <c r="T1422" s="381"/>
    </row>
    <row r="1423" spans="1:20" ht="12.75" customHeight="1" x14ac:dyDescent="0.25">
      <c r="A1423" s="128" t="str">
        <f>IF(B1423="","",ROW()-ROW($A$3)+'Diário 3º PA'!$P$1)</f>
        <v/>
      </c>
      <c r="B1423" s="129"/>
      <c r="C1423" s="130"/>
      <c r="D1423" s="98"/>
      <c r="E1423" s="95"/>
      <c r="F1423" s="141"/>
      <c r="G1423" s="98"/>
      <c r="H1423" s="98"/>
      <c r="I1423" s="95"/>
      <c r="J1423" s="131" t="str">
        <f t="shared" si="6"/>
        <v/>
      </c>
      <c r="K1423" s="131"/>
      <c r="L1423" s="132"/>
      <c r="M1423" s="131"/>
      <c r="N1423" s="129"/>
      <c r="O1423" s="95"/>
      <c r="P1423" s="98"/>
      <c r="Q1423" s="381"/>
      <c r="R1423" s="381"/>
      <c r="S1423" s="381"/>
      <c r="T1423" s="381"/>
    </row>
    <row r="1424" spans="1:20" ht="12.75" customHeight="1" x14ac:dyDescent="0.25">
      <c r="A1424" s="128" t="str">
        <f>IF(B1424="","",ROW()-ROW($A$3)+'Diário 3º PA'!$P$1)</f>
        <v/>
      </c>
      <c r="B1424" s="129"/>
      <c r="C1424" s="130"/>
      <c r="D1424" s="98"/>
      <c r="E1424" s="95"/>
      <c r="F1424" s="141"/>
      <c r="G1424" s="98"/>
      <c r="H1424" s="98"/>
      <c r="I1424" s="95"/>
      <c r="J1424" s="131" t="str">
        <f t="shared" si="6"/>
        <v/>
      </c>
      <c r="K1424" s="131"/>
      <c r="L1424" s="132"/>
      <c r="M1424" s="131"/>
      <c r="N1424" s="129"/>
      <c r="O1424" s="95"/>
      <c r="P1424" s="98"/>
      <c r="Q1424" s="381"/>
      <c r="R1424" s="381"/>
      <c r="S1424" s="381"/>
      <c r="T1424" s="381"/>
    </row>
    <row r="1425" spans="1:20" ht="12.75" customHeight="1" x14ac:dyDescent="0.25">
      <c r="A1425" s="128" t="str">
        <f>IF(B1425="","",ROW()-ROW($A$3)+'Diário 3º PA'!$P$1)</f>
        <v/>
      </c>
      <c r="B1425" s="129"/>
      <c r="C1425" s="130"/>
      <c r="D1425" s="98"/>
      <c r="E1425" s="95"/>
      <c r="F1425" s="141"/>
      <c r="G1425" s="98"/>
      <c r="H1425" s="98"/>
      <c r="I1425" s="95"/>
      <c r="J1425" s="131" t="str">
        <f t="shared" si="6"/>
        <v/>
      </c>
      <c r="K1425" s="131"/>
      <c r="L1425" s="132"/>
      <c r="M1425" s="131"/>
      <c r="N1425" s="129"/>
      <c r="O1425" s="95"/>
      <c r="P1425" s="98"/>
      <c r="Q1425" s="381"/>
      <c r="R1425" s="381"/>
      <c r="S1425" s="381"/>
      <c r="T1425" s="381"/>
    </row>
    <row r="1426" spans="1:20" ht="12.75" customHeight="1" x14ac:dyDescent="0.25">
      <c r="A1426" s="128" t="str">
        <f>IF(B1426="","",ROW()-ROW($A$3)+'Diário 3º PA'!$P$1)</f>
        <v/>
      </c>
      <c r="B1426" s="129"/>
      <c r="C1426" s="130"/>
      <c r="D1426" s="98"/>
      <c r="E1426" s="95"/>
      <c r="F1426" s="141"/>
      <c r="G1426" s="98"/>
      <c r="H1426" s="98"/>
      <c r="I1426" s="95"/>
      <c r="J1426" s="131" t="str">
        <f t="shared" si="6"/>
        <v/>
      </c>
      <c r="K1426" s="131"/>
      <c r="L1426" s="132"/>
      <c r="M1426" s="131"/>
      <c r="N1426" s="129"/>
      <c r="O1426" s="95"/>
      <c r="P1426" s="98"/>
      <c r="Q1426" s="381"/>
      <c r="R1426" s="381"/>
      <c r="S1426" s="381"/>
      <c r="T1426" s="381"/>
    </row>
    <row r="1427" spans="1:20" ht="12.75" customHeight="1" x14ac:dyDescent="0.25">
      <c r="A1427" s="128" t="str">
        <f>IF(B1427="","",ROW()-ROW($A$3)+'Diário 3º PA'!$P$1)</f>
        <v/>
      </c>
      <c r="B1427" s="129"/>
      <c r="C1427" s="130"/>
      <c r="D1427" s="98"/>
      <c r="E1427" s="95"/>
      <c r="F1427" s="141"/>
      <c r="G1427" s="98"/>
      <c r="H1427" s="98"/>
      <c r="I1427" s="95"/>
      <c r="J1427" s="131" t="str">
        <f t="shared" si="6"/>
        <v/>
      </c>
      <c r="K1427" s="131"/>
      <c r="L1427" s="132"/>
      <c r="M1427" s="131"/>
      <c r="N1427" s="129"/>
      <c r="O1427" s="95"/>
      <c r="P1427" s="98"/>
      <c r="Q1427" s="381"/>
      <c r="R1427" s="381"/>
      <c r="S1427" s="381"/>
      <c r="T1427" s="381"/>
    </row>
    <row r="1428" spans="1:20" ht="12.75" customHeight="1" x14ac:dyDescent="0.25">
      <c r="A1428" s="128" t="str">
        <f>IF(B1428="","",ROW()-ROW($A$3)+'Diário 3º PA'!$P$1)</f>
        <v/>
      </c>
      <c r="B1428" s="129"/>
      <c r="C1428" s="130"/>
      <c r="D1428" s="98"/>
      <c r="E1428" s="95"/>
      <c r="F1428" s="141"/>
      <c r="G1428" s="98"/>
      <c r="H1428" s="98"/>
      <c r="I1428" s="95"/>
      <c r="J1428" s="131" t="str">
        <f t="shared" si="6"/>
        <v/>
      </c>
      <c r="K1428" s="131"/>
      <c r="L1428" s="132"/>
      <c r="M1428" s="131"/>
      <c r="N1428" s="129"/>
      <c r="O1428" s="95"/>
      <c r="P1428" s="98"/>
      <c r="Q1428" s="381"/>
      <c r="R1428" s="381"/>
      <c r="S1428" s="381"/>
      <c r="T1428" s="381"/>
    </row>
    <row r="1429" spans="1:20" ht="12.75" customHeight="1" x14ac:dyDescent="0.25">
      <c r="A1429" s="128" t="str">
        <f>IF(B1429="","",ROW()-ROW($A$3)+'Diário 3º PA'!$P$1)</f>
        <v/>
      </c>
      <c r="B1429" s="129"/>
      <c r="C1429" s="130"/>
      <c r="D1429" s="98"/>
      <c r="E1429" s="95"/>
      <c r="F1429" s="141"/>
      <c r="G1429" s="98"/>
      <c r="H1429" s="98"/>
      <c r="I1429" s="95"/>
      <c r="J1429" s="131" t="str">
        <f t="shared" si="6"/>
        <v/>
      </c>
      <c r="K1429" s="131"/>
      <c r="L1429" s="132"/>
      <c r="M1429" s="131"/>
      <c r="N1429" s="129"/>
      <c r="O1429" s="95"/>
      <c r="P1429" s="98"/>
      <c r="Q1429" s="381"/>
      <c r="R1429" s="381"/>
      <c r="S1429" s="381"/>
      <c r="T1429" s="381"/>
    </row>
    <row r="1430" spans="1:20" ht="12.75" customHeight="1" x14ac:dyDescent="0.25">
      <c r="A1430" s="128" t="str">
        <f>IF(B1430="","",ROW()-ROW($A$3)+'Diário 3º PA'!$P$1)</f>
        <v/>
      </c>
      <c r="B1430" s="129"/>
      <c r="C1430" s="130"/>
      <c r="D1430" s="98"/>
      <c r="E1430" s="95"/>
      <c r="F1430" s="141"/>
      <c r="G1430" s="98"/>
      <c r="H1430" s="98"/>
      <c r="I1430" s="95"/>
      <c r="J1430" s="131" t="str">
        <f t="shared" si="6"/>
        <v/>
      </c>
      <c r="K1430" s="131"/>
      <c r="L1430" s="132"/>
      <c r="M1430" s="131"/>
      <c r="N1430" s="129"/>
      <c r="O1430" s="95"/>
      <c r="P1430" s="98"/>
      <c r="Q1430" s="381"/>
      <c r="R1430" s="381"/>
      <c r="S1430" s="381"/>
      <c r="T1430" s="381"/>
    </row>
    <row r="1431" spans="1:20" ht="12.75" customHeight="1" x14ac:dyDescent="0.25">
      <c r="A1431" s="128" t="str">
        <f>IF(B1431="","",ROW()-ROW($A$3)+'Diário 3º PA'!$P$1)</f>
        <v/>
      </c>
      <c r="B1431" s="129"/>
      <c r="C1431" s="130"/>
      <c r="D1431" s="98"/>
      <c r="E1431" s="95"/>
      <c r="F1431" s="141"/>
      <c r="G1431" s="98"/>
      <c r="H1431" s="98"/>
      <c r="I1431" s="95"/>
      <c r="J1431" s="131" t="str">
        <f t="shared" si="6"/>
        <v/>
      </c>
      <c r="K1431" s="131"/>
      <c r="L1431" s="132"/>
      <c r="M1431" s="131"/>
      <c r="N1431" s="129"/>
      <c r="O1431" s="95"/>
      <c r="P1431" s="98"/>
      <c r="Q1431" s="381"/>
      <c r="R1431" s="381"/>
      <c r="S1431" s="381"/>
      <c r="T1431" s="381"/>
    </row>
    <row r="1432" spans="1:20" ht="12.75" customHeight="1" x14ac:dyDescent="0.25">
      <c r="A1432" s="128" t="str">
        <f>IF(B1432="","",ROW()-ROW($A$3)+'Diário 3º PA'!$P$1)</f>
        <v/>
      </c>
      <c r="B1432" s="129"/>
      <c r="C1432" s="130"/>
      <c r="D1432" s="98"/>
      <c r="E1432" s="95"/>
      <c r="F1432" s="141"/>
      <c r="G1432" s="98"/>
      <c r="H1432" s="98"/>
      <c r="I1432" s="95"/>
      <c r="J1432" s="131" t="str">
        <f t="shared" si="6"/>
        <v/>
      </c>
      <c r="K1432" s="131"/>
      <c r="L1432" s="132"/>
      <c r="M1432" s="131"/>
      <c r="N1432" s="129"/>
      <c r="O1432" s="95"/>
      <c r="P1432" s="98"/>
      <c r="Q1432" s="381"/>
      <c r="R1432" s="381"/>
      <c r="S1432" s="381"/>
      <c r="T1432" s="381"/>
    </row>
    <row r="1433" spans="1:20" ht="12.75" customHeight="1" x14ac:dyDescent="0.25">
      <c r="A1433" s="128" t="str">
        <f>IF(B1433="","",ROW()-ROW($A$3)+'Diário 3º PA'!$P$1)</f>
        <v/>
      </c>
      <c r="B1433" s="129"/>
      <c r="C1433" s="130"/>
      <c r="D1433" s="98"/>
      <c r="E1433" s="95"/>
      <c r="F1433" s="141"/>
      <c r="G1433" s="98"/>
      <c r="H1433" s="98"/>
      <c r="I1433" s="95"/>
      <c r="J1433" s="131" t="str">
        <f t="shared" si="6"/>
        <v/>
      </c>
      <c r="K1433" s="131"/>
      <c r="L1433" s="132"/>
      <c r="M1433" s="131"/>
      <c r="N1433" s="129"/>
      <c r="O1433" s="95"/>
      <c r="P1433" s="98"/>
      <c r="Q1433" s="381"/>
      <c r="R1433" s="381"/>
      <c r="S1433" s="381"/>
      <c r="T1433" s="381"/>
    </row>
    <row r="1434" spans="1:20" ht="12.75" customHeight="1" x14ac:dyDescent="0.25">
      <c r="A1434" s="128" t="str">
        <f>IF(B1434="","",ROW()-ROW($A$3)+'Diário 3º PA'!$P$1)</f>
        <v/>
      </c>
      <c r="B1434" s="129"/>
      <c r="C1434" s="130"/>
      <c r="D1434" s="98"/>
      <c r="E1434" s="95"/>
      <c r="F1434" s="141"/>
      <c r="G1434" s="98"/>
      <c r="H1434" s="98"/>
      <c r="I1434" s="95"/>
      <c r="J1434" s="131" t="str">
        <f t="shared" si="6"/>
        <v/>
      </c>
      <c r="K1434" s="131"/>
      <c r="L1434" s="132"/>
      <c r="M1434" s="131"/>
      <c r="N1434" s="129"/>
      <c r="O1434" s="95"/>
      <c r="P1434" s="98"/>
      <c r="Q1434" s="381"/>
      <c r="R1434" s="381"/>
      <c r="S1434" s="381"/>
      <c r="T1434" s="381"/>
    </row>
    <row r="1435" spans="1:20" ht="12.75" customHeight="1" x14ac:dyDescent="0.25">
      <c r="A1435" s="128" t="str">
        <f>IF(B1435="","",ROW()-ROW($A$3)+'Diário 3º PA'!$P$1)</f>
        <v/>
      </c>
      <c r="B1435" s="129"/>
      <c r="C1435" s="130"/>
      <c r="D1435" s="98"/>
      <c r="E1435" s="95"/>
      <c r="F1435" s="141"/>
      <c r="G1435" s="98"/>
      <c r="H1435" s="98"/>
      <c r="I1435" s="95"/>
      <c r="J1435" s="131" t="str">
        <f t="shared" si="6"/>
        <v/>
      </c>
      <c r="K1435" s="131"/>
      <c r="L1435" s="132"/>
      <c r="M1435" s="131"/>
      <c r="N1435" s="129"/>
      <c r="O1435" s="95"/>
      <c r="P1435" s="98"/>
      <c r="Q1435" s="381"/>
      <c r="R1435" s="381"/>
      <c r="S1435" s="381"/>
      <c r="T1435" s="381"/>
    </row>
    <row r="1436" spans="1:20" ht="12.75" customHeight="1" x14ac:dyDescent="0.25">
      <c r="A1436" s="128" t="str">
        <f>IF(B1436="","",ROW()-ROW($A$3)+'Diário 3º PA'!$P$1)</f>
        <v/>
      </c>
      <c r="B1436" s="129"/>
      <c r="C1436" s="130"/>
      <c r="D1436" s="98"/>
      <c r="E1436" s="95"/>
      <c r="F1436" s="141"/>
      <c r="G1436" s="98"/>
      <c r="H1436" s="98"/>
      <c r="I1436" s="95"/>
      <c r="J1436" s="131" t="str">
        <f t="shared" si="6"/>
        <v/>
      </c>
      <c r="K1436" s="131"/>
      <c r="L1436" s="132"/>
      <c r="M1436" s="131"/>
      <c r="N1436" s="129"/>
      <c r="O1436" s="95"/>
      <c r="P1436" s="98"/>
      <c r="Q1436" s="381"/>
      <c r="R1436" s="381"/>
      <c r="S1436" s="381"/>
      <c r="T1436" s="381"/>
    </row>
    <row r="1437" spans="1:20" ht="12.75" customHeight="1" x14ac:dyDescent="0.25">
      <c r="A1437" s="128" t="str">
        <f>IF(B1437="","",ROW()-ROW($A$3)+'Diário 3º PA'!$P$1)</f>
        <v/>
      </c>
      <c r="B1437" s="129"/>
      <c r="C1437" s="130"/>
      <c r="D1437" s="98"/>
      <c r="E1437" s="95"/>
      <c r="F1437" s="141"/>
      <c r="G1437" s="98"/>
      <c r="H1437" s="98"/>
      <c r="I1437" s="95"/>
      <c r="J1437" s="131" t="str">
        <f t="shared" si="6"/>
        <v/>
      </c>
      <c r="K1437" s="131"/>
      <c r="L1437" s="132"/>
      <c r="M1437" s="131"/>
      <c r="N1437" s="129"/>
      <c r="O1437" s="95"/>
      <c r="P1437" s="98"/>
      <c r="Q1437" s="381"/>
      <c r="R1437" s="381"/>
      <c r="S1437" s="381"/>
      <c r="T1437" s="381"/>
    </row>
    <row r="1438" spans="1:20" ht="12.75" customHeight="1" x14ac:dyDescent="0.25">
      <c r="A1438" s="128" t="str">
        <f>IF(B1438="","",ROW()-ROW($A$3)+'Diário 3º PA'!$P$1)</f>
        <v/>
      </c>
      <c r="B1438" s="129"/>
      <c r="C1438" s="130"/>
      <c r="D1438" s="98"/>
      <c r="E1438" s="95"/>
      <c r="F1438" s="141"/>
      <c r="G1438" s="98"/>
      <c r="H1438" s="98"/>
      <c r="I1438" s="95"/>
      <c r="J1438" s="131" t="str">
        <f t="shared" si="6"/>
        <v/>
      </c>
      <c r="K1438" s="131"/>
      <c r="L1438" s="132"/>
      <c r="M1438" s="131"/>
      <c r="N1438" s="129"/>
      <c r="O1438" s="95"/>
      <c r="P1438" s="98"/>
      <c r="Q1438" s="381"/>
      <c r="R1438" s="381"/>
      <c r="S1438" s="381"/>
      <c r="T1438" s="381"/>
    </row>
    <row r="1439" spans="1:20" ht="12.75" customHeight="1" x14ac:dyDescent="0.25">
      <c r="A1439" s="128" t="str">
        <f>IF(B1439="","",ROW()-ROW($A$3)+'Diário 3º PA'!$P$1)</f>
        <v/>
      </c>
      <c r="B1439" s="129"/>
      <c r="C1439" s="130"/>
      <c r="D1439" s="98"/>
      <c r="E1439" s="95"/>
      <c r="F1439" s="141"/>
      <c r="G1439" s="98"/>
      <c r="H1439" s="98"/>
      <c r="I1439" s="95"/>
      <c r="J1439" s="131" t="str">
        <f t="shared" si="6"/>
        <v/>
      </c>
      <c r="K1439" s="131"/>
      <c r="L1439" s="132"/>
      <c r="M1439" s="131"/>
      <c r="N1439" s="129"/>
      <c r="O1439" s="95"/>
      <c r="P1439" s="98"/>
      <c r="Q1439" s="381"/>
      <c r="R1439" s="381"/>
      <c r="S1439" s="381"/>
      <c r="T1439" s="381"/>
    </row>
    <row r="1440" spans="1:20" ht="12.75" customHeight="1" x14ac:dyDescent="0.25">
      <c r="A1440" s="128" t="str">
        <f>IF(B1440="","",ROW()-ROW($A$3)+'Diário 3º PA'!$P$1)</f>
        <v/>
      </c>
      <c r="B1440" s="129"/>
      <c r="C1440" s="130"/>
      <c r="D1440" s="98"/>
      <c r="E1440" s="95"/>
      <c r="F1440" s="141"/>
      <c r="G1440" s="98"/>
      <c r="H1440" s="98"/>
      <c r="I1440" s="95"/>
      <c r="J1440" s="131" t="str">
        <f t="shared" si="6"/>
        <v/>
      </c>
      <c r="K1440" s="131"/>
      <c r="L1440" s="132"/>
      <c r="M1440" s="131"/>
      <c r="N1440" s="129"/>
      <c r="O1440" s="95"/>
      <c r="P1440" s="98"/>
      <c r="Q1440" s="381"/>
      <c r="R1440" s="381"/>
      <c r="S1440" s="381"/>
      <c r="T1440" s="381"/>
    </row>
    <row r="1441" spans="1:20" ht="12.75" customHeight="1" x14ac:dyDescent="0.25">
      <c r="A1441" s="128" t="str">
        <f>IF(B1441="","",ROW()-ROW($A$3)+'Diário 3º PA'!$P$1)</f>
        <v/>
      </c>
      <c r="B1441" s="129"/>
      <c r="C1441" s="130"/>
      <c r="D1441" s="98"/>
      <c r="E1441" s="95"/>
      <c r="F1441" s="141"/>
      <c r="G1441" s="98"/>
      <c r="H1441" s="98"/>
      <c r="I1441" s="95"/>
      <c r="J1441" s="131" t="str">
        <f t="shared" si="6"/>
        <v/>
      </c>
      <c r="K1441" s="131"/>
      <c r="L1441" s="132"/>
      <c r="M1441" s="131"/>
      <c r="N1441" s="129"/>
      <c r="O1441" s="95"/>
      <c r="P1441" s="98"/>
      <c r="Q1441" s="381"/>
      <c r="R1441" s="381"/>
      <c r="S1441" s="381"/>
      <c r="T1441" s="381"/>
    </row>
    <row r="1442" spans="1:20" ht="12.75" customHeight="1" x14ac:dyDescent="0.25">
      <c r="A1442" s="128" t="str">
        <f>IF(B1442="","",ROW()-ROW($A$3)+'Diário 3º PA'!$P$1)</f>
        <v/>
      </c>
      <c r="B1442" s="129"/>
      <c r="C1442" s="130"/>
      <c r="D1442" s="98"/>
      <c r="E1442" s="95"/>
      <c r="F1442" s="141"/>
      <c r="G1442" s="98"/>
      <c r="H1442" s="98"/>
      <c r="I1442" s="95"/>
      <c r="J1442" s="131" t="str">
        <f t="shared" si="6"/>
        <v/>
      </c>
      <c r="K1442" s="131"/>
      <c r="L1442" s="132"/>
      <c r="M1442" s="131"/>
      <c r="N1442" s="129"/>
      <c r="O1442" s="95"/>
      <c r="P1442" s="98"/>
      <c r="Q1442" s="381"/>
      <c r="R1442" s="381"/>
      <c r="S1442" s="381"/>
      <c r="T1442" s="381"/>
    </row>
    <row r="1443" spans="1:20" ht="12.75" customHeight="1" x14ac:dyDescent="0.25">
      <c r="A1443" s="128" t="str">
        <f>IF(B1443="","",ROW()-ROW($A$3)+'Diário 3º PA'!$P$1)</f>
        <v/>
      </c>
      <c r="B1443" s="129"/>
      <c r="C1443" s="130"/>
      <c r="D1443" s="98"/>
      <c r="E1443" s="95"/>
      <c r="F1443" s="141"/>
      <c r="G1443" s="98"/>
      <c r="H1443" s="98"/>
      <c r="I1443" s="95"/>
      <c r="J1443" s="131" t="str">
        <f t="shared" si="6"/>
        <v/>
      </c>
      <c r="K1443" s="131"/>
      <c r="L1443" s="132"/>
      <c r="M1443" s="131"/>
      <c r="N1443" s="129"/>
      <c r="O1443" s="95"/>
      <c r="P1443" s="98"/>
      <c r="Q1443" s="381"/>
      <c r="R1443" s="381"/>
      <c r="S1443" s="381"/>
      <c r="T1443" s="381"/>
    </row>
    <row r="1444" spans="1:20" ht="12.75" customHeight="1" x14ac:dyDescent="0.25">
      <c r="A1444" s="128" t="str">
        <f>IF(B1444="","",ROW()-ROW($A$3)+'Diário 3º PA'!$P$1)</f>
        <v/>
      </c>
      <c r="B1444" s="129"/>
      <c r="C1444" s="130"/>
      <c r="D1444" s="98"/>
      <c r="E1444" s="95"/>
      <c r="F1444" s="141"/>
      <c r="G1444" s="98"/>
      <c r="H1444" s="98"/>
      <c r="I1444" s="95"/>
      <c r="J1444" s="131" t="str">
        <f t="shared" si="6"/>
        <v/>
      </c>
      <c r="K1444" s="131"/>
      <c r="L1444" s="132"/>
      <c r="M1444" s="131"/>
      <c r="N1444" s="129"/>
      <c r="O1444" s="95"/>
      <c r="P1444" s="98"/>
      <c r="Q1444" s="381"/>
      <c r="R1444" s="381"/>
      <c r="S1444" s="381"/>
      <c r="T1444" s="381"/>
    </row>
    <row r="1445" spans="1:20" ht="12.75" customHeight="1" x14ac:dyDescent="0.25">
      <c r="A1445" s="128" t="str">
        <f>IF(B1445="","",ROW()-ROW($A$3)+'Diário 3º PA'!$P$1)</f>
        <v/>
      </c>
      <c r="B1445" s="129"/>
      <c r="C1445" s="130"/>
      <c r="D1445" s="98"/>
      <c r="E1445" s="95"/>
      <c r="F1445" s="141"/>
      <c r="G1445" s="98"/>
      <c r="H1445" s="98"/>
      <c r="I1445" s="95"/>
      <c r="J1445" s="131" t="str">
        <f t="shared" si="6"/>
        <v/>
      </c>
      <c r="K1445" s="131"/>
      <c r="L1445" s="132"/>
      <c r="M1445" s="131"/>
      <c r="N1445" s="129"/>
      <c r="O1445" s="95"/>
      <c r="P1445" s="98"/>
      <c r="Q1445" s="381"/>
      <c r="R1445" s="381"/>
      <c r="S1445" s="381"/>
      <c r="T1445" s="381"/>
    </row>
    <row r="1446" spans="1:20" ht="12.75" customHeight="1" x14ac:dyDescent="0.25">
      <c r="A1446" s="128" t="str">
        <f>IF(B1446="","",ROW()-ROW($A$3)+'Diário 3º PA'!$P$1)</f>
        <v/>
      </c>
      <c r="B1446" s="129"/>
      <c r="C1446" s="130"/>
      <c r="D1446" s="98"/>
      <c r="E1446" s="95"/>
      <c r="F1446" s="141"/>
      <c r="G1446" s="98"/>
      <c r="H1446" s="98"/>
      <c r="I1446" s="95"/>
      <c r="J1446" s="131" t="str">
        <f t="shared" si="6"/>
        <v/>
      </c>
      <c r="K1446" s="131"/>
      <c r="L1446" s="132"/>
      <c r="M1446" s="131"/>
      <c r="N1446" s="129"/>
      <c r="O1446" s="95"/>
      <c r="P1446" s="98"/>
      <c r="Q1446" s="381"/>
      <c r="R1446" s="381"/>
      <c r="S1446" s="381"/>
      <c r="T1446" s="381"/>
    </row>
    <row r="1447" spans="1:20" ht="12.75" customHeight="1" x14ac:dyDescent="0.25">
      <c r="A1447" s="128" t="str">
        <f>IF(B1447="","",ROW()-ROW($A$3)+'Diário 3º PA'!$P$1)</f>
        <v/>
      </c>
      <c r="B1447" s="129"/>
      <c r="C1447" s="130"/>
      <c r="D1447" s="98"/>
      <c r="E1447" s="95"/>
      <c r="F1447" s="141"/>
      <c r="G1447" s="98"/>
      <c r="H1447" s="98"/>
      <c r="I1447" s="95"/>
      <c r="J1447" s="131" t="str">
        <f t="shared" si="6"/>
        <v/>
      </c>
      <c r="K1447" s="131"/>
      <c r="L1447" s="132"/>
      <c r="M1447" s="131"/>
      <c r="N1447" s="129"/>
      <c r="O1447" s="95"/>
      <c r="P1447" s="98"/>
      <c r="Q1447" s="381"/>
      <c r="R1447" s="381"/>
      <c r="S1447" s="381"/>
      <c r="T1447" s="381"/>
    </row>
    <row r="1448" spans="1:20" ht="12.75" customHeight="1" x14ac:dyDescent="0.25">
      <c r="A1448" s="128" t="str">
        <f>IF(B1448="","",ROW()-ROW($A$3)+'Diário 3º PA'!$P$1)</f>
        <v/>
      </c>
      <c r="B1448" s="129"/>
      <c r="C1448" s="130"/>
      <c r="D1448" s="98"/>
      <c r="E1448" s="95"/>
      <c r="F1448" s="141"/>
      <c r="G1448" s="98"/>
      <c r="H1448" s="98"/>
      <c r="I1448" s="95"/>
      <c r="J1448" s="131" t="str">
        <f t="shared" si="6"/>
        <v/>
      </c>
      <c r="K1448" s="131"/>
      <c r="L1448" s="132"/>
      <c r="M1448" s="131"/>
      <c r="N1448" s="129"/>
      <c r="O1448" s="95"/>
      <c r="P1448" s="98"/>
      <c r="Q1448" s="381"/>
      <c r="R1448" s="381"/>
      <c r="S1448" s="381"/>
      <c r="T1448" s="381"/>
    </row>
    <row r="1449" spans="1:20" ht="12.75" customHeight="1" x14ac:dyDescent="0.25">
      <c r="A1449" s="128" t="str">
        <f>IF(B1449="","",ROW()-ROW($A$3)+'Diário 3º PA'!$P$1)</f>
        <v/>
      </c>
      <c r="B1449" s="129"/>
      <c r="C1449" s="130"/>
      <c r="D1449" s="98"/>
      <c r="E1449" s="95"/>
      <c r="F1449" s="141"/>
      <c r="G1449" s="98"/>
      <c r="H1449" s="98"/>
      <c r="I1449" s="95"/>
      <c r="J1449" s="131" t="str">
        <f t="shared" si="6"/>
        <v/>
      </c>
      <c r="K1449" s="131"/>
      <c r="L1449" s="132"/>
      <c r="M1449" s="131"/>
      <c r="N1449" s="129"/>
      <c r="O1449" s="95"/>
      <c r="P1449" s="98"/>
      <c r="Q1449" s="381"/>
      <c r="R1449" s="381"/>
      <c r="S1449" s="381"/>
      <c r="T1449" s="381"/>
    </row>
    <row r="1450" spans="1:20" ht="12.75" customHeight="1" x14ac:dyDescent="0.25">
      <c r="A1450" s="128" t="str">
        <f>IF(B1450="","",ROW()-ROW($A$3)+'Diário 3º PA'!$P$1)</f>
        <v/>
      </c>
      <c r="B1450" s="129"/>
      <c r="C1450" s="130"/>
      <c r="D1450" s="98"/>
      <c r="E1450" s="95"/>
      <c r="F1450" s="141"/>
      <c r="G1450" s="98"/>
      <c r="H1450" s="98"/>
      <c r="I1450" s="95"/>
      <c r="J1450" s="131" t="str">
        <f t="shared" si="6"/>
        <v/>
      </c>
      <c r="K1450" s="131"/>
      <c r="L1450" s="132"/>
      <c r="M1450" s="131"/>
      <c r="N1450" s="129"/>
      <c r="O1450" s="95"/>
      <c r="P1450" s="98"/>
      <c r="Q1450" s="381"/>
      <c r="R1450" s="381"/>
      <c r="S1450" s="381"/>
      <c r="T1450" s="381"/>
    </row>
    <row r="1451" spans="1:20" ht="12.75" customHeight="1" x14ac:dyDescent="0.25">
      <c r="A1451" s="128" t="str">
        <f>IF(B1451="","",ROW()-ROW($A$3)+'Diário 3º PA'!$P$1)</f>
        <v/>
      </c>
      <c r="B1451" s="129"/>
      <c r="C1451" s="130"/>
      <c r="D1451" s="98"/>
      <c r="E1451" s="95"/>
      <c r="F1451" s="141"/>
      <c r="G1451" s="98"/>
      <c r="H1451" s="98"/>
      <c r="I1451" s="95"/>
      <c r="J1451" s="131" t="str">
        <f t="shared" si="6"/>
        <v/>
      </c>
      <c r="K1451" s="131"/>
      <c r="L1451" s="132"/>
      <c r="M1451" s="131"/>
      <c r="N1451" s="129"/>
      <c r="O1451" s="95"/>
      <c r="P1451" s="98"/>
      <c r="Q1451" s="381"/>
      <c r="R1451" s="381"/>
      <c r="S1451" s="381"/>
      <c r="T1451" s="381"/>
    </row>
    <row r="1452" spans="1:20" ht="12.75" customHeight="1" x14ac:dyDescent="0.25">
      <c r="A1452" s="128" t="str">
        <f>IF(B1452="","",ROW()-ROW($A$3)+'Diário 3º PA'!$P$1)</f>
        <v/>
      </c>
      <c r="B1452" s="129"/>
      <c r="C1452" s="130"/>
      <c r="D1452" s="98"/>
      <c r="E1452" s="95"/>
      <c r="F1452" s="141"/>
      <c r="G1452" s="98"/>
      <c r="H1452" s="98"/>
      <c r="I1452" s="95"/>
      <c r="J1452" s="131" t="str">
        <f t="shared" si="6"/>
        <v/>
      </c>
      <c r="K1452" s="131"/>
      <c r="L1452" s="132"/>
      <c r="M1452" s="131"/>
      <c r="N1452" s="129"/>
      <c r="O1452" s="95"/>
      <c r="P1452" s="98"/>
      <c r="Q1452" s="381"/>
      <c r="R1452" s="381"/>
      <c r="S1452" s="381"/>
      <c r="T1452" s="381"/>
    </row>
    <row r="1453" spans="1:20" ht="12.75" customHeight="1" x14ac:dyDescent="0.25">
      <c r="A1453" s="128" t="str">
        <f>IF(B1453="","",ROW()-ROW($A$3)+'Diário 3º PA'!$P$1)</f>
        <v/>
      </c>
      <c r="B1453" s="129"/>
      <c r="C1453" s="130"/>
      <c r="D1453" s="98"/>
      <c r="E1453" s="95"/>
      <c r="F1453" s="141"/>
      <c r="G1453" s="98"/>
      <c r="H1453" s="98"/>
      <c r="I1453" s="95"/>
      <c r="J1453" s="131" t="str">
        <f t="shared" si="6"/>
        <v/>
      </c>
      <c r="K1453" s="131"/>
      <c r="L1453" s="132"/>
      <c r="M1453" s="131"/>
      <c r="N1453" s="129"/>
      <c r="O1453" s="95"/>
      <c r="P1453" s="98"/>
      <c r="Q1453" s="381"/>
      <c r="R1453" s="381"/>
      <c r="S1453" s="381"/>
      <c r="T1453" s="381"/>
    </row>
    <row r="1454" spans="1:20" ht="12.75" customHeight="1" x14ac:dyDescent="0.25">
      <c r="A1454" s="128" t="str">
        <f>IF(B1454="","",ROW()-ROW($A$3)+'Diário 3º PA'!$P$1)</f>
        <v/>
      </c>
      <c r="B1454" s="129"/>
      <c r="C1454" s="130"/>
      <c r="D1454" s="98"/>
      <c r="E1454" s="95"/>
      <c r="F1454" s="141"/>
      <c r="G1454" s="98"/>
      <c r="H1454" s="98"/>
      <c r="I1454" s="95"/>
      <c r="J1454" s="131" t="str">
        <f t="shared" si="6"/>
        <v/>
      </c>
      <c r="K1454" s="131"/>
      <c r="L1454" s="132"/>
      <c r="M1454" s="131"/>
      <c r="N1454" s="129"/>
      <c r="O1454" s="95"/>
      <c r="P1454" s="98"/>
      <c r="Q1454" s="381"/>
      <c r="R1454" s="381"/>
      <c r="S1454" s="381"/>
      <c r="T1454" s="381"/>
    </row>
    <row r="1455" spans="1:20" ht="12.75" customHeight="1" x14ac:dyDescent="0.25">
      <c r="A1455" s="128" t="str">
        <f>IF(B1455="","",ROW()-ROW($A$3)+'Diário 3º PA'!$P$1)</f>
        <v/>
      </c>
      <c r="B1455" s="129"/>
      <c r="C1455" s="130"/>
      <c r="D1455" s="98"/>
      <c r="E1455" s="95"/>
      <c r="F1455" s="141"/>
      <c r="G1455" s="98"/>
      <c r="H1455" s="98"/>
      <c r="I1455" s="95"/>
      <c r="J1455" s="131" t="str">
        <f t="shared" si="6"/>
        <v/>
      </c>
      <c r="K1455" s="131"/>
      <c r="L1455" s="132"/>
      <c r="M1455" s="131"/>
      <c r="N1455" s="129"/>
      <c r="O1455" s="95"/>
      <c r="P1455" s="98"/>
      <c r="Q1455" s="381"/>
      <c r="R1455" s="381"/>
      <c r="S1455" s="381"/>
      <c r="T1455" s="381"/>
    </row>
    <row r="1456" spans="1:20" ht="12.75" customHeight="1" x14ac:dyDescent="0.25">
      <c r="A1456" s="128" t="str">
        <f>IF(B1456="","",ROW()-ROW($A$3)+'Diário 3º PA'!$P$1)</f>
        <v/>
      </c>
      <c r="B1456" s="129"/>
      <c r="C1456" s="130"/>
      <c r="D1456" s="98"/>
      <c r="E1456" s="95"/>
      <c r="F1456" s="141"/>
      <c r="G1456" s="98"/>
      <c r="H1456" s="98"/>
      <c r="I1456" s="95"/>
      <c r="J1456" s="131" t="str">
        <f t="shared" si="6"/>
        <v/>
      </c>
      <c r="K1456" s="131"/>
      <c r="L1456" s="132"/>
      <c r="M1456" s="131"/>
      <c r="N1456" s="129"/>
      <c r="O1456" s="95"/>
      <c r="P1456" s="98"/>
      <c r="Q1456" s="381"/>
      <c r="R1456" s="381"/>
      <c r="S1456" s="381"/>
      <c r="T1456" s="381"/>
    </row>
    <row r="1457" spans="1:20" ht="12.75" customHeight="1" x14ac:dyDescent="0.25">
      <c r="A1457" s="128" t="str">
        <f>IF(B1457="","",ROW()-ROW($A$3)+'Diário 3º PA'!$P$1)</f>
        <v/>
      </c>
      <c r="B1457" s="129"/>
      <c r="C1457" s="130"/>
      <c r="D1457" s="98"/>
      <c r="E1457" s="95"/>
      <c r="F1457" s="141"/>
      <c r="G1457" s="98"/>
      <c r="H1457" s="98"/>
      <c r="I1457" s="95"/>
      <c r="J1457" s="131" t="str">
        <f t="shared" si="6"/>
        <v/>
      </c>
      <c r="K1457" s="131"/>
      <c r="L1457" s="132"/>
      <c r="M1457" s="131"/>
      <c r="N1457" s="129"/>
      <c r="O1457" s="95"/>
      <c r="P1457" s="98"/>
      <c r="Q1457" s="381"/>
      <c r="R1457" s="381"/>
      <c r="S1457" s="381"/>
      <c r="T1457" s="381"/>
    </row>
    <row r="1458" spans="1:20" ht="12.75" customHeight="1" x14ac:dyDescent="0.25">
      <c r="A1458" s="128" t="str">
        <f>IF(B1458="","",ROW()-ROW($A$3)+'Diário 3º PA'!$P$1)</f>
        <v/>
      </c>
      <c r="B1458" s="129"/>
      <c r="C1458" s="130"/>
      <c r="D1458" s="98"/>
      <c r="E1458" s="95"/>
      <c r="F1458" s="141"/>
      <c r="G1458" s="98"/>
      <c r="H1458" s="98"/>
      <c r="I1458" s="95"/>
      <c r="J1458" s="131" t="str">
        <f t="shared" si="6"/>
        <v/>
      </c>
      <c r="K1458" s="131"/>
      <c r="L1458" s="132"/>
      <c r="M1458" s="131"/>
      <c r="N1458" s="129"/>
      <c r="O1458" s="95"/>
      <c r="P1458" s="98"/>
      <c r="Q1458" s="381"/>
      <c r="R1458" s="381"/>
      <c r="S1458" s="381"/>
      <c r="T1458" s="381"/>
    </row>
    <row r="1459" spans="1:20" ht="12.75" customHeight="1" x14ac:dyDescent="0.25">
      <c r="A1459" s="128" t="str">
        <f>IF(B1459="","",ROW()-ROW($A$3)+'Diário 3º PA'!$P$1)</f>
        <v/>
      </c>
      <c r="B1459" s="129"/>
      <c r="C1459" s="130"/>
      <c r="D1459" s="98"/>
      <c r="E1459" s="95"/>
      <c r="F1459" s="141"/>
      <c r="G1459" s="98"/>
      <c r="H1459" s="98"/>
      <c r="I1459" s="95"/>
      <c r="J1459" s="131" t="str">
        <f t="shared" si="6"/>
        <v/>
      </c>
      <c r="K1459" s="131"/>
      <c r="L1459" s="132"/>
      <c r="M1459" s="131"/>
      <c r="N1459" s="129"/>
      <c r="O1459" s="95"/>
      <c r="P1459" s="98"/>
      <c r="Q1459" s="381"/>
      <c r="R1459" s="381"/>
      <c r="S1459" s="381"/>
      <c r="T1459" s="381"/>
    </row>
    <row r="1460" spans="1:20" ht="12.75" customHeight="1" x14ac:dyDescent="0.25">
      <c r="A1460" s="128" t="str">
        <f>IF(B1460="","",ROW()-ROW($A$3)+'Diário 3º PA'!$P$1)</f>
        <v/>
      </c>
      <c r="B1460" s="129"/>
      <c r="C1460" s="130"/>
      <c r="D1460" s="98"/>
      <c r="E1460" s="95"/>
      <c r="F1460" s="141"/>
      <c r="G1460" s="98"/>
      <c r="H1460" s="98"/>
      <c r="I1460" s="95"/>
      <c r="J1460" s="131" t="str">
        <f t="shared" si="6"/>
        <v/>
      </c>
      <c r="K1460" s="131"/>
      <c r="L1460" s="132"/>
      <c r="M1460" s="131"/>
      <c r="N1460" s="129"/>
      <c r="O1460" s="95"/>
      <c r="P1460" s="98"/>
      <c r="Q1460" s="381"/>
      <c r="R1460" s="381"/>
      <c r="S1460" s="381"/>
      <c r="T1460" s="381"/>
    </row>
    <row r="1461" spans="1:20" ht="12.75" customHeight="1" x14ac:dyDescent="0.25">
      <c r="A1461" s="128" t="str">
        <f>IF(B1461="","",ROW()-ROW($A$3)+'Diário 3º PA'!$P$1)</f>
        <v/>
      </c>
      <c r="B1461" s="129"/>
      <c r="C1461" s="130"/>
      <c r="D1461" s="98"/>
      <c r="E1461" s="95"/>
      <c r="F1461" s="141"/>
      <c r="G1461" s="98"/>
      <c r="H1461" s="98"/>
      <c r="I1461" s="95"/>
      <c r="J1461" s="131" t="str">
        <f t="shared" si="6"/>
        <v/>
      </c>
      <c r="K1461" s="131"/>
      <c r="L1461" s="132"/>
      <c r="M1461" s="131"/>
      <c r="N1461" s="129"/>
      <c r="O1461" s="95"/>
      <c r="P1461" s="98"/>
      <c r="Q1461" s="381"/>
      <c r="R1461" s="381"/>
      <c r="S1461" s="381"/>
      <c r="T1461" s="381"/>
    </row>
    <row r="1462" spans="1:20" ht="12.75" customHeight="1" x14ac:dyDescent="0.25">
      <c r="A1462" s="128" t="str">
        <f>IF(B1462="","",ROW()-ROW($A$3)+'Diário 3º PA'!$P$1)</f>
        <v/>
      </c>
      <c r="B1462" s="129"/>
      <c r="C1462" s="130"/>
      <c r="D1462" s="98"/>
      <c r="E1462" s="95"/>
      <c r="F1462" s="141"/>
      <c r="G1462" s="98"/>
      <c r="H1462" s="98"/>
      <c r="I1462" s="95"/>
      <c r="J1462" s="131" t="str">
        <f t="shared" si="6"/>
        <v/>
      </c>
      <c r="K1462" s="131"/>
      <c r="L1462" s="132"/>
      <c r="M1462" s="131"/>
      <c r="N1462" s="129"/>
      <c r="O1462" s="95"/>
      <c r="P1462" s="98"/>
      <c r="Q1462" s="381"/>
      <c r="R1462" s="381"/>
      <c r="S1462" s="381"/>
      <c r="T1462" s="381"/>
    </row>
    <row r="1463" spans="1:20" ht="12.75" customHeight="1" x14ac:dyDescent="0.25">
      <c r="A1463" s="128" t="str">
        <f>IF(B1463="","",ROW()-ROW($A$3)+'Diário 3º PA'!$P$1)</f>
        <v/>
      </c>
      <c r="B1463" s="129"/>
      <c r="C1463" s="130"/>
      <c r="D1463" s="98"/>
      <c r="E1463" s="95"/>
      <c r="F1463" s="141"/>
      <c r="G1463" s="98"/>
      <c r="H1463" s="98"/>
      <c r="I1463" s="95"/>
      <c r="J1463" s="131" t="str">
        <f t="shared" si="6"/>
        <v/>
      </c>
      <c r="K1463" s="131"/>
      <c r="L1463" s="132"/>
      <c r="M1463" s="131"/>
      <c r="N1463" s="129"/>
      <c r="O1463" s="95"/>
      <c r="P1463" s="98"/>
      <c r="Q1463" s="381"/>
      <c r="R1463" s="381"/>
      <c r="S1463" s="381"/>
      <c r="T1463" s="381"/>
    </row>
    <row r="1464" spans="1:20" ht="12.75" customHeight="1" x14ac:dyDescent="0.25">
      <c r="A1464" s="128" t="str">
        <f>IF(B1464="","",ROW()-ROW($A$3)+'Diário 3º PA'!$P$1)</f>
        <v/>
      </c>
      <c r="B1464" s="129"/>
      <c r="C1464" s="130"/>
      <c r="D1464" s="98"/>
      <c r="E1464" s="95"/>
      <c r="F1464" s="141"/>
      <c r="G1464" s="98"/>
      <c r="H1464" s="98"/>
      <c r="I1464" s="95"/>
      <c r="J1464" s="131" t="str">
        <f t="shared" si="6"/>
        <v/>
      </c>
      <c r="K1464" s="131"/>
      <c r="L1464" s="132"/>
      <c r="M1464" s="131"/>
      <c r="N1464" s="129"/>
      <c r="O1464" s="95"/>
      <c r="P1464" s="98"/>
      <c r="Q1464" s="381"/>
      <c r="R1464" s="381"/>
      <c r="S1464" s="381"/>
      <c r="T1464" s="381"/>
    </row>
    <row r="1465" spans="1:20" ht="12.75" customHeight="1" x14ac:dyDescent="0.25">
      <c r="A1465" s="128" t="str">
        <f>IF(B1465="","",ROW()-ROW($A$3)+'Diário 3º PA'!$P$1)</f>
        <v/>
      </c>
      <c r="B1465" s="129"/>
      <c r="C1465" s="130"/>
      <c r="D1465" s="98"/>
      <c r="E1465" s="95"/>
      <c r="F1465" s="141"/>
      <c r="G1465" s="98"/>
      <c r="H1465" s="98"/>
      <c r="I1465" s="95"/>
      <c r="J1465" s="131" t="str">
        <f t="shared" si="6"/>
        <v/>
      </c>
      <c r="K1465" s="131"/>
      <c r="L1465" s="132"/>
      <c r="M1465" s="131"/>
      <c r="N1465" s="129"/>
      <c r="O1465" s="95"/>
      <c r="P1465" s="98"/>
      <c r="Q1465" s="381"/>
      <c r="R1465" s="381"/>
      <c r="S1465" s="381"/>
      <c r="T1465" s="381"/>
    </row>
    <row r="1466" spans="1:20" ht="12.75" customHeight="1" x14ac:dyDescent="0.25">
      <c r="A1466" s="128" t="str">
        <f>IF(B1466="","",ROW()-ROW($A$3)+'Diário 3º PA'!$P$1)</f>
        <v/>
      </c>
      <c r="B1466" s="129"/>
      <c r="C1466" s="130"/>
      <c r="D1466" s="98"/>
      <c r="E1466" s="95"/>
      <c r="F1466" s="141"/>
      <c r="G1466" s="98"/>
      <c r="H1466" s="98"/>
      <c r="I1466" s="95"/>
      <c r="J1466" s="131" t="str">
        <f t="shared" si="6"/>
        <v/>
      </c>
      <c r="K1466" s="131"/>
      <c r="L1466" s="132"/>
      <c r="M1466" s="131"/>
      <c r="N1466" s="129"/>
      <c r="O1466" s="95"/>
      <c r="P1466" s="98"/>
      <c r="Q1466" s="381"/>
      <c r="R1466" s="381"/>
      <c r="S1466" s="381"/>
      <c r="T1466" s="381"/>
    </row>
    <row r="1467" spans="1:20" ht="12.75" customHeight="1" x14ac:dyDescent="0.25">
      <c r="A1467" s="128" t="str">
        <f>IF(B1467="","",ROW()-ROW($A$3)+'Diário 3º PA'!$P$1)</f>
        <v/>
      </c>
      <c r="B1467" s="129"/>
      <c r="C1467" s="130"/>
      <c r="D1467" s="98"/>
      <c r="E1467" s="95"/>
      <c r="F1467" s="141"/>
      <c r="G1467" s="98"/>
      <c r="H1467" s="98"/>
      <c r="I1467" s="95"/>
      <c r="J1467" s="131" t="str">
        <f t="shared" si="6"/>
        <v/>
      </c>
      <c r="K1467" s="131"/>
      <c r="L1467" s="132"/>
      <c r="M1467" s="131"/>
      <c r="N1467" s="129"/>
      <c r="O1467" s="95"/>
      <c r="P1467" s="98"/>
      <c r="Q1467" s="381"/>
      <c r="R1467" s="381"/>
      <c r="S1467" s="381"/>
      <c r="T1467" s="381"/>
    </row>
    <row r="1468" spans="1:20" ht="12.75" customHeight="1" x14ac:dyDescent="0.25">
      <c r="A1468" s="128" t="str">
        <f>IF(B1468="","",ROW()-ROW($A$3)+'Diário 3º PA'!$P$1)</f>
        <v/>
      </c>
      <c r="B1468" s="129"/>
      <c r="C1468" s="130"/>
      <c r="D1468" s="98"/>
      <c r="E1468" s="95"/>
      <c r="F1468" s="141"/>
      <c r="G1468" s="98"/>
      <c r="H1468" s="98"/>
      <c r="I1468" s="95"/>
      <c r="J1468" s="131" t="str">
        <f t="shared" si="6"/>
        <v/>
      </c>
      <c r="K1468" s="131"/>
      <c r="L1468" s="132"/>
      <c r="M1468" s="131"/>
      <c r="N1468" s="129"/>
      <c r="O1468" s="95"/>
      <c r="P1468" s="98"/>
      <c r="Q1468" s="381"/>
      <c r="R1468" s="381"/>
      <c r="S1468" s="381"/>
      <c r="T1468" s="381"/>
    </row>
    <row r="1469" spans="1:20" ht="12.75" customHeight="1" x14ac:dyDescent="0.25">
      <c r="A1469" s="128" t="str">
        <f>IF(B1469="","",ROW()-ROW($A$3)+'Diário 3º PA'!$P$1)</f>
        <v/>
      </c>
      <c r="B1469" s="129"/>
      <c r="C1469" s="130"/>
      <c r="D1469" s="98"/>
      <c r="E1469" s="95"/>
      <c r="F1469" s="141"/>
      <c r="G1469" s="98"/>
      <c r="H1469" s="98"/>
      <c r="I1469" s="95"/>
      <c r="J1469" s="131" t="str">
        <f t="shared" si="6"/>
        <v/>
      </c>
      <c r="K1469" s="131"/>
      <c r="L1469" s="132"/>
      <c r="M1469" s="131"/>
      <c r="N1469" s="129"/>
      <c r="O1469" s="95"/>
      <c r="P1469" s="98"/>
      <c r="Q1469" s="381"/>
      <c r="R1469" s="381"/>
      <c r="S1469" s="381"/>
      <c r="T1469" s="381"/>
    </row>
    <row r="1470" spans="1:20" ht="12.75" customHeight="1" x14ac:dyDescent="0.25">
      <c r="A1470" s="128" t="str">
        <f>IF(B1470="","",ROW()-ROW($A$3)+'Diário 3º PA'!$P$1)</f>
        <v/>
      </c>
      <c r="B1470" s="129"/>
      <c r="C1470" s="130"/>
      <c r="D1470" s="98"/>
      <c r="E1470" s="95"/>
      <c r="F1470" s="141"/>
      <c r="G1470" s="98"/>
      <c r="H1470" s="98"/>
      <c r="I1470" s="95"/>
      <c r="J1470" s="131" t="str">
        <f t="shared" si="6"/>
        <v/>
      </c>
      <c r="K1470" s="131"/>
      <c r="L1470" s="132"/>
      <c r="M1470" s="131"/>
      <c r="N1470" s="129"/>
      <c r="O1470" s="95"/>
      <c r="P1470" s="98"/>
      <c r="Q1470" s="381"/>
      <c r="R1470" s="381"/>
      <c r="S1470" s="381"/>
      <c r="T1470" s="381"/>
    </row>
    <row r="1471" spans="1:20" ht="12.75" customHeight="1" x14ac:dyDescent="0.25">
      <c r="A1471" s="128" t="str">
        <f>IF(B1471="","",ROW()-ROW($A$3)+'Diário 3º PA'!$P$1)</f>
        <v/>
      </c>
      <c r="B1471" s="129"/>
      <c r="C1471" s="130"/>
      <c r="D1471" s="98"/>
      <c r="E1471" s="95"/>
      <c r="F1471" s="141"/>
      <c r="G1471" s="98"/>
      <c r="H1471" s="98"/>
      <c r="I1471" s="95"/>
      <c r="J1471" s="131" t="str">
        <f t="shared" si="6"/>
        <v/>
      </c>
      <c r="K1471" s="131"/>
      <c r="L1471" s="132"/>
      <c r="M1471" s="131"/>
      <c r="N1471" s="129"/>
      <c r="O1471" s="95"/>
      <c r="P1471" s="98"/>
      <c r="Q1471" s="381"/>
      <c r="R1471" s="381"/>
      <c r="S1471" s="381"/>
      <c r="T1471" s="381"/>
    </row>
    <row r="1472" spans="1:20" ht="12.75" customHeight="1" x14ac:dyDescent="0.25">
      <c r="A1472" s="128" t="str">
        <f>IF(B1472="","",ROW()-ROW($A$3)+'Diário 3º PA'!$P$1)</f>
        <v/>
      </c>
      <c r="B1472" s="129"/>
      <c r="C1472" s="130"/>
      <c r="D1472" s="98"/>
      <c r="E1472" s="95"/>
      <c r="F1472" s="141"/>
      <c r="G1472" s="98"/>
      <c r="H1472" s="98"/>
      <c r="I1472" s="95"/>
      <c r="J1472" s="131" t="str">
        <f t="shared" si="6"/>
        <v/>
      </c>
      <c r="K1472" s="131"/>
      <c r="L1472" s="132"/>
      <c r="M1472" s="131"/>
      <c r="N1472" s="129"/>
      <c r="O1472" s="95"/>
      <c r="P1472" s="98"/>
      <c r="Q1472" s="381"/>
      <c r="R1472" s="381"/>
      <c r="S1472" s="381"/>
      <c r="T1472" s="381"/>
    </row>
    <row r="1473" spans="1:20" ht="12.75" customHeight="1" x14ac:dyDescent="0.25">
      <c r="A1473" s="128" t="str">
        <f>IF(B1473="","",ROW()-ROW($A$3)+'Diário 3º PA'!$P$1)</f>
        <v/>
      </c>
      <c r="B1473" s="129"/>
      <c r="C1473" s="130"/>
      <c r="D1473" s="98"/>
      <c r="E1473" s="95"/>
      <c r="F1473" s="141"/>
      <c r="G1473" s="98"/>
      <c r="H1473" s="98"/>
      <c r="I1473" s="95"/>
      <c r="J1473" s="131" t="str">
        <f t="shared" si="6"/>
        <v/>
      </c>
      <c r="K1473" s="131"/>
      <c r="L1473" s="132"/>
      <c r="M1473" s="131"/>
      <c r="N1473" s="129"/>
      <c r="O1473" s="95"/>
      <c r="P1473" s="98"/>
      <c r="Q1473" s="381"/>
      <c r="R1473" s="381"/>
      <c r="S1473" s="381"/>
      <c r="T1473" s="381"/>
    </row>
    <row r="1474" spans="1:20" ht="12.75" customHeight="1" x14ac:dyDescent="0.25">
      <c r="A1474" s="128" t="str">
        <f>IF(B1474="","",ROW()-ROW($A$3)+'Diário 3º PA'!$P$1)</f>
        <v/>
      </c>
      <c r="B1474" s="129"/>
      <c r="C1474" s="130"/>
      <c r="D1474" s="98"/>
      <c r="E1474" s="95"/>
      <c r="F1474" s="141"/>
      <c r="G1474" s="98"/>
      <c r="H1474" s="98"/>
      <c r="I1474" s="95"/>
      <c r="J1474" s="131" t="str">
        <f t="shared" si="6"/>
        <v/>
      </c>
      <c r="K1474" s="131"/>
      <c r="L1474" s="132"/>
      <c r="M1474" s="131"/>
      <c r="N1474" s="129"/>
      <c r="O1474" s="95"/>
      <c r="P1474" s="98"/>
      <c r="Q1474" s="381"/>
      <c r="R1474" s="381"/>
      <c r="S1474" s="381"/>
      <c r="T1474" s="381"/>
    </row>
    <row r="1475" spans="1:20" ht="12.75" customHeight="1" x14ac:dyDescent="0.25">
      <c r="A1475" s="128" t="str">
        <f>IF(B1475="","",ROW()-ROW($A$3)+'Diário 3º PA'!$P$1)</f>
        <v/>
      </c>
      <c r="B1475" s="129"/>
      <c r="C1475" s="130"/>
      <c r="D1475" s="98"/>
      <c r="E1475" s="95"/>
      <c r="F1475" s="141"/>
      <c r="G1475" s="98"/>
      <c r="H1475" s="98"/>
      <c r="I1475" s="95"/>
      <c r="J1475" s="131" t="str">
        <f t="shared" si="6"/>
        <v/>
      </c>
      <c r="K1475" s="131"/>
      <c r="L1475" s="132"/>
      <c r="M1475" s="131"/>
      <c r="N1475" s="129"/>
      <c r="O1475" s="95"/>
      <c r="P1475" s="98"/>
      <c r="Q1475" s="381"/>
      <c r="R1475" s="381"/>
      <c r="S1475" s="381"/>
      <c r="T1475" s="381"/>
    </row>
    <row r="1476" spans="1:20" ht="12.75" customHeight="1" x14ac:dyDescent="0.25">
      <c r="A1476" s="128" t="str">
        <f>IF(B1476="","",ROW()-ROW($A$3)+'Diário 3º PA'!$P$1)</f>
        <v/>
      </c>
      <c r="B1476" s="129"/>
      <c r="C1476" s="130"/>
      <c r="D1476" s="98"/>
      <c r="E1476" s="95"/>
      <c r="F1476" s="141"/>
      <c r="G1476" s="98"/>
      <c r="H1476" s="98"/>
      <c r="I1476" s="95"/>
      <c r="J1476" s="131" t="str">
        <f t="shared" si="6"/>
        <v/>
      </c>
      <c r="K1476" s="131"/>
      <c r="L1476" s="132"/>
      <c r="M1476" s="131"/>
      <c r="N1476" s="129"/>
      <c r="O1476" s="95"/>
      <c r="P1476" s="98"/>
      <c r="Q1476" s="381"/>
      <c r="R1476" s="381"/>
      <c r="S1476" s="381"/>
      <c r="T1476" s="381"/>
    </row>
    <row r="1477" spans="1:20" ht="12.75" customHeight="1" x14ac:dyDescent="0.25">
      <c r="A1477" s="128" t="str">
        <f>IF(B1477="","",ROW()-ROW($A$3)+'Diário 3º PA'!$P$1)</f>
        <v/>
      </c>
      <c r="B1477" s="129"/>
      <c r="C1477" s="130"/>
      <c r="D1477" s="98"/>
      <c r="E1477" s="95"/>
      <c r="F1477" s="141"/>
      <c r="G1477" s="98"/>
      <c r="H1477" s="98"/>
      <c r="I1477" s="95"/>
      <c r="J1477" s="131" t="str">
        <f t="shared" si="6"/>
        <v/>
      </c>
      <c r="K1477" s="131"/>
      <c r="L1477" s="132"/>
      <c r="M1477" s="131"/>
      <c r="N1477" s="129"/>
      <c r="O1477" s="95"/>
      <c r="P1477" s="98"/>
      <c r="Q1477" s="381"/>
      <c r="R1477" s="381"/>
      <c r="S1477" s="381"/>
      <c r="T1477" s="381"/>
    </row>
    <row r="1478" spans="1:20" ht="12.75" customHeight="1" x14ac:dyDescent="0.25">
      <c r="A1478" s="128" t="str">
        <f>IF(B1478="","",ROW()-ROW($A$3)+'Diário 3º PA'!$P$1)</f>
        <v/>
      </c>
      <c r="B1478" s="129"/>
      <c r="C1478" s="130"/>
      <c r="D1478" s="98"/>
      <c r="E1478" s="95"/>
      <c r="F1478" s="141"/>
      <c r="G1478" s="98"/>
      <c r="H1478" s="98"/>
      <c r="I1478" s="95"/>
      <c r="J1478" s="131" t="str">
        <f t="shared" si="6"/>
        <v/>
      </c>
      <c r="K1478" s="131"/>
      <c r="L1478" s="132"/>
      <c r="M1478" s="131"/>
      <c r="N1478" s="129"/>
      <c r="O1478" s="95"/>
      <c r="P1478" s="98"/>
      <c r="Q1478" s="381"/>
      <c r="R1478" s="381"/>
      <c r="S1478" s="381"/>
      <c r="T1478" s="381"/>
    </row>
    <row r="1479" spans="1:20" ht="12.75" customHeight="1" x14ac:dyDescent="0.25">
      <c r="A1479" s="128" t="str">
        <f>IF(B1479="","",ROW()-ROW($A$3)+'Diário 3º PA'!$P$1)</f>
        <v/>
      </c>
      <c r="B1479" s="129"/>
      <c r="C1479" s="130"/>
      <c r="D1479" s="98"/>
      <c r="E1479" s="95"/>
      <c r="F1479" s="141"/>
      <c r="G1479" s="98"/>
      <c r="H1479" s="98"/>
      <c r="I1479" s="95"/>
      <c r="J1479" s="131" t="str">
        <f t="shared" si="6"/>
        <v/>
      </c>
      <c r="K1479" s="131"/>
      <c r="L1479" s="132"/>
      <c r="M1479" s="131"/>
      <c r="N1479" s="129"/>
      <c r="O1479" s="95"/>
      <c r="P1479" s="98"/>
      <c r="Q1479" s="381"/>
      <c r="R1479" s="381"/>
      <c r="S1479" s="381"/>
      <c r="T1479" s="381"/>
    </row>
    <row r="1480" spans="1:20" ht="12.75" customHeight="1" x14ac:dyDescent="0.25">
      <c r="A1480" s="128" t="str">
        <f>IF(B1480="","",ROW()-ROW($A$3)+'Diário 3º PA'!$P$1)</f>
        <v/>
      </c>
      <c r="B1480" s="129"/>
      <c r="C1480" s="130"/>
      <c r="D1480" s="98"/>
      <c r="E1480" s="95"/>
      <c r="F1480" s="141"/>
      <c r="G1480" s="98"/>
      <c r="H1480" s="98"/>
      <c r="I1480" s="95"/>
      <c r="J1480" s="131" t="str">
        <f t="shared" si="6"/>
        <v/>
      </c>
      <c r="K1480" s="131"/>
      <c r="L1480" s="132"/>
      <c r="M1480" s="131"/>
      <c r="N1480" s="129"/>
      <c r="O1480" s="95"/>
      <c r="P1480" s="98"/>
      <c r="Q1480" s="381"/>
      <c r="R1480" s="381"/>
      <c r="S1480" s="381"/>
      <c r="T1480" s="381"/>
    </row>
    <row r="1481" spans="1:20" ht="12.75" customHeight="1" x14ac:dyDescent="0.25">
      <c r="A1481" s="128" t="str">
        <f>IF(B1481="","",ROW()-ROW($A$3)+'Diário 3º PA'!$P$1)</f>
        <v/>
      </c>
      <c r="B1481" s="129"/>
      <c r="C1481" s="130"/>
      <c r="D1481" s="98"/>
      <c r="E1481" s="95"/>
      <c r="F1481" s="141"/>
      <c r="G1481" s="98"/>
      <c r="H1481" s="98"/>
      <c r="I1481" s="95"/>
      <c r="J1481" s="131" t="str">
        <f t="shared" si="6"/>
        <v/>
      </c>
      <c r="K1481" s="131"/>
      <c r="L1481" s="132"/>
      <c r="M1481" s="131"/>
      <c r="N1481" s="129"/>
      <c r="O1481" s="95"/>
      <c r="P1481" s="98"/>
      <c r="Q1481" s="381"/>
      <c r="R1481" s="381"/>
      <c r="S1481" s="381"/>
      <c r="T1481" s="381"/>
    </row>
    <row r="1482" spans="1:20" ht="12.75" customHeight="1" x14ac:dyDescent="0.25">
      <c r="A1482" s="128" t="str">
        <f>IF(B1482="","",ROW()-ROW($A$3)+'Diário 3º PA'!$P$1)</f>
        <v/>
      </c>
      <c r="B1482" s="129"/>
      <c r="C1482" s="130"/>
      <c r="D1482" s="98"/>
      <c r="E1482" s="95"/>
      <c r="F1482" s="141"/>
      <c r="G1482" s="98"/>
      <c r="H1482" s="98"/>
      <c r="I1482" s="95"/>
      <c r="J1482" s="131" t="str">
        <f t="shared" si="6"/>
        <v/>
      </c>
      <c r="K1482" s="131"/>
      <c r="L1482" s="132"/>
      <c r="M1482" s="131"/>
      <c r="N1482" s="129"/>
      <c r="O1482" s="95"/>
      <c r="P1482" s="98"/>
      <c r="Q1482" s="381"/>
      <c r="R1482" s="381"/>
      <c r="S1482" s="381"/>
      <c r="T1482" s="381"/>
    </row>
    <row r="1483" spans="1:20" ht="12.75" customHeight="1" x14ac:dyDescent="0.25">
      <c r="A1483" s="128" t="str">
        <f>IF(B1483="","",ROW()-ROW($A$3)+'Diário 3º PA'!$P$1)</f>
        <v/>
      </c>
      <c r="B1483" s="129"/>
      <c r="C1483" s="130"/>
      <c r="D1483" s="98"/>
      <c r="E1483" s="95"/>
      <c r="F1483" s="141"/>
      <c r="G1483" s="98"/>
      <c r="H1483" s="98"/>
      <c r="I1483" s="95"/>
      <c r="J1483" s="131" t="str">
        <f t="shared" si="6"/>
        <v/>
      </c>
      <c r="K1483" s="131"/>
      <c r="L1483" s="132"/>
      <c r="M1483" s="131"/>
      <c r="N1483" s="129"/>
      <c r="O1483" s="95"/>
      <c r="P1483" s="98"/>
      <c r="Q1483" s="381"/>
      <c r="R1483" s="381"/>
      <c r="S1483" s="381"/>
      <c r="T1483" s="381"/>
    </row>
    <row r="1484" spans="1:20" ht="12.75" customHeight="1" x14ac:dyDescent="0.25">
      <c r="A1484" s="128" t="str">
        <f>IF(B1484="","",ROW()-ROW($A$3)+'Diário 3º PA'!$P$1)</f>
        <v/>
      </c>
      <c r="B1484" s="129"/>
      <c r="C1484" s="130"/>
      <c r="D1484" s="98"/>
      <c r="E1484" s="95"/>
      <c r="F1484" s="141"/>
      <c r="G1484" s="98"/>
      <c r="H1484" s="98"/>
      <c r="I1484" s="95"/>
      <c r="J1484" s="131" t="str">
        <f t="shared" si="6"/>
        <v/>
      </c>
      <c r="K1484" s="131"/>
      <c r="L1484" s="132"/>
      <c r="M1484" s="131"/>
      <c r="N1484" s="129"/>
      <c r="O1484" s="95"/>
      <c r="P1484" s="98"/>
      <c r="Q1484" s="381"/>
      <c r="R1484" s="381"/>
      <c r="S1484" s="381"/>
      <c r="T1484" s="381"/>
    </row>
    <row r="1485" spans="1:20" ht="12.75" customHeight="1" x14ac:dyDescent="0.25">
      <c r="A1485" s="128" t="str">
        <f>IF(B1485="","",ROW()-ROW($A$3)+'Diário 3º PA'!$P$1)</f>
        <v/>
      </c>
      <c r="B1485" s="129"/>
      <c r="C1485" s="130"/>
      <c r="D1485" s="98"/>
      <c r="E1485" s="95"/>
      <c r="F1485" s="141"/>
      <c r="G1485" s="98"/>
      <c r="H1485" s="98"/>
      <c r="I1485" s="95"/>
      <c r="J1485" s="131" t="str">
        <f t="shared" si="6"/>
        <v/>
      </c>
      <c r="K1485" s="131"/>
      <c r="L1485" s="132"/>
      <c r="M1485" s="131"/>
      <c r="N1485" s="129"/>
      <c r="O1485" s="95"/>
      <c r="P1485" s="98"/>
      <c r="Q1485" s="381"/>
      <c r="R1485" s="381"/>
      <c r="S1485" s="381"/>
      <c r="T1485" s="381"/>
    </row>
    <row r="1486" spans="1:20" ht="12.75" customHeight="1" x14ac:dyDescent="0.25">
      <c r="A1486" s="128" t="str">
        <f>IF(B1486="","",ROW()-ROW($A$3)+'Diário 3º PA'!$P$1)</f>
        <v/>
      </c>
      <c r="B1486" s="129"/>
      <c r="C1486" s="130"/>
      <c r="D1486" s="98"/>
      <c r="E1486" s="95"/>
      <c r="F1486" s="141"/>
      <c r="G1486" s="98"/>
      <c r="H1486" s="98"/>
      <c r="I1486" s="95"/>
      <c r="J1486" s="131" t="str">
        <f t="shared" si="6"/>
        <v/>
      </c>
      <c r="K1486" s="131"/>
      <c r="L1486" s="132"/>
      <c r="M1486" s="131"/>
      <c r="N1486" s="129"/>
      <c r="O1486" s="95"/>
      <c r="P1486" s="98"/>
      <c r="Q1486" s="381"/>
      <c r="R1486" s="381"/>
      <c r="S1486" s="381"/>
      <c r="T1486" s="381"/>
    </row>
    <row r="1487" spans="1:20" ht="12.75" customHeight="1" x14ac:dyDescent="0.25">
      <c r="A1487" s="128" t="str">
        <f>IF(B1487="","",ROW()-ROW($A$3)+'Diário 3º PA'!$P$1)</f>
        <v/>
      </c>
      <c r="B1487" s="129"/>
      <c r="C1487" s="130"/>
      <c r="D1487" s="98"/>
      <c r="E1487" s="95"/>
      <c r="F1487" s="141"/>
      <c r="G1487" s="98"/>
      <c r="H1487" s="98"/>
      <c r="I1487" s="95"/>
      <c r="J1487" s="131" t="str">
        <f t="shared" si="6"/>
        <v/>
      </c>
      <c r="K1487" s="131"/>
      <c r="L1487" s="132"/>
      <c r="M1487" s="131"/>
      <c r="N1487" s="129"/>
      <c r="O1487" s="95"/>
      <c r="P1487" s="98"/>
      <c r="Q1487" s="381"/>
      <c r="R1487" s="381"/>
      <c r="S1487" s="381"/>
      <c r="T1487" s="381"/>
    </row>
    <row r="1488" spans="1:20" ht="12.75" customHeight="1" x14ac:dyDescent="0.25">
      <c r="A1488" s="128" t="str">
        <f>IF(B1488="","",ROW()-ROW($A$3)+'Diário 3º PA'!$P$1)</f>
        <v/>
      </c>
      <c r="B1488" s="129"/>
      <c r="C1488" s="130"/>
      <c r="D1488" s="98"/>
      <c r="E1488" s="95"/>
      <c r="F1488" s="141"/>
      <c r="G1488" s="98"/>
      <c r="H1488" s="98"/>
      <c r="I1488" s="95"/>
      <c r="J1488" s="131" t="str">
        <f t="shared" si="6"/>
        <v/>
      </c>
      <c r="K1488" s="131"/>
      <c r="L1488" s="132"/>
      <c r="M1488" s="131"/>
      <c r="N1488" s="129"/>
      <c r="O1488" s="95"/>
      <c r="P1488" s="98"/>
      <c r="Q1488" s="381"/>
      <c r="R1488" s="381"/>
      <c r="S1488" s="381"/>
      <c r="T1488" s="381"/>
    </row>
    <row r="1489" spans="1:20" ht="12.75" customHeight="1" x14ac:dyDescent="0.25">
      <c r="A1489" s="128" t="str">
        <f>IF(B1489="","",ROW()-ROW($A$3)+'Diário 3º PA'!$P$1)</f>
        <v/>
      </c>
      <c r="B1489" s="129"/>
      <c r="C1489" s="130"/>
      <c r="D1489" s="98"/>
      <c r="E1489" s="95"/>
      <c r="F1489" s="141"/>
      <c r="G1489" s="98"/>
      <c r="H1489" s="98"/>
      <c r="I1489" s="95"/>
      <c r="J1489" s="131" t="str">
        <f t="shared" si="6"/>
        <v/>
      </c>
      <c r="K1489" s="131"/>
      <c r="L1489" s="132"/>
      <c r="M1489" s="131"/>
      <c r="N1489" s="129"/>
      <c r="O1489" s="95"/>
      <c r="P1489" s="98"/>
      <c r="Q1489" s="381"/>
      <c r="R1489" s="381"/>
      <c r="S1489" s="381"/>
      <c r="T1489" s="381"/>
    </row>
    <row r="1490" spans="1:20" ht="12.75" customHeight="1" x14ac:dyDescent="0.25">
      <c r="A1490" s="128" t="str">
        <f>IF(B1490="","",ROW()-ROW($A$3)+'Diário 3º PA'!$P$1)</f>
        <v/>
      </c>
      <c r="B1490" s="129"/>
      <c r="C1490" s="130"/>
      <c r="D1490" s="98"/>
      <c r="E1490" s="95"/>
      <c r="F1490" s="141"/>
      <c r="G1490" s="98"/>
      <c r="H1490" s="98"/>
      <c r="I1490" s="95"/>
      <c r="J1490" s="131" t="str">
        <f t="shared" si="6"/>
        <v/>
      </c>
      <c r="K1490" s="131"/>
      <c r="L1490" s="132"/>
      <c r="M1490" s="131"/>
      <c r="N1490" s="129"/>
      <c r="O1490" s="95"/>
      <c r="P1490" s="98"/>
      <c r="Q1490" s="381"/>
      <c r="R1490" s="381"/>
      <c r="S1490" s="381"/>
      <c r="T1490" s="381"/>
    </row>
    <row r="1491" spans="1:20" ht="12.75" customHeight="1" x14ac:dyDescent="0.25">
      <c r="A1491" s="128" t="str">
        <f>IF(B1491="","",ROW()-ROW($A$3)+'Diário 3º PA'!$P$1)</f>
        <v/>
      </c>
      <c r="B1491" s="129"/>
      <c r="C1491" s="130"/>
      <c r="D1491" s="98"/>
      <c r="E1491" s="95"/>
      <c r="F1491" s="141"/>
      <c r="G1491" s="98"/>
      <c r="H1491" s="98"/>
      <c r="I1491" s="95"/>
      <c r="J1491" s="131" t="str">
        <f t="shared" si="6"/>
        <v/>
      </c>
      <c r="K1491" s="131"/>
      <c r="L1491" s="132"/>
      <c r="M1491" s="131"/>
      <c r="N1491" s="129"/>
      <c r="O1491" s="95"/>
      <c r="P1491" s="98"/>
      <c r="Q1491" s="381"/>
      <c r="R1491" s="381"/>
      <c r="S1491" s="381"/>
      <c r="T1491" s="381"/>
    </row>
    <row r="1492" spans="1:20" ht="12.75" customHeight="1" x14ac:dyDescent="0.25">
      <c r="A1492" s="128" t="str">
        <f>IF(B1492="","",ROW()-ROW($A$3)+'Diário 3º PA'!$P$1)</f>
        <v/>
      </c>
      <c r="B1492" s="129"/>
      <c r="C1492" s="130"/>
      <c r="D1492" s="98"/>
      <c r="E1492" s="95"/>
      <c r="F1492" s="141"/>
      <c r="G1492" s="98"/>
      <c r="H1492" s="98"/>
      <c r="I1492" s="95"/>
      <c r="J1492" s="131" t="str">
        <f t="shared" si="6"/>
        <v/>
      </c>
      <c r="K1492" s="131"/>
      <c r="L1492" s="132"/>
      <c r="M1492" s="131"/>
      <c r="N1492" s="129"/>
      <c r="O1492" s="95"/>
      <c r="P1492" s="98"/>
      <c r="Q1492" s="381"/>
      <c r="R1492" s="381"/>
      <c r="S1492" s="381"/>
      <c r="T1492" s="381"/>
    </row>
    <row r="1493" spans="1:20" ht="12.75" customHeight="1" x14ac:dyDescent="0.25">
      <c r="A1493" s="128" t="str">
        <f>IF(B1493="","",ROW()-ROW($A$3)+'Diário 3º PA'!$P$1)</f>
        <v/>
      </c>
      <c r="B1493" s="129"/>
      <c r="C1493" s="130"/>
      <c r="D1493" s="98"/>
      <c r="E1493" s="95"/>
      <c r="F1493" s="141"/>
      <c r="G1493" s="98"/>
      <c r="H1493" s="98"/>
      <c r="I1493" s="95"/>
      <c r="J1493" s="131" t="str">
        <f t="shared" si="6"/>
        <v/>
      </c>
      <c r="K1493" s="131"/>
      <c r="L1493" s="132"/>
      <c r="M1493" s="131"/>
      <c r="N1493" s="129"/>
      <c r="O1493" s="95"/>
      <c r="P1493" s="98"/>
      <c r="Q1493" s="381"/>
      <c r="R1493" s="381"/>
      <c r="S1493" s="381"/>
      <c r="T1493" s="381"/>
    </row>
    <row r="1494" spans="1:20" ht="12.75" customHeight="1" x14ac:dyDescent="0.25">
      <c r="A1494" s="128" t="str">
        <f>IF(B1494="","",ROW()-ROW($A$3)+'Diário 3º PA'!$P$1)</f>
        <v/>
      </c>
      <c r="B1494" s="129"/>
      <c r="C1494" s="130"/>
      <c r="D1494" s="98"/>
      <c r="E1494" s="95"/>
      <c r="F1494" s="141"/>
      <c r="G1494" s="98"/>
      <c r="H1494" s="98"/>
      <c r="I1494" s="95"/>
      <c r="J1494" s="131" t="str">
        <f t="shared" si="6"/>
        <v/>
      </c>
      <c r="K1494" s="131"/>
      <c r="L1494" s="132"/>
      <c r="M1494" s="131"/>
      <c r="N1494" s="129"/>
      <c r="O1494" s="95"/>
      <c r="P1494" s="98"/>
      <c r="Q1494" s="381"/>
      <c r="R1494" s="381"/>
      <c r="S1494" s="381"/>
      <c r="T1494" s="381"/>
    </row>
    <row r="1495" spans="1:20" ht="12.75" customHeight="1" x14ac:dyDescent="0.25">
      <c r="A1495" s="128" t="str">
        <f>IF(B1495="","",ROW()-ROW($A$3)+'Diário 3º PA'!$P$1)</f>
        <v/>
      </c>
      <c r="B1495" s="129"/>
      <c r="C1495" s="130"/>
      <c r="D1495" s="98"/>
      <c r="E1495" s="95"/>
      <c r="F1495" s="141"/>
      <c r="G1495" s="98"/>
      <c r="H1495" s="98"/>
      <c r="I1495" s="95"/>
      <c r="J1495" s="131" t="str">
        <f t="shared" si="6"/>
        <v/>
      </c>
      <c r="K1495" s="131"/>
      <c r="L1495" s="132"/>
      <c r="M1495" s="131"/>
      <c r="N1495" s="129"/>
      <c r="O1495" s="95"/>
      <c r="P1495" s="98"/>
      <c r="Q1495" s="381"/>
      <c r="R1495" s="381"/>
      <c r="S1495" s="381"/>
      <c r="T1495" s="381"/>
    </row>
    <row r="1496" spans="1:20" ht="12.75" customHeight="1" x14ac:dyDescent="0.25">
      <c r="A1496" s="128" t="str">
        <f>IF(B1496="","",ROW()-ROW($A$3)+'Diário 3º PA'!$P$1)</f>
        <v/>
      </c>
      <c r="B1496" s="129"/>
      <c r="C1496" s="130"/>
      <c r="D1496" s="98"/>
      <c r="E1496" s="95"/>
      <c r="F1496" s="141"/>
      <c r="G1496" s="98"/>
      <c r="H1496" s="98"/>
      <c r="I1496" s="95"/>
      <c r="J1496" s="131" t="str">
        <f t="shared" si="6"/>
        <v/>
      </c>
      <c r="K1496" s="131"/>
      <c r="L1496" s="132"/>
      <c r="M1496" s="131"/>
      <c r="N1496" s="129"/>
      <c r="O1496" s="95"/>
      <c r="P1496" s="98"/>
      <c r="Q1496" s="381"/>
      <c r="R1496" s="381"/>
      <c r="S1496" s="381"/>
      <c r="T1496" s="381"/>
    </row>
    <row r="1497" spans="1:20" ht="12.75" customHeight="1" x14ac:dyDescent="0.25">
      <c r="A1497" s="128" t="str">
        <f>IF(B1497="","",ROW()-ROW($A$3)+'Diário 3º PA'!$P$1)</f>
        <v/>
      </c>
      <c r="B1497" s="129"/>
      <c r="C1497" s="130"/>
      <c r="D1497" s="98"/>
      <c r="E1497" s="95"/>
      <c r="F1497" s="141"/>
      <c r="G1497" s="98"/>
      <c r="H1497" s="98"/>
      <c r="I1497" s="95"/>
      <c r="J1497" s="131" t="str">
        <f t="shared" si="6"/>
        <v/>
      </c>
      <c r="K1497" s="131"/>
      <c r="L1497" s="132"/>
      <c r="M1497" s="131"/>
      <c r="N1497" s="129"/>
      <c r="O1497" s="95"/>
      <c r="P1497" s="98"/>
      <c r="Q1497" s="381"/>
      <c r="R1497" s="381"/>
      <c r="S1497" s="381"/>
      <c r="T1497" s="381"/>
    </row>
    <row r="1498" spans="1:20" ht="12.75" customHeight="1" x14ac:dyDescent="0.25">
      <c r="A1498" s="128" t="str">
        <f>IF(B1498="","",ROW()-ROW($A$3)+'Diário 3º PA'!$P$1)</f>
        <v/>
      </c>
      <c r="B1498" s="129"/>
      <c r="C1498" s="130"/>
      <c r="D1498" s="98"/>
      <c r="E1498" s="95"/>
      <c r="F1498" s="141"/>
      <c r="G1498" s="98"/>
      <c r="H1498" s="98"/>
      <c r="I1498" s="95"/>
      <c r="J1498" s="131" t="str">
        <f t="shared" si="6"/>
        <v/>
      </c>
      <c r="K1498" s="131"/>
      <c r="L1498" s="132"/>
      <c r="M1498" s="131"/>
      <c r="N1498" s="129"/>
      <c r="O1498" s="95"/>
      <c r="P1498" s="98"/>
      <c r="Q1498" s="381"/>
      <c r="R1498" s="381"/>
      <c r="S1498" s="381"/>
      <c r="T1498" s="381"/>
    </row>
    <row r="1499" spans="1:20" ht="12.75" customHeight="1" x14ac:dyDescent="0.25">
      <c r="A1499" s="128" t="str">
        <f>IF(B1499="","",ROW()-ROW($A$3)+'Diário 3º PA'!$P$1)</f>
        <v/>
      </c>
      <c r="B1499" s="129"/>
      <c r="C1499" s="130"/>
      <c r="D1499" s="98"/>
      <c r="E1499" s="95"/>
      <c r="F1499" s="141"/>
      <c r="G1499" s="98"/>
      <c r="H1499" s="98"/>
      <c r="I1499" s="95"/>
      <c r="J1499" s="131" t="str">
        <f t="shared" si="6"/>
        <v/>
      </c>
      <c r="K1499" s="131"/>
      <c r="L1499" s="132"/>
      <c r="M1499" s="131"/>
      <c r="N1499" s="129"/>
      <c r="O1499" s="95"/>
      <c r="P1499" s="98"/>
      <c r="Q1499" s="381"/>
      <c r="R1499" s="381"/>
      <c r="S1499" s="381"/>
      <c r="T1499" s="381"/>
    </row>
    <row r="1500" spans="1:20" ht="12.75" customHeight="1" x14ac:dyDescent="0.25">
      <c r="A1500" s="128" t="str">
        <f>IF(B1500="","",ROW()-ROW($A$3)+'Diário 3º PA'!$P$1)</f>
        <v/>
      </c>
      <c r="B1500" s="129"/>
      <c r="C1500" s="130"/>
      <c r="D1500" s="98"/>
      <c r="E1500" s="95"/>
      <c r="F1500" s="141"/>
      <c r="G1500" s="98"/>
      <c r="H1500" s="98"/>
      <c r="I1500" s="95"/>
      <c r="J1500" s="131" t="str">
        <f t="shared" si="6"/>
        <v/>
      </c>
      <c r="K1500" s="131"/>
      <c r="L1500" s="132"/>
      <c r="M1500" s="131"/>
      <c r="N1500" s="129"/>
      <c r="O1500" s="95"/>
      <c r="P1500" s="98"/>
      <c r="Q1500" s="381"/>
      <c r="R1500" s="381"/>
      <c r="S1500" s="381"/>
      <c r="T1500" s="381"/>
    </row>
    <row r="1501" spans="1:20" ht="12.75" customHeight="1" x14ac:dyDescent="0.25">
      <c r="A1501" s="128" t="str">
        <f>IF(B1501="","",ROW()-ROW($A$3)+'Diário 3º PA'!$P$1)</f>
        <v/>
      </c>
      <c r="B1501" s="129"/>
      <c r="C1501" s="130"/>
      <c r="D1501" s="98"/>
      <c r="E1501" s="95"/>
      <c r="F1501" s="141"/>
      <c r="G1501" s="98"/>
      <c r="H1501" s="98"/>
      <c r="I1501" s="95"/>
      <c r="J1501" s="131" t="str">
        <f t="shared" si="6"/>
        <v/>
      </c>
      <c r="K1501" s="131"/>
      <c r="L1501" s="132"/>
      <c r="M1501" s="131"/>
      <c r="N1501" s="129"/>
      <c r="O1501" s="95"/>
      <c r="P1501" s="98"/>
      <c r="Q1501" s="381"/>
      <c r="R1501" s="381"/>
      <c r="S1501" s="381"/>
      <c r="T1501" s="381"/>
    </row>
    <row r="1502" spans="1:20" ht="12.75" customHeight="1" x14ac:dyDescent="0.25">
      <c r="A1502" s="128" t="str">
        <f>IF(B1502="","",ROW()-ROW($A$3)+'Diário 3º PA'!$P$1)</f>
        <v/>
      </c>
      <c r="B1502" s="129"/>
      <c r="C1502" s="130"/>
      <c r="D1502" s="98"/>
      <c r="E1502" s="95"/>
      <c r="F1502" s="141"/>
      <c r="G1502" s="98"/>
      <c r="H1502" s="98"/>
      <c r="I1502" s="95"/>
      <c r="J1502" s="131" t="str">
        <f t="shared" si="6"/>
        <v/>
      </c>
      <c r="K1502" s="131"/>
      <c r="L1502" s="132"/>
      <c r="M1502" s="131"/>
      <c r="N1502" s="129"/>
      <c r="O1502" s="95"/>
      <c r="P1502" s="98"/>
      <c r="Q1502" s="381"/>
      <c r="R1502" s="381"/>
      <c r="S1502" s="381"/>
      <c r="T1502" s="381"/>
    </row>
    <row r="1503" spans="1:20" ht="12.75" customHeight="1" x14ac:dyDescent="0.25">
      <c r="A1503" s="128" t="str">
        <f>IF(B1503="","",ROW()-ROW($A$3)+'Diário 3º PA'!$P$1)</f>
        <v/>
      </c>
      <c r="B1503" s="129"/>
      <c r="C1503" s="130"/>
      <c r="D1503" s="98"/>
      <c r="E1503" s="95"/>
      <c r="F1503" s="141"/>
      <c r="G1503" s="98"/>
      <c r="H1503" s="98"/>
      <c r="I1503" s="95"/>
      <c r="J1503" s="131" t="str">
        <f t="shared" si="6"/>
        <v/>
      </c>
      <c r="K1503" s="131"/>
      <c r="L1503" s="132"/>
      <c r="M1503" s="131"/>
      <c r="N1503" s="129"/>
      <c r="O1503" s="95"/>
      <c r="P1503" s="98"/>
      <c r="Q1503" s="381"/>
      <c r="R1503" s="381"/>
      <c r="S1503" s="381"/>
      <c r="T1503" s="381"/>
    </row>
    <row r="1504" spans="1:20" ht="12.75" customHeight="1" x14ac:dyDescent="0.25">
      <c r="A1504" s="128" t="str">
        <f>IF(B1504="","",ROW()-ROW($A$3)+'Diário 3º PA'!$P$1)</f>
        <v/>
      </c>
      <c r="B1504" s="129"/>
      <c r="C1504" s="130"/>
      <c r="D1504" s="98"/>
      <c r="E1504" s="95"/>
      <c r="F1504" s="141"/>
      <c r="G1504" s="98"/>
      <c r="H1504" s="98"/>
      <c r="I1504" s="95"/>
      <c r="J1504" s="131" t="str">
        <f t="shared" si="6"/>
        <v/>
      </c>
      <c r="K1504" s="131"/>
      <c r="L1504" s="132"/>
      <c r="M1504" s="131"/>
      <c r="N1504" s="129"/>
      <c r="O1504" s="95"/>
      <c r="P1504" s="98"/>
      <c r="Q1504" s="381"/>
      <c r="R1504" s="381"/>
      <c r="S1504" s="381"/>
      <c r="T1504" s="381"/>
    </row>
    <row r="1505" spans="1:20" ht="12.75" customHeight="1" x14ac:dyDescent="0.25">
      <c r="A1505" s="128" t="str">
        <f>IF(B1505="","",ROW()-ROW($A$3)+'Diário 3º PA'!$P$1)</f>
        <v/>
      </c>
      <c r="B1505" s="129"/>
      <c r="C1505" s="130"/>
      <c r="D1505" s="98"/>
      <c r="E1505" s="95"/>
      <c r="F1505" s="141"/>
      <c r="G1505" s="98"/>
      <c r="H1505" s="98"/>
      <c r="I1505" s="95"/>
      <c r="J1505" s="131" t="str">
        <f t="shared" si="6"/>
        <v/>
      </c>
      <c r="K1505" s="131"/>
      <c r="L1505" s="132"/>
      <c r="M1505" s="131"/>
      <c r="N1505" s="129"/>
      <c r="O1505" s="95"/>
      <c r="P1505" s="98"/>
      <c r="Q1505" s="381"/>
      <c r="R1505" s="381"/>
      <c r="S1505" s="381"/>
      <c r="T1505" s="381"/>
    </row>
    <row r="1506" spans="1:20" ht="12.75" customHeight="1" x14ac:dyDescent="0.25">
      <c r="A1506" s="128" t="str">
        <f>IF(B1506="","",ROW()-ROW($A$3)+'Diário 3º PA'!$P$1)</f>
        <v/>
      </c>
      <c r="B1506" s="129"/>
      <c r="C1506" s="130"/>
      <c r="D1506" s="98"/>
      <c r="E1506" s="95"/>
      <c r="F1506" s="141"/>
      <c r="G1506" s="98"/>
      <c r="H1506" s="98"/>
      <c r="I1506" s="95"/>
      <c r="J1506" s="131" t="str">
        <f t="shared" si="6"/>
        <v/>
      </c>
      <c r="K1506" s="131"/>
      <c r="L1506" s="132"/>
      <c r="M1506" s="131"/>
      <c r="N1506" s="129"/>
      <c r="O1506" s="95"/>
      <c r="P1506" s="98"/>
      <c r="Q1506" s="381"/>
      <c r="R1506" s="381"/>
      <c r="S1506" s="381"/>
      <c r="T1506" s="381"/>
    </row>
    <row r="1507" spans="1:20" ht="12.75" customHeight="1" x14ac:dyDescent="0.25">
      <c r="A1507" s="128" t="str">
        <f>IF(B1507="","",ROW()-ROW($A$3)+'Diário 3º PA'!$P$1)</f>
        <v/>
      </c>
      <c r="B1507" s="129"/>
      <c r="C1507" s="130"/>
      <c r="D1507" s="98"/>
      <c r="E1507" s="95"/>
      <c r="F1507" s="141"/>
      <c r="G1507" s="98"/>
      <c r="H1507" s="98"/>
      <c r="I1507" s="95"/>
      <c r="J1507" s="131" t="str">
        <f t="shared" si="6"/>
        <v/>
      </c>
      <c r="K1507" s="131"/>
      <c r="L1507" s="132"/>
      <c r="M1507" s="131"/>
      <c r="N1507" s="129"/>
      <c r="O1507" s="95"/>
      <c r="P1507" s="98"/>
      <c r="Q1507" s="381"/>
      <c r="R1507" s="381"/>
      <c r="S1507" s="381"/>
      <c r="T1507" s="381"/>
    </row>
    <row r="1508" spans="1:20" ht="12.75" customHeight="1" x14ac:dyDescent="0.25">
      <c r="A1508" s="128" t="str">
        <f>IF(B1508="","",ROW()-ROW($A$3)+'Diário 3º PA'!$P$1)</f>
        <v/>
      </c>
      <c r="B1508" s="129"/>
      <c r="C1508" s="130"/>
      <c r="D1508" s="98"/>
      <c r="E1508" s="95"/>
      <c r="F1508" s="141"/>
      <c r="G1508" s="98"/>
      <c r="H1508" s="98"/>
      <c r="I1508" s="95"/>
      <c r="J1508" s="131" t="str">
        <f t="shared" si="6"/>
        <v/>
      </c>
      <c r="K1508" s="131"/>
      <c r="L1508" s="132"/>
      <c r="M1508" s="131"/>
      <c r="N1508" s="129"/>
      <c r="O1508" s="95"/>
      <c r="P1508" s="98"/>
      <c r="Q1508" s="381"/>
      <c r="R1508" s="381"/>
      <c r="S1508" s="381"/>
      <c r="T1508" s="381"/>
    </row>
    <row r="1509" spans="1:20" ht="12.75" customHeight="1" x14ac:dyDescent="0.25">
      <c r="A1509" s="128" t="str">
        <f>IF(B1509="","",ROW()-ROW($A$3)+'Diário 3º PA'!$P$1)</f>
        <v/>
      </c>
      <c r="B1509" s="129"/>
      <c r="C1509" s="130"/>
      <c r="D1509" s="98"/>
      <c r="E1509" s="95"/>
      <c r="F1509" s="141"/>
      <c r="G1509" s="98"/>
      <c r="H1509" s="98"/>
      <c r="I1509" s="95"/>
      <c r="J1509" s="131" t="str">
        <f t="shared" si="6"/>
        <v/>
      </c>
      <c r="K1509" s="131"/>
      <c r="L1509" s="132"/>
      <c r="M1509" s="131"/>
      <c r="N1509" s="129"/>
      <c r="O1509" s="95"/>
      <c r="P1509" s="98"/>
      <c r="Q1509" s="381"/>
      <c r="R1509" s="381"/>
      <c r="S1509" s="381"/>
      <c r="T1509" s="381"/>
    </row>
    <row r="1510" spans="1:20" ht="12.75" customHeight="1" x14ac:dyDescent="0.25">
      <c r="A1510" s="128" t="str">
        <f>IF(B1510="","",ROW()-ROW($A$3)+'Diário 3º PA'!$P$1)</f>
        <v/>
      </c>
      <c r="B1510" s="129"/>
      <c r="C1510" s="130"/>
      <c r="D1510" s="98"/>
      <c r="E1510" s="95"/>
      <c r="F1510" s="141"/>
      <c r="G1510" s="98"/>
      <c r="H1510" s="98"/>
      <c r="I1510" s="95"/>
      <c r="J1510" s="131" t="str">
        <f t="shared" si="6"/>
        <v/>
      </c>
      <c r="K1510" s="131"/>
      <c r="L1510" s="132"/>
      <c r="M1510" s="131"/>
      <c r="N1510" s="129"/>
      <c r="O1510" s="95"/>
      <c r="P1510" s="98"/>
      <c r="Q1510" s="381"/>
      <c r="R1510" s="381"/>
      <c r="S1510" s="381"/>
      <c r="T1510" s="381"/>
    </row>
    <row r="1511" spans="1:20" ht="12.75" customHeight="1" x14ac:dyDescent="0.25">
      <c r="A1511" s="128" t="str">
        <f>IF(B1511="","",ROW()-ROW($A$3)+'Diário 3º PA'!$P$1)</f>
        <v/>
      </c>
      <c r="B1511" s="129"/>
      <c r="C1511" s="130"/>
      <c r="D1511" s="98"/>
      <c r="E1511" s="95"/>
      <c r="F1511" s="141"/>
      <c r="G1511" s="98"/>
      <c r="H1511" s="98"/>
      <c r="I1511" s="95"/>
      <c r="J1511" s="131" t="str">
        <f t="shared" si="6"/>
        <v/>
      </c>
      <c r="K1511" s="131"/>
      <c r="L1511" s="132"/>
      <c r="M1511" s="131"/>
      <c r="N1511" s="129"/>
      <c r="O1511" s="95"/>
      <c r="P1511" s="98"/>
      <c r="Q1511" s="381"/>
      <c r="R1511" s="381"/>
      <c r="S1511" s="381"/>
      <c r="T1511" s="381"/>
    </row>
    <row r="1512" spans="1:20" ht="12.75" customHeight="1" x14ac:dyDescent="0.25">
      <c r="A1512" s="128" t="str">
        <f>IF(B1512="","",ROW()-ROW($A$3)+'Diário 3º PA'!$P$1)</f>
        <v/>
      </c>
      <c r="B1512" s="129"/>
      <c r="C1512" s="130"/>
      <c r="D1512" s="98"/>
      <c r="E1512" s="95"/>
      <c r="F1512" s="141"/>
      <c r="G1512" s="98"/>
      <c r="H1512" s="98"/>
      <c r="I1512" s="95"/>
      <c r="J1512" s="131" t="str">
        <f t="shared" si="6"/>
        <v/>
      </c>
      <c r="K1512" s="131"/>
      <c r="L1512" s="132"/>
      <c r="M1512" s="131"/>
      <c r="N1512" s="129"/>
      <c r="O1512" s="95"/>
      <c r="P1512" s="98"/>
      <c r="Q1512" s="381"/>
      <c r="R1512" s="381"/>
      <c r="S1512" s="381"/>
      <c r="T1512" s="381"/>
    </row>
    <row r="1513" spans="1:20" ht="12.75" customHeight="1" x14ac:dyDescent="0.25">
      <c r="A1513" s="128" t="str">
        <f>IF(B1513="","",ROW()-ROW($A$3)+'Diário 3º PA'!$P$1)</f>
        <v/>
      </c>
      <c r="B1513" s="129"/>
      <c r="C1513" s="130"/>
      <c r="D1513" s="98"/>
      <c r="E1513" s="95"/>
      <c r="F1513" s="141"/>
      <c r="G1513" s="98"/>
      <c r="H1513" s="98"/>
      <c r="I1513" s="95"/>
      <c r="J1513" s="131" t="str">
        <f t="shared" si="6"/>
        <v/>
      </c>
      <c r="K1513" s="131"/>
      <c r="L1513" s="132"/>
      <c r="M1513" s="131"/>
      <c r="N1513" s="129"/>
      <c r="O1513" s="95"/>
      <c r="P1513" s="98"/>
      <c r="Q1513" s="381"/>
      <c r="R1513" s="381"/>
      <c r="S1513" s="381"/>
      <c r="T1513" s="381"/>
    </row>
    <row r="1514" spans="1:20" ht="12.75" customHeight="1" x14ac:dyDescent="0.25">
      <c r="A1514" s="128" t="str">
        <f>IF(B1514="","",ROW()-ROW($A$3)+'Diário 3º PA'!$P$1)</f>
        <v/>
      </c>
      <c r="B1514" s="129"/>
      <c r="C1514" s="130"/>
      <c r="D1514" s="98"/>
      <c r="E1514" s="95"/>
      <c r="F1514" s="141"/>
      <c r="G1514" s="98"/>
      <c r="H1514" s="98"/>
      <c r="I1514" s="95"/>
      <c r="J1514" s="131" t="str">
        <f t="shared" si="6"/>
        <v/>
      </c>
      <c r="K1514" s="131"/>
      <c r="L1514" s="132"/>
      <c r="M1514" s="131"/>
      <c r="N1514" s="129"/>
      <c r="O1514" s="95"/>
      <c r="P1514" s="98"/>
      <c r="Q1514" s="381"/>
      <c r="R1514" s="381"/>
      <c r="S1514" s="381"/>
      <c r="T1514" s="381"/>
    </row>
    <row r="1515" spans="1:20" ht="12.75" customHeight="1" x14ac:dyDescent="0.25">
      <c r="A1515" s="128" t="str">
        <f>IF(B1515="","",ROW()-ROW($A$3)+'Diário 3º PA'!$P$1)</f>
        <v/>
      </c>
      <c r="B1515" s="129"/>
      <c r="C1515" s="130"/>
      <c r="D1515" s="98"/>
      <c r="E1515" s="95"/>
      <c r="F1515" s="141"/>
      <c r="G1515" s="98"/>
      <c r="H1515" s="98"/>
      <c r="I1515" s="95"/>
      <c r="J1515" s="131" t="str">
        <f t="shared" si="6"/>
        <v/>
      </c>
      <c r="K1515" s="131"/>
      <c r="L1515" s="132"/>
      <c r="M1515" s="131"/>
      <c r="N1515" s="129"/>
      <c r="O1515" s="95"/>
      <c r="P1515" s="98"/>
      <c r="Q1515" s="381"/>
      <c r="R1515" s="381"/>
      <c r="S1515" s="381"/>
      <c r="T1515" s="381"/>
    </row>
    <row r="1516" spans="1:20" ht="12.75" customHeight="1" x14ac:dyDescent="0.25">
      <c r="A1516" s="128" t="str">
        <f>IF(B1516="","",ROW()-ROW($A$3)+'Diário 3º PA'!$P$1)</f>
        <v/>
      </c>
      <c r="B1516" s="129"/>
      <c r="C1516" s="130"/>
      <c r="D1516" s="98"/>
      <c r="E1516" s="95"/>
      <c r="F1516" s="141"/>
      <c r="G1516" s="98"/>
      <c r="H1516" s="98"/>
      <c r="I1516" s="95"/>
      <c r="J1516" s="131" t="str">
        <f t="shared" si="6"/>
        <v/>
      </c>
      <c r="K1516" s="131"/>
      <c r="L1516" s="132"/>
      <c r="M1516" s="131"/>
      <c r="N1516" s="129"/>
      <c r="O1516" s="95"/>
      <c r="P1516" s="98"/>
      <c r="Q1516" s="381"/>
      <c r="R1516" s="381"/>
      <c r="S1516" s="381"/>
      <c r="T1516" s="381"/>
    </row>
    <row r="1517" spans="1:20" ht="12.75" customHeight="1" x14ac:dyDescent="0.25">
      <c r="A1517" s="128" t="str">
        <f>IF(B1517="","",ROW()-ROW($A$3)+'Diário 3º PA'!$P$1)</f>
        <v/>
      </c>
      <c r="B1517" s="129"/>
      <c r="C1517" s="130"/>
      <c r="D1517" s="98"/>
      <c r="E1517" s="95"/>
      <c r="F1517" s="141"/>
      <c r="G1517" s="98"/>
      <c r="H1517" s="98"/>
      <c r="I1517" s="95"/>
      <c r="J1517" s="131" t="str">
        <f t="shared" si="6"/>
        <v/>
      </c>
      <c r="K1517" s="131"/>
      <c r="L1517" s="132"/>
      <c r="M1517" s="131"/>
      <c r="N1517" s="129"/>
      <c r="O1517" s="95"/>
      <c r="P1517" s="98"/>
      <c r="Q1517" s="381"/>
      <c r="R1517" s="381"/>
      <c r="S1517" s="381"/>
      <c r="T1517" s="381"/>
    </row>
    <row r="1518" spans="1:20" ht="12.75" customHeight="1" x14ac:dyDescent="0.25">
      <c r="A1518" s="128" t="str">
        <f>IF(B1518="","",ROW()-ROW($A$3)+'Diário 3º PA'!$P$1)</f>
        <v/>
      </c>
      <c r="B1518" s="129"/>
      <c r="C1518" s="130"/>
      <c r="D1518" s="98"/>
      <c r="E1518" s="95"/>
      <c r="F1518" s="141"/>
      <c r="G1518" s="98"/>
      <c r="H1518" s="98"/>
      <c r="I1518" s="95"/>
      <c r="J1518" s="131" t="str">
        <f t="shared" si="6"/>
        <v/>
      </c>
      <c r="K1518" s="131"/>
      <c r="L1518" s="132"/>
      <c r="M1518" s="131"/>
      <c r="N1518" s="129"/>
      <c r="O1518" s="95"/>
      <c r="P1518" s="98"/>
      <c r="Q1518" s="381"/>
      <c r="R1518" s="381"/>
      <c r="S1518" s="381"/>
      <c r="T1518" s="381"/>
    </row>
    <row r="1519" spans="1:20" ht="12.75" customHeight="1" x14ac:dyDescent="0.25">
      <c r="A1519" s="128" t="str">
        <f>IF(B1519="","",ROW()-ROW($A$3)+'Diário 3º PA'!$P$1)</f>
        <v/>
      </c>
      <c r="B1519" s="129"/>
      <c r="C1519" s="130"/>
      <c r="D1519" s="98"/>
      <c r="E1519" s="95"/>
      <c r="F1519" s="141"/>
      <c r="G1519" s="98"/>
      <c r="H1519" s="98"/>
      <c r="I1519" s="95"/>
      <c r="J1519" s="131" t="str">
        <f t="shared" si="6"/>
        <v/>
      </c>
      <c r="K1519" s="131"/>
      <c r="L1519" s="132"/>
      <c r="M1519" s="131"/>
      <c r="N1519" s="129"/>
      <c r="O1519" s="95"/>
      <c r="P1519" s="98"/>
      <c r="Q1519" s="381"/>
      <c r="R1519" s="381"/>
      <c r="S1519" s="381"/>
      <c r="T1519" s="381"/>
    </row>
    <row r="1520" spans="1:20" ht="12.75" customHeight="1" x14ac:dyDescent="0.25">
      <c r="A1520" s="128" t="str">
        <f>IF(B1520="","",ROW()-ROW($A$3)+'Diário 3º PA'!$P$1)</f>
        <v/>
      </c>
      <c r="B1520" s="129"/>
      <c r="C1520" s="130"/>
      <c r="D1520" s="98"/>
      <c r="E1520" s="95"/>
      <c r="F1520" s="141"/>
      <c r="G1520" s="98"/>
      <c r="H1520" s="98"/>
      <c r="I1520" s="95"/>
      <c r="J1520" s="131" t="str">
        <f t="shared" si="6"/>
        <v/>
      </c>
      <c r="K1520" s="131"/>
      <c r="L1520" s="132"/>
      <c r="M1520" s="131"/>
      <c r="N1520" s="129"/>
      <c r="O1520" s="95"/>
      <c r="P1520" s="98"/>
      <c r="Q1520" s="381"/>
      <c r="R1520" s="381"/>
      <c r="S1520" s="381"/>
      <c r="T1520" s="381"/>
    </row>
    <row r="1521" spans="1:20" ht="12.75" customHeight="1" x14ac:dyDescent="0.25">
      <c r="A1521" s="128" t="str">
        <f>IF(B1521="","",ROW()-ROW($A$3)+'Diário 3º PA'!$P$1)</f>
        <v/>
      </c>
      <c r="B1521" s="129"/>
      <c r="C1521" s="130"/>
      <c r="D1521" s="98"/>
      <c r="E1521" s="95"/>
      <c r="F1521" s="141"/>
      <c r="G1521" s="98"/>
      <c r="H1521" s="98"/>
      <c r="I1521" s="95"/>
      <c r="J1521" s="131" t="str">
        <f t="shared" si="6"/>
        <v/>
      </c>
      <c r="K1521" s="131"/>
      <c r="L1521" s="132"/>
      <c r="M1521" s="131"/>
      <c r="N1521" s="129"/>
      <c r="O1521" s="95"/>
      <c r="P1521" s="98"/>
      <c r="Q1521" s="381"/>
      <c r="R1521" s="381"/>
      <c r="S1521" s="381"/>
      <c r="T1521" s="381"/>
    </row>
    <row r="1522" spans="1:20" ht="12.75" customHeight="1" x14ac:dyDescent="0.25">
      <c r="A1522" s="128" t="str">
        <f>IF(B1522="","",ROW()-ROW($A$3)+'Diário 3º PA'!$P$1)</f>
        <v/>
      </c>
      <c r="B1522" s="129"/>
      <c r="C1522" s="130"/>
      <c r="D1522" s="98"/>
      <c r="E1522" s="95"/>
      <c r="F1522" s="141"/>
      <c r="G1522" s="98"/>
      <c r="H1522" s="98"/>
      <c r="I1522" s="95"/>
      <c r="J1522" s="131" t="str">
        <f t="shared" si="6"/>
        <v/>
      </c>
      <c r="K1522" s="131"/>
      <c r="L1522" s="132"/>
      <c r="M1522" s="131"/>
      <c r="N1522" s="129"/>
      <c r="O1522" s="95"/>
      <c r="P1522" s="98"/>
      <c r="Q1522" s="381"/>
      <c r="R1522" s="381"/>
      <c r="S1522" s="381"/>
      <c r="T1522" s="381"/>
    </row>
    <row r="1523" spans="1:20" ht="12.75" customHeight="1" x14ac:dyDescent="0.25">
      <c r="A1523" s="128" t="str">
        <f>IF(B1523="","",ROW()-ROW($A$3)+'Diário 3º PA'!$P$1)</f>
        <v/>
      </c>
      <c r="B1523" s="129"/>
      <c r="C1523" s="130"/>
      <c r="D1523" s="98"/>
      <c r="E1523" s="95"/>
      <c r="F1523" s="141"/>
      <c r="G1523" s="98"/>
      <c r="H1523" s="98"/>
      <c r="I1523" s="95"/>
      <c r="J1523" s="131" t="str">
        <f t="shared" si="6"/>
        <v/>
      </c>
      <c r="K1523" s="131"/>
      <c r="L1523" s="132"/>
      <c r="M1523" s="131"/>
      <c r="N1523" s="129"/>
      <c r="O1523" s="95"/>
      <c r="P1523" s="98"/>
      <c r="Q1523" s="381"/>
      <c r="R1523" s="381"/>
      <c r="S1523" s="381"/>
      <c r="T1523" s="381"/>
    </row>
    <row r="1524" spans="1:20" ht="12.75" customHeight="1" x14ac:dyDescent="0.25">
      <c r="A1524" s="128" t="str">
        <f>IF(B1524="","",ROW()-ROW($A$3)+'Diário 3º PA'!$P$1)</f>
        <v/>
      </c>
      <c r="B1524" s="129"/>
      <c r="C1524" s="130"/>
      <c r="D1524" s="98"/>
      <c r="E1524" s="95"/>
      <c r="F1524" s="141"/>
      <c r="G1524" s="98"/>
      <c r="H1524" s="98"/>
      <c r="I1524" s="95"/>
      <c r="J1524" s="131" t="str">
        <f t="shared" si="6"/>
        <v/>
      </c>
      <c r="K1524" s="131"/>
      <c r="L1524" s="132"/>
      <c r="M1524" s="131"/>
      <c r="N1524" s="129"/>
      <c r="O1524" s="95"/>
      <c r="P1524" s="98"/>
      <c r="Q1524" s="381"/>
      <c r="R1524" s="381"/>
      <c r="S1524" s="381"/>
      <c r="T1524" s="381"/>
    </row>
    <row r="1525" spans="1:20" ht="12.75" customHeight="1" x14ac:dyDescent="0.25">
      <c r="A1525" s="128" t="str">
        <f>IF(B1525="","",ROW()-ROW($A$3)+'Diário 3º PA'!$P$1)</f>
        <v/>
      </c>
      <c r="B1525" s="129"/>
      <c r="C1525" s="130"/>
      <c r="D1525" s="98"/>
      <c r="E1525" s="95"/>
      <c r="F1525" s="141"/>
      <c r="G1525" s="98"/>
      <c r="H1525" s="98"/>
      <c r="I1525" s="95"/>
      <c r="J1525" s="131" t="str">
        <f t="shared" si="6"/>
        <v/>
      </c>
      <c r="K1525" s="131"/>
      <c r="L1525" s="132"/>
      <c r="M1525" s="131"/>
      <c r="N1525" s="129"/>
      <c r="O1525" s="95"/>
      <c r="P1525" s="98"/>
      <c r="Q1525" s="381"/>
      <c r="R1525" s="381"/>
      <c r="S1525" s="381"/>
      <c r="T1525" s="381"/>
    </row>
    <row r="1526" spans="1:20" ht="12.75" customHeight="1" x14ac:dyDescent="0.25">
      <c r="A1526" s="128" t="str">
        <f>IF(B1526="","",ROW()-ROW($A$3)+'Diário 3º PA'!$P$1)</f>
        <v/>
      </c>
      <c r="B1526" s="129"/>
      <c r="C1526" s="130"/>
      <c r="D1526" s="98"/>
      <c r="E1526" s="95"/>
      <c r="F1526" s="141"/>
      <c r="G1526" s="98"/>
      <c r="H1526" s="98"/>
      <c r="I1526" s="95"/>
      <c r="J1526" s="131" t="str">
        <f t="shared" si="6"/>
        <v/>
      </c>
      <c r="K1526" s="131"/>
      <c r="L1526" s="132"/>
      <c r="M1526" s="131"/>
      <c r="N1526" s="129"/>
      <c r="O1526" s="95"/>
      <c r="P1526" s="98"/>
      <c r="Q1526" s="381"/>
      <c r="R1526" s="381"/>
      <c r="S1526" s="381"/>
      <c r="T1526" s="381"/>
    </row>
    <row r="1527" spans="1:20" ht="12.75" customHeight="1" x14ac:dyDescent="0.25">
      <c r="A1527" s="128" t="str">
        <f>IF(B1527="","",ROW()-ROW($A$3)+'Diário 3º PA'!$P$1)</f>
        <v/>
      </c>
      <c r="B1527" s="129"/>
      <c r="C1527" s="130"/>
      <c r="D1527" s="98"/>
      <c r="E1527" s="95"/>
      <c r="F1527" s="141"/>
      <c r="G1527" s="98"/>
      <c r="H1527" s="98"/>
      <c r="I1527" s="95"/>
      <c r="J1527" s="131" t="str">
        <f t="shared" si="6"/>
        <v/>
      </c>
      <c r="K1527" s="131"/>
      <c r="L1527" s="132"/>
      <c r="M1527" s="131"/>
      <c r="N1527" s="129"/>
      <c r="O1527" s="95"/>
      <c r="P1527" s="98"/>
      <c r="Q1527" s="381"/>
      <c r="R1527" s="381"/>
      <c r="S1527" s="381"/>
      <c r="T1527" s="381"/>
    </row>
    <row r="1528" spans="1:20" ht="12.75" customHeight="1" x14ac:dyDescent="0.25">
      <c r="A1528" s="128" t="str">
        <f>IF(B1528="","",ROW()-ROW($A$3)+'Diário 3º PA'!$P$1)</f>
        <v/>
      </c>
      <c r="B1528" s="129"/>
      <c r="C1528" s="130"/>
      <c r="D1528" s="98"/>
      <c r="E1528" s="95"/>
      <c r="F1528" s="141"/>
      <c r="G1528" s="98"/>
      <c r="H1528" s="98"/>
      <c r="I1528" s="95"/>
      <c r="J1528" s="131" t="str">
        <f t="shared" si="6"/>
        <v/>
      </c>
      <c r="K1528" s="131"/>
      <c r="L1528" s="132"/>
      <c r="M1528" s="131"/>
      <c r="N1528" s="129"/>
      <c r="O1528" s="95"/>
      <c r="P1528" s="98"/>
      <c r="Q1528" s="381"/>
      <c r="R1528" s="381"/>
      <c r="S1528" s="381"/>
      <c r="T1528" s="381"/>
    </row>
    <row r="1529" spans="1:20" ht="12.75" customHeight="1" x14ac:dyDescent="0.25">
      <c r="A1529" s="128" t="str">
        <f>IF(B1529="","",ROW()-ROW($A$3)+'Diário 3º PA'!$P$1)</f>
        <v/>
      </c>
      <c r="B1529" s="129"/>
      <c r="C1529" s="130"/>
      <c r="D1529" s="98"/>
      <c r="E1529" s="95"/>
      <c r="F1529" s="141"/>
      <c r="G1529" s="98"/>
      <c r="H1529" s="98"/>
      <c r="I1529" s="95"/>
      <c r="J1529" s="131" t="str">
        <f t="shared" si="6"/>
        <v/>
      </c>
      <c r="K1529" s="131"/>
      <c r="L1529" s="132"/>
      <c r="M1529" s="131"/>
      <c r="N1529" s="129"/>
      <c r="O1529" s="95"/>
      <c r="P1529" s="98"/>
      <c r="Q1529" s="381"/>
      <c r="R1529" s="381"/>
      <c r="S1529" s="381"/>
      <c r="T1529" s="381"/>
    </row>
    <row r="1530" spans="1:20" ht="12.75" customHeight="1" x14ac:dyDescent="0.25">
      <c r="A1530" s="128" t="str">
        <f>IF(B1530="","",ROW()-ROW($A$3)+'Diário 3º PA'!$P$1)</f>
        <v/>
      </c>
      <c r="B1530" s="129"/>
      <c r="C1530" s="130"/>
      <c r="D1530" s="98"/>
      <c r="E1530" s="95"/>
      <c r="F1530" s="141"/>
      <c r="G1530" s="98"/>
      <c r="H1530" s="98"/>
      <c r="I1530" s="95"/>
      <c r="J1530" s="131" t="str">
        <f t="shared" si="6"/>
        <v/>
      </c>
      <c r="K1530" s="131"/>
      <c r="L1530" s="132"/>
      <c r="M1530" s="131"/>
      <c r="N1530" s="129"/>
      <c r="O1530" s="95"/>
      <c r="P1530" s="98"/>
      <c r="Q1530" s="381"/>
      <c r="R1530" s="381"/>
      <c r="S1530" s="381"/>
      <c r="T1530" s="381"/>
    </row>
    <row r="1531" spans="1:20" ht="12.75" customHeight="1" x14ac:dyDescent="0.25">
      <c r="A1531" s="128" t="str">
        <f>IF(B1531="","",ROW()-ROW($A$3)+'Diário 3º PA'!$P$1)</f>
        <v/>
      </c>
      <c r="B1531" s="129"/>
      <c r="C1531" s="130"/>
      <c r="D1531" s="98"/>
      <c r="E1531" s="95"/>
      <c r="F1531" s="141"/>
      <c r="G1531" s="98"/>
      <c r="H1531" s="98"/>
      <c r="I1531" s="95"/>
      <c r="J1531" s="131" t="str">
        <f t="shared" si="6"/>
        <v/>
      </c>
      <c r="K1531" s="131"/>
      <c r="L1531" s="132"/>
      <c r="M1531" s="131"/>
      <c r="N1531" s="129"/>
      <c r="O1531" s="95"/>
      <c r="P1531" s="98"/>
      <c r="Q1531" s="381"/>
      <c r="R1531" s="381"/>
      <c r="S1531" s="381"/>
      <c r="T1531" s="381"/>
    </row>
    <row r="1532" spans="1:20" ht="12.75" customHeight="1" x14ac:dyDescent="0.25">
      <c r="A1532" s="128" t="str">
        <f>IF(B1532="","",ROW()-ROW($A$3)+'Diário 3º PA'!$P$1)</f>
        <v/>
      </c>
      <c r="B1532" s="129"/>
      <c r="C1532" s="130"/>
      <c r="D1532" s="98"/>
      <c r="E1532" s="95"/>
      <c r="F1532" s="141"/>
      <c r="G1532" s="98"/>
      <c r="H1532" s="98"/>
      <c r="I1532" s="95"/>
      <c r="J1532" s="131" t="str">
        <f t="shared" si="6"/>
        <v/>
      </c>
      <c r="K1532" s="131"/>
      <c r="L1532" s="132"/>
      <c r="M1532" s="131"/>
      <c r="N1532" s="129"/>
      <c r="O1532" s="95"/>
      <c r="P1532" s="98"/>
      <c r="Q1532" s="381"/>
      <c r="R1532" s="381"/>
      <c r="S1532" s="381"/>
      <c r="T1532" s="381"/>
    </row>
    <row r="1533" spans="1:20" ht="12.75" customHeight="1" x14ac:dyDescent="0.25">
      <c r="A1533" s="128" t="str">
        <f>IF(B1533="","",ROW()-ROW($A$3)+'Diário 3º PA'!$P$1)</f>
        <v/>
      </c>
      <c r="B1533" s="129"/>
      <c r="C1533" s="130"/>
      <c r="D1533" s="98"/>
      <c r="E1533" s="95"/>
      <c r="F1533" s="141"/>
      <c r="G1533" s="98"/>
      <c r="H1533" s="98"/>
      <c r="I1533" s="95"/>
      <c r="J1533" s="131" t="str">
        <f t="shared" si="6"/>
        <v/>
      </c>
      <c r="K1533" s="131"/>
      <c r="L1533" s="132"/>
      <c r="M1533" s="131"/>
      <c r="N1533" s="129"/>
      <c r="O1533" s="95"/>
      <c r="P1533" s="98"/>
      <c r="Q1533" s="381"/>
      <c r="R1533" s="381"/>
      <c r="S1533" s="381"/>
      <c r="T1533" s="381"/>
    </row>
    <row r="1534" spans="1:20" ht="12.75" customHeight="1" x14ac:dyDescent="0.25">
      <c r="A1534" s="128" t="str">
        <f>IF(B1534="","",ROW()-ROW($A$3)+'Diário 3º PA'!$P$1)</f>
        <v/>
      </c>
      <c r="B1534" s="129"/>
      <c r="C1534" s="130"/>
      <c r="D1534" s="98"/>
      <c r="E1534" s="95"/>
      <c r="F1534" s="141"/>
      <c r="G1534" s="98"/>
      <c r="H1534" s="98"/>
      <c r="I1534" s="95"/>
      <c r="J1534" s="131" t="str">
        <f t="shared" si="6"/>
        <v/>
      </c>
      <c r="K1534" s="131"/>
      <c r="L1534" s="132"/>
      <c r="M1534" s="131"/>
      <c r="N1534" s="129"/>
      <c r="O1534" s="95"/>
      <c r="P1534" s="98"/>
      <c r="Q1534" s="381"/>
      <c r="R1534" s="381"/>
      <c r="S1534" s="381"/>
      <c r="T1534" s="381"/>
    </row>
    <row r="1535" spans="1:20" ht="12.75" customHeight="1" x14ac:dyDescent="0.25">
      <c r="A1535" s="128" t="str">
        <f>IF(B1535="","",ROW()-ROW($A$3)+'Diário 3º PA'!$P$1)</f>
        <v/>
      </c>
      <c r="B1535" s="129"/>
      <c r="C1535" s="130"/>
      <c r="D1535" s="98"/>
      <c r="E1535" s="95"/>
      <c r="F1535" s="141"/>
      <c r="G1535" s="98"/>
      <c r="H1535" s="98"/>
      <c r="I1535" s="95"/>
      <c r="J1535" s="131" t="str">
        <f t="shared" si="6"/>
        <v/>
      </c>
      <c r="K1535" s="131"/>
      <c r="L1535" s="132"/>
      <c r="M1535" s="131"/>
      <c r="N1535" s="129"/>
      <c r="O1535" s="95"/>
      <c r="P1535" s="98"/>
      <c r="Q1535" s="381"/>
      <c r="R1535" s="381"/>
      <c r="S1535" s="381"/>
      <c r="T1535" s="381"/>
    </row>
    <row r="1536" spans="1:20" ht="12.75" customHeight="1" x14ac:dyDescent="0.25">
      <c r="A1536" s="128" t="str">
        <f>IF(B1536="","",ROW()-ROW($A$3)+'Diário 3º PA'!$P$1)</f>
        <v/>
      </c>
      <c r="B1536" s="129"/>
      <c r="C1536" s="130"/>
      <c r="D1536" s="98"/>
      <c r="E1536" s="95"/>
      <c r="F1536" s="141"/>
      <c r="G1536" s="98"/>
      <c r="H1536" s="98"/>
      <c r="I1536" s="95"/>
      <c r="J1536" s="131" t="str">
        <f t="shared" si="6"/>
        <v/>
      </c>
      <c r="K1536" s="131"/>
      <c r="L1536" s="132"/>
      <c r="M1536" s="131"/>
      <c r="N1536" s="129"/>
      <c r="O1536" s="95"/>
      <c r="P1536" s="98"/>
      <c r="Q1536" s="381"/>
      <c r="R1536" s="381"/>
      <c r="S1536" s="381"/>
      <c r="T1536" s="381"/>
    </row>
    <row r="1537" spans="1:20" ht="12.75" customHeight="1" x14ac:dyDescent="0.25">
      <c r="A1537" s="128" t="str">
        <f>IF(B1537="","",ROW()-ROW($A$3)+'Diário 3º PA'!$P$1)</f>
        <v/>
      </c>
      <c r="B1537" s="129"/>
      <c r="C1537" s="130"/>
      <c r="D1537" s="98"/>
      <c r="E1537" s="95"/>
      <c r="F1537" s="141"/>
      <c r="G1537" s="98"/>
      <c r="H1537" s="98"/>
      <c r="I1537" s="95"/>
      <c r="J1537" s="131" t="str">
        <f t="shared" si="6"/>
        <v/>
      </c>
      <c r="K1537" s="131"/>
      <c r="L1537" s="132"/>
      <c r="M1537" s="131"/>
      <c r="N1537" s="129"/>
      <c r="O1537" s="95"/>
      <c r="P1537" s="98"/>
      <c r="Q1537" s="381"/>
      <c r="R1537" s="381"/>
      <c r="S1537" s="381"/>
      <c r="T1537" s="381"/>
    </row>
    <row r="1538" spans="1:20" ht="12.75" customHeight="1" x14ac:dyDescent="0.25">
      <c r="A1538" s="128" t="str">
        <f>IF(B1538="","",ROW()-ROW($A$3)+'Diário 3º PA'!$P$1)</f>
        <v/>
      </c>
      <c r="B1538" s="129"/>
      <c r="C1538" s="130"/>
      <c r="D1538" s="98"/>
      <c r="E1538" s="95"/>
      <c r="F1538" s="141"/>
      <c r="G1538" s="98"/>
      <c r="H1538" s="98"/>
      <c r="I1538" s="95"/>
      <c r="J1538" s="131" t="str">
        <f t="shared" si="6"/>
        <v/>
      </c>
      <c r="K1538" s="131"/>
      <c r="L1538" s="132"/>
      <c r="M1538" s="131"/>
      <c r="N1538" s="129"/>
      <c r="O1538" s="95"/>
      <c r="P1538" s="98"/>
      <c r="Q1538" s="381"/>
      <c r="R1538" s="381"/>
      <c r="S1538" s="381"/>
      <c r="T1538" s="381"/>
    </row>
    <row r="1539" spans="1:20" ht="12.75" customHeight="1" x14ac:dyDescent="0.25">
      <c r="A1539" s="128" t="str">
        <f>IF(B1539="","",ROW()-ROW($A$3)+'Diário 3º PA'!$P$1)</f>
        <v/>
      </c>
      <c r="B1539" s="129"/>
      <c r="C1539" s="130"/>
      <c r="D1539" s="98"/>
      <c r="E1539" s="95"/>
      <c r="F1539" s="141"/>
      <c r="G1539" s="98"/>
      <c r="H1539" s="98"/>
      <c r="I1539" s="95"/>
      <c r="J1539" s="131" t="str">
        <f t="shared" ref="J1539:J1793" si="7">IF(P1539="","",IF(LEN(P1539)&gt;14,P1539,"CPF Protegido - LGPD"))</f>
        <v/>
      </c>
      <c r="K1539" s="131"/>
      <c r="L1539" s="132"/>
      <c r="M1539" s="131"/>
      <c r="N1539" s="129"/>
      <c r="O1539" s="95"/>
      <c r="P1539" s="98"/>
      <c r="Q1539" s="381"/>
      <c r="R1539" s="381"/>
      <c r="S1539" s="381"/>
      <c r="T1539" s="381"/>
    </row>
    <row r="1540" spans="1:20" ht="12.75" customHeight="1" x14ac:dyDescent="0.25">
      <c r="A1540" s="128" t="str">
        <f>IF(B1540="","",ROW()-ROW($A$3)+'Diário 3º PA'!$P$1)</f>
        <v/>
      </c>
      <c r="B1540" s="129"/>
      <c r="C1540" s="130"/>
      <c r="D1540" s="98"/>
      <c r="E1540" s="95"/>
      <c r="F1540" s="141"/>
      <c r="G1540" s="98"/>
      <c r="H1540" s="98"/>
      <c r="I1540" s="95"/>
      <c r="J1540" s="131" t="str">
        <f t="shared" si="7"/>
        <v/>
      </c>
      <c r="K1540" s="131"/>
      <c r="L1540" s="132"/>
      <c r="M1540" s="131"/>
      <c r="N1540" s="129"/>
      <c r="O1540" s="95"/>
      <c r="P1540" s="98"/>
      <c r="Q1540" s="381"/>
      <c r="R1540" s="381"/>
      <c r="S1540" s="381"/>
      <c r="T1540" s="381"/>
    </row>
    <row r="1541" spans="1:20" ht="12.75" customHeight="1" x14ac:dyDescent="0.25">
      <c r="A1541" s="128" t="str">
        <f>IF(B1541="","",ROW()-ROW($A$3)+'Diário 3º PA'!$P$1)</f>
        <v/>
      </c>
      <c r="B1541" s="129"/>
      <c r="C1541" s="130"/>
      <c r="D1541" s="98"/>
      <c r="E1541" s="95"/>
      <c r="F1541" s="141"/>
      <c r="G1541" s="98"/>
      <c r="H1541" s="98"/>
      <c r="I1541" s="95"/>
      <c r="J1541" s="131" t="str">
        <f t="shared" si="7"/>
        <v/>
      </c>
      <c r="K1541" s="131"/>
      <c r="L1541" s="132"/>
      <c r="M1541" s="131"/>
      <c r="N1541" s="129"/>
      <c r="O1541" s="95"/>
      <c r="P1541" s="98"/>
      <c r="Q1541" s="381"/>
      <c r="R1541" s="381"/>
      <c r="S1541" s="381"/>
      <c r="T1541" s="381"/>
    </row>
    <row r="1542" spans="1:20" ht="12.75" customHeight="1" x14ac:dyDescent="0.25">
      <c r="A1542" s="128" t="str">
        <f>IF(B1542="","",ROW()-ROW($A$3)+'Diário 3º PA'!$P$1)</f>
        <v/>
      </c>
      <c r="B1542" s="129"/>
      <c r="C1542" s="130"/>
      <c r="D1542" s="98"/>
      <c r="E1542" s="95"/>
      <c r="F1542" s="141"/>
      <c r="G1542" s="98"/>
      <c r="H1542" s="98"/>
      <c r="I1542" s="95"/>
      <c r="J1542" s="131" t="str">
        <f t="shared" si="7"/>
        <v/>
      </c>
      <c r="K1542" s="131"/>
      <c r="L1542" s="132"/>
      <c r="M1542" s="131"/>
      <c r="N1542" s="129"/>
      <c r="O1542" s="95"/>
      <c r="P1542" s="98"/>
      <c r="Q1542" s="381"/>
      <c r="R1542" s="381"/>
      <c r="S1542" s="381"/>
      <c r="T1542" s="381"/>
    </row>
    <row r="1543" spans="1:20" ht="12.75" customHeight="1" x14ac:dyDescent="0.25">
      <c r="A1543" s="128" t="str">
        <f>IF(B1543="","",ROW()-ROW($A$3)+'Diário 3º PA'!$P$1)</f>
        <v/>
      </c>
      <c r="B1543" s="129"/>
      <c r="C1543" s="130"/>
      <c r="D1543" s="98"/>
      <c r="E1543" s="95"/>
      <c r="F1543" s="141"/>
      <c r="G1543" s="98"/>
      <c r="H1543" s="98"/>
      <c r="I1543" s="95"/>
      <c r="J1543" s="131" t="str">
        <f t="shared" si="7"/>
        <v/>
      </c>
      <c r="K1543" s="131"/>
      <c r="L1543" s="132"/>
      <c r="M1543" s="131"/>
      <c r="N1543" s="129"/>
      <c r="O1543" s="95"/>
      <c r="P1543" s="98"/>
      <c r="Q1543" s="381"/>
      <c r="R1543" s="381"/>
      <c r="S1543" s="381"/>
      <c r="T1543" s="381"/>
    </row>
    <row r="1544" spans="1:20" ht="12.75" customHeight="1" x14ac:dyDescent="0.25">
      <c r="A1544" s="128" t="str">
        <f>IF(B1544="","",ROW()-ROW($A$3)+'Diário 3º PA'!$P$1)</f>
        <v/>
      </c>
      <c r="B1544" s="129"/>
      <c r="C1544" s="130"/>
      <c r="D1544" s="98"/>
      <c r="E1544" s="95"/>
      <c r="F1544" s="141"/>
      <c r="G1544" s="98"/>
      <c r="H1544" s="98"/>
      <c r="I1544" s="95"/>
      <c r="J1544" s="131" t="str">
        <f t="shared" si="7"/>
        <v/>
      </c>
      <c r="K1544" s="131"/>
      <c r="L1544" s="132"/>
      <c r="M1544" s="131"/>
      <c r="N1544" s="129"/>
      <c r="O1544" s="95"/>
      <c r="P1544" s="98"/>
      <c r="Q1544" s="381"/>
      <c r="R1544" s="381"/>
      <c r="S1544" s="381"/>
      <c r="T1544" s="381"/>
    </row>
    <row r="1545" spans="1:20" ht="12.75" customHeight="1" x14ac:dyDescent="0.25">
      <c r="A1545" s="128" t="str">
        <f>IF(B1545="","",ROW()-ROW($A$3)+'Diário 3º PA'!$P$1)</f>
        <v/>
      </c>
      <c r="B1545" s="129"/>
      <c r="C1545" s="130"/>
      <c r="D1545" s="98"/>
      <c r="E1545" s="95"/>
      <c r="F1545" s="141"/>
      <c r="G1545" s="98"/>
      <c r="H1545" s="98"/>
      <c r="I1545" s="95"/>
      <c r="J1545" s="131" t="str">
        <f t="shared" si="7"/>
        <v/>
      </c>
      <c r="K1545" s="131"/>
      <c r="L1545" s="132"/>
      <c r="M1545" s="131"/>
      <c r="N1545" s="129"/>
      <c r="O1545" s="95"/>
      <c r="P1545" s="98"/>
      <c r="Q1545" s="381"/>
      <c r="R1545" s="381"/>
      <c r="S1545" s="381"/>
      <c r="T1545" s="381"/>
    </row>
    <row r="1546" spans="1:20" ht="12.75" customHeight="1" x14ac:dyDescent="0.25">
      <c r="A1546" s="128" t="str">
        <f>IF(B1546="","",ROW()-ROW($A$3)+'Diário 3º PA'!$P$1)</f>
        <v/>
      </c>
      <c r="B1546" s="129"/>
      <c r="C1546" s="130"/>
      <c r="D1546" s="98"/>
      <c r="E1546" s="95"/>
      <c r="F1546" s="141"/>
      <c r="G1546" s="98"/>
      <c r="H1546" s="98"/>
      <c r="I1546" s="95"/>
      <c r="J1546" s="131" t="str">
        <f t="shared" si="7"/>
        <v/>
      </c>
      <c r="K1546" s="131"/>
      <c r="L1546" s="132"/>
      <c r="M1546" s="131"/>
      <c r="N1546" s="129"/>
      <c r="O1546" s="95"/>
      <c r="P1546" s="98"/>
      <c r="Q1546" s="381"/>
      <c r="R1546" s="381"/>
      <c r="S1546" s="381"/>
      <c r="T1546" s="381"/>
    </row>
    <row r="1547" spans="1:20" ht="12.75" customHeight="1" x14ac:dyDescent="0.25">
      <c r="A1547" s="128" t="str">
        <f>IF(B1547="","",ROW()-ROW($A$3)+'Diário 3º PA'!$P$1)</f>
        <v/>
      </c>
      <c r="B1547" s="129"/>
      <c r="C1547" s="130"/>
      <c r="D1547" s="98"/>
      <c r="E1547" s="95"/>
      <c r="F1547" s="141"/>
      <c r="G1547" s="98"/>
      <c r="H1547" s="98"/>
      <c r="I1547" s="95"/>
      <c r="J1547" s="131" t="str">
        <f t="shared" si="7"/>
        <v/>
      </c>
      <c r="K1547" s="131"/>
      <c r="L1547" s="132"/>
      <c r="M1547" s="131"/>
      <c r="N1547" s="129"/>
      <c r="O1547" s="95"/>
      <c r="P1547" s="98"/>
      <c r="Q1547" s="381"/>
      <c r="R1547" s="381"/>
      <c r="S1547" s="381"/>
      <c r="T1547" s="381"/>
    </row>
    <row r="1548" spans="1:20" ht="12.75" customHeight="1" x14ac:dyDescent="0.25">
      <c r="A1548" s="128" t="str">
        <f>IF(B1548="","",ROW()-ROW($A$3)+'Diário 3º PA'!$P$1)</f>
        <v/>
      </c>
      <c r="B1548" s="129"/>
      <c r="C1548" s="130"/>
      <c r="D1548" s="98"/>
      <c r="E1548" s="95"/>
      <c r="F1548" s="141"/>
      <c r="G1548" s="98"/>
      <c r="H1548" s="98"/>
      <c r="I1548" s="95"/>
      <c r="J1548" s="131" t="str">
        <f t="shared" si="7"/>
        <v/>
      </c>
      <c r="K1548" s="131"/>
      <c r="L1548" s="132"/>
      <c r="M1548" s="131"/>
      <c r="N1548" s="129"/>
      <c r="O1548" s="95"/>
      <c r="P1548" s="98"/>
      <c r="Q1548" s="381"/>
      <c r="R1548" s="381"/>
      <c r="S1548" s="381"/>
      <c r="T1548" s="381"/>
    </row>
    <row r="1549" spans="1:20" ht="12.75" customHeight="1" x14ac:dyDescent="0.25">
      <c r="A1549" s="128" t="str">
        <f>IF(B1549="","",ROW()-ROW($A$3)+'Diário 3º PA'!$P$1)</f>
        <v/>
      </c>
      <c r="B1549" s="129"/>
      <c r="C1549" s="130"/>
      <c r="D1549" s="98"/>
      <c r="E1549" s="95"/>
      <c r="F1549" s="141"/>
      <c r="G1549" s="98"/>
      <c r="H1549" s="98"/>
      <c r="I1549" s="95"/>
      <c r="J1549" s="131" t="str">
        <f t="shared" si="7"/>
        <v/>
      </c>
      <c r="K1549" s="131"/>
      <c r="L1549" s="132"/>
      <c r="M1549" s="131"/>
      <c r="N1549" s="129"/>
      <c r="O1549" s="95"/>
      <c r="P1549" s="98"/>
      <c r="Q1549" s="381"/>
      <c r="R1549" s="381"/>
      <c r="S1549" s="381"/>
      <c r="T1549" s="381"/>
    </row>
    <row r="1550" spans="1:20" ht="12.75" customHeight="1" x14ac:dyDescent="0.25">
      <c r="A1550" s="128" t="str">
        <f>IF(B1550="","",ROW()-ROW($A$3)+'Diário 3º PA'!$P$1)</f>
        <v/>
      </c>
      <c r="B1550" s="129"/>
      <c r="C1550" s="130"/>
      <c r="D1550" s="98"/>
      <c r="E1550" s="95"/>
      <c r="F1550" s="141"/>
      <c r="G1550" s="98"/>
      <c r="H1550" s="98"/>
      <c r="I1550" s="95"/>
      <c r="J1550" s="131" t="str">
        <f t="shared" si="7"/>
        <v/>
      </c>
      <c r="K1550" s="131"/>
      <c r="L1550" s="132"/>
      <c r="M1550" s="131"/>
      <c r="N1550" s="129"/>
      <c r="O1550" s="95"/>
      <c r="P1550" s="98"/>
      <c r="Q1550" s="381"/>
      <c r="R1550" s="381"/>
      <c r="S1550" s="381"/>
      <c r="T1550" s="381"/>
    </row>
    <row r="1551" spans="1:20" ht="12.75" customHeight="1" x14ac:dyDescent="0.25">
      <c r="A1551" s="128" t="str">
        <f>IF(B1551="","",ROW()-ROW($A$3)+'Diário 3º PA'!$P$1)</f>
        <v/>
      </c>
      <c r="B1551" s="129"/>
      <c r="C1551" s="130"/>
      <c r="D1551" s="98"/>
      <c r="E1551" s="95"/>
      <c r="F1551" s="141"/>
      <c r="G1551" s="98"/>
      <c r="H1551" s="98"/>
      <c r="I1551" s="95"/>
      <c r="J1551" s="131" t="str">
        <f t="shared" si="7"/>
        <v/>
      </c>
      <c r="K1551" s="131"/>
      <c r="L1551" s="132"/>
      <c r="M1551" s="131"/>
      <c r="N1551" s="129"/>
      <c r="O1551" s="95"/>
      <c r="P1551" s="98"/>
      <c r="Q1551" s="381"/>
      <c r="R1551" s="381"/>
      <c r="S1551" s="381"/>
      <c r="T1551" s="381"/>
    </row>
    <row r="1552" spans="1:20" ht="12.75" customHeight="1" x14ac:dyDescent="0.25">
      <c r="A1552" s="128" t="str">
        <f>IF(B1552="","",ROW()-ROW($A$3)+'Diário 3º PA'!$P$1)</f>
        <v/>
      </c>
      <c r="B1552" s="129"/>
      <c r="C1552" s="130"/>
      <c r="D1552" s="98"/>
      <c r="E1552" s="95"/>
      <c r="F1552" s="141"/>
      <c r="G1552" s="98"/>
      <c r="H1552" s="98"/>
      <c r="I1552" s="95"/>
      <c r="J1552" s="131" t="str">
        <f t="shared" si="7"/>
        <v/>
      </c>
      <c r="K1552" s="131"/>
      <c r="L1552" s="132"/>
      <c r="M1552" s="131"/>
      <c r="N1552" s="129"/>
      <c r="O1552" s="95"/>
      <c r="P1552" s="98"/>
      <c r="Q1552" s="381"/>
      <c r="R1552" s="381"/>
      <c r="S1552" s="381"/>
      <c r="T1552" s="381"/>
    </row>
    <row r="1553" spans="1:20" ht="12.75" customHeight="1" x14ac:dyDescent="0.25">
      <c r="A1553" s="128" t="str">
        <f>IF(B1553="","",ROW()-ROW($A$3)+'Diário 3º PA'!$P$1)</f>
        <v/>
      </c>
      <c r="B1553" s="129"/>
      <c r="C1553" s="130"/>
      <c r="D1553" s="98"/>
      <c r="E1553" s="95"/>
      <c r="F1553" s="141"/>
      <c r="G1553" s="98"/>
      <c r="H1553" s="98"/>
      <c r="I1553" s="95"/>
      <c r="J1553" s="131" t="str">
        <f t="shared" si="7"/>
        <v/>
      </c>
      <c r="K1553" s="131"/>
      <c r="L1553" s="132"/>
      <c r="M1553" s="131"/>
      <c r="N1553" s="129"/>
      <c r="O1553" s="95"/>
      <c r="P1553" s="98"/>
      <c r="Q1553" s="381"/>
      <c r="R1553" s="381"/>
      <c r="S1553" s="381"/>
      <c r="T1553" s="381"/>
    </row>
    <row r="1554" spans="1:20" ht="12.75" customHeight="1" x14ac:dyDescent="0.25">
      <c r="A1554" s="128" t="str">
        <f>IF(B1554="","",ROW()-ROW($A$3)+'Diário 3º PA'!$P$1)</f>
        <v/>
      </c>
      <c r="B1554" s="129"/>
      <c r="C1554" s="130"/>
      <c r="D1554" s="98"/>
      <c r="E1554" s="95"/>
      <c r="F1554" s="141"/>
      <c r="G1554" s="98"/>
      <c r="H1554" s="98"/>
      <c r="I1554" s="95"/>
      <c r="J1554" s="131" t="str">
        <f t="shared" si="7"/>
        <v/>
      </c>
      <c r="K1554" s="131"/>
      <c r="L1554" s="132"/>
      <c r="M1554" s="131"/>
      <c r="N1554" s="129"/>
      <c r="O1554" s="95"/>
      <c r="P1554" s="98"/>
      <c r="Q1554" s="381"/>
      <c r="R1554" s="381"/>
      <c r="S1554" s="381"/>
      <c r="T1554" s="381"/>
    </row>
    <row r="1555" spans="1:20" ht="12.75" customHeight="1" x14ac:dyDescent="0.25">
      <c r="A1555" s="128" t="str">
        <f>IF(B1555="","",ROW()-ROW($A$3)+'Diário 3º PA'!$P$1)</f>
        <v/>
      </c>
      <c r="B1555" s="129"/>
      <c r="C1555" s="130"/>
      <c r="D1555" s="98"/>
      <c r="E1555" s="95"/>
      <c r="F1555" s="141"/>
      <c r="G1555" s="98"/>
      <c r="H1555" s="98"/>
      <c r="I1555" s="95"/>
      <c r="J1555" s="131" t="str">
        <f t="shared" si="7"/>
        <v/>
      </c>
      <c r="K1555" s="131"/>
      <c r="L1555" s="132"/>
      <c r="M1555" s="131"/>
      <c r="N1555" s="129"/>
      <c r="O1555" s="95"/>
      <c r="P1555" s="98"/>
      <c r="Q1555" s="381"/>
      <c r="R1555" s="381"/>
      <c r="S1555" s="381"/>
      <c r="T1555" s="381"/>
    </row>
    <row r="1556" spans="1:20" ht="12.75" customHeight="1" x14ac:dyDescent="0.25">
      <c r="A1556" s="128" t="str">
        <f>IF(B1556="","",ROW()-ROW($A$3)+'Diário 3º PA'!$P$1)</f>
        <v/>
      </c>
      <c r="B1556" s="129"/>
      <c r="C1556" s="130"/>
      <c r="D1556" s="98"/>
      <c r="E1556" s="95"/>
      <c r="F1556" s="141"/>
      <c r="G1556" s="98"/>
      <c r="H1556" s="98"/>
      <c r="I1556" s="95"/>
      <c r="J1556" s="131" t="str">
        <f t="shared" si="7"/>
        <v/>
      </c>
      <c r="K1556" s="131"/>
      <c r="L1556" s="132"/>
      <c r="M1556" s="131"/>
      <c r="N1556" s="129"/>
      <c r="O1556" s="95"/>
      <c r="P1556" s="98"/>
      <c r="Q1556" s="381"/>
      <c r="R1556" s="381"/>
      <c r="S1556" s="381"/>
      <c r="T1556" s="381"/>
    </row>
    <row r="1557" spans="1:20" ht="12.75" customHeight="1" x14ac:dyDescent="0.25">
      <c r="A1557" s="128" t="str">
        <f>IF(B1557="","",ROW()-ROW($A$3)+'Diário 3º PA'!$P$1)</f>
        <v/>
      </c>
      <c r="B1557" s="129"/>
      <c r="C1557" s="130"/>
      <c r="D1557" s="98"/>
      <c r="E1557" s="95"/>
      <c r="F1557" s="141"/>
      <c r="G1557" s="98"/>
      <c r="H1557" s="98"/>
      <c r="I1557" s="95"/>
      <c r="J1557" s="131" t="str">
        <f t="shared" si="7"/>
        <v/>
      </c>
      <c r="K1557" s="131"/>
      <c r="L1557" s="132"/>
      <c r="M1557" s="131"/>
      <c r="N1557" s="129"/>
      <c r="O1557" s="95"/>
      <c r="P1557" s="98"/>
      <c r="Q1557" s="381"/>
      <c r="R1557" s="381"/>
      <c r="S1557" s="381"/>
      <c r="T1557" s="381"/>
    </row>
    <row r="1558" spans="1:20" ht="12.75" customHeight="1" x14ac:dyDescent="0.25">
      <c r="A1558" s="128" t="str">
        <f>IF(B1558="","",ROW()-ROW($A$3)+'Diário 3º PA'!$P$1)</f>
        <v/>
      </c>
      <c r="B1558" s="129"/>
      <c r="C1558" s="130"/>
      <c r="D1558" s="98"/>
      <c r="E1558" s="95"/>
      <c r="F1558" s="141"/>
      <c r="G1558" s="98"/>
      <c r="H1558" s="98"/>
      <c r="I1558" s="95"/>
      <c r="J1558" s="131" t="str">
        <f t="shared" si="7"/>
        <v/>
      </c>
      <c r="K1558" s="131"/>
      <c r="L1558" s="132"/>
      <c r="M1558" s="131"/>
      <c r="N1558" s="129"/>
      <c r="O1558" s="95"/>
      <c r="P1558" s="98"/>
      <c r="Q1558" s="381"/>
      <c r="R1558" s="381"/>
      <c r="S1558" s="381"/>
      <c r="T1558" s="381"/>
    </row>
    <row r="1559" spans="1:20" ht="12.75" customHeight="1" x14ac:dyDescent="0.25">
      <c r="A1559" s="128" t="str">
        <f>IF(B1559="","",ROW()-ROW($A$3)+'Diário 3º PA'!$P$1)</f>
        <v/>
      </c>
      <c r="B1559" s="129"/>
      <c r="C1559" s="130"/>
      <c r="D1559" s="98"/>
      <c r="E1559" s="95"/>
      <c r="F1559" s="141"/>
      <c r="G1559" s="98"/>
      <c r="H1559" s="98"/>
      <c r="I1559" s="95"/>
      <c r="J1559" s="131" t="str">
        <f t="shared" si="7"/>
        <v/>
      </c>
      <c r="K1559" s="131"/>
      <c r="L1559" s="132"/>
      <c r="M1559" s="131"/>
      <c r="N1559" s="129"/>
      <c r="O1559" s="95"/>
      <c r="P1559" s="98"/>
      <c r="Q1559" s="381"/>
      <c r="R1559" s="381"/>
      <c r="S1559" s="381"/>
      <c r="T1559" s="381"/>
    </row>
    <row r="1560" spans="1:20" ht="12.75" customHeight="1" x14ac:dyDescent="0.25">
      <c r="A1560" s="128" t="str">
        <f>IF(B1560="","",ROW()-ROW($A$3)+'Diário 3º PA'!$P$1)</f>
        <v/>
      </c>
      <c r="B1560" s="129"/>
      <c r="C1560" s="130"/>
      <c r="D1560" s="98"/>
      <c r="E1560" s="95"/>
      <c r="F1560" s="141"/>
      <c r="G1560" s="98"/>
      <c r="H1560" s="98"/>
      <c r="I1560" s="95"/>
      <c r="J1560" s="131" t="str">
        <f t="shared" si="7"/>
        <v/>
      </c>
      <c r="K1560" s="131"/>
      <c r="L1560" s="132"/>
      <c r="M1560" s="131"/>
      <c r="N1560" s="129"/>
      <c r="O1560" s="95"/>
      <c r="P1560" s="98"/>
      <c r="Q1560" s="381"/>
      <c r="R1560" s="381"/>
      <c r="S1560" s="381"/>
      <c r="T1560" s="381"/>
    </row>
    <row r="1561" spans="1:20" ht="12.75" customHeight="1" x14ac:dyDescent="0.25">
      <c r="A1561" s="128" t="str">
        <f>IF(B1561="","",ROW()-ROW($A$3)+'Diário 3º PA'!$P$1)</f>
        <v/>
      </c>
      <c r="B1561" s="129"/>
      <c r="C1561" s="130"/>
      <c r="D1561" s="98"/>
      <c r="E1561" s="95"/>
      <c r="F1561" s="141"/>
      <c r="G1561" s="98"/>
      <c r="H1561" s="98"/>
      <c r="I1561" s="95"/>
      <c r="J1561" s="131" t="str">
        <f t="shared" si="7"/>
        <v/>
      </c>
      <c r="K1561" s="131"/>
      <c r="L1561" s="132"/>
      <c r="M1561" s="131"/>
      <c r="N1561" s="129"/>
      <c r="O1561" s="95"/>
      <c r="P1561" s="98"/>
      <c r="Q1561" s="381"/>
      <c r="R1561" s="381"/>
      <c r="S1561" s="381"/>
      <c r="T1561" s="381"/>
    </row>
    <row r="1562" spans="1:20" ht="12.75" customHeight="1" x14ac:dyDescent="0.25">
      <c r="A1562" s="128" t="str">
        <f>IF(B1562="","",ROW()-ROW($A$3)+'Diário 3º PA'!$P$1)</f>
        <v/>
      </c>
      <c r="B1562" s="129"/>
      <c r="C1562" s="130"/>
      <c r="D1562" s="98"/>
      <c r="E1562" s="95"/>
      <c r="F1562" s="141"/>
      <c r="G1562" s="98"/>
      <c r="H1562" s="98"/>
      <c r="I1562" s="95"/>
      <c r="J1562" s="131" t="str">
        <f t="shared" si="7"/>
        <v/>
      </c>
      <c r="K1562" s="131"/>
      <c r="L1562" s="132"/>
      <c r="M1562" s="131"/>
      <c r="N1562" s="129"/>
      <c r="O1562" s="95"/>
      <c r="P1562" s="98"/>
      <c r="Q1562" s="381"/>
      <c r="R1562" s="381"/>
      <c r="S1562" s="381"/>
      <c r="T1562" s="381"/>
    </row>
    <row r="1563" spans="1:20" ht="12.75" customHeight="1" x14ac:dyDescent="0.25">
      <c r="A1563" s="128" t="str">
        <f>IF(B1563="","",ROW()-ROW($A$3)+'Diário 3º PA'!$P$1)</f>
        <v/>
      </c>
      <c r="B1563" s="129"/>
      <c r="C1563" s="130"/>
      <c r="D1563" s="98"/>
      <c r="E1563" s="95"/>
      <c r="F1563" s="141"/>
      <c r="G1563" s="98"/>
      <c r="H1563" s="98"/>
      <c r="I1563" s="95"/>
      <c r="J1563" s="131" t="str">
        <f t="shared" si="7"/>
        <v/>
      </c>
      <c r="K1563" s="131"/>
      <c r="L1563" s="132"/>
      <c r="M1563" s="131"/>
      <c r="N1563" s="129"/>
      <c r="O1563" s="95"/>
      <c r="P1563" s="98"/>
      <c r="Q1563" s="381"/>
      <c r="R1563" s="381"/>
      <c r="S1563" s="381"/>
      <c r="T1563" s="381"/>
    </row>
    <row r="1564" spans="1:20" ht="12.75" customHeight="1" x14ac:dyDescent="0.25">
      <c r="A1564" s="128" t="str">
        <f>IF(B1564="","",ROW()-ROW($A$3)+'Diário 3º PA'!$P$1)</f>
        <v/>
      </c>
      <c r="B1564" s="129"/>
      <c r="C1564" s="130"/>
      <c r="D1564" s="98"/>
      <c r="E1564" s="95"/>
      <c r="F1564" s="141"/>
      <c r="G1564" s="98"/>
      <c r="H1564" s="98"/>
      <c r="I1564" s="95"/>
      <c r="J1564" s="131" t="str">
        <f t="shared" si="7"/>
        <v/>
      </c>
      <c r="K1564" s="131"/>
      <c r="L1564" s="132"/>
      <c r="M1564" s="131"/>
      <c r="N1564" s="129"/>
      <c r="O1564" s="95"/>
      <c r="P1564" s="98"/>
      <c r="Q1564" s="381"/>
      <c r="R1564" s="381"/>
      <c r="S1564" s="381"/>
      <c r="T1564" s="381"/>
    </row>
    <row r="1565" spans="1:20" ht="12.75" customHeight="1" x14ac:dyDescent="0.25">
      <c r="A1565" s="128" t="str">
        <f>IF(B1565="","",ROW()-ROW($A$3)+'Diário 3º PA'!$P$1)</f>
        <v/>
      </c>
      <c r="B1565" s="129"/>
      <c r="C1565" s="130"/>
      <c r="D1565" s="98"/>
      <c r="E1565" s="95"/>
      <c r="F1565" s="141"/>
      <c r="G1565" s="98"/>
      <c r="H1565" s="98"/>
      <c r="I1565" s="95"/>
      <c r="J1565" s="131" t="str">
        <f t="shared" si="7"/>
        <v/>
      </c>
      <c r="K1565" s="131"/>
      <c r="L1565" s="132"/>
      <c r="M1565" s="131"/>
      <c r="N1565" s="129"/>
      <c r="O1565" s="95"/>
      <c r="P1565" s="98"/>
      <c r="Q1565" s="381"/>
      <c r="R1565" s="381"/>
      <c r="S1565" s="381"/>
      <c r="T1565" s="381"/>
    </row>
    <row r="1566" spans="1:20" ht="12.75" customHeight="1" x14ac:dyDescent="0.25">
      <c r="A1566" s="128" t="str">
        <f>IF(B1566="","",ROW()-ROW($A$3)+'Diário 3º PA'!$P$1)</f>
        <v/>
      </c>
      <c r="B1566" s="129"/>
      <c r="C1566" s="130"/>
      <c r="D1566" s="98"/>
      <c r="E1566" s="95"/>
      <c r="F1566" s="141"/>
      <c r="G1566" s="98"/>
      <c r="H1566" s="98"/>
      <c r="I1566" s="95"/>
      <c r="J1566" s="131" t="str">
        <f t="shared" si="7"/>
        <v/>
      </c>
      <c r="K1566" s="131"/>
      <c r="L1566" s="132"/>
      <c r="M1566" s="131"/>
      <c r="N1566" s="129"/>
      <c r="O1566" s="95"/>
      <c r="P1566" s="98"/>
      <c r="Q1566" s="381"/>
      <c r="R1566" s="381"/>
      <c r="S1566" s="381"/>
      <c r="T1566" s="381"/>
    </row>
    <row r="1567" spans="1:20" ht="12.75" customHeight="1" x14ac:dyDescent="0.25">
      <c r="A1567" s="128" t="str">
        <f>IF(B1567="","",ROW()-ROW($A$3)+'Diário 3º PA'!$P$1)</f>
        <v/>
      </c>
      <c r="B1567" s="129"/>
      <c r="C1567" s="130"/>
      <c r="D1567" s="98"/>
      <c r="E1567" s="95"/>
      <c r="F1567" s="141"/>
      <c r="G1567" s="98"/>
      <c r="H1567" s="98"/>
      <c r="I1567" s="95"/>
      <c r="J1567" s="131" t="str">
        <f t="shared" si="7"/>
        <v/>
      </c>
      <c r="K1567" s="131"/>
      <c r="L1567" s="132"/>
      <c r="M1567" s="131"/>
      <c r="N1567" s="129"/>
      <c r="O1567" s="95"/>
      <c r="P1567" s="98"/>
      <c r="Q1567" s="381"/>
      <c r="R1567" s="381"/>
      <c r="S1567" s="381"/>
      <c r="T1567" s="381"/>
    </row>
    <row r="1568" spans="1:20" ht="12.75" customHeight="1" x14ac:dyDescent="0.25">
      <c r="A1568" s="128" t="str">
        <f>IF(B1568="","",ROW()-ROW($A$3)+'Diário 3º PA'!$P$1)</f>
        <v/>
      </c>
      <c r="B1568" s="129"/>
      <c r="C1568" s="130"/>
      <c r="D1568" s="98"/>
      <c r="E1568" s="95"/>
      <c r="F1568" s="141"/>
      <c r="G1568" s="98"/>
      <c r="H1568" s="98"/>
      <c r="I1568" s="95"/>
      <c r="J1568" s="131" t="str">
        <f t="shared" si="7"/>
        <v/>
      </c>
      <c r="K1568" s="131"/>
      <c r="L1568" s="132"/>
      <c r="M1568" s="131"/>
      <c r="N1568" s="129"/>
      <c r="O1568" s="95"/>
      <c r="P1568" s="98"/>
      <c r="Q1568" s="381"/>
      <c r="R1568" s="381"/>
      <c r="S1568" s="381"/>
      <c r="T1568" s="381"/>
    </row>
    <row r="1569" spans="1:20" ht="12.75" customHeight="1" x14ac:dyDescent="0.25">
      <c r="A1569" s="128" t="str">
        <f>IF(B1569="","",ROW()-ROW($A$3)+'Diário 3º PA'!$P$1)</f>
        <v/>
      </c>
      <c r="B1569" s="129"/>
      <c r="C1569" s="130"/>
      <c r="D1569" s="98"/>
      <c r="E1569" s="95"/>
      <c r="F1569" s="141"/>
      <c r="G1569" s="98"/>
      <c r="H1569" s="98"/>
      <c r="I1569" s="95"/>
      <c r="J1569" s="131" t="str">
        <f t="shared" si="7"/>
        <v/>
      </c>
      <c r="K1569" s="131"/>
      <c r="L1569" s="132"/>
      <c r="M1569" s="131"/>
      <c r="N1569" s="129"/>
      <c r="O1569" s="95"/>
      <c r="P1569" s="98"/>
      <c r="Q1569" s="381"/>
      <c r="R1569" s="381"/>
      <c r="S1569" s="381"/>
      <c r="T1569" s="381"/>
    </row>
    <row r="1570" spans="1:20" ht="12.75" customHeight="1" x14ac:dyDescent="0.25">
      <c r="A1570" s="128" t="str">
        <f>IF(B1570="","",ROW()-ROW($A$3)+'Diário 3º PA'!$P$1)</f>
        <v/>
      </c>
      <c r="B1570" s="129"/>
      <c r="C1570" s="130"/>
      <c r="D1570" s="98"/>
      <c r="E1570" s="95"/>
      <c r="F1570" s="141"/>
      <c r="G1570" s="98"/>
      <c r="H1570" s="98"/>
      <c r="I1570" s="95"/>
      <c r="J1570" s="131" t="str">
        <f t="shared" si="7"/>
        <v/>
      </c>
      <c r="K1570" s="131"/>
      <c r="L1570" s="132"/>
      <c r="M1570" s="131"/>
      <c r="N1570" s="129"/>
      <c r="O1570" s="95"/>
      <c r="P1570" s="98"/>
      <c r="Q1570" s="381"/>
      <c r="R1570" s="381"/>
      <c r="S1570" s="381"/>
      <c r="T1570" s="381"/>
    </row>
    <row r="1571" spans="1:20" ht="12.75" customHeight="1" x14ac:dyDescent="0.25">
      <c r="A1571" s="128" t="str">
        <f>IF(B1571="","",ROW()-ROW($A$3)+'Diário 3º PA'!$P$1)</f>
        <v/>
      </c>
      <c r="B1571" s="129"/>
      <c r="C1571" s="130"/>
      <c r="D1571" s="98"/>
      <c r="E1571" s="95"/>
      <c r="F1571" s="141"/>
      <c r="G1571" s="98"/>
      <c r="H1571" s="98"/>
      <c r="I1571" s="95"/>
      <c r="J1571" s="131" t="str">
        <f t="shared" si="7"/>
        <v/>
      </c>
      <c r="K1571" s="131"/>
      <c r="L1571" s="132"/>
      <c r="M1571" s="131"/>
      <c r="N1571" s="129"/>
      <c r="O1571" s="95"/>
      <c r="P1571" s="98"/>
      <c r="Q1571" s="381"/>
      <c r="R1571" s="381"/>
      <c r="S1571" s="381"/>
      <c r="T1571" s="381"/>
    </row>
    <row r="1572" spans="1:20" ht="12.75" customHeight="1" x14ac:dyDescent="0.25">
      <c r="A1572" s="128" t="str">
        <f>IF(B1572="","",ROW()-ROW($A$3)+'Diário 3º PA'!$P$1)</f>
        <v/>
      </c>
      <c r="B1572" s="129"/>
      <c r="C1572" s="130"/>
      <c r="D1572" s="98"/>
      <c r="E1572" s="95"/>
      <c r="F1572" s="141"/>
      <c r="G1572" s="98"/>
      <c r="H1572" s="98"/>
      <c r="I1572" s="95"/>
      <c r="J1572" s="131" t="str">
        <f t="shared" si="7"/>
        <v/>
      </c>
      <c r="K1572" s="131"/>
      <c r="L1572" s="132"/>
      <c r="M1572" s="131"/>
      <c r="N1572" s="129"/>
      <c r="O1572" s="95"/>
      <c r="P1572" s="98"/>
      <c r="Q1572" s="381"/>
      <c r="R1572" s="381"/>
      <c r="S1572" s="381"/>
      <c r="T1572" s="381"/>
    </row>
    <row r="1573" spans="1:20" ht="12.75" customHeight="1" x14ac:dyDescent="0.25">
      <c r="A1573" s="128" t="str">
        <f>IF(B1573="","",ROW()-ROW($A$3)+'Diário 3º PA'!$P$1)</f>
        <v/>
      </c>
      <c r="B1573" s="129"/>
      <c r="C1573" s="130"/>
      <c r="D1573" s="98"/>
      <c r="E1573" s="95"/>
      <c r="F1573" s="141"/>
      <c r="G1573" s="98"/>
      <c r="H1573" s="98"/>
      <c r="I1573" s="95"/>
      <c r="J1573" s="131" t="str">
        <f t="shared" si="7"/>
        <v/>
      </c>
      <c r="K1573" s="131"/>
      <c r="L1573" s="132"/>
      <c r="M1573" s="131"/>
      <c r="N1573" s="129"/>
      <c r="O1573" s="95"/>
      <c r="P1573" s="98"/>
      <c r="Q1573" s="381"/>
      <c r="R1573" s="381"/>
      <c r="S1573" s="381"/>
      <c r="T1573" s="381"/>
    </row>
    <row r="1574" spans="1:20" ht="12.75" customHeight="1" x14ac:dyDescent="0.25">
      <c r="A1574" s="128" t="str">
        <f>IF(B1574="","",ROW()-ROW($A$3)+'Diário 3º PA'!$P$1)</f>
        <v/>
      </c>
      <c r="B1574" s="129"/>
      <c r="C1574" s="130"/>
      <c r="D1574" s="98"/>
      <c r="E1574" s="95"/>
      <c r="F1574" s="141"/>
      <c r="G1574" s="98"/>
      <c r="H1574" s="98"/>
      <c r="I1574" s="95"/>
      <c r="J1574" s="131" t="str">
        <f t="shared" si="7"/>
        <v/>
      </c>
      <c r="K1574" s="131"/>
      <c r="L1574" s="132"/>
      <c r="M1574" s="131"/>
      <c r="N1574" s="129"/>
      <c r="O1574" s="95"/>
      <c r="P1574" s="98"/>
      <c r="Q1574" s="381"/>
      <c r="R1574" s="381"/>
      <c r="S1574" s="381"/>
      <c r="T1574" s="381"/>
    </row>
    <row r="1575" spans="1:20" ht="12.75" customHeight="1" x14ac:dyDescent="0.25">
      <c r="A1575" s="128" t="str">
        <f>IF(B1575="","",ROW()-ROW($A$3)+'Diário 3º PA'!$P$1)</f>
        <v/>
      </c>
      <c r="B1575" s="129"/>
      <c r="C1575" s="130"/>
      <c r="D1575" s="98"/>
      <c r="E1575" s="95"/>
      <c r="F1575" s="141"/>
      <c r="G1575" s="98"/>
      <c r="H1575" s="98"/>
      <c r="I1575" s="95"/>
      <c r="J1575" s="131" t="str">
        <f t="shared" si="7"/>
        <v/>
      </c>
      <c r="K1575" s="131"/>
      <c r="L1575" s="132"/>
      <c r="M1575" s="131"/>
      <c r="N1575" s="129"/>
      <c r="O1575" s="95"/>
      <c r="P1575" s="98"/>
      <c r="Q1575" s="381"/>
      <c r="R1575" s="381"/>
      <c r="S1575" s="381"/>
      <c r="T1575" s="381"/>
    </row>
    <row r="1576" spans="1:20" ht="12.75" customHeight="1" x14ac:dyDescent="0.25">
      <c r="A1576" s="128" t="str">
        <f>IF(B1576="","",ROW()-ROW($A$3)+'Diário 3º PA'!$P$1)</f>
        <v/>
      </c>
      <c r="B1576" s="129"/>
      <c r="C1576" s="130"/>
      <c r="D1576" s="98"/>
      <c r="E1576" s="95"/>
      <c r="F1576" s="141"/>
      <c r="G1576" s="98"/>
      <c r="H1576" s="98"/>
      <c r="I1576" s="95"/>
      <c r="J1576" s="131" t="str">
        <f t="shared" si="7"/>
        <v/>
      </c>
      <c r="K1576" s="131"/>
      <c r="L1576" s="132"/>
      <c r="M1576" s="131"/>
      <c r="N1576" s="129"/>
      <c r="O1576" s="95"/>
      <c r="P1576" s="98"/>
      <c r="Q1576" s="381"/>
      <c r="R1576" s="381"/>
      <c r="S1576" s="381"/>
      <c r="T1576" s="381"/>
    </row>
    <row r="1577" spans="1:20" ht="12.75" customHeight="1" x14ac:dyDescent="0.25">
      <c r="A1577" s="128" t="str">
        <f>IF(B1577="","",ROW()-ROW($A$3)+'Diário 3º PA'!$P$1)</f>
        <v/>
      </c>
      <c r="B1577" s="129"/>
      <c r="C1577" s="130"/>
      <c r="D1577" s="98"/>
      <c r="E1577" s="95"/>
      <c r="F1577" s="141"/>
      <c r="G1577" s="98"/>
      <c r="H1577" s="98"/>
      <c r="I1577" s="95"/>
      <c r="J1577" s="131" t="str">
        <f t="shared" si="7"/>
        <v/>
      </c>
      <c r="K1577" s="131"/>
      <c r="L1577" s="132"/>
      <c r="M1577" s="131"/>
      <c r="N1577" s="129"/>
      <c r="O1577" s="95"/>
      <c r="P1577" s="98"/>
      <c r="Q1577" s="381"/>
      <c r="R1577" s="381"/>
      <c r="S1577" s="381"/>
      <c r="T1577" s="381"/>
    </row>
    <row r="1578" spans="1:20" ht="12.75" customHeight="1" x14ac:dyDescent="0.25">
      <c r="A1578" s="128" t="str">
        <f>IF(B1578="","",ROW()-ROW($A$3)+'Diário 3º PA'!$P$1)</f>
        <v/>
      </c>
      <c r="B1578" s="129"/>
      <c r="C1578" s="130"/>
      <c r="D1578" s="98"/>
      <c r="E1578" s="95"/>
      <c r="F1578" s="141"/>
      <c r="G1578" s="98"/>
      <c r="H1578" s="98"/>
      <c r="I1578" s="95"/>
      <c r="J1578" s="131" t="str">
        <f t="shared" si="7"/>
        <v/>
      </c>
      <c r="K1578" s="131"/>
      <c r="L1578" s="132"/>
      <c r="M1578" s="131"/>
      <c r="N1578" s="129"/>
      <c r="O1578" s="95"/>
      <c r="P1578" s="98"/>
      <c r="Q1578" s="381"/>
      <c r="R1578" s="381"/>
      <c r="S1578" s="381"/>
      <c r="T1578" s="381"/>
    </row>
    <row r="1579" spans="1:20" ht="12.75" customHeight="1" x14ac:dyDescent="0.25">
      <c r="A1579" s="128" t="str">
        <f>IF(B1579="","",ROW()-ROW($A$3)+'Diário 3º PA'!$P$1)</f>
        <v/>
      </c>
      <c r="B1579" s="129"/>
      <c r="C1579" s="130"/>
      <c r="D1579" s="98"/>
      <c r="E1579" s="95"/>
      <c r="F1579" s="141"/>
      <c r="G1579" s="98"/>
      <c r="H1579" s="98"/>
      <c r="I1579" s="95"/>
      <c r="J1579" s="131" t="str">
        <f t="shared" si="7"/>
        <v/>
      </c>
      <c r="K1579" s="131"/>
      <c r="L1579" s="132"/>
      <c r="M1579" s="131"/>
      <c r="N1579" s="129"/>
      <c r="O1579" s="95"/>
      <c r="P1579" s="98"/>
      <c r="Q1579" s="381"/>
      <c r="R1579" s="381"/>
      <c r="S1579" s="381"/>
      <c r="T1579" s="381"/>
    </row>
    <row r="1580" spans="1:20" ht="12.75" customHeight="1" x14ac:dyDescent="0.25">
      <c r="A1580" s="128" t="str">
        <f>IF(B1580="","",ROW()-ROW($A$3)+'Diário 3º PA'!$P$1)</f>
        <v/>
      </c>
      <c r="B1580" s="129"/>
      <c r="C1580" s="130"/>
      <c r="D1580" s="98"/>
      <c r="E1580" s="95"/>
      <c r="F1580" s="141"/>
      <c r="G1580" s="98"/>
      <c r="H1580" s="98"/>
      <c r="I1580" s="95"/>
      <c r="J1580" s="131" t="str">
        <f t="shared" si="7"/>
        <v/>
      </c>
      <c r="K1580" s="131"/>
      <c r="L1580" s="132"/>
      <c r="M1580" s="131"/>
      <c r="N1580" s="129"/>
      <c r="O1580" s="95"/>
      <c r="P1580" s="98"/>
      <c r="Q1580" s="381"/>
      <c r="R1580" s="381"/>
      <c r="S1580" s="381"/>
      <c r="T1580" s="381"/>
    </row>
    <row r="1581" spans="1:20" ht="12.75" customHeight="1" x14ac:dyDescent="0.25">
      <c r="A1581" s="128" t="str">
        <f>IF(B1581="","",ROW()-ROW($A$3)+'Diário 3º PA'!$P$1)</f>
        <v/>
      </c>
      <c r="B1581" s="129"/>
      <c r="C1581" s="130"/>
      <c r="D1581" s="98"/>
      <c r="E1581" s="95"/>
      <c r="F1581" s="141"/>
      <c r="G1581" s="98"/>
      <c r="H1581" s="98"/>
      <c r="I1581" s="95"/>
      <c r="J1581" s="131" t="str">
        <f t="shared" si="7"/>
        <v/>
      </c>
      <c r="K1581" s="131"/>
      <c r="L1581" s="132"/>
      <c r="M1581" s="131"/>
      <c r="N1581" s="129"/>
      <c r="O1581" s="95"/>
      <c r="P1581" s="98"/>
      <c r="Q1581" s="381"/>
      <c r="R1581" s="381"/>
      <c r="S1581" s="381"/>
      <c r="T1581" s="381"/>
    </row>
    <row r="1582" spans="1:20" ht="12.75" customHeight="1" x14ac:dyDescent="0.25">
      <c r="A1582" s="128" t="str">
        <f>IF(B1582="","",ROW()-ROW($A$3)+'Diário 3º PA'!$P$1)</f>
        <v/>
      </c>
      <c r="B1582" s="129"/>
      <c r="C1582" s="130"/>
      <c r="D1582" s="98"/>
      <c r="E1582" s="95"/>
      <c r="F1582" s="141"/>
      <c r="G1582" s="98"/>
      <c r="H1582" s="98"/>
      <c r="I1582" s="95"/>
      <c r="J1582" s="131" t="str">
        <f t="shared" si="7"/>
        <v/>
      </c>
      <c r="K1582" s="131"/>
      <c r="L1582" s="132"/>
      <c r="M1582" s="131"/>
      <c r="N1582" s="129"/>
      <c r="O1582" s="95"/>
      <c r="P1582" s="98"/>
      <c r="Q1582" s="381"/>
      <c r="R1582" s="381"/>
      <c r="S1582" s="381"/>
      <c r="T1582" s="381"/>
    </row>
    <row r="1583" spans="1:20" ht="12.75" customHeight="1" x14ac:dyDescent="0.25">
      <c r="A1583" s="128" t="str">
        <f>IF(B1583="","",ROW()-ROW($A$3)+'Diário 3º PA'!$P$1)</f>
        <v/>
      </c>
      <c r="B1583" s="129"/>
      <c r="C1583" s="130"/>
      <c r="D1583" s="98"/>
      <c r="E1583" s="95"/>
      <c r="F1583" s="141"/>
      <c r="G1583" s="98"/>
      <c r="H1583" s="98"/>
      <c r="I1583" s="95"/>
      <c r="J1583" s="131" t="str">
        <f t="shared" si="7"/>
        <v/>
      </c>
      <c r="K1583" s="131"/>
      <c r="L1583" s="132"/>
      <c r="M1583" s="131"/>
      <c r="N1583" s="129"/>
      <c r="O1583" s="95"/>
      <c r="P1583" s="98"/>
      <c r="Q1583" s="381"/>
      <c r="R1583" s="381"/>
      <c r="S1583" s="381"/>
      <c r="T1583" s="381"/>
    </row>
    <row r="1584" spans="1:20" ht="12.75" customHeight="1" x14ac:dyDescent="0.25">
      <c r="A1584" s="128" t="str">
        <f>IF(B1584="","",ROW()-ROW($A$3)+'Diário 3º PA'!$P$1)</f>
        <v/>
      </c>
      <c r="B1584" s="129"/>
      <c r="C1584" s="130"/>
      <c r="D1584" s="98"/>
      <c r="E1584" s="95"/>
      <c r="F1584" s="141"/>
      <c r="G1584" s="98"/>
      <c r="H1584" s="98"/>
      <c r="I1584" s="95"/>
      <c r="J1584" s="131" t="str">
        <f t="shared" si="7"/>
        <v/>
      </c>
      <c r="K1584" s="131"/>
      <c r="L1584" s="132"/>
      <c r="M1584" s="131"/>
      <c r="N1584" s="129"/>
      <c r="O1584" s="95"/>
      <c r="P1584" s="98"/>
      <c r="Q1584" s="381"/>
      <c r="R1584" s="381"/>
      <c r="S1584" s="381"/>
      <c r="T1584" s="381"/>
    </row>
    <row r="1585" spans="1:20" ht="12.75" customHeight="1" x14ac:dyDescent="0.25">
      <c r="A1585" s="128" t="str">
        <f>IF(B1585="","",ROW()-ROW($A$3)+'Diário 3º PA'!$P$1)</f>
        <v/>
      </c>
      <c r="B1585" s="129"/>
      <c r="C1585" s="130"/>
      <c r="D1585" s="98"/>
      <c r="E1585" s="95"/>
      <c r="F1585" s="141"/>
      <c r="G1585" s="98"/>
      <c r="H1585" s="98"/>
      <c r="I1585" s="95"/>
      <c r="J1585" s="131" t="str">
        <f t="shared" si="7"/>
        <v/>
      </c>
      <c r="K1585" s="131"/>
      <c r="L1585" s="132"/>
      <c r="M1585" s="131"/>
      <c r="N1585" s="129"/>
      <c r="O1585" s="95"/>
      <c r="P1585" s="98"/>
      <c r="Q1585" s="381"/>
      <c r="R1585" s="381"/>
      <c r="S1585" s="381"/>
      <c r="T1585" s="381"/>
    </row>
    <row r="1586" spans="1:20" ht="12.75" customHeight="1" x14ac:dyDescent="0.25">
      <c r="A1586" s="128" t="str">
        <f>IF(B1586="","",ROW()-ROW($A$3)+'Diário 3º PA'!$P$1)</f>
        <v/>
      </c>
      <c r="B1586" s="129"/>
      <c r="C1586" s="130"/>
      <c r="D1586" s="98"/>
      <c r="E1586" s="95"/>
      <c r="F1586" s="141"/>
      <c r="G1586" s="98"/>
      <c r="H1586" s="98"/>
      <c r="I1586" s="95"/>
      <c r="J1586" s="131" t="str">
        <f t="shared" si="7"/>
        <v/>
      </c>
      <c r="K1586" s="131"/>
      <c r="L1586" s="132"/>
      <c r="M1586" s="131"/>
      <c r="N1586" s="129"/>
      <c r="O1586" s="95"/>
      <c r="P1586" s="98"/>
      <c r="Q1586" s="381"/>
      <c r="R1586" s="381"/>
      <c r="S1586" s="381"/>
      <c r="T1586" s="381"/>
    </row>
    <row r="1587" spans="1:20" ht="12.75" customHeight="1" x14ac:dyDescent="0.25">
      <c r="A1587" s="128" t="str">
        <f>IF(B1587="","",ROW()-ROW($A$3)+'Diário 3º PA'!$P$1)</f>
        <v/>
      </c>
      <c r="B1587" s="129"/>
      <c r="C1587" s="130"/>
      <c r="D1587" s="98"/>
      <c r="E1587" s="95"/>
      <c r="F1587" s="141"/>
      <c r="G1587" s="98"/>
      <c r="H1587" s="98"/>
      <c r="I1587" s="95"/>
      <c r="J1587" s="131" t="str">
        <f t="shared" si="7"/>
        <v/>
      </c>
      <c r="K1587" s="131"/>
      <c r="L1587" s="132"/>
      <c r="M1587" s="131"/>
      <c r="N1587" s="129"/>
      <c r="O1587" s="95"/>
      <c r="P1587" s="98"/>
      <c r="Q1587" s="381"/>
      <c r="R1587" s="381"/>
      <c r="S1587" s="381"/>
      <c r="T1587" s="381"/>
    </row>
    <row r="1588" spans="1:20" ht="12.75" customHeight="1" x14ac:dyDescent="0.25">
      <c r="A1588" s="128" t="str">
        <f>IF(B1588="","",ROW()-ROW($A$3)+'Diário 3º PA'!$P$1)</f>
        <v/>
      </c>
      <c r="B1588" s="129"/>
      <c r="C1588" s="130"/>
      <c r="D1588" s="98"/>
      <c r="E1588" s="95"/>
      <c r="F1588" s="141"/>
      <c r="G1588" s="98"/>
      <c r="H1588" s="98"/>
      <c r="I1588" s="95"/>
      <c r="J1588" s="131" t="str">
        <f t="shared" si="7"/>
        <v/>
      </c>
      <c r="K1588" s="131"/>
      <c r="L1588" s="132"/>
      <c r="M1588" s="131"/>
      <c r="N1588" s="129"/>
      <c r="O1588" s="95"/>
      <c r="P1588" s="98"/>
      <c r="Q1588" s="381"/>
      <c r="R1588" s="381"/>
      <c r="S1588" s="381"/>
      <c r="T1588" s="381"/>
    </row>
    <row r="1589" spans="1:20" ht="12.75" customHeight="1" x14ac:dyDescent="0.25">
      <c r="A1589" s="128" t="str">
        <f>IF(B1589="","",ROW()-ROW($A$3)+'Diário 3º PA'!$P$1)</f>
        <v/>
      </c>
      <c r="B1589" s="129"/>
      <c r="C1589" s="130"/>
      <c r="D1589" s="98"/>
      <c r="E1589" s="95"/>
      <c r="F1589" s="141"/>
      <c r="G1589" s="98"/>
      <c r="H1589" s="98"/>
      <c r="I1589" s="95"/>
      <c r="J1589" s="131" t="str">
        <f t="shared" si="7"/>
        <v/>
      </c>
      <c r="K1589" s="131"/>
      <c r="L1589" s="132"/>
      <c r="M1589" s="131"/>
      <c r="N1589" s="129"/>
      <c r="O1589" s="95"/>
      <c r="P1589" s="98"/>
      <c r="Q1589" s="381"/>
      <c r="R1589" s="381"/>
      <c r="S1589" s="381"/>
      <c r="T1589" s="381"/>
    </row>
    <row r="1590" spans="1:20" ht="12.75" customHeight="1" x14ac:dyDescent="0.25">
      <c r="A1590" s="128" t="str">
        <f>IF(B1590="","",ROW()-ROW($A$3)+'Diário 3º PA'!$P$1)</f>
        <v/>
      </c>
      <c r="B1590" s="129"/>
      <c r="C1590" s="130"/>
      <c r="D1590" s="98"/>
      <c r="E1590" s="95"/>
      <c r="F1590" s="141"/>
      <c r="G1590" s="98"/>
      <c r="H1590" s="98"/>
      <c r="I1590" s="95"/>
      <c r="J1590" s="131" t="str">
        <f t="shared" si="7"/>
        <v/>
      </c>
      <c r="K1590" s="131"/>
      <c r="L1590" s="132"/>
      <c r="M1590" s="131"/>
      <c r="N1590" s="129"/>
      <c r="O1590" s="95"/>
      <c r="P1590" s="98"/>
      <c r="Q1590" s="381"/>
      <c r="R1590" s="381"/>
      <c r="S1590" s="381"/>
      <c r="T1590" s="381"/>
    </row>
    <row r="1591" spans="1:20" ht="12.75" customHeight="1" x14ac:dyDescent="0.25">
      <c r="A1591" s="128" t="str">
        <f>IF(B1591="","",ROW()-ROW($A$3)+'Diário 3º PA'!$P$1)</f>
        <v/>
      </c>
      <c r="B1591" s="129"/>
      <c r="C1591" s="130"/>
      <c r="D1591" s="98"/>
      <c r="E1591" s="95"/>
      <c r="F1591" s="141"/>
      <c r="G1591" s="98"/>
      <c r="H1591" s="98"/>
      <c r="I1591" s="95"/>
      <c r="J1591" s="131" t="str">
        <f t="shared" si="7"/>
        <v/>
      </c>
      <c r="K1591" s="131"/>
      <c r="L1591" s="132"/>
      <c r="M1591" s="131"/>
      <c r="N1591" s="129"/>
      <c r="O1591" s="95"/>
      <c r="P1591" s="98"/>
      <c r="Q1591" s="381"/>
      <c r="R1591" s="381"/>
      <c r="S1591" s="381"/>
      <c r="T1591" s="381"/>
    </row>
    <row r="1592" spans="1:20" ht="12.75" customHeight="1" x14ac:dyDescent="0.25">
      <c r="A1592" s="128" t="str">
        <f>IF(B1592="","",ROW()-ROW($A$3)+'Diário 3º PA'!$P$1)</f>
        <v/>
      </c>
      <c r="B1592" s="129"/>
      <c r="C1592" s="130"/>
      <c r="D1592" s="98"/>
      <c r="E1592" s="95"/>
      <c r="F1592" s="141"/>
      <c r="G1592" s="98"/>
      <c r="H1592" s="98"/>
      <c r="I1592" s="95"/>
      <c r="J1592" s="131" t="str">
        <f t="shared" si="7"/>
        <v/>
      </c>
      <c r="K1592" s="131"/>
      <c r="L1592" s="132"/>
      <c r="M1592" s="131"/>
      <c r="N1592" s="129"/>
      <c r="O1592" s="95"/>
      <c r="P1592" s="98"/>
      <c r="Q1592" s="381"/>
      <c r="R1592" s="381"/>
      <c r="S1592" s="381"/>
      <c r="T1592" s="381"/>
    </row>
    <row r="1593" spans="1:20" ht="12.75" customHeight="1" x14ac:dyDescent="0.25">
      <c r="A1593" s="128" t="str">
        <f>IF(B1593="","",ROW()-ROW($A$3)+'Diário 3º PA'!$P$1)</f>
        <v/>
      </c>
      <c r="B1593" s="129"/>
      <c r="C1593" s="130"/>
      <c r="D1593" s="98"/>
      <c r="E1593" s="95"/>
      <c r="F1593" s="141"/>
      <c r="G1593" s="98"/>
      <c r="H1593" s="98"/>
      <c r="I1593" s="95"/>
      <c r="J1593" s="131" t="str">
        <f t="shared" si="7"/>
        <v/>
      </c>
      <c r="K1593" s="131"/>
      <c r="L1593" s="132"/>
      <c r="M1593" s="131"/>
      <c r="N1593" s="129"/>
      <c r="O1593" s="95"/>
      <c r="P1593" s="98"/>
      <c r="Q1593" s="381"/>
      <c r="R1593" s="381"/>
      <c r="S1593" s="381"/>
      <c r="T1593" s="381"/>
    </row>
    <row r="1594" spans="1:20" ht="12.75" customHeight="1" x14ac:dyDescent="0.25">
      <c r="A1594" s="128" t="str">
        <f>IF(B1594="","",ROW()-ROW($A$3)+'Diário 3º PA'!$P$1)</f>
        <v/>
      </c>
      <c r="B1594" s="129"/>
      <c r="C1594" s="130"/>
      <c r="D1594" s="98"/>
      <c r="E1594" s="95"/>
      <c r="F1594" s="141"/>
      <c r="G1594" s="98"/>
      <c r="H1594" s="98"/>
      <c r="I1594" s="95"/>
      <c r="J1594" s="131" t="str">
        <f t="shared" si="7"/>
        <v/>
      </c>
      <c r="K1594" s="131"/>
      <c r="L1594" s="132"/>
      <c r="M1594" s="131"/>
      <c r="N1594" s="129"/>
      <c r="O1594" s="95"/>
      <c r="P1594" s="98"/>
      <c r="Q1594" s="381"/>
      <c r="R1594" s="381"/>
      <c r="S1594" s="381"/>
      <c r="T1594" s="381"/>
    </row>
    <row r="1595" spans="1:20" ht="12.75" customHeight="1" x14ac:dyDescent="0.25">
      <c r="A1595" s="128" t="str">
        <f>IF(B1595="","",ROW()-ROW($A$3)+'Diário 3º PA'!$P$1)</f>
        <v/>
      </c>
      <c r="B1595" s="129"/>
      <c r="C1595" s="130"/>
      <c r="D1595" s="98"/>
      <c r="E1595" s="95"/>
      <c r="F1595" s="141"/>
      <c r="G1595" s="98"/>
      <c r="H1595" s="98"/>
      <c r="I1595" s="95"/>
      <c r="J1595" s="131" t="str">
        <f t="shared" si="7"/>
        <v/>
      </c>
      <c r="K1595" s="131"/>
      <c r="L1595" s="132"/>
      <c r="M1595" s="131"/>
      <c r="N1595" s="129"/>
      <c r="O1595" s="95"/>
      <c r="P1595" s="98"/>
      <c r="Q1595" s="381"/>
      <c r="R1595" s="381"/>
      <c r="S1595" s="381"/>
      <c r="T1595" s="381"/>
    </row>
    <row r="1596" spans="1:20" ht="12.75" customHeight="1" x14ac:dyDescent="0.25">
      <c r="A1596" s="128" t="str">
        <f>IF(B1596="","",ROW()-ROW($A$3)+'Diário 3º PA'!$P$1)</f>
        <v/>
      </c>
      <c r="B1596" s="129"/>
      <c r="C1596" s="130"/>
      <c r="D1596" s="98"/>
      <c r="E1596" s="95"/>
      <c r="F1596" s="141"/>
      <c r="G1596" s="98"/>
      <c r="H1596" s="98"/>
      <c r="I1596" s="95"/>
      <c r="J1596" s="131" t="str">
        <f t="shared" si="7"/>
        <v/>
      </c>
      <c r="K1596" s="131"/>
      <c r="L1596" s="132"/>
      <c r="M1596" s="131"/>
      <c r="N1596" s="129"/>
      <c r="O1596" s="95"/>
      <c r="P1596" s="98"/>
      <c r="Q1596" s="381"/>
      <c r="R1596" s="381"/>
      <c r="S1596" s="381"/>
      <c r="T1596" s="381"/>
    </row>
    <row r="1597" spans="1:20" ht="12.75" customHeight="1" x14ac:dyDescent="0.25">
      <c r="A1597" s="128" t="str">
        <f>IF(B1597="","",ROW()-ROW($A$3)+'Diário 3º PA'!$P$1)</f>
        <v/>
      </c>
      <c r="B1597" s="129"/>
      <c r="C1597" s="130"/>
      <c r="D1597" s="98"/>
      <c r="E1597" s="95"/>
      <c r="F1597" s="141"/>
      <c r="G1597" s="98"/>
      <c r="H1597" s="98"/>
      <c r="I1597" s="95"/>
      <c r="J1597" s="131" t="str">
        <f t="shared" si="7"/>
        <v/>
      </c>
      <c r="K1597" s="131"/>
      <c r="L1597" s="132"/>
      <c r="M1597" s="131"/>
      <c r="N1597" s="129"/>
      <c r="O1597" s="95"/>
      <c r="P1597" s="98"/>
      <c r="Q1597" s="381"/>
      <c r="R1597" s="381"/>
      <c r="S1597" s="381"/>
      <c r="T1597" s="381"/>
    </row>
    <row r="1598" spans="1:20" ht="12.75" customHeight="1" x14ac:dyDescent="0.25">
      <c r="A1598" s="128" t="str">
        <f>IF(B1598="","",ROW()-ROW($A$3)+'Diário 3º PA'!$P$1)</f>
        <v/>
      </c>
      <c r="B1598" s="129"/>
      <c r="C1598" s="130"/>
      <c r="D1598" s="98"/>
      <c r="E1598" s="95"/>
      <c r="F1598" s="141"/>
      <c r="G1598" s="98"/>
      <c r="H1598" s="98"/>
      <c r="I1598" s="95"/>
      <c r="J1598" s="131" t="str">
        <f t="shared" si="7"/>
        <v/>
      </c>
      <c r="K1598" s="131"/>
      <c r="L1598" s="132"/>
      <c r="M1598" s="131"/>
      <c r="N1598" s="129"/>
      <c r="O1598" s="95"/>
      <c r="P1598" s="98"/>
      <c r="Q1598" s="381"/>
      <c r="R1598" s="381"/>
      <c r="S1598" s="381"/>
      <c r="T1598" s="381"/>
    </row>
    <row r="1599" spans="1:20" ht="12.75" customHeight="1" x14ac:dyDescent="0.25">
      <c r="A1599" s="128" t="str">
        <f>IF(B1599="","",ROW()-ROW($A$3)+'Diário 3º PA'!$P$1)</f>
        <v/>
      </c>
      <c r="B1599" s="129"/>
      <c r="C1599" s="130"/>
      <c r="D1599" s="98"/>
      <c r="E1599" s="95"/>
      <c r="F1599" s="141"/>
      <c r="G1599" s="98"/>
      <c r="H1599" s="98"/>
      <c r="I1599" s="95"/>
      <c r="J1599" s="131" t="str">
        <f t="shared" si="7"/>
        <v/>
      </c>
      <c r="K1599" s="131"/>
      <c r="L1599" s="132"/>
      <c r="M1599" s="131"/>
      <c r="N1599" s="129"/>
      <c r="O1599" s="95"/>
      <c r="P1599" s="98"/>
      <c r="Q1599" s="381"/>
      <c r="R1599" s="381"/>
      <c r="S1599" s="381"/>
      <c r="T1599" s="381"/>
    </row>
    <row r="1600" spans="1:20" ht="12.75" customHeight="1" x14ac:dyDescent="0.25">
      <c r="A1600" s="128" t="str">
        <f>IF(B1600="","",ROW()-ROW($A$3)+'Diário 3º PA'!$P$1)</f>
        <v/>
      </c>
      <c r="B1600" s="129"/>
      <c r="C1600" s="130"/>
      <c r="D1600" s="98"/>
      <c r="E1600" s="95"/>
      <c r="F1600" s="141"/>
      <c r="G1600" s="98"/>
      <c r="H1600" s="98"/>
      <c r="I1600" s="95"/>
      <c r="J1600" s="131" t="str">
        <f t="shared" si="7"/>
        <v/>
      </c>
      <c r="K1600" s="131"/>
      <c r="L1600" s="132"/>
      <c r="M1600" s="131"/>
      <c r="N1600" s="129"/>
      <c r="O1600" s="95"/>
      <c r="P1600" s="98"/>
      <c r="Q1600" s="381"/>
      <c r="R1600" s="381"/>
      <c r="S1600" s="381"/>
      <c r="T1600" s="381"/>
    </row>
    <row r="1601" spans="1:20" ht="12.75" customHeight="1" x14ac:dyDescent="0.25">
      <c r="A1601" s="128" t="str">
        <f>IF(B1601="","",ROW()-ROW($A$3)+'Diário 3º PA'!$P$1)</f>
        <v/>
      </c>
      <c r="B1601" s="129"/>
      <c r="C1601" s="130"/>
      <c r="D1601" s="98"/>
      <c r="E1601" s="95"/>
      <c r="F1601" s="141"/>
      <c r="G1601" s="98"/>
      <c r="H1601" s="98"/>
      <c r="I1601" s="95"/>
      <c r="J1601" s="131" t="str">
        <f t="shared" si="7"/>
        <v/>
      </c>
      <c r="K1601" s="131"/>
      <c r="L1601" s="132"/>
      <c r="M1601" s="131"/>
      <c r="N1601" s="129"/>
      <c r="O1601" s="95"/>
      <c r="P1601" s="98"/>
      <c r="Q1601" s="381"/>
      <c r="R1601" s="381"/>
      <c r="S1601" s="381"/>
      <c r="T1601" s="381"/>
    </row>
    <row r="1602" spans="1:20" ht="12.75" customHeight="1" x14ac:dyDescent="0.25">
      <c r="A1602" s="128" t="str">
        <f>IF(B1602="","",ROW()-ROW($A$3)+'Diário 3º PA'!$P$1)</f>
        <v/>
      </c>
      <c r="B1602" s="129"/>
      <c r="C1602" s="130"/>
      <c r="D1602" s="98"/>
      <c r="E1602" s="95"/>
      <c r="F1602" s="141"/>
      <c r="G1602" s="98"/>
      <c r="H1602" s="98"/>
      <c r="I1602" s="95"/>
      <c r="J1602" s="131" t="str">
        <f t="shared" si="7"/>
        <v/>
      </c>
      <c r="K1602" s="131"/>
      <c r="L1602" s="132"/>
      <c r="M1602" s="131"/>
      <c r="N1602" s="129"/>
      <c r="O1602" s="95"/>
      <c r="P1602" s="98"/>
      <c r="Q1602" s="381"/>
      <c r="R1602" s="381"/>
      <c r="S1602" s="381"/>
      <c r="T1602" s="381"/>
    </row>
    <row r="1603" spans="1:20" ht="12.75" customHeight="1" x14ac:dyDescent="0.25">
      <c r="A1603" s="128" t="str">
        <f>IF(B1603="","",ROW()-ROW($A$3)+'Diário 3º PA'!$P$1)</f>
        <v/>
      </c>
      <c r="B1603" s="129"/>
      <c r="C1603" s="130"/>
      <c r="D1603" s="98"/>
      <c r="E1603" s="95"/>
      <c r="F1603" s="141"/>
      <c r="G1603" s="98"/>
      <c r="H1603" s="98"/>
      <c r="I1603" s="95"/>
      <c r="J1603" s="131" t="str">
        <f t="shared" si="7"/>
        <v/>
      </c>
      <c r="K1603" s="131"/>
      <c r="L1603" s="132"/>
      <c r="M1603" s="131"/>
      <c r="N1603" s="129"/>
      <c r="O1603" s="95"/>
      <c r="P1603" s="98"/>
      <c r="Q1603" s="381"/>
      <c r="R1603" s="381"/>
      <c r="S1603" s="381"/>
      <c r="T1603" s="381"/>
    </row>
    <row r="1604" spans="1:20" ht="12.75" customHeight="1" x14ac:dyDescent="0.25">
      <c r="A1604" s="128" t="str">
        <f>IF(B1604="","",ROW()-ROW($A$3)+'Diário 3º PA'!$P$1)</f>
        <v/>
      </c>
      <c r="B1604" s="129"/>
      <c r="C1604" s="130"/>
      <c r="D1604" s="98"/>
      <c r="E1604" s="95"/>
      <c r="F1604" s="141"/>
      <c r="G1604" s="98"/>
      <c r="H1604" s="98"/>
      <c r="I1604" s="95"/>
      <c r="J1604" s="131" t="str">
        <f t="shared" si="7"/>
        <v/>
      </c>
      <c r="K1604" s="131"/>
      <c r="L1604" s="132"/>
      <c r="M1604" s="131"/>
      <c r="N1604" s="129"/>
      <c r="O1604" s="95"/>
      <c r="P1604" s="98"/>
      <c r="Q1604" s="381"/>
      <c r="R1604" s="381"/>
      <c r="S1604" s="381"/>
      <c r="T1604" s="381"/>
    </row>
    <row r="1605" spans="1:20" ht="12.75" customHeight="1" x14ac:dyDescent="0.25">
      <c r="A1605" s="128" t="str">
        <f>IF(B1605="","",ROW()-ROW($A$3)+'Diário 3º PA'!$P$1)</f>
        <v/>
      </c>
      <c r="B1605" s="129"/>
      <c r="C1605" s="130"/>
      <c r="D1605" s="98"/>
      <c r="E1605" s="95"/>
      <c r="F1605" s="141"/>
      <c r="G1605" s="98"/>
      <c r="H1605" s="98"/>
      <c r="I1605" s="95"/>
      <c r="J1605" s="131" t="str">
        <f t="shared" si="7"/>
        <v/>
      </c>
      <c r="K1605" s="131"/>
      <c r="L1605" s="132"/>
      <c r="M1605" s="131"/>
      <c r="N1605" s="129"/>
      <c r="O1605" s="95"/>
      <c r="P1605" s="98"/>
      <c r="Q1605" s="381"/>
      <c r="R1605" s="381"/>
      <c r="S1605" s="381"/>
      <c r="T1605" s="381"/>
    </row>
    <row r="1606" spans="1:20" ht="12.75" customHeight="1" x14ac:dyDescent="0.25">
      <c r="A1606" s="128" t="str">
        <f>IF(B1606="","",ROW()-ROW($A$3)+'Diário 3º PA'!$P$1)</f>
        <v/>
      </c>
      <c r="B1606" s="129"/>
      <c r="C1606" s="130"/>
      <c r="D1606" s="98"/>
      <c r="E1606" s="95"/>
      <c r="F1606" s="141"/>
      <c r="G1606" s="98"/>
      <c r="H1606" s="98"/>
      <c r="I1606" s="95"/>
      <c r="J1606" s="131" t="str">
        <f t="shared" si="7"/>
        <v/>
      </c>
      <c r="K1606" s="131"/>
      <c r="L1606" s="132"/>
      <c r="M1606" s="131"/>
      <c r="N1606" s="129"/>
      <c r="O1606" s="95"/>
      <c r="P1606" s="98"/>
      <c r="Q1606" s="381"/>
      <c r="R1606" s="381"/>
      <c r="S1606" s="381"/>
      <c r="T1606" s="381"/>
    </row>
    <row r="1607" spans="1:20" ht="12.75" customHeight="1" x14ac:dyDescent="0.25">
      <c r="A1607" s="128" t="str">
        <f>IF(B1607="","",ROW()-ROW($A$3)+'Diário 3º PA'!$P$1)</f>
        <v/>
      </c>
      <c r="B1607" s="129"/>
      <c r="C1607" s="130"/>
      <c r="D1607" s="98"/>
      <c r="E1607" s="95"/>
      <c r="F1607" s="141"/>
      <c r="G1607" s="98"/>
      <c r="H1607" s="98"/>
      <c r="I1607" s="95"/>
      <c r="J1607" s="131" t="str">
        <f t="shared" si="7"/>
        <v/>
      </c>
      <c r="K1607" s="131"/>
      <c r="L1607" s="132"/>
      <c r="M1607" s="131"/>
      <c r="N1607" s="129"/>
      <c r="O1607" s="95"/>
      <c r="P1607" s="98"/>
      <c r="Q1607" s="381"/>
      <c r="R1607" s="381"/>
      <c r="S1607" s="381"/>
      <c r="T1607" s="381"/>
    </row>
    <row r="1608" spans="1:20" ht="12.75" customHeight="1" x14ac:dyDescent="0.25">
      <c r="A1608" s="128" t="str">
        <f>IF(B1608="","",ROW()-ROW($A$3)+'Diário 3º PA'!$P$1)</f>
        <v/>
      </c>
      <c r="B1608" s="129"/>
      <c r="C1608" s="130"/>
      <c r="D1608" s="98"/>
      <c r="E1608" s="95"/>
      <c r="F1608" s="141"/>
      <c r="G1608" s="98"/>
      <c r="H1608" s="98"/>
      <c r="I1608" s="95"/>
      <c r="J1608" s="131" t="str">
        <f t="shared" si="7"/>
        <v/>
      </c>
      <c r="K1608" s="131"/>
      <c r="L1608" s="132"/>
      <c r="M1608" s="131"/>
      <c r="N1608" s="129"/>
      <c r="O1608" s="95"/>
      <c r="P1608" s="98"/>
      <c r="Q1608" s="381"/>
      <c r="R1608" s="381"/>
      <c r="S1608" s="381"/>
      <c r="T1608" s="381"/>
    </row>
    <row r="1609" spans="1:20" ht="12.75" customHeight="1" x14ac:dyDescent="0.25">
      <c r="A1609" s="128" t="str">
        <f>IF(B1609="","",ROW()-ROW($A$3)+'Diário 3º PA'!$P$1)</f>
        <v/>
      </c>
      <c r="B1609" s="129"/>
      <c r="C1609" s="130"/>
      <c r="D1609" s="98"/>
      <c r="E1609" s="95"/>
      <c r="F1609" s="141"/>
      <c r="G1609" s="98"/>
      <c r="H1609" s="98"/>
      <c r="I1609" s="95"/>
      <c r="J1609" s="131" t="str">
        <f t="shared" si="7"/>
        <v/>
      </c>
      <c r="K1609" s="131"/>
      <c r="L1609" s="132"/>
      <c r="M1609" s="131"/>
      <c r="N1609" s="129"/>
      <c r="O1609" s="95"/>
      <c r="P1609" s="98"/>
      <c r="Q1609" s="381"/>
      <c r="R1609" s="381"/>
      <c r="S1609" s="381"/>
      <c r="T1609" s="381"/>
    </row>
    <row r="1610" spans="1:20" ht="12.75" customHeight="1" x14ac:dyDescent="0.25">
      <c r="A1610" s="128" t="str">
        <f>IF(B1610="","",ROW()-ROW($A$3)+'Diário 3º PA'!$P$1)</f>
        <v/>
      </c>
      <c r="B1610" s="129"/>
      <c r="C1610" s="130"/>
      <c r="D1610" s="98"/>
      <c r="E1610" s="95"/>
      <c r="F1610" s="141"/>
      <c r="G1610" s="98"/>
      <c r="H1610" s="98"/>
      <c r="I1610" s="95"/>
      <c r="J1610" s="131" t="str">
        <f t="shared" si="7"/>
        <v/>
      </c>
      <c r="K1610" s="131"/>
      <c r="L1610" s="132"/>
      <c r="M1610" s="131"/>
      <c r="N1610" s="129"/>
      <c r="O1610" s="95"/>
      <c r="P1610" s="98"/>
      <c r="Q1610" s="381"/>
      <c r="R1610" s="381"/>
      <c r="S1610" s="381"/>
      <c r="T1610" s="381"/>
    </row>
    <row r="1611" spans="1:20" ht="12.75" customHeight="1" x14ac:dyDescent="0.25">
      <c r="A1611" s="128" t="str">
        <f>IF(B1611="","",ROW()-ROW($A$3)+'Diário 3º PA'!$P$1)</f>
        <v/>
      </c>
      <c r="B1611" s="129"/>
      <c r="C1611" s="130"/>
      <c r="D1611" s="98"/>
      <c r="E1611" s="95"/>
      <c r="F1611" s="141"/>
      <c r="G1611" s="98"/>
      <c r="H1611" s="98"/>
      <c r="I1611" s="95"/>
      <c r="J1611" s="131" t="str">
        <f t="shared" si="7"/>
        <v/>
      </c>
      <c r="K1611" s="131"/>
      <c r="L1611" s="132"/>
      <c r="M1611" s="131"/>
      <c r="N1611" s="129"/>
      <c r="O1611" s="95"/>
      <c r="P1611" s="98"/>
      <c r="Q1611" s="381"/>
      <c r="R1611" s="381"/>
      <c r="S1611" s="381"/>
      <c r="T1611" s="381"/>
    </row>
    <row r="1612" spans="1:20" ht="12.75" customHeight="1" x14ac:dyDescent="0.25">
      <c r="A1612" s="128" t="str">
        <f>IF(B1612="","",ROW()-ROW($A$3)+'Diário 3º PA'!$P$1)</f>
        <v/>
      </c>
      <c r="B1612" s="129"/>
      <c r="C1612" s="130"/>
      <c r="D1612" s="98"/>
      <c r="E1612" s="95"/>
      <c r="F1612" s="141"/>
      <c r="G1612" s="98"/>
      <c r="H1612" s="98"/>
      <c r="I1612" s="95"/>
      <c r="J1612" s="131" t="str">
        <f t="shared" si="7"/>
        <v/>
      </c>
      <c r="K1612" s="131"/>
      <c r="L1612" s="132"/>
      <c r="M1612" s="131"/>
      <c r="N1612" s="129"/>
      <c r="O1612" s="95"/>
      <c r="P1612" s="98"/>
      <c r="Q1612" s="381"/>
      <c r="R1612" s="381"/>
      <c r="S1612" s="381"/>
      <c r="T1612" s="381"/>
    </row>
    <row r="1613" spans="1:20" ht="12.75" customHeight="1" x14ac:dyDescent="0.25">
      <c r="A1613" s="128" t="str">
        <f>IF(B1613="","",ROW()-ROW($A$3)+'Diário 3º PA'!$P$1)</f>
        <v/>
      </c>
      <c r="B1613" s="129"/>
      <c r="C1613" s="130"/>
      <c r="D1613" s="98"/>
      <c r="E1613" s="95"/>
      <c r="F1613" s="141"/>
      <c r="G1613" s="98"/>
      <c r="H1613" s="98"/>
      <c r="I1613" s="95"/>
      <c r="J1613" s="131" t="str">
        <f t="shared" si="7"/>
        <v/>
      </c>
      <c r="K1613" s="131"/>
      <c r="L1613" s="132"/>
      <c r="M1613" s="131"/>
      <c r="N1613" s="129"/>
      <c r="O1613" s="95"/>
      <c r="P1613" s="98"/>
      <c r="Q1613" s="381"/>
      <c r="R1613" s="381"/>
      <c r="S1613" s="381"/>
      <c r="T1613" s="381"/>
    </row>
    <row r="1614" spans="1:20" ht="12.75" customHeight="1" x14ac:dyDescent="0.25">
      <c r="A1614" s="128" t="str">
        <f>IF(B1614="","",ROW()-ROW($A$3)+'Diário 3º PA'!$P$1)</f>
        <v/>
      </c>
      <c r="B1614" s="129"/>
      <c r="C1614" s="130"/>
      <c r="D1614" s="98"/>
      <c r="E1614" s="95"/>
      <c r="F1614" s="141"/>
      <c r="G1614" s="98"/>
      <c r="H1614" s="98"/>
      <c r="I1614" s="95"/>
      <c r="J1614" s="131" t="str">
        <f t="shared" si="7"/>
        <v/>
      </c>
      <c r="K1614" s="131"/>
      <c r="L1614" s="132"/>
      <c r="M1614" s="131"/>
      <c r="N1614" s="129"/>
      <c r="O1614" s="95"/>
      <c r="P1614" s="98"/>
      <c r="Q1614" s="381"/>
      <c r="R1614" s="381"/>
      <c r="S1614" s="381"/>
      <c r="T1614" s="381"/>
    </row>
    <row r="1615" spans="1:20" ht="12.75" customHeight="1" x14ac:dyDescent="0.25">
      <c r="A1615" s="128" t="str">
        <f>IF(B1615="","",ROW()-ROW($A$3)+'Diário 3º PA'!$P$1)</f>
        <v/>
      </c>
      <c r="B1615" s="129"/>
      <c r="C1615" s="130"/>
      <c r="D1615" s="98"/>
      <c r="E1615" s="95"/>
      <c r="F1615" s="141"/>
      <c r="G1615" s="98"/>
      <c r="H1615" s="98"/>
      <c r="I1615" s="95"/>
      <c r="J1615" s="131" t="str">
        <f t="shared" si="7"/>
        <v/>
      </c>
      <c r="K1615" s="131"/>
      <c r="L1615" s="132"/>
      <c r="M1615" s="131"/>
      <c r="N1615" s="129"/>
      <c r="O1615" s="95"/>
      <c r="P1615" s="98"/>
      <c r="Q1615" s="381"/>
      <c r="R1615" s="381"/>
      <c r="S1615" s="381"/>
      <c r="T1615" s="381"/>
    </row>
    <row r="1616" spans="1:20" ht="12.75" customHeight="1" x14ac:dyDescent="0.25">
      <c r="A1616" s="128" t="str">
        <f>IF(B1616="","",ROW()-ROW($A$3)+'Diário 3º PA'!$P$1)</f>
        <v/>
      </c>
      <c r="B1616" s="129"/>
      <c r="C1616" s="130"/>
      <c r="D1616" s="98"/>
      <c r="E1616" s="95"/>
      <c r="F1616" s="141"/>
      <c r="G1616" s="98"/>
      <c r="H1616" s="98"/>
      <c r="I1616" s="95"/>
      <c r="J1616" s="131" t="str">
        <f t="shared" si="7"/>
        <v/>
      </c>
      <c r="K1616" s="131"/>
      <c r="L1616" s="132"/>
      <c r="M1616" s="131"/>
      <c r="N1616" s="129"/>
      <c r="O1616" s="95"/>
      <c r="P1616" s="98"/>
      <c r="Q1616" s="381"/>
      <c r="R1616" s="381"/>
      <c r="S1616" s="381"/>
      <c r="T1616" s="381"/>
    </row>
    <row r="1617" spans="1:20" ht="12.75" customHeight="1" x14ac:dyDescent="0.25">
      <c r="A1617" s="128" t="str">
        <f>IF(B1617="","",ROW()-ROW($A$3)+'Diário 3º PA'!$P$1)</f>
        <v/>
      </c>
      <c r="B1617" s="129"/>
      <c r="C1617" s="130"/>
      <c r="D1617" s="98"/>
      <c r="E1617" s="95"/>
      <c r="F1617" s="141"/>
      <c r="G1617" s="98"/>
      <c r="H1617" s="98"/>
      <c r="I1617" s="95"/>
      <c r="J1617" s="131" t="str">
        <f t="shared" si="7"/>
        <v/>
      </c>
      <c r="K1617" s="131"/>
      <c r="L1617" s="132"/>
      <c r="M1617" s="131"/>
      <c r="N1617" s="129"/>
      <c r="O1617" s="95"/>
      <c r="P1617" s="98"/>
      <c r="Q1617" s="381"/>
      <c r="R1617" s="381"/>
      <c r="S1617" s="381"/>
      <c r="T1617" s="381"/>
    </row>
    <row r="1618" spans="1:20" ht="12.75" customHeight="1" x14ac:dyDescent="0.25">
      <c r="A1618" s="128" t="str">
        <f>IF(B1618="","",ROW()-ROW($A$3)+'Diário 3º PA'!$P$1)</f>
        <v/>
      </c>
      <c r="B1618" s="129"/>
      <c r="C1618" s="130"/>
      <c r="D1618" s="98"/>
      <c r="E1618" s="95"/>
      <c r="F1618" s="141"/>
      <c r="G1618" s="98"/>
      <c r="H1618" s="98"/>
      <c r="I1618" s="95"/>
      <c r="J1618" s="131" t="str">
        <f t="shared" si="7"/>
        <v/>
      </c>
      <c r="K1618" s="131"/>
      <c r="L1618" s="132"/>
      <c r="M1618" s="131"/>
      <c r="N1618" s="129"/>
      <c r="O1618" s="95"/>
      <c r="P1618" s="98"/>
      <c r="Q1618" s="381"/>
      <c r="R1618" s="381"/>
      <c r="S1618" s="381"/>
      <c r="T1618" s="381"/>
    </row>
    <row r="1619" spans="1:20" ht="12.75" customHeight="1" x14ac:dyDescent="0.25">
      <c r="A1619" s="128" t="str">
        <f>IF(B1619="","",ROW()-ROW($A$3)+'Diário 3º PA'!$P$1)</f>
        <v/>
      </c>
      <c r="B1619" s="129"/>
      <c r="C1619" s="130"/>
      <c r="D1619" s="98"/>
      <c r="E1619" s="95"/>
      <c r="F1619" s="141"/>
      <c r="G1619" s="98"/>
      <c r="H1619" s="98"/>
      <c r="I1619" s="95"/>
      <c r="J1619" s="131" t="str">
        <f t="shared" si="7"/>
        <v/>
      </c>
      <c r="K1619" s="131"/>
      <c r="L1619" s="132"/>
      <c r="M1619" s="131"/>
      <c r="N1619" s="129"/>
      <c r="O1619" s="95"/>
      <c r="P1619" s="98"/>
      <c r="Q1619" s="381"/>
      <c r="R1619" s="381"/>
      <c r="S1619" s="381"/>
      <c r="T1619" s="381"/>
    </row>
    <row r="1620" spans="1:20" ht="12.75" customHeight="1" x14ac:dyDescent="0.25">
      <c r="A1620" s="128" t="str">
        <f>IF(B1620="","",ROW()-ROW($A$3)+'Diário 3º PA'!$P$1)</f>
        <v/>
      </c>
      <c r="B1620" s="129"/>
      <c r="C1620" s="130"/>
      <c r="D1620" s="98"/>
      <c r="E1620" s="95"/>
      <c r="F1620" s="141"/>
      <c r="G1620" s="98"/>
      <c r="H1620" s="98"/>
      <c r="I1620" s="95"/>
      <c r="J1620" s="131" t="str">
        <f t="shared" si="7"/>
        <v/>
      </c>
      <c r="K1620" s="131"/>
      <c r="L1620" s="132"/>
      <c r="M1620" s="131"/>
      <c r="N1620" s="129"/>
      <c r="O1620" s="95"/>
      <c r="P1620" s="98"/>
      <c r="Q1620" s="381"/>
      <c r="R1620" s="381"/>
      <c r="S1620" s="381"/>
      <c r="T1620" s="381"/>
    </row>
    <row r="1621" spans="1:20" ht="12.75" customHeight="1" x14ac:dyDescent="0.25">
      <c r="A1621" s="128" t="str">
        <f>IF(B1621="","",ROW()-ROW($A$3)+'Diário 3º PA'!$P$1)</f>
        <v/>
      </c>
      <c r="B1621" s="129"/>
      <c r="C1621" s="130"/>
      <c r="D1621" s="98"/>
      <c r="E1621" s="95"/>
      <c r="F1621" s="141"/>
      <c r="G1621" s="98"/>
      <c r="H1621" s="98"/>
      <c r="I1621" s="95"/>
      <c r="J1621" s="131" t="str">
        <f t="shared" si="7"/>
        <v/>
      </c>
      <c r="K1621" s="131"/>
      <c r="L1621" s="132"/>
      <c r="M1621" s="131"/>
      <c r="N1621" s="129"/>
      <c r="O1621" s="95"/>
      <c r="P1621" s="98"/>
      <c r="Q1621" s="381"/>
      <c r="R1621" s="381"/>
      <c r="S1621" s="381"/>
      <c r="T1621" s="381"/>
    </row>
    <row r="1622" spans="1:20" ht="12.75" customHeight="1" x14ac:dyDescent="0.25">
      <c r="A1622" s="128" t="str">
        <f>IF(B1622="","",ROW()-ROW($A$3)+'Diário 3º PA'!$P$1)</f>
        <v/>
      </c>
      <c r="B1622" s="129"/>
      <c r="C1622" s="130"/>
      <c r="D1622" s="98"/>
      <c r="E1622" s="95"/>
      <c r="F1622" s="141"/>
      <c r="G1622" s="98"/>
      <c r="H1622" s="98"/>
      <c r="I1622" s="95"/>
      <c r="J1622" s="131" t="str">
        <f t="shared" si="7"/>
        <v/>
      </c>
      <c r="K1622" s="131"/>
      <c r="L1622" s="132"/>
      <c r="M1622" s="131"/>
      <c r="N1622" s="129"/>
      <c r="O1622" s="95"/>
      <c r="P1622" s="98"/>
      <c r="Q1622" s="381"/>
      <c r="R1622" s="381"/>
      <c r="S1622" s="381"/>
      <c r="T1622" s="381"/>
    </row>
    <row r="1623" spans="1:20" ht="12.75" customHeight="1" x14ac:dyDescent="0.25">
      <c r="A1623" s="128" t="str">
        <f>IF(B1623="","",ROW()-ROW($A$3)+'Diário 3º PA'!$P$1)</f>
        <v/>
      </c>
      <c r="B1623" s="129"/>
      <c r="C1623" s="130"/>
      <c r="D1623" s="98"/>
      <c r="E1623" s="95"/>
      <c r="F1623" s="141"/>
      <c r="G1623" s="98"/>
      <c r="H1623" s="98"/>
      <c r="I1623" s="95"/>
      <c r="J1623" s="131" t="str">
        <f t="shared" si="7"/>
        <v/>
      </c>
      <c r="K1623" s="131"/>
      <c r="L1623" s="132"/>
      <c r="M1623" s="131"/>
      <c r="N1623" s="129"/>
      <c r="O1623" s="95"/>
      <c r="P1623" s="98"/>
      <c r="Q1623" s="381"/>
      <c r="R1623" s="381"/>
      <c r="S1623" s="381"/>
      <c r="T1623" s="381"/>
    </row>
    <row r="1624" spans="1:20" ht="12.75" customHeight="1" x14ac:dyDescent="0.25">
      <c r="A1624" s="128" t="str">
        <f>IF(B1624="","",ROW()-ROW($A$3)+'Diário 3º PA'!$P$1)</f>
        <v/>
      </c>
      <c r="B1624" s="129"/>
      <c r="C1624" s="130"/>
      <c r="D1624" s="98"/>
      <c r="E1624" s="95"/>
      <c r="F1624" s="141"/>
      <c r="G1624" s="98"/>
      <c r="H1624" s="98"/>
      <c r="I1624" s="95"/>
      <c r="J1624" s="131" t="str">
        <f t="shared" si="7"/>
        <v/>
      </c>
      <c r="K1624" s="131"/>
      <c r="L1624" s="132"/>
      <c r="M1624" s="131"/>
      <c r="N1624" s="129"/>
      <c r="O1624" s="95"/>
      <c r="P1624" s="98"/>
      <c r="Q1624" s="381"/>
      <c r="R1624" s="381"/>
      <c r="S1624" s="381"/>
      <c r="T1624" s="381"/>
    </row>
    <row r="1625" spans="1:20" ht="12.75" customHeight="1" x14ac:dyDescent="0.25">
      <c r="A1625" s="128" t="str">
        <f>IF(B1625="","",ROW()-ROW($A$3)+'Diário 3º PA'!$P$1)</f>
        <v/>
      </c>
      <c r="B1625" s="129"/>
      <c r="C1625" s="130"/>
      <c r="D1625" s="98"/>
      <c r="E1625" s="95"/>
      <c r="F1625" s="141"/>
      <c r="G1625" s="98"/>
      <c r="H1625" s="98"/>
      <c r="I1625" s="95"/>
      <c r="J1625" s="131" t="str">
        <f t="shared" si="7"/>
        <v/>
      </c>
      <c r="K1625" s="131"/>
      <c r="L1625" s="132"/>
      <c r="M1625" s="131"/>
      <c r="N1625" s="129"/>
      <c r="O1625" s="95"/>
      <c r="P1625" s="98"/>
      <c r="Q1625" s="381"/>
      <c r="R1625" s="381"/>
      <c r="S1625" s="381"/>
      <c r="T1625" s="381"/>
    </row>
    <row r="1626" spans="1:20" ht="12.75" customHeight="1" x14ac:dyDescent="0.25">
      <c r="A1626" s="128" t="str">
        <f>IF(B1626="","",ROW()-ROW($A$3)+'Diário 3º PA'!$P$1)</f>
        <v/>
      </c>
      <c r="B1626" s="129"/>
      <c r="C1626" s="130"/>
      <c r="D1626" s="98"/>
      <c r="E1626" s="95"/>
      <c r="F1626" s="141"/>
      <c r="G1626" s="98"/>
      <c r="H1626" s="98"/>
      <c r="I1626" s="95"/>
      <c r="J1626" s="131" t="str">
        <f t="shared" si="7"/>
        <v/>
      </c>
      <c r="K1626" s="131"/>
      <c r="L1626" s="132"/>
      <c r="M1626" s="131"/>
      <c r="N1626" s="129"/>
      <c r="O1626" s="95"/>
      <c r="P1626" s="98"/>
      <c r="Q1626" s="381"/>
      <c r="R1626" s="381"/>
      <c r="S1626" s="381"/>
      <c r="T1626" s="381"/>
    </row>
    <row r="1627" spans="1:20" ht="12.75" customHeight="1" x14ac:dyDescent="0.25">
      <c r="A1627" s="128" t="str">
        <f>IF(B1627="","",ROW()-ROW($A$3)+'Diário 3º PA'!$P$1)</f>
        <v/>
      </c>
      <c r="B1627" s="129"/>
      <c r="C1627" s="130"/>
      <c r="D1627" s="98"/>
      <c r="E1627" s="95"/>
      <c r="F1627" s="141"/>
      <c r="G1627" s="98"/>
      <c r="H1627" s="98"/>
      <c r="I1627" s="95"/>
      <c r="J1627" s="131" t="str">
        <f t="shared" si="7"/>
        <v/>
      </c>
      <c r="K1627" s="131"/>
      <c r="L1627" s="132"/>
      <c r="M1627" s="131"/>
      <c r="N1627" s="129"/>
      <c r="O1627" s="95"/>
      <c r="P1627" s="98"/>
      <c r="Q1627" s="381"/>
      <c r="R1627" s="381"/>
      <c r="S1627" s="381"/>
      <c r="T1627" s="381"/>
    </row>
    <row r="1628" spans="1:20" ht="12.75" customHeight="1" x14ac:dyDescent="0.25">
      <c r="A1628" s="128" t="str">
        <f>IF(B1628="","",ROW()-ROW($A$3)+'Diário 3º PA'!$P$1)</f>
        <v/>
      </c>
      <c r="B1628" s="129"/>
      <c r="C1628" s="130"/>
      <c r="D1628" s="98"/>
      <c r="E1628" s="95"/>
      <c r="F1628" s="141"/>
      <c r="G1628" s="98"/>
      <c r="H1628" s="98"/>
      <c r="I1628" s="95"/>
      <c r="J1628" s="131" t="str">
        <f t="shared" si="7"/>
        <v/>
      </c>
      <c r="K1628" s="131"/>
      <c r="L1628" s="132"/>
      <c r="M1628" s="131"/>
      <c r="N1628" s="129"/>
      <c r="O1628" s="95"/>
      <c r="P1628" s="98"/>
      <c r="Q1628" s="381"/>
      <c r="R1628" s="381"/>
      <c r="S1628" s="381"/>
      <c r="T1628" s="381"/>
    </row>
    <row r="1629" spans="1:20" ht="12.75" customHeight="1" x14ac:dyDescent="0.25">
      <c r="A1629" s="128" t="str">
        <f>IF(B1629="","",ROW()-ROW($A$3)+'Diário 3º PA'!$P$1)</f>
        <v/>
      </c>
      <c r="B1629" s="129"/>
      <c r="C1629" s="130"/>
      <c r="D1629" s="98"/>
      <c r="E1629" s="95"/>
      <c r="F1629" s="141"/>
      <c r="G1629" s="98"/>
      <c r="H1629" s="98"/>
      <c r="I1629" s="95"/>
      <c r="J1629" s="131" t="str">
        <f t="shared" si="7"/>
        <v/>
      </c>
      <c r="K1629" s="131"/>
      <c r="L1629" s="132"/>
      <c r="M1629" s="131"/>
      <c r="N1629" s="129"/>
      <c r="O1629" s="95"/>
      <c r="P1629" s="98"/>
      <c r="Q1629" s="381"/>
      <c r="R1629" s="381"/>
      <c r="S1629" s="381"/>
      <c r="T1629" s="381"/>
    </row>
    <row r="1630" spans="1:20" ht="12.75" customHeight="1" x14ac:dyDescent="0.25">
      <c r="A1630" s="128" t="str">
        <f>IF(B1630="","",ROW()-ROW($A$3)+'Diário 3º PA'!$P$1)</f>
        <v/>
      </c>
      <c r="B1630" s="129"/>
      <c r="C1630" s="130"/>
      <c r="D1630" s="98"/>
      <c r="E1630" s="95"/>
      <c r="F1630" s="141"/>
      <c r="G1630" s="98"/>
      <c r="H1630" s="98"/>
      <c r="I1630" s="95"/>
      <c r="J1630" s="131" t="str">
        <f t="shared" si="7"/>
        <v/>
      </c>
      <c r="K1630" s="131"/>
      <c r="L1630" s="132"/>
      <c r="M1630" s="131"/>
      <c r="N1630" s="129"/>
      <c r="O1630" s="95"/>
      <c r="P1630" s="98"/>
      <c r="Q1630" s="381"/>
      <c r="R1630" s="381"/>
      <c r="S1630" s="381"/>
      <c r="T1630" s="381"/>
    </row>
    <row r="1631" spans="1:20" ht="12.75" customHeight="1" x14ac:dyDescent="0.25">
      <c r="A1631" s="128" t="str">
        <f>IF(B1631="","",ROW()-ROW($A$3)+'Diário 3º PA'!$P$1)</f>
        <v/>
      </c>
      <c r="B1631" s="129"/>
      <c r="C1631" s="130"/>
      <c r="D1631" s="98"/>
      <c r="E1631" s="95"/>
      <c r="F1631" s="141"/>
      <c r="G1631" s="98"/>
      <c r="H1631" s="98"/>
      <c r="I1631" s="95"/>
      <c r="J1631" s="131" t="str">
        <f t="shared" si="7"/>
        <v/>
      </c>
      <c r="K1631" s="131"/>
      <c r="L1631" s="132"/>
      <c r="M1631" s="131"/>
      <c r="N1631" s="129"/>
      <c r="O1631" s="95"/>
      <c r="P1631" s="98"/>
      <c r="Q1631" s="381"/>
      <c r="R1631" s="381"/>
      <c r="S1631" s="381"/>
      <c r="T1631" s="381"/>
    </row>
    <row r="1632" spans="1:20" ht="12.75" customHeight="1" x14ac:dyDescent="0.25">
      <c r="A1632" s="128" t="str">
        <f>IF(B1632="","",ROW()-ROW($A$3)+'Diário 3º PA'!$P$1)</f>
        <v/>
      </c>
      <c r="B1632" s="129"/>
      <c r="C1632" s="130"/>
      <c r="D1632" s="98"/>
      <c r="E1632" s="95"/>
      <c r="F1632" s="141"/>
      <c r="G1632" s="98"/>
      <c r="H1632" s="98"/>
      <c r="I1632" s="95"/>
      <c r="J1632" s="131" t="str">
        <f t="shared" si="7"/>
        <v/>
      </c>
      <c r="K1632" s="131"/>
      <c r="L1632" s="132"/>
      <c r="M1632" s="131"/>
      <c r="N1632" s="129"/>
      <c r="O1632" s="95"/>
      <c r="P1632" s="98"/>
      <c r="Q1632" s="381"/>
      <c r="R1632" s="381"/>
      <c r="S1632" s="381"/>
      <c r="T1632" s="381"/>
    </row>
    <row r="1633" spans="1:20" ht="12.75" customHeight="1" x14ac:dyDescent="0.25">
      <c r="A1633" s="128" t="str">
        <f>IF(B1633="","",ROW()-ROW($A$3)+'Diário 3º PA'!$P$1)</f>
        <v/>
      </c>
      <c r="B1633" s="129"/>
      <c r="C1633" s="130"/>
      <c r="D1633" s="98"/>
      <c r="E1633" s="95"/>
      <c r="F1633" s="141"/>
      <c r="G1633" s="98"/>
      <c r="H1633" s="98"/>
      <c r="I1633" s="95"/>
      <c r="J1633" s="131" t="str">
        <f t="shared" si="7"/>
        <v/>
      </c>
      <c r="K1633" s="131"/>
      <c r="L1633" s="132"/>
      <c r="M1633" s="131"/>
      <c r="N1633" s="129"/>
      <c r="O1633" s="95"/>
      <c r="P1633" s="98"/>
      <c r="Q1633" s="381"/>
      <c r="R1633" s="381"/>
      <c r="S1633" s="381"/>
      <c r="T1633" s="381"/>
    </row>
    <row r="1634" spans="1:20" ht="12.75" customHeight="1" x14ac:dyDescent="0.25">
      <c r="A1634" s="128" t="str">
        <f>IF(B1634="","",ROW()-ROW($A$3)+'Diário 3º PA'!$P$1)</f>
        <v/>
      </c>
      <c r="B1634" s="129"/>
      <c r="C1634" s="130"/>
      <c r="D1634" s="98"/>
      <c r="E1634" s="95"/>
      <c r="F1634" s="141"/>
      <c r="G1634" s="98"/>
      <c r="H1634" s="98"/>
      <c r="I1634" s="95"/>
      <c r="J1634" s="131" t="str">
        <f t="shared" si="7"/>
        <v/>
      </c>
      <c r="K1634" s="131"/>
      <c r="L1634" s="132"/>
      <c r="M1634" s="131"/>
      <c r="N1634" s="129"/>
      <c r="O1634" s="95"/>
      <c r="P1634" s="98"/>
      <c r="Q1634" s="381"/>
      <c r="R1634" s="381"/>
      <c r="S1634" s="381"/>
      <c r="T1634" s="381"/>
    </row>
    <row r="1635" spans="1:20" ht="12.75" customHeight="1" x14ac:dyDescent="0.25">
      <c r="A1635" s="128" t="str">
        <f>IF(B1635="","",ROW()-ROW($A$3)+'Diário 3º PA'!$P$1)</f>
        <v/>
      </c>
      <c r="B1635" s="129"/>
      <c r="C1635" s="130"/>
      <c r="D1635" s="98"/>
      <c r="E1635" s="95"/>
      <c r="F1635" s="141"/>
      <c r="G1635" s="98"/>
      <c r="H1635" s="98"/>
      <c r="I1635" s="95"/>
      <c r="J1635" s="131" t="str">
        <f t="shared" si="7"/>
        <v/>
      </c>
      <c r="K1635" s="131"/>
      <c r="L1635" s="132"/>
      <c r="M1635" s="131"/>
      <c r="N1635" s="129"/>
      <c r="O1635" s="95"/>
      <c r="P1635" s="98"/>
      <c r="Q1635" s="381"/>
      <c r="R1635" s="381"/>
      <c r="S1635" s="381"/>
      <c r="T1635" s="381"/>
    </row>
    <row r="1636" spans="1:20" ht="12.75" customHeight="1" x14ac:dyDescent="0.25">
      <c r="A1636" s="128" t="str">
        <f>IF(B1636="","",ROW()-ROW($A$3)+'Diário 3º PA'!$P$1)</f>
        <v/>
      </c>
      <c r="B1636" s="129"/>
      <c r="C1636" s="130"/>
      <c r="D1636" s="98"/>
      <c r="E1636" s="95"/>
      <c r="F1636" s="141"/>
      <c r="G1636" s="98"/>
      <c r="H1636" s="98"/>
      <c r="I1636" s="95"/>
      <c r="J1636" s="131" t="str">
        <f t="shared" si="7"/>
        <v/>
      </c>
      <c r="K1636" s="131"/>
      <c r="L1636" s="132"/>
      <c r="M1636" s="131"/>
      <c r="N1636" s="129"/>
      <c r="O1636" s="95"/>
      <c r="P1636" s="98"/>
      <c r="Q1636" s="381"/>
      <c r="R1636" s="381"/>
      <c r="S1636" s="381"/>
      <c r="T1636" s="381"/>
    </row>
    <row r="1637" spans="1:20" ht="12.75" customHeight="1" x14ac:dyDescent="0.25">
      <c r="A1637" s="128" t="str">
        <f>IF(B1637="","",ROW()-ROW($A$3)+'Diário 3º PA'!$P$1)</f>
        <v/>
      </c>
      <c r="B1637" s="129"/>
      <c r="C1637" s="130"/>
      <c r="D1637" s="98"/>
      <c r="E1637" s="95"/>
      <c r="F1637" s="141"/>
      <c r="G1637" s="98"/>
      <c r="H1637" s="98"/>
      <c r="I1637" s="95"/>
      <c r="J1637" s="131" t="str">
        <f t="shared" si="7"/>
        <v/>
      </c>
      <c r="K1637" s="131"/>
      <c r="L1637" s="132"/>
      <c r="M1637" s="131"/>
      <c r="N1637" s="129"/>
      <c r="O1637" s="95"/>
      <c r="P1637" s="98"/>
      <c r="Q1637" s="381"/>
      <c r="R1637" s="381"/>
      <c r="S1637" s="381"/>
      <c r="T1637" s="381"/>
    </row>
    <row r="1638" spans="1:20" ht="12.75" customHeight="1" x14ac:dyDescent="0.25">
      <c r="A1638" s="128" t="str">
        <f>IF(B1638="","",ROW()-ROW($A$3)+'Diário 3º PA'!$P$1)</f>
        <v/>
      </c>
      <c r="B1638" s="129"/>
      <c r="C1638" s="130"/>
      <c r="D1638" s="98"/>
      <c r="E1638" s="95"/>
      <c r="F1638" s="141"/>
      <c r="G1638" s="98"/>
      <c r="H1638" s="98"/>
      <c r="I1638" s="95"/>
      <c r="J1638" s="131" t="str">
        <f t="shared" si="7"/>
        <v/>
      </c>
      <c r="K1638" s="131"/>
      <c r="L1638" s="132"/>
      <c r="M1638" s="131"/>
      <c r="N1638" s="129"/>
      <c r="O1638" s="95"/>
      <c r="P1638" s="98"/>
      <c r="Q1638" s="381"/>
      <c r="R1638" s="381"/>
      <c r="S1638" s="381"/>
      <c r="T1638" s="381"/>
    </row>
    <row r="1639" spans="1:20" ht="12.75" customHeight="1" x14ac:dyDescent="0.25">
      <c r="A1639" s="128" t="str">
        <f>IF(B1639="","",ROW()-ROW($A$3)+'Diário 3º PA'!$P$1)</f>
        <v/>
      </c>
      <c r="B1639" s="129"/>
      <c r="C1639" s="130"/>
      <c r="D1639" s="98"/>
      <c r="E1639" s="95"/>
      <c r="F1639" s="141"/>
      <c r="G1639" s="98"/>
      <c r="H1639" s="98"/>
      <c r="I1639" s="95"/>
      <c r="J1639" s="131" t="str">
        <f t="shared" si="7"/>
        <v/>
      </c>
      <c r="K1639" s="131"/>
      <c r="L1639" s="132"/>
      <c r="M1639" s="131"/>
      <c r="N1639" s="129"/>
      <c r="O1639" s="95"/>
      <c r="P1639" s="98"/>
      <c r="Q1639" s="381"/>
      <c r="R1639" s="381"/>
      <c r="S1639" s="381"/>
      <c r="T1639" s="381"/>
    </row>
    <row r="1640" spans="1:20" ht="12.75" customHeight="1" x14ac:dyDescent="0.25">
      <c r="A1640" s="128" t="str">
        <f>IF(B1640="","",ROW()-ROW($A$3)+'Diário 3º PA'!$P$1)</f>
        <v/>
      </c>
      <c r="B1640" s="129"/>
      <c r="C1640" s="130"/>
      <c r="D1640" s="98"/>
      <c r="E1640" s="95"/>
      <c r="F1640" s="141"/>
      <c r="G1640" s="98"/>
      <c r="H1640" s="98"/>
      <c r="I1640" s="95"/>
      <c r="J1640" s="131" t="str">
        <f t="shared" si="7"/>
        <v/>
      </c>
      <c r="K1640" s="131"/>
      <c r="L1640" s="132"/>
      <c r="M1640" s="131"/>
      <c r="N1640" s="129"/>
      <c r="O1640" s="95"/>
      <c r="P1640" s="98"/>
      <c r="Q1640" s="381"/>
      <c r="R1640" s="381"/>
      <c r="S1640" s="381"/>
      <c r="T1640" s="381"/>
    </row>
    <row r="1641" spans="1:20" ht="12.75" customHeight="1" x14ac:dyDescent="0.25">
      <c r="A1641" s="128" t="str">
        <f>IF(B1641="","",ROW()-ROW($A$3)+'Diário 3º PA'!$P$1)</f>
        <v/>
      </c>
      <c r="B1641" s="129"/>
      <c r="C1641" s="130"/>
      <c r="D1641" s="98"/>
      <c r="E1641" s="95"/>
      <c r="F1641" s="141"/>
      <c r="G1641" s="98"/>
      <c r="H1641" s="98"/>
      <c r="I1641" s="95"/>
      <c r="J1641" s="131" t="str">
        <f t="shared" si="7"/>
        <v/>
      </c>
      <c r="K1641" s="131"/>
      <c r="L1641" s="132"/>
      <c r="M1641" s="131"/>
      <c r="N1641" s="129"/>
      <c r="O1641" s="95"/>
      <c r="P1641" s="98"/>
      <c r="Q1641" s="381"/>
      <c r="R1641" s="381"/>
      <c r="S1641" s="381"/>
      <c r="T1641" s="381"/>
    </row>
    <row r="1642" spans="1:20" ht="12.75" customHeight="1" x14ac:dyDescent="0.25">
      <c r="A1642" s="128" t="str">
        <f>IF(B1642="","",ROW()-ROW($A$3)+'Diário 3º PA'!$P$1)</f>
        <v/>
      </c>
      <c r="B1642" s="129"/>
      <c r="C1642" s="130"/>
      <c r="D1642" s="98"/>
      <c r="E1642" s="95"/>
      <c r="F1642" s="141"/>
      <c r="G1642" s="98"/>
      <c r="H1642" s="98"/>
      <c r="I1642" s="95"/>
      <c r="J1642" s="131" t="str">
        <f t="shared" si="7"/>
        <v/>
      </c>
      <c r="K1642" s="131"/>
      <c r="L1642" s="132"/>
      <c r="M1642" s="131"/>
      <c r="N1642" s="129"/>
      <c r="O1642" s="95"/>
      <c r="P1642" s="98"/>
      <c r="Q1642" s="381"/>
      <c r="R1642" s="381"/>
      <c r="S1642" s="381"/>
      <c r="T1642" s="381"/>
    </row>
    <row r="1643" spans="1:20" ht="12.75" customHeight="1" x14ac:dyDescent="0.25">
      <c r="A1643" s="128" t="str">
        <f>IF(B1643="","",ROW()-ROW($A$3)+'Diário 3º PA'!$P$1)</f>
        <v/>
      </c>
      <c r="B1643" s="129"/>
      <c r="C1643" s="130"/>
      <c r="D1643" s="98"/>
      <c r="E1643" s="95"/>
      <c r="F1643" s="141"/>
      <c r="G1643" s="98"/>
      <c r="H1643" s="98"/>
      <c r="I1643" s="95"/>
      <c r="J1643" s="131" t="str">
        <f t="shared" si="7"/>
        <v/>
      </c>
      <c r="K1643" s="131"/>
      <c r="L1643" s="132"/>
      <c r="M1643" s="131"/>
      <c r="N1643" s="129"/>
      <c r="O1643" s="95"/>
      <c r="P1643" s="98"/>
      <c r="Q1643" s="381"/>
      <c r="R1643" s="381"/>
      <c r="S1643" s="381"/>
      <c r="T1643" s="381"/>
    </row>
    <row r="1644" spans="1:20" ht="12.75" customHeight="1" x14ac:dyDescent="0.25">
      <c r="A1644" s="128" t="str">
        <f>IF(B1644="","",ROW()-ROW($A$3)+'Diário 3º PA'!$P$1)</f>
        <v/>
      </c>
      <c r="B1644" s="129"/>
      <c r="C1644" s="130"/>
      <c r="D1644" s="98"/>
      <c r="E1644" s="95"/>
      <c r="F1644" s="141"/>
      <c r="G1644" s="98"/>
      <c r="H1644" s="98"/>
      <c r="I1644" s="95"/>
      <c r="J1644" s="131" t="str">
        <f t="shared" si="7"/>
        <v/>
      </c>
      <c r="K1644" s="131"/>
      <c r="L1644" s="132"/>
      <c r="M1644" s="131"/>
      <c r="N1644" s="129"/>
      <c r="O1644" s="95"/>
      <c r="P1644" s="98"/>
      <c r="Q1644" s="381"/>
      <c r="R1644" s="381"/>
      <c r="S1644" s="381"/>
      <c r="T1644" s="381"/>
    </row>
    <row r="1645" spans="1:20" ht="12.75" customHeight="1" x14ac:dyDescent="0.25">
      <c r="A1645" s="128" t="str">
        <f>IF(B1645="","",ROW()-ROW($A$3)+'Diário 3º PA'!$P$1)</f>
        <v/>
      </c>
      <c r="B1645" s="129"/>
      <c r="C1645" s="130"/>
      <c r="D1645" s="98"/>
      <c r="E1645" s="95"/>
      <c r="F1645" s="141"/>
      <c r="G1645" s="98"/>
      <c r="H1645" s="98"/>
      <c r="I1645" s="95"/>
      <c r="J1645" s="131" t="str">
        <f t="shared" si="7"/>
        <v/>
      </c>
      <c r="K1645" s="131"/>
      <c r="L1645" s="132"/>
      <c r="M1645" s="131"/>
      <c r="N1645" s="129"/>
      <c r="O1645" s="95"/>
      <c r="P1645" s="98"/>
      <c r="Q1645" s="381"/>
      <c r="R1645" s="381"/>
      <c r="S1645" s="381"/>
      <c r="T1645" s="381"/>
    </row>
    <row r="1646" spans="1:20" ht="12.75" customHeight="1" x14ac:dyDescent="0.25">
      <c r="A1646" s="128" t="str">
        <f>IF(B1646="","",ROW()-ROW($A$3)+'Diário 3º PA'!$P$1)</f>
        <v/>
      </c>
      <c r="B1646" s="129"/>
      <c r="C1646" s="130"/>
      <c r="D1646" s="98"/>
      <c r="E1646" s="95"/>
      <c r="F1646" s="141"/>
      <c r="G1646" s="98"/>
      <c r="H1646" s="98"/>
      <c r="I1646" s="95"/>
      <c r="J1646" s="131" t="str">
        <f t="shared" si="7"/>
        <v/>
      </c>
      <c r="K1646" s="131"/>
      <c r="L1646" s="132"/>
      <c r="M1646" s="131"/>
      <c r="N1646" s="129"/>
      <c r="O1646" s="95"/>
      <c r="P1646" s="98"/>
      <c r="Q1646" s="381"/>
      <c r="R1646" s="381"/>
      <c r="S1646" s="381"/>
      <c r="T1646" s="381"/>
    </row>
    <row r="1647" spans="1:20" ht="12.75" customHeight="1" x14ac:dyDescent="0.25">
      <c r="A1647" s="128" t="str">
        <f>IF(B1647="","",ROW()-ROW($A$3)+'Diário 3º PA'!$P$1)</f>
        <v/>
      </c>
      <c r="B1647" s="129"/>
      <c r="C1647" s="130"/>
      <c r="D1647" s="98"/>
      <c r="E1647" s="95"/>
      <c r="F1647" s="141"/>
      <c r="G1647" s="98"/>
      <c r="H1647" s="98"/>
      <c r="I1647" s="95"/>
      <c r="J1647" s="131" t="str">
        <f t="shared" si="7"/>
        <v/>
      </c>
      <c r="K1647" s="131"/>
      <c r="L1647" s="132"/>
      <c r="M1647" s="131"/>
      <c r="N1647" s="129"/>
      <c r="O1647" s="95"/>
      <c r="P1647" s="98"/>
      <c r="Q1647" s="381"/>
      <c r="R1647" s="381"/>
      <c r="S1647" s="381"/>
      <c r="T1647" s="381"/>
    </row>
    <row r="1648" spans="1:20" ht="12.75" customHeight="1" x14ac:dyDescent="0.25">
      <c r="A1648" s="128" t="str">
        <f>IF(B1648="","",ROW()-ROW($A$3)+'Diário 3º PA'!$P$1)</f>
        <v/>
      </c>
      <c r="B1648" s="129"/>
      <c r="C1648" s="130"/>
      <c r="D1648" s="98"/>
      <c r="E1648" s="95"/>
      <c r="F1648" s="141"/>
      <c r="G1648" s="98"/>
      <c r="H1648" s="98"/>
      <c r="I1648" s="95"/>
      <c r="J1648" s="131" t="str">
        <f t="shared" si="7"/>
        <v/>
      </c>
      <c r="K1648" s="131"/>
      <c r="L1648" s="132"/>
      <c r="M1648" s="131"/>
      <c r="N1648" s="129"/>
      <c r="O1648" s="95"/>
      <c r="P1648" s="98"/>
      <c r="Q1648" s="381"/>
      <c r="R1648" s="381"/>
      <c r="S1648" s="381"/>
      <c r="T1648" s="381"/>
    </row>
    <row r="1649" spans="1:20" ht="12.75" customHeight="1" x14ac:dyDescent="0.25">
      <c r="A1649" s="128" t="str">
        <f>IF(B1649="","",ROW()-ROW($A$3)+'Diário 3º PA'!$P$1)</f>
        <v/>
      </c>
      <c r="B1649" s="129"/>
      <c r="C1649" s="130"/>
      <c r="D1649" s="98"/>
      <c r="E1649" s="95"/>
      <c r="F1649" s="141"/>
      <c r="G1649" s="98"/>
      <c r="H1649" s="98"/>
      <c r="I1649" s="95"/>
      <c r="J1649" s="131" t="str">
        <f t="shared" si="7"/>
        <v/>
      </c>
      <c r="K1649" s="131"/>
      <c r="L1649" s="132"/>
      <c r="M1649" s="131"/>
      <c r="N1649" s="129"/>
      <c r="O1649" s="95"/>
      <c r="P1649" s="98"/>
      <c r="Q1649" s="381"/>
      <c r="R1649" s="381"/>
      <c r="S1649" s="381"/>
      <c r="T1649" s="381"/>
    </row>
    <row r="1650" spans="1:20" ht="12.75" customHeight="1" x14ac:dyDescent="0.25">
      <c r="A1650" s="128" t="str">
        <f>IF(B1650="","",ROW()-ROW($A$3)+'Diário 3º PA'!$P$1)</f>
        <v/>
      </c>
      <c r="B1650" s="129"/>
      <c r="C1650" s="130"/>
      <c r="D1650" s="98"/>
      <c r="E1650" s="95"/>
      <c r="F1650" s="141"/>
      <c r="G1650" s="98"/>
      <c r="H1650" s="98"/>
      <c r="I1650" s="95"/>
      <c r="J1650" s="131" t="str">
        <f t="shared" si="7"/>
        <v/>
      </c>
      <c r="K1650" s="131"/>
      <c r="L1650" s="132"/>
      <c r="M1650" s="131"/>
      <c r="N1650" s="129"/>
      <c r="O1650" s="95"/>
      <c r="P1650" s="98"/>
      <c r="Q1650" s="381"/>
      <c r="R1650" s="381"/>
      <c r="S1650" s="381"/>
      <c r="T1650" s="381"/>
    </row>
    <row r="1651" spans="1:20" ht="12.75" customHeight="1" x14ac:dyDescent="0.25">
      <c r="A1651" s="128" t="str">
        <f>IF(B1651="","",ROW()-ROW($A$3)+'Diário 3º PA'!$P$1)</f>
        <v/>
      </c>
      <c r="B1651" s="129"/>
      <c r="C1651" s="130"/>
      <c r="D1651" s="98"/>
      <c r="E1651" s="95"/>
      <c r="F1651" s="141"/>
      <c r="G1651" s="98"/>
      <c r="H1651" s="98"/>
      <c r="I1651" s="95"/>
      <c r="J1651" s="131" t="str">
        <f t="shared" si="7"/>
        <v/>
      </c>
      <c r="K1651" s="131"/>
      <c r="L1651" s="132"/>
      <c r="M1651" s="131"/>
      <c r="N1651" s="129"/>
      <c r="O1651" s="95"/>
      <c r="P1651" s="98"/>
      <c r="Q1651" s="381"/>
      <c r="R1651" s="381"/>
      <c r="S1651" s="381"/>
      <c r="T1651" s="381"/>
    </row>
    <row r="1652" spans="1:20" ht="12.75" customHeight="1" x14ac:dyDescent="0.25">
      <c r="A1652" s="128" t="str">
        <f>IF(B1652="","",ROW()-ROW($A$3)+'Diário 3º PA'!$P$1)</f>
        <v/>
      </c>
      <c r="B1652" s="129"/>
      <c r="C1652" s="130"/>
      <c r="D1652" s="98"/>
      <c r="E1652" s="95"/>
      <c r="F1652" s="141"/>
      <c r="G1652" s="98"/>
      <c r="H1652" s="98"/>
      <c r="I1652" s="95"/>
      <c r="J1652" s="131" t="str">
        <f t="shared" si="7"/>
        <v/>
      </c>
      <c r="K1652" s="131"/>
      <c r="L1652" s="132"/>
      <c r="M1652" s="131"/>
      <c r="N1652" s="129"/>
      <c r="O1652" s="95"/>
      <c r="P1652" s="98"/>
      <c r="Q1652" s="381"/>
      <c r="R1652" s="381"/>
      <c r="S1652" s="381"/>
      <c r="T1652" s="381"/>
    </row>
    <row r="1653" spans="1:20" ht="12.75" customHeight="1" x14ac:dyDescent="0.25">
      <c r="A1653" s="128" t="str">
        <f>IF(B1653="","",ROW()-ROW($A$3)+'Diário 3º PA'!$P$1)</f>
        <v/>
      </c>
      <c r="B1653" s="129"/>
      <c r="C1653" s="130"/>
      <c r="D1653" s="98"/>
      <c r="E1653" s="95"/>
      <c r="F1653" s="141"/>
      <c r="G1653" s="98"/>
      <c r="H1653" s="98"/>
      <c r="I1653" s="95"/>
      <c r="J1653" s="131" t="str">
        <f t="shared" si="7"/>
        <v/>
      </c>
      <c r="K1653" s="131"/>
      <c r="L1653" s="132"/>
      <c r="M1653" s="131"/>
      <c r="N1653" s="129"/>
      <c r="O1653" s="95"/>
      <c r="P1653" s="98"/>
      <c r="Q1653" s="381"/>
      <c r="R1653" s="381"/>
      <c r="S1653" s="381"/>
      <c r="T1653" s="381"/>
    </row>
    <row r="1654" spans="1:20" ht="12.75" customHeight="1" x14ac:dyDescent="0.25">
      <c r="A1654" s="128" t="str">
        <f>IF(B1654="","",ROW()-ROW($A$3)+'Diário 3º PA'!$P$1)</f>
        <v/>
      </c>
      <c r="B1654" s="129"/>
      <c r="C1654" s="130"/>
      <c r="D1654" s="98"/>
      <c r="E1654" s="95"/>
      <c r="F1654" s="141"/>
      <c r="G1654" s="98"/>
      <c r="H1654" s="98"/>
      <c r="I1654" s="95"/>
      <c r="J1654" s="131" t="str">
        <f t="shared" si="7"/>
        <v/>
      </c>
      <c r="K1654" s="131"/>
      <c r="L1654" s="132"/>
      <c r="M1654" s="131"/>
      <c r="N1654" s="129"/>
      <c r="O1654" s="95"/>
      <c r="P1654" s="98"/>
      <c r="Q1654" s="381"/>
      <c r="R1654" s="381"/>
      <c r="S1654" s="381"/>
      <c r="T1654" s="381"/>
    </row>
    <row r="1655" spans="1:20" ht="12.75" customHeight="1" x14ac:dyDescent="0.25">
      <c r="A1655" s="128" t="str">
        <f>IF(B1655="","",ROW()-ROW($A$3)+'Diário 3º PA'!$P$1)</f>
        <v/>
      </c>
      <c r="B1655" s="129"/>
      <c r="C1655" s="130"/>
      <c r="D1655" s="98"/>
      <c r="E1655" s="95"/>
      <c r="F1655" s="141"/>
      <c r="G1655" s="98"/>
      <c r="H1655" s="98"/>
      <c r="I1655" s="95"/>
      <c r="J1655" s="131" t="str">
        <f t="shared" si="7"/>
        <v/>
      </c>
      <c r="K1655" s="131"/>
      <c r="L1655" s="132"/>
      <c r="M1655" s="131"/>
      <c r="N1655" s="129"/>
      <c r="O1655" s="95"/>
      <c r="P1655" s="98"/>
      <c r="Q1655" s="381"/>
      <c r="R1655" s="381"/>
      <c r="S1655" s="381"/>
      <c r="T1655" s="381"/>
    </row>
    <row r="1656" spans="1:20" ht="12.75" customHeight="1" x14ac:dyDescent="0.25">
      <c r="A1656" s="128" t="str">
        <f>IF(B1656="","",ROW()-ROW($A$3)+'Diário 3º PA'!$P$1)</f>
        <v/>
      </c>
      <c r="B1656" s="129"/>
      <c r="C1656" s="130"/>
      <c r="D1656" s="98"/>
      <c r="E1656" s="95"/>
      <c r="F1656" s="141"/>
      <c r="G1656" s="98"/>
      <c r="H1656" s="98"/>
      <c r="I1656" s="95"/>
      <c r="J1656" s="131" t="str">
        <f t="shared" si="7"/>
        <v/>
      </c>
      <c r="K1656" s="131"/>
      <c r="L1656" s="132"/>
      <c r="M1656" s="131"/>
      <c r="N1656" s="129"/>
      <c r="O1656" s="95"/>
      <c r="P1656" s="98"/>
      <c r="Q1656" s="381"/>
      <c r="R1656" s="381"/>
      <c r="S1656" s="381"/>
      <c r="T1656" s="381"/>
    </row>
    <row r="1657" spans="1:20" ht="12.75" customHeight="1" x14ac:dyDescent="0.25">
      <c r="A1657" s="128" t="str">
        <f>IF(B1657="","",ROW()-ROW($A$3)+'Diário 3º PA'!$P$1)</f>
        <v/>
      </c>
      <c r="B1657" s="129"/>
      <c r="C1657" s="130"/>
      <c r="D1657" s="98"/>
      <c r="E1657" s="95"/>
      <c r="F1657" s="141"/>
      <c r="G1657" s="98"/>
      <c r="H1657" s="98"/>
      <c r="I1657" s="95"/>
      <c r="J1657" s="131" t="str">
        <f t="shared" si="7"/>
        <v/>
      </c>
      <c r="K1657" s="131"/>
      <c r="L1657" s="132"/>
      <c r="M1657" s="131"/>
      <c r="N1657" s="129"/>
      <c r="O1657" s="95"/>
      <c r="P1657" s="98"/>
      <c r="Q1657" s="381"/>
      <c r="R1657" s="381"/>
      <c r="S1657" s="381"/>
      <c r="T1657" s="381"/>
    </row>
    <row r="1658" spans="1:20" ht="12.75" customHeight="1" x14ac:dyDescent="0.25">
      <c r="A1658" s="128" t="str">
        <f>IF(B1658="","",ROW()-ROW($A$3)+'Diário 3º PA'!$P$1)</f>
        <v/>
      </c>
      <c r="B1658" s="129"/>
      <c r="C1658" s="130"/>
      <c r="D1658" s="98"/>
      <c r="E1658" s="95"/>
      <c r="F1658" s="141"/>
      <c r="G1658" s="98"/>
      <c r="H1658" s="98"/>
      <c r="I1658" s="95"/>
      <c r="J1658" s="131" t="str">
        <f t="shared" si="7"/>
        <v/>
      </c>
      <c r="K1658" s="131"/>
      <c r="L1658" s="132"/>
      <c r="M1658" s="131"/>
      <c r="N1658" s="129"/>
      <c r="O1658" s="95"/>
      <c r="P1658" s="98"/>
      <c r="Q1658" s="381"/>
      <c r="R1658" s="381"/>
      <c r="S1658" s="381"/>
      <c r="T1658" s="381"/>
    </row>
    <row r="1659" spans="1:20" ht="12.75" customHeight="1" x14ac:dyDescent="0.25">
      <c r="A1659" s="128" t="str">
        <f>IF(B1659="","",ROW()-ROW($A$3)+'Diário 3º PA'!$P$1)</f>
        <v/>
      </c>
      <c r="B1659" s="129"/>
      <c r="C1659" s="130"/>
      <c r="D1659" s="98"/>
      <c r="E1659" s="95"/>
      <c r="F1659" s="141"/>
      <c r="G1659" s="98"/>
      <c r="H1659" s="98"/>
      <c r="I1659" s="95"/>
      <c r="J1659" s="131" t="str">
        <f t="shared" si="7"/>
        <v/>
      </c>
      <c r="K1659" s="131"/>
      <c r="L1659" s="132"/>
      <c r="M1659" s="131"/>
      <c r="N1659" s="129"/>
      <c r="O1659" s="95"/>
      <c r="P1659" s="98"/>
      <c r="Q1659" s="381"/>
      <c r="R1659" s="381"/>
      <c r="S1659" s="381"/>
      <c r="T1659" s="381"/>
    </row>
    <row r="1660" spans="1:20" ht="12.75" customHeight="1" x14ac:dyDescent="0.25">
      <c r="A1660" s="128" t="str">
        <f>IF(B1660="","",ROW()-ROW($A$3)+'Diário 3º PA'!$P$1)</f>
        <v/>
      </c>
      <c r="B1660" s="129"/>
      <c r="C1660" s="130"/>
      <c r="D1660" s="98"/>
      <c r="E1660" s="95"/>
      <c r="F1660" s="141"/>
      <c r="G1660" s="98"/>
      <c r="H1660" s="98"/>
      <c r="I1660" s="95"/>
      <c r="J1660" s="131" t="str">
        <f t="shared" si="7"/>
        <v/>
      </c>
      <c r="K1660" s="131"/>
      <c r="L1660" s="132"/>
      <c r="M1660" s="131"/>
      <c r="N1660" s="129"/>
      <c r="O1660" s="95"/>
      <c r="P1660" s="98"/>
      <c r="Q1660" s="381"/>
      <c r="R1660" s="381"/>
      <c r="S1660" s="381"/>
      <c r="T1660" s="381"/>
    </row>
    <row r="1661" spans="1:20" ht="12.75" customHeight="1" x14ac:dyDescent="0.25">
      <c r="A1661" s="128" t="str">
        <f>IF(B1661="","",ROW()-ROW($A$3)+'Diário 3º PA'!$P$1)</f>
        <v/>
      </c>
      <c r="B1661" s="129"/>
      <c r="C1661" s="130"/>
      <c r="D1661" s="98"/>
      <c r="E1661" s="95"/>
      <c r="F1661" s="141"/>
      <c r="G1661" s="98"/>
      <c r="H1661" s="98"/>
      <c r="I1661" s="95"/>
      <c r="J1661" s="131" t="str">
        <f t="shared" si="7"/>
        <v/>
      </c>
      <c r="K1661" s="131"/>
      <c r="L1661" s="132"/>
      <c r="M1661" s="131"/>
      <c r="N1661" s="129"/>
      <c r="O1661" s="95"/>
      <c r="P1661" s="98"/>
      <c r="Q1661" s="381"/>
      <c r="R1661" s="381"/>
      <c r="S1661" s="381"/>
      <c r="T1661" s="381"/>
    </row>
    <row r="1662" spans="1:20" ht="12.75" customHeight="1" x14ac:dyDescent="0.25">
      <c r="A1662" s="128" t="str">
        <f>IF(B1662="","",ROW()-ROW($A$3)+'Diário 3º PA'!$P$1)</f>
        <v/>
      </c>
      <c r="B1662" s="129"/>
      <c r="C1662" s="130"/>
      <c r="D1662" s="98"/>
      <c r="E1662" s="95"/>
      <c r="F1662" s="141"/>
      <c r="G1662" s="98"/>
      <c r="H1662" s="98"/>
      <c r="I1662" s="95"/>
      <c r="J1662" s="131" t="str">
        <f t="shared" si="7"/>
        <v/>
      </c>
      <c r="K1662" s="131"/>
      <c r="L1662" s="132"/>
      <c r="M1662" s="131"/>
      <c r="N1662" s="129"/>
      <c r="O1662" s="95"/>
      <c r="P1662" s="98"/>
      <c r="Q1662" s="381"/>
      <c r="R1662" s="381"/>
      <c r="S1662" s="381"/>
      <c r="T1662" s="381"/>
    </row>
    <row r="1663" spans="1:20" ht="12.75" customHeight="1" x14ac:dyDescent="0.25">
      <c r="A1663" s="128" t="str">
        <f>IF(B1663="","",ROW()-ROW($A$3)+'Diário 3º PA'!$P$1)</f>
        <v/>
      </c>
      <c r="B1663" s="129"/>
      <c r="C1663" s="130"/>
      <c r="D1663" s="98"/>
      <c r="E1663" s="95"/>
      <c r="F1663" s="141"/>
      <c r="G1663" s="98"/>
      <c r="H1663" s="98"/>
      <c r="I1663" s="95"/>
      <c r="J1663" s="131" t="str">
        <f t="shared" si="7"/>
        <v/>
      </c>
      <c r="K1663" s="131"/>
      <c r="L1663" s="132"/>
      <c r="M1663" s="131"/>
      <c r="N1663" s="129"/>
      <c r="O1663" s="95"/>
      <c r="P1663" s="98"/>
      <c r="Q1663" s="381"/>
      <c r="R1663" s="381"/>
      <c r="S1663" s="381"/>
      <c r="T1663" s="381"/>
    </row>
    <row r="1664" spans="1:20" ht="12.75" customHeight="1" x14ac:dyDescent="0.25">
      <c r="A1664" s="128" t="str">
        <f>IF(B1664="","",ROW()-ROW($A$3)+'Diário 3º PA'!$P$1)</f>
        <v/>
      </c>
      <c r="B1664" s="129"/>
      <c r="C1664" s="130"/>
      <c r="D1664" s="98"/>
      <c r="E1664" s="95"/>
      <c r="F1664" s="141"/>
      <c r="G1664" s="98"/>
      <c r="H1664" s="98"/>
      <c r="I1664" s="95"/>
      <c r="J1664" s="131" t="str">
        <f t="shared" si="7"/>
        <v/>
      </c>
      <c r="K1664" s="131"/>
      <c r="L1664" s="132"/>
      <c r="M1664" s="131"/>
      <c r="N1664" s="129"/>
      <c r="O1664" s="95"/>
      <c r="P1664" s="98"/>
      <c r="Q1664" s="381"/>
      <c r="R1664" s="381"/>
      <c r="S1664" s="381"/>
      <c r="T1664" s="381"/>
    </row>
    <row r="1665" spans="1:20" ht="12.75" customHeight="1" x14ac:dyDescent="0.25">
      <c r="A1665" s="128" t="str">
        <f>IF(B1665="","",ROW()-ROW($A$3)+'Diário 3º PA'!$P$1)</f>
        <v/>
      </c>
      <c r="B1665" s="129"/>
      <c r="C1665" s="130"/>
      <c r="D1665" s="98"/>
      <c r="E1665" s="95"/>
      <c r="F1665" s="141"/>
      <c r="G1665" s="98"/>
      <c r="H1665" s="98"/>
      <c r="I1665" s="95"/>
      <c r="J1665" s="131" t="str">
        <f t="shared" si="7"/>
        <v/>
      </c>
      <c r="K1665" s="131"/>
      <c r="L1665" s="132"/>
      <c r="M1665" s="131"/>
      <c r="N1665" s="129"/>
      <c r="O1665" s="95"/>
      <c r="P1665" s="98"/>
      <c r="Q1665" s="381"/>
      <c r="R1665" s="381"/>
      <c r="S1665" s="381"/>
      <c r="T1665" s="381"/>
    </row>
    <row r="1666" spans="1:20" ht="12.75" customHeight="1" x14ac:dyDescent="0.25">
      <c r="A1666" s="128" t="str">
        <f>IF(B1666="","",ROW()-ROW($A$3)+'Diário 3º PA'!$P$1)</f>
        <v/>
      </c>
      <c r="B1666" s="129"/>
      <c r="C1666" s="130"/>
      <c r="D1666" s="98"/>
      <c r="E1666" s="95"/>
      <c r="F1666" s="141"/>
      <c r="G1666" s="98"/>
      <c r="H1666" s="98"/>
      <c r="I1666" s="95"/>
      <c r="J1666" s="131" t="str">
        <f t="shared" si="7"/>
        <v/>
      </c>
      <c r="K1666" s="131"/>
      <c r="L1666" s="132"/>
      <c r="M1666" s="131"/>
      <c r="N1666" s="129"/>
      <c r="O1666" s="95"/>
      <c r="P1666" s="98"/>
      <c r="Q1666" s="381"/>
      <c r="R1666" s="381"/>
      <c r="S1666" s="381"/>
      <c r="T1666" s="381"/>
    </row>
    <row r="1667" spans="1:20" ht="12.75" customHeight="1" x14ac:dyDescent="0.25">
      <c r="A1667" s="128" t="str">
        <f>IF(B1667="","",ROW()-ROW($A$3)+'Diário 3º PA'!$P$1)</f>
        <v/>
      </c>
      <c r="B1667" s="129"/>
      <c r="C1667" s="130"/>
      <c r="D1667" s="98"/>
      <c r="E1667" s="95"/>
      <c r="F1667" s="141"/>
      <c r="G1667" s="98"/>
      <c r="H1667" s="98"/>
      <c r="I1667" s="95"/>
      <c r="J1667" s="131" t="str">
        <f t="shared" si="7"/>
        <v/>
      </c>
      <c r="K1667" s="131"/>
      <c r="L1667" s="132"/>
      <c r="M1667" s="131"/>
      <c r="N1667" s="129"/>
      <c r="O1667" s="95"/>
      <c r="P1667" s="98"/>
      <c r="Q1667" s="381"/>
      <c r="R1667" s="381"/>
      <c r="S1667" s="381"/>
      <c r="T1667" s="381"/>
    </row>
    <row r="1668" spans="1:20" ht="12.75" customHeight="1" x14ac:dyDescent="0.25">
      <c r="A1668" s="128" t="str">
        <f>IF(B1668="","",ROW()-ROW($A$3)+'Diário 3º PA'!$P$1)</f>
        <v/>
      </c>
      <c r="B1668" s="129"/>
      <c r="C1668" s="130"/>
      <c r="D1668" s="98"/>
      <c r="E1668" s="95"/>
      <c r="F1668" s="141"/>
      <c r="G1668" s="98"/>
      <c r="H1668" s="98"/>
      <c r="I1668" s="95"/>
      <c r="J1668" s="131" t="str">
        <f t="shared" si="7"/>
        <v/>
      </c>
      <c r="K1668" s="131"/>
      <c r="L1668" s="132"/>
      <c r="M1668" s="131"/>
      <c r="N1668" s="129"/>
      <c r="O1668" s="95"/>
      <c r="P1668" s="98"/>
      <c r="Q1668" s="381"/>
      <c r="R1668" s="381"/>
      <c r="S1668" s="381"/>
      <c r="T1668" s="381"/>
    </row>
    <row r="1669" spans="1:20" ht="12.75" customHeight="1" x14ac:dyDescent="0.25">
      <c r="A1669" s="128" t="str">
        <f>IF(B1669="","",ROW()-ROW($A$3)+'Diário 3º PA'!$P$1)</f>
        <v/>
      </c>
      <c r="B1669" s="129"/>
      <c r="C1669" s="130"/>
      <c r="D1669" s="98"/>
      <c r="E1669" s="95"/>
      <c r="F1669" s="141"/>
      <c r="G1669" s="98"/>
      <c r="H1669" s="98"/>
      <c r="I1669" s="95"/>
      <c r="J1669" s="131" t="str">
        <f t="shared" si="7"/>
        <v/>
      </c>
      <c r="K1669" s="131"/>
      <c r="L1669" s="132"/>
      <c r="M1669" s="131"/>
      <c r="N1669" s="129"/>
      <c r="O1669" s="95"/>
      <c r="P1669" s="98"/>
      <c r="Q1669" s="381"/>
      <c r="R1669" s="381"/>
      <c r="S1669" s="381"/>
      <c r="T1669" s="381"/>
    </row>
    <row r="1670" spans="1:20" ht="12.75" customHeight="1" x14ac:dyDescent="0.25">
      <c r="A1670" s="128" t="str">
        <f>IF(B1670="","",ROW()-ROW($A$3)+'Diário 3º PA'!$P$1)</f>
        <v/>
      </c>
      <c r="B1670" s="129"/>
      <c r="C1670" s="130"/>
      <c r="D1670" s="98"/>
      <c r="E1670" s="95"/>
      <c r="F1670" s="141"/>
      <c r="G1670" s="98"/>
      <c r="H1670" s="98"/>
      <c r="I1670" s="95"/>
      <c r="J1670" s="131" t="str">
        <f t="shared" si="7"/>
        <v/>
      </c>
      <c r="K1670" s="131"/>
      <c r="L1670" s="132"/>
      <c r="M1670" s="131"/>
      <c r="N1670" s="129"/>
      <c r="O1670" s="95"/>
      <c r="P1670" s="98"/>
      <c r="Q1670" s="381"/>
      <c r="R1670" s="381"/>
      <c r="S1670" s="381"/>
      <c r="T1670" s="381"/>
    </row>
    <row r="1671" spans="1:20" ht="12.75" customHeight="1" x14ac:dyDescent="0.25">
      <c r="A1671" s="128" t="str">
        <f>IF(B1671="","",ROW()-ROW($A$3)+'Diário 3º PA'!$P$1)</f>
        <v/>
      </c>
      <c r="B1671" s="129"/>
      <c r="C1671" s="130"/>
      <c r="D1671" s="98"/>
      <c r="E1671" s="95"/>
      <c r="F1671" s="141"/>
      <c r="G1671" s="98"/>
      <c r="H1671" s="98"/>
      <c r="I1671" s="95"/>
      <c r="J1671" s="131" t="str">
        <f t="shared" si="7"/>
        <v/>
      </c>
      <c r="K1671" s="131"/>
      <c r="L1671" s="132"/>
      <c r="M1671" s="131"/>
      <c r="N1671" s="129"/>
      <c r="O1671" s="95"/>
      <c r="P1671" s="98"/>
      <c r="Q1671" s="381"/>
      <c r="R1671" s="381"/>
      <c r="S1671" s="381"/>
      <c r="T1671" s="381"/>
    </row>
    <row r="1672" spans="1:20" ht="12.75" customHeight="1" x14ac:dyDescent="0.25">
      <c r="A1672" s="128" t="str">
        <f>IF(B1672="","",ROW()-ROW($A$3)+'Diário 3º PA'!$P$1)</f>
        <v/>
      </c>
      <c r="B1672" s="129"/>
      <c r="C1672" s="130"/>
      <c r="D1672" s="98"/>
      <c r="E1672" s="95"/>
      <c r="F1672" s="141"/>
      <c r="G1672" s="98"/>
      <c r="H1672" s="98"/>
      <c r="I1672" s="95"/>
      <c r="J1672" s="131" t="str">
        <f t="shared" si="7"/>
        <v/>
      </c>
      <c r="K1672" s="131"/>
      <c r="L1672" s="132"/>
      <c r="M1672" s="131"/>
      <c r="N1672" s="129"/>
      <c r="O1672" s="95"/>
      <c r="P1672" s="98"/>
      <c r="Q1672" s="381"/>
      <c r="R1672" s="381"/>
      <c r="S1672" s="381"/>
      <c r="T1672" s="381"/>
    </row>
    <row r="1673" spans="1:20" ht="12.75" customHeight="1" x14ac:dyDescent="0.25">
      <c r="A1673" s="128" t="str">
        <f>IF(B1673="","",ROW()-ROW($A$3)+'Diário 3º PA'!$P$1)</f>
        <v/>
      </c>
      <c r="B1673" s="129"/>
      <c r="C1673" s="130"/>
      <c r="D1673" s="98"/>
      <c r="E1673" s="95"/>
      <c r="F1673" s="141"/>
      <c r="G1673" s="98"/>
      <c r="H1673" s="98"/>
      <c r="I1673" s="95"/>
      <c r="J1673" s="131" t="str">
        <f t="shared" si="7"/>
        <v/>
      </c>
      <c r="K1673" s="131"/>
      <c r="L1673" s="132"/>
      <c r="M1673" s="131"/>
      <c r="N1673" s="129"/>
      <c r="O1673" s="95"/>
      <c r="P1673" s="98"/>
      <c r="Q1673" s="381"/>
      <c r="R1673" s="381"/>
      <c r="S1673" s="381"/>
      <c r="T1673" s="381"/>
    </row>
    <row r="1674" spans="1:20" ht="12.75" customHeight="1" x14ac:dyDescent="0.25">
      <c r="A1674" s="128" t="str">
        <f>IF(B1674="","",ROW()-ROW($A$3)+'Diário 3º PA'!$P$1)</f>
        <v/>
      </c>
      <c r="B1674" s="129"/>
      <c r="C1674" s="130"/>
      <c r="D1674" s="98"/>
      <c r="E1674" s="95"/>
      <c r="F1674" s="141"/>
      <c r="G1674" s="98"/>
      <c r="H1674" s="98"/>
      <c r="I1674" s="95"/>
      <c r="J1674" s="131" t="str">
        <f t="shared" si="7"/>
        <v/>
      </c>
      <c r="K1674" s="131"/>
      <c r="L1674" s="132"/>
      <c r="M1674" s="131"/>
      <c r="N1674" s="129"/>
      <c r="O1674" s="95"/>
      <c r="P1674" s="98"/>
      <c r="Q1674" s="381"/>
      <c r="R1674" s="381"/>
      <c r="S1674" s="381"/>
      <c r="T1674" s="381"/>
    </row>
    <row r="1675" spans="1:20" ht="12.75" customHeight="1" x14ac:dyDescent="0.25">
      <c r="A1675" s="128" t="str">
        <f>IF(B1675="","",ROW()-ROW($A$3)+'Diário 3º PA'!$P$1)</f>
        <v/>
      </c>
      <c r="B1675" s="129"/>
      <c r="C1675" s="130"/>
      <c r="D1675" s="98"/>
      <c r="E1675" s="95"/>
      <c r="F1675" s="141"/>
      <c r="G1675" s="98"/>
      <c r="H1675" s="98"/>
      <c r="I1675" s="95"/>
      <c r="J1675" s="131" t="str">
        <f t="shared" si="7"/>
        <v/>
      </c>
      <c r="K1675" s="131"/>
      <c r="L1675" s="132"/>
      <c r="M1675" s="131"/>
      <c r="N1675" s="129"/>
      <c r="O1675" s="95"/>
      <c r="P1675" s="98"/>
      <c r="Q1675" s="381"/>
      <c r="R1675" s="381"/>
      <c r="S1675" s="381"/>
      <c r="T1675" s="381"/>
    </row>
    <row r="1676" spans="1:20" ht="12.75" customHeight="1" x14ac:dyDescent="0.25">
      <c r="A1676" s="128" t="str">
        <f>IF(B1676="","",ROW()-ROW($A$3)+'Diário 3º PA'!$P$1)</f>
        <v/>
      </c>
      <c r="B1676" s="129"/>
      <c r="C1676" s="130"/>
      <c r="D1676" s="98"/>
      <c r="E1676" s="95"/>
      <c r="F1676" s="141"/>
      <c r="G1676" s="98"/>
      <c r="H1676" s="98"/>
      <c r="I1676" s="95"/>
      <c r="J1676" s="131" t="str">
        <f t="shared" si="7"/>
        <v/>
      </c>
      <c r="K1676" s="131"/>
      <c r="L1676" s="132"/>
      <c r="M1676" s="131"/>
      <c r="N1676" s="129"/>
      <c r="O1676" s="95"/>
      <c r="P1676" s="98"/>
      <c r="Q1676" s="381"/>
      <c r="R1676" s="381"/>
      <c r="S1676" s="381"/>
      <c r="T1676" s="381"/>
    </row>
    <row r="1677" spans="1:20" ht="12.75" customHeight="1" x14ac:dyDescent="0.25">
      <c r="A1677" s="128" t="str">
        <f>IF(B1677="","",ROW()-ROW($A$3)+'Diário 3º PA'!$P$1)</f>
        <v/>
      </c>
      <c r="B1677" s="129"/>
      <c r="C1677" s="130"/>
      <c r="D1677" s="98"/>
      <c r="E1677" s="95"/>
      <c r="F1677" s="141"/>
      <c r="G1677" s="98"/>
      <c r="H1677" s="98"/>
      <c r="I1677" s="95"/>
      <c r="J1677" s="131" t="str">
        <f t="shared" si="7"/>
        <v/>
      </c>
      <c r="K1677" s="131"/>
      <c r="L1677" s="132"/>
      <c r="M1677" s="131"/>
      <c r="N1677" s="129"/>
      <c r="O1677" s="95"/>
      <c r="P1677" s="98"/>
      <c r="Q1677" s="381"/>
      <c r="R1677" s="381"/>
      <c r="S1677" s="381"/>
      <c r="T1677" s="381"/>
    </row>
    <row r="1678" spans="1:20" ht="12.75" customHeight="1" x14ac:dyDescent="0.25">
      <c r="A1678" s="128" t="str">
        <f>IF(B1678="","",ROW()-ROW($A$3)+'Diário 3º PA'!$P$1)</f>
        <v/>
      </c>
      <c r="B1678" s="129"/>
      <c r="C1678" s="130"/>
      <c r="D1678" s="98"/>
      <c r="E1678" s="95"/>
      <c r="F1678" s="141"/>
      <c r="G1678" s="98"/>
      <c r="H1678" s="98"/>
      <c r="I1678" s="95"/>
      <c r="J1678" s="131" t="str">
        <f t="shared" si="7"/>
        <v/>
      </c>
      <c r="K1678" s="131"/>
      <c r="L1678" s="132"/>
      <c r="M1678" s="131"/>
      <c r="N1678" s="129"/>
      <c r="O1678" s="95"/>
      <c r="P1678" s="98"/>
      <c r="Q1678" s="381"/>
      <c r="R1678" s="381"/>
      <c r="S1678" s="381"/>
      <c r="T1678" s="381"/>
    </row>
    <row r="1679" spans="1:20" ht="12.75" customHeight="1" x14ac:dyDescent="0.25">
      <c r="A1679" s="128" t="str">
        <f>IF(B1679="","",ROW()-ROW($A$3)+'Diário 3º PA'!$P$1)</f>
        <v/>
      </c>
      <c r="B1679" s="129"/>
      <c r="C1679" s="130"/>
      <c r="D1679" s="98"/>
      <c r="E1679" s="95"/>
      <c r="F1679" s="141"/>
      <c r="G1679" s="98"/>
      <c r="H1679" s="98"/>
      <c r="I1679" s="95"/>
      <c r="J1679" s="131" t="str">
        <f t="shared" si="7"/>
        <v/>
      </c>
      <c r="K1679" s="131"/>
      <c r="L1679" s="132"/>
      <c r="M1679" s="131"/>
      <c r="N1679" s="129"/>
      <c r="O1679" s="95"/>
      <c r="P1679" s="98"/>
      <c r="Q1679" s="381"/>
      <c r="R1679" s="381"/>
      <c r="S1679" s="381"/>
      <c r="T1679" s="381"/>
    </row>
    <row r="1680" spans="1:20" ht="12.75" customHeight="1" x14ac:dyDescent="0.25">
      <c r="A1680" s="128" t="str">
        <f>IF(B1680="","",ROW()-ROW($A$3)+'Diário 3º PA'!$P$1)</f>
        <v/>
      </c>
      <c r="B1680" s="129"/>
      <c r="C1680" s="130"/>
      <c r="D1680" s="98"/>
      <c r="E1680" s="95"/>
      <c r="F1680" s="141"/>
      <c r="G1680" s="98"/>
      <c r="H1680" s="98"/>
      <c r="I1680" s="95"/>
      <c r="J1680" s="131" t="str">
        <f t="shared" si="7"/>
        <v/>
      </c>
      <c r="K1680" s="131"/>
      <c r="L1680" s="132"/>
      <c r="M1680" s="131"/>
      <c r="N1680" s="129"/>
      <c r="O1680" s="95"/>
      <c r="P1680" s="98"/>
      <c r="Q1680" s="381"/>
      <c r="R1680" s="381"/>
      <c r="S1680" s="381"/>
      <c r="T1680" s="381"/>
    </row>
    <row r="1681" spans="1:20" ht="12.75" customHeight="1" x14ac:dyDescent="0.25">
      <c r="A1681" s="128" t="str">
        <f>IF(B1681="","",ROW()-ROW($A$3)+'Diário 3º PA'!$P$1)</f>
        <v/>
      </c>
      <c r="B1681" s="129"/>
      <c r="C1681" s="130"/>
      <c r="D1681" s="98"/>
      <c r="E1681" s="95"/>
      <c r="F1681" s="141"/>
      <c r="G1681" s="98"/>
      <c r="H1681" s="98"/>
      <c r="I1681" s="95"/>
      <c r="J1681" s="131" t="str">
        <f t="shared" si="7"/>
        <v/>
      </c>
      <c r="K1681" s="131"/>
      <c r="L1681" s="132"/>
      <c r="M1681" s="131"/>
      <c r="N1681" s="129"/>
      <c r="O1681" s="95"/>
      <c r="P1681" s="98"/>
      <c r="Q1681" s="381"/>
      <c r="R1681" s="381"/>
      <c r="S1681" s="381"/>
      <c r="T1681" s="381"/>
    </row>
    <row r="1682" spans="1:20" ht="12.75" customHeight="1" x14ac:dyDescent="0.25">
      <c r="A1682" s="128" t="str">
        <f>IF(B1682="","",ROW()-ROW($A$3)+'Diário 3º PA'!$P$1)</f>
        <v/>
      </c>
      <c r="B1682" s="129"/>
      <c r="C1682" s="130"/>
      <c r="D1682" s="98"/>
      <c r="E1682" s="95"/>
      <c r="F1682" s="141"/>
      <c r="G1682" s="98"/>
      <c r="H1682" s="98"/>
      <c r="I1682" s="95"/>
      <c r="J1682" s="131" t="str">
        <f t="shared" si="7"/>
        <v/>
      </c>
      <c r="K1682" s="131"/>
      <c r="L1682" s="132"/>
      <c r="M1682" s="131"/>
      <c r="N1682" s="129"/>
      <c r="O1682" s="95"/>
      <c r="P1682" s="98"/>
      <c r="Q1682" s="381"/>
      <c r="R1682" s="381"/>
      <c r="S1682" s="381"/>
      <c r="T1682" s="381"/>
    </row>
    <row r="1683" spans="1:20" ht="12.75" customHeight="1" x14ac:dyDescent="0.25">
      <c r="A1683" s="128" t="str">
        <f>IF(B1683="","",ROW()-ROW($A$3)+'Diário 3º PA'!$P$1)</f>
        <v/>
      </c>
      <c r="B1683" s="129"/>
      <c r="C1683" s="130"/>
      <c r="D1683" s="98"/>
      <c r="E1683" s="95"/>
      <c r="F1683" s="141"/>
      <c r="G1683" s="98"/>
      <c r="H1683" s="98"/>
      <c r="I1683" s="95"/>
      <c r="J1683" s="131" t="str">
        <f t="shared" si="7"/>
        <v/>
      </c>
      <c r="K1683" s="131"/>
      <c r="L1683" s="132"/>
      <c r="M1683" s="131"/>
      <c r="N1683" s="129"/>
      <c r="O1683" s="95"/>
      <c r="P1683" s="98"/>
      <c r="Q1683" s="381"/>
      <c r="R1683" s="381"/>
      <c r="S1683" s="381"/>
      <c r="T1683" s="381"/>
    </row>
    <row r="1684" spans="1:20" ht="12.75" customHeight="1" x14ac:dyDescent="0.25">
      <c r="A1684" s="128" t="str">
        <f>IF(B1684="","",ROW()-ROW($A$3)+'Diário 3º PA'!$P$1)</f>
        <v/>
      </c>
      <c r="B1684" s="129"/>
      <c r="C1684" s="130"/>
      <c r="D1684" s="98"/>
      <c r="E1684" s="95"/>
      <c r="F1684" s="141"/>
      <c r="G1684" s="98"/>
      <c r="H1684" s="98"/>
      <c r="I1684" s="95"/>
      <c r="J1684" s="131" t="str">
        <f t="shared" si="7"/>
        <v/>
      </c>
      <c r="K1684" s="131"/>
      <c r="L1684" s="132"/>
      <c r="M1684" s="131"/>
      <c r="N1684" s="129"/>
      <c r="O1684" s="95"/>
      <c r="P1684" s="98"/>
      <c r="Q1684" s="381"/>
      <c r="R1684" s="381"/>
      <c r="S1684" s="381"/>
      <c r="T1684" s="381"/>
    </row>
    <row r="1685" spans="1:20" ht="12.75" customHeight="1" x14ac:dyDescent="0.25">
      <c r="A1685" s="128" t="str">
        <f>IF(B1685="","",ROW()-ROW($A$3)+'Diário 3º PA'!$P$1)</f>
        <v/>
      </c>
      <c r="B1685" s="129"/>
      <c r="C1685" s="130"/>
      <c r="D1685" s="98"/>
      <c r="E1685" s="95"/>
      <c r="F1685" s="141"/>
      <c r="G1685" s="98"/>
      <c r="H1685" s="98"/>
      <c r="I1685" s="95"/>
      <c r="J1685" s="131" t="str">
        <f t="shared" si="7"/>
        <v/>
      </c>
      <c r="K1685" s="131"/>
      <c r="L1685" s="132"/>
      <c r="M1685" s="131"/>
      <c r="N1685" s="129"/>
      <c r="O1685" s="95"/>
      <c r="P1685" s="98"/>
      <c r="Q1685" s="381"/>
      <c r="R1685" s="381"/>
      <c r="S1685" s="381"/>
      <c r="T1685" s="381"/>
    </row>
    <row r="1686" spans="1:20" ht="12.75" customHeight="1" x14ac:dyDescent="0.25">
      <c r="A1686" s="128" t="str">
        <f>IF(B1686="","",ROW()-ROW($A$3)+'Diário 3º PA'!$P$1)</f>
        <v/>
      </c>
      <c r="B1686" s="129"/>
      <c r="C1686" s="130"/>
      <c r="D1686" s="98"/>
      <c r="E1686" s="95"/>
      <c r="F1686" s="141"/>
      <c r="G1686" s="98"/>
      <c r="H1686" s="98"/>
      <c r="I1686" s="95"/>
      <c r="J1686" s="131" t="str">
        <f t="shared" si="7"/>
        <v/>
      </c>
      <c r="K1686" s="131"/>
      <c r="L1686" s="132"/>
      <c r="M1686" s="131"/>
      <c r="N1686" s="129"/>
      <c r="O1686" s="95"/>
      <c r="P1686" s="98"/>
      <c r="Q1686" s="381"/>
      <c r="R1686" s="381"/>
      <c r="S1686" s="381"/>
      <c r="T1686" s="381"/>
    </row>
    <row r="1687" spans="1:20" ht="12.75" customHeight="1" x14ac:dyDescent="0.25">
      <c r="A1687" s="128" t="str">
        <f>IF(B1687="","",ROW()-ROW($A$3)+'Diário 3º PA'!$P$1)</f>
        <v/>
      </c>
      <c r="B1687" s="129"/>
      <c r="C1687" s="130"/>
      <c r="D1687" s="98"/>
      <c r="E1687" s="95"/>
      <c r="F1687" s="141"/>
      <c r="G1687" s="98"/>
      <c r="H1687" s="98"/>
      <c r="I1687" s="95"/>
      <c r="J1687" s="131" t="str">
        <f t="shared" si="7"/>
        <v/>
      </c>
      <c r="K1687" s="131"/>
      <c r="L1687" s="132"/>
      <c r="M1687" s="131"/>
      <c r="N1687" s="129"/>
      <c r="O1687" s="95"/>
      <c r="P1687" s="98"/>
      <c r="Q1687" s="381"/>
      <c r="R1687" s="381"/>
      <c r="S1687" s="381"/>
      <c r="T1687" s="381"/>
    </row>
    <row r="1688" spans="1:20" ht="12.75" customHeight="1" x14ac:dyDescent="0.25">
      <c r="A1688" s="128" t="str">
        <f>IF(B1688="","",ROW()-ROW($A$3)+'Diário 3º PA'!$P$1)</f>
        <v/>
      </c>
      <c r="B1688" s="129"/>
      <c r="C1688" s="130"/>
      <c r="D1688" s="98"/>
      <c r="E1688" s="95"/>
      <c r="F1688" s="141"/>
      <c r="G1688" s="98"/>
      <c r="H1688" s="98"/>
      <c r="I1688" s="95"/>
      <c r="J1688" s="131" t="str">
        <f t="shared" si="7"/>
        <v/>
      </c>
      <c r="K1688" s="131"/>
      <c r="L1688" s="132"/>
      <c r="M1688" s="131"/>
      <c r="N1688" s="129"/>
      <c r="O1688" s="95"/>
      <c r="P1688" s="98"/>
      <c r="Q1688" s="381"/>
      <c r="R1688" s="381"/>
      <c r="S1688" s="381"/>
      <c r="T1688" s="381"/>
    </row>
    <row r="1689" spans="1:20" ht="12.75" customHeight="1" x14ac:dyDescent="0.25">
      <c r="A1689" s="128" t="str">
        <f>IF(B1689="","",ROW()-ROW($A$3)+'Diário 3º PA'!$P$1)</f>
        <v/>
      </c>
      <c r="B1689" s="129"/>
      <c r="C1689" s="130"/>
      <c r="D1689" s="98"/>
      <c r="E1689" s="95"/>
      <c r="F1689" s="141"/>
      <c r="G1689" s="98"/>
      <c r="H1689" s="98"/>
      <c r="I1689" s="95"/>
      <c r="J1689" s="131" t="str">
        <f t="shared" si="7"/>
        <v/>
      </c>
      <c r="K1689" s="131"/>
      <c r="L1689" s="132"/>
      <c r="M1689" s="131"/>
      <c r="N1689" s="129"/>
      <c r="O1689" s="95"/>
      <c r="P1689" s="98"/>
      <c r="Q1689" s="381"/>
      <c r="R1689" s="381"/>
      <c r="S1689" s="381"/>
      <c r="T1689" s="381"/>
    </row>
    <row r="1690" spans="1:20" ht="12.75" customHeight="1" x14ac:dyDescent="0.25">
      <c r="A1690" s="128" t="str">
        <f>IF(B1690="","",ROW()-ROW($A$3)+'Diário 3º PA'!$P$1)</f>
        <v/>
      </c>
      <c r="B1690" s="129"/>
      <c r="C1690" s="130"/>
      <c r="D1690" s="98"/>
      <c r="E1690" s="95"/>
      <c r="F1690" s="141"/>
      <c r="G1690" s="98"/>
      <c r="H1690" s="98"/>
      <c r="I1690" s="95"/>
      <c r="J1690" s="131" t="str">
        <f t="shared" si="7"/>
        <v/>
      </c>
      <c r="K1690" s="131"/>
      <c r="L1690" s="132"/>
      <c r="M1690" s="131"/>
      <c r="N1690" s="129"/>
      <c r="O1690" s="95"/>
      <c r="P1690" s="98"/>
      <c r="Q1690" s="381"/>
      <c r="R1690" s="381"/>
      <c r="S1690" s="381"/>
      <c r="T1690" s="381"/>
    </row>
    <row r="1691" spans="1:20" ht="12.75" customHeight="1" x14ac:dyDescent="0.25">
      <c r="A1691" s="128" t="str">
        <f>IF(B1691="","",ROW()-ROW($A$3)+'Diário 3º PA'!$P$1)</f>
        <v/>
      </c>
      <c r="B1691" s="129"/>
      <c r="C1691" s="130"/>
      <c r="D1691" s="98"/>
      <c r="E1691" s="95"/>
      <c r="F1691" s="141"/>
      <c r="G1691" s="98"/>
      <c r="H1691" s="98"/>
      <c r="I1691" s="95"/>
      <c r="J1691" s="131" t="str">
        <f t="shared" si="7"/>
        <v/>
      </c>
      <c r="K1691" s="131"/>
      <c r="L1691" s="132"/>
      <c r="M1691" s="131"/>
      <c r="N1691" s="129"/>
      <c r="O1691" s="95"/>
      <c r="P1691" s="98"/>
      <c r="Q1691" s="381"/>
      <c r="R1691" s="381"/>
      <c r="S1691" s="381"/>
      <c r="T1691" s="381"/>
    </row>
    <row r="1692" spans="1:20" ht="12.75" customHeight="1" x14ac:dyDescent="0.25">
      <c r="A1692" s="128" t="str">
        <f>IF(B1692="","",ROW()-ROW($A$3)+'Diário 3º PA'!$P$1)</f>
        <v/>
      </c>
      <c r="B1692" s="129"/>
      <c r="C1692" s="130"/>
      <c r="D1692" s="98"/>
      <c r="E1692" s="95"/>
      <c r="F1692" s="141"/>
      <c r="G1692" s="98"/>
      <c r="H1692" s="98"/>
      <c r="I1692" s="95"/>
      <c r="J1692" s="131" t="str">
        <f t="shared" si="7"/>
        <v/>
      </c>
      <c r="K1692" s="131"/>
      <c r="L1692" s="132"/>
      <c r="M1692" s="131"/>
      <c r="N1692" s="129"/>
      <c r="O1692" s="95"/>
      <c r="P1692" s="98"/>
      <c r="Q1692" s="381"/>
      <c r="R1692" s="381"/>
      <c r="S1692" s="381"/>
      <c r="T1692" s="381"/>
    </row>
    <row r="1693" spans="1:20" ht="12.75" customHeight="1" x14ac:dyDescent="0.25">
      <c r="A1693" s="128" t="str">
        <f>IF(B1693="","",ROW()-ROW($A$3)+'Diário 3º PA'!$P$1)</f>
        <v/>
      </c>
      <c r="B1693" s="129"/>
      <c r="C1693" s="130"/>
      <c r="D1693" s="98"/>
      <c r="E1693" s="95"/>
      <c r="F1693" s="141"/>
      <c r="G1693" s="98"/>
      <c r="H1693" s="98"/>
      <c r="I1693" s="95"/>
      <c r="J1693" s="131" t="str">
        <f t="shared" si="7"/>
        <v/>
      </c>
      <c r="K1693" s="131"/>
      <c r="L1693" s="132"/>
      <c r="M1693" s="131"/>
      <c r="N1693" s="129"/>
      <c r="O1693" s="95"/>
      <c r="P1693" s="98"/>
      <c r="Q1693" s="381"/>
      <c r="R1693" s="381"/>
      <c r="S1693" s="381"/>
      <c r="T1693" s="381"/>
    </row>
    <row r="1694" spans="1:20" ht="12.75" customHeight="1" x14ac:dyDescent="0.25">
      <c r="A1694" s="128" t="str">
        <f>IF(B1694="","",ROW()-ROW($A$3)+'Diário 3º PA'!$P$1)</f>
        <v/>
      </c>
      <c r="B1694" s="129"/>
      <c r="C1694" s="130"/>
      <c r="D1694" s="98"/>
      <c r="E1694" s="95"/>
      <c r="F1694" s="141"/>
      <c r="G1694" s="98"/>
      <c r="H1694" s="98"/>
      <c r="I1694" s="95"/>
      <c r="J1694" s="131" t="str">
        <f t="shared" si="7"/>
        <v/>
      </c>
      <c r="K1694" s="131"/>
      <c r="L1694" s="132"/>
      <c r="M1694" s="131"/>
      <c r="N1694" s="129"/>
      <c r="O1694" s="95"/>
      <c r="P1694" s="98"/>
      <c r="Q1694" s="381"/>
      <c r="R1694" s="381"/>
      <c r="S1694" s="381"/>
      <c r="T1694" s="381"/>
    </row>
    <row r="1695" spans="1:20" ht="12.75" customHeight="1" x14ac:dyDescent="0.25">
      <c r="A1695" s="128" t="str">
        <f>IF(B1695="","",ROW()-ROW($A$3)+'Diário 3º PA'!$P$1)</f>
        <v/>
      </c>
      <c r="B1695" s="129"/>
      <c r="C1695" s="130"/>
      <c r="D1695" s="98"/>
      <c r="E1695" s="95"/>
      <c r="F1695" s="141"/>
      <c r="G1695" s="98"/>
      <c r="H1695" s="98"/>
      <c r="I1695" s="95"/>
      <c r="J1695" s="131" t="str">
        <f t="shared" si="7"/>
        <v/>
      </c>
      <c r="K1695" s="131"/>
      <c r="L1695" s="132"/>
      <c r="M1695" s="131"/>
      <c r="N1695" s="129"/>
      <c r="O1695" s="95"/>
      <c r="P1695" s="98"/>
      <c r="Q1695" s="381"/>
      <c r="R1695" s="381"/>
      <c r="S1695" s="381"/>
      <c r="T1695" s="381"/>
    </row>
    <row r="1696" spans="1:20" ht="12.75" customHeight="1" x14ac:dyDescent="0.25">
      <c r="A1696" s="128" t="str">
        <f>IF(B1696="","",ROW()-ROW($A$3)+'Diário 3º PA'!$P$1)</f>
        <v/>
      </c>
      <c r="B1696" s="129"/>
      <c r="C1696" s="130"/>
      <c r="D1696" s="98"/>
      <c r="E1696" s="95"/>
      <c r="F1696" s="141"/>
      <c r="G1696" s="98"/>
      <c r="H1696" s="98"/>
      <c r="I1696" s="95"/>
      <c r="J1696" s="131" t="str">
        <f t="shared" si="7"/>
        <v/>
      </c>
      <c r="K1696" s="131"/>
      <c r="L1696" s="132"/>
      <c r="M1696" s="131"/>
      <c r="N1696" s="129"/>
      <c r="O1696" s="95"/>
      <c r="P1696" s="98"/>
      <c r="Q1696" s="381"/>
      <c r="R1696" s="381"/>
      <c r="S1696" s="381"/>
      <c r="T1696" s="381"/>
    </row>
    <row r="1697" spans="1:20" ht="12.75" customHeight="1" x14ac:dyDescent="0.25">
      <c r="A1697" s="128" t="str">
        <f>IF(B1697="","",ROW()-ROW($A$3)+'Diário 3º PA'!$P$1)</f>
        <v/>
      </c>
      <c r="B1697" s="129"/>
      <c r="C1697" s="130"/>
      <c r="D1697" s="98"/>
      <c r="E1697" s="95"/>
      <c r="F1697" s="141"/>
      <c r="G1697" s="98"/>
      <c r="H1697" s="98"/>
      <c r="I1697" s="95"/>
      <c r="J1697" s="131" t="str">
        <f t="shared" si="7"/>
        <v/>
      </c>
      <c r="K1697" s="131"/>
      <c r="L1697" s="132"/>
      <c r="M1697" s="131"/>
      <c r="N1697" s="129"/>
      <c r="O1697" s="95"/>
      <c r="P1697" s="98"/>
      <c r="Q1697" s="381"/>
      <c r="R1697" s="381"/>
      <c r="S1697" s="381"/>
      <c r="T1697" s="381"/>
    </row>
    <row r="1698" spans="1:20" ht="12.75" customHeight="1" x14ac:dyDescent="0.25">
      <c r="A1698" s="128" t="str">
        <f>IF(B1698="","",ROW()-ROW($A$3)+'Diário 3º PA'!$P$1)</f>
        <v/>
      </c>
      <c r="B1698" s="129"/>
      <c r="C1698" s="130"/>
      <c r="D1698" s="98"/>
      <c r="E1698" s="95"/>
      <c r="F1698" s="141"/>
      <c r="G1698" s="98"/>
      <c r="H1698" s="98"/>
      <c r="I1698" s="95"/>
      <c r="J1698" s="131" t="str">
        <f t="shared" si="7"/>
        <v/>
      </c>
      <c r="K1698" s="131"/>
      <c r="L1698" s="132"/>
      <c r="M1698" s="131"/>
      <c r="N1698" s="129"/>
      <c r="O1698" s="95"/>
      <c r="P1698" s="98"/>
      <c r="Q1698" s="381"/>
      <c r="R1698" s="381"/>
      <c r="S1698" s="381"/>
      <c r="T1698" s="381"/>
    </row>
    <row r="1699" spans="1:20" ht="12.75" customHeight="1" x14ac:dyDescent="0.25">
      <c r="A1699" s="128" t="str">
        <f>IF(B1699="","",ROW()-ROW($A$3)+'Diário 3º PA'!$P$1)</f>
        <v/>
      </c>
      <c r="B1699" s="129"/>
      <c r="C1699" s="130"/>
      <c r="D1699" s="98"/>
      <c r="E1699" s="95"/>
      <c r="F1699" s="141"/>
      <c r="G1699" s="98"/>
      <c r="H1699" s="98"/>
      <c r="I1699" s="95"/>
      <c r="J1699" s="131" t="str">
        <f t="shared" si="7"/>
        <v/>
      </c>
      <c r="K1699" s="131"/>
      <c r="L1699" s="132"/>
      <c r="M1699" s="131"/>
      <c r="N1699" s="129"/>
      <c r="O1699" s="95"/>
      <c r="P1699" s="98"/>
      <c r="Q1699" s="381"/>
      <c r="R1699" s="381"/>
      <c r="S1699" s="381"/>
      <c r="T1699" s="381"/>
    </row>
    <row r="1700" spans="1:20" ht="12.75" customHeight="1" x14ac:dyDescent="0.25">
      <c r="A1700" s="128" t="str">
        <f>IF(B1700="","",ROW()-ROW($A$3)+'Diário 3º PA'!$P$1)</f>
        <v/>
      </c>
      <c r="B1700" s="129"/>
      <c r="C1700" s="130"/>
      <c r="D1700" s="98"/>
      <c r="E1700" s="95"/>
      <c r="F1700" s="141"/>
      <c r="G1700" s="98"/>
      <c r="H1700" s="98"/>
      <c r="I1700" s="95"/>
      <c r="J1700" s="131" t="str">
        <f t="shared" si="7"/>
        <v/>
      </c>
      <c r="K1700" s="131"/>
      <c r="L1700" s="132"/>
      <c r="M1700" s="131"/>
      <c r="N1700" s="129"/>
      <c r="O1700" s="95"/>
      <c r="P1700" s="98"/>
      <c r="Q1700" s="381"/>
      <c r="R1700" s="381"/>
      <c r="S1700" s="381"/>
      <c r="T1700" s="381"/>
    </row>
    <row r="1701" spans="1:20" ht="12.75" customHeight="1" x14ac:dyDescent="0.25">
      <c r="A1701" s="128" t="str">
        <f>IF(B1701="","",ROW()-ROW($A$3)+'Diário 3º PA'!$P$1)</f>
        <v/>
      </c>
      <c r="B1701" s="129"/>
      <c r="C1701" s="130"/>
      <c r="D1701" s="98"/>
      <c r="E1701" s="95"/>
      <c r="F1701" s="141"/>
      <c r="G1701" s="98"/>
      <c r="H1701" s="98"/>
      <c r="I1701" s="95"/>
      <c r="J1701" s="131" t="str">
        <f t="shared" si="7"/>
        <v/>
      </c>
      <c r="K1701" s="131"/>
      <c r="L1701" s="132"/>
      <c r="M1701" s="131"/>
      <c r="N1701" s="129"/>
      <c r="O1701" s="95"/>
      <c r="P1701" s="98"/>
      <c r="Q1701" s="381"/>
      <c r="R1701" s="381"/>
      <c r="S1701" s="381"/>
      <c r="T1701" s="381"/>
    </row>
    <row r="1702" spans="1:20" ht="12.75" customHeight="1" x14ac:dyDescent="0.25">
      <c r="A1702" s="128" t="str">
        <f>IF(B1702="","",ROW()-ROW($A$3)+'Diário 3º PA'!$P$1)</f>
        <v/>
      </c>
      <c r="B1702" s="129"/>
      <c r="C1702" s="130"/>
      <c r="D1702" s="98"/>
      <c r="E1702" s="95"/>
      <c r="F1702" s="141"/>
      <c r="G1702" s="98"/>
      <c r="H1702" s="98"/>
      <c r="I1702" s="95"/>
      <c r="J1702" s="131" t="str">
        <f t="shared" si="7"/>
        <v/>
      </c>
      <c r="K1702" s="131"/>
      <c r="L1702" s="132"/>
      <c r="M1702" s="131"/>
      <c r="N1702" s="129"/>
      <c r="O1702" s="95"/>
      <c r="P1702" s="98"/>
      <c r="Q1702" s="381"/>
      <c r="R1702" s="381"/>
      <c r="S1702" s="381"/>
      <c r="T1702" s="381"/>
    </row>
    <row r="1703" spans="1:20" ht="12.75" customHeight="1" x14ac:dyDescent="0.25">
      <c r="A1703" s="128" t="str">
        <f>IF(B1703="","",ROW()-ROW($A$3)+'Diário 3º PA'!$P$1)</f>
        <v/>
      </c>
      <c r="B1703" s="129"/>
      <c r="C1703" s="130"/>
      <c r="D1703" s="98"/>
      <c r="E1703" s="95"/>
      <c r="F1703" s="141"/>
      <c r="G1703" s="98"/>
      <c r="H1703" s="98"/>
      <c r="I1703" s="95"/>
      <c r="J1703" s="131" t="str">
        <f t="shared" si="7"/>
        <v/>
      </c>
      <c r="K1703" s="131"/>
      <c r="L1703" s="132"/>
      <c r="M1703" s="131"/>
      <c r="N1703" s="129"/>
      <c r="O1703" s="95"/>
      <c r="P1703" s="98"/>
      <c r="Q1703" s="381"/>
      <c r="R1703" s="381"/>
      <c r="S1703" s="381"/>
      <c r="T1703" s="381"/>
    </row>
    <row r="1704" spans="1:20" ht="12.75" customHeight="1" x14ac:dyDescent="0.25">
      <c r="A1704" s="128" t="str">
        <f>IF(B1704="","",ROW()-ROW($A$3)+'Diário 3º PA'!$P$1)</f>
        <v/>
      </c>
      <c r="B1704" s="129"/>
      <c r="C1704" s="130"/>
      <c r="D1704" s="98"/>
      <c r="E1704" s="95"/>
      <c r="F1704" s="141"/>
      <c r="G1704" s="98"/>
      <c r="H1704" s="98"/>
      <c r="I1704" s="95"/>
      <c r="J1704" s="131" t="str">
        <f t="shared" si="7"/>
        <v/>
      </c>
      <c r="K1704" s="131"/>
      <c r="L1704" s="132"/>
      <c r="M1704" s="131"/>
      <c r="N1704" s="129"/>
      <c r="O1704" s="95"/>
      <c r="P1704" s="98"/>
      <c r="Q1704" s="381"/>
      <c r="R1704" s="381"/>
      <c r="S1704" s="381"/>
      <c r="T1704" s="381"/>
    </row>
    <row r="1705" spans="1:20" ht="12.75" customHeight="1" x14ac:dyDescent="0.25">
      <c r="A1705" s="128" t="str">
        <f>IF(B1705="","",ROW()-ROW($A$3)+'Diário 3º PA'!$P$1)</f>
        <v/>
      </c>
      <c r="B1705" s="129"/>
      <c r="C1705" s="130"/>
      <c r="D1705" s="98"/>
      <c r="E1705" s="95"/>
      <c r="F1705" s="141"/>
      <c r="G1705" s="98"/>
      <c r="H1705" s="98"/>
      <c r="I1705" s="95"/>
      <c r="J1705" s="131" t="str">
        <f t="shared" si="7"/>
        <v/>
      </c>
      <c r="K1705" s="131"/>
      <c r="L1705" s="132"/>
      <c r="M1705" s="131"/>
      <c r="N1705" s="129"/>
      <c r="O1705" s="95"/>
      <c r="P1705" s="98"/>
      <c r="Q1705" s="381"/>
      <c r="R1705" s="381"/>
      <c r="S1705" s="381"/>
      <c r="T1705" s="381"/>
    </row>
    <row r="1706" spans="1:20" ht="12.75" customHeight="1" x14ac:dyDescent="0.25">
      <c r="A1706" s="128" t="str">
        <f>IF(B1706="","",ROW()-ROW($A$3)+'Diário 3º PA'!$P$1)</f>
        <v/>
      </c>
      <c r="B1706" s="129"/>
      <c r="C1706" s="130"/>
      <c r="D1706" s="98"/>
      <c r="E1706" s="95"/>
      <c r="F1706" s="141"/>
      <c r="G1706" s="98"/>
      <c r="H1706" s="98"/>
      <c r="I1706" s="95"/>
      <c r="J1706" s="131" t="str">
        <f t="shared" si="7"/>
        <v/>
      </c>
      <c r="K1706" s="131"/>
      <c r="L1706" s="132"/>
      <c r="M1706" s="131"/>
      <c r="N1706" s="129"/>
      <c r="O1706" s="95"/>
      <c r="P1706" s="98"/>
      <c r="Q1706" s="381"/>
      <c r="R1706" s="381"/>
      <c r="S1706" s="381"/>
      <c r="T1706" s="381"/>
    </row>
    <row r="1707" spans="1:20" ht="12.75" customHeight="1" x14ac:dyDescent="0.25">
      <c r="A1707" s="128" t="str">
        <f>IF(B1707="","",ROW()-ROW($A$3)+'Diário 3º PA'!$P$1)</f>
        <v/>
      </c>
      <c r="B1707" s="129"/>
      <c r="C1707" s="130"/>
      <c r="D1707" s="98"/>
      <c r="E1707" s="95"/>
      <c r="F1707" s="141"/>
      <c r="G1707" s="98"/>
      <c r="H1707" s="98"/>
      <c r="I1707" s="95"/>
      <c r="J1707" s="131" t="str">
        <f t="shared" si="7"/>
        <v/>
      </c>
      <c r="K1707" s="131"/>
      <c r="L1707" s="132"/>
      <c r="M1707" s="131"/>
      <c r="N1707" s="129"/>
      <c r="O1707" s="95"/>
      <c r="P1707" s="98"/>
      <c r="Q1707" s="381"/>
      <c r="R1707" s="381"/>
      <c r="S1707" s="381"/>
      <c r="T1707" s="381"/>
    </row>
    <row r="1708" spans="1:20" ht="12.75" customHeight="1" x14ac:dyDescent="0.25">
      <c r="A1708" s="128" t="str">
        <f>IF(B1708="","",ROW()-ROW($A$3)+'Diário 3º PA'!$P$1)</f>
        <v/>
      </c>
      <c r="B1708" s="129"/>
      <c r="C1708" s="130"/>
      <c r="D1708" s="98"/>
      <c r="E1708" s="95"/>
      <c r="F1708" s="141"/>
      <c r="G1708" s="98"/>
      <c r="H1708" s="98"/>
      <c r="I1708" s="95"/>
      <c r="J1708" s="131" t="str">
        <f t="shared" si="7"/>
        <v/>
      </c>
      <c r="K1708" s="131"/>
      <c r="L1708" s="132"/>
      <c r="M1708" s="131"/>
      <c r="N1708" s="129"/>
      <c r="O1708" s="95"/>
      <c r="P1708" s="98"/>
      <c r="Q1708" s="381"/>
      <c r="R1708" s="381"/>
      <c r="S1708" s="381"/>
      <c r="T1708" s="381"/>
    </row>
    <row r="1709" spans="1:20" ht="12.75" customHeight="1" x14ac:dyDescent="0.25">
      <c r="A1709" s="128" t="str">
        <f>IF(B1709="","",ROW()-ROW($A$3)+'Diário 3º PA'!$P$1)</f>
        <v/>
      </c>
      <c r="B1709" s="129"/>
      <c r="C1709" s="130"/>
      <c r="D1709" s="98"/>
      <c r="E1709" s="95"/>
      <c r="F1709" s="141"/>
      <c r="G1709" s="98"/>
      <c r="H1709" s="98"/>
      <c r="I1709" s="95"/>
      <c r="J1709" s="131" t="str">
        <f t="shared" si="7"/>
        <v/>
      </c>
      <c r="K1709" s="131"/>
      <c r="L1709" s="132"/>
      <c r="M1709" s="131"/>
      <c r="N1709" s="129"/>
      <c r="O1709" s="95"/>
      <c r="P1709" s="98"/>
      <c r="Q1709" s="381"/>
      <c r="R1709" s="381"/>
      <c r="S1709" s="381"/>
      <c r="T1709" s="381"/>
    </row>
    <row r="1710" spans="1:20" ht="12.75" customHeight="1" x14ac:dyDescent="0.25">
      <c r="A1710" s="128" t="str">
        <f>IF(B1710="","",ROW()-ROW($A$3)+'Diário 3º PA'!$P$1)</f>
        <v/>
      </c>
      <c r="B1710" s="129"/>
      <c r="C1710" s="130"/>
      <c r="D1710" s="98"/>
      <c r="E1710" s="95"/>
      <c r="F1710" s="141"/>
      <c r="G1710" s="98"/>
      <c r="H1710" s="98"/>
      <c r="I1710" s="95"/>
      <c r="J1710" s="131" t="str">
        <f t="shared" si="7"/>
        <v/>
      </c>
      <c r="K1710" s="131"/>
      <c r="L1710" s="132"/>
      <c r="M1710" s="131"/>
      <c r="N1710" s="129"/>
      <c r="O1710" s="95"/>
      <c r="P1710" s="98"/>
      <c r="Q1710" s="381"/>
      <c r="R1710" s="381"/>
      <c r="S1710" s="381"/>
      <c r="T1710" s="381"/>
    </row>
    <row r="1711" spans="1:20" ht="12.75" customHeight="1" x14ac:dyDescent="0.25">
      <c r="A1711" s="128" t="str">
        <f>IF(B1711="","",ROW()-ROW($A$3)+'Diário 3º PA'!$P$1)</f>
        <v/>
      </c>
      <c r="B1711" s="129"/>
      <c r="C1711" s="130"/>
      <c r="D1711" s="98"/>
      <c r="E1711" s="95"/>
      <c r="F1711" s="141"/>
      <c r="G1711" s="98"/>
      <c r="H1711" s="98"/>
      <c r="I1711" s="95"/>
      <c r="J1711" s="131" t="str">
        <f t="shared" si="7"/>
        <v/>
      </c>
      <c r="K1711" s="131"/>
      <c r="L1711" s="132"/>
      <c r="M1711" s="131"/>
      <c r="N1711" s="129"/>
      <c r="O1711" s="95"/>
      <c r="P1711" s="98"/>
      <c r="Q1711" s="381"/>
      <c r="R1711" s="381"/>
      <c r="S1711" s="381"/>
      <c r="T1711" s="381"/>
    </row>
    <row r="1712" spans="1:20" ht="12.75" customHeight="1" x14ac:dyDescent="0.25">
      <c r="A1712" s="128" t="str">
        <f>IF(B1712="","",ROW()-ROW($A$3)+'Diário 3º PA'!$P$1)</f>
        <v/>
      </c>
      <c r="B1712" s="129"/>
      <c r="C1712" s="130"/>
      <c r="D1712" s="98"/>
      <c r="E1712" s="95"/>
      <c r="F1712" s="141"/>
      <c r="G1712" s="98"/>
      <c r="H1712" s="98"/>
      <c r="I1712" s="95"/>
      <c r="J1712" s="131" t="str">
        <f t="shared" si="7"/>
        <v/>
      </c>
      <c r="K1712" s="131"/>
      <c r="L1712" s="132"/>
      <c r="M1712" s="131"/>
      <c r="N1712" s="129"/>
      <c r="O1712" s="95"/>
      <c r="P1712" s="98"/>
      <c r="Q1712" s="381"/>
      <c r="R1712" s="381"/>
      <c r="S1712" s="381"/>
      <c r="T1712" s="381"/>
    </row>
    <row r="1713" spans="1:20" ht="12.75" customHeight="1" x14ac:dyDescent="0.25">
      <c r="A1713" s="128" t="str">
        <f>IF(B1713="","",ROW()-ROW($A$3)+'Diário 3º PA'!$P$1)</f>
        <v/>
      </c>
      <c r="B1713" s="129"/>
      <c r="C1713" s="130"/>
      <c r="D1713" s="98"/>
      <c r="E1713" s="95"/>
      <c r="F1713" s="141"/>
      <c r="G1713" s="98"/>
      <c r="H1713" s="98"/>
      <c r="I1713" s="95"/>
      <c r="J1713" s="131" t="str">
        <f t="shared" si="7"/>
        <v/>
      </c>
      <c r="K1713" s="131"/>
      <c r="L1713" s="132"/>
      <c r="M1713" s="131"/>
      <c r="N1713" s="129"/>
      <c r="O1713" s="95"/>
      <c r="P1713" s="98"/>
      <c r="Q1713" s="381"/>
      <c r="R1713" s="381"/>
      <c r="S1713" s="381"/>
      <c r="T1713" s="381"/>
    </row>
    <row r="1714" spans="1:20" ht="12.75" customHeight="1" x14ac:dyDescent="0.25">
      <c r="A1714" s="128" t="str">
        <f>IF(B1714="","",ROW()-ROW($A$3)+'Diário 3º PA'!$P$1)</f>
        <v/>
      </c>
      <c r="B1714" s="129"/>
      <c r="C1714" s="130"/>
      <c r="D1714" s="98"/>
      <c r="E1714" s="95"/>
      <c r="F1714" s="141"/>
      <c r="G1714" s="98"/>
      <c r="H1714" s="98"/>
      <c r="I1714" s="95"/>
      <c r="J1714" s="131" t="str">
        <f t="shared" si="7"/>
        <v/>
      </c>
      <c r="K1714" s="131"/>
      <c r="L1714" s="132"/>
      <c r="M1714" s="131"/>
      <c r="N1714" s="129"/>
      <c r="O1714" s="95"/>
      <c r="P1714" s="98"/>
      <c r="Q1714" s="381"/>
      <c r="R1714" s="381"/>
      <c r="S1714" s="381"/>
      <c r="T1714" s="381"/>
    </row>
    <row r="1715" spans="1:20" ht="12.75" customHeight="1" x14ac:dyDescent="0.25">
      <c r="A1715" s="128" t="str">
        <f>IF(B1715="","",ROW()-ROW($A$3)+'Diário 3º PA'!$P$1)</f>
        <v/>
      </c>
      <c r="B1715" s="129"/>
      <c r="C1715" s="130"/>
      <c r="D1715" s="98"/>
      <c r="E1715" s="95"/>
      <c r="F1715" s="141"/>
      <c r="G1715" s="98"/>
      <c r="H1715" s="98"/>
      <c r="I1715" s="95"/>
      <c r="J1715" s="131" t="str">
        <f t="shared" si="7"/>
        <v/>
      </c>
      <c r="K1715" s="131"/>
      <c r="L1715" s="132"/>
      <c r="M1715" s="131"/>
      <c r="N1715" s="129"/>
      <c r="O1715" s="95"/>
      <c r="P1715" s="98"/>
      <c r="Q1715" s="381"/>
      <c r="R1715" s="381"/>
      <c r="S1715" s="381"/>
      <c r="T1715" s="381"/>
    </row>
    <row r="1716" spans="1:20" ht="12.75" customHeight="1" x14ac:dyDescent="0.25">
      <c r="A1716" s="128" t="str">
        <f>IF(B1716="","",ROW()-ROW($A$3)+'Diário 3º PA'!$P$1)</f>
        <v/>
      </c>
      <c r="B1716" s="129"/>
      <c r="C1716" s="130"/>
      <c r="D1716" s="98"/>
      <c r="E1716" s="95"/>
      <c r="F1716" s="141"/>
      <c r="G1716" s="98"/>
      <c r="H1716" s="98"/>
      <c r="I1716" s="95"/>
      <c r="J1716" s="131" t="str">
        <f t="shared" si="7"/>
        <v/>
      </c>
      <c r="K1716" s="131"/>
      <c r="L1716" s="132"/>
      <c r="M1716" s="131"/>
      <c r="N1716" s="129"/>
      <c r="O1716" s="95"/>
      <c r="P1716" s="98"/>
      <c r="Q1716" s="381"/>
      <c r="R1716" s="381"/>
      <c r="S1716" s="381"/>
      <c r="T1716" s="381"/>
    </row>
    <row r="1717" spans="1:20" ht="12.75" customHeight="1" x14ac:dyDescent="0.25">
      <c r="A1717" s="128" t="str">
        <f>IF(B1717="","",ROW()-ROW($A$3)+'Diário 3º PA'!$P$1)</f>
        <v/>
      </c>
      <c r="B1717" s="129"/>
      <c r="C1717" s="130"/>
      <c r="D1717" s="98"/>
      <c r="E1717" s="95"/>
      <c r="F1717" s="141"/>
      <c r="G1717" s="98"/>
      <c r="H1717" s="98"/>
      <c r="I1717" s="95"/>
      <c r="J1717" s="131" t="str">
        <f t="shared" si="7"/>
        <v/>
      </c>
      <c r="K1717" s="131"/>
      <c r="L1717" s="132"/>
      <c r="M1717" s="131"/>
      <c r="N1717" s="129"/>
      <c r="O1717" s="95"/>
      <c r="P1717" s="98"/>
      <c r="Q1717" s="381"/>
      <c r="R1717" s="381"/>
      <c r="S1717" s="381"/>
      <c r="T1717" s="381"/>
    </row>
    <row r="1718" spans="1:20" ht="12.75" customHeight="1" x14ac:dyDescent="0.25">
      <c r="A1718" s="128" t="str">
        <f>IF(B1718="","",ROW()-ROW($A$3)+'Diário 3º PA'!$P$1)</f>
        <v/>
      </c>
      <c r="B1718" s="129"/>
      <c r="C1718" s="130"/>
      <c r="D1718" s="98"/>
      <c r="E1718" s="95"/>
      <c r="F1718" s="141"/>
      <c r="G1718" s="98"/>
      <c r="H1718" s="98"/>
      <c r="I1718" s="95"/>
      <c r="J1718" s="131" t="str">
        <f t="shared" si="7"/>
        <v/>
      </c>
      <c r="K1718" s="131"/>
      <c r="L1718" s="132"/>
      <c r="M1718" s="131"/>
      <c r="N1718" s="129"/>
      <c r="O1718" s="95"/>
      <c r="P1718" s="98"/>
      <c r="Q1718" s="381"/>
      <c r="R1718" s="381"/>
      <c r="S1718" s="381"/>
      <c r="T1718" s="381"/>
    </row>
    <row r="1719" spans="1:20" ht="12.75" customHeight="1" x14ac:dyDescent="0.25">
      <c r="A1719" s="128" t="str">
        <f>IF(B1719="","",ROW()-ROW($A$3)+'Diário 3º PA'!$P$1)</f>
        <v/>
      </c>
      <c r="B1719" s="129"/>
      <c r="C1719" s="130"/>
      <c r="D1719" s="98"/>
      <c r="E1719" s="95"/>
      <c r="F1719" s="141"/>
      <c r="G1719" s="98"/>
      <c r="H1719" s="98"/>
      <c r="I1719" s="95"/>
      <c r="J1719" s="131" t="str">
        <f t="shared" si="7"/>
        <v/>
      </c>
      <c r="K1719" s="131"/>
      <c r="L1719" s="132"/>
      <c r="M1719" s="131"/>
      <c r="N1719" s="129"/>
      <c r="O1719" s="95"/>
      <c r="P1719" s="98"/>
      <c r="Q1719" s="381"/>
      <c r="R1719" s="381"/>
      <c r="S1719" s="381"/>
      <c r="T1719" s="381"/>
    </row>
    <row r="1720" spans="1:20" ht="12.75" customHeight="1" x14ac:dyDescent="0.25">
      <c r="A1720" s="128" t="str">
        <f>IF(B1720="","",ROW()-ROW($A$3)+'Diário 3º PA'!$P$1)</f>
        <v/>
      </c>
      <c r="B1720" s="129"/>
      <c r="C1720" s="130"/>
      <c r="D1720" s="98"/>
      <c r="E1720" s="95"/>
      <c r="F1720" s="141"/>
      <c r="G1720" s="98"/>
      <c r="H1720" s="98"/>
      <c r="I1720" s="95"/>
      <c r="J1720" s="131" t="str">
        <f t="shared" si="7"/>
        <v/>
      </c>
      <c r="K1720" s="131"/>
      <c r="L1720" s="132"/>
      <c r="M1720" s="131"/>
      <c r="N1720" s="129"/>
      <c r="O1720" s="95"/>
      <c r="P1720" s="98"/>
      <c r="Q1720" s="381"/>
      <c r="R1720" s="381"/>
      <c r="S1720" s="381"/>
      <c r="T1720" s="381"/>
    </row>
    <row r="1721" spans="1:20" ht="12.75" customHeight="1" x14ac:dyDescent="0.25">
      <c r="A1721" s="128" t="str">
        <f>IF(B1721="","",ROW()-ROW($A$3)+'Diário 3º PA'!$P$1)</f>
        <v/>
      </c>
      <c r="B1721" s="129"/>
      <c r="C1721" s="130"/>
      <c r="D1721" s="98"/>
      <c r="E1721" s="95"/>
      <c r="F1721" s="141"/>
      <c r="G1721" s="98"/>
      <c r="H1721" s="98"/>
      <c r="I1721" s="95"/>
      <c r="J1721" s="131" t="str">
        <f t="shared" si="7"/>
        <v/>
      </c>
      <c r="K1721" s="131"/>
      <c r="L1721" s="132"/>
      <c r="M1721" s="131"/>
      <c r="N1721" s="129"/>
      <c r="O1721" s="95"/>
      <c r="P1721" s="98"/>
      <c r="Q1721" s="381"/>
      <c r="R1721" s="381"/>
      <c r="S1721" s="381"/>
      <c r="T1721" s="381"/>
    </row>
    <row r="1722" spans="1:20" ht="12.75" customHeight="1" x14ac:dyDescent="0.25">
      <c r="A1722" s="128" t="str">
        <f>IF(B1722="","",ROW()-ROW($A$3)+'Diário 3º PA'!$P$1)</f>
        <v/>
      </c>
      <c r="B1722" s="129"/>
      <c r="C1722" s="130"/>
      <c r="D1722" s="98"/>
      <c r="E1722" s="95"/>
      <c r="F1722" s="141"/>
      <c r="G1722" s="98"/>
      <c r="H1722" s="98"/>
      <c r="I1722" s="95"/>
      <c r="J1722" s="131" t="str">
        <f t="shared" si="7"/>
        <v/>
      </c>
      <c r="K1722" s="131"/>
      <c r="L1722" s="132"/>
      <c r="M1722" s="131"/>
      <c r="N1722" s="129"/>
      <c r="O1722" s="95"/>
      <c r="P1722" s="98"/>
      <c r="Q1722" s="381"/>
      <c r="R1722" s="381"/>
      <c r="S1722" s="381"/>
      <c r="T1722" s="381"/>
    </row>
    <row r="1723" spans="1:20" ht="12.75" customHeight="1" x14ac:dyDescent="0.25">
      <c r="A1723" s="128" t="str">
        <f>IF(B1723="","",ROW()-ROW($A$3)+'Diário 3º PA'!$P$1)</f>
        <v/>
      </c>
      <c r="B1723" s="129"/>
      <c r="C1723" s="130"/>
      <c r="D1723" s="98"/>
      <c r="E1723" s="95"/>
      <c r="F1723" s="141"/>
      <c r="G1723" s="98"/>
      <c r="H1723" s="98"/>
      <c r="I1723" s="95"/>
      <c r="J1723" s="131" t="str">
        <f t="shared" si="7"/>
        <v/>
      </c>
      <c r="K1723" s="131"/>
      <c r="L1723" s="132"/>
      <c r="M1723" s="131"/>
      <c r="N1723" s="129"/>
      <c r="O1723" s="95"/>
      <c r="P1723" s="98"/>
      <c r="Q1723" s="381"/>
      <c r="R1723" s="381"/>
      <c r="S1723" s="381"/>
      <c r="T1723" s="381"/>
    </row>
    <row r="1724" spans="1:20" ht="12.75" customHeight="1" x14ac:dyDescent="0.25">
      <c r="A1724" s="128" t="str">
        <f>IF(B1724="","",ROW()-ROW($A$3)+'Diário 3º PA'!$P$1)</f>
        <v/>
      </c>
      <c r="B1724" s="129"/>
      <c r="C1724" s="130"/>
      <c r="D1724" s="98"/>
      <c r="E1724" s="95"/>
      <c r="F1724" s="141"/>
      <c r="G1724" s="98"/>
      <c r="H1724" s="98"/>
      <c r="I1724" s="95"/>
      <c r="J1724" s="131" t="str">
        <f t="shared" si="7"/>
        <v/>
      </c>
      <c r="K1724" s="131"/>
      <c r="L1724" s="132"/>
      <c r="M1724" s="131"/>
      <c r="N1724" s="129"/>
      <c r="O1724" s="95"/>
      <c r="P1724" s="98"/>
      <c r="Q1724" s="381"/>
      <c r="R1724" s="381"/>
      <c r="S1724" s="381"/>
      <c r="T1724" s="381"/>
    </row>
    <row r="1725" spans="1:20" ht="12.75" customHeight="1" x14ac:dyDescent="0.25">
      <c r="A1725" s="128" t="str">
        <f>IF(B1725="","",ROW()-ROW($A$3)+'Diário 3º PA'!$P$1)</f>
        <v/>
      </c>
      <c r="B1725" s="129"/>
      <c r="C1725" s="130"/>
      <c r="D1725" s="98"/>
      <c r="E1725" s="95"/>
      <c r="F1725" s="141"/>
      <c r="G1725" s="98"/>
      <c r="H1725" s="98"/>
      <c r="I1725" s="95"/>
      <c r="J1725" s="131" t="str">
        <f t="shared" si="7"/>
        <v/>
      </c>
      <c r="K1725" s="131"/>
      <c r="L1725" s="132"/>
      <c r="M1725" s="131"/>
      <c r="N1725" s="129"/>
      <c r="O1725" s="95"/>
      <c r="P1725" s="98"/>
      <c r="Q1725" s="381"/>
      <c r="R1725" s="381"/>
      <c r="S1725" s="381"/>
      <c r="T1725" s="381"/>
    </row>
    <row r="1726" spans="1:20" ht="12.75" customHeight="1" x14ac:dyDescent="0.25">
      <c r="A1726" s="128" t="str">
        <f>IF(B1726="","",ROW()-ROW($A$3)+'Diário 3º PA'!$P$1)</f>
        <v/>
      </c>
      <c r="B1726" s="129"/>
      <c r="C1726" s="130"/>
      <c r="D1726" s="98"/>
      <c r="E1726" s="95"/>
      <c r="F1726" s="141"/>
      <c r="G1726" s="98"/>
      <c r="H1726" s="98"/>
      <c r="I1726" s="95"/>
      <c r="J1726" s="131" t="str">
        <f t="shared" si="7"/>
        <v/>
      </c>
      <c r="K1726" s="131"/>
      <c r="L1726" s="132"/>
      <c r="M1726" s="131"/>
      <c r="N1726" s="129"/>
      <c r="O1726" s="95"/>
      <c r="P1726" s="98"/>
      <c r="Q1726" s="381"/>
      <c r="R1726" s="381"/>
      <c r="S1726" s="381"/>
      <c r="T1726" s="381"/>
    </row>
    <row r="1727" spans="1:20" ht="12.75" customHeight="1" x14ac:dyDescent="0.25">
      <c r="A1727" s="128" t="str">
        <f>IF(B1727="","",ROW()-ROW($A$3)+'Diário 3º PA'!$P$1)</f>
        <v/>
      </c>
      <c r="B1727" s="129"/>
      <c r="C1727" s="130"/>
      <c r="D1727" s="98"/>
      <c r="E1727" s="95"/>
      <c r="F1727" s="141"/>
      <c r="G1727" s="98"/>
      <c r="H1727" s="98"/>
      <c r="I1727" s="95"/>
      <c r="J1727" s="131" t="str">
        <f t="shared" si="7"/>
        <v/>
      </c>
      <c r="K1727" s="131"/>
      <c r="L1727" s="132"/>
      <c r="M1727" s="131"/>
      <c r="N1727" s="129"/>
      <c r="O1727" s="95"/>
      <c r="P1727" s="98"/>
      <c r="Q1727" s="381"/>
      <c r="R1727" s="381"/>
      <c r="S1727" s="381"/>
      <c r="T1727" s="381"/>
    </row>
    <row r="1728" spans="1:20" ht="12.75" customHeight="1" x14ac:dyDescent="0.25">
      <c r="A1728" s="128" t="str">
        <f>IF(B1728="","",ROW()-ROW($A$3)+'Diário 3º PA'!$P$1)</f>
        <v/>
      </c>
      <c r="B1728" s="129"/>
      <c r="C1728" s="130"/>
      <c r="D1728" s="98"/>
      <c r="E1728" s="95"/>
      <c r="F1728" s="141"/>
      <c r="G1728" s="98"/>
      <c r="H1728" s="98"/>
      <c r="I1728" s="95"/>
      <c r="J1728" s="131" t="str">
        <f t="shared" si="7"/>
        <v/>
      </c>
      <c r="K1728" s="131"/>
      <c r="L1728" s="132"/>
      <c r="M1728" s="131"/>
      <c r="N1728" s="129"/>
      <c r="O1728" s="95"/>
      <c r="P1728" s="98"/>
      <c r="Q1728" s="381"/>
      <c r="R1728" s="381"/>
      <c r="S1728" s="381"/>
      <c r="T1728" s="381"/>
    </row>
    <row r="1729" spans="1:20" ht="12.75" customHeight="1" x14ac:dyDescent="0.25">
      <c r="A1729" s="128" t="str">
        <f>IF(B1729="","",ROW()-ROW($A$3)+'Diário 3º PA'!$P$1)</f>
        <v/>
      </c>
      <c r="B1729" s="129"/>
      <c r="C1729" s="130"/>
      <c r="D1729" s="98"/>
      <c r="E1729" s="95"/>
      <c r="F1729" s="141"/>
      <c r="G1729" s="98"/>
      <c r="H1729" s="98"/>
      <c r="I1729" s="95"/>
      <c r="J1729" s="131" t="str">
        <f t="shared" si="7"/>
        <v/>
      </c>
      <c r="K1729" s="131"/>
      <c r="L1729" s="132"/>
      <c r="M1729" s="131"/>
      <c r="N1729" s="129"/>
      <c r="O1729" s="95"/>
      <c r="P1729" s="98"/>
      <c r="Q1729" s="381"/>
      <c r="R1729" s="381"/>
      <c r="S1729" s="381"/>
      <c r="T1729" s="381"/>
    </row>
    <row r="1730" spans="1:20" ht="12.75" customHeight="1" x14ac:dyDescent="0.25">
      <c r="A1730" s="128" t="str">
        <f>IF(B1730="","",ROW()-ROW($A$3)+'Diário 3º PA'!$P$1)</f>
        <v/>
      </c>
      <c r="B1730" s="129"/>
      <c r="C1730" s="130"/>
      <c r="D1730" s="98"/>
      <c r="E1730" s="95"/>
      <c r="F1730" s="141"/>
      <c r="G1730" s="98"/>
      <c r="H1730" s="98"/>
      <c r="I1730" s="95"/>
      <c r="J1730" s="131" t="str">
        <f t="shared" si="7"/>
        <v/>
      </c>
      <c r="K1730" s="131"/>
      <c r="L1730" s="132"/>
      <c r="M1730" s="131"/>
      <c r="N1730" s="129"/>
      <c r="O1730" s="95"/>
      <c r="P1730" s="98"/>
      <c r="Q1730" s="381"/>
      <c r="R1730" s="381"/>
      <c r="S1730" s="381"/>
      <c r="T1730" s="381"/>
    </row>
    <row r="1731" spans="1:20" ht="12.75" customHeight="1" x14ac:dyDescent="0.25">
      <c r="A1731" s="128" t="str">
        <f>IF(B1731="","",ROW()-ROW($A$3)+'Diário 3º PA'!$P$1)</f>
        <v/>
      </c>
      <c r="B1731" s="129"/>
      <c r="C1731" s="130"/>
      <c r="D1731" s="98"/>
      <c r="E1731" s="95"/>
      <c r="F1731" s="141"/>
      <c r="G1731" s="98"/>
      <c r="H1731" s="98"/>
      <c r="I1731" s="95"/>
      <c r="J1731" s="131" t="str">
        <f t="shared" si="7"/>
        <v/>
      </c>
      <c r="K1731" s="131"/>
      <c r="L1731" s="132"/>
      <c r="M1731" s="131"/>
      <c r="N1731" s="129"/>
      <c r="O1731" s="95"/>
      <c r="P1731" s="98"/>
      <c r="Q1731" s="381"/>
      <c r="R1731" s="381"/>
      <c r="S1731" s="381"/>
      <c r="T1731" s="381"/>
    </row>
    <row r="1732" spans="1:20" ht="12.75" customHeight="1" x14ac:dyDescent="0.25">
      <c r="A1732" s="128" t="str">
        <f>IF(B1732="","",ROW()-ROW($A$3)+'Diário 3º PA'!$P$1)</f>
        <v/>
      </c>
      <c r="B1732" s="129"/>
      <c r="C1732" s="130"/>
      <c r="D1732" s="98"/>
      <c r="E1732" s="95"/>
      <c r="F1732" s="141"/>
      <c r="G1732" s="98"/>
      <c r="H1732" s="98"/>
      <c r="I1732" s="95"/>
      <c r="J1732" s="131" t="str">
        <f t="shared" si="7"/>
        <v/>
      </c>
      <c r="K1732" s="131"/>
      <c r="L1732" s="132"/>
      <c r="M1732" s="131"/>
      <c r="N1732" s="129"/>
      <c r="O1732" s="95"/>
      <c r="P1732" s="98"/>
      <c r="Q1732" s="381"/>
      <c r="R1732" s="381"/>
      <c r="S1732" s="381"/>
      <c r="T1732" s="381"/>
    </row>
    <row r="1733" spans="1:20" ht="12.75" customHeight="1" x14ac:dyDescent="0.25">
      <c r="A1733" s="128" t="str">
        <f>IF(B1733="","",ROW()-ROW($A$3)+'Diário 3º PA'!$P$1)</f>
        <v/>
      </c>
      <c r="B1733" s="129"/>
      <c r="C1733" s="130"/>
      <c r="D1733" s="98"/>
      <c r="E1733" s="95"/>
      <c r="F1733" s="141"/>
      <c r="G1733" s="98"/>
      <c r="H1733" s="98"/>
      <c r="I1733" s="95"/>
      <c r="J1733" s="131" t="str">
        <f t="shared" si="7"/>
        <v/>
      </c>
      <c r="K1733" s="131"/>
      <c r="L1733" s="132"/>
      <c r="M1733" s="131"/>
      <c r="N1733" s="129"/>
      <c r="O1733" s="95"/>
      <c r="P1733" s="98"/>
      <c r="Q1733" s="381"/>
      <c r="R1733" s="381"/>
      <c r="S1733" s="381"/>
      <c r="T1733" s="381"/>
    </row>
    <row r="1734" spans="1:20" ht="12.75" customHeight="1" x14ac:dyDescent="0.25">
      <c r="A1734" s="128" t="str">
        <f>IF(B1734="","",ROW()-ROW($A$3)+'Diário 3º PA'!$P$1)</f>
        <v/>
      </c>
      <c r="B1734" s="129"/>
      <c r="C1734" s="130"/>
      <c r="D1734" s="98"/>
      <c r="E1734" s="95"/>
      <c r="F1734" s="141"/>
      <c r="G1734" s="98"/>
      <c r="H1734" s="98"/>
      <c r="I1734" s="95"/>
      <c r="J1734" s="131" t="str">
        <f t="shared" si="7"/>
        <v/>
      </c>
      <c r="K1734" s="131"/>
      <c r="L1734" s="132"/>
      <c r="M1734" s="131"/>
      <c r="N1734" s="129"/>
      <c r="O1734" s="95"/>
      <c r="P1734" s="98"/>
      <c r="Q1734" s="381"/>
      <c r="R1734" s="381"/>
      <c r="S1734" s="381"/>
      <c r="T1734" s="381"/>
    </row>
    <row r="1735" spans="1:20" ht="12.75" customHeight="1" x14ac:dyDescent="0.25">
      <c r="A1735" s="128" t="str">
        <f>IF(B1735="","",ROW()-ROW($A$3)+'Diário 3º PA'!$P$1)</f>
        <v/>
      </c>
      <c r="B1735" s="129"/>
      <c r="C1735" s="130"/>
      <c r="D1735" s="98"/>
      <c r="E1735" s="95"/>
      <c r="F1735" s="141"/>
      <c r="G1735" s="98"/>
      <c r="H1735" s="98"/>
      <c r="I1735" s="95"/>
      <c r="J1735" s="131" t="str">
        <f t="shared" si="7"/>
        <v/>
      </c>
      <c r="K1735" s="131"/>
      <c r="L1735" s="132"/>
      <c r="M1735" s="131"/>
      <c r="N1735" s="129"/>
      <c r="O1735" s="95"/>
      <c r="P1735" s="98"/>
      <c r="Q1735" s="381"/>
      <c r="R1735" s="381"/>
      <c r="S1735" s="381"/>
      <c r="T1735" s="381"/>
    </row>
    <row r="1736" spans="1:20" ht="12.75" customHeight="1" x14ac:dyDescent="0.25">
      <c r="A1736" s="128" t="str">
        <f>IF(B1736="","",ROW()-ROW($A$3)+'Diário 3º PA'!$P$1)</f>
        <v/>
      </c>
      <c r="B1736" s="129"/>
      <c r="C1736" s="130"/>
      <c r="D1736" s="98"/>
      <c r="E1736" s="95"/>
      <c r="F1736" s="141"/>
      <c r="G1736" s="98"/>
      <c r="H1736" s="98"/>
      <c r="I1736" s="95"/>
      <c r="J1736" s="131" t="str">
        <f t="shared" si="7"/>
        <v/>
      </c>
      <c r="K1736" s="131"/>
      <c r="L1736" s="132"/>
      <c r="M1736" s="131"/>
      <c r="N1736" s="129"/>
      <c r="O1736" s="95"/>
      <c r="P1736" s="98"/>
      <c r="Q1736" s="381"/>
      <c r="R1736" s="381"/>
      <c r="S1736" s="381"/>
      <c r="T1736" s="381"/>
    </row>
    <row r="1737" spans="1:20" ht="12.75" customHeight="1" x14ac:dyDescent="0.25">
      <c r="A1737" s="128" t="str">
        <f>IF(B1737="","",ROW()-ROW($A$3)+'Diário 3º PA'!$P$1)</f>
        <v/>
      </c>
      <c r="B1737" s="129"/>
      <c r="C1737" s="130"/>
      <c r="D1737" s="98"/>
      <c r="E1737" s="95"/>
      <c r="F1737" s="141"/>
      <c r="G1737" s="98"/>
      <c r="H1737" s="98"/>
      <c r="I1737" s="95"/>
      <c r="J1737" s="131" t="str">
        <f t="shared" si="7"/>
        <v/>
      </c>
      <c r="K1737" s="131"/>
      <c r="L1737" s="132"/>
      <c r="M1737" s="131"/>
      <c r="N1737" s="129"/>
      <c r="O1737" s="95"/>
      <c r="P1737" s="98"/>
      <c r="Q1737" s="381"/>
      <c r="R1737" s="381"/>
      <c r="S1737" s="381"/>
      <c r="T1737" s="381"/>
    </row>
    <row r="1738" spans="1:20" ht="12.75" customHeight="1" x14ac:dyDescent="0.25">
      <c r="A1738" s="128" t="str">
        <f>IF(B1738="","",ROW()-ROW($A$3)+'Diário 3º PA'!$P$1)</f>
        <v/>
      </c>
      <c r="B1738" s="129"/>
      <c r="C1738" s="130"/>
      <c r="D1738" s="98"/>
      <c r="E1738" s="95"/>
      <c r="F1738" s="141"/>
      <c r="G1738" s="98"/>
      <c r="H1738" s="98"/>
      <c r="I1738" s="95"/>
      <c r="J1738" s="131" t="str">
        <f t="shared" si="7"/>
        <v/>
      </c>
      <c r="K1738" s="131"/>
      <c r="L1738" s="132"/>
      <c r="M1738" s="131"/>
      <c r="N1738" s="129"/>
      <c r="O1738" s="95"/>
      <c r="P1738" s="98"/>
      <c r="Q1738" s="381"/>
      <c r="R1738" s="381"/>
      <c r="S1738" s="381"/>
      <c r="T1738" s="381"/>
    </row>
    <row r="1739" spans="1:20" ht="12.75" customHeight="1" x14ac:dyDescent="0.25">
      <c r="A1739" s="128" t="str">
        <f>IF(B1739="","",ROW()-ROW($A$3)+'Diário 3º PA'!$P$1)</f>
        <v/>
      </c>
      <c r="B1739" s="129"/>
      <c r="C1739" s="130"/>
      <c r="D1739" s="98"/>
      <c r="E1739" s="95"/>
      <c r="F1739" s="141"/>
      <c r="G1739" s="98"/>
      <c r="H1739" s="98"/>
      <c r="I1739" s="95"/>
      <c r="J1739" s="131" t="str">
        <f t="shared" si="7"/>
        <v/>
      </c>
      <c r="K1739" s="131"/>
      <c r="L1739" s="132"/>
      <c r="M1739" s="131"/>
      <c r="N1739" s="129"/>
      <c r="O1739" s="95"/>
      <c r="P1739" s="98"/>
      <c r="Q1739" s="381"/>
      <c r="R1739" s="381"/>
      <c r="S1739" s="381"/>
      <c r="T1739" s="381"/>
    </row>
    <row r="1740" spans="1:20" ht="12.75" customHeight="1" x14ac:dyDescent="0.25">
      <c r="A1740" s="128" t="str">
        <f>IF(B1740="","",ROW()-ROW($A$3)+'Diário 3º PA'!$P$1)</f>
        <v/>
      </c>
      <c r="B1740" s="129"/>
      <c r="C1740" s="130"/>
      <c r="D1740" s="98"/>
      <c r="E1740" s="95"/>
      <c r="F1740" s="141"/>
      <c r="G1740" s="98"/>
      <c r="H1740" s="98"/>
      <c r="I1740" s="95"/>
      <c r="J1740" s="131" t="str">
        <f t="shared" si="7"/>
        <v/>
      </c>
      <c r="K1740" s="131"/>
      <c r="L1740" s="132"/>
      <c r="M1740" s="131"/>
      <c r="N1740" s="129"/>
      <c r="O1740" s="95"/>
      <c r="P1740" s="98"/>
      <c r="Q1740" s="381"/>
      <c r="R1740" s="381"/>
      <c r="S1740" s="381"/>
      <c r="T1740" s="381"/>
    </row>
    <row r="1741" spans="1:20" ht="12.75" customHeight="1" x14ac:dyDescent="0.25">
      <c r="A1741" s="128" t="str">
        <f>IF(B1741="","",ROW()-ROW($A$3)+'Diário 3º PA'!$P$1)</f>
        <v/>
      </c>
      <c r="B1741" s="129"/>
      <c r="C1741" s="130"/>
      <c r="D1741" s="98"/>
      <c r="E1741" s="95"/>
      <c r="F1741" s="141"/>
      <c r="G1741" s="98"/>
      <c r="H1741" s="98"/>
      <c r="I1741" s="95"/>
      <c r="J1741" s="131" t="str">
        <f t="shared" si="7"/>
        <v/>
      </c>
      <c r="K1741" s="131"/>
      <c r="L1741" s="132"/>
      <c r="M1741" s="131"/>
      <c r="N1741" s="129"/>
      <c r="O1741" s="95"/>
      <c r="P1741" s="98"/>
      <c r="Q1741" s="381"/>
      <c r="R1741" s="381"/>
      <c r="S1741" s="381"/>
      <c r="T1741" s="381"/>
    </row>
    <row r="1742" spans="1:20" ht="12.75" customHeight="1" x14ac:dyDescent="0.25">
      <c r="A1742" s="128" t="str">
        <f>IF(B1742="","",ROW()-ROW($A$3)+'Diário 3º PA'!$P$1)</f>
        <v/>
      </c>
      <c r="B1742" s="129"/>
      <c r="C1742" s="130"/>
      <c r="D1742" s="98"/>
      <c r="E1742" s="95"/>
      <c r="F1742" s="141"/>
      <c r="G1742" s="98"/>
      <c r="H1742" s="98"/>
      <c r="I1742" s="95"/>
      <c r="J1742" s="131" t="str">
        <f t="shared" si="7"/>
        <v/>
      </c>
      <c r="K1742" s="131"/>
      <c r="L1742" s="132"/>
      <c r="M1742" s="131"/>
      <c r="N1742" s="129"/>
      <c r="O1742" s="95"/>
      <c r="P1742" s="98"/>
      <c r="Q1742" s="381"/>
      <c r="R1742" s="381"/>
      <c r="S1742" s="381"/>
      <c r="T1742" s="381"/>
    </row>
    <row r="1743" spans="1:20" ht="12.75" customHeight="1" x14ac:dyDescent="0.25">
      <c r="A1743" s="128" t="str">
        <f>IF(B1743="","",ROW()-ROW($A$3)+'Diário 3º PA'!$P$1)</f>
        <v/>
      </c>
      <c r="B1743" s="129"/>
      <c r="C1743" s="130"/>
      <c r="D1743" s="98"/>
      <c r="E1743" s="95"/>
      <c r="F1743" s="141"/>
      <c r="G1743" s="98"/>
      <c r="H1743" s="98"/>
      <c r="I1743" s="95"/>
      <c r="J1743" s="131" t="str">
        <f t="shared" si="7"/>
        <v/>
      </c>
      <c r="K1743" s="131"/>
      <c r="L1743" s="132"/>
      <c r="M1743" s="131"/>
      <c r="N1743" s="129"/>
      <c r="O1743" s="95"/>
      <c r="P1743" s="98"/>
      <c r="Q1743" s="381"/>
      <c r="R1743" s="381"/>
      <c r="S1743" s="381"/>
      <c r="T1743" s="381"/>
    </row>
    <row r="1744" spans="1:20" ht="12.75" customHeight="1" x14ac:dyDescent="0.25">
      <c r="A1744" s="128" t="str">
        <f>IF(B1744="","",ROW()-ROW($A$3)+'Diário 3º PA'!$P$1)</f>
        <v/>
      </c>
      <c r="B1744" s="129"/>
      <c r="C1744" s="130"/>
      <c r="D1744" s="98"/>
      <c r="E1744" s="95"/>
      <c r="F1744" s="141"/>
      <c r="G1744" s="98"/>
      <c r="H1744" s="98"/>
      <c r="I1744" s="95"/>
      <c r="J1744" s="131" t="str">
        <f t="shared" si="7"/>
        <v/>
      </c>
      <c r="K1744" s="131"/>
      <c r="L1744" s="132"/>
      <c r="M1744" s="131"/>
      <c r="N1744" s="129"/>
      <c r="O1744" s="95"/>
      <c r="P1744" s="98"/>
      <c r="Q1744" s="381"/>
      <c r="R1744" s="381"/>
      <c r="S1744" s="381"/>
      <c r="T1744" s="381"/>
    </row>
    <row r="1745" spans="1:20" ht="12.75" customHeight="1" x14ac:dyDescent="0.25">
      <c r="A1745" s="128" t="str">
        <f>IF(B1745="","",ROW()-ROW($A$3)+'Diário 3º PA'!$P$1)</f>
        <v/>
      </c>
      <c r="B1745" s="129"/>
      <c r="C1745" s="130"/>
      <c r="D1745" s="98"/>
      <c r="E1745" s="95"/>
      <c r="F1745" s="141"/>
      <c r="G1745" s="98"/>
      <c r="H1745" s="98"/>
      <c r="I1745" s="95"/>
      <c r="J1745" s="131" t="str">
        <f t="shared" si="7"/>
        <v/>
      </c>
      <c r="K1745" s="131"/>
      <c r="L1745" s="132"/>
      <c r="M1745" s="131"/>
      <c r="N1745" s="129"/>
      <c r="O1745" s="95"/>
      <c r="P1745" s="98"/>
      <c r="Q1745" s="381"/>
      <c r="R1745" s="381"/>
      <c r="S1745" s="381"/>
      <c r="T1745" s="381"/>
    </row>
    <row r="1746" spans="1:20" ht="12.75" customHeight="1" x14ac:dyDescent="0.25">
      <c r="A1746" s="128" t="str">
        <f>IF(B1746="","",ROW()-ROW($A$3)+'Diário 3º PA'!$P$1)</f>
        <v/>
      </c>
      <c r="B1746" s="129"/>
      <c r="C1746" s="130"/>
      <c r="D1746" s="98"/>
      <c r="E1746" s="95"/>
      <c r="F1746" s="141"/>
      <c r="G1746" s="98"/>
      <c r="H1746" s="98"/>
      <c r="I1746" s="95"/>
      <c r="J1746" s="131" t="str">
        <f t="shared" si="7"/>
        <v/>
      </c>
      <c r="K1746" s="131"/>
      <c r="L1746" s="132"/>
      <c r="M1746" s="131"/>
      <c r="N1746" s="129"/>
      <c r="O1746" s="95"/>
      <c r="P1746" s="98"/>
      <c r="Q1746" s="381"/>
      <c r="R1746" s="381"/>
      <c r="S1746" s="381"/>
      <c r="T1746" s="381"/>
    </row>
    <row r="1747" spans="1:20" ht="12.75" customHeight="1" x14ac:dyDescent="0.25">
      <c r="A1747" s="128" t="str">
        <f>IF(B1747="","",ROW()-ROW($A$3)+'Diário 3º PA'!$P$1)</f>
        <v/>
      </c>
      <c r="B1747" s="129"/>
      <c r="C1747" s="130"/>
      <c r="D1747" s="98"/>
      <c r="E1747" s="95"/>
      <c r="F1747" s="141"/>
      <c r="G1747" s="98"/>
      <c r="H1747" s="98"/>
      <c r="I1747" s="95"/>
      <c r="J1747" s="131" t="str">
        <f t="shared" si="7"/>
        <v/>
      </c>
      <c r="K1747" s="131"/>
      <c r="L1747" s="132"/>
      <c r="M1747" s="131"/>
      <c r="N1747" s="129"/>
      <c r="O1747" s="95"/>
      <c r="P1747" s="98"/>
      <c r="Q1747" s="381"/>
      <c r="R1747" s="381"/>
      <c r="S1747" s="381"/>
      <c r="T1747" s="381"/>
    </row>
    <row r="1748" spans="1:20" ht="12.75" customHeight="1" x14ac:dyDescent="0.25">
      <c r="A1748" s="128" t="str">
        <f>IF(B1748="","",ROW()-ROW($A$3)+'Diário 3º PA'!$P$1)</f>
        <v/>
      </c>
      <c r="B1748" s="129"/>
      <c r="C1748" s="130"/>
      <c r="D1748" s="98"/>
      <c r="E1748" s="95"/>
      <c r="F1748" s="141"/>
      <c r="G1748" s="98"/>
      <c r="H1748" s="98"/>
      <c r="I1748" s="95"/>
      <c r="J1748" s="131" t="str">
        <f t="shared" si="7"/>
        <v/>
      </c>
      <c r="K1748" s="131"/>
      <c r="L1748" s="132"/>
      <c r="M1748" s="131"/>
      <c r="N1748" s="129"/>
      <c r="O1748" s="95"/>
      <c r="P1748" s="98"/>
      <c r="Q1748" s="381"/>
      <c r="R1748" s="381"/>
      <c r="S1748" s="381"/>
      <c r="T1748" s="381"/>
    </row>
    <row r="1749" spans="1:20" ht="12.75" customHeight="1" x14ac:dyDescent="0.25">
      <c r="A1749" s="128" t="str">
        <f>IF(B1749="","",ROW()-ROW($A$3)+'Diário 3º PA'!$P$1)</f>
        <v/>
      </c>
      <c r="B1749" s="129"/>
      <c r="C1749" s="130"/>
      <c r="D1749" s="98"/>
      <c r="E1749" s="95"/>
      <c r="F1749" s="141"/>
      <c r="G1749" s="98"/>
      <c r="H1749" s="98"/>
      <c r="I1749" s="95"/>
      <c r="J1749" s="131" t="str">
        <f t="shared" si="7"/>
        <v/>
      </c>
      <c r="K1749" s="131"/>
      <c r="L1749" s="132"/>
      <c r="M1749" s="131"/>
      <c r="N1749" s="129"/>
      <c r="O1749" s="95"/>
      <c r="P1749" s="98"/>
      <c r="Q1749" s="381"/>
      <c r="R1749" s="381"/>
      <c r="S1749" s="381"/>
      <c r="T1749" s="381"/>
    </row>
    <row r="1750" spans="1:20" ht="12.75" customHeight="1" x14ac:dyDescent="0.25">
      <c r="A1750" s="128" t="str">
        <f>IF(B1750="","",ROW()-ROW($A$3)+'Diário 3º PA'!$P$1)</f>
        <v/>
      </c>
      <c r="B1750" s="129"/>
      <c r="C1750" s="130"/>
      <c r="D1750" s="98"/>
      <c r="E1750" s="95"/>
      <c r="F1750" s="141"/>
      <c r="G1750" s="98"/>
      <c r="H1750" s="98"/>
      <c r="I1750" s="95"/>
      <c r="J1750" s="131" t="str">
        <f t="shared" si="7"/>
        <v/>
      </c>
      <c r="K1750" s="131"/>
      <c r="L1750" s="132"/>
      <c r="M1750" s="131"/>
      <c r="N1750" s="129"/>
      <c r="O1750" s="95"/>
      <c r="P1750" s="98"/>
      <c r="Q1750" s="381"/>
      <c r="R1750" s="381"/>
      <c r="S1750" s="381"/>
      <c r="T1750" s="381"/>
    </row>
    <row r="1751" spans="1:20" ht="12.75" customHeight="1" x14ac:dyDescent="0.25">
      <c r="A1751" s="128" t="str">
        <f>IF(B1751="","",ROW()-ROW($A$3)+'Diário 3º PA'!$P$1)</f>
        <v/>
      </c>
      <c r="B1751" s="129"/>
      <c r="C1751" s="130"/>
      <c r="D1751" s="98"/>
      <c r="E1751" s="95"/>
      <c r="F1751" s="141"/>
      <c r="G1751" s="98"/>
      <c r="H1751" s="98"/>
      <c r="I1751" s="95"/>
      <c r="J1751" s="131" t="str">
        <f t="shared" si="7"/>
        <v/>
      </c>
      <c r="K1751" s="131"/>
      <c r="L1751" s="132"/>
      <c r="M1751" s="131"/>
      <c r="N1751" s="129"/>
      <c r="O1751" s="95"/>
      <c r="P1751" s="98"/>
      <c r="Q1751" s="381"/>
      <c r="R1751" s="381"/>
      <c r="S1751" s="381"/>
      <c r="T1751" s="381"/>
    </row>
    <row r="1752" spans="1:20" ht="12.75" customHeight="1" x14ac:dyDescent="0.25">
      <c r="A1752" s="128" t="str">
        <f>IF(B1752="","",ROW()-ROW($A$3)+'Diário 3º PA'!$P$1)</f>
        <v/>
      </c>
      <c r="B1752" s="129"/>
      <c r="C1752" s="130"/>
      <c r="D1752" s="98"/>
      <c r="E1752" s="95"/>
      <c r="F1752" s="141"/>
      <c r="G1752" s="98"/>
      <c r="H1752" s="98"/>
      <c r="I1752" s="95"/>
      <c r="J1752" s="131" t="str">
        <f t="shared" si="7"/>
        <v/>
      </c>
      <c r="K1752" s="131"/>
      <c r="L1752" s="132"/>
      <c r="M1752" s="131"/>
      <c r="N1752" s="129"/>
      <c r="O1752" s="95"/>
      <c r="P1752" s="98"/>
      <c r="Q1752" s="381"/>
      <c r="R1752" s="381"/>
      <c r="S1752" s="381"/>
      <c r="T1752" s="381"/>
    </row>
    <row r="1753" spans="1:20" ht="12.75" customHeight="1" x14ac:dyDescent="0.25">
      <c r="A1753" s="128" t="str">
        <f>IF(B1753="","",ROW()-ROW($A$3)+'Diário 3º PA'!$P$1)</f>
        <v/>
      </c>
      <c r="B1753" s="129"/>
      <c r="C1753" s="130"/>
      <c r="D1753" s="98"/>
      <c r="E1753" s="95"/>
      <c r="F1753" s="141"/>
      <c r="G1753" s="98"/>
      <c r="H1753" s="98"/>
      <c r="I1753" s="95"/>
      <c r="J1753" s="131" t="str">
        <f t="shared" si="7"/>
        <v/>
      </c>
      <c r="K1753" s="131"/>
      <c r="L1753" s="132"/>
      <c r="M1753" s="131"/>
      <c r="N1753" s="129"/>
      <c r="O1753" s="95"/>
      <c r="P1753" s="98"/>
      <c r="Q1753" s="381"/>
      <c r="R1753" s="381"/>
      <c r="S1753" s="381"/>
      <c r="T1753" s="381"/>
    </row>
    <row r="1754" spans="1:20" ht="12.75" customHeight="1" x14ac:dyDescent="0.25">
      <c r="A1754" s="128" t="str">
        <f>IF(B1754="","",ROW()-ROW($A$3)+'Diário 3º PA'!$P$1)</f>
        <v/>
      </c>
      <c r="B1754" s="129"/>
      <c r="C1754" s="130"/>
      <c r="D1754" s="98"/>
      <c r="E1754" s="95"/>
      <c r="F1754" s="141"/>
      <c r="G1754" s="98"/>
      <c r="H1754" s="98"/>
      <c r="I1754" s="95"/>
      <c r="J1754" s="131" t="str">
        <f t="shared" si="7"/>
        <v/>
      </c>
      <c r="K1754" s="131"/>
      <c r="L1754" s="132"/>
      <c r="M1754" s="131"/>
      <c r="N1754" s="129"/>
      <c r="O1754" s="95"/>
      <c r="P1754" s="98"/>
      <c r="Q1754" s="381"/>
      <c r="R1754" s="381"/>
      <c r="S1754" s="381"/>
      <c r="T1754" s="381"/>
    </row>
    <row r="1755" spans="1:20" ht="12.75" customHeight="1" x14ac:dyDescent="0.25">
      <c r="A1755" s="128" t="str">
        <f>IF(B1755="","",ROW()-ROW($A$3)+'Diário 3º PA'!$P$1)</f>
        <v/>
      </c>
      <c r="B1755" s="129"/>
      <c r="C1755" s="130"/>
      <c r="D1755" s="98"/>
      <c r="E1755" s="95"/>
      <c r="F1755" s="141"/>
      <c r="G1755" s="98"/>
      <c r="H1755" s="98"/>
      <c r="I1755" s="95"/>
      <c r="J1755" s="131" t="str">
        <f t="shared" si="7"/>
        <v/>
      </c>
      <c r="K1755" s="131"/>
      <c r="L1755" s="132"/>
      <c r="M1755" s="131"/>
      <c r="N1755" s="129"/>
      <c r="O1755" s="95"/>
      <c r="P1755" s="98"/>
      <c r="Q1755" s="381"/>
      <c r="R1755" s="381"/>
      <c r="S1755" s="381"/>
      <c r="T1755" s="381"/>
    </row>
    <row r="1756" spans="1:20" ht="12.75" customHeight="1" x14ac:dyDescent="0.25">
      <c r="A1756" s="128" t="str">
        <f>IF(B1756="","",ROW()-ROW($A$3)+'Diário 3º PA'!$P$1)</f>
        <v/>
      </c>
      <c r="B1756" s="129"/>
      <c r="C1756" s="130"/>
      <c r="D1756" s="98"/>
      <c r="E1756" s="95"/>
      <c r="F1756" s="141"/>
      <c r="G1756" s="98"/>
      <c r="H1756" s="98"/>
      <c r="I1756" s="95"/>
      <c r="J1756" s="131" t="str">
        <f t="shared" si="7"/>
        <v/>
      </c>
      <c r="K1756" s="131"/>
      <c r="L1756" s="132"/>
      <c r="M1756" s="131"/>
      <c r="N1756" s="129"/>
      <c r="O1756" s="95"/>
      <c r="P1756" s="98"/>
      <c r="Q1756" s="381"/>
      <c r="R1756" s="381"/>
      <c r="S1756" s="381"/>
      <c r="T1756" s="381"/>
    </row>
    <row r="1757" spans="1:20" ht="12.75" customHeight="1" x14ac:dyDescent="0.25">
      <c r="A1757" s="128" t="str">
        <f>IF(B1757="","",ROW()-ROW($A$3)+'Diário 3º PA'!$P$1)</f>
        <v/>
      </c>
      <c r="B1757" s="129"/>
      <c r="C1757" s="130"/>
      <c r="D1757" s="98"/>
      <c r="E1757" s="95"/>
      <c r="F1757" s="141"/>
      <c r="G1757" s="98"/>
      <c r="H1757" s="98"/>
      <c r="I1757" s="95"/>
      <c r="J1757" s="131" t="str">
        <f t="shared" si="7"/>
        <v/>
      </c>
      <c r="K1757" s="131"/>
      <c r="L1757" s="132"/>
      <c r="M1757" s="131"/>
      <c r="N1757" s="129"/>
      <c r="O1757" s="95"/>
      <c r="P1757" s="98"/>
      <c r="Q1757" s="381"/>
      <c r="R1757" s="381"/>
      <c r="S1757" s="381"/>
      <c r="T1757" s="381"/>
    </row>
    <row r="1758" spans="1:20" ht="12.75" customHeight="1" x14ac:dyDescent="0.25">
      <c r="A1758" s="128" t="str">
        <f>IF(B1758="","",ROW()-ROW($A$3)+'Diário 3º PA'!$P$1)</f>
        <v/>
      </c>
      <c r="B1758" s="129"/>
      <c r="C1758" s="130"/>
      <c r="D1758" s="98"/>
      <c r="E1758" s="95"/>
      <c r="F1758" s="141"/>
      <c r="G1758" s="98"/>
      <c r="H1758" s="98"/>
      <c r="I1758" s="95"/>
      <c r="J1758" s="131" t="str">
        <f t="shared" si="7"/>
        <v/>
      </c>
      <c r="K1758" s="131"/>
      <c r="L1758" s="132"/>
      <c r="M1758" s="131"/>
      <c r="N1758" s="129"/>
      <c r="O1758" s="95"/>
      <c r="P1758" s="98"/>
      <c r="Q1758" s="381"/>
      <c r="R1758" s="381"/>
      <c r="S1758" s="381"/>
      <c r="T1758" s="381"/>
    </row>
    <row r="1759" spans="1:20" ht="12.75" customHeight="1" x14ac:dyDescent="0.25">
      <c r="A1759" s="128" t="str">
        <f>IF(B1759="","",ROW()-ROW($A$3)+'Diário 3º PA'!$P$1)</f>
        <v/>
      </c>
      <c r="B1759" s="129"/>
      <c r="C1759" s="130"/>
      <c r="D1759" s="98"/>
      <c r="E1759" s="95"/>
      <c r="F1759" s="141"/>
      <c r="G1759" s="98"/>
      <c r="H1759" s="98"/>
      <c r="I1759" s="95"/>
      <c r="J1759" s="131" t="str">
        <f t="shared" si="7"/>
        <v/>
      </c>
      <c r="K1759" s="131"/>
      <c r="L1759" s="132"/>
      <c r="M1759" s="131"/>
      <c r="N1759" s="129"/>
      <c r="O1759" s="95"/>
      <c r="P1759" s="98"/>
      <c r="Q1759" s="381"/>
      <c r="R1759" s="381"/>
      <c r="S1759" s="381"/>
      <c r="T1759" s="381"/>
    </row>
    <row r="1760" spans="1:20" ht="12.75" customHeight="1" x14ac:dyDescent="0.25">
      <c r="A1760" s="128" t="str">
        <f>IF(B1760="","",ROW()-ROW($A$3)+'Diário 3º PA'!$P$1)</f>
        <v/>
      </c>
      <c r="B1760" s="129"/>
      <c r="C1760" s="130"/>
      <c r="D1760" s="98"/>
      <c r="E1760" s="95"/>
      <c r="F1760" s="141"/>
      <c r="G1760" s="98"/>
      <c r="H1760" s="98"/>
      <c r="I1760" s="95"/>
      <c r="J1760" s="131" t="str">
        <f t="shared" si="7"/>
        <v/>
      </c>
      <c r="K1760" s="131"/>
      <c r="L1760" s="132"/>
      <c r="M1760" s="131"/>
      <c r="N1760" s="129"/>
      <c r="O1760" s="95"/>
      <c r="P1760" s="98"/>
      <c r="Q1760" s="381"/>
      <c r="R1760" s="381"/>
      <c r="S1760" s="381"/>
      <c r="T1760" s="381"/>
    </row>
    <row r="1761" spans="1:20" ht="12.75" customHeight="1" x14ac:dyDescent="0.25">
      <c r="A1761" s="128" t="str">
        <f>IF(B1761="","",ROW()-ROW($A$3)+'Diário 3º PA'!$P$1)</f>
        <v/>
      </c>
      <c r="B1761" s="129"/>
      <c r="C1761" s="130"/>
      <c r="D1761" s="98"/>
      <c r="E1761" s="95"/>
      <c r="F1761" s="141"/>
      <c r="G1761" s="98"/>
      <c r="H1761" s="98"/>
      <c r="I1761" s="95"/>
      <c r="J1761" s="131" t="str">
        <f t="shared" si="7"/>
        <v/>
      </c>
      <c r="K1761" s="131"/>
      <c r="L1761" s="132"/>
      <c r="M1761" s="131"/>
      <c r="N1761" s="129"/>
      <c r="O1761" s="95"/>
      <c r="P1761" s="98"/>
      <c r="Q1761" s="381"/>
      <c r="R1761" s="381"/>
      <c r="S1761" s="381"/>
      <c r="T1761" s="381"/>
    </row>
    <row r="1762" spans="1:20" ht="12.75" customHeight="1" x14ac:dyDescent="0.25">
      <c r="A1762" s="128" t="str">
        <f>IF(B1762="","",ROW()-ROW($A$3)+'Diário 3º PA'!$P$1)</f>
        <v/>
      </c>
      <c r="B1762" s="129"/>
      <c r="C1762" s="130"/>
      <c r="D1762" s="98"/>
      <c r="E1762" s="95"/>
      <c r="F1762" s="141"/>
      <c r="G1762" s="98"/>
      <c r="H1762" s="98"/>
      <c r="I1762" s="95"/>
      <c r="J1762" s="131" t="str">
        <f t="shared" si="7"/>
        <v/>
      </c>
      <c r="K1762" s="131"/>
      <c r="L1762" s="132"/>
      <c r="M1762" s="131"/>
      <c r="N1762" s="129"/>
      <c r="O1762" s="95"/>
      <c r="P1762" s="98"/>
      <c r="Q1762" s="381"/>
      <c r="R1762" s="381"/>
      <c r="S1762" s="381"/>
      <c r="T1762" s="381"/>
    </row>
    <row r="1763" spans="1:20" ht="12.75" customHeight="1" x14ac:dyDescent="0.25">
      <c r="A1763" s="128" t="str">
        <f>IF(B1763="","",ROW()-ROW($A$3)+'Diário 3º PA'!$P$1)</f>
        <v/>
      </c>
      <c r="B1763" s="129"/>
      <c r="C1763" s="130"/>
      <c r="D1763" s="98"/>
      <c r="E1763" s="95"/>
      <c r="F1763" s="141"/>
      <c r="G1763" s="98"/>
      <c r="H1763" s="98"/>
      <c r="I1763" s="95"/>
      <c r="J1763" s="131" t="str">
        <f t="shared" si="7"/>
        <v/>
      </c>
      <c r="K1763" s="131"/>
      <c r="L1763" s="132"/>
      <c r="M1763" s="131"/>
      <c r="N1763" s="129"/>
      <c r="O1763" s="95"/>
      <c r="P1763" s="98"/>
      <c r="Q1763" s="381"/>
      <c r="R1763" s="381"/>
      <c r="S1763" s="381"/>
      <c r="T1763" s="381"/>
    </row>
    <row r="1764" spans="1:20" ht="12.75" customHeight="1" x14ac:dyDescent="0.25">
      <c r="A1764" s="128" t="str">
        <f>IF(B1764="","",ROW()-ROW($A$3)+'Diário 3º PA'!$P$1)</f>
        <v/>
      </c>
      <c r="B1764" s="129"/>
      <c r="C1764" s="130"/>
      <c r="D1764" s="98"/>
      <c r="E1764" s="95"/>
      <c r="F1764" s="141"/>
      <c r="G1764" s="98"/>
      <c r="H1764" s="98"/>
      <c r="I1764" s="95"/>
      <c r="J1764" s="131" t="str">
        <f t="shared" si="7"/>
        <v/>
      </c>
      <c r="K1764" s="131"/>
      <c r="L1764" s="132"/>
      <c r="M1764" s="131"/>
      <c r="N1764" s="129"/>
      <c r="O1764" s="95"/>
      <c r="P1764" s="98"/>
      <c r="Q1764" s="381"/>
      <c r="R1764" s="381"/>
      <c r="S1764" s="381"/>
      <c r="T1764" s="381"/>
    </row>
    <row r="1765" spans="1:20" ht="12.75" customHeight="1" x14ac:dyDescent="0.25">
      <c r="A1765" s="128" t="str">
        <f>IF(B1765="","",ROW()-ROW($A$3)+'Diário 3º PA'!$P$1)</f>
        <v/>
      </c>
      <c r="B1765" s="129"/>
      <c r="C1765" s="130"/>
      <c r="D1765" s="98"/>
      <c r="E1765" s="95"/>
      <c r="F1765" s="141"/>
      <c r="G1765" s="98"/>
      <c r="H1765" s="98"/>
      <c r="I1765" s="95"/>
      <c r="J1765" s="131" t="str">
        <f t="shared" si="7"/>
        <v/>
      </c>
      <c r="K1765" s="131"/>
      <c r="L1765" s="132"/>
      <c r="M1765" s="131"/>
      <c r="N1765" s="129"/>
      <c r="O1765" s="95"/>
      <c r="P1765" s="98"/>
      <c r="Q1765" s="381"/>
      <c r="R1765" s="381"/>
      <c r="S1765" s="381"/>
      <c r="T1765" s="381"/>
    </row>
    <row r="1766" spans="1:20" ht="12.75" customHeight="1" x14ac:dyDescent="0.25">
      <c r="A1766" s="128" t="str">
        <f>IF(B1766="","",ROW()-ROW($A$3)+'Diário 3º PA'!$P$1)</f>
        <v/>
      </c>
      <c r="B1766" s="129"/>
      <c r="C1766" s="130"/>
      <c r="D1766" s="98"/>
      <c r="E1766" s="95"/>
      <c r="F1766" s="141"/>
      <c r="G1766" s="98"/>
      <c r="H1766" s="98"/>
      <c r="I1766" s="95"/>
      <c r="J1766" s="131" t="str">
        <f t="shared" si="7"/>
        <v/>
      </c>
      <c r="K1766" s="131"/>
      <c r="L1766" s="132"/>
      <c r="M1766" s="131"/>
      <c r="N1766" s="129"/>
      <c r="O1766" s="95"/>
      <c r="P1766" s="98"/>
      <c r="Q1766" s="381"/>
      <c r="R1766" s="381"/>
      <c r="S1766" s="381"/>
      <c r="T1766" s="381"/>
    </row>
    <row r="1767" spans="1:20" ht="12.75" customHeight="1" x14ac:dyDescent="0.25">
      <c r="A1767" s="128" t="str">
        <f>IF(B1767="","",ROW()-ROW($A$3)+'Diário 3º PA'!$P$1)</f>
        <v/>
      </c>
      <c r="B1767" s="129"/>
      <c r="C1767" s="130"/>
      <c r="D1767" s="98"/>
      <c r="E1767" s="95"/>
      <c r="F1767" s="141"/>
      <c r="G1767" s="98"/>
      <c r="H1767" s="98"/>
      <c r="I1767" s="95"/>
      <c r="J1767" s="131" t="str">
        <f t="shared" si="7"/>
        <v/>
      </c>
      <c r="K1767" s="131"/>
      <c r="L1767" s="132"/>
      <c r="M1767" s="131"/>
      <c r="N1767" s="129"/>
      <c r="O1767" s="95"/>
      <c r="P1767" s="98"/>
      <c r="Q1767" s="381"/>
      <c r="R1767" s="381"/>
      <c r="S1767" s="381"/>
      <c r="T1767" s="381"/>
    </row>
    <row r="1768" spans="1:20" ht="12.75" customHeight="1" x14ac:dyDescent="0.25">
      <c r="A1768" s="128" t="str">
        <f>IF(B1768="","",ROW()-ROW($A$3)+'Diário 3º PA'!$P$1)</f>
        <v/>
      </c>
      <c r="B1768" s="129"/>
      <c r="C1768" s="130"/>
      <c r="D1768" s="98"/>
      <c r="E1768" s="95"/>
      <c r="F1768" s="141"/>
      <c r="G1768" s="98"/>
      <c r="H1768" s="98"/>
      <c r="I1768" s="95"/>
      <c r="J1768" s="131" t="str">
        <f t="shared" si="7"/>
        <v/>
      </c>
      <c r="K1768" s="131"/>
      <c r="L1768" s="132"/>
      <c r="M1768" s="131"/>
      <c r="N1768" s="129"/>
      <c r="O1768" s="95"/>
      <c r="P1768" s="98"/>
      <c r="Q1768" s="381"/>
      <c r="R1768" s="381"/>
      <c r="S1768" s="381"/>
      <c r="T1768" s="381"/>
    </row>
    <row r="1769" spans="1:20" ht="12.75" customHeight="1" x14ac:dyDescent="0.25">
      <c r="A1769" s="128" t="str">
        <f>IF(B1769="","",ROW()-ROW($A$3)+'Diário 3º PA'!$P$1)</f>
        <v/>
      </c>
      <c r="B1769" s="129"/>
      <c r="C1769" s="130"/>
      <c r="D1769" s="98"/>
      <c r="E1769" s="95"/>
      <c r="F1769" s="141"/>
      <c r="G1769" s="98"/>
      <c r="H1769" s="98"/>
      <c r="I1769" s="95"/>
      <c r="J1769" s="131" t="str">
        <f t="shared" si="7"/>
        <v/>
      </c>
      <c r="K1769" s="131"/>
      <c r="L1769" s="132"/>
      <c r="M1769" s="131"/>
      <c r="N1769" s="129"/>
      <c r="O1769" s="95"/>
      <c r="P1769" s="98"/>
      <c r="Q1769" s="381"/>
      <c r="R1769" s="381"/>
      <c r="S1769" s="381"/>
      <c r="T1769" s="381"/>
    </row>
    <row r="1770" spans="1:20" ht="12.75" customHeight="1" x14ac:dyDescent="0.25">
      <c r="A1770" s="128" t="str">
        <f>IF(B1770="","",ROW()-ROW($A$3)+'Diário 3º PA'!$P$1)</f>
        <v/>
      </c>
      <c r="B1770" s="129"/>
      <c r="C1770" s="130"/>
      <c r="D1770" s="98"/>
      <c r="E1770" s="95"/>
      <c r="F1770" s="141"/>
      <c r="G1770" s="98"/>
      <c r="H1770" s="98"/>
      <c r="I1770" s="95"/>
      <c r="J1770" s="131" t="str">
        <f t="shared" si="7"/>
        <v/>
      </c>
      <c r="K1770" s="131"/>
      <c r="L1770" s="132"/>
      <c r="M1770" s="131"/>
      <c r="N1770" s="129"/>
      <c r="O1770" s="95"/>
      <c r="P1770" s="98"/>
      <c r="Q1770" s="381"/>
      <c r="R1770" s="381"/>
      <c r="S1770" s="381"/>
      <c r="T1770" s="381"/>
    </row>
    <row r="1771" spans="1:20" ht="12.75" customHeight="1" x14ac:dyDescent="0.25">
      <c r="A1771" s="128" t="str">
        <f>IF(B1771="","",ROW()-ROW($A$3)+'Diário 3º PA'!$P$1)</f>
        <v/>
      </c>
      <c r="B1771" s="129"/>
      <c r="C1771" s="130"/>
      <c r="D1771" s="98"/>
      <c r="E1771" s="95"/>
      <c r="F1771" s="141"/>
      <c r="G1771" s="98"/>
      <c r="H1771" s="98"/>
      <c r="I1771" s="95"/>
      <c r="J1771" s="131" t="str">
        <f t="shared" si="7"/>
        <v/>
      </c>
      <c r="K1771" s="131"/>
      <c r="L1771" s="132"/>
      <c r="M1771" s="131"/>
      <c r="N1771" s="129"/>
      <c r="O1771" s="95"/>
      <c r="P1771" s="98"/>
      <c r="Q1771" s="381"/>
      <c r="R1771" s="381"/>
      <c r="S1771" s="381"/>
      <c r="T1771" s="381"/>
    </row>
    <row r="1772" spans="1:20" ht="12.75" customHeight="1" x14ac:dyDescent="0.25">
      <c r="A1772" s="128" t="str">
        <f>IF(B1772="","",ROW()-ROW($A$3)+'Diário 3º PA'!$P$1)</f>
        <v/>
      </c>
      <c r="B1772" s="129"/>
      <c r="C1772" s="130"/>
      <c r="D1772" s="98"/>
      <c r="E1772" s="95"/>
      <c r="F1772" s="141"/>
      <c r="G1772" s="98"/>
      <c r="H1772" s="98"/>
      <c r="I1772" s="95"/>
      <c r="J1772" s="131" t="str">
        <f t="shared" si="7"/>
        <v/>
      </c>
      <c r="K1772" s="131"/>
      <c r="L1772" s="132"/>
      <c r="M1772" s="131"/>
      <c r="N1772" s="129"/>
      <c r="O1772" s="95"/>
      <c r="P1772" s="98"/>
      <c r="Q1772" s="381"/>
      <c r="R1772" s="381"/>
      <c r="S1772" s="381"/>
      <c r="T1772" s="381"/>
    </row>
    <row r="1773" spans="1:20" ht="12.75" customHeight="1" x14ac:dyDescent="0.25">
      <c r="A1773" s="128" t="str">
        <f>IF(B1773="","",ROW()-ROW($A$3)+'Diário 3º PA'!$P$1)</f>
        <v/>
      </c>
      <c r="B1773" s="129"/>
      <c r="C1773" s="130"/>
      <c r="D1773" s="98"/>
      <c r="E1773" s="95"/>
      <c r="F1773" s="141"/>
      <c r="G1773" s="98"/>
      <c r="H1773" s="98"/>
      <c r="I1773" s="95"/>
      <c r="J1773" s="131" t="str">
        <f t="shared" si="7"/>
        <v/>
      </c>
      <c r="K1773" s="131"/>
      <c r="L1773" s="132"/>
      <c r="M1773" s="131"/>
      <c r="N1773" s="129"/>
      <c r="O1773" s="95"/>
      <c r="P1773" s="98"/>
      <c r="Q1773" s="381"/>
      <c r="R1773" s="381"/>
      <c r="S1773" s="381"/>
      <c r="T1773" s="381"/>
    </row>
    <row r="1774" spans="1:20" ht="12.75" customHeight="1" x14ac:dyDescent="0.25">
      <c r="A1774" s="128" t="str">
        <f>IF(B1774="","",ROW()-ROW($A$3)+'Diário 3º PA'!$P$1)</f>
        <v/>
      </c>
      <c r="B1774" s="129"/>
      <c r="C1774" s="130"/>
      <c r="D1774" s="98"/>
      <c r="E1774" s="95"/>
      <c r="F1774" s="141"/>
      <c r="G1774" s="98"/>
      <c r="H1774" s="98"/>
      <c r="I1774" s="95"/>
      <c r="J1774" s="131" t="str">
        <f t="shared" si="7"/>
        <v/>
      </c>
      <c r="K1774" s="131"/>
      <c r="L1774" s="132"/>
      <c r="M1774" s="131"/>
      <c r="N1774" s="129"/>
      <c r="O1774" s="95"/>
      <c r="P1774" s="98"/>
      <c r="Q1774" s="381"/>
      <c r="R1774" s="381"/>
      <c r="S1774" s="381"/>
      <c r="T1774" s="381"/>
    </row>
    <row r="1775" spans="1:20" ht="12.75" customHeight="1" x14ac:dyDescent="0.25">
      <c r="A1775" s="128" t="str">
        <f>IF(B1775="","",ROW()-ROW($A$3)+'Diário 3º PA'!$P$1)</f>
        <v/>
      </c>
      <c r="B1775" s="129"/>
      <c r="C1775" s="130"/>
      <c r="D1775" s="98"/>
      <c r="E1775" s="95"/>
      <c r="F1775" s="141"/>
      <c r="G1775" s="98"/>
      <c r="H1775" s="98"/>
      <c r="I1775" s="95"/>
      <c r="J1775" s="131" t="str">
        <f t="shared" si="7"/>
        <v/>
      </c>
      <c r="K1775" s="131"/>
      <c r="L1775" s="132"/>
      <c r="M1775" s="131"/>
      <c r="N1775" s="129"/>
      <c r="O1775" s="95"/>
      <c r="P1775" s="98"/>
      <c r="Q1775" s="381"/>
      <c r="R1775" s="381"/>
      <c r="S1775" s="381"/>
      <c r="T1775" s="381"/>
    </row>
    <row r="1776" spans="1:20" ht="12.75" customHeight="1" x14ac:dyDescent="0.25">
      <c r="A1776" s="128" t="str">
        <f>IF(B1776="","",ROW()-ROW($A$3)+'Diário 3º PA'!$P$1)</f>
        <v/>
      </c>
      <c r="B1776" s="129"/>
      <c r="C1776" s="130"/>
      <c r="D1776" s="98"/>
      <c r="E1776" s="95"/>
      <c r="F1776" s="141"/>
      <c r="G1776" s="98"/>
      <c r="H1776" s="98"/>
      <c r="I1776" s="95"/>
      <c r="J1776" s="131" t="str">
        <f t="shared" si="7"/>
        <v/>
      </c>
      <c r="K1776" s="131"/>
      <c r="L1776" s="132"/>
      <c r="M1776" s="131"/>
      <c r="N1776" s="129"/>
      <c r="O1776" s="95"/>
      <c r="P1776" s="98"/>
      <c r="Q1776" s="381"/>
      <c r="R1776" s="381"/>
      <c r="S1776" s="381"/>
      <c r="T1776" s="381"/>
    </row>
    <row r="1777" spans="1:20" ht="12.75" customHeight="1" x14ac:dyDescent="0.25">
      <c r="A1777" s="128" t="str">
        <f>IF(B1777="","",ROW()-ROW($A$3)+'Diário 3º PA'!$P$1)</f>
        <v/>
      </c>
      <c r="B1777" s="129"/>
      <c r="C1777" s="130"/>
      <c r="D1777" s="98"/>
      <c r="E1777" s="95"/>
      <c r="F1777" s="141"/>
      <c r="G1777" s="98"/>
      <c r="H1777" s="98"/>
      <c r="I1777" s="95"/>
      <c r="J1777" s="131" t="str">
        <f t="shared" si="7"/>
        <v/>
      </c>
      <c r="K1777" s="131"/>
      <c r="L1777" s="132"/>
      <c r="M1777" s="131"/>
      <c r="N1777" s="129"/>
      <c r="O1777" s="95"/>
      <c r="P1777" s="98"/>
      <c r="Q1777" s="381"/>
      <c r="R1777" s="381"/>
      <c r="S1777" s="381"/>
      <c r="T1777" s="381"/>
    </row>
    <row r="1778" spans="1:20" ht="12.75" customHeight="1" x14ac:dyDescent="0.25">
      <c r="A1778" s="128" t="str">
        <f>IF(B1778="","",ROW()-ROW($A$3)+'Diário 3º PA'!$P$1)</f>
        <v/>
      </c>
      <c r="B1778" s="129"/>
      <c r="C1778" s="130"/>
      <c r="D1778" s="98"/>
      <c r="E1778" s="95"/>
      <c r="F1778" s="141"/>
      <c r="G1778" s="98"/>
      <c r="H1778" s="98"/>
      <c r="I1778" s="95"/>
      <c r="J1778" s="131" t="str">
        <f t="shared" si="7"/>
        <v/>
      </c>
      <c r="K1778" s="131"/>
      <c r="L1778" s="132"/>
      <c r="M1778" s="131"/>
      <c r="N1778" s="129"/>
      <c r="O1778" s="95"/>
      <c r="P1778" s="98"/>
      <c r="Q1778" s="381"/>
      <c r="R1778" s="381"/>
      <c r="S1778" s="381"/>
      <c r="T1778" s="381"/>
    </row>
    <row r="1779" spans="1:20" ht="12.75" customHeight="1" x14ac:dyDescent="0.25">
      <c r="A1779" s="128" t="str">
        <f>IF(B1779="","",ROW()-ROW($A$3)+'Diário 3º PA'!$P$1)</f>
        <v/>
      </c>
      <c r="B1779" s="129"/>
      <c r="C1779" s="130"/>
      <c r="D1779" s="98"/>
      <c r="E1779" s="95"/>
      <c r="F1779" s="141"/>
      <c r="G1779" s="98"/>
      <c r="H1779" s="98"/>
      <c r="I1779" s="95"/>
      <c r="J1779" s="131" t="str">
        <f t="shared" si="7"/>
        <v/>
      </c>
      <c r="K1779" s="131"/>
      <c r="L1779" s="132"/>
      <c r="M1779" s="131"/>
      <c r="N1779" s="129"/>
      <c r="O1779" s="95"/>
      <c r="P1779" s="98"/>
      <c r="Q1779" s="381"/>
      <c r="R1779" s="381"/>
      <c r="S1779" s="381"/>
      <c r="T1779" s="381"/>
    </row>
    <row r="1780" spans="1:20" ht="12.75" customHeight="1" x14ac:dyDescent="0.25">
      <c r="A1780" s="128" t="str">
        <f>IF(B1780="","",ROW()-ROW($A$3)+'Diário 3º PA'!$P$1)</f>
        <v/>
      </c>
      <c r="B1780" s="129"/>
      <c r="C1780" s="130"/>
      <c r="D1780" s="98"/>
      <c r="E1780" s="95"/>
      <c r="F1780" s="141"/>
      <c r="G1780" s="98"/>
      <c r="H1780" s="98"/>
      <c r="I1780" s="95"/>
      <c r="J1780" s="131" t="str">
        <f t="shared" si="7"/>
        <v/>
      </c>
      <c r="K1780" s="131"/>
      <c r="L1780" s="132"/>
      <c r="M1780" s="131"/>
      <c r="N1780" s="129"/>
      <c r="O1780" s="95"/>
      <c r="P1780" s="98"/>
      <c r="Q1780" s="381"/>
      <c r="R1780" s="381"/>
      <c r="S1780" s="381"/>
      <c r="T1780" s="381"/>
    </row>
    <row r="1781" spans="1:20" ht="12.75" customHeight="1" x14ac:dyDescent="0.25">
      <c r="A1781" s="128" t="str">
        <f>IF(B1781="","",ROW()-ROW($A$3)+'Diário 3º PA'!$P$1)</f>
        <v/>
      </c>
      <c r="B1781" s="129"/>
      <c r="C1781" s="130"/>
      <c r="D1781" s="98"/>
      <c r="E1781" s="95"/>
      <c r="F1781" s="141"/>
      <c r="G1781" s="98"/>
      <c r="H1781" s="98"/>
      <c r="I1781" s="95"/>
      <c r="J1781" s="131" t="str">
        <f t="shared" si="7"/>
        <v/>
      </c>
      <c r="K1781" s="131"/>
      <c r="L1781" s="132"/>
      <c r="M1781" s="131"/>
      <c r="N1781" s="129"/>
      <c r="O1781" s="95"/>
      <c r="P1781" s="98"/>
      <c r="Q1781" s="381"/>
      <c r="R1781" s="381"/>
      <c r="S1781" s="381"/>
      <c r="T1781" s="381"/>
    </row>
    <row r="1782" spans="1:20" ht="12.75" customHeight="1" x14ac:dyDescent="0.25">
      <c r="A1782" s="128" t="str">
        <f>IF(B1782="","",ROW()-ROW($A$3)+'Diário 3º PA'!$P$1)</f>
        <v/>
      </c>
      <c r="B1782" s="129"/>
      <c r="C1782" s="130"/>
      <c r="D1782" s="98"/>
      <c r="E1782" s="95"/>
      <c r="F1782" s="141"/>
      <c r="G1782" s="98"/>
      <c r="H1782" s="98"/>
      <c r="I1782" s="95"/>
      <c r="J1782" s="131" t="str">
        <f t="shared" si="7"/>
        <v/>
      </c>
      <c r="K1782" s="131"/>
      <c r="L1782" s="132"/>
      <c r="M1782" s="131"/>
      <c r="N1782" s="129"/>
      <c r="O1782" s="95"/>
      <c r="P1782" s="98"/>
      <c r="Q1782" s="381"/>
      <c r="R1782" s="381"/>
      <c r="S1782" s="381"/>
      <c r="T1782" s="381"/>
    </row>
    <row r="1783" spans="1:20" ht="12.75" customHeight="1" x14ac:dyDescent="0.25">
      <c r="A1783" s="128" t="str">
        <f>IF(B1783="","",ROW()-ROW($A$3)+'Diário 3º PA'!$P$1)</f>
        <v/>
      </c>
      <c r="B1783" s="129"/>
      <c r="C1783" s="130"/>
      <c r="D1783" s="98"/>
      <c r="E1783" s="95"/>
      <c r="F1783" s="141"/>
      <c r="G1783" s="98"/>
      <c r="H1783" s="98"/>
      <c r="I1783" s="95"/>
      <c r="J1783" s="131" t="str">
        <f t="shared" si="7"/>
        <v/>
      </c>
      <c r="K1783" s="131"/>
      <c r="L1783" s="132"/>
      <c r="M1783" s="131"/>
      <c r="N1783" s="129"/>
      <c r="O1783" s="95"/>
      <c r="P1783" s="98"/>
      <c r="Q1783" s="381"/>
      <c r="R1783" s="381"/>
      <c r="S1783" s="381"/>
      <c r="T1783" s="381"/>
    </row>
    <row r="1784" spans="1:20" ht="12.75" customHeight="1" x14ac:dyDescent="0.25">
      <c r="A1784" s="128" t="str">
        <f>IF(B1784="","",ROW()-ROW($A$3)+'Diário 3º PA'!$P$1)</f>
        <v/>
      </c>
      <c r="B1784" s="129"/>
      <c r="C1784" s="130"/>
      <c r="D1784" s="98"/>
      <c r="E1784" s="95"/>
      <c r="F1784" s="141"/>
      <c r="G1784" s="98"/>
      <c r="H1784" s="98"/>
      <c r="I1784" s="95"/>
      <c r="J1784" s="131" t="str">
        <f t="shared" si="7"/>
        <v/>
      </c>
      <c r="K1784" s="131"/>
      <c r="L1784" s="132"/>
      <c r="M1784" s="131"/>
      <c r="N1784" s="129"/>
      <c r="O1784" s="95"/>
      <c r="P1784" s="98"/>
      <c r="Q1784" s="381"/>
      <c r="R1784" s="381"/>
      <c r="S1784" s="381"/>
      <c r="T1784" s="381"/>
    </row>
    <row r="1785" spans="1:20" ht="12.75" customHeight="1" x14ac:dyDescent="0.25">
      <c r="A1785" s="128" t="str">
        <f>IF(B1785="","",ROW()-ROW($A$3)+'Diário 3º PA'!$P$1)</f>
        <v/>
      </c>
      <c r="B1785" s="129"/>
      <c r="C1785" s="130"/>
      <c r="D1785" s="98"/>
      <c r="E1785" s="95"/>
      <c r="F1785" s="141"/>
      <c r="G1785" s="98"/>
      <c r="H1785" s="98"/>
      <c r="I1785" s="95"/>
      <c r="J1785" s="131" t="str">
        <f t="shared" si="7"/>
        <v/>
      </c>
      <c r="K1785" s="131"/>
      <c r="L1785" s="132"/>
      <c r="M1785" s="131"/>
      <c r="N1785" s="129"/>
      <c r="O1785" s="95"/>
      <c r="P1785" s="98"/>
      <c r="Q1785" s="381"/>
      <c r="R1785" s="381"/>
      <c r="S1785" s="381"/>
      <c r="T1785" s="381"/>
    </row>
    <row r="1786" spans="1:20" ht="12.75" customHeight="1" x14ac:dyDescent="0.25">
      <c r="A1786" s="128" t="str">
        <f>IF(B1786="","",ROW()-ROW($A$3)+'Diário 3º PA'!$P$1)</f>
        <v/>
      </c>
      <c r="B1786" s="129"/>
      <c r="C1786" s="130"/>
      <c r="D1786" s="98"/>
      <c r="E1786" s="95"/>
      <c r="F1786" s="141"/>
      <c r="G1786" s="98"/>
      <c r="H1786" s="98"/>
      <c r="I1786" s="95"/>
      <c r="J1786" s="131" t="str">
        <f t="shared" si="7"/>
        <v/>
      </c>
      <c r="K1786" s="131"/>
      <c r="L1786" s="132"/>
      <c r="M1786" s="131"/>
      <c r="N1786" s="129"/>
      <c r="O1786" s="95"/>
      <c r="P1786" s="98"/>
      <c r="Q1786" s="381"/>
      <c r="R1786" s="381"/>
      <c r="S1786" s="381"/>
      <c r="T1786" s="381"/>
    </row>
    <row r="1787" spans="1:20" ht="12.75" customHeight="1" x14ac:dyDescent="0.25">
      <c r="A1787" s="128" t="str">
        <f>IF(B1787="","",ROW()-ROW($A$3)+'Diário 3º PA'!$P$1)</f>
        <v/>
      </c>
      <c r="B1787" s="129"/>
      <c r="C1787" s="130"/>
      <c r="D1787" s="98"/>
      <c r="E1787" s="95"/>
      <c r="F1787" s="141"/>
      <c r="G1787" s="98"/>
      <c r="H1787" s="98"/>
      <c r="I1787" s="95"/>
      <c r="J1787" s="131" t="str">
        <f t="shared" si="7"/>
        <v/>
      </c>
      <c r="K1787" s="131"/>
      <c r="L1787" s="132"/>
      <c r="M1787" s="131"/>
      <c r="N1787" s="129"/>
      <c r="O1787" s="95"/>
      <c r="P1787" s="98"/>
      <c r="Q1787" s="381"/>
      <c r="R1787" s="381"/>
      <c r="S1787" s="381"/>
      <c r="T1787" s="381"/>
    </row>
    <row r="1788" spans="1:20" ht="12.75" customHeight="1" x14ac:dyDescent="0.25">
      <c r="A1788" s="128" t="str">
        <f>IF(B1788="","",ROW()-ROW($A$3)+'Diário 3º PA'!$P$1)</f>
        <v/>
      </c>
      <c r="B1788" s="129"/>
      <c r="C1788" s="130"/>
      <c r="D1788" s="98"/>
      <c r="E1788" s="95"/>
      <c r="F1788" s="141"/>
      <c r="G1788" s="98"/>
      <c r="H1788" s="98"/>
      <c r="I1788" s="95"/>
      <c r="J1788" s="131" t="str">
        <f t="shared" si="7"/>
        <v/>
      </c>
      <c r="K1788" s="131"/>
      <c r="L1788" s="132"/>
      <c r="M1788" s="131"/>
      <c r="N1788" s="129"/>
      <c r="O1788" s="95"/>
      <c r="P1788" s="98"/>
      <c r="Q1788" s="381"/>
      <c r="R1788" s="381"/>
      <c r="S1788" s="381"/>
      <c r="T1788" s="381"/>
    </row>
    <row r="1789" spans="1:20" ht="12.75" customHeight="1" x14ac:dyDescent="0.25">
      <c r="A1789" s="128" t="str">
        <f>IF(B1789="","",ROW()-ROW($A$3)+'Diário 3º PA'!$P$1)</f>
        <v/>
      </c>
      <c r="B1789" s="129"/>
      <c r="C1789" s="130"/>
      <c r="D1789" s="98"/>
      <c r="E1789" s="95"/>
      <c r="F1789" s="141"/>
      <c r="G1789" s="98"/>
      <c r="H1789" s="98"/>
      <c r="I1789" s="95"/>
      <c r="J1789" s="131" t="str">
        <f t="shared" si="7"/>
        <v/>
      </c>
      <c r="K1789" s="131"/>
      <c r="L1789" s="132"/>
      <c r="M1789" s="131"/>
      <c r="N1789" s="129"/>
      <c r="O1789" s="95"/>
      <c r="P1789" s="98"/>
      <c r="Q1789" s="381"/>
      <c r="R1789" s="381"/>
      <c r="S1789" s="381"/>
      <c r="T1789" s="381"/>
    </row>
    <row r="1790" spans="1:20" ht="12.75" customHeight="1" x14ac:dyDescent="0.25">
      <c r="A1790" s="128" t="str">
        <f>IF(B1790="","",ROW()-ROW($A$3)+'Diário 3º PA'!$P$1)</f>
        <v/>
      </c>
      <c r="B1790" s="129"/>
      <c r="C1790" s="130"/>
      <c r="D1790" s="98"/>
      <c r="E1790" s="95"/>
      <c r="F1790" s="141"/>
      <c r="G1790" s="98"/>
      <c r="H1790" s="98"/>
      <c r="I1790" s="95"/>
      <c r="J1790" s="131" t="str">
        <f t="shared" si="7"/>
        <v/>
      </c>
      <c r="K1790" s="131"/>
      <c r="L1790" s="132"/>
      <c r="M1790" s="131"/>
      <c r="N1790" s="129"/>
      <c r="O1790" s="95"/>
      <c r="P1790" s="98"/>
      <c r="Q1790" s="381"/>
      <c r="R1790" s="381"/>
      <c r="S1790" s="381"/>
      <c r="T1790" s="381"/>
    </row>
    <row r="1791" spans="1:20" ht="12.75" customHeight="1" x14ac:dyDescent="0.25">
      <c r="A1791" s="128" t="str">
        <f>IF(B1791="","",ROW()-ROW($A$3)+'Diário 3º PA'!$P$1)</f>
        <v/>
      </c>
      <c r="B1791" s="129"/>
      <c r="C1791" s="130"/>
      <c r="D1791" s="98"/>
      <c r="E1791" s="95"/>
      <c r="F1791" s="141"/>
      <c r="G1791" s="98"/>
      <c r="H1791" s="98"/>
      <c r="I1791" s="95"/>
      <c r="J1791" s="131" t="str">
        <f t="shared" si="7"/>
        <v/>
      </c>
      <c r="K1791" s="131"/>
      <c r="L1791" s="132"/>
      <c r="M1791" s="131"/>
      <c r="N1791" s="129"/>
      <c r="O1791" s="95"/>
      <c r="P1791" s="98"/>
      <c r="Q1791" s="381"/>
      <c r="R1791" s="381"/>
      <c r="S1791" s="381"/>
      <c r="T1791" s="381"/>
    </row>
    <row r="1792" spans="1:20" ht="12.75" customHeight="1" x14ac:dyDescent="0.25">
      <c r="A1792" s="128" t="str">
        <f>IF(B1792="","",ROW()-ROW($A$3)+'Diário 3º PA'!$P$1)</f>
        <v/>
      </c>
      <c r="B1792" s="129"/>
      <c r="C1792" s="130"/>
      <c r="D1792" s="98"/>
      <c r="E1792" s="95"/>
      <c r="F1792" s="141"/>
      <c r="G1792" s="98"/>
      <c r="H1792" s="98"/>
      <c r="I1792" s="95"/>
      <c r="J1792" s="131" t="str">
        <f t="shared" si="7"/>
        <v/>
      </c>
      <c r="K1792" s="131"/>
      <c r="L1792" s="132"/>
      <c r="M1792" s="131"/>
      <c r="N1792" s="129"/>
      <c r="O1792" s="95"/>
      <c r="P1792" s="98"/>
      <c r="Q1792" s="381"/>
      <c r="R1792" s="381"/>
      <c r="S1792" s="381"/>
      <c r="T1792" s="381"/>
    </row>
    <row r="1793" spans="1:20" ht="12.75" customHeight="1" x14ac:dyDescent="0.25">
      <c r="A1793" s="128" t="str">
        <f>IF(B1793="","",ROW()-ROW($A$3)+'Diário 3º PA'!$P$1)</f>
        <v/>
      </c>
      <c r="B1793" s="129"/>
      <c r="C1793" s="130"/>
      <c r="D1793" s="98"/>
      <c r="E1793" s="95"/>
      <c r="F1793" s="141"/>
      <c r="G1793" s="98"/>
      <c r="H1793" s="98"/>
      <c r="I1793" s="95"/>
      <c r="J1793" s="131" t="str">
        <f t="shared" si="7"/>
        <v/>
      </c>
      <c r="K1793" s="131"/>
      <c r="L1793" s="132"/>
      <c r="M1793" s="131"/>
      <c r="N1793" s="129"/>
      <c r="O1793" s="95"/>
      <c r="P1793" s="98"/>
      <c r="Q1793" s="381"/>
      <c r="R1793" s="381"/>
      <c r="S1793" s="381"/>
      <c r="T1793" s="381"/>
    </row>
    <row r="1794" spans="1:20" ht="12.75" customHeight="1" x14ac:dyDescent="0.25">
      <c r="A1794" s="128" t="str">
        <f>IF(B1794="","",ROW()-ROW($A$3)+'Diário 3º PA'!$P$1)</f>
        <v/>
      </c>
      <c r="B1794" s="129"/>
      <c r="C1794" s="130"/>
      <c r="D1794" s="98"/>
      <c r="E1794" s="95"/>
      <c r="F1794" s="141"/>
      <c r="G1794" s="98"/>
      <c r="H1794" s="98"/>
      <c r="I1794" s="95"/>
      <c r="J1794" s="131" t="str">
        <f t="shared" ref="J1794:J2000" si="8">IF(P1794="","",IF(LEN(P1794)&gt;14,P1794,"CPF Protegido - LGPD"))</f>
        <v/>
      </c>
      <c r="K1794" s="131"/>
      <c r="L1794" s="132"/>
      <c r="M1794" s="131"/>
      <c r="N1794" s="129"/>
      <c r="O1794" s="95"/>
      <c r="P1794" s="98"/>
      <c r="Q1794" s="381"/>
      <c r="R1794" s="381"/>
      <c r="S1794" s="381"/>
      <c r="T1794" s="381"/>
    </row>
    <row r="1795" spans="1:20" ht="12.75" customHeight="1" x14ac:dyDescent="0.25">
      <c r="A1795" s="128" t="str">
        <f>IF(B1795="","",ROW()-ROW($A$3)+'Diário 3º PA'!$P$1)</f>
        <v/>
      </c>
      <c r="B1795" s="129"/>
      <c r="C1795" s="130"/>
      <c r="D1795" s="98"/>
      <c r="E1795" s="95"/>
      <c r="F1795" s="141"/>
      <c r="G1795" s="98"/>
      <c r="H1795" s="98"/>
      <c r="I1795" s="95"/>
      <c r="J1795" s="131" t="str">
        <f t="shared" si="8"/>
        <v/>
      </c>
      <c r="K1795" s="131"/>
      <c r="L1795" s="132"/>
      <c r="M1795" s="131"/>
      <c r="N1795" s="129"/>
      <c r="O1795" s="95"/>
      <c r="P1795" s="98"/>
      <c r="Q1795" s="381"/>
      <c r="R1795" s="381"/>
      <c r="S1795" s="381"/>
      <c r="T1795" s="381"/>
    </row>
    <row r="1796" spans="1:20" ht="12.75" customHeight="1" x14ac:dyDescent="0.25">
      <c r="A1796" s="128" t="str">
        <f>IF(B1796="","",ROW()-ROW($A$3)+'Diário 3º PA'!$P$1)</f>
        <v/>
      </c>
      <c r="B1796" s="129"/>
      <c r="C1796" s="130"/>
      <c r="D1796" s="98"/>
      <c r="E1796" s="95"/>
      <c r="F1796" s="141"/>
      <c r="G1796" s="98"/>
      <c r="H1796" s="98"/>
      <c r="I1796" s="95"/>
      <c r="J1796" s="131" t="str">
        <f t="shared" si="8"/>
        <v/>
      </c>
      <c r="K1796" s="131"/>
      <c r="L1796" s="132"/>
      <c r="M1796" s="131"/>
      <c r="N1796" s="129"/>
      <c r="O1796" s="95"/>
      <c r="P1796" s="98"/>
      <c r="Q1796" s="381"/>
      <c r="R1796" s="381"/>
      <c r="S1796" s="381"/>
      <c r="T1796" s="381"/>
    </row>
    <row r="1797" spans="1:20" ht="12.75" customHeight="1" x14ac:dyDescent="0.25">
      <c r="A1797" s="128" t="str">
        <f>IF(B1797="","",ROW()-ROW($A$3)+'Diário 3º PA'!$P$1)</f>
        <v/>
      </c>
      <c r="B1797" s="129"/>
      <c r="C1797" s="130"/>
      <c r="D1797" s="98"/>
      <c r="E1797" s="95"/>
      <c r="F1797" s="141"/>
      <c r="G1797" s="98"/>
      <c r="H1797" s="98"/>
      <c r="I1797" s="95"/>
      <c r="J1797" s="131" t="str">
        <f t="shared" si="8"/>
        <v/>
      </c>
      <c r="K1797" s="131"/>
      <c r="L1797" s="132"/>
      <c r="M1797" s="131"/>
      <c r="N1797" s="129"/>
      <c r="O1797" s="95"/>
      <c r="P1797" s="98"/>
      <c r="Q1797" s="381"/>
      <c r="R1797" s="381"/>
      <c r="S1797" s="381"/>
      <c r="T1797" s="381"/>
    </row>
    <row r="1798" spans="1:20" ht="12.75" customHeight="1" x14ac:dyDescent="0.25">
      <c r="A1798" s="128" t="str">
        <f>IF(B1798="","",ROW()-ROW($A$3)+'Diário 3º PA'!$P$1)</f>
        <v/>
      </c>
      <c r="B1798" s="129"/>
      <c r="C1798" s="130"/>
      <c r="D1798" s="98"/>
      <c r="E1798" s="95"/>
      <c r="F1798" s="141"/>
      <c r="G1798" s="98"/>
      <c r="H1798" s="98"/>
      <c r="I1798" s="95"/>
      <c r="J1798" s="131" t="str">
        <f t="shared" si="8"/>
        <v/>
      </c>
      <c r="K1798" s="131"/>
      <c r="L1798" s="132"/>
      <c r="M1798" s="131"/>
      <c r="N1798" s="129"/>
      <c r="O1798" s="95"/>
      <c r="P1798" s="98"/>
      <c r="Q1798" s="381"/>
      <c r="R1798" s="381"/>
      <c r="S1798" s="381"/>
      <c r="T1798" s="381"/>
    </row>
    <row r="1799" spans="1:20" ht="12.75" customHeight="1" x14ac:dyDescent="0.25">
      <c r="A1799" s="128" t="str">
        <f>IF(B1799="","",ROW()-ROW($A$3)+'Diário 3º PA'!$P$1)</f>
        <v/>
      </c>
      <c r="B1799" s="129"/>
      <c r="C1799" s="130"/>
      <c r="D1799" s="98"/>
      <c r="E1799" s="95"/>
      <c r="F1799" s="141"/>
      <c r="G1799" s="98"/>
      <c r="H1799" s="98"/>
      <c r="I1799" s="95"/>
      <c r="J1799" s="131" t="str">
        <f t="shared" si="8"/>
        <v/>
      </c>
      <c r="K1799" s="131"/>
      <c r="L1799" s="132"/>
      <c r="M1799" s="131"/>
      <c r="N1799" s="129"/>
      <c r="O1799" s="95"/>
      <c r="P1799" s="98"/>
      <c r="Q1799" s="381"/>
      <c r="R1799" s="381"/>
      <c r="S1799" s="381"/>
      <c r="T1799" s="381"/>
    </row>
    <row r="1800" spans="1:20" ht="12.75" customHeight="1" x14ac:dyDescent="0.25">
      <c r="A1800" s="128" t="str">
        <f>IF(B1800="","",ROW()-ROW($A$3)+'Diário 3º PA'!$P$1)</f>
        <v/>
      </c>
      <c r="B1800" s="129"/>
      <c r="C1800" s="130"/>
      <c r="D1800" s="98"/>
      <c r="E1800" s="95"/>
      <c r="F1800" s="141"/>
      <c r="G1800" s="98"/>
      <c r="H1800" s="98"/>
      <c r="I1800" s="95"/>
      <c r="J1800" s="131" t="str">
        <f t="shared" si="8"/>
        <v/>
      </c>
      <c r="K1800" s="131"/>
      <c r="L1800" s="132"/>
      <c r="M1800" s="131"/>
      <c r="N1800" s="129"/>
      <c r="O1800" s="95"/>
      <c r="P1800" s="98"/>
      <c r="Q1800" s="381"/>
      <c r="R1800" s="381"/>
      <c r="S1800" s="381"/>
      <c r="T1800" s="381"/>
    </row>
    <row r="1801" spans="1:20" ht="12.75" customHeight="1" x14ac:dyDescent="0.25">
      <c r="A1801" s="128" t="str">
        <f>IF(B1801="","",ROW()-ROW($A$3)+'Diário 3º PA'!$P$1)</f>
        <v/>
      </c>
      <c r="B1801" s="129"/>
      <c r="C1801" s="130"/>
      <c r="D1801" s="98"/>
      <c r="E1801" s="95"/>
      <c r="F1801" s="141"/>
      <c r="G1801" s="98"/>
      <c r="H1801" s="98"/>
      <c r="I1801" s="95"/>
      <c r="J1801" s="131" t="str">
        <f t="shared" si="8"/>
        <v/>
      </c>
      <c r="K1801" s="131"/>
      <c r="L1801" s="132"/>
      <c r="M1801" s="131"/>
      <c r="N1801" s="129"/>
      <c r="O1801" s="95"/>
      <c r="P1801" s="98"/>
      <c r="Q1801" s="381"/>
      <c r="R1801" s="381"/>
      <c r="S1801" s="381"/>
      <c r="T1801" s="381"/>
    </row>
    <row r="1802" spans="1:20" ht="12.75" customHeight="1" x14ac:dyDescent="0.25">
      <c r="A1802" s="128" t="str">
        <f>IF(B1802="","",ROW()-ROW($A$3)+'Diário 3º PA'!$P$1)</f>
        <v/>
      </c>
      <c r="B1802" s="129"/>
      <c r="C1802" s="130"/>
      <c r="D1802" s="98"/>
      <c r="E1802" s="95"/>
      <c r="F1802" s="141"/>
      <c r="G1802" s="98"/>
      <c r="H1802" s="98"/>
      <c r="I1802" s="95"/>
      <c r="J1802" s="131" t="str">
        <f t="shared" si="8"/>
        <v/>
      </c>
      <c r="K1802" s="131"/>
      <c r="L1802" s="132"/>
      <c r="M1802" s="131"/>
      <c r="N1802" s="129"/>
      <c r="O1802" s="95"/>
      <c r="P1802" s="98"/>
      <c r="Q1802" s="381"/>
      <c r="R1802" s="381"/>
      <c r="S1802" s="381"/>
      <c r="T1802" s="381"/>
    </row>
    <row r="1803" spans="1:20" ht="12.75" customHeight="1" x14ac:dyDescent="0.25">
      <c r="A1803" s="128" t="str">
        <f>IF(B1803="","",ROW()-ROW($A$3)+'Diário 3º PA'!$P$1)</f>
        <v/>
      </c>
      <c r="B1803" s="129"/>
      <c r="C1803" s="130"/>
      <c r="D1803" s="98"/>
      <c r="E1803" s="95"/>
      <c r="F1803" s="141"/>
      <c r="G1803" s="98"/>
      <c r="H1803" s="98"/>
      <c r="I1803" s="95"/>
      <c r="J1803" s="131" t="str">
        <f t="shared" si="8"/>
        <v/>
      </c>
      <c r="K1803" s="131"/>
      <c r="L1803" s="132"/>
      <c r="M1803" s="131"/>
      <c r="N1803" s="129"/>
      <c r="O1803" s="95"/>
      <c r="P1803" s="98"/>
      <c r="Q1803" s="381"/>
      <c r="R1803" s="381"/>
      <c r="S1803" s="381"/>
      <c r="T1803" s="381"/>
    </row>
    <row r="1804" spans="1:20" ht="12.75" customHeight="1" x14ac:dyDescent="0.25">
      <c r="A1804" s="128" t="str">
        <f>IF(B1804="","",ROW()-ROW($A$3)+'Diário 3º PA'!$P$1)</f>
        <v/>
      </c>
      <c r="B1804" s="129"/>
      <c r="C1804" s="130"/>
      <c r="D1804" s="98"/>
      <c r="E1804" s="95"/>
      <c r="F1804" s="141"/>
      <c r="G1804" s="98"/>
      <c r="H1804" s="98"/>
      <c r="I1804" s="95"/>
      <c r="J1804" s="131" t="str">
        <f t="shared" si="8"/>
        <v/>
      </c>
      <c r="K1804" s="131"/>
      <c r="L1804" s="132"/>
      <c r="M1804" s="131"/>
      <c r="N1804" s="129"/>
      <c r="O1804" s="95"/>
      <c r="P1804" s="98"/>
      <c r="Q1804" s="381"/>
      <c r="R1804" s="381"/>
      <c r="S1804" s="381"/>
      <c r="T1804" s="381"/>
    </row>
    <row r="1805" spans="1:20" ht="12.75" customHeight="1" x14ac:dyDescent="0.25">
      <c r="A1805" s="128" t="str">
        <f>IF(B1805="","",ROW()-ROW($A$3)+'Diário 3º PA'!$P$1)</f>
        <v/>
      </c>
      <c r="B1805" s="129"/>
      <c r="C1805" s="130"/>
      <c r="D1805" s="98"/>
      <c r="E1805" s="95"/>
      <c r="F1805" s="141"/>
      <c r="G1805" s="98"/>
      <c r="H1805" s="98"/>
      <c r="I1805" s="95"/>
      <c r="J1805" s="131" t="str">
        <f t="shared" si="8"/>
        <v/>
      </c>
      <c r="K1805" s="131"/>
      <c r="L1805" s="132"/>
      <c r="M1805" s="131"/>
      <c r="N1805" s="129"/>
      <c r="O1805" s="95"/>
      <c r="P1805" s="98"/>
      <c r="Q1805" s="381"/>
      <c r="R1805" s="381"/>
      <c r="S1805" s="381"/>
      <c r="T1805" s="381"/>
    </row>
    <row r="1806" spans="1:20" ht="12.75" customHeight="1" x14ac:dyDescent="0.25">
      <c r="A1806" s="128" t="str">
        <f>IF(B1806="","",ROW()-ROW($A$3)+'Diário 3º PA'!$P$1)</f>
        <v/>
      </c>
      <c r="B1806" s="129"/>
      <c r="C1806" s="130"/>
      <c r="D1806" s="98"/>
      <c r="E1806" s="95"/>
      <c r="F1806" s="141"/>
      <c r="G1806" s="98"/>
      <c r="H1806" s="98"/>
      <c r="I1806" s="95"/>
      <c r="J1806" s="131" t="str">
        <f t="shared" si="8"/>
        <v/>
      </c>
      <c r="K1806" s="131"/>
      <c r="L1806" s="132"/>
      <c r="M1806" s="131"/>
      <c r="N1806" s="129"/>
      <c r="O1806" s="95"/>
      <c r="P1806" s="98"/>
      <c r="Q1806" s="381"/>
      <c r="R1806" s="381"/>
      <c r="S1806" s="381"/>
      <c r="T1806" s="381"/>
    </row>
    <row r="1807" spans="1:20" ht="12.75" customHeight="1" x14ac:dyDescent="0.25">
      <c r="A1807" s="128" t="str">
        <f>IF(B1807="","",ROW()-ROW($A$3)+'Diário 3º PA'!$P$1)</f>
        <v/>
      </c>
      <c r="B1807" s="129"/>
      <c r="C1807" s="130"/>
      <c r="D1807" s="98"/>
      <c r="E1807" s="95"/>
      <c r="F1807" s="141"/>
      <c r="G1807" s="98"/>
      <c r="H1807" s="98"/>
      <c r="I1807" s="95"/>
      <c r="J1807" s="131" t="str">
        <f t="shared" si="8"/>
        <v/>
      </c>
      <c r="K1807" s="131"/>
      <c r="L1807" s="132"/>
      <c r="M1807" s="131"/>
      <c r="N1807" s="129"/>
      <c r="O1807" s="95"/>
      <c r="P1807" s="98"/>
      <c r="Q1807" s="381"/>
      <c r="R1807" s="381"/>
      <c r="S1807" s="381"/>
      <c r="T1807" s="381"/>
    </row>
    <row r="1808" spans="1:20" ht="12.75" customHeight="1" x14ac:dyDescent="0.25">
      <c r="A1808" s="128" t="str">
        <f>IF(B1808="","",ROW()-ROW($A$3)+'Diário 3º PA'!$P$1)</f>
        <v/>
      </c>
      <c r="B1808" s="129"/>
      <c r="C1808" s="130"/>
      <c r="D1808" s="98"/>
      <c r="E1808" s="95"/>
      <c r="F1808" s="141"/>
      <c r="G1808" s="98"/>
      <c r="H1808" s="98"/>
      <c r="I1808" s="95"/>
      <c r="J1808" s="131" t="str">
        <f t="shared" si="8"/>
        <v/>
      </c>
      <c r="K1808" s="131"/>
      <c r="L1808" s="132"/>
      <c r="M1808" s="131"/>
      <c r="N1808" s="129"/>
      <c r="O1808" s="95"/>
      <c r="P1808" s="98"/>
      <c r="Q1808" s="381"/>
      <c r="R1808" s="381"/>
      <c r="S1808" s="381"/>
      <c r="T1808" s="381"/>
    </row>
    <row r="1809" spans="1:20" ht="12.75" customHeight="1" x14ac:dyDescent="0.25">
      <c r="A1809" s="128" t="str">
        <f>IF(B1809="","",ROW()-ROW($A$3)+'Diário 3º PA'!$P$1)</f>
        <v/>
      </c>
      <c r="B1809" s="129"/>
      <c r="C1809" s="130"/>
      <c r="D1809" s="98"/>
      <c r="E1809" s="95"/>
      <c r="F1809" s="141"/>
      <c r="G1809" s="98"/>
      <c r="H1809" s="98"/>
      <c r="I1809" s="95"/>
      <c r="J1809" s="131" t="str">
        <f t="shared" si="8"/>
        <v/>
      </c>
      <c r="K1809" s="131"/>
      <c r="L1809" s="132"/>
      <c r="M1809" s="131"/>
      <c r="N1809" s="129"/>
      <c r="O1809" s="95"/>
      <c r="P1809" s="98"/>
      <c r="Q1809" s="381"/>
      <c r="R1809" s="381"/>
      <c r="S1809" s="381"/>
      <c r="T1809" s="381"/>
    </row>
    <row r="1810" spans="1:20" ht="12.75" customHeight="1" x14ac:dyDescent="0.25">
      <c r="A1810" s="128" t="str">
        <f>IF(B1810="","",ROW()-ROW($A$3)+'Diário 3º PA'!$P$1)</f>
        <v/>
      </c>
      <c r="B1810" s="129"/>
      <c r="C1810" s="130"/>
      <c r="D1810" s="98"/>
      <c r="E1810" s="95"/>
      <c r="F1810" s="141"/>
      <c r="G1810" s="98"/>
      <c r="H1810" s="98"/>
      <c r="I1810" s="95"/>
      <c r="J1810" s="131" t="str">
        <f t="shared" si="8"/>
        <v/>
      </c>
      <c r="K1810" s="131"/>
      <c r="L1810" s="132"/>
      <c r="M1810" s="131"/>
      <c r="N1810" s="129"/>
      <c r="O1810" s="95"/>
      <c r="P1810" s="98"/>
      <c r="Q1810" s="381"/>
      <c r="R1810" s="381"/>
      <c r="S1810" s="381"/>
      <c r="T1810" s="381"/>
    </row>
    <row r="1811" spans="1:20" ht="12.75" customHeight="1" x14ac:dyDescent="0.25">
      <c r="A1811" s="128" t="str">
        <f>IF(B1811="","",ROW()-ROW($A$3)+'Diário 3º PA'!$P$1)</f>
        <v/>
      </c>
      <c r="B1811" s="129"/>
      <c r="C1811" s="130"/>
      <c r="D1811" s="98"/>
      <c r="E1811" s="95"/>
      <c r="F1811" s="141"/>
      <c r="G1811" s="98"/>
      <c r="H1811" s="98"/>
      <c r="I1811" s="95"/>
      <c r="J1811" s="131" t="str">
        <f t="shared" si="8"/>
        <v/>
      </c>
      <c r="K1811" s="131"/>
      <c r="L1811" s="132"/>
      <c r="M1811" s="131"/>
      <c r="N1811" s="129"/>
      <c r="O1811" s="95"/>
      <c r="P1811" s="98"/>
      <c r="Q1811" s="381"/>
      <c r="R1811" s="381"/>
      <c r="S1811" s="381"/>
      <c r="T1811" s="381"/>
    </row>
    <row r="1812" spans="1:20" ht="12.75" customHeight="1" x14ac:dyDescent="0.25">
      <c r="A1812" s="128" t="str">
        <f>IF(B1812="","",ROW()-ROW($A$3)+'Diário 3º PA'!$P$1)</f>
        <v/>
      </c>
      <c r="B1812" s="129"/>
      <c r="C1812" s="130"/>
      <c r="D1812" s="98"/>
      <c r="E1812" s="95"/>
      <c r="F1812" s="141"/>
      <c r="G1812" s="98"/>
      <c r="H1812" s="98"/>
      <c r="I1812" s="95"/>
      <c r="J1812" s="131" t="str">
        <f t="shared" si="8"/>
        <v/>
      </c>
      <c r="K1812" s="131"/>
      <c r="L1812" s="132"/>
      <c r="M1812" s="131"/>
      <c r="N1812" s="129"/>
      <c r="O1812" s="95"/>
      <c r="P1812" s="98"/>
      <c r="Q1812" s="381"/>
      <c r="R1812" s="381"/>
      <c r="S1812" s="381"/>
      <c r="T1812" s="381"/>
    </row>
    <row r="1813" spans="1:20" ht="12.75" customHeight="1" x14ac:dyDescent="0.25">
      <c r="A1813" s="128" t="str">
        <f>IF(B1813="","",ROW()-ROW($A$3)+'Diário 3º PA'!$P$1)</f>
        <v/>
      </c>
      <c r="B1813" s="129"/>
      <c r="C1813" s="130"/>
      <c r="D1813" s="98"/>
      <c r="E1813" s="95"/>
      <c r="F1813" s="141"/>
      <c r="G1813" s="98"/>
      <c r="H1813" s="98"/>
      <c r="I1813" s="95"/>
      <c r="J1813" s="131" t="str">
        <f t="shared" si="8"/>
        <v/>
      </c>
      <c r="K1813" s="131"/>
      <c r="L1813" s="132"/>
      <c r="M1813" s="131"/>
      <c r="N1813" s="129"/>
      <c r="O1813" s="95"/>
      <c r="P1813" s="98"/>
      <c r="Q1813" s="381"/>
      <c r="R1813" s="381"/>
      <c r="S1813" s="381"/>
      <c r="T1813" s="381"/>
    </row>
    <row r="1814" spans="1:20" ht="12.75" customHeight="1" x14ac:dyDescent="0.25">
      <c r="A1814" s="128" t="str">
        <f>IF(B1814="","",ROW()-ROW($A$3)+'Diário 3º PA'!$P$1)</f>
        <v/>
      </c>
      <c r="B1814" s="129"/>
      <c r="C1814" s="130"/>
      <c r="D1814" s="98"/>
      <c r="E1814" s="95"/>
      <c r="F1814" s="141"/>
      <c r="G1814" s="98"/>
      <c r="H1814" s="98"/>
      <c r="I1814" s="95"/>
      <c r="J1814" s="131" t="str">
        <f t="shared" si="8"/>
        <v/>
      </c>
      <c r="K1814" s="131"/>
      <c r="L1814" s="132"/>
      <c r="M1814" s="131"/>
      <c r="N1814" s="129"/>
      <c r="O1814" s="95"/>
      <c r="P1814" s="98"/>
      <c r="Q1814" s="381"/>
      <c r="R1814" s="381"/>
      <c r="S1814" s="381"/>
      <c r="T1814" s="381"/>
    </row>
    <row r="1815" spans="1:20" ht="12.75" customHeight="1" x14ac:dyDescent="0.25">
      <c r="A1815" s="128" t="str">
        <f>IF(B1815="","",ROW()-ROW($A$3)+'Diário 3º PA'!$P$1)</f>
        <v/>
      </c>
      <c r="B1815" s="129"/>
      <c r="C1815" s="130"/>
      <c r="D1815" s="98"/>
      <c r="E1815" s="95"/>
      <c r="F1815" s="141"/>
      <c r="G1815" s="98"/>
      <c r="H1815" s="98"/>
      <c r="I1815" s="95"/>
      <c r="J1815" s="131" t="str">
        <f t="shared" si="8"/>
        <v/>
      </c>
      <c r="K1815" s="131"/>
      <c r="L1815" s="132"/>
      <c r="M1815" s="131"/>
      <c r="N1815" s="129"/>
      <c r="O1815" s="95"/>
      <c r="P1815" s="98"/>
      <c r="Q1815" s="381"/>
      <c r="R1815" s="381"/>
      <c r="S1815" s="381"/>
      <c r="T1815" s="381"/>
    </row>
    <row r="1816" spans="1:20" ht="12.75" customHeight="1" x14ac:dyDescent="0.25">
      <c r="A1816" s="128" t="str">
        <f>IF(B1816="","",ROW()-ROW($A$3)+'Diário 3º PA'!$P$1)</f>
        <v/>
      </c>
      <c r="B1816" s="129"/>
      <c r="C1816" s="130"/>
      <c r="D1816" s="98"/>
      <c r="E1816" s="95"/>
      <c r="F1816" s="141"/>
      <c r="G1816" s="98"/>
      <c r="H1816" s="98"/>
      <c r="I1816" s="95"/>
      <c r="J1816" s="131" t="str">
        <f t="shared" si="8"/>
        <v/>
      </c>
      <c r="K1816" s="131"/>
      <c r="L1816" s="132"/>
      <c r="M1816" s="131"/>
      <c r="N1816" s="129"/>
      <c r="O1816" s="95"/>
      <c r="P1816" s="98"/>
      <c r="Q1816" s="381"/>
      <c r="R1816" s="381"/>
      <c r="S1816" s="381"/>
      <c r="T1816" s="381"/>
    </row>
    <row r="1817" spans="1:20" ht="12.75" customHeight="1" x14ac:dyDescent="0.25">
      <c r="A1817" s="128" t="str">
        <f>IF(B1817="","",ROW()-ROW($A$3)+'Diário 3º PA'!$P$1)</f>
        <v/>
      </c>
      <c r="B1817" s="129"/>
      <c r="C1817" s="130"/>
      <c r="D1817" s="98"/>
      <c r="E1817" s="95"/>
      <c r="F1817" s="141"/>
      <c r="G1817" s="98"/>
      <c r="H1817" s="98"/>
      <c r="I1817" s="95"/>
      <c r="J1817" s="131" t="str">
        <f t="shared" si="8"/>
        <v/>
      </c>
      <c r="K1817" s="131"/>
      <c r="L1817" s="132"/>
      <c r="M1817" s="131"/>
      <c r="N1817" s="129"/>
      <c r="O1817" s="95"/>
      <c r="P1817" s="98"/>
      <c r="Q1817" s="381"/>
      <c r="R1817" s="381"/>
      <c r="S1817" s="381"/>
      <c r="T1817" s="381"/>
    </row>
    <row r="1818" spans="1:20" ht="12.75" customHeight="1" x14ac:dyDescent="0.25">
      <c r="A1818" s="128" t="str">
        <f>IF(B1818="","",ROW()-ROW($A$3)+'Diário 3º PA'!$P$1)</f>
        <v/>
      </c>
      <c r="B1818" s="129"/>
      <c r="C1818" s="130"/>
      <c r="D1818" s="98"/>
      <c r="E1818" s="95"/>
      <c r="F1818" s="141"/>
      <c r="G1818" s="98"/>
      <c r="H1818" s="98"/>
      <c r="I1818" s="95"/>
      <c r="J1818" s="131" t="str">
        <f t="shared" si="8"/>
        <v/>
      </c>
      <c r="K1818" s="131"/>
      <c r="L1818" s="132"/>
      <c r="M1818" s="131"/>
      <c r="N1818" s="129"/>
      <c r="O1818" s="95"/>
      <c r="P1818" s="98"/>
      <c r="Q1818" s="381"/>
      <c r="R1818" s="381"/>
      <c r="S1818" s="381"/>
      <c r="T1818" s="381"/>
    </row>
    <row r="1819" spans="1:20" ht="12.75" customHeight="1" x14ac:dyDescent="0.25">
      <c r="A1819" s="128" t="str">
        <f>IF(B1819="","",ROW()-ROW($A$3)+'Diário 3º PA'!$P$1)</f>
        <v/>
      </c>
      <c r="B1819" s="129"/>
      <c r="C1819" s="130"/>
      <c r="D1819" s="98"/>
      <c r="E1819" s="95"/>
      <c r="F1819" s="141"/>
      <c r="G1819" s="98"/>
      <c r="H1819" s="98"/>
      <c r="I1819" s="95"/>
      <c r="J1819" s="131" t="str">
        <f t="shared" si="8"/>
        <v/>
      </c>
      <c r="K1819" s="131"/>
      <c r="L1819" s="132"/>
      <c r="M1819" s="131"/>
      <c r="N1819" s="129"/>
      <c r="O1819" s="95"/>
      <c r="P1819" s="98"/>
      <c r="Q1819" s="381"/>
      <c r="R1819" s="381"/>
      <c r="S1819" s="381"/>
      <c r="T1819" s="381"/>
    </row>
    <row r="1820" spans="1:20" ht="12.75" customHeight="1" x14ac:dyDescent="0.25">
      <c r="A1820" s="128" t="str">
        <f>IF(B1820="","",ROW()-ROW($A$3)+'Diário 3º PA'!$P$1)</f>
        <v/>
      </c>
      <c r="B1820" s="129"/>
      <c r="C1820" s="130"/>
      <c r="D1820" s="98"/>
      <c r="E1820" s="95"/>
      <c r="F1820" s="141"/>
      <c r="G1820" s="98"/>
      <c r="H1820" s="98"/>
      <c r="I1820" s="95"/>
      <c r="J1820" s="131" t="str">
        <f t="shared" si="8"/>
        <v/>
      </c>
      <c r="K1820" s="131"/>
      <c r="L1820" s="132"/>
      <c r="M1820" s="131"/>
      <c r="N1820" s="129"/>
      <c r="O1820" s="95"/>
      <c r="P1820" s="98"/>
      <c r="Q1820" s="381"/>
      <c r="R1820" s="381"/>
      <c r="S1820" s="381"/>
      <c r="T1820" s="381"/>
    </row>
    <row r="1821" spans="1:20" ht="12.75" customHeight="1" x14ac:dyDescent="0.25">
      <c r="A1821" s="128" t="str">
        <f>IF(B1821="","",ROW()-ROW($A$3)+'Diário 3º PA'!$P$1)</f>
        <v/>
      </c>
      <c r="B1821" s="129"/>
      <c r="C1821" s="130"/>
      <c r="D1821" s="98"/>
      <c r="E1821" s="95"/>
      <c r="F1821" s="141"/>
      <c r="G1821" s="98"/>
      <c r="H1821" s="98"/>
      <c r="I1821" s="95"/>
      <c r="J1821" s="131" t="str">
        <f t="shared" si="8"/>
        <v/>
      </c>
      <c r="K1821" s="131"/>
      <c r="L1821" s="132"/>
      <c r="M1821" s="131"/>
      <c r="N1821" s="129"/>
      <c r="O1821" s="95"/>
      <c r="P1821" s="98"/>
      <c r="Q1821" s="381"/>
      <c r="R1821" s="381"/>
      <c r="S1821" s="381"/>
      <c r="T1821" s="381"/>
    </row>
    <row r="1822" spans="1:20" ht="12.75" customHeight="1" x14ac:dyDescent="0.25">
      <c r="A1822" s="128" t="str">
        <f>IF(B1822="","",ROW()-ROW($A$3)+'Diário 3º PA'!$P$1)</f>
        <v/>
      </c>
      <c r="B1822" s="129"/>
      <c r="C1822" s="130"/>
      <c r="D1822" s="98"/>
      <c r="E1822" s="95"/>
      <c r="F1822" s="141"/>
      <c r="G1822" s="98"/>
      <c r="H1822" s="98"/>
      <c r="I1822" s="95"/>
      <c r="J1822" s="131" t="str">
        <f t="shared" si="8"/>
        <v/>
      </c>
      <c r="K1822" s="131"/>
      <c r="L1822" s="132"/>
      <c r="M1822" s="131"/>
      <c r="N1822" s="129"/>
      <c r="O1822" s="95"/>
      <c r="P1822" s="98"/>
      <c r="Q1822" s="381"/>
      <c r="R1822" s="381"/>
      <c r="S1822" s="381"/>
      <c r="T1822" s="381"/>
    </row>
    <row r="1823" spans="1:20" ht="12.75" customHeight="1" x14ac:dyDescent="0.25">
      <c r="A1823" s="128" t="str">
        <f>IF(B1823="","",ROW()-ROW($A$3)+'Diário 3º PA'!$P$1)</f>
        <v/>
      </c>
      <c r="B1823" s="129"/>
      <c r="C1823" s="130"/>
      <c r="D1823" s="98"/>
      <c r="E1823" s="95"/>
      <c r="F1823" s="141"/>
      <c r="G1823" s="98"/>
      <c r="H1823" s="98"/>
      <c r="I1823" s="95"/>
      <c r="J1823" s="131" t="str">
        <f t="shared" si="8"/>
        <v/>
      </c>
      <c r="K1823" s="131"/>
      <c r="L1823" s="132"/>
      <c r="M1823" s="131"/>
      <c r="N1823" s="129"/>
      <c r="O1823" s="95"/>
      <c r="P1823" s="98"/>
      <c r="Q1823" s="381"/>
      <c r="R1823" s="381"/>
      <c r="S1823" s="381"/>
      <c r="T1823" s="381"/>
    </row>
    <row r="1824" spans="1:20" ht="12.75" customHeight="1" x14ac:dyDescent="0.25">
      <c r="A1824" s="128" t="str">
        <f>IF(B1824="","",ROW()-ROW($A$3)+'Diário 3º PA'!$P$1)</f>
        <v/>
      </c>
      <c r="B1824" s="129"/>
      <c r="C1824" s="130"/>
      <c r="D1824" s="98"/>
      <c r="E1824" s="95"/>
      <c r="F1824" s="141"/>
      <c r="G1824" s="98"/>
      <c r="H1824" s="98"/>
      <c r="I1824" s="95"/>
      <c r="J1824" s="131" t="str">
        <f t="shared" si="8"/>
        <v/>
      </c>
      <c r="K1824" s="131"/>
      <c r="L1824" s="132"/>
      <c r="M1824" s="131"/>
      <c r="N1824" s="129"/>
      <c r="O1824" s="95"/>
      <c r="P1824" s="98"/>
      <c r="Q1824" s="381"/>
      <c r="R1824" s="381"/>
      <c r="S1824" s="381"/>
      <c r="T1824" s="381"/>
    </row>
    <row r="1825" spans="1:20" ht="12.75" customHeight="1" x14ac:dyDescent="0.25">
      <c r="A1825" s="128" t="str">
        <f>IF(B1825="","",ROW()-ROW($A$3)+'Diário 3º PA'!$P$1)</f>
        <v/>
      </c>
      <c r="B1825" s="129"/>
      <c r="C1825" s="130"/>
      <c r="D1825" s="98"/>
      <c r="E1825" s="95"/>
      <c r="F1825" s="141"/>
      <c r="G1825" s="98"/>
      <c r="H1825" s="98"/>
      <c r="I1825" s="95"/>
      <c r="J1825" s="131" t="str">
        <f t="shared" si="8"/>
        <v/>
      </c>
      <c r="K1825" s="131"/>
      <c r="L1825" s="132"/>
      <c r="M1825" s="131"/>
      <c r="N1825" s="129"/>
      <c r="O1825" s="95"/>
      <c r="P1825" s="98"/>
      <c r="Q1825" s="381"/>
      <c r="R1825" s="381"/>
      <c r="S1825" s="381"/>
      <c r="T1825" s="381"/>
    </row>
    <row r="1826" spans="1:20" ht="12.75" customHeight="1" x14ac:dyDescent="0.25">
      <c r="A1826" s="128" t="str">
        <f>IF(B1826="","",ROW()-ROW($A$3)+'Diário 3º PA'!$P$1)</f>
        <v/>
      </c>
      <c r="B1826" s="129"/>
      <c r="C1826" s="130"/>
      <c r="D1826" s="98"/>
      <c r="E1826" s="95"/>
      <c r="F1826" s="141"/>
      <c r="G1826" s="98"/>
      <c r="H1826" s="98"/>
      <c r="I1826" s="95"/>
      <c r="J1826" s="131" t="str">
        <f t="shared" si="8"/>
        <v/>
      </c>
      <c r="K1826" s="131"/>
      <c r="L1826" s="132"/>
      <c r="M1826" s="131"/>
      <c r="N1826" s="129"/>
      <c r="O1826" s="95"/>
      <c r="P1826" s="98"/>
      <c r="Q1826" s="381"/>
      <c r="R1826" s="381"/>
      <c r="S1826" s="381"/>
      <c r="T1826" s="381"/>
    </row>
    <row r="1827" spans="1:20" ht="12.75" customHeight="1" x14ac:dyDescent="0.25">
      <c r="A1827" s="128" t="str">
        <f>IF(B1827="","",ROW()-ROW($A$3)+'Diário 3º PA'!$P$1)</f>
        <v/>
      </c>
      <c r="B1827" s="129"/>
      <c r="C1827" s="130"/>
      <c r="D1827" s="98"/>
      <c r="E1827" s="95"/>
      <c r="F1827" s="141"/>
      <c r="G1827" s="98"/>
      <c r="H1827" s="98"/>
      <c r="I1827" s="95"/>
      <c r="J1827" s="131" t="str">
        <f t="shared" si="8"/>
        <v/>
      </c>
      <c r="K1827" s="131"/>
      <c r="L1827" s="132"/>
      <c r="M1827" s="131"/>
      <c r="N1827" s="129"/>
      <c r="O1827" s="95"/>
      <c r="P1827" s="98"/>
      <c r="Q1827" s="381"/>
      <c r="R1827" s="381"/>
      <c r="S1827" s="381"/>
      <c r="T1827" s="381"/>
    </row>
    <row r="1828" spans="1:20" ht="12.75" customHeight="1" x14ac:dyDescent="0.25">
      <c r="A1828" s="128" t="str">
        <f>IF(B1828="","",ROW()-ROW($A$3)+'Diário 3º PA'!$P$1)</f>
        <v/>
      </c>
      <c r="B1828" s="129"/>
      <c r="C1828" s="130"/>
      <c r="D1828" s="98"/>
      <c r="E1828" s="95"/>
      <c r="F1828" s="141"/>
      <c r="G1828" s="98"/>
      <c r="H1828" s="98"/>
      <c r="I1828" s="95"/>
      <c r="J1828" s="131" t="str">
        <f t="shared" si="8"/>
        <v/>
      </c>
      <c r="K1828" s="131"/>
      <c r="L1828" s="132"/>
      <c r="M1828" s="131"/>
      <c r="N1828" s="129"/>
      <c r="O1828" s="95"/>
      <c r="P1828" s="98"/>
      <c r="Q1828" s="381"/>
      <c r="R1828" s="381"/>
      <c r="S1828" s="381"/>
      <c r="T1828" s="381"/>
    </row>
    <row r="1829" spans="1:20" ht="12.75" customHeight="1" x14ac:dyDescent="0.25">
      <c r="A1829" s="128" t="str">
        <f>IF(B1829="","",ROW()-ROW($A$3)+'Diário 3º PA'!$P$1)</f>
        <v/>
      </c>
      <c r="B1829" s="129"/>
      <c r="C1829" s="130"/>
      <c r="D1829" s="98"/>
      <c r="E1829" s="95"/>
      <c r="F1829" s="141"/>
      <c r="G1829" s="98"/>
      <c r="H1829" s="98"/>
      <c r="I1829" s="95"/>
      <c r="J1829" s="131" t="str">
        <f t="shared" si="8"/>
        <v/>
      </c>
      <c r="K1829" s="131"/>
      <c r="L1829" s="132"/>
      <c r="M1829" s="131"/>
      <c r="N1829" s="129"/>
      <c r="O1829" s="95"/>
      <c r="P1829" s="98"/>
      <c r="Q1829" s="381"/>
      <c r="R1829" s="381"/>
      <c r="S1829" s="381"/>
      <c r="T1829" s="381"/>
    </row>
    <row r="1830" spans="1:20" ht="12.75" customHeight="1" x14ac:dyDescent="0.25">
      <c r="A1830" s="128" t="str">
        <f>IF(B1830="","",ROW()-ROW($A$3)+'Diário 3º PA'!$P$1)</f>
        <v/>
      </c>
      <c r="B1830" s="129"/>
      <c r="C1830" s="130"/>
      <c r="D1830" s="98"/>
      <c r="E1830" s="95"/>
      <c r="F1830" s="141"/>
      <c r="G1830" s="98"/>
      <c r="H1830" s="98"/>
      <c r="I1830" s="95"/>
      <c r="J1830" s="131" t="str">
        <f t="shared" si="8"/>
        <v/>
      </c>
      <c r="K1830" s="131"/>
      <c r="L1830" s="132"/>
      <c r="M1830" s="131"/>
      <c r="N1830" s="129"/>
      <c r="O1830" s="95"/>
      <c r="P1830" s="98"/>
      <c r="Q1830" s="381"/>
      <c r="R1830" s="381"/>
      <c r="S1830" s="381"/>
      <c r="T1830" s="381"/>
    </row>
    <row r="1831" spans="1:20" ht="12.75" customHeight="1" x14ac:dyDescent="0.25">
      <c r="A1831" s="128" t="str">
        <f>IF(B1831="","",ROW()-ROW($A$3)+'Diário 3º PA'!$P$1)</f>
        <v/>
      </c>
      <c r="B1831" s="129"/>
      <c r="C1831" s="130"/>
      <c r="D1831" s="98"/>
      <c r="E1831" s="95"/>
      <c r="F1831" s="141"/>
      <c r="G1831" s="98"/>
      <c r="H1831" s="98"/>
      <c r="I1831" s="95"/>
      <c r="J1831" s="131" t="str">
        <f t="shared" si="8"/>
        <v/>
      </c>
      <c r="K1831" s="131"/>
      <c r="L1831" s="132"/>
      <c r="M1831" s="131"/>
      <c r="N1831" s="129"/>
      <c r="O1831" s="95"/>
      <c r="P1831" s="98"/>
      <c r="Q1831" s="381"/>
      <c r="R1831" s="381"/>
      <c r="S1831" s="381"/>
      <c r="T1831" s="381"/>
    </row>
    <row r="1832" spans="1:20" ht="12.75" customHeight="1" x14ac:dyDescent="0.25">
      <c r="A1832" s="128" t="str">
        <f>IF(B1832="","",ROW()-ROW($A$3)+'Diário 3º PA'!$P$1)</f>
        <v/>
      </c>
      <c r="B1832" s="129"/>
      <c r="C1832" s="130"/>
      <c r="D1832" s="98"/>
      <c r="E1832" s="95"/>
      <c r="F1832" s="141"/>
      <c r="G1832" s="98"/>
      <c r="H1832" s="98"/>
      <c r="I1832" s="95"/>
      <c r="J1832" s="131" t="str">
        <f t="shared" si="8"/>
        <v/>
      </c>
      <c r="K1832" s="131"/>
      <c r="L1832" s="132"/>
      <c r="M1832" s="131"/>
      <c r="N1832" s="129"/>
      <c r="O1832" s="95"/>
      <c r="P1832" s="98"/>
      <c r="Q1832" s="381"/>
      <c r="R1832" s="381"/>
      <c r="S1832" s="381"/>
      <c r="T1832" s="381"/>
    </row>
    <row r="1833" spans="1:20" ht="12.75" customHeight="1" x14ac:dyDescent="0.25">
      <c r="A1833" s="128" t="str">
        <f>IF(B1833="","",ROW()-ROW($A$3)+'Diário 3º PA'!$P$1)</f>
        <v/>
      </c>
      <c r="B1833" s="129"/>
      <c r="C1833" s="130"/>
      <c r="D1833" s="98"/>
      <c r="E1833" s="95"/>
      <c r="F1833" s="141"/>
      <c r="G1833" s="98"/>
      <c r="H1833" s="98"/>
      <c r="I1833" s="95"/>
      <c r="J1833" s="131" t="str">
        <f t="shared" si="8"/>
        <v/>
      </c>
      <c r="K1833" s="131"/>
      <c r="L1833" s="132"/>
      <c r="M1833" s="131"/>
      <c r="N1833" s="129"/>
      <c r="O1833" s="95"/>
      <c r="P1833" s="98"/>
      <c r="Q1833" s="381"/>
      <c r="R1833" s="381"/>
      <c r="S1833" s="381"/>
      <c r="T1833" s="381"/>
    </row>
    <row r="1834" spans="1:20" ht="12.75" customHeight="1" x14ac:dyDescent="0.25">
      <c r="A1834" s="128" t="str">
        <f>IF(B1834="","",ROW()-ROW($A$3)+'Diário 3º PA'!$P$1)</f>
        <v/>
      </c>
      <c r="B1834" s="129"/>
      <c r="C1834" s="130"/>
      <c r="D1834" s="98"/>
      <c r="E1834" s="95"/>
      <c r="F1834" s="141"/>
      <c r="G1834" s="98"/>
      <c r="H1834" s="98"/>
      <c r="I1834" s="95"/>
      <c r="J1834" s="131" t="str">
        <f t="shared" si="8"/>
        <v/>
      </c>
      <c r="K1834" s="131"/>
      <c r="L1834" s="132"/>
      <c r="M1834" s="131"/>
      <c r="N1834" s="129"/>
      <c r="O1834" s="95"/>
      <c r="P1834" s="98"/>
      <c r="Q1834" s="381"/>
      <c r="R1834" s="381"/>
      <c r="S1834" s="381"/>
      <c r="T1834" s="381"/>
    </row>
    <row r="1835" spans="1:20" ht="12.75" customHeight="1" x14ac:dyDescent="0.25">
      <c r="A1835" s="128" t="str">
        <f>IF(B1835="","",ROW()-ROW($A$3)+'Diário 3º PA'!$P$1)</f>
        <v/>
      </c>
      <c r="B1835" s="129"/>
      <c r="C1835" s="130"/>
      <c r="D1835" s="98"/>
      <c r="E1835" s="95"/>
      <c r="F1835" s="141"/>
      <c r="G1835" s="98"/>
      <c r="H1835" s="98"/>
      <c r="I1835" s="95"/>
      <c r="J1835" s="131" t="str">
        <f t="shared" si="8"/>
        <v/>
      </c>
      <c r="K1835" s="131"/>
      <c r="L1835" s="132"/>
      <c r="M1835" s="131"/>
      <c r="N1835" s="129"/>
      <c r="O1835" s="95"/>
      <c r="P1835" s="98"/>
      <c r="Q1835" s="381"/>
      <c r="R1835" s="381"/>
      <c r="S1835" s="381"/>
      <c r="T1835" s="381"/>
    </row>
    <row r="1836" spans="1:20" ht="12.75" customHeight="1" x14ac:dyDescent="0.25">
      <c r="A1836" s="128" t="str">
        <f>IF(B1836="","",ROW()-ROW($A$3)+'Diário 3º PA'!$P$1)</f>
        <v/>
      </c>
      <c r="B1836" s="129"/>
      <c r="C1836" s="130"/>
      <c r="D1836" s="98"/>
      <c r="E1836" s="95"/>
      <c r="F1836" s="141"/>
      <c r="G1836" s="98"/>
      <c r="H1836" s="98"/>
      <c r="I1836" s="95"/>
      <c r="J1836" s="131" t="str">
        <f t="shared" si="8"/>
        <v/>
      </c>
      <c r="K1836" s="131"/>
      <c r="L1836" s="132"/>
      <c r="M1836" s="131"/>
      <c r="N1836" s="129"/>
      <c r="O1836" s="95"/>
      <c r="P1836" s="98"/>
      <c r="Q1836" s="381"/>
      <c r="R1836" s="381"/>
      <c r="S1836" s="381"/>
      <c r="T1836" s="381"/>
    </row>
    <row r="1837" spans="1:20" ht="12.75" customHeight="1" x14ac:dyDescent="0.25">
      <c r="A1837" s="128" t="str">
        <f>IF(B1837="","",ROW()-ROW($A$3)+'Diário 3º PA'!$P$1)</f>
        <v/>
      </c>
      <c r="B1837" s="129"/>
      <c r="C1837" s="130"/>
      <c r="D1837" s="98"/>
      <c r="E1837" s="95"/>
      <c r="F1837" s="141"/>
      <c r="G1837" s="98"/>
      <c r="H1837" s="98"/>
      <c r="I1837" s="95"/>
      <c r="J1837" s="131" t="str">
        <f t="shared" si="8"/>
        <v/>
      </c>
      <c r="K1837" s="131"/>
      <c r="L1837" s="132"/>
      <c r="M1837" s="131"/>
      <c r="N1837" s="129"/>
      <c r="O1837" s="95"/>
      <c r="P1837" s="98"/>
      <c r="Q1837" s="381"/>
      <c r="R1837" s="381"/>
      <c r="S1837" s="381"/>
      <c r="T1837" s="381"/>
    </row>
    <row r="1838" spans="1:20" ht="12.75" customHeight="1" x14ac:dyDescent="0.25">
      <c r="A1838" s="128" t="str">
        <f>IF(B1838="","",ROW()-ROW($A$3)+'Diário 3º PA'!$P$1)</f>
        <v/>
      </c>
      <c r="B1838" s="129"/>
      <c r="C1838" s="130"/>
      <c r="D1838" s="98"/>
      <c r="E1838" s="95"/>
      <c r="F1838" s="141"/>
      <c r="G1838" s="98"/>
      <c r="H1838" s="98"/>
      <c r="I1838" s="95"/>
      <c r="J1838" s="131" t="str">
        <f t="shared" si="8"/>
        <v/>
      </c>
      <c r="K1838" s="131"/>
      <c r="L1838" s="132"/>
      <c r="M1838" s="131"/>
      <c r="N1838" s="129"/>
      <c r="O1838" s="95"/>
      <c r="P1838" s="98"/>
      <c r="Q1838" s="381"/>
      <c r="R1838" s="381"/>
      <c r="S1838" s="381"/>
      <c r="T1838" s="381"/>
    </row>
    <row r="1839" spans="1:20" ht="12.75" customHeight="1" x14ac:dyDescent="0.25">
      <c r="A1839" s="128" t="str">
        <f>IF(B1839="","",ROW()-ROW($A$3)+'Diário 3º PA'!$P$1)</f>
        <v/>
      </c>
      <c r="B1839" s="129"/>
      <c r="C1839" s="130"/>
      <c r="D1839" s="98"/>
      <c r="E1839" s="95"/>
      <c r="F1839" s="141"/>
      <c r="G1839" s="98"/>
      <c r="H1839" s="98"/>
      <c r="I1839" s="95"/>
      <c r="J1839" s="131" t="str">
        <f t="shared" si="8"/>
        <v/>
      </c>
      <c r="K1839" s="131"/>
      <c r="L1839" s="132"/>
      <c r="M1839" s="131"/>
      <c r="N1839" s="129"/>
      <c r="O1839" s="95"/>
      <c r="P1839" s="98"/>
      <c r="Q1839" s="381"/>
      <c r="R1839" s="381"/>
      <c r="S1839" s="381"/>
      <c r="T1839" s="381"/>
    </row>
    <row r="1840" spans="1:20" ht="12.75" customHeight="1" x14ac:dyDescent="0.25">
      <c r="A1840" s="128" t="str">
        <f>IF(B1840="","",ROW()-ROW($A$3)+'Diário 3º PA'!$P$1)</f>
        <v/>
      </c>
      <c r="B1840" s="129"/>
      <c r="C1840" s="130"/>
      <c r="D1840" s="98"/>
      <c r="E1840" s="95"/>
      <c r="F1840" s="141"/>
      <c r="G1840" s="98"/>
      <c r="H1840" s="98"/>
      <c r="I1840" s="95"/>
      <c r="J1840" s="131" t="str">
        <f t="shared" si="8"/>
        <v/>
      </c>
      <c r="K1840" s="131"/>
      <c r="L1840" s="132"/>
      <c r="M1840" s="131"/>
      <c r="N1840" s="129"/>
      <c r="O1840" s="95"/>
      <c r="P1840" s="98"/>
      <c r="Q1840" s="381"/>
      <c r="R1840" s="381"/>
      <c r="S1840" s="381"/>
      <c r="T1840" s="381"/>
    </row>
    <row r="1841" spans="1:20" ht="12.75" customHeight="1" x14ac:dyDescent="0.25">
      <c r="A1841" s="128" t="str">
        <f>IF(B1841="","",ROW()-ROW($A$3)+'Diário 3º PA'!$P$1)</f>
        <v/>
      </c>
      <c r="B1841" s="129"/>
      <c r="C1841" s="130"/>
      <c r="D1841" s="98"/>
      <c r="E1841" s="95"/>
      <c r="F1841" s="141"/>
      <c r="G1841" s="98"/>
      <c r="H1841" s="98"/>
      <c r="I1841" s="95"/>
      <c r="J1841" s="131" t="str">
        <f t="shared" si="8"/>
        <v/>
      </c>
      <c r="K1841" s="131"/>
      <c r="L1841" s="132"/>
      <c r="M1841" s="131"/>
      <c r="N1841" s="129"/>
      <c r="O1841" s="95"/>
      <c r="P1841" s="98"/>
      <c r="Q1841" s="381"/>
      <c r="R1841" s="381"/>
      <c r="S1841" s="381"/>
      <c r="T1841" s="381"/>
    </row>
    <row r="1842" spans="1:20" ht="12.75" customHeight="1" x14ac:dyDescent="0.25">
      <c r="A1842" s="128" t="str">
        <f>IF(B1842="","",ROW()-ROW($A$3)+'Diário 3º PA'!$P$1)</f>
        <v/>
      </c>
      <c r="B1842" s="129"/>
      <c r="C1842" s="130"/>
      <c r="D1842" s="98"/>
      <c r="E1842" s="95"/>
      <c r="F1842" s="141"/>
      <c r="G1842" s="98"/>
      <c r="H1842" s="98"/>
      <c r="I1842" s="95"/>
      <c r="J1842" s="131" t="str">
        <f t="shared" si="8"/>
        <v/>
      </c>
      <c r="K1842" s="131"/>
      <c r="L1842" s="132"/>
      <c r="M1842" s="131"/>
      <c r="N1842" s="129"/>
      <c r="O1842" s="95"/>
      <c r="P1842" s="98"/>
      <c r="Q1842" s="381"/>
      <c r="R1842" s="381"/>
      <c r="S1842" s="381"/>
      <c r="T1842" s="381"/>
    </row>
    <row r="1843" spans="1:20" ht="12.75" customHeight="1" x14ac:dyDescent="0.25">
      <c r="A1843" s="128" t="str">
        <f>IF(B1843="","",ROW()-ROW($A$3)+'Diário 3º PA'!$P$1)</f>
        <v/>
      </c>
      <c r="B1843" s="129"/>
      <c r="C1843" s="130"/>
      <c r="D1843" s="98"/>
      <c r="E1843" s="95"/>
      <c r="F1843" s="141"/>
      <c r="G1843" s="98"/>
      <c r="H1843" s="98"/>
      <c r="I1843" s="95"/>
      <c r="J1843" s="131" t="str">
        <f t="shared" si="8"/>
        <v/>
      </c>
      <c r="K1843" s="131"/>
      <c r="L1843" s="132"/>
      <c r="M1843" s="131"/>
      <c r="N1843" s="129"/>
      <c r="O1843" s="95"/>
      <c r="P1843" s="98"/>
      <c r="Q1843" s="381"/>
      <c r="R1843" s="381"/>
      <c r="S1843" s="381"/>
      <c r="T1843" s="381"/>
    </row>
    <row r="1844" spans="1:20" ht="12.75" customHeight="1" x14ac:dyDescent="0.25">
      <c r="A1844" s="128" t="str">
        <f>IF(B1844="","",ROW()-ROW($A$3)+'Diário 3º PA'!$P$1)</f>
        <v/>
      </c>
      <c r="B1844" s="129"/>
      <c r="C1844" s="130"/>
      <c r="D1844" s="98"/>
      <c r="E1844" s="95"/>
      <c r="F1844" s="141"/>
      <c r="G1844" s="98"/>
      <c r="H1844" s="98"/>
      <c r="I1844" s="95"/>
      <c r="J1844" s="131" t="str">
        <f t="shared" si="8"/>
        <v/>
      </c>
      <c r="K1844" s="131"/>
      <c r="L1844" s="132"/>
      <c r="M1844" s="131"/>
      <c r="N1844" s="129"/>
      <c r="O1844" s="95"/>
      <c r="P1844" s="98"/>
      <c r="Q1844" s="381"/>
      <c r="R1844" s="381"/>
      <c r="S1844" s="381"/>
      <c r="T1844" s="381"/>
    </row>
    <row r="1845" spans="1:20" ht="12.75" customHeight="1" x14ac:dyDescent="0.25">
      <c r="A1845" s="128" t="str">
        <f>IF(B1845="","",ROW()-ROW($A$3)+'Diário 3º PA'!$P$1)</f>
        <v/>
      </c>
      <c r="B1845" s="129"/>
      <c r="C1845" s="130"/>
      <c r="D1845" s="98"/>
      <c r="E1845" s="95"/>
      <c r="F1845" s="141"/>
      <c r="G1845" s="98"/>
      <c r="H1845" s="98"/>
      <c r="I1845" s="95"/>
      <c r="J1845" s="131" t="str">
        <f t="shared" si="8"/>
        <v/>
      </c>
      <c r="K1845" s="131"/>
      <c r="L1845" s="132"/>
      <c r="M1845" s="131"/>
      <c r="N1845" s="129"/>
      <c r="O1845" s="95"/>
      <c r="P1845" s="98"/>
      <c r="Q1845" s="381"/>
      <c r="R1845" s="381"/>
      <c r="S1845" s="381"/>
      <c r="T1845" s="381"/>
    </row>
    <row r="1846" spans="1:20" ht="12.75" customHeight="1" x14ac:dyDescent="0.25">
      <c r="A1846" s="128" t="str">
        <f>IF(B1846="","",ROW()-ROW($A$3)+'Diário 3º PA'!$P$1)</f>
        <v/>
      </c>
      <c r="B1846" s="129"/>
      <c r="C1846" s="130"/>
      <c r="D1846" s="98"/>
      <c r="E1846" s="95"/>
      <c r="F1846" s="141"/>
      <c r="G1846" s="98"/>
      <c r="H1846" s="98"/>
      <c r="I1846" s="95"/>
      <c r="J1846" s="131" t="str">
        <f t="shared" si="8"/>
        <v/>
      </c>
      <c r="K1846" s="131"/>
      <c r="L1846" s="132"/>
      <c r="M1846" s="131"/>
      <c r="N1846" s="129"/>
      <c r="O1846" s="95"/>
      <c r="P1846" s="98"/>
      <c r="Q1846" s="381"/>
      <c r="R1846" s="381"/>
      <c r="S1846" s="381"/>
      <c r="T1846" s="381"/>
    </row>
    <row r="1847" spans="1:20" ht="12.75" customHeight="1" x14ac:dyDescent="0.25">
      <c r="A1847" s="128" t="str">
        <f>IF(B1847="","",ROW()-ROW($A$3)+'Diário 3º PA'!$P$1)</f>
        <v/>
      </c>
      <c r="B1847" s="129"/>
      <c r="C1847" s="130"/>
      <c r="D1847" s="98"/>
      <c r="E1847" s="95"/>
      <c r="F1847" s="141"/>
      <c r="G1847" s="98"/>
      <c r="H1847" s="98"/>
      <c r="I1847" s="95"/>
      <c r="J1847" s="131" t="str">
        <f t="shared" si="8"/>
        <v/>
      </c>
      <c r="K1847" s="131"/>
      <c r="L1847" s="132"/>
      <c r="M1847" s="131"/>
      <c r="N1847" s="129"/>
      <c r="O1847" s="95"/>
      <c r="P1847" s="98"/>
      <c r="Q1847" s="381"/>
      <c r="R1847" s="381"/>
      <c r="S1847" s="381"/>
      <c r="T1847" s="381"/>
    </row>
    <row r="1848" spans="1:20" ht="12.75" customHeight="1" x14ac:dyDescent="0.25">
      <c r="A1848" s="128" t="str">
        <f>IF(B1848="","",ROW()-ROW($A$3)+'Diário 3º PA'!$P$1)</f>
        <v/>
      </c>
      <c r="B1848" s="129"/>
      <c r="C1848" s="130"/>
      <c r="D1848" s="98"/>
      <c r="E1848" s="95"/>
      <c r="F1848" s="141"/>
      <c r="G1848" s="98"/>
      <c r="H1848" s="98"/>
      <c r="I1848" s="95"/>
      <c r="J1848" s="131" t="str">
        <f t="shared" si="8"/>
        <v/>
      </c>
      <c r="K1848" s="131"/>
      <c r="L1848" s="132"/>
      <c r="M1848" s="131"/>
      <c r="N1848" s="129"/>
      <c r="O1848" s="95"/>
      <c r="P1848" s="98"/>
      <c r="Q1848" s="381"/>
      <c r="R1848" s="381"/>
      <c r="S1848" s="381"/>
      <c r="T1848" s="381"/>
    </row>
    <row r="1849" spans="1:20" ht="12.75" customHeight="1" x14ac:dyDescent="0.25">
      <c r="A1849" s="128" t="str">
        <f>IF(B1849="","",ROW()-ROW($A$3)+'Diário 3º PA'!$P$1)</f>
        <v/>
      </c>
      <c r="B1849" s="129"/>
      <c r="C1849" s="130"/>
      <c r="D1849" s="98"/>
      <c r="E1849" s="95"/>
      <c r="F1849" s="141"/>
      <c r="G1849" s="98"/>
      <c r="H1849" s="98"/>
      <c r="I1849" s="95"/>
      <c r="J1849" s="131" t="str">
        <f t="shared" si="8"/>
        <v/>
      </c>
      <c r="K1849" s="131"/>
      <c r="L1849" s="132"/>
      <c r="M1849" s="131"/>
      <c r="N1849" s="129"/>
      <c r="O1849" s="95"/>
      <c r="P1849" s="98"/>
      <c r="Q1849" s="381"/>
      <c r="R1849" s="381"/>
      <c r="S1849" s="381"/>
      <c r="T1849" s="381"/>
    </row>
    <row r="1850" spans="1:20" ht="12.75" customHeight="1" x14ac:dyDescent="0.25">
      <c r="A1850" s="128" t="str">
        <f>IF(B1850="","",ROW()-ROW($A$3)+'Diário 3º PA'!$P$1)</f>
        <v/>
      </c>
      <c r="B1850" s="129"/>
      <c r="C1850" s="130"/>
      <c r="D1850" s="98"/>
      <c r="E1850" s="95"/>
      <c r="F1850" s="141"/>
      <c r="G1850" s="98"/>
      <c r="H1850" s="98"/>
      <c r="I1850" s="95"/>
      <c r="J1850" s="131" t="str">
        <f t="shared" si="8"/>
        <v/>
      </c>
      <c r="K1850" s="131"/>
      <c r="L1850" s="132"/>
      <c r="M1850" s="131"/>
      <c r="N1850" s="129"/>
      <c r="O1850" s="95"/>
      <c r="P1850" s="98"/>
      <c r="Q1850" s="381"/>
      <c r="R1850" s="381"/>
      <c r="S1850" s="381"/>
      <c r="T1850" s="381"/>
    </row>
    <row r="1851" spans="1:20" ht="12.75" customHeight="1" x14ac:dyDescent="0.25">
      <c r="A1851" s="128" t="str">
        <f>IF(B1851="","",ROW()-ROW($A$3)+'Diário 3º PA'!$P$1)</f>
        <v/>
      </c>
      <c r="B1851" s="129"/>
      <c r="C1851" s="130"/>
      <c r="D1851" s="98"/>
      <c r="E1851" s="95"/>
      <c r="F1851" s="141"/>
      <c r="G1851" s="98"/>
      <c r="H1851" s="98"/>
      <c r="I1851" s="95"/>
      <c r="J1851" s="131" t="str">
        <f t="shared" si="8"/>
        <v/>
      </c>
      <c r="K1851" s="131"/>
      <c r="L1851" s="132"/>
      <c r="M1851" s="131"/>
      <c r="N1851" s="129"/>
      <c r="O1851" s="95"/>
      <c r="P1851" s="98"/>
      <c r="Q1851" s="381"/>
      <c r="R1851" s="381"/>
      <c r="S1851" s="381"/>
      <c r="T1851" s="381"/>
    </row>
    <row r="1852" spans="1:20" ht="12.75" customHeight="1" x14ac:dyDescent="0.25">
      <c r="A1852" s="128" t="str">
        <f>IF(B1852="","",ROW()-ROW($A$3)+'Diário 3º PA'!$P$1)</f>
        <v/>
      </c>
      <c r="B1852" s="129"/>
      <c r="C1852" s="130"/>
      <c r="D1852" s="98"/>
      <c r="E1852" s="95"/>
      <c r="F1852" s="141"/>
      <c r="G1852" s="98"/>
      <c r="H1852" s="98"/>
      <c r="I1852" s="95"/>
      <c r="J1852" s="131" t="str">
        <f t="shared" si="8"/>
        <v/>
      </c>
      <c r="K1852" s="131"/>
      <c r="L1852" s="132"/>
      <c r="M1852" s="131"/>
      <c r="N1852" s="129"/>
      <c r="O1852" s="95"/>
      <c r="P1852" s="98"/>
      <c r="Q1852" s="381"/>
      <c r="R1852" s="381"/>
      <c r="S1852" s="381"/>
      <c r="T1852" s="381"/>
    </row>
    <row r="1853" spans="1:20" ht="12.75" customHeight="1" x14ac:dyDescent="0.25">
      <c r="A1853" s="128" t="str">
        <f>IF(B1853="","",ROW()-ROW($A$3)+'Diário 3º PA'!$P$1)</f>
        <v/>
      </c>
      <c r="B1853" s="129"/>
      <c r="C1853" s="130"/>
      <c r="D1853" s="98"/>
      <c r="E1853" s="95"/>
      <c r="F1853" s="141"/>
      <c r="G1853" s="98"/>
      <c r="H1853" s="98"/>
      <c r="I1853" s="95"/>
      <c r="J1853" s="131" t="str">
        <f t="shared" si="8"/>
        <v/>
      </c>
      <c r="K1853" s="131"/>
      <c r="L1853" s="132"/>
      <c r="M1853" s="131"/>
      <c r="N1853" s="129"/>
      <c r="O1853" s="95"/>
      <c r="P1853" s="98"/>
      <c r="Q1853" s="381"/>
      <c r="R1853" s="381"/>
      <c r="S1853" s="381"/>
      <c r="T1853" s="381"/>
    </row>
    <row r="1854" spans="1:20" ht="12.75" customHeight="1" x14ac:dyDescent="0.25">
      <c r="A1854" s="128" t="str">
        <f>IF(B1854="","",ROW()-ROW($A$3)+'Diário 3º PA'!$P$1)</f>
        <v/>
      </c>
      <c r="B1854" s="129"/>
      <c r="C1854" s="130"/>
      <c r="D1854" s="98"/>
      <c r="E1854" s="95"/>
      <c r="F1854" s="141"/>
      <c r="G1854" s="98"/>
      <c r="H1854" s="98"/>
      <c r="I1854" s="95"/>
      <c r="J1854" s="131" t="str">
        <f t="shared" si="8"/>
        <v/>
      </c>
      <c r="K1854" s="131"/>
      <c r="L1854" s="132"/>
      <c r="M1854" s="131"/>
      <c r="N1854" s="129"/>
      <c r="O1854" s="95"/>
      <c r="P1854" s="98"/>
      <c r="Q1854" s="381"/>
      <c r="R1854" s="381"/>
      <c r="S1854" s="381"/>
      <c r="T1854" s="381"/>
    </row>
    <row r="1855" spans="1:20" ht="12.75" customHeight="1" x14ac:dyDescent="0.25">
      <c r="A1855" s="128" t="str">
        <f>IF(B1855="","",ROW()-ROW($A$3)+'Diário 3º PA'!$P$1)</f>
        <v/>
      </c>
      <c r="B1855" s="129"/>
      <c r="C1855" s="130"/>
      <c r="D1855" s="98"/>
      <c r="E1855" s="95"/>
      <c r="F1855" s="141"/>
      <c r="G1855" s="98"/>
      <c r="H1855" s="98"/>
      <c r="I1855" s="95"/>
      <c r="J1855" s="131" t="str">
        <f t="shared" si="8"/>
        <v/>
      </c>
      <c r="K1855" s="131"/>
      <c r="L1855" s="132"/>
      <c r="M1855" s="131"/>
      <c r="N1855" s="129"/>
      <c r="O1855" s="95"/>
      <c r="P1855" s="98"/>
      <c r="Q1855" s="381"/>
      <c r="R1855" s="381"/>
      <c r="S1855" s="381"/>
      <c r="T1855" s="381"/>
    </row>
    <row r="1856" spans="1:20" ht="12.75" customHeight="1" x14ac:dyDescent="0.25">
      <c r="A1856" s="128" t="str">
        <f>IF(B1856="","",ROW()-ROW($A$3)+'Diário 3º PA'!$P$1)</f>
        <v/>
      </c>
      <c r="B1856" s="129"/>
      <c r="C1856" s="130"/>
      <c r="D1856" s="98"/>
      <c r="E1856" s="95"/>
      <c r="F1856" s="141"/>
      <c r="G1856" s="98"/>
      <c r="H1856" s="98"/>
      <c r="I1856" s="95"/>
      <c r="J1856" s="131" t="str">
        <f t="shared" si="8"/>
        <v/>
      </c>
      <c r="K1856" s="131"/>
      <c r="L1856" s="132"/>
      <c r="M1856" s="131"/>
      <c r="N1856" s="129"/>
      <c r="O1856" s="95"/>
      <c r="P1856" s="98"/>
      <c r="Q1856" s="381"/>
      <c r="R1856" s="381"/>
      <c r="S1856" s="381"/>
      <c r="T1856" s="381"/>
    </row>
    <row r="1857" spans="1:20" ht="12.75" customHeight="1" x14ac:dyDescent="0.25">
      <c r="A1857" s="128" t="str">
        <f>IF(B1857="","",ROW()-ROW($A$3)+'Diário 3º PA'!$P$1)</f>
        <v/>
      </c>
      <c r="B1857" s="129"/>
      <c r="C1857" s="130"/>
      <c r="D1857" s="98"/>
      <c r="E1857" s="95"/>
      <c r="F1857" s="141"/>
      <c r="G1857" s="98"/>
      <c r="H1857" s="98"/>
      <c r="I1857" s="95"/>
      <c r="J1857" s="131" t="str">
        <f t="shared" si="8"/>
        <v/>
      </c>
      <c r="K1857" s="131"/>
      <c r="L1857" s="132"/>
      <c r="M1857" s="131"/>
      <c r="N1857" s="129"/>
      <c r="O1857" s="95"/>
      <c r="P1857" s="98"/>
      <c r="Q1857" s="381"/>
      <c r="R1857" s="381"/>
      <c r="S1857" s="381"/>
      <c r="T1857" s="381"/>
    </row>
    <row r="1858" spans="1:20" ht="12.75" customHeight="1" x14ac:dyDescent="0.25">
      <c r="A1858" s="128" t="str">
        <f>IF(B1858="","",ROW()-ROW($A$3)+'Diário 3º PA'!$P$1)</f>
        <v/>
      </c>
      <c r="B1858" s="129"/>
      <c r="C1858" s="130"/>
      <c r="D1858" s="98"/>
      <c r="E1858" s="95"/>
      <c r="F1858" s="141"/>
      <c r="G1858" s="98"/>
      <c r="H1858" s="98"/>
      <c r="I1858" s="95"/>
      <c r="J1858" s="131" t="str">
        <f t="shared" si="8"/>
        <v/>
      </c>
      <c r="K1858" s="131"/>
      <c r="L1858" s="132"/>
      <c r="M1858" s="131"/>
      <c r="N1858" s="129"/>
      <c r="O1858" s="95"/>
      <c r="P1858" s="98"/>
      <c r="Q1858" s="381"/>
      <c r="R1858" s="381"/>
      <c r="S1858" s="381"/>
      <c r="T1858" s="381"/>
    </row>
    <row r="1859" spans="1:20" ht="12.75" customHeight="1" x14ac:dyDescent="0.25">
      <c r="A1859" s="128" t="str">
        <f>IF(B1859="","",ROW()-ROW($A$3)+'Diário 3º PA'!$P$1)</f>
        <v/>
      </c>
      <c r="B1859" s="129"/>
      <c r="C1859" s="130"/>
      <c r="D1859" s="98"/>
      <c r="E1859" s="95"/>
      <c r="F1859" s="141"/>
      <c r="G1859" s="98"/>
      <c r="H1859" s="98"/>
      <c r="I1859" s="95"/>
      <c r="J1859" s="131" t="str">
        <f t="shared" si="8"/>
        <v/>
      </c>
      <c r="K1859" s="131"/>
      <c r="L1859" s="132"/>
      <c r="M1859" s="131"/>
      <c r="N1859" s="129"/>
      <c r="O1859" s="95"/>
      <c r="P1859" s="98"/>
      <c r="Q1859" s="381"/>
      <c r="R1859" s="381"/>
      <c r="S1859" s="381"/>
      <c r="T1859" s="381"/>
    </row>
    <row r="1860" spans="1:20" ht="12.75" customHeight="1" x14ac:dyDescent="0.25">
      <c r="A1860" s="128" t="str">
        <f>IF(B1860="","",ROW()-ROW($A$3)+'Diário 3º PA'!$P$1)</f>
        <v/>
      </c>
      <c r="B1860" s="129"/>
      <c r="C1860" s="130"/>
      <c r="D1860" s="98"/>
      <c r="E1860" s="95"/>
      <c r="F1860" s="141"/>
      <c r="G1860" s="98"/>
      <c r="H1860" s="98"/>
      <c r="I1860" s="95"/>
      <c r="J1860" s="131" t="str">
        <f t="shared" si="8"/>
        <v/>
      </c>
      <c r="K1860" s="131"/>
      <c r="L1860" s="132"/>
      <c r="M1860" s="131"/>
      <c r="N1860" s="129"/>
      <c r="O1860" s="95"/>
      <c r="P1860" s="98"/>
      <c r="Q1860" s="381"/>
      <c r="R1860" s="381"/>
      <c r="S1860" s="381"/>
      <c r="T1860" s="381"/>
    </row>
    <row r="1861" spans="1:20" ht="12.75" customHeight="1" x14ac:dyDescent="0.25">
      <c r="A1861" s="128" t="str">
        <f>IF(B1861="","",ROW()-ROW($A$3)+'Diário 3º PA'!$P$1)</f>
        <v/>
      </c>
      <c r="B1861" s="129"/>
      <c r="C1861" s="130"/>
      <c r="D1861" s="98"/>
      <c r="E1861" s="95"/>
      <c r="F1861" s="141"/>
      <c r="G1861" s="98"/>
      <c r="H1861" s="98"/>
      <c r="I1861" s="95"/>
      <c r="J1861" s="131" t="str">
        <f t="shared" si="8"/>
        <v/>
      </c>
      <c r="K1861" s="131"/>
      <c r="L1861" s="132"/>
      <c r="M1861" s="131"/>
      <c r="N1861" s="129"/>
      <c r="O1861" s="95"/>
      <c r="P1861" s="98"/>
      <c r="Q1861" s="381"/>
      <c r="R1861" s="381"/>
      <c r="S1861" s="381"/>
      <c r="T1861" s="381"/>
    </row>
    <row r="1862" spans="1:20" ht="12.75" customHeight="1" x14ac:dyDescent="0.25">
      <c r="A1862" s="128" t="str">
        <f>IF(B1862="","",ROW()-ROW($A$3)+'Diário 3º PA'!$P$1)</f>
        <v/>
      </c>
      <c r="B1862" s="129"/>
      <c r="C1862" s="130"/>
      <c r="D1862" s="98"/>
      <c r="E1862" s="95"/>
      <c r="F1862" s="141"/>
      <c r="G1862" s="98"/>
      <c r="H1862" s="98"/>
      <c r="I1862" s="95"/>
      <c r="J1862" s="131" t="str">
        <f t="shared" si="8"/>
        <v/>
      </c>
      <c r="K1862" s="131"/>
      <c r="L1862" s="132"/>
      <c r="M1862" s="131"/>
      <c r="N1862" s="129"/>
      <c r="O1862" s="95"/>
      <c r="P1862" s="98"/>
      <c r="Q1862" s="381"/>
      <c r="R1862" s="381"/>
      <c r="S1862" s="381"/>
      <c r="T1862" s="381"/>
    </row>
    <row r="1863" spans="1:20" ht="12.75" customHeight="1" x14ac:dyDescent="0.25">
      <c r="A1863" s="128" t="str">
        <f>IF(B1863="","",ROW()-ROW($A$3)+'Diário 3º PA'!$P$1)</f>
        <v/>
      </c>
      <c r="B1863" s="129"/>
      <c r="C1863" s="130"/>
      <c r="D1863" s="98"/>
      <c r="E1863" s="95"/>
      <c r="F1863" s="141"/>
      <c r="G1863" s="98"/>
      <c r="H1863" s="98"/>
      <c r="I1863" s="95"/>
      <c r="J1863" s="131" t="str">
        <f t="shared" si="8"/>
        <v/>
      </c>
      <c r="K1863" s="131"/>
      <c r="L1863" s="132"/>
      <c r="M1863" s="131"/>
      <c r="N1863" s="129"/>
      <c r="O1863" s="95"/>
      <c r="P1863" s="98"/>
      <c r="Q1863" s="381"/>
      <c r="R1863" s="381"/>
      <c r="S1863" s="381"/>
      <c r="T1863" s="381"/>
    </row>
    <row r="1864" spans="1:20" ht="12.75" customHeight="1" x14ac:dyDescent="0.25">
      <c r="A1864" s="128" t="str">
        <f>IF(B1864="","",ROW()-ROW($A$3)+'Diário 3º PA'!$P$1)</f>
        <v/>
      </c>
      <c r="B1864" s="129"/>
      <c r="C1864" s="130"/>
      <c r="D1864" s="98"/>
      <c r="E1864" s="95"/>
      <c r="F1864" s="141"/>
      <c r="G1864" s="98"/>
      <c r="H1864" s="98"/>
      <c r="I1864" s="95"/>
      <c r="J1864" s="131" t="str">
        <f t="shared" si="8"/>
        <v/>
      </c>
      <c r="K1864" s="131"/>
      <c r="L1864" s="132"/>
      <c r="M1864" s="131"/>
      <c r="N1864" s="129"/>
      <c r="O1864" s="95"/>
      <c r="P1864" s="98"/>
      <c r="Q1864" s="381"/>
      <c r="R1864" s="381"/>
      <c r="S1864" s="381"/>
      <c r="T1864" s="381"/>
    </row>
    <row r="1865" spans="1:20" ht="12.75" customHeight="1" x14ac:dyDescent="0.25">
      <c r="A1865" s="128" t="str">
        <f>IF(B1865="","",ROW()-ROW($A$3)+'Diário 3º PA'!$P$1)</f>
        <v/>
      </c>
      <c r="B1865" s="129"/>
      <c r="C1865" s="130"/>
      <c r="D1865" s="98"/>
      <c r="E1865" s="95"/>
      <c r="F1865" s="141"/>
      <c r="G1865" s="98"/>
      <c r="H1865" s="98"/>
      <c r="I1865" s="95"/>
      <c r="J1865" s="131" t="str">
        <f t="shared" si="8"/>
        <v/>
      </c>
      <c r="K1865" s="131"/>
      <c r="L1865" s="132"/>
      <c r="M1865" s="131"/>
      <c r="N1865" s="129"/>
      <c r="O1865" s="95"/>
      <c r="P1865" s="98"/>
      <c r="Q1865" s="381"/>
      <c r="R1865" s="381"/>
      <c r="S1865" s="381"/>
      <c r="T1865" s="381"/>
    </row>
    <row r="1866" spans="1:20" ht="12.75" customHeight="1" x14ac:dyDescent="0.25">
      <c r="A1866" s="128" t="str">
        <f>IF(B1866="","",ROW()-ROW($A$3)+'Diário 3º PA'!$P$1)</f>
        <v/>
      </c>
      <c r="B1866" s="129"/>
      <c r="C1866" s="130"/>
      <c r="D1866" s="98"/>
      <c r="E1866" s="95"/>
      <c r="F1866" s="141"/>
      <c r="G1866" s="98"/>
      <c r="H1866" s="98"/>
      <c r="I1866" s="95"/>
      <c r="J1866" s="131" t="str">
        <f t="shared" si="8"/>
        <v/>
      </c>
      <c r="K1866" s="131"/>
      <c r="L1866" s="132"/>
      <c r="M1866" s="131"/>
      <c r="N1866" s="129"/>
      <c r="O1866" s="95"/>
      <c r="P1866" s="98"/>
      <c r="Q1866" s="381"/>
      <c r="R1866" s="381"/>
      <c r="S1866" s="381"/>
      <c r="T1866" s="381"/>
    </row>
    <row r="1867" spans="1:20" ht="12.75" customHeight="1" x14ac:dyDescent="0.25">
      <c r="A1867" s="128" t="str">
        <f>IF(B1867="","",ROW()-ROW($A$3)+'Diário 3º PA'!$P$1)</f>
        <v/>
      </c>
      <c r="B1867" s="129"/>
      <c r="C1867" s="130"/>
      <c r="D1867" s="98"/>
      <c r="E1867" s="95"/>
      <c r="F1867" s="141"/>
      <c r="G1867" s="98"/>
      <c r="H1867" s="98"/>
      <c r="I1867" s="95"/>
      <c r="J1867" s="131" t="str">
        <f t="shared" si="8"/>
        <v/>
      </c>
      <c r="K1867" s="131"/>
      <c r="L1867" s="132"/>
      <c r="M1867" s="131"/>
      <c r="N1867" s="129"/>
      <c r="O1867" s="95"/>
      <c r="P1867" s="98"/>
      <c r="Q1867" s="381"/>
      <c r="R1867" s="381"/>
      <c r="S1867" s="381"/>
      <c r="T1867" s="381"/>
    </row>
    <row r="1868" spans="1:20" ht="12.75" customHeight="1" x14ac:dyDescent="0.25">
      <c r="A1868" s="128" t="str">
        <f>IF(B1868="","",ROW()-ROW($A$3)+'Diário 3º PA'!$P$1)</f>
        <v/>
      </c>
      <c r="B1868" s="129"/>
      <c r="C1868" s="130"/>
      <c r="D1868" s="98"/>
      <c r="E1868" s="95"/>
      <c r="F1868" s="141"/>
      <c r="G1868" s="98"/>
      <c r="H1868" s="98"/>
      <c r="I1868" s="95"/>
      <c r="J1868" s="131" t="str">
        <f t="shared" si="8"/>
        <v/>
      </c>
      <c r="K1868" s="131"/>
      <c r="L1868" s="132"/>
      <c r="M1868" s="131"/>
      <c r="N1868" s="129"/>
      <c r="O1868" s="95"/>
      <c r="P1868" s="98"/>
      <c r="Q1868" s="381"/>
      <c r="R1868" s="381"/>
      <c r="S1868" s="381"/>
      <c r="T1868" s="381"/>
    </row>
    <row r="1869" spans="1:20" ht="12.75" customHeight="1" x14ac:dyDescent="0.25">
      <c r="A1869" s="128" t="str">
        <f>IF(B1869="","",ROW()-ROW($A$3)+'Diário 3º PA'!$P$1)</f>
        <v/>
      </c>
      <c r="B1869" s="129"/>
      <c r="C1869" s="130"/>
      <c r="D1869" s="98"/>
      <c r="E1869" s="95"/>
      <c r="F1869" s="141"/>
      <c r="G1869" s="98"/>
      <c r="H1869" s="98"/>
      <c r="I1869" s="95"/>
      <c r="J1869" s="131" t="str">
        <f t="shared" si="8"/>
        <v/>
      </c>
      <c r="K1869" s="131"/>
      <c r="L1869" s="132"/>
      <c r="M1869" s="131"/>
      <c r="N1869" s="129"/>
      <c r="O1869" s="95"/>
      <c r="P1869" s="98"/>
      <c r="Q1869" s="381"/>
      <c r="R1869" s="381"/>
      <c r="S1869" s="381"/>
      <c r="T1869" s="381"/>
    </row>
    <row r="1870" spans="1:20" ht="12.75" customHeight="1" x14ac:dyDescent="0.25">
      <c r="A1870" s="128" t="str">
        <f>IF(B1870="","",ROW()-ROW($A$3)+'Diário 3º PA'!$P$1)</f>
        <v/>
      </c>
      <c r="B1870" s="129"/>
      <c r="C1870" s="130"/>
      <c r="D1870" s="98"/>
      <c r="E1870" s="95"/>
      <c r="F1870" s="141"/>
      <c r="G1870" s="98"/>
      <c r="H1870" s="98"/>
      <c r="I1870" s="95"/>
      <c r="J1870" s="131" t="str">
        <f t="shared" si="8"/>
        <v/>
      </c>
      <c r="K1870" s="131"/>
      <c r="L1870" s="132"/>
      <c r="M1870" s="131"/>
      <c r="N1870" s="129"/>
      <c r="O1870" s="95"/>
      <c r="P1870" s="98"/>
      <c r="Q1870" s="381"/>
      <c r="R1870" s="381"/>
      <c r="S1870" s="381"/>
      <c r="T1870" s="381"/>
    </row>
    <row r="1871" spans="1:20" ht="12.75" customHeight="1" x14ac:dyDescent="0.25">
      <c r="A1871" s="128" t="str">
        <f>IF(B1871="","",ROW()-ROW($A$3)+'Diário 3º PA'!$P$1)</f>
        <v/>
      </c>
      <c r="B1871" s="129"/>
      <c r="C1871" s="130"/>
      <c r="D1871" s="98"/>
      <c r="E1871" s="95"/>
      <c r="F1871" s="141"/>
      <c r="G1871" s="98"/>
      <c r="H1871" s="98"/>
      <c r="I1871" s="95"/>
      <c r="J1871" s="131" t="str">
        <f t="shared" si="8"/>
        <v/>
      </c>
      <c r="K1871" s="131"/>
      <c r="L1871" s="132"/>
      <c r="M1871" s="131"/>
      <c r="N1871" s="129"/>
      <c r="O1871" s="95"/>
      <c r="P1871" s="98"/>
      <c r="Q1871" s="381"/>
      <c r="R1871" s="381"/>
      <c r="S1871" s="381"/>
      <c r="T1871" s="381"/>
    </row>
    <row r="1872" spans="1:20" ht="12.75" customHeight="1" x14ac:dyDescent="0.25">
      <c r="A1872" s="128" t="str">
        <f>IF(B1872="","",ROW()-ROW($A$3)+'Diário 3º PA'!$P$1)</f>
        <v/>
      </c>
      <c r="B1872" s="129"/>
      <c r="C1872" s="130"/>
      <c r="D1872" s="98"/>
      <c r="E1872" s="95"/>
      <c r="F1872" s="141"/>
      <c r="G1872" s="98"/>
      <c r="H1872" s="98"/>
      <c r="I1872" s="95"/>
      <c r="J1872" s="131" t="str">
        <f t="shared" si="8"/>
        <v/>
      </c>
      <c r="K1872" s="131"/>
      <c r="L1872" s="132"/>
      <c r="M1872" s="131"/>
      <c r="N1872" s="129"/>
      <c r="O1872" s="95"/>
      <c r="P1872" s="98"/>
      <c r="Q1872" s="381"/>
      <c r="R1872" s="381"/>
      <c r="S1872" s="381"/>
      <c r="T1872" s="381"/>
    </row>
    <row r="1873" spans="1:20" ht="12.75" customHeight="1" x14ac:dyDescent="0.25">
      <c r="A1873" s="128" t="str">
        <f>IF(B1873="","",ROW()-ROW($A$3)+'Diário 3º PA'!$P$1)</f>
        <v/>
      </c>
      <c r="B1873" s="129"/>
      <c r="C1873" s="130"/>
      <c r="D1873" s="98"/>
      <c r="E1873" s="95"/>
      <c r="F1873" s="141"/>
      <c r="G1873" s="98"/>
      <c r="H1873" s="98"/>
      <c r="I1873" s="95"/>
      <c r="J1873" s="131" t="str">
        <f t="shared" si="8"/>
        <v/>
      </c>
      <c r="K1873" s="131"/>
      <c r="L1873" s="132"/>
      <c r="M1873" s="131"/>
      <c r="N1873" s="129"/>
      <c r="O1873" s="95"/>
      <c r="P1873" s="98"/>
      <c r="Q1873" s="381"/>
      <c r="R1873" s="381"/>
      <c r="S1873" s="381"/>
      <c r="T1873" s="381"/>
    </row>
    <row r="1874" spans="1:20" ht="12.75" customHeight="1" x14ac:dyDescent="0.25">
      <c r="A1874" s="128" t="str">
        <f>IF(B1874="","",ROW()-ROW($A$3)+'Diário 3º PA'!$P$1)</f>
        <v/>
      </c>
      <c r="B1874" s="129"/>
      <c r="C1874" s="130"/>
      <c r="D1874" s="98"/>
      <c r="E1874" s="95"/>
      <c r="F1874" s="141"/>
      <c r="G1874" s="98"/>
      <c r="H1874" s="98"/>
      <c r="I1874" s="95"/>
      <c r="J1874" s="131" t="str">
        <f t="shared" si="8"/>
        <v/>
      </c>
      <c r="K1874" s="131"/>
      <c r="L1874" s="132"/>
      <c r="M1874" s="131"/>
      <c r="N1874" s="129"/>
      <c r="O1874" s="95"/>
      <c r="P1874" s="98"/>
      <c r="Q1874" s="381"/>
      <c r="R1874" s="381"/>
      <c r="S1874" s="381"/>
      <c r="T1874" s="381"/>
    </row>
    <row r="1875" spans="1:20" ht="12.75" customHeight="1" x14ac:dyDescent="0.25">
      <c r="A1875" s="128" t="str">
        <f>IF(B1875="","",ROW()-ROW($A$3)+'Diário 3º PA'!$P$1)</f>
        <v/>
      </c>
      <c r="B1875" s="129"/>
      <c r="C1875" s="130"/>
      <c r="D1875" s="98"/>
      <c r="E1875" s="95"/>
      <c r="F1875" s="141"/>
      <c r="G1875" s="98"/>
      <c r="H1875" s="98"/>
      <c r="I1875" s="95"/>
      <c r="J1875" s="131" t="str">
        <f t="shared" si="8"/>
        <v/>
      </c>
      <c r="K1875" s="131"/>
      <c r="L1875" s="132"/>
      <c r="M1875" s="131"/>
      <c r="N1875" s="129"/>
      <c r="O1875" s="95"/>
      <c r="P1875" s="98"/>
      <c r="Q1875" s="381"/>
      <c r="R1875" s="381"/>
      <c r="S1875" s="381"/>
      <c r="T1875" s="381"/>
    </row>
    <row r="1876" spans="1:20" ht="12.75" customHeight="1" x14ac:dyDescent="0.25">
      <c r="A1876" s="128" t="str">
        <f>IF(B1876="","",ROW()-ROW($A$3)+'Diário 3º PA'!$P$1)</f>
        <v/>
      </c>
      <c r="B1876" s="129"/>
      <c r="C1876" s="130"/>
      <c r="D1876" s="98"/>
      <c r="E1876" s="95"/>
      <c r="F1876" s="141"/>
      <c r="G1876" s="98"/>
      <c r="H1876" s="98"/>
      <c r="I1876" s="95"/>
      <c r="J1876" s="131" t="str">
        <f t="shared" si="8"/>
        <v/>
      </c>
      <c r="K1876" s="131"/>
      <c r="L1876" s="132"/>
      <c r="M1876" s="131"/>
      <c r="N1876" s="129"/>
      <c r="O1876" s="95"/>
      <c r="P1876" s="98"/>
      <c r="Q1876" s="381"/>
      <c r="R1876" s="381"/>
      <c r="S1876" s="381"/>
      <c r="T1876" s="381"/>
    </row>
    <row r="1877" spans="1:20" ht="12.75" customHeight="1" x14ac:dyDescent="0.25">
      <c r="A1877" s="128" t="str">
        <f>IF(B1877="","",ROW()-ROW($A$3)+'Diário 3º PA'!$P$1)</f>
        <v/>
      </c>
      <c r="B1877" s="129"/>
      <c r="C1877" s="130"/>
      <c r="D1877" s="98"/>
      <c r="E1877" s="95"/>
      <c r="F1877" s="141"/>
      <c r="G1877" s="98"/>
      <c r="H1877" s="98"/>
      <c r="I1877" s="95"/>
      <c r="J1877" s="131" t="str">
        <f t="shared" si="8"/>
        <v/>
      </c>
      <c r="K1877" s="131"/>
      <c r="L1877" s="132"/>
      <c r="M1877" s="131"/>
      <c r="N1877" s="129"/>
      <c r="O1877" s="95"/>
      <c r="P1877" s="98"/>
      <c r="Q1877" s="381"/>
      <c r="R1877" s="381"/>
      <c r="S1877" s="381"/>
      <c r="T1877" s="381"/>
    </row>
    <row r="1878" spans="1:20" ht="12.75" customHeight="1" x14ac:dyDescent="0.25">
      <c r="A1878" s="128" t="str">
        <f>IF(B1878="","",ROW()-ROW($A$3)+'Diário 3º PA'!$P$1)</f>
        <v/>
      </c>
      <c r="B1878" s="129"/>
      <c r="C1878" s="130"/>
      <c r="D1878" s="98"/>
      <c r="E1878" s="95"/>
      <c r="F1878" s="141"/>
      <c r="G1878" s="98"/>
      <c r="H1878" s="98"/>
      <c r="I1878" s="95"/>
      <c r="J1878" s="131" t="str">
        <f t="shared" si="8"/>
        <v/>
      </c>
      <c r="K1878" s="131"/>
      <c r="L1878" s="132"/>
      <c r="M1878" s="131"/>
      <c r="N1878" s="129"/>
      <c r="O1878" s="95"/>
      <c r="P1878" s="98"/>
      <c r="Q1878" s="381"/>
      <c r="R1878" s="381"/>
      <c r="S1878" s="381"/>
      <c r="T1878" s="381"/>
    </row>
    <row r="1879" spans="1:20" ht="12.75" customHeight="1" x14ac:dyDescent="0.25">
      <c r="A1879" s="128" t="str">
        <f>IF(B1879="","",ROW()-ROW($A$3)+'Diário 3º PA'!$P$1)</f>
        <v/>
      </c>
      <c r="B1879" s="129"/>
      <c r="C1879" s="130"/>
      <c r="D1879" s="98"/>
      <c r="E1879" s="95"/>
      <c r="F1879" s="141"/>
      <c r="G1879" s="98"/>
      <c r="H1879" s="98"/>
      <c r="I1879" s="95"/>
      <c r="J1879" s="131" t="str">
        <f t="shared" si="8"/>
        <v/>
      </c>
      <c r="K1879" s="131"/>
      <c r="L1879" s="132"/>
      <c r="M1879" s="131"/>
      <c r="N1879" s="129"/>
      <c r="O1879" s="95"/>
      <c r="P1879" s="98"/>
      <c r="Q1879" s="381"/>
      <c r="R1879" s="381"/>
      <c r="S1879" s="381"/>
      <c r="T1879" s="381"/>
    </row>
    <row r="1880" spans="1:20" ht="12.75" customHeight="1" x14ac:dyDescent="0.25">
      <c r="A1880" s="128" t="str">
        <f>IF(B1880="","",ROW()-ROW($A$3)+'Diário 3º PA'!$P$1)</f>
        <v/>
      </c>
      <c r="B1880" s="129"/>
      <c r="C1880" s="130"/>
      <c r="D1880" s="98"/>
      <c r="E1880" s="95"/>
      <c r="F1880" s="141"/>
      <c r="G1880" s="98"/>
      <c r="H1880" s="98"/>
      <c r="I1880" s="95"/>
      <c r="J1880" s="131" t="str">
        <f t="shared" si="8"/>
        <v/>
      </c>
      <c r="K1880" s="131"/>
      <c r="L1880" s="132"/>
      <c r="M1880" s="131"/>
      <c r="N1880" s="129"/>
      <c r="O1880" s="95"/>
      <c r="P1880" s="98"/>
      <c r="Q1880" s="381"/>
      <c r="R1880" s="381"/>
      <c r="S1880" s="381"/>
      <c r="T1880" s="381"/>
    </row>
    <row r="1881" spans="1:20" ht="12.75" customHeight="1" x14ac:dyDescent="0.25">
      <c r="A1881" s="128" t="str">
        <f>IF(B1881="","",ROW()-ROW($A$3)+'Diário 3º PA'!$P$1)</f>
        <v/>
      </c>
      <c r="B1881" s="129"/>
      <c r="C1881" s="130"/>
      <c r="D1881" s="98"/>
      <c r="E1881" s="95"/>
      <c r="F1881" s="141"/>
      <c r="G1881" s="98"/>
      <c r="H1881" s="98"/>
      <c r="I1881" s="95"/>
      <c r="J1881" s="131" t="str">
        <f t="shared" si="8"/>
        <v/>
      </c>
      <c r="K1881" s="131"/>
      <c r="L1881" s="132"/>
      <c r="M1881" s="131"/>
      <c r="N1881" s="129"/>
      <c r="O1881" s="95"/>
      <c r="P1881" s="98"/>
      <c r="Q1881" s="381"/>
      <c r="R1881" s="381"/>
      <c r="S1881" s="381"/>
      <c r="T1881" s="381"/>
    </row>
    <row r="1882" spans="1:20" ht="12.75" customHeight="1" x14ac:dyDescent="0.25">
      <c r="A1882" s="128" t="str">
        <f>IF(B1882="","",ROW()-ROW($A$3)+'Diário 3º PA'!$P$1)</f>
        <v/>
      </c>
      <c r="B1882" s="129"/>
      <c r="C1882" s="130"/>
      <c r="D1882" s="98"/>
      <c r="E1882" s="95"/>
      <c r="F1882" s="141"/>
      <c r="G1882" s="98"/>
      <c r="H1882" s="98"/>
      <c r="I1882" s="95"/>
      <c r="J1882" s="131" t="str">
        <f t="shared" si="8"/>
        <v/>
      </c>
      <c r="K1882" s="131"/>
      <c r="L1882" s="132"/>
      <c r="M1882" s="131"/>
      <c r="N1882" s="129"/>
      <c r="O1882" s="95"/>
      <c r="P1882" s="98"/>
      <c r="Q1882" s="381"/>
      <c r="R1882" s="381"/>
      <c r="S1882" s="381"/>
      <c r="T1882" s="381"/>
    </row>
    <row r="1883" spans="1:20" ht="12.75" customHeight="1" x14ac:dyDescent="0.25">
      <c r="A1883" s="128" t="str">
        <f>IF(B1883="","",ROW()-ROW($A$3)+'Diário 3º PA'!$P$1)</f>
        <v/>
      </c>
      <c r="B1883" s="129"/>
      <c r="C1883" s="130"/>
      <c r="D1883" s="98"/>
      <c r="E1883" s="95"/>
      <c r="F1883" s="141"/>
      <c r="G1883" s="98"/>
      <c r="H1883" s="98"/>
      <c r="I1883" s="95"/>
      <c r="J1883" s="131" t="str">
        <f t="shared" si="8"/>
        <v/>
      </c>
      <c r="K1883" s="131"/>
      <c r="L1883" s="132"/>
      <c r="M1883" s="131"/>
      <c r="N1883" s="129"/>
      <c r="O1883" s="95"/>
      <c r="P1883" s="98"/>
      <c r="Q1883" s="381"/>
      <c r="R1883" s="381"/>
      <c r="S1883" s="381"/>
      <c r="T1883" s="381"/>
    </row>
    <row r="1884" spans="1:20" ht="12.75" customHeight="1" x14ac:dyDescent="0.25">
      <c r="A1884" s="128" t="str">
        <f>IF(B1884="","",ROW()-ROW($A$3)+'Diário 3º PA'!$P$1)</f>
        <v/>
      </c>
      <c r="B1884" s="129"/>
      <c r="C1884" s="130"/>
      <c r="D1884" s="98"/>
      <c r="E1884" s="95"/>
      <c r="F1884" s="141"/>
      <c r="G1884" s="98"/>
      <c r="H1884" s="98"/>
      <c r="I1884" s="95"/>
      <c r="J1884" s="131" t="str">
        <f t="shared" si="8"/>
        <v/>
      </c>
      <c r="K1884" s="131"/>
      <c r="L1884" s="132"/>
      <c r="M1884" s="131"/>
      <c r="N1884" s="129"/>
      <c r="O1884" s="95"/>
      <c r="P1884" s="98"/>
      <c r="Q1884" s="381"/>
      <c r="R1884" s="381"/>
      <c r="S1884" s="381"/>
      <c r="T1884" s="381"/>
    </row>
    <row r="1885" spans="1:20" ht="12.75" customHeight="1" x14ac:dyDescent="0.25">
      <c r="A1885" s="128" t="str">
        <f>IF(B1885="","",ROW()-ROW($A$3)+'Diário 3º PA'!$P$1)</f>
        <v/>
      </c>
      <c r="B1885" s="129"/>
      <c r="C1885" s="130"/>
      <c r="D1885" s="98"/>
      <c r="E1885" s="95"/>
      <c r="F1885" s="141"/>
      <c r="G1885" s="98"/>
      <c r="H1885" s="98"/>
      <c r="I1885" s="95"/>
      <c r="J1885" s="131" t="str">
        <f t="shared" si="8"/>
        <v/>
      </c>
      <c r="K1885" s="131"/>
      <c r="L1885" s="132"/>
      <c r="M1885" s="131"/>
      <c r="N1885" s="129"/>
      <c r="O1885" s="95"/>
      <c r="P1885" s="98"/>
      <c r="Q1885" s="381"/>
      <c r="R1885" s="381"/>
      <c r="S1885" s="381"/>
      <c r="T1885" s="381"/>
    </row>
    <row r="1886" spans="1:20" ht="12.75" customHeight="1" x14ac:dyDescent="0.25">
      <c r="A1886" s="128" t="str">
        <f>IF(B1886="","",ROW()-ROW($A$3)+'Diário 3º PA'!$P$1)</f>
        <v/>
      </c>
      <c r="B1886" s="129"/>
      <c r="C1886" s="130"/>
      <c r="D1886" s="98"/>
      <c r="E1886" s="95"/>
      <c r="F1886" s="141"/>
      <c r="G1886" s="98"/>
      <c r="H1886" s="98"/>
      <c r="I1886" s="95"/>
      <c r="J1886" s="131" t="str">
        <f t="shared" si="8"/>
        <v/>
      </c>
      <c r="K1886" s="131"/>
      <c r="L1886" s="132"/>
      <c r="M1886" s="131"/>
      <c r="N1886" s="129"/>
      <c r="O1886" s="95"/>
      <c r="P1886" s="98"/>
      <c r="Q1886" s="381"/>
      <c r="R1886" s="381"/>
      <c r="S1886" s="381"/>
      <c r="T1886" s="381"/>
    </row>
    <row r="1887" spans="1:20" ht="12.75" customHeight="1" x14ac:dyDescent="0.25">
      <c r="A1887" s="128" t="str">
        <f>IF(B1887="","",ROW()-ROW($A$3)+'Diário 3º PA'!$P$1)</f>
        <v/>
      </c>
      <c r="B1887" s="129"/>
      <c r="C1887" s="130"/>
      <c r="D1887" s="98"/>
      <c r="E1887" s="95"/>
      <c r="F1887" s="141"/>
      <c r="G1887" s="98"/>
      <c r="H1887" s="98"/>
      <c r="I1887" s="95"/>
      <c r="J1887" s="131" t="str">
        <f t="shared" si="8"/>
        <v/>
      </c>
      <c r="K1887" s="131"/>
      <c r="L1887" s="132"/>
      <c r="M1887" s="131"/>
      <c r="N1887" s="129"/>
      <c r="O1887" s="95"/>
      <c r="P1887" s="98"/>
      <c r="Q1887" s="381"/>
      <c r="R1887" s="381"/>
      <c r="S1887" s="381"/>
      <c r="T1887" s="381"/>
    </row>
    <row r="1888" spans="1:20" ht="12.75" customHeight="1" x14ac:dyDescent="0.25">
      <c r="A1888" s="128" t="str">
        <f>IF(B1888="","",ROW()-ROW($A$3)+'Diário 3º PA'!$P$1)</f>
        <v/>
      </c>
      <c r="B1888" s="129"/>
      <c r="C1888" s="130"/>
      <c r="D1888" s="98"/>
      <c r="E1888" s="95"/>
      <c r="F1888" s="141"/>
      <c r="G1888" s="98"/>
      <c r="H1888" s="98"/>
      <c r="I1888" s="95"/>
      <c r="J1888" s="131" t="str">
        <f t="shared" si="8"/>
        <v/>
      </c>
      <c r="K1888" s="131"/>
      <c r="L1888" s="132"/>
      <c r="M1888" s="131"/>
      <c r="N1888" s="129"/>
      <c r="O1888" s="95"/>
      <c r="P1888" s="98"/>
      <c r="Q1888" s="381"/>
      <c r="R1888" s="381"/>
      <c r="S1888" s="381"/>
      <c r="T1888" s="381"/>
    </row>
    <row r="1889" spans="1:20" ht="12.75" customHeight="1" x14ac:dyDescent="0.25">
      <c r="A1889" s="128" t="str">
        <f>IF(B1889="","",ROW()-ROW($A$3)+'Diário 3º PA'!$P$1)</f>
        <v/>
      </c>
      <c r="B1889" s="129"/>
      <c r="C1889" s="130"/>
      <c r="D1889" s="98"/>
      <c r="E1889" s="95"/>
      <c r="F1889" s="141"/>
      <c r="G1889" s="98"/>
      <c r="H1889" s="98"/>
      <c r="I1889" s="95"/>
      <c r="J1889" s="131" t="str">
        <f t="shared" si="8"/>
        <v/>
      </c>
      <c r="K1889" s="131"/>
      <c r="L1889" s="132"/>
      <c r="M1889" s="131"/>
      <c r="N1889" s="129"/>
      <c r="O1889" s="95"/>
      <c r="P1889" s="98"/>
      <c r="Q1889" s="381"/>
      <c r="R1889" s="381"/>
      <c r="S1889" s="381"/>
      <c r="T1889" s="381"/>
    </row>
    <row r="1890" spans="1:20" ht="12.75" customHeight="1" x14ac:dyDescent="0.25">
      <c r="A1890" s="128" t="str">
        <f>IF(B1890="","",ROW()-ROW($A$3)+'Diário 3º PA'!$P$1)</f>
        <v/>
      </c>
      <c r="B1890" s="129"/>
      <c r="C1890" s="130"/>
      <c r="D1890" s="98"/>
      <c r="E1890" s="95"/>
      <c r="F1890" s="141"/>
      <c r="G1890" s="98"/>
      <c r="H1890" s="98"/>
      <c r="I1890" s="95"/>
      <c r="J1890" s="131" t="str">
        <f t="shared" si="8"/>
        <v/>
      </c>
      <c r="K1890" s="131"/>
      <c r="L1890" s="132"/>
      <c r="M1890" s="131"/>
      <c r="N1890" s="129"/>
      <c r="O1890" s="95"/>
      <c r="P1890" s="98"/>
      <c r="Q1890" s="381"/>
      <c r="R1890" s="381"/>
      <c r="S1890" s="381"/>
      <c r="T1890" s="381"/>
    </row>
    <row r="1891" spans="1:20" ht="12.75" customHeight="1" x14ac:dyDescent="0.25">
      <c r="A1891" s="128" t="str">
        <f>IF(B1891="","",ROW()-ROW($A$3)+'Diário 3º PA'!$P$1)</f>
        <v/>
      </c>
      <c r="B1891" s="129"/>
      <c r="C1891" s="130"/>
      <c r="D1891" s="98"/>
      <c r="E1891" s="95"/>
      <c r="F1891" s="141"/>
      <c r="G1891" s="98"/>
      <c r="H1891" s="98"/>
      <c r="I1891" s="95"/>
      <c r="J1891" s="131" t="str">
        <f t="shared" si="8"/>
        <v/>
      </c>
      <c r="K1891" s="131"/>
      <c r="L1891" s="132"/>
      <c r="M1891" s="131"/>
      <c r="N1891" s="129"/>
      <c r="O1891" s="95"/>
      <c r="P1891" s="98"/>
      <c r="Q1891" s="381"/>
      <c r="R1891" s="381"/>
      <c r="S1891" s="381"/>
      <c r="T1891" s="381"/>
    </row>
    <row r="1892" spans="1:20" ht="12.75" customHeight="1" x14ac:dyDescent="0.25">
      <c r="A1892" s="128" t="str">
        <f>IF(B1892="","",ROW()-ROW($A$3)+'Diário 3º PA'!$P$1)</f>
        <v/>
      </c>
      <c r="B1892" s="129"/>
      <c r="C1892" s="130"/>
      <c r="D1892" s="98"/>
      <c r="E1892" s="95"/>
      <c r="F1892" s="141"/>
      <c r="G1892" s="98"/>
      <c r="H1892" s="98"/>
      <c r="I1892" s="95"/>
      <c r="J1892" s="131" t="str">
        <f t="shared" si="8"/>
        <v/>
      </c>
      <c r="K1892" s="131"/>
      <c r="L1892" s="132"/>
      <c r="M1892" s="131"/>
      <c r="N1892" s="129"/>
      <c r="O1892" s="95"/>
      <c r="P1892" s="98"/>
      <c r="Q1892" s="381"/>
      <c r="R1892" s="381"/>
      <c r="S1892" s="381"/>
      <c r="T1892" s="381"/>
    </row>
    <row r="1893" spans="1:20" ht="12.75" customHeight="1" x14ac:dyDescent="0.25">
      <c r="A1893" s="128" t="str">
        <f>IF(B1893="","",ROW()-ROW($A$3)+'Diário 3º PA'!$P$1)</f>
        <v/>
      </c>
      <c r="B1893" s="129"/>
      <c r="C1893" s="130"/>
      <c r="D1893" s="98"/>
      <c r="E1893" s="95"/>
      <c r="F1893" s="141"/>
      <c r="G1893" s="98"/>
      <c r="H1893" s="98"/>
      <c r="I1893" s="95"/>
      <c r="J1893" s="131" t="str">
        <f t="shared" si="8"/>
        <v/>
      </c>
      <c r="K1893" s="131"/>
      <c r="L1893" s="132"/>
      <c r="M1893" s="131"/>
      <c r="N1893" s="129"/>
      <c r="O1893" s="95"/>
      <c r="P1893" s="98"/>
      <c r="Q1893" s="381"/>
      <c r="R1893" s="381"/>
      <c r="S1893" s="381"/>
      <c r="T1893" s="381"/>
    </row>
    <row r="1894" spans="1:20" ht="12.75" customHeight="1" x14ac:dyDescent="0.25">
      <c r="A1894" s="128" t="str">
        <f>IF(B1894="","",ROW()-ROW($A$3)+'Diário 3º PA'!$P$1)</f>
        <v/>
      </c>
      <c r="B1894" s="129"/>
      <c r="C1894" s="130"/>
      <c r="D1894" s="98"/>
      <c r="E1894" s="95"/>
      <c r="F1894" s="141"/>
      <c r="G1894" s="98"/>
      <c r="H1894" s="98"/>
      <c r="I1894" s="95"/>
      <c r="J1894" s="131" t="str">
        <f t="shared" si="8"/>
        <v/>
      </c>
      <c r="K1894" s="131"/>
      <c r="L1894" s="132"/>
      <c r="M1894" s="131"/>
      <c r="N1894" s="129"/>
      <c r="O1894" s="95"/>
      <c r="P1894" s="98"/>
      <c r="Q1894" s="381"/>
      <c r="R1894" s="381"/>
      <c r="S1894" s="381"/>
      <c r="T1894" s="381"/>
    </row>
    <row r="1895" spans="1:20" ht="12.75" customHeight="1" x14ac:dyDescent="0.25">
      <c r="A1895" s="128" t="str">
        <f>IF(B1895="","",ROW()-ROW($A$3)+'Diário 3º PA'!$P$1)</f>
        <v/>
      </c>
      <c r="B1895" s="129"/>
      <c r="C1895" s="130"/>
      <c r="D1895" s="98"/>
      <c r="E1895" s="95"/>
      <c r="F1895" s="141"/>
      <c r="G1895" s="98"/>
      <c r="H1895" s="98"/>
      <c r="I1895" s="95"/>
      <c r="J1895" s="131" t="str">
        <f t="shared" si="8"/>
        <v/>
      </c>
      <c r="K1895" s="131"/>
      <c r="L1895" s="132"/>
      <c r="M1895" s="131"/>
      <c r="N1895" s="129"/>
      <c r="O1895" s="95"/>
      <c r="P1895" s="98"/>
      <c r="Q1895" s="381"/>
      <c r="R1895" s="381"/>
      <c r="S1895" s="381"/>
      <c r="T1895" s="381"/>
    </row>
    <row r="1896" spans="1:20" ht="12.75" customHeight="1" x14ac:dyDescent="0.25">
      <c r="A1896" s="128" t="str">
        <f>IF(B1896="","",ROW()-ROW($A$3)+'Diário 3º PA'!$P$1)</f>
        <v/>
      </c>
      <c r="B1896" s="129"/>
      <c r="C1896" s="130"/>
      <c r="D1896" s="98"/>
      <c r="E1896" s="95"/>
      <c r="F1896" s="141"/>
      <c r="G1896" s="98"/>
      <c r="H1896" s="98"/>
      <c r="I1896" s="95"/>
      <c r="J1896" s="131" t="str">
        <f t="shared" si="8"/>
        <v/>
      </c>
      <c r="K1896" s="131"/>
      <c r="L1896" s="132"/>
      <c r="M1896" s="131"/>
      <c r="N1896" s="129"/>
      <c r="O1896" s="95"/>
      <c r="P1896" s="98"/>
      <c r="Q1896" s="381"/>
      <c r="R1896" s="381"/>
      <c r="S1896" s="381"/>
      <c r="T1896" s="381"/>
    </row>
    <row r="1897" spans="1:20" ht="12.75" customHeight="1" x14ac:dyDescent="0.25">
      <c r="A1897" s="128" t="str">
        <f>IF(B1897="","",ROW()-ROW($A$3)+'Diário 3º PA'!$P$1)</f>
        <v/>
      </c>
      <c r="B1897" s="129"/>
      <c r="C1897" s="130"/>
      <c r="D1897" s="98"/>
      <c r="E1897" s="95"/>
      <c r="F1897" s="141"/>
      <c r="G1897" s="98"/>
      <c r="H1897" s="98"/>
      <c r="I1897" s="95"/>
      <c r="J1897" s="131" t="str">
        <f t="shared" si="8"/>
        <v/>
      </c>
      <c r="K1897" s="131"/>
      <c r="L1897" s="132"/>
      <c r="M1897" s="131"/>
      <c r="N1897" s="129"/>
      <c r="O1897" s="95"/>
      <c r="P1897" s="98"/>
      <c r="Q1897" s="381"/>
      <c r="R1897" s="381"/>
      <c r="S1897" s="381"/>
      <c r="T1897" s="381"/>
    </row>
    <row r="1898" spans="1:20" ht="12.75" customHeight="1" x14ac:dyDescent="0.25">
      <c r="A1898" s="128" t="str">
        <f>IF(B1898="","",ROW()-ROW($A$3)+'Diário 3º PA'!$P$1)</f>
        <v/>
      </c>
      <c r="B1898" s="129"/>
      <c r="C1898" s="130"/>
      <c r="D1898" s="98"/>
      <c r="E1898" s="95"/>
      <c r="F1898" s="141"/>
      <c r="G1898" s="98"/>
      <c r="H1898" s="98"/>
      <c r="I1898" s="95"/>
      <c r="J1898" s="131" t="str">
        <f t="shared" si="8"/>
        <v/>
      </c>
      <c r="K1898" s="131"/>
      <c r="L1898" s="132"/>
      <c r="M1898" s="131"/>
      <c r="N1898" s="129"/>
      <c r="O1898" s="95"/>
      <c r="P1898" s="98"/>
      <c r="Q1898" s="381"/>
      <c r="R1898" s="381"/>
      <c r="S1898" s="381"/>
      <c r="T1898" s="381"/>
    </row>
    <row r="1899" spans="1:20" ht="12.75" customHeight="1" x14ac:dyDescent="0.25">
      <c r="A1899" s="128" t="str">
        <f>IF(B1899="","",ROW()-ROW($A$3)+'Diário 3º PA'!$P$1)</f>
        <v/>
      </c>
      <c r="B1899" s="129"/>
      <c r="C1899" s="130"/>
      <c r="D1899" s="98"/>
      <c r="E1899" s="95"/>
      <c r="F1899" s="141"/>
      <c r="G1899" s="98"/>
      <c r="H1899" s="98"/>
      <c r="I1899" s="95"/>
      <c r="J1899" s="131" t="str">
        <f t="shared" si="8"/>
        <v/>
      </c>
      <c r="K1899" s="131"/>
      <c r="L1899" s="132"/>
      <c r="M1899" s="131"/>
      <c r="N1899" s="129"/>
      <c r="O1899" s="95"/>
      <c r="P1899" s="98"/>
      <c r="Q1899" s="381"/>
      <c r="R1899" s="381"/>
      <c r="S1899" s="381"/>
      <c r="T1899" s="381"/>
    </row>
    <row r="1900" spans="1:20" ht="12.75" customHeight="1" x14ac:dyDescent="0.25">
      <c r="A1900" s="128" t="str">
        <f>IF(B1900="","",ROW()-ROW($A$3)+'Diário 3º PA'!$P$1)</f>
        <v/>
      </c>
      <c r="B1900" s="129"/>
      <c r="C1900" s="130"/>
      <c r="D1900" s="98"/>
      <c r="E1900" s="95"/>
      <c r="F1900" s="141"/>
      <c r="G1900" s="98"/>
      <c r="H1900" s="98"/>
      <c r="I1900" s="95"/>
      <c r="J1900" s="131" t="str">
        <f t="shared" si="8"/>
        <v/>
      </c>
      <c r="K1900" s="131"/>
      <c r="L1900" s="132"/>
      <c r="M1900" s="131"/>
      <c r="N1900" s="129"/>
      <c r="O1900" s="95"/>
      <c r="P1900" s="98"/>
      <c r="Q1900" s="381"/>
      <c r="R1900" s="381"/>
      <c r="S1900" s="381"/>
      <c r="T1900" s="381"/>
    </row>
    <row r="1901" spans="1:20" ht="12.75" customHeight="1" x14ac:dyDescent="0.25">
      <c r="A1901" s="128" t="str">
        <f>IF(B1901="","",ROW()-ROW($A$3)+'Diário 3º PA'!$P$1)</f>
        <v/>
      </c>
      <c r="B1901" s="129"/>
      <c r="C1901" s="130"/>
      <c r="D1901" s="98"/>
      <c r="E1901" s="95"/>
      <c r="F1901" s="141"/>
      <c r="G1901" s="98"/>
      <c r="H1901" s="98"/>
      <c r="I1901" s="95"/>
      <c r="J1901" s="131" t="str">
        <f t="shared" si="8"/>
        <v/>
      </c>
      <c r="K1901" s="131"/>
      <c r="L1901" s="132"/>
      <c r="M1901" s="131"/>
      <c r="N1901" s="129"/>
      <c r="O1901" s="95"/>
      <c r="P1901" s="98"/>
      <c r="Q1901" s="381"/>
      <c r="R1901" s="381"/>
      <c r="S1901" s="381"/>
      <c r="T1901" s="381"/>
    </row>
    <row r="1902" spans="1:20" ht="12.75" customHeight="1" x14ac:dyDescent="0.25">
      <c r="A1902" s="128" t="str">
        <f>IF(B1902="","",ROW()-ROW($A$3)+'Diário 3º PA'!$P$1)</f>
        <v/>
      </c>
      <c r="B1902" s="129"/>
      <c r="C1902" s="130"/>
      <c r="D1902" s="98"/>
      <c r="E1902" s="95"/>
      <c r="F1902" s="141"/>
      <c r="G1902" s="98"/>
      <c r="H1902" s="98"/>
      <c r="I1902" s="95"/>
      <c r="J1902" s="131" t="str">
        <f t="shared" si="8"/>
        <v/>
      </c>
      <c r="K1902" s="131"/>
      <c r="L1902" s="132"/>
      <c r="M1902" s="131"/>
      <c r="N1902" s="129"/>
      <c r="O1902" s="95"/>
      <c r="P1902" s="98"/>
      <c r="Q1902" s="381"/>
      <c r="R1902" s="381"/>
      <c r="S1902" s="381"/>
      <c r="T1902" s="381"/>
    </row>
    <row r="1903" spans="1:20" ht="12.75" customHeight="1" x14ac:dyDescent="0.25">
      <c r="A1903" s="128" t="str">
        <f>IF(B1903="","",ROW()-ROW($A$3)+'Diário 3º PA'!$P$1)</f>
        <v/>
      </c>
      <c r="B1903" s="129"/>
      <c r="C1903" s="130"/>
      <c r="D1903" s="98"/>
      <c r="E1903" s="95"/>
      <c r="F1903" s="141"/>
      <c r="G1903" s="98"/>
      <c r="H1903" s="98"/>
      <c r="I1903" s="95"/>
      <c r="J1903" s="131" t="str">
        <f t="shared" si="8"/>
        <v/>
      </c>
      <c r="K1903" s="131"/>
      <c r="L1903" s="132"/>
      <c r="M1903" s="131"/>
      <c r="N1903" s="129"/>
      <c r="O1903" s="95"/>
      <c r="P1903" s="98"/>
      <c r="Q1903" s="381"/>
      <c r="R1903" s="381"/>
      <c r="S1903" s="381"/>
      <c r="T1903" s="381"/>
    </row>
    <row r="1904" spans="1:20" ht="12.75" customHeight="1" x14ac:dyDescent="0.25">
      <c r="A1904" s="128" t="str">
        <f>IF(B1904="","",ROW()-ROW($A$3)+'Diário 3º PA'!$P$1)</f>
        <v/>
      </c>
      <c r="B1904" s="129"/>
      <c r="C1904" s="130"/>
      <c r="D1904" s="98"/>
      <c r="E1904" s="95"/>
      <c r="F1904" s="141"/>
      <c r="G1904" s="98"/>
      <c r="H1904" s="98"/>
      <c r="I1904" s="95"/>
      <c r="J1904" s="131" t="str">
        <f t="shared" si="8"/>
        <v/>
      </c>
      <c r="K1904" s="131"/>
      <c r="L1904" s="132"/>
      <c r="M1904" s="131"/>
      <c r="N1904" s="129"/>
      <c r="O1904" s="95"/>
      <c r="P1904" s="98"/>
      <c r="Q1904" s="381"/>
      <c r="R1904" s="381"/>
      <c r="S1904" s="381"/>
      <c r="T1904" s="381"/>
    </row>
    <row r="1905" spans="1:20" ht="12.75" customHeight="1" x14ac:dyDescent="0.25">
      <c r="A1905" s="128" t="str">
        <f>IF(B1905="","",ROW()-ROW($A$3)+'Diário 3º PA'!$P$1)</f>
        <v/>
      </c>
      <c r="B1905" s="129"/>
      <c r="C1905" s="130"/>
      <c r="D1905" s="98"/>
      <c r="E1905" s="95"/>
      <c r="F1905" s="141"/>
      <c r="G1905" s="98"/>
      <c r="H1905" s="98"/>
      <c r="I1905" s="95"/>
      <c r="J1905" s="131" t="str">
        <f t="shared" si="8"/>
        <v/>
      </c>
      <c r="K1905" s="131"/>
      <c r="L1905" s="132"/>
      <c r="M1905" s="131"/>
      <c r="N1905" s="129"/>
      <c r="O1905" s="95"/>
      <c r="P1905" s="98"/>
      <c r="Q1905" s="381"/>
      <c r="R1905" s="381"/>
      <c r="S1905" s="381"/>
      <c r="T1905" s="381"/>
    </row>
    <row r="1906" spans="1:20" ht="12.75" customHeight="1" x14ac:dyDescent="0.25">
      <c r="A1906" s="128" t="str">
        <f>IF(B1906="","",ROW()-ROW($A$3)+'Diário 3º PA'!$P$1)</f>
        <v/>
      </c>
      <c r="B1906" s="129"/>
      <c r="C1906" s="130"/>
      <c r="D1906" s="98"/>
      <c r="E1906" s="95"/>
      <c r="F1906" s="141"/>
      <c r="G1906" s="98"/>
      <c r="H1906" s="98"/>
      <c r="I1906" s="95"/>
      <c r="J1906" s="131" t="str">
        <f t="shared" si="8"/>
        <v/>
      </c>
      <c r="K1906" s="131"/>
      <c r="L1906" s="132"/>
      <c r="M1906" s="131"/>
      <c r="N1906" s="129"/>
      <c r="O1906" s="95"/>
      <c r="P1906" s="98"/>
      <c r="Q1906" s="381"/>
      <c r="R1906" s="381"/>
      <c r="S1906" s="381"/>
      <c r="T1906" s="381"/>
    </row>
    <row r="1907" spans="1:20" ht="12.75" customHeight="1" x14ac:dyDescent="0.25">
      <c r="A1907" s="128" t="str">
        <f>IF(B1907="","",ROW()-ROW($A$3)+'Diário 3º PA'!$P$1)</f>
        <v/>
      </c>
      <c r="B1907" s="129"/>
      <c r="C1907" s="130"/>
      <c r="D1907" s="98"/>
      <c r="E1907" s="95"/>
      <c r="F1907" s="141"/>
      <c r="G1907" s="98"/>
      <c r="H1907" s="98"/>
      <c r="I1907" s="95"/>
      <c r="J1907" s="131" t="str">
        <f t="shared" si="8"/>
        <v/>
      </c>
      <c r="K1907" s="131"/>
      <c r="L1907" s="132"/>
      <c r="M1907" s="131"/>
      <c r="N1907" s="129"/>
      <c r="O1907" s="95"/>
      <c r="P1907" s="98"/>
      <c r="Q1907" s="381"/>
      <c r="R1907" s="381"/>
      <c r="S1907" s="381"/>
      <c r="T1907" s="381"/>
    </row>
    <row r="1908" spans="1:20" ht="12.75" customHeight="1" x14ac:dyDescent="0.25">
      <c r="A1908" s="128" t="str">
        <f>IF(B1908="","",ROW()-ROW($A$3)+'Diário 3º PA'!$P$1)</f>
        <v/>
      </c>
      <c r="B1908" s="129"/>
      <c r="C1908" s="130"/>
      <c r="D1908" s="98"/>
      <c r="E1908" s="95"/>
      <c r="F1908" s="141"/>
      <c r="G1908" s="98"/>
      <c r="H1908" s="98"/>
      <c r="I1908" s="95"/>
      <c r="J1908" s="131" t="str">
        <f t="shared" si="8"/>
        <v/>
      </c>
      <c r="K1908" s="131"/>
      <c r="L1908" s="132"/>
      <c r="M1908" s="131"/>
      <c r="N1908" s="129"/>
      <c r="O1908" s="95"/>
      <c r="P1908" s="98"/>
      <c r="Q1908" s="381"/>
      <c r="R1908" s="381"/>
      <c r="S1908" s="381"/>
      <c r="T1908" s="381"/>
    </row>
    <row r="1909" spans="1:20" ht="12.75" customHeight="1" x14ac:dyDescent="0.25">
      <c r="A1909" s="128" t="str">
        <f>IF(B1909="","",ROW()-ROW($A$3)+'Diário 3º PA'!$P$1)</f>
        <v/>
      </c>
      <c r="B1909" s="129"/>
      <c r="C1909" s="130"/>
      <c r="D1909" s="98"/>
      <c r="E1909" s="95"/>
      <c r="F1909" s="141"/>
      <c r="G1909" s="98"/>
      <c r="H1909" s="98"/>
      <c r="I1909" s="95"/>
      <c r="J1909" s="131" t="str">
        <f t="shared" si="8"/>
        <v/>
      </c>
      <c r="K1909" s="131"/>
      <c r="L1909" s="132"/>
      <c r="M1909" s="131"/>
      <c r="N1909" s="129"/>
      <c r="O1909" s="95"/>
      <c r="P1909" s="98"/>
      <c r="Q1909" s="381"/>
      <c r="R1909" s="381"/>
      <c r="S1909" s="381"/>
      <c r="T1909" s="381"/>
    </row>
    <row r="1910" spans="1:20" ht="12.75" customHeight="1" x14ac:dyDescent="0.25">
      <c r="A1910" s="128" t="str">
        <f>IF(B1910="","",ROW()-ROW($A$3)+'Diário 3º PA'!$P$1)</f>
        <v/>
      </c>
      <c r="B1910" s="129"/>
      <c r="C1910" s="130"/>
      <c r="D1910" s="98"/>
      <c r="E1910" s="95"/>
      <c r="F1910" s="141"/>
      <c r="G1910" s="98"/>
      <c r="H1910" s="98"/>
      <c r="I1910" s="95"/>
      <c r="J1910" s="131" t="str">
        <f t="shared" si="8"/>
        <v/>
      </c>
      <c r="K1910" s="131"/>
      <c r="L1910" s="132"/>
      <c r="M1910" s="131"/>
      <c r="N1910" s="129"/>
      <c r="O1910" s="95"/>
      <c r="P1910" s="98"/>
      <c r="Q1910" s="381"/>
      <c r="R1910" s="381"/>
      <c r="S1910" s="381"/>
      <c r="T1910" s="381"/>
    </row>
    <row r="1911" spans="1:20" ht="12.75" customHeight="1" x14ac:dyDescent="0.25">
      <c r="A1911" s="128" t="str">
        <f>IF(B1911="","",ROW()-ROW($A$3)+'Diário 3º PA'!$P$1)</f>
        <v/>
      </c>
      <c r="B1911" s="129"/>
      <c r="C1911" s="130"/>
      <c r="D1911" s="98"/>
      <c r="E1911" s="95"/>
      <c r="F1911" s="141"/>
      <c r="G1911" s="98"/>
      <c r="H1911" s="98"/>
      <c r="I1911" s="95"/>
      <c r="J1911" s="131" t="str">
        <f t="shared" si="8"/>
        <v/>
      </c>
      <c r="K1911" s="131"/>
      <c r="L1911" s="132"/>
      <c r="M1911" s="131"/>
      <c r="N1911" s="129"/>
      <c r="O1911" s="95"/>
      <c r="P1911" s="98"/>
      <c r="Q1911" s="381"/>
      <c r="R1911" s="381"/>
      <c r="S1911" s="381"/>
      <c r="T1911" s="381"/>
    </row>
    <row r="1912" spans="1:20" ht="12.75" customHeight="1" x14ac:dyDescent="0.25">
      <c r="A1912" s="128" t="str">
        <f>IF(B1912="","",ROW()-ROW($A$3)+'Diário 3º PA'!$P$1)</f>
        <v/>
      </c>
      <c r="B1912" s="129"/>
      <c r="C1912" s="130"/>
      <c r="D1912" s="98"/>
      <c r="E1912" s="95"/>
      <c r="F1912" s="141"/>
      <c r="G1912" s="98"/>
      <c r="H1912" s="98"/>
      <c r="I1912" s="95"/>
      <c r="J1912" s="131" t="str">
        <f t="shared" si="8"/>
        <v/>
      </c>
      <c r="K1912" s="131"/>
      <c r="L1912" s="132"/>
      <c r="M1912" s="131"/>
      <c r="N1912" s="129"/>
      <c r="O1912" s="95"/>
      <c r="P1912" s="98"/>
      <c r="Q1912" s="381"/>
      <c r="R1912" s="381"/>
      <c r="S1912" s="381"/>
      <c r="T1912" s="381"/>
    </row>
    <row r="1913" spans="1:20" ht="12.75" customHeight="1" x14ac:dyDescent="0.25">
      <c r="A1913" s="128" t="str">
        <f>IF(B1913="","",ROW()-ROW($A$3)+'Diário 3º PA'!$P$1)</f>
        <v/>
      </c>
      <c r="B1913" s="129"/>
      <c r="C1913" s="130"/>
      <c r="D1913" s="98"/>
      <c r="E1913" s="95"/>
      <c r="F1913" s="141"/>
      <c r="G1913" s="98"/>
      <c r="H1913" s="98"/>
      <c r="I1913" s="95"/>
      <c r="J1913" s="131" t="str">
        <f t="shared" si="8"/>
        <v/>
      </c>
      <c r="K1913" s="131"/>
      <c r="L1913" s="132"/>
      <c r="M1913" s="131"/>
      <c r="N1913" s="129"/>
      <c r="O1913" s="95"/>
      <c r="P1913" s="98"/>
      <c r="Q1913" s="381"/>
      <c r="R1913" s="381"/>
      <c r="S1913" s="381"/>
      <c r="T1913" s="381"/>
    </row>
    <row r="1914" spans="1:20" ht="12.75" customHeight="1" x14ac:dyDescent="0.25">
      <c r="A1914" s="128" t="str">
        <f>IF(B1914="","",ROW()-ROW($A$3)+'Diário 3º PA'!$P$1)</f>
        <v/>
      </c>
      <c r="B1914" s="129"/>
      <c r="C1914" s="130"/>
      <c r="D1914" s="98"/>
      <c r="E1914" s="95"/>
      <c r="F1914" s="141"/>
      <c r="G1914" s="98"/>
      <c r="H1914" s="98"/>
      <c r="I1914" s="95"/>
      <c r="J1914" s="131" t="str">
        <f t="shared" si="8"/>
        <v/>
      </c>
      <c r="K1914" s="131"/>
      <c r="L1914" s="132"/>
      <c r="M1914" s="131"/>
      <c r="N1914" s="129"/>
      <c r="O1914" s="95"/>
      <c r="P1914" s="98"/>
      <c r="Q1914" s="381"/>
      <c r="R1914" s="381"/>
      <c r="S1914" s="381"/>
      <c r="T1914" s="381"/>
    </row>
    <row r="1915" spans="1:20" ht="12.75" customHeight="1" x14ac:dyDescent="0.25">
      <c r="A1915" s="128" t="str">
        <f>IF(B1915="","",ROW()-ROW($A$3)+'Diário 3º PA'!$P$1)</f>
        <v/>
      </c>
      <c r="B1915" s="129"/>
      <c r="C1915" s="130"/>
      <c r="D1915" s="98"/>
      <c r="E1915" s="95"/>
      <c r="F1915" s="141"/>
      <c r="G1915" s="98"/>
      <c r="H1915" s="98"/>
      <c r="I1915" s="95"/>
      <c r="J1915" s="131" t="str">
        <f t="shared" si="8"/>
        <v/>
      </c>
      <c r="K1915" s="131"/>
      <c r="L1915" s="132"/>
      <c r="M1915" s="131"/>
      <c r="N1915" s="129"/>
      <c r="O1915" s="95"/>
      <c r="P1915" s="98"/>
      <c r="Q1915" s="381"/>
      <c r="R1915" s="381"/>
      <c r="S1915" s="381"/>
      <c r="T1915" s="381"/>
    </row>
    <row r="1916" spans="1:20" ht="12.75" customHeight="1" x14ac:dyDescent="0.25">
      <c r="A1916" s="128" t="str">
        <f>IF(B1916="","",ROW()-ROW($A$3)+'Diário 3º PA'!$P$1)</f>
        <v/>
      </c>
      <c r="B1916" s="129"/>
      <c r="C1916" s="130"/>
      <c r="D1916" s="98"/>
      <c r="E1916" s="95"/>
      <c r="F1916" s="141"/>
      <c r="G1916" s="98"/>
      <c r="H1916" s="98"/>
      <c r="I1916" s="95"/>
      <c r="J1916" s="131" t="str">
        <f t="shared" si="8"/>
        <v/>
      </c>
      <c r="K1916" s="131"/>
      <c r="L1916" s="132"/>
      <c r="M1916" s="131"/>
      <c r="N1916" s="129"/>
      <c r="O1916" s="95"/>
      <c r="P1916" s="98"/>
      <c r="Q1916" s="381"/>
      <c r="R1916" s="381"/>
      <c r="S1916" s="381"/>
      <c r="T1916" s="381"/>
    </row>
    <row r="1917" spans="1:20" ht="12.75" customHeight="1" x14ac:dyDescent="0.25">
      <c r="A1917" s="128" t="str">
        <f>IF(B1917="","",ROW()-ROW($A$3)+'Diário 3º PA'!$P$1)</f>
        <v/>
      </c>
      <c r="B1917" s="129"/>
      <c r="C1917" s="130"/>
      <c r="D1917" s="98"/>
      <c r="E1917" s="95"/>
      <c r="F1917" s="141"/>
      <c r="G1917" s="98"/>
      <c r="H1917" s="98"/>
      <c r="I1917" s="95"/>
      <c r="J1917" s="131" t="str">
        <f t="shared" si="8"/>
        <v/>
      </c>
      <c r="K1917" s="131"/>
      <c r="L1917" s="132"/>
      <c r="M1917" s="131"/>
      <c r="N1917" s="129"/>
      <c r="O1917" s="95"/>
      <c r="P1917" s="98"/>
      <c r="Q1917" s="381"/>
      <c r="R1917" s="381"/>
      <c r="S1917" s="381"/>
      <c r="T1917" s="381"/>
    </row>
    <row r="1918" spans="1:20" ht="12.75" customHeight="1" x14ac:dyDescent="0.25">
      <c r="A1918" s="128" t="str">
        <f>IF(B1918="","",ROW()-ROW($A$3)+'Diário 3º PA'!$P$1)</f>
        <v/>
      </c>
      <c r="B1918" s="129"/>
      <c r="C1918" s="130"/>
      <c r="D1918" s="98"/>
      <c r="E1918" s="95"/>
      <c r="F1918" s="141"/>
      <c r="G1918" s="98"/>
      <c r="H1918" s="98"/>
      <c r="I1918" s="95"/>
      <c r="J1918" s="131" t="str">
        <f t="shared" si="8"/>
        <v/>
      </c>
      <c r="K1918" s="131"/>
      <c r="L1918" s="132"/>
      <c r="M1918" s="131"/>
      <c r="N1918" s="129"/>
      <c r="O1918" s="95"/>
      <c r="P1918" s="98"/>
      <c r="Q1918" s="381"/>
      <c r="R1918" s="381"/>
      <c r="S1918" s="381"/>
      <c r="T1918" s="381"/>
    </row>
    <row r="1919" spans="1:20" ht="12.75" customHeight="1" x14ac:dyDescent="0.25">
      <c r="A1919" s="128" t="str">
        <f>IF(B1919="","",ROW()-ROW($A$3)+'Diário 3º PA'!$P$1)</f>
        <v/>
      </c>
      <c r="B1919" s="129"/>
      <c r="C1919" s="130"/>
      <c r="D1919" s="98"/>
      <c r="E1919" s="95"/>
      <c r="F1919" s="141"/>
      <c r="G1919" s="98"/>
      <c r="H1919" s="98"/>
      <c r="I1919" s="95"/>
      <c r="J1919" s="131" t="str">
        <f t="shared" si="8"/>
        <v/>
      </c>
      <c r="K1919" s="131"/>
      <c r="L1919" s="132"/>
      <c r="M1919" s="131"/>
      <c r="N1919" s="129"/>
      <c r="O1919" s="95"/>
      <c r="P1919" s="98"/>
      <c r="Q1919" s="381"/>
      <c r="R1919" s="381"/>
      <c r="S1919" s="381"/>
      <c r="T1919" s="381"/>
    </row>
    <row r="1920" spans="1:20" ht="12.75" customHeight="1" x14ac:dyDescent="0.25">
      <c r="A1920" s="128" t="str">
        <f>IF(B1920="","",ROW()-ROW($A$3)+'Diário 3º PA'!$P$1)</f>
        <v/>
      </c>
      <c r="B1920" s="129"/>
      <c r="C1920" s="130"/>
      <c r="D1920" s="98"/>
      <c r="E1920" s="95"/>
      <c r="F1920" s="141"/>
      <c r="G1920" s="98"/>
      <c r="H1920" s="98"/>
      <c r="I1920" s="95"/>
      <c r="J1920" s="131" t="str">
        <f t="shared" si="8"/>
        <v/>
      </c>
      <c r="K1920" s="131"/>
      <c r="L1920" s="132"/>
      <c r="M1920" s="131"/>
      <c r="N1920" s="129"/>
      <c r="O1920" s="95"/>
      <c r="P1920" s="98"/>
      <c r="Q1920" s="381"/>
      <c r="R1920" s="381"/>
      <c r="S1920" s="381"/>
      <c r="T1920" s="381"/>
    </row>
    <row r="1921" spans="1:20" ht="12.75" customHeight="1" x14ac:dyDescent="0.25">
      <c r="A1921" s="128" t="str">
        <f>IF(B1921="","",ROW()-ROW($A$3)+'Diário 3º PA'!$P$1)</f>
        <v/>
      </c>
      <c r="B1921" s="129"/>
      <c r="C1921" s="130"/>
      <c r="D1921" s="98"/>
      <c r="E1921" s="95"/>
      <c r="F1921" s="141"/>
      <c r="G1921" s="98"/>
      <c r="H1921" s="98"/>
      <c r="I1921" s="95"/>
      <c r="J1921" s="131" t="str">
        <f t="shared" si="8"/>
        <v/>
      </c>
      <c r="K1921" s="131"/>
      <c r="L1921" s="132"/>
      <c r="M1921" s="131"/>
      <c r="N1921" s="129"/>
      <c r="O1921" s="95"/>
      <c r="P1921" s="98"/>
      <c r="Q1921" s="381"/>
      <c r="R1921" s="381"/>
      <c r="S1921" s="381"/>
      <c r="T1921" s="381"/>
    </row>
    <row r="1922" spans="1:20" ht="12.75" customHeight="1" x14ac:dyDescent="0.25">
      <c r="A1922" s="128" t="str">
        <f>IF(B1922="","",ROW()-ROW($A$3)+'Diário 3º PA'!$P$1)</f>
        <v/>
      </c>
      <c r="B1922" s="129"/>
      <c r="C1922" s="130"/>
      <c r="D1922" s="98"/>
      <c r="E1922" s="95"/>
      <c r="F1922" s="141"/>
      <c r="G1922" s="98"/>
      <c r="H1922" s="98"/>
      <c r="I1922" s="95"/>
      <c r="J1922" s="131" t="str">
        <f t="shared" si="8"/>
        <v/>
      </c>
      <c r="K1922" s="131"/>
      <c r="L1922" s="132"/>
      <c r="M1922" s="131"/>
      <c r="N1922" s="129"/>
      <c r="O1922" s="95"/>
      <c r="P1922" s="98"/>
      <c r="Q1922" s="381"/>
      <c r="R1922" s="381"/>
      <c r="S1922" s="381"/>
      <c r="T1922" s="381"/>
    </row>
    <row r="1923" spans="1:20" ht="12.75" customHeight="1" x14ac:dyDescent="0.25">
      <c r="A1923" s="128" t="str">
        <f>IF(B1923="","",ROW()-ROW($A$3)+'Diário 3º PA'!$P$1)</f>
        <v/>
      </c>
      <c r="B1923" s="129"/>
      <c r="C1923" s="130"/>
      <c r="D1923" s="98"/>
      <c r="E1923" s="95"/>
      <c r="F1923" s="141"/>
      <c r="G1923" s="98"/>
      <c r="H1923" s="98"/>
      <c r="I1923" s="95"/>
      <c r="J1923" s="131" t="str">
        <f t="shared" si="8"/>
        <v/>
      </c>
      <c r="K1923" s="131"/>
      <c r="L1923" s="132"/>
      <c r="M1923" s="131"/>
      <c r="N1923" s="129"/>
      <c r="O1923" s="95"/>
      <c r="P1923" s="98"/>
      <c r="Q1923" s="381"/>
      <c r="R1923" s="381"/>
      <c r="S1923" s="381"/>
      <c r="T1923" s="381"/>
    </row>
    <row r="1924" spans="1:20" ht="12.75" customHeight="1" x14ac:dyDescent="0.25">
      <c r="A1924" s="128" t="str">
        <f>IF(B1924="","",ROW()-ROW($A$3)+'Diário 3º PA'!$P$1)</f>
        <v/>
      </c>
      <c r="B1924" s="129"/>
      <c r="C1924" s="130"/>
      <c r="D1924" s="98"/>
      <c r="E1924" s="95"/>
      <c r="F1924" s="141"/>
      <c r="G1924" s="98"/>
      <c r="H1924" s="98"/>
      <c r="I1924" s="95"/>
      <c r="J1924" s="131" t="str">
        <f t="shared" si="8"/>
        <v/>
      </c>
      <c r="K1924" s="131"/>
      <c r="L1924" s="132"/>
      <c r="M1924" s="131"/>
      <c r="N1924" s="129"/>
      <c r="O1924" s="95"/>
      <c r="P1924" s="98"/>
      <c r="Q1924" s="381"/>
      <c r="R1924" s="381"/>
      <c r="S1924" s="381"/>
      <c r="T1924" s="381"/>
    </row>
    <row r="1925" spans="1:20" ht="12.75" customHeight="1" x14ac:dyDescent="0.25">
      <c r="A1925" s="128" t="str">
        <f>IF(B1925="","",ROW()-ROW($A$3)+'Diário 3º PA'!$P$1)</f>
        <v/>
      </c>
      <c r="B1925" s="129"/>
      <c r="C1925" s="130"/>
      <c r="D1925" s="98"/>
      <c r="E1925" s="95"/>
      <c r="F1925" s="141"/>
      <c r="G1925" s="98"/>
      <c r="H1925" s="98"/>
      <c r="I1925" s="95"/>
      <c r="J1925" s="131" t="str">
        <f t="shared" si="8"/>
        <v/>
      </c>
      <c r="K1925" s="131"/>
      <c r="L1925" s="132"/>
      <c r="M1925" s="131"/>
      <c r="N1925" s="129"/>
      <c r="O1925" s="95"/>
      <c r="P1925" s="98"/>
      <c r="Q1925" s="381"/>
      <c r="R1925" s="381"/>
      <c r="S1925" s="381"/>
      <c r="T1925" s="381"/>
    </row>
    <row r="1926" spans="1:20" ht="12.75" customHeight="1" x14ac:dyDescent="0.25">
      <c r="A1926" s="128" t="str">
        <f>IF(B1926="","",ROW()-ROW($A$3)+'Diário 3º PA'!$P$1)</f>
        <v/>
      </c>
      <c r="B1926" s="129"/>
      <c r="C1926" s="130"/>
      <c r="D1926" s="98"/>
      <c r="E1926" s="95"/>
      <c r="F1926" s="141"/>
      <c r="G1926" s="98"/>
      <c r="H1926" s="98"/>
      <c r="I1926" s="95"/>
      <c r="J1926" s="131" t="str">
        <f t="shared" si="8"/>
        <v/>
      </c>
      <c r="K1926" s="131"/>
      <c r="L1926" s="132"/>
      <c r="M1926" s="131"/>
      <c r="N1926" s="129"/>
      <c r="O1926" s="95"/>
      <c r="P1926" s="98"/>
      <c r="Q1926" s="381"/>
      <c r="R1926" s="381"/>
      <c r="S1926" s="381"/>
      <c r="T1926" s="381"/>
    </row>
    <row r="1927" spans="1:20" ht="12.75" customHeight="1" x14ac:dyDescent="0.25">
      <c r="A1927" s="128" t="str">
        <f>IF(B1927="","",ROW()-ROW($A$3)+'Diário 3º PA'!$P$1)</f>
        <v/>
      </c>
      <c r="B1927" s="129"/>
      <c r="C1927" s="130"/>
      <c r="D1927" s="98"/>
      <c r="E1927" s="95"/>
      <c r="F1927" s="141"/>
      <c r="G1927" s="98"/>
      <c r="H1927" s="98"/>
      <c r="I1927" s="95"/>
      <c r="J1927" s="131" t="str">
        <f t="shared" si="8"/>
        <v/>
      </c>
      <c r="K1927" s="131"/>
      <c r="L1927" s="132"/>
      <c r="M1927" s="131"/>
      <c r="N1927" s="129"/>
      <c r="O1927" s="95"/>
      <c r="P1927" s="98"/>
      <c r="Q1927" s="381"/>
      <c r="R1927" s="381"/>
      <c r="S1927" s="381"/>
      <c r="T1927" s="381"/>
    </row>
    <row r="1928" spans="1:20" ht="12.75" customHeight="1" x14ac:dyDescent="0.25">
      <c r="A1928" s="128" t="str">
        <f>IF(B1928="","",ROW()-ROW($A$3)+'Diário 3º PA'!$P$1)</f>
        <v/>
      </c>
      <c r="B1928" s="129"/>
      <c r="C1928" s="130"/>
      <c r="D1928" s="98"/>
      <c r="E1928" s="95"/>
      <c r="F1928" s="141"/>
      <c r="G1928" s="98"/>
      <c r="H1928" s="98"/>
      <c r="I1928" s="95"/>
      <c r="J1928" s="131" t="str">
        <f t="shared" si="8"/>
        <v/>
      </c>
      <c r="K1928" s="131"/>
      <c r="L1928" s="132"/>
      <c r="M1928" s="131"/>
      <c r="N1928" s="129"/>
      <c r="O1928" s="95"/>
      <c r="P1928" s="98"/>
      <c r="Q1928" s="381"/>
      <c r="R1928" s="381"/>
      <c r="S1928" s="381"/>
      <c r="T1928" s="381"/>
    </row>
    <row r="1929" spans="1:20" ht="12.75" customHeight="1" x14ac:dyDescent="0.25">
      <c r="A1929" s="128" t="str">
        <f>IF(B1929="","",ROW()-ROW($A$3)+'Diário 3º PA'!$P$1)</f>
        <v/>
      </c>
      <c r="B1929" s="129"/>
      <c r="C1929" s="130"/>
      <c r="D1929" s="98"/>
      <c r="E1929" s="95"/>
      <c r="F1929" s="141"/>
      <c r="G1929" s="98"/>
      <c r="H1929" s="98"/>
      <c r="I1929" s="95"/>
      <c r="J1929" s="131" t="str">
        <f t="shared" si="8"/>
        <v/>
      </c>
      <c r="K1929" s="131"/>
      <c r="L1929" s="132"/>
      <c r="M1929" s="131"/>
      <c r="N1929" s="129"/>
      <c r="O1929" s="95"/>
      <c r="P1929" s="98"/>
      <c r="Q1929" s="381"/>
      <c r="R1929" s="381"/>
      <c r="S1929" s="381"/>
      <c r="T1929" s="381"/>
    </row>
    <row r="1930" spans="1:20" ht="12.75" customHeight="1" x14ac:dyDescent="0.25">
      <c r="A1930" s="128" t="str">
        <f>IF(B1930="","",ROW()-ROW($A$3)+'Diário 3º PA'!$P$1)</f>
        <v/>
      </c>
      <c r="B1930" s="129"/>
      <c r="C1930" s="130"/>
      <c r="D1930" s="98"/>
      <c r="E1930" s="95"/>
      <c r="F1930" s="141"/>
      <c r="G1930" s="98"/>
      <c r="H1930" s="98"/>
      <c r="I1930" s="95"/>
      <c r="J1930" s="131" t="str">
        <f t="shared" si="8"/>
        <v/>
      </c>
      <c r="K1930" s="131"/>
      <c r="L1930" s="132"/>
      <c r="M1930" s="131"/>
      <c r="N1930" s="129"/>
      <c r="O1930" s="95"/>
      <c r="P1930" s="98"/>
      <c r="Q1930" s="381"/>
      <c r="R1930" s="381"/>
      <c r="S1930" s="381"/>
      <c r="T1930" s="381"/>
    </row>
    <row r="1931" spans="1:20" ht="12.75" customHeight="1" x14ac:dyDescent="0.25">
      <c r="A1931" s="128" t="str">
        <f>IF(B1931="","",ROW()-ROW($A$3)+'Diário 3º PA'!$P$1)</f>
        <v/>
      </c>
      <c r="B1931" s="129"/>
      <c r="C1931" s="130"/>
      <c r="D1931" s="98"/>
      <c r="E1931" s="95"/>
      <c r="F1931" s="141"/>
      <c r="G1931" s="98"/>
      <c r="H1931" s="98"/>
      <c r="I1931" s="95"/>
      <c r="J1931" s="131" t="str">
        <f t="shared" si="8"/>
        <v/>
      </c>
      <c r="K1931" s="131"/>
      <c r="L1931" s="132"/>
      <c r="M1931" s="131"/>
      <c r="N1931" s="129"/>
      <c r="O1931" s="95"/>
      <c r="P1931" s="98"/>
      <c r="Q1931" s="381"/>
      <c r="R1931" s="381"/>
      <c r="S1931" s="381"/>
      <c r="T1931" s="381"/>
    </row>
    <row r="1932" spans="1:20" ht="12.75" customHeight="1" x14ac:dyDescent="0.25">
      <c r="A1932" s="128" t="str">
        <f>IF(B1932="","",ROW()-ROW($A$3)+'Diário 3º PA'!$P$1)</f>
        <v/>
      </c>
      <c r="B1932" s="129"/>
      <c r="C1932" s="130"/>
      <c r="D1932" s="98"/>
      <c r="E1932" s="95"/>
      <c r="F1932" s="141"/>
      <c r="G1932" s="98"/>
      <c r="H1932" s="98"/>
      <c r="I1932" s="95"/>
      <c r="J1932" s="131" t="str">
        <f t="shared" si="8"/>
        <v/>
      </c>
      <c r="K1932" s="131"/>
      <c r="L1932" s="132"/>
      <c r="M1932" s="131"/>
      <c r="N1932" s="129"/>
      <c r="O1932" s="95"/>
      <c r="P1932" s="98"/>
      <c r="Q1932" s="381"/>
      <c r="R1932" s="381"/>
      <c r="S1932" s="381"/>
      <c r="T1932" s="381"/>
    </row>
    <row r="1933" spans="1:20" ht="12.75" customHeight="1" x14ac:dyDescent="0.25">
      <c r="A1933" s="128" t="str">
        <f>IF(B1933="","",ROW()-ROW($A$3)+'Diário 3º PA'!$P$1)</f>
        <v/>
      </c>
      <c r="B1933" s="129"/>
      <c r="C1933" s="130"/>
      <c r="D1933" s="98"/>
      <c r="E1933" s="95"/>
      <c r="F1933" s="141"/>
      <c r="G1933" s="98"/>
      <c r="H1933" s="98"/>
      <c r="I1933" s="95"/>
      <c r="J1933" s="131" t="str">
        <f t="shared" si="8"/>
        <v/>
      </c>
      <c r="K1933" s="131"/>
      <c r="L1933" s="132"/>
      <c r="M1933" s="131"/>
      <c r="N1933" s="129"/>
      <c r="O1933" s="95"/>
      <c r="P1933" s="98"/>
      <c r="Q1933" s="381"/>
      <c r="R1933" s="381"/>
      <c r="S1933" s="381"/>
      <c r="T1933" s="381"/>
    </row>
    <row r="1934" spans="1:20" ht="12.75" customHeight="1" x14ac:dyDescent="0.25">
      <c r="A1934" s="128" t="str">
        <f>IF(B1934="","",ROW()-ROW($A$3)+'Diário 3º PA'!$P$1)</f>
        <v/>
      </c>
      <c r="B1934" s="129"/>
      <c r="C1934" s="130"/>
      <c r="D1934" s="98"/>
      <c r="E1934" s="95"/>
      <c r="F1934" s="141"/>
      <c r="G1934" s="98"/>
      <c r="H1934" s="98"/>
      <c r="I1934" s="95"/>
      <c r="J1934" s="131" t="str">
        <f t="shared" si="8"/>
        <v/>
      </c>
      <c r="K1934" s="131"/>
      <c r="L1934" s="132"/>
      <c r="M1934" s="131"/>
      <c r="N1934" s="129"/>
      <c r="O1934" s="95"/>
      <c r="P1934" s="98"/>
      <c r="Q1934" s="381"/>
      <c r="R1934" s="381"/>
      <c r="S1934" s="381"/>
      <c r="T1934" s="381"/>
    </row>
    <row r="1935" spans="1:20" ht="12.75" customHeight="1" x14ac:dyDescent="0.25">
      <c r="A1935" s="128" t="str">
        <f>IF(B1935="","",ROW()-ROW($A$3)+'Diário 3º PA'!$P$1)</f>
        <v/>
      </c>
      <c r="B1935" s="129"/>
      <c r="C1935" s="130"/>
      <c r="D1935" s="98"/>
      <c r="E1935" s="95"/>
      <c r="F1935" s="141"/>
      <c r="G1935" s="98"/>
      <c r="H1935" s="98"/>
      <c r="I1935" s="95"/>
      <c r="J1935" s="131" t="str">
        <f t="shared" si="8"/>
        <v/>
      </c>
      <c r="K1935" s="131"/>
      <c r="L1935" s="132"/>
      <c r="M1935" s="131"/>
      <c r="N1935" s="129"/>
      <c r="O1935" s="95"/>
      <c r="P1935" s="98"/>
      <c r="Q1935" s="381"/>
      <c r="R1935" s="381"/>
      <c r="S1935" s="381"/>
      <c r="T1935" s="381"/>
    </row>
    <row r="1936" spans="1:20" ht="12.75" customHeight="1" x14ac:dyDescent="0.25">
      <c r="A1936" s="128" t="str">
        <f>IF(B1936="","",ROW()-ROW($A$3)+'Diário 3º PA'!$P$1)</f>
        <v/>
      </c>
      <c r="B1936" s="129"/>
      <c r="C1936" s="130"/>
      <c r="D1936" s="98"/>
      <c r="E1936" s="95"/>
      <c r="F1936" s="141"/>
      <c r="G1936" s="98"/>
      <c r="H1936" s="98"/>
      <c r="I1936" s="95"/>
      <c r="J1936" s="131" t="str">
        <f t="shared" si="8"/>
        <v/>
      </c>
      <c r="K1936" s="131"/>
      <c r="L1936" s="132"/>
      <c r="M1936" s="131"/>
      <c r="N1936" s="129"/>
      <c r="O1936" s="95"/>
      <c r="P1936" s="98"/>
      <c r="Q1936" s="381"/>
      <c r="R1936" s="381"/>
      <c r="S1936" s="381"/>
      <c r="T1936" s="381"/>
    </row>
    <row r="1937" spans="1:20" ht="12.75" customHeight="1" x14ac:dyDescent="0.25">
      <c r="A1937" s="128" t="str">
        <f>IF(B1937="","",ROW()-ROW($A$3)+'Diário 3º PA'!$P$1)</f>
        <v/>
      </c>
      <c r="B1937" s="129"/>
      <c r="C1937" s="130"/>
      <c r="D1937" s="98"/>
      <c r="E1937" s="95"/>
      <c r="F1937" s="141"/>
      <c r="G1937" s="98"/>
      <c r="H1937" s="98"/>
      <c r="I1937" s="95"/>
      <c r="J1937" s="131" t="str">
        <f t="shared" si="8"/>
        <v/>
      </c>
      <c r="K1937" s="131"/>
      <c r="L1937" s="132"/>
      <c r="M1937" s="131"/>
      <c r="N1937" s="129"/>
      <c r="O1937" s="95"/>
      <c r="P1937" s="98"/>
      <c r="Q1937" s="381"/>
      <c r="R1937" s="381"/>
      <c r="S1937" s="381"/>
      <c r="T1937" s="381"/>
    </row>
    <row r="1938" spans="1:20" ht="12.75" customHeight="1" x14ac:dyDescent="0.25">
      <c r="A1938" s="128" t="str">
        <f>IF(B1938="","",ROW()-ROW($A$3)+'Diário 3º PA'!$P$1)</f>
        <v/>
      </c>
      <c r="B1938" s="129"/>
      <c r="C1938" s="130"/>
      <c r="D1938" s="98"/>
      <c r="E1938" s="95"/>
      <c r="F1938" s="141"/>
      <c r="G1938" s="98"/>
      <c r="H1938" s="98"/>
      <c r="I1938" s="95"/>
      <c r="J1938" s="131" t="str">
        <f t="shared" si="8"/>
        <v/>
      </c>
      <c r="K1938" s="131"/>
      <c r="L1938" s="132"/>
      <c r="M1938" s="131"/>
      <c r="N1938" s="129"/>
      <c r="O1938" s="95"/>
      <c r="P1938" s="98"/>
      <c r="Q1938" s="381"/>
      <c r="R1938" s="381"/>
      <c r="S1938" s="381"/>
      <c r="T1938" s="381"/>
    </row>
    <row r="1939" spans="1:20" ht="12.75" customHeight="1" x14ac:dyDescent="0.25">
      <c r="A1939" s="128" t="str">
        <f>IF(B1939="","",ROW()-ROW($A$3)+'Diário 3º PA'!$P$1)</f>
        <v/>
      </c>
      <c r="B1939" s="129"/>
      <c r="C1939" s="130"/>
      <c r="D1939" s="98"/>
      <c r="E1939" s="95"/>
      <c r="F1939" s="141"/>
      <c r="G1939" s="98"/>
      <c r="H1939" s="98"/>
      <c r="I1939" s="95"/>
      <c r="J1939" s="131" t="str">
        <f t="shared" si="8"/>
        <v/>
      </c>
      <c r="K1939" s="131"/>
      <c r="L1939" s="132"/>
      <c r="M1939" s="131"/>
      <c r="N1939" s="129"/>
      <c r="O1939" s="95"/>
      <c r="P1939" s="98"/>
      <c r="Q1939" s="381"/>
      <c r="R1939" s="381"/>
      <c r="S1939" s="381"/>
      <c r="T1939" s="381"/>
    </row>
    <row r="1940" spans="1:20" ht="12.75" customHeight="1" x14ac:dyDescent="0.25">
      <c r="A1940" s="128" t="str">
        <f>IF(B1940="","",ROW()-ROW($A$3)+'Diário 3º PA'!$P$1)</f>
        <v/>
      </c>
      <c r="B1940" s="129"/>
      <c r="C1940" s="130"/>
      <c r="D1940" s="98"/>
      <c r="E1940" s="95"/>
      <c r="F1940" s="141"/>
      <c r="G1940" s="98"/>
      <c r="H1940" s="98"/>
      <c r="I1940" s="95"/>
      <c r="J1940" s="131" t="str">
        <f t="shared" si="8"/>
        <v/>
      </c>
      <c r="K1940" s="131"/>
      <c r="L1940" s="132"/>
      <c r="M1940" s="131"/>
      <c r="N1940" s="129"/>
      <c r="O1940" s="95"/>
      <c r="P1940" s="98"/>
      <c r="Q1940" s="381"/>
      <c r="R1940" s="381"/>
      <c r="S1940" s="381"/>
      <c r="T1940" s="381"/>
    </row>
    <row r="1941" spans="1:20" ht="12.75" customHeight="1" x14ac:dyDescent="0.25">
      <c r="A1941" s="128" t="str">
        <f>IF(B1941="","",ROW()-ROW($A$3)+'Diário 3º PA'!$P$1)</f>
        <v/>
      </c>
      <c r="B1941" s="129"/>
      <c r="C1941" s="130"/>
      <c r="D1941" s="98"/>
      <c r="E1941" s="95"/>
      <c r="F1941" s="141"/>
      <c r="G1941" s="98"/>
      <c r="H1941" s="98"/>
      <c r="I1941" s="95"/>
      <c r="J1941" s="131" t="str">
        <f t="shared" si="8"/>
        <v/>
      </c>
      <c r="K1941" s="131"/>
      <c r="L1941" s="132"/>
      <c r="M1941" s="131"/>
      <c r="N1941" s="129"/>
      <c r="O1941" s="95"/>
      <c r="P1941" s="98"/>
      <c r="Q1941" s="381"/>
      <c r="R1941" s="381"/>
      <c r="S1941" s="381"/>
      <c r="T1941" s="381"/>
    </row>
    <row r="1942" spans="1:20" ht="12.75" customHeight="1" x14ac:dyDescent="0.25">
      <c r="A1942" s="128" t="str">
        <f>IF(B1942="","",ROW()-ROW($A$3)+'Diário 3º PA'!$P$1)</f>
        <v/>
      </c>
      <c r="B1942" s="129"/>
      <c r="C1942" s="130"/>
      <c r="D1942" s="98"/>
      <c r="E1942" s="95"/>
      <c r="F1942" s="141"/>
      <c r="G1942" s="98"/>
      <c r="H1942" s="98"/>
      <c r="I1942" s="95"/>
      <c r="J1942" s="131" t="str">
        <f t="shared" si="8"/>
        <v/>
      </c>
      <c r="K1942" s="131"/>
      <c r="L1942" s="132"/>
      <c r="M1942" s="131"/>
      <c r="N1942" s="129"/>
      <c r="O1942" s="95"/>
      <c r="P1942" s="98"/>
      <c r="Q1942" s="381"/>
      <c r="R1942" s="381"/>
      <c r="S1942" s="381"/>
      <c r="T1942" s="381"/>
    </row>
    <row r="1943" spans="1:20" ht="12.75" customHeight="1" x14ac:dyDescent="0.25">
      <c r="A1943" s="128" t="str">
        <f>IF(B1943="","",ROW()-ROW($A$3)+'Diário 3º PA'!$P$1)</f>
        <v/>
      </c>
      <c r="B1943" s="129"/>
      <c r="C1943" s="130"/>
      <c r="D1943" s="98"/>
      <c r="E1943" s="95"/>
      <c r="F1943" s="141"/>
      <c r="G1943" s="98"/>
      <c r="H1943" s="98"/>
      <c r="I1943" s="95"/>
      <c r="J1943" s="131" t="str">
        <f t="shared" si="8"/>
        <v/>
      </c>
      <c r="K1943" s="131"/>
      <c r="L1943" s="132"/>
      <c r="M1943" s="131"/>
      <c r="N1943" s="129"/>
      <c r="O1943" s="95"/>
      <c r="P1943" s="98"/>
      <c r="Q1943" s="381"/>
      <c r="R1943" s="381"/>
      <c r="S1943" s="381"/>
      <c r="T1943" s="381"/>
    </row>
    <row r="1944" spans="1:20" ht="12.75" customHeight="1" x14ac:dyDescent="0.25">
      <c r="A1944" s="128" t="str">
        <f>IF(B1944="","",ROW()-ROW($A$3)+'Diário 3º PA'!$P$1)</f>
        <v/>
      </c>
      <c r="B1944" s="129"/>
      <c r="C1944" s="130"/>
      <c r="D1944" s="98"/>
      <c r="E1944" s="95"/>
      <c r="F1944" s="141"/>
      <c r="G1944" s="98"/>
      <c r="H1944" s="98"/>
      <c r="I1944" s="95"/>
      <c r="J1944" s="131" t="str">
        <f t="shared" si="8"/>
        <v/>
      </c>
      <c r="K1944" s="131"/>
      <c r="L1944" s="132"/>
      <c r="M1944" s="131"/>
      <c r="N1944" s="129"/>
      <c r="O1944" s="95"/>
      <c r="P1944" s="98"/>
      <c r="Q1944" s="381"/>
      <c r="R1944" s="381"/>
      <c r="S1944" s="381"/>
      <c r="T1944" s="381"/>
    </row>
    <row r="1945" spans="1:20" ht="12.75" customHeight="1" x14ac:dyDescent="0.25">
      <c r="A1945" s="128" t="str">
        <f>IF(B1945="","",ROW()-ROW($A$3)+'Diário 3º PA'!$P$1)</f>
        <v/>
      </c>
      <c r="B1945" s="129"/>
      <c r="C1945" s="130"/>
      <c r="D1945" s="98"/>
      <c r="E1945" s="95"/>
      <c r="F1945" s="141"/>
      <c r="G1945" s="98"/>
      <c r="H1945" s="98"/>
      <c r="I1945" s="95"/>
      <c r="J1945" s="131" t="str">
        <f t="shared" si="8"/>
        <v/>
      </c>
      <c r="K1945" s="131"/>
      <c r="L1945" s="132"/>
      <c r="M1945" s="131"/>
      <c r="N1945" s="129"/>
      <c r="O1945" s="95"/>
      <c r="P1945" s="98"/>
      <c r="Q1945" s="381"/>
      <c r="R1945" s="381"/>
      <c r="S1945" s="381"/>
      <c r="T1945" s="381"/>
    </row>
    <row r="1946" spans="1:20" ht="12.75" customHeight="1" x14ac:dyDescent="0.25">
      <c r="A1946" s="128" t="str">
        <f>IF(B1946="","",ROW()-ROW($A$3)+'Diário 3º PA'!$P$1)</f>
        <v/>
      </c>
      <c r="B1946" s="129"/>
      <c r="C1946" s="130"/>
      <c r="D1946" s="98"/>
      <c r="E1946" s="95"/>
      <c r="F1946" s="141"/>
      <c r="G1946" s="98"/>
      <c r="H1946" s="98"/>
      <c r="I1946" s="95"/>
      <c r="J1946" s="131" t="str">
        <f t="shared" si="8"/>
        <v/>
      </c>
      <c r="K1946" s="131"/>
      <c r="L1946" s="132"/>
      <c r="M1946" s="131"/>
      <c r="N1946" s="129"/>
      <c r="O1946" s="95"/>
      <c r="P1946" s="98"/>
      <c r="Q1946" s="381"/>
      <c r="R1946" s="381"/>
      <c r="S1946" s="381"/>
      <c r="T1946" s="381"/>
    </row>
    <row r="1947" spans="1:20" ht="12.75" customHeight="1" x14ac:dyDescent="0.25">
      <c r="A1947" s="128" t="str">
        <f>IF(B1947="","",ROW()-ROW($A$3)+'Diário 3º PA'!$P$1)</f>
        <v/>
      </c>
      <c r="B1947" s="129"/>
      <c r="C1947" s="130"/>
      <c r="D1947" s="98"/>
      <c r="E1947" s="95"/>
      <c r="F1947" s="141"/>
      <c r="G1947" s="98"/>
      <c r="H1947" s="98"/>
      <c r="I1947" s="95"/>
      <c r="J1947" s="131" t="str">
        <f t="shared" si="8"/>
        <v/>
      </c>
      <c r="K1947" s="131"/>
      <c r="L1947" s="132"/>
      <c r="M1947" s="131"/>
      <c r="N1947" s="129"/>
      <c r="O1947" s="95"/>
      <c r="P1947" s="98"/>
      <c r="Q1947" s="381"/>
      <c r="R1947" s="381"/>
      <c r="S1947" s="381"/>
      <c r="T1947" s="381"/>
    </row>
    <row r="1948" spans="1:20" ht="12.75" customHeight="1" x14ac:dyDescent="0.25">
      <c r="A1948" s="128" t="str">
        <f>IF(B1948="","",ROW()-ROW($A$3)+'Diário 3º PA'!$P$1)</f>
        <v/>
      </c>
      <c r="B1948" s="129"/>
      <c r="C1948" s="130"/>
      <c r="D1948" s="98"/>
      <c r="E1948" s="95"/>
      <c r="F1948" s="141"/>
      <c r="G1948" s="98"/>
      <c r="H1948" s="98"/>
      <c r="I1948" s="95"/>
      <c r="J1948" s="131" t="str">
        <f t="shared" si="8"/>
        <v/>
      </c>
      <c r="K1948" s="131"/>
      <c r="L1948" s="132"/>
      <c r="M1948" s="131"/>
      <c r="N1948" s="129"/>
      <c r="O1948" s="95"/>
      <c r="P1948" s="98"/>
      <c r="Q1948" s="381"/>
      <c r="R1948" s="381"/>
      <c r="S1948" s="381"/>
      <c r="T1948" s="381"/>
    </row>
    <row r="1949" spans="1:20" ht="12.75" customHeight="1" x14ac:dyDescent="0.25">
      <c r="A1949" s="128" t="str">
        <f>IF(B1949="","",ROW()-ROW($A$3)+'Diário 3º PA'!$P$1)</f>
        <v/>
      </c>
      <c r="B1949" s="129"/>
      <c r="C1949" s="130"/>
      <c r="D1949" s="98"/>
      <c r="E1949" s="95"/>
      <c r="F1949" s="141"/>
      <c r="G1949" s="98"/>
      <c r="H1949" s="98"/>
      <c r="I1949" s="95"/>
      <c r="J1949" s="131" t="str">
        <f t="shared" si="8"/>
        <v/>
      </c>
      <c r="K1949" s="131"/>
      <c r="L1949" s="132"/>
      <c r="M1949" s="131"/>
      <c r="N1949" s="129"/>
      <c r="O1949" s="95"/>
      <c r="P1949" s="98"/>
      <c r="Q1949" s="381"/>
      <c r="R1949" s="381"/>
      <c r="S1949" s="381"/>
      <c r="T1949" s="381"/>
    </row>
    <row r="1950" spans="1:20" ht="12.75" customHeight="1" x14ac:dyDescent="0.25">
      <c r="A1950" s="128" t="str">
        <f>IF(B1950="","",ROW()-ROW($A$3)+'Diário 3º PA'!$P$1)</f>
        <v/>
      </c>
      <c r="B1950" s="129"/>
      <c r="C1950" s="130"/>
      <c r="D1950" s="98"/>
      <c r="E1950" s="95"/>
      <c r="F1950" s="141"/>
      <c r="G1950" s="98"/>
      <c r="H1950" s="98"/>
      <c r="I1950" s="95"/>
      <c r="J1950" s="131" t="str">
        <f t="shared" si="8"/>
        <v/>
      </c>
      <c r="K1950" s="131"/>
      <c r="L1950" s="132"/>
      <c r="M1950" s="131"/>
      <c r="N1950" s="129"/>
      <c r="O1950" s="95"/>
      <c r="P1950" s="98"/>
      <c r="Q1950" s="381"/>
      <c r="R1950" s="381"/>
      <c r="S1950" s="381"/>
      <c r="T1950" s="381"/>
    </row>
    <row r="1951" spans="1:20" ht="12.75" customHeight="1" x14ac:dyDescent="0.25">
      <c r="A1951" s="128" t="str">
        <f>IF(B1951="","",ROW()-ROW($A$3)+'Diário 3º PA'!$P$1)</f>
        <v/>
      </c>
      <c r="B1951" s="129"/>
      <c r="C1951" s="130"/>
      <c r="D1951" s="98"/>
      <c r="E1951" s="95"/>
      <c r="F1951" s="141"/>
      <c r="G1951" s="98"/>
      <c r="H1951" s="98"/>
      <c r="I1951" s="95"/>
      <c r="J1951" s="131" t="str">
        <f t="shared" si="8"/>
        <v/>
      </c>
      <c r="K1951" s="131"/>
      <c r="L1951" s="132"/>
      <c r="M1951" s="131"/>
      <c r="N1951" s="129"/>
      <c r="O1951" s="95"/>
      <c r="P1951" s="98"/>
      <c r="Q1951" s="381"/>
      <c r="R1951" s="381"/>
      <c r="S1951" s="381"/>
      <c r="T1951" s="381"/>
    </row>
    <row r="1952" spans="1:20" ht="12.75" customHeight="1" x14ac:dyDescent="0.25">
      <c r="A1952" s="128" t="str">
        <f>IF(B1952="","",ROW()-ROW($A$3)+'Diário 3º PA'!$P$1)</f>
        <v/>
      </c>
      <c r="B1952" s="129"/>
      <c r="C1952" s="130"/>
      <c r="D1952" s="98"/>
      <c r="E1952" s="95"/>
      <c r="F1952" s="141"/>
      <c r="G1952" s="98"/>
      <c r="H1952" s="98"/>
      <c r="I1952" s="95"/>
      <c r="J1952" s="131" t="str">
        <f t="shared" si="8"/>
        <v/>
      </c>
      <c r="K1952" s="131"/>
      <c r="L1952" s="132"/>
      <c r="M1952" s="131"/>
      <c r="N1952" s="129"/>
      <c r="O1952" s="95"/>
      <c r="P1952" s="98"/>
      <c r="Q1952" s="381"/>
      <c r="R1952" s="381"/>
      <c r="S1952" s="381"/>
      <c r="T1952" s="381"/>
    </row>
    <row r="1953" spans="1:20" ht="12.75" customHeight="1" x14ac:dyDescent="0.25">
      <c r="A1953" s="128" t="str">
        <f>IF(B1953="","",ROW()-ROW($A$3)+'Diário 3º PA'!$P$1)</f>
        <v/>
      </c>
      <c r="B1953" s="129"/>
      <c r="C1953" s="130"/>
      <c r="D1953" s="98"/>
      <c r="E1953" s="95"/>
      <c r="F1953" s="141"/>
      <c r="G1953" s="98"/>
      <c r="H1953" s="98"/>
      <c r="I1953" s="95"/>
      <c r="J1953" s="131" t="str">
        <f t="shared" si="8"/>
        <v/>
      </c>
      <c r="K1953" s="131"/>
      <c r="L1953" s="132"/>
      <c r="M1953" s="131"/>
      <c r="N1953" s="129"/>
      <c r="O1953" s="95"/>
      <c r="P1953" s="98"/>
      <c r="Q1953" s="381"/>
      <c r="R1953" s="381"/>
      <c r="S1953" s="381"/>
      <c r="T1953" s="381"/>
    </row>
    <row r="1954" spans="1:20" ht="12.75" customHeight="1" x14ac:dyDescent="0.25">
      <c r="A1954" s="128" t="str">
        <f>IF(B1954="","",ROW()-ROW($A$3)+'Diário 3º PA'!$P$1)</f>
        <v/>
      </c>
      <c r="B1954" s="129"/>
      <c r="C1954" s="130"/>
      <c r="D1954" s="98"/>
      <c r="E1954" s="95"/>
      <c r="F1954" s="141"/>
      <c r="G1954" s="98"/>
      <c r="H1954" s="98"/>
      <c r="I1954" s="95"/>
      <c r="J1954" s="131" t="str">
        <f t="shared" si="8"/>
        <v/>
      </c>
      <c r="K1954" s="131"/>
      <c r="L1954" s="132"/>
      <c r="M1954" s="131"/>
      <c r="N1954" s="129"/>
      <c r="O1954" s="95"/>
      <c r="P1954" s="98"/>
      <c r="Q1954" s="381"/>
      <c r="R1954" s="381"/>
      <c r="S1954" s="381"/>
      <c r="T1954" s="381"/>
    </row>
    <row r="1955" spans="1:20" ht="12.75" customHeight="1" x14ac:dyDescent="0.25">
      <c r="A1955" s="128" t="str">
        <f>IF(B1955="","",ROW()-ROW($A$3)+'Diário 3º PA'!$P$1)</f>
        <v/>
      </c>
      <c r="B1955" s="129"/>
      <c r="C1955" s="130"/>
      <c r="D1955" s="98"/>
      <c r="E1955" s="95"/>
      <c r="F1955" s="141"/>
      <c r="G1955" s="98"/>
      <c r="H1955" s="98"/>
      <c r="I1955" s="95"/>
      <c r="J1955" s="131" t="str">
        <f t="shared" si="8"/>
        <v/>
      </c>
      <c r="K1955" s="131"/>
      <c r="L1955" s="132"/>
      <c r="M1955" s="131"/>
      <c r="N1955" s="129"/>
      <c r="O1955" s="95"/>
      <c r="P1955" s="98"/>
      <c r="Q1955" s="381"/>
      <c r="R1955" s="381"/>
      <c r="S1955" s="381"/>
      <c r="T1955" s="381"/>
    </row>
    <row r="1956" spans="1:20" ht="12.75" customHeight="1" x14ac:dyDescent="0.25">
      <c r="A1956" s="128" t="str">
        <f>IF(B1956="","",ROW()-ROW($A$3)+'Diário 3º PA'!$P$1)</f>
        <v/>
      </c>
      <c r="B1956" s="129"/>
      <c r="C1956" s="130"/>
      <c r="D1956" s="98"/>
      <c r="E1956" s="95"/>
      <c r="F1956" s="141"/>
      <c r="G1956" s="98"/>
      <c r="H1956" s="98"/>
      <c r="I1956" s="95"/>
      <c r="J1956" s="131" t="str">
        <f t="shared" si="8"/>
        <v/>
      </c>
      <c r="K1956" s="131"/>
      <c r="L1956" s="132"/>
      <c r="M1956" s="131"/>
      <c r="N1956" s="129"/>
      <c r="O1956" s="95"/>
      <c r="P1956" s="98"/>
      <c r="Q1956" s="381"/>
      <c r="R1956" s="381"/>
      <c r="S1956" s="381"/>
      <c r="T1956" s="381"/>
    </row>
    <row r="1957" spans="1:20" ht="12.75" customHeight="1" x14ac:dyDescent="0.25">
      <c r="A1957" s="128" t="str">
        <f>IF(B1957="","",ROW()-ROW($A$3)+'Diário 3º PA'!$P$1)</f>
        <v/>
      </c>
      <c r="B1957" s="129"/>
      <c r="C1957" s="130"/>
      <c r="D1957" s="98"/>
      <c r="E1957" s="95"/>
      <c r="F1957" s="141"/>
      <c r="G1957" s="98"/>
      <c r="H1957" s="98"/>
      <c r="I1957" s="95"/>
      <c r="J1957" s="131" t="str">
        <f t="shared" si="8"/>
        <v/>
      </c>
      <c r="K1957" s="131"/>
      <c r="L1957" s="132"/>
      <c r="M1957" s="131"/>
      <c r="N1957" s="129"/>
      <c r="O1957" s="95"/>
      <c r="P1957" s="98"/>
      <c r="Q1957" s="381"/>
      <c r="R1957" s="381"/>
      <c r="S1957" s="381"/>
      <c r="T1957" s="381"/>
    </row>
    <row r="1958" spans="1:20" ht="12.75" customHeight="1" x14ac:dyDescent="0.25">
      <c r="A1958" s="128" t="str">
        <f>IF(B1958="","",ROW()-ROW($A$3)+'Diário 3º PA'!$P$1)</f>
        <v/>
      </c>
      <c r="B1958" s="129"/>
      <c r="C1958" s="130"/>
      <c r="D1958" s="98"/>
      <c r="E1958" s="95"/>
      <c r="F1958" s="141"/>
      <c r="G1958" s="98"/>
      <c r="H1958" s="98"/>
      <c r="I1958" s="95"/>
      <c r="J1958" s="131" t="str">
        <f t="shared" si="8"/>
        <v/>
      </c>
      <c r="K1958" s="131"/>
      <c r="L1958" s="132"/>
      <c r="M1958" s="131"/>
      <c r="N1958" s="129"/>
      <c r="O1958" s="95"/>
      <c r="P1958" s="98"/>
      <c r="Q1958" s="381"/>
      <c r="R1958" s="381"/>
      <c r="S1958" s="381"/>
      <c r="T1958" s="381"/>
    </row>
    <row r="1959" spans="1:20" ht="12.75" customHeight="1" x14ac:dyDescent="0.25">
      <c r="A1959" s="128" t="str">
        <f>IF(B1959="","",ROW()-ROW($A$3)+'Diário 3º PA'!$P$1)</f>
        <v/>
      </c>
      <c r="B1959" s="129"/>
      <c r="C1959" s="130"/>
      <c r="D1959" s="98"/>
      <c r="E1959" s="95"/>
      <c r="F1959" s="141"/>
      <c r="G1959" s="98"/>
      <c r="H1959" s="98"/>
      <c r="I1959" s="95"/>
      <c r="J1959" s="131" t="str">
        <f t="shared" si="8"/>
        <v/>
      </c>
      <c r="K1959" s="131"/>
      <c r="L1959" s="132"/>
      <c r="M1959" s="131"/>
      <c r="N1959" s="129"/>
      <c r="O1959" s="95"/>
      <c r="P1959" s="98"/>
      <c r="Q1959" s="381"/>
      <c r="R1959" s="381"/>
      <c r="S1959" s="381"/>
      <c r="T1959" s="381"/>
    </row>
    <row r="1960" spans="1:20" ht="12.75" customHeight="1" x14ac:dyDescent="0.25">
      <c r="A1960" s="128" t="str">
        <f>IF(B1960="","",ROW()-ROW($A$3)+'Diário 3º PA'!$P$1)</f>
        <v/>
      </c>
      <c r="B1960" s="129"/>
      <c r="C1960" s="130"/>
      <c r="D1960" s="98"/>
      <c r="E1960" s="95"/>
      <c r="F1960" s="141"/>
      <c r="G1960" s="98"/>
      <c r="H1960" s="98"/>
      <c r="I1960" s="95"/>
      <c r="J1960" s="131" t="str">
        <f t="shared" si="8"/>
        <v/>
      </c>
      <c r="K1960" s="131"/>
      <c r="L1960" s="132"/>
      <c r="M1960" s="131"/>
      <c r="N1960" s="129"/>
      <c r="O1960" s="95"/>
      <c r="P1960" s="98"/>
      <c r="Q1960" s="381"/>
      <c r="R1960" s="381"/>
      <c r="S1960" s="381"/>
      <c r="T1960" s="381"/>
    </row>
    <row r="1961" spans="1:20" ht="12.75" customHeight="1" x14ac:dyDescent="0.25">
      <c r="A1961" s="128" t="str">
        <f>IF(B1961="","",ROW()-ROW($A$3)+'Diário 3º PA'!$P$1)</f>
        <v/>
      </c>
      <c r="B1961" s="129"/>
      <c r="C1961" s="130"/>
      <c r="D1961" s="98"/>
      <c r="E1961" s="95"/>
      <c r="F1961" s="141"/>
      <c r="G1961" s="98"/>
      <c r="H1961" s="98"/>
      <c r="I1961" s="95"/>
      <c r="J1961" s="131" t="str">
        <f t="shared" si="8"/>
        <v/>
      </c>
      <c r="K1961" s="131"/>
      <c r="L1961" s="132"/>
      <c r="M1961" s="131"/>
      <c r="N1961" s="129"/>
      <c r="O1961" s="95"/>
      <c r="P1961" s="98"/>
      <c r="Q1961" s="381"/>
      <c r="R1961" s="381"/>
      <c r="S1961" s="381"/>
      <c r="T1961" s="381"/>
    </row>
    <row r="1962" spans="1:20" ht="12.75" customHeight="1" x14ac:dyDescent="0.25">
      <c r="A1962" s="128" t="str">
        <f>IF(B1962="","",ROW()-ROW($A$3)+'Diário 3º PA'!$P$1)</f>
        <v/>
      </c>
      <c r="B1962" s="129"/>
      <c r="C1962" s="130"/>
      <c r="D1962" s="98"/>
      <c r="E1962" s="95"/>
      <c r="F1962" s="141"/>
      <c r="G1962" s="98"/>
      <c r="H1962" s="98"/>
      <c r="I1962" s="95"/>
      <c r="J1962" s="131" t="str">
        <f t="shared" si="8"/>
        <v/>
      </c>
      <c r="K1962" s="131"/>
      <c r="L1962" s="132"/>
      <c r="M1962" s="131"/>
      <c r="N1962" s="129"/>
      <c r="O1962" s="95"/>
      <c r="P1962" s="98"/>
      <c r="Q1962" s="381"/>
      <c r="R1962" s="381"/>
      <c r="S1962" s="381"/>
      <c r="T1962" s="381"/>
    </row>
    <row r="1963" spans="1:20" ht="12.75" customHeight="1" x14ac:dyDescent="0.25">
      <c r="A1963" s="128" t="str">
        <f>IF(B1963="","",ROW()-ROW($A$3)+'Diário 3º PA'!$P$1)</f>
        <v/>
      </c>
      <c r="B1963" s="129"/>
      <c r="C1963" s="130"/>
      <c r="D1963" s="98"/>
      <c r="E1963" s="95"/>
      <c r="F1963" s="141"/>
      <c r="G1963" s="98"/>
      <c r="H1963" s="98"/>
      <c r="I1963" s="95"/>
      <c r="J1963" s="131" t="str">
        <f t="shared" si="8"/>
        <v/>
      </c>
      <c r="K1963" s="131"/>
      <c r="L1963" s="132"/>
      <c r="M1963" s="131"/>
      <c r="N1963" s="129"/>
      <c r="O1963" s="95"/>
      <c r="P1963" s="98"/>
      <c r="Q1963" s="381"/>
      <c r="R1963" s="381"/>
      <c r="S1963" s="381"/>
      <c r="T1963" s="381"/>
    </row>
    <row r="1964" spans="1:20" ht="12.75" customHeight="1" x14ac:dyDescent="0.25">
      <c r="A1964" s="128" t="str">
        <f>IF(B1964="","",ROW()-ROW($A$3)+'Diário 3º PA'!$P$1)</f>
        <v/>
      </c>
      <c r="B1964" s="129"/>
      <c r="C1964" s="130"/>
      <c r="D1964" s="98"/>
      <c r="E1964" s="95"/>
      <c r="F1964" s="141"/>
      <c r="G1964" s="98"/>
      <c r="H1964" s="98"/>
      <c r="I1964" s="95"/>
      <c r="J1964" s="131" t="str">
        <f t="shared" si="8"/>
        <v/>
      </c>
      <c r="K1964" s="131"/>
      <c r="L1964" s="132"/>
      <c r="M1964" s="131"/>
      <c r="N1964" s="129"/>
      <c r="O1964" s="95"/>
      <c r="P1964" s="98"/>
      <c r="Q1964" s="381"/>
      <c r="R1964" s="381"/>
      <c r="S1964" s="381"/>
      <c r="T1964" s="381"/>
    </row>
    <row r="1965" spans="1:20" ht="12.75" customHeight="1" x14ac:dyDescent="0.25">
      <c r="A1965" s="128" t="str">
        <f>IF(B1965="","",ROW()-ROW($A$3)+'Diário 3º PA'!$P$1)</f>
        <v/>
      </c>
      <c r="B1965" s="129"/>
      <c r="C1965" s="130"/>
      <c r="D1965" s="98"/>
      <c r="E1965" s="95"/>
      <c r="F1965" s="141"/>
      <c r="G1965" s="98"/>
      <c r="H1965" s="98"/>
      <c r="I1965" s="95"/>
      <c r="J1965" s="131" t="str">
        <f t="shared" si="8"/>
        <v/>
      </c>
      <c r="K1965" s="131"/>
      <c r="L1965" s="132"/>
      <c r="M1965" s="131"/>
      <c r="N1965" s="129"/>
      <c r="O1965" s="95"/>
      <c r="P1965" s="98"/>
      <c r="Q1965" s="381"/>
      <c r="R1965" s="381"/>
      <c r="S1965" s="381"/>
      <c r="T1965" s="381"/>
    </row>
    <row r="1966" spans="1:20" ht="12.75" customHeight="1" x14ac:dyDescent="0.25">
      <c r="A1966" s="128" t="str">
        <f>IF(B1966="","",ROW()-ROW($A$3)+'Diário 3º PA'!$P$1)</f>
        <v/>
      </c>
      <c r="B1966" s="129"/>
      <c r="C1966" s="130"/>
      <c r="D1966" s="98"/>
      <c r="E1966" s="95"/>
      <c r="F1966" s="141"/>
      <c r="G1966" s="98"/>
      <c r="H1966" s="98"/>
      <c r="I1966" s="95"/>
      <c r="J1966" s="131" t="str">
        <f t="shared" si="8"/>
        <v/>
      </c>
      <c r="K1966" s="131"/>
      <c r="L1966" s="132"/>
      <c r="M1966" s="131"/>
      <c r="N1966" s="129"/>
      <c r="O1966" s="95"/>
      <c r="P1966" s="98"/>
      <c r="Q1966" s="381"/>
      <c r="R1966" s="381"/>
      <c r="S1966" s="381"/>
      <c r="T1966" s="381"/>
    </row>
    <row r="1967" spans="1:20" ht="12.75" customHeight="1" x14ac:dyDescent="0.25">
      <c r="A1967" s="128" t="str">
        <f>IF(B1967="","",ROW()-ROW($A$3)+'Diário 3º PA'!$P$1)</f>
        <v/>
      </c>
      <c r="B1967" s="129"/>
      <c r="C1967" s="130"/>
      <c r="D1967" s="98"/>
      <c r="E1967" s="95"/>
      <c r="F1967" s="141"/>
      <c r="G1967" s="98"/>
      <c r="H1967" s="98"/>
      <c r="I1967" s="95"/>
      <c r="J1967" s="131" t="str">
        <f t="shared" si="8"/>
        <v/>
      </c>
      <c r="K1967" s="131"/>
      <c r="L1967" s="132"/>
      <c r="M1967" s="131"/>
      <c r="N1967" s="129"/>
      <c r="O1967" s="95"/>
      <c r="P1967" s="98"/>
      <c r="Q1967" s="381"/>
      <c r="R1967" s="381"/>
      <c r="S1967" s="381"/>
      <c r="T1967" s="381"/>
    </row>
    <row r="1968" spans="1:20" ht="12.75" customHeight="1" x14ac:dyDescent="0.25">
      <c r="A1968" s="128" t="str">
        <f>IF(B1968="","",ROW()-ROW($A$3)+'Diário 3º PA'!$P$1)</f>
        <v/>
      </c>
      <c r="B1968" s="129"/>
      <c r="C1968" s="130"/>
      <c r="D1968" s="98"/>
      <c r="E1968" s="95"/>
      <c r="F1968" s="141"/>
      <c r="G1968" s="98"/>
      <c r="H1968" s="98"/>
      <c r="I1968" s="95"/>
      <c r="J1968" s="131" t="str">
        <f t="shared" si="8"/>
        <v/>
      </c>
      <c r="K1968" s="131"/>
      <c r="L1968" s="132"/>
      <c r="M1968" s="131"/>
      <c r="N1968" s="129"/>
      <c r="O1968" s="95"/>
      <c r="P1968" s="98"/>
      <c r="Q1968" s="381"/>
      <c r="R1968" s="381"/>
      <c r="S1968" s="381"/>
      <c r="T1968" s="381"/>
    </row>
    <row r="1969" spans="1:20" ht="12.75" customHeight="1" x14ac:dyDescent="0.25">
      <c r="A1969" s="128" t="str">
        <f>IF(B1969="","",ROW()-ROW($A$3)+'Diário 3º PA'!$P$1)</f>
        <v/>
      </c>
      <c r="B1969" s="129"/>
      <c r="C1969" s="130"/>
      <c r="D1969" s="98"/>
      <c r="E1969" s="95"/>
      <c r="F1969" s="141"/>
      <c r="G1969" s="98"/>
      <c r="H1969" s="98"/>
      <c r="I1969" s="95"/>
      <c r="J1969" s="131" t="str">
        <f t="shared" si="8"/>
        <v/>
      </c>
      <c r="K1969" s="131"/>
      <c r="L1969" s="132"/>
      <c r="M1969" s="131"/>
      <c r="N1969" s="129"/>
      <c r="O1969" s="95"/>
      <c r="P1969" s="98"/>
      <c r="Q1969" s="381"/>
      <c r="R1969" s="381"/>
      <c r="S1969" s="381"/>
      <c r="T1969" s="381"/>
    </row>
    <row r="1970" spans="1:20" ht="12.75" customHeight="1" x14ac:dyDescent="0.25">
      <c r="A1970" s="128" t="str">
        <f>IF(B1970="","",ROW()-ROW($A$3)+'Diário 3º PA'!$P$1)</f>
        <v/>
      </c>
      <c r="B1970" s="129"/>
      <c r="C1970" s="130"/>
      <c r="D1970" s="98"/>
      <c r="E1970" s="95"/>
      <c r="F1970" s="141"/>
      <c r="G1970" s="98"/>
      <c r="H1970" s="98"/>
      <c r="I1970" s="95"/>
      <c r="J1970" s="131" t="str">
        <f t="shared" si="8"/>
        <v/>
      </c>
      <c r="K1970" s="131"/>
      <c r="L1970" s="132"/>
      <c r="M1970" s="131"/>
      <c r="N1970" s="129"/>
      <c r="O1970" s="95"/>
      <c r="P1970" s="98"/>
      <c r="Q1970" s="381"/>
      <c r="R1970" s="381"/>
      <c r="S1970" s="381"/>
      <c r="T1970" s="381"/>
    </row>
    <row r="1971" spans="1:20" ht="12.75" customHeight="1" x14ac:dyDescent="0.25">
      <c r="A1971" s="128" t="str">
        <f>IF(B1971="","",ROW()-ROW($A$3)+'Diário 3º PA'!$P$1)</f>
        <v/>
      </c>
      <c r="B1971" s="129"/>
      <c r="C1971" s="130"/>
      <c r="D1971" s="98"/>
      <c r="E1971" s="95"/>
      <c r="F1971" s="141"/>
      <c r="G1971" s="98"/>
      <c r="H1971" s="98"/>
      <c r="I1971" s="95"/>
      <c r="J1971" s="131" t="str">
        <f t="shared" si="8"/>
        <v/>
      </c>
      <c r="K1971" s="131"/>
      <c r="L1971" s="132"/>
      <c r="M1971" s="131"/>
      <c r="N1971" s="129"/>
      <c r="O1971" s="95"/>
      <c r="P1971" s="98"/>
      <c r="Q1971" s="381"/>
      <c r="R1971" s="381"/>
      <c r="S1971" s="381"/>
      <c r="T1971" s="381"/>
    </row>
    <row r="1972" spans="1:20" ht="12.75" customHeight="1" x14ac:dyDescent="0.25">
      <c r="A1972" s="128" t="str">
        <f>IF(B1972="","",ROW()-ROW($A$3)+'Diário 3º PA'!$P$1)</f>
        <v/>
      </c>
      <c r="B1972" s="129"/>
      <c r="C1972" s="130"/>
      <c r="D1972" s="98"/>
      <c r="E1972" s="95"/>
      <c r="F1972" s="141"/>
      <c r="G1972" s="98"/>
      <c r="H1972" s="98"/>
      <c r="I1972" s="95"/>
      <c r="J1972" s="131" t="str">
        <f t="shared" si="8"/>
        <v/>
      </c>
      <c r="K1972" s="131"/>
      <c r="L1972" s="132"/>
      <c r="M1972" s="131"/>
      <c r="N1972" s="129"/>
      <c r="O1972" s="95"/>
      <c r="P1972" s="98"/>
      <c r="Q1972" s="381"/>
      <c r="R1972" s="381"/>
      <c r="S1972" s="381"/>
      <c r="T1972" s="381"/>
    </row>
    <row r="1973" spans="1:20" ht="12.75" customHeight="1" x14ac:dyDescent="0.25">
      <c r="A1973" s="128" t="str">
        <f>IF(B1973="","",ROW()-ROW($A$3)+'Diário 3º PA'!$P$1)</f>
        <v/>
      </c>
      <c r="B1973" s="129"/>
      <c r="C1973" s="130"/>
      <c r="D1973" s="98"/>
      <c r="E1973" s="95"/>
      <c r="F1973" s="141"/>
      <c r="G1973" s="98"/>
      <c r="H1973" s="98"/>
      <c r="I1973" s="95"/>
      <c r="J1973" s="131" t="str">
        <f t="shared" si="8"/>
        <v/>
      </c>
      <c r="K1973" s="131"/>
      <c r="L1973" s="132"/>
      <c r="M1973" s="131"/>
      <c r="N1973" s="129"/>
      <c r="O1973" s="95"/>
      <c r="P1973" s="98"/>
      <c r="Q1973" s="381"/>
      <c r="R1973" s="381"/>
      <c r="S1973" s="381"/>
      <c r="T1973" s="381"/>
    </row>
    <row r="1974" spans="1:20" ht="12.75" customHeight="1" x14ac:dyDescent="0.25">
      <c r="A1974" s="128" t="str">
        <f>IF(B1974="","",ROW()-ROW($A$3)+'Diário 3º PA'!$P$1)</f>
        <v/>
      </c>
      <c r="B1974" s="129"/>
      <c r="C1974" s="130"/>
      <c r="D1974" s="98"/>
      <c r="E1974" s="95"/>
      <c r="F1974" s="141"/>
      <c r="G1974" s="98"/>
      <c r="H1974" s="98"/>
      <c r="I1974" s="95"/>
      <c r="J1974" s="131" t="str">
        <f t="shared" si="8"/>
        <v/>
      </c>
      <c r="K1974" s="131"/>
      <c r="L1974" s="132"/>
      <c r="M1974" s="131"/>
      <c r="N1974" s="129"/>
      <c r="O1974" s="95"/>
      <c r="P1974" s="98"/>
      <c r="Q1974" s="381"/>
      <c r="R1974" s="381"/>
      <c r="S1974" s="381"/>
      <c r="T1974" s="381"/>
    </row>
    <row r="1975" spans="1:20" ht="12.75" customHeight="1" x14ac:dyDescent="0.25">
      <c r="A1975" s="128" t="str">
        <f>IF(B1975="","",ROW()-ROW($A$3)+'Diário 3º PA'!$P$1)</f>
        <v/>
      </c>
      <c r="B1975" s="129"/>
      <c r="C1975" s="130"/>
      <c r="D1975" s="98"/>
      <c r="E1975" s="95"/>
      <c r="F1975" s="141"/>
      <c r="G1975" s="98"/>
      <c r="H1975" s="98"/>
      <c r="I1975" s="95"/>
      <c r="J1975" s="131" t="str">
        <f t="shared" si="8"/>
        <v/>
      </c>
      <c r="K1975" s="131"/>
      <c r="L1975" s="132"/>
      <c r="M1975" s="131"/>
      <c r="N1975" s="129"/>
      <c r="O1975" s="95"/>
      <c r="P1975" s="98"/>
      <c r="Q1975" s="381"/>
      <c r="R1975" s="381"/>
      <c r="S1975" s="381"/>
      <c r="T1975" s="381"/>
    </row>
    <row r="1976" spans="1:20" ht="12.75" customHeight="1" x14ac:dyDescent="0.25">
      <c r="A1976" s="128" t="str">
        <f>IF(B1976="","",ROW()-ROW($A$3)+'Diário 3º PA'!$P$1)</f>
        <v/>
      </c>
      <c r="B1976" s="129"/>
      <c r="C1976" s="130"/>
      <c r="D1976" s="98"/>
      <c r="E1976" s="95"/>
      <c r="F1976" s="141"/>
      <c r="G1976" s="98"/>
      <c r="H1976" s="98"/>
      <c r="I1976" s="95"/>
      <c r="J1976" s="131" t="str">
        <f t="shared" si="8"/>
        <v/>
      </c>
      <c r="K1976" s="131"/>
      <c r="L1976" s="132"/>
      <c r="M1976" s="131"/>
      <c r="N1976" s="129"/>
      <c r="O1976" s="95"/>
      <c r="P1976" s="98"/>
      <c r="Q1976" s="381"/>
      <c r="R1976" s="381"/>
      <c r="S1976" s="381"/>
      <c r="T1976" s="381"/>
    </row>
    <row r="1977" spans="1:20" ht="12.75" customHeight="1" x14ac:dyDescent="0.25">
      <c r="A1977" s="128" t="str">
        <f>IF(B1977="","",ROW()-ROW($A$3)+'Diário 3º PA'!$P$1)</f>
        <v/>
      </c>
      <c r="B1977" s="129"/>
      <c r="C1977" s="130"/>
      <c r="D1977" s="98"/>
      <c r="E1977" s="95"/>
      <c r="F1977" s="141"/>
      <c r="G1977" s="98"/>
      <c r="H1977" s="98"/>
      <c r="I1977" s="95"/>
      <c r="J1977" s="131" t="str">
        <f t="shared" si="8"/>
        <v/>
      </c>
      <c r="K1977" s="131"/>
      <c r="L1977" s="132"/>
      <c r="M1977" s="131"/>
      <c r="N1977" s="129"/>
      <c r="O1977" s="95"/>
      <c r="P1977" s="98"/>
      <c r="Q1977" s="381"/>
      <c r="R1977" s="381"/>
      <c r="S1977" s="381"/>
      <c r="T1977" s="381"/>
    </row>
    <row r="1978" spans="1:20" ht="12.75" customHeight="1" x14ac:dyDescent="0.25">
      <c r="A1978" s="128" t="str">
        <f>IF(B1978="","",ROW()-ROW($A$3)+'Diário 3º PA'!$P$1)</f>
        <v/>
      </c>
      <c r="B1978" s="129"/>
      <c r="C1978" s="130"/>
      <c r="D1978" s="98"/>
      <c r="E1978" s="95"/>
      <c r="F1978" s="141"/>
      <c r="G1978" s="98"/>
      <c r="H1978" s="98"/>
      <c r="I1978" s="95"/>
      <c r="J1978" s="131" t="str">
        <f t="shared" si="8"/>
        <v/>
      </c>
      <c r="K1978" s="131"/>
      <c r="L1978" s="132"/>
      <c r="M1978" s="131"/>
      <c r="N1978" s="129"/>
      <c r="O1978" s="95"/>
      <c r="P1978" s="98"/>
      <c r="Q1978" s="381"/>
      <c r="R1978" s="381"/>
      <c r="S1978" s="381"/>
      <c r="T1978" s="381"/>
    </row>
    <row r="1979" spans="1:20" ht="12.75" customHeight="1" x14ac:dyDescent="0.25">
      <c r="A1979" s="128" t="str">
        <f>IF(B1979="","",ROW()-ROW($A$3)+'Diário 3º PA'!$P$1)</f>
        <v/>
      </c>
      <c r="B1979" s="129"/>
      <c r="C1979" s="130"/>
      <c r="D1979" s="98"/>
      <c r="E1979" s="95"/>
      <c r="F1979" s="141"/>
      <c r="G1979" s="98"/>
      <c r="H1979" s="98"/>
      <c r="I1979" s="95"/>
      <c r="J1979" s="131" t="str">
        <f t="shared" si="8"/>
        <v/>
      </c>
      <c r="K1979" s="131"/>
      <c r="L1979" s="132"/>
      <c r="M1979" s="131"/>
      <c r="N1979" s="129"/>
      <c r="O1979" s="95"/>
      <c r="P1979" s="98"/>
      <c r="Q1979" s="381"/>
      <c r="R1979" s="381"/>
      <c r="S1979" s="381"/>
      <c r="T1979" s="381"/>
    </row>
    <row r="1980" spans="1:20" ht="12.75" customHeight="1" x14ac:dyDescent="0.25">
      <c r="A1980" s="128" t="str">
        <f>IF(B1980="","",ROW()-ROW($A$3)+'Diário 3º PA'!$P$1)</f>
        <v/>
      </c>
      <c r="B1980" s="129"/>
      <c r="C1980" s="130"/>
      <c r="D1980" s="98"/>
      <c r="E1980" s="95"/>
      <c r="F1980" s="141"/>
      <c r="G1980" s="98"/>
      <c r="H1980" s="98"/>
      <c r="I1980" s="95"/>
      <c r="J1980" s="131" t="str">
        <f t="shared" si="8"/>
        <v/>
      </c>
      <c r="K1980" s="131"/>
      <c r="L1980" s="132"/>
      <c r="M1980" s="131"/>
      <c r="N1980" s="129"/>
      <c r="O1980" s="95"/>
      <c r="P1980" s="98"/>
      <c r="Q1980" s="381"/>
      <c r="R1980" s="381"/>
      <c r="S1980" s="381"/>
      <c r="T1980" s="381"/>
    </row>
    <row r="1981" spans="1:20" ht="12.75" customHeight="1" x14ac:dyDescent="0.25">
      <c r="A1981" s="128" t="str">
        <f>IF(B1981="","",ROW()-ROW($A$3)+'Diário 3º PA'!$P$1)</f>
        <v/>
      </c>
      <c r="B1981" s="129"/>
      <c r="C1981" s="130"/>
      <c r="D1981" s="98"/>
      <c r="E1981" s="95"/>
      <c r="F1981" s="141"/>
      <c r="G1981" s="98"/>
      <c r="H1981" s="98"/>
      <c r="I1981" s="95"/>
      <c r="J1981" s="131" t="str">
        <f t="shared" si="8"/>
        <v/>
      </c>
      <c r="K1981" s="131"/>
      <c r="L1981" s="132"/>
      <c r="M1981" s="131"/>
      <c r="N1981" s="129"/>
      <c r="O1981" s="95"/>
      <c r="P1981" s="98"/>
      <c r="Q1981" s="381"/>
      <c r="R1981" s="381"/>
      <c r="S1981" s="381"/>
      <c r="T1981" s="381"/>
    </row>
    <row r="1982" spans="1:20" ht="12.75" customHeight="1" x14ac:dyDescent="0.25">
      <c r="A1982" s="128" t="str">
        <f>IF(B1982="","",ROW()-ROW($A$3)+'Diário 3º PA'!$P$1)</f>
        <v/>
      </c>
      <c r="B1982" s="129"/>
      <c r="C1982" s="130"/>
      <c r="D1982" s="98"/>
      <c r="E1982" s="95"/>
      <c r="F1982" s="141"/>
      <c r="G1982" s="98"/>
      <c r="H1982" s="98"/>
      <c r="I1982" s="95"/>
      <c r="J1982" s="131" t="str">
        <f t="shared" si="8"/>
        <v/>
      </c>
      <c r="K1982" s="131"/>
      <c r="L1982" s="132"/>
      <c r="M1982" s="131"/>
      <c r="N1982" s="129"/>
      <c r="O1982" s="95"/>
      <c r="P1982" s="98"/>
      <c r="Q1982" s="381"/>
      <c r="R1982" s="381"/>
      <c r="S1982" s="381"/>
      <c r="T1982" s="381"/>
    </row>
    <row r="1983" spans="1:20" ht="12.75" customHeight="1" x14ac:dyDescent="0.25">
      <c r="A1983" s="128" t="str">
        <f>IF(B1983="","",ROW()-ROW($A$3)+'Diário 3º PA'!$P$1)</f>
        <v/>
      </c>
      <c r="B1983" s="129"/>
      <c r="C1983" s="130"/>
      <c r="D1983" s="98"/>
      <c r="E1983" s="95"/>
      <c r="F1983" s="141"/>
      <c r="G1983" s="98"/>
      <c r="H1983" s="98"/>
      <c r="I1983" s="95"/>
      <c r="J1983" s="131" t="str">
        <f t="shared" si="8"/>
        <v/>
      </c>
      <c r="K1983" s="131"/>
      <c r="L1983" s="132"/>
      <c r="M1983" s="131"/>
      <c r="N1983" s="129"/>
      <c r="O1983" s="95"/>
      <c r="P1983" s="98"/>
      <c r="Q1983" s="381"/>
      <c r="R1983" s="381"/>
      <c r="S1983" s="381"/>
      <c r="T1983" s="381"/>
    </row>
    <row r="1984" spans="1:20" ht="12.75" customHeight="1" x14ac:dyDescent="0.25">
      <c r="A1984" s="128" t="str">
        <f>IF(B1984="","",ROW()-ROW($A$3)+'Diário 3º PA'!$P$1)</f>
        <v/>
      </c>
      <c r="B1984" s="129"/>
      <c r="C1984" s="130"/>
      <c r="D1984" s="98"/>
      <c r="E1984" s="95"/>
      <c r="F1984" s="141"/>
      <c r="G1984" s="98"/>
      <c r="H1984" s="98"/>
      <c r="I1984" s="95"/>
      <c r="J1984" s="131" t="str">
        <f t="shared" si="8"/>
        <v/>
      </c>
      <c r="K1984" s="131"/>
      <c r="L1984" s="132"/>
      <c r="M1984" s="131"/>
      <c r="N1984" s="129"/>
      <c r="O1984" s="95"/>
      <c r="P1984" s="98"/>
      <c r="Q1984" s="381"/>
      <c r="R1984" s="381"/>
      <c r="S1984" s="381"/>
      <c r="T1984" s="381"/>
    </row>
    <row r="1985" spans="1:20" ht="12.75" customHeight="1" x14ac:dyDescent="0.25">
      <c r="A1985" s="128" t="str">
        <f>IF(B1985="","",ROW()-ROW($A$3)+'Diário 3º PA'!$P$1)</f>
        <v/>
      </c>
      <c r="B1985" s="129"/>
      <c r="C1985" s="130"/>
      <c r="D1985" s="98"/>
      <c r="E1985" s="95"/>
      <c r="F1985" s="141"/>
      <c r="G1985" s="98"/>
      <c r="H1985" s="98"/>
      <c r="I1985" s="95"/>
      <c r="J1985" s="131" t="str">
        <f t="shared" si="8"/>
        <v/>
      </c>
      <c r="K1985" s="131"/>
      <c r="L1985" s="132"/>
      <c r="M1985" s="131"/>
      <c r="N1985" s="129"/>
      <c r="O1985" s="95"/>
      <c r="P1985" s="98"/>
      <c r="Q1985" s="381"/>
      <c r="R1985" s="381"/>
      <c r="S1985" s="381"/>
      <c r="T1985" s="381"/>
    </row>
    <row r="1986" spans="1:20" ht="12.75" customHeight="1" x14ac:dyDescent="0.25">
      <c r="A1986" s="128" t="str">
        <f>IF(B1986="","",ROW()-ROW($A$3)+'Diário 3º PA'!$P$1)</f>
        <v/>
      </c>
      <c r="B1986" s="129"/>
      <c r="C1986" s="130"/>
      <c r="D1986" s="98"/>
      <c r="E1986" s="95"/>
      <c r="F1986" s="141"/>
      <c r="G1986" s="98"/>
      <c r="H1986" s="98"/>
      <c r="I1986" s="95"/>
      <c r="J1986" s="131" t="str">
        <f t="shared" si="8"/>
        <v/>
      </c>
      <c r="K1986" s="131"/>
      <c r="L1986" s="132"/>
      <c r="M1986" s="131"/>
      <c r="N1986" s="129"/>
      <c r="O1986" s="95"/>
      <c r="P1986" s="98"/>
      <c r="Q1986" s="381"/>
      <c r="R1986" s="381"/>
      <c r="S1986" s="381"/>
      <c r="T1986" s="381"/>
    </row>
    <row r="1987" spans="1:20" ht="12.75" customHeight="1" x14ac:dyDescent="0.25">
      <c r="A1987" s="128" t="str">
        <f>IF(B1987="","",ROW()-ROW($A$3)+'Diário 3º PA'!$P$1)</f>
        <v/>
      </c>
      <c r="B1987" s="129"/>
      <c r="C1987" s="130"/>
      <c r="D1987" s="98"/>
      <c r="E1987" s="95"/>
      <c r="F1987" s="141"/>
      <c r="G1987" s="98"/>
      <c r="H1987" s="98"/>
      <c r="I1987" s="95"/>
      <c r="J1987" s="131" t="str">
        <f t="shared" si="8"/>
        <v/>
      </c>
      <c r="K1987" s="131"/>
      <c r="L1987" s="132"/>
      <c r="M1987" s="131"/>
      <c r="N1987" s="129"/>
      <c r="O1987" s="95"/>
      <c r="P1987" s="98"/>
      <c r="Q1987" s="381"/>
      <c r="R1987" s="381"/>
      <c r="S1987" s="381"/>
      <c r="T1987" s="381"/>
    </row>
    <row r="1988" spans="1:20" ht="12.75" customHeight="1" x14ac:dyDescent="0.25">
      <c r="A1988" s="128" t="str">
        <f>IF(B1988="","",ROW()-ROW($A$3)+'Diário 3º PA'!$P$1)</f>
        <v/>
      </c>
      <c r="B1988" s="129"/>
      <c r="C1988" s="130"/>
      <c r="D1988" s="98"/>
      <c r="E1988" s="95"/>
      <c r="F1988" s="141"/>
      <c r="G1988" s="98"/>
      <c r="H1988" s="98"/>
      <c r="I1988" s="95"/>
      <c r="J1988" s="131" t="str">
        <f t="shared" si="8"/>
        <v/>
      </c>
      <c r="K1988" s="131"/>
      <c r="L1988" s="132"/>
      <c r="M1988" s="131"/>
      <c r="N1988" s="129"/>
      <c r="O1988" s="95"/>
      <c r="P1988" s="98"/>
      <c r="Q1988" s="381"/>
      <c r="R1988" s="381"/>
      <c r="S1988" s="381"/>
      <c r="T1988" s="381"/>
    </row>
    <row r="1989" spans="1:20" ht="12.75" customHeight="1" x14ac:dyDescent="0.25">
      <c r="A1989" s="128" t="str">
        <f>IF(B1989="","",ROW()-ROW($A$3)+'Diário 3º PA'!$P$1)</f>
        <v/>
      </c>
      <c r="B1989" s="129"/>
      <c r="C1989" s="130"/>
      <c r="D1989" s="98"/>
      <c r="E1989" s="95"/>
      <c r="F1989" s="141"/>
      <c r="G1989" s="98"/>
      <c r="H1989" s="98"/>
      <c r="I1989" s="95"/>
      <c r="J1989" s="131" t="str">
        <f t="shared" si="8"/>
        <v/>
      </c>
      <c r="K1989" s="131"/>
      <c r="L1989" s="132"/>
      <c r="M1989" s="131"/>
      <c r="N1989" s="129"/>
      <c r="O1989" s="95"/>
      <c r="P1989" s="98"/>
      <c r="Q1989" s="381"/>
      <c r="R1989" s="381"/>
      <c r="S1989" s="381"/>
      <c r="T1989" s="381"/>
    </row>
    <row r="1990" spans="1:20" ht="12.75" customHeight="1" x14ac:dyDescent="0.25">
      <c r="A1990" s="128" t="str">
        <f>IF(B1990="","",ROW()-ROW($A$3)+'Diário 3º PA'!$P$1)</f>
        <v/>
      </c>
      <c r="B1990" s="129"/>
      <c r="C1990" s="130"/>
      <c r="D1990" s="98"/>
      <c r="E1990" s="95"/>
      <c r="F1990" s="141"/>
      <c r="G1990" s="98"/>
      <c r="H1990" s="98"/>
      <c r="I1990" s="95"/>
      <c r="J1990" s="131" t="str">
        <f t="shared" si="8"/>
        <v/>
      </c>
      <c r="K1990" s="131"/>
      <c r="L1990" s="132"/>
      <c r="M1990" s="131"/>
      <c r="N1990" s="129"/>
      <c r="O1990" s="95"/>
      <c r="P1990" s="98"/>
      <c r="Q1990" s="381"/>
      <c r="R1990" s="381"/>
      <c r="S1990" s="381"/>
      <c r="T1990" s="381"/>
    </row>
    <row r="1991" spans="1:20" ht="12.75" customHeight="1" x14ac:dyDescent="0.25">
      <c r="A1991" s="128" t="str">
        <f>IF(B1991="","",ROW()-ROW($A$3)+'Diário 3º PA'!$P$1)</f>
        <v/>
      </c>
      <c r="B1991" s="129"/>
      <c r="C1991" s="130"/>
      <c r="D1991" s="98"/>
      <c r="E1991" s="95"/>
      <c r="F1991" s="141"/>
      <c r="G1991" s="98"/>
      <c r="H1991" s="98"/>
      <c r="I1991" s="95"/>
      <c r="J1991" s="131" t="str">
        <f t="shared" si="8"/>
        <v/>
      </c>
      <c r="K1991" s="131"/>
      <c r="L1991" s="132"/>
      <c r="M1991" s="131"/>
      <c r="N1991" s="129"/>
      <c r="O1991" s="95"/>
      <c r="P1991" s="98"/>
      <c r="Q1991" s="381"/>
      <c r="R1991" s="381"/>
      <c r="S1991" s="381"/>
      <c r="T1991" s="381"/>
    </row>
    <row r="1992" spans="1:20" ht="12.75" customHeight="1" x14ac:dyDescent="0.25">
      <c r="A1992" s="128" t="str">
        <f>IF(B1992="","",ROW()-ROW($A$3)+'Diário 3º PA'!$P$1)</f>
        <v/>
      </c>
      <c r="B1992" s="129"/>
      <c r="C1992" s="130"/>
      <c r="D1992" s="98"/>
      <c r="E1992" s="95"/>
      <c r="F1992" s="141"/>
      <c r="G1992" s="98"/>
      <c r="H1992" s="98"/>
      <c r="I1992" s="95"/>
      <c r="J1992" s="131" t="str">
        <f t="shared" si="8"/>
        <v/>
      </c>
      <c r="K1992" s="131"/>
      <c r="L1992" s="132"/>
      <c r="M1992" s="131"/>
      <c r="N1992" s="129"/>
      <c r="O1992" s="95"/>
      <c r="P1992" s="98"/>
      <c r="Q1992" s="381"/>
      <c r="R1992" s="381"/>
      <c r="S1992" s="381"/>
      <c r="T1992" s="381"/>
    </row>
    <row r="1993" spans="1:20" ht="12.75" customHeight="1" x14ac:dyDescent="0.25">
      <c r="A1993" s="128" t="str">
        <f>IF(B1993="","",ROW()-ROW($A$3)+'Diário 3º PA'!$P$1)</f>
        <v/>
      </c>
      <c r="B1993" s="129"/>
      <c r="C1993" s="130"/>
      <c r="D1993" s="98"/>
      <c r="E1993" s="95"/>
      <c r="F1993" s="141"/>
      <c r="G1993" s="98"/>
      <c r="H1993" s="98"/>
      <c r="I1993" s="95"/>
      <c r="J1993" s="131" t="str">
        <f t="shared" si="8"/>
        <v/>
      </c>
      <c r="K1993" s="131"/>
      <c r="L1993" s="132"/>
      <c r="M1993" s="131"/>
      <c r="N1993" s="129"/>
      <c r="O1993" s="95"/>
      <c r="P1993" s="98"/>
      <c r="Q1993" s="381"/>
      <c r="R1993" s="381"/>
      <c r="S1993" s="381"/>
      <c r="T1993" s="381"/>
    </row>
    <row r="1994" spans="1:20" ht="12.75" customHeight="1" x14ac:dyDescent="0.25">
      <c r="A1994" s="128" t="str">
        <f>IF(B1994="","",ROW()-ROW($A$3)+'Diário 3º PA'!$P$1)</f>
        <v/>
      </c>
      <c r="B1994" s="129"/>
      <c r="C1994" s="130"/>
      <c r="D1994" s="98"/>
      <c r="E1994" s="95"/>
      <c r="F1994" s="141"/>
      <c r="G1994" s="98"/>
      <c r="H1994" s="98"/>
      <c r="I1994" s="95"/>
      <c r="J1994" s="131" t="str">
        <f t="shared" si="8"/>
        <v/>
      </c>
      <c r="K1994" s="131"/>
      <c r="L1994" s="132"/>
      <c r="M1994" s="131"/>
      <c r="N1994" s="129"/>
      <c r="O1994" s="95"/>
      <c r="P1994" s="98"/>
      <c r="Q1994" s="381"/>
      <c r="R1994" s="381"/>
      <c r="S1994" s="381"/>
      <c r="T1994" s="381"/>
    </row>
    <row r="1995" spans="1:20" ht="12.75" customHeight="1" x14ac:dyDescent="0.25">
      <c r="A1995" s="128" t="str">
        <f>IF(B1995="","",ROW()-ROW($A$3)+'Diário 3º PA'!$P$1)</f>
        <v/>
      </c>
      <c r="B1995" s="129"/>
      <c r="C1995" s="130"/>
      <c r="D1995" s="98"/>
      <c r="E1995" s="95"/>
      <c r="F1995" s="141"/>
      <c r="G1995" s="98"/>
      <c r="H1995" s="98"/>
      <c r="I1995" s="95"/>
      <c r="J1995" s="131" t="str">
        <f t="shared" si="8"/>
        <v/>
      </c>
      <c r="K1995" s="131"/>
      <c r="L1995" s="132"/>
      <c r="M1995" s="131"/>
      <c r="N1995" s="129"/>
      <c r="O1995" s="95"/>
      <c r="P1995" s="98"/>
      <c r="Q1995" s="381"/>
      <c r="R1995" s="381"/>
      <c r="S1995" s="381"/>
      <c r="T1995" s="381"/>
    </row>
    <row r="1996" spans="1:20" ht="12.75" customHeight="1" x14ac:dyDescent="0.25">
      <c r="A1996" s="128" t="str">
        <f>IF(B1996="","",ROW()-ROW($A$3)+'Diário 3º PA'!$P$1)</f>
        <v/>
      </c>
      <c r="B1996" s="129"/>
      <c r="C1996" s="130"/>
      <c r="D1996" s="98"/>
      <c r="E1996" s="95"/>
      <c r="F1996" s="141"/>
      <c r="G1996" s="98"/>
      <c r="H1996" s="98"/>
      <c r="I1996" s="95"/>
      <c r="J1996" s="131" t="str">
        <f t="shared" si="8"/>
        <v/>
      </c>
      <c r="K1996" s="131"/>
      <c r="L1996" s="132"/>
      <c r="M1996" s="131"/>
      <c r="N1996" s="129"/>
      <c r="O1996" s="95"/>
      <c r="P1996" s="98"/>
      <c r="Q1996" s="381"/>
      <c r="R1996" s="381"/>
      <c r="S1996" s="381"/>
      <c r="T1996" s="381"/>
    </row>
    <row r="1997" spans="1:20" ht="12.75" customHeight="1" x14ac:dyDescent="0.25">
      <c r="A1997" s="128" t="str">
        <f>IF(B1997="","",ROW()-ROW($A$3)+'Diário 3º PA'!$P$1)</f>
        <v/>
      </c>
      <c r="B1997" s="129"/>
      <c r="C1997" s="130"/>
      <c r="D1997" s="98"/>
      <c r="E1997" s="95"/>
      <c r="F1997" s="141"/>
      <c r="G1997" s="98"/>
      <c r="H1997" s="98"/>
      <c r="I1997" s="95"/>
      <c r="J1997" s="131" t="str">
        <f t="shared" si="8"/>
        <v/>
      </c>
      <c r="K1997" s="131"/>
      <c r="L1997" s="132"/>
      <c r="M1997" s="131"/>
      <c r="N1997" s="129"/>
      <c r="O1997" s="95"/>
      <c r="P1997" s="98"/>
      <c r="Q1997" s="381"/>
      <c r="R1997" s="381"/>
      <c r="S1997" s="381"/>
      <c r="T1997" s="381"/>
    </row>
    <row r="1998" spans="1:20" ht="12.75" customHeight="1" x14ac:dyDescent="0.25">
      <c r="A1998" s="128" t="str">
        <f>IF(B1998="","",ROW()-ROW($A$3)+'Diário 3º PA'!$P$1)</f>
        <v/>
      </c>
      <c r="B1998" s="129"/>
      <c r="C1998" s="130"/>
      <c r="D1998" s="98"/>
      <c r="E1998" s="95"/>
      <c r="F1998" s="141"/>
      <c r="G1998" s="98"/>
      <c r="H1998" s="98"/>
      <c r="I1998" s="95"/>
      <c r="J1998" s="131" t="str">
        <f t="shared" si="8"/>
        <v/>
      </c>
      <c r="K1998" s="131"/>
      <c r="L1998" s="132"/>
      <c r="M1998" s="131"/>
      <c r="N1998" s="129"/>
      <c r="O1998" s="95"/>
      <c r="P1998" s="98"/>
      <c r="Q1998" s="381"/>
      <c r="R1998" s="381"/>
      <c r="S1998" s="381"/>
      <c r="T1998" s="381"/>
    </row>
    <row r="1999" spans="1:20" ht="12.75" customHeight="1" x14ac:dyDescent="0.25">
      <c r="A1999" s="128" t="str">
        <f>IF(B1999="","",ROW()-ROW($A$3)+'Diário 3º PA'!$P$1)</f>
        <v/>
      </c>
      <c r="B1999" s="129"/>
      <c r="C1999" s="130"/>
      <c r="D1999" s="98"/>
      <c r="E1999" s="95"/>
      <c r="F1999" s="141"/>
      <c r="G1999" s="98"/>
      <c r="H1999" s="98"/>
      <c r="I1999" s="95"/>
      <c r="J1999" s="131" t="str">
        <f t="shared" si="8"/>
        <v/>
      </c>
      <c r="K1999" s="131"/>
      <c r="L1999" s="132"/>
      <c r="M1999" s="131"/>
      <c r="N1999" s="129"/>
      <c r="O1999" s="95"/>
      <c r="P1999" s="98"/>
      <c r="Q1999" s="381"/>
      <c r="R1999" s="381"/>
      <c r="S1999" s="381"/>
      <c r="T1999" s="381"/>
    </row>
    <row r="2000" spans="1:20" ht="12.75" customHeight="1" x14ac:dyDescent="0.25">
      <c r="A2000" s="128" t="str">
        <f>IF(B2000="","",ROW()-ROW($A$3)+'Diário 3º PA'!$P$1)</f>
        <v/>
      </c>
      <c r="B2000" s="129"/>
      <c r="C2000" s="130"/>
      <c r="D2000" s="98"/>
      <c r="E2000" s="95"/>
      <c r="F2000" s="141"/>
      <c r="G2000" s="98"/>
      <c r="H2000" s="98"/>
      <c r="I2000" s="95"/>
      <c r="J2000" s="131" t="str">
        <f t="shared" si="8"/>
        <v/>
      </c>
      <c r="K2000" s="131"/>
      <c r="L2000" s="132"/>
      <c r="M2000" s="131"/>
      <c r="N2000" s="129"/>
      <c r="O2000" s="95"/>
      <c r="P2000" s="98"/>
      <c r="Q2000" s="381"/>
      <c r="R2000" s="381"/>
      <c r="S2000" s="381"/>
      <c r="T2000" s="381"/>
    </row>
  </sheetData>
  <autoFilter ref="A3:N2000" xr:uid="{00000000-0009-0000-0000-00000D000000}">
    <sortState xmlns:xlrd2="http://schemas.microsoft.com/office/spreadsheetml/2017/richdata2" ref="A3:N2000">
      <sortCondition ref="A3:A2000"/>
    </sortState>
  </autoFilter>
  <mergeCells count="2">
    <mergeCell ref="A1:N1"/>
    <mergeCell ref="A2:N2"/>
  </mergeCells>
  <conditionalFormatting sqref="G86">
    <cfRule type="expression" dxfId="1" priority="1" stopIfTrue="1">
      <formula>ISEVEN(ROW())</formula>
    </cfRule>
  </conditionalFormatting>
  <conditionalFormatting sqref="G177">
    <cfRule type="expression" dxfId="0" priority="2" stopIfTrue="1">
      <formula>ISEVEN(ROW())</formula>
    </cfRule>
  </conditionalFormatting>
  <dataValidations count="3">
    <dataValidation type="list" allowBlank="1" showErrorMessage="1" sqref="E4:E5 D6:E7 E8:E2000" xr:uid="{00000000-0002-0000-0D00-000000000000}">
      <formula1>OFFSET(Repasses,1,MATCH(C4,Categorias,0)-1,OFFSET(Repasses,-1,MATCH(C4,Categorias,0)-1),1)</formula1>
    </dataValidation>
    <dataValidation type="list" allowBlank="1" showErrorMessage="1" sqref="H4:H441 H443:H643 H644:I644 O644 H645:H2000" xr:uid="{00000000-0002-0000-0D00-000001000000}">
      <formula1>VinculoPT</formula1>
    </dataValidation>
    <dataValidation type="list" allowBlank="1" showErrorMessage="1" sqref="D4:D5 D8:D2000" xr:uid="{00000000-0002-0000-0D00-000002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C0C0C"/>
    <pageSetUpPr fitToPage="1"/>
  </sheetPr>
  <dimension ref="A1:Z1004"/>
  <sheetViews>
    <sheetView showGridLines="0" workbookViewId="0">
      <pane xSplit="4" ySplit="3" topLeftCell="F12" activePane="bottomRight" state="frozen"/>
      <selection pane="topRight" activeCell="E1" sqref="E1"/>
      <selection pane="bottomLeft" activeCell="A4" sqref="A4"/>
      <selection pane="bottomRight" sqref="A1:L16"/>
    </sheetView>
  </sheetViews>
  <sheetFormatPr defaultColWidth="12.54296875" defaultRowHeight="15" customHeight="1" x14ac:dyDescent="0.25"/>
  <cols>
    <col min="1" max="1" width="5.54296875" customWidth="1"/>
    <col min="2" max="2" width="10.1796875" customWidth="1"/>
    <col min="3" max="3" width="23.54296875" customWidth="1"/>
    <col min="4" max="4" width="12.81640625" customWidth="1"/>
    <col min="5" max="5" width="52.54296875" customWidth="1"/>
    <col min="6" max="6" width="23.81640625" customWidth="1"/>
    <col min="7" max="7" width="20" customWidth="1"/>
    <col min="8" max="8" width="17.453125" customWidth="1"/>
    <col min="9" max="9" width="13.453125" customWidth="1"/>
    <col min="10" max="10" width="14.453125" customWidth="1"/>
    <col min="11" max="11" width="11" customWidth="1"/>
    <col min="12" max="12" width="20" customWidth="1"/>
    <col min="13" max="26" width="9.1796875" customWidth="1"/>
  </cols>
  <sheetData>
    <row r="1" spans="1:26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234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</row>
    <row r="2" spans="1:26" ht="12.75" customHeight="1" x14ac:dyDescent="0.25">
      <c r="A2" s="436" t="str">
        <f>"Tabela 10 - Diário de Entradas e Saídas da Reserva de Recursos "&amp;YEAR(Resumo!C4)</f>
        <v>Tabela 10 - Diário de Entradas e Saídas da Reserva de Recursos 2024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383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3" spans="1:26" ht="12.75" customHeight="1" x14ac:dyDescent="0.25">
      <c r="A3" s="158" t="s">
        <v>1061</v>
      </c>
      <c r="B3" s="158" t="s">
        <v>1062</v>
      </c>
      <c r="C3" s="159" t="s">
        <v>445</v>
      </c>
      <c r="D3" s="159" t="s">
        <v>1064</v>
      </c>
      <c r="E3" s="159" t="s">
        <v>447</v>
      </c>
      <c r="F3" s="159" t="s">
        <v>449</v>
      </c>
      <c r="G3" s="159" t="s">
        <v>1065</v>
      </c>
      <c r="H3" s="159" t="s">
        <v>1066</v>
      </c>
      <c r="I3" s="159" t="s">
        <v>1067</v>
      </c>
      <c r="J3" s="159" t="s">
        <v>1068</v>
      </c>
      <c r="K3" s="159" t="s">
        <v>1069</v>
      </c>
      <c r="L3" s="159" t="s">
        <v>1065</v>
      </c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 spans="1:26" ht="35.15" customHeight="1" x14ac:dyDescent="0.25">
      <c r="A4" s="160">
        <v>1</v>
      </c>
      <c r="B4" s="161" t="s">
        <v>4417</v>
      </c>
      <c r="C4" s="98" t="s">
        <v>59</v>
      </c>
      <c r="D4" s="162" t="s">
        <v>4418</v>
      </c>
      <c r="E4" s="363" t="s">
        <v>1949</v>
      </c>
      <c r="F4" s="95" t="s">
        <v>117</v>
      </c>
      <c r="G4" s="163" t="s">
        <v>79</v>
      </c>
      <c r="H4" s="163" t="s">
        <v>1072</v>
      </c>
      <c r="I4" s="164" t="s">
        <v>117</v>
      </c>
      <c r="J4" s="163" t="s">
        <v>117</v>
      </c>
      <c r="K4" s="165" t="s">
        <v>117</v>
      </c>
      <c r="L4" s="163" t="s">
        <v>79</v>
      </c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</row>
    <row r="5" spans="1:26" ht="35.15" customHeight="1" x14ac:dyDescent="0.25">
      <c r="A5" s="128">
        <v>2</v>
      </c>
      <c r="B5" s="161" t="s">
        <v>4417</v>
      </c>
      <c r="C5" s="98" t="s">
        <v>59</v>
      </c>
      <c r="D5" s="162" t="s">
        <v>4419</v>
      </c>
      <c r="E5" s="363" t="s">
        <v>1950</v>
      </c>
      <c r="F5" s="95" t="s">
        <v>117</v>
      </c>
      <c r="G5" s="131" t="s">
        <v>79</v>
      </c>
      <c r="H5" s="163" t="s">
        <v>1072</v>
      </c>
      <c r="I5" s="164" t="s">
        <v>117</v>
      </c>
      <c r="J5" s="163" t="s">
        <v>117</v>
      </c>
      <c r="K5" s="165" t="s">
        <v>117</v>
      </c>
      <c r="L5" s="131" t="s">
        <v>79</v>
      </c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</row>
    <row r="6" spans="1:26" ht="35.15" customHeight="1" x14ac:dyDescent="0.25">
      <c r="A6" s="128">
        <v>4</v>
      </c>
      <c r="B6" s="129">
        <v>45351</v>
      </c>
      <c r="C6" s="98" t="s">
        <v>63</v>
      </c>
      <c r="D6" s="141">
        <v>143.4</v>
      </c>
      <c r="E6" s="98" t="s">
        <v>4420</v>
      </c>
      <c r="F6" s="95" t="s">
        <v>117</v>
      </c>
      <c r="G6" s="131" t="s">
        <v>79</v>
      </c>
      <c r="H6" s="131" t="s">
        <v>117</v>
      </c>
      <c r="I6" s="132" t="s">
        <v>117</v>
      </c>
      <c r="J6" s="163" t="s">
        <v>117</v>
      </c>
      <c r="K6" s="165" t="s">
        <v>117</v>
      </c>
      <c r="L6" s="131" t="s">
        <v>79</v>
      </c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</row>
    <row r="7" spans="1:26" ht="35.15" customHeight="1" x14ac:dyDescent="0.25">
      <c r="A7" s="128">
        <v>3</v>
      </c>
      <c r="B7" s="161" t="s">
        <v>4421</v>
      </c>
      <c r="C7" s="98" t="s">
        <v>59</v>
      </c>
      <c r="D7" s="162" t="s">
        <v>4422</v>
      </c>
      <c r="E7" s="363" t="s">
        <v>2386</v>
      </c>
      <c r="F7" s="95" t="s">
        <v>117</v>
      </c>
      <c r="G7" s="131" t="s">
        <v>79</v>
      </c>
      <c r="H7" s="163" t="s">
        <v>1072</v>
      </c>
      <c r="I7" s="164" t="s">
        <v>117</v>
      </c>
      <c r="J7" s="163" t="s">
        <v>117</v>
      </c>
      <c r="K7" s="165" t="s">
        <v>117</v>
      </c>
      <c r="L7" s="131" t="s">
        <v>79</v>
      </c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381"/>
    </row>
    <row r="8" spans="1:26" ht="35.15" customHeight="1" x14ac:dyDescent="0.25">
      <c r="A8" s="128">
        <v>5</v>
      </c>
      <c r="B8" s="129">
        <v>45379</v>
      </c>
      <c r="C8" s="98" t="s">
        <v>63</v>
      </c>
      <c r="D8" s="141">
        <v>1511.48</v>
      </c>
      <c r="E8" s="98" t="s">
        <v>4420</v>
      </c>
      <c r="F8" s="95" t="s">
        <v>117</v>
      </c>
      <c r="G8" s="131" t="s">
        <v>79</v>
      </c>
      <c r="H8" s="131" t="s">
        <v>117</v>
      </c>
      <c r="I8" s="132" t="s">
        <v>117</v>
      </c>
      <c r="J8" s="163" t="s">
        <v>117</v>
      </c>
      <c r="K8" s="165" t="s">
        <v>117</v>
      </c>
      <c r="L8" s="131" t="s">
        <v>79</v>
      </c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1"/>
      <c r="Z8" s="381"/>
    </row>
    <row r="9" spans="1:26" ht="35.15" customHeight="1" x14ac:dyDescent="0.25">
      <c r="A9" s="128">
        <v>6</v>
      </c>
      <c r="B9" s="129">
        <v>45412</v>
      </c>
      <c r="C9" s="98" t="s">
        <v>63</v>
      </c>
      <c r="D9" s="141">
        <v>3832.99</v>
      </c>
      <c r="E9" s="98" t="s">
        <v>4420</v>
      </c>
      <c r="F9" s="95" t="s">
        <v>117</v>
      </c>
      <c r="G9" s="131" t="s">
        <v>79</v>
      </c>
      <c r="H9" s="166" t="s">
        <v>117</v>
      </c>
      <c r="I9" s="132" t="s">
        <v>117</v>
      </c>
      <c r="J9" s="163" t="s">
        <v>117</v>
      </c>
      <c r="K9" s="165" t="s">
        <v>117</v>
      </c>
      <c r="L9" s="131" t="s">
        <v>79</v>
      </c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  <c r="Z9" s="381"/>
    </row>
    <row r="10" spans="1:26" ht="35.15" customHeight="1" x14ac:dyDescent="0.25">
      <c r="A10" s="128">
        <v>7</v>
      </c>
      <c r="B10" s="129">
        <v>45428</v>
      </c>
      <c r="C10" s="98" t="s">
        <v>59</v>
      </c>
      <c r="D10" s="141" t="s">
        <v>4423</v>
      </c>
      <c r="E10" s="363" t="s">
        <v>4424</v>
      </c>
      <c r="F10" s="95" t="s">
        <v>117</v>
      </c>
      <c r="G10" s="398" t="s">
        <v>79</v>
      </c>
      <c r="H10" s="167" t="s">
        <v>1072</v>
      </c>
      <c r="I10" s="399" t="s">
        <v>117</v>
      </c>
      <c r="J10" s="163" t="s">
        <v>117</v>
      </c>
      <c r="K10" s="165" t="s">
        <v>117</v>
      </c>
      <c r="L10" s="131" t="s">
        <v>79</v>
      </c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</row>
    <row r="11" spans="1:26" ht="35.15" customHeight="1" x14ac:dyDescent="0.25">
      <c r="A11" s="128">
        <v>8</v>
      </c>
      <c r="B11" s="129">
        <v>45428</v>
      </c>
      <c r="C11" s="98" t="s">
        <v>59</v>
      </c>
      <c r="D11" s="141" t="s">
        <v>4425</v>
      </c>
      <c r="E11" s="363" t="s">
        <v>4426</v>
      </c>
      <c r="F11" s="95" t="s">
        <v>117</v>
      </c>
      <c r="G11" s="398" t="s">
        <v>79</v>
      </c>
      <c r="H11" s="167" t="s">
        <v>1072</v>
      </c>
      <c r="I11" s="399" t="s">
        <v>117</v>
      </c>
      <c r="J11" s="163" t="s">
        <v>117</v>
      </c>
      <c r="K11" s="165" t="s">
        <v>117</v>
      </c>
      <c r="L11" s="131" t="s">
        <v>79</v>
      </c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  <c r="Z11" s="381"/>
    </row>
    <row r="12" spans="1:26" ht="35.15" customHeight="1" x14ac:dyDescent="0.25">
      <c r="A12" s="128">
        <v>9</v>
      </c>
      <c r="B12" s="129">
        <v>45443</v>
      </c>
      <c r="C12" s="98" t="s">
        <v>63</v>
      </c>
      <c r="D12" s="141">
        <v>6242.31</v>
      </c>
      <c r="E12" s="98" t="s">
        <v>4420</v>
      </c>
      <c r="F12" s="95" t="s">
        <v>117</v>
      </c>
      <c r="G12" s="398" t="s">
        <v>79</v>
      </c>
      <c r="H12" s="167" t="s">
        <v>117</v>
      </c>
      <c r="I12" s="399" t="s">
        <v>117</v>
      </c>
      <c r="J12" s="131" t="s">
        <v>117</v>
      </c>
      <c r="K12" s="129" t="s">
        <v>117</v>
      </c>
      <c r="L12" s="131" t="s">
        <v>79</v>
      </c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</row>
    <row r="13" spans="1:26" ht="35.15" customHeight="1" x14ac:dyDescent="0.25">
      <c r="A13" s="128">
        <v>10</v>
      </c>
      <c r="B13" s="129">
        <v>45450</v>
      </c>
      <c r="C13" s="98" t="s">
        <v>59</v>
      </c>
      <c r="D13" s="141">
        <v>59736.06</v>
      </c>
      <c r="E13" s="363" t="s">
        <v>4427</v>
      </c>
      <c r="F13" s="95" t="s">
        <v>117</v>
      </c>
      <c r="G13" s="398" t="s">
        <v>79</v>
      </c>
      <c r="H13" s="167" t="s">
        <v>1072</v>
      </c>
      <c r="I13" s="399" t="s">
        <v>117</v>
      </c>
      <c r="J13" s="131" t="s">
        <v>117</v>
      </c>
      <c r="K13" s="129" t="s">
        <v>117</v>
      </c>
      <c r="L13" s="131" t="s">
        <v>79</v>
      </c>
      <c r="M13" s="381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</row>
    <row r="14" spans="1:26" ht="35.15" customHeight="1" x14ac:dyDescent="0.25">
      <c r="A14" s="128">
        <v>11</v>
      </c>
      <c r="B14" s="129">
        <v>45471</v>
      </c>
      <c r="C14" s="98" t="s">
        <v>63</v>
      </c>
      <c r="D14" s="141">
        <v>10093.44</v>
      </c>
      <c r="E14" s="98" t="s">
        <v>4420</v>
      </c>
      <c r="F14" s="95" t="s">
        <v>117</v>
      </c>
      <c r="G14" s="398" t="s">
        <v>79</v>
      </c>
      <c r="H14" s="167" t="s">
        <v>117</v>
      </c>
      <c r="I14" s="399" t="s">
        <v>117</v>
      </c>
      <c r="J14" s="131" t="s">
        <v>117</v>
      </c>
      <c r="K14" s="129" t="s">
        <v>117</v>
      </c>
      <c r="L14" s="131" t="s">
        <v>79</v>
      </c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</row>
    <row r="15" spans="1:26" ht="35.15" customHeight="1" x14ac:dyDescent="0.25">
      <c r="A15" s="128">
        <v>12</v>
      </c>
      <c r="B15" s="129">
        <v>45476</v>
      </c>
      <c r="C15" s="98" t="s">
        <v>59</v>
      </c>
      <c r="D15" s="141">
        <v>129451.11</v>
      </c>
      <c r="E15" s="363" t="s">
        <v>4428</v>
      </c>
      <c r="F15" s="95" t="s">
        <v>117</v>
      </c>
      <c r="G15" s="398" t="s">
        <v>79</v>
      </c>
      <c r="H15" s="167" t="s">
        <v>1072</v>
      </c>
      <c r="I15" s="399" t="s">
        <v>117</v>
      </c>
      <c r="J15" s="131" t="s">
        <v>117</v>
      </c>
      <c r="K15" s="129" t="s">
        <v>117</v>
      </c>
      <c r="L15" s="13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</row>
    <row r="16" spans="1:26" ht="35.15" customHeight="1" x14ac:dyDescent="0.25">
      <c r="A16" s="128">
        <v>13</v>
      </c>
      <c r="B16" s="129">
        <v>45504</v>
      </c>
      <c r="C16" s="98" t="s">
        <v>63</v>
      </c>
      <c r="D16" s="141">
        <v>15664.06</v>
      </c>
      <c r="E16" s="98" t="s">
        <v>4420</v>
      </c>
      <c r="F16" s="95" t="s">
        <v>117</v>
      </c>
      <c r="G16" s="398" t="s">
        <v>79</v>
      </c>
      <c r="H16" s="167" t="s">
        <v>117</v>
      </c>
      <c r="I16" s="399" t="s">
        <v>117</v>
      </c>
      <c r="J16" s="131" t="s">
        <v>117</v>
      </c>
      <c r="K16" s="129" t="s">
        <v>117</v>
      </c>
      <c r="L16" s="131" t="s">
        <v>79</v>
      </c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</row>
    <row r="17" spans="1:26" ht="12.75" customHeight="1" x14ac:dyDescent="0.25">
      <c r="A17" s="128">
        <v>14</v>
      </c>
      <c r="B17" s="129"/>
      <c r="C17" s="98"/>
      <c r="D17" s="141"/>
      <c r="E17" s="98"/>
      <c r="F17" s="95"/>
      <c r="G17" s="131" t="str">
        <f t="shared" ref="G17:G271" si="0">IF(L17="","",IF(LEN(L17)&gt;14,L17,"CPF Protegido - LGPD"))</f>
        <v/>
      </c>
      <c r="H17" s="168"/>
      <c r="I17" s="132"/>
      <c r="J17" s="131"/>
      <c r="K17" s="129"/>
      <c r="L17" s="13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</row>
    <row r="18" spans="1:26" ht="12.75" customHeight="1" x14ac:dyDescent="0.25">
      <c r="A18" s="128">
        <v>15</v>
      </c>
      <c r="B18" s="129"/>
      <c r="C18" s="98"/>
      <c r="D18" s="141"/>
      <c r="E18" s="98"/>
      <c r="F18" s="95"/>
      <c r="G18" s="131" t="str">
        <f t="shared" si="0"/>
        <v/>
      </c>
      <c r="H18" s="131"/>
      <c r="I18" s="132"/>
      <c r="J18" s="131"/>
      <c r="K18" s="129"/>
      <c r="L18" s="13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</row>
    <row r="19" spans="1:26" ht="12.75" customHeight="1" x14ac:dyDescent="0.25">
      <c r="A19" s="128">
        <v>16</v>
      </c>
      <c r="B19" s="129"/>
      <c r="C19" s="98"/>
      <c r="D19" s="141"/>
      <c r="E19" s="98"/>
      <c r="F19" s="95"/>
      <c r="G19" s="131" t="str">
        <f t="shared" si="0"/>
        <v/>
      </c>
      <c r="H19" s="131"/>
      <c r="I19" s="132"/>
      <c r="J19" s="131"/>
      <c r="K19" s="129"/>
      <c r="L19" s="13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</row>
    <row r="20" spans="1:26" ht="12.75" customHeight="1" x14ac:dyDescent="0.25">
      <c r="A20" s="128">
        <v>17</v>
      </c>
      <c r="B20" s="129"/>
      <c r="C20" s="98"/>
      <c r="D20" s="141"/>
      <c r="E20" s="98"/>
      <c r="F20" s="95"/>
      <c r="G20" s="131" t="str">
        <f t="shared" si="0"/>
        <v/>
      </c>
      <c r="H20" s="131"/>
      <c r="I20" s="132"/>
      <c r="J20" s="131"/>
      <c r="K20" s="129"/>
      <c r="L20" s="13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</row>
    <row r="21" spans="1:26" ht="12.75" customHeight="1" x14ac:dyDescent="0.25">
      <c r="A21" s="128">
        <v>18</v>
      </c>
      <c r="B21" s="129"/>
      <c r="C21" s="98"/>
      <c r="D21" s="141"/>
      <c r="E21" s="98"/>
      <c r="F21" s="95"/>
      <c r="G21" s="131" t="str">
        <f t="shared" si="0"/>
        <v/>
      </c>
      <c r="H21" s="131"/>
      <c r="I21" s="132"/>
      <c r="J21" s="131"/>
      <c r="K21" s="129"/>
      <c r="L21" s="13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</row>
    <row r="22" spans="1:26" ht="12.75" customHeight="1" x14ac:dyDescent="0.25">
      <c r="A22" s="128">
        <v>19</v>
      </c>
      <c r="B22" s="129"/>
      <c r="C22" s="98"/>
      <c r="D22" s="141"/>
      <c r="E22" s="98"/>
      <c r="F22" s="95"/>
      <c r="G22" s="131" t="str">
        <f t="shared" si="0"/>
        <v/>
      </c>
      <c r="H22" s="131"/>
      <c r="I22" s="132"/>
      <c r="J22" s="131"/>
      <c r="K22" s="129"/>
      <c r="L22" s="13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</row>
    <row r="23" spans="1:26" ht="12.75" customHeight="1" x14ac:dyDescent="0.25">
      <c r="A23" s="128">
        <v>20</v>
      </c>
      <c r="B23" s="129"/>
      <c r="C23" s="98"/>
      <c r="D23" s="141"/>
      <c r="E23" s="98"/>
      <c r="F23" s="95"/>
      <c r="G23" s="131" t="str">
        <f t="shared" si="0"/>
        <v/>
      </c>
      <c r="H23" s="131"/>
      <c r="I23" s="132"/>
      <c r="J23" s="131"/>
      <c r="K23" s="129"/>
      <c r="L23" s="131"/>
      <c r="M23" s="381"/>
      <c r="N23" s="381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1"/>
      <c r="Z23" s="381"/>
    </row>
    <row r="24" spans="1:26" ht="12.75" customHeight="1" x14ac:dyDescent="0.25">
      <c r="A24" s="128">
        <v>21</v>
      </c>
      <c r="B24" s="129"/>
      <c r="C24" s="98"/>
      <c r="D24" s="141"/>
      <c r="E24" s="98"/>
      <c r="F24" s="95"/>
      <c r="G24" s="131" t="str">
        <f t="shared" si="0"/>
        <v/>
      </c>
      <c r="H24" s="131"/>
      <c r="I24" s="132"/>
      <c r="J24" s="131"/>
      <c r="K24" s="129"/>
      <c r="L24" s="13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</row>
    <row r="25" spans="1:26" ht="12.75" customHeight="1" x14ac:dyDescent="0.25">
      <c r="A25" s="128">
        <v>22</v>
      </c>
      <c r="B25" s="129"/>
      <c r="C25" s="98"/>
      <c r="D25" s="141"/>
      <c r="E25" s="98"/>
      <c r="F25" s="95"/>
      <c r="G25" s="131" t="str">
        <f t="shared" si="0"/>
        <v/>
      </c>
      <c r="H25" s="131"/>
      <c r="I25" s="132"/>
      <c r="J25" s="131"/>
      <c r="K25" s="129"/>
      <c r="L25" s="13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</row>
    <row r="26" spans="1:26" ht="12.75" customHeight="1" x14ac:dyDescent="0.25">
      <c r="A26" s="128">
        <v>23</v>
      </c>
      <c r="B26" s="129"/>
      <c r="C26" s="98"/>
      <c r="D26" s="141"/>
      <c r="E26" s="98"/>
      <c r="F26" s="95"/>
      <c r="G26" s="131" t="str">
        <f t="shared" si="0"/>
        <v/>
      </c>
      <c r="H26" s="131"/>
      <c r="I26" s="132"/>
      <c r="J26" s="131"/>
      <c r="K26" s="129"/>
      <c r="L26" s="13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</row>
    <row r="27" spans="1:26" ht="12.75" customHeight="1" x14ac:dyDescent="0.25">
      <c r="A27" s="128">
        <v>24</v>
      </c>
      <c r="B27" s="129"/>
      <c r="C27" s="98"/>
      <c r="D27" s="141"/>
      <c r="E27" s="98"/>
      <c r="F27" s="95"/>
      <c r="G27" s="131" t="str">
        <f t="shared" si="0"/>
        <v/>
      </c>
      <c r="H27" s="131"/>
      <c r="I27" s="132"/>
      <c r="J27" s="131"/>
      <c r="K27" s="129"/>
      <c r="L27" s="13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</row>
    <row r="28" spans="1:26" ht="12.75" customHeight="1" x14ac:dyDescent="0.25">
      <c r="A28" s="128">
        <v>25</v>
      </c>
      <c r="B28" s="129"/>
      <c r="C28" s="98"/>
      <c r="D28" s="141"/>
      <c r="E28" s="98"/>
      <c r="F28" s="95"/>
      <c r="G28" s="131" t="str">
        <f t="shared" si="0"/>
        <v/>
      </c>
      <c r="H28" s="131"/>
      <c r="I28" s="132"/>
      <c r="J28" s="131"/>
      <c r="K28" s="129"/>
      <c r="L28" s="13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</row>
    <row r="29" spans="1:26" ht="12.75" customHeight="1" x14ac:dyDescent="0.25">
      <c r="A29" s="128">
        <v>26</v>
      </c>
      <c r="B29" s="129"/>
      <c r="C29" s="98"/>
      <c r="D29" s="141"/>
      <c r="E29" s="95"/>
      <c r="F29" s="95"/>
      <c r="G29" s="131" t="str">
        <f t="shared" si="0"/>
        <v/>
      </c>
      <c r="H29" s="131"/>
      <c r="I29" s="132"/>
      <c r="J29" s="131"/>
      <c r="K29" s="129"/>
      <c r="L29" s="13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</row>
    <row r="30" spans="1:26" ht="12.75" customHeight="1" x14ac:dyDescent="0.25">
      <c r="A30" s="128">
        <v>27</v>
      </c>
      <c r="B30" s="129"/>
      <c r="C30" s="98"/>
      <c r="D30" s="141"/>
      <c r="E30" s="98"/>
      <c r="F30" s="95"/>
      <c r="G30" s="131" t="str">
        <f t="shared" si="0"/>
        <v/>
      </c>
      <c r="H30" s="131"/>
      <c r="I30" s="132"/>
      <c r="J30" s="131"/>
      <c r="K30" s="129"/>
      <c r="L30" s="13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</row>
    <row r="31" spans="1:26" ht="12.75" customHeight="1" x14ac:dyDescent="0.25">
      <c r="A31" s="128">
        <v>28</v>
      </c>
      <c r="B31" s="129"/>
      <c r="C31" s="98"/>
      <c r="D31" s="141"/>
      <c r="E31" s="98"/>
      <c r="F31" s="95"/>
      <c r="G31" s="131" t="str">
        <f t="shared" si="0"/>
        <v/>
      </c>
      <c r="H31" s="131"/>
      <c r="I31" s="132"/>
      <c r="J31" s="131"/>
      <c r="K31" s="129"/>
      <c r="L31" s="13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</row>
    <row r="32" spans="1:26" ht="12.75" customHeight="1" x14ac:dyDescent="0.25">
      <c r="A32" s="128">
        <v>29</v>
      </c>
      <c r="B32" s="129"/>
      <c r="C32" s="98"/>
      <c r="D32" s="141"/>
      <c r="E32" s="98"/>
      <c r="F32" s="95"/>
      <c r="G32" s="131" t="str">
        <f t="shared" si="0"/>
        <v/>
      </c>
      <c r="H32" s="131"/>
      <c r="I32" s="132"/>
      <c r="J32" s="131"/>
      <c r="K32" s="129"/>
      <c r="L32" s="13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</row>
    <row r="33" spans="1:26" ht="12.75" customHeight="1" x14ac:dyDescent="0.25">
      <c r="A33" s="128">
        <v>30</v>
      </c>
      <c r="B33" s="129"/>
      <c r="C33" s="98"/>
      <c r="D33" s="141"/>
      <c r="E33" s="98"/>
      <c r="F33" s="95"/>
      <c r="G33" s="131" t="str">
        <f t="shared" si="0"/>
        <v/>
      </c>
      <c r="H33" s="131"/>
      <c r="I33" s="132"/>
      <c r="J33" s="131"/>
      <c r="K33" s="129"/>
      <c r="L33" s="13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</row>
    <row r="34" spans="1:26" ht="12.75" customHeight="1" x14ac:dyDescent="0.25">
      <c r="A34" s="128">
        <v>31</v>
      </c>
      <c r="B34" s="129"/>
      <c r="C34" s="98"/>
      <c r="D34" s="141"/>
      <c r="E34" s="98"/>
      <c r="F34" s="95"/>
      <c r="G34" s="131" t="str">
        <f t="shared" si="0"/>
        <v/>
      </c>
      <c r="H34" s="131"/>
      <c r="I34" s="132"/>
      <c r="J34" s="131"/>
      <c r="K34" s="129"/>
      <c r="L34" s="13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</row>
    <row r="35" spans="1:26" ht="12.75" customHeight="1" x14ac:dyDescent="0.25">
      <c r="A35" s="128">
        <v>32</v>
      </c>
      <c r="B35" s="129"/>
      <c r="C35" s="98"/>
      <c r="D35" s="141"/>
      <c r="E35" s="98"/>
      <c r="F35" s="95"/>
      <c r="G35" s="131" t="str">
        <f t="shared" si="0"/>
        <v/>
      </c>
      <c r="H35" s="131"/>
      <c r="I35" s="132"/>
      <c r="J35" s="131"/>
      <c r="K35" s="129"/>
      <c r="L35" s="13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</row>
    <row r="36" spans="1:26" ht="12.75" customHeight="1" x14ac:dyDescent="0.25">
      <c r="A36" s="128">
        <v>33</v>
      </c>
      <c r="B36" s="129"/>
      <c r="C36" s="98"/>
      <c r="D36" s="141"/>
      <c r="E36" s="98"/>
      <c r="F36" s="95"/>
      <c r="G36" s="131" t="str">
        <f t="shared" si="0"/>
        <v/>
      </c>
      <c r="H36" s="131"/>
      <c r="I36" s="132"/>
      <c r="J36" s="131"/>
      <c r="K36" s="129"/>
      <c r="L36" s="13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</row>
    <row r="37" spans="1:26" ht="12.75" customHeight="1" x14ac:dyDescent="0.25">
      <c r="A37" s="128">
        <v>34</v>
      </c>
      <c r="B37" s="129"/>
      <c r="C37" s="98"/>
      <c r="D37" s="141"/>
      <c r="E37" s="98"/>
      <c r="F37" s="95"/>
      <c r="G37" s="131" t="str">
        <f t="shared" si="0"/>
        <v/>
      </c>
      <c r="H37" s="131"/>
      <c r="I37" s="132"/>
      <c r="J37" s="131"/>
      <c r="K37" s="129"/>
      <c r="L37" s="13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</row>
    <row r="38" spans="1:26" ht="12.75" customHeight="1" x14ac:dyDescent="0.25">
      <c r="A38" s="128">
        <v>35</v>
      </c>
      <c r="B38" s="129"/>
      <c r="C38" s="98"/>
      <c r="D38" s="141"/>
      <c r="E38" s="98"/>
      <c r="F38" s="95"/>
      <c r="G38" s="131" t="str">
        <f t="shared" si="0"/>
        <v/>
      </c>
      <c r="H38" s="131"/>
      <c r="I38" s="132"/>
      <c r="J38" s="131"/>
      <c r="K38" s="129"/>
      <c r="L38" s="13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</row>
    <row r="39" spans="1:26" ht="12.75" customHeight="1" x14ac:dyDescent="0.25">
      <c r="A39" s="128">
        <v>36</v>
      </c>
      <c r="B39" s="129"/>
      <c r="C39" s="98"/>
      <c r="D39" s="141"/>
      <c r="E39" s="98"/>
      <c r="F39" s="95"/>
      <c r="G39" s="131" t="str">
        <f t="shared" si="0"/>
        <v/>
      </c>
      <c r="H39" s="131"/>
      <c r="I39" s="132"/>
      <c r="J39" s="131"/>
      <c r="K39" s="129"/>
      <c r="L39" s="13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</row>
    <row r="40" spans="1:26" ht="12.75" customHeight="1" x14ac:dyDescent="0.25">
      <c r="A40" s="128">
        <v>37</v>
      </c>
      <c r="B40" s="129"/>
      <c r="C40" s="98"/>
      <c r="D40" s="141"/>
      <c r="E40" s="98"/>
      <c r="F40" s="95"/>
      <c r="G40" s="131" t="str">
        <f t="shared" si="0"/>
        <v/>
      </c>
      <c r="H40" s="131"/>
      <c r="I40" s="132"/>
      <c r="J40" s="131"/>
      <c r="K40" s="129"/>
      <c r="L40" s="13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</row>
    <row r="41" spans="1:26" ht="12.75" customHeight="1" x14ac:dyDescent="0.25">
      <c r="A41" s="128">
        <v>38</v>
      </c>
      <c r="B41" s="129"/>
      <c r="C41" s="98"/>
      <c r="D41" s="141"/>
      <c r="E41" s="98"/>
      <c r="F41" s="95"/>
      <c r="G41" s="131" t="str">
        <f t="shared" si="0"/>
        <v/>
      </c>
      <c r="H41" s="131"/>
      <c r="I41" s="132"/>
      <c r="J41" s="131"/>
      <c r="K41" s="129"/>
      <c r="L41" s="13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</row>
    <row r="42" spans="1:26" ht="12.75" customHeight="1" x14ac:dyDescent="0.25">
      <c r="A42" s="128">
        <v>39</v>
      </c>
      <c r="B42" s="129"/>
      <c r="C42" s="98"/>
      <c r="D42" s="141"/>
      <c r="E42" s="98"/>
      <c r="F42" s="95"/>
      <c r="G42" s="131" t="str">
        <f t="shared" si="0"/>
        <v/>
      </c>
      <c r="H42" s="131"/>
      <c r="I42" s="132"/>
      <c r="J42" s="131"/>
      <c r="K42" s="129"/>
      <c r="L42" s="13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</row>
    <row r="43" spans="1:26" ht="12.75" customHeight="1" x14ac:dyDescent="0.25">
      <c r="A43" s="128">
        <v>40</v>
      </c>
      <c r="B43" s="129"/>
      <c r="C43" s="98"/>
      <c r="D43" s="141"/>
      <c r="E43" s="98"/>
      <c r="F43" s="95"/>
      <c r="G43" s="131" t="str">
        <f t="shared" si="0"/>
        <v/>
      </c>
      <c r="H43" s="131"/>
      <c r="I43" s="132"/>
      <c r="J43" s="131"/>
      <c r="K43" s="129"/>
      <c r="L43" s="13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</row>
    <row r="44" spans="1:26" ht="12.75" customHeight="1" x14ac:dyDescent="0.25">
      <c r="A44" s="128">
        <v>41</v>
      </c>
      <c r="B44" s="129"/>
      <c r="C44" s="98"/>
      <c r="D44" s="141"/>
      <c r="E44" s="98"/>
      <c r="F44" s="95"/>
      <c r="G44" s="131" t="str">
        <f t="shared" si="0"/>
        <v/>
      </c>
      <c r="H44" s="131"/>
      <c r="I44" s="132"/>
      <c r="J44" s="131"/>
      <c r="K44" s="129"/>
      <c r="L44" s="13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</row>
    <row r="45" spans="1:26" ht="12.75" customHeight="1" x14ac:dyDescent="0.25">
      <c r="A45" s="128">
        <v>42</v>
      </c>
      <c r="B45" s="129"/>
      <c r="C45" s="98"/>
      <c r="D45" s="141"/>
      <c r="E45" s="98"/>
      <c r="F45" s="95"/>
      <c r="G45" s="131" t="str">
        <f t="shared" si="0"/>
        <v/>
      </c>
      <c r="H45" s="131"/>
      <c r="I45" s="132"/>
      <c r="J45" s="131"/>
      <c r="K45" s="129"/>
      <c r="L45" s="13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</row>
    <row r="46" spans="1:26" ht="12.75" customHeight="1" x14ac:dyDescent="0.25">
      <c r="A46" s="128">
        <v>43</v>
      </c>
      <c r="B46" s="129"/>
      <c r="C46" s="98"/>
      <c r="D46" s="141"/>
      <c r="E46" s="98"/>
      <c r="F46" s="95"/>
      <c r="G46" s="131" t="str">
        <f t="shared" si="0"/>
        <v/>
      </c>
      <c r="H46" s="131"/>
      <c r="I46" s="132"/>
      <c r="J46" s="131"/>
      <c r="K46" s="129"/>
      <c r="L46" s="13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</row>
    <row r="47" spans="1:26" ht="12.75" customHeight="1" x14ac:dyDescent="0.25">
      <c r="A47" s="128">
        <v>44</v>
      </c>
      <c r="B47" s="129"/>
      <c r="C47" s="98"/>
      <c r="D47" s="141"/>
      <c r="E47" s="98"/>
      <c r="F47" s="95"/>
      <c r="G47" s="131" t="str">
        <f t="shared" si="0"/>
        <v/>
      </c>
      <c r="H47" s="131"/>
      <c r="I47" s="132"/>
      <c r="J47" s="131"/>
      <c r="K47" s="129"/>
      <c r="L47" s="13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Z47" s="381"/>
    </row>
    <row r="48" spans="1:26" ht="12.75" customHeight="1" x14ac:dyDescent="0.25">
      <c r="A48" s="128">
        <v>45</v>
      </c>
      <c r="B48" s="129"/>
      <c r="C48" s="98"/>
      <c r="D48" s="141"/>
      <c r="E48" s="98"/>
      <c r="F48" s="95"/>
      <c r="G48" s="131" t="str">
        <f t="shared" si="0"/>
        <v/>
      </c>
      <c r="H48" s="131"/>
      <c r="I48" s="132"/>
      <c r="J48" s="131"/>
      <c r="K48" s="129"/>
      <c r="L48" s="13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</row>
    <row r="49" spans="1:26" ht="12.75" customHeight="1" x14ac:dyDescent="0.25">
      <c r="A49" s="128">
        <v>46</v>
      </c>
      <c r="B49" s="129"/>
      <c r="C49" s="98"/>
      <c r="D49" s="141"/>
      <c r="E49" s="98"/>
      <c r="F49" s="95"/>
      <c r="G49" s="131" t="str">
        <f t="shared" si="0"/>
        <v/>
      </c>
      <c r="H49" s="131"/>
      <c r="I49" s="132"/>
      <c r="J49" s="131"/>
      <c r="K49" s="129"/>
      <c r="L49" s="131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  <c r="Z49" s="381"/>
    </row>
    <row r="50" spans="1:26" ht="12.75" customHeight="1" x14ac:dyDescent="0.25">
      <c r="A50" s="128">
        <v>47</v>
      </c>
      <c r="B50" s="129"/>
      <c r="C50" s="98"/>
      <c r="D50" s="141"/>
      <c r="E50" s="98"/>
      <c r="F50" s="95"/>
      <c r="G50" s="131" t="str">
        <f t="shared" si="0"/>
        <v/>
      </c>
      <c r="H50" s="131"/>
      <c r="I50" s="132"/>
      <c r="J50" s="131"/>
      <c r="K50" s="129"/>
      <c r="L50" s="13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</row>
    <row r="51" spans="1:26" ht="12.75" customHeight="1" x14ac:dyDescent="0.25">
      <c r="A51" s="128">
        <v>48</v>
      </c>
      <c r="B51" s="129"/>
      <c r="C51" s="98"/>
      <c r="D51" s="141"/>
      <c r="E51" s="98"/>
      <c r="F51" s="95"/>
      <c r="G51" s="131" t="str">
        <f t="shared" si="0"/>
        <v/>
      </c>
      <c r="H51" s="131"/>
      <c r="I51" s="132"/>
      <c r="J51" s="131"/>
      <c r="K51" s="129"/>
      <c r="L51" s="131"/>
      <c r="M51" s="381"/>
      <c r="N51" s="381"/>
      <c r="O51" s="381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</row>
    <row r="52" spans="1:26" ht="12.75" customHeight="1" x14ac:dyDescent="0.25">
      <c r="A52" s="128">
        <v>49</v>
      </c>
      <c r="B52" s="129"/>
      <c r="C52" s="98"/>
      <c r="D52" s="141"/>
      <c r="E52" s="98"/>
      <c r="F52" s="95"/>
      <c r="G52" s="131" t="str">
        <f t="shared" si="0"/>
        <v/>
      </c>
      <c r="H52" s="131"/>
      <c r="I52" s="132"/>
      <c r="J52" s="131"/>
      <c r="K52" s="129"/>
      <c r="L52" s="13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</row>
    <row r="53" spans="1:26" ht="12.75" customHeight="1" x14ac:dyDescent="0.25">
      <c r="A53" s="128">
        <v>50</v>
      </c>
      <c r="B53" s="129"/>
      <c r="C53" s="98"/>
      <c r="D53" s="141"/>
      <c r="E53" s="98"/>
      <c r="F53" s="95"/>
      <c r="G53" s="131" t="str">
        <f t="shared" si="0"/>
        <v/>
      </c>
      <c r="H53" s="131"/>
      <c r="I53" s="132"/>
      <c r="J53" s="131"/>
      <c r="K53" s="129"/>
      <c r="L53" s="13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</row>
    <row r="54" spans="1:26" ht="12.75" customHeight="1" x14ac:dyDescent="0.25">
      <c r="A54" s="128">
        <v>51</v>
      </c>
      <c r="B54" s="129"/>
      <c r="C54" s="98"/>
      <c r="D54" s="141"/>
      <c r="E54" s="98"/>
      <c r="F54" s="95"/>
      <c r="G54" s="131" t="str">
        <f t="shared" si="0"/>
        <v/>
      </c>
      <c r="H54" s="131"/>
      <c r="I54" s="132"/>
      <c r="J54" s="131"/>
      <c r="K54" s="129"/>
      <c r="L54" s="13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</row>
    <row r="55" spans="1:26" ht="12.75" customHeight="1" x14ac:dyDescent="0.25">
      <c r="A55" s="128">
        <v>52</v>
      </c>
      <c r="B55" s="129"/>
      <c r="C55" s="98"/>
      <c r="D55" s="141"/>
      <c r="E55" s="98"/>
      <c r="F55" s="95"/>
      <c r="G55" s="131" t="str">
        <f t="shared" si="0"/>
        <v/>
      </c>
      <c r="H55" s="131"/>
      <c r="I55" s="132"/>
      <c r="J55" s="131"/>
      <c r="K55" s="129"/>
      <c r="L55" s="13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</row>
    <row r="56" spans="1:26" ht="12.75" customHeight="1" x14ac:dyDescent="0.25">
      <c r="A56" s="128">
        <v>53</v>
      </c>
      <c r="B56" s="129"/>
      <c r="C56" s="98"/>
      <c r="D56" s="141"/>
      <c r="E56" s="98"/>
      <c r="F56" s="95"/>
      <c r="G56" s="131" t="str">
        <f t="shared" si="0"/>
        <v/>
      </c>
      <c r="H56" s="131"/>
      <c r="I56" s="132"/>
      <c r="J56" s="131"/>
      <c r="K56" s="129"/>
      <c r="L56" s="13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</row>
    <row r="57" spans="1:26" ht="12.75" customHeight="1" x14ac:dyDescent="0.25">
      <c r="A57" s="128">
        <v>54</v>
      </c>
      <c r="B57" s="129"/>
      <c r="C57" s="98"/>
      <c r="D57" s="141"/>
      <c r="E57" s="98"/>
      <c r="F57" s="95"/>
      <c r="G57" s="131" t="str">
        <f t="shared" si="0"/>
        <v/>
      </c>
      <c r="H57" s="131"/>
      <c r="I57" s="132"/>
      <c r="J57" s="131"/>
      <c r="K57" s="129"/>
      <c r="L57" s="13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</row>
    <row r="58" spans="1:26" ht="12.75" customHeight="1" x14ac:dyDescent="0.25">
      <c r="A58" s="128">
        <v>55</v>
      </c>
      <c r="B58" s="129"/>
      <c r="C58" s="98"/>
      <c r="D58" s="141"/>
      <c r="E58" s="98"/>
      <c r="F58" s="95"/>
      <c r="G58" s="131" t="str">
        <f t="shared" si="0"/>
        <v/>
      </c>
      <c r="H58" s="131"/>
      <c r="I58" s="132"/>
      <c r="J58" s="131"/>
      <c r="K58" s="129"/>
      <c r="L58" s="13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</row>
    <row r="59" spans="1:26" ht="12.75" customHeight="1" x14ac:dyDescent="0.25">
      <c r="A59" s="128">
        <v>56</v>
      </c>
      <c r="B59" s="129"/>
      <c r="C59" s="98"/>
      <c r="D59" s="141"/>
      <c r="E59" s="98"/>
      <c r="F59" s="95"/>
      <c r="G59" s="131" t="str">
        <f t="shared" si="0"/>
        <v/>
      </c>
      <c r="H59" s="131"/>
      <c r="I59" s="132"/>
      <c r="J59" s="131"/>
      <c r="K59" s="129"/>
      <c r="L59" s="13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</row>
    <row r="60" spans="1:26" ht="12.75" customHeight="1" x14ac:dyDescent="0.25">
      <c r="A60" s="128">
        <v>57</v>
      </c>
      <c r="B60" s="129"/>
      <c r="C60" s="98"/>
      <c r="D60" s="141"/>
      <c r="E60" s="98"/>
      <c r="F60" s="95"/>
      <c r="G60" s="131" t="str">
        <f t="shared" si="0"/>
        <v/>
      </c>
      <c r="H60" s="131"/>
      <c r="I60" s="132"/>
      <c r="J60" s="131"/>
      <c r="K60" s="129"/>
      <c r="L60" s="13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  <c r="Z60" s="381"/>
    </row>
    <row r="61" spans="1:26" ht="12.75" customHeight="1" x14ac:dyDescent="0.25">
      <c r="A61" s="128">
        <v>58</v>
      </c>
      <c r="B61" s="129"/>
      <c r="C61" s="98"/>
      <c r="D61" s="141"/>
      <c r="E61" s="98"/>
      <c r="F61" s="95"/>
      <c r="G61" s="131" t="str">
        <f t="shared" si="0"/>
        <v/>
      </c>
      <c r="H61" s="131"/>
      <c r="I61" s="132"/>
      <c r="J61" s="131"/>
      <c r="K61" s="129"/>
      <c r="L61" s="13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</row>
    <row r="62" spans="1:26" ht="12.75" customHeight="1" x14ac:dyDescent="0.25">
      <c r="A62" s="128">
        <v>59</v>
      </c>
      <c r="B62" s="129"/>
      <c r="C62" s="98"/>
      <c r="D62" s="141"/>
      <c r="E62" s="98"/>
      <c r="F62" s="95"/>
      <c r="G62" s="131" t="str">
        <f t="shared" si="0"/>
        <v/>
      </c>
      <c r="H62" s="131"/>
      <c r="I62" s="132"/>
      <c r="J62" s="131"/>
      <c r="K62" s="129"/>
      <c r="L62" s="131"/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</row>
    <row r="63" spans="1:26" ht="12.75" customHeight="1" x14ac:dyDescent="0.25">
      <c r="A63" s="128">
        <v>60</v>
      </c>
      <c r="B63" s="129"/>
      <c r="C63" s="98"/>
      <c r="D63" s="141"/>
      <c r="E63" s="98"/>
      <c r="F63" s="95"/>
      <c r="G63" s="131" t="str">
        <f t="shared" si="0"/>
        <v/>
      </c>
      <c r="H63" s="131"/>
      <c r="I63" s="132"/>
      <c r="J63" s="131"/>
      <c r="K63" s="129"/>
      <c r="L63" s="13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</row>
    <row r="64" spans="1:26" ht="12.75" customHeight="1" x14ac:dyDescent="0.25">
      <c r="A64" s="128">
        <v>61</v>
      </c>
      <c r="B64" s="129"/>
      <c r="C64" s="98"/>
      <c r="D64" s="141"/>
      <c r="E64" s="98"/>
      <c r="F64" s="95"/>
      <c r="G64" s="131" t="str">
        <f t="shared" si="0"/>
        <v/>
      </c>
      <c r="H64" s="131"/>
      <c r="I64" s="132"/>
      <c r="J64" s="131"/>
      <c r="K64" s="129"/>
      <c r="L64" s="13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</row>
    <row r="65" spans="1:26" ht="12.75" customHeight="1" x14ac:dyDescent="0.25">
      <c r="A65" s="128">
        <v>62</v>
      </c>
      <c r="B65" s="129"/>
      <c r="C65" s="98"/>
      <c r="D65" s="141"/>
      <c r="E65" s="98"/>
      <c r="F65" s="95"/>
      <c r="G65" s="131" t="str">
        <f t="shared" si="0"/>
        <v/>
      </c>
      <c r="H65" s="131"/>
      <c r="I65" s="132"/>
      <c r="J65" s="131"/>
      <c r="K65" s="129"/>
      <c r="L65" s="13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</row>
    <row r="66" spans="1:26" ht="12.75" customHeight="1" x14ac:dyDescent="0.25">
      <c r="A66" s="128">
        <v>63</v>
      </c>
      <c r="B66" s="129"/>
      <c r="C66" s="98"/>
      <c r="D66" s="141"/>
      <c r="E66" s="98"/>
      <c r="F66" s="95"/>
      <c r="G66" s="131" t="str">
        <f t="shared" si="0"/>
        <v/>
      </c>
      <c r="H66" s="131"/>
      <c r="I66" s="132"/>
      <c r="J66" s="131"/>
      <c r="K66" s="129"/>
      <c r="L66" s="13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</row>
    <row r="67" spans="1:26" ht="12.75" customHeight="1" x14ac:dyDescent="0.25">
      <c r="A67" s="128">
        <v>64</v>
      </c>
      <c r="B67" s="129"/>
      <c r="C67" s="98"/>
      <c r="D67" s="141"/>
      <c r="E67" s="98"/>
      <c r="F67" s="95"/>
      <c r="G67" s="131" t="str">
        <f t="shared" si="0"/>
        <v/>
      </c>
      <c r="H67" s="131"/>
      <c r="I67" s="132"/>
      <c r="J67" s="131"/>
      <c r="K67" s="129"/>
      <c r="L67" s="13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</row>
    <row r="68" spans="1:26" ht="12.75" customHeight="1" x14ac:dyDescent="0.25">
      <c r="A68" s="128">
        <v>65</v>
      </c>
      <c r="B68" s="129"/>
      <c r="C68" s="98"/>
      <c r="D68" s="141"/>
      <c r="E68" s="98"/>
      <c r="F68" s="95"/>
      <c r="G68" s="131" t="str">
        <f t="shared" si="0"/>
        <v/>
      </c>
      <c r="H68" s="131"/>
      <c r="I68" s="132"/>
      <c r="J68" s="131"/>
      <c r="K68" s="129"/>
      <c r="L68" s="13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</row>
    <row r="69" spans="1:26" ht="12.75" customHeight="1" x14ac:dyDescent="0.25">
      <c r="A69" s="128">
        <v>66</v>
      </c>
      <c r="B69" s="129"/>
      <c r="C69" s="98"/>
      <c r="D69" s="141"/>
      <c r="E69" s="98"/>
      <c r="F69" s="95"/>
      <c r="G69" s="131" t="str">
        <f t="shared" si="0"/>
        <v/>
      </c>
      <c r="H69" s="131"/>
      <c r="I69" s="132"/>
      <c r="J69" s="131"/>
      <c r="K69" s="129"/>
      <c r="L69" s="13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</row>
    <row r="70" spans="1:26" ht="12.75" customHeight="1" x14ac:dyDescent="0.25">
      <c r="A70" s="128">
        <v>67</v>
      </c>
      <c r="B70" s="129"/>
      <c r="C70" s="98"/>
      <c r="D70" s="141"/>
      <c r="E70" s="98"/>
      <c r="F70" s="95"/>
      <c r="G70" s="131" t="str">
        <f t="shared" si="0"/>
        <v/>
      </c>
      <c r="H70" s="131"/>
      <c r="I70" s="132"/>
      <c r="J70" s="131"/>
      <c r="K70" s="129"/>
      <c r="L70" s="13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</row>
    <row r="71" spans="1:26" ht="12.75" customHeight="1" x14ac:dyDescent="0.25">
      <c r="A71" s="128">
        <v>68</v>
      </c>
      <c r="B71" s="129"/>
      <c r="C71" s="98"/>
      <c r="D71" s="141"/>
      <c r="E71" s="98"/>
      <c r="F71" s="95"/>
      <c r="G71" s="131" t="str">
        <f t="shared" si="0"/>
        <v/>
      </c>
      <c r="H71" s="131"/>
      <c r="I71" s="132"/>
      <c r="J71" s="131"/>
      <c r="K71" s="129"/>
      <c r="L71" s="13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</row>
    <row r="72" spans="1:26" ht="12.75" customHeight="1" x14ac:dyDescent="0.25">
      <c r="A72" s="128">
        <v>69</v>
      </c>
      <c r="B72" s="129"/>
      <c r="C72" s="98"/>
      <c r="D72" s="141"/>
      <c r="E72" s="98"/>
      <c r="F72" s="95"/>
      <c r="G72" s="131" t="str">
        <f t="shared" si="0"/>
        <v/>
      </c>
      <c r="H72" s="131"/>
      <c r="I72" s="132"/>
      <c r="J72" s="131"/>
      <c r="K72" s="129"/>
      <c r="L72" s="13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</row>
    <row r="73" spans="1:26" ht="12.75" customHeight="1" x14ac:dyDescent="0.25">
      <c r="A73" s="128">
        <v>70</v>
      </c>
      <c r="B73" s="129"/>
      <c r="C73" s="98"/>
      <c r="D73" s="141"/>
      <c r="E73" s="98"/>
      <c r="F73" s="95"/>
      <c r="G73" s="131" t="str">
        <f t="shared" si="0"/>
        <v/>
      </c>
      <c r="H73" s="131"/>
      <c r="I73" s="132"/>
      <c r="J73" s="131"/>
      <c r="K73" s="129"/>
      <c r="L73" s="13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</row>
    <row r="74" spans="1:26" ht="12.75" customHeight="1" x14ac:dyDescent="0.25">
      <c r="A74" s="128">
        <v>71</v>
      </c>
      <c r="B74" s="129"/>
      <c r="C74" s="98"/>
      <c r="D74" s="141"/>
      <c r="E74" s="98"/>
      <c r="F74" s="95"/>
      <c r="G74" s="131" t="str">
        <f t="shared" si="0"/>
        <v/>
      </c>
      <c r="H74" s="131"/>
      <c r="I74" s="132"/>
      <c r="J74" s="131"/>
      <c r="K74" s="129"/>
      <c r="L74" s="131"/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</row>
    <row r="75" spans="1:26" ht="12.75" customHeight="1" x14ac:dyDescent="0.25">
      <c r="A75" s="128">
        <v>72</v>
      </c>
      <c r="B75" s="129"/>
      <c r="C75" s="98"/>
      <c r="D75" s="141"/>
      <c r="E75" s="98"/>
      <c r="F75" s="95"/>
      <c r="G75" s="131" t="str">
        <f t="shared" si="0"/>
        <v/>
      </c>
      <c r="H75" s="131"/>
      <c r="I75" s="132"/>
      <c r="J75" s="131"/>
      <c r="K75" s="129"/>
      <c r="L75" s="13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</row>
    <row r="76" spans="1:26" ht="12.75" customHeight="1" x14ac:dyDescent="0.25">
      <c r="A76" s="128">
        <v>73</v>
      </c>
      <c r="B76" s="129"/>
      <c r="C76" s="98"/>
      <c r="D76" s="141"/>
      <c r="E76" s="98"/>
      <c r="F76" s="95"/>
      <c r="G76" s="131" t="str">
        <f t="shared" si="0"/>
        <v/>
      </c>
      <c r="H76" s="131"/>
      <c r="I76" s="132"/>
      <c r="J76" s="131"/>
      <c r="K76" s="129"/>
      <c r="L76" s="13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</row>
    <row r="77" spans="1:26" ht="12.75" customHeight="1" x14ac:dyDescent="0.25">
      <c r="A77" s="128">
        <v>74</v>
      </c>
      <c r="B77" s="129"/>
      <c r="C77" s="98"/>
      <c r="D77" s="141"/>
      <c r="E77" s="98"/>
      <c r="F77" s="95"/>
      <c r="G77" s="131" t="str">
        <f t="shared" si="0"/>
        <v/>
      </c>
      <c r="H77" s="131"/>
      <c r="I77" s="132"/>
      <c r="J77" s="131"/>
      <c r="K77" s="129"/>
      <c r="L77" s="13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  <c r="Z77" s="381"/>
    </row>
    <row r="78" spans="1:26" ht="12.75" customHeight="1" x14ac:dyDescent="0.25">
      <c r="A78" s="128">
        <v>75</v>
      </c>
      <c r="B78" s="129"/>
      <c r="C78" s="98"/>
      <c r="D78" s="141"/>
      <c r="E78" s="98"/>
      <c r="F78" s="95"/>
      <c r="G78" s="131" t="str">
        <f t="shared" si="0"/>
        <v/>
      </c>
      <c r="H78" s="131"/>
      <c r="I78" s="132"/>
      <c r="J78" s="131"/>
      <c r="K78" s="129"/>
      <c r="L78" s="131"/>
      <c r="M78" s="381"/>
      <c r="N78" s="381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1"/>
      <c r="Z78" s="381"/>
    </row>
    <row r="79" spans="1:26" ht="12.75" customHeight="1" x14ac:dyDescent="0.25">
      <c r="A79" s="128">
        <v>76</v>
      </c>
      <c r="B79" s="129"/>
      <c r="C79" s="98"/>
      <c r="D79" s="141"/>
      <c r="E79" s="98"/>
      <c r="F79" s="95"/>
      <c r="G79" s="131" t="str">
        <f t="shared" si="0"/>
        <v/>
      </c>
      <c r="H79" s="131"/>
      <c r="I79" s="132"/>
      <c r="J79" s="131"/>
      <c r="K79" s="129"/>
      <c r="L79" s="13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</row>
    <row r="80" spans="1:26" ht="12.75" customHeight="1" x14ac:dyDescent="0.25">
      <c r="A80" s="128">
        <v>77</v>
      </c>
      <c r="B80" s="129"/>
      <c r="C80" s="98"/>
      <c r="D80" s="141"/>
      <c r="E80" s="98"/>
      <c r="F80" s="95"/>
      <c r="G80" s="131" t="str">
        <f t="shared" si="0"/>
        <v/>
      </c>
      <c r="H80" s="131"/>
      <c r="I80" s="132"/>
      <c r="J80" s="131"/>
      <c r="K80" s="129"/>
      <c r="L80" s="131"/>
      <c r="M80" s="381"/>
      <c r="N80" s="381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1"/>
      <c r="Z80" s="381"/>
    </row>
    <row r="81" spans="1:26" ht="12.75" customHeight="1" x14ac:dyDescent="0.25">
      <c r="A81" s="128">
        <v>78</v>
      </c>
      <c r="B81" s="129"/>
      <c r="C81" s="98"/>
      <c r="D81" s="141"/>
      <c r="E81" s="98"/>
      <c r="F81" s="95"/>
      <c r="G81" s="131" t="str">
        <f t="shared" si="0"/>
        <v/>
      </c>
      <c r="H81" s="131"/>
      <c r="I81" s="132"/>
      <c r="J81" s="131"/>
      <c r="K81" s="129"/>
      <c r="L81" s="13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  <c r="Z81" s="381"/>
    </row>
    <row r="82" spans="1:26" ht="12.75" customHeight="1" x14ac:dyDescent="0.25">
      <c r="A82" s="128">
        <v>79</v>
      </c>
      <c r="B82" s="129"/>
      <c r="C82" s="98"/>
      <c r="D82" s="141"/>
      <c r="E82" s="98"/>
      <c r="F82" s="95"/>
      <c r="G82" s="131" t="str">
        <f t="shared" si="0"/>
        <v/>
      </c>
      <c r="H82" s="131"/>
      <c r="I82" s="132"/>
      <c r="J82" s="132"/>
      <c r="K82" s="129"/>
      <c r="L82" s="131"/>
      <c r="M82" s="381"/>
      <c r="N82" s="381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1"/>
      <c r="Z82" s="381"/>
    </row>
    <row r="83" spans="1:26" ht="12.75" customHeight="1" x14ac:dyDescent="0.25">
      <c r="A83" s="128">
        <v>80</v>
      </c>
      <c r="B83" s="129"/>
      <c r="C83" s="98"/>
      <c r="D83" s="141"/>
      <c r="E83" s="98"/>
      <c r="F83" s="95"/>
      <c r="G83" s="131" t="str">
        <f t="shared" si="0"/>
        <v/>
      </c>
      <c r="H83" s="131"/>
      <c r="I83" s="132"/>
      <c r="J83" s="131"/>
      <c r="K83" s="129"/>
      <c r="L83" s="13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1"/>
      <c r="Z83" s="381"/>
    </row>
    <row r="84" spans="1:26" ht="12.75" customHeight="1" x14ac:dyDescent="0.25">
      <c r="A84" s="128">
        <v>81</v>
      </c>
      <c r="B84" s="129"/>
      <c r="C84" s="98"/>
      <c r="D84" s="141"/>
      <c r="E84" s="98"/>
      <c r="F84" s="95"/>
      <c r="G84" s="131" t="str">
        <f t="shared" si="0"/>
        <v/>
      </c>
      <c r="H84" s="131"/>
      <c r="I84" s="132"/>
      <c r="J84" s="131"/>
      <c r="K84" s="129"/>
      <c r="L84" s="13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1"/>
      <c r="Z84" s="381"/>
    </row>
    <row r="85" spans="1:26" ht="12.75" customHeight="1" x14ac:dyDescent="0.25">
      <c r="A85" s="128">
        <v>82</v>
      </c>
      <c r="B85" s="129"/>
      <c r="C85" s="98"/>
      <c r="D85" s="141"/>
      <c r="E85" s="98"/>
      <c r="F85" s="95"/>
      <c r="G85" s="131" t="str">
        <f t="shared" si="0"/>
        <v/>
      </c>
      <c r="H85" s="131"/>
      <c r="I85" s="132"/>
      <c r="J85" s="131"/>
      <c r="K85" s="129"/>
      <c r="L85" s="131"/>
      <c r="M85" s="381"/>
      <c r="N85" s="381"/>
      <c r="O85" s="381"/>
      <c r="P85" s="381"/>
      <c r="Q85" s="381"/>
      <c r="R85" s="381"/>
      <c r="S85" s="381"/>
      <c r="T85" s="381"/>
      <c r="U85" s="381"/>
      <c r="V85" s="381"/>
      <c r="W85" s="381"/>
      <c r="X85" s="381"/>
      <c r="Y85" s="381"/>
      <c r="Z85" s="381"/>
    </row>
    <row r="86" spans="1:26" ht="12.75" customHeight="1" x14ac:dyDescent="0.25">
      <c r="A86" s="128">
        <v>83</v>
      </c>
      <c r="B86" s="129"/>
      <c r="C86" s="98"/>
      <c r="D86" s="141"/>
      <c r="E86" s="98"/>
      <c r="F86" s="95"/>
      <c r="G86" s="131" t="str">
        <f t="shared" si="0"/>
        <v/>
      </c>
      <c r="H86" s="131"/>
      <c r="I86" s="132"/>
      <c r="J86" s="131"/>
      <c r="K86" s="129"/>
      <c r="L86" s="13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1"/>
      <c r="Z86" s="381"/>
    </row>
    <row r="87" spans="1:26" ht="12.75" customHeight="1" x14ac:dyDescent="0.25">
      <c r="A87" s="128">
        <v>84</v>
      </c>
      <c r="B87" s="129"/>
      <c r="C87" s="98"/>
      <c r="D87" s="141"/>
      <c r="E87" s="98"/>
      <c r="F87" s="95"/>
      <c r="G87" s="131" t="str">
        <f t="shared" si="0"/>
        <v/>
      </c>
      <c r="H87" s="131"/>
      <c r="I87" s="132"/>
      <c r="J87" s="131"/>
      <c r="K87" s="129"/>
      <c r="L87" s="13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1"/>
      <c r="Z87" s="381"/>
    </row>
    <row r="88" spans="1:26" ht="12.75" customHeight="1" x14ac:dyDescent="0.25">
      <c r="A88" s="128">
        <v>85</v>
      </c>
      <c r="B88" s="129"/>
      <c r="C88" s="98"/>
      <c r="D88" s="141"/>
      <c r="E88" s="98"/>
      <c r="F88" s="95"/>
      <c r="G88" s="131" t="str">
        <f t="shared" si="0"/>
        <v/>
      </c>
      <c r="H88" s="131"/>
      <c r="I88" s="132"/>
      <c r="J88" s="131"/>
      <c r="K88" s="129"/>
      <c r="L88" s="131"/>
      <c r="M88" s="381"/>
      <c r="N88" s="381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1"/>
      <c r="Z88" s="381"/>
    </row>
    <row r="89" spans="1:26" ht="12.75" customHeight="1" x14ac:dyDescent="0.25">
      <c r="A89" s="128">
        <v>86</v>
      </c>
      <c r="B89" s="129"/>
      <c r="C89" s="98"/>
      <c r="D89" s="141"/>
      <c r="E89" s="98"/>
      <c r="F89" s="95"/>
      <c r="G89" s="131" t="str">
        <f t="shared" si="0"/>
        <v/>
      </c>
      <c r="H89" s="131"/>
      <c r="I89" s="132"/>
      <c r="J89" s="131"/>
      <c r="K89" s="129"/>
      <c r="L89" s="131"/>
      <c r="M89" s="381"/>
      <c r="N89" s="381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1"/>
      <c r="Z89" s="381"/>
    </row>
    <row r="90" spans="1:26" ht="12.75" customHeight="1" x14ac:dyDescent="0.25">
      <c r="A90" s="128">
        <v>87</v>
      </c>
      <c r="B90" s="129"/>
      <c r="C90" s="98"/>
      <c r="D90" s="141"/>
      <c r="E90" s="98"/>
      <c r="F90" s="95"/>
      <c r="G90" s="131" t="str">
        <f t="shared" si="0"/>
        <v/>
      </c>
      <c r="H90" s="131"/>
      <c r="I90" s="132"/>
      <c r="J90" s="131"/>
      <c r="K90" s="129"/>
      <c r="L90" s="131"/>
      <c r="M90" s="381"/>
      <c r="N90" s="381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1"/>
      <c r="Z90" s="381"/>
    </row>
    <row r="91" spans="1:26" ht="12.75" customHeight="1" x14ac:dyDescent="0.25">
      <c r="A91" s="128">
        <v>88</v>
      </c>
      <c r="B91" s="129"/>
      <c r="C91" s="98"/>
      <c r="D91" s="141"/>
      <c r="E91" s="98"/>
      <c r="F91" s="95"/>
      <c r="G91" s="131" t="str">
        <f t="shared" si="0"/>
        <v/>
      </c>
      <c r="H91" s="131"/>
      <c r="I91" s="132"/>
      <c r="J91" s="131"/>
      <c r="K91" s="129"/>
      <c r="L91" s="13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1"/>
      <c r="Z91" s="381"/>
    </row>
    <row r="92" spans="1:26" ht="12.75" customHeight="1" x14ac:dyDescent="0.25">
      <c r="A92" s="128">
        <v>89</v>
      </c>
      <c r="B92" s="129"/>
      <c r="C92" s="98"/>
      <c r="D92" s="141"/>
      <c r="E92" s="98"/>
      <c r="F92" s="95"/>
      <c r="G92" s="131" t="str">
        <f t="shared" si="0"/>
        <v/>
      </c>
      <c r="H92" s="131"/>
      <c r="I92" s="132"/>
      <c r="J92" s="131"/>
      <c r="K92" s="129"/>
      <c r="L92" s="131"/>
      <c r="M92" s="381"/>
      <c r="N92" s="381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1"/>
      <c r="Z92" s="381"/>
    </row>
    <row r="93" spans="1:26" ht="12.75" customHeight="1" x14ac:dyDescent="0.25">
      <c r="A93" s="128">
        <v>90</v>
      </c>
      <c r="B93" s="129"/>
      <c r="C93" s="98"/>
      <c r="D93" s="141"/>
      <c r="E93" s="98"/>
      <c r="F93" s="95"/>
      <c r="G93" s="131" t="str">
        <f t="shared" si="0"/>
        <v/>
      </c>
      <c r="H93" s="131"/>
      <c r="I93" s="132"/>
      <c r="J93" s="131"/>
      <c r="K93" s="129"/>
      <c r="L93" s="13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</row>
    <row r="94" spans="1:26" ht="12.75" customHeight="1" x14ac:dyDescent="0.25">
      <c r="A94" s="128">
        <v>91</v>
      </c>
      <c r="B94" s="129"/>
      <c r="C94" s="98"/>
      <c r="D94" s="141"/>
      <c r="E94" s="98"/>
      <c r="F94" s="95"/>
      <c r="G94" s="131" t="str">
        <f t="shared" si="0"/>
        <v/>
      </c>
      <c r="H94" s="131"/>
      <c r="I94" s="132"/>
      <c r="J94" s="131"/>
      <c r="K94" s="129"/>
      <c r="L94" s="13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1"/>
      <c r="Z94" s="381"/>
    </row>
    <row r="95" spans="1:26" ht="12.75" customHeight="1" x14ac:dyDescent="0.25">
      <c r="A95" s="128">
        <v>92</v>
      </c>
      <c r="B95" s="129"/>
      <c r="C95" s="98"/>
      <c r="D95" s="141"/>
      <c r="E95" s="98"/>
      <c r="F95" s="95"/>
      <c r="G95" s="131" t="str">
        <f t="shared" si="0"/>
        <v/>
      </c>
      <c r="H95" s="131"/>
      <c r="I95" s="132"/>
      <c r="J95" s="131"/>
      <c r="K95" s="129"/>
      <c r="L95" s="13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1"/>
      <c r="Z95" s="381"/>
    </row>
    <row r="96" spans="1:26" ht="12.75" customHeight="1" x14ac:dyDescent="0.25">
      <c r="A96" s="128">
        <v>93</v>
      </c>
      <c r="B96" s="129"/>
      <c r="C96" s="98"/>
      <c r="D96" s="141"/>
      <c r="E96" s="98"/>
      <c r="F96" s="95"/>
      <c r="G96" s="131" t="str">
        <f t="shared" si="0"/>
        <v/>
      </c>
      <c r="H96" s="131"/>
      <c r="I96" s="132"/>
      <c r="J96" s="131"/>
      <c r="K96" s="129"/>
      <c r="L96" s="13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</row>
    <row r="97" spans="1:26" ht="12.75" customHeight="1" x14ac:dyDescent="0.25">
      <c r="A97" s="128">
        <v>94</v>
      </c>
      <c r="B97" s="129"/>
      <c r="C97" s="98"/>
      <c r="D97" s="141"/>
      <c r="E97" s="98"/>
      <c r="F97" s="95"/>
      <c r="G97" s="131" t="str">
        <f t="shared" si="0"/>
        <v/>
      </c>
      <c r="H97" s="131"/>
      <c r="I97" s="132"/>
      <c r="J97" s="131"/>
      <c r="K97" s="129"/>
      <c r="L97" s="13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1"/>
      <c r="Z97" s="381"/>
    </row>
    <row r="98" spans="1:26" ht="12.75" customHeight="1" x14ac:dyDescent="0.25">
      <c r="A98" s="128">
        <v>95</v>
      </c>
      <c r="B98" s="129"/>
      <c r="C98" s="98"/>
      <c r="D98" s="141"/>
      <c r="E98" s="98"/>
      <c r="F98" s="95"/>
      <c r="G98" s="131" t="str">
        <f t="shared" si="0"/>
        <v/>
      </c>
      <c r="H98" s="131"/>
      <c r="I98" s="132"/>
      <c r="J98" s="131"/>
      <c r="K98" s="129"/>
      <c r="L98" s="13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1"/>
      <c r="Z98" s="381"/>
    </row>
    <row r="99" spans="1:26" ht="12.75" customHeight="1" x14ac:dyDescent="0.25">
      <c r="A99" s="128">
        <v>96</v>
      </c>
      <c r="B99" s="129"/>
      <c r="C99" s="98"/>
      <c r="D99" s="141"/>
      <c r="E99" s="98"/>
      <c r="F99" s="95"/>
      <c r="G99" s="131" t="str">
        <f t="shared" si="0"/>
        <v/>
      </c>
      <c r="H99" s="131"/>
      <c r="I99" s="132"/>
      <c r="J99" s="131"/>
      <c r="K99" s="129"/>
      <c r="L99" s="131"/>
      <c r="M99" s="381"/>
      <c r="N99" s="381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1"/>
      <c r="Z99" s="381"/>
    </row>
    <row r="100" spans="1:26" ht="12.75" customHeight="1" x14ac:dyDescent="0.25">
      <c r="A100" s="128">
        <v>97</v>
      </c>
      <c r="B100" s="129"/>
      <c r="C100" s="98"/>
      <c r="D100" s="141"/>
      <c r="E100" s="98"/>
      <c r="F100" s="95"/>
      <c r="G100" s="131" t="str">
        <f t="shared" si="0"/>
        <v/>
      </c>
      <c r="H100" s="131"/>
      <c r="I100" s="132"/>
      <c r="J100" s="131"/>
      <c r="K100" s="129"/>
      <c r="L100" s="13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</row>
    <row r="101" spans="1:26" ht="12.75" customHeight="1" x14ac:dyDescent="0.25">
      <c r="A101" s="128">
        <v>98</v>
      </c>
      <c r="B101" s="129"/>
      <c r="C101" s="98"/>
      <c r="D101" s="141"/>
      <c r="E101" s="98"/>
      <c r="F101" s="95"/>
      <c r="G101" s="131" t="str">
        <f t="shared" si="0"/>
        <v/>
      </c>
      <c r="H101" s="131"/>
      <c r="I101" s="132"/>
      <c r="J101" s="131"/>
      <c r="K101" s="129"/>
      <c r="L101" s="13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</row>
    <row r="102" spans="1:26" ht="12.75" customHeight="1" x14ac:dyDescent="0.25">
      <c r="A102" s="128">
        <v>99</v>
      </c>
      <c r="B102" s="129"/>
      <c r="C102" s="98"/>
      <c r="D102" s="141"/>
      <c r="E102" s="98"/>
      <c r="F102" s="95"/>
      <c r="G102" s="131" t="str">
        <f t="shared" si="0"/>
        <v/>
      </c>
      <c r="H102" s="131"/>
      <c r="I102" s="132"/>
      <c r="J102" s="131"/>
      <c r="K102" s="129"/>
      <c r="L102" s="131"/>
      <c r="M102" s="381"/>
      <c r="N102" s="381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1"/>
      <c r="Z102" s="381"/>
    </row>
    <row r="103" spans="1:26" ht="12.75" customHeight="1" x14ac:dyDescent="0.25">
      <c r="A103" s="128">
        <v>100</v>
      </c>
      <c r="B103" s="129"/>
      <c r="C103" s="98"/>
      <c r="D103" s="141"/>
      <c r="E103" s="98"/>
      <c r="F103" s="95"/>
      <c r="G103" s="131" t="str">
        <f t="shared" si="0"/>
        <v/>
      </c>
      <c r="H103" s="131"/>
      <c r="I103" s="132"/>
      <c r="J103" s="131"/>
      <c r="K103" s="129"/>
      <c r="L103" s="131"/>
      <c r="M103" s="381"/>
      <c r="N103" s="381"/>
      <c r="O103" s="381"/>
      <c r="P103" s="381"/>
      <c r="Q103" s="381"/>
      <c r="R103" s="381"/>
      <c r="S103" s="381"/>
      <c r="T103" s="381"/>
      <c r="U103" s="381"/>
      <c r="V103" s="381"/>
      <c r="W103" s="381"/>
      <c r="X103" s="381"/>
      <c r="Y103" s="381"/>
      <c r="Z103" s="381"/>
    </row>
    <row r="104" spans="1:26" ht="12.75" customHeight="1" x14ac:dyDescent="0.25">
      <c r="A104" s="128">
        <v>101</v>
      </c>
      <c r="B104" s="129"/>
      <c r="C104" s="98"/>
      <c r="D104" s="141"/>
      <c r="E104" s="98"/>
      <c r="F104" s="95"/>
      <c r="G104" s="131" t="str">
        <f t="shared" si="0"/>
        <v/>
      </c>
      <c r="H104" s="131"/>
      <c r="I104" s="132"/>
      <c r="J104" s="131"/>
      <c r="K104" s="129"/>
      <c r="L104" s="131"/>
      <c r="M104" s="381"/>
      <c r="N104" s="381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1"/>
      <c r="Z104" s="381"/>
    </row>
    <row r="105" spans="1:26" ht="12.75" customHeight="1" x14ac:dyDescent="0.25">
      <c r="A105" s="128">
        <v>102</v>
      </c>
      <c r="B105" s="129"/>
      <c r="C105" s="98"/>
      <c r="D105" s="141"/>
      <c r="E105" s="98"/>
      <c r="F105" s="95"/>
      <c r="G105" s="131" t="str">
        <f t="shared" si="0"/>
        <v/>
      </c>
      <c r="H105" s="131"/>
      <c r="I105" s="132"/>
      <c r="J105" s="131"/>
      <c r="K105" s="129"/>
      <c r="L105" s="131"/>
      <c r="M105" s="381"/>
      <c r="N105" s="381"/>
      <c r="O105" s="381"/>
      <c r="P105" s="381"/>
      <c r="Q105" s="381"/>
      <c r="R105" s="381"/>
      <c r="S105" s="381"/>
      <c r="T105" s="381"/>
      <c r="U105" s="381"/>
      <c r="V105" s="381"/>
      <c r="W105" s="381"/>
      <c r="X105" s="381"/>
      <c r="Y105" s="381"/>
      <c r="Z105" s="381"/>
    </row>
    <row r="106" spans="1:26" ht="12.75" customHeight="1" x14ac:dyDescent="0.25">
      <c r="A106" s="128">
        <v>103</v>
      </c>
      <c r="B106" s="129"/>
      <c r="C106" s="98"/>
      <c r="D106" s="141"/>
      <c r="E106" s="98"/>
      <c r="F106" s="95"/>
      <c r="G106" s="131" t="str">
        <f t="shared" si="0"/>
        <v/>
      </c>
      <c r="H106" s="131"/>
      <c r="I106" s="132"/>
      <c r="J106" s="131"/>
      <c r="K106" s="129"/>
      <c r="L106" s="13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</row>
    <row r="107" spans="1:26" ht="12.75" customHeight="1" x14ac:dyDescent="0.25">
      <c r="A107" s="128">
        <v>104</v>
      </c>
      <c r="B107" s="129"/>
      <c r="C107" s="98"/>
      <c r="D107" s="141"/>
      <c r="E107" s="98"/>
      <c r="F107" s="95"/>
      <c r="G107" s="131" t="str">
        <f t="shared" si="0"/>
        <v/>
      </c>
      <c r="H107" s="131"/>
      <c r="I107" s="132"/>
      <c r="J107" s="131"/>
      <c r="K107" s="129"/>
      <c r="L107" s="131"/>
      <c r="M107" s="381"/>
      <c r="N107" s="381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1"/>
      <c r="Z107" s="381"/>
    </row>
    <row r="108" spans="1:26" ht="12.75" customHeight="1" x14ac:dyDescent="0.25">
      <c r="A108" s="128">
        <v>105</v>
      </c>
      <c r="B108" s="129"/>
      <c r="C108" s="98"/>
      <c r="D108" s="141"/>
      <c r="E108" s="98"/>
      <c r="F108" s="95"/>
      <c r="G108" s="131" t="str">
        <f t="shared" si="0"/>
        <v/>
      </c>
      <c r="H108" s="131"/>
      <c r="I108" s="132"/>
      <c r="J108" s="131"/>
      <c r="K108" s="129"/>
      <c r="L108" s="13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1"/>
      <c r="Z108" s="381"/>
    </row>
    <row r="109" spans="1:26" ht="12.75" customHeight="1" x14ac:dyDescent="0.25">
      <c r="A109" s="128">
        <v>106</v>
      </c>
      <c r="B109" s="129"/>
      <c r="C109" s="98"/>
      <c r="D109" s="141"/>
      <c r="E109" s="98"/>
      <c r="F109" s="95"/>
      <c r="G109" s="131" t="str">
        <f t="shared" si="0"/>
        <v/>
      </c>
      <c r="H109" s="131"/>
      <c r="I109" s="132"/>
      <c r="J109" s="131"/>
      <c r="K109" s="129"/>
      <c r="L109" s="13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</row>
    <row r="110" spans="1:26" ht="12.75" customHeight="1" x14ac:dyDescent="0.25">
      <c r="A110" s="128">
        <v>107</v>
      </c>
      <c r="B110" s="129"/>
      <c r="C110" s="98"/>
      <c r="D110" s="92"/>
      <c r="E110" s="98"/>
      <c r="F110" s="95"/>
      <c r="G110" s="131" t="str">
        <f t="shared" si="0"/>
        <v/>
      </c>
      <c r="H110" s="131"/>
      <c r="I110" s="132"/>
      <c r="J110" s="132"/>
      <c r="K110" s="129"/>
      <c r="L110" s="13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1"/>
      <c r="Z110" s="381"/>
    </row>
    <row r="111" spans="1:26" ht="12.75" customHeight="1" x14ac:dyDescent="0.25">
      <c r="A111" s="128">
        <v>108</v>
      </c>
      <c r="B111" s="129"/>
      <c r="C111" s="98"/>
      <c r="D111" s="141"/>
      <c r="E111" s="98"/>
      <c r="F111" s="95"/>
      <c r="G111" s="131" t="str">
        <f t="shared" si="0"/>
        <v/>
      </c>
      <c r="H111" s="131"/>
      <c r="I111" s="132"/>
      <c r="J111" s="131"/>
      <c r="K111" s="129"/>
      <c r="L111" s="13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1"/>
      <c r="Z111" s="381"/>
    </row>
    <row r="112" spans="1:26" ht="12.75" customHeight="1" x14ac:dyDescent="0.25">
      <c r="A112" s="128">
        <v>109</v>
      </c>
      <c r="B112" s="129"/>
      <c r="C112" s="98"/>
      <c r="D112" s="141"/>
      <c r="E112" s="98"/>
      <c r="F112" s="95"/>
      <c r="G112" s="131" t="str">
        <f t="shared" si="0"/>
        <v/>
      </c>
      <c r="H112" s="131"/>
      <c r="I112" s="132"/>
      <c r="J112" s="131"/>
      <c r="K112" s="129"/>
      <c r="L112" s="13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381"/>
    </row>
    <row r="113" spans="1:26" ht="12.75" customHeight="1" x14ac:dyDescent="0.25">
      <c r="A113" s="128">
        <v>110</v>
      </c>
      <c r="B113" s="129"/>
      <c r="C113" s="98"/>
      <c r="D113" s="141"/>
      <c r="E113" s="98"/>
      <c r="F113" s="95"/>
      <c r="G113" s="131" t="str">
        <f t="shared" si="0"/>
        <v/>
      </c>
      <c r="H113" s="131"/>
      <c r="I113" s="132"/>
      <c r="J113" s="131"/>
      <c r="K113" s="129"/>
      <c r="L113" s="13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1"/>
      <c r="Z113" s="381"/>
    </row>
    <row r="114" spans="1:26" ht="12.75" customHeight="1" x14ac:dyDescent="0.25">
      <c r="A114" s="128">
        <v>111</v>
      </c>
      <c r="B114" s="129"/>
      <c r="C114" s="98"/>
      <c r="D114" s="141"/>
      <c r="E114" s="98"/>
      <c r="F114" s="95"/>
      <c r="G114" s="131" t="str">
        <f t="shared" si="0"/>
        <v/>
      </c>
      <c r="H114" s="131"/>
      <c r="I114" s="132"/>
      <c r="J114" s="131"/>
      <c r="K114" s="129"/>
      <c r="L114" s="13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</row>
    <row r="115" spans="1:26" ht="12.75" customHeight="1" x14ac:dyDescent="0.25">
      <c r="A115" s="128">
        <v>112</v>
      </c>
      <c r="B115" s="129"/>
      <c r="C115" s="98"/>
      <c r="D115" s="141"/>
      <c r="E115" s="98"/>
      <c r="F115" s="95"/>
      <c r="G115" s="131" t="str">
        <f t="shared" si="0"/>
        <v/>
      </c>
      <c r="H115" s="131"/>
      <c r="I115" s="132"/>
      <c r="J115" s="131"/>
      <c r="K115" s="129"/>
      <c r="L115" s="13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</row>
    <row r="116" spans="1:26" ht="12.75" customHeight="1" x14ac:dyDescent="0.25">
      <c r="A116" s="128">
        <v>113</v>
      </c>
      <c r="B116" s="129"/>
      <c r="C116" s="98"/>
      <c r="D116" s="141"/>
      <c r="E116" s="98"/>
      <c r="F116" s="95"/>
      <c r="G116" s="131" t="str">
        <f t="shared" si="0"/>
        <v/>
      </c>
      <c r="H116" s="131"/>
      <c r="I116" s="132"/>
      <c r="J116" s="131"/>
      <c r="K116" s="129"/>
      <c r="L116" s="13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1"/>
      <c r="Z116" s="381"/>
    </row>
    <row r="117" spans="1:26" ht="12.75" customHeight="1" x14ac:dyDescent="0.25">
      <c r="A117" s="128">
        <v>114</v>
      </c>
      <c r="B117" s="129"/>
      <c r="C117" s="98"/>
      <c r="D117" s="141"/>
      <c r="E117" s="98"/>
      <c r="F117" s="95"/>
      <c r="G117" s="131" t="str">
        <f t="shared" si="0"/>
        <v/>
      </c>
      <c r="H117" s="131"/>
      <c r="I117" s="132"/>
      <c r="J117" s="131"/>
      <c r="K117" s="129"/>
      <c r="L117" s="13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1"/>
      <c r="Z117" s="381"/>
    </row>
    <row r="118" spans="1:26" ht="12.75" customHeight="1" x14ac:dyDescent="0.25">
      <c r="A118" s="128">
        <v>115</v>
      </c>
      <c r="B118" s="129"/>
      <c r="C118" s="98"/>
      <c r="D118" s="141"/>
      <c r="E118" s="98"/>
      <c r="F118" s="95"/>
      <c r="G118" s="131" t="str">
        <f t="shared" si="0"/>
        <v/>
      </c>
      <c r="H118" s="131"/>
      <c r="I118" s="132"/>
      <c r="J118" s="131"/>
      <c r="K118" s="129"/>
      <c r="L118" s="13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1"/>
      <c r="Z118" s="381"/>
    </row>
    <row r="119" spans="1:26" ht="12.75" customHeight="1" x14ac:dyDescent="0.25">
      <c r="A119" s="128">
        <v>116</v>
      </c>
      <c r="B119" s="129"/>
      <c r="C119" s="98"/>
      <c r="D119" s="141"/>
      <c r="E119" s="98"/>
      <c r="F119" s="95"/>
      <c r="G119" s="131" t="str">
        <f t="shared" si="0"/>
        <v/>
      </c>
      <c r="H119" s="131"/>
      <c r="I119" s="132"/>
      <c r="J119" s="131"/>
      <c r="K119" s="129"/>
      <c r="L119" s="13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</row>
    <row r="120" spans="1:26" ht="12.75" customHeight="1" x14ac:dyDescent="0.25">
      <c r="A120" s="128">
        <v>117</v>
      </c>
      <c r="B120" s="129"/>
      <c r="C120" s="98"/>
      <c r="D120" s="141"/>
      <c r="E120" s="98"/>
      <c r="F120" s="95"/>
      <c r="G120" s="131" t="str">
        <f t="shared" si="0"/>
        <v/>
      </c>
      <c r="H120" s="131"/>
      <c r="I120" s="132"/>
      <c r="J120" s="131"/>
      <c r="K120" s="129"/>
      <c r="L120" s="13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1"/>
      <c r="Z120" s="381"/>
    </row>
    <row r="121" spans="1:26" ht="12.75" customHeight="1" x14ac:dyDescent="0.25">
      <c r="A121" s="128">
        <v>118</v>
      </c>
      <c r="B121" s="129"/>
      <c r="C121" s="98"/>
      <c r="D121" s="141"/>
      <c r="E121" s="98"/>
      <c r="F121" s="95"/>
      <c r="G121" s="131" t="str">
        <f t="shared" si="0"/>
        <v/>
      </c>
      <c r="H121" s="131"/>
      <c r="I121" s="132"/>
      <c r="J121" s="131"/>
      <c r="K121" s="129"/>
      <c r="L121" s="13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1"/>
      <c r="Z121" s="381"/>
    </row>
    <row r="122" spans="1:26" ht="12.75" customHeight="1" x14ac:dyDescent="0.25">
      <c r="A122" s="128">
        <v>119</v>
      </c>
      <c r="B122" s="129"/>
      <c r="C122" s="98"/>
      <c r="D122" s="141"/>
      <c r="E122" s="98"/>
      <c r="F122" s="95"/>
      <c r="G122" s="131" t="str">
        <f t="shared" si="0"/>
        <v/>
      </c>
      <c r="H122" s="131"/>
      <c r="I122" s="132"/>
      <c r="J122" s="131"/>
      <c r="K122" s="129"/>
      <c r="L122" s="13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</row>
    <row r="123" spans="1:26" ht="12.75" customHeight="1" x14ac:dyDescent="0.25">
      <c r="A123" s="128">
        <v>120</v>
      </c>
      <c r="B123" s="129"/>
      <c r="C123" s="98"/>
      <c r="D123" s="141"/>
      <c r="E123" s="98"/>
      <c r="F123" s="95"/>
      <c r="G123" s="131" t="str">
        <f t="shared" si="0"/>
        <v/>
      </c>
      <c r="H123" s="131"/>
      <c r="I123" s="132"/>
      <c r="J123" s="131"/>
      <c r="K123" s="129"/>
      <c r="L123" s="13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</row>
    <row r="124" spans="1:26" ht="12.75" customHeight="1" x14ac:dyDescent="0.25">
      <c r="A124" s="128">
        <v>121</v>
      </c>
      <c r="B124" s="129"/>
      <c r="C124" s="98"/>
      <c r="D124" s="141"/>
      <c r="E124" s="98"/>
      <c r="F124" s="95"/>
      <c r="G124" s="131" t="str">
        <f t="shared" si="0"/>
        <v/>
      </c>
      <c r="H124" s="131"/>
      <c r="I124" s="132"/>
      <c r="J124" s="131"/>
      <c r="K124" s="129"/>
      <c r="L124" s="13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1"/>
      <c r="Z124" s="381"/>
    </row>
    <row r="125" spans="1:26" ht="12.75" customHeight="1" x14ac:dyDescent="0.25">
      <c r="A125" s="128">
        <v>122</v>
      </c>
      <c r="B125" s="129"/>
      <c r="C125" s="98"/>
      <c r="D125" s="141"/>
      <c r="E125" s="98"/>
      <c r="F125" s="95"/>
      <c r="G125" s="131" t="str">
        <f t="shared" si="0"/>
        <v/>
      </c>
      <c r="H125" s="131"/>
      <c r="I125" s="132"/>
      <c r="J125" s="131"/>
      <c r="K125" s="129"/>
      <c r="L125" s="13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1"/>
      <c r="Z125" s="381"/>
    </row>
    <row r="126" spans="1:26" ht="12.75" customHeight="1" x14ac:dyDescent="0.25">
      <c r="A126" s="128">
        <v>123</v>
      </c>
      <c r="B126" s="129"/>
      <c r="C126" s="98"/>
      <c r="D126" s="141"/>
      <c r="E126" s="98"/>
      <c r="F126" s="95"/>
      <c r="G126" s="131" t="str">
        <f t="shared" si="0"/>
        <v/>
      </c>
      <c r="H126" s="131"/>
      <c r="I126" s="132"/>
      <c r="J126" s="131"/>
      <c r="K126" s="129"/>
      <c r="L126" s="13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</row>
    <row r="127" spans="1:26" ht="12.75" customHeight="1" x14ac:dyDescent="0.25">
      <c r="A127" s="128">
        <v>124</v>
      </c>
      <c r="B127" s="129"/>
      <c r="C127" s="98"/>
      <c r="D127" s="141"/>
      <c r="E127" s="98"/>
      <c r="F127" s="95"/>
      <c r="G127" s="131" t="str">
        <f t="shared" si="0"/>
        <v/>
      </c>
      <c r="H127" s="131"/>
      <c r="I127" s="132"/>
      <c r="J127" s="131"/>
      <c r="K127" s="129"/>
      <c r="L127" s="13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1"/>
      <c r="Z127" s="381"/>
    </row>
    <row r="128" spans="1:26" ht="12.75" customHeight="1" x14ac:dyDescent="0.25">
      <c r="A128" s="128">
        <v>125</v>
      </c>
      <c r="B128" s="129"/>
      <c r="C128" s="98"/>
      <c r="D128" s="141"/>
      <c r="E128" s="98"/>
      <c r="F128" s="95"/>
      <c r="G128" s="131" t="str">
        <f t="shared" si="0"/>
        <v/>
      </c>
      <c r="H128" s="131"/>
      <c r="I128" s="132"/>
      <c r="J128" s="131"/>
      <c r="K128" s="129"/>
      <c r="L128" s="13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</row>
    <row r="129" spans="1:26" ht="12.75" customHeight="1" x14ac:dyDescent="0.25">
      <c r="A129" s="128">
        <v>126</v>
      </c>
      <c r="B129" s="129"/>
      <c r="C129" s="98"/>
      <c r="D129" s="141"/>
      <c r="E129" s="98"/>
      <c r="F129" s="95"/>
      <c r="G129" s="131" t="str">
        <f t="shared" si="0"/>
        <v/>
      </c>
      <c r="H129" s="131"/>
      <c r="I129" s="132"/>
      <c r="J129" s="131"/>
      <c r="K129" s="129"/>
      <c r="L129" s="13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</row>
    <row r="130" spans="1:26" ht="12.75" customHeight="1" x14ac:dyDescent="0.25">
      <c r="A130" s="128">
        <v>127</v>
      </c>
      <c r="B130" s="129"/>
      <c r="C130" s="98"/>
      <c r="D130" s="141"/>
      <c r="E130" s="98"/>
      <c r="F130" s="95"/>
      <c r="G130" s="131" t="str">
        <f t="shared" si="0"/>
        <v/>
      </c>
      <c r="H130" s="131"/>
      <c r="I130" s="132"/>
      <c r="J130" s="131"/>
      <c r="K130" s="129"/>
      <c r="L130" s="13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</row>
    <row r="131" spans="1:26" ht="12.75" customHeight="1" x14ac:dyDescent="0.25">
      <c r="A131" s="128">
        <v>128</v>
      </c>
      <c r="B131" s="129"/>
      <c r="C131" s="98"/>
      <c r="D131" s="141"/>
      <c r="E131" s="98"/>
      <c r="F131" s="95"/>
      <c r="G131" s="131" t="str">
        <f t="shared" si="0"/>
        <v/>
      </c>
      <c r="H131" s="131"/>
      <c r="I131" s="132"/>
      <c r="J131" s="131"/>
      <c r="K131" s="129"/>
      <c r="L131" s="13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1"/>
      <c r="Z131" s="381"/>
    </row>
    <row r="132" spans="1:26" ht="12.75" customHeight="1" x14ac:dyDescent="0.25">
      <c r="A132" s="128">
        <v>129</v>
      </c>
      <c r="B132" s="129"/>
      <c r="C132" s="98"/>
      <c r="D132" s="141"/>
      <c r="E132" s="98"/>
      <c r="F132" s="95"/>
      <c r="G132" s="131" t="str">
        <f t="shared" si="0"/>
        <v/>
      </c>
      <c r="H132" s="131"/>
      <c r="I132" s="132"/>
      <c r="J132" s="131"/>
      <c r="K132" s="129"/>
      <c r="L132" s="13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</row>
    <row r="133" spans="1:26" ht="12.75" customHeight="1" x14ac:dyDescent="0.25">
      <c r="A133" s="128">
        <v>130</v>
      </c>
      <c r="B133" s="129"/>
      <c r="C133" s="98"/>
      <c r="D133" s="141"/>
      <c r="E133" s="98"/>
      <c r="F133" s="95"/>
      <c r="G133" s="131" t="str">
        <f t="shared" si="0"/>
        <v/>
      </c>
      <c r="H133" s="131"/>
      <c r="I133" s="132"/>
      <c r="J133" s="131"/>
      <c r="K133" s="129"/>
      <c r="L133" s="13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</row>
    <row r="134" spans="1:26" ht="12.75" customHeight="1" x14ac:dyDescent="0.25">
      <c r="A134" s="128">
        <v>131</v>
      </c>
      <c r="B134" s="129"/>
      <c r="C134" s="98"/>
      <c r="D134" s="141"/>
      <c r="E134" s="98"/>
      <c r="F134" s="95"/>
      <c r="G134" s="131" t="str">
        <f t="shared" si="0"/>
        <v/>
      </c>
      <c r="H134" s="131"/>
      <c r="I134" s="132"/>
      <c r="J134" s="131"/>
      <c r="K134" s="129"/>
      <c r="L134" s="13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1"/>
      <c r="Z134" s="381"/>
    </row>
    <row r="135" spans="1:26" ht="12.75" customHeight="1" x14ac:dyDescent="0.25">
      <c r="A135" s="128">
        <v>132</v>
      </c>
      <c r="B135" s="129"/>
      <c r="C135" s="98"/>
      <c r="D135" s="141"/>
      <c r="E135" s="98"/>
      <c r="F135" s="95"/>
      <c r="G135" s="131" t="str">
        <f t="shared" si="0"/>
        <v/>
      </c>
      <c r="H135" s="131"/>
      <c r="I135" s="132"/>
      <c r="J135" s="131"/>
      <c r="K135" s="129"/>
      <c r="L135" s="13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1"/>
      <c r="Z135" s="381"/>
    </row>
    <row r="136" spans="1:26" ht="12.75" customHeight="1" x14ac:dyDescent="0.25">
      <c r="A136" s="128">
        <v>133</v>
      </c>
      <c r="B136" s="129"/>
      <c r="C136" s="98"/>
      <c r="D136" s="141"/>
      <c r="E136" s="98"/>
      <c r="F136" s="95"/>
      <c r="G136" s="131" t="str">
        <f t="shared" si="0"/>
        <v/>
      </c>
      <c r="H136" s="131"/>
      <c r="I136" s="132"/>
      <c r="J136" s="131"/>
      <c r="K136" s="129"/>
      <c r="L136" s="13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</row>
    <row r="137" spans="1:26" ht="12.75" customHeight="1" x14ac:dyDescent="0.25">
      <c r="A137" s="128">
        <v>134</v>
      </c>
      <c r="B137" s="129"/>
      <c r="C137" s="98"/>
      <c r="D137" s="141"/>
      <c r="E137" s="98"/>
      <c r="F137" s="95"/>
      <c r="G137" s="131" t="str">
        <f t="shared" si="0"/>
        <v/>
      </c>
      <c r="H137" s="131"/>
      <c r="I137" s="132"/>
      <c r="J137" s="131"/>
      <c r="K137" s="129"/>
      <c r="L137" s="13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1"/>
      <c r="Z137" s="381"/>
    </row>
    <row r="138" spans="1:26" ht="12.75" customHeight="1" x14ac:dyDescent="0.25">
      <c r="A138" s="128">
        <v>135</v>
      </c>
      <c r="B138" s="129"/>
      <c r="C138" s="98"/>
      <c r="D138" s="141"/>
      <c r="E138" s="98"/>
      <c r="F138" s="95"/>
      <c r="G138" s="131" t="str">
        <f t="shared" si="0"/>
        <v/>
      </c>
      <c r="H138" s="131"/>
      <c r="I138" s="132"/>
      <c r="J138" s="131"/>
      <c r="K138" s="129"/>
      <c r="L138" s="13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1"/>
      <c r="Z138" s="381"/>
    </row>
    <row r="139" spans="1:26" ht="12.75" customHeight="1" x14ac:dyDescent="0.25">
      <c r="A139" s="128">
        <v>136</v>
      </c>
      <c r="B139" s="129"/>
      <c r="C139" s="98"/>
      <c r="D139" s="92"/>
      <c r="E139" s="98"/>
      <c r="F139" s="95"/>
      <c r="G139" s="131" t="str">
        <f t="shared" si="0"/>
        <v/>
      </c>
      <c r="H139" s="131"/>
      <c r="I139" s="132"/>
      <c r="J139" s="132"/>
      <c r="K139" s="129"/>
      <c r="L139" s="13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1"/>
      <c r="Z139" s="381"/>
    </row>
    <row r="140" spans="1:26" ht="12.75" customHeight="1" x14ac:dyDescent="0.25">
      <c r="A140" s="128">
        <v>137</v>
      </c>
      <c r="B140" s="129"/>
      <c r="C140" s="98"/>
      <c r="D140" s="141"/>
      <c r="E140" s="98"/>
      <c r="F140" s="95"/>
      <c r="G140" s="131" t="str">
        <f t="shared" si="0"/>
        <v/>
      </c>
      <c r="H140" s="131"/>
      <c r="I140" s="132"/>
      <c r="J140" s="131"/>
      <c r="K140" s="129"/>
      <c r="L140" s="13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1"/>
      <c r="Z140" s="381"/>
    </row>
    <row r="141" spans="1:26" ht="12.75" customHeight="1" x14ac:dyDescent="0.25">
      <c r="A141" s="128">
        <v>138</v>
      </c>
      <c r="B141" s="129"/>
      <c r="C141" s="98"/>
      <c r="D141" s="141"/>
      <c r="E141" s="98"/>
      <c r="F141" s="95"/>
      <c r="G141" s="131" t="str">
        <f t="shared" si="0"/>
        <v/>
      </c>
      <c r="H141" s="131"/>
      <c r="I141" s="132"/>
      <c r="J141" s="131"/>
      <c r="K141" s="129"/>
      <c r="L141" s="13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</row>
    <row r="142" spans="1:26" ht="12.75" customHeight="1" x14ac:dyDescent="0.25">
      <c r="A142" s="128">
        <v>139</v>
      </c>
      <c r="B142" s="129"/>
      <c r="C142" s="98"/>
      <c r="D142" s="141"/>
      <c r="E142" s="98"/>
      <c r="F142" s="95"/>
      <c r="G142" s="131" t="str">
        <f t="shared" si="0"/>
        <v/>
      </c>
      <c r="H142" s="131"/>
      <c r="I142" s="132"/>
      <c r="J142" s="131"/>
      <c r="K142" s="129"/>
      <c r="L142" s="13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1"/>
      <c r="Z142" s="381"/>
    </row>
    <row r="143" spans="1:26" ht="12.75" customHeight="1" x14ac:dyDescent="0.25">
      <c r="A143" s="128">
        <v>140</v>
      </c>
      <c r="B143" s="129"/>
      <c r="C143" s="98"/>
      <c r="D143" s="141"/>
      <c r="E143" s="98"/>
      <c r="F143" s="95"/>
      <c r="G143" s="131" t="str">
        <f t="shared" si="0"/>
        <v/>
      </c>
      <c r="H143" s="131"/>
      <c r="I143" s="132"/>
      <c r="J143" s="131"/>
      <c r="K143" s="129"/>
      <c r="L143" s="13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1"/>
      <c r="Z143" s="381"/>
    </row>
    <row r="144" spans="1:26" ht="12.75" customHeight="1" x14ac:dyDescent="0.25">
      <c r="A144" s="128">
        <v>141</v>
      </c>
      <c r="B144" s="129"/>
      <c r="C144" s="98"/>
      <c r="D144" s="141"/>
      <c r="E144" s="98"/>
      <c r="F144" s="95"/>
      <c r="G144" s="131" t="str">
        <f t="shared" si="0"/>
        <v/>
      </c>
      <c r="H144" s="131"/>
      <c r="I144" s="132"/>
      <c r="J144" s="131"/>
      <c r="K144" s="129"/>
      <c r="L144" s="13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1"/>
      <c r="Z144" s="381"/>
    </row>
    <row r="145" spans="1:26" ht="12.75" customHeight="1" x14ac:dyDescent="0.25">
      <c r="A145" s="128">
        <v>142</v>
      </c>
      <c r="B145" s="129"/>
      <c r="C145" s="98"/>
      <c r="D145" s="141"/>
      <c r="E145" s="98"/>
      <c r="F145" s="95"/>
      <c r="G145" s="131" t="str">
        <f t="shared" si="0"/>
        <v/>
      </c>
      <c r="H145" s="131"/>
      <c r="I145" s="132"/>
      <c r="J145" s="131"/>
      <c r="K145" s="129"/>
      <c r="L145" s="13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1"/>
      <c r="Z145" s="381"/>
    </row>
    <row r="146" spans="1:26" ht="12.75" customHeight="1" x14ac:dyDescent="0.25">
      <c r="A146" s="128">
        <v>143</v>
      </c>
      <c r="B146" s="129"/>
      <c r="C146" s="98"/>
      <c r="D146" s="141"/>
      <c r="E146" s="98"/>
      <c r="F146" s="95"/>
      <c r="G146" s="131" t="str">
        <f t="shared" si="0"/>
        <v/>
      </c>
      <c r="H146" s="131"/>
      <c r="I146" s="132"/>
      <c r="J146" s="131"/>
      <c r="K146" s="129"/>
      <c r="L146" s="13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1"/>
      <c r="Z146" s="381"/>
    </row>
    <row r="147" spans="1:26" ht="12.75" customHeight="1" x14ac:dyDescent="0.25">
      <c r="A147" s="128">
        <v>144</v>
      </c>
      <c r="B147" s="129"/>
      <c r="C147" s="98"/>
      <c r="D147" s="141"/>
      <c r="E147" s="98"/>
      <c r="F147" s="95"/>
      <c r="G147" s="131" t="str">
        <f t="shared" si="0"/>
        <v/>
      </c>
      <c r="H147" s="131"/>
      <c r="I147" s="132"/>
      <c r="J147" s="131"/>
      <c r="K147" s="129"/>
      <c r="L147" s="13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1"/>
      <c r="Z147" s="381"/>
    </row>
    <row r="148" spans="1:26" ht="12.75" customHeight="1" x14ac:dyDescent="0.25">
      <c r="A148" s="128">
        <v>145</v>
      </c>
      <c r="B148" s="129"/>
      <c r="C148" s="98"/>
      <c r="D148" s="141"/>
      <c r="E148" s="98"/>
      <c r="F148" s="95"/>
      <c r="G148" s="131" t="str">
        <f t="shared" si="0"/>
        <v/>
      </c>
      <c r="H148" s="131"/>
      <c r="I148" s="132"/>
      <c r="J148" s="131"/>
      <c r="K148" s="129"/>
      <c r="L148" s="13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1"/>
      <c r="Z148" s="381"/>
    </row>
    <row r="149" spans="1:26" ht="12.75" customHeight="1" x14ac:dyDescent="0.25">
      <c r="A149" s="128">
        <v>146</v>
      </c>
      <c r="B149" s="129"/>
      <c r="C149" s="98"/>
      <c r="D149" s="141"/>
      <c r="E149" s="98"/>
      <c r="F149" s="95"/>
      <c r="G149" s="131" t="str">
        <f t="shared" si="0"/>
        <v/>
      </c>
      <c r="H149" s="131"/>
      <c r="I149" s="132"/>
      <c r="J149" s="131"/>
      <c r="K149" s="129"/>
      <c r="L149" s="13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1"/>
      <c r="Z149" s="381"/>
    </row>
    <row r="150" spans="1:26" ht="12.75" customHeight="1" x14ac:dyDescent="0.25">
      <c r="A150" s="128">
        <v>147</v>
      </c>
      <c r="B150" s="129"/>
      <c r="C150" s="98"/>
      <c r="D150" s="141"/>
      <c r="E150" s="98"/>
      <c r="F150" s="95"/>
      <c r="G150" s="131" t="str">
        <f t="shared" si="0"/>
        <v/>
      </c>
      <c r="H150" s="131"/>
      <c r="I150" s="132"/>
      <c r="J150" s="131"/>
      <c r="K150" s="129"/>
      <c r="L150" s="13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1"/>
      <c r="Z150" s="381"/>
    </row>
    <row r="151" spans="1:26" ht="12.75" customHeight="1" x14ac:dyDescent="0.25">
      <c r="A151" s="128">
        <v>148</v>
      </c>
      <c r="B151" s="129"/>
      <c r="C151" s="98"/>
      <c r="D151" s="141"/>
      <c r="E151" s="98"/>
      <c r="F151" s="95"/>
      <c r="G151" s="131" t="str">
        <f t="shared" si="0"/>
        <v/>
      </c>
      <c r="H151" s="131"/>
      <c r="I151" s="132"/>
      <c r="J151" s="131"/>
      <c r="K151" s="129"/>
      <c r="L151" s="13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1"/>
      <c r="Z151" s="381"/>
    </row>
    <row r="152" spans="1:26" ht="12.75" customHeight="1" x14ac:dyDescent="0.25">
      <c r="A152" s="128">
        <v>149</v>
      </c>
      <c r="B152" s="129"/>
      <c r="C152" s="98"/>
      <c r="D152" s="141"/>
      <c r="E152" s="98"/>
      <c r="F152" s="95"/>
      <c r="G152" s="131" t="str">
        <f t="shared" si="0"/>
        <v/>
      </c>
      <c r="H152" s="131"/>
      <c r="I152" s="132"/>
      <c r="J152" s="131"/>
      <c r="K152" s="129"/>
      <c r="L152" s="13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1"/>
      <c r="Z152" s="381"/>
    </row>
    <row r="153" spans="1:26" ht="12.75" customHeight="1" x14ac:dyDescent="0.25">
      <c r="A153" s="128">
        <v>150</v>
      </c>
      <c r="B153" s="129"/>
      <c r="C153" s="98"/>
      <c r="D153" s="141"/>
      <c r="E153" s="98"/>
      <c r="F153" s="95"/>
      <c r="G153" s="131" t="str">
        <f t="shared" si="0"/>
        <v/>
      </c>
      <c r="H153" s="131"/>
      <c r="I153" s="132"/>
      <c r="J153" s="131"/>
      <c r="K153" s="129"/>
      <c r="L153" s="13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1"/>
      <c r="Z153" s="381"/>
    </row>
    <row r="154" spans="1:26" ht="12.75" customHeight="1" x14ac:dyDescent="0.25">
      <c r="A154" s="128">
        <v>151</v>
      </c>
      <c r="B154" s="129"/>
      <c r="C154" s="98"/>
      <c r="D154" s="141"/>
      <c r="E154" s="98"/>
      <c r="F154" s="95"/>
      <c r="G154" s="131" t="str">
        <f t="shared" si="0"/>
        <v/>
      </c>
      <c r="H154" s="131"/>
      <c r="I154" s="132"/>
      <c r="J154" s="131"/>
      <c r="K154" s="129"/>
      <c r="L154" s="13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1"/>
      <c r="Z154" s="381"/>
    </row>
    <row r="155" spans="1:26" ht="12.75" customHeight="1" x14ac:dyDescent="0.25">
      <c r="A155" s="128">
        <v>152</v>
      </c>
      <c r="B155" s="129"/>
      <c r="C155" s="98"/>
      <c r="D155" s="141"/>
      <c r="E155" s="98"/>
      <c r="F155" s="95"/>
      <c r="G155" s="131" t="str">
        <f t="shared" si="0"/>
        <v/>
      </c>
      <c r="H155" s="131"/>
      <c r="I155" s="132"/>
      <c r="J155" s="131"/>
      <c r="K155" s="129"/>
      <c r="L155" s="13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1"/>
      <c r="Z155" s="381"/>
    </row>
    <row r="156" spans="1:26" ht="12.75" customHeight="1" x14ac:dyDescent="0.25">
      <c r="A156" s="128">
        <v>153</v>
      </c>
      <c r="B156" s="129"/>
      <c r="C156" s="98"/>
      <c r="D156" s="141"/>
      <c r="E156" s="98"/>
      <c r="F156" s="95"/>
      <c r="G156" s="131" t="str">
        <f t="shared" si="0"/>
        <v/>
      </c>
      <c r="H156" s="131"/>
      <c r="I156" s="132"/>
      <c r="J156" s="131"/>
      <c r="K156" s="129"/>
      <c r="L156" s="13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1"/>
      <c r="Z156" s="381"/>
    </row>
    <row r="157" spans="1:26" ht="12.75" customHeight="1" x14ac:dyDescent="0.25">
      <c r="A157" s="128">
        <v>154</v>
      </c>
      <c r="B157" s="129"/>
      <c r="C157" s="98"/>
      <c r="D157" s="141"/>
      <c r="E157" s="98"/>
      <c r="F157" s="95"/>
      <c r="G157" s="131" t="str">
        <f t="shared" si="0"/>
        <v/>
      </c>
      <c r="H157" s="131"/>
      <c r="I157" s="132"/>
      <c r="J157" s="131"/>
      <c r="K157" s="129"/>
      <c r="L157" s="13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1"/>
      <c r="Z157" s="381"/>
    </row>
    <row r="158" spans="1:26" ht="12.75" customHeight="1" x14ac:dyDescent="0.25">
      <c r="A158" s="128">
        <v>155</v>
      </c>
      <c r="B158" s="129"/>
      <c r="C158" s="98"/>
      <c r="D158" s="141"/>
      <c r="E158" s="98"/>
      <c r="F158" s="95"/>
      <c r="G158" s="131" t="str">
        <f t="shared" si="0"/>
        <v/>
      </c>
      <c r="H158" s="131"/>
      <c r="I158" s="132"/>
      <c r="J158" s="131"/>
      <c r="K158" s="129"/>
      <c r="L158" s="13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1"/>
      <c r="Z158" s="381"/>
    </row>
    <row r="159" spans="1:26" ht="12.75" customHeight="1" x14ac:dyDescent="0.25">
      <c r="A159" s="128">
        <v>156</v>
      </c>
      <c r="B159" s="129"/>
      <c r="C159" s="98"/>
      <c r="D159" s="141"/>
      <c r="E159" s="98"/>
      <c r="F159" s="95"/>
      <c r="G159" s="131" t="str">
        <f t="shared" si="0"/>
        <v/>
      </c>
      <c r="H159" s="131"/>
      <c r="I159" s="132"/>
      <c r="J159" s="131"/>
      <c r="K159" s="129"/>
      <c r="L159" s="13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1"/>
      <c r="Z159" s="381"/>
    </row>
    <row r="160" spans="1:26" ht="12.75" customHeight="1" x14ac:dyDescent="0.25">
      <c r="A160" s="128">
        <v>157</v>
      </c>
      <c r="B160" s="129"/>
      <c r="C160" s="98"/>
      <c r="D160" s="141"/>
      <c r="E160" s="98"/>
      <c r="F160" s="95"/>
      <c r="G160" s="131" t="str">
        <f t="shared" si="0"/>
        <v/>
      </c>
      <c r="H160" s="131"/>
      <c r="I160" s="132"/>
      <c r="J160" s="131"/>
      <c r="K160" s="129"/>
      <c r="L160" s="13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1"/>
      <c r="Z160" s="381"/>
    </row>
    <row r="161" spans="1:26" ht="12.75" customHeight="1" x14ac:dyDescent="0.25">
      <c r="A161" s="128">
        <v>158</v>
      </c>
      <c r="B161" s="129"/>
      <c r="C161" s="98"/>
      <c r="D161" s="141"/>
      <c r="E161" s="98"/>
      <c r="F161" s="95"/>
      <c r="G161" s="131" t="str">
        <f t="shared" si="0"/>
        <v/>
      </c>
      <c r="H161" s="131"/>
      <c r="I161" s="132"/>
      <c r="J161" s="131"/>
      <c r="K161" s="129"/>
      <c r="L161" s="13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</row>
    <row r="162" spans="1:26" ht="12.75" customHeight="1" x14ac:dyDescent="0.25">
      <c r="A162" s="128">
        <v>159</v>
      </c>
      <c r="B162" s="129"/>
      <c r="C162" s="98"/>
      <c r="D162" s="141"/>
      <c r="E162" s="98"/>
      <c r="F162" s="95"/>
      <c r="G162" s="131" t="str">
        <f t="shared" si="0"/>
        <v/>
      </c>
      <c r="H162" s="131"/>
      <c r="I162" s="132"/>
      <c r="J162" s="131"/>
      <c r="K162" s="129"/>
      <c r="L162" s="13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</row>
    <row r="163" spans="1:26" ht="12.75" customHeight="1" x14ac:dyDescent="0.25">
      <c r="A163" s="128">
        <v>160</v>
      </c>
      <c r="B163" s="129"/>
      <c r="C163" s="98"/>
      <c r="D163" s="141"/>
      <c r="E163" s="98"/>
      <c r="F163" s="95"/>
      <c r="G163" s="131" t="str">
        <f t="shared" si="0"/>
        <v/>
      </c>
      <c r="H163" s="131"/>
      <c r="I163" s="132"/>
      <c r="J163" s="131"/>
      <c r="K163" s="129"/>
      <c r="L163" s="13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1"/>
      <c r="Z163" s="381"/>
    </row>
    <row r="164" spans="1:26" ht="12.75" customHeight="1" x14ac:dyDescent="0.25">
      <c r="A164" s="128">
        <v>161</v>
      </c>
      <c r="B164" s="129"/>
      <c r="C164" s="98"/>
      <c r="D164" s="141"/>
      <c r="E164" s="98"/>
      <c r="F164" s="95"/>
      <c r="G164" s="131" t="str">
        <f t="shared" si="0"/>
        <v/>
      </c>
      <c r="H164" s="131"/>
      <c r="I164" s="132"/>
      <c r="J164" s="131"/>
      <c r="K164" s="129"/>
      <c r="L164" s="13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1"/>
      <c r="Z164" s="381"/>
    </row>
    <row r="165" spans="1:26" ht="12.75" customHeight="1" x14ac:dyDescent="0.25">
      <c r="A165" s="128">
        <v>162</v>
      </c>
      <c r="B165" s="129"/>
      <c r="C165" s="98"/>
      <c r="D165" s="141"/>
      <c r="E165" s="98"/>
      <c r="F165" s="95"/>
      <c r="G165" s="131" t="str">
        <f t="shared" si="0"/>
        <v/>
      </c>
      <c r="H165" s="131"/>
      <c r="I165" s="132"/>
      <c r="J165" s="131"/>
      <c r="K165" s="129"/>
      <c r="L165" s="13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</row>
    <row r="166" spans="1:26" ht="12.75" customHeight="1" x14ac:dyDescent="0.25">
      <c r="A166" s="128">
        <v>163</v>
      </c>
      <c r="B166" s="129"/>
      <c r="C166" s="98"/>
      <c r="D166" s="141"/>
      <c r="E166" s="98"/>
      <c r="F166" s="95"/>
      <c r="G166" s="131" t="str">
        <f t="shared" si="0"/>
        <v/>
      </c>
      <c r="H166" s="131"/>
      <c r="I166" s="132"/>
      <c r="J166" s="131"/>
      <c r="K166" s="129"/>
      <c r="L166" s="13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381"/>
    </row>
    <row r="167" spans="1:26" ht="12.75" customHeight="1" x14ac:dyDescent="0.25">
      <c r="A167" s="128">
        <v>164</v>
      </c>
      <c r="B167" s="129"/>
      <c r="C167" s="98"/>
      <c r="D167" s="141"/>
      <c r="E167" s="98"/>
      <c r="F167" s="95"/>
      <c r="G167" s="131" t="str">
        <f t="shared" si="0"/>
        <v/>
      </c>
      <c r="H167" s="131"/>
      <c r="I167" s="132"/>
      <c r="J167" s="131"/>
      <c r="K167" s="129"/>
      <c r="L167" s="13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1"/>
      <c r="Z167" s="381"/>
    </row>
    <row r="168" spans="1:26" ht="12.75" customHeight="1" x14ac:dyDescent="0.25">
      <c r="A168" s="128">
        <v>165</v>
      </c>
      <c r="B168" s="129"/>
      <c r="C168" s="98"/>
      <c r="D168" s="141"/>
      <c r="E168" s="98"/>
      <c r="F168" s="95"/>
      <c r="G168" s="131" t="str">
        <f t="shared" si="0"/>
        <v/>
      </c>
      <c r="H168" s="131"/>
      <c r="I168" s="132"/>
      <c r="J168" s="131"/>
      <c r="K168" s="129"/>
      <c r="L168" s="13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</row>
    <row r="169" spans="1:26" ht="12.75" customHeight="1" x14ac:dyDescent="0.25">
      <c r="A169" s="128">
        <v>166</v>
      </c>
      <c r="B169" s="129"/>
      <c r="C169" s="98"/>
      <c r="D169" s="141"/>
      <c r="E169" s="98"/>
      <c r="F169" s="95"/>
      <c r="G169" s="131" t="str">
        <f t="shared" si="0"/>
        <v/>
      </c>
      <c r="H169" s="131"/>
      <c r="I169" s="132"/>
      <c r="J169" s="131"/>
      <c r="K169" s="129"/>
      <c r="L169" s="13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</row>
    <row r="170" spans="1:26" ht="12.75" customHeight="1" x14ac:dyDescent="0.25">
      <c r="A170" s="128">
        <v>167</v>
      </c>
      <c r="B170" s="129"/>
      <c r="C170" s="98"/>
      <c r="D170" s="141"/>
      <c r="E170" s="98"/>
      <c r="F170" s="95"/>
      <c r="G170" s="131" t="str">
        <f t="shared" si="0"/>
        <v/>
      </c>
      <c r="H170" s="131"/>
      <c r="I170" s="132"/>
      <c r="J170" s="131"/>
      <c r="K170" s="129"/>
      <c r="L170" s="13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</row>
    <row r="171" spans="1:26" ht="12.75" customHeight="1" x14ac:dyDescent="0.25">
      <c r="A171" s="128">
        <v>168</v>
      </c>
      <c r="B171" s="129"/>
      <c r="C171" s="98"/>
      <c r="D171" s="141"/>
      <c r="E171" s="98"/>
      <c r="F171" s="95"/>
      <c r="G171" s="131" t="str">
        <f t="shared" si="0"/>
        <v/>
      </c>
      <c r="H171" s="131"/>
      <c r="I171" s="132"/>
      <c r="J171" s="131"/>
      <c r="K171" s="129"/>
      <c r="L171" s="13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</row>
    <row r="172" spans="1:26" ht="12.75" customHeight="1" x14ac:dyDescent="0.25">
      <c r="A172" s="128">
        <v>169</v>
      </c>
      <c r="B172" s="129"/>
      <c r="C172" s="98"/>
      <c r="D172" s="141"/>
      <c r="E172" s="98"/>
      <c r="F172" s="95"/>
      <c r="G172" s="131" t="str">
        <f t="shared" si="0"/>
        <v/>
      </c>
      <c r="H172" s="131"/>
      <c r="I172" s="132"/>
      <c r="J172" s="131"/>
      <c r="K172" s="129"/>
      <c r="L172" s="13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1"/>
      <c r="Z172" s="381"/>
    </row>
    <row r="173" spans="1:26" ht="12.75" customHeight="1" x14ac:dyDescent="0.25">
      <c r="A173" s="128">
        <v>170</v>
      </c>
      <c r="B173" s="129"/>
      <c r="C173" s="98"/>
      <c r="D173" s="141"/>
      <c r="E173" s="98"/>
      <c r="F173" s="95"/>
      <c r="G173" s="131" t="str">
        <f t="shared" si="0"/>
        <v/>
      </c>
      <c r="H173" s="131"/>
      <c r="I173" s="132"/>
      <c r="J173" s="131"/>
      <c r="K173" s="129"/>
      <c r="L173" s="13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</row>
    <row r="174" spans="1:26" ht="12.75" customHeight="1" x14ac:dyDescent="0.25">
      <c r="A174" s="128">
        <v>171</v>
      </c>
      <c r="B174" s="129"/>
      <c r="C174" s="98"/>
      <c r="D174" s="141"/>
      <c r="E174" s="98"/>
      <c r="F174" s="95"/>
      <c r="G174" s="131" t="str">
        <f t="shared" si="0"/>
        <v/>
      </c>
      <c r="H174" s="131"/>
      <c r="I174" s="132"/>
      <c r="J174" s="131"/>
      <c r="K174" s="129"/>
      <c r="L174" s="13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</row>
    <row r="175" spans="1:26" ht="12.75" customHeight="1" x14ac:dyDescent="0.25">
      <c r="A175" s="128">
        <v>172</v>
      </c>
      <c r="B175" s="129"/>
      <c r="C175" s="98"/>
      <c r="D175" s="141"/>
      <c r="E175" s="98"/>
      <c r="F175" s="95"/>
      <c r="G175" s="131" t="str">
        <f t="shared" si="0"/>
        <v/>
      </c>
      <c r="H175" s="131"/>
      <c r="I175" s="132"/>
      <c r="J175" s="131"/>
      <c r="K175" s="129"/>
      <c r="L175" s="13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</row>
    <row r="176" spans="1:26" ht="12.75" customHeight="1" x14ac:dyDescent="0.25">
      <c r="A176" s="128">
        <v>173</v>
      </c>
      <c r="B176" s="129"/>
      <c r="C176" s="98"/>
      <c r="D176" s="141"/>
      <c r="E176" s="98"/>
      <c r="F176" s="95"/>
      <c r="G176" s="131" t="str">
        <f t="shared" si="0"/>
        <v/>
      </c>
      <c r="H176" s="131"/>
      <c r="I176" s="132"/>
      <c r="J176" s="131"/>
      <c r="K176" s="129"/>
      <c r="L176" s="13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1"/>
      <c r="Z176" s="381"/>
    </row>
    <row r="177" spans="1:26" ht="12.75" customHeight="1" x14ac:dyDescent="0.25">
      <c r="A177" s="128">
        <v>174</v>
      </c>
      <c r="B177" s="129"/>
      <c r="C177" s="98"/>
      <c r="D177" s="141"/>
      <c r="E177" s="98"/>
      <c r="F177" s="95"/>
      <c r="G177" s="131" t="str">
        <f t="shared" si="0"/>
        <v/>
      </c>
      <c r="H177" s="131"/>
      <c r="I177" s="132"/>
      <c r="J177" s="131"/>
      <c r="K177" s="129"/>
      <c r="L177" s="13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1"/>
      <c r="Z177" s="381"/>
    </row>
    <row r="178" spans="1:26" ht="12.75" customHeight="1" x14ac:dyDescent="0.25">
      <c r="A178" s="128">
        <v>175</v>
      </c>
      <c r="B178" s="129"/>
      <c r="C178" s="98"/>
      <c r="D178" s="141"/>
      <c r="E178" s="98"/>
      <c r="F178" s="95"/>
      <c r="G178" s="131" t="str">
        <f t="shared" si="0"/>
        <v/>
      </c>
      <c r="H178" s="131"/>
      <c r="I178" s="132"/>
      <c r="J178" s="131"/>
      <c r="K178" s="129"/>
      <c r="L178" s="13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1"/>
      <c r="Z178" s="381"/>
    </row>
    <row r="179" spans="1:26" ht="12.75" customHeight="1" x14ac:dyDescent="0.25">
      <c r="A179" s="128">
        <v>176</v>
      </c>
      <c r="B179" s="129"/>
      <c r="C179" s="98"/>
      <c r="D179" s="141"/>
      <c r="E179" s="98"/>
      <c r="F179" s="95"/>
      <c r="G179" s="131" t="str">
        <f t="shared" si="0"/>
        <v/>
      </c>
      <c r="H179" s="131"/>
      <c r="I179" s="132"/>
      <c r="J179" s="131"/>
      <c r="K179" s="129"/>
      <c r="L179" s="13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1"/>
      <c r="Z179" s="381"/>
    </row>
    <row r="180" spans="1:26" ht="12.75" customHeight="1" x14ac:dyDescent="0.25">
      <c r="A180" s="128">
        <v>177</v>
      </c>
      <c r="B180" s="129"/>
      <c r="C180" s="98"/>
      <c r="D180" s="141"/>
      <c r="E180" s="98"/>
      <c r="F180" s="95"/>
      <c r="G180" s="131" t="str">
        <f t="shared" si="0"/>
        <v/>
      </c>
      <c r="H180" s="131"/>
      <c r="I180" s="132"/>
      <c r="J180" s="131"/>
      <c r="K180" s="129"/>
      <c r="L180" s="13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1"/>
      <c r="Z180" s="381"/>
    </row>
    <row r="181" spans="1:26" ht="12.75" customHeight="1" x14ac:dyDescent="0.25">
      <c r="A181" s="128">
        <v>178</v>
      </c>
      <c r="B181" s="129"/>
      <c r="C181" s="98"/>
      <c r="D181" s="141"/>
      <c r="E181" s="98"/>
      <c r="F181" s="95"/>
      <c r="G181" s="131" t="str">
        <f t="shared" si="0"/>
        <v/>
      </c>
      <c r="H181" s="131"/>
      <c r="I181" s="132"/>
      <c r="J181" s="131"/>
      <c r="K181" s="129"/>
      <c r="L181" s="13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1"/>
      <c r="Z181" s="381"/>
    </row>
    <row r="182" spans="1:26" ht="12.75" customHeight="1" x14ac:dyDescent="0.25">
      <c r="A182" s="128">
        <v>179</v>
      </c>
      <c r="B182" s="129"/>
      <c r="C182" s="98"/>
      <c r="D182" s="141"/>
      <c r="E182" s="98"/>
      <c r="F182" s="95"/>
      <c r="G182" s="131" t="str">
        <f t="shared" si="0"/>
        <v/>
      </c>
      <c r="H182" s="131"/>
      <c r="I182" s="132"/>
      <c r="J182" s="131"/>
      <c r="K182" s="129"/>
      <c r="L182" s="13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1"/>
      <c r="Z182" s="381"/>
    </row>
    <row r="183" spans="1:26" ht="12.75" customHeight="1" x14ac:dyDescent="0.25">
      <c r="A183" s="128">
        <v>180</v>
      </c>
      <c r="B183" s="129"/>
      <c r="C183" s="98"/>
      <c r="D183" s="141"/>
      <c r="E183" s="98"/>
      <c r="F183" s="95"/>
      <c r="G183" s="131" t="str">
        <f t="shared" si="0"/>
        <v/>
      </c>
      <c r="H183" s="131"/>
      <c r="I183" s="132"/>
      <c r="J183" s="131"/>
      <c r="K183" s="129"/>
      <c r="L183" s="13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1"/>
      <c r="Z183" s="381"/>
    </row>
    <row r="184" spans="1:26" ht="12.75" customHeight="1" x14ac:dyDescent="0.25">
      <c r="A184" s="128">
        <v>181</v>
      </c>
      <c r="B184" s="129"/>
      <c r="C184" s="98"/>
      <c r="D184" s="141"/>
      <c r="E184" s="98"/>
      <c r="F184" s="95"/>
      <c r="G184" s="131" t="str">
        <f t="shared" si="0"/>
        <v/>
      </c>
      <c r="H184" s="131"/>
      <c r="I184" s="132"/>
      <c r="J184" s="131"/>
      <c r="K184" s="129"/>
      <c r="L184" s="13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1"/>
      <c r="Z184" s="381"/>
    </row>
    <row r="185" spans="1:26" ht="12.75" customHeight="1" x14ac:dyDescent="0.25">
      <c r="A185" s="128">
        <v>182</v>
      </c>
      <c r="B185" s="129"/>
      <c r="C185" s="98"/>
      <c r="D185" s="141"/>
      <c r="E185" s="98"/>
      <c r="F185" s="95"/>
      <c r="G185" s="131" t="str">
        <f t="shared" si="0"/>
        <v/>
      </c>
      <c r="H185" s="131"/>
      <c r="I185" s="132"/>
      <c r="J185" s="131"/>
      <c r="K185" s="129"/>
      <c r="L185" s="13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1"/>
      <c r="Z185" s="381"/>
    </row>
    <row r="186" spans="1:26" ht="12.75" customHeight="1" x14ac:dyDescent="0.25">
      <c r="A186" s="128">
        <v>183</v>
      </c>
      <c r="B186" s="129"/>
      <c r="C186" s="98"/>
      <c r="D186" s="141"/>
      <c r="E186" s="98"/>
      <c r="F186" s="95"/>
      <c r="G186" s="131" t="str">
        <f t="shared" si="0"/>
        <v/>
      </c>
      <c r="H186" s="131"/>
      <c r="I186" s="132"/>
      <c r="J186" s="131"/>
      <c r="K186" s="129"/>
      <c r="L186" s="13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1"/>
      <c r="Z186" s="381"/>
    </row>
    <row r="187" spans="1:26" ht="12.75" customHeight="1" x14ac:dyDescent="0.25">
      <c r="A187" s="128">
        <v>184</v>
      </c>
      <c r="B187" s="129"/>
      <c r="C187" s="98"/>
      <c r="D187" s="141"/>
      <c r="E187" s="98"/>
      <c r="F187" s="95"/>
      <c r="G187" s="131" t="str">
        <f t="shared" si="0"/>
        <v/>
      </c>
      <c r="H187" s="131"/>
      <c r="I187" s="132"/>
      <c r="J187" s="131"/>
      <c r="K187" s="129"/>
      <c r="L187" s="13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1"/>
      <c r="Z187" s="381"/>
    </row>
    <row r="188" spans="1:26" ht="12.75" customHeight="1" x14ac:dyDescent="0.25">
      <c r="A188" s="128">
        <v>185</v>
      </c>
      <c r="B188" s="129"/>
      <c r="C188" s="98"/>
      <c r="D188" s="141"/>
      <c r="E188" s="98"/>
      <c r="F188" s="95"/>
      <c r="G188" s="131" t="str">
        <f t="shared" si="0"/>
        <v/>
      </c>
      <c r="H188" s="131"/>
      <c r="I188" s="132"/>
      <c r="J188" s="131"/>
      <c r="K188" s="129"/>
      <c r="L188" s="13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1"/>
      <c r="Z188" s="381"/>
    </row>
    <row r="189" spans="1:26" ht="12.75" customHeight="1" x14ac:dyDescent="0.25">
      <c r="A189" s="128">
        <v>186</v>
      </c>
      <c r="B189" s="129"/>
      <c r="C189" s="98"/>
      <c r="D189" s="141"/>
      <c r="E189" s="98"/>
      <c r="F189" s="95"/>
      <c r="G189" s="131" t="str">
        <f t="shared" si="0"/>
        <v/>
      </c>
      <c r="H189" s="131"/>
      <c r="I189" s="132"/>
      <c r="J189" s="131"/>
      <c r="K189" s="129"/>
      <c r="L189" s="13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1"/>
      <c r="Z189" s="381"/>
    </row>
    <row r="190" spans="1:26" ht="12.75" customHeight="1" x14ac:dyDescent="0.25">
      <c r="A190" s="128">
        <v>187</v>
      </c>
      <c r="B190" s="129"/>
      <c r="C190" s="98"/>
      <c r="D190" s="141"/>
      <c r="E190" s="98"/>
      <c r="F190" s="95"/>
      <c r="G190" s="131" t="str">
        <f t="shared" si="0"/>
        <v/>
      </c>
      <c r="H190" s="131"/>
      <c r="I190" s="132"/>
      <c r="J190" s="131"/>
      <c r="K190" s="129"/>
      <c r="L190" s="13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1"/>
      <c r="Z190" s="381"/>
    </row>
    <row r="191" spans="1:26" ht="12.75" customHeight="1" x14ac:dyDescent="0.25">
      <c r="A191" s="128">
        <v>188</v>
      </c>
      <c r="B191" s="129"/>
      <c r="C191" s="98"/>
      <c r="D191" s="141"/>
      <c r="E191" s="98"/>
      <c r="F191" s="95"/>
      <c r="G191" s="131" t="str">
        <f t="shared" si="0"/>
        <v/>
      </c>
      <c r="H191" s="131"/>
      <c r="I191" s="132"/>
      <c r="J191" s="131"/>
      <c r="K191" s="129"/>
      <c r="L191" s="13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1"/>
      <c r="Z191" s="381"/>
    </row>
    <row r="192" spans="1:26" ht="12.75" customHeight="1" x14ac:dyDescent="0.25">
      <c r="A192" s="128">
        <v>189</v>
      </c>
      <c r="B192" s="129"/>
      <c r="C192" s="98"/>
      <c r="D192" s="141"/>
      <c r="E192" s="98"/>
      <c r="F192" s="95"/>
      <c r="G192" s="131" t="str">
        <f t="shared" si="0"/>
        <v/>
      </c>
      <c r="H192" s="131"/>
      <c r="I192" s="132"/>
      <c r="J192" s="131"/>
      <c r="K192" s="129"/>
      <c r="L192" s="13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381"/>
    </row>
    <row r="193" spans="1:26" ht="12.75" customHeight="1" x14ac:dyDescent="0.25">
      <c r="A193" s="128">
        <v>190</v>
      </c>
      <c r="B193" s="129"/>
      <c r="C193" s="98"/>
      <c r="D193" s="141"/>
      <c r="E193" s="98"/>
      <c r="F193" s="95"/>
      <c r="G193" s="131" t="str">
        <f t="shared" si="0"/>
        <v/>
      </c>
      <c r="H193" s="131"/>
      <c r="I193" s="132"/>
      <c r="J193" s="131"/>
      <c r="K193" s="129"/>
      <c r="L193" s="13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1"/>
      <c r="Z193" s="381"/>
    </row>
    <row r="194" spans="1:26" ht="12.75" customHeight="1" x14ac:dyDescent="0.25">
      <c r="A194" s="128">
        <v>191</v>
      </c>
      <c r="B194" s="129"/>
      <c r="C194" s="98"/>
      <c r="D194" s="141"/>
      <c r="E194" s="98"/>
      <c r="F194" s="95"/>
      <c r="G194" s="131" t="str">
        <f t="shared" si="0"/>
        <v/>
      </c>
      <c r="H194" s="131"/>
      <c r="I194" s="132"/>
      <c r="J194" s="131"/>
      <c r="K194" s="129"/>
      <c r="L194" s="13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1"/>
      <c r="Z194" s="381"/>
    </row>
    <row r="195" spans="1:26" ht="12.75" customHeight="1" x14ac:dyDescent="0.25">
      <c r="A195" s="128">
        <v>192</v>
      </c>
      <c r="B195" s="129"/>
      <c r="C195" s="98"/>
      <c r="D195" s="141"/>
      <c r="E195" s="98"/>
      <c r="F195" s="95"/>
      <c r="G195" s="131" t="str">
        <f t="shared" si="0"/>
        <v/>
      </c>
      <c r="H195" s="131"/>
      <c r="I195" s="132"/>
      <c r="J195" s="131"/>
      <c r="K195" s="129"/>
      <c r="L195" s="13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</row>
    <row r="196" spans="1:26" ht="12.75" customHeight="1" x14ac:dyDescent="0.25">
      <c r="A196" s="128">
        <v>193</v>
      </c>
      <c r="B196" s="129"/>
      <c r="C196" s="98"/>
      <c r="D196" s="141"/>
      <c r="E196" s="98"/>
      <c r="F196" s="95"/>
      <c r="G196" s="131" t="str">
        <f t="shared" si="0"/>
        <v/>
      </c>
      <c r="H196" s="131"/>
      <c r="I196" s="132"/>
      <c r="J196" s="131"/>
      <c r="K196" s="129"/>
      <c r="L196" s="13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</row>
    <row r="197" spans="1:26" ht="12.75" customHeight="1" x14ac:dyDescent="0.25">
      <c r="A197" s="128">
        <v>194</v>
      </c>
      <c r="B197" s="129"/>
      <c r="C197" s="98"/>
      <c r="D197" s="141"/>
      <c r="E197" s="98"/>
      <c r="F197" s="95"/>
      <c r="G197" s="131" t="str">
        <f t="shared" si="0"/>
        <v/>
      </c>
      <c r="H197" s="131"/>
      <c r="I197" s="132"/>
      <c r="J197" s="131"/>
      <c r="K197" s="129"/>
      <c r="L197" s="13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/>
      <c r="Z197" s="381"/>
    </row>
    <row r="198" spans="1:26" ht="12.75" customHeight="1" x14ac:dyDescent="0.25">
      <c r="A198" s="128">
        <v>195</v>
      </c>
      <c r="B198" s="129"/>
      <c r="C198" s="98"/>
      <c r="D198" s="141"/>
      <c r="E198" s="98"/>
      <c r="F198" s="95"/>
      <c r="G198" s="131" t="str">
        <f t="shared" si="0"/>
        <v/>
      </c>
      <c r="H198" s="131"/>
      <c r="I198" s="132"/>
      <c r="J198" s="131"/>
      <c r="K198" s="129"/>
      <c r="L198" s="13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1"/>
      <c r="Z198" s="381"/>
    </row>
    <row r="199" spans="1:26" ht="12.75" customHeight="1" x14ac:dyDescent="0.25">
      <c r="A199" s="128">
        <v>196</v>
      </c>
      <c r="B199" s="129"/>
      <c r="C199" s="98"/>
      <c r="D199" s="141"/>
      <c r="E199" s="98"/>
      <c r="F199" s="95"/>
      <c r="G199" s="131" t="str">
        <f t="shared" si="0"/>
        <v/>
      </c>
      <c r="H199" s="131"/>
      <c r="I199" s="132"/>
      <c r="J199" s="131"/>
      <c r="K199" s="129"/>
      <c r="L199" s="13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1"/>
      <c r="Z199" s="381"/>
    </row>
    <row r="200" spans="1:26" ht="12.75" customHeight="1" x14ac:dyDescent="0.25">
      <c r="A200" s="128">
        <v>197</v>
      </c>
      <c r="B200" s="129"/>
      <c r="C200" s="98"/>
      <c r="D200" s="141"/>
      <c r="E200" s="98"/>
      <c r="F200" s="95"/>
      <c r="G200" s="131" t="str">
        <f t="shared" si="0"/>
        <v/>
      </c>
      <c r="H200" s="131"/>
      <c r="I200" s="132"/>
      <c r="J200" s="131"/>
      <c r="K200" s="129"/>
      <c r="L200" s="13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/>
      <c r="Z200" s="381"/>
    </row>
    <row r="201" spans="1:26" ht="12.75" customHeight="1" x14ac:dyDescent="0.25">
      <c r="A201" s="128">
        <v>198</v>
      </c>
      <c r="B201" s="129"/>
      <c r="C201" s="98"/>
      <c r="D201" s="141"/>
      <c r="E201" s="98"/>
      <c r="F201" s="95"/>
      <c r="G201" s="131" t="str">
        <f t="shared" si="0"/>
        <v/>
      </c>
      <c r="H201" s="131"/>
      <c r="I201" s="132"/>
      <c r="J201" s="131"/>
      <c r="K201" s="129"/>
      <c r="L201" s="13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1"/>
      <c r="Z201" s="381"/>
    </row>
    <row r="202" spans="1:26" ht="12.75" customHeight="1" x14ac:dyDescent="0.25">
      <c r="A202" s="128">
        <v>199</v>
      </c>
      <c r="B202" s="129"/>
      <c r="C202" s="98"/>
      <c r="D202" s="141"/>
      <c r="E202" s="98"/>
      <c r="F202" s="95"/>
      <c r="G202" s="131" t="str">
        <f t="shared" si="0"/>
        <v/>
      </c>
      <c r="H202" s="131"/>
      <c r="I202" s="132"/>
      <c r="J202" s="131"/>
      <c r="K202" s="129"/>
      <c r="L202" s="13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1"/>
      <c r="Z202" s="381"/>
    </row>
    <row r="203" spans="1:26" ht="12.75" customHeight="1" x14ac:dyDescent="0.25">
      <c r="A203" s="128">
        <v>200</v>
      </c>
      <c r="B203" s="129"/>
      <c r="C203" s="98"/>
      <c r="D203" s="141"/>
      <c r="E203" s="98"/>
      <c r="F203" s="95"/>
      <c r="G203" s="131" t="str">
        <f t="shared" si="0"/>
        <v/>
      </c>
      <c r="H203" s="131"/>
      <c r="I203" s="132"/>
      <c r="J203" s="131"/>
      <c r="K203" s="129"/>
      <c r="L203" s="13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1"/>
      <c r="Z203" s="381"/>
    </row>
    <row r="204" spans="1:26" ht="12.75" customHeight="1" x14ac:dyDescent="0.25">
      <c r="A204" s="128">
        <v>201</v>
      </c>
      <c r="B204" s="129"/>
      <c r="C204" s="98"/>
      <c r="D204" s="141"/>
      <c r="E204" s="98"/>
      <c r="F204" s="95"/>
      <c r="G204" s="131" t="str">
        <f t="shared" si="0"/>
        <v/>
      </c>
      <c r="H204" s="131"/>
      <c r="I204" s="132"/>
      <c r="J204" s="131"/>
      <c r="K204" s="129"/>
      <c r="L204" s="13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1"/>
      <c r="Z204" s="381"/>
    </row>
    <row r="205" spans="1:26" ht="12.75" customHeight="1" x14ac:dyDescent="0.25">
      <c r="A205" s="128">
        <v>202</v>
      </c>
      <c r="B205" s="129"/>
      <c r="C205" s="98"/>
      <c r="D205" s="141"/>
      <c r="E205" s="98"/>
      <c r="F205" s="95"/>
      <c r="G205" s="131" t="str">
        <f t="shared" si="0"/>
        <v/>
      </c>
      <c r="H205" s="131"/>
      <c r="I205" s="132"/>
      <c r="J205" s="131"/>
      <c r="K205" s="129"/>
      <c r="L205" s="13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1"/>
      <c r="Z205" s="381"/>
    </row>
    <row r="206" spans="1:26" ht="12.75" customHeight="1" x14ac:dyDescent="0.25">
      <c r="A206" s="128">
        <v>203</v>
      </c>
      <c r="B206" s="129"/>
      <c r="C206" s="98"/>
      <c r="D206" s="141"/>
      <c r="E206" s="98"/>
      <c r="F206" s="95"/>
      <c r="G206" s="131" t="str">
        <f t="shared" si="0"/>
        <v/>
      </c>
      <c r="H206" s="131"/>
      <c r="I206" s="132"/>
      <c r="J206" s="131"/>
      <c r="K206" s="129"/>
      <c r="L206" s="13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1"/>
      <c r="Z206" s="381"/>
    </row>
    <row r="207" spans="1:26" ht="12.75" customHeight="1" x14ac:dyDescent="0.25">
      <c r="A207" s="128">
        <v>204</v>
      </c>
      <c r="B207" s="129"/>
      <c r="C207" s="98"/>
      <c r="D207" s="141"/>
      <c r="E207" s="98"/>
      <c r="F207" s="95"/>
      <c r="G207" s="131" t="str">
        <f t="shared" si="0"/>
        <v/>
      </c>
      <c r="H207" s="131"/>
      <c r="I207" s="132"/>
      <c r="J207" s="131"/>
      <c r="K207" s="129"/>
      <c r="L207" s="13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1"/>
      <c r="Z207" s="381"/>
    </row>
    <row r="208" spans="1:26" ht="12.75" customHeight="1" x14ac:dyDescent="0.25">
      <c r="A208" s="128">
        <v>205</v>
      </c>
      <c r="B208" s="129"/>
      <c r="C208" s="98"/>
      <c r="D208" s="141"/>
      <c r="E208" s="98"/>
      <c r="F208" s="95"/>
      <c r="G208" s="131" t="str">
        <f t="shared" si="0"/>
        <v/>
      </c>
      <c r="H208" s="131"/>
      <c r="I208" s="132"/>
      <c r="J208" s="131"/>
      <c r="K208" s="129"/>
      <c r="L208" s="13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1"/>
      <c r="Z208" s="381"/>
    </row>
    <row r="209" spans="1:26" ht="12.75" customHeight="1" x14ac:dyDescent="0.25">
      <c r="A209" s="128">
        <v>206</v>
      </c>
      <c r="B209" s="129"/>
      <c r="C209" s="98"/>
      <c r="D209" s="141"/>
      <c r="E209" s="98"/>
      <c r="F209" s="95"/>
      <c r="G209" s="131" t="str">
        <f t="shared" si="0"/>
        <v/>
      </c>
      <c r="H209" s="131"/>
      <c r="I209" s="132"/>
      <c r="J209" s="131"/>
      <c r="K209" s="129"/>
      <c r="L209" s="13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/>
      <c r="Z209" s="381"/>
    </row>
    <row r="210" spans="1:26" ht="12.75" customHeight="1" x14ac:dyDescent="0.25">
      <c r="A210" s="128">
        <v>207</v>
      </c>
      <c r="B210" s="129"/>
      <c r="C210" s="98"/>
      <c r="D210" s="141"/>
      <c r="E210" s="98"/>
      <c r="F210" s="95"/>
      <c r="G210" s="131" t="str">
        <f t="shared" si="0"/>
        <v/>
      </c>
      <c r="H210" s="131"/>
      <c r="I210" s="132"/>
      <c r="J210" s="131"/>
      <c r="K210" s="129"/>
      <c r="L210" s="13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1"/>
      <c r="Z210" s="381"/>
    </row>
    <row r="211" spans="1:26" ht="12.75" customHeight="1" x14ac:dyDescent="0.25">
      <c r="A211" s="128">
        <v>208</v>
      </c>
      <c r="B211" s="129"/>
      <c r="C211" s="98"/>
      <c r="D211" s="141"/>
      <c r="E211" s="98"/>
      <c r="F211" s="95"/>
      <c r="G211" s="131" t="str">
        <f t="shared" si="0"/>
        <v/>
      </c>
      <c r="H211" s="131"/>
      <c r="I211" s="132"/>
      <c r="J211" s="131"/>
      <c r="K211" s="129"/>
      <c r="L211" s="13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1"/>
      <c r="Z211" s="381"/>
    </row>
    <row r="212" spans="1:26" ht="12.75" customHeight="1" x14ac:dyDescent="0.25">
      <c r="A212" s="128">
        <v>209</v>
      </c>
      <c r="B212" s="129"/>
      <c r="C212" s="98"/>
      <c r="D212" s="141"/>
      <c r="E212" s="98"/>
      <c r="F212" s="95"/>
      <c r="G212" s="131" t="str">
        <f t="shared" si="0"/>
        <v/>
      </c>
      <c r="H212" s="131"/>
      <c r="I212" s="132"/>
      <c r="J212" s="131"/>
      <c r="K212" s="129"/>
      <c r="L212" s="13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1"/>
      <c r="Z212" s="381"/>
    </row>
    <row r="213" spans="1:26" ht="12.75" customHeight="1" x14ac:dyDescent="0.25">
      <c r="A213" s="128">
        <v>210</v>
      </c>
      <c r="B213" s="129"/>
      <c r="C213" s="98"/>
      <c r="D213" s="141"/>
      <c r="E213" s="98"/>
      <c r="F213" s="95"/>
      <c r="G213" s="131" t="str">
        <f t="shared" si="0"/>
        <v/>
      </c>
      <c r="H213" s="131"/>
      <c r="I213" s="132"/>
      <c r="J213" s="131"/>
      <c r="K213" s="129"/>
      <c r="L213" s="13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1"/>
      <c r="Z213" s="381"/>
    </row>
    <row r="214" spans="1:26" ht="12.75" customHeight="1" x14ac:dyDescent="0.25">
      <c r="A214" s="128">
        <v>211</v>
      </c>
      <c r="B214" s="129"/>
      <c r="C214" s="98"/>
      <c r="D214" s="141"/>
      <c r="E214" s="98"/>
      <c r="F214" s="95"/>
      <c r="G214" s="131" t="str">
        <f t="shared" si="0"/>
        <v/>
      </c>
      <c r="H214" s="131"/>
      <c r="I214" s="132"/>
      <c r="J214" s="131"/>
      <c r="K214" s="129"/>
      <c r="L214" s="13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1"/>
      <c r="Z214" s="381"/>
    </row>
    <row r="215" spans="1:26" ht="12.75" customHeight="1" x14ac:dyDescent="0.25">
      <c r="A215" s="128">
        <v>212</v>
      </c>
      <c r="B215" s="129"/>
      <c r="C215" s="98"/>
      <c r="D215" s="141"/>
      <c r="E215" s="98"/>
      <c r="F215" s="95"/>
      <c r="G215" s="131" t="str">
        <f t="shared" si="0"/>
        <v/>
      </c>
      <c r="H215" s="131"/>
      <c r="I215" s="132"/>
      <c r="J215" s="131"/>
      <c r="K215" s="129"/>
      <c r="L215" s="13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1"/>
      <c r="Z215" s="381"/>
    </row>
    <row r="216" spans="1:26" ht="12.75" customHeight="1" x14ac:dyDescent="0.25">
      <c r="A216" s="128">
        <v>213</v>
      </c>
      <c r="B216" s="129"/>
      <c r="C216" s="98"/>
      <c r="D216" s="141"/>
      <c r="E216" s="98"/>
      <c r="F216" s="95"/>
      <c r="G216" s="131" t="str">
        <f t="shared" si="0"/>
        <v/>
      </c>
      <c r="H216" s="131"/>
      <c r="I216" s="132"/>
      <c r="J216" s="131"/>
      <c r="K216" s="129"/>
      <c r="L216" s="13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1"/>
      <c r="Z216" s="381"/>
    </row>
    <row r="217" spans="1:26" ht="12.75" customHeight="1" x14ac:dyDescent="0.25">
      <c r="A217" s="128">
        <v>214</v>
      </c>
      <c r="B217" s="129"/>
      <c r="C217" s="98"/>
      <c r="D217" s="141"/>
      <c r="E217" s="98"/>
      <c r="F217" s="95"/>
      <c r="G217" s="131" t="str">
        <f t="shared" si="0"/>
        <v/>
      </c>
      <c r="H217" s="131"/>
      <c r="I217" s="132"/>
      <c r="J217" s="131"/>
      <c r="K217" s="129"/>
      <c r="L217" s="13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1"/>
      <c r="Z217" s="381"/>
    </row>
    <row r="218" spans="1:26" ht="12.75" customHeight="1" x14ac:dyDescent="0.25">
      <c r="A218" s="128">
        <v>215</v>
      </c>
      <c r="B218" s="129"/>
      <c r="C218" s="98"/>
      <c r="D218" s="141"/>
      <c r="E218" s="98"/>
      <c r="F218" s="95"/>
      <c r="G218" s="131" t="str">
        <f t="shared" si="0"/>
        <v/>
      </c>
      <c r="H218" s="131"/>
      <c r="I218" s="132"/>
      <c r="J218" s="131"/>
      <c r="K218" s="129"/>
      <c r="L218" s="13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1"/>
      <c r="Z218" s="381"/>
    </row>
    <row r="219" spans="1:26" ht="12.75" customHeight="1" x14ac:dyDescent="0.25">
      <c r="A219" s="128">
        <v>216</v>
      </c>
      <c r="B219" s="129"/>
      <c r="C219" s="98"/>
      <c r="D219" s="141"/>
      <c r="E219" s="98"/>
      <c r="F219" s="95"/>
      <c r="G219" s="131" t="str">
        <f t="shared" si="0"/>
        <v/>
      </c>
      <c r="H219" s="131"/>
      <c r="I219" s="132"/>
      <c r="J219" s="131"/>
      <c r="K219" s="129"/>
      <c r="L219" s="13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</row>
    <row r="220" spans="1:26" ht="12.75" customHeight="1" x14ac:dyDescent="0.25">
      <c r="A220" s="128">
        <v>217</v>
      </c>
      <c r="B220" s="129"/>
      <c r="C220" s="98"/>
      <c r="D220" s="141"/>
      <c r="E220" s="98"/>
      <c r="F220" s="95"/>
      <c r="G220" s="131" t="str">
        <f t="shared" si="0"/>
        <v/>
      </c>
      <c r="H220" s="131"/>
      <c r="I220" s="132"/>
      <c r="J220" s="131"/>
      <c r="K220" s="129"/>
      <c r="L220" s="13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1"/>
      <c r="Z220" s="381"/>
    </row>
    <row r="221" spans="1:26" ht="12.75" customHeight="1" x14ac:dyDescent="0.25">
      <c r="A221" s="128">
        <v>218</v>
      </c>
      <c r="B221" s="129"/>
      <c r="C221" s="98"/>
      <c r="D221" s="141"/>
      <c r="E221" s="98"/>
      <c r="F221" s="95"/>
      <c r="G221" s="131" t="str">
        <f t="shared" si="0"/>
        <v/>
      </c>
      <c r="H221" s="131"/>
      <c r="I221" s="132"/>
      <c r="J221" s="131"/>
      <c r="K221" s="129"/>
      <c r="L221" s="13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1"/>
      <c r="Z221" s="381"/>
    </row>
    <row r="222" spans="1:26" ht="12.75" customHeight="1" x14ac:dyDescent="0.25">
      <c r="A222" s="128">
        <v>219</v>
      </c>
      <c r="B222" s="129"/>
      <c r="C222" s="98"/>
      <c r="D222" s="141"/>
      <c r="E222" s="98"/>
      <c r="F222" s="95"/>
      <c r="G222" s="131" t="str">
        <f t="shared" si="0"/>
        <v/>
      </c>
      <c r="H222" s="131"/>
      <c r="I222" s="132"/>
      <c r="J222" s="131"/>
      <c r="K222" s="129"/>
      <c r="L222" s="13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1"/>
      <c r="Z222" s="381"/>
    </row>
    <row r="223" spans="1:26" ht="12.75" customHeight="1" x14ac:dyDescent="0.25">
      <c r="A223" s="128">
        <v>220</v>
      </c>
      <c r="B223" s="129"/>
      <c r="C223" s="98"/>
      <c r="D223" s="141"/>
      <c r="E223" s="98"/>
      <c r="F223" s="95"/>
      <c r="G223" s="131" t="str">
        <f t="shared" si="0"/>
        <v/>
      </c>
      <c r="H223" s="131"/>
      <c r="I223" s="132"/>
      <c r="J223" s="131"/>
      <c r="K223" s="129"/>
      <c r="L223" s="13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1"/>
      <c r="Z223" s="381"/>
    </row>
    <row r="224" spans="1:26" ht="12.75" customHeight="1" x14ac:dyDescent="0.25">
      <c r="A224" s="128">
        <v>221</v>
      </c>
      <c r="B224" s="129"/>
      <c r="C224" s="98"/>
      <c r="D224" s="141"/>
      <c r="E224" s="98"/>
      <c r="F224" s="95"/>
      <c r="G224" s="131" t="str">
        <f t="shared" si="0"/>
        <v/>
      </c>
      <c r="H224" s="131"/>
      <c r="I224" s="132"/>
      <c r="J224" s="131"/>
      <c r="K224" s="129"/>
      <c r="L224" s="13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</row>
    <row r="225" spans="1:26" ht="12.75" customHeight="1" x14ac:dyDescent="0.25">
      <c r="A225" s="128">
        <v>222</v>
      </c>
      <c r="B225" s="129"/>
      <c r="C225" s="98"/>
      <c r="D225" s="141"/>
      <c r="E225" s="98"/>
      <c r="F225" s="95"/>
      <c r="G225" s="131" t="str">
        <f t="shared" si="0"/>
        <v/>
      </c>
      <c r="H225" s="131"/>
      <c r="I225" s="132"/>
      <c r="J225" s="131"/>
      <c r="K225" s="129"/>
      <c r="L225" s="13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</row>
    <row r="226" spans="1:26" ht="12.75" customHeight="1" x14ac:dyDescent="0.25">
      <c r="A226" s="128">
        <v>223</v>
      </c>
      <c r="B226" s="129"/>
      <c r="C226" s="98"/>
      <c r="D226" s="141"/>
      <c r="E226" s="98"/>
      <c r="F226" s="95"/>
      <c r="G226" s="131" t="str">
        <f t="shared" si="0"/>
        <v/>
      </c>
      <c r="H226" s="131"/>
      <c r="I226" s="132"/>
      <c r="J226" s="131"/>
      <c r="K226" s="129"/>
      <c r="L226" s="13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1"/>
      <c r="Z226" s="381"/>
    </row>
    <row r="227" spans="1:26" ht="12.75" customHeight="1" x14ac:dyDescent="0.25">
      <c r="A227" s="128">
        <v>224</v>
      </c>
      <c r="B227" s="129"/>
      <c r="C227" s="98"/>
      <c r="D227" s="141"/>
      <c r="E227" s="98"/>
      <c r="F227" s="95"/>
      <c r="G227" s="131" t="str">
        <f t="shared" si="0"/>
        <v/>
      </c>
      <c r="H227" s="131"/>
      <c r="I227" s="132"/>
      <c r="J227" s="131"/>
      <c r="K227" s="129"/>
      <c r="L227" s="13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1"/>
      <c r="Z227" s="381"/>
    </row>
    <row r="228" spans="1:26" ht="12.75" customHeight="1" x14ac:dyDescent="0.25">
      <c r="A228" s="128">
        <v>225</v>
      </c>
      <c r="B228" s="129"/>
      <c r="C228" s="98"/>
      <c r="D228" s="141"/>
      <c r="E228" s="98"/>
      <c r="F228" s="95"/>
      <c r="G228" s="131" t="str">
        <f t="shared" si="0"/>
        <v/>
      </c>
      <c r="H228" s="131"/>
      <c r="I228" s="132"/>
      <c r="J228" s="131"/>
      <c r="K228" s="129"/>
      <c r="L228" s="13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1"/>
      <c r="Z228" s="381"/>
    </row>
    <row r="229" spans="1:26" ht="12.75" customHeight="1" x14ac:dyDescent="0.25">
      <c r="A229" s="128">
        <v>226</v>
      </c>
      <c r="B229" s="129"/>
      <c r="C229" s="98"/>
      <c r="D229" s="141"/>
      <c r="E229" s="98"/>
      <c r="F229" s="95"/>
      <c r="G229" s="131" t="str">
        <f t="shared" si="0"/>
        <v/>
      </c>
      <c r="H229" s="131"/>
      <c r="I229" s="132"/>
      <c r="J229" s="131"/>
      <c r="K229" s="129"/>
      <c r="L229" s="13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1"/>
      <c r="Z229" s="381"/>
    </row>
    <row r="230" spans="1:26" ht="12.75" customHeight="1" x14ac:dyDescent="0.25">
      <c r="A230" s="128">
        <v>227</v>
      </c>
      <c r="B230" s="129"/>
      <c r="C230" s="98"/>
      <c r="D230" s="141"/>
      <c r="E230" s="98"/>
      <c r="F230" s="95"/>
      <c r="G230" s="131" t="str">
        <f t="shared" si="0"/>
        <v/>
      </c>
      <c r="H230" s="131"/>
      <c r="I230" s="132"/>
      <c r="J230" s="131"/>
      <c r="K230" s="129"/>
      <c r="L230" s="13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/>
      <c r="Z230" s="381"/>
    </row>
    <row r="231" spans="1:26" ht="12.75" customHeight="1" x14ac:dyDescent="0.25">
      <c r="A231" s="128">
        <v>228</v>
      </c>
      <c r="B231" s="129"/>
      <c r="C231" s="98"/>
      <c r="D231" s="141"/>
      <c r="E231" s="98"/>
      <c r="F231" s="95"/>
      <c r="G231" s="131" t="str">
        <f t="shared" si="0"/>
        <v/>
      </c>
      <c r="H231" s="131"/>
      <c r="I231" s="132"/>
      <c r="J231" s="131"/>
      <c r="K231" s="129"/>
      <c r="L231" s="13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1"/>
      <c r="Z231" s="381"/>
    </row>
    <row r="232" spans="1:26" ht="12.75" customHeight="1" x14ac:dyDescent="0.25">
      <c r="A232" s="128">
        <v>229</v>
      </c>
      <c r="B232" s="129"/>
      <c r="C232" s="98"/>
      <c r="D232" s="141"/>
      <c r="E232" s="98"/>
      <c r="F232" s="95"/>
      <c r="G232" s="131" t="str">
        <f t="shared" si="0"/>
        <v/>
      </c>
      <c r="H232" s="131"/>
      <c r="I232" s="132"/>
      <c r="J232" s="131"/>
      <c r="K232" s="129"/>
      <c r="L232" s="13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1"/>
      <c r="Z232" s="381"/>
    </row>
    <row r="233" spans="1:26" ht="12.75" customHeight="1" x14ac:dyDescent="0.25">
      <c r="A233" s="128">
        <v>230</v>
      </c>
      <c r="B233" s="129"/>
      <c r="C233" s="98"/>
      <c r="D233" s="141"/>
      <c r="E233" s="98"/>
      <c r="F233" s="95"/>
      <c r="G233" s="131" t="str">
        <f t="shared" si="0"/>
        <v/>
      </c>
      <c r="H233" s="131"/>
      <c r="I233" s="132"/>
      <c r="J233" s="131"/>
      <c r="K233" s="129"/>
      <c r="L233" s="13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1"/>
      <c r="Z233" s="381"/>
    </row>
    <row r="234" spans="1:26" ht="12.75" customHeight="1" x14ac:dyDescent="0.25">
      <c r="A234" s="128">
        <v>231</v>
      </c>
      <c r="B234" s="129"/>
      <c r="C234" s="98"/>
      <c r="D234" s="141"/>
      <c r="E234" s="98"/>
      <c r="F234" s="95"/>
      <c r="G234" s="131" t="str">
        <f t="shared" si="0"/>
        <v/>
      </c>
      <c r="H234" s="131"/>
      <c r="I234" s="132"/>
      <c r="J234" s="131"/>
      <c r="K234" s="129"/>
      <c r="L234" s="13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1"/>
      <c r="Z234" s="381"/>
    </row>
    <row r="235" spans="1:26" ht="12.75" customHeight="1" x14ac:dyDescent="0.25">
      <c r="A235" s="128">
        <v>232</v>
      </c>
      <c r="B235" s="129"/>
      <c r="C235" s="98"/>
      <c r="D235" s="141"/>
      <c r="E235" s="98"/>
      <c r="F235" s="95"/>
      <c r="G235" s="131" t="str">
        <f t="shared" si="0"/>
        <v/>
      </c>
      <c r="H235" s="131"/>
      <c r="I235" s="132"/>
      <c r="J235" s="131"/>
      <c r="K235" s="129"/>
      <c r="L235" s="13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1"/>
      <c r="Z235" s="381"/>
    </row>
    <row r="236" spans="1:26" ht="12.75" customHeight="1" x14ac:dyDescent="0.25">
      <c r="A236" s="128">
        <v>233</v>
      </c>
      <c r="B236" s="129"/>
      <c r="C236" s="98"/>
      <c r="D236" s="141"/>
      <c r="E236" s="98"/>
      <c r="F236" s="95"/>
      <c r="G236" s="131" t="str">
        <f t="shared" si="0"/>
        <v/>
      </c>
      <c r="H236" s="131"/>
      <c r="I236" s="132"/>
      <c r="J236" s="131"/>
      <c r="K236" s="129"/>
      <c r="L236" s="13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1"/>
      <c r="Z236" s="381"/>
    </row>
    <row r="237" spans="1:26" ht="12.75" customHeight="1" x14ac:dyDescent="0.25">
      <c r="A237" s="128">
        <v>234</v>
      </c>
      <c r="B237" s="129"/>
      <c r="C237" s="98"/>
      <c r="D237" s="141"/>
      <c r="E237" s="98"/>
      <c r="F237" s="95"/>
      <c r="G237" s="131" t="str">
        <f t="shared" si="0"/>
        <v/>
      </c>
      <c r="H237" s="131"/>
      <c r="I237" s="132"/>
      <c r="J237" s="131"/>
      <c r="K237" s="129"/>
      <c r="L237" s="13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1"/>
      <c r="Z237" s="381"/>
    </row>
    <row r="238" spans="1:26" ht="12.75" customHeight="1" x14ac:dyDescent="0.25">
      <c r="A238" s="128">
        <v>235</v>
      </c>
      <c r="B238" s="129"/>
      <c r="C238" s="98"/>
      <c r="D238" s="141"/>
      <c r="E238" s="98"/>
      <c r="F238" s="95"/>
      <c r="G238" s="131" t="str">
        <f t="shared" si="0"/>
        <v/>
      </c>
      <c r="H238" s="131"/>
      <c r="I238" s="132"/>
      <c r="J238" s="131"/>
      <c r="K238" s="129"/>
      <c r="L238" s="13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1"/>
      <c r="Z238" s="381"/>
    </row>
    <row r="239" spans="1:26" ht="12.75" customHeight="1" x14ac:dyDescent="0.25">
      <c r="A239" s="128">
        <v>236</v>
      </c>
      <c r="B239" s="129"/>
      <c r="C239" s="98"/>
      <c r="D239" s="141"/>
      <c r="E239" s="98"/>
      <c r="F239" s="95"/>
      <c r="G239" s="131" t="str">
        <f t="shared" si="0"/>
        <v/>
      </c>
      <c r="H239" s="131"/>
      <c r="I239" s="132"/>
      <c r="J239" s="131"/>
      <c r="K239" s="129"/>
      <c r="L239" s="13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1"/>
      <c r="Z239" s="381"/>
    </row>
    <row r="240" spans="1:26" ht="12.75" customHeight="1" x14ac:dyDescent="0.25">
      <c r="A240" s="128">
        <v>237</v>
      </c>
      <c r="B240" s="129"/>
      <c r="C240" s="98"/>
      <c r="D240" s="141"/>
      <c r="E240" s="98"/>
      <c r="F240" s="95"/>
      <c r="G240" s="131" t="str">
        <f t="shared" si="0"/>
        <v/>
      </c>
      <c r="H240" s="131"/>
      <c r="I240" s="132"/>
      <c r="J240" s="131"/>
      <c r="K240" s="129"/>
      <c r="L240" s="13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1"/>
      <c r="Z240" s="381"/>
    </row>
    <row r="241" spans="1:26" ht="12.75" customHeight="1" x14ac:dyDescent="0.25">
      <c r="A241" s="128">
        <v>238</v>
      </c>
      <c r="B241" s="129"/>
      <c r="C241" s="98"/>
      <c r="D241" s="141"/>
      <c r="E241" s="98"/>
      <c r="F241" s="95"/>
      <c r="G241" s="131" t="str">
        <f t="shared" si="0"/>
        <v/>
      </c>
      <c r="H241" s="131"/>
      <c r="I241" s="132"/>
      <c r="J241" s="131"/>
      <c r="K241" s="129"/>
      <c r="L241" s="13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1"/>
      <c r="Z241" s="381"/>
    </row>
    <row r="242" spans="1:26" ht="12.75" customHeight="1" x14ac:dyDescent="0.25">
      <c r="A242" s="128">
        <v>239</v>
      </c>
      <c r="B242" s="129"/>
      <c r="C242" s="98"/>
      <c r="D242" s="141"/>
      <c r="E242" s="98"/>
      <c r="F242" s="95"/>
      <c r="G242" s="131" t="str">
        <f t="shared" si="0"/>
        <v/>
      </c>
      <c r="H242" s="131"/>
      <c r="I242" s="132"/>
      <c r="J242" s="131"/>
      <c r="K242" s="129"/>
      <c r="L242" s="13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1"/>
      <c r="Z242" s="381"/>
    </row>
    <row r="243" spans="1:26" ht="12.75" customHeight="1" x14ac:dyDescent="0.25">
      <c r="A243" s="128">
        <v>240</v>
      </c>
      <c r="B243" s="129"/>
      <c r="C243" s="98"/>
      <c r="D243" s="141"/>
      <c r="E243" s="98"/>
      <c r="F243" s="95"/>
      <c r="G243" s="131" t="str">
        <f t="shared" si="0"/>
        <v/>
      </c>
      <c r="H243" s="131"/>
      <c r="I243" s="132"/>
      <c r="J243" s="131"/>
      <c r="K243" s="129"/>
      <c r="L243" s="13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1"/>
      <c r="Z243" s="381"/>
    </row>
    <row r="244" spans="1:26" ht="12.75" customHeight="1" x14ac:dyDescent="0.25">
      <c r="A244" s="128">
        <v>241</v>
      </c>
      <c r="B244" s="129"/>
      <c r="C244" s="98"/>
      <c r="D244" s="141"/>
      <c r="E244" s="98"/>
      <c r="F244" s="95"/>
      <c r="G244" s="131" t="str">
        <f t="shared" si="0"/>
        <v/>
      </c>
      <c r="H244" s="131"/>
      <c r="I244" s="132"/>
      <c r="J244" s="131"/>
      <c r="K244" s="129"/>
      <c r="L244" s="13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1"/>
      <c r="Z244" s="381"/>
    </row>
    <row r="245" spans="1:26" ht="12.75" customHeight="1" x14ac:dyDescent="0.25">
      <c r="A245" s="128">
        <v>242</v>
      </c>
      <c r="B245" s="129"/>
      <c r="C245" s="98"/>
      <c r="D245" s="141"/>
      <c r="E245" s="98"/>
      <c r="F245" s="95"/>
      <c r="G245" s="131" t="str">
        <f t="shared" si="0"/>
        <v/>
      </c>
      <c r="H245" s="131"/>
      <c r="I245" s="132"/>
      <c r="J245" s="131"/>
      <c r="K245" s="129"/>
      <c r="L245" s="13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1"/>
      <c r="Z245" s="381"/>
    </row>
    <row r="246" spans="1:26" ht="12.75" customHeight="1" x14ac:dyDescent="0.25">
      <c r="A246" s="128">
        <v>243</v>
      </c>
      <c r="B246" s="129"/>
      <c r="C246" s="98"/>
      <c r="D246" s="141"/>
      <c r="E246" s="98"/>
      <c r="F246" s="95"/>
      <c r="G246" s="131" t="str">
        <f t="shared" si="0"/>
        <v/>
      </c>
      <c r="H246" s="131"/>
      <c r="I246" s="132"/>
      <c r="J246" s="131"/>
      <c r="K246" s="129"/>
      <c r="L246" s="13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1"/>
      <c r="Z246" s="381"/>
    </row>
    <row r="247" spans="1:26" ht="12.75" customHeight="1" x14ac:dyDescent="0.25">
      <c r="A247" s="128">
        <v>244</v>
      </c>
      <c r="B247" s="129"/>
      <c r="C247" s="98"/>
      <c r="D247" s="141"/>
      <c r="E247" s="98"/>
      <c r="F247" s="95"/>
      <c r="G247" s="131" t="str">
        <f t="shared" si="0"/>
        <v/>
      </c>
      <c r="H247" s="131"/>
      <c r="I247" s="132"/>
      <c r="J247" s="131"/>
      <c r="K247" s="129"/>
      <c r="L247" s="13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1"/>
      <c r="Z247" s="381"/>
    </row>
    <row r="248" spans="1:26" ht="12.75" customHeight="1" x14ac:dyDescent="0.25">
      <c r="A248" s="128">
        <v>245</v>
      </c>
      <c r="B248" s="129"/>
      <c r="C248" s="98"/>
      <c r="D248" s="141"/>
      <c r="E248" s="98"/>
      <c r="F248" s="95"/>
      <c r="G248" s="131" t="str">
        <f t="shared" si="0"/>
        <v/>
      </c>
      <c r="H248" s="131"/>
      <c r="I248" s="132"/>
      <c r="J248" s="131"/>
      <c r="K248" s="129"/>
      <c r="L248" s="13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1"/>
      <c r="Z248" s="381"/>
    </row>
    <row r="249" spans="1:26" ht="12.75" customHeight="1" x14ac:dyDescent="0.25">
      <c r="A249" s="128">
        <v>246</v>
      </c>
      <c r="B249" s="129"/>
      <c r="C249" s="98"/>
      <c r="D249" s="141"/>
      <c r="E249" s="98"/>
      <c r="F249" s="95"/>
      <c r="G249" s="131" t="str">
        <f t="shared" si="0"/>
        <v/>
      </c>
      <c r="H249" s="131"/>
      <c r="I249" s="132"/>
      <c r="J249" s="131"/>
      <c r="K249" s="129"/>
      <c r="L249" s="13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1"/>
      <c r="Z249" s="381"/>
    </row>
    <row r="250" spans="1:26" ht="12.75" customHeight="1" x14ac:dyDescent="0.25">
      <c r="A250" s="128">
        <v>247</v>
      </c>
      <c r="B250" s="129"/>
      <c r="C250" s="98"/>
      <c r="D250" s="141"/>
      <c r="E250" s="98"/>
      <c r="F250" s="95"/>
      <c r="G250" s="131" t="str">
        <f t="shared" si="0"/>
        <v/>
      </c>
      <c r="H250" s="131"/>
      <c r="I250" s="132"/>
      <c r="J250" s="131"/>
      <c r="K250" s="129"/>
      <c r="L250" s="13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1"/>
      <c r="Z250" s="381"/>
    </row>
    <row r="251" spans="1:26" ht="12.75" customHeight="1" x14ac:dyDescent="0.25">
      <c r="A251" s="128">
        <v>248</v>
      </c>
      <c r="B251" s="129"/>
      <c r="C251" s="98"/>
      <c r="D251" s="141"/>
      <c r="E251" s="98"/>
      <c r="F251" s="95"/>
      <c r="G251" s="131" t="str">
        <f t="shared" si="0"/>
        <v/>
      </c>
      <c r="H251" s="131"/>
      <c r="I251" s="132"/>
      <c r="J251" s="131"/>
      <c r="K251" s="129"/>
      <c r="L251" s="13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1"/>
      <c r="Z251" s="381"/>
    </row>
    <row r="252" spans="1:26" ht="12.75" customHeight="1" x14ac:dyDescent="0.25">
      <c r="A252" s="128">
        <v>249</v>
      </c>
      <c r="B252" s="129"/>
      <c r="C252" s="98"/>
      <c r="D252" s="141"/>
      <c r="E252" s="98"/>
      <c r="F252" s="95"/>
      <c r="G252" s="131" t="str">
        <f t="shared" si="0"/>
        <v/>
      </c>
      <c r="H252" s="131"/>
      <c r="I252" s="132"/>
      <c r="J252" s="131"/>
      <c r="K252" s="129"/>
      <c r="L252" s="13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1"/>
      <c r="Z252" s="381"/>
    </row>
    <row r="253" spans="1:26" ht="12.75" customHeight="1" x14ac:dyDescent="0.25">
      <c r="A253" s="128">
        <v>250</v>
      </c>
      <c r="B253" s="129"/>
      <c r="C253" s="98"/>
      <c r="D253" s="141"/>
      <c r="E253" s="98"/>
      <c r="F253" s="95"/>
      <c r="G253" s="131" t="str">
        <f t="shared" si="0"/>
        <v/>
      </c>
      <c r="H253" s="131"/>
      <c r="I253" s="132"/>
      <c r="J253" s="131"/>
      <c r="K253" s="129"/>
      <c r="L253" s="13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1"/>
      <c r="Z253" s="381"/>
    </row>
    <row r="254" spans="1:26" ht="12.75" customHeight="1" x14ac:dyDescent="0.25">
      <c r="A254" s="128">
        <v>251</v>
      </c>
      <c r="B254" s="129"/>
      <c r="C254" s="98"/>
      <c r="D254" s="141"/>
      <c r="E254" s="98"/>
      <c r="F254" s="95"/>
      <c r="G254" s="131" t="str">
        <f t="shared" si="0"/>
        <v/>
      </c>
      <c r="H254" s="131"/>
      <c r="I254" s="132"/>
      <c r="J254" s="131"/>
      <c r="K254" s="129"/>
      <c r="L254" s="13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1"/>
      <c r="Z254" s="381"/>
    </row>
    <row r="255" spans="1:26" ht="12.75" customHeight="1" x14ac:dyDescent="0.25">
      <c r="A255" s="128">
        <v>252</v>
      </c>
      <c r="B255" s="129"/>
      <c r="C255" s="98"/>
      <c r="D255" s="141"/>
      <c r="E255" s="98"/>
      <c r="F255" s="95"/>
      <c r="G255" s="131" t="str">
        <f t="shared" si="0"/>
        <v/>
      </c>
      <c r="H255" s="131"/>
      <c r="I255" s="132"/>
      <c r="J255" s="131"/>
      <c r="K255" s="129"/>
      <c r="L255" s="13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1"/>
      <c r="Z255" s="381"/>
    </row>
    <row r="256" spans="1:26" ht="12.75" customHeight="1" x14ac:dyDescent="0.25">
      <c r="A256" s="128">
        <v>253</v>
      </c>
      <c r="B256" s="129"/>
      <c r="C256" s="98"/>
      <c r="D256" s="141"/>
      <c r="E256" s="98"/>
      <c r="F256" s="95"/>
      <c r="G256" s="131" t="str">
        <f t="shared" si="0"/>
        <v/>
      </c>
      <c r="H256" s="131"/>
      <c r="I256" s="132"/>
      <c r="J256" s="131"/>
      <c r="K256" s="129"/>
      <c r="L256" s="13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1"/>
      <c r="Z256" s="381"/>
    </row>
    <row r="257" spans="1:26" ht="12.75" customHeight="1" x14ac:dyDescent="0.25">
      <c r="A257" s="128">
        <v>254</v>
      </c>
      <c r="B257" s="129"/>
      <c r="C257" s="98"/>
      <c r="D257" s="141"/>
      <c r="E257" s="98"/>
      <c r="F257" s="95"/>
      <c r="G257" s="131" t="str">
        <f t="shared" si="0"/>
        <v/>
      </c>
      <c r="H257" s="131"/>
      <c r="I257" s="132"/>
      <c r="J257" s="131"/>
      <c r="K257" s="129"/>
      <c r="L257" s="13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1"/>
      <c r="Z257" s="381"/>
    </row>
    <row r="258" spans="1:26" ht="12.75" customHeight="1" x14ac:dyDescent="0.25">
      <c r="A258" s="128">
        <v>255</v>
      </c>
      <c r="B258" s="129"/>
      <c r="C258" s="98"/>
      <c r="D258" s="141"/>
      <c r="E258" s="98"/>
      <c r="F258" s="95"/>
      <c r="G258" s="131" t="str">
        <f t="shared" si="0"/>
        <v/>
      </c>
      <c r="H258" s="131"/>
      <c r="I258" s="132"/>
      <c r="J258" s="131"/>
      <c r="K258" s="129"/>
      <c r="L258" s="13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1"/>
      <c r="Z258" s="381"/>
    </row>
    <row r="259" spans="1:26" ht="12.75" customHeight="1" x14ac:dyDescent="0.25">
      <c r="A259" s="128">
        <v>256</v>
      </c>
      <c r="B259" s="129"/>
      <c r="C259" s="98"/>
      <c r="D259" s="141"/>
      <c r="E259" s="98"/>
      <c r="F259" s="95"/>
      <c r="G259" s="131" t="str">
        <f t="shared" si="0"/>
        <v/>
      </c>
      <c r="H259" s="131"/>
      <c r="I259" s="132"/>
      <c r="J259" s="131"/>
      <c r="K259" s="129"/>
      <c r="L259" s="13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1"/>
      <c r="Z259" s="381"/>
    </row>
    <row r="260" spans="1:26" ht="12.75" customHeight="1" x14ac:dyDescent="0.25">
      <c r="A260" s="128">
        <v>257</v>
      </c>
      <c r="B260" s="129"/>
      <c r="C260" s="98"/>
      <c r="D260" s="141"/>
      <c r="E260" s="98"/>
      <c r="F260" s="95"/>
      <c r="G260" s="131" t="str">
        <f t="shared" si="0"/>
        <v/>
      </c>
      <c r="H260" s="131"/>
      <c r="I260" s="132"/>
      <c r="J260" s="131"/>
      <c r="K260" s="129"/>
      <c r="L260" s="13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1"/>
      <c r="Z260" s="381"/>
    </row>
    <row r="261" spans="1:26" ht="12.75" customHeight="1" x14ac:dyDescent="0.25">
      <c r="A261" s="128">
        <v>258</v>
      </c>
      <c r="B261" s="129"/>
      <c r="C261" s="98"/>
      <c r="D261" s="141"/>
      <c r="E261" s="98"/>
      <c r="F261" s="95"/>
      <c r="G261" s="131" t="str">
        <f t="shared" si="0"/>
        <v/>
      </c>
      <c r="H261" s="131"/>
      <c r="I261" s="132"/>
      <c r="J261" s="131"/>
      <c r="K261" s="129"/>
      <c r="L261" s="13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1"/>
      <c r="Z261" s="381"/>
    </row>
    <row r="262" spans="1:26" ht="12.75" customHeight="1" x14ac:dyDescent="0.25">
      <c r="A262" s="128">
        <v>259</v>
      </c>
      <c r="B262" s="129"/>
      <c r="C262" s="98"/>
      <c r="D262" s="141"/>
      <c r="E262" s="98"/>
      <c r="F262" s="95"/>
      <c r="G262" s="131" t="str">
        <f t="shared" si="0"/>
        <v/>
      </c>
      <c r="H262" s="131"/>
      <c r="I262" s="132"/>
      <c r="J262" s="131"/>
      <c r="K262" s="129"/>
      <c r="L262" s="13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1"/>
      <c r="Z262" s="381"/>
    </row>
    <row r="263" spans="1:26" ht="12.75" customHeight="1" x14ac:dyDescent="0.25">
      <c r="A263" s="128">
        <v>260</v>
      </c>
      <c r="B263" s="129"/>
      <c r="C263" s="98"/>
      <c r="D263" s="141"/>
      <c r="E263" s="98"/>
      <c r="F263" s="95"/>
      <c r="G263" s="131" t="str">
        <f t="shared" si="0"/>
        <v/>
      </c>
      <c r="H263" s="131"/>
      <c r="I263" s="132"/>
      <c r="J263" s="131"/>
      <c r="K263" s="129"/>
      <c r="L263" s="13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1"/>
      <c r="Z263" s="381"/>
    </row>
    <row r="264" spans="1:26" ht="12.75" customHeight="1" x14ac:dyDescent="0.25">
      <c r="A264" s="128">
        <v>261</v>
      </c>
      <c r="B264" s="129"/>
      <c r="C264" s="98"/>
      <c r="D264" s="141"/>
      <c r="E264" s="98"/>
      <c r="F264" s="95"/>
      <c r="G264" s="131" t="str">
        <f t="shared" si="0"/>
        <v/>
      </c>
      <c r="H264" s="131"/>
      <c r="I264" s="132"/>
      <c r="J264" s="131"/>
      <c r="K264" s="129"/>
      <c r="L264" s="13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</row>
    <row r="265" spans="1:26" ht="12.75" customHeight="1" x14ac:dyDescent="0.25">
      <c r="A265" s="128">
        <v>262</v>
      </c>
      <c r="B265" s="129"/>
      <c r="C265" s="98"/>
      <c r="D265" s="141"/>
      <c r="E265" s="98"/>
      <c r="F265" s="95"/>
      <c r="G265" s="131" t="str">
        <f t="shared" si="0"/>
        <v/>
      </c>
      <c r="H265" s="131"/>
      <c r="I265" s="132"/>
      <c r="J265" s="131"/>
      <c r="K265" s="129"/>
      <c r="L265" s="13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1"/>
      <c r="Z265" s="381"/>
    </row>
    <row r="266" spans="1:26" ht="12.75" customHeight="1" x14ac:dyDescent="0.25">
      <c r="A266" s="128">
        <v>263</v>
      </c>
      <c r="B266" s="129"/>
      <c r="C266" s="98"/>
      <c r="D266" s="141"/>
      <c r="E266" s="98"/>
      <c r="F266" s="95"/>
      <c r="G266" s="131" t="str">
        <f t="shared" si="0"/>
        <v/>
      </c>
      <c r="H266" s="131"/>
      <c r="I266" s="132"/>
      <c r="J266" s="131"/>
      <c r="K266" s="129"/>
      <c r="L266" s="13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1"/>
      <c r="Z266" s="381"/>
    </row>
    <row r="267" spans="1:26" ht="12.75" customHeight="1" x14ac:dyDescent="0.25">
      <c r="A267" s="128">
        <v>264</v>
      </c>
      <c r="B267" s="129"/>
      <c r="C267" s="98"/>
      <c r="D267" s="141"/>
      <c r="E267" s="98"/>
      <c r="F267" s="95"/>
      <c r="G267" s="131" t="str">
        <f t="shared" si="0"/>
        <v/>
      </c>
      <c r="H267" s="131"/>
      <c r="I267" s="132"/>
      <c r="J267" s="131"/>
      <c r="K267" s="129"/>
      <c r="L267" s="13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1"/>
      <c r="Z267" s="381"/>
    </row>
    <row r="268" spans="1:26" ht="12.75" customHeight="1" x14ac:dyDescent="0.25">
      <c r="A268" s="128">
        <v>265</v>
      </c>
      <c r="B268" s="129"/>
      <c r="C268" s="98"/>
      <c r="D268" s="141"/>
      <c r="E268" s="98"/>
      <c r="F268" s="95"/>
      <c r="G268" s="131" t="str">
        <f t="shared" si="0"/>
        <v/>
      </c>
      <c r="H268" s="131"/>
      <c r="I268" s="132"/>
      <c r="J268" s="131"/>
      <c r="K268" s="129"/>
      <c r="L268" s="13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1"/>
      <c r="Z268" s="381"/>
    </row>
    <row r="269" spans="1:26" ht="12.75" customHeight="1" x14ac:dyDescent="0.25">
      <c r="A269" s="128">
        <v>266</v>
      </c>
      <c r="B269" s="129"/>
      <c r="C269" s="98"/>
      <c r="D269" s="141"/>
      <c r="E269" s="98"/>
      <c r="F269" s="95"/>
      <c r="G269" s="131" t="str">
        <f t="shared" si="0"/>
        <v/>
      </c>
      <c r="H269" s="131"/>
      <c r="I269" s="132"/>
      <c r="J269" s="131"/>
      <c r="K269" s="129"/>
      <c r="L269" s="13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1"/>
      <c r="Z269" s="381"/>
    </row>
    <row r="270" spans="1:26" ht="12.75" customHeight="1" x14ac:dyDescent="0.25">
      <c r="A270" s="128">
        <v>267</v>
      </c>
      <c r="B270" s="129"/>
      <c r="C270" s="98"/>
      <c r="D270" s="141"/>
      <c r="E270" s="98"/>
      <c r="F270" s="95"/>
      <c r="G270" s="131" t="str">
        <f t="shared" si="0"/>
        <v/>
      </c>
      <c r="H270" s="131"/>
      <c r="I270" s="132"/>
      <c r="J270" s="131"/>
      <c r="K270" s="129"/>
      <c r="L270" s="13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1"/>
      <c r="Z270" s="381"/>
    </row>
    <row r="271" spans="1:26" ht="12.75" customHeight="1" x14ac:dyDescent="0.25">
      <c r="A271" s="128">
        <v>268</v>
      </c>
      <c r="B271" s="129"/>
      <c r="C271" s="98"/>
      <c r="D271" s="141"/>
      <c r="E271" s="98"/>
      <c r="F271" s="95"/>
      <c r="G271" s="131" t="str">
        <f t="shared" si="0"/>
        <v/>
      </c>
      <c r="H271" s="131"/>
      <c r="I271" s="132"/>
      <c r="J271" s="131"/>
      <c r="K271" s="129"/>
      <c r="L271" s="13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1"/>
      <c r="Z271" s="381"/>
    </row>
    <row r="272" spans="1:26" ht="12.75" customHeight="1" x14ac:dyDescent="0.25">
      <c r="A272" s="128">
        <v>269</v>
      </c>
      <c r="B272" s="129"/>
      <c r="C272" s="98"/>
      <c r="D272" s="141"/>
      <c r="E272" s="98"/>
      <c r="F272" s="95"/>
      <c r="G272" s="131" t="str">
        <f t="shared" ref="G272:G526" si="1">IF(L272="","",IF(LEN(L272)&gt;14,L272,"CPF Protegido - LGPD"))</f>
        <v/>
      </c>
      <c r="H272" s="131"/>
      <c r="I272" s="132"/>
      <c r="J272" s="131"/>
      <c r="K272" s="129"/>
      <c r="L272" s="13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1"/>
      <c r="Z272" s="381"/>
    </row>
    <row r="273" spans="1:26" ht="12.75" customHeight="1" x14ac:dyDescent="0.25">
      <c r="A273" s="128">
        <v>270</v>
      </c>
      <c r="B273" s="129"/>
      <c r="C273" s="98"/>
      <c r="D273" s="141"/>
      <c r="E273" s="98"/>
      <c r="F273" s="95"/>
      <c r="G273" s="131" t="str">
        <f t="shared" si="1"/>
        <v/>
      </c>
      <c r="H273" s="131"/>
      <c r="I273" s="132"/>
      <c r="J273" s="131"/>
      <c r="K273" s="129"/>
      <c r="L273" s="13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1"/>
      <c r="Z273" s="381"/>
    </row>
    <row r="274" spans="1:26" ht="12.75" customHeight="1" x14ac:dyDescent="0.25">
      <c r="A274" s="128">
        <v>271</v>
      </c>
      <c r="B274" s="129"/>
      <c r="C274" s="98"/>
      <c r="D274" s="141"/>
      <c r="E274" s="98"/>
      <c r="F274" s="95"/>
      <c r="G274" s="131" t="str">
        <f t="shared" si="1"/>
        <v/>
      </c>
      <c r="H274" s="131"/>
      <c r="I274" s="132"/>
      <c r="J274" s="131"/>
      <c r="K274" s="129"/>
      <c r="L274" s="13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1"/>
      <c r="Z274" s="381"/>
    </row>
    <row r="275" spans="1:26" ht="12.75" customHeight="1" x14ac:dyDescent="0.25">
      <c r="A275" s="128">
        <v>272</v>
      </c>
      <c r="B275" s="129"/>
      <c r="C275" s="98"/>
      <c r="D275" s="141"/>
      <c r="E275" s="98"/>
      <c r="F275" s="95"/>
      <c r="G275" s="131" t="str">
        <f t="shared" si="1"/>
        <v/>
      </c>
      <c r="H275" s="131"/>
      <c r="I275" s="132"/>
      <c r="J275" s="131"/>
      <c r="K275" s="129"/>
      <c r="L275" s="13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1"/>
      <c r="Z275" s="381"/>
    </row>
    <row r="276" spans="1:26" ht="12.75" customHeight="1" x14ac:dyDescent="0.25">
      <c r="A276" s="128">
        <v>273</v>
      </c>
      <c r="B276" s="129"/>
      <c r="C276" s="98"/>
      <c r="D276" s="141"/>
      <c r="E276" s="98"/>
      <c r="F276" s="95"/>
      <c r="G276" s="131" t="str">
        <f t="shared" si="1"/>
        <v/>
      </c>
      <c r="H276" s="131"/>
      <c r="I276" s="132"/>
      <c r="J276" s="131"/>
      <c r="K276" s="129"/>
      <c r="L276" s="13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1"/>
      <c r="Z276" s="381"/>
    </row>
    <row r="277" spans="1:26" ht="12.75" customHeight="1" x14ac:dyDescent="0.25">
      <c r="A277" s="128">
        <v>274</v>
      </c>
      <c r="B277" s="129"/>
      <c r="C277" s="98"/>
      <c r="D277" s="141"/>
      <c r="E277" s="98"/>
      <c r="F277" s="95"/>
      <c r="G277" s="131" t="str">
        <f t="shared" si="1"/>
        <v/>
      </c>
      <c r="H277" s="131"/>
      <c r="I277" s="132"/>
      <c r="J277" s="131"/>
      <c r="K277" s="129"/>
      <c r="L277" s="13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1"/>
      <c r="Z277" s="381"/>
    </row>
    <row r="278" spans="1:26" ht="12.75" customHeight="1" x14ac:dyDescent="0.25">
      <c r="A278" s="128">
        <v>275</v>
      </c>
      <c r="B278" s="129"/>
      <c r="C278" s="98"/>
      <c r="D278" s="141"/>
      <c r="E278" s="98"/>
      <c r="F278" s="95"/>
      <c r="G278" s="131" t="str">
        <f t="shared" si="1"/>
        <v/>
      </c>
      <c r="H278" s="131"/>
      <c r="I278" s="132"/>
      <c r="J278" s="131"/>
      <c r="K278" s="129"/>
      <c r="L278" s="13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1"/>
      <c r="Z278" s="381"/>
    </row>
    <row r="279" spans="1:26" ht="12.75" customHeight="1" x14ac:dyDescent="0.25">
      <c r="A279" s="128">
        <v>276</v>
      </c>
      <c r="B279" s="129"/>
      <c r="C279" s="98"/>
      <c r="D279" s="141"/>
      <c r="E279" s="98"/>
      <c r="F279" s="95"/>
      <c r="G279" s="131" t="str">
        <f t="shared" si="1"/>
        <v/>
      </c>
      <c r="H279" s="131"/>
      <c r="I279" s="132"/>
      <c r="J279" s="131"/>
      <c r="K279" s="129"/>
      <c r="L279" s="13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1"/>
      <c r="Z279" s="381"/>
    </row>
    <row r="280" spans="1:26" ht="12.75" customHeight="1" x14ac:dyDescent="0.25">
      <c r="A280" s="128">
        <v>277</v>
      </c>
      <c r="B280" s="129"/>
      <c r="C280" s="98"/>
      <c r="D280" s="141"/>
      <c r="E280" s="98"/>
      <c r="F280" s="95"/>
      <c r="G280" s="131" t="str">
        <f t="shared" si="1"/>
        <v/>
      </c>
      <c r="H280" s="131"/>
      <c r="I280" s="132"/>
      <c r="J280" s="131"/>
      <c r="K280" s="129"/>
      <c r="L280" s="13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1"/>
      <c r="Z280" s="381"/>
    </row>
    <row r="281" spans="1:26" ht="12.75" customHeight="1" x14ac:dyDescent="0.25">
      <c r="A281" s="128">
        <v>278</v>
      </c>
      <c r="B281" s="129"/>
      <c r="C281" s="98"/>
      <c r="D281" s="141"/>
      <c r="E281" s="98"/>
      <c r="F281" s="95"/>
      <c r="G281" s="131" t="str">
        <f t="shared" si="1"/>
        <v/>
      </c>
      <c r="H281" s="131"/>
      <c r="I281" s="132"/>
      <c r="J281" s="131"/>
      <c r="K281" s="129"/>
      <c r="L281" s="13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1"/>
      <c r="Z281" s="381"/>
    </row>
    <row r="282" spans="1:26" ht="12.75" customHeight="1" x14ac:dyDescent="0.25">
      <c r="A282" s="128">
        <v>279</v>
      </c>
      <c r="B282" s="129"/>
      <c r="C282" s="98"/>
      <c r="D282" s="141"/>
      <c r="E282" s="98"/>
      <c r="F282" s="95"/>
      <c r="G282" s="131" t="str">
        <f t="shared" si="1"/>
        <v/>
      </c>
      <c r="H282" s="131"/>
      <c r="I282" s="132"/>
      <c r="J282" s="131"/>
      <c r="K282" s="129"/>
      <c r="L282" s="13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1"/>
      <c r="Z282" s="381"/>
    </row>
    <row r="283" spans="1:26" ht="12.75" customHeight="1" x14ac:dyDescent="0.25">
      <c r="A283" s="128">
        <v>280</v>
      </c>
      <c r="B283" s="129"/>
      <c r="C283" s="98"/>
      <c r="D283" s="141"/>
      <c r="E283" s="98"/>
      <c r="F283" s="95"/>
      <c r="G283" s="131" t="str">
        <f t="shared" si="1"/>
        <v/>
      </c>
      <c r="H283" s="131"/>
      <c r="I283" s="132"/>
      <c r="J283" s="131"/>
      <c r="K283" s="129"/>
      <c r="L283" s="13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1"/>
      <c r="Z283" s="381"/>
    </row>
    <row r="284" spans="1:26" ht="12.75" customHeight="1" x14ac:dyDescent="0.25">
      <c r="A284" s="128">
        <v>281</v>
      </c>
      <c r="B284" s="129"/>
      <c r="C284" s="98"/>
      <c r="D284" s="141"/>
      <c r="E284" s="98"/>
      <c r="F284" s="95"/>
      <c r="G284" s="131" t="str">
        <f t="shared" si="1"/>
        <v/>
      </c>
      <c r="H284" s="131"/>
      <c r="I284" s="132"/>
      <c r="J284" s="131"/>
      <c r="K284" s="129"/>
      <c r="L284" s="13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1"/>
      <c r="Z284" s="381"/>
    </row>
    <row r="285" spans="1:26" ht="12.75" customHeight="1" x14ac:dyDescent="0.25">
      <c r="A285" s="128">
        <v>282</v>
      </c>
      <c r="B285" s="129"/>
      <c r="C285" s="98"/>
      <c r="D285" s="141"/>
      <c r="E285" s="98"/>
      <c r="F285" s="95"/>
      <c r="G285" s="131" t="str">
        <f t="shared" si="1"/>
        <v/>
      </c>
      <c r="H285" s="131"/>
      <c r="I285" s="132"/>
      <c r="J285" s="131"/>
      <c r="K285" s="129"/>
      <c r="L285" s="13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1"/>
      <c r="Z285" s="381"/>
    </row>
    <row r="286" spans="1:26" ht="12.75" customHeight="1" x14ac:dyDescent="0.25">
      <c r="A286" s="128">
        <v>283</v>
      </c>
      <c r="B286" s="129"/>
      <c r="C286" s="98"/>
      <c r="D286" s="141"/>
      <c r="E286" s="98"/>
      <c r="F286" s="95"/>
      <c r="G286" s="131" t="str">
        <f t="shared" si="1"/>
        <v/>
      </c>
      <c r="H286" s="131"/>
      <c r="I286" s="132"/>
      <c r="J286" s="131"/>
      <c r="K286" s="129"/>
      <c r="L286" s="13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1"/>
      <c r="Z286" s="381"/>
    </row>
    <row r="287" spans="1:26" ht="12.75" customHeight="1" x14ac:dyDescent="0.25">
      <c r="A287" s="128">
        <v>284</v>
      </c>
      <c r="B287" s="129"/>
      <c r="C287" s="98"/>
      <c r="D287" s="141"/>
      <c r="E287" s="98"/>
      <c r="F287" s="95"/>
      <c r="G287" s="131" t="str">
        <f t="shared" si="1"/>
        <v/>
      </c>
      <c r="H287" s="131"/>
      <c r="I287" s="132"/>
      <c r="J287" s="131"/>
      <c r="K287" s="129"/>
      <c r="L287" s="13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1"/>
      <c r="Z287" s="381"/>
    </row>
    <row r="288" spans="1:26" ht="12.75" customHeight="1" x14ac:dyDescent="0.25">
      <c r="A288" s="128">
        <v>285</v>
      </c>
      <c r="B288" s="129"/>
      <c r="C288" s="98"/>
      <c r="D288" s="141"/>
      <c r="E288" s="98"/>
      <c r="F288" s="95"/>
      <c r="G288" s="131" t="str">
        <f t="shared" si="1"/>
        <v/>
      </c>
      <c r="H288" s="131"/>
      <c r="I288" s="132"/>
      <c r="J288" s="131"/>
      <c r="K288" s="129"/>
      <c r="L288" s="13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1"/>
      <c r="Z288" s="381"/>
    </row>
    <row r="289" spans="1:26" ht="12.75" customHeight="1" x14ac:dyDescent="0.25">
      <c r="A289" s="128">
        <v>286</v>
      </c>
      <c r="B289" s="129"/>
      <c r="C289" s="98"/>
      <c r="D289" s="141"/>
      <c r="E289" s="98"/>
      <c r="F289" s="95"/>
      <c r="G289" s="131" t="str">
        <f t="shared" si="1"/>
        <v/>
      </c>
      <c r="H289" s="131"/>
      <c r="I289" s="132"/>
      <c r="J289" s="131"/>
      <c r="K289" s="129"/>
      <c r="L289" s="13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1"/>
      <c r="Z289" s="381"/>
    </row>
    <row r="290" spans="1:26" ht="12.75" customHeight="1" x14ac:dyDescent="0.25">
      <c r="A290" s="128">
        <v>287</v>
      </c>
      <c r="B290" s="129"/>
      <c r="C290" s="98"/>
      <c r="D290" s="141"/>
      <c r="E290" s="98"/>
      <c r="F290" s="95"/>
      <c r="G290" s="131" t="str">
        <f t="shared" si="1"/>
        <v/>
      </c>
      <c r="H290" s="131"/>
      <c r="I290" s="132"/>
      <c r="J290" s="131"/>
      <c r="K290" s="129"/>
      <c r="L290" s="13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1"/>
      <c r="Z290" s="381"/>
    </row>
    <row r="291" spans="1:26" ht="12.75" customHeight="1" x14ac:dyDescent="0.25">
      <c r="A291" s="128">
        <v>288</v>
      </c>
      <c r="B291" s="129"/>
      <c r="C291" s="98"/>
      <c r="D291" s="141"/>
      <c r="E291" s="98"/>
      <c r="F291" s="95"/>
      <c r="G291" s="131" t="str">
        <f t="shared" si="1"/>
        <v/>
      </c>
      <c r="H291" s="131"/>
      <c r="I291" s="132"/>
      <c r="J291" s="131"/>
      <c r="K291" s="129"/>
      <c r="L291" s="13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1"/>
      <c r="Z291" s="381"/>
    </row>
    <row r="292" spans="1:26" ht="12.75" customHeight="1" x14ac:dyDescent="0.25">
      <c r="A292" s="128">
        <v>289</v>
      </c>
      <c r="B292" s="129"/>
      <c r="C292" s="98"/>
      <c r="D292" s="141"/>
      <c r="E292" s="98"/>
      <c r="F292" s="95"/>
      <c r="G292" s="131" t="str">
        <f t="shared" si="1"/>
        <v/>
      </c>
      <c r="H292" s="131"/>
      <c r="I292" s="132"/>
      <c r="J292" s="131"/>
      <c r="K292" s="129"/>
      <c r="L292" s="13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1"/>
      <c r="Z292" s="381"/>
    </row>
    <row r="293" spans="1:26" ht="12.75" customHeight="1" x14ac:dyDescent="0.25">
      <c r="A293" s="128">
        <v>290</v>
      </c>
      <c r="B293" s="129"/>
      <c r="C293" s="98"/>
      <c r="D293" s="141"/>
      <c r="E293" s="98"/>
      <c r="F293" s="95"/>
      <c r="G293" s="131" t="str">
        <f t="shared" si="1"/>
        <v/>
      </c>
      <c r="H293" s="131"/>
      <c r="I293" s="132"/>
      <c r="J293" s="131"/>
      <c r="K293" s="129"/>
      <c r="L293" s="13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1"/>
      <c r="Z293" s="381"/>
    </row>
    <row r="294" spans="1:26" ht="12.75" customHeight="1" x14ac:dyDescent="0.25">
      <c r="A294" s="128">
        <v>291</v>
      </c>
      <c r="B294" s="129"/>
      <c r="C294" s="98"/>
      <c r="D294" s="141"/>
      <c r="E294" s="98"/>
      <c r="F294" s="95"/>
      <c r="G294" s="131" t="str">
        <f t="shared" si="1"/>
        <v/>
      </c>
      <c r="H294" s="131"/>
      <c r="I294" s="132"/>
      <c r="J294" s="131"/>
      <c r="K294" s="129"/>
      <c r="L294" s="13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1"/>
      <c r="Z294" s="381"/>
    </row>
    <row r="295" spans="1:26" ht="12.75" customHeight="1" x14ac:dyDescent="0.25">
      <c r="A295" s="128">
        <v>292</v>
      </c>
      <c r="B295" s="129"/>
      <c r="C295" s="98"/>
      <c r="D295" s="141"/>
      <c r="E295" s="98"/>
      <c r="F295" s="95"/>
      <c r="G295" s="131" t="str">
        <f t="shared" si="1"/>
        <v/>
      </c>
      <c r="H295" s="131"/>
      <c r="I295" s="132"/>
      <c r="J295" s="131"/>
      <c r="K295" s="129"/>
      <c r="L295" s="13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1"/>
      <c r="Z295" s="381"/>
    </row>
    <row r="296" spans="1:26" ht="12.75" customHeight="1" x14ac:dyDescent="0.25">
      <c r="A296" s="128">
        <v>293</v>
      </c>
      <c r="B296" s="129"/>
      <c r="C296" s="98"/>
      <c r="D296" s="141"/>
      <c r="E296" s="98"/>
      <c r="F296" s="95"/>
      <c r="G296" s="131" t="str">
        <f t="shared" si="1"/>
        <v/>
      </c>
      <c r="H296" s="131"/>
      <c r="I296" s="132"/>
      <c r="J296" s="131"/>
      <c r="K296" s="129"/>
      <c r="L296" s="13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1"/>
      <c r="Z296" s="381"/>
    </row>
    <row r="297" spans="1:26" ht="12.75" customHeight="1" x14ac:dyDescent="0.25">
      <c r="A297" s="128">
        <v>294</v>
      </c>
      <c r="B297" s="129"/>
      <c r="C297" s="98"/>
      <c r="D297" s="141"/>
      <c r="E297" s="98"/>
      <c r="F297" s="95"/>
      <c r="G297" s="131" t="str">
        <f t="shared" si="1"/>
        <v/>
      </c>
      <c r="H297" s="131"/>
      <c r="I297" s="132"/>
      <c r="J297" s="131"/>
      <c r="K297" s="129"/>
      <c r="L297" s="13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1"/>
      <c r="Z297" s="381"/>
    </row>
    <row r="298" spans="1:26" ht="12.75" customHeight="1" x14ac:dyDescent="0.25">
      <c r="A298" s="128">
        <v>295</v>
      </c>
      <c r="B298" s="129"/>
      <c r="C298" s="98"/>
      <c r="D298" s="141"/>
      <c r="E298" s="98"/>
      <c r="F298" s="95"/>
      <c r="G298" s="131" t="str">
        <f t="shared" si="1"/>
        <v/>
      </c>
      <c r="H298" s="131"/>
      <c r="I298" s="132"/>
      <c r="J298" s="131"/>
      <c r="K298" s="129"/>
      <c r="L298" s="13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1"/>
      <c r="Z298" s="381"/>
    </row>
    <row r="299" spans="1:26" ht="12.75" customHeight="1" x14ac:dyDescent="0.25">
      <c r="A299" s="128">
        <v>296</v>
      </c>
      <c r="B299" s="129"/>
      <c r="C299" s="98"/>
      <c r="D299" s="141"/>
      <c r="E299" s="98"/>
      <c r="F299" s="95"/>
      <c r="G299" s="131" t="str">
        <f t="shared" si="1"/>
        <v/>
      </c>
      <c r="H299" s="131"/>
      <c r="I299" s="132"/>
      <c r="J299" s="131"/>
      <c r="K299" s="129"/>
      <c r="L299" s="13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1"/>
      <c r="Z299" s="381"/>
    </row>
    <row r="300" spans="1:26" ht="12.75" customHeight="1" x14ac:dyDescent="0.25">
      <c r="A300" s="128">
        <v>297</v>
      </c>
      <c r="B300" s="129"/>
      <c r="C300" s="98"/>
      <c r="D300" s="141"/>
      <c r="E300" s="98"/>
      <c r="F300" s="95"/>
      <c r="G300" s="131" t="str">
        <f t="shared" si="1"/>
        <v/>
      </c>
      <c r="H300" s="131"/>
      <c r="I300" s="132"/>
      <c r="J300" s="131"/>
      <c r="K300" s="129"/>
      <c r="L300" s="13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1"/>
      <c r="Z300" s="381"/>
    </row>
    <row r="301" spans="1:26" ht="12.75" customHeight="1" x14ac:dyDescent="0.25">
      <c r="A301" s="128">
        <v>298</v>
      </c>
      <c r="B301" s="129"/>
      <c r="C301" s="98"/>
      <c r="D301" s="141"/>
      <c r="E301" s="98"/>
      <c r="F301" s="95"/>
      <c r="G301" s="131" t="str">
        <f t="shared" si="1"/>
        <v/>
      </c>
      <c r="H301" s="131"/>
      <c r="I301" s="132"/>
      <c r="J301" s="131"/>
      <c r="K301" s="129"/>
      <c r="L301" s="13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1"/>
      <c r="Z301" s="381"/>
    </row>
    <row r="302" spans="1:26" ht="12.75" customHeight="1" x14ac:dyDescent="0.25">
      <c r="A302" s="128">
        <v>299</v>
      </c>
      <c r="B302" s="129"/>
      <c r="C302" s="98"/>
      <c r="D302" s="141"/>
      <c r="E302" s="98"/>
      <c r="F302" s="95"/>
      <c r="G302" s="131" t="str">
        <f t="shared" si="1"/>
        <v/>
      </c>
      <c r="H302" s="131"/>
      <c r="I302" s="132"/>
      <c r="J302" s="131"/>
      <c r="K302" s="129"/>
      <c r="L302" s="13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1"/>
      <c r="Z302" s="381"/>
    </row>
    <row r="303" spans="1:26" ht="12.75" customHeight="1" x14ac:dyDescent="0.25">
      <c r="A303" s="128">
        <v>300</v>
      </c>
      <c r="B303" s="129"/>
      <c r="C303" s="98"/>
      <c r="D303" s="141"/>
      <c r="E303" s="98"/>
      <c r="F303" s="95"/>
      <c r="G303" s="131" t="str">
        <f t="shared" si="1"/>
        <v/>
      </c>
      <c r="H303" s="131"/>
      <c r="I303" s="132"/>
      <c r="J303" s="131"/>
      <c r="K303" s="129"/>
      <c r="L303" s="13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1"/>
      <c r="Z303" s="381"/>
    </row>
    <row r="304" spans="1:26" ht="12.75" customHeight="1" x14ac:dyDescent="0.25">
      <c r="A304" s="128">
        <v>301</v>
      </c>
      <c r="B304" s="129"/>
      <c r="C304" s="98"/>
      <c r="D304" s="141"/>
      <c r="E304" s="98"/>
      <c r="F304" s="95"/>
      <c r="G304" s="131" t="str">
        <f t="shared" si="1"/>
        <v/>
      </c>
      <c r="H304" s="131"/>
      <c r="I304" s="132"/>
      <c r="J304" s="131"/>
      <c r="K304" s="129"/>
      <c r="L304" s="13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1"/>
      <c r="Z304" s="381"/>
    </row>
    <row r="305" spans="1:26" ht="12.75" customHeight="1" x14ac:dyDescent="0.25">
      <c r="A305" s="128">
        <v>302</v>
      </c>
      <c r="B305" s="129"/>
      <c r="C305" s="98"/>
      <c r="D305" s="141"/>
      <c r="E305" s="98"/>
      <c r="F305" s="95"/>
      <c r="G305" s="131" t="str">
        <f t="shared" si="1"/>
        <v/>
      </c>
      <c r="H305" s="131"/>
      <c r="I305" s="132"/>
      <c r="J305" s="131"/>
      <c r="K305" s="129"/>
      <c r="L305" s="13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1"/>
      <c r="Z305" s="381"/>
    </row>
    <row r="306" spans="1:26" ht="12.75" customHeight="1" x14ac:dyDescent="0.25">
      <c r="A306" s="128">
        <v>303</v>
      </c>
      <c r="B306" s="129"/>
      <c r="C306" s="98"/>
      <c r="D306" s="141"/>
      <c r="E306" s="98"/>
      <c r="F306" s="95"/>
      <c r="G306" s="131" t="str">
        <f t="shared" si="1"/>
        <v/>
      </c>
      <c r="H306" s="131"/>
      <c r="I306" s="132"/>
      <c r="J306" s="131"/>
      <c r="K306" s="129"/>
      <c r="L306" s="13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1"/>
      <c r="Z306" s="381"/>
    </row>
    <row r="307" spans="1:26" ht="12.75" customHeight="1" x14ac:dyDescent="0.25">
      <c r="A307" s="128">
        <v>304</v>
      </c>
      <c r="B307" s="129"/>
      <c r="C307" s="98"/>
      <c r="D307" s="141"/>
      <c r="E307" s="98"/>
      <c r="F307" s="95"/>
      <c r="G307" s="131" t="str">
        <f t="shared" si="1"/>
        <v/>
      </c>
      <c r="H307" s="131"/>
      <c r="I307" s="132"/>
      <c r="J307" s="131"/>
      <c r="K307" s="129"/>
      <c r="L307" s="13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1"/>
      <c r="Z307" s="381"/>
    </row>
    <row r="308" spans="1:26" ht="12.75" customHeight="1" x14ac:dyDescent="0.25">
      <c r="A308" s="128">
        <v>305</v>
      </c>
      <c r="B308" s="129"/>
      <c r="C308" s="98"/>
      <c r="D308" s="141"/>
      <c r="E308" s="98"/>
      <c r="F308" s="95"/>
      <c r="G308" s="131" t="str">
        <f t="shared" si="1"/>
        <v/>
      </c>
      <c r="H308" s="131"/>
      <c r="I308" s="132"/>
      <c r="J308" s="131"/>
      <c r="K308" s="129"/>
      <c r="L308" s="13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1"/>
      <c r="Z308" s="381"/>
    </row>
    <row r="309" spans="1:26" ht="12.75" customHeight="1" x14ac:dyDescent="0.25">
      <c r="A309" s="128">
        <v>306</v>
      </c>
      <c r="B309" s="129"/>
      <c r="C309" s="98"/>
      <c r="D309" s="141"/>
      <c r="E309" s="98"/>
      <c r="F309" s="95"/>
      <c r="G309" s="131" t="str">
        <f t="shared" si="1"/>
        <v/>
      </c>
      <c r="H309" s="131"/>
      <c r="I309" s="132"/>
      <c r="J309" s="131"/>
      <c r="K309" s="129"/>
      <c r="L309" s="13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1"/>
      <c r="Z309" s="381"/>
    </row>
    <row r="310" spans="1:26" ht="12.75" customHeight="1" x14ac:dyDescent="0.25">
      <c r="A310" s="128">
        <v>307</v>
      </c>
      <c r="B310" s="129"/>
      <c r="C310" s="98"/>
      <c r="D310" s="141"/>
      <c r="E310" s="98"/>
      <c r="F310" s="95"/>
      <c r="G310" s="131" t="str">
        <f t="shared" si="1"/>
        <v/>
      </c>
      <c r="H310" s="131"/>
      <c r="I310" s="132"/>
      <c r="J310" s="131"/>
      <c r="K310" s="129"/>
      <c r="L310" s="13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1"/>
      <c r="Z310" s="381"/>
    </row>
    <row r="311" spans="1:26" ht="12.75" customHeight="1" x14ac:dyDescent="0.25">
      <c r="A311" s="128">
        <v>308</v>
      </c>
      <c r="B311" s="129"/>
      <c r="C311" s="98"/>
      <c r="D311" s="141"/>
      <c r="E311" s="98"/>
      <c r="F311" s="95"/>
      <c r="G311" s="131" t="str">
        <f t="shared" si="1"/>
        <v/>
      </c>
      <c r="H311" s="131"/>
      <c r="I311" s="132"/>
      <c r="J311" s="131"/>
      <c r="K311" s="129"/>
      <c r="L311" s="13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1"/>
      <c r="Z311" s="381"/>
    </row>
    <row r="312" spans="1:26" ht="12.75" customHeight="1" x14ac:dyDescent="0.25">
      <c r="A312" s="128">
        <v>309</v>
      </c>
      <c r="B312" s="129"/>
      <c r="C312" s="98"/>
      <c r="D312" s="141"/>
      <c r="E312" s="98"/>
      <c r="F312" s="95"/>
      <c r="G312" s="131" t="str">
        <f t="shared" si="1"/>
        <v/>
      </c>
      <c r="H312" s="131"/>
      <c r="I312" s="132"/>
      <c r="J312" s="131"/>
      <c r="K312" s="129"/>
      <c r="L312" s="13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1"/>
      <c r="Z312" s="381"/>
    </row>
    <row r="313" spans="1:26" ht="12.75" customHeight="1" x14ac:dyDescent="0.25">
      <c r="A313" s="128">
        <v>310</v>
      </c>
      <c r="B313" s="129"/>
      <c r="C313" s="98"/>
      <c r="D313" s="141"/>
      <c r="E313" s="98"/>
      <c r="F313" s="95"/>
      <c r="G313" s="131" t="str">
        <f t="shared" si="1"/>
        <v/>
      </c>
      <c r="H313" s="131"/>
      <c r="I313" s="132"/>
      <c r="J313" s="131"/>
      <c r="K313" s="129"/>
      <c r="L313" s="13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1"/>
      <c r="Z313" s="381"/>
    </row>
    <row r="314" spans="1:26" ht="12.75" customHeight="1" x14ac:dyDescent="0.25">
      <c r="A314" s="128">
        <v>311</v>
      </c>
      <c r="B314" s="129"/>
      <c r="C314" s="98"/>
      <c r="D314" s="141"/>
      <c r="E314" s="98"/>
      <c r="F314" s="95"/>
      <c r="G314" s="131" t="str">
        <f t="shared" si="1"/>
        <v/>
      </c>
      <c r="H314" s="131"/>
      <c r="I314" s="132"/>
      <c r="J314" s="131"/>
      <c r="K314" s="129"/>
      <c r="L314" s="13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1"/>
      <c r="Z314" s="381"/>
    </row>
    <row r="315" spans="1:26" ht="12.75" customHeight="1" x14ac:dyDescent="0.25">
      <c r="A315" s="128">
        <v>312</v>
      </c>
      <c r="B315" s="129"/>
      <c r="C315" s="98"/>
      <c r="D315" s="141"/>
      <c r="E315" s="98"/>
      <c r="F315" s="95"/>
      <c r="G315" s="131" t="str">
        <f t="shared" si="1"/>
        <v/>
      </c>
      <c r="H315" s="131"/>
      <c r="I315" s="132"/>
      <c r="J315" s="131"/>
      <c r="K315" s="129"/>
      <c r="L315" s="13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  <c r="Y315" s="381"/>
      <c r="Z315" s="381"/>
    </row>
    <row r="316" spans="1:26" ht="12.75" customHeight="1" x14ac:dyDescent="0.25">
      <c r="A316" s="128">
        <v>313</v>
      </c>
      <c r="B316" s="129"/>
      <c r="C316" s="98"/>
      <c r="D316" s="141"/>
      <c r="E316" s="98"/>
      <c r="F316" s="95"/>
      <c r="G316" s="131" t="str">
        <f t="shared" si="1"/>
        <v/>
      </c>
      <c r="H316" s="131"/>
      <c r="I316" s="132"/>
      <c r="J316" s="131"/>
      <c r="K316" s="129"/>
      <c r="L316" s="13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  <c r="Y316" s="381"/>
      <c r="Z316" s="381"/>
    </row>
    <row r="317" spans="1:26" ht="12.75" customHeight="1" x14ac:dyDescent="0.25">
      <c r="A317" s="128">
        <v>314</v>
      </c>
      <c r="B317" s="129"/>
      <c r="C317" s="98"/>
      <c r="D317" s="141"/>
      <c r="E317" s="98"/>
      <c r="F317" s="95"/>
      <c r="G317" s="131" t="str">
        <f t="shared" si="1"/>
        <v/>
      </c>
      <c r="H317" s="131"/>
      <c r="I317" s="132"/>
      <c r="J317" s="131"/>
      <c r="K317" s="129"/>
      <c r="L317" s="13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  <c r="Y317" s="381"/>
      <c r="Z317" s="381"/>
    </row>
    <row r="318" spans="1:26" ht="12.75" customHeight="1" x14ac:dyDescent="0.25">
      <c r="A318" s="128">
        <v>315</v>
      </c>
      <c r="B318" s="129"/>
      <c r="C318" s="98"/>
      <c r="D318" s="141"/>
      <c r="E318" s="98"/>
      <c r="F318" s="95"/>
      <c r="G318" s="131" t="str">
        <f t="shared" si="1"/>
        <v/>
      </c>
      <c r="H318" s="131"/>
      <c r="I318" s="132"/>
      <c r="J318" s="131"/>
      <c r="K318" s="129"/>
      <c r="L318" s="13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  <c r="Y318" s="381"/>
      <c r="Z318" s="381"/>
    </row>
    <row r="319" spans="1:26" ht="12.75" customHeight="1" x14ac:dyDescent="0.25">
      <c r="A319" s="128">
        <v>316</v>
      </c>
      <c r="B319" s="129"/>
      <c r="C319" s="98"/>
      <c r="D319" s="141"/>
      <c r="E319" s="98"/>
      <c r="F319" s="95"/>
      <c r="G319" s="131" t="str">
        <f t="shared" si="1"/>
        <v/>
      </c>
      <c r="H319" s="131"/>
      <c r="I319" s="132"/>
      <c r="J319" s="131"/>
      <c r="K319" s="129"/>
      <c r="L319" s="13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  <c r="Y319" s="381"/>
      <c r="Z319" s="381"/>
    </row>
    <row r="320" spans="1:26" ht="12.75" customHeight="1" x14ac:dyDescent="0.25">
      <c r="A320" s="128">
        <v>317</v>
      </c>
      <c r="B320" s="129"/>
      <c r="C320" s="98"/>
      <c r="D320" s="141"/>
      <c r="E320" s="98"/>
      <c r="F320" s="95"/>
      <c r="G320" s="131" t="str">
        <f t="shared" si="1"/>
        <v/>
      </c>
      <c r="H320" s="131"/>
      <c r="I320" s="132"/>
      <c r="J320" s="131"/>
      <c r="K320" s="129"/>
      <c r="L320" s="13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</row>
    <row r="321" spans="1:26" ht="12.75" customHeight="1" x14ac:dyDescent="0.25">
      <c r="A321" s="128">
        <v>318</v>
      </c>
      <c r="B321" s="129"/>
      <c r="C321" s="98"/>
      <c r="D321" s="141"/>
      <c r="E321" s="98"/>
      <c r="F321" s="95"/>
      <c r="G321" s="131" t="str">
        <f t="shared" si="1"/>
        <v/>
      </c>
      <c r="H321" s="131"/>
      <c r="I321" s="132"/>
      <c r="J321" s="131"/>
      <c r="K321" s="129"/>
      <c r="L321" s="13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</row>
    <row r="322" spans="1:26" ht="12.75" customHeight="1" x14ac:dyDescent="0.25">
      <c r="A322" s="128">
        <v>319</v>
      </c>
      <c r="B322" s="129"/>
      <c r="C322" s="98"/>
      <c r="D322" s="141"/>
      <c r="E322" s="98"/>
      <c r="F322" s="95"/>
      <c r="G322" s="131" t="str">
        <f t="shared" si="1"/>
        <v/>
      </c>
      <c r="H322" s="131"/>
      <c r="I322" s="132"/>
      <c r="J322" s="131"/>
      <c r="K322" s="129"/>
      <c r="L322" s="13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</row>
    <row r="323" spans="1:26" ht="12.75" customHeight="1" x14ac:dyDescent="0.25">
      <c r="A323" s="128">
        <v>320</v>
      </c>
      <c r="B323" s="129"/>
      <c r="C323" s="98"/>
      <c r="D323" s="141"/>
      <c r="E323" s="98"/>
      <c r="F323" s="95"/>
      <c r="G323" s="131" t="str">
        <f t="shared" si="1"/>
        <v/>
      </c>
      <c r="H323" s="131"/>
      <c r="I323" s="132"/>
      <c r="J323" s="131"/>
      <c r="K323" s="129"/>
      <c r="L323" s="13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  <c r="Y323" s="381"/>
      <c r="Z323" s="381"/>
    </row>
    <row r="324" spans="1:26" ht="12.75" customHeight="1" x14ac:dyDescent="0.25">
      <c r="A324" s="128">
        <v>321</v>
      </c>
      <c r="B324" s="129"/>
      <c r="C324" s="98"/>
      <c r="D324" s="141"/>
      <c r="E324" s="98"/>
      <c r="F324" s="95"/>
      <c r="G324" s="131" t="str">
        <f t="shared" si="1"/>
        <v/>
      </c>
      <c r="H324" s="131"/>
      <c r="I324" s="132"/>
      <c r="J324" s="131"/>
      <c r="K324" s="129"/>
      <c r="L324" s="13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  <c r="Y324" s="381"/>
      <c r="Z324" s="381"/>
    </row>
    <row r="325" spans="1:26" ht="12.75" customHeight="1" x14ac:dyDescent="0.25">
      <c r="A325" s="128">
        <v>322</v>
      </c>
      <c r="B325" s="129"/>
      <c r="C325" s="98"/>
      <c r="D325" s="141"/>
      <c r="E325" s="98"/>
      <c r="F325" s="95"/>
      <c r="G325" s="131" t="str">
        <f t="shared" si="1"/>
        <v/>
      </c>
      <c r="H325" s="131"/>
      <c r="I325" s="132"/>
      <c r="J325" s="131"/>
      <c r="K325" s="129"/>
      <c r="L325" s="13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  <c r="Y325" s="381"/>
      <c r="Z325" s="381"/>
    </row>
    <row r="326" spans="1:26" ht="12.75" customHeight="1" x14ac:dyDescent="0.25">
      <c r="A326" s="128">
        <v>323</v>
      </c>
      <c r="B326" s="129"/>
      <c r="C326" s="98"/>
      <c r="D326" s="141"/>
      <c r="E326" s="98"/>
      <c r="F326" s="95"/>
      <c r="G326" s="131" t="str">
        <f t="shared" si="1"/>
        <v/>
      </c>
      <c r="H326" s="131"/>
      <c r="I326" s="132"/>
      <c r="J326" s="131"/>
      <c r="K326" s="129"/>
      <c r="L326" s="13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  <c r="Y326" s="381"/>
      <c r="Z326" s="381"/>
    </row>
    <row r="327" spans="1:26" ht="12.75" customHeight="1" x14ac:dyDescent="0.25">
      <c r="A327" s="128">
        <v>324</v>
      </c>
      <c r="B327" s="129"/>
      <c r="C327" s="98"/>
      <c r="D327" s="141"/>
      <c r="E327" s="98"/>
      <c r="F327" s="95"/>
      <c r="G327" s="131" t="str">
        <f t="shared" si="1"/>
        <v/>
      </c>
      <c r="H327" s="131"/>
      <c r="I327" s="132"/>
      <c r="J327" s="131"/>
      <c r="K327" s="129"/>
      <c r="L327" s="13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  <c r="Y327" s="381"/>
      <c r="Z327" s="381"/>
    </row>
    <row r="328" spans="1:26" ht="12.75" customHeight="1" x14ac:dyDescent="0.25">
      <c r="A328" s="128">
        <v>325</v>
      </c>
      <c r="B328" s="129"/>
      <c r="C328" s="98"/>
      <c r="D328" s="141"/>
      <c r="E328" s="98"/>
      <c r="F328" s="95"/>
      <c r="G328" s="131" t="str">
        <f t="shared" si="1"/>
        <v/>
      </c>
      <c r="H328" s="131"/>
      <c r="I328" s="132"/>
      <c r="J328" s="131"/>
      <c r="K328" s="129"/>
      <c r="L328" s="13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  <c r="Y328" s="381"/>
      <c r="Z328" s="381"/>
    </row>
    <row r="329" spans="1:26" ht="12.75" customHeight="1" x14ac:dyDescent="0.25">
      <c r="A329" s="128">
        <v>326</v>
      </c>
      <c r="B329" s="129"/>
      <c r="C329" s="98"/>
      <c r="D329" s="141"/>
      <c r="E329" s="98"/>
      <c r="F329" s="95"/>
      <c r="G329" s="131" t="str">
        <f t="shared" si="1"/>
        <v/>
      </c>
      <c r="H329" s="131"/>
      <c r="I329" s="132"/>
      <c r="J329" s="131"/>
      <c r="K329" s="129"/>
      <c r="L329" s="13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  <c r="Y329" s="381"/>
      <c r="Z329" s="381"/>
    </row>
    <row r="330" spans="1:26" ht="12.75" customHeight="1" x14ac:dyDescent="0.25">
      <c r="A330" s="128">
        <v>327</v>
      </c>
      <c r="B330" s="129"/>
      <c r="C330" s="98"/>
      <c r="D330" s="141"/>
      <c r="E330" s="98"/>
      <c r="F330" s="95"/>
      <c r="G330" s="131" t="str">
        <f t="shared" si="1"/>
        <v/>
      </c>
      <c r="H330" s="131"/>
      <c r="I330" s="132"/>
      <c r="J330" s="131"/>
      <c r="K330" s="129"/>
      <c r="L330" s="13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  <c r="Y330" s="381"/>
      <c r="Z330" s="381"/>
    </row>
    <row r="331" spans="1:26" ht="12.75" customHeight="1" x14ac:dyDescent="0.25">
      <c r="A331" s="128">
        <v>328</v>
      </c>
      <c r="B331" s="129"/>
      <c r="C331" s="98"/>
      <c r="D331" s="141"/>
      <c r="E331" s="98"/>
      <c r="F331" s="95"/>
      <c r="G331" s="131" t="str">
        <f t="shared" si="1"/>
        <v/>
      </c>
      <c r="H331" s="131"/>
      <c r="I331" s="132"/>
      <c r="J331" s="131"/>
      <c r="K331" s="129"/>
      <c r="L331" s="13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  <c r="Y331" s="381"/>
      <c r="Z331" s="381"/>
    </row>
    <row r="332" spans="1:26" ht="12.75" customHeight="1" x14ac:dyDescent="0.25">
      <c r="A332" s="128">
        <v>329</v>
      </c>
      <c r="B332" s="129"/>
      <c r="C332" s="98"/>
      <c r="D332" s="141"/>
      <c r="E332" s="98"/>
      <c r="F332" s="95"/>
      <c r="G332" s="131" t="str">
        <f t="shared" si="1"/>
        <v/>
      </c>
      <c r="H332" s="131"/>
      <c r="I332" s="132"/>
      <c r="J332" s="131"/>
      <c r="K332" s="129"/>
      <c r="L332" s="13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  <c r="Y332" s="381"/>
      <c r="Z332" s="381"/>
    </row>
    <row r="333" spans="1:26" ht="12.75" customHeight="1" x14ac:dyDescent="0.25">
      <c r="A333" s="128">
        <v>330</v>
      </c>
      <c r="B333" s="129"/>
      <c r="C333" s="98"/>
      <c r="D333" s="141"/>
      <c r="E333" s="98"/>
      <c r="F333" s="95"/>
      <c r="G333" s="131" t="str">
        <f t="shared" si="1"/>
        <v/>
      </c>
      <c r="H333" s="131"/>
      <c r="I333" s="132"/>
      <c r="J333" s="131"/>
      <c r="K333" s="129"/>
      <c r="L333" s="13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81"/>
      <c r="Z333" s="381"/>
    </row>
    <row r="334" spans="1:26" ht="12.75" customHeight="1" x14ac:dyDescent="0.25">
      <c r="A334" s="128">
        <v>331</v>
      </c>
      <c r="B334" s="129"/>
      <c r="C334" s="98"/>
      <c r="D334" s="141"/>
      <c r="E334" s="98"/>
      <c r="F334" s="95"/>
      <c r="G334" s="131" t="str">
        <f t="shared" si="1"/>
        <v/>
      </c>
      <c r="H334" s="131"/>
      <c r="I334" s="132"/>
      <c r="J334" s="131"/>
      <c r="K334" s="129"/>
      <c r="L334" s="13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  <c r="Y334" s="381"/>
      <c r="Z334" s="381"/>
    </row>
    <row r="335" spans="1:26" ht="12.75" customHeight="1" x14ac:dyDescent="0.25">
      <c r="A335" s="128">
        <v>332</v>
      </c>
      <c r="B335" s="129"/>
      <c r="C335" s="98"/>
      <c r="D335" s="141"/>
      <c r="E335" s="98"/>
      <c r="F335" s="95"/>
      <c r="G335" s="131" t="str">
        <f t="shared" si="1"/>
        <v/>
      </c>
      <c r="H335" s="131"/>
      <c r="I335" s="132"/>
      <c r="J335" s="131"/>
      <c r="K335" s="129"/>
      <c r="L335" s="13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  <c r="Y335" s="381"/>
      <c r="Z335" s="381"/>
    </row>
    <row r="336" spans="1:26" ht="12.75" customHeight="1" x14ac:dyDescent="0.25">
      <c r="A336" s="128">
        <v>333</v>
      </c>
      <c r="B336" s="129"/>
      <c r="C336" s="98"/>
      <c r="D336" s="141"/>
      <c r="E336" s="98"/>
      <c r="F336" s="95"/>
      <c r="G336" s="131" t="str">
        <f t="shared" si="1"/>
        <v/>
      </c>
      <c r="H336" s="131"/>
      <c r="I336" s="132"/>
      <c r="J336" s="131"/>
      <c r="K336" s="129"/>
      <c r="L336" s="13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  <c r="Y336" s="381"/>
      <c r="Z336" s="381"/>
    </row>
    <row r="337" spans="1:26" ht="12.75" customHeight="1" x14ac:dyDescent="0.25">
      <c r="A337" s="128">
        <v>334</v>
      </c>
      <c r="B337" s="129"/>
      <c r="C337" s="98"/>
      <c r="D337" s="141"/>
      <c r="E337" s="98"/>
      <c r="F337" s="95"/>
      <c r="G337" s="131" t="str">
        <f t="shared" si="1"/>
        <v/>
      </c>
      <c r="H337" s="131"/>
      <c r="I337" s="132"/>
      <c r="J337" s="131"/>
      <c r="K337" s="129"/>
      <c r="L337" s="13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  <c r="Y337" s="381"/>
      <c r="Z337" s="381"/>
    </row>
    <row r="338" spans="1:26" ht="12.75" customHeight="1" x14ac:dyDescent="0.25">
      <c r="A338" s="128">
        <v>335</v>
      </c>
      <c r="B338" s="129"/>
      <c r="C338" s="98"/>
      <c r="D338" s="141"/>
      <c r="E338" s="98"/>
      <c r="F338" s="95"/>
      <c r="G338" s="131" t="str">
        <f t="shared" si="1"/>
        <v/>
      </c>
      <c r="H338" s="131"/>
      <c r="I338" s="132"/>
      <c r="J338" s="131"/>
      <c r="K338" s="129"/>
      <c r="L338" s="13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  <c r="Y338" s="381"/>
      <c r="Z338" s="381"/>
    </row>
    <row r="339" spans="1:26" ht="12.75" customHeight="1" x14ac:dyDescent="0.25">
      <c r="A339" s="128">
        <v>336</v>
      </c>
      <c r="B339" s="129"/>
      <c r="C339" s="98"/>
      <c r="D339" s="141"/>
      <c r="E339" s="98"/>
      <c r="F339" s="95"/>
      <c r="G339" s="131" t="str">
        <f t="shared" si="1"/>
        <v/>
      </c>
      <c r="H339" s="131"/>
      <c r="I339" s="132"/>
      <c r="J339" s="131"/>
      <c r="K339" s="129"/>
      <c r="L339" s="13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  <c r="Y339" s="381"/>
      <c r="Z339" s="381"/>
    </row>
    <row r="340" spans="1:26" ht="12.75" customHeight="1" x14ac:dyDescent="0.25">
      <c r="A340" s="128">
        <v>337</v>
      </c>
      <c r="B340" s="129"/>
      <c r="C340" s="98"/>
      <c r="D340" s="141"/>
      <c r="E340" s="98"/>
      <c r="F340" s="95"/>
      <c r="G340" s="131" t="str">
        <f t="shared" si="1"/>
        <v/>
      </c>
      <c r="H340" s="131"/>
      <c r="I340" s="132"/>
      <c r="J340" s="131"/>
      <c r="K340" s="129"/>
      <c r="L340" s="13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  <c r="Y340" s="381"/>
      <c r="Z340" s="381"/>
    </row>
    <row r="341" spans="1:26" ht="12.75" customHeight="1" x14ac:dyDescent="0.25">
      <c r="A341" s="128">
        <v>338</v>
      </c>
      <c r="B341" s="129"/>
      <c r="C341" s="98"/>
      <c r="D341" s="141"/>
      <c r="E341" s="98"/>
      <c r="F341" s="95"/>
      <c r="G341" s="131" t="str">
        <f t="shared" si="1"/>
        <v/>
      </c>
      <c r="H341" s="131"/>
      <c r="I341" s="132"/>
      <c r="J341" s="131"/>
      <c r="K341" s="129"/>
      <c r="L341" s="13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  <c r="Y341" s="381"/>
      <c r="Z341" s="381"/>
    </row>
    <row r="342" spans="1:26" ht="12.75" customHeight="1" x14ac:dyDescent="0.25">
      <c r="A342" s="128">
        <v>339</v>
      </c>
      <c r="B342" s="129"/>
      <c r="C342" s="98"/>
      <c r="D342" s="141"/>
      <c r="E342" s="98"/>
      <c r="F342" s="95"/>
      <c r="G342" s="131" t="str">
        <f t="shared" si="1"/>
        <v/>
      </c>
      <c r="H342" s="131"/>
      <c r="I342" s="132"/>
      <c r="J342" s="131"/>
      <c r="K342" s="129"/>
      <c r="L342" s="13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  <c r="Y342" s="381"/>
      <c r="Z342" s="381"/>
    </row>
    <row r="343" spans="1:26" ht="12.75" customHeight="1" x14ac:dyDescent="0.25">
      <c r="A343" s="128">
        <v>340</v>
      </c>
      <c r="B343" s="129"/>
      <c r="C343" s="98"/>
      <c r="D343" s="141"/>
      <c r="E343" s="98"/>
      <c r="F343" s="95"/>
      <c r="G343" s="131" t="str">
        <f t="shared" si="1"/>
        <v/>
      </c>
      <c r="H343" s="131"/>
      <c r="I343" s="132"/>
      <c r="J343" s="131"/>
      <c r="K343" s="129"/>
      <c r="L343" s="13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  <c r="Y343" s="381"/>
      <c r="Z343" s="381"/>
    </row>
    <row r="344" spans="1:26" ht="12.75" customHeight="1" x14ac:dyDescent="0.25">
      <c r="A344" s="128">
        <v>341</v>
      </c>
      <c r="B344" s="129"/>
      <c r="C344" s="98"/>
      <c r="D344" s="141"/>
      <c r="E344" s="98"/>
      <c r="F344" s="95"/>
      <c r="G344" s="131" t="str">
        <f t="shared" si="1"/>
        <v/>
      </c>
      <c r="H344" s="131"/>
      <c r="I344" s="132"/>
      <c r="J344" s="131"/>
      <c r="K344" s="129"/>
      <c r="L344" s="13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  <c r="Y344" s="381"/>
      <c r="Z344" s="381"/>
    </row>
    <row r="345" spans="1:26" ht="12.75" customHeight="1" x14ac:dyDescent="0.25">
      <c r="A345" s="128">
        <v>342</v>
      </c>
      <c r="B345" s="129"/>
      <c r="C345" s="98"/>
      <c r="D345" s="141"/>
      <c r="E345" s="98"/>
      <c r="F345" s="95"/>
      <c r="G345" s="131" t="str">
        <f t="shared" si="1"/>
        <v/>
      </c>
      <c r="H345" s="131"/>
      <c r="I345" s="132"/>
      <c r="J345" s="131"/>
      <c r="K345" s="129"/>
      <c r="L345" s="13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  <c r="Y345" s="381"/>
      <c r="Z345" s="381"/>
    </row>
    <row r="346" spans="1:26" ht="12.75" customHeight="1" x14ac:dyDescent="0.25">
      <c r="A346" s="128">
        <v>343</v>
      </c>
      <c r="B346" s="129"/>
      <c r="C346" s="98"/>
      <c r="D346" s="141"/>
      <c r="E346" s="98"/>
      <c r="F346" s="95"/>
      <c r="G346" s="131" t="str">
        <f t="shared" si="1"/>
        <v/>
      </c>
      <c r="H346" s="131"/>
      <c r="I346" s="132"/>
      <c r="J346" s="131"/>
      <c r="K346" s="129"/>
      <c r="L346" s="13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  <c r="Y346" s="381"/>
      <c r="Z346" s="381"/>
    </row>
    <row r="347" spans="1:26" ht="12.75" customHeight="1" x14ac:dyDescent="0.25">
      <c r="A347" s="128">
        <v>344</v>
      </c>
      <c r="B347" s="129"/>
      <c r="C347" s="98"/>
      <c r="D347" s="141"/>
      <c r="E347" s="98"/>
      <c r="F347" s="95"/>
      <c r="G347" s="131" t="str">
        <f t="shared" si="1"/>
        <v/>
      </c>
      <c r="H347" s="131"/>
      <c r="I347" s="132"/>
      <c r="J347" s="131"/>
      <c r="K347" s="129"/>
      <c r="L347" s="13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  <c r="Y347" s="381"/>
      <c r="Z347" s="381"/>
    </row>
    <row r="348" spans="1:26" ht="12.75" customHeight="1" x14ac:dyDescent="0.25">
      <c r="A348" s="128">
        <v>345</v>
      </c>
      <c r="B348" s="129"/>
      <c r="C348" s="98"/>
      <c r="D348" s="141"/>
      <c r="E348" s="98"/>
      <c r="F348" s="95"/>
      <c r="G348" s="131" t="str">
        <f t="shared" si="1"/>
        <v/>
      </c>
      <c r="H348" s="131"/>
      <c r="I348" s="132"/>
      <c r="J348" s="131"/>
      <c r="K348" s="129"/>
      <c r="L348" s="13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  <c r="Y348" s="381"/>
      <c r="Z348" s="381"/>
    </row>
    <row r="349" spans="1:26" ht="12.75" customHeight="1" x14ac:dyDescent="0.25">
      <c r="A349" s="128">
        <v>346</v>
      </c>
      <c r="B349" s="129"/>
      <c r="C349" s="98"/>
      <c r="D349" s="141"/>
      <c r="E349" s="98"/>
      <c r="F349" s="95"/>
      <c r="G349" s="131" t="str">
        <f t="shared" si="1"/>
        <v/>
      </c>
      <c r="H349" s="131"/>
      <c r="I349" s="132"/>
      <c r="J349" s="131"/>
      <c r="K349" s="129"/>
      <c r="L349" s="13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  <c r="Y349" s="381"/>
      <c r="Z349" s="381"/>
    </row>
    <row r="350" spans="1:26" ht="12.75" customHeight="1" x14ac:dyDescent="0.25">
      <c r="A350" s="128">
        <v>347</v>
      </c>
      <c r="B350" s="129"/>
      <c r="C350" s="98"/>
      <c r="D350" s="141"/>
      <c r="E350" s="98"/>
      <c r="F350" s="95"/>
      <c r="G350" s="131" t="str">
        <f t="shared" si="1"/>
        <v/>
      </c>
      <c r="H350" s="131"/>
      <c r="I350" s="132"/>
      <c r="J350" s="131"/>
      <c r="K350" s="129"/>
      <c r="L350" s="13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  <c r="Y350" s="381"/>
      <c r="Z350" s="381"/>
    </row>
    <row r="351" spans="1:26" ht="12.75" customHeight="1" x14ac:dyDescent="0.25">
      <c r="A351" s="128">
        <v>348</v>
      </c>
      <c r="B351" s="129"/>
      <c r="C351" s="98"/>
      <c r="D351" s="141"/>
      <c r="E351" s="98"/>
      <c r="F351" s="95"/>
      <c r="G351" s="131" t="str">
        <f t="shared" si="1"/>
        <v/>
      </c>
      <c r="H351" s="131"/>
      <c r="I351" s="132"/>
      <c r="J351" s="131"/>
      <c r="K351" s="129"/>
      <c r="L351" s="13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  <c r="Y351" s="381"/>
      <c r="Z351" s="381"/>
    </row>
    <row r="352" spans="1:26" ht="12.75" customHeight="1" x14ac:dyDescent="0.25">
      <c r="A352" s="128">
        <v>349</v>
      </c>
      <c r="B352" s="129"/>
      <c r="C352" s="98"/>
      <c r="D352" s="141"/>
      <c r="E352" s="98"/>
      <c r="F352" s="95"/>
      <c r="G352" s="131" t="str">
        <f t="shared" si="1"/>
        <v/>
      </c>
      <c r="H352" s="131"/>
      <c r="I352" s="132"/>
      <c r="J352" s="131"/>
      <c r="K352" s="129"/>
      <c r="L352" s="13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  <c r="Y352" s="381"/>
      <c r="Z352" s="381"/>
    </row>
    <row r="353" spans="1:26" ht="12.75" customHeight="1" x14ac:dyDescent="0.25">
      <c r="A353" s="128">
        <v>350</v>
      </c>
      <c r="B353" s="129"/>
      <c r="C353" s="98"/>
      <c r="D353" s="141"/>
      <c r="E353" s="98"/>
      <c r="F353" s="95"/>
      <c r="G353" s="131" t="str">
        <f t="shared" si="1"/>
        <v/>
      </c>
      <c r="H353" s="131"/>
      <c r="I353" s="132"/>
      <c r="J353" s="131"/>
      <c r="K353" s="129"/>
      <c r="L353" s="13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</row>
    <row r="354" spans="1:26" ht="12.75" customHeight="1" x14ac:dyDescent="0.25">
      <c r="A354" s="128">
        <v>351</v>
      </c>
      <c r="B354" s="129"/>
      <c r="C354" s="98"/>
      <c r="D354" s="141"/>
      <c r="E354" s="98"/>
      <c r="F354" s="95"/>
      <c r="G354" s="131" t="str">
        <f t="shared" si="1"/>
        <v/>
      </c>
      <c r="H354" s="131"/>
      <c r="I354" s="132"/>
      <c r="J354" s="131"/>
      <c r="K354" s="129"/>
      <c r="L354" s="13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  <c r="Y354" s="381"/>
      <c r="Z354" s="381"/>
    </row>
    <row r="355" spans="1:26" ht="12.75" customHeight="1" x14ac:dyDescent="0.25">
      <c r="A355" s="128">
        <v>352</v>
      </c>
      <c r="B355" s="129"/>
      <c r="C355" s="98"/>
      <c r="D355" s="141"/>
      <c r="E355" s="98"/>
      <c r="F355" s="95"/>
      <c r="G355" s="131" t="str">
        <f t="shared" si="1"/>
        <v/>
      </c>
      <c r="H355" s="131"/>
      <c r="I355" s="132"/>
      <c r="J355" s="131"/>
      <c r="K355" s="129"/>
      <c r="L355" s="13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  <c r="Y355" s="381"/>
      <c r="Z355" s="381"/>
    </row>
    <row r="356" spans="1:26" ht="12.75" customHeight="1" x14ac:dyDescent="0.25">
      <c r="A356" s="128">
        <v>353</v>
      </c>
      <c r="B356" s="129"/>
      <c r="C356" s="98"/>
      <c r="D356" s="141"/>
      <c r="E356" s="98"/>
      <c r="F356" s="95"/>
      <c r="G356" s="131" t="str">
        <f t="shared" si="1"/>
        <v/>
      </c>
      <c r="H356" s="131"/>
      <c r="I356" s="132"/>
      <c r="J356" s="131"/>
      <c r="K356" s="129"/>
      <c r="L356" s="13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  <c r="Y356" s="381"/>
      <c r="Z356" s="381"/>
    </row>
    <row r="357" spans="1:26" ht="12.75" customHeight="1" x14ac:dyDescent="0.25">
      <c r="A357" s="128">
        <v>354</v>
      </c>
      <c r="B357" s="129"/>
      <c r="C357" s="98"/>
      <c r="D357" s="141"/>
      <c r="E357" s="98"/>
      <c r="F357" s="95"/>
      <c r="G357" s="131" t="str">
        <f t="shared" si="1"/>
        <v/>
      </c>
      <c r="H357" s="131"/>
      <c r="I357" s="132"/>
      <c r="J357" s="131"/>
      <c r="K357" s="129"/>
      <c r="L357" s="13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  <c r="Y357" s="381"/>
      <c r="Z357" s="381"/>
    </row>
    <row r="358" spans="1:26" ht="12.75" customHeight="1" x14ac:dyDescent="0.25">
      <c r="A358" s="128">
        <v>355</v>
      </c>
      <c r="B358" s="129"/>
      <c r="C358" s="98"/>
      <c r="D358" s="141"/>
      <c r="E358" s="98"/>
      <c r="F358" s="95"/>
      <c r="G358" s="131" t="str">
        <f t="shared" si="1"/>
        <v/>
      </c>
      <c r="H358" s="131"/>
      <c r="I358" s="132"/>
      <c r="J358" s="131"/>
      <c r="K358" s="129"/>
      <c r="L358" s="13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  <c r="Y358" s="381"/>
      <c r="Z358" s="381"/>
    </row>
    <row r="359" spans="1:26" ht="12.75" customHeight="1" x14ac:dyDescent="0.25">
      <c r="A359" s="128">
        <v>356</v>
      </c>
      <c r="B359" s="129"/>
      <c r="C359" s="98"/>
      <c r="D359" s="141"/>
      <c r="E359" s="98"/>
      <c r="F359" s="95"/>
      <c r="G359" s="131" t="str">
        <f t="shared" si="1"/>
        <v/>
      </c>
      <c r="H359" s="131"/>
      <c r="I359" s="132"/>
      <c r="J359" s="131"/>
      <c r="K359" s="129"/>
      <c r="L359" s="13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  <c r="Y359" s="381"/>
      <c r="Z359" s="381"/>
    </row>
    <row r="360" spans="1:26" ht="12.75" customHeight="1" x14ac:dyDescent="0.25">
      <c r="A360" s="128">
        <v>357</v>
      </c>
      <c r="B360" s="129"/>
      <c r="C360" s="98"/>
      <c r="D360" s="141"/>
      <c r="E360" s="98"/>
      <c r="F360" s="95"/>
      <c r="G360" s="131" t="str">
        <f t="shared" si="1"/>
        <v/>
      </c>
      <c r="H360" s="131"/>
      <c r="I360" s="132"/>
      <c r="J360" s="131"/>
      <c r="K360" s="129"/>
      <c r="L360" s="13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  <c r="Y360" s="381"/>
      <c r="Z360" s="381"/>
    </row>
    <row r="361" spans="1:26" ht="12.75" customHeight="1" x14ac:dyDescent="0.25">
      <c r="A361" s="128">
        <v>358</v>
      </c>
      <c r="B361" s="129"/>
      <c r="C361" s="98"/>
      <c r="D361" s="141"/>
      <c r="E361" s="98"/>
      <c r="F361" s="95"/>
      <c r="G361" s="131" t="str">
        <f t="shared" si="1"/>
        <v/>
      </c>
      <c r="H361" s="131"/>
      <c r="I361" s="132"/>
      <c r="J361" s="131"/>
      <c r="K361" s="129"/>
      <c r="L361" s="13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  <c r="Y361" s="381"/>
      <c r="Z361" s="381"/>
    </row>
    <row r="362" spans="1:26" ht="12.75" customHeight="1" x14ac:dyDescent="0.25">
      <c r="A362" s="128">
        <v>359</v>
      </c>
      <c r="B362" s="129"/>
      <c r="C362" s="98"/>
      <c r="D362" s="141"/>
      <c r="E362" s="98"/>
      <c r="F362" s="95"/>
      <c r="G362" s="131" t="str">
        <f t="shared" si="1"/>
        <v/>
      </c>
      <c r="H362" s="131"/>
      <c r="I362" s="132"/>
      <c r="J362" s="131"/>
      <c r="K362" s="129"/>
      <c r="L362" s="13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  <c r="Y362" s="381"/>
      <c r="Z362" s="381"/>
    </row>
    <row r="363" spans="1:26" ht="12.75" customHeight="1" x14ac:dyDescent="0.25">
      <c r="A363" s="128">
        <v>360</v>
      </c>
      <c r="B363" s="129"/>
      <c r="C363" s="98"/>
      <c r="D363" s="141"/>
      <c r="E363" s="98"/>
      <c r="F363" s="95"/>
      <c r="G363" s="131" t="str">
        <f t="shared" si="1"/>
        <v/>
      </c>
      <c r="H363" s="131"/>
      <c r="I363" s="132"/>
      <c r="J363" s="131"/>
      <c r="K363" s="129"/>
      <c r="L363" s="13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  <c r="Y363" s="381"/>
      <c r="Z363" s="381"/>
    </row>
    <row r="364" spans="1:26" ht="12.75" customHeight="1" x14ac:dyDescent="0.25">
      <c r="A364" s="128">
        <v>361</v>
      </c>
      <c r="B364" s="129"/>
      <c r="C364" s="98"/>
      <c r="D364" s="141"/>
      <c r="E364" s="98"/>
      <c r="F364" s="95"/>
      <c r="G364" s="131" t="str">
        <f t="shared" si="1"/>
        <v/>
      </c>
      <c r="H364" s="131"/>
      <c r="I364" s="132"/>
      <c r="J364" s="131"/>
      <c r="K364" s="129"/>
      <c r="L364" s="13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  <c r="Y364" s="381"/>
      <c r="Z364" s="381"/>
    </row>
    <row r="365" spans="1:26" ht="12.75" customHeight="1" x14ac:dyDescent="0.25">
      <c r="A365" s="128">
        <v>362</v>
      </c>
      <c r="B365" s="129"/>
      <c r="C365" s="98"/>
      <c r="D365" s="141"/>
      <c r="E365" s="98"/>
      <c r="F365" s="95"/>
      <c r="G365" s="131" t="str">
        <f t="shared" si="1"/>
        <v/>
      </c>
      <c r="H365" s="131"/>
      <c r="I365" s="132"/>
      <c r="J365" s="131"/>
      <c r="K365" s="129"/>
      <c r="L365" s="13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  <c r="Y365" s="381"/>
      <c r="Z365" s="381"/>
    </row>
    <row r="366" spans="1:26" ht="12.75" customHeight="1" x14ac:dyDescent="0.25">
      <c r="A366" s="128">
        <v>363</v>
      </c>
      <c r="B366" s="129"/>
      <c r="C366" s="98"/>
      <c r="D366" s="141"/>
      <c r="E366" s="98"/>
      <c r="F366" s="95"/>
      <c r="G366" s="131" t="str">
        <f t="shared" si="1"/>
        <v/>
      </c>
      <c r="H366" s="131"/>
      <c r="I366" s="132"/>
      <c r="J366" s="131"/>
      <c r="K366" s="129"/>
      <c r="L366" s="13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  <c r="Y366" s="381"/>
      <c r="Z366" s="381"/>
    </row>
    <row r="367" spans="1:26" ht="12.75" customHeight="1" x14ac:dyDescent="0.25">
      <c r="A367" s="128">
        <v>364</v>
      </c>
      <c r="B367" s="129"/>
      <c r="C367" s="98"/>
      <c r="D367" s="141"/>
      <c r="E367" s="98"/>
      <c r="F367" s="95"/>
      <c r="G367" s="131" t="str">
        <f t="shared" si="1"/>
        <v/>
      </c>
      <c r="H367" s="131"/>
      <c r="I367" s="132"/>
      <c r="J367" s="131"/>
      <c r="K367" s="129"/>
      <c r="L367" s="13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  <c r="Y367" s="381"/>
      <c r="Z367" s="381"/>
    </row>
    <row r="368" spans="1:26" ht="12.75" customHeight="1" x14ac:dyDescent="0.25">
      <c r="A368" s="128">
        <v>365</v>
      </c>
      <c r="B368" s="129"/>
      <c r="C368" s="98"/>
      <c r="D368" s="141"/>
      <c r="E368" s="98"/>
      <c r="F368" s="95"/>
      <c r="G368" s="131" t="str">
        <f t="shared" si="1"/>
        <v/>
      </c>
      <c r="H368" s="131"/>
      <c r="I368" s="132"/>
      <c r="J368" s="131"/>
      <c r="K368" s="129"/>
      <c r="L368" s="13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  <c r="Y368" s="381"/>
      <c r="Z368" s="381"/>
    </row>
    <row r="369" spans="1:26" ht="12.75" customHeight="1" x14ac:dyDescent="0.25">
      <c r="A369" s="128">
        <v>366</v>
      </c>
      <c r="B369" s="129"/>
      <c r="C369" s="98"/>
      <c r="D369" s="141"/>
      <c r="E369" s="98"/>
      <c r="F369" s="95"/>
      <c r="G369" s="131" t="str">
        <f t="shared" si="1"/>
        <v/>
      </c>
      <c r="H369" s="131"/>
      <c r="I369" s="132"/>
      <c r="J369" s="131"/>
      <c r="K369" s="129"/>
      <c r="L369" s="13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  <c r="Y369" s="381"/>
      <c r="Z369" s="381"/>
    </row>
    <row r="370" spans="1:26" ht="12.75" customHeight="1" x14ac:dyDescent="0.25">
      <c r="A370" s="128">
        <v>367</v>
      </c>
      <c r="B370" s="129"/>
      <c r="C370" s="98"/>
      <c r="D370" s="141"/>
      <c r="E370" s="98"/>
      <c r="F370" s="95"/>
      <c r="G370" s="131" t="str">
        <f t="shared" si="1"/>
        <v/>
      </c>
      <c r="H370" s="131"/>
      <c r="I370" s="132"/>
      <c r="J370" s="131"/>
      <c r="K370" s="129"/>
      <c r="L370" s="13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  <c r="Y370" s="381"/>
      <c r="Z370" s="381"/>
    </row>
    <row r="371" spans="1:26" ht="12.75" customHeight="1" x14ac:dyDescent="0.25">
      <c r="A371" s="128">
        <v>368</v>
      </c>
      <c r="B371" s="129"/>
      <c r="C371" s="98"/>
      <c r="D371" s="141"/>
      <c r="E371" s="98"/>
      <c r="F371" s="95"/>
      <c r="G371" s="131" t="str">
        <f t="shared" si="1"/>
        <v/>
      </c>
      <c r="H371" s="131"/>
      <c r="I371" s="132"/>
      <c r="J371" s="131"/>
      <c r="K371" s="129"/>
      <c r="L371" s="13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  <c r="Y371" s="381"/>
      <c r="Z371" s="381"/>
    </row>
    <row r="372" spans="1:26" ht="12.75" customHeight="1" x14ac:dyDescent="0.25">
      <c r="A372" s="128">
        <v>369</v>
      </c>
      <c r="B372" s="129"/>
      <c r="C372" s="98"/>
      <c r="D372" s="141"/>
      <c r="E372" s="98"/>
      <c r="F372" s="95"/>
      <c r="G372" s="131" t="str">
        <f t="shared" si="1"/>
        <v/>
      </c>
      <c r="H372" s="131"/>
      <c r="I372" s="132"/>
      <c r="J372" s="131"/>
      <c r="K372" s="129"/>
      <c r="L372" s="13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  <c r="Y372" s="381"/>
      <c r="Z372" s="381"/>
    </row>
    <row r="373" spans="1:26" ht="12.75" customHeight="1" x14ac:dyDescent="0.25">
      <c r="A373" s="128">
        <v>370</v>
      </c>
      <c r="B373" s="129"/>
      <c r="C373" s="98"/>
      <c r="D373" s="141"/>
      <c r="E373" s="98"/>
      <c r="F373" s="95"/>
      <c r="G373" s="131" t="str">
        <f t="shared" si="1"/>
        <v/>
      </c>
      <c r="H373" s="131"/>
      <c r="I373" s="132"/>
      <c r="J373" s="131"/>
      <c r="K373" s="129"/>
      <c r="L373" s="13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  <c r="Y373" s="381"/>
      <c r="Z373" s="381"/>
    </row>
    <row r="374" spans="1:26" ht="12.75" customHeight="1" x14ac:dyDescent="0.25">
      <c r="A374" s="128">
        <v>371</v>
      </c>
      <c r="B374" s="129"/>
      <c r="C374" s="98"/>
      <c r="D374" s="141"/>
      <c r="E374" s="98"/>
      <c r="F374" s="95"/>
      <c r="G374" s="131" t="str">
        <f t="shared" si="1"/>
        <v/>
      </c>
      <c r="H374" s="131"/>
      <c r="I374" s="132"/>
      <c r="J374" s="131"/>
      <c r="K374" s="129"/>
      <c r="L374" s="13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  <c r="Y374" s="381"/>
      <c r="Z374" s="381"/>
    </row>
    <row r="375" spans="1:26" ht="12.75" customHeight="1" x14ac:dyDescent="0.25">
      <c r="A375" s="128">
        <v>372</v>
      </c>
      <c r="B375" s="129"/>
      <c r="C375" s="98"/>
      <c r="D375" s="141"/>
      <c r="E375" s="98"/>
      <c r="F375" s="95"/>
      <c r="G375" s="131" t="str">
        <f t="shared" si="1"/>
        <v/>
      </c>
      <c r="H375" s="131"/>
      <c r="I375" s="132"/>
      <c r="J375" s="131"/>
      <c r="K375" s="129"/>
      <c r="L375" s="13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  <c r="Y375" s="381"/>
      <c r="Z375" s="381"/>
    </row>
    <row r="376" spans="1:26" ht="12.75" customHeight="1" x14ac:dyDescent="0.25">
      <c r="A376" s="128">
        <v>373</v>
      </c>
      <c r="B376" s="129"/>
      <c r="C376" s="98"/>
      <c r="D376" s="141"/>
      <c r="E376" s="98"/>
      <c r="F376" s="95"/>
      <c r="G376" s="131" t="str">
        <f t="shared" si="1"/>
        <v/>
      </c>
      <c r="H376" s="131"/>
      <c r="I376" s="132"/>
      <c r="J376" s="131"/>
      <c r="K376" s="129"/>
      <c r="L376" s="13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  <c r="Y376" s="381"/>
      <c r="Z376" s="381"/>
    </row>
    <row r="377" spans="1:26" ht="12.75" customHeight="1" x14ac:dyDescent="0.25">
      <c r="A377" s="128">
        <v>374</v>
      </c>
      <c r="B377" s="129"/>
      <c r="C377" s="98"/>
      <c r="D377" s="141"/>
      <c r="E377" s="98"/>
      <c r="F377" s="95"/>
      <c r="G377" s="131" t="str">
        <f t="shared" si="1"/>
        <v/>
      </c>
      <c r="H377" s="131"/>
      <c r="I377" s="132"/>
      <c r="J377" s="131"/>
      <c r="K377" s="129"/>
      <c r="L377" s="13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  <c r="Y377" s="381"/>
      <c r="Z377" s="381"/>
    </row>
    <row r="378" spans="1:26" ht="12.75" customHeight="1" x14ac:dyDescent="0.25">
      <c r="A378" s="128">
        <v>375</v>
      </c>
      <c r="B378" s="129"/>
      <c r="C378" s="98"/>
      <c r="D378" s="141"/>
      <c r="E378" s="98"/>
      <c r="F378" s="95"/>
      <c r="G378" s="131" t="str">
        <f t="shared" si="1"/>
        <v/>
      </c>
      <c r="H378" s="131"/>
      <c r="I378" s="132"/>
      <c r="J378" s="131"/>
      <c r="K378" s="129"/>
      <c r="L378" s="13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  <c r="Y378" s="381"/>
      <c r="Z378" s="381"/>
    </row>
    <row r="379" spans="1:26" ht="12.75" customHeight="1" x14ac:dyDescent="0.25">
      <c r="A379" s="128">
        <v>376</v>
      </c>
      <c r="B379" s="129"/>
      <c r="C379" s="98"/>
      <c r="D379" s="141"/>
      <c r="E379" s="98"/>
      <c r="F379" s="95"/>
      <c r="G379" s="131" t="str">
        <f t="shared" si="1"/>
        <v/>
      </c>
      <c r="H379" s="131"/>
      <c r="I379" s="132"/>
      <c r="J379" s="131"/>
      <c r="K379" s="129"/>
      <c r="L379" s="13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  <c r="Y379" s="381"/>
      <c r="Z379" s="381"/>
    </row>
    <row r="380" spans="1:26" ht="12.75" customHeight="1" x14ac:dyDescent="0.25">
      <c r="A380" s="128">
        <v>377</v>
      </c>
      <c r="B380" s="129"/>
      <c r="C380" s="98"/>
      <c r="D380" s="141"/>
      <c r="E380" s="98"/>
      <c r="F380" s="95"/>
      <c r="G380" s="131" t="str">
        <f t="shared" si="1"/>
        <v/>
      </c>
      <c r="H380" s="131"/>
      <c r="I380" s="132"/>
      <c r="J380" s="131"/>
      <c r="K380" s="129"/>
      <c r="L380" s="13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  <c r="Y380" s="381"/>
      <c r="Z380" s="381"/>
    </row>
    <row r="381" spans="1:26" ht="12.75" customHeight="1" x14ac:dyDescent="0.25">
      <c r="A381" s="128">
        <v>378</v>
      </c>
      <c r="B381" s="129"/>
      <c r="C381" s="98"/>
      <c r="D381" s="141"/>
      <c r="E381" s="98"/>
      <c r="F381" s="95"/>
      <c r="G381" s="131" t="str">
        <f t="shared" si="1"/>
        <v/>
      </c>
      <c r="H381" s="131"/>
      <c r="I381" s="132"/>
      <c r="J381" s="131"/>
      <c r="K381" s="129"/>
      <c r="L381" s="13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  <c r="Y381" s="381"/>
      <c r="Z381" s="381"/>
    </row>
    <row r="382" spans="1:26" ht="12.75" customHeight="1" x14ac:dyDescent="0.25">
      <c r="A382" s="128">
        <v>379</v>
      </c>
      <c r="B382" s="129"/>
      <c r="C382" s="98"/>
      <c r="D382" s="141"/>
      <c r="E382" s="98"/>
      <c r="F382" s="95"/>
      <c r="G382" s="131" t="str">
        <f t="shared" si="1"/>
        <v/>
      </c>
      <c r="H382" s="131"/>
      <c r="I382" s="132"/>
      <c r="J382" s="131"/>
      <c r="K382" s="129"/>
      <c r="L382" s="13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  <c r="Y382" s="381"/>
      <c r="Z382" s="381"/>
    </row>
    <row r="383" spans="1:26" ht="12.75" customHeight="1" x14ac:dyDescent="0.25">
      <c r="A383" s="128">
        <v>380</v>
      </c>
      <c r="B383" s="129"/>
      <c r="C383" s="98"/>
      <c r="D383" s="141"/>
      <c r="E383" s="98"/>
      <c r="F383" s="95"/>
      <c r="G383" s="131" t="str">
        <f t="shared" si="1"/>
        <v/>
      </c>
      <c r="H383" s="131"/>
      <c r="I383" s="132"/>
      <c r="J383" s="131"/>
      <c r="K383" s="129"/>
      <c r="L383" s="13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  <c r="Y383" s="381"/>
      <c r="Z383" s="381"/>
    </row>
    <row r="384" spans="1:26" ht="12.75" customHeight="1" x14ac:dyDescent="0.25">
      <c r="A384" s="128">
        <v>381</v>
      </c>
      <c r="B384" s="129"/>
      <c r="C384" s="98"/>
      <c r="D384" s="141"/>
      <c r="E384" s="98"/>
      <c r="F384" s="95"/>
      <c r="G384" s="131" t="str">
        <f t="shared" si="1"/>
        <v/>
      </c>
      <c r="H384" s="131"/>
      <c r="I384" s="132"/>
      <c r="J384" s="131"/>
      <c r="K384" s="129"/>
      <c r="L384" s="13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  <c r="Y384" s="381"/>
      <c r="Z384" s="381"/>
    </row>
    <row r="385" spans="1:26" ht="12.75" customHeight="1" x14ac:dyDescent="0.25">
      <c r="A385" s="128">
        <v>382</v>
      </c>
      <c r="B385" s="129"/>
      <c r="C385" s="98"/>
      <c r="D385" s="141"/>
      <c r="E385" s="98"/>
      <c r="F385" s="95"/>
      <c r="G385" s="131" t="str">
        <f t="shared" si="1"/>
        <v/>
      </c>
      <c r="H385" s="131"/>
      <c r="I385" s="132"/>
      <c r="J385" s="131"/>
      <c r="K385" s="129"/>
      <c r="L385" s="13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  <c r="Y385" s="381"/>
      <c r="Z385" s="381"/>
    </row>
    <row r="386" spans="1:26" ht="12.75" customHeight="1" x14ac:dyDescent="0.25">
      <c r="A386" s="128">
        <v>383</v>
      </c>
      <c r="B386" s="129"/>
      <c r="C386" s="98"/>
      <c r="D386" s="141"/>
      <c r="E386" s="98"/>
      <c r="F386" s="95"/>
      <c r="G386" s="131" t="str">
        <f t="shared" si="1"/>
        <v/>
      </c>
      <c r="H386" s="131"/>
      <c r="I386" s="132"/>
      <c r="J386" s="131"/>
      <c r="K386" s="129"/>
      <c r="L386" s="13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  <c r="Y386" s="381"/>
      <c r="Z386" s="381"/>
    </row>
    <row r="387" spans="1:26" ht="12.75" customHeight="1" x14ac:dyDescent="0.25">
      <c r="A387" s="128">
        <v>384</v>
      </c>
      <c r="B387" s="129"/>
      <c r="C387" s="98"/>
      <c r="D387" s="141"/>
      <c r="E387" s="98"/>
      <c r="F387" s="95"/>
      <c r="G387" s="131" t="str">
        <f t="shared" si="1"/>
        <v/>
      </c>
      <c r="H387" s="131"/>
      <c r="I387" s="132"/>
      <c r="J387" s="131"/>
      <c r="K387" s="129"/>
      <c r="L387" s="13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  <c r="Y387" s="381"/>
      <c r="Z387" s="381"/>
    </row>
    <row r="388" spans="1:26" ht="12.75" customHeight="1" x14ac:dyDescent="0.25">
      <c r="A388" s="128">
        <v>385</v>
      </c>
      <c r="B388" s="129"/>
      <c r="C388" s="98"/>
      <c r="D388" s="141"/>
      <c r="E388" s="98"/>
      <c r="F388" s="95"/>
      <c r="G388" s="131" t="str">
        <f t="shared" si="1"/>
        <v/>
      </c>
      <c r="H388" s="131"/>
      <c r="I388" s="132"/>
      <c r="J388" s="131"/>
      <c r="K388" s="129"/>
      <c r="L388" s="13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  <c r="Y388" s="381"/>
      <c r="Z388" s="381"/>
    </row>
    <row r="389" spans="1:26" ht="12.75" customHeight="1" x14ac:dyDescent="0.25">
      <c r="A389" s="128">
        <v>386</v>
      </c>
      <c r="B389" s="129"/>
      <c r="C389" s="98"/>
      <c r="D389" s="141"/>
      <c r="E389" s="98"/>
      <c r="F389" s="95"/>
      <c r="G389" s="131" t="str">
        <f t="shared" si="1"/>
        <v/>
      </c>
      <c r="H389" s="131"/>
      <c r="I389" s="132"/>
      <c r="J389" s="131"/>
      <c r="K389" s="129"/>
      <c r="L389" s="13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  <c r="Y389" s="381"/>
      <c r="Z389" s="381"/>
    </row>
    <row r="390" spans="1:26" ht="12.75" customHeight="1" x14ac:dyDescent="0.25">
      <c r="A390" s="128">
        <v>387</v>
      </c>
      <c r="B390" s="129"/>
      <c r="C390" s="98"/>
      <c r="D390" s="141"/>
      <c r="E390" s="98"/>
      <c r="F390" s="95"/>
      <c r="G390" s="131" t="str">
        <f t="shared" si="1"/>
        <v/>
      </c>
      <c r="H390" s="131"/>
      <c r="I390" s="132"/>
      <c r="J390" s="131"/>
      <c r="K390" s="129"/>
      <c r="L390" s="13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  <c r="Y390" s="381"/>
      <c r="Z390" s="381"/>
    </row>
    <row r="391" spans="1:26" ht="12.75" customHeight="1" x14ac:dyDescent="0.25">
      <c r="A391" s="128">
        <v>388</v>
      </c>
      <c r="B391" s="129"/>
      <c r="C391" s="98"/>
      <c r="D391" s="141"/>
      <c r="E391" s="98"/>
      <c r="F391" s="95"/>
      <c r="G391" s="131" t="str">
        <f t="shared" si="1"/>
        <v/>
      </c>
      <c r="H391" s="131"/>
      <c r="I391" s="132"/>
      <c r="J391" s="131"/>
      <c r="K391" s="129"/>
      <c r="L391" s="13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  <c r="Y391" s="381"/>
      <c r="Z391" s="381"/>
    </row>
    <row r="392" spans="1:26" ht="12.75" customHeight="1" x14ac:dyDescent="0.25">
      <c r="A392" s="128">
        <v>389</v>
      </c>
      <c r="B392" s="129"/>
      <c r="C392" s="98"/>
      <c r="D392" s="141"/>
      <c r="E392" s="98"/>
      <c r="F392" s="95"/>
      <c r="G392" s="131" t="str">
        <f t="shared" si="1"/>
        <v/>
      </c>
      <c r="H392" s="131"/>
      <c r="I392" s="132"/>
      <c r="J392" s="131"/>
      <c r="K392" s="129"/>
      <c r="L392" s="13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  <c r="Y392" s="381"/>
      <c r="Z392" s="381"/>
    </row>
    <row r="393" spans="1:26" ht="12.75" customHeight="1" x14ac:dyDescent="0.25">
      <c r="A393" s="128">
        <v>390</v>
      </c>
      <c r="B393" s="129"/>
      <c r="C393" s="98"/>
      <c r="D393" s="141"/>
      <c r="E393" s="98"/>
      <c r="F393" s="95"/>
      <c r="G393" s="131" t="str">
        <f t="shared" si="1"/>
        <v/>
      </c>
      <c r="H393" s="131"/>
      <c r="I393" s="132"/>
      <c r="J393" s="131"/>
      <c r="K393" s="129"/>
      <c r="L393" s="13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  <c r="Y393" s="381"/>
      <c r="Z393" s="381"/>
    </row>
    <row r="394" spans="1:26" ht="12.75" customHeight="1" x14ac:dyDescent="0.25">
      <c r="A394" s="128">
        <v>391</v>
      </c>
      <c r="B394" s="129"/>
      <c r="C394" s="98"/>
      <c r="D394" s="141"/>
      <c r="E394" s="98"/>
      <c r="F394" s="95"/>
      <c r="G394" s="131" t="str">
        <f t="shared" si="1"/>
        <v/>
      </c>
      <c r="H394" s="131"/>
      <c r="I394" s="132"/>
      <c r="J394" s="131"/>
      <c r="K394" s="129"/>
      <c r="L394" s="13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  <c r="Y394" s="381"/>
      <c r="Z394" s="381"/>
    </row>
    <row r="395" spans="1:26" ht="12.75" customHeight="1" x14ac:dyDescent="0.25">
      <c r="A395" s="128">
        <v>392</v>
      </c>
      <c r="B395" s="129"/>
      <c r="C395" s="98"/>
      <c r="D395" s="141"/>
      <c r="E395" s="98"/>
      <c r="F395" s="95"/>
      <c r="G395" s="131" t="str">
        <f t="shared" si="1"/>
        <v/>
      </c>
      <c r="H395" s="131"/>
      <c r="I395" s="132"/>
      <c r="J395" s="131"/>
      <c r="K395" s="129"/>
      <c r="L395" s="13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  <c r="Y395" s="381"/>
      <c r="Z395" s="381"/>
    </row>
    <row r="396" spans="1:26" ht="12.75" customHeight="1" x14ac:dyDescent="0.25">
      <c r="A396" s="128">
        <v>393</v>
      </c>
      <c r="B396" s="129"/>
      <c r="C396" s="98"/>
      <c r="D396" s="141"/>
      <c r="E396" s="98"/>
      <c r="F396" s="95"/>
      <c r="G396" s="131" t="str">
        <f t="shared" si="1"/>
        <v/>
      </c>
      <c r="H396" s="131"/>
      <c r="I396" s="132"/>
      <c r="J396" s="131"/>
      <c r="K396" s="129"/>
      <c r="L396" s="13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  <c r="Y396" s="381"/>
      <c r="Z396" s="381"/>
    </row>
    <row r="397" spans="1:26" ht="12.75" customHeight="1" x14ac:dyDescent="0.25">
      <c r="A397" s="128">
        <v>394</v>
      </c>
      <c r="B397" s="129"/>
      <c r="C397" s="98"/>
      <c r="D397" s="141"/>
      <c r="E397" s="98"/>
      <c r="F397" s="95"/>
      <c r="G397" s="131" t="str">
        <f t="shared" si="1"/>
        <v/>
      </c>
      <c r="H397" s="131"/>
      <c r="I397" s="132"/>
      <c r="J397" s="131"/>
      <c r="K397" s="129"/>
      <c r="L397" s="13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  <c r="Y397" s="381"/>
      <c r="Z397" s="381"/>
    </row>
    <row r="398" spans="1:26" ht="12.75" customHeight="1" x14ac:dyDescent="0.25">
      <c r="A398" s="128">
        <v>395</v>
      </c>
      <c r="B398" s="129"/>
      <c r="C398" s="98"/>
      <c r="D398" s="141"/>
      <c r="E398" s="98"/>
      <c r="F398" s="95"/>
      <c r="G398" s="131" t="str">
        <f t="shared" si="1"/>
        <v/>
      </c>
      <c r="H398" s="131"/>
      <c r="I398" s="132"/>
      <c r="J398" s="131"/>
      <c r="K398" s="129"/>
      <c r="L398" s="13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  <c r="Y398" s="381"/>
      <c r="Z398" s="381"/>
    </row>
    <row r="399" spans="1:26" ht="12.75" customHeight="1" x14ac:dyDescent="0.25">
      <c r="A399" s="128">
        <v>396</v>
      </c>
      <c r="B399" s="129"/>
      <c r="C399" s="98"/>
      <c r="D399" s="141"/>
      <c r="E399" s="98"/>
      <c r="F399" s="95"/>
      <c r="G399" s="131" t="str">
        <f t="shared" si="1"/>
        <v/>
      </c>
      <c r="H399" s="131"/>
      <c r="I399" s="132"/>
      <c r="J399" s="131"/>
      <c r="K399" s="129"/>
      <c r="L399" s="13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  <c r="Y399" s="381"/>
      <c r="Z399" s="381"/>
    </row>
    <row r="400" spans="1:26" ht="12.75" customHeight="1" x14ac:dyDescent="0.25">
      <c r="A400" s="128">
        <v>397</v>
      </c>
      <c r="B400" s="129"/>
      <c r="C400" s="98"/>
      <c r="D400" s="141"/>
      <c r="E400" s="98"/>
      <c r="F400" s="95"/>
      <c r="G400" s="131" t="str">
        <f t="shared" si="1"/>
        <v/>
      </c>
      <c r="H400" s="131"/>
      <c r="I400" s="132"/>
      <c r="J400" s="131"/>
      <c r="K400" s="129"/>
      <c r="L400" s="13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  <c r="Y400" s="381"/>
      <c r="Z400" s="381"/>
    </row>
    <row r="401" spans="1:26" ht="12.75" customHeight="1" x14ac:dyDescent="0.25">
      <c r="A401" s="128">
        <v>398</v>
      </c>
      <c r="B401" s="129"/>
      <c r="C401" s="98"/>
      <c r="D401" s="141"/>
      <c r="E401" s="98"/>
      <c r="F401" s="95"/>
      <c r="G401" s="131" t="str">
        <f t="shared" si="1"/>
        <v/>
      </c>
      <c r="H401" s="131"/>
      <c r="I401" s="132"/>
      <c r="J401" s="131"/>
      <c r="K401" s="129"/>
      <c r="L401" s="13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  <c r="Y401" s="381"/>
      <c r="Z401" s="381"/>
    </row>
    <row r="402" spans="1:26" ht="12.75" customHeight="1" x14ac:dyDescent="0.25">
      <c r="A402" s="128">
        <v>399</v>
      </c>
      <c r="B402" s="129"/>
      <c r="C402" s="98"/>
      <c r="D402" s="141"/>
      <c r="E402" s="98"/>
      <c r="F402" s="95"/>
      <c r="G402" s="131" t="str">
        <f t="shared" si="1"/>
        <v/>
      </c>
      <c r="H402" s="131"/>
      <c r="I402" s="132"/>
      <c r="J402" s="131"/>
      <c r="K402" s="129"/>
      <c r="L402" s="13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  <c r="Y402" s="381"/>
      <c r="Z402" s="381"/>
    </row>
    <row r="403" spans="1:26" ht="12.75" customHeight="1" x14ac:dyDescent="0.25">
      <c r="A403" s="128">
        <v>400</v>
      </c>
      <c r="B403" s="129"/>
      <c r="C403" s="98"/>
      <c r="D403" s="141"/>
      <c r="E403" s="98"/>
      <c r="F403" s="95"/>
      <c r="G403" s="131" t="str">
        <f t="shared" si="1"/>
        <v/>
      </c>
      <c r="H403" s="131"/>
      <c r="I403" s="132"/>
      <c r="J403" s="131"/>
      <c r="K403" s="129"/>
      <c r="L403" s="13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  <c r="Y403" s="381"/>
      <c r="Z403" s="381"/>
    </row>
    <row r="404" spans="1:26" ht="12.75" customHeight="1" x14ac:dyDescent="0.25">
      <c r="A404" s="128">
        <v>401</v>
      </c>
      <c r="B404" s="129"/>
      <c r="C404" s="98"/>
      <c r="D404" s="141"/>
      <c r="E404" s="98"/>
      <c r="F404" s="95"/>
      <c r="G404" s="131" t="str">
        <f t="shared" si="1"/>
        <v/>
      </c>
      <c r="H404" s="131"/>
      <c r="I404" s="132"/>
      <c r="J404" s="131"/>
      <c r="K404" s="129"/>
      <c r="L404" s="13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  <c r="Y404" s="381"/>
      <c r="Z404" s="381"/>
    </row>
    <row r="405" spans="1:26" ht="12.75" customHeight="1" x14ac:dyDescent="0.25">
      <c r="A405" s="128">
        <v>402</v>
      </c>
      <c r="B405" s="129"/>
      <c r="C405" s="98"/>
      <c r="D405" s="141"/>
      <c r="E405" s="98"/>
      <c r="F405" s="95"/>
      <c r="G405" s="131" t="str">
        <f t="shared" si="1"/>
        <v/>
      </c>
      <c r="H405" s="131"/>
      <c r="I405" s="132"/>
      <c r="J405" s="131"/>
      <c r="K405" s="129"/>
      <c r="L405" s="13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  <c r="Y405" s="381"/>
      <c r="Z405" s="381"/>
    </row>
    <row r="406" spans="1:26" ht="12.75" customHeight="1" x14ac:dyDescent="0.25">
      <c r="A406" s="128">
        <v>403</v>
      </c>
      <c r="B406" s="129"/>
      <c r="C406" s="98"/>
      <c r="D406" s="141"/>
      <c r="E406" s="98"/>
      <c r="F406" s="95"/>
      <c r="G406" s="131" t="str">
        <f t="shared" si="1"/>
        <v/>
      </c>
      <c r="H406" s="131"/>
      <c r="I406" s="132"/>
      <c r="J406" s="131"/>
      <c r="K406" s="129"/>
      <c r="L406" s="13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  <c r="Y406" s="381"/>
      <c r="Z406" s="381"/>
    </row>
    <row r="407" spans="1:26" ht="12.75" customHeight="1" x14ac:dyDescent="0.25">
      <c r="A407" s="128">
        <v>404</v>
      </c>
      <c r="B407" s="129"/>
      <c r="C407" s="98"/>
      <c r="D407" s="141"/>
      <c r="E407" s="98"/>
      <c r="F407" s="95"/>
      <c r="G407" s="131" t="str">
        <f t="shared" si="1"/>
        <v/>
      </c>
      <c r="H407" s="131"/>
      <c r="I407" s="132"/>
      <c r="J407" s="131"/>
      <c r="K407" s="129"/>
      <c r="L407" s="13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  <c r="Y407" s="381"/>
      <c r="Z407" s="381"/>
    </row>
    <row r="408" spans="1:26" ht="12.75" customHeight="1" x14ac:dyDescent="0.25">
      <c r="A408" s="128">
        <v>405</v>
      </c>
      <c r="B408" s="129"/>
      <c r="C408" s="98"/>
      <c r="D408" s="141"/>
      <c r="E408" s="98"/>
      <c r="F408" s="95"/>
      <c r="G408" s="131" t="str">
        <f t="shared" si="1"/>
        <v/>
      </c>
      <c r="H408" s="131"/>
      <c r="I408" s="132"/>
      <c r="J408" s="131"/>
      <c r="K408" s="129"/>
      <c r="L408" s="13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  <c r="Y408" s="381"/>
      <c r="Z408" s="381"/>
    </row>
    <row r="409" spans="1:26" ht="12.75" customHeight="1" x14ac:dyDescent="0.25">
      <c r="A409" s="128">
        <v>406</v>
      </c>
      <c r="B409" s="129"/>
      <c r="C409" s="98"/>
      <c r="D409" s="141"/>
      <c r="E409" s="98"/>
      <c r="F409" s="95"/>
      <c r="G409" s="131" t="str">
        <f t="shared" si="1"/>
        <v/>
      </c>
      <c r="H409" s="131"/>
      <c r="I409" s="132"/>
      <c r="J409" s="131"/>
      <c r="K409" s="129"/>
      <c r="L409" s="13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  <c r="Y409" s="381"/>
      <c r="Z409" s="381"/>
    </row>
    <row r="410" spans="1:26" ht="12.75" customHeight="1" x14ac:dyDescent="0.25">
      <c r="A410" s="128">
        <v>407</v>
      </c>
      <c r="B410" s="129"/>
      <c r="C410" s="98"/>
      <c r="D410" s="141"/>
      <c r="E410" s="98"/>
      <c r="F410" s="95"/>
      <c r="G410" s="131" t="str">
        <f t="shared" si="1"/>
        <v/>
      </c>
      <c r="H410" s="131"/>
      <c r="I410" s="132"/>
      <c r="J410" s="131"/>
      <c r="K410" s="129"/>
      <c r="L410" s="13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  <c r="Y410" s="381"/>
      <c r="Z410" s="381"/>
    </row>
    <row r="411" spans="1:26" ht="12.75" customHeight="1" x14ac:dyDescent="0.25">
      <c r="A411" s="128">
        <v>408</v>
      </c>
      <c r="B411" s="129"/>
      <c r="C411" s="98"/>
      <c r="D411" s="141"/>
      <c r="E411" s="98"/>
      <c r="F411" s="95"/>
      <c r="G411" s="131" t="str">
        <f t="shared" si="1"/>
        <v/>
      </c>
      <c r="H411" s="131"/>
      <c r="I411" s="132"/>
      <c r="J411" s="131"/>
      <c r="K411" s="129"/>
      <c r="L411" s="13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  <c r="Y411" s="381"/>
      <c r="Z411" s="381"/>
    </row>
    <row r="412" spans="1:26" ht="12.75" customHeight="1" x14ac:dyDescent="0.25">
      <c r="A412" s="128">
        <v>409</v>
      </c>
      <c r="B412" s="129"/>
      <c r="C412" s="98"/>
      <c r="D412" s="141"/>
      <c r="E412" s="98"/>
      <c r="F412" s="95"/>
      <c r="G412" s="131" t="str">
        <f t="shared" si="1"/>
        <v/>
      </c>
      <c r="H412" s="131"/>
      <c r="I412" s="132"/>
      <c r="J412" s="131"/>
      <c r="K412" s="129"/>
      <c r="L412" s="13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  <c r="Y412" s="381"/>
      <c r="Z412" s="381"/>
    </row>
    <row r="413" spans="1:26" ht="12.75" customHeight="1" x14ac:dyDescent="0.25">
      <c r="A413" s="128">
        <v>410</v>
      </c>
      <c r="B413" s="129"/>
      <c r="C413" s="98"/>
      <c r="D413" s="141"/>
      <c r="E413" s="98"/>
      <c r="F413" s="95"/>
      <c r="G413" s="131" t="str">
        <f t="shared" si="1"/>
        <v/>
      </c>
      <c r="H413" s="131"/>
      <c r="I413" s="132"/>
      <c r="J413" s="131"/>
      <c r="K413" s="129"/>
      <c r="L413" s="13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  <c r="Y413" s="381"/>
      <c r="Z413" s="381"/>
    </row>
    <row r="414" spans="1:26" ht="12.75" customHeight="1" x14ac:dyDescent="0.25">
      <c r="A414" s="128">
        <v>411</v>
      </c>
      <c r="B414" s="129"/>
      <c r="C414" s="98"/>
      <c r="D414" s="141"/>
      <c r="E414" s="98"/>
      <c r="F414" s="95"/>
      <c r="G414" s="131" t="str">
        <f t="shared" si="1"/>
        <v/>
      </c>
      <c r="H414" s="131"/>
      <c r="I414" s="132"/>
      <c r="J414" s="131"/>
      <c r="K414" s="129"/>
      <c r="L414" s="13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381"/>
    </row>
    <row r="415" spans="1:26" ht="12.75" customHeight="1" x14ac:dyDescent="0.25">
      <c r="A415" s="128">
        <v>412</v>
      </c>
      <c r="B415" s="129"/>
      <c r="C415" s="98"/>
      <c r="D415" s="141"/>
      <c r="E415" s="98"/>
      <c r="F415" s="95"/>
      <c r="G415" s="131" t="str">
        <f t="shared" si="1"/>
        <v/>
      </c>
      <c r="H415" s="131"/>
      <c r="I415" s="132"/>
      <c r="J415" s="131"/>
      <c r="K415" s="129"/>
      <c r="L415" s="131"/>
      <c r="M415" s="381"/>
      <c r="N415" s="381"/>
      <c r="O415" s="381"/>
      <c r="P415" s="381"/>
      <c r="Q415" s="381"/>
      <c r="R415" s="381"/>
      <c r="S415" s="381"/>
      <c r="T415" s="381"/>
      <c r="U415" s="381"/>
      <c r="V415" s="381"/>
      <c r="W415" s="381"/>
      <c r="X415" s="381"/>
      <c r="Y415" s="381"/>
      <c r="Z415" s="381"/>
    </row>
    <row r="416" spans="1:26" ht="12.75" customHeight="1" x14ac:dyDescent="0.25">
      <c r="A416" s="128">
        <v>413</v>
      </c>
      <c r="B416" s="129"/>
      <c r="C416" s="98"/>
      <c r="D416" s="141"/>
      <c r="E416" s="98"/>
      <c r="F416" s="95"/>
      <c r="G416" s="131" t="str">
        <f t="shared" si="1"/>
        <v/>
      </c>
      <c r="H416" s="131"/>
      <c r="I416" s="132"/>
      <c r="J416" s="131"/>
      <c r="K416" s="129"/>
      <c r="L416" s="131"/>
      <c r="M416" s="381"/>
      <c r="N416" s="381"/>
      <c r="O416" s="381"/>
      <c r="P416" s="381"/>
      <c r="Q416" s="381"/>
      <c r="R416" s="381"/>
      <c r="S416" s="381"/>
      <c r="T416" s="381"/>
      <c r="U416" s="381"/>
      <c r="V416" s="381"/>
      <c r="W416" s="381"/>
      <c r="X416" s="381"/>
      <c r="Y416" s="381"/>
      <c r="Z416" s="381"/>
    </row>
    <row r="417" spans="1:26" ht="12.75" customHeight="1" x14ac:dyDescent="0.25">
      <c r="A417" s="128">
        <v>414</v>
      </c>
      <c r="B417" s="129"/>
      <c r="C417" s="98"/>
      <c r="D417" s="141"/>
      <c r="E417" s="98"/>
      <c r="F417" s="95"/>
      <c r="G417" s="131" t="str">
        <f t="shared" si="1"/>
        <v/>
      </c>
      <c r="H417" s="131"/>
      <c r="I417" s="132"/>
      <c r="J417" s="131"/>
      <c r="K417" s="129"/>
      <c r="L417" s="131"/>
      <c r="M417" s="381"/>
      <c r="N417" s="381"/>
      <c r="O417" s="381"/>
      <c r="P417" s="381"/>
      <c r="Q417" s="381"/>
      <c r="R417" s="381"/>
      <c r="S417" s="381"/>
      <c r="T417" s="381"/>
      <c r="U417" s="381"/>
      <c r="V417" s="381"/>
      <c r="W417" s="381"/>
      <c r="X417" s="381"/>
      <c r="Y417" s="381"/>
      <c r="Z417" s="381"/>
    </row>
    <row r="418" spans="1:26" ht="12.75" customHeight="1" x14ac:dyDescent="0.25">
      <c r="A418" s="128">
        <v>415</v>
      </c>
      <c r="B418" s="129"/>
      <c r="C418" s="98"/>
      <c r="D418" s="141"/>
      <c r="E418" s="98"/>
      <c r="F418" s="95"/>
      <c r="G418" s="131" t="str">
        <f t="shared" si="1"/>
        <v/>
      </c>
      <c r="H418" s="131"/>
      <c r="I418" s="132"/>
      <c r="J418" s="131"/>
      <c r="K418" s="129"/>
      <c r="L418" s="131"/>
      <c r="M418" s="381"/>
      <c r="N418" s="381"/>
      <c r="O418" s="381"/>
      <c r="P418" s="381"/>
      <c r="Q418" s="381"/>
      <c r="R418" s="381"/>
      <c r="S418" s="381"/>
      <c r="T418" s="381"/>
      <c r="U418" s="381"/>
      <c r="V418" s="381"/>
      <c r="W418" s="381"/>
      <c r="X418" s="381"/>
      <c r="Y418" s="381"/>
      <c r="Z418" s="381"/>
    </row>
    <row r="419" spans="1:26" ht="12.75" customHeight="1" x14ac:dyDescent="0.25">
      <c r="A419" s="128">
        <v>416</v>
      </c>
      <c r="B419" s="129"/>
      <c r="C419" s="98"/>
      <c r="D419" s="141"/>
      <c r="E419" s="98"/>
      <c r="F419" s="95"/>
      <c r="G419" s="131" t="str">
        <f t="shared" si="1"/>
        <v/>
      </c>
      <c r="H419" s="131"/>
      <c r="I419" s="132"/>
      <c r="J419" s="131"/>
      <c r="K419" s="129"/>
      <c r="L419" s="131"/>
      <c r="M419" s="381"/>
      <c r="N419" s="381"/>
      <c r="O419" s="381"/>
      <c r="P419" s="381"/>
      <c r="Q419" s="381"/>
      <c r="R419" s="381"/>
      <c r="S419" s="381"/>
      <c r="T419" s="381"/>
      <c r="U419" s="381"/>
      <c r="V419" s="381"/>
      <c r="W419" s="381"/>
      <c r="X419" s="381"/>
      <c r="Y419" s="381"/>
      <c r="Z419" s="381"/>
    </row>
    <row r="420" spans="1:26" ht="12.75" customHeight="1" x14ac:dyDescent="0.25">
      <c r="A420" s="128">
        <v>417</v>
      </c>
      <c r="B420" s="129"/>
      <c r="C420" s="98"/>
      <c r="D420" s="141"/>
      <c r="E420" s="98"/>
      <c r="F420" s="95"/>
      <c r="G420" s="131" t="str">
        <f t="shared" si="1"/>
        <v/>
      </c>
      <c r="H420" s="131"/>
      <c r="I420" s="132"/>
      <c r="J420" s="131"/>
      <c r="K420" s="129"/>
      <c r="L420" s="131"/>
      <c r="M420" s="381"/>
      <c r="N420" s="381"/>
      <c r="O420" s="381"/>
      <c r="P420" s="381"/>
      <c r="Q420" s="381"/>
      <c r="R420" s="381"/>
      <c r="S420" s="381"/>
      <c r="T420" s="381"/>
      <c r="U420" s="381"/>
      <c r="V420" s="381"/>
      <c r="W420" s="381"/>
      <c r="X420" s="381"/>
      <c r="Y420" s="381"/>
      <c r="Z420" s="381"/>
    </row>
    <row r="421" spans="1:26" ht="12.75" customHeight="1" x14ac:dyDescent="0.25">
      <c r="A421" s="128">
        <v>418</v>
      </c>
      <c r="B421" s="129"/>
      <c r="C421" s="98"/>
      <c r="D421" s="141"/>
      <c r="E421" s="98"/>
      <c r="F421" s="95"/>
      <c r="G421" s="131" t="str">
        <f t="shared" si="1"/>
        <v/>
      </c>
      <c r="H421" s="131"/>
      <c r="I421" s="132"/>
      <c r="J421" s="131"/>
      <c r="K421" s="129"/>
      <c r="L421" s="131"/>
      <c r="M421" s="381"/>
      <c r="N421" s="381"/>
      <c r="O421" s="381"/>
      <c r="P421" s="381"/>
      <c r="Q421" s="381"/>
      <c r="R421" s="381"/>
      <c r="S421" s="381"/>
      <c r="T421" s="381"/>
      <c r="U421" s="381"/>
      <c r="V421" s="381"/>
      <c r="W421" s="381"/>
      <c r="X421" s="381"/>
      <c r="Y421" s="381"/>
      <c r="Z421" s="381"/>
    </row>
    <row r="422" spans="1:26" ht="12.75" customHeight="1" x14ac:dyDescent="0.25">
      <c r="A422" s="128">
        <v>419</v>
      </c>
      <c r="B422" s="129"/>
      <c r="C422" s="98"/>
      <c r="D422" s="141"/>
      <c r="E422" s="98"/>
      <c r="F422" s="95"/>
      <c r="G422" s="131" t="str">
        <f t="shared" si="1"/>
        <v/>
      </c>
      <c r="H422" s="131"/>
      <c r="I422" s="132"/>
      <c r="J422" s="131"/>
      <c r="K422" s="129"/>
      <c r="L422" s="13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  <c r="Y422" s="381"/>
      <c r="Z422" s="381"/>
    </row>
    <row r="423" spans="1:26" ht="12.75" customHeight="1" x14ac:dyDescent="0.25">
      <c r="A423" s="128">
        <v>420</v>
      </c>
      <c r="B423" s="129"/>
      <c r="C423" s="98"/>
      <c r="D423" s="141"/>
      <c r="E423" s="98"/>
      <c r="F423" s="95"/>
      <c r="G423" s="131" t="str">
        <f t="shared" si="1"/>
        <v/>
      </c>
      <c r="H423" s="131"/>
      <c r="I423" s="132"/>
      <c r="J423" s="131"/>
      <c r="K423" s="129"/>
      <c r="L423" s="13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  <c r="Y423" s="381"/>
      <c r="Z423" s="381"/>
    </row>
    <row r="424" spans="1:26" ht="12.75" customHeight="1" x14ac:dyDescent="0.25">
      <c r="A424" s="128">
        <v>421</v>
      </c>
      <c r="B424" s="129"/>
      <c r="C424" s="98"/>
      <c r="D424" s="141"/>
      <c r="E424" s="98"/>
      <c r="F424" s="95"/>
      <c r="G424" s="131" t="str">
        <f t="shared" si="1"/>
        <v/>
      </c>
      <c r="H424" s="131"/>
      <c r="I424" s="132"/>
      <c r="J424" s="131"/>
      <c r="K424" s="129"/>
      <c r="L424" s="13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  <c r="Y424" s="381"/>
      <c r="Z424" s="381"/>
    </row>
    <row r="425" spans="1:26" ht="12.75" customHeight="1" x14ac:dyDescent="0.25">
      <c r="A425" s="128">
        <v>422</v>
      </c>
      <c r="B425" s="129"/>
      <c r="C425" s="98"/>
      <c r="D425" s="141"/>
      <c r="E425" s="98"/>
      <c r="F425" s="95"/>
      <c r="G425" s="131" t="str">
        <f t="shared" si="1"/>
        <v/>
      </c>
      <c r="H425" s="131"/>
      <c r="I425" s="132"/>
      <c r="J425" s="131"/>
      <c r="K425" s="129"/>
      <c r="L425" s="13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  <c r="Y425" s="381"/>
      <c r="Z425" s="381"/>
    </row>
    <row r="426" spans="1:26" ht="12.75" customHeight="1" x14ac:dyDescent="0.25">
      <c r="A426" s="128">
        <v>423</v>
      </c>
      <c r="B426" s="129"/>
      <c r="C426" s="98"/>
      <c r="D426" s="141"/>
      <c r="E426" s="98"/>
      <c r="F426" s="95"/>
      <c r="G426" s="131" t="str">
        <f t="shared" si="1"/>
        <v/>
      </c>
      <c r="H426" s="131"/>
      <c r="I426" s="132"/>
      <c r="J426" s="131"/>
      <c r="K426" s="129"/>
      <c r="L426" s="13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  <c r="Y426" s="381"/>
      <c r="Z426" s="381"/>
    </row>
    <row r="427" spans="1:26" ht="12.75" customHeight="1" x14ac:dyDescent="0.25">
      <c r="A427" s="128">
        <v>424</v>
      </c>
      <c r="B427" s="129"/>
      <c r="C427" s="98"/>
      <c r="D427" s="141"/>
      <c r="E427" s="98"/>
      <c r="F427" s="95"/>
      <c r="G427" s="131" t="str">
        <f t="shared" si="1"/>
        <v/>
      </c>
      <c r="H427" s="131"/>
      <c r="I427" s="132"/>
      <c r="J427" s="131"/>
      <c r="K427" s="129"/>
      <c r="L427" s="131"/>
      <c r="M427" s="381"/>
      <c r="N427" s="381"/>
      <c r="O427" s="381"/>
      <c r="P427" s="381"/>
      <c r="Q427" s="381"/>
      <c r="R427" s="381"/>
      <c r="S427" s="381"/>
      <c r="T427" s="381"/>
      <c r="U427" s="381"/>
      <c r="V427" s="381"/>
      <c r="W427" s="381"/>
      <c r="X427" s="381"/>
      <c r="Y427" s="381"/>
      <c r="Z427" s="381"/>
    </row>
    <row r="428" spans="1:26" ht="12.75" customHeight="1" x14ac:dyDescent="0.25">
      <c r="A428" s="128">
        <v>425</v>
      </c>
      <c r="B428" s="129"/>
      <c r="C428" s="98"/>
      <c r="D428" s="141"/>
      <c r="E428" s="98"/>
      <c r="F428" s="95"/>
      <c r="G428" s="131" t="str">
        <f t="shared" si="1"/>
        <v/>
      </c>
      <c r="H428" s="131"/>
      <c r="I428" s="132"/>
      <c r="J428" s="131"/>
      <c r="K428" s="129"/>
      <c r="L428" s="131"/>
      <c r="M428" s="381"/>
      <c r="N428" s="381"/>
      <c r="O428" s="381"/>
      <c r="P428" s="381"/>
      <c r="Q428" s="381"/>
      <c r="R428" s="381"/>
      <c r="S428" s="381"/>
      <c r="T428" s="381"/>
      <c r="U428" s="381"/>
      <c r="V428" s="381"/>
      <c r="W428" s="381"/>
      <c r="X428" s="381"/>
      <c r="Y428" s="381"/>
      <c r="Z428" s="381"/>
    </row>
    <row r="429" spans="1:26" ht="12.75" customHeight="1" x14ac:dyDescent="0.25">
      <c r="A429" s="128">
        <v>426</v>
      </c>
      <c r="B429" s="129"/>
      <c r="C429" s="98"/>
      <c r="D429" s="141"/>
      <c r="E429" s="98"/>
      <c r="F429" s="95"/>
      <c r="G429" s="131" t="str">
        <f t="shared" si="1"/>
        <v/>
      </c>
      <c r="H429" s="131"/>
      <c r="I429" s="132"/>
      <c r="J429" s="131"/>
      <c r="K429" s="129"/>
      <c r="L429" s="131"/>
      <c r="M429" s="381"/>
      <c r="N429" s="381"/>
      <c r="O429" s="381"/>
      <c r="P429" s="381"/>
      <c r="Q429" s="381"/>
      <c r="R429" s="381"/>
      <c r="S429" s="381"/>
      <c r="T429" s="381"/>
      <c r="U429" s="381"/>
      <c r="V429" s="381"/>
      <c r="W429" s="381"/>
      <c r="X429" s="381"/>
      <c r="Y429" s="381"/>
      <c r="Z429" s="381"/>
    </row>
    <row r="430" spans="1:26" ht="12.75" customHeight="1" x14ac:dyDescent="0.25">
      <c r="A430" s="128">
        <v>427</v>
      </c>
      <c r="B430" s="129"/>
      <c r="C430" s="98"/>
      <c r="D430" s="141"/>
      <c r="E430" s="98"/>
      <c r="F430" s="95"/>
      <c r="G430" s="131" t="str">
        <f t="shared" si="1"/>
        <v/>
      </c>
      <c r="H430" s="131"/>
      <c r="I430" s="132"/>
      <c r="J430" s="131"/>
      <c r="K430" s="129"/>
      <c r="L430" s="131"/>
      <c r="M430" s="381"/>
      <c r="N430" s="381"/>
      <c r="O430" s="381"/>
      <c r="P430" s="381"/>
      <c r="Q430" s="381"/>
      <c r="R430" s="381"/>
      <c r="S430" s="381"/>
      <c r="T430" s="381"/>
      <c r="U430" s="381"/>
      <c r="V430" s="381"/>
      <c r="W430" s="381"/>
      <c r="X430" s="381"/>
      <c r="Y430" s="381"/>
      <c r="Z430" s="381"/>
    </row>
    <row r="431" spans="1:26" ht="12.75" customHeight="1" x14ac:dyDescent="0.25">
      <c r="A431" s="128">
        <v>428</v>
      </c>
      <c r="B431" s="129"/>
      <c r="C431" s="98"/>
      <c r="D431" s="141"/>
      <c r="E431" s="98"/>
      <c r="F431" s="95"/>
      <c r="G431" s="131" t="str">
        <f t="shared" si="1"/>
        <v/>
      </c>
      <c r="H431" s="131"/>
      <c r="I431" s="132"/>
      <c r="J431" s="131"/>
      <c r="K431" s="129"/>
      <c r="L431" s="131"/>
      <c r="M431" s="381"/>
      <c r="N431" s="381"/>
      <c r="O431" s="381"/>
      <c r="P431" s="381"/>
      <c r="Q431" s="381"/>
      <c r="R431" s="381"/>
      <c r="S431" s="381"/>
      <c r="T431" s="381"/>
      <c r="U431" s="381"/>
      <c r="V431" s="381"/>
      <c r="W431" s="381"/>
      <c r="X431" s="381"/>
      <c r="Y431" s="381"/>
      <c r="Z431" s="381"/>
    </row>
    <row r="432" spans="1:26" ht="12.75" customHeight="1" x14ac:dyDescent="0.25">
      <c r="A432" s="128">
        <v>429</v>
      </c>
      <c r="B432" s="129"/>
      <c r="C432" s="98"/>
      <c r="D432" s="141"/>
      <c r="E432" s="98"/>
      <c r="F432" s="95"/>
      <c r="G432" s="131" t="str">
        <f t="shared" si="1"/>
        <v/>
      </c>
      <c r="H432" s="131"/>
      <c r="I432" s="132"/>
      <c r="J432" s="131"/>
      <c r="K432" s="129"/>
      <c r="L432" s="131"/>
      <c r="M432" s="381"/>
      <c r="N432" s="381"/>
      <c r="O432" s="381"/>
      <c r="P432" s="381"/>
      <c r="Q432" s="381"/>
      <c r="R432" s="381"/>
      <c r="S432" s="381"/>
      <c r="T432" s="381"/>
      <c r="U432" s="381"/>
      <c r="V432" s="381"/>
      <c r="W432" s="381"/>
      <c r="X432" s="381"/>
      <c r="Y432" s="381"/>
      <c r="Z432" s="381"/>
    </row>
    <row r="433" spans="1:26" ht="12.75" customHeight="1" x14ac:dyDescent="0.25">
      <c r="A433" s="128">
        <v>430</v>
      </c>
      <c r="B433" s="129"/>
      <c r="C433" s="98"/>
      <c r="D433" s="141"/>
      <c r="E433" s="98"/>
      <c r="F433" s="95"/>
      <c r="G433" s="131" t="str">
        <f t="shared" si="1"/>
        <v/>
      </c>
      <c r="H433" s="131"/>
      <c r="I433" s="132"/>
      <c r="J433" s="131"/>
      <c r="K433" s="129"/>
      <c r="L433" s="131"/>
      <c r="M433" s="381"/>
      <c r="N433" s="381"/>
      <c r="O433" s="381"/>
      <c r="P433" s="381"/>
      <c r="Q433" s="381"/>
      <c r="R433" s="381"/>
      <c r="S433" s="381"/>
      <c r="T433" s="381"/>
      <c r="U433" s="381"/>
      <c r="V433" s="381"/>
      <c r="W433" s="381"/>
      <c r="X433" s="381"/>
      <c r="Y433" s="381"/>
      <c r="Z433" s="381"/>
    </row>
    <row r="434" spans="1:26" ht="12.75" customHeight="1" x14ac:dyDescent="0.25">
      <c r="A434" s="128">
        <v>431</v>
      </c>
      <c r="B434" s="129"/>
      <c r="C434" s="98"/>
      <c r="D434" s="141"/>
      <c r="E434" s="98"/>
      <c r="F434" s="95"/>
      <c r="G434" s="131" t="str">
        <f t="shared" si="1"/>
        <v/>
      </c>
      <c r="H434" s="131"/>
      <c r="I434" s="132"/>
      <c r="J434" s="131"/>
      <c r="K434" s="129"/>
      <c r="L434" s="131"/>
      <c r="M434" s="381"/>
      <c r="N434" s="381"/>
      <c r="O434" s="381"/>
      <c r="P434" s="381"/>
      <c r="Q434" s="381"/>
      <c r="R434" s="381"/>
      <c r="S434" s="381"/>
      <c r="T434" s="381"/>
      <c r="U434" s="381"/>
      <c r="V434" s="381"/>
      <c r="W434" s="381"/>
      <c r="X434" s="381"/>
      <c r="Y434" s="381"/>
      <c r="Z434" s="381"/>
    </row>
    <row r="435" spans="1:26" ht="12.75" customHeight="1" x14ac:dyDescent="0.25">
      <c r="A435" s="128">
        <v>432</v>
      </c>
      <c r="B435" s="129"/>
      <c r="C435" s="98"/>
      <c r="D435" s="141"/>
      <c r="E435" s="98"/>
      <c r="F435" s="95"/>
      <c r="G435" s="131" t="str">
        <f t="shared" si="1"/>
        <v/>
      </c>
      <c r="H435" s="131"/>
      <c r="I435" s="132"/>
      <c r="J435" s="131"/>
      <c r="K435" s="129"/>
      <c r="L435" s="13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  <c r="Y435" s="381"/>
      <c r="Z435" s="381"/>
    </row>
    <row r="436" spans="1:26" ht="12.75" customHeight="1" x14ac:dyDescent="0.25">
      <c r="A436" s="128">
        <v>433</v>
      </c>
      <c r="B436" s="129"/>
      <c r="C436" s="98"/>
      <c r="D436" s="141"/>
      <c r="E436" s="98"/>
      <c r="F436" s="95"/>
      <c r="G436" s="131" t="str">
        <f t="shared" si="1"/>
        <v/>
      </c>
      <c r="H436" s="131"/>
      <c r="I436" s="132"/>
      <c r="J436" s="131"/>
      <c r="K436" s="129"/>
      <c r="L436" s="131"/>
      <c r="M436" s="381"/>
      <c r="N436" s="381"/>
      <c r="O436" s="381"/>
      <c r="P436" s="381"/>
      <c r="Q436" s="381"/>
      <c r="R436" s="381"/>
      <c r="S436" s="381"/>
      <c r="T436" s="381"/>
      <c r="U436" s="381"/>
      <c r="V436" s="381"/>
      <c r="W436" s="381"/>
      <c r="X436" s="381"/>
      <c r="Y436" s="381"/>
      <c r="Z436" s="381"/>
    </row>
    <row r="437" spans="1:26" ht="12.75" customHeight="1" x14ac:dyDescent="0.25">
      <c r="A437" s="128">
        <v>434</v>
      </c>
      <c r="B437" s="129"/>
      <c r="C437" s="98"/>
      <c r="D437" s="141"/>
      <c r="E437" s="98"/>
      <c r="F437" s="95"/>
      <c r="G437" s="131" t="str">
        <f t="shared" si="1"/>
        <v/>
      </c>
      <c r="H437" s="131"/>
      <c r="I437" s="132"/>
      <c r="J437" s="131"/>
      <c r="K437" s="129"/>
      <c r="L437" s="13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  <c r="Y437" s="381"/>
      <c r="Z437" s="381"/>
    </row>
    <row r="438" spans="1:26" ht="12.75" customHeight="1" x14ac:dyDescent="0.25">
      <c r="A438" s="128">
        <v>435</v>
      </c>
      <c r="B438" s="129"/>
      <c r="C438" s="98"/>
      <c r="D438" s="141"/>
      <c r="E438" s="98"/>
      <c r="F438" s="95"/>
      <c r="G438" s="131" t="str">
        <f t="shared" si="1"/>
        <v/>
      </c>
      <c r="H438" s="131"/>
      <c r="I438" s="132"/>
      <c r="J438" s="131"/>
      <c r="K438" s="129"/>
      <c r="L438" s="13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  <c r="Y438" s="381"/>
      <c r="Z438" s="381"/>
    </row>
    <row r="439" spans="1:26" ht="12.75" customHeight="1" x14ac:dyDescent="0.25">
      <c r="A439" s="128">
        <v>436</v>
      </c>
      <c r="B439" s="129"/>
      <c r="C439" s="98"/>
      <c r="D439" s="141"/>
      <c r="E439" s="98"/>
      <c r="F439" s="95"/>
      <c r="G439" s="131" t="str">
        <f t="shared" si="1"/>
        <v/>
      </c>
      <c r="H439" s="131"/>
      <c r="I439" s="132"/>
      <c r="J439" s="131"/>
      <c r="K439" s="129"/>
      <c r="L439" s="131"/>
      <c r="M439" s="381"/>
      <c r="N439" s="381"/>
      <c r="O439" s="381"/>
      <c r="P439" s="381"/>
      <c r="Q439" s="381"/>
      <c r="R439" s="381"/>
      <c r="S439" s="381"/>
      <c r="T439" s="381"/>
      <c r="U439" s="381"/>
      <c r="V439" s="381"/>
      <c r="W439" s="381"/>
      <c r="X439" s="381"/>
      <c r="Y439" s="381"/>
      <c r="Z439" s="381"/>
    </row>
    <row r="440" spans="1:26" ht="12.75" customHeight="1" x14ac:dyDescent="0.25">
      <c r="A440" s="128">
        <v>437</v>
      </c>
      <c r="B440" s="129"/>
      <c r="C440" s="98"/>
      <c r="D440" s="141"/>
      <c r="E440" s="98"/>
      <c r="F440" s="95"/>
      <c r="G440" s="131" t="str">
        <f t="shared" si="1"/>
        <v/>
      </c>
      <c r="H440" s="131"/>
      <c r="I440" s="132"/>
      <c r="J440" s="131"/>
      <c r="K440" s="129"/>
      <c r="L440" s="13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  <c r="Y440" s="381"/>
      <c r="Z440" s="381"/>
    </row>
    <row r="441" spans="1:26" ht="12.75" customHeight="1" x14ac:dyDescent="0.25">
      <c r="A441" s="128">
        <v>438</v>
      </c>
      <c r="B441" s="129"/>
      <c r="C441" s="98"/>
      <c r="D441" s="141"/>
      <c r="E441" s="98"/>
      <c r="F441" s="95"/>
      <c r="G441" s="131" t="str">
        <f t="shared" si="1"/>
        <v/>
      </c>
      <c r="H441" s="131"/>
      <c r="I441" s="132"/>
      <c r="J441" s="131"/>
      <c r="K441" s="129"/>
      <c r="L441" s="131"/>
      <c r="M441" s="381"/>
      <c r="N441" s="381"/>
      <c r="O441" s="381"/>
      <c r="P441" s="381"/>
      <c r="Q441" s="381"/>
      <c r="R441" s="381"/>
      <c r="S441" s="381"/>
      <c r="T441" s="381"/>
      <c r="U441" s="381"/>
      <c r="V441" s="381"/>
      <c r="W441" s="381"/>
      <c r="X441" s="381"/>
      <c r="Y441" s="381"/>
      <c r="Z441" s="381"/>
    </row>
    <row r="442" spans="1:26" ht="12.75" customHeight="1" x14ac:dyDescent="0.25">
      <c r="A442" s="128">
        <v>439</v>
      </c>
      <c r="B442" s="129"/>
      <c r="C442" s="98"/>
      <c r="D442" s="141"/>
      <c r="E442" s="98"/>
      <c r="F442" s="95"/>
      <c r="G442" s="131" t="str">
        <f t="shared" si="1"/>
        <v/>
      </c>
      <c r="H442" s="131"/>
      <c r="I442" s="132"/>
      <c r="J442" s="131"/>
      <c r="K442" s="129"/>
      <c r="L442" s="131"/>
      <c r="M442" s="381"/>
      <c r="N442" s="381"/>
      <c r="O442" s="381"/>
      <c r="P442" s="381"/>
      <c r="Q442" s="381"/>
      <c r="R442" s="381"/>
      <c r="S442" s="381"/>
      <c r="T442" s="381"/>
      <c r="U442" s="381"/>
      <c r="V442" s="381"/>
      <c r="W442" s="381"/>
      <c r="X442" s="381"/>
      <c r="Y442" s="381"/>
      <c r="Z442" s="381"/>
    </row>
    <row r="443" spans="1:26" ht="12.75" customHeight="1" x14ac:dyDescent="0.25">
      <c r="A443" s="128">
        <v>440</v>
      </c>
      <c r="B443" s="129"/>
      <c r="C443" s="98"/>
      <c r="D443" s="141"/>
      <c r="E443" s="98"/>
      <c r="F443" s="95"/>
      <c r="G443" s="131" t="str">
        <f t="shared" si="1"/>
        <v/>
      </c>
      <c r="H443" s="131"/>
      <c r="I443" s="132"/>
      <c r="J443" s="131"/>
      <c r="K443" s="129"/>
      <c r="L443" s="13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  <c r="Y443" s="381"/>
      <c r="Z443" s="381"/>
    </row>
    <row r="444" spans="1:26" ht="12.75" customHeight="1" x14ac:dyDescent="0.25">
      <c r="A444" s="128">
        <v>441</v>
      </c>
      <c r="B444" s="129"/>
      <c r="C444" s="98"/>
      <c r="D444" s="141"/>
      <c r="E444" s="98"/>
      <c r="F444" s="95"/>
      <c r="G444" s="131" t="str">
        <f t="shared" si="1"/>
        <v/>
      </c>
      <c r="H444" s="131"/>
      <c r="I444" s="132"/>
      <c r="J444" s="131"/>
      <c r="K444" s="129"/>
      <c r="L444" s="131"/>
      <c r="M444" s="381"/>
      <c r="N444" s="381"/>
      <c r="O444" s="381"/>
      <c r="P444" s="381"/>
      <c r="Q444" s="381"/>
      <c r="R444" s="381"/>
      <c r="S444" s="381"/>
      <c r="T444" s="381"/>
      <c r="U444" s="381"/>
      <c r="V444" s="381"/>
      <c r="W444" s="381"/>
      <c r="X444" s="381"/>
      <c r="Y444" s="381"/>
      <c r="Z444" s="381"/>
    </row>
    <row r="445" spans="1:26" ht="12.75" customHeight="1" x14ac:dyDescent="0.25">
      <c r="A445" s="128">
        <v>442</v>
      </c>
      <c r="B445" s="129"/>
      <c r="C445" s="98"/>
      <c r="D445" s="141"/>
      <c r="E445" s="98"/>
      <c r="F445" s="95"/>
      <c r="G445" s="131" t="str">
        <f t="shared" si="1"/>
        <v/>
      </c>
      <c r="H445" s="131"/>
      <c r="I445" s="132"/>
      <c r="J445" s="131"/>
      <c r="K445" s="129"/>
      <c r="L445" s="131"/>
      <c r="M445" s="381"/>
      <c r="N445" s="381"/>
      <c r="O445" s="381"/>
      <c r="P445" s="381"/>
      <c r="Q445" s="381"/>
      <c r="R445" s="381"/>
      <c r="S445" s="381"/>
      <c r="T445" s="381"/>
      <c r="U445" s="381"/>
      <c r="V445" s="381"/>
      <c r="W445" s="381"/>
      <c r="X445" s="381"/>
      <c r="Y445" s="381"/>
      <c r="Z445" s="381"/>
    </row>
    <row r="446" spans="1:26" ht="12.75" customHeight="1" x14ac:dyDescent="0.25">
      <c r="A446" s="128">
        <v>443</v>
      </c>
      <c r="B446" s="129"/>
      <c r="C446" s="98"/>
      <c r="D446" s="141"/>
      <c r="E446" s="98"/>
      <c r="F446" s="95"/>
      <c r="G446" s="131" t="str">
        <f t="shared" si="1"/>
        <v/>
      </c>
      <c r="H446" s="131"/>
      <c r="I446" s="132"/>
      <c r="J446" s="131"/>
      <c r="K446" s="129"/>
      <c r="L446" s="131"/>
      <c r="M446" s="381"/>
      <c r="N446" s="381"/>
      <c r="O446" s="381"/>
      <c r="P446" s="381"/>
      <c r="Q446" s="381"/>
      <c r="R446" s="381"/>
      <c r="S446" s="381"/>
      <c r="T446" s="381"/>
      <c r="U446" s="381"/>
      <c r="V446" s="381"/>
      <c r="W446" s="381"/>
      <c r="X446" s="381"/>
      <c r="Y446" s="381"/>
      <c r="Z446" s="381"/>
    </row>
    <row r="447" spans="1:26" ht="12.75" customHeight="1" x14ac:dyDescent="0.25">
      <c r="A447" s="128">
        <v>444</v>
      </c>
      <c r="B447" s="129"/>
      <c r="C447" s="98"/>
      <c r="D447" s="141"/>
      <c r="E447" s="98"/>
      <c r="F447" s="95"/>
      <c r="G447" s="131" t="str">
        <f t="shared" si="1"/>
        <v/>
      </c>
      <c r="H447" s="131"/>
      <c r="I447" s="132"/>
      <c r="J447" s="131"/>
      <c r="K447" s="129"/>
      <c r="L447" s="131"/>
      <c r="M447" s="381"/>
      <c r="N447" s="381"/>
      <c r="O447" s="381"/>
      <c r="P447" s="381"/>
      <c r="Q447" s="381"/>
      <c r="R447" s="381"/>
      <c r="S447" s="381"/>
      <c r="T447" s="381"/>
      <c r="U447" s="381"/>
      <c r="V447" s="381"/>
      <c r="W447" s="381"/>
      <c r="X447" s="381"/>
      <c r="Y447" s="381"/>
      <c r="Z447" s="381"/>
    </row>
    <row r="448" spans="1:26" ht="12.75" customHeight="1" x14ac:dyDescent="0.25">
      <c r="A448" s="128">
        <v>445</v>
      </c>
      <c r="B448" s="129"/>
      <c r="C448" s="98"/>
      <c r="D448" s="141"/>
      <c r="E448" s="98"/>
      <c r="F448" s="95"/>
      <c r="G448" s="131" t="str">
        <f t="shared" si="1"/>
        <v/>
      </c>
      <c r="H448" s="131"/>
      <c r="I448" s="132"/>
      <c r="J448" s="131"/>
      <c r="K448" s="129"/>
      <c r="L448" s="131"/>
      <c r="M448" s="381"/>
      <c r="N448" s="381"/>
      <c r="O448" s="381"/>
      <c r="P448" s="381"/>
      <c r="Q448" s="381"/>
      <c r="R448" s="381"/>
      <c r="S448" s="381"/>
      <c r="T448" s="381"/>
      <c r="U448" s="381"/>
      <c r="V448" s="381"/>
      <c r="W448" s="381"/>
      <c r="X448" s="381"/>
      <c r="Y448" s="381"/>
      <c r="Z448" s="381"/>
    </row>
    <row r="449" spans="1:26" ht="12.75" customHeight="1" x14ac:dyDescent="0.25">
      <c r="A449" s="128">
        <v>446</v>
      </c>
      <c r="B449" s="129"/>
      <c r="C449" s="98"/>
      <c r="D449" s="141"/>
      <c r="E449" s="98"/>
      <c r="F449" s="95"/>
      <c r="G449" s="131" t="str">
        <f t="shared" si="1"/>
        <v/>
      </c>
      <c r="H449" s="131"/>
      <c r="I449" s="132"/>
      <c r="J449" s="131"/>
      <c r="K449" s="129"/>
      <c r="L449" s="13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  <c r="Y449" s="381"/>
      <c r="Z449" s="381"/>
    </row>
    <row r="450" spans="1:26" ht="12.75" customHeight="1" x14ac:dyDescent="0.25">
      <c r="A450" s="128">
        <v>447</v>
      </c>
      <c r="B450" s="129"/>
      <c r="C450" s="98"/>
      <c r="D450" s="141"/>
      <c r="E450" s="98"/>
      <c r="F450" s="95"/>
      <c r="G450" s="131" t="str">
        <f t="shared" si="1"/>
        <v/>
      </c>
      <c r="H450" s="131"/>
      <c r="I450" s="132"/>
      <c r="J450" s="131"/>
      <c r="K450" s="129"/>
      <c r="L450" s="131"/>
      <c r="M450" s="381"/>
      <c r="N450" s="381"/>
      <c r="O450" s="381"/>
      <c r="P450" s="381"/>
      <c r="Q450" s="381"/>
      <c r="R450" s="381"/>
      <c r="S450" s="381"/>
      <c r="T450" s="381"/>
      <c r="U450" s="381"/>
      <c r="V450" s="381"/>
      <c r="W450" s="381"/>
      <c r="X450" s="381"/>
      <c r="Y450" s="381"/>
      <c r="Z450" s="381"/>
    </row>
    <row r="451" spans="1:26" ht="12.75" customHeight="1" x14ac:dyDescent="0.25">
      <c r="A451" s="128">
        <v>448</v>
      </c>
      <c r="B451" s="129"/>
      <c r="C451" s="98"/>
      <c r="D451" s="141"/>
      <c r="E451" s="98"/>
      <c r="F451" s="95"/>
      <c r="G451" s="131" t="str">
        <f t="shared" si="1"/>
        <v/>
      </c>
      <c r="H451" s="131"/>
      <c r="I451" s="132"/>
      <c r="J451" s="131"/>
      <c r="K451" s="129"/>
      <c r="L451" s="131"/>
      <c r="M451" s="381"/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/>
      <c r="Y451" s="381"/>
      <c r="Z451" s="381"/>
    </row>
    <row r="452" spans="1:26" ht="12.75" customHeight="1" x14ac:dyDescent="0.25">
      <c r="A452" s="128">
        <v>449</v>
      </c>
      <c r="B452" s="129"/>
      <c r="C452" s="98"/>
      <c r="D452" s="141"/>
      <c r="E452" s="98"/>
      <c r="F452" s="95"/>
      <c r="G452" s="131" t="str">
        <f t="shared" si="1"/>
        <v/>
      </c>
      <c r="H452" s="131"/>
      <c r="I452" s="132"/>
      <c r="J452" s="131"/>
      <c r="K452" s="129"/>
      <c r="L452" s="131"/>
      <c r="M452" s="381"/>
      <c r="N452" s="381"/>
      <c r="O452" s="381"/>
      <c r="P452" s="381"/>
      <c r="Q452" s="381"/>
      <c r="R452" s="381"/>
      <c r="S452" s="381"/>
      <c r="T452" s="381"/>
      <c r="U452" s="381"/>
      <c r="V452" s="381"/>
      <c r="W452" s="381"/>
      <c r="X452" s="381"/>
      <c r="Y452" s="381"/>
      <c r="Z452" s="381"/>
    </row>
    <row r="453" spans="1:26" ht="12.75" customHeight="1" x14ac:dyDescent="0.25">
      <c r="A453" s="128">
        <v>450</v>
      </c>
      <c r="B453" s="129"/>
      <c r="C453" s="98"/>
      <c r="D453" s="141"/>
      <c r="E453" s="98"/>
      <c r="F453" s="95"/>
      <c r="G453" s="131" t="str">
        <f t="shared" si="1"/>
        <v/>
      </c>
      <c r="H453" s="131"/>
      <c r="I453" s="132"/>
      <c r="J453" s="131"/>
      <c r="K453" s="129"/>
      <c r="L453" s="13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  <c r="Y453" s="381"/>
      <c r="Z453" s="381"/>
    </row>
    <row r="454" spans="1:26" ht="12.75" customHeight="1" x14ac:dyDescent="0.25">
      <c r="A454" s="128">
        <v>451</v>
      </c>
      <c r="B454" s="129"/>
      <c r="C454" s="98"/>
      <c r="D454" s="141"/>
      <c r="E454" s="98"/>
      <c r="F454" s="95"/>
      <c r="G454" s="131" t="str">
        <f t="shared" si="1"/>
        <v/>
      </c>
      <c r="H454" s="131"/>
      <c r="I454" s="132"/>
      <c r="J454" s="131"/>
      <c r="K454" s="129"/>
      <c r="L454" s="131"/>
      <c r="M454" s="381"/>
      <c r="N454" s="381"/>
      <c r="O454" s="381"/>
      <c r="P454" s="381"/>
      <c r="Q454" s="381"/>
      <c r="R454" s="381"/>
      <c r="S454" s="381"/>
      <c r="T454" s="381"/>
      <c r="U454" s="381"/>
      <c r="V454" s="381"/>
      <c r="W454" s="381"/>
      <c r="X454" s="381"/>
      <c r="Y454" s="381"/>
      <c r="Z454" s="381"/>
    </row>
    <row r="455" spans="1:26" ht="12.75" customHeight="1" x14ac:dyDescent="0.25">
      <c r="A455" s="128">
        <v>452</v>
      </c>
      <c r="B455" s="129"/>
      <c r="C455" s="98"/>
      <c r="D455" s="141"/>
      <c r="E455" s="98"/>
      <c r="F455" s="95"/>
      <c r="G455" s="131" t="str">
        <f t="shared" si="1"/>
        <v/>
      </c>
      <c r="H455" s="131"/>
      <c r="I455" s="132"/>
      <c r="J455" s="131"/>
      <c r="K455" s="129"/>
      <c r="L455" s="13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  <c r="Y455" s="381"/>
      <c r="Z455" s="381"/>
    </row>
    <row r="456" spans="1:26" ht="12.75" customHeight="1" x14ac:dyDescent="0.25">
      <c r="A456" s="128">
        <v>453</v>
      </c>
      <c r="B456" s="129"/>
      <c r="C456" s="98"/>
      <c r="D456" s="141"/>
      <c r="E456" s="98"/>
      <c r="F456" s="95"/>
      <c r="G456" s="131" t="str">
        <f t="shared" si="1"/>
        <v/>
      </c>
      <c r="H456" s="131"/>
      <c r="I456" s="132"/>
      <c r="J456" s="131"/>
      <c r="K456" s="129"/>
      <c r="L456" s="131"/>
      <c r="M456" s="381"/>
      <c r="N456" s="381"/>
      <c r="O456" s="381"/>
      <c r="P456" s="381"/>
      <c r="Q456" s="381"/>
      <c r="R456" s="381"/>
      <c r="S456" s="381"/>
      <c r="T456" s="381"/>
      <c r="U456" s="381"/>
      <c r="V456" s="381"/>
      <c r="W456" s="381"/>
      <c r="X456" s="381"/>
      <c r="Y456" s="381"/>
      <c r="Z456" s="381"/>
    </row>
    <row r="457" spans="1:26" ht="12.75" customHeight="1" x14ac:dyDescent="0.25">
      <c r="A457" s="128">
        <v>454</v>
      </c>
      <c r="B457" s="129"/>
      <c r="C457" s="98"/>
      <c r="D457" s="141"/>
      <c r="E457" s="98"/>
      <c r="F457" s="95"/>
      <c r="G457" s="131" t="str">
        <f t="shared" si="1"/>
        <v/>
      </c>
      <c r="H457" s="131"/>
      <c r="I457" s="132"/>
      <c r="J457" s="131"/>
      <c r="K457" s="129"/>
      <c r="L457" s="131"/>
      <c r="M457" s="381"/>
      <c r="N457" s="381"/>
      <c r="O457" s="381"/>
      <c r="P457" s="381"/>
      <c r="Q457" s="381"/>
      <c r="R457" s="381"/>
      <c r="S457" s="381"/>
      <c r="T457" s="381"/>
      <c r="U457" s="381"/>
      <c r="V457" s="381"/>
      <c r="W457" s="381"/>
      <c r="X457" s="381"/>
      <c r="Y457" s="381"/>
      <c r="Z457" s="381"/>
    </row>
    <row r="458" spans="1:26" ht="12.75" customHeight="1" x14ac:dyDescent="0.25">
      <c r="A458" s="128">
        <v>455</v>
      </c>
      <c r="B458" s="129"/>
      <c r="C458" s="98"/>
      <c r="D458" s="141"/>
      <c r="E458" s="98"/>
      <c r="F458" s="95"/>
      <c r="G458" s="131" t="str">
        <f t="shared" si="1"/>
        <v/>
      </c>
      <c r="H458" s="131"/>
      <c r="I458" s="132"/>
      <c r="J458" s="131"/>
      <c r="K458" s="129"/>
      <c r="L458" s="131"/>
      <c r="M458" s="381"/>
      <c r="N458" s="381"/>
      <c r="O458" s="381"/>
      <c r="P458" s="381"/>
      <c r="Q458" s="381"/>
      <c r="R458" s="381"/>
      <c r="S458" s="381"/>
      <c r="T458" s="381"/>
      <c r="U458" s="381"/>
      <c r="V458" s="381"/>
      <c r="W458" s="381"/>
      <c r="X458" s="381"/>
      <c r="Y458" s="381"/>
      <c r="Z458" s="381"/>
    </row>
    <row r="459" spans="1:26" ht="12.75" customHeight="1" x14ac:dyDescent="0.25">
      <c r="A459" s="128">
        <v>456</v>
      </c>
      <c r="B459" s="129"/>
      <c r="C459" s="98"/>
      <c r="D459" s="141"/>
      <c r="E459" s="98"/>
      <c r="F459" s="95"/>
      <c r="G459" s="131" t="str">
        <f t="shared" si="1"/>
        <v/>
      </c>
      <c r="H459" s="131"/>
      <c r="I459" s="132"/>
      <c r="J459" s="131"/>
      <c r="K459" s="129"/>
      <c r="L459" s="13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  <c r="Y459" s="381"/>
      <c r="Z459" s="381"/>
    </row>
    <row r="460" spans="1:26" ht="12.75" customHeight="1" x14ac:dyDescent="0.25">
      <c r="A460" s="128">
        <v>457</v>
      </c>
      <c r="B460" s="129"/>
      <c r="C460" s="98"/>
      <c r="D460" s="141"/>
      <c r="E460" s="98"/>
      <c r="F460" s="95"/>
      <c r="G460" s="131" t="str">
        <f t="shared" si="1"/>
        <v/>
      </c>
      <c r="H460" s="131"/>
      <c r="I460" s="132"/>
      <c r="J460" s="131"/>
      <c r="K460" s="129"/>
      <c r="L460" s="13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  <c r="Y460" s="381"/>
      <c r="Z460" s="381"/>
    </row>
    <row r="461" spans="1:26" ht="12.75" customHeight="1" x14ac:dyDescent="0.25">
      <c r="A461" s="128">
        <v>458</v>
      </c>
      <c r="B461" s="129"/>
      <c r="C461" s="98"/>
      <c r="D461" s="141"/>
      <c r="E461" s="98"/>
      <c r="F461" s="95"/>
      <c r="G461" s="131" t="str">
        <f t="shared" si="1"/>
        <v/>
      </c>
      <c r="H461" s="131"/>
      <c r="I461" s="132"/>
      <c r="J461" s="131"/>
      <c r="K461" s="129"/>
      <c r="L461" s="13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  <c r="Y461" s="381"/>
      <c r="Z461" s="381"/>
    </row>
    <row r="462" spans="1:26" ht="12.75" customHeight="1" x14ac:dyDescent="0.25">
      <c r="A462" s="128">
        <v>459</v>
      </c>
      <c r="B462" s="129"/>
      <c r="C462" s="98"/>
      <c r="D462" s="141"/>
      <c r="E462" s="98"/>
      <c r="F462" s="95"/>
      <c r="G462" s="131" t="str">
        <f t="shared" si="1"/>
        <v/>
      </c>
      <c r="H462" s="131"/>
      <c r="I462" s="132"/>
      <c r="J462" s="131"/>
      <c r="K462" s="129"/>
      <c r="L462" s="13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  <c r="Y462" s="381"/>
      <c r="Z462" s="381"/>
    </row>
    <row r="463" spans="1:26" ht="12.75" customHeight="1" x14ac:dyDescent="0.25">
      <c r="A463" s="128">
        <v>460</v>
      </c>
      <c r="B463" s="129"/>
      <c r="C463" s="98"/>
      <c r="D463" s="141"/>
      <c r="E463" s="98"/>
      <c r="F463" s="95"/>
      <c r="G463" s="131" t="str">
        <f t="shared" si="1"/>
        <v/>
      </c>
      <c r="H463" s="131"/>
      <c r="I463" s="132"/>
      <c r="J463" s="131"/>
      <c r="K463" s="129"/>
      <c r="L463" s="131"/>
      <c r="M463" s="381"/>
      <c r="N463" s="381"/>
      <c r="O463" s="381"/>
      <c r="P463" s="381"/>
      <c r="Q463" s="381"/>
      <c r="R463" s="381"/>
      <c r="S463" s="381"/>
      <c r="T463" s="381"/>
      <c r="U463" s="381"/>
      <c r="V463" s="381"/>
      <c r="W463" s="381"/>
      <c r="X463" s="381"/>
      <c r="Y463" s="381"/>
      <c r="Z463" s="381"/>
    </row>
    <row r="464" spans="1:26" ht="12.75" customHeight="1" x14ac:dyDescent="0.25">
      <c r="A464" s="128">
        <v>461</v>
      </c>
      <c r="B464" s="129"/>
      <c r="C464" s="98"/>
      <c r="D464" s="141"/>
      <c r="E464" s="98"/>
      <c r="F464" s="95"/>
      <c r="G464" s="131" t="str">
        <f t="shared" si="1"/>
        <v/>
      </c>
      <c r="H464" s="131"/>
      <c r="I464" s="132"/>
      <c r="J464" s="131"/>
      <c r="K464" s="129"/>
      <c r="L464" s="131"/>
      <c r="M464" s="381"/>
      <c r="N464" s="381"/>
      <c r="O464" s="381"/>
      <c r="P464" s="381"/>
      <c r="Q464" s="381"/>
      <c r="R464" s="381"/>
      <c r="S464" s="381"/>
      <c r="T464" s="381"/>
      <c r="U464" s="381"/>
      <c r="V464" s="381"/>
      <c r="W464" s="381"/>
      <c r="X464" s="381"/>
      <c r="Y464" s="381"/>
      <c r="Z464" s="381"/>
    </row>
    <row r="465" spans="1:26" ht="12.75" customHeight="1" x14ac:dyDescent="0.25">
      <c r="A465" s="128">
        <v>462</v>
      </c>
      <c r="B465" s="129"/>
      <c r="C465" s="98"/>
      <c r="D465" s="141"/>
      <c r="E465" s="98"/>
      <c r="F465" s="95"/>
      <c r="G465" s="131" t="str">
        <f t="shared" si="1"/>
        <v/>
      </c>
      <c r="H465" s="131"/>
      <c r="I465" s="132"/>
      <c r="J465" s="131"/>
      <c r="K465" s="129"/>
      <c r="L465" s="131"/>
      <c r="M465" s="381"/>
      <c r="N465" s="381"/>
      <c r="O465" s="381"/>
      <c r="P465" s="381"/>
      <c r="Q465" s="381"/>
      <c r="R465" s="381"/>
      <c r="S465" s="381"/>
      <c r="T465" s="381"/>
      <c r="U465" s="381"/>
      <c r="V465" s="381"/>
      <c r="W465" s="381"/>
      <c r="X465" s="381"/>
      <c r="Y465" s="381"/>
      <c r="Z465" s="381"/>
    </row>
    <row r="466" spans="1:26" ht="12.75" customHeight="1" x14ac:dyDescent="0.25">
      <c r="A466" s="128">
        <v>463</v>
      </c>
      <c r="B466" s="129"/>
      <c r="C466" s="98"/>
      <c r="D466" s="141"/>
      <c r="E466" s="98"/>
      <c r="F466" s="95"/>
      <c r="G466" s="131" t="str">
        <f t="shared" si="1"/>
        <v/>
      </c>
      <c r="H466" s="131"/>
      <c r="I466" s="132"/>
      <c r="J466" s="131"/>
      <c r="K466" s="129"/>
      <c r="L466" s="13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  <c r="Y466" s="381"/>
      <c r="Z466" s="381"/>
    </row>
    <row r="467" spans="1:26" ht="12.75" customHeight="1" x14ac:dyDescent="0.25">
      <c r="A467" s="128">
        <v>464</v>
      </c>
      <c r="B467" s="129"/>
      <c r="C467" s="98"/>
      <c r="D467" s="141"/>
      <c r="E467" s="98"/>
      <c r="F467" s="95"/>
      <c r="G467" s="131" t="str">
        <f t="shared" si="1"/>
        <v/>
      </c>
      <c r="H467" s="131"/>
      <c r="I467" s="132"/>
      <c r="J467" s="131"/>
      <c r="K467" s="129"/>
      <c r="L467" s="131"/>
      <c r="M467" s="381"/>
      <c r="N467" s="381"/>
      <c r="O467" s="381"/>
      <c r="P467" s="381"/>
      <c r="Q467" s="381"/>
      <c r="R467" s="381"/>
      <c r="S467" s="381"/>
      <c r="T467" s="381"/>
      <c r="U467" s="381"/>
      <c r="V467" s="381"/>
      <c r="W467" s="381"/>
      <c r="X467" s="381"/>
      <c r="Y467" s="381"/>
      <c r="Z467" s="381"/>
    </row>
    <row r="468" spans="1:26" ht="12.75" customHeight="1" x14ac:dyDescent="0.25">
      <c r="A468" s="128">
        <v>465</v>
      </c>
      <c r="B468" s="129"/>
      <c r="C468" s="98"/>
      <c r="D468" s="141"/>
      <c r="E468" s="98"/>
      <c r="F468" s="95"/>
      <c r="G468" s="131" t="str">
        <f t="shared" si="1"/>
        <v/>
      </c>
      <c r="H468" s="131"/>
      <c r="I468" s="132"/>
      <c r="J468" s="131"/>
      <c r="K468" s="129"/>
      <c r="L468" s="13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  <c r="Y468" s="381"/>
      <c r="Z468" s="381"/>
    </row>
    <row r="469" spans="1:26" ht="12.75" customHeight="1" x14ac:dyDescent="0.25">
      <c r="A469" s="128">
        <v>466</v>
      </c>
      <c r="B469" s="129"/>
      <c r="C469" s="98"/>
      <c r="D469" s="141"/>
      <c r="E469" s="98"/>
      <c r="F469" s="95"/>
      <c r="G469" s="131" t="str">
        <f t="shared" si="1"/>
        <v/>
      </c>
      <c r="H469" s="131"/>
      <c r="I469" s="132"/>
      <c r="J469" s="131"/>
      <c r="K469" s="129"/>
      <c r="L469" s="13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  <c r="Y469" s="381"/>
      <c r="Z469" s="381"/>
    </row>
    <row r="470" spans="1:26" ht="12.75" customHeight="1" x14ac:dyDescent="0.25">
      <c r="A470" s="128">
        <v>467</v>
      </c>
      <c r="B470" s="129"/>
      <c r="C470" s="98"/>
      <c r="D470" s="141"/>
      <c r="E470" s="98"/>
      <c r="F470" s="95"/>
      <c r="G470" s="131" t="str">
        <f t="shared" si="1"/>
        <v/>
      </c>
      <c r="H470" s="131"/>
      <c r="I470" s="132"/>
      <c r="J470" s="131"/>
      <c r="K470" s="129"/>
      <c r="L470" s="131"/>
      <c r="M470" s="381"/>
      <c r="N470" s="381"/>
      <c r="O470" s="381"/>
      <c r="P470" s="381"/>
      <c r="Q470" s="381"/>
      <c r="R470" s="381"/>
      <c r="S470" s="381"/>
      <c r="T470" s="381"/>
      <c r="U470" s="381"/>
      <c r="V470" s="381"/>
      <c r="W470" s="381"/>
      <c r="X470" s="381"/>
      <c r="Y470" s="381"/>
      <c r="Z470" s="381"/>
    </row>
    <row r="471" spans="1:26" ht="12.75" customHeight="1" x14ac:dyDescent="0.25">
      <c r="A471" s="128">
        <v>468</v>
      </c>
      <c r="B471" s="129"/>
      <c r="C471" s="98"/>
      <c r="D471" s="141"/>
      <c r="E471" s="98"/>
      <c r="F471" s="95"/>
      <c r="G471" s="131" t="str">
        <f t="shared" si="1"/>
        <v/>
      </c>
      <c r="H471" s="131"/>
      <c r="I471" s="132"/>
      <c r="J471" s="131"/>
      <c r="K471" s="129"/>
      <c r="L471" s="131"/>
      <c r="M471" s="381"/>
      <c r="N471" s="381"/>
      <c r="O471" s="381"/>
      <c r="P471" s="381"/>
      <c r="Q471" s="381"/>
      <c r="R471" s="381"/>
      <c r="S471" s="381"/>
      <c r="T471" s="381"/>
      <c r="U471" s="381"/>
      <c r="V471" s="381"/>
      <c r="W471" s="381"/>
      <c r="X471" s="381"/>
      <c r="Y471" s="381"/>
      <c r="Z471" s="381"/>
    </row>
    <row r="472" spans="1:26" ht="12.75" customHeight="1" x14ac:dyDescent="0.25">
      <c r="A472" s="128">
        <v>469</v>
      </c>
      <c r="B472" s="129"/>
      <c r="C472" s="98"/>
      <c r="D472" s="141"/>
      <c r="E472" s="98"/>
      <c r="F472" s="95"/>
      <c r="G472" s="131" t="str">
        <f t="shared" si="1"/>
        <v/>
      </c>
      <c r="H472" s="131"/>
      <c r="I472" s="132"/>
      <c r="J472" s="131"/>
      <c r="K472" s="129"/>
      <c r="L472" s="131"/>
      <c r="M472" s="381"/>
      <c r="N472" s="381"/>
      <c r="O472" s="381"/>
      <c r="P472" s="381"/>
      <c r="Q472" s="381"/>
      <c r="R472" s="381"/>
      <c r="S472" s="381"/>
      <c r="T472" s="381"/>
      <c r="U472" s="381"/>
      <c r="V472" s="381"/>
      <c r="W472" s="381"/>
      <c r="X472" s="381"/>
      <c r="Y472" s="381"/>
      <c r="Z472" s="381"/>
    </row>
    <row r="473" spans="1:26" ht="12.75" customHeight="1" x14ac:dyDescent="0.25">
      <c r="A473" s="128">
        <v>470</v>
      </c>
      <c r="B473" s="129"/>
      <c r="C473" s="98"/>
      <c r="D473" s="141"/>
      <c r="E473" s="98"/>
      <c r="F473" s="95"/>
      <c r="G473" s="131" t="str">
        <f t="shared" si="1"/>
        <v/>
      </c>
      <c r="H473" s="131"/>
      <c r="I473" s="132"/>
      <c r="J473" s="131"/>
      <c r="K473" s="129"/>
      <c r="L473" s="131"/>
      <c r="M473" s="381"/>
      <c r="N473" s="381"/>
      <c r="O473" s="381"/>
      <c r="P473" s="381"/>
      <c r="Q473" s="381"/>
      <c r="R473" s="381"/>
      <c r="S473" s="381"/>
      <c r="T473" s="381"/>
      <c r="U473" s="381"/>
      <c r="V473" s="381"/>
      <c r="W473" s="381"/>
      <c r="X473" s="381"/>
      <c r="Y473" s="381"/>
      <c r="Z473" s="381"/>
    </row>
    <row r="474" spans="1:26" ht="12.75" customHeight="1" x14ac:dyDescent="0.25">
      <c r="A474" s="128">
        <v>471</v>
      </c>
      <c r="B474" s="129"/>
      <c r="C474" s="98"/>
      <c r="D474" s="141"/>
      <c r="E474" s="98"/>
      <c r="F474" s="95"/>
      <c r="G474" s="131" t="str">
        <f t="shared" si="1"/>
        <v/>
      </c>
      <c r="H474" s="131"/>
      <c r="I474" s="132"/>
      <c r="J474" s="131"/>
      <c r="K474" s="129"/>
      <c r="L474" s="13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  <c r="Y474" s="381"/>
      <c r="Z474" s="381"/>
    </row>
    <row r="475" spans="1:26" ht="12.75" customHeight="1" x14ac:dyDescent="0.25">
      <c r="A475" s="128">
        <v>472</v>
      </c>
      <c r="B475" s="129"/>
      <c r="C475" s="98"/>
      <c r="D475" s="141"/>
      <c r="E475" s="98"/>
      <c r="F475" s="95"/>
      <c r="G475" s="131" t="str">
        <f t="shared" si="1"/>
        <v/>
      </c>
      <c r="H475" s="131"/>
      <c r="I475" s="132"/>
      <c r="J475" s="131"/>
      <c r="K475" s="129"/>
      <c r="L475" s="131"/>
      <c r="M475" s="381"/>
      <c r="N475" s="381"/>
      <c r="O475" s="381"/>
      <c r="P475" s="381"/>
      <c r="Q475" s="381"/>
      <c r="R475" s="381"/>
      <c r="S475" s="381"/>
      <c r="T475" s="381"/>
      <c r="U475" s="381"/>
      <c r="V475" s="381"/>
      <c r="W475" s="381"/>
      <c r="X475" s="381"/>
      <c r="Y475" s="381"/>
      <c r="Z475" s="381"/>
    </row>
    <row r="476" spans="1:26" ht="12.75" customHeight="1" x14ac:dyDescent="0.25">
      <c r="A476" s="128">
        <v>473</v>
      </c>
      <c r="B476" s="129"/>
      <c r="C476" s="98"/>
      <c r="D476" s="141"/>
      <c r="E476" s="98"/>
      <c r="F476" s="95"/>
      <c r="G476" s="131" t="str">
        <f t="shared" si="1"/>
        <v/>
      </c>
      <c r="H476" s="131"/>
      <c r="I476" s="132"/>
      <c r="J476" s="131"/>
      <c r="K476" s="129"/>
      <c r="L476" s="13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  <c r="Y476" s="381"/>
      <c r="Z476" s="381"/>
    </row>
    <row r="477" spans="1:26" ht="12.75" customHeight="1" x14ac:dyDescent="0.25">
      <c r="A477" s="128">
        <v>474</v>
      </c>
      <c r="B477" s="129"/>
      <c r="C477" s="98"/>
      <c r="D477" s="141"/>
      <c r="E477" s="98"/>
      <c r="F477" s="95"/>
      <c r="G477" s="131" t="str">
        <f t="shared" si="1"/>
        <v/>
      </c>
      <c r="H477" s="131"/>
      <c r="I477" s="132"/>
      <c r="J477" s="131"/>
      <c r="K477" s="129"/>
      <c r="L477" s="131"/>
      <c r="M477" s="381"/>
      <c r="N477" s="381"/>
      <c r="O477" s="381"/>
      <c r="P477" s="381"/>
      <c r="Q477" s="381"/>
      <c r="R477" s="381"/>
      <c r="S477" s="381"/>
      <c r="T477" s="381"/>
      <c r="U477" s="381"/>
      <c r="V477" s="381"/>
      <c r="W477" s="381"/>
      <c r="X477" s="381"/>
      <c r="Y477" s="381"/>
      <c r="Z477" s="381"/>
    </row>
    <row r="478" spans="1:26" ht="12.75" customHeight="1" x14ac:dyDescent="0.25">
      <c r="A478" s="128">
        <v>475</v>
      </c>
      <c r="B478" s="129"/>
      <c r="C478" s="98"/>
      <c r="D478" s="141"/>
      <c r="E478" s="98"/>
      <c r="F478" s="95"/>
      <c r="G478" s="131" t="str">
        <f t="shared" si="1"/>
        <v/>
      </c>
      <c r="H478" s="131"/>
      <c r="I478" s="132"/>
      <c r="J478" s="131"/>
      <c r="K478" s="129"/>
      <c r="L478" s="131"/>
      <c r="M478" s="381"/>
      <c r="N478" s="381"/>
      <c r="O478" s="381"/>
      <c r="P478" s="381"/>
      <c r="Q478" s="381"/>
      <c r="R478" s="381"/>
      <c r="S478" s="381"/>
      <c r="T478" s="381"/>
      <c r="U478" s="381"/>
      <c r="V478" s="381"/>
      <c r="W478" s="381"/>
      <c r="X478" s="381"/>
      <c r="Y478" s="381"/>
      <c r="Z478" s="381"/>
    </row>
    <row r="479" spans="1:26" ht="12.75" customHeight="1" x14ac:dyDescent="0.25">
      <c r="A479" s="128">
        <v>476</v>
      </c>
      <c r="B479" s="129"/>
      <c r="C479" s="98"/>
      <c r="D479" s="141"/>
      <c r="E479" s="98"/>
      <c r="F479" s="95"/>
      <c r="G479" s="131" t="str">
        <f t="shared" si="1"/>
        <v/>
      </c>
      <c r="H479" s="131"/>
      <c r="I479" s="132"/>
      <c r="J479" s="131"/>
      <c r="K479" s="129"/>
      <c r="L479" s="13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81"/>
      <c r="Z479" s="381"/>
    </row>
    <row r="480" spans="1:26" ht="12.75" customHeight="1" x14ac:dyDescent="0.25">
      <c r="A480" s="128">
        <v>477</v>
      </c>
      <c r="B480" s="129"/>
      <c r="C480" s="98"/>
      <c r="D480" s="141"/>
      <c r="E480" s="98"/>
      <c r="F480" s="95"/>
      <c r="G480" s="131" t="str">
        <f t="shared" si="1"/>
        <v/>
      </c>
      <c r="H480" s="131"/>
      <c r="I480" s="132"/>
      <c r="J480" s="131"/>
      <c r="K480" s="129"/>
      <c r="L480" s="131"/>
      <c r="M480" s="381"/>
      <c r="N480" s="381"/>
      <c r="O480" s="381"/>
      <c r="P480" s="381"/>
      <c r="Q480" s="381"/>
      <c r="R480" s="381"/>
      <c r="S480" s="381"/>
      <c r="T480" s="381"/>
      <c r="U480" s="381"/>
      <c r="V480" s="381"/>
      <c r="W480" s="381"/>
      <c r="X480" s="381"/>
      <c r="Y480" s="381"/>
      <c r="Z480" s="381"/>
    </row>
    <row r="481" spans="1:26" ht="12.75" customHeight="1" x14ac:dyDescent="0.25">
      <c r="A481" s="128">
        <v>478</v>
      </c>
      <c r="B481" s="129"/>
      <c r="C481" s="98"/>
      <c r="D481" s="141"/>
      <c r="E481" s="98"/>
      <c r="F481" s="95"/>
      <c r="G481" s="131" t="str">
        <f t="shared" si="1"/>
        <v/>
      </c>
      <c r="H481" s="131"/>
      <c r="I481" s="132"/>
      <c r="J481" s="131"/>
      <c r="K481" s="129"/>
      <c r="L481" s="131"/>
      <c r="M481" s="381"/>
      <c r="N481" s="381"/>
      <c r="O481" s="381"/>
      <c r="P481" s="381"/>
      <c r="Q481" s="381"/>
      <c r="R481" s="381"/>
      <c r="S481" s="381"/>
      <c r="T481" s="381"/>
      <c r="U481" s="381"/>
      <c r="V481" s="381"/>
      <c r="W481" s="381"/>
      <c r="X481" s="381"/>
      <c r="Y481" s="381"/>
      <c r="Z481" s="381"/>
    </row>
    <row r="482" spans="1:26" ht="12.75" customHeight="1" x14ac:dyDescent="0.25">
      <c r="A482" s="128">
        <v>479</v>
      </c>
      <c r="B482" s="129"/>
      <c r="C482" s="98"/>
      <c r="D482" s="141"/>
      <c r="E482" s="98"/>
      <c r="F482" s="95"/>
      <c r="G482" s="131" t="str">
        <f t="shared" si="1"/>
        <v/>
      </c>
      <c r="H482" s="131"/>
      <c r="I482" s="132"/>
      <c r="J482" s="131"/>
      <c r="K482" s="129"/>
      <c r="L482" s="131"/>
      <c r="M482" s="381"/>
      <c r="N482" s="381"/>
      <c r="O482" s="381"/>
      <c r="P482" s="381"/>
      <c r="Q482" s="381"/>
      <c r="R482" s="381"/>
      <c r="S482" s="381"/>
      <c r="T482" s="381"/>
      <c r="U482" s="381"/>
      <c r="V482" s="381"/>
      <c r="W482" s="381"/>
      <c r="X482" s="381"/>
      <c r="Y482" s="381"/>
      <c r="Z482" s="381"/>
    </row>
    <row r="483" spans="1:26" ht="12.75" customHeight="1" x14ac:dyDescent="0.25">
      <c r="A483" s="128">
        <v>480</v>
      </c>
      <c r="B483" s="129"/>
      <c r="C483" s="98"/>
      <c r="D483" s="141"/>
      <c r="E483" s="98"/>
      <c r="F483" s="95"/>
      <c r="G483" s="131" t="str">
        <f t="shared" si="1"/>
        <v/>
      </c>
      <c r="H483" s="131"/>
      <c r="I483" s="132"/>
      <c r="J483" s="131"/>
      <c r="K483" s="129"/>
      <c r="L483" s="131"/>
      <c r="M483" s="381"/>
      <c r="N483" s="381"/>
      <c r="O483" s="381"/>
      <c r="P483" s="381"/>
      <c r="Q483" s="381"/>
      <c r="R483" s="381"/>
      <c r="S483" s="381"/>
      <c r="T483" s="381"/>
      <c r="U483" s="381"/>
      <c r="V483" s="381"/>
      <c r="W483" s="381"/>
      <c r="X483" s="381"/>
      <c r="Y483" s="381"/>
      <c r="Z483" s="381"/>
    </row>
    <row r="484" spans="1:26" ht="12.75" customHeight="1" x14ac:dyDescent="0.25">
      <c r="A484" s="128">
        <v>481</v>
      </c>
      <c r="B484" s="129"/>
      <c r="C484" s="98"/>
      <c r="D484" s="141"/>
      <c r="E484" s="98"/>
      <c r="F484" s="95"/>
      <c r="G484" s="131" t="str">
        <f t="shared" si="1"/>
        <v/>
      </c>
      <c r="H484" s="131"/>
      <c r="I484" s="132"/>
      <c r="J484" s="131"/>
      <c r="K484" s="129"/>
      <c r="L484" s="131"/>
      <c r="M484" s="381"/>
      <c r="N484" s="381"/>
      <c r="O484" s="381"/>
      <c r="P484" s="381"/>
      <c r="Q484" s="381"/>
      <c r="R484" s="381"/>
      <c r="S484" s="381"/>
      <c r="T484" s="381"/>
      <c r="U484" s="381"/>
      <c r="V484" s="381"/>
      <c r="W484" s="381"/>
      <c r="X484" s="381"/>
      <c r="Y484" s="381"/>
      <c r="Z484" s="381"/>
    </row>
    <row r="485" spans="1:26" ht="12.75" customHeight="1" x14ac:dyDescent="0.25">
      <c r="A485" s="128">
        <v>482</v>
      </c>
      <c r="B485" s="129"/>
      <c r="C485" s="98"/>
      <c r="D485" s="141"/>
      <c r="E485" s="98"/>
      <c r="F485" s="95"/>
      <c r="G485" s="131" t="str">
        <f t="shared" si="1"/>
        <v/>
      </c>
      <c r="H485" s="131"/>
      <c r="I485" s="132"/>
      <c r="J485" s="131"/>
      <c r="K485" s="129"/>
      <c r="L485" s="131"/>
      <c r="M485" s="381"/>
      <c r="N485" s="381"/>
      <c r="O485" s="381"/>
      <c r="P485" s="381"/>
      <c r="Q485" s="381"/>
      <c r="R485" s="381"/>
      <c r="S485" s="381"/>
      <c r="T485" s="381"/>
      <c r="U485" s="381"/>
      <c r="V485" s="381"/>
      <c r="W485" s="381"/>
      <c r="X485" s="381"/>
      <c r="Y485" s="381"/>
      <c r="Z485" s="381"/>
    </row>
    <row r="486" spans="1:26" ht="12.75" customHeight="1" x14ac:dyDescent="0.25">
      <c r="A486" s="128">
        <v>483</v>
      </c>
      <c r="B486" s="129"/>
      <c r="C486" s="98"/>
      <c r="D486" s="141"/>
      <c r="E486" s="98"/>
      <c r="F486" s="95"/>
      <c r="G486" s="131" t="str">
        <f t="shared" si="1"/>
        <v/>
      </c>
      <c r="H486" s="131"/>
      <c r="I486" s="132"/>
      <c r="J486" s="131"/>
      <c r="K486" s="129"/>
      <c r="L486" s="131"/>
      <c r="M486" s="381"/>
      <c r="N486" s="381"/>
      <c r="O486" s="381"/>
      <c r="P486" s="381"/>
      <c r="Q486" s="381"/>
      <c r="R486" s="381"/>
      <c r="S486" s="381"/>
      <c r="T486" s="381"/>
      <c r="U486" s="381"/>
      <c r="V486" s="381"/>
      <c r="W486" s="381"/>
      <c r="X486" s="381"/>
      <c r="Y486" s="381"/>
      <c r="Z486" s="381"/>
    </row>
    <row r="487" spans="1:26" ht="12.75" customHeight="1" x14ac:dyDescent="0.25">
      <c r="A487" s="128">
        <v>484</v>
      </c>
      <c r="B487" s="129"/>
      <c r="C487" s="98"/>
      <c r="D487" s="141"/>
      <c r="E487" s="98"/>
      <c r="F487" s="95"/>
      <c r="G487" s="131" t="str">
        <f t="shared" si="1"/>
        <v/>
      </c>
      <c r="H487" s="131"/>
      <c r="I487" s="132"/>
      <c r="J487" s="131"/>
      <c r="K487" s="129"/>
      <c r="L487" s="131"/>
      <c r="M487" s="381"/>
      <c r="N487" s="381"/>
      <c r="O487" s="381"/>
      <c r="P487" s="381"/>
      <c r="Q487" s="381"/>
      <c r="R487" s="381"/>
      <c r="S487" s="381"/>
      <c r="T487" s="381"/>
      <c r="U487" s="381"/>
      <c r="V487" s="381"/>
      <c r="W487" s="381"/>
      <c r="X487" s="381"/>
      <c r="Y487" s="381"/>
      <c r="Z487" s="381"/>
    </row>
    <row r="488" spans="1:26" ht="12.75" customHeight="1" x14ac:dyDescent="0.25">
      <c r="A488" s="128">
        <v>485</v>
      </c>
      <c r="B488" s="129"/>
      <c r="C488" s="98"/>
      <c r="D488" s="141"/>
      <c r="E488" s="98"/>
      <c r="F488" s="95"/>
      <c r="G488" s="131" t="str">
        <f t="shared" si="1"/>
        <v/>
      </c>
      <c r="H488" s="131"/>
      <c r="I488" s="132"/>
      <c r="J488" s="131"/>
      <c r="K488" s="129"/>
      <c r="L488" s="131"/>
      <c r="M488" s="381"/>
      <c r="N488" s="381"/>
      <c r="O488" s="381"/>
      <c r="P488" s="381"/>
      <c r="Q488" s="381"/>
      <c r="R488" s="381"/>
      <c r="S488" s="381"/>
      <c r="T488" s="381"/>
      <c r="U488" s="381"/>
      <c r="V488" s="381"/>
      <c r="W488" s="381"/>
      <c r="X488" s="381"/>
      <c r="Y488" s="381"/>
      <c r="Z488" s="381"/>
    </row>
    <row r="489" spans="1:26" ht="12.75" customHeight="1" x14ac:dyDescent="0.25">
      <c r="A489" s="128">
        <v>486</v>
      </c>
      <c r="B489" s="129"/>
      <c r="C489" s="98"/>
      <c r="D489" s="141"/>
      <c r="E489" s="98"/>
      <c r="F489" s="95"/>
      <c r="G489" s="131" t="str">
        <f t="shared" si="1"/>
        <v/>
      </c>
      <c r="H489" s="131"/>
      <c r="I489" s="132"/>
      <c r="J489" s="131"/>
      <c r="K489" s="129"/>
      <c r="L489" s="131"/>
      <c r="M489" s="381"/>
      <c r="N489" s="381"/>
      <c r="O489" s="381"/>
      <c r="P489" s="381"/>
      <c r="Q489" s="381"/>
      <c r="R489" s="381"/>
      <c r="S489" s="381"/>
      <c r="T489" s="381"/>
      <c r="U489" s="381"/>
      <c r="V489" s="381"/>
      <c r="W489" s="381"/>
      <c r="X489" s="381"/>
      <c r="Y489" s="381"/>
      <c r="Z489" s="381"/>
    </row>
    <row r="490" spans="1:26" ht="12.75" customHeight="1" x14ac:dyDescent="0.25">
      <c r="A490" s="128">
        <v>487</v>
      </c>
      <c r="B490" s="129"/>
      <c r="C490" s="98"/>
      <c r="D490" s="141"/>
      <c r="E490" s="98"/>
      <c r="F490" s="95"/>
      <c r="G490" s="131" t="str">
        <f t="shared" si="1"/>
        <v/>
      </c>
      <c r="H490" s="131"/>
      <c r="I490" s="132"/>
      <c r="J490" s="131"/>
      <c r="K490" s="129"/>
      <c r="L490" s="131"/>
      <c r="M490" s="381"/>
      <c r="N490" s="381"/>
      <c r="O490" s="381"/>
      <c r="P490" s="381"/>
      <c r="Q490" s="381"/>
      <c r="R490" s="381"/>
      <c r="S490" s="381"/>
      <c r="T490" s="381"/>
      <c r="U490" s="381"/>
      <c r="V490" s="381"/>
      <c r="W490" s="381"/>
      <c r="X490" s="381"/>
      <c r="Y490" s="381"/>
      <c r="Z490" s="381"/>
    </row>
    <row r="491" spans="1:26" ht="12.75" customHeight="1" x14ac:dyDescent="0.25">
      <c r="A491" s="128">
        <v>488</v>
      </c>
      <c r="B491" s="129"/>
      <c r="C491" s="98"/>
      <c r="D491" s="141"/>
      <c r="E491" s="98"/>
      <c r="F491" s="95"/>
      <c r="G491" s="131" t="str">
        <f t="shared" si="1"/>
        <v/>
      </c>
      <c r="H491" s="131"/>
      <c r="I491" s="132"/>
      <c r="J491" s="131"/>
      <c r="K491" s="129"/>
      <c r="L491" s="131"/>
      <c r="M491" s="381"/>
      <c r="N491" s="381"/>
      <c r="O491" s="381"/>
      <c r="P491" s="381"/>
      <c r="Q491" s="381"/>
      <c r="R491" s="381"/>
      <c r="S491" s="381"/>
      <c r="T491" s="381"/>
      <c r="U491" s="381"/>
      <c r="V491" s="381"/>
      <c r="W491" s="381"/>
      <c r="X491" s="381"/>
      <c r="Y491" s="381"/>
      <c r="Z491" s="381"/>
    </row>
    <row r="492" spans="1:26" ht="12.75" customHeight="1" x14ac:dyDescent="0.25">
      <c r="A492" s="128">
        <v>489</v>
      </c>
      <c r="B492" s="129"/>
      <c r="C492" s="98"/>
      <c r="D492" s="141"/>
      <c r="E492" s="98"/>
      <c r="F492" s="95"/>
      <c r="G492" s="131" t="str">
        <f t="shared" si="1"/>
        <v/>
      </c>
      <c r="H492" s="131"/>
      <c r="I492" s="132"/>
      <c r="J492" s="131"/>
      <c r="K492" s="129"/>
      <c r="L492" s="131"/>
      <c r="M492" s="381"/>
      <c r="N492" s="381"/>
      <c r="O492" s="381"/>
      <c r="P492" s="381"/>
      <c r="Q492" s="381"/>
      <c r="R492" s="381"/>
      <c r="S492" s="381"/>
      <c r="T492" s="381"/>
      <c r="U492" s="381"/>
      <c r="V492" s="381"/>
      <c r="W492" s="381"/>
      <c r="X492" s="381"/>
      <c r="Y492" s="381"/>
      <c r="Z492" s="381"/>
    </row>
    <row r="493" spans="1:26" ht="12.75" customHeight="1" x14ac:dyDescent="0.25">
      <c r="A493" s="128">
        <v>490</v>
      </c>
      <c r="B493" s="129"/>
      <c r="C493" s="98"/>
      <c r="D493" s="141"/>
      <c r="E493" s="98"/>
      <c r="F493" s="95"/>
      <c r="G493" s="131" t="str">
        <f t="shared" si="1"/>
        <v/>
      </c>
      <c r="H493" s="131"/>
      <c r="I493" s="132"/>
      <c r="J493" s="131"/>
      <c r="K493" s="129"/>
      <c r="L493" s="131"/>
      <c r="M493" s="381"/>
      <c r="N493" s="381"/>
      <c r="O493" s="381"/>
      <c r="P493" s="381"/>
      <c r="Q493" s="381"/>
      <c r="R493" s="381"/>
      <c r="S493" s="381"/>
      <c r="T493" s="381"/>
      <c r="U493" s="381"/>
      <c r="V493" s="381"/>
      <c r="W493" s="381"/>
      <c r="X493" s="381"/>
      <c r="Y493" s="381"/>
      <c r="Z493" s="381"/>
    </row>
    <row r="494" spans="1:26" ht="12.75" customHeight="1" x14ac:dyDescent="0.25">
      <c r="A494" s="128">
        <v>491</v>
      </c>
      <c r="B494" s="129"/>
      <c r="C494" s="98"/>
      <c r="D494" s="141"/>
      <c r="E494" s="98"/>
      <c r="F494" s="95"/>
      <c r="G494" s="131" t="str">
        <f t="shared" si="1"/>
        <v/>
      </c>
      <c r="H494" s="131"/>
      <c r="I494" s="132"/>
      <c r="J494" s="131"/>
      <c r="K494" s="129"/>
      <c r="L494" s="131"/>
      <c r="M494" s="381"/>
      <c r="N494" s="381"/>
      <c r="O494" s="381"/>
      <c r="P494" s="381"/>
      <c r="Q494" s="381"/>
      <c r="R494" s="381"/>
      <c r="S494" s="381"/>
      <c r="T494" s="381"/>
      <c r="U494" s="381"/>
      <c r="V494" s="381"/>
      <c r="W494" s="381"/>
      <c r="X494" s="381"/>
      <c r="Y494" s="381"/>
      <c r="Z494" s="381"/>
    </row>
    <row r="495" spans="1:26" ht="12.75" customHeight="1" x14ac:dyDescent="0.25">
      <c r="A495" s="128">
        <v>492</v>
      </c>
      <c r="B495" s="129"/>
      <c r="C495" s="98"/>
      <c r="D495" s="141"/>
      <c r="E495" s="98"/>
      <c r="F495" s="95"/>
      <c r="G495" s="131" t="str">
        <f t="shared" si="1"/>
        <v/>
      </c>
      <c r="H495" s="131"/>
      <c r="I495" s="132"/>
      <c r="J495" s="131"/>
      <c r="K495" s="129"/>
      <c r="L495" s="131"/>
      <c r="M495" s="381"/>
      <c r="N495" s="381"/>
      <c r="O495" s="381"/>
      <c r="P495" s="381"/>
      <c r="Q495" s="381"/>
      <c r="R495" s="381"/>
      <c r="S495" s="381"/>
      <c r="T495" s="381"/>
      <c r="U495" s="381"/>
      <c r="V495" s="381"/>
      <c r="W495" s="381"/>
      <c r="X495" s="381"/>
      <c r="Y495" s="381"/>
      <c r="Z495" s="381"/>
    </row>
    <row r="496" spans="1:26" ht="12.75" customHeight="1" x14ac:dyDescent="0.25">
      <c r="A496" s="128">
        <v>493</v>
      </c>
      <c r="B496" s="129"/>
      <c r="C496" s="98"/>
      <c r="D496" s="141"/>
      <c r="E496" s="98"/>
      <c r="F496" s="95"/>
      <c r="G496" s="131" t="str">
        <f t="shared" si="1"/>
        <v/>
      </c>
      <c r="H496" s="131"/>
      <c r="I496" s="132"/>
      <c r="J496" s="131"/>
      <c r="K496" s="129"/>
      <c r="L496" s="131"/>
      <c r="M496" s="381"/>
      <c r="N496" s="381"/>
      <c r="O496" s="381"/>
      <c r="P496" s="381"/>
      <c r="Q496" s="381"/>
      <c r="R496" s="381"/>
      <c r="S496" s="381"/>
      <c r="T496" s="381"/>
      <c r="U496" s="381"/>
      <c r="V496" s="381"/>
      <c r="W496" s="381"/>
      <c r="X496" s="381"/>
      <c r="Y496" s="381"/>
      <c r="Z496" s="381"/>
    </row>
    <row r="497" spans="1:26" ht="12.75" customHeight="1" x14ac:dyDescent="0.25">
      <c r="A497" s="128">
        <v>494</v>
      </c>
      <c r="B497" s="129"/>
      <c r="C497" s="98"/>
      <c r="D497" s="141"/>
      <c r="E497" s="98"/>
      <c r="F497" s="95"/>
      <c r="G497" s="131" t="str">
        <f t="shared" si="1"/>
        <v/>
      </c>
      <c r="H497" s="131"/>
      <c r="I497" s="132"/>
      <c r="J497" s="131"/>
      <c r="K497" s="129"/>
      <c r="L497" s="131"/>
      <c r="M497" s="381"/>
      <c r="N497" s="381"/>
      <c r="O497" s="381"/>
      <c r="P497" s="381"/>
      <c r="Q497" s="381"/>
      <c r="R497" s="381"/>
      <c r="S497" s="381"/>
      <c r="T497" s="381"/>
      <c r="U497" s="381"/>
      <c r="V497" s="381"/>
      <c r="W497" s="381"/>
      <c r="X497" s="381"/>
      <c r="Y497" s="381"/>
      <c r="Z497" s="381"/>
    </row>
    <row r="498" spans="1:26" ht="12.75" customHeight="1" x14ac:dyDescent="0.25">
      <c r="A498" s="128">
        <v>495</v>
      </c>
      <c r="B498" s="129"/>
      <c r="C498" s="98"/>
      <c r="D498" s="141"/>
      <c r="E498" s="98"/>
      <c r="F498" s="95"/>
      <c r="G498" s="131" t="str">
        <f t="shared" si="1"/>
        <v/>
      </c>
      <c r="H498" s="131"/>
      <c r="I498" s="132"/>
      <c r="J498" s="131"/>
      <c r="K498" s="129"/>
      <c r="L498" s="131"/>
      <c r="M498" s="381"/>
      <c r="N498" s="381"/>
      <c r="O498" s="381"/>
      <c r="P498" s="381"/>
      <c r="Q498" s="381"/>
      <c r="R498" s="381"/>
      <c r="S498" s="381"/>
      <c r="T498" s="381"/>
      <c r="U498" s="381"/>
      <c r="V498" s="381"/>
      <c r="W498" s="381"/>
      <c r="X498" s="381"/>
      <c r="Y498" s="381"/>
      <c r="Z498" s="381"/>
    </row>
    <row r="499" spans="1:26" ht="12.75" customHeight="1" x14ac:dyDescent="0.25">
      <c r="A499" s="128">
        <v>496</v>
      </c>
      <c r="B499" s="129"/>
      <c r="C499" s="98"/>
      <c r="D499" s="141"/>
      <c r="E499" s="98"/>
      <c r="F499" s="95"/>
      <c r="G499" s="131" t="str">
        <f t="shared" si="1"/>
        <v/>
      </c>
      <c r="H499" s="131"/>
      <c r="I499" s="132"/>
      <c r="J499" s="131"/>
      <c r="K499" s="129"/>
      <c r="L499" s="131"/>
      <c r="M499" s="381"/>
      <c r="N499" s="381"/>
      <c r="O499" s="381"/>
      <c r="P499" s="381"/>
      <c r="Q499" s="381"/>
      <c r="R499" s="381"/>
      <c r="S499" s="381"/>
      <c r="T499" s="381"/>
      <c r="U499" s="381"/>
      <c r="V499" s="381"/>
      <c r="W499" s="381"/>
      <c r="X499" s="381"/>
      <c r="Y499" s="381"/>
      <c r="Z499" s="381"/>
    </row>
    <row r="500" spans="1:26" ht="12.75" customHeight="1" x14ac:dyDescent="0.25">
      <c r="A500" s="128">
        <v>497</v>
      </c>
      <c r="B500" s="129"/>
      <c r="C500" s="98"/>
      <c r="D500" s="141"/>
      <c r="E500" s="98"/>
      <c r="F500" s="95"/>
      <c r="G500" s="131" t="str">
        <f t="shared" si="1"/>
        <v/>
      </c>
      <c r="H500" s="131"/>
      <c r="I500" s="132"/>
      <c r="J500" s="131"/>
      <c r="K500" s="129"/>
      <c r="L500" s="131"/>
      <c r="M500" s="381"/>
      <c r="N500" s="381"/>
      <c r="O500" s="381"/>
      <c r="P500" s="381"/>
      <c r="Q500" s="381"/>
      <c r="R500" s="381"/>
      <c r="S500" s="381"/>
      <c r="T500" s="381"/>
      <c r="U500" s="381"/>
      <c r="V500" s="381"/>
      <c r="W500" s="381"/>
      <c r="X500" s="381"/>
      <c r="Y500" s="381"/>
      <c r="Z500" s="381"/>
    </row>
    <row r="501" spans="1:26" ht="12.75" customHeight="1" x14ac:dyDescent="0.25">
      <c r="A501" s="128">
        <v>498</v>
      </c>
      <c r="B501" s="129"/>
      <c r="C501" s="98"/>
      <c r="D501" s="141"/>
      <c r="E501" s="98"/>
      <c r="F501" s="95"/>
      <c r="G501" s="131" t="str">
        <f t="shared" si="1"/>
        <v/>
      </c>
      <c r="H501" s="131"/>
      <c r="I501" s="132"/>
      <c r="J501" s="131"/>
      <c r="K501" s="129"/>
      <c r="L501" s="131"/>
      <c r="M501" s="381"/>
      <c r="N501" s="381"/>
      <c r="O501" s="381"/>
      <c r="P501" s="381"/>
      <c r="Q501" s="381"/>
      <c r="R501" s="381"/>
      <c r="S501" s="381"/>
      <c r="T501" s="381"/>
      <c r="U501" s="381"/>
      <c r="V501" s="381"/>
      <c r="W501" s="381"/>
      <c r="X501" s="381"/>
      <c r="Y501" s="381"/>
      <c r="Z501" s="381"/>
    </row>
    <row r="502" spans="1:26" ht="12.75" customHeight="1" x14ac:dyDescent="0.25">
      <c r="A502" s="128">
        <v>499</v>
      </c>
      <c r="B502" s="129"/>
      <c r="C502" s="98"/>
      <c r="D502" s="141"/>
      <c r="E502" s="98"/>
      <c r="F502" s="95"/>
      <c r="G502" s="131" t="str">
        <f t="shared" si="1"/>
        <v/>
      </c>
      <c r="H502" s="131"/>
      <c r="I502" s="132"/>
      <c r="J502" s="131"/>
      <c r="K502" s="129"/>
      <c r="L502" s="131"/>
      <c r="M502" s="381"/>
      <c r="N502" s="381"/>
      <c r="O502" s="381"/>
      <c r="P502" s="381"/>
      <c r="Q502" s="381"/>
      <c r="R502" s="381"/>
      <c r="S502" s="381"/>
      <c r="T502" s="381"/>
      <c r="U502" s="381"/>
      <c r="V502" s="381"/>
      <c r="W502" s="381"/>
      <c r="X502" s="381"/>
      <c r="Y502" s="381"/>
      <c r="Z502" s="381"/>
    </row>
    <row r="503" spans="1:26" ht="12.75" customHeight="1" x14ac:dyDescent="0.25">
      <c r="A503" s="128">
        <v>500</v>
      </c>
      <c r="B503" s="129"/>
      <c r="C503" s="98"/>
      <c r="D503" s="141"/>
      <c r="E503" s="98"/>
      <c r="F503" s="95"/>
      <c r="G503" s="131" t="str">
        <f t="shared" si="1"/>
        <v/>
      </c>
      <c r="H503" s="131"/>
      <c r="I503" s="132"/>
      <c r="J503" s="131"/>
      <c r="K503" s="129"/>
      <c r="L503" s="131"/>
      <c r="M503" s="381"/>
      <c r="N503" s="381"/>
      <c r="O503" s="381"/>
      <c r="P503" s="381"/>
      <c r="Q503" s="381"/>
      <c r="R503" s="381"/>
      <c r="S503" s="381"/>
      <c r="T503" s="381"/>
      <c r="U503" s="381"/>
      <c r="V503" s="381"/>
      <c r="W503" s="381"/>
      <c r="X503" s="381"/>
      <c r="Y503" s="381"/>
      <c r="Z503" s="381"/>
    </row>
    <row r="504" spans="1:26" ht="12.75" customHeight="1" x14ac:dyDescent="0.25">
      <c r="A504" s="128">
        <v>501</v>
      </c>
      <c r="B504" s="129"/>
      <c r="C504" s="98"/>
      <c r="D504" s="141"/>
      <c r="E504" s="98"/>
      <c r="F504" s="95"/>
      <c r="G504" s="131" t="str">
        <f t="shared" si="1"/>
        <v/>
      </c>
      <c r="H504" s="131"/>
      <c r="I504" s="132"/>
      <c r="J504" s="131"/>
      <c r="K504" s="129"/>
      <c r="L504" s="131"/>
      <c r="M504" s="381"/>
      <c r="N504" s="381"/>
      <c r="O504" s="381"/>
      <c r="P504" s="381"/>
      <c r="Q504" s="381"/>
      <c r="R504" s="381"/>
      <c r="S504" s="381"/>
      <c r="T504" s="381"/>
      <c r="U504" s="381"/>
      <c r="V504" s="381"/>
      <c r="W504" s="381"/>
      <c r="X504" s="381"/>
      <c r="Y504" s="381"/>
      <c r="Z504" s="381"/>
    </row>
    <row r="505" spans="1:26" ht="12.75" customHeight="1" x14ac:dyDescent="0.25">
      <c r="A505" s="128">
        <v>502</v>
      </c>
      <c r="B505" s="129"/>
      <c r="C505" s="98"/>
      <c r="D505" s="141"/>
      <c r="E505" s="98"/>
      <c r="F505" s="95"/>
      <c r="G505" s="131" t="str">
        <f t="shared" si="1"/>
        <v/>
      </c>
      <c r="H505" s="131"/>
      <c r="I505" s="132"/>
      <c r="J505" s="131"/>
      <c r="K505" s="129"/>
      <c r="L505" s="131"/>
      <c r="M505" s="381"/>
      <c r="N505" s="381"/>
      <c r="O505" s="381"/>
      <c r="P505" s="381"/>
      <c r="Q505" s="381"/>
      <c r="R505" s="381"/>
      <c r="S505" s="381"/>
      <c r="T505" s="381"/>
      <c r="U505" s="381"/>
      <c r="V505" s="381"/>
      <c r="W505" s="381"/>
      <c r="X505" s="381"/>
      <c r="Y505" s="381"/>
      <c r="Z505" s="381"/>
    </row>
    <row r="506" spans="1:26" ht="12.75" customHeight="1" x14ac:dyDescent="0.25">
      <c r="A506" s="128">
        <v>503</v>
      </c>
      <c r="B506" s="129"/>
      <c r="C506" s="98"/>
      <c r="D506" s="141"/>
      <c r="E506" s="98"/>
      <c r="F506" s="95"/>
      <c r="G506" s="131" t="str">
        <f t="shared" si="1"/>
        <v/>
      </c>
      <c r="H506" s="131"/>
      <c r="I506" s="132"/>
      <c r="J506" s="131"/>
      <c r="K506" s="129"/>
      <c r="L506" s="131"/>
      <c r="M506" s="381"/>
      <c r="N506" s="381"/>
      <c r="O506" s="381"/>
      <c r="P506" s="381"/>
      <c r="Q506" s="381"/>
      <c r="R506" s="381"/>
      <c r="S506" s="381"/>
      <c r="T506" s="381"/>
      <c r="U506" s="381"/>
      <c r="V506" s="381"/>
      <c r="W506" s="381"/>
      <c r="X506" s="381"/>
      <c r="Y506" s="381"/>
      <c r="Z506" s="381"/>
    </row>
    <row r="507" spans="1:26" ht="12.75" customHeight="1" x14ac:dyDescent="0.25">
      <c r="A507" s="128">
        <v>504</v>
      </c>
      <c r="B507" s="129"/>
      <c r="C507" s="98"/>
      <c r="D507" s="141"/>
      <c r="E507" s="98"/>
      <c r="F507" s="95"/>
      <c r="G507" s="131" t="str">
        <f t="shared" si="1"/>
        <v/>
      </c>
      <c r="H507" s="131"/>
      <c r="I507" s="132"/>
      <c r="J507" s="131"/>
      <c r="K507" s="129"/>
      <c r="L507" s="131"/>
      <c r="M507" s="381"/>
      <c r="N507" s="381"/>
      <c r="O507" s="381"/>
      <c r="P507" s="381"/>
      <c r="Q507" s="381"/>
      <c r="R507" s="381"/>
      <c r="S507" s="381"/>
      <c r="T507" s="381"/>
      <c r="U507" s="381"/>
      <c r="V507" s="381"/>
      <c r="W507" s="381"/>
      <c r="X507" s="381"/>
      <c r="Y507" s="381"/>
      <c r="Z507" s="381"/>
    </row>
    <row r="508" spans="1:26" ht="12.75" customHeight="1" x14ac:dyDescent="0.25">
      <c r="A508" s="128">
        <v>505</v>
      </c>
      <c r="B508" s="129"/>
      <c r="C508" s="98"/>
      <c r="D508" s="141"/>
      <c r="E508" s="98"/>
      <c r="F508" s="95"/>
      <c r="G508" s="131" t="str">
        <f t="shared" si="1"/>
        <v/>
      </c>
      <c r="H508" s="131"/>
      <c r="I508" s="132"/>
      <c r="J508" s="131"/>
      <c r="K508" s="129"/>
      <c r="L508" s="131"/>
      <c r="M508" s="381"/>
      <c r="N508" s="381"/>
      <c r="O508" s="381"/>
      <c r="P508" s="381"/>
      <c r="Q508" s="381"/>
      <c r="R508" s="381"/>
      <c r="S508" s="381"/>
      <c r="T508" s="381"/>
      <c r="U508" s="381"/>
      <c r="V508" s="381"/>
      <c r="W508" s="381"/>
      <c r="X508" s="381"/>
      <c r="Y508" s="381"/>
      <c r="Z508" s="381"/>
    </row>
    <row r="509" spans="1:26" ht="12.75" customHeight="1" x14ac:dyDescent="0.25">
      <c r="A509" s="128">
        <v>506</v>
      </c>
      <c r="B509" s="129"/>
      <c r="C509" s="98"/>
      <c r="D509" s="141"/>
      <c r="E509" s="98"/>
      <c r="F509" s="95"/>
      <c r="G509" s="131" t="str">
        <f t="shared" si="1"/>
        <v/>
      </c>
      <c r="H509" s="131"/>
      <c r="I509" s="132"/>
      <c r="J509" s="131"/>
      <c r="K509" s="129"/>
      <c r="L509" s="131"/>
      <c r="M509" s="381"/>
      <c r="N509" s="381"/>
      <c r="O509" s="381"/>
      <c r="P509" s="381"/>
      <c r="Q509" s="381"/>
      <c r="R509" s="381"/>
      <c r="S509" s="381"/>
      <c r="T509" s="381"/>
      <c r="U509" s="381"/>
      <c r="V509" s="381"/>
      <c r="W509" s="381"/>
      <c r="X509" s="381"/>
      <c r="Y509" s="381"/>
      <c r="Z509" s="381"/>
    </row>
    <row r="510" spans="1:26" ht="12.75" customHeight="1" x14ac:dyDescent="0.25">
      <c r="A510" s="128">
        <v>507</v>
      </c>
      <c r="B510" s="129"/>
      <c r="C510" s="98"/>
      <c r="D510" s="141"/>
      <c r="E510" s="98"/>
      <c r="F510" s="95"/>
      <c r="G510" s="131" t="str">
        <f t="shared" si="1"/>
        <v/>
      </c>
      <c r="H510" s="131"/>
      <c r="I510" s="132"/>
      <c r="J510" s="131"/>
      <c r="K510" s="129"/>
      <c r="L510" s="131"/>
      <c r="M510" s="381"/>
      <c r="N510" s="381"/>
      <c r="O510" s="381"/>
      <c r="P510" s="381"/>
      <c r="Q510" s="381"/>
      <c r="R510" s="381"/>
      <c r="S510" s="381"/>
      <c r="T510" s="381"/>
      <c r="U510" s="381"/>
      <c r="V510" s="381"/>
      <c r="W510" s="381"/>
      <c r="X510" s="381"/>
      <c r="Y510" s="381"/>
      <c r="Z510" s="381"/>
    </row>
    <row r="511" spans="1:26" ht="12.75" customHeight="1" x14ac:dyDescent="0.25">
      <c r="A511" s="128">
        <v>508</v>
      </c>
      <c r="B511" s="129"/>
      <c r="C511" s="98"/>
      <c r="D511" s="141"/>
      <c r="E511" s="98"/>
      <c r="F511" s="95"/>
      <c r="G511" s="131" t="str">
        <f t="shared" si="1"/>
        <v/>
      </c>
      <c r="H511" s="131"/>
      <c r="I511" s="132"/>
      <c r="J511" s="131"/>
      <c r="K511" s="129"/>
      <c r="L511" s="131"/>
      <c r="M511" s="381"/>
      <c r="N511" s="381"/>
      <c r="O511" s="381"/>
      <c r="P511" s="381"/>
      <c r="Q511" s="381"/>
      <c r="R511" s="381"/>
      <c r="S511" s="381"/>
      <c r="T511" s="381"/>
      <c r="U511" s="381"/>
      <c r="V511" s="381"/>
      <c r="W511" s="381"/>
      <c r="X511" s="381"/>
      <c r="Y511" s="381"/>
      <c r="Z511" s="381"/>
    </row>
    <row r="512" spans="1:26" ht="12.75" customHeight="1" x14ac:dyDescent="0.25">
      <c r="A512" s="128">
        <v>509</v>
      </c>
      <c r="B512" s="129"/>
      <c r="C512" s="98"/>
      <c r="D512" s="141"/>
      <c r="E512" s="98"/>
      <c r="F512" s="95"/>
      <c r="G512" s="131" t="str">
        <f t="shared" si="1"/>
        <v/>
      </c>
      <c r="H512" s="131"/>
      <c r="I512" s="132"/>
      <c r="J512" s="131"/>
      <c r="K512" s="129"/>
      <c r="L512" s="131"/>
      <c r="M512" s="381"/>
      <c r="N512" s="381"/>
      <c r="O512" s="381"/>
      <c r="P512" s="381"/>
      <c r="Q512" s="381"/>
      <c r="R512" s="381"/>
      <c r="S512" s="381"/>
      <c r="T512" s="381"/>
      <c r="U512" s="381"/>
      <c r="V512" s="381"/>
      <c r="W512" s="381"/>
      <c r="X512" s="381"/>
      <c r="Y512" s="381"/>
      <c r="Z512" s="381"/>
    </row>
    <row r="513" spans="1:26" ht="12.75" customHeight="1" x14ac:dyDescent="0.25">
      <c r="A513" s="128">
        <v>510</v>
      </c>
      <c r="B513" s="129"/>
      <c r="C513" s="98"/>
      <c r="D513" s="141"/>
      <c r="E513" s="98"/>
      <c r="F513" s="95"/>
      <c r="G513" s="131" t="str">
        <f t="shared" si="1"/>
        <v/>
      </c>
      <c r="H513" s="131"/>
      <c r="I513" s="132"/>
      <c r="J513" s="131"/>
      <c r="K513" s="129"/>
      <c r="L513" s="131"/>
      <c r="M513" s="381"/>
      <c r="N513" s="381"/>
      <c r="O513" s="381"/>
      <c r="P513" s="381"/>
      <c r="Q513" s="381"/>
      <c r="R513" s="381"/>
      <c r="S513" s="381"/>
      <c r="T513" s="381"/>
      <c r="U513" s="381"/>
      <c r="V513" s="381"/>
      <c r="W513" s="381"/>
      <c r="X513" s="381"/>
      <c r="Y513" s="381"/>
      <c r="Z513" s="381"/>
    </row>
    <row r="514" spans="1:26" ht="12.75" customHeight="1" x14ac:dyDescent="0.25">
      <c r="A514" s="128">
        <v>511</v>
      </c>
      <c r="B514" s="129"/>
      <c r="C514" s="98"/>
      <c r="D514" s="141"/>
      <c r="E514" s="98"/>
      <c r="F514" s="95"/>
      <c r="G514" s="131" t="str">
        <f t="shared" si="1"/>
        <v/>
      </c>
      <c r="H514" s="131"/>
      <c r="I514" s="132"/>
      <c r="J514" s="131"/>
      <c r="K514" s="129"/>
      <c r="L514" s="131"/>
      <c r="M514" s="381"/>
      <c r="N514" s="381"/>
      <c r="O514" s="381"/>
      <c r="P514" s="381"/>
      <c r="Q514" s="381"/>
      <c r="R514" s="381"/>
      <c r="S514" s="381"/>
      <c r="T514" s="381"/>
      <c r="U514" s="381"/>
      <c r="V514" s="381"/>
      <c r="W514" s="381"/>
      <c r="X514" s="381"/>
      <c r="Y514" s="381"/>
      <c r="Z514" s="381"/>
    </row>
    <row r="515" spans="1:26" ht="12.75" customHeight="1" x14ac:dyDescent="0.25">
      <c r="A515" s="128">
        <v>512</v>
      </c>
      <c r="B515" s="129"/>
      <c r="C515" s="98"/>
      <c r="D515" s="141"/>
      <c r="E515" s="98"/>
      <c r="F515" s="95"/>
      <c r="G515" s="131" t="str">
        <f t="shared" si="1"/>
        <v/>
      </c>
      <c r="H515" s="131"/>
      <c r="I515" s="132"/>
      <c r="J515" s="131"/>
      <c r="K515" s="129"/>
      <c r="L515" s="131"/>
      <c r="M515" s="381"/>
      <c r="N515" s="381"/>
      <c r="O515" s="381"/>
      <c r="P515" s="381"/>
      <c r="Q515" s="381"/>
      <c r="R515" s="381"/>
      <c r="S515" s="381"/>
      <c r="T515" s="381"/>
      <c r="U515" s="381"/>
      <c r="V515" s="381"/>
      <c r="W515" s="381"/>
      <c r="X515" s="381"/>
      <c r="Y515" s="381"/>
      <c r="Z515" s="381"/>
    </row>
    <row r="516" spans="1:26" ht="12.75" customHeight="1" x14ac:dyDescent="0.25">
      <c r="A516" s="128">
        <v>513</v>
      </c>
      <c r="B516" s="129"/>
      <c r="C516" s="98"/>
      <c r="D516" s="141"/>
      <c r="E516" s="98"/>
      <c r="F516" s="95"/>
      <c r="G516" s="131" t="str">
        <f t="shared" si="1"/>
        <v/>
      </c>
      <c r="H516" s="131"/>
      <c r="I516" s="132"/>
      <c r="J516" s="131"/>
      <c r="K516" s="129"/>
      <c r="L516" s="131"/>
      <c r="M516" s="381"/>
      <c r="N516" s="381"/>
      <c r="O516" s="381"/>
      <c r="P516" s="381"/>
      <c r="Q516" s="381"/>
      <c r="R516" s="381"/>
      <c r="S516" s="381"/>
      <c r="T516" s="381"/>
      <c r="U516" s="381"/>
      <c r="V516" s="381"/>
      <c r="W516" s="381"/>
      <c r="X516" s="381"/>
      <c r="Y516" s="381"/>
      <c r="Z516" s="381"/>
    </row>
    <row r="517" spans="1:26" ht="12.75" customHeight="1" x14ac:dyDescent="0.25">
      <c r="A517" s="128">
        <v>514</v>
      </c>
      <c r="B517" s="129"/>
      <c r="C517" s="98"/>
      <c r="D517" s="141"/>
      <c r="E517" s="98"/>
      <c r="F517" s="95"/>
      <c r="G517" s="131" t="str">
        <f t="shared" si="1"/>
        <v/>
      </c>
      <c r="H517" s="131"/>
      <c r="I517" s="132"/>
      <c r="J517" s="131"/>
      <c r="K517" s="129"/>
      <c r="L517" s="131"/>
      <c r="M517" s="381"/>
      <c r="N517" s="381"/>
      <c r="O517" s="381"/>
      <c r="P517" s="381"/>
      <c r="Q517" s="381"/>
      <c r="R517" s="381"/>
      <c r="S517" s="381"/>
      <c r="T517" s="381"/>
      <c r="U517" s="381"/>
      <c r="V517" s="381"/>
      <c r="W517" s="381"/>
      <c r="X517" s="381"/>
      <c r="Y517" s="381"/>
      <c r="Z517" s="381"/>
    </row>
    <row r="518" spans="1:26" ht="12.75" customHeight="1" x14ac:dyDescent="0.25">
      <c r="A518" s="128">
        <v>515</v>
      </c>
      <c r="B518" s="129"/>
      <c r="C518" s="98"/>
      <c r="D518" s="141"/>
      <c r="E518" s="98"/>
      <c r="F518" s="95"/>
      <c r="G518" s="131" t="str">
        <f t="shared" si="1"/>
        <v/>
      </c>
      <c r="H518" s="131"/>
      <c r="I518" s="132"/>
      <c r="J518" s="131"/>
      <c r="K518" s="129"/>
      <c r="L518" s="131"/>
      <c r="M518" s="381"/>
      <c r="N518" s="381"/>
      <c r="O518" s="381"/>
      <c r="P518" s="381"/>
      <c r="Q518" s="381"/>
      <c r="R518" s="381"/>
      <c r="S518" s="381"/>
      <c r="T518" s="381"/>
      <c r="U518" s="381"/>
      <c r="V518" s="381"/>
      <c r="W518" s="381"/>
      <c r="X518" s="381"/>
      <c r="Y518" s="381"/>
      <c r="Z518" s="381"/>
    </row>
    <row r="519" spans="1:26" ht="12.75" customHeight="1" x14ac:dyDescent="0.25">
      <c r="A519" s="128">
        <v>516</v>
      </c>
      <c r="B519" s="129"/>
      <c r="C519" s="98"/>
      <c r="D519" s="141"/>
      <c r="E519" s="98"/>
      <c r="F519" s="95"/>
      <c r="G519" s="131" t="str">
        <f t="shared" si="1"/>
        <v/>
      </c>
      <c r="H519" s="131"/>
      <c r="I519" s="132"/>
      <c r="J519" s="131"/>
      <c r="K519" s="129"/>
      <c r="L519" s="131"/>
      <c r="M519" s="381"/>
      <c r="N519" s="381"/>
      <c r="O519" s="381"/>
      <c r="P519" s="381"/>
      <c r="Q519" s="381"/>
      <c r="R519" s="381"/>
      <c r="S519" s="381"/>
      <c r="T519" s="381"/>
      <c r="U519" s="381"/>
      <c r="V519" s="381"/>
      <c r="W519" s="381"/>
      <c r="X519" s="381"/>
      <c r="Y519" s="381"/>
      <c r="Z519" s="381"/>
    </row>
    <row r="520" spans="1:26" ht="12.75" customHeight="1" x14ac:dyDescent="0.25">
      <c r="A520" s="128">
        <v>517</v>
      </c>
      <c r="B520" s="129"/>
      <c r="C520" s="98"/>
      <c r="D520" s="141"/>
      <c r="E520" s="98"/>
      <c r="F520" s="95"/>
      <c r="G520" s="131" t="str">
        <f t="shared" si="1"/>
        <v/>
      </c>
      <c r="H520" s="131"/>
      <c r="I520" s="132"/>
      <c r="J520" s="131"/>
      <c r="K520" s="129"/>
      <c r="L520" s="131"/>
      <c r="M520" s="381"/>
      <c r="N520" s="381"/>
      <c r="O520" s="381"/>
      <c r="P520" s="381"/>
      <c r="Q520" s="381"/>
      <c r="R520" s="381"/>
      <c r="S520" s="381"/>
      <c r="T520" s="381"/>
      <c r="U520" s="381"/>
      <c r="V520" s="381"/>
      <c r="W520" s="381"/>
      <c r="X520" s="381"/>
      <c r="Y520" s="381"/>
      <c r="Z520" s="381"/>
    </row>
    <row r="521" spans="1:26" ht="12.75" customHeight="1" x14ac:dyDescent="0.25">
      <c r="A521" s="128">
        <v>518</v>
      </c>
      <c r="B521" s="129"/>
      <c r="C521" s="98"/>
      <c r="D521" s="141"/>
      <c r="E521" s="98"/>
      <c r="F521" s="95"/>
      <c r="G521" s="131" t="str">
        <f t="shared" si="1"/>
        <v/>
      </c>
      <c r="H521" s="131"/>
      <c r="I521" s="132"/>
      <c r="J521" s="131"/>
      <c r="K521" s="129"/>
      <c r="L521" s="131"/>
      <c r="M521" s="381"/>
      <c r="N521" s="381"/>
      <c r="O521" s="381"/>
      <c r="P521" s="381"/>
      <c r="Q521" s="381"/>
      <c r="R521" s="381"/>
      <c r="S521" s="381"/>
      <c r="T521" s="381"/>
      <c r="U521" s="381"/>
      <c r="V521" s="381"/>
      <c r="W521" s="381"/>
      <c r="X521" s="381"/>
      <c r="Y521" s="381"/>
      <c r="Z521" s="381"/>
    </row>
    <row r="522" spans="1:26" ht="12.75" customHeight="1" x14ac:dyDescent="0.25">
      <c r="A522" s="128">
        <v>519</v>
      </c>
      <c r="B522" s="129"/>
      <c r="C522" s="98"/>
      <c r="D522" s="141"/>
      <c r="E522" s="98"/>
      <c r="F522" s="95"/>
      <c r="G522" s="131" t="str">
        <f t="shared" si="1"/>
        <v/>
      </c>
      <c r="H522" s="131"/>
      <c r="I522" s="132"/>
      <c r="J522" s="131"/>
      <c r="K522" s="129"/>
      <c r="L522" s="131"/>
      <c r="M522" s="381"/>
      <c r="N522" s="381"/>
      <c r="O522" s="381"/>
      <c r="P522" s="381"/>
      <c r="Q522" s="381"/>
      <c r="R522" s="381"/>
      <c r="S522" s="381"/>
      <c r="T522" s="381"/>
      <c r="U522" s="381"/>
      <c r="V522" s="381"/>
      <c r="W522" s="381"/>
      <c r="X522" s="381"/>
      <c r="Y522" s="381"/>
      <c r="Z522" s="381"/>
    </row>
    <row r="523" spans="1:26" ht="12.75" customHeight="1" x14ac:dyDescent="0.25">
      <c r="A523" s="128">
        <v>520</v>
      </c>
      <c r="B523" s="129"/>
      <c r="C523" s="98"/>
      <c r="D523" s="141"/>
      <c r="E523" s="98"/>
      <c r="F523" s="95"/>
      <c r="G523" s="131" t="str">
        <f t="shared" si="1"/>
        <v/>
      </c>
      <c r="H523" s="131"/>
      <c r="I523" s="132"/>
      <c r="J523" s="131"/>
      <c r="K523" s="129"/>
      <c r="L523" s="131"/>
      <c r="M523" s="381"/>
      <c r="N523" s="381"/>
      <c r="O523" s="381"/>
      <c r="P523" s="381"/>
      <c r="Q523" s="381"/>
      <c r="R523" s="381"/>
      <c r="S523" s="381"/>
      <c r="T523" s="381"/>
      <c r="U523" s="381"/>
      <c r="V523" s="381"/>
      <c r="W523" s="381"/>
      <c r="X523" s="381"/>
      <c r="Y523" s="381"/>
      <c r="Z523" s="381"/>
    </row>
    <row r="524" spans="1:26" ht="12.75" customHeight="1" x14ac:dyDescent="0.25">
      <c r="A524" s="128">
        <v>521</v>
      </c>
      <c r="B524" s="129"/>
      <c r="C524" s="98"/>
      <c r="D524" s="141"/>
      <c r="E524" s="98"/>
      <c r="F524" s="95"/>
      <c r="G524" s="131" t="str">
        <f t="shared" si="1"/>
        <v/>
      </c>
      <c r="H524" s="131"/>
      <c r="I524" s="132"/>
      <c r="J524" s="131"/>
      <c r="K524" s="129"/>
      <c r="L524" s="131"/>
      <c r="M524" s="381"/>
      <c r="N524" s="381"/>
      <c r="O524" s="381"/>
      <c r="P524" s="381"/>
      <c r="Q524" s="381"/>
      <c r="R524" s="381"/>
      <c r="S524" s="381"/>
      <c r="T524" s="381"/>
      <c r="U524" s="381"/>
      <c r="V524" s="381"/>
      <c r="W524" s="381"/>
      <c r="X524" s="381"/>
      <c r="Y524" s="381"/>
      <c r="Z524" s="381"/>
    </row>
    <row r="525" spans="1:26" ht="12.75" customHeight="1" x14ac:dyDescent="0.25">
      <c r="A525" s="128">
        <v>522</v>
      </c>
      <c r="B525" s="129"/>
      <c r="C525" s="98"/>
      <c r="D525" s="141"/>
      <c r="E525" s="98"/>
      <c r="F525" s="95"/>
      <c r="G525" s="131" t="str">
        <f t="shared" si="1"/>
        <v/>
      </c>
      <c r="H525" s="131"/>
      <c r="I525" s="132"/>
      <c r="J525" s="131"/>
      <c r="K525" s="129"/>
      <c r="L525" s="131"/>
      <c r="M525" s="381"/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/>
      <c r="Y525" s="381"/>
      <c r="Z525" s="381"/>
    </row>
    <row r="526" spans="1:26" ht="12.75" customHeight="1" x14ac:dyDescent="0.25">
      <c r="A526" s="128">
        <v>523</v>
      </c>
      <c r="B526" s="129"/>
      <c r="C526" s="98"/>
      <c r="D526" s="141"/>
      <c r="E526" s="98"/>
      <c r="F526" s="95"/>
      <c r="G526" s="131" t="str">
        <f t="shared" si="1"/>
        <v/>
      </c>
      <c r="H526" s="131"/>
      <c r="I526" s="132"/>
      <c r="J526" s="131"/>
      <c r="K526" s="129"/>
      <c r="L526" s="131"/>
      <c r="M526" s="381"/>
      <c r="N526" s="381"/>
      <c r="O526" s="381"/>
      <c r="P526" s="381"/>
      <c r="Q526" s="381"/>
      <c r="R526" s="381"/>
      <c r="S526" s="381"/>
      <c r="T526" s="381"/>
      <c r="U526" s="381"/>
      <c r="V526" s="381"/>
      <c r="W526" s="381"/>
      <c r="X526" s="381"/>
      <c r="Y526" s="381"/>
      <c r="Z526" s="381"/>
    </row>
    <row r="527" spans="1:26" ht="12.75" customHeight="1" x14ac:dyDescent="0.25">
      <c r="A527" s="128">
        <v>524</v>
      </c>
      <c r="B527" s="129"/>
      <c r="C527" s="98"/>
      <c r="D527" s="141"/>
      <c r="E527" s="98"/>
      <c r="F527" s="95"/>
      <c r="G527" s="131" t="str">
        <f t="shared" ref="G527:G781" si="2">IF(L527="","",IF(LEN(L527)&gt;14,L527,"CPF Protegido - LGPD"))</f>
        <v/>
      </c>
      <c r="H527" s="131"/>
      <c r="I527" s="132"/>
      <c r="J527" s="131"/>
      <c r="K527" s="129"/>
      <c r="L527" s="131"/>
      <c r="M527" s="381"/>
      <c r="N527" s="381"/>
      <c r="O527" s="381"/>
      <c r="P527" s="381"/>
      <c r="Q527" s="381"/>
      <c r="R527" s="381"/>
      <c r="S527" s="381"/>
      <c r="T527" s="381"/>
      <c r="U527" s="381"/>
      <c r="V527" s="381"/>
      <c r="W527" s="381"/>
      <c r="X527" s="381"/>
      <c r="Y527" s="381"/>
      <c r="Z527" s="381"/>
    </row>
    <row r="528" spans="1:26" ht="12.75" customHeight="1" x14ac:dyDescent="0.25">
      <c r="A528" s="128">
        <v>525</v>
      </c>
      <c r="B528" s="129"/>
      <c r="C528" s="98"/>
      <c r="D528" s="141"/>
      <c r="E528" s="98"/>
      <c r="F528" s="95"/>
      <c r="G528" s="131" t="str">
        <f t="shared" si="2"/>
        <v/>
      </c>
      <c r="H528" s="131"/>
      <c r="I528" s="132"/>
      <c r="J528" s="131"/>
      <c r="K528" s="129"/>
      <c r="L528" s="131"/>
      <c r="M528" s="381"/>
      <c r="N528" s="381"/>
      <c r="O528" s="381"/>
      <c r="P528" s="381"/>
      <c r="Q528" s="381"/>
      <c r="R528" s="381"/>
      <c r="S528" s="381"/>
      <c r="T528" s="381"/>
      <c r="U528" s="381"/>
      <c r="V528" s="381"/>
      <c r="W528" s="381"/>
      <c r="X528" s="381"/>
      <c r="Y528" s="381"/>
      <c r="Z528" s="381"/>
    </row>
    <row r="529" spans="1:26" ht="12.75" customHeight="1" x14ac:dyDescent="0.25">
      <c r="A529" s="128">
        <v>526</v>
      </c>
      <c r="B529" s="129"/>
      <c r="C529" s="98"/>
      <c r="D529" s="141"/>
      <c r="E529" s="98"/>
      <c r="F529" s="95"/>
      <c r="G529" s="131" t="str">
        <f t="shared" si="2"/>
        <v/>
      </c>
      <c r="H529" s="131"/>
      <c r="I529" s="132"/>
      <c r="J529" s="131"/>
      <c r="K529" s="129"/>
      <c r="L529" s="131"/>
      <c r="M529" s="381"/>
      <c r="N529" s="381"/>
      <c r="O529" s="381"/>
      <c r="P529" s="381"/>
      <c r="Q529" s="381"/>
      <c r="R529" s="381"/>
      <c r="S529" s="381"/>
      <c r="T529" s="381"/>
      <c r="U529" s="381"/>
      <c r="V529" s="381"/>
      <c r="W529" s="381"/>
      <c r="X529" s="381"/>
      <c r="Y529" s="381"/>
      <c r="Z529" s="381"/>
    </row>
    <row r="530" spans="1:26" ht="12.75" customHeight="1" x14ac:dyDescent="0.25">
      <c r="A530" s="128">
        <v>527</v>
      </c>
      <c r="B530" s="129"/>
      <c r="C530" s="98"/>
      <c r="D530" s="141"/>
      <c r="E530" s="98"/>
      <c r="F530" s="95"/>
      <c r="G530" s="131" t="str">
        <f t="shared" si="2"/>
        <v/>
      </c>
      <c r="H530" s="131"/>
      <c r="I530" s="132"/>
      <c r="J530" s="131"/>
      <c r="K530" s="129"/>
      <c r="L530" s="131"/>
      <c r="M530" s="381"/>
      <c r="N530" s="381"/>
      <c r="O530" s="381"/>
      <c r="P530" s="381"/>
      <c r="Q530" s="381"/>
      <c r="R530" s="381"/>
      <c r="S530" s="381"/>
      <c r="T530" s="381"/>
      <c r="U530" s="381"/>
      <c r="V530" s="381"/>
      <c r="W530" s="381"/>
      <c r="X530" s="381"/>
      <c r="Y530" s="381"/>
      <c r="Z530" s="381"/>
    </row>
    <row r="531" spans="1:26" ht="12.75" customHeight="1" x14ac:dyDescent="0.25">
      <c r="A531" s="128">
        <v>528</v>
      </c>
      <c r="B531" s="129"/>
      <c r="C531" s="98"/>
      <c r="D531" s="141"/>
      <c r="E531" s="98"/>
      <c r="F531" s="95"/>
      <c r="G531" s="131" t="str">
        <f t="shared" si="2"/>
        <v/>
      </c>
      <c r="H531" s="131"/>
      <c r="I531" s="132"/>
      <c r="J531" s="131"/>
      <c r="K531" s="129"/>
      <c r="L531" s="131"/>
      <c r="M531" s="381"/>
      <c r="N531" s="381"/>
      <c r="O531" s="381"/>
      <c r="P531" s="381"/>
      <c r="Q531" s="381"/>
      <c r="R531" s="381"/>
      <c r="S531" s="381"/>
      <c r="T531" s="381"/>
      <c r="U531" s="381"/>
      <c r="V531" s="381"/>
      <c r="W531" s="381"/>
      <c r="X531" s="381"/>
      <c r="Y531" s="381"/>
      <c r="Z531" s="381"/>
    </row>
    <row r="532" spans="1:26" ht="12.75" customHeight="1" x14ac:dyDescent="0.25">
      <c r="A532" s="128">
        <v>529</v>
      </c>
      <c r="B532" s="129"/>
      <c r="C532" s="98"/>
      <c r="D532" s="141"/>
      <c r="E532" s="98"/>
      <c r="F532" s="95"/>
      <c r="G532" s="131" t="str">
        <f t="shared" si="2"/>
        <v/>
      </c>
      <c r="H532" s="131"/>
      <c r="I532" s="132"/>
      <c r="J532" s="131"/>
      <c r="K532" s="129"/>
      <c r="L532" s="131"/>
      <c r="M532" s="381"/>
      <c r="N532" s="381"/>
      <c r="O532" s="381"/>
      <c r="P532" s="381"/>
      <c r="Q532" s="381"/>
      <c r="R532" s="381"/>
      <c r="S532" s="381"/>
      <c r="T532" s="381"/>
      <c r="U532" s="381"/>
      <c r="V532" s="381"/>
      <c r="W532" s="381"/>
      <c r="X532" s="381"/>
      <c r="Y532" s="381"/>
      <c r="Z532" s="381"/>
    </row>
    <row r="533" spans="1:26" ht="12.75" customHeight="1" x14ac:dyDescent="0.25">
      <c r="A533" s="128">
        <v>530</v>
      </c>
      <c r="B533" s="129"/>
      <c r="C533" s="98"/>
      <c r="D533" s="141"/>
      <c r="E533" s="98"/>
      <c r="F533" s="95"/>
      <c r="G533" s="131" t="str">
        <f t="shared" si="2"/>
        <v/>
      </c>
      <c r="H533" s="131"/>
      <c r="I533" s="132"/>
      <c r="J533" s="131"/>
      <c r="K533" s="129"/>
      <c r="L533" s="131"/>
      <c r="M533" s="381"/>
      <c r="N533" s="381"/>
      <c r="O533" s="381"/>
      <c r="P533" s="381"/>
      <c r="Q533" s="381"/>
      <c r="R533" s="381"/>
      <c r="S533" s="381"/>
      <c r="T533" s="381"/>
      <c r="U533" s="381"/>
      <c r="V533" s="381"/>
      <c r="W533" s="381"/>
      <c r="X533" s="381"/>
      <c r="Y533" s="381"/>
      <c r="Z533" s="381"/>
    </row>
    <row r="534" spans="1:26" ht="12.75" customHeight="1" x14ac:dyDescent="0.25">
      <c r="A534" s="128">
        <v>531</v>
      </c>
      <c r="B534" s="129"/>
      <c r="C534" s="98"/>
      <c r="D534" s="141"/>
      <c r="E534" s="98"/>
      <c r="F534" s="95"/>
      <c r="G534" s="131" t="str">
        <f t="shared" si="2"/>
        <v/>
      </c>
      <c r="H534" s="131"/>
      <c r="I534" s="132"/>
      <c r="J534" s="131"/>
      <c r="K534" s="129"/>
      <c r="L534" s="131"/>
      <c r="M534" s="381"/>
      <c r="N534" s="381"/>
      <c r="O534" s="381"/>
      <c r="P534" s="381"/>
      <c r="Q534" s="381"/>
      <c r="R534" s="381"/>
      <c r="S534" s="381"/>
      <c r="T534" s="381"/>
      <c r="U534" s="381"/>
      <c r="V534" s="381"/>
      <c r="W534" s="381"/>
      <c r="X534" s="381"/>
      <c r="Y534" s="381"/>
      <c r="Z534" s="381"/>
    </row>
    <row r="535" spans="1:26" ht="12.75" customHeight="1" x14ac:dyDescent="0.25">
      <c r="A535" s="128">
        <v>532</v>
      </c>
      <c r="B535" s="129"/>
      <c r="C535" s="98"/>
      <c r="D535" s="141"/>
      <c r="E535" s="98"/>
      <c r="F535" s="95"/>
      <c r="G535" s="131" t="str">
        <f t="shared" si="2"/>
        <v/>
      </c>
      <c r="H535" s="131"/>
      <c r="I535" s="132"/>
      <c r="J535" s="131"/>
      <c r="K535" s="129"/>
      <c r="L535" s="131"/>
      <c r="M535" s="381"/>
      <c r="N535" s="381"/>
      <c r="O535" s="381"/>
      <c r="P535" s="381"/>
      <c r="Q535" s="381"/>
      <c r="R535" s="381"/>
      <c r="S535" s="381"/>
      <c r="T535" s="381"/>
      <c r="U535" s="381"/>
      <c r="V535" s="381"/>
      <c r="W535" s="381"/>
      <c r="X535" s="381"/>
      <c r="Y535" s="381"/>
      <c r="Z535" s="381"/>
    </row>
    <row r="536" spans="1:26" ht="12.75" customHeight="1" x14ac:dyDescent="0.25">
      <c r="A536" s="128">
        <v>533</v>
      </c>
      <c r="B536" s="129"/>
      <c r="C536" s="98"/>
      <c r="D536" s="141"/>
      <c r="E536" s="98"/>
      <c r="F536" s="95"/>
      <c r="G536" s="131" t="str">
        <f t="shared" si="2"/>
        <v/>
      </c>
      <c r="H536" s="131"/>
      <c r="I536" s="132"/>
      <c r="J536" s="131"/>
      <c r="K536" s="129"/>
      <c r="L536" s="131"/>
      <c r="M536" s="381"/>
      <c r="N536" s="381"/>
      <c r="O536" s="381"/>
      <c r="P536" s="381"/>
      <c r="Q536" s="381"/>
      <c r="R536" s="381"/>
      <c r="S536" s="381"/>
      <c r="T536" s="381"/>
      <c r="U536" s="381"/>
      <c r="V536" s="381"/>
      <c r="W536" s="381"/>
      <c r="X536" s="381"/>
      <c r="Y536" s="381"/>
      <c r="Z536" s="381"/>
    </row>
    <row r="537" spans="1:26" ht="12.75" customHeight="1" x14ac:dyDescent="0.25">
      <c r="A537" s="128">
        <v>534</v>
      </c>
      <c r="B537" s="129"/>
      <c r="C537" s="98"/>
      <c r="D537" s="141"/>
      <c r="E537" s="98"/>
      <c r="F537" s="95"/>
      <c r="G537" s="131" t="str">
        <f t="shared" si="2"/>
        <v/>
      </c>
      <c r="H537" s="131"/>
      <c r="I537" s="132"/>
      <c r="J537" s="131"/>
      <c r="K537" s="129"/>
      <c r="L537" s="131"/>
      <c r="M537" s="381"/>
      <c r="N537" s="381"/>
      <c r="O537" s="381"/>
      <c r="P537" s="381"/>
      <c r="Q537" s="381"/>
      <c r="R537" s="381"/>
      <c r="S537" s="381"/>
      <c r="T537" s="381"/>
      <c r="U537" s="381"/>
      <c r="V537" s="381"/>
      <c r="W537" s="381"/>
      <c r="X537" s="381"/>
      <c r="Y537" s="381"/>
      <c r="Z537" s="381"/>
    </row>
    <row r="538" spans="1:26" ht="12.75" customHeight="1" x14ac:dyDescent="0.25">
      <c r="A538" s="128">
        <v>535</v>
      </c>
      <c r="B538" s="129"/>
      <c r="C538" s="98"/>
      <c r="D538" s="141"/>
      <c r="E538" s="98"/>
      <c r="F538" s="95"/>
      <c r="G538" s="131" t="str">
        <f t="shared" si="2"/>
        <v/>
      </c>
      <c r="H538" s="131"/>
      <c r="I538" s="132"/>
      <c r="J538" s="131"/>
      <c r="K538" s="129"/>
      <c r="L538" s="131"/>
      <c r="M538" s="381"/>
      <c r="N538" s="381"/>
      <c r="O538" s="381"/>
      <c r="P538" s="381"/>
      <c r="Q538" s="381"/>
      <c r="R538" s="381"/>
      <c r="S538" s="381"/>
      <c r="T538" s="381"/>
      <c r="U538" s="381"/>
      <c r="V538" s="381"/>
      <c r="W538" s="381"/>
      <c r="X538" s="381"/>
      <c r="Y538" s="381"/>
      <c r="Z538" s="381"/>
    </row>
    <row r="539" spans="1:26" ht="12.75" customHeight="1" x14ac:dyDescent="0.25">
      <c r="A539" s="128">
        <v>536</v>
      </c>
      <c r="B539" s="129"/>
      <c r="C539" s="98"/>
      <c r="D539" s="141"/>
      <c r="E539" s="98"/>
      <c r="F539" s="95"/>
      <c r="G539" s="131" t="str">
        <f t="shared" si="2"/>
        <v/>
      </c>
      <c r="H539" s="131"/>
      <c r="I539" s="132"/>
      <c r="J539" s="131"/>
      <c r="K539" s="129"/>
      <c r="L539" s="131"/>
      <c r="M539" s="381"/>
      <c r="N539" s="381"/>
      <c r="O539" s="381"/>
      <c r="P539" s="381"/>
      <c r="Q539" s="381"/>
      <c r="R539" s="381"/>
      <c r="S539" s="381"/>
      <c r="T539" s="381"/>
      <c r="U539" s="381"/>
      <c r="V539" s="381"/>
      <c r="W539" s="381"/>
      <c r="X539" s="381"/>
      <c r="Y539" s="381"/>
      <c r="Z539" s="381"/>
    </row>
    <row r="540" spans="1:26" ht="12.75" customHeight="1" x14ac:dyDescent="0.25">
      <c r="A540" s="128">
        <v>537</v>
      </c>
      <c r="B540" s="129"/>
      <c r="C540" s="98"/>
      <c r="D540" s="141"/>
      <c r="E540" s="98"/>
      <c r="F540" s="95"/>
      <c r="G540" s="131" t="str">
        <f t="shared" si="2"/>
        <v/>
      </c>
      <c r="H540" s="131"/>
      <c r="I540" s="132"/>
      <c r="J540" s="131"/>
      <c r="K540" s="129"/>
      <c r="L540" s="131"/>
      <c r="M540" s="381"/>
      <c r="N540" s="381"/>
      <c r="O540" s="381"/>
      <c r="P540" s="381"/>
      <c r="Q540" s="381"/>
      <c r="R540" s="381"/>
      <c r="S540" s="381"/>
      <c r="T540" s="381"/>
      <c r="U540" s="381"/>
      <c r="V540" s="381"/>
      <c r="W540" s="381"/>
      <c r="X540" s="381"/>
      <c r="Y540" s="381"/>
      <c r="Z540" s="381"/>
    </row>
    <row r="541" spans="1:26" ht="12.75" customHeight="1" x14ac:dyDescent="0.25">
      <c r="A541" s="128">
        <v>538</v>
      </c>
      <c r="B541" s="129"/>
      <c r="C541" s="98"/>
      <c r="D541" s="141"/>
      <c r="E541" s="98"/>
      <c r="F541" s="95"/>
      <c r="G541" s="131" t="str">
        <f t="shared" si="2"/>
        <v/>
      </c>
      <c r="H541" s="131"/>
      <c r="I541" s="132"/>
      <c r="J541" s="131"/>
      <c r="K541" s="129"/>
      <c r="L541" s="131"/>
      <c r="M541" s="381"/>
      <c r="N541" s="381"/>
      <c r="O541" s="381"/>
      <c r="P541" s="381"/>
      <c r="Q541" s="381"/>
      <c r="R541" s="381"/>
      <c r="S541" s="381"/>
      <c r="T541" s="381"/>
      <c r="U541" s="381"/>
      <c r="V541" s="381"/>
      <c r="W541" s="381"/>
      <c r="X541" s="381"/>
      <c r="Y541" s="381"/>
      <c r="Z541" s="381"/>
    </row>
    <row r="542" spans="1:26" ht="12.75" customHeight="1" x14ac:dyDescent="0.25">
      <c r="A542" s="128">
        <v>539</v>
      </c>
      <c r="B542" s="129"/>
      <c r="C542" s="98"/>
      <c r="D542" s="141"/>
      <c r="E542" s="98"/>
      <c r="F542" s="95"/>
      <c r="G542" s="131" t="str">
        <f t="shared" si="2"/>
        <v/>
      </c>
      <c r="H542" s="131"/>
      <c r="I542" s="132"/>
      <c r="J542" s="131"/>
      <c r="K542" s="129"/>
      <c r="L542" s="131"/>
      <c r="M542" s="381"/>
      <c r="N542" s="381"/>
      <c r="O542" s="381"/>
      <c r="P542" s="381"/>
      <c r="Q542" s="381"/>
      <c r="R542" s="381"/>
      <c r="S542" s="381"/>
      <c r="T542" s="381"/>
      <c r="U542" s="381"/>
      <c r="V542" s="381"/>
      <c r="W542" s="381"/>
      <c r="X542" s="381"/>
      <c r="Y542" s="381"/>
      <c r="Z542" s="381"/>
    </row>
    <row r="543" spans="1:26" ht="12.75" customHeight="1" x14ac:dyDescent="0.25">
      <c r="A543" s="128">
        <v>540</v>
      </c>
      <c r="B543" s="129"/>
      <c r="C543" s="98"/>
      <c r="D543" s="141"/>
      <c r="E543" s="98"/>
      <c r="F543" s="95"/>
      <c r="G543" s="131" t="str">
        <f t="shared" si="2"/>
        <v/>
      </c>
      <c r="H543" s="131"/>
      <c r="I543" s="132"/>
      <c r="J543" s="131"/>
      <c r="K543" s="129"/>
      <c r="L543" s="131"/>
      <c r="M543" s="381"/>
      <c r="N543" s="381"/>
      <c r="O543" s="381"/>
      <c r="P543" s="381"/>
      <c r="Q543" s="381"/>
      <c r="R543" s="381"/>
      <c r="S543" s="381"/>
      <c r="T543" s="381"/>
      <c r="U543" s="381"/>
      <c r="V543" s="381"/>
      <c r="W543" s="381"/>
      <c r="X543" s="381"/>
      <c r="Y543" s="381"/>
      <c r="Z543" s="381"/>
    </row>
    <row r="544" spans="1:26" ht="12.75" customHeight="1" x14ac:dyDescent="0.25">
      <c r="A544" s="128">
        <v>541</v>
      </c>
      <c r="B544" s="129"/>
      <c r="C544" s="98"/>
      <c r="D544" s="141"/>
      <c r="E544" s="98"/>
      <c r="F544" s="95"/>
      <c r="G544" s="131" t="str">
        <f t="shared" si="2"/>
        <v/>
      </c>
      <c r="H544" s="131"/>
      <c r="I544" s="132"/>
      <c r="J544" s="131"/>
      <c r="K544" s="129"/>
      <c r="L544" s="131"/>
      <c r="M544" s="381"/>
      <c r="N544" s="381"/>
      <c r="O544" s="381"/>
      <c r="P544" s="381"/>
      <c r="Q544" s="381"/>
      <c r="R544" s="381"/>
      <c r="S544" s="381"/>
      <c r="T544" s="381"/>
      <c r="U544" s="381"/>
      <c r="V544" s="381"/>
      <c r="W544" s="381"/>
      <c r="X544" s="381"/>
      <c r="Y544" s="381"/>
      <c r="Z544" s="381"/>
    </row>
    <row r="545" spans="1:26" ht="12.75" customHeight="1" x14ac:dyDescent="0.25">
      <c r="A545" s="128">
        <v>542</v>
      </c>
      <c r="B545" s="129"/>
      <c r="C545" s="98"/>
      <c r="D545" s="141"/>
      <c r="E545" s="98"/>
      <c r="F545" s="95"/>
      <c r="G545" s="131" t="str">
        <f t="shared" si="2"/>
        <v/>
      </c>
      <c r="H545" s="131"/>
      <c r="I545" s="132"/>
      <c r="J545" s="131"/>
      <c r="K545" s="129"/>
      <c r="L545" s="131"/>
      <c r="M545" s="381"/>
      <c r="N545" s="381"/>
      <c r="O545" s="381"/>
      <c r="P545" s="381"/>
      <c r="Q545" s="381"/>
      <c r="R545" s="381"/>
      <c r="S545" s="381"/>
      <c r="T545" s="381"/>
      <c r="U545" s="381"/>
      <c r="V545" s="381"/>
      <c r="W545" s="381"/>
      <c r="X545" s="381"/>
      <c r="Y545" s="381"/>
      <c r="Z545" s="381"/>
    </row>
    <row r="546" spans="1:26" ht="12.75" customHeight="1" x14ac:dyDescent="0.25">
      <c r="A546" s="128">
        <v>543</v>
      </c>
      <c r="B546" s="129"/>
      <c r="C546" s="98"/>
      <c r="D546" s="141"/>
      <c r="E546" s="98"/>
      <c r="F546" s="95"/>
      <c r="G546" s="131" t="str">
        <f t="shared" si="2"/>
        <v/>
      </c>
      <c r="H546" s="131"/>
      <c r="I546" s="132"/>
      <c r="J546" s="131"/>
      <c r="K546" s="129"/>
      <c r="L546" s="131"/>
      <c r="M546" s="381"/>
      <c r="N546" s="381"/>
      <c r="O546" s="381"/>
      <c r="P546" s="381"/>
      <c r="Q546" s="381"/>
      <c r="R546" s="381"/>
      <c r="S546" s="381"/>
      <c r="T546" s="381"/>
      <c r="U546" s="381"/>
      <c r="V546" s="381"/>
      <c r="W546" s="381"/>
      <c r="X546" s="381"/>
      <c r="Y546" s="381"/>
      <c r="Z546" s="381"/>
    </row>
    <row r="547" spans="1:26" ht="12.75" customHeight="1" x14ac:dyDescent="0.25">
      <c r="A547" s="128">
        <v>544</v>
      </c>
      <c r="B547" s="129"/>
      <c r="C547" s="98"/>
      <c r="D547" s="141"/>
      <c r="E547" s="98"/>
      <c r="F547" s="95"/>
      <c r="G547" s="131" t="str">
        <f t="shared" si="2"/>
        <v/>
      </c>
      <c r="H547" s="131"/>
      <c r="I547" s="132"/>
      <c r="J547" s="131"/>
      <c r="K547" s="129"/>
      <c r="L547" s="131"/>
      <c r="M547" s="381"/>
      <c r="N547" s="381"/>
      <c r="O547" s="381"/>
      <c r="P547" s="381"/>
      <c r="Q547" s="381"/>
      <c r="R547" s="381"/>
      <c r="S547" s="381"/>
      <c r="T547" s="381"/>
      <c r="U547" s="381"/>
      <c r="V547" s="381"/>
      <c r="W547" s="381"/>
      <c r="X547" s="381"/>
      <c r="Y547" s="381"/>
      <c r="Z547" s="381"/>
    </row>
    <row r="548" spans="1:26" ht="12.75" customHeight="1" x14ac:dyDescent="0.25">
      <c r="A548" s="128">
        <v>545</v>
      </c>
      <c r="B548" s="129"/>
      <c r="C548" s="98"/>
      <c r="D548" s="141"/>
      <c r="E548" s="98"/>
      <c r="F548" s="95"/>
      <c r="G548" s="131" t="str">
        <f t="shared" si="2"/>
        <v/>
      </c>
      <c r="H548" s="131"/>
      <c r="I548" s="132"/>
      <c r="J548" s="131"/>
      <c r="K548" s="129"/>
      <c r="L548" s="131"/>
      <c r="M548" s="381"/>
      <c r="N548" s="381"/>
      <c r="O548" s="381"/>
      <c r="P548" s="381"/>
      <c r="Q548" s="381"/>
      <c r="R548" s="381"/>
      <c r="S548" s="381"/>
      <c r="T548" s="381"/>
      <c r="U548" s="381"/>
      <c r="V548" s="381"/>
      <c r="W548" s="381"/>
      <c r="X548" s="381"/>
      <c r="Y548" s="381"/>
      <c r="Z548" s="381"/>
    </row>
    <row r="549" spans="1:26" ht="12.75" customHeight="1" x14ac:dyDescent="0.25">
      <c r="A549" s="128">
        <v>546</v>
      </c>
      <c r="B549" s="129"/>
      <c r="C549" s="98"/>
      <c r="D549" s="141"/>
      <c r="E549" s="98"/>
      <c r="F549" s="95"/>
      <c r="G549" s="131" t="str">
        <f t="shared" si="2"/>
        <v/>
      </c>
      <c r="H549" s="131"/>
      <c r="I549" s="132"/>
      <c r="J549" s="131"/>
      <c r="K549" s="129"/>
      <c r="L549" s="131"/>
      <c r="M549" s="381"/>
      <c r="N549" s="381"/>
      <c r="O549" s="381"/>
      <c r="P549" s="381"/>
      <c r="Q549" s="381"/>
      <c r="R549" s="381"/>
      <c r="S549" s="381"/>
      <c r="T549" s="381"/>
      <c r="U549" s="381"/>
      <c r="V549" s="381"/>
      <c r="W549" s="381"/>
      <c r="X549" s="381"/>
      <c r="Y549" s="381"/>
      <c r="Z549" s="381"/>
    </row>
    <row r="550" spans="1:26" ht="12.75" customHeight="1" x14ac:dyDescent="0.25">
      <c r="A550" s="128">
        <v>547</v>
      </c>
      <c r="B550" s="129"/>
      <c r="C550" s="98"/>
      <c r="D550" s="141"/>
      <c r="E550" s="98"/>
      <c r="F550" s="95"/>
      <c r="G550" s="131" t="str">
        <f t="shared" si="2"/>
        <v/>
      </c>
      <c r="H550" s="131"/>
      <c r="I550" s="132"/>
      <c r="J550" s="131"/>
      <c r="K550" s="129"/>
      <c r="L550" s="131"/>
      <c r="M550" s="381"/>
      <c r="N550" s="381"/>
      <c r="O550" s="381"/>
      <c r="P550" s="381"/>
      <c r="Q550" s="381"/>
      <c r="R550" s="381"/>
      <c r="S550" s="381"/>
      <c r="T550" s="381"/>
      <c r="U550" s="381"/>
      <c r="V550" s="381"/>
      <c r="W550" s="381"/>
      <c r="X550" s="381"/>
      <c r="Y550" s="381"/>
      <c r="Z550" s="381"/>
    </row>
    <row r="551" spans="1:26" ht="12.75" customHeight="1" x14ac:dyDescent="0.25">
      <c r="A551" s="128">
        <v>548</v>
      </c>
      <c r="B551" s="129"/>
      <c r="C551" s="98"/>
      <c r="D551" s="141"/>
      <c r="E551" s="98"/>
      <c r="F551" s="95"/>
      <c r="G551" s="131" t="str">
        <f t="shared" si="2"/>
        <v/>
      </c>
      <c r="H551" s="131"/>
      <c r="I551" s="132"/>
      <c r="J551" s="131"/>
      <c r="K551" s="129"/>
      <c r="L551" s="131"/>
      <c r="M551" s="381"/>
      <c r="N551" s="381"/>
      <c r="O551" s="381"/>
      <c r="P551" s="381"/>
      <c r="Q551" s="381"/>
      <c r="R551" s="381"/>
      <c r="S551" s="381"/>
      <c r="T551" s="381"/>
      <c r="U551" s="381"/>
      <c r="V551" s="381"/>
      <c r="W551" s="381"/>
      <c r="X551" s="381"/>
      <c r="Y551" s="381"/>
      <c r="Z551" s="381"/>
    </row>
    <row r="552" spans="1:26" ht="12.75" customHeight="1" x14ac:dyDescent="0.25">
      <c r="A552" s="128">
        <v>549</v>
      </c>
      <c r="B552" s="129"/>
      <c r="C552" s="98"/>
      <c r="D552" s="141"/>
      <c r="E552" s="98"/>
      <c r="F552" s="95"/>
      <c r="G552" s="131" t="str">
        <f t="shared" si="2"/>
        <v/>
      </c>
      <c r="H552" s="131"/>
      <c r="I552" s="132"/>
      <c r="J552" s="131"/>
      <c r="K552" s="129"/>
      <c r="L552" s="131"/>
      <c r="M552" s="381"/>
      <c r="N552" s="381"/>
      <c r="O552" s="381"/>
      <c r="P552" s="381"/>
      <c r="Q552" s="381"/>
      <c r="R552" s="381"/>
      <c r="S552" s="381"/>
      <c r="T552" s="381"/>
      <c r="U552" s="381"/>
      <c r="V552" s="381"/>
      <c r="W552" s="381"/>
      <c r="X552" s="381"/>
      <c r="Y552" s="381"/>
      <c r="Z552" s="381"/>
    </row>
    <row r="553" spans="1:26" ht="12.75" customHeight="1" x14ac:dyDescent="0.25">
      <c r="A553" s="128">
        <v>550</v>
      </c>
      <c r="B553" s="129"/>
      <c r="C553" s="98"/>
      <c r="D553" s="141"/>
      <c r="E553" s="98"/>
      <c r="F553" s="95"/>
      <c r="G553" s="131" t="str">
        <f t="shared" si="2"/>
        <v/>
      </c>
      <c r="H553" s="131"/>
      <c r="I553" s="132"/>
      <c r="J553" s="131"/>
      <c r="K553" s="129"/>
      <c r="L553" s="131"/>
      <c r="M553" s="381"/>
      <c r="N553" s="381"/>
      <c r="O553" s="381"/>
      <c r="P553" s="381"/>
      <c r="Q553" s="381"/>
      <c r="R553" s="381"/>
      <c r="S553" s="381"/>
      <c r="T553" s="381"/>
      <c r="U553" s="381"/>
      <c r="V553" s="381"/>
      <c r="W553" s="381"/>
      <c r="X553" s="381"/>
      <c r="Y553" s="381"/>
      <c r="Z553" s="381"/>
    </row>
    <row r="554" spans="1:26" ht="12.75" customHeight="1" x14ac:dyDescent="0.25">
      <c r="A554" s="128">
        <v>551</v>
      </c>
      <c r="B554" s="129"/>
      <c r="C554" s="98"/>
      <c r="D554" s="141"/>
      <c r="E554" s="98"/>
      <c r="F554" s="95"/>
      <c r="G554" s="131" t="str">
        <f t="shared" si="2"/>
        <v/>
      </c>
      <c r="H554" s="131"/>
      <c r="I554" s="132"/>
      <c r="J554" s="131"/>
      <c r="K554" s="129"/>
      <c r="L554" s="131"/>
      <c r="M554" s="381"/>
      <c r="N554" s="381"/>
      <c r="O554" s="381"/>
      <c r="P554" s="381"/>
      <c r="Q554" s="381"/>
      <c r="R554" s="381"/>
      <c r="S554" s="381"/>
      <c r="T554" s="381"/>
      <c r="U554" s="381"/>
      <c r="V554" s="381"/>
      <c r="W554" s="381"/>
      <c r="X554" s="381"/>
      <c r="Y554" s="381"/>
      <c r="Z554" s="381"/>
    </row>
    <row r="555" spans="1:26" ht="12.75" customHeight="1" x14ac:dyDescent="0.25">
      <c r="A555" s="128">
        <v>552</v>
      </c>
      <c r="B555" s="129"/>
      <c r="C555" s="98"/>
      <c r="D555" s="141"/>
      <c r="E555" s="98"/>
      <c r="F555" s="95"/>
      <c r="G555" s="131" t="str">
        <f t="shared" si="2"/>
        <v/>
      </c>
      <c r="H555" s="131"/>
      <c r="I555" s="132"/>
      <c r="J555" s="131"/>
      <c r="K555" s="129"/>
      <c r="L555" s="131"/>
      <c r="M555" s="381"/>
      <c r="N555" s="381"/>
      <c r="O555" s="381"/>
      <c r="P555" s="381"/>
      <c r="Q555" s="381"/>
      <c r="R555" s="381"/>
      <c r="S555" s="381"/>
      <c r="T555" s="381"/>
      <c r="U555" s="381"/>
      <c r="V555" s="381"/>
      <c r="W555" s="381"/>
      <c r="X555" s="381"/>
      <c r="Y555" s="381"/>
      <c r="Z555" s="381"/>
    </row>
    <row r="556" spans="1:26" ht="12.75" customHeight="1" x14ac:dyDescent="0.25">
      <c r="A556" s="128">
        <v>553</v>
      </c>
      <c r="B556" s="129"/>
      <c r="C556" s="98"/>
      <c r="D556" s="141"/>
      <c r="E556" s="98"/>
      <c r="F556" s="95"/>
      <c r="G556" s="131" t="str">
        <f t="shared" si="2"/>
        <v/>
      </c>
      <c r="H556" s="131"/>
      <c r="I556" s="132"/>
      <c r="J556" s="131"/>
      <c r="K556" s="129"/>
      <c r="L556" s="131"/>
      <c r="M556" s="381"/>
      <c r="N556" s="381"/>
      <c r="O556" s="381"/>
      <c r="P556" s="381"/>
      <c r="Q556" s="381"/>
      <c r="R556" s="381"/>
      <c r="S556" s="381"/>
      <c r="T556" s="381"/>
      <c r="U556" s="381"/>
      <c r="V556" s="381"/>
      <c r="W556" s="381"/>
      <c r="X556" s="381"/>
      <c r="Y556" s="381"/>
      <c r="Z556" s="381"/>
    </row>
    <row r="557" spans="1:26" ht="12.75" customHeight="1" x14ac:dyDescent="0.25">
      <c r="A557" s="128">
        <v>554</v>
      </c>
      <c r="B557" s="129"/>
      <c r="C557" s="98"/>
      <c r="D557" s="141"/>
      <c r="E557" s="98"/>
      <c r="F557" s="95"/>
      <c r="G557" s="131" t="str">
        <f t="shared" si="2"/>
        <v/>
      </c>
      <c r="H557" s="131"/>
      <c r="I557" s="132"/>
      <c r="J557" s="131"/>
      <c r="K557" s="129"/>
      <c r="L557" s="131"/>
      <c r="M557" s="381"/>
      <c r="N557" s="381"/>
      <c r="O557" s="381"/>
      <c r="P557" s="381"/>
      <c r="Q557" s="381"/>
      <c r="R557" s="381"/>
      <c r="S557" s="381"/>
      <c r="T557" s="381"/>
      <c r="U557" s="381"/>
      <c r="V557" s="381"/>
      <c r="W557" s="381"/>
      <c r="X557" s="381"/>
      <c r="Y557" s="381"/>
      <c r="Z557" s="381"/>
    </row>
    <row r="558" spans="1:26" ht="12.75" customHeight="1" x14ac:dyDescent="0.25">
      <c r="A558" s="128">
        <v>555</v>
      </c>
      <c r="B558" s="129"/>
      <c r="C558" s="98"/>
      <c r="D558" s="141"/>
      <c r="E558" s="98"/>
      <c r="F558" s="95"/>
      <c r="G558" s="131" t="str">
        <f t="shared" si="2"/>
        <v/>
      </c>
      <c r="H558" s="131"/>
      <c r="I558" s="132"/>
      <c r="J558" s="131"/>
      <c r="K558" s="129"/>
      <c r="L558" s="131"/>
      <c r="M558" s="381"/>
      <c r="N558" s="381"/>
      <c r="O558" s="381"/>
      <c r="P558" s="381"/>
      <c r="Q558" s="381"/>
      <c r="R558" s="381"/>
      <c r="S558" s="381"/>
      <c r="T558" s="381"/>
      <c r="U558" s="381"/>
      <c r="V558" s="381"/>
      <c r="W558" s="381"/>
      <c r="X558" s="381"/>
      <c r="Y558" s="381"/>
      <c r="Z558" s="381"/>
    </row>
    <row r="559" spans="1:26" ht="12.75" customHeight="1" x14ac:dyDescent="0.25">
      <c r="A559" s="128">
        <v>556</v>
      </c>
      <c r="B559" s="129"/>
      <c r="C559" s="98"/>
      <c r="D559" s="141"/>
      <c r="E559" s="98"/>
      <c r="F559" s="95"/>
      <c r="G559" s="131" t="str">
        <f t="shared" si="2"/>
        <v/>
      </c>
      <c r="H559" s="131"/>
      <c r="I559" s="132"/>
      <c r="J559" s="131"/>
      <c r="K559" s="129"/>
      <c r="L559" s="131"/>
      <c r="M559" s="381"/>
      <c r="N559" s="381"/>
      <c r="O559" s="381"/>
      <c r="P559" s="381"/>
      <c r="Q559" s="381"/>
      <c r="R559" s="381"/>
      <c r="S559" s="381"/>
      <c r="T559" s="381"/>
      <c r="U559" s="381"/>
      <c r="V559" s="381"/>
      <c r="W559" s="381"/>
      <c r="X559" s="381"/>
      <c r="Y559" s="381"/>
      <c r="Z559" s="381"/>
    </row>
    <row r="560" spans="1:26" ht="12.75" customHeight="1" x14ac:dyDescent="0.25">
      <c r="A560" s="128">
        <v>557</v>
      </c>
      <c r="B560" s="129"/>
      <c r="C560" s="98"/>
      <c r="D560" s="141"/>
      <c r="E560" s="98"/>
      <c r="F560" s="95"/>
      <c r="G560" s="131" t="str">
        <f t="shared" si="2"/>
        <v/>
      </c>
      <c r="H560" s="131"/>
      <c r="I560" s="132"/>
      <c r="J560" s="131"/>
      <c r="K560" s="129"/>
      <c r="L560" s="131"/>
      <c r="M560" s="381"/>
      <c r="N560" s="381"/>
      <c r="O560" s="381"/>
      <c r="P560" s="381"/>
      <c r="Q560" s="381"/>
      <c r="R560" s="381"/>
      <c r="S560" s="381"/>
      <c r="T560" s="381"/>
      <c r="U560" s="381"/>
      <c r="V560" s="381"/>
      <c r="W560" s="381"/>
      <c r="X560" s="381"/>
      <c r="Y560" s="381"/>
      <c r="Z560" s="381"/>
    </row>
    <row r="561" spans="1:26" ht="12.75" customHeight="1" x14ac:dyDescent="0.25">
      <c r="A561" s="128">
        <v>558</v>
      </c>
      <c r="B561" s="129"/>
      <c r="C561" s="98"/>
      <c r="D561" s="141"/>
      <c r="E561" s="98"/>
      <c r="F561" s="95"/>
      <c r="G561" s="131" t="str">
        <f t="shared" si="2"/>
        <v/>
      </c>
      <c r="H561" s="131"/>
      <c r="I561" s="132"/>
      <c r="J561" s="131"/>
      <c r="K561" s="129"/>
      <c r="L561" s="131"/>
      <c r="M561" s="381"/>
      <c r="N561" s="381"/>
      <c r="O561" s="381"/>
      <c r="P561" s="381"/>
      <c r="Q561" s="381"/>
      <c r="R561" s="381"/>
      <c r="S561" s="381"/>
      <c r="T561" s="381"/>
      <c r="U561" s="381"/>
      <c r="V561" s="381"/>
      <c r="W561" s="381"/>
      <c r="X561" s="381"/>
      <c r="Y561" s="381"/>
      <c r="Z561" s="381"/>
    </row>
    <row r="562" spans="1:26" ht="12.75" customHeight="1" x14ac:dyDescent="0.25">
      <c r="A562" s="128">
        <v>559</v>
      </c>
      <c r="B562" s="129"/>
      <c r="C562" s="98"/>
      <c r="D562" s="141"/>
      <c r="E562" s="98"/>
      <c r="F562" s="95"/>
      <c r="G562" s="131" t="str">
        <f t="shared" si="2"/>
        <v/>
      </c>
      <c r="H562" s="131"/>
      <c r="I562" s="132"/>
      <c r="J562" s="131"/>
      <c r="K562" s="129"/>
      <c r="L562" s="131"/>
      <c r="M562" s="381"/>
      <c r="N562" s="381"/>
      <c r="O562" s="381"/>
      <c r="P562" s="381"/>
      <c r="Q562" s="381"/>
      <c r="R562" s="381"/>
      <c r="S562" s="381"/>
      <c r="T562" s="381"/>
      <c r="U562" s="381"/>
      <c r="V562" s="381"/>
      <c r="W562" s="381"/>
      <c r="X562" s="381"/>
      <c r="Y562" s="381"/>
      <c r="Z562" s="381"/>
    </row>
    <row r="563" spans="1:26" ht="12.75" customHeight="1" x14ac:dyDescent="0.25">
      <c r="A563" s="128">
        <v>560</v>
      </c>
      <c r="B563" s="129"/>
      <c r="C563" s="98"/>
      <c r="D563" s="141"/>
      <c r="E563" s="98"/>
      <c r="F563" s="95"/>
      <c r="G563" s="131" t="str">
        <f t="shared" si="2"/>
        <v/>
      </c>
      <c r="H563" s="131"/>
      <c r="I563" s="132"/>
      <c r="J563" s="131"/>
      <c r="K563" s="129"/>
      <c r="L563" s="131"/>
      <c r="M563" s="381"/>
      <c r="N563" s="381"/>
      <c r="O563" s="381"/>
      <c r="P563" s="381"/>
      <c r="Q563" s="381"/>
      <c r="R563" s="381"/>
      <c r="S563" s="381"/>
      <c r="T563" s="381"/>
      <c r="U563" s="381"/>
      <c r="V563" s="381"/>
      <c r="W563" s="381"/>
      <c r="X563" s="381"/>
      <c r="Y563" s="381"/>
      <c r="Z563" s="381"/>
    </row>
    <row r="564" spans="1:26" ht="12.75" customHeight="1" x14ac:dyDescent="0.25">
      <c r="A564" s="128">
        <v>561</v>
      </c>
      <c r="B564" s="129"/>
      <c r="C564" s="98"/>
      <c r="D564" s="141"/>
      <c r="E564" s="98"/>
      <c r="F564" s="95"/>
      <c r="G564" s="131" t="str">
        <f t="shared" si="2"/>
        <v/>
      </c>
      <c r="H564" s="131"/>
      <c r="I564" s="132"/>
      <c r="J564" s="131"/>
      <c r="K564" s="129"/>
      <c r="L564" s="131"/>
      <c r="M564" s="381"/>
      <c r="N564" s="381"/>
      <c r="O564" s="381"/>
      <c r="P564" s="381"/>
      <c r="Q564" s="381"/>
      <c r="R564" s="381"/>
      <c r="S564" s="381"/>
      <c r="T564" s="381"/>
      <c r="U564" s="381"/>
      <c r="V564" s="381"/>
      <c r="W564" s="381"/>
      <c r="X564" s="381"/>
      <c r="Y564" s="381"/>
      <c r="Z564" s="381"/>
    </row>
    <row r="565" spans="1:26" ht="12.75" customHeight="1" x14ac:dyDescent="0.25">
      <c r="A565" s="128">
        <v>562</v>
      </c>
      <c r="B565" s="129"/>
      <c r="C565" s="98"/>
      <c r="D565" s="141"/>
      <c r="E565" s="98"/>
      <c r="F565" s="95"/>
      <c r="G565" s="131" t="str">
        <f t="shared" si="2"/>
        <v/>
      </c>
      <c r="H565" s="131"/>
      <c r="I565" s="132"/>
      <c r="J565" s="131"/>
      <c r="K565" s="129"/>
      <c r="L565" s="131"/>
      <c r="M565" s="381"/>
      <c r="N565" s="381"/>
      <c r="O565" s="381"/>
      <c r="P565" s="381"/>
      <c r="Q565" s="381"/>
      <c r="R565" s="381"/>
      <c r="S565" s="381"/>
      <c r="T565" s="381"/>
      <c r="U565" s="381"/>
      <c r="V565" s="381"/>
      <c r="W565" s="381"/>
      <c r="X565" s="381"/>
      <c r="Y565" s="381"/>
      <c r="Z565" s="381"/>
    </row>
    <row r="566" spans="1:26" ht="12.75" customHeight="1" x14ac:dyDescent="0.25">
      <c r="A566" s="128">
        <v>563</v>
      </c>
      <c r="B566" s="129"/>
      <c r="C566" s="98"/>
      <c r="D566" s="141"/>
      <c r="E566" s="98"/>
      <c r="F566" s="95"/>
      <c r="G566" s="131" t="str">
        <f t="shared" si="2"/>
        <v/>
      </c>
      <c r="H566" s="131"/>
      <c r="I566" s="132"/>
      <c r="J566" s="131"/>
      <c r="K566" s="129"/>
      <c r="L566" s="131"/>
      <c r="M566" s="381"/>
      <c r="N566" s="381"/>
      <c r="O566" s="381"/>
      <c r="P566" s="381"/>
      <c r="Q566" s="381"/>
      <c r="R566" s="381"/>
      <c r="S566" s="381"/>
      <c r="T566" s="381"/>
      <c r="U566" s="381"/>
      <c r="V566" s="381"/>
      <c r="W566" s="381"/>
      <c r="X566" s="381"/>
      <c r="Y566" s="381"/>
      <c r="Z566" s="381"/>
    </row>
    <row r="567" spans="1:26" ht="12.75" customHeight="1" x14ac:dyDescent="0.25">
      <c r="A567" s="128">
        <v>564</v>
      </c>
      <c r="B567" s="129"/>
      <c r="C567" s="98"/>
      <c r="D567" s="141"/>
      <c r="E567" s="98"/>
      <c r="F567" s="95"/>
      <c r="G567" s="131" t="str">
        <f t="shared" si="2"/>
        <v/>
      </c>
      <c r="H567" s="131"/>
      <c r="I567" s="132"/>
      <c r="J567" s="131"/>
      <c r="K567" s="129"/>
      <c r="L567" s="131"/>
      <c r="M567" s="381"/>
      <c r="N567" s="381"/>
      <c r="O567" s="381"/>
      <c r="P567" s="381"/>
      <c r="Q567" s="381"/>
      <c r="R567" s="381"/>
      <c r="S567" s="381"/>
      <c r="T567" s="381"/>
      <c r="U567" s="381"/>
      <c r="V567" s="381"/>
      <c r="W567" s="381"/>
      <c r="X567" s="381"/>
      <c r="Y567" s="381"/>
      <c r="Z567" s="381"/>
    </row>
    <row r="568" spans="1:26" ht="12.75" customHeight="1" x14ac:dyDescent="0.25">
      <c r="A568" s="128">
        <v>565</v>
      </c>
      <c r="B568" s="129"/>
      <c r="C568" s="98"/>
      <c r="D568" s="141"/>
      <c r="E568" s="98"/>
      <c r="F568" s="95"/>
      <c r="G568" s="131" t="str">
        <f t="shared" si="2"/>
        <v/>
      </c>
      <c r="H568" s="131"/>
      <c r="I568" s="132"/>
      <c r="J568" s="131"/>
      <c r="K568" s="129"/>
      <c r="L568" s="131"/>
      <c r="M568" s="381"/>
      <c r="N568" s="381"/>
      <c r="O568" s="381"/>
      <c r="P568" s="381"/>
      <c r="Q568" s="381"/>
      <c r="R568" s="381"/>
      <c r="S568" s="381"/>
      <c r="T568" s="381"/>
      <c r="U568" s="381"/>
      <c r="V568" s="381"/>
      <c r="W568" s="381"/>
      <c r="X568" s="381"/>
      <c r="Y568" s="381"/>
      <c r="Z568" s="381"/>
    </row>
    <row r="569" spans="1:26" ht="12.75" customHeight="1" x14ac:dyDescent="0.25">
      <c r="A569" s="128">
        <v>566</v>
      </c>
      <c r="B569" s="129"/>
      <c r="C569" s="98"/>
      <c r="D569" s="141"/>
      <c r="E569" s="98"/>
      <c r="F569" s="95"/>
      <c r="G569" s="131" t="str">
        <f t="shared" si="2"/>
        <v/>
      </c>
      <c r="H569" s="131"/>
      <c r="I569" s="132"/>
      <c r="J569" s="131"/>
      <c r="K569" s="129"/>
      <c r="L569" s="131"/>
      <c r="M569" s="381"/>
      <c r="N569" s="381"/>
      <c r="O569" s="381"/>
      <c r="P569" s="381"/>
      <c r="Q569" s="381"/>
      <c r="R569" s="381"/>
      <c r="S569" s="381"/>
      <c r="T569" s="381"/>
      <c r="U569" s="381"/>
      <c r="V569" s="381"/>
      <c r="W569" s="381"/>
      <c r="X569" s="381"/>
      <c r="Y569" s="381"/>
      <c r="Z569" s="381"/>
    </row>
    <row r="570" spans="1:26" ht="12.75" customHeight="1" x14ac:dyDescent="0.25">
      <c r="A570" s="128">
        <v>567</v>
      </c>
      <c r="B570" s="129"/>
      <c r="C570" s="98"/>
      <c r="D570" s="141"/>
      <c r="E570" s="98"/>
      <c r="F570" s="95"/>
      <c r="G570" s="131" t="str">
        <f t="shared" si="2"/>
        <v/>
      </c>
      <c r="H570" s="131"/>
      <c r="I570" s="132"/>
      <c r="J570" s="131"/>
      <c r="K570" s="129"/>
      <c r="L570" s="131"/>
      <c r="M570" s="381"/>
      <c r="N570" s="381"/>
      <c r="O570" s="381"/>
      <c r="P570" s="381"/>
      <c r="Q570" s="381"/>
      <c r="R570" s="381"/>
      <c r="S570" s="381"/>
      <c r="T570" s="381"/>
      <c r="U570" s="381"/>
      <c r="V570" s="381"/>
      <c r="W570" s="381"/>
      <c r="X570" s="381"/>
      <c r="Y570" s="381"/>
      <c r="Z570" s="381"/>
    </row>
    <row r="571" spans="1:26" ht="12.75" customHeight="1" x14ac:dyDescent="0.25">
      <c r="A571" s="128">
        <v>568</v>
      </c>
      <c r="B571" s="129"/>
      <c r="C571" s="98"/>
      <c r="D571" s="141"/>
      <c r="E571" s="98"/>
      <c r="F571" s="95"/>
      <c r="G571" s="131" t="str">
        <f t="shared" si="2"/>
        <v/>
      </c>
      <c r="H571" s="131"/>
      <c r="I571" s="132"/>
      <c r="J571" s="131"/>
      <c r="K571" s="129"/>
      <c r="L571" s="131"/>
      <c r="M571" s="381"/>
      <c r="N571" s="381"/>
      <c r="O571" s="381"/>
      <c r="P571" s="381"/>
      <c r="Q571" s="381"/>
      <c r="R571" s="381"/>
      <c r="S571" s="381"/>
      <c r="T571" s="381"/>
      <c r="U571" s="381"/>
      <c r="V571" s="381"/>
      <c r="W571" s="381"/>
      <c r="X571" s="381"/>
      <c r="Y571" s="381"/>
      <c r="Z571" s="381"/>
    </row>
    <row r="572" spans="1:26" ht="12.75" customHeight="1" x14ac:dyDescent="0.25">
      <c r="A572" s="128">
        <v>569</v>
      </c>
      <c r="B572" s="129"/>
      <c r="C572" s="98"/>
      <c r="D572" s="141"/>
      <c r="E572" s="98"/>
      <c r="F572" s="95"/>
      <c r="G572" s="131" t="str">
        <f t="shared" si="2"/>
        <v/>
      </c>
      <c r="H572" s="131"/>
      <c r="I572" s="132"/>
      <c r="J572" s="131"/>
      <c r="K572" s="129"/>
      <c r="L572" s="131"/>
      <c r="M572" s="381"/>
      <c r="N572" s="381"/>
      <c r="O572" s="381"/>
      <c r="P572" s="381"/>
      <c r="Q572" s="381"/>
      <c r="R572" s="381"/>
      <c r="S572" s="381"/>
      <c r="T572" s="381"/>
      <c r="U572" s="381"/>
      <c r="V572" s="381"/>
      <c r="W572" s="381"/>
      <c r="X572" s="381"/>
      <c r="Y572" s="381"/>
      <c r="Z572" s="381"/>
    </row>
    <row r="573" spans="1:26" ht="12.75" customHeight="1" x14ac:dyDescent="0.25">
      <c r="A573" s="128">
        <v>570</v>
      </c>
      <c r="B573" s="129"/>
      <c r="C573" s="98"/>
      <c r="D573" s="141"/>
      <c r="E573" s="98"/>
      <c r="F573" s="95"/>
      <c r="G573" s="131" t="str">
        <f t="shared" si="2"/>
        <v/>
      </c>
      <c r="H573" s="131"/>
      <c r="I573" s="132"/>
      <c r="J573" s="131"/>
      <c r="K573" s="129"/>
      <c r="L573" s="131"/>
      <c r="M573" s="381"/>
      <c r="N573" s="381"/>
      <c r="O573" s="381"/>
      <c r="P573" s="381"/>
      <c r="Q573" s="381"/>
      <c r="R573" s="381"/>
      <c r="S573" s="381"/>
      <c r="T573" s="381"/>
      <c r="U573" s="381"/>
      <c r="V573" s="381"/>
      <c r="W573" s="381"/>
      <c r="X573" s="381"/>
      <c r="Y573" s="381"/>
      <c r="Z573" s="381"/>
    </row>
    <row r="574" spans="1:26" ht="12.75" customHeight="1" x14ac:dyDescent="0.25">
      <c r="A574" s="128">
        <v>571</v>
      </c>
      <c r="B574" s="129"/>
      <c r="C574" s="98"/>
      <c r="D574" s="141"/>
      <c r="E574" s="98"/>
      <c r="F574" s="95"/>
      <c r="G574" s="131" t="str">
        <f t="shared" si="2"/>
        <v/>
      </c>
      <c r="H574" s="131"/>
      <c r="I574" s="132"/>
      <c r="J574" s="131"/>
      <c r="K574" s="129"/>
      <c r="L574" s="131"/>
      <c r="M574" s="381"/>
      <c r="N574" s="381"/>
      <c r="O574" s="381"/>
      <c r="P574" s="381"/>
      <c r="Q574" s="381"/>
      <c r="R574" s="381"/>
      <c r="S574" s="381"/>
      <c r="T574" s="381"/>
      <c r="U574" s="381"/>
      <c r="V574" s="381"/>
      <c r="W574" s="381"/>
      <c r="X574" s="381"/>
      <c r="Y574" s="381"/>
      <c r="Z574" s="381"/>
    </row>
    <row r="575" spans="1:26" ht="12.75" customHeight="1" x14ac:dyDescent="0.25">
      <c r="A575" s="128">
        <v>572</v>
      </c>
      <c r="B575" s="129"/>
      <c r="C575" s="98"/>
      <c r="D575" s="141"/>
      <c r="E575" s="98"/>
      <c r="F575" s="95"/>
      <c r="G575" s="131" t="str">
        <f t="shared" si="2"/>
        <v/>
      </c>
      <c r="H575" s="131"/>
      <c r="I575" s="132"/>
      <c r="J575" s="131"/>
      <c r="K575" s="129"/>
      <c r="L575" s="131"/>
      <c r="M575" s="381"/>
      <c r="N575" s="381"/>
      <c r="O575" s="381"/>
      <c r="P575" s="381"/>
      <c r="Q575" s="381"/>
      <c r="R575" s="381"/>
      <c r="S575" s="381"/>
      <c r="T575" s="381"/>
      <c r="U575" s="381"/>
      <c r="V575" s="381"/>
      <c r="W575" s="381"/>
      <c r="X575" s="381"/>
      <c r="Y575" s="381"/>
      <c r="Z575" s="381"/>
    </row>
    <row r="576" spans="1:26" ht="12.75" customHeight="1" x14ac:dyDescent="0.25">
      <c r="A576" s="128">
        <v>573</v>
      </c>
      <c r="B576" s="129"/>
      <c r="C576" s="98"/>
      <c r="D576" s="141"/>
      <c r="E576" s="98"/>
      <c r="F576" s="95"/>
      <c r="G576" s="131" t="str">
        <f t="shared" si="2"/>
        <v/>
      </c>
      <c r="H576" s="131"/>
      <c r="I576" s="132"/>
      <c r="J576" s="131"/>
      <c r="K576" s="129"/>
      <c r="L576" s="131"/>
      <c r="M576" s="381"/>
      <c r="N576" s="381"/>
      <c r="O576" s="381"/>
      <c r="P576" s="381"/>
      <c r="Q576" s="381"/>
      <c r="R576" s="381"/>
      <c r="S576" s="381"/>
      <c r="T576" s="381"/>
      <c r="U576" s="381"/>
      <c r="V576" s="381"/>
      <c r="W576" s="381"/>
      <c r="X576" s="381"/>
      <c r="Y576" s="381"/>
      <c r="Z576" s="381"/>
    </row>
    <row r="577" spans="1:26" ht="12.75" customHeight="1" x14ac:dyDescent="0.25">
      <c r="A577" s="128">
        <v>574</v>
      </c>
      <c r="B577" s="129"/>
      <c r="C577" s="98"/>
      <c r="D577" s="141"/>
      <c r="E577" s="98"/>
      <c r="F577" s="95"/>
      <c r="G577" s="131" t="str">
        <f t="shared" si="2"/>
        <v/>
      </c>
      <c r="H577" s="131"/>
      <c r="I577" s="132"/>
      <c r="J577" s="131"/>
      <c r="K577" s="129"/>
      <c r="L577" s="131"/>
      <c r="M577" s="381"/>
      <c r="N577" s="381"/>
      <c r="O577" s="381"/>
      <c r="P577" s="381"/>
      <c r="Q577" s="381"/>
      <c r="R577" s="381"/>
      <c r="S577" s="381"/>
      <c r="T577" s="381"/>
      <c r="U577" s="381"/>
      <c r="V577" s="381"/>
      <c r="W577" s="381"/>
      <c r="X577" s="381"/>
      <c r="Y577" s="381"/>
      <c r="Z577" s="381"/>
    </row>
    <row r="578" spans="1:26" ht="12.75" customHeight="1" x14ac:dyDescent="0.25">
      <c r="A578" s="128">
        <v>575</v>
      </c>
      <c r="B578" s="129"/>
      <c r="C578" s="98"/>
      <c r="D578" s="141"/>
      <c r="E578" s="98"/>
      <c r="F578" s="95"/>
      <c r="G578" s="131" t="str">
        <f t="shared" si="2"/>
        <v/>
      </c>
      <c r="H578" s="131"/>
      <c r="I578" s="132"/>
      <c r="J578" s="131"/>
      <c r="K578" s="129"/>
      <c r="L578" s="131"/>
      <c r="M578" s="381"/>
      <c r="N578" s="381"/>
      <c r="O578" s="381"/>
      <c r="P578" s="381"/>
      <c r="Q578" s="381"/>
      <c r="R578" s="381"/>
      <c r="S578" s="381"/>
      <c r="T578" s="381"/>
      <c r="U578" s="381"/>
      <c r="V578" s="381"/>
      <c r="W578" s="381"/>
      <c r="X578" s="381"/>
      <c r="Y578" s="381"/>
      <c r="Z578" s="381"/>
    </row>
    <row r="579" spans="1:26" ht="12.75" customHeight="1" x14ac:dyDescent="0.25">
      <c r="A579" s="128">
        <v>576</v>
      </c>
      <c r="B579" s="129"/>
      <c r="C579" s="98"/>
      <c r="D579" s="141"/>
      <c r="E579" s="98"/>
      <c r="F579" s="95"/>
      <c r="G579" s="131" t="str">
        <f t="shared" si="2"/>
        <v/>
      </c>
      <c r="H579" s="131"/>
      <c r="I579" s="132"/>
      <c r="J579" s="131"/>
      <c r="K579" s="129"/>
      <c r="L579" s="131"/>
      <c r="M579" s="381"/>
      <c r="N579" s="381"/>
      <c r="O579" s="381"/>
      <c r="P579" s="381"/>
      <c r="Q579" s="381"/>
      <c r="R579" s="381"/>
      <c r="S579" s="381"/>
      <c r="T579" s="381"/>
      <c r="U579" s="381"/>
      <c r="V579" s="381"/>
      <c r="W579" s="381"/>
      <c r="X579" s="381"/>
      <c r="Y579" s="381"/>
      <c r="Z579" s="381"/>
    </row>
    <row r="580" spans="1:26" ht="12.75" customHeight="1" x14ac:dyDescent="0.25">
      <c r="A580" s="128">
        <v>577</v>
      </c>
      <c r="B580" s="129"/>
      <c r="C580" s="98"/>
      <c r="D580" s="141"/>
      <c r="E580" s="98"/>
      <c r="F580" s="95"/>
      <c r="G580" s="131" t="str">
        <f t="shared" si="2"/>
        <v/>
      </c>
      <c r="H580" s="131"/>
      <c r="I580" s="132"/>
      <c r="J580" s="131"/>
      <c r="K580" s="129"/>
      <c r="L580" s="131"/>
      <c r="M580" s="381"/>
      <c r="N580" s="381"/>
      <c r="O580" s="381"/>
      <c r="P580" s="381"/>
      <c r="Q580" s="381"/>
      <c r="R580" s="381"/>
      <c r="S580" s="381"/>
      <c r="T580" s="381"/>
      <c r="U580" s="381"/>
      <c r="V580" s="381"/>
      <c r="W580" s="381"/>
      <c r="X580" s="381"/>
      <c r="Y580" s="381"/>
      <c r="Z580" s="381"/>
    </row>
    <row r="581" spans="1:26" ht="12.75" customHeight="1" x14ac:dyDescent="0.25">
      <c r="A581" s="128">
        <v>578</v>
      </c>
      <c r="B581" s="129"/>
      <c r="C581" s="98"/>
      <c r="D581" s="141"/>
      <c r="E581" s="98"/>
      <c r="F581" s="95"/>
      <c r="G581" s="131" t="str">
        <f t="shared" si="2"/>
        <v/>
      </c>
      <c r="H581" s="131"/>
      <c r="I581" s="132"/>
      <c r="J581" s="131"/>
      <c r="K581" s="129"/>
      <c r="L581" s="131"/>
      <c r="M581" s="381"/>
      <c r="N581" s="381"/>
      <c r="O581" s="381"/>
      <c r="P581" s="381"/>
      <c r="Q581" s="381"/>
      <c r="R581" s="381"/>
      <c r="S581" s="381"/>
      <c r="T581" s="381"/>
      <c r="U581" s="381"/>
      <c r="V581" s="381"/>
      <c r="W581" s="381"/>
      <c r="X581" s="381"/>
      <c r="Y581" s="381"/>
      <c r="Z581" s="381"/>
    </row>
    <row r="582" spans="1:26" ht="12.75" customHeight="1" x14ac:dyDescent="0.25">
      <c r="A582" s="128">
        <v>579</v>
      </c>
      <c r="B582" s="129"/>
      <c r="C582" s="98"/>
      <c r="D582" s="141"/>
      <c r="E582" s="98"/>
      <c r="F582" s="95"/>
      <c r="G582" s="131" t="str">
        <f t="shared" si="2"/>
        <v/>
      </c>
      <c r="H582" s="131"/>
      <c r="I582" s="132"/>
      <c r="J582" s="131"/>
      <c r="K582" s="129"/>
      <c r="L582" s="131"/>
      <c r="M582" s="381"/>
      <c r="N582" s="381"/>
      <c r="O582" s="381"/>
      <c r="P582" s="381"/>
      <c r="Q582" s="381"/>
      <c r="R582" s="381"/>
      <c r="S582" s="381"/>
      <c r="T582" s="381"/>
      <c r="U582" s="381"/>
      <c r="V582" s="381"/>
      <c r="W582" s="381"/>
      <c r="X582" s="381"/>
      <c r="Y582" s="381"/>
      <c r="Z582" s="381"/>
    </row>
    <row r="583" spans="1:26" ht="12.75" customHeight="1" x14ac:dyDescent="0.25">
      <c r="A583" s="128">
        <v>580</v>
      </c>
      <c r="B583" s="129"/>
      <c r="C583" s="98"/>
      <c r="D583" s="141"/>
      <c r="E583" s="98"/>
      <c r="F583" s="95"/>
      <c r="G583" s="131" t="str">
        <f t="shared" si="2"/>
        <v/>
      </c>
      <c r="H583" s="131"/>
      <c r="I583" s="132"/>
      <c r="J583" s="131"/>
      <c r="K583" s="129"/>
      <c r="L583" s="131"/>
      <c r="M583" s="381"/>
      <c r="N583" s="381"/>
      <c r="O583" s="381"/>
      <c r="P583" s="381"/>
      <c r="Q583" s="381"/>
      <c r="R583" s="381"/>
      <c r="S583" s="381"/>
      <c r="T583" s="381"/>
      <c r="U583" s="381"/>
      <c r="V583" s="381"/>
      <c r="W583" s="381"/>
      <c r="X583" s="381"/>
      <c r="Y583" s="381"/>
      <c r="Z583" s="381"/>
    </row>
    <row r="584" spans="1:26" ht="12.75" customHeight="1" x14ac:dyDescent="0.25">
      <c r="A584" s="128">
        <v>581</v>
      </c>
      <c r="B584" s="129"/>
      <c r="C584" s="98"/>
      <c r="D584" s="141"/>
      <c r="E584" s="98"/>
      <c r="F584" s="95"/>
      <c r="G584" s="131" t="str">
        <f t="shared" si="2"/>
        <v/>
      </c>
      <c r="H584" s="131"/>
      <c r="I584" s="132"/>
      <c r="J584" s="131"/>
      <c r="K584" s="129"/>
      <c r="L584" s="131"/>
      <c r="M584" s="381"/>
      <c r="N584" s="381"/>
      <c r="O584" s="381"/>
      <c r="P584" s="381"/>
      <c r="Q584" s="381"/>
      <c r="R584" s="381"/>
      <c r="S584" s="381"/>
      <c r="T584" s="381"/>
      <c r="U584" s="381"/>
      <c r="V584" s="381"/>
      <c r="W584" s="381"/>
      <c r="X584" s="381"/>
      <c r="Y584" s="381"/>
      <c r="Z584" s="381"/>
    </row>
    <row r="585" spans="1:26" ht="12.75" customHeight="1" x14ac:dyDescent="0.25">
      <c r="A585" s="128">
        <v>582</v>
      </c>
      <c r="B585" s="129"/>
      <c r="C585" s="98"/>
      <c r="D585" s="141"/>
      <c r="E585" s="98"/>
      <c r="F585" s="95"/>
      <c r="G585" s="131" t="str">
        <f t="shared" si="2"/>
        <v/>
      </c>
      <c r="H585" s="131"/>
      <c r="I585" s="132"/>
      <c r="J585" s="131"/>
      <c r="K585" s="129"/>
      <c r="L585" s="131"/>
      <c r="M585" s="381"/>
      <c r="N585" s="381"/>
      <c r="O585" s="381"/>
      <c r="P585" s="381"/>
      <c r="Q585" s="381"/>
      <c r="R585" s="381"/>
      <c r="S585" s="381"/>
      <c r="T585" s="381"/>
      <c r="U585" s="381"/>
      <c r="V585" s="381"/>
      <c r="W585" s="381"/>
      <c r="X585" s="381"/>
      <c r="Y585" s="381"/>
      <c r="Z585" s="381"/>
    </row>
    <row r="586" spans="1:26" ht="12.75" customHeight="1" x14ac:dyDescent="0.25">
      <c r="A586" s="128">
        <v>583</v>
      </c>
      <c r="B586" s="129"/>
      <c r="C586" s="98"/>
      <c r="D586" s="141"/>
      <c r="E586" s="98"/>
      <c r="F586" s="95"/>
      <c r="G586" s="131" t="str">
        <f t="shared" si="2"/>
        <v/>
      </c>
      <c r="H586" s="131"/>
      <c r="I586" s="132"/>
      <c r="J586" s="131"/>
      <c r="K586" s="129"/>
      <c r="L586" s="131"/>
      <c r="M586" s="381"/>
      <c r="N586" s="381"/>
      <c r="O586" s="381"/>
      <c r="P586" s="381"/>
      <c r="Q586" s="381"/>
      <c r="R586" s="381"/>
      <c r="S586" s="381"/>
      <c r="T586" s="381"/>
      <c r="U586" s="381"/>
      <c r="V586" s="381"/>
      <c r="W586" s="381"/>
      <c r="X586" s="381"/>
      <c r="Y586" s="381"/>
      <c r="Z586" s="381"/>
    </row>
    <row r="587" spans="1:26" ht="12.75" customHeight="1" x14ac:dyDescent="0.25">
      <c r="A587" s="128">
        <v>584</v>
      </c>
      <c r="B587" s="129"/>
      <c r="C587" s="98"/>
      <c r="D587" s="141"/>
      <c r="E587" s="98"/>
      <c r="F587" s="95"/>
      <c r="G587" s="131" t="str">
        <f t="shared" si="2"/>
        <v/>
      </c>
      <c r="H587" s="131"/>
      <c r="I587" s="132"/>
      <c r="J587" s="131"/>
      <c r="K587" s="129"/>
      <c r="L587" s="131"/>
      <c r="M587" s="381"/>
      <c r="N587" s="381"/>
      <c r="O587" s="381"/>
      <c r="P587" s="381"/>
      <c r="Q587" s="381"/>
      <c r="R587" s="381"/>
      <c r="S587" s="381"/>
      <c r="T587" s="381"/>
      <c r="U587" s="381"/>
      <c r="V587" s="381"/>
      <c r="W587" s="381"/>
      <c r="X587" s="381"/>
      <c r="Y587" s="381"/>
      <c r="Z587" s="381"/>
    </row>
    <row r="588" spans="1:26" ht="12.75" customHeight="1" x14ac:dyDescent="0.25">
      <c r="A588" s="128">
        <v>585</v>
      </c>
      <c r="B588" s="129"/>
      <c r="C588" s="98"/>
      <c r="D588" s="141"/>
      <c r="E588" s="98"/>
      <c r="F588" s="95"/>
      <c r="G588" s="131" t="str">
        <f t="shared" si="2"/>
        <v/>
      </c>
      <c r="H588" s="131"/>
      <c r="I588" s="132"/>
      <c r="J588" s="131"/>
      <c r="K588" s="129"/>
      <c r="L588" s="131"/>
      <c r="M588" s="381"/>
      <c r="N588" s="381"/>
      <c r="O588" s="381"/>
      <c r="P588" s="381"/>
      <c r="Q588" s="381"/>
      <c r="R588" s="381"/>
      <c r="S588" s="381"/>
      <c r="T588" s="381"/>
      <c r="U588" s="381"/>
      <c r="V588" s="381"/>
      <c r="W588" s="381"/>
      <c r="X588" s="381"/>
      <c r="Y588" s="381"/>
      <c r="Z588" s="381"/>
    </row>
    <row r="589" spans="1:26" ht="12.75" customHeight="1" x14ac:dyDescent="0.25">
      <c r="A589" s="128">
        <v>586</v>
      </c>
      <c r="B589" s="129"/>
      <c r="C589" s="98"/>
      <c r="D589" s="141"/>
      <c r="E589" s="98"/>
      <c r="F589" s="95"/>
      <c r="G589" s="131" t="str">
        <f t="shared" si="2"/>
        <v/>
      </c>
      <c r="H589" s="131"/>
      <c r="I589" s="132"/>
      <c r="J589" s="131"/>
      <c r="K589" s="129"/>
      <c r="L589" s="131"/>
      <c r="M589" s="381"/>
      <c r="N589" s="381"/>
      <c r="O589" s="381"/>
      <c r="P589" s="381"/>
      <c r="Q589" s="381"/>
      <c r="R589" s="381"/>
      <c r="S589" s="381"/>
      <c r="T589" s="381"/>
      <c r="U589" s="381"/>
      <c r="V589" s="381"/>
      <c r="W589" s="381"/>
      <c r="X589" s="381"/>
      <c r="Y589" s="381"/>
      <c r="Z589" s="381"/>
    </row>
    <row r="590" spans="1:26" ht="12.75" customHeight="1" x14ac:dyDescent="0.25">
      <c r="A590" s="128">
        <v>587</v>
      </c>
      <c r="B590" s="129"/>
      <c r="C590" s="98"/>
      <c r="D590" s="141"/>
      <c r="E590" s="98"/>
      <c r="F590" s="95"/>
      <c r="G590" s="131" t="str">
        <f t="shared" si="2"/>
        <v/>
      </c>
      <c r="H590" s="131"/>
      <c r="I590" s="132"/>
      <c r="J590" s="131"/>
      <c r="K590" s="129"/>
      <c r="L590" s="131"/>
      <c r="M590" s="381"/>
      <c r="N590" s="381"/>
      <c r="O590" s="381"/>
      <c r="P590" s="381"/>
      <c r="Q590" s="381"/>
      <c r="R590" s="381"/>
      <c r="S590" s="381"/>
      <c r="T590" s="381"/>
      <c r="U590" s="381"/>
      <c r="V590" s="381"/>
      <c r="W590" s="381"/>
      <c r="X590" s="381"/>
      <c r="Y590" s="381"/>
      <c r="Z590" s="381"/>
    </row>
    <row r="591" spans="1:26" ht="12.75" customHeight="1" x14ac:dyDescent="0.25">
      <c r="A591" s="128">
        <v>588</v>
      </c>
      <c r="B591" s="129"/>
      <c r="C591" s="98"/>
      <c r="D591" s="141"/>
      <c r="E591" s="98"/>
      <c r="F591" s="95"/>
      <c r="G591" s="131" t="str">
        <f t="shared" si="2"/>
        <v/>
      </c>
      <c r="H591" s="131"/>
      <c r="I591" s="132"/>
      <c r="J591" s="131"/>
      <c r="K591" s="129"/>
      <c r="L591" s="131"/>
      <c r="M591" s="381"/>
      <c r="N591" s="381"/>
      <c r="O591" s="381"/>
      <c r="P591" s="381"/>
      <c r="Q591" s="381"/>
      <c r="R591" s="381"/>
      <c r="S591" s="381"/>
      <c r="T591" s="381"/>
      <c r="U591" s="381"/>
      <c r="V591" s="381"/>
      <c r="W591" s="381"/>
      <c r="X591" s="381"/>
      <c r="Y591" s="381"/>
      <c r="Z591" s="381"/>
    </row>
    <row r="592" spans="1:26" ht="12.75" customHeight="1" x14ac:dyDescent="0.25">
      <c r="A592" s="128">
        <v>589</v>
      </c>
      <c r="B592" s="129"/>
      <c r="C592" s="98"/>
      <c r="D592" s="141"/>
      <c r="E592" s="98"/>
      <c r="F592" s="95"/>
      <c r="G592" s="131" t="str">
        <f t="shared" si="2"/>
        <v/>
      </c>
      <c r="H592" s="131"/>
      <c r="I592" s="132"/>
      <c r="J592" s="131"/>
      <c r="K592" s="129"/>
      <c r="L592" s="131"/>
      <c r="M592" s="381"/>
      <c r="N592" s="381"/>
      <c r="O592" s="381"/>
      <c r="P592" s="381"/>
      <c r="Q592" s="381"/>
      <c r="R592" s="381"/>
      <c r="S592" s="381"/>
      <c r="T592" s="381"/>
      <c r="U592" s="381"/>
      <c r="V592" s="381"/>
      <c r="W592" s="381"/>
      <c r="X592" s="381"/>
      <c r="Y592" s="381"/>
      <c r="Z592" s="381"/>
    </row>
    <row r="593" spans="1:26" ht="12.75" customHeight="1" x14ac:dyDescent="0.25">
      <c r="A593" s="128">
        <v>590</v>
      </c>
      <c r="B593" s="129"/>
      <c r="C593" s="98"/>
      <c r="D593" s="141"/>
      <c r="E593" s="98"/>
      <c r="F593" s="95"/>
      <c r="G593" s="131" t="str">
        <f t="shared" si="2"/>
        <v/>
      </c>
      <c r="H593" s="131"/>
      <c r="I593" s="132"/>
      <c r="J593" s="131"/>
      <c r="K593" s="129"/>
      <c r="L593" s="131"/>
      <c r="M593" s="381"/>
      <c r="N593" s="381"/>
      <c r="O593" s="381"/>
      <c r="P593" s="381"/>
      <c r="Q593" s="381"/>
      <c r="R593" s="381"/>
      <c r="S593" s="381"/>
      <c r="T593" s="381"/>
      <c r="U593" s="381"/>
      <c r="V593" s="381"/>
      <c r="W593" s="381"/>
      <c r="X593" s="381"/>
      <c r="Y593" s="381"/>
      <c r="Z593" s="381"/>
    </row>
    <row r="594" spans="1:26" ht="12.75" customHeight="1" x14ac:dyDescent="0.25">
      <c r="A594" s="128">
        <v>591</v>
      </c>
      <c r="B594" s="129"/>
      <c r="C594" s="98"/>
      <c r="D594" s="141"/>
      <c r="E594" s="98"/>
      <c r="F594" s="95"/>
      <c r="G594" s="131" t="str">
        <f t="shared" si="2"/>
        <v/>
      </c>
      <c r="H594" s="131"/>
      <c r="I594" s="132"/>
      <c r="J594" s="131"/>
      <c r="K594" s="129"/>
      <c r="L594" s="131"/>
      <c r="M594" s="381"/>
      <c r="N594" s="381"/>
      <c r="O594" s="381"/>
      <c r="P594" s="381"/>
      <c r="Q594" s="381"/>
      <c r="R594" s="381"/>
      <c r="S594" s="381"/>
      <c r="T594" s="381"/>
      <c r="U594" s="381"/>
      <c r="V594" s="381"/>
      <c r="W594" s="381"/>
      <c r="X594" s="381"/>
      <c r="Y594" s="381"/>
      <c r="Z594" s="381"/>
    </row>
    <row r="595" spans="1:26" ht="12.75" customHeight="1" x14ac:dyDescent="0.25">
      <c r="A595" s="128">
        <v>592</v>
      </c>
      <c r="B595" s="129"/>
      <c r="C595" s="98"/>
      <c r="D595" s="141"/>
      <c r="E595" s="98"/>
      <c r="F595" s="95"/>
      <c r="G595" s="131" t="str">
        <f t="shared" si="2"/>
        <v/>
      </c>
      <c r="H595" s="131"/>
      <c r="I595" s="132"/>
      <c r="J595" s="131"/>
      <c r="K595" s="129"/>
      <c r="L595" s="131"/>
      <c r="M595" s="381"/>
      <c r="N595" s="381"/>
      <c r="O595" s="381"/>
      <c r="P595" s="381"/>
      <c r="Q595" s="381"/>
      <c r="R595" s="381"/>
      <c r="S595" s="381"/>
      <c r="T595" s="381"/>
      <c r="U595" s="381"/>
      <c r="V595" s="381"/>
      <c r="W595" s="381"/>
      <c r="X595" s="381"/>
      <c r="Y595" s="381"/>
      <c r="Z595" s="381"/>
    </row>
    <row r="596" spans="1:26" ht="12.75" customHeight="1" x14ac:dyDescent="0.25">
      <c r="A596" s="128">
        <v>593</v>
      </c>
      <c r="B596" s="129"/>
      <c r="C596" s="98"/>
      <c r="D596" s="141"/>
      <c r="E596" s="98"/>
      <c r="F596" s="95"/>
      <c r="G596" s="131" t="str">
        <f t="shared" si="2"/>
        <v/>
      </c>
      <c r="H596" s="131"/>
      <c r="I596" s="132"/>
      <c r="J596" s="131"/>
      <c r="K596" s="129"/>
      <c r="L596" s="131"/>
      <c r="M596" s="381"/>
      <c r="N596" s="381"/>
      <c r="O596" s="381"/>
      <c r="P596" s="381"/>
      <c r="Q596" s="381"/>
      <c r="R596" s="381"/>
      <c r="S596" s="381"/>
      <c r="T596" s="381"/>
      <c r="U596" s="381"/>
      <c r="V596" s="381"/>
      <c r="W596" s="381"/>
      <c r="X596" s="381"/>
      <c r="Y596" s="381"/>
      <c r="Z596" s="381"/>
    </row>
    <row r="597" spans="1:26" ht="12.75" customHeight="1" x14ac:dyDescent="0.25">
      <c r="A597" s="128">
        <v>594</v>
      </c>
      <c r="B597" s="129"/>
      <c r="C597" s="98"/>
      <c r="D597" s="141"/>
      <c r="E597" s="98"/>
      <c r="F597" s="95"/>
      <c r="G597" s="131" t="str">
        <f t="shared" si="2"/>
        <v/>
      </c>
      <c r="H597" s="131"/>
      <c r="I597" s="132"/>
      <c r="J597" s="131"/>
      <c r="K597" s="129"/>
      <c r="L597" s="131"/>
      <c r="M597" s="381"/>
      <c r="N597" s="381"/>
      <c r="O597" s="381"/>
      <c r="P597" s="381"/>
      <c r="Q597" s="381"/>
      <c r="R597" s="381"/>
      <c r="S597" s="381"/>
      <c r="T597" s="381"/>
      <c r="U597" s="381"/>
      <c r="V597" s="381"/>
      <c r="W597" s="381"/>
      <c r="X597" s="381"/>
      <c r="Y597" s="381"/>
      <c r="Z597" s="381"/>
    </row>
    <row r="598" spans="1:26" ht="12.75" customHeight="1" x14ac:dyDescent="0.25">
      <c r="A598" s="128">
        <v>595</v>
      </c>
      <c r="B598" s="129"/>
      <c r="C598" s="98"/>
      <c r="D598" s="141"/>
      <c r="E598" s="98"/>
      <c r="F598" s="95"/>
      <c r="G598" s="131" t="str">
        <f t="shared" si="2"/>
        <v/>
      </c>
      <c r="H598" s="131"/>
      <c r="I598" s="132"/>
      <c r="J598" s="131"/>
      <c r="K598" s="129"/>
      <c r="L598" s="131"/>
      <c r="M598" s="381"/>
      <c r="N598" s="381"/>
      <c r="O598" s="381"/>
      <c r="P598" s="381"/>
      <c r="Q598" s="381"/>
      <c r="R598" s="381"/>
      <c r="S598" s="381"/>
      <c r="T598" s="381"/>
      <c r="U598" s="381"/>
      <c r="V598" s="381"/>
      <c r="W598" s="381"/>
      <c r="X598" s="381"/>
      <c r="Y598" s="381"/>
      <c r="Z598" s="381"/>
    </row>
    <row r="599" spans="1:26" ht="12.75" customHeight="1" x14ac:dyDescent="0.25">
      <c r="A599" s="128">
        <v>596</v>
      </c>
      <c r="B599" s="129"/>
      <c r="C599" s="98"/>
      <c r="D599" s="141"/>
      <c r="E599" s="98"/>
      <c r="F599" s="95"/>
      <c r="G599" s="131" t="str">
        <f t="shared" si="2"/>
        <v/>
      </c>
      <c r="H599" s="131"/>
      <c r="I599" s="132"/>
      <c r="J599" s="131"/>
      <c r="K599" s="129"/>
      <c r="L599" s="131"/>
      <c r="M599" s="381"/>
      <c r="N599" s="381"/>
      <c r="O599" s="381"/>
      <c r="P599" s="381"/>
      <c r="Q599" s="381"/>
      <c r="R599" s="381"/>
      <c r="S599" s="381"/>
      <c r="T599" s="381"/>
      <c r="U599" s="381"/>
      <c r="V599" s="381"/>
      <c r="W599" s="381"/>
      <c r="X599" s="381"/>
      <c r="Y599" s="381"/>
      <c r="Z599" s="381"/>
    </row>
    <row r="600" spans="1:26" ht="12.75" customHeight="1" x14ac:dyDescent="0.25">
      <c r="A600" s="128">
        <v>597</v>
      </c>
      <c r="B600" s="129"/>
      <c r="C600" s="98"/>
      <c r="D600" s="141"/>
      <c r="E600" s="98"/>
      <c r="F600" s="95"/>
      <c r="G600" s="131" t="str">
        <f t="shared" si="2"/>
        <v/>
      </c>
      <c r="H600" s="131"/>
      <c r="I600" s="132"/>
      <c r="J600" s="131"/>
      <c r="K600" s="129"/>
      <c r="L600" s="131"/>
      <c r="M600" s="381"/>
      <c r="N600" s="381"/>
      <c r="O600" s="381"/>
      <c r="P600" s="381"/>
      <c r="Q600" s="381"/>
      <c r="R600" s="381"/>
      <c r="S600" s="381"/>
      <c r="T600" s="381"/>
      <c r="U600" s="381"/>
      <c r="V600" s="381"/>
      <c r="W600" s="381"/>
      <c r="X600" s="381"/>
      <c r="Y600" s="381"/>
      <c r="Z600" s="381"/>
    </row>
    <row r="601" spans="1:26" ht="12.75" customHeight="1" x14ac:dyDescent="0.25">
      <c r="A601" s="128">
        <v>598</v>
      </c>
      <c r="B601" s="129"/>
      <c r="C601" s="98"/>
      <c r="D601" s="141"/>
      <c r="E601" s="98"/>
      <c r="F601" s="95"/>
      <c r="G601" s="131" t="str">
        <f t="shared" si="2"/>
        <v/>
      </c>
      <c r="H601" s="131"/>
      <c r="I601" s="132"/>
      <c r="J601" s="131"/>
      <c r="K601" s="129"/>
      <c r="L601" s="131"/>
      <c r="M601" s="381"/>
      <c r="N601" s="381"/>
      <c r="O601" s="381"/>
      <c r="P601" s="381"/>
      <c r="Q601" s="381"/>
      <c r="R601" s="381"/>
      <c r="S601" s="381"/>
      <c r="T601" s="381"/>
      <c r="U601" s="381"/>
      <c r="V601" s="381"/>
      <c r="W601" s="381"/>
      <c r="X601" s="381"/>
      <c r="Y601" s="381"/>
      <c r="Z601" s="381"/>
    </row>
    <row r="602" spans="1:26" ht="12.75" customHeight="1" x14ac:dyDescent="0.25">
      <c r="A602" s="128">
        <v>599</v>
      </c>
      <c r="B602" s="129"/>
      <c r="C602" s="98"/>
      <c r="D602" s="141"/>
      <c r="E602" s="98"/>
      <c r="F602" s="95"/>
      <c r="G602" s="131" t="str">
        <f t="shared" si="2"/>
        <v/>
      </c>
      <c r="H602" s="131"/>
      <c r="I602" s="132"/>
      <c r="J602" s="131"/>
      <c r="K602" s="129"/>
      <c r="L602" s="131"/>
      <c r="M602" s="381"/>
      <c r="N602" s="381"/>
      <c r="O602" s="381"/>
      <c r="P602" s="381"/>
      <c r="Q602" s="381"/>
      <c r="R602" s="381"/>
      <c r="S602" s="381"/>
      <c r="T602" s="381"/>
      <c r="U602" s="381"/>
      <c r="V602" s="381"/>
      <c r="W602" s="381"/>
      <c r="X602" s="381"/>
      <c r="Y602" s="381"/>
      <c r="Z602" s="381"/>
    </row>
    <row r="603" spans="1:26" ht="12.75" customHeight="1" x14ac:dyDescent="0.25">
      <c r="A603" s="128">
        <v>600</v>
      </c>
      <c r="B603" s="129"/>
      <c r="C603" s="98"/>
      <c r="D603" s="141"/>
      <c r="E603" s="98"/>
      <c r="F603" s="95"/>
      <c r="G603" s="131" t="str">
        <f t="shared" si="2"/>
        <v/>
      </c>
      <c r="H603" s="131"/>
      <c r="I603" s="132"/>
      <c r="J603" s="131"/>
      <c r="K603" s="129"/>
      <c r="L603" s="131"/>
      <c r="M603" s="381"/>
      <c r="N603" s="381"/>
      <c r="O603" s="381"/>
      <c r="P603" s="381"/>
      <c r="Q603" s="381"/>
      <c r="R603" s="381"/>
      <c r="S603" s="381"/>
      <c r="T603" s="381"/>
      <c r="U603" s="381"/>
      <c r="V603" s="381"/>
      <c r="W603" s="381"/>
      <c r="X603" s="381"/>
      <c r="Y603" s="381"/>
      <c r="Z603" s="381"/>
    </row>
    <row r="604" spans="1:26" ht="12.75" customHeight="1" x14ac:dyDescent="0.25">
      <c r="A604" s="128">
        <v>601</v>
      </c>
      <c r="B604" s="129"/>
      <c r="C604" s="98"/>
      <c r="D604" s="141"/>
      <c r="E604" s="98"/>
      <c r="F604" s="95"/>
      <c r="G604" s="131" t="str">
        <f t="shared" si="2"/>
        <v/>
      </c>
      <c r="H604" s="131"/>
      <c r="I604" s="132"/>
      <c r="J604" s="131"/>
      <c r="K604" s="129"/>
      <c r="L604" s="131"/>
      <c r="M604" s="381"/>
      <c r="N604" s="381"/>
      <c r="O604" s="381"/>
      <c r="P604" s="381"/>
      <c r="Q604" s="381"/>
      <c r="R604" s="381"/>
      <c r="S604" s="381"/>
      <c r="T604" s="381"/>
      <c r="U604" s="381"/>
      <c r="V604" s="381"/>
      <c r="W604" s="381"/>
      <c r="X604" s="381"/>
      <c r="Y604" s="381"/>
      <c r="Z604" s="381"/>
    </row>
    <row r="605" spans="1:26" ht="12.75" customHeight="1" x14ac:dyDescent="0.25">
      <c r="A605" s="128">
        <v>602</v>
      </c>
      <c r="B605" s="129"/>
      <c r="C605" s="98"/>
      <c r="D605" s="141"/>
      <c r="E605" s="98"/>
      <c r="F605" s="95"/>
      <c r="G605" s="131" t="str">
        <f t="shared" si="2"/>
        <v/>
      </c>
      <c r="H605" s="131"/>
      <c r="I605" s="132"/>
      <c r="J605" s="131"/>
      <c r="K605" s="129"/>
      <c r="L605" s="131"/>
      <c r="M605" s="381"/>
      <c r="N605" s="381"/>
      <c r="O605" s="381"/>
      <c r="P605" s="381"/>
      <c r="Q605" s="381"/>
      <c r="R605" s="381"/>
      <c r="S605" s="381"/>
      <c r="T605" s="381"/>
      <c r="U605" s="381"/>
      <c r="V605" s="381"/>
      <c r="W605" s="381"/>
      <c r="X605" s="381"/>
      <c r="Y605" s="381"/>
      <c r="Z605" s="381"/>
    </row>
    <row r="606" spans="1:26" ht="12.75" customHeight="1" x14ac:dyDescent="0.25">
      <c r="A606" s="128">
        <v>603</v>
      </c>
      <c r="B606" s="129"/>
      <c r="C606" s="98"/>
      <c r="D606" s="141"/>
      <c r="E606" s="98"/>
      <c r="F606" s="95"/>
      <c r="G606" s="131" t="str">
        <f t="shared" si="2"/>
        <v/>
      </c>
      <c r="H606" s="131"/>
      <c r="I606" s="132"/>
      <c r="J606" s="131"/>
      <c r="K606" s="129"/>
      <c r="L606" s="131"/>
      <c r="M606" s="381"/>
      <c r="N606" s="381"/>
      <c r="O606" s="381"/>
      <c r="P606" s="381"/>
      <c r="Q606" s="381"/>
      <c r="R606" s="381"/>
      <c r="S606" s="381"/>
      <c r="T606" s="381"/>
      <c r="U606" s="381"/>
      <c r="V606" s="381"/>
      <c r="W606" s="381"/>
      <c r="X606" s="381"/>
      <c r="Y606" s="381"/>
      <c r="Z606" s="381"/>
    </row>
    <row r="607" spans="1:26" ht="12.75" customHeight="1" x14ac:dyDescent="0.25">
      <c r="A607" s="128">
        <v>604</v>
      </c>
      <c r="B607" s="129"/>
      <c r="C607" s="98"/>
      <c r="D607" s="141"/>
      <c r="E607" s="98"/>
      <c r="F607" s="95"/>
      <c r="G607" s="131" t="str">
        <f t="shared" si="2"/>
        <v/>
      </c>
      <c r="H607" s="131"/>
      <c r="I607" s="132"/>
      <c r="J607" s="131"/>
      <c r="K607" s="129"/>
      <c r="L607" s="131"/>
      <c r="M607" s="381"/>
      <c r="N607" s="381"/>
      <c r="O607" s="381"/>
      <c r="P607" s="381"/>
      <c r="Q607" s="381"/>
      <c r="R607" s="381"/>
      <c r="S607" s="381"/>
      <c r="T607" s="381"/>
      <c r="U607" s="381"/>
      <c r="V607" s="381"/>
      <c r="W607" s="381"/>
      <c r="X607" s="381"/>
      <c r="Y607" s="381"/>
      <c r="Z607" s="381"/>
    </row>
    <row r="608" spans="1:26" ht="12.75" customHeight="1" x14ac:dyDescent="0.25">
      <c r="A608" s="128">
        <v>605</v>
      </c>
      <c r="B608" s="129"/>
      <c r="C608" s="98"/>
      <c r="D608" s="141"/>
      <c r="E608" s="98"/>
      <c r="F608" s="95"/>
      <c r="G608" s="131" t="str">
        <f t="shared" si="2"/>
        <v/>
      </c>
      <c r="H608" s="131"/>
      <c r="I608" s="132"/>
      <c r="J608" s="131"/>
      <c r="K608" s="129"/>
      <c r="L608" s="131"/>
      <c r="M608" s="381"/>
      <c r="N608" s="381"/>
      <c r="O608" s="381"/>
      <c r="P608" s="381"/>
      <c r="Q608" s="381"/>
      <c r="R608" s="381"/>
      <c r="S608" s="381"/>
      <c r="T608" s="381"/>
      <c r="U608" s="381"/>
      <c r="V608" s="381"/>
      <c r="W608" s="381"/>
      <c r="X608" s="381"/>
      <c r="Y608" s="381"/>
      <c r="Z608" s="381"/>
    </row>
    <row r="609" spans="1:26" ht="12.75" customHeight="1" x14ac:dyDescent="0.25">
      <c r="A609" s="128">
        <v>606</v>
      </c>
      <c r="B609" s="129"/>
      <c r="C609" s="98"/>
      <c r="D609" s="141"/>
      <c r="E609" s="98"/>
      <c r="F609" s="95"/>
      <c r="G609" s="131" t="str">
        <f t="shared" si="2"/>
        <v/>
      </c>
      <c r="H609" s="131"/>
      <c r="I609" s="132"/>
      <c r="J609" s="131"/>
      <c r="K609" s="129"/>
      <c r="L609" s="131"/>
      <c r="M609" s="381"/>
      <c r="N609" s="381"/>
      <c r="O609" s="381"/>
      <c r="P609" s="381"/>
      <c r="Q609" s="381"/>
      <c r="R609" s="381"/>
      <c r="S609" s="381"/>
      <c r="T609" s="381"/>
      <c r="U609" s="381"/>
      <c r="V609" s="381"/>
      <c r="W609" s="381"/>
      <c r="X609" s="381"/>
      <c r="Y609" s="381"/>
      <c r="Z609" s="381"/>
    </row>
    <row r="610" spans="1:26" ht="12.75" customHeight="1" x14ac:dyDescent="0.25">
      <c r="A610" s="128">
        <v>607</v>
      </c>
      <c r="B610" s="129"/>
      <c r="C610" s="98"/>
      <c r="D610" s="141"/>
      <c r="E610" s="98"/>
      <c r="F610" s="95"/>
      <c r="G610" s="131" t="str">
        <f t="shared" si="2"/>
        <v/>
      </c>
      <c r="H610" s="131"/>
      <c r="I610" s="132"/>
      <c r="J610" s="131"/>
      <c r="K610" s="129"/>
      <c r="L610" s="131"/>
      <c r="M610" s="381"/>
      <c r="N610" s="381"/>
      <c r="O610" s="381"/>
      <c r="P610" s="381"/>
      <c r="Q610" s="381"/>
      <c r="R610" s="381"/>
      <c r="S610" s="381"/>
      <c r="T610" s="381"/>
      <c r="U610" s="381"/>
      <c r="V610" s="381"/>
      <c r="W610" s="381"/>
      <c r="X610" s="381"/>
      <c r="Y610" s="381"/>
      <c r="Z610" s="381"/>
    </row>
    <row r="611" spans="1:26" ht="12.75" customHeight="1" x14ac:dyDescent="0.25">
      <c r="A611" s="128">
        <v>608</v>
      </c>
      <c r="B611" s="129"/>
      <c r="C611" s="98"/>
      <c r="D611" s="141"/>
      <c r="E611" s="98"/>
      <c r="F611" s="95"/>
      <c r="G611" s="131" t="str">
        <f t="shared" si="2"/>
        <v/>
      </c>
      <c r="H611" s="131"/>
      <c r="I611" s="132"/>
      <c r="J611" s="131"/>
      <c r="K611" s="129"/>
      <c r="L611" s="131"/>
      <c r="M611" s="381"/>
      <c r="N611" s="381"/>
      <c r="O611" s="381"/>
      <c r="P611" s="381"/>
      <c r="Q611" s="381"/>
      <c r="R611" s="381"/>
      <c r="S611" s="381"/>
      <c r="T611" s="381"/>
      <c r="U611" s="381"/>
      <c r="V611" s="381"/>
      <c r="W611" s="381"/>
      <c r="X611" s="381"/>
      <c r="Y611" s="381"/>
      <c r="Z611" s="381"/>
    </row>
    <row r="612" spans="1:26" ht="12.75" customHeight="1" x14ac:dyDescent="0.25">
      <c r="A612" s="128">
        <v>609</v>
      </c>
      <c r="B612" s="129"/>
      <c r="C612" s="98"/>
      <c r="D612" s="141"/>
      <c r="E612" s="98"/>
      <c r="F612" s="95"/>
      <c r="G612" s="131" t="str">
        <f t="shared" si="2"/>
        <v/>
      </c>
      <c r="H612" s="131"/>
      <c r="I612" s="132"/>
      <c r="J612" s="131"/>
      <c r="K612" s="129"/>
      <c r="L612" s="131"/>
      <c r="M612" s="381"/>
      <c r="N612" s="381"/>
      <c r="O612" s="381"/>
      <c r="P612" s="381"/>
      <c r="Q612" s="381"/>
      <c r="R612" s="381"/>
      <c r="S612" s="381"/>
      <c r="T612" s="381"/>
      <c r="U612" s="381"/>
      <c r="V612" s="381"/>
      <c r="W612" s="381"/>
      <c r="X612" s="381"/>
      <c r="Y612" s="381"/>
      <c r="Z612" s="381"/>
    </row>
    <row r="613" spans="1:26" ht="12.75" customHeight="1" x14ac:dyDescent="0.25">
      <c r="A613" s="128">
        <v>610</v>
      </c>
      <c r="B613" s="129"/>
      <c r="C613" s="98"/>
      <c r="D613" s="141"/>
      <c r="E613" s="98"/>
      <c r="F613" s="95"/>
      <c r="G613" s="131" t="str">
        <f t="shared" si="2"/>
        <v/>
      </c>
      <c r="H613" s="131"/>
      <c r="I613" s="132"/>
      <c r="J613" s="131"/>
      <c r="K613" s="129"/>
      <c r="L613" s="131"/>
      <c r="M613" s="381"/>
      <c r="N613" s="381"/>
      <c r="O613" s="381"/>
      <c r="P613" s="381"/>
      <c r="Q613" s="381"/>
      <c r="R613" s="381"/>
      <c r="S613" s="381"/>
      <c r="T613" s="381"/>
      <c r="U613" s="381"/>
      <c r="V613" s="381"/>
      <c r="W613" s="381"/>
      <c r="X613" s="381"/>
      <c r="Y613" s="381"/>
      <c r="Z613" s="381"/>
    </row>
    <row r="614" spans="1:26" ht="12.75" customHeight="1" x14ac:dyDescent="0.25">
      <c r="A614" s="128">
        <v>611</v>
      </c>
      <c r="B614" s="129"/>
      <c r="C614" s="98"/>
      <c r="D614" s="141"/>
      <c r="E614" s="98"/>
      <c r="F614" s="95"/>
      <c r="G614" s="131" t="str">
        <f t="shared" si="2"/>
        <v/>
      </c>
      <c r="H614" s="131"/>
      <c r="I614" s="132"/>
      <c r="J614" s="131"/>
      <c r="K614" s="129"/>
      <c r="L614" s="131"/>
      <c r="M614" s="381"/>
      <c r="N614" s="381"/>
      <c r="O614" s="381"/>
      <c r="P614" s="381"/>
      <c r="Q614" s="381"/>
      <c r="R614" s="381"/>
      <c r="S614" s="381"/>
      <c r="T614" s="381"/>
      <c r="U614" s="381"/>
      <c r="V614" s="381"/>
      <c r="W614" s="381"/>
      <c r="X614" s="381"/>
      <c r="Y614" s="381"/>
      <c r="Z614" s="381"/>
    </row>
    <row r="615" spans="1:26" ht="12.75" customHeight="1" x14ac:dyDescent="0.25">
      <c r="A615" s="128">
        <v>612</v>
      </c>
      <c r="B615" s="129"/>
      <c r="C615" s="98"/>
      <c r="D615" s="141"/>
      <c r="E615" s="98"/>
      <c r="F615" s="95"/>
      <c r="G615" s="131" t="str">
        <f t="shared" si="2"/>
        <v/>
      </c>
      <c r="H615" s="131"/>
      <c r="I615" s="132"/>
      <c r="J615" s="131"/>
      <c r="K615" s="129"/>
      <c r="L615" s="131"/>
      <c r="M615" s="381"/>
      <c r="N615" s="381"/>
      <c r="O615" s="381"/>
      <c r="P615" s="381"/>
      <c r="Q615" s="381"/>
      <c r="R615" s="381"/>
      <c r="S615" s="381"/>
      <c r="T615" s="381"/>
      <c r="U615" s="381"/>
      <c r="V615" s="381"/>
      <c r="W615" s="381"/>
      <c r="X615" s="381"/>
      <c r="Y615" s="381"/>
      <c r="Z615" s="381"/>
    </row>
    <row r="616" spans="1:26" ht="12.75" customHeight="1" x14ac:dyDescent="0.25">
      <c r="A616" s="128">
        <v>613</v>
      </c>
      <c r="B616" s="129"/>
      <c r="C616" s="98"/>
      <c r="D616" s="141"/>
      <c r="E616" s="98"/>
      <c r="F616" s="95"/>
      <c r="G616" s="131" t="str">
        <f t="shared" si="2"/>
        <v/>
      </c>
      <c r="H616" s="131"/>
      <c r="I616" s="132"/>
      <c r="J616" s="131"/>
      <c r="K616" s="129"/>
      <c r="L616" s="131"/>
      <c r="M616" s="381"/>
      <c r="N616" s="381"/>
      <c r="O616" s="381"/>
      <c r="P616" s="381"/>
      <c r="Q616" s="381"/>
      <c r="R616" s="381"/>
      <c r="S616" s="381"/>
      <c r="T616" s="381"/>
      <c r="U616" s="381"/>
      <c r="V616" s="381"/>
      <c r="W616" s="381"/>
      <c r="X616" s="381"/>
      <c r="Y616" s="381"/>
      <c r="Z616" s="381"/>
    </row>
    <row r="617" spans="1:26" ht="12.75" customHeight="1" x14ac:dyDescent="0.25">
      <c r="A617" s="128">
        <v>614</v>
      </c>
      <c r="B617" s="129"/>
      <c r="C617" s="98"/>
      <c r="D617" s="141"/>
      <c r="E617" s="98"/>
      <c r="F617" s="95"/>
      <c r="G617" s="131" t="str">
        <f t="shared" si="2"/>
        <v/>
      </c>
      <c r="H617" s="131"/>
      <c r="I617" s="132"/>
      <c r="J617" s="131"/>
      <c r="K617" s="129"/>
      <c r="L617" s="131"/>
      <c r="M617" s="381"/>
      <c r="N617" s="381"/>
      <c r="O617" s="381"/>
      <c r="P617" s="381"/>
      <c r="Q617" s="381"/>
      <c r="R617" s="381"/>
      <c r="S617" s="381"/>
      <c r="T617" s="381"/>
      <c r="U617" s="381"/>
      <c r="V617" s="381"/>
      <c r="W617" s="381"/>
      <c r="X617" s="381"/>
      <c r="Y617" s="381"/>
      <c r="Z617" s="381"/>
    </row>
    <row r="618" spans="1:26" ht="12.75" customHeight="1" x14ac:dyDescent="0.25">
      <c r="A618" s="128">
        <v>615</v>
      </c>
      <c r="B618" s="129"/>
      <c r="C618" s="98"/>
      <c r="D618" s="141"/>
      <c r="E618" s="98"/>
      <c r="F618" s="95"/>
      <c r="G618" s="131" t="str">
        <f t="shared" si="2"/>
        <v/>
      </c>
      <c r="H618" s="131"/>
      <c r="I618" s="132"/>
      <c r="J618" s="131"/>
      <c r="K618" s="129"/>
      <c r="L618" s="131"/>
      <c r="M618" s="381"/>
      <c r="N618" s="381"/>
      <c r="O618" s="381"/>
      <c r="P618" s="381"/>
      <c r="Q618" s="381"/>
      <c r="R618" s="381"/>
      <c r="S618" s="381"/>
      <c r="T618" s="381"/>
      <c r="U618" s="381"/>
      <c r="V618" s="381"/>
      <c r="W618" s="381"/>
      <c r="X618" s="381"/>
      <c r="Y618" s="381"/>
      <c r="Z618" s="381"/>
    </row>
    <row r="619" spans="1:26" ht="12.75" customHeight="1" x14ac:dyDescent="0.25">
      <c r="A619" s="128">
        <v>616</v>
      </c>
      <c r="B619" s="129"/>
      <c r="C619" s="98"/>
      <c r="D619" s="141"/>
      <c r="E619" s="98"/>
      <c r="F619" s="95"/>
      <c r="G619" s="131" t="str">
        <f t="shared" si="2"/>
        <v/>
      </c>
      <c r="H619" s="131"/>
      <c r="I619" s="132"/>
      <c r="J619" s="131"/>
      <c r="K619" s="129"/>
      <c r="L619" s="131"/>
      <c r="M619" s="381"/>
      <c r="N619" s="381"/>
      <c r="O619" s="381"/>
      <c r="P619" s="381"/>
      <c r="Q619" s="381"/>
      <c r="R619" s="381"/>
      <c r="S619" s="381"/>
      <c r="T619" s="381"/>
      <c r="U619" s="381"/>
      <c r="V619" s="381"/>
      <c r="W619" s="381"/>
      <c r="X619" s="381"/>
      <c r="Y619" s="381"/>
      <c r="Z619" s="381"/>
    </row>
    <row r="620" spans="1:26" ht="12.75" customHeight="1" x14ac:dyDescent="0.25">
      <c r="A620" s="128">
        <v>617</v>
      </c>
      <c r="B620" s="129"/>
      <c r="C620" s="98"/>
      <c r="D620" s="141"/>
      <c r="E620" s="98"/>
      <c r="F620" s="95"/>
      <c r="G620" s="131" t="str">
        <f t="shared" si="2"/>
        <v/>
      </c>
      <c r="H620" s="131"/>
      <c r="I620" s="132"/>
      <c r="J620" s="131"/>
      <c r="K620" s="129"/>
      <c r="L620" s="131"/>
      <c r="M620" s="381"/>
      <c r="N620" s="381"/>
      <c r="O620" s="381"/>
      <c r="P620" s="381"/>
      <c r="Q620" s="381"/>
      <c r="R620" s="381"/>
      <c r="S620" s="381"/>
      <c r="T620" s="381"/>
      <c r="U620" s="381"/>
      <c r="V620" s="381"/>
      <c r="W620" s="381"/>
      <c r="X620" s="381"/>
      <c r="Y620" s="381"/>
      <c r="Z620" s="381"/>
    </row>
    <row r="621" spans="1:26" ht="12.75" customHeight="1" x14ac:dyDescent="0.25">
      <c r="A621" s="128">
        <v>618</v>
      </c>
      <c r="B621" s="129"/>
      <c r="C621" s="98"/>
      <c r="D621" s="141"/>
      <c r="E621" s="98"/>
      <c r="F621" s="95"/>
      <c r="G621" s="131" t="str">
        <f t="shared" si="2"/>
        <v/>
      </c>
      <c r="H621" s="131"/>
      <c r="I621" s="132"/>
      <c r="J621" s="131"/>
      <c r="K621" s="129"/>
      <c r="L621" s="131"/>
      <c r="M621" s="381"/>
      <c r="N621" s="381"/>
      <c r="O621" s="381"/>
      <c r="P621" s="381"/>
      <c r="Q621" s="381"/>
      <c r="R621" s="381"/>
      <c r="S621" s="381"/>
      <c r="T621" s="381"/>
      <c r="U621" s="381"/>
      <c r="V621" s="381"/>
      <c r="W621" s="381"/>
      <c r="X621" s="381"/>
      <c r="Y621" s="381"/>
      <c r="Z621" s="381"/>
    </row>
    <row r="622" spans="1:26" ht="12.75" customHeight="1" x14ac:dyDescent="0.25">
      <c r="A622" s="128">
        <v>619</v>
      </c>
      <c r="B622" s="129"/>
      <c r="C622" s="98"/>
      <c r="D622" s="141"/>
      <c r="E622" s="98"/>
      <c r="F622" s="95"/>
      <c r="G622" s="131" t="str">
        <f t="shared" si="2"/>
        <v/>
      </c>
      <c r="H622" s="131"/>
      <c r="I622" s="132"/>
      <c r="J622" s="131"/>
      <c r="K622" s="129"/>
      <c r="L622" s="131"/>
      <c r="M622" s="381"/>
      <c r="N622" s="381"/>
      <c r="O622" s="381"/>
      <c r="P622" s="381"/>
      <c r="Q622" s="381"/>
      <c r="R622" s="381"/>
      <c r="S622" s="381"/>
      <c r="T622" s="381"/>
      <c r="U622" s="381"/>
      <c r="V622" s="381"/>
      <c r="W622" s="381"/>
      <c r="X622" s="381"/>
      <c r="Y622" s="381"/>
      <c r="Z622" s="381"/>
    </row>
    <row r="623" spans="1:26" ht="12.75" customHeight="1" x14ac:dyDescent="0.25">
      <c r="A623" s="128">
        <v>620</v>
      </c>
      <c r="B623" s="129"/>
      <c r="C623" s="98"/>
      <c r="D623" s="141"/>
      <c r="E623" s="98"/>
      <c r="F623" s="95"/>
      <c r="G623" s="131" t="str">
        <f t="shared" si="2"/>
        <v/>
      </c>
      <c r="H623" s="131"/>
      <c r="I623" s="132"/>
      <c r="J623" s="131"/>
      <c r="K623" s="129"/>
      <c r="L623" s="131"/>
      <c r="M623" s="381"/>
      <c r="N623" s="381"/>
      <c r="O623" s="381"/>
      <c r="P623" s="381"/>
      <c r="Q623" s="381"/>
      <c r="R623" s="381"/>
      <c r="S623" s="381"/>
      <c r="T623" s="381"/>
      <c r="U623" s="381"/>
      <c r="V623" s="381"/>
      <c r="W623" s="381"/>
      <c r="X623" s="381"/>
      <c r="Y623" s="381"/>
      <c r="Z623" s="381"/>
    </row>
    <row r="624" spans="1:26" ht="12.75" customHeight="1" x14ac:dyDescent="0.25">
      <c r="A624" s="128">
        <v>621</v>
      </c>
      <c r="B624" s="129"/>
      <c r="C624" s="98"/>
      <c r="D624" s="141"/>
      <c r="E624" s="98"/>
      <c r="F624" s="95"/>
      <c r="G624" s="131" t="str">
        <f t="shared" si="2"/>
        <v/>
      </c>
      <c r="H624" s="131"/>
      <c r="I624" s="132"/>
      <c r="J624" s="131"/>
      <c r="K624" s="129"/>
      <c r="L624" s="131"/>
      <c r="M624" s="381"/>
      <c r="N624" s="381"/>
      <c r="O624" s="381"/>
      <c r="P624" s="381"/>
      <c r="Q624" s="381"/>
      <c r="R624" s="381"/>
      <c r="S624" s="381"/>
      <c r="T624" s="381"/>
      <c r="U624" s="381"/>
      <c r="V624" s="381"/>
      <c r="W624" s="381"/>
      <c r="X624" s="381"/>
      <c r="Y624" s="381"/>
      <c r="Z624" s="381"/>
    </row>
    <row r="625" spans="1:26" ht="12.75" customHeight="1" x14ac:dyDescent="0.25">
      <c r="A625" s="128">
        <v>622</v>
      </c>
      <c r="B625" s="129"/>
      <c r="C625" s="98"/>
      <c r="D625" s="141"/>
      <c r="E625" s="98"/>
      <c r="F625" s="95"/>
      <c r="G625" s="131" t="str">
        <f t="shared" si="2"/>
        <v/>
      </c>
      <c r="H625" s="131"/>
      <c r="I625" s="132"/>
      <c r="J625" s="131"/>
      <c r="K625" s="129"/>
      <c r="L625" s="131"/>
      <c r="M625" s="381"/>
      <c r="N625" s="381"/>
      <c r="O625" s="381"/>
      <c r="P625" s="381"/>
      <c r="Q625" s="381"/>
      <c r="R625" s="381"/>
      <c r="S625" s="381"/>
      <c r="T625" s="381"/>
      <c r="U625" s="381"/>
      <c r="V625" s="381"/>
      <c r="W625" s="381"/>
      <c r="X625" s="381"/>
      <c r="Y625" s="381"/>
      <c r="Z625" s="381"/>
    </row>
    <row r="626" spans="1:26" ht="12.75" customHeight="1" x14ac:dyDescent="0.25">
      <c r="A626" s="128">
        <v>623</v>
      </c>
      <c r="B626" s="129"/>
      <c r="C626" s="98"/>
      <c r="D626" s="141"/>
      <c r="E626" s="98"/>
      <c r="F626" s="95"/>
      <c r="G626" s="131" t="str">
        <f t="shared" si="2"/>
        <v/>
      </c>
      <c r="H626" s="131"/>
      <c r="I626" s="132"/>
      <c r="J626" s="131"/>
      <c r="K626" s="129"/>
      <c r="L626" s="131"/>
      <c r="M626" s="381"/>
      <c r="N626" s="381"/>
      <c r="O626" s="381"/>
      <c r="P626" s="381"/>
      <c r="Q626" s="381"/>
      <c r="R626" s="381"/>
      <c r="S626" s="381"/>
      <c r="T626" s="381"/>
      <c r="U626" s="381"/>
      <c r="V626" s="381"/>
      <c r="W626" s="381"/>
      <c r="X626" s="381"/>
      <c r="Y626" s="381"/>
      <c r="Z626" s="381"/>
    </row>
    <row r="627" spans="1:26" ht="12.75" customHeight="1" x14ac:dyDescent="0.25">
      <c r="A627" s="128">
        <v>624</v>
      </c>
      <c r="B627" s="129"/>
      <c r="C627" s="98"/>
      <c r="D627" s="141"/>
      <c r="E627" s="98"/>
      <c r="F627" s="95"/>
      <c r="G627" s="131" t="str">
        <f t="shared" si="2"/>
        <v/>
      </c>
      <c r="H627" s="131"/>
      <c r="I627" s="132"/>
      <c r="J627" s="131"/>
      <c r="K627" s="129"/>
      <c r="L627" s="131"/>
      <c r="M627" s="381"/>
      <c r="N627" s="381"/>
      <c r="O627" s="381"/>
      <c r="P627" s="381"/>
      <c r="Q627" s="381"/>
      <c r="R627" s="381"/>
      <c r="S627" s="381"/>
      <c r="T627" s="381"/>
      <c r="U627" s="381"/>
      <c r="V627" s="381"/>
      <c r="W627" s="381"/>
      <c r="X627" s="381"/>
      <c r="Y627" s="381"/>
      <c r="Z627" s="381"/>
    </row>
    <row r="628" spans="1:26" ht="12.75" customHeight="1" x14ac:dyDescent="0.25">
      <c r="A628" s="128">
        <v>625</v>
      </c>
      <c r="B628" s="129"/>
      <c r="C628" s="98"/>
      <c r="D628" s="141"/>
      <c r="E628" s="98"/>
      <c r="F628" s="95"/>
      <c r="G628" s="131" t="str">
        <f t="shared" si="2"/>
        <v/>
      </c>
      <c r="H628" s="131"/>
      <c r="I628" s="132"/>
      <c r="J628" s="131"/>
      <c r="K628" s="129"/>
      <c r="L628" s="131"/>
      <c r="M628" s="381"/>
      <c r="N628" s="381"/>
      <c r="O628" s="381"/>
      <c r="P628" s="381"/>
      <c r="Q628" s="381"/>
      <c r="R628" s="381"/>
      <c r="S628" s="381"/>
      <c r="T628" s="381"/>
      <c r="U628" s="381"/>
      <c r="V628" s="381"/>
      <c r="W628" s="381"/>
      <c r="X628" s="381"/>
      <c r="Y628" s="381"/>
      <c r="Z628" s="381"/>
    </row>
    <row r="629" spans="1:26" ht="12.75" customHeight="1" x14ac:dyDescent="0.25">
      <c r="A629" s="128">
        <v>626</v>
      </c>
      <c r="B629" s="129"/>
      <c r="C629" s="98"/>
      <c r="D629" s="141"/>
      <c r="E629" s="98"/>
      <c r="F629" s="95"/>
      <c r="G629" s="131" t="str">
        <f t="shared" si="2"/>
        <v/>
      </c>
      <c r="H629" s="131"/>
      <c r="I629" s="132"/>
      <c r="J629" s="131"/>
      <c r="K629" s="129"/>
      <c r="L629" s="131"/>
      <c r="M629" s="381"/>
      <c r="N629" s="381"/>
      <c r="O629" s="381"/>
      <c r="P629" s="381"/>
      <c r="Q629" s="381"/>
      <c r="R629" s="381"/>
      <c r="S629" s="381"/>
      <c r="T629" s="381"/>
      <c r="U629" s="381"/>
      <c r="V629" s="381"/>
      <c r="W629" s="381"/>
      <c r="X629" s="381"/>
      <c r="Y629" s="381"/>
      <c r="Z629" s="381"/>
    </row>
    <row r="630" spans="1:26" ht="12.75" customHeight="1" x14ac:dyDescent="0.25">
      <c r="A630" s="128">
        <v>627</v>
      </c>
      <c r="B630" s="129"/>
      <c r="C630" s="98"/>
      <c r="D630" s="141"/>
      <c r="E630" s="98"/>
      <c r="F630" s="95"/>
      <c r="G630" s="131" t="str">
        <f t="shared" si="2"/>
        <v/>
      </c>
      <c r="H630" s="131"/>
      <c r="I630" s="132"/>
      <c r="J630" s="131"/>
      <c r="K630" s="129"/>
      <c r="L630" s="131"/>
      <c r="M630" s="381"/>
      <c r="N630" s="381"/>
      <c r="O630" s="381"/>
      <c r="P630" s="381"/>
      <c r="Q630" s="381"/>
      <c r="R630" s="381"/>
      <c r="S630" s="381"/>
      <c r="T630" s="381"/>
      <c r="U630" s="381"/>
      <c r="V630" s="381"/>
      <c r="W630" s="381"/>
      <c r="X630" s="381"/>
      <c r="Y630" s="381"/>
      <c r="Z630" s="381"/>
    </row>
    <row r="631" spans="1:26" ht="12.75" customHeight="1" x14ac:dyDescent="0.25">
      <c r="A631" s="128">
        <v>628</v>
      </c>
      <c r="B631" s="129"/>
      <c r="C631" s="98"/>
      <c r="D631" s="141"/>
      <c r="E631" s="98"/>
      <c r="F631" s="95"/>
      <c r="G631" s="131" t="str">
        <f t="shared" si="2"/>
        <v/>
      </c>
      <c r="H631" s="131"/>
      <c r="I631" s="132"/>
      <c r="J631" s="131"/>
      <c r="K631" s="129"/>
      <c r="L631" s="131"/>
      <c r="M631" s="381"/>
      <c r="N631" s="381"/>
      <c r="O631" s="381"/>
      <c r="P631" s="381"/>
      <c r="Q631" s="381"/>
      <c r="R631" s="381"/>
      <c r="S631" s="381"/>
      <c r="T631" s="381"/>
      <c r="U631" s="381"/>
      <c r="V631" s="381"/>
      <c r="W631" s="381"/>
      <c r="X631" s="381"/>
      <c r="Y631" s="381"/>
      <c r="Z631" s="381"/>
    </row>
    <row r="632" spans="1:26" ht="12.75" customHeight="1" x14ac:dyDescent="0.25">
      <c r="A632" s="128">
        <v>629</v>
      </c>
      <c r="B632" s="129"/>
      <c r="C632" s="98"/>
      <c r="D632" s="141"/>
      <c r="E632" s="98"/>
      <c r="F632" s="95"/>
      <c r="G632" s="131" t="str">
        <f t="shared" si="2"/>
        <v/>
      </c>
      <c r="H632" s="131"/>
      <c r="I632" s="132"/>
      <c r="J632" s="131"/>
      <c r="K632" s="129"/>
      <c r="L632" s="131"/>
      <c r="M632" s="381"/>
      <c r="N632" s="381"/>
      <c r="O632" s="381"/>
      <c r="P632" s="381"/>
      <c r="Q632" s="381"/>
      <c r="R632" s="381"/>
      <c r="S632" s="381"/>
      <c r="T632" s="381"/>
      <c r="U632" s="381"/>
      <c r="V632" s="381"/>
      <c r="W632" s="381"/>
      <c r="X632" s="381"/>
      <c r="Y632" s="381"/>
      <c r="Z632" s="381"/>
    </row>
    <row r="633" spans="1:26" ht="12.75" customHeight="1" x14ac:dyDescent="0.25">
      <c r="A633" s="128">
        <v>630</v>
      </c>
      <c r="B633" s="129"/>
      <c r="C633" s="98"/>
      <c r="D633" s="141"/>
      <c r="E633" s="98"/>
      <c r="F633" s="95"/>
      <c r="G633" s="131" t="str">
        <f t="shared" si="2"/>
        <v/>
      </c>
      <c r="H633" s="131"/>
      <c r="I633" s="132"/>
      <c r="J633" s="131"/>
      <c r="K633" s="129"/>
      <c r="L633" s="131"/>
      <c r="M633" s="381"/>
      <c r="N633" s="381"/>
      <c r="O633" s="381"/>
      <c r="P633" s="381"/>
      <c r="Q633" s="381"/>
      <c r="R633" s="381"/>
      <c r="S633" s="381"/>
      <c r="T633" s="381"/>
      <c r="U633" s="381"/>
      <c r="V633" s="381"/>
      <c r="W633" s="381"/>
      <c r="X633" s="381"/>
      <c r="Y633" s="381"/>
      <c r="Z633" s="381"/>
    </row>
    <row r="634" spans="1:26" ht="12.75" customHeight="1" x14ac:dyDescent="0.25">
      <c r="A634" s="128">
        <v>631</v>
      </c>
      <c r="B634" s="129"/>
      <c r="C634" s="98"/>
      <c r="D634" s="141"/>
      <c r="E634" s="98"/>
      <c r="F634" s="95"/>
      <c r="G634" s="131" t="str">
        <f t="shared" si="2"/>
        <v/>
      </c>
      <c r="H634" s="131"/>
      <c r="I634" s="132"/>
      <c r="J634" s="131"/>
      <c r="K634" s="129"/>
      <c r="L634" s="131"/>
      <c r="M634" s="381"/>
      <c r="N634" s="381"/>
      <c r="O634" s="381"/>
      <c r="P634" s="381"/>
      <c r="Q634" s="381"/>
      <c r="R634" s="381"/>
      <c r="S634" s="381"/>
      <c r="T634" s="381"/>
      <c r="U634" s="381"/>
      <c r="V634" s="381"/>
      <c r="W634" s="381"/>
      <c r="X634" s="381"/>
      <c r="Y634" s="381"/>
      <c r="Z634" s="381"/>
    </row>
    <row r="635" spans="1:26" ht="12.75" customHeight="1" x14ac:dyDescent="0.25">
      <c r="A635" s="128">
        <v>632</v>
      </c>
      <c r="B635" s="129"/>
      <c r="C635" s="98"/>
      <c r="D635" s="141"/>
      <c r="E635" s="98"/>
      <c r="F635" s="95"/>
      <c r="G635" s="131" t="str">
        <f t="shared" si="2"/>
        <v/>
      </c>
      <c r="H635" s="131"/>
      <c r="I635" s="132"/>
      <c r="J635" s="131"/>
      <c r="K635" s="129"/>
      <c r="L635" s="131"/>
      <c r="M635" s="381"/>
      <c r="N635" s="381"/>
      <c r="O635" s="381"/>
      <c r="P635" s="381"/>
      <c r="Q635" s="381"/>
      <c r="R635" s="381"/>
      <c r="S635" s="381"/>
      <c r="T635" s="381"/>
      <c r="U635" s="381"/>
      <c r="V635" s="381"/>
      <c r="W635" s="381"/>
      <c r="X635" s="381"/>
      <c r="Y635" s="381"/>
      <c r="Z635" s="381"/>
    </row>
    <row r="636" spans="1:26" ht="12.75" customHeight="1" x14ac:dyDescent="0.25">
      <c r="A636" s="128">
        <v>633</v>
      </c>
      <c r="B636" s="129"/>
      <c r="C636" s="98"/>
      <c r="D636" s="141"/>
      <c r="E636" s="98"/>
      <c r="F636" s="95"/>
      <c r="G636" s="131" t="str">
        <f t="shared" si="2"/>
        <v/>
      </c>
      <c r="H636" s="131"/>
      <c r="I636" s="132"/>
      <c r="J636" s="131"/>
      <c r="K636" s="129"/>
      <c r="L636" s="131"/>
      <c r="M636" s="381"/>
      <c r="N636" s="381"/>
      <c r="O636" s="381"/>
      <c r="P636" s="381"/>
      <c r="Q636" s="381"/>
      <c r="R636" s="381"/>
      <c r="S636" s="381"/>
      <c r="T636" s="381"/>
      <c r="U636" s="381"/>
      <c r="V636" s="381"/>
      <c r="W636" s="381"/>
      <c r="X636" s="381"/>
      <c r="Y636" s="381"/>
      <c r="Z636" s="381"/>
    </row>
    <row r="637" spans="1:26" ht="12.75" customHeight="1" x14ac:dyDescent="0.25">
      <c r="A637" s="128">
        <v>634</v>
      </c>
      <c r="B637" s="129"/>
      <c r="C637" s="98"/>
      <c r="D637" s="141"/>
      <c r="E637" s="98"/>
      <c r="F637" s="95"/>
      <c r="G637" s="131" t="str">
        <f t="shared" si="2"/>
        <v/>
      </c>
      <c r="H637" s="131"/>
      <c r="I637" s="132"/>
      <c r="J637" s="131"/>
      <c r="K637" s="129"/>
      <c r="L637" s="131"/>
      <c r="M637" s="381"/>
      <c r="N637" s="381"/>
      <c r="O637" s="381"/>
      <c r="P637" s="381"/>
      <c r="Q637" s="381"/>
      <c r="R637" s="381"/>
      <c r="S637" s="381"/>
      <c r="T637" s="381"/>
      <c r="U637" s="381"/>
      <c r="V637" s="381"/>
      <c r="W637" s="381"/>
      <c r="X637" s="381"/>
      <c r="Y637" s="381"/>
      <c r="Z637" s="381"/>
    </row>
    <row r="638" spans="1:26" ht="12.75" customHeight="1" x14ac:dyDescent="0.25">
      <c r="A638" s="128">
        <v>635</v>
      </c>
      <c r="B638" s="129"/>
      <c r="C638" s="98"/>
      <c r="D638" s="141"/>
      <c r="E638" s="98"/>
      <c r="F638" s="95"/>
      <c r="G638" s="131" t="str">
        <f t="shared" si="2"/>
        <v/>
      </c>
      <c r="H638" s="131"/>
      <c r="I638" s="132"/>
      <c r="J638" s="131"/>
      <c r="K638" s="129"/>
      <c r="L638" s="131"/>
      <c r="M638" s="381"/>
      <c r="N638" s="381"/>
      <c r="O638" s="381"/>
      <c r="P638" s="381"/>
      <c r="Q638" s="381"/>
      <c r="R638" s="381"/>
      <c r="S638" s="381"/>
      <c r="T638" s="381"/>
      <c r="U638" s="381"/>
      <c r="V638" s="381"/>
      <c r="W638" s="381"/>
      <c r="X638" s="381"/>
      <c r="Y638" s="381"/>
      <c r="Z638" s="381"/>
    </row>
    <row r="639" spans="1:26" ht="12.75" customHeight="1" x14ac:dyDescent="0.25">
      <c r="A639" s="128">
        <v>636</v>
      </c>
      <c r="B639" s="129"/>
      <c r="C639" s="98"/>
      <c r="D639" s="141"/>
      <c r="E639" s="98"/>
      <c r="F639" s="95"/>
      <c r="G639" s="131" t="str">
        <f t="shared" si="2"/>
        <v/>
      </c>
      <c r="H639" s="131"/>
      <c r="I639" s="132"/>
      <c r="J639" s="131"/>
      <c r="K639" s="129"/>
      <c r="L639" s="131"/>
      <c r="M639" s="381"/>
      <c r="N639" s="381"/>
      <c r="O639" s="381"/>
      <c r="P639" s="381"/>
      <c r="Q639" s="381"/>
      <c r="R639" s="381"/>
      <c r="S639" s="381"/>
      <c r="T639" s="381"/>
      <c r="U639" s="381"/>
      <c r="V639" s="381"/>
      <c r="W639" s="381"/>
      <c r="X639" s="381"/>
      <c r="Y639" s="381"/>
      <c r="Z639" s="381"/>
    </row>
    <row r="640" spans="1:26" ht="12.75" customHeight="1" x14ac:dyDescent="0.25">
      <c r="A640" s="128">
        <v>637</v>
      </c>
      <c r="B640" s="129"/>
      <c r="C640" s="98"/>
      <c r="D640" s="141"/>
      <c r="E640" s="98"/>
      <c r="F640" s="95"/>
      <c r="G640" s="131" t="str">
        <f t="shared" si="2"/>
        <v/>
      </c>
      <c r="H640" s="131"/>
      <c r="I640" s="132"/>
      <c r="J640" s="131"/>
      <c r="K640" s="129"/>
      <c r="L640" s="131"/>
      <c r="M640" s="381"/>
      <c r="N640" s="381"/>
      <c r="O640" s="381"/>
      <c r="P640" s="381"/>
      <c r="Q640" s="381"/>
      <c r="R640" s="381"/>
      <c r="S640" s="381"/>
      <c r="T640" s="381"/>
      <c r="U640" s="381"/>
      <c r="V640" s="381"/>
      <c r="W640" s="381"/>
      <c r="X640" s="381"/>
      <c r="Y640" s="381"/>
      <c r="Z640" s="381"/>
    </row>
    <row r="641" spans="1:26" ht="12.75" customHeight="1" x14ac:dyDescent="0.25">
      <c r="A641" s="128">
        <v>638</v>
      </c>
      <c r="B641" s="129"/>
      <c r="C641" s="98"/>
      <c r="D641" s="141"/>
      <c r="E641" s="98"/>
      <c r="F641" s="95"/>
      <c r="G641" s="131" t="str">
        <f t="shared" si="2"/>
        <v/>
      </c>
      <c r="H641" s="131"/>
      <c r="I641" s="132"/>
      <c r="J641" s="131"/>
      <c r="K641" s="129"/>
      <c r="L641" s="131"/>
      <c r="M641" s="381"/>
      <c r="N641" s="381"/>
      <c r="O641" s="381"/>
      <c r="P641" s="381"/>
      <c r="Q641" s="381"/>
      <c r="R641" s="381"/>
      <c r="S641" s="381"/>
      <c r="T641" s="381"/>
      <c r="U641" s="381"/>
      <c r="V641" s="381"/>
      <c r="W641" s="381"/>
      <c r="X641" s="381"/>
      <c r="Y641" s="381"/>
      <c r="Z641" s="381"/>
    </row>
    <row r="642" spans="1:26" ht="12.75" customHeight="1" x14ac:dyDescent="0.25">
      <c r="A642" s="128">
        <v>639</v>
      </c>
      <c r="B642" s="129"/>
      <c r="C642" s="98"/>
      <c r="D642" s="141"/>
      <c r="E642" s="98"/>
      <c r="F642" s="95"/>
      <c r="G642" s="131" t="str">
        <f t="shared" si="2"/>
        <v/>
      </c>
      <c r="H642" s="131"/>
      <c r="I642" s="132"/>
      <c r="J642" s="131"/>
      <c r="K642" s="129"/>
      <c r="L642" s="131"/>
      <c r="M642" s="381"/>
      <c r="N642" s="381"/>
      <c r="O642" s="381"/>
      <c r="P642" s="381"/>
      <c r="Q642" s="381"/>
      <c r="R642" s="381"/>
      <c r="S642" s="381"/>
      <c r="T642" s="381"/>
      <c r="U642" s="381"/>
      <c r="V642" s="381"/>
      <c r="W642" s="381"/>
      <c r="X642" s="381"/>
      <c r="Y642" s="381"/>
      <c r="Z642" s="381"/>
    </row>
    <row r="643" spans="1:26" ht="12.75" customHeight="1" x14ac:dyDescent="0.25">
      <c r="A643" s="128">
        <v>640</v>
      </c>
      <c r="B643" s="129"/>
      <c r="C643" s="98"/>
      <c r="D643" s="141"/>
      <c r="E643" s="98"/>
      <c r="F643" s="95"/>
      <c r="G643" s="131" t="str">
        <f t="shared" si="2"/>
        <v/>
      </c>
      <c r="H643" s="131"/>
      <c r="I643" s="132"/>
      <c r="J643" s="131"/>
      <c r="K643" s="129"/>
      <c r="L643" s="131"/>
      <c r="M643" s="381"/>
      <c r="N643" s="381"/>
      <c r="O643" s="381"/>
      <c r="P643" s="381"/>
      <c r="Q643" s="381"/>
      <c r="R643" s="381"/>
      <c r="S643" s="381"/>
      <c r="T643" s="381"/>
      <c r="U643" s="381"/>
      <c r="V643" s="381"/>
      <c r="W643" s="381"/>
      <c r="X643" s="381"/>
      <c r="Y643" s="381"/>
      <c r="Z643" s="381"/>
    </row>
    <row r="644" spans="1:26" ht="12.75" customHeight="1" x14ac:dyDescent="0.25">
      <c r="A644" s="128">
        <v>641</v>
      </c>
      <c r="B644" s="129"/>
      <c r="C644" s="98"/>
      <c r="D644" s="141"/>
      <c r="E644" s="98"/>
      <c r="F644" s="95"/>
      <c r="G644" s="131" t="str">
        <f t="shared" si="2"/>
        <v/>
      </c>
      <c r="H644" s="131"/>
      <c r="I644" s="132"/>
      <c r="J644" s="131"/>
      <c r="K644" s="129"/>
      <c r="L644" s="131"/>
      <c r="M644" s="381"/>
      <c r="N644" s="381"/>
      <c r="O644" s="381"/>
      <c r="P644" s="381"/>
      <c r="Q644" s="381"/>
      <c r="R644" s="381"/>
      <c r="S644" s="381"/>
      <c r="T644" s="381"/>
      <c r="U644" s="381"/>
      <c r="V644" s="381"/>
      <c r="W644" s="381"/>
      <c r="X644" s="381"/>
      <c r="Y644" s="381"/>
      <c r="Z644" s="381"/>
    </row>
    <row r="645" spans="1:26" ht="12.75" customHeight="1" x14ac:dyDescent="0.25">
      <c r="A645" s="128">
        <v>642</v>
      </c>
      <c r="B645" s="129"/>
      <c r="C645" s="98"/>
      <c r="D645" s="141"/>
      <c r="E645" s="98"/>
      <c r="F645" s="95"/>
      <c r="G645" s="131" t="str">
        <f t="shared" si="2"/>
        <v/>
      </c>
      <c r="H645" s="131"/>
      <c r="I645" s="132"/>
      <c r="J645" s="131"/>
      <c r="K645" s="129"/>
      <c r="L645" s="131"/>
      <c r="M645" s="381"/>
      <c r="N645" s="381"/>
      <c r="O645" s="381"/>
      <c r="P645" s="381"/>
      <c r="Q645" s="381"/>
      <c r="R645" s="381"/>
      <c r="S645" s="381"/>
      <c r="T645" s="381"/>
      <c r="U645" s="381"/>
      <c r="V645" s="381"/>
      <c r="W645" s="381"/>
      <c r="X645" s="381"/>
      <c r="Y645" s="381"/>
      <c r="Z645" s="381"/>
    </row>
    <row r="646" spans="1:26" ht="12.75" customHeight="1" x14ac:dyDescent="0.25">
      <c r="A646" s="128">
        <v>643</v>
      </c>
      <c r="B646" s="129"/>
      <c r="C646" s="98"/>
      <c r="D646" s="141"/>
      <c r="E646" s="98"/>
      <c r="F646" s="95"/>
      <c r="G646" s="131" t="str">
        <f t="shared" si="2"/>
        <v/>
      </c>
      <c r="H646" s="131"/>
      <c r="I646" s="132"/>
      <c r="J646" s="131"/>
      <c r="K646" s="129"/>
      <c r="L646" s="131"/>
      <c r="M646" s="381"/>
      <c r="N646" s="381"/>
      <c r="O646" s="381"/>
      <c r="P646" s="381"/>
      <c r="Q646" s="381"/>
      <c r="R646" s="381"/>
      <c r="S646" s="381"/>
      <c r="T646" s="381"/>
      <c r="U646" s="381"/>
      <c r="V646" s="381"/>
      <c r="W646" s="381"/>
      <c r="X646" s="381"/>
      <c r="Y646" s="381"/>
      <c r="Z646" s="381"/>
    </row>
    <row r="647" spans="1:26" ht="12.75" customHeight="1" x14ac:dyDescent="0.25">
      <c r="A647" s="128">
        <v>644</v>
      </c>
      <c r="B647" s="129"/>
      <c r="C647" s="98"/>
      <c r="D647" s="141"/>
      <c r="E647" s="98"/>
      <c r="F647" s="95"/>
      <c r="G647" s="131" t="str">
        <f t="shared" si="2"/>
        <v/>
      </c>
      <c r="H647" s="131"/>
      <c r="I647" s="132"/>
      <c r="J647" s="131"/>
      <c r="K647" s="129"/>
      <c r="L647" s="131"/>
      <c r="M647" s="381"/>
      <c r="N647" s="381"/>
      <c r="O647" s="381"/>
      <c r="P647" s="381"/>
      <c r="Q647" s="381"/>
      <c r="R647" s="381"/>
      <c r="S647" s="381"/>
      <c r="T647" s="381"/>
      <c r="U647" s="381"/>
      <c r="V647" s="381"/>
      <c r="W647" s="381"/>
      <c r="X647" s="381"/>
      <c r="Y647" s="381"/>
      <c r="Z647" s="381"/>
    </row>
    <row r="648" spans="1:26" ht="12.75" customHeight="1" x14ac:dyDescent="0.25">
      <c r="A648" s="128">
        <v>645</v>
      </c>
      <c r="B648" s="129"/>
      <c r="C648" s="98"/>
      <c r="D648" s="141"/>
      <c r="E648" s="98"/>
      <c r="F648" s="95"/>
      <c r="G648" s="131" t="str">
        <f t="shared" si="2"/>
        <v/>
      </c>
      <c r="H648" s="131"/>
      <c r="I648" s="132"/>
      <c r="J648" s="131"/>
      <c r="K648" s="129"/>
      <c r="L648" s="131"/>
      <c r="M648" s="381"/>
      <c r="N648" s="381"/>
      <c r="O648" s="381"/>
      <c r="P648" s="381"/>
      <c r="Q648" s="381"/>
      <c r="R648" s="381"/>
      <c r="S648" s="381"/>
      <c r="T648" s="381"/>
      <c r="U648" s="381"/>
      <c r="V648" s="381"/>
      <c r="W648" s="381"/>
      <c r="X648" s="381"/>
      <c r="Y648" s="381"/>
      <c r="Z648" s="381"/>
    </row>
    <row r="649" spans="1:26" ht="12.75" customHeight="1" x14ac:dyDescent="0.25">
      <c r="A649" s="128">
        <v>646</v>
      </c>
      <c r="B649" s="129"/>
      <c r="C649" s="98"/>
      <c r="D649" s="141"/>
      <c r="E649" s="98"/>
      <c r="F649" s="95"/>
      <c r="G649" s="131" t="str">
        <f t="shared" si="2"/>
        <v/>
      </c>
      <c r="H649" s="131"/>
      <c r="I649" s="132"/>
      <c r="J649" s="131"/>
      <c r="K649" s="129"/>
      <c r="L649" s="131"/>
      <c r="M649" s="381"/>
      <c r="N649" s="381"/>
      <c r="O649" s="381"/>
      <c r="P649" s="381"/>
      <c r="Q649" s="381"/>
      <c r="R649" s="381"/>
      <c r="S649" s="381"/>
      <c r="T649" s="381"/>
      <c r="U649" s="381"/>
      <c r="V649" s="381"/>
      <c r="W649" s="381"/>
      <c r="X649" s="381"/>
      <c r="Y649" s="381"/>
      <c r="Z649" s="381"/>
    </row>
    <row r="650" spans="1:26" ht="12.75" customHeight="1" x14ac:dyDescent="0.25">
      <c r="A650" s="128">
        <v>647</v>
      </c>
      <c r="B650" s="129"/>
      <c r="C650" s="98"/>
      <c r="D650" s="141"/>
      <c r="E650" s="98"/>
      <c r="F650" s="95"/>
      <c r="G650" s="131" t="str">
        <f t="shared" si="2"/>
        <v/>
      </c>
      <c r="H650" s="131"/>
      <c r="I650" s="132"/>
      <c r="J650" s="131"/>
      <c r="K650" s="129"/>
      <c r="L650" s="131"/>
      <c r="M650" s="381"/>
      <c r="N650" s="381"/>
      <c r="O650" s="381"/>
      <c r="P650" s="381"/>
      <c r="Q650" s="381"/>
      <c r="R650" s="381"/>
      <c r="S650" s="381"/>
      <c r="T650" s="381"/>
      <c r="U650" s="381"/>
      <c r="V650" s="381"/>
      <c r="W650" s="381"/>
      <c r="X650" s="381"/>
      <c r="Y650" s="381"/>
      <c r="Z650" s="381"/>
    </row>
    <row r="651" spans="1:26" ht="12.75" customHeight="1" x14ac:dyDescent="0.25">
      <c r="A651" s="128">
        <v>648</v>
      </c>
      <c r="B651" s="129"/>
      <c r="C651" s="98"/>
      <c r="D651" s="141"/>
      <c r="E651" s="98"/>
      <c r="F651" s="95"/>
      <c r="G651" s="131" t="str">
        <f t="shared" si="2"/>
        <v/>
      </c>
      <c r="H651" s="131"/>
      <c r="I651" s="132"/>
      <c r="J651" s="131"/>
      <c r="K651" s="129"/>
      <c r="L651" s="131"/>
      <c r="M651" s="381"/>
      <c r="N651" s="381"/>
      <c r="O651" s="381"/>
      <c r="P651" s="381"/>
      <c r="Q651" s="381"/>
      <c r="R651" s="381"/>
      <c r="S651" s="381"/>
      <c r="T651" s="381"/>
      <c r="U651" s="381"/>
      <c r="V651" s="381"/>
      <c r="W651" s="381"/>
      <c r="X651" s="381"/>
      <c r="Y651" s="381"/>
      <c r="Z651" s="381"/>
    </row>
    <row r="652" spans="1:26" ht="12.75" customHeight="1" x14ac:dyDescent="0.25">
      <c r="A652" s="128">
        <v>649</v>
      </c>
      <c r="B652" s="129"/>
      <c r="C652" s="98"/>
      <c r="D652" s="141"/>
      <c r="E652" s="98"/>
      <c r="F652" s="95"/>
      <c r="G652" s="131" t="str">
        <f t="shared" si="2"/>
        <v/>
      </c>
      <c r="H652" s="131"/>
      <c r="I652" s="132"/>
      <c r="J652" s="131"/>
      <c r="K652" s="129"/>
      <c r="L652" s="131"/>
      <c r="M652" s="381"/>
      <c r="N652" s="381"/>
      <c r="O652" s="381"/>
      <c r="P652" s="381"/>
      <c r="Q652" s="381"/>
      <c r="R652" s="381"/>
      <c r="S652" s="381"/>
      <c r="T652" s="381"/>
      <c r="U652" s="381"/>
      <c r="V652" s="381"/>
      <c r="W652" s="381"/>
      <c r="X652" s="381"/>
      <c r="Y652" s="381"/>
      <c r="Z652" s="381"/>
    </row>
    <row r="653" spans="1:26" ht="12.75" customHeight="1" x14ac:dyDescent="0.25">
      <c r="A653" s="128">
        <v>650</v>
      </c>
      <c r="B653" s="129"/>
      <c r="C653" s="98"/>
      <c r="D653" s="141"/>
      <c r="E653" s="98"/>
      <c r="F653" s="95"/>
      <c r="G653" s="131" t="str">
        <f t="shared" si="2"/>
        <v/>
      </c>
      <c r="H653" s="131"/>
      <c r="I653" s="132"/>
      <c r="J653" s="131"/>
      <c r="K653" s="129"/>
      <c r="L653" s="131"/>
      <c r="M653" s="381"/>
      <c r="N653" s="381"/>
      <c r="O653" s="381"/>
      <c r="P653" s="381"/>
      <c r="Q653" s="381"/>
      <c r="R653" s="381"/>
      <c r="S653" s="381"/>
      <c r="T653" s="381"/>
      <c r="U653" s="381"/>
      <c r="V653" s="381"/>
      <c r="W653" s="381"/>
      <c r="X653" s="381"/>
      <c r="Y653" s="381"/>
      <c r="Z653" s="381"/>
    </row>
    <row r="654" spans="1:26" ht="12.75" customHeight="1" x14ac:dyDescent="0.25">
      <c r="A654" s="128">
        <v>651</v>
      </c>
      <c r="B654" s="129"/>
      <c r="C654" s="98"/>
      <c r="D654" s="141"/>
      <c r="E654" s="98"/>
      <c r="F654" s="95"/>
      <c r="G654" s="131" t="str">
        <f t="shared" si="2"/>
        <v/>
      </c>
      <c r="H654" s="131"/>
      <c r="I654" s="132"/>
      <c r="J654" s="131"/>
      <c r="K654" s="129"/>
      <c r="L654" s="131"/>
      <c r="M654" s="381"/>
      <c r="N654" s="381"/>
      <c r="O654" s="381"/>
      <c r="P654" s="381"/>
      <c r="Q654" s="381"/>
      <c r="R654" s="381"/>
      <c r="S654" s="381"/>
      <c r="T654" s="381"/>
      <c r="U654" s="381"/>
      <c r="V654" s="381"/>
      <c r="W654" s="381"/>
      <c r="X654" s="381"/>
      <c r="Y654" s="381"/>
      <c r="Z654" s="381"/>
    </row>
    <row r="655" spans="1:26" ht="12.75" customHeight="1" x14ac:dyDescent="0.25">
      <c r="A655" s="128">
        <v>652</v>
      </c>
      <c r="B655" s="129"/>
      <c r="C655" s="98"/>
      <c r="D655" s="141"/>
      <c r="E655" s="98"/>
      <c r="F655" s="95"/>
      <c r="G655" s="131" t="str">
        <f t="shared" si="2"/>
        <v/>
      </c>
      <c r="H655" s="131"/>
      <c r="I655" s="132"/>
      <c r="J655" s="131"/>
      <c r="K655" s="129"/>
      <c r="L655" s="131"/>
      <c r="M655" s="381"/>
      <c r="N655" s="381"/>
      <c r="O655" s="381"/>
      <c r="P655" s="381"/>
      <c r="Q655" s="381"/>
      <c r="R655" s="381"/>
      <c r="S655" s="381"/>
      <c r="T655" s="381"/>
      <c r="U655" s="381"/>
      <c r="V655" s="381"/>
      <c r="W655" s="381"/>
      <c r="X655" s="381"/>
      <c r="Y655" s="381"/>
      <c r="Z655" s="381"/>
    </row>
    <row r="656" spans="1:26" ht="12.75" customHeight="1" x14ac:dyDescent="0.25">
      <c r="A656" s="128">
        <v>653</v>
      </c>
      <c r="B656" s="129"/>
      <c r="C656" s="98"/>
      <c r="D656" s="141"/>
      <c r="E656" s="98"/>
      <c r="F656" s="95"/>
      <c r="G656" s="131" t="str">
        <f t="shared" si="2"/>
        <v/>
      </c>
      <c r="H656" s="131"/>
      <c r="I656" s="132"/>
      <c r="J656" s="131"/>
      <c r="K656" s="129"/>
      <c r="L656" s="131"/>
      <c r="M656" s="381"/>
      <c r="N656" s="381"/>
      <c r="O656" s="381"/>
      <c r="P656" s="381"/>
      <c r="Q656" s="381"/>
      <c r="R656" s="381"/>
      <c r="S656" s="381"/>
      <c r="T656" s="381"/>
      <c r="U656" s="381"/>
      <c r="V656" s="381"/>
      <c r="W656" s="381"/>
      <c r="X656" s="381"/>
      <c r="Y656" s="381"/>
      <c r="Z656" s="381"/>
    </row>
    <row r="657" spans="1:26" ht="12.75" customHeight="1" x14ac:dyDescent="0.25">
      <c r="A657" s="128">
        <v>654</v>
      </c>
      <c r="B657" s="129"/>
      <c r="C657" s="98"/>
      <c r="D657" s="141"/>
      <c r="E657" s="98"/>
      <c r="F657" s="95"/>
      <c r="G657" s="131" t="str">
        <f t="shared" si="2"/>
        <v/>
      </c>
      <c r="H657" s="131"/>
      <c r="I657" s="132"/>
      <c r="J657" s="131"/>
      <c r="K657" s="129"/>
      <c r="L657" s="131"/>
      <c r="M657" s="381"/>
      <c r="N657" s="381"/>
      <c r="O657" s="381"/>
      <c r="P657" s="381"/>
      <c r="Q657" s="381"/>
      <c r="R657" s="381"/>
      <c r="S657" s="381"/>
      <c r="T657" s="381"/>
      <c r="U657" s="381"/>
      <c r="V657" s="381"/>
      <c r="W657" s="381"/>
      <c r="X657" s="381"/>
      <c r="Y657" s="381"/>
      <c r="Z657" s="381"/>
    </row>
    <row r="658" spans="1:26" ht="12.75" customHeight="1" x14ac:dyDescent="0.25">
      <c r="A658" s="128">
        <v>655</v>
      </c>
      <c r="B658" s="129"/>
      <c r="C658" s="98"/>
      <c r="D658" s="141"/>
      <c r="E658" s="98"/>
      <c r="F658" s="95"/>
      <c r="G658" s="131" t="str">
        <f t="shared" si="2"/>
        <v/>
      </c>
      <c r="H658" s="131"/>
      <c r="I658" s="132"/>
      <c r="J658" s="131"/>
      <c r="K658" s="129"/>
      <c r="L658" s="131"/>
      <c r="M658" s="381"/>
      <c r="N658" s="381"/>
      <c r="O658" s="381"/>
      <c r="P658" s="381"/>
      <c r="Q658" s="381"/>
      <c r="R658" s="381"/>
      <c r="S658" s="381"/>
      <c r="T658" s="381"/>
      <c r="U658" s="381"/>
      <c r="V658" s="381"/>
      <c r="W658" s="381"/>
      <c r="X658" s="381"/>
      <c r="Y658" s="381"/>
      <c r="Z658" s="381"/>
    </row>
    <row r="659" spans="1:26" ht="12.75" customHeight="1" x14ac:dyDescent="0.25">
      <c r="A659" s="128">
        <v>656</v>
      </c>
      <c r="B659" s="129"/>
      <c r="C659" s="98"/>
      <c r="D659" s="141"/>
      <c r="E659" s="98"/>
      <c r="F659" s="95"/>
      <c r="G659" s="131" t="str">
        <f t="shared" si="2"/>
        <v/>
      </c>
      <c r="H659" s="131"/>
      <c r="I659" s="132"/>
      <c r="J659" s="131"/>
      <c r="K659" s="129"/>
      <c r="L659" s="131"/>
      <c r="M659" s="381"/>
      <c r="N659" s="381"/>
      <c r="O659" s="381"/>
      <c r="P659" s="381"/>
      <c r="Q659" s="381"/>
      <c r="R659" s="381"/>
      <c r="S659" s="381"/>
      <c r="T659" s="381"/>
      <c r="U659" s="381"/>
      <c r="V659" s="381"/>
      <c r="W659" s="381"/>
      <c r="X659" s="381"/>
      <c r="Y659" s="381"/>
      <c r="Z659" s="381"/>
    </row>
    <row r="660" spans="1:26" ht="12.75" customHeight="1" x14ac:dyDescent="0.25">
      <c r="A660" s="128">
        <v>657</v>
      </c>
      <c r="B660" s="129"/>
      <c r="C660" s="98"/>
      <c r="D660" s="141"/>
      <c r="E660" s="98"/>
      <c r="F660" s="95"/>
      <c r="G660" s="131" t="str">
        <f t="shared" si="2"/>
        <v/>
      </c>
      <c r="H660" s="131"/>
      <c r="I660" s="132"/>
      <c r="J660" s="131"/>
      <c r="K660" s="129"/>
      <c r="L660" s="131"/>
      <c r="M660" s="381"/>
      <c r="N660" s="381"/>
      <c r="O660" s="381"/>
      <c r="P660" s="381"/>
      <c r="Q660" s="381"/>
      <c r="R660" s="381"/>
      <c r="S660" s="381"/>
      <c r="T660" s="381"/>
      <c r="U660" s="381"/>
      <c r="V660" s="381"/>
      <c r="W660" s="381"/>
      <c r="X660" s="381"/>
      <c r="Y660" s="381"/>
      <c r="Z660" s="381"/>
    </row>
    <row r="661" spans="1:26" ht="12.75" customHeight="1" x14ac:dyDescent="0.25">
      <c r="A661" s="128">
        <v>658</v>
      </c>
      <c r="B661" s="129"/>
      <c r="C661" s="98"/>
      <c r="D661" s="141"/>
      <c r="E661" s="98"/>
      <c r="F661" s="95"/>
      <c r="G661" s="131" t="str">
        <f t="shared" si="2"/>
        <v/>
      </c>
      <c r="H661" s="131"/>
      <c r="I661" s="132"/>
      <c r="J661" s="131"/>
      <c r="K661" s="129"/>
      <c r="L661" s="131"/>
      <c r="M661" s="381"/>
      <c r="N661" s="381"/>
      <c r="O661" s="381"/>
      <c r="P661" s="381"/>
      <c r="Q661" s="381"/>
      <c r="R661" s="381"/>
      <c r="S661" s="381"/>
      <c r="T661" s="381"/>
      <c r="U661" s="381"/>
      <c r="V661" s="381"/>
      <c r="W661" s="381"/>
      <c r="X661" s="381"/>
      <c r="Y661" s="381"/>
      <c r="Z661" s="381"/>
    </row>
    <row r="662" spans="1:26" ht="12.75" customHeight="1" x14ac:dyDescent="0.25">
      <c r="A662" s="128">
        <v>659</v>
      </c>
      <c r="B662" s="129"/>
      <c r="C662" s="98"/>
      <c r="D662" s="141"/>
      <c r="E662" s="98"/>
      <c r="F662" s="95"/>
      <c r="G662" s="131" t="str">
        <f t="shared" si="2"/>
        <v/>
      </c>
      <c r="H662" s="131"/>
      <c r="I662" s="132"/>
      <c r="J662" s="131"/>
      <c r="K662" s="129"/>
      <c r="L662" s="131"/>
      <c r="M662" s="381"/>
      <c r="N662" s="381"/>
      <c r="O662" s="381"/>
      <c r="P662" s="381"/>
      <c r="Q662" s="381"/>
      <c r="R662" s="381"/>
      <c r="S662" s="381"/>
      <c r="T662" s="381"/>
      <c r="U662" s="381"/>
      <c r="V662" s="381"/>
      <c r="W662" s="381"/>
      <c r="X662" s="381"/>
      <c r="Y662" s="381"/>
      <c r="Z662" s="381"/>
    </row>
    <row r="663" spans="1:26" ht="12.75" customHeight="1" x14ac:dyDescent="0.25">
      <c r="A663" s="128">
        <v>660</v>
      </c>
      <c r="B663" s="129"/>
      <c r="C663" s="98"/>
      <c r="D663" s="141"/>
      <c r="E663" s="98"/>
      <c r="F663" s="95"/>
      <c r="G663" s="131" t="str">
        <f t="shared" si="2"/>
        <v/>
      </c>
      <c r="H663" s="131"/>
      <c r="I663" s="132"/>
      <c r="J663" s="131"/>
      <c r="K663" s="129"/>
      <c r="L663" s="131"/>
      <c r="M663" s="381"/>
      <c r="N663" s="381"/>
      <c r="O663" s="381"/>
      <c r="P663" s="381"/>
      <c r="Q663" s="381"/>
      <c r="R663" s="381"/>
      <c r="S663" s="381"/>
      <c r="T663" s="381"/>
      <c r="U663" s="381"/>
      <c r="V663" s="381"/>
      <c r="W663" s="381"/>
      <c r="X663" s="381"/>
      <c r="Y663" s="381"/>
      <c r="Z663" s="381"/>
    </row>
    <row r="664" spans="1:26" ht="12.75" customHeight="1" x14ac:dyDescent="0.25">
      <c r="A664" s="128">
        <v>661</v>
      </c>
      <c r="B664" s="129"/>
      <c r="C664" s="98"/>
      <c r="D664" s="141"/>
      <c r="E664" s="98"/>
      <c r="F664" s="95"/>
      <c r="G664" s="131" t="str">
        <f t="shared" si="2"/>
        <v/>
      </c>
      <c r="H664" s="131"/>
      <c r="I664" s="132"/>
      <c r="J664" s="131"/>
      <c r="K664" s="129"/>
      <c r="L664" s="131"/>
      <c r="M664" s="381"/>
      <c r="N664" s="381"/>
      <c r="O664" s="381"/>
      <c r="P664" s="381"/>
      <c r="Q664" s="381"/>
      <c r="R664" s="381"/>
      <c r="S664" s="381"/>
      <c r="T664" s="381"/>
      <c r="U664" s="381"/>
      <c r="V664" s="381"/>
      <c r="W664" s="381"/>
      <c r="X664" s="381"/>
      <c r="Y664" s="381"/>
      <c r="Z664" s="381"/>
    </row>
    <row r="665" spans="1:26" ht="12.75" customHeight="1" x14ac:dyDescent="0.25">
      <c r="A665" s="128">
        <v>662</v>
      </c>
      <c r="B665" s="129"/>
      <c r="C665" s="98"/>
      <c r="D665" s="141"/>
      <c r="E665" s="98"/>
      <c r="F665" s="95"/>
      <c r="G665" s="131" t="str">
        <f t="shared" si="2"/>
        <v/>
      </c>
      <c r="H665" s="131"/>
      <c r="I665" s="132"/>
      <c r="J665" s="131"/>
      <c r="K665" s="129"/>
      <c r="L665" s="131"/>
      <c r="M665" s="381"/>
      <c r="N665" s="381"/>
      <c r="O665" s="381"/>
      <c r="P665" s="381"/>
      <c r="Q665" s="381"/>
      <c r="R665" s="381"/>
      <c r="S665" s="381"/>
      <c r="T665" s="381"/>
      <c r="U665" s="381"/>
      <c r="V665" s="381"/>
      <c r="W665" s="381"/>
      <c r="X665" s="381"/>
      <c r="Y665" s="381"/>
      <c r="Z665" s="381"/>
    </row>
    <row r="666" spans="1:26" ht="12.75" customHeight="1" x14ac:dyDescent="0.25">
      <c r="A666" s="128">
        <v>663</v>
      </c>
      <c r="B666" s="129"/>
      <c r="C666" s="98"/>
      <c r="D666" s="141"/>
      <c r="E666" s="98"/>
      <c r="F666" s="95"/>
      <c r="G666" s="131" t="str">
        <f t="shared" si="2"/>
        <v/>
      </c>
      <c r="H666" s="131"/>
      <c r="I666" s="132"/>
      <c r="J666" s="131"/>
      <c r="K666" s="129"/>
      <c r="L666" s="131"/>
      <c r="M666" s="381"/>
      <c r="N666" s="381"/>
      <c r="O666" s="381"/>
      <c r="P666" s="381"/>
      <c r="Q666" s="381"/>
      <c r="R666" s="381"/>
      <c r="S666" s="381"/>
      <c r="T666" s="381"/>
      <c r="U666" s="381"/>
      <c r="V666" s="381"/>
      <c r="W666" s="381"/>
      <c r="X666" s="381"/>
      <c r="Y666" s="381"/>
      <c r="Z666" s="381"/>
    </row>
    <row r="667" spans="1:26" ht="12.75" customHeight="1" x14ac:dyDescent="0.25">
      <c r="A667" s="128">
        <v>664</v>
      </c>
      <c r="B667" s="129"/>
      <c r="C667" s="98"/>
      <c r="D667" s="141"/>
      <c r="E667" s="98"/>
      <c r="F667" s="95"/>
      <c r="G667" s="131" t="str">
        <f t="shared" si="2"/>
        <v/>
      </c>
      <c r="H667" s="131"/>
      <c r="I667" s="132"/>
      <c r="J667" s="131"/>
      <c r="K667" s="129"/>
      <c r="L667" s="131"/>
      <c r="M667" s="381"/>
      <c r="N667" s="381"/>
      <c r="O667" s="381"/>
      <c r="P667" s="381"/>
      <c r="Q667" s="381"/>
      <c r="R667" s="381"/>
      <c r="S667" s="381"/>
      <c r="T667" s="381"/>
      <c r="U667" s="381"/>
      <c r="V667" s="381"/>
      <c r="W667" s="381"/>
      <c r="X667" s="381"/>
      <c r="Y667" s="381"/>
      <c r="Z667" s="381"/>
    </row>
    <row r="668" spans="1:26" ht="12.75" customHeight="1" x14ac:dyDescent="0.25">
      <c r="A668" s="128">
        <v>665</v>
      </c>
      <c r="B668" s="129"/>
      <c r="C668" s="98"/>
      <c r="D668" s="141"/>
      <c r="E668" s="98"/>
      <c r="F668" s="95"/>
      <c r="G668" s="131" t="str">
        <f t="shared" si="2"/>
        <v/>
      </c>
      <c r="H668" s="131"/>
      <c r="I668" s="132"/>
      <c r="J668" s="131"/>
      <c r="K668" s="129"/>
      <c r="L668" s="131"/>
      <c r="M668" s="381"/>
      <c r="N668" s="381"/>
      <c r="O668" s="381"/>
      <c r="P668" s="381"/>
      <c r="Q668" s="381"/>
      <c r="R668" s="381"/>
      <c r="S668" s="381"/>
      <c r="T668" s="381"/>
      <c r="U668" s="381"/>
      <c r="V668" s="381"/>
      <c r="W668" s="381"/>
      <c r="X668" s="381"/>
      <c r="Y668" s="381"/>
      <c r="Z668" s="381"/>
    </row>
    <row r="669" spans="1:26" ht="12.75" customHeight="1" x14ac:dyDescent="0.25">
      <c r="A669" s="128">
        <v>666</v>
      </c>
      <c r="B669" s="129"/>
      <c r="C669" s="98"/>
      <c r="D669" s="141"/>
      <c r="E669" s="98"/>
      <c r="F669" s="95"/>
      <c r="G669" s="131" t="str">
        <f t="shared" si="2"/>
        <v/>
      </c>
      <c r="H669" s="131"/>
      <c r="I669" s="132"/>
      <c r="J669" s="131"/>
      <c r="K669" s="129"/>
      <c r="L669" s="131"/>
      <c r="M669" s="381"/>
      <c r="N669" s="381"/>
      <c r="O669" s="381"/>
      <c r="P669" s="381"/>
      <c r="Q669" s="381"/>
      <c r="R669" s="381"/>
      <c r="S669" s="381"/>
      <c r="T669" s="381"/>
      <c r="U669" s="381"/>
      <c r="V669" s="381"/>
      <c r="W669" s="381"/>
      <c r="X669" s="381"/>
      <c r="Y669" s="381"/>
      <c r="Z669" s="381"/>
    </row>
    <row r="670" spans="1:26" ht="12.75" customHeight="1" x14ac:dyDescent="0.25">
      <c r="A670" s="128">
        <v>667</v>
      </c>
      <c r="B670" s="129"/>
      <c r="C670" s="98"/>
      <c r="D670" s="141"/>
      <c r="E670" s="98"/>
      <c r="F670" s="95"/>
      <c r="G670" s="131" t="str">
        <f t="shared" si="2"/>
        <v/>
      </c>
      <c r="H670" s="131"/>
      <c r="I670" s="132"/>
      <c r="J670" s="131"/>
      <c r="K670" s="129"/>
      <c r="L670" s="131"/>
      <c r="M670" s="381"/>
      <c r="N670" s="381"/>
      <c r="O670" s="381"/>
      <c r="P670" s="381"/>
      <c r="Q670" s="381"/>
      <c r="R670" s="381"/>
      <c r="S670" s="381"/>
      <c r="T670" s="381"/>
      <c r="U670" s="381"/>
      <c r="V670" s="381"/>
      <c r="W670" s="381"/>
      <c r="X670" s="381"/>
      <c r="Y670" s="381"/>
      <c r="Z670" s="381"/>
    </row>
    <row r="671" spans="1:26" ht="12.75" customHeight="1" x14ac:dyDescent="0.25">
      <c r="A671" s="128">
        <v>668</v>
      </c>
      <c r="B671" s="129"/>
      <c r="C671" s="98"/>
      <c r="D671" s="141"/>
      <c r="E671" s="98"/>
      <c r="F671" s="95"/>
      <c r="G671" s="131" t="str">
        <f t="shared" si="2"/>
        <v/>
      </c>
      <c r="H671" s="131"/>
      <c r="I671" s="132"/>
      <c r="J671" s="131"/>
      <c r="K671" s="129"/>
      <c r="L671" s="131"/>
      <c r="M671" s="381"/>
      <c r="N671" s="381"/>
      <c r="O671" s="381"/>
      <c r="P671" s="381"/>
      <c r="Q671" s="381"/>
      <c r="R671" s="381"/>
      <c r="S671" s="381"/>
      <c r="T671" s="381"/>
      <c r="U671" s="381"/>
      <c r="V671" s="381"/>
      <c r="W671" s="381"/>
      <c r="X671" s="381"/>
      <c r="Y671" s="381"/>
      <c r="Z671" s="381"/>
    </row>
    <row r="672" spans="1:26" ht="12.75" customHeight="1" x14ac:dyDescent="0.25">
      <c r="A672" s="128">
        <v>669</v>
      </c>
      <c r="B672" s="129"/>
      <c r="C672" s="98"/>
      <c r="D672" s="141"/>
      <c r="E672" s="98"/>
      <c r="F672" s="95"/>
      <c r="G672" s="131" t="str">
        <f t="shared" si="2"/>
        <v/>
      </c>
      <c r="H672" s="131"/>
      <c r="I672" s="132"/>
      <c r="J672" s="131"/>
      <c r="K672" s="129"/>
      <c r="L672" s="131"/>
      <c r="M672" s="381"/>
      <c r="N672" s="381"/>
      <c r="O672" s="381"/>
      <c r="P672" s="381"/>
      <c r="Q672" s="381"/>
      <c r="R672" s="381"/>
      <c r="S672" s="381"/>
      <c r="T672" s="381"/>
      <c r="U672" s="381"/>
      <c r="V672" s="381"/>
      <c r="W672" s="381"/>
      <c r="X672" s="381"/>
      <c r="Y672" s="381"/>
      <c r="Z672" s="381"/>
    </row>
    <row r="673" spans="1:26" ht="12.75" customHeight="1" x14ac:dyDescent="0.25">
      <c r="A673" s="128">
        <v>670</v>
      </c>
      <c r="B673" s="129"/>
      <c r="C673" s="98"/>
      <c r="D673" s="141"/>
      <c r="E673" s="98"/>
      <c r="F673" s="95"/>
      <c r="G673" s="131" t="str">
        <f t="shared" si="2"/>
        <v/>
      </c>
      <c r="H673" s="131"/>
      <c r="I673" s="132"/>
      <c r="J673" s="131"/>
      <c r="K673" s="129"/>
      <c r="L673" s="131"/>
      <c r="M673" s="381"/>
      <c r="N673" s="381"/>
      <c r="O673" s="381"/>
      <c r="P673" s="381"/>
      <c r="Q673" s="381"/>
      <c r="R673" s="381"/>
      <c r="S673" s="381"/>
      <c r="T673" s="381"/>
      <c r="U673" s="381"/>
      <c r="V673" s="381"/>
      <c r="W673" s="381"/>
      <c r="X673" s="381"/>
      <c r="Y673" s="381"/>
      <c r="Z673" s="381"/>
    </row>
    <row r="674" spans="1:26" ht="12.75" customHeight="1" x14ac:dyDescent="0.25">
      <c r="A674" s="128">
        <v>671</v>
      </c>
      <c r="B674" s="129"/>
      <c r="C674" s="98"/>
      <c r="D674" s="141"/>
      <c r="E674" s="98"/>
      <c r="F674" s="95"/>
      <c r="G674" s="131" t="str">
        <f t="shared" si="2"/>
        <v/>
      </c>
      <c r="H674" s="131"/>
      <c r="I674" s="132"/>
      <c r="J674" s="131"/>
      <c r="K674" s="129"/>
      <c r="L674" s="131"/>
      <c r="M674" s="381"/>
      <c r="N674" s="381"/>
      <c r="O674" s="381"/>
      <c r="P674" s="381"/>
      <c r="Q674" s="381"/>
      <c r="R674" s="381"/>
      <c r="S674" s="381"/>
      <c r="T674" s="381"/>
      <c r="U674" s="381"/>
      <c r="V674" s="381"/>
      <c r="W674" s="381"/>
      <c r="X674" s="381"/>
      <c r="Y674" s="381"/>
      <c r="Z674" s="381"/>
    </row>
    <row r="675" spans="1:26" ht="12.75" customHeight="1" x14ac:dyDescent="0.25">
      <c r="A675" s="128">
        <v>672</v>
      </c>
      <c r="B675" s="129"/>
      <c r="C675" s="98"/>
      <c r="D675" s="141"/>
      <c r="E675" s="98"/>
      <c r="F675" s="95"/>
      <c r="G675" s="131" t="str">
        <f t="shared" si="2"/>
        <v/>
      </c>
      <c r="H675" s="131"/>
      <c r="I675" s="132"/>
      <c r="J675" s="131"/>
      <c r="K675" s="129"/>
      <c r="L675" s="131"/>
      <c r="M675" s="381"/>
      <c r="N675" s="381"/>
      <c r="O675" s="381"/>
      <c r="P675" s="381"/>
      <c r="Q675" s="381"/>
      <c r="R675" s="381"/>
      <c r="S675" s="381"/>
      <c r="T675" s="381"/>
      <c r="U675" s="381"/>
      <c r="V675" s="381"/>
      <c r="W675" s="381"/>
      <c r="X675" s="381"/>
      <c r="Y675" s="381"/>
      <c r="Z675" s="381"/>
    </row>
    <row r="676" spans="1:26" ht="12.75" customHeight="1" x14ac:dyDescent="0.25">
      <c r="A676" s="128">
        <v>673</v>
      </c>
      <c r="B676" s="129"/>
      <c r="C676" s="98"/>
      <c r="D676" s="141"/>
      <c r="E676" s="98"/>
      <c r="F676" s="95"/>
      <c r="G676" s="131" t="str">
        <f t="shared" si="2"/>
        <v/>
      </c>
      <c r="H676" s="131"/>
      <c r="I676" s="132"/>
      <c r="J676" s="131"/>
      <c r="K676" s="129"/>
      <c r="L676" s="131"/>
      <c r="M676" s="381"/>
      <c r="N676" s="381"/>
      <c r="O676" s="381"/>
      <c r="P676" s="381"/>
      <c r="Q676" s="381"/>
      <c r="R676" s="381"/>
      <c r="S676" s="381"/>
      <c r="T676" s="381"/>
      <c r="U676" s="381"/>
      <c r="V676" s="381"/>
      <c r="W676" s="381"/>
      <c r="X676" s="381"/>
      <c r="Y676" s="381"/>
      <c r="Z676" s="381"/>
    </row>
    <row r="677" spans="1:26" ht="12.75" customHeight="1" x14ac:dyDescent="0.25">
      <c r="A677" s="128">
        <v>674</v>
      </c>
      <c r="B677" s="129"/>
      <c r="C677" s="98"/>
      <c r="D677" s="141"/>
      <c r="E677" s="98"/>
      <c r="F677" s="95"/>
      <c r="G677" s="131" t="str">
        <f t="shared" si="2"/>
        <v/>
      </c>
      <c r="H677" s="131"/>
      <c r="I677" s="132"/>
      <c r="J677" s="131"/>
      <c r="K677" s="129"/>
      <c r="L677" s="131"/>
      <c r="M677" s="381"/>
      <c r="N677" s="381"/>
      <c r="O677" s="381"/>
      <c r="P677" s="381"/>
      <c r="Q677" s="381"/>
      <c r="R677" s="381"/>
      <c r="S677" s="381"/>
      <c r="T677" s="381"/>
      <c r="U677" s="381"/>
      <c r="V677" s="381"/>
      <c r="W677" s="381"/>
      <c r="X677" s="381"/>
      <c r="Y677" s="381"/>
      <c r="Z677" s="381"/>
    </row>
    <row r="678" spans="1:26" ht="12.75" customHeight="1" x14ac:dyDescent="0.25">
      <c r="A678" s="128">
        <v>675</v>
      </c>
      <c r="B678" s="129"/>
      <c r="C678" s="98"/>
      <c r="D678" s="141"/>
      <c r="E678" s="98"/>
      <c r="F678" s="95"/>
      <c r="G678" s="131" t="str">
        <f t="shared" si="2"/>
        <v/>
      </c>
      <c r="H678" s="131"/>
      <c r="I678" s="132"/>
      <c r="J678" s="131"/>
      <c r="K678" s="129"/>
      <c r="L678" s="131"/>
      <c r="M678" s="381"/>
      <c r="N678" s="381"/>
      <c r="O678" s="381"/>
      <c r="P678" s="381"/>
      <c r="Q678" s="381"/>
      <c r="R678" s="381"/>
      <c r="S678" s="381"/>
      <c r="T678" s="381"/>
      <c r="U678" s="381"/>
      <c r="V678" s="381"/>
      <c r="W678" s="381"/>
      <c r="X678" s="381"/>
      <c r="Y678" s="381"/>
      <c r="Z678" s="381"/>
    </row>
    <row r="679" spans="1:26" ht="12.75" customHeight="1" x14ac:dyDescent="0.25">
      <c r="A679" s="128">
        <v>676</v>
      </c>
      <c r="B679" s="129"/>
      <c r="C679" s="98"/>
      <c r="D679" s="141"/>
      <c r="E679" s="98"/>
      <c r="F679" s="95"/>
      <c r="G679" s="131" t="str">
        <f t="shared" si="2"/>
        <v/>
      </c>
      <c r="H679" s="131"/>
      <c r="I679" s="132"/>
      <c r="J679" s="131"/>
      <c r="K679" s="129"/>
      <c r="L679" s="131"/>
      <c r="M679" s="381"/>
      <c r="N679" s="381"/>
      <c r="O679" s="381"/>
      <c r="P679" s="381"/>
      <c r="Q679" s="381"/>
      <c r="R679" s="381"/>
      <c r="S679" s="381"/>
      <c r="T679" s="381"/>
      <c r="U679" s="381"/>
      <c r="V679" s="381"/>
      <c r="W679" s="381"/>
      <c r="X679" s="381"/>
      <c r="Y679" s="381"/>
      <c r="Z679" s="381"/>
    </row>
    <row r="680" spans="1:26" ht="12.75" customHeight="1" x14ac:dyDescent="0.25">
      <c r="A680" s="128">
        <v>677</v>
      </c>
      <c r="B680" s="129"/>
      <c r="C680" s="98"/>
      <c r="D680" s="141"/>
      <c r="E680" s="98"/>
      <c r="F680" s="95"/>
      <c r="G680" s="131" t="str">
        <f t="shared" si="2"/>
        <v/>
      </c>
      <c r="H680" s="131"/>
      <c r="I680" s="132"/>
      <c r="J680" s="131"/>
      <c r="K680" s="129"/>
      <c r="L680" s="131"/>
      <c r="M680" s="381"/>
      <c r="N680" s="381"/>
      <c r="O680" s="381"/>
      <c r="P680" s="381"/>
      <c r="Q680" s="381"/>
      <c r="R680" s="381"/>
      <c r="S680" s="381"/>
      <c r="T680" s="381"/>
      <c r="U680" s="381"/>
      <c r="V680" s="381"/>
      <c r="W680" s="381"/>
      <c r="X680" s="381"/>
      <c r="Y680" s="381"/>
      <c r="Z680" s="381"/>
    </row>
    <row r="681" spans="1:26" ht="12.75" customHeight="1" x14ac:dyDescent="0.25">
      <c r="A681" s="128">
        <v>678</v>
      </c>
      <c r="B681" s="129"/>
      <c r="C681" s="98"/>
      <c r="D681" s="141"/>
      <c r="E681" s="98"/>
      <c r="F681" s="95"/>
      <c r="G681" s="131" t="str">
        <f t="shared" si="2"/>
        <v/>
      </c>
      <c r="H681" s="131"/>
      <c r="I681" s="132"/>
      <c r="J681" s="131"/>
      <c r="K681" s="129"/>
      <c r="L681" s="131"/>
      <c r="M681" s="381"/>
      <c r="N681" s="381"/>
      <c r="O681" s="381"/>
      <c r="P681" s="381"/>
      <c r="Q681" s="381"/>
      <c r="R681" s="381"/>
      <c r="S681" s="381"/>
      <c r="T681" s="381"/>
      <c r="U681" s="381"/>
      <c r="V681" s="381"/>
      <c r="W681" s="381"/>
      <c r="X681" s="381"/>
      <c r="Y681" s="381"/>
      <c r="Z681" s="381"/>
    </row>
    <row r="682" spans="1:26" ht="12.75" customHeight="1" x14ac:dyDescent="0.25">
      <c r="A682" s="128">
        <v>679</v>
      </c>
      <c r="B682" s="129"/>
      <c r="C682" s="98"/>
      <c r="D682" s="141"/>
      <c r="E682" s="98"/>
      <c r="F682" s="95"/>
      <c r="G682" s="131" t="str">
        <f t="shared" si="2"/>
        <v/>
      </c>
      <c r="H682" s="131"/>
      <c r="I682" s="132"/>
      <c r="J682" s="131"/>
      <c r="K682" s="129"/>
      <c r="L682" s="131"/>
      <c r="M682" s="381"/>
      <c r="N682" s="381"/>
      <c r="O682" s="381"/>
      <c r="P682" s="381"/>
      <c r="Q682" s="381"/>
      <c r="R682" s="381"/>
      <c r="S682" s="381"/>
      <c r="T682" s="381"/>
      <c r="U682" s="381"/>
      <c r="V682" s="381"/>
      <c r="W682" s="381"/>
      <c r="X682" s="381"/>
      <c r="Y682" s="381"/>
      <c r="Z682" s="381"/>
    </row>
    <row r="683" spans="1:26" ht="12.75" customHeight="1" x14ac:dyDescent="0.25">
      <c r="A683" s="128">
        <v>680</v>
      </c>
      <c r="B683" s="129"/>
      <c r="C683" s="98"/>
      <c r="D683" s="141"/>
      <c r="E683" s="98"/>
      <c r="F683" s="95"/>
      <c r="G683" s="131" t="str">
        <f t="shared" si="2"/>
        <v/>
      </c>
      <c r="H683" s="131"/>
      <c r="I683" s="132"/>
      <c r="J683" s="131"/>
      <c r="K683" s="129"/>
      <c r="L683" s="131"/>
      <c r="M683" s="381"/>
      <c r="N683" s="381"/>
      <c r="O683" s="381"/>
      <c r="P683" s="381"/>
      <c r="Q683" s="381"/>
      <c r="R683" s="381"/>
      <c r="S683" s="381"/>
      <c r="T683" s="381"/>
      <c r="U683" s="381"/>
      <c r="V683" s="381"/>
      <c r="W683" s="381"/>
      <c r="X683" s="381"/>
      <c r="Y683" s="381"/>
      <c r="Z683" s="381"/>
    </row>
    <row r="684" spans="1:26" ht="12.75" customHeight="1" x14ac:dyDescent="0.25">
      <c r="A684" s="128">
        <v>681</v>
      </c>
      <c r="B684" s="129"/>
      <c r="C684" s="98"/>
      <c r="D684" s="141"/>
      <c r="E684" s="98"/>
      <c r="F684" s="95"/>
      <c r="G684" s="131" t="str">
        <f t="shared" si="2"/>
        <v/>
      </c>
      <c r="H684" s="131"/>
      <c r="I684" s="132"/>
      <c r="J684" s="131"/>
      <c r="K684" s="129"/>
      <c r="L684" s="131"/>
      <c r="M684" s="381"/>
      <c r="N684" s="381"/>
      <c r="O684" s="381"/>
      <c r="P684" s="381"/>
      <c r="Q684" s="381"/>
      <c r="R684" s="381"/>
      <c r="S684" s="381"/>
      <c r="T684" s="381"/>
      <c r="U684" s="381"/>
      <c r="V684" s="381"/>
      <c r="W684" s="381"/>
      <c r="X684" s="381"/>
      <c r="Y684" s="381"/>
      <c r="Z684" s="381"/>
    </row>
    <row r="685" spans="1:26" ht="12.75" customHeight="1" x14ac:dyDescent="0.25">
      <c r="A685" s="128">
        <v>682</v>
      </c>
      <c r="B685" s="129"/>
      <c r="C685" s="98"/>
      <c r="D685" s="141"/>
      <c r="E685" s="98"/>
      <c r="F685" s="95"/>
      <c r="G685" s="131" t="str">
        <f t="shared" si="2"/>
        <v/>
      </c>
      <c r="H685" s="131"/>
      <c r="I685" s="132"/>
      <c r="J685" s="131"/>
      <c r="K685" s="129"/>
      <c r="L685" s="131"/>
      <c r="M685" s="381"/>
      <c r="N685" s="381"/>
      <c r="O685" s="381"/>
      <c r="P685" s="381"/>
      <c r="Q685" s="381"/>
      <c r="R685" s="381"/>
      <c r="S685" s="381"/>
      <c r="T685" s="381"/>
      <c r="U685" s="381"/>
      <c r="V685" s="381"/>
      <c r="W685" s="381"/>
      <c r="X685" s="381"/>
      <c r="Y685" s="381"/>
      <c r="Z685" s="381"/>
    </row>
    <row r="686" spans="1:26" ht="12.75" customHeight="1" x14ac:dyDescent="0.25">
      <c r="A686" s="128">
        <v>683</v>
      </c>
      <c r="B686" s="129"/>
      <c r="C686" s="98"/>
      <c r="D686" s="141"/>
      <c r="E686" s="98"/>
      <c r="F686" s="95"/>
      <c r="G686" s="131" t="str">
        <f t="shared" si="2"/>
        <v/>
      </c>
      <c r="H686" s="131"/>
      <c r="I686" s="132"/>
      <c r="J686" s="131"/>
      <c r="K686" s="129"/>
      <c r="L686" s="131"/>
      <c r="M686" s="381"/>
      <c r="N686" s="381"/>
      <c r="O686" s="381"/>
      <c r="P686" s="381"/>
      <c r="Q686" s="381"/>
      <c r="R686" s="381"/>
      <c r="S686" s="381"/>
      <c r="T686" s="381"/>
      <c r="U686" s="381"/>
      <c r="V686" s="381"/>
      <c r="W686" s="381"/>
      <c r="X686" s="381"/>
      <c r="Y686" s="381"/>
      <c r="Z686" s="381"/>
    </row>
    <row r="687" spans="1:26" ht="12.75" customHeight="1" x14ac:dyDescent="0.25">
      <c r="A687" s="128">
        <v>684</v>
      </c>
      <c r="B687" s="129"/>
      <c r="C687" s="98"/>
      <c r="D687" s="141"/>
      <c r="E687" s="98"/>
      <c r="F687" s="95"/>
      <c r="G687" s="131" t="str">
        <f t="shared" si="2"/>
        <v/>
      </c>
      <c r="H687" s="131"/>
      <c r="I687" s="132"/>
      <c r="J687" s="131"/>
      <c r="K687" s="129"/>
      <c r="L687" s="131"/>
      <c r="M687" s="381"/>
      <c r="N687" s="381"/>
      <c r="O687" s="381"/>
      <c r="P687" s="381"/>
      <c r="Q687" s="381"/>
      <c r="R687" s="381"/>
      <c r="S687" s="381"/>
      <c r="T687" s="381"/>
      <c r="U687" s="381"/>
      <c r="V687" s="381"/>
      <c r="W687" s="381"/>
      <c r="X687" s="381"/>
      <c r="Y687" s="381"/>
      <c r="Z687" s="381"/>
    </row>
    <row r="688" spans="1:26" ht="12.75" customHeight="1" x14ac:dyDescent="0.25">
      <c r="A688" s="128">
        <v>685</v>
      </c>
      <c r="B688" s="129"/>
      <c r="C688" s="98"/>
      <c r="D688" s="141"/>
      <c r="E688" s="98"/>
      <c r="F688" s="95"/>
      <c r="G688" s="131" t="str">
        <f t="shared" si="2"/>
        <v/>
      </c>
      <c r="H688" s="131"/>
      <c r="I688" s="132"/>
      <c r="J688" s="131"/>
      <c r="K688" s="129"/>
      <c r="L688" s="131"/>
      <c r="M688" s="381"/>
      <c r="N688" s="381"/>
      <c r="O688" s="381"/>
      <c r="P688" s="381"/>
      <c r="Q688" s="381"/>
      <c r="R688" s="381"/>
      <c r="S688" s="381"/>
      <c r="T688" s="381"/>
      <c r="U688" s="381"/>
      <c r="V688" s="381"/>
      <c r="W688" s="381"/>
      <c r="X688" s="381"/>
      <c r="Y688" s="381"/>
      <c r="Z688" s="381"/>
    </row>
    <row r="689" spans="1:26" ht="12.75" customHeight="1" x14ac:dyDescent="0.25">
      <c r="A689" s="128">
        <v>686</v>
      </c>
      <c r="B689" s="129"/>
      <c r="C689" s="98"/>
      <c r="D689" s="141"/>
      <c r="E689" s="98"/>
      <c r="F689" s="95"/>
      <c r="G689" s="131" t="str">
        <f t="shared" si="2"/>
        <v/>
      </c>
      <c r="H689" s="131"/>
      <c r="I689" s="132"/>
      <c r="J689" s="131"/>
      <c r="K689" s="129"/>
      <c r="L689" s="131"/>
      <c r="M689" s="381"/>
      <c r="N689" s="381"/>
      <c r="O689" s="381"/>
      <c r="P689" s="381"/>
      <c r="Q689" s="381"/>
      <c r="R689" s="381"/>
      <c r="S689" s="381"/>
      <c r="T689" s="381"/>
      <c r="U689" s="381"/>
      <c r="V689" s="381"/>
      <c r="W689" s="381"/>
      <c r="X689" s="381"/>
      <c r="Y689" s="381"/>
      <c r="Z689" s="381"/>
    </row>
    <row r="690" spans="1:26" ht="12.75" customHeight="1" x14ac:dyDescent="0.25">
      <c r="A690" s="128">
        <v>687</v>
      </c>
      <c r="B690" s="129"/>
      <c r="C690" s="98"/>
      <c r="D690" s="141"/>
      <c r="E690" s="98"/>
      <c r="F690" s="95"/>
      <c r="G690" s="131" t="str">
        <f t="shared" si="2"/>
        <v/>
      </c>
      <c r="H690" s="131"/>
      <c r="I690" s="132"/>
      <c r="J690" s="131"/>
      <c r="K690" s="129"/>
      <c r="L690" s="131"/>
      <c r="M690" s="381"/>
      <c r="N690" s="381"/>
      <c r="O690" s="381"/>
      <c r="P690" s="381"/>
      <c r="Q690" s="381"/>
      <c r="R690" s="381"/>
      <c r="S690" s="381"/>
      <c r="T690" s="381"/>
      <c r="U690" s="381"/>
      <c r="V690" s="381"/>
      <c r="W690" s="381"/>
      <c r="X690" s="381"/>
      <c r="Y690" s="381"/>
      <c r="Z690" s="381"/>
    </row>
    <row r="691" spans="1:26" ht="12.75" customHeight="1" x14ac:dyDescent="0.25">
      <c r="A691" s="128">
        <v>688</v>
      </c>
      <c r="B691" s="129"/>
      <c r="C691" s="98"/>
      <c r="D691" s="141"/>
      <c r="E691" s="98"/>
      <c r="F691" s="95"/>
      <c r="G691" s="131" t="str">
        <f t="shared" si="2"/>
        <v/>
      </c>
      <c r="H691" s="131"/>
      <c r="I691" s="132"/>
      <c r="J691" s="131"/>
      <c r="K691" s="129"/>
      <c r="L691" s="131"/>
      <c r="M691" s="381"/>
      <c r="N691" s="381"/>
      <c r="O691" s="381"/>
      <c r="P691" s="381"/>
      <c r="Q691" s="381"/>
      <c r="R691" s="381"/>
      <c r="S691" s="381"/>
      <c r="T691" s="381"/>
      <c r="U691" s="381"/>
      <c r="V691" s="381"/>
      <c r="W691" s="381"/>
      <c r="X691" s="381"/>
      <c r="Y691" s="381"/>
      <c r="Z691" s="381"/>
    </row>
    <row r="692" spans="1:26" ht="12.75" customHeight="1" x14ac:dyDescent="0.25">
      <c r="A692" s="128">
        <v>689</v>
      </c>
      <c r="B692" s="129"/>
      <c r="C692" s="98"/>
      <c r="D692" s="141"/>
      <c r="E692" s="98"/>
      <c r="F692" s="95"/>
      <c r="G692" s="131" t="str">
        <f t="shared" si="2"/>
        <v/>
      </c>
      <c r="H692" s="131"/>
      <c r="I692" s="132"/>
      <c r="J692" s="131"/>
      <c r="K692" s="129"/>
      <c r="L692" s="131"/>
      <c r="M692" s="381"/>
      <c r="N692" s="381"/>
      <c r="O692" s="381"/>
      <c r="P692" s="381"/>
      <c r="Q692" s="381"/>
      <c r="R692" s="381"/>
      <c r="S692" s="381"/>
      <c r="T692" s="381"/>
      <c r="U692" s="381"/>
      <c r="V692" s="381"/>
      <c r="W692" s="381"/>
      <c r="X692" s="381"/>
      <c r="Y692" s="381"/>
      <c r="Z692" s="381"/>
    </row>
    <row r="693" spans="1:26" ht="12.75" customHeight="1" x14ac:dyDescent="0.25">
      <c r="A693" s="128">
        <v>690</v>
      </c>
      <c r="B693" s="129"/>
      <c r="C693" s="98"/>
      <c r="D693" s="141"/>
      <c r="E693" s="98"/>
      <c r="F693" s="95"/>
      <c r="G693" s="131" t="str">
        <f t="shared" si="2"/>
        <v/>
      </c>
      <c r="H693" s="131"/>
      <c r="I693" s="132"/>
      <c r="J693" s="131"/>
      <c r="K693" s="129"/>
      <c r="L693" s="131"/>
      <c r="M693" s="381"/>
      <c r="N693" s="381"/>
      <c r="O693" s="381"/>
      <c r="P693" s="381"/>
      <c r="Q693" s="381"/>
      <c r="R693" s="381"/>
      <c r="S693" s="381"/>
      <c r="T693" s="381"/>
      <c r="U693" s="381"/>
      <c r="V693" s="381"/>
      <c r="W693" s="381"/>
      <c r="X693" s="381"/>
      <c r="Y693" s="381"/>
      <c r="Z693" s="381"/>
    </row>
    <row r="694" spans="1:26" ht="12.75" customHeight="1" x14ac:dyDescent="0.25">
      <c r="A694" s="128">
        <v>691</v>
      </c>
      <c r="B694" s="129"/>
      <c r="C694" s="98"/>
      <c r="D694" s="141"/>
      <c r="E694" s="98"/>
      <c r="F694" s="95"/>
      <c r="G694" s="131" t="str">
        <f t="shared" si="2"/>
        <v/>
      </c>
      <c r="H694" s="131"/>
      <c r="I694" s="132"/>
      <c r="J694" s="131"/>
      <c r="K694" s="129"/>
      <c r="L694" s="131"/>
      <c r="M694" s="381"/>
      <c r="N694" s="381"/>
      <c r="O694" s="381"/>
      <c r="P694" s="381"/>
      <c r="Q694" s="381"/>
      <c r="R694" s="381"/>
      <c r="S694" s="381"/>
      <c r="T694" s="381"/>
      <c r="U694" s="381"/>
      <c r="V694" s="381"/>
      <c r="W694" s="381"/>
      <c r="X694" s="381"/>
      <c r="Y694" s="381"/>
      <c r="Z694" s="381"/>
    </row>
    <row r="695" spans="1:26" ht="12.75" customHeight="1" x14ac:dyDescent="0.25">
      <c r="A695" s="128">
        <v>692</v>
      </c>
      <c r="B695" s="129"/>
      <c r="C695" s="98"/>
      <c r="D695" s="141"/>
      <c r="E695" s="98"/>
      <c r="F695" s="95"/>
      <c r="G695" s="131" t="str">
        <f t="shared" si="2"/>
        <v/>
      </c>
      <c r="H695" s="131"/>
      <c r="I695" s="132"/>
      <c r="J695" s="131"/>
      <c r="K695" s="129"/>
      <c r="L695" s="131"/>
      <c r="M695" s="381"/>
      <c r="N695" s="381"/>
      <c r="O695" s="381"/>
      <c r="P695" s="381"/>
      <c r="Q695" s="381"/>
      <c r="R695" s="381"/>
      <c r="S695" s="381"/>
      <c r="T695" s="381"/>
      <c r="U695" s="381"/>
      <c r="V695" s="381"/>
      <c r="W695" s="381"/>
      <c r="X695" s="381"/>
      <c r="Y695" s="381"/>
      <c r="Z695" s="381"/>
    </row>
    <row r="696" spans="1:26" ht="12.75" customHeight="1" x14ac:dyDescent="0.25">
      <c r="A696" s="128">
        <v>693</v>
      </c>
      <c r="B696" s="129"/>
      <c r="C696" s="98"/>
      <c r="D696" s="141"/>
      <c r="E696" s="98"/>
      <c r="F696" s="95"/>
      <c r="G696" s="131" t="str">
        <f t="shared" si="2"/>
        <v/>
      </c>
      <c r="H696" s="131"/>
      <c r="I696" s="132"/>
      <c r="J696" s="131"/>
      <c r="K696" s="129"/>
      <c r="L696" s="131"/>
      <c r="M696" s="381"/>
      <c r="N696" s="381"/>
      <c r="O696" s="381"/>
      <c r="P696" s="381"/>
      <c r="Q696" s="381"/>
      <c r="R696" s="381"/>
      <c r="S696" s="381"/>
      <c r="T696" s="381"/>
      <c r="U696" s="381"/>
      <c r="V696" s="381"/>
      <c r="W696" s="381"/>
      <c r="X696" s="381"/>
      <c r="Y696" s="381"/>
      <c r="Z696" s="381"/>
    </row>
    <row r="697" spans="1:26" ht="12.75" customHeight="1" x14ac:dyDescent="0.25">
      <c r="A697" s="128">
        <v>694</v>
      </c>
      <c r="B697" s="129"/>
      <c r="C697" s="98"/>
      <c r="D697" s="141"/>
      <c r="E697" s="98"/>
      <c r="F697" s="95"/>
      <c r="G697" s="131" t="str">
        <f t="shared" si="2"/>
        <v/>
      </c>
      <c r="H697" s="131"/>
      <c r="I697" s="132"/>
      <c r="J697" s="131"/>
      <c r="K697" s="129"/>
      <c r="L697" s="131"/>
      <c r="M697" s="381"/>
      <c r="N697" s="381"/>
      <c r="O697" s="381"/>
      <c r="P697" s="381"/>
      <c r="Q697" s="381"/>
      <c r="R697" s="381"/>
      <c r="S697" s="381"/>
      <c r="T697" s="381"/>
      <c r="U697" s="381"/>
      <c r="V697" s="381"/>
      <c r="W697" s="381"/>
      <c r="X697" s="381"/>
      <c r="Y697" s="381"/>
      <c r="Z697" s="381"/>
    </row>
    <row r="698" spans="1:26" ht="12.75" customHeight="1" x14ac:dyDescent="0.25">
      <c r="A698" s="128">
        <v>695</v>
      </c>
      <c r="B698" s="129"/>
      <c r="C698" s="98"/>
      <c r="D698" s="141"/>
      <c r="E698" s="98"/>
      <c r="F698" s="95"/>
      <c r="G698" s="131" t="str">
        <f t="shared" si="2"/>
        <v/>
      </c>
      <c r="H698" s="131"/>
      <c r="I698" s="132"/>
      <c r="J698" s="131"/>
      <c r="K698" s="129"/>
      <c r="L698" s="131"/>
      <c r="M698" s="381"/>
      <c r="N698" s="381"/>
      <c r="O698" s="381"/>
      <c r="P698" s="381"/>
      <c r="Q698" s="381"/>
      <c r="R698" s="381"/>
      <c r="S698" s="381"/>
      <c r="T698" s="381"/>
      <c r="U698" s="381"/>
      <c r="V698" s="381"/>
      <c r="W698" s="381"/>
      <c r="X698" s="381"/>
      <c r="Y698" s="381"/>
      <c r="Z698" s="381"/>
    </row>
    <row r="699" spans="1:26" ht="12.75" customHeight="1" x14ac:dyDescent="0.25">
      <c r="A699" s="128">
        <v>696</v>
      </c>
      <c r="B699" s="129"/>
      <c r="C699" s="98"/>
      <c r="D699" s="141"/>
      <c r="E699" s="98"/>
      <c r="F699" s="95"/>
      <c r="G699" s="131" t="str">
        <f t="shared" si="2"/>
        <v/>
      </c>
      <c r="H699" s="131"/>
      <c r="I699" s="132"/>
      <c r="J699" s="131"/>
      <c r="K699" s="129"/>
      <c r="L699" s="131"/>
      <c r="M699" s="381"/>
      <c r="N699" s="381"/>
      <c r="O699" s="381"/>
      <c r="P699" s="381"/>
      <c r="Q699" s="381"/>
      <c r="R699" s="381"/>
      <c r="S699" s="381"/>
      <c r="T699" s="381"/>
      <c r="U699" s="381"/>
      <c r="V699" s="381"/>
      <c r="W699" s="381"/>
      <c r="X699" s="381"/>
      <c r="Y699" s="381"/>
      <c r="Z699" s="381"/>
    </row>
    <row r="700" spans="1:26" ht="12.75" customHeight="1" x14ac:dyDescent="0.25">
      <c r="A700" s="128">
        <v>697</v>
      </c>
      <c r="B700" s="129"/>
      <c r="C700" s="98"/>
      <c r="D700" s="141"/>
      <c r="E700" s="98"/>
      <c r="F700" s="95"/>
      <c r="G700" s="131" t="str">
        <f t="shared" si="2"/>
        <v/>
      </c>
      <c r="H700" s="131"/>
      <c r="I700" s="132"/>
      <c r="J700" s="131"/>
      <c r="K700" s="129"/>
      <c r="L700" s="131"/>
      <c r="M700" s="381"/>
      <c r="N700" s="381"/>
      <c r="O700" s="381"/>
      <c r="P700" s="381"/>
      <c r="Q700" s="381"/>
      <c r="R700" s="381"/>
      <c r="S700" s="381"/>
      <c r="T700" s="381"/>
      <c r="U700" s="381"/>
      <c r="V700" s="381"/>
      <c r="W700" s="381"/>
      <c r="X700" s="381"/>
      <c r="Y700" s="381"/>
      <c r="Z700" s="381"/>
    </row>
    <row r="701" spans="1:26" ht="12.75" customHeight="1" x14ac:dyDescent="0.25">
      <c r="A701" s="128">
        <v>698</v>
      </c>
      <c r="B701" s="129"/>
      <c r="C701" s="98"/>
      <c r="D701" s="141"/>
      <c r="E701" s="98"/>
      <c r="F701" s="95"/>
      <c r="G701" s="131" t="str">
        <f t="shared" si="2"/>
        <v/>
      </c>
      <c r="H701" s="131"/>
      <c r="I701" s="132"/>
      <c r="J701" s="131"/>
      <c r="K701" s="129"/>
      <c r="L701" s="131"/>
      <c r="M701" s="381"/>
      <c r="N701" s="381"/>
      <c r="O701" s="381"/>
      <c r="P701" s="381"/>
      <c r="Q701" s="381"/>
      <c r="R701" s="381"/>
      <c r="S701" s="381"/>
      <c r="T701" s="381"/>
      <c r="U701" s="381"/>
      <c r="V701" s="381"/>
      <c r="W701" s="381"/>
      <c r="X701" s="381"/>
      <c r="Y701" s="381"/>
      <c r="Z701" s="381"/>
    </row>
    <row r="702" spans="1:26" ht="12.75" customHeight="1" x14ac:dyDescent="0.25">
      <c r="A702" s="128">
        <v>699</v>
      </c>
      <c r="B702" s="129"/>
      <c r="C702" s="98"/>
      <c r="D702" s="141"/>
      <c r="E702" s="98"/>
      <c r="F702" s="95"/>
      <c r="G702" s="131" t="str">
        <f t="shared" si="2"/>
        <v/>
      </c>
      <c r="H702" s="131"/>
      <c r="I702" s="132"/>
      <c r="J702" s="131"/>
      <c r="K702" s="129"/>
      <c r="L702" s="131"/>
      <c r="M702" s="381"/>
      <c r="N702" s="381"/>
      <c r="O702" s="381"/>
      <c r="P702" s="381"/>
      <c r="Q702" s="381"/>
      <c r="R702" s="381"/>
      <c r="S702" s="381"/>
      <c r="T702" s="381"/>
      <c r="U702" s="381"/>
      <c r="V702" s="381"/>
      <c r="W702" s="381"/>
      <c r="X702" s="381"/>
      <c r="Y702" s="381"/>
      <c r="Z702" s="381"/>
    </row>
    <row r="703" spans="1:26" ht="12.75" customHeight="1" x14ac:dyDescent="0.25">
      <c r="A703" s="128">
        <v>700</v>
      </c>
      <c r="B703" s="129"/>
      <c r="C703" s="98"/>
      <c r="D703" s="141"/>
      <c r="E703" s="98"/>
      <c r="F703" s="95"/>
      <c r="G703" s="131" t="str">
        <f t="shared" si="2"/>
        <v/>
      </c>
      <c r="H703" s="131"/>
      <c r="I703" s="132"/>
      <c r="J703" s="131"/>
      <c r="K703" s="129"/>
      <c r="L703" s="131"/>
      <c r="M703" s="381"/>
      <c r="N703" s="381"/>
      <c r="O703" s="381"/>
      <c r="P703" s="381"/>
      <c r="Q703" s="381"/>
      <c r="R703" s="381"/>
      <c r="S703" s="381"/>
      <c r="T703" s="381"/>
      <c r="U703" s="381"/>
      <c r="V703" s="381"/>
      <c r="W703" s="381"/>
      <c r="X703" s="381"/>
      <c r="Y703" s="381"/>
      <c r="Z703" s="381"/>
    </row>
    <row r="704" spans="1:26" ht="12.75" customHeight="1" x14ac:dyDescent="0.25">
      <c r="A704" s="128">
        <v>701</v>
      </c>
      <c r="B704" s="129"/>
      <c r="C704" s="98"/>
      <c r="D704" s="141"/>
      <c r="E704" s="98"/>
      <c r="F704" s="95"/>
      <c r="G704" s="131" t="str">
        <f t="shared" si="2"/>
        <v/>
      </c>
      <c r="H704" s="131"/>
      <c r="I704" s="132"/>
      <c r="J704" s="131"/>
      <c r="K704" s="129"/>
      <c r="L704" s="131"/>
      <c r="M704" s="381"/>
      <c r="N704" s="381"/>
      <c r="O704" s="381"/>
      <c r="P704" s="381"/>
      <c r="Q704" s="381"/>
      <c r="R704" s="381"/>
      <c r="S704" s="381"/>
      <c r="T704" s="381"/>
      <c r="U704" s="381"/>
      <c r="V704" s="381"/>
      <c r="W704" s="381"/>
      <c r="X704" s="381"/>
      <c r="Y704" s="381"/>
      <c r="Z704" s="381"/>
    </row>
    <row r="705" spans="1:26" ht="12.75" customHeight="1" x14ac:dyDescent="0.25">
      <c r="A705" s="128">
        <v>702</v>
      </c>
      <c r="B705" s="129"/>
      <c r="C705" s="98"/>
      <c r="D705" s="141"/>
      <c r="E705" s="98"/>
      <c r="F705" s="95"/>
      <c r="G705" s="131" t="str">
        <f t="shared" si="2"/>
        <v/>
      </c>
      <c r="H705" s="131"/>
      <c r="I705" s="132"/>
      <c r="J705" s="131"/>
      <c r="K705" s="129"/>
      <c r="L705" s="131"/>
      <c r="M705" s="381"/>
      <c r="N705" s="381"/>
      <c r="O705" s="381"/>
      <c r="P705" s="381"/>
      <c r="Q705" s="381"/>
      <c r="R705" s="381"/>
      <c r="S705" s="381"/>
      <c r="T705" s="381"/>
      <c r="U705" s="381"/>
      <c r="V705" s="381"/>
      <c r="W705" s="381"/>
      <c r="X705" s="381"/>
      <c r="Y705" s="381"/>
      <c r="Z705" s="381"/>
    </row>
    <row r="706" spans="1:26" ht="12.75" customHeight="1" x14ac:dyDescent="0.25">
      <c r="A706" s="128">
        <v>703</v>
      </c>
      <c r="B706" s="129"/>
      <c r="C706" s="98"/>
      <c r="D706" s="141"/>
      <c r="E706" s="98"/>
      <c r="F706" s="95"/>
      <c r="G706" s="131" t="str">
        <f t="shared" si="2"/>
        <v/>
      </c>
      <c r="H706" s="131"/>
      <c r="I706" s="132"/>
      <c r="J706" s="131"/>
      <c r="K706" s="129"/>
      <c r="L706" s="131"/>
      <c r="M706" s="381"/>
      <c r="N706" s="381"/>
      <c r="O706" s="381"/>
      <c r="P706" s="381"/>
      <c r="Q706" s="381"/>
      <c r="R706" s="381"/>
      <c r="S706" s="381"/>
      <c r="T706" s="381"/>
      <c r="U706" s="381"/>
      <c r="V706" s="381"/>
      <c r="W706" s="381"/>
      <c r="X706" s="381"/>
      <c r="Y706" s="381"/>
      <c r="Z706" s="381"/>
    </row>
    <row r="707" spans="1:26" ht="12.75" customHeight="1" x14ac:dyDescent="0.25">
      <c r="A707" s="128">
        <v>704</v>
      </c>
      <c r="B707" s="129"/>
      <c r="C707" s="98"/>
      <c r="D707" s="141"/>
      <c r="E707" s="98"/>
      <c r="F707" s="95"/>
      <c r="G707" s="131" t="str">
        <f t="shared" si="2"/>
        <v/>
      </c>
      <c r="H707" s="131"/>
      <c r="I707" s="132"/>
      <c r="J707" s="131"/>
      <c r="K707" s="129"/>
      <c r="L707" s="131"/>
      <c r="M707" s="381"/>
      <c r="N707" s="381"/>
      <c r="O707" s="381"/>
      <c r="P707" s="381"/>
      <c r="Q707" s="381"/>
      <c r="R707" s="381"/>
      <c r="S707" s="381"/>
      <c r="T707" s="381"/>
      <c r="U707" s="381"/>
      <c r="V707" s="381"/>
      <c r="W707" s="381"/>
      <c r="X707" s="381"/>
      <c r="Y707" s="381"/>
      <c r="Z707" s="381"/>
    </row>
    <row r="708" spans="1:26" ht="12.75" customHeight="1" x14ac:dyDescent="0.25">
      <c r="A708" s="128">
        <v>705</v>
      </c>
      <c r="B708" s="129"/>
      <c r="C708" s="98"/>
      <c r="D708" s="141"/>
      <c r="E708" s="98"/>
      <c r="F708" s="95"/>
      <c r="G708" s="131" t="str">
        <f t="shared" si="2"/>
        <v/>
      </c>
      <c r="H708" s="131"/>
      <c r="I708" s="132"/>
      <c r="J708" s="131"/>
      <c r="K708" s="129"/>
      <c r="L708" s="131"/>
      <c r="M708" s="381"/>
      <c r="N708" s="381"/>
      <c r="O708" s="381"/>
      <c r="P708" s="381"/>
      <c r="Q708" s="381"/>
      <c r="R708" s="381"/>
      <c r="S708" s="381"/>
      <c r="T708" s="381"/>
      <c r="U708" s="381"/>
      <c r="V708" s="381"/>
      <c r="W708" s="381"/>
      <c r="X708" s="381"/>
      <c r="Y708" s="381"/>
      <c r="Z708" s="381"/>
    </row>
    <row r="709" spans="1:26" ht="12.75" customHeight="1" x14ac:dyDescent="0.25">
      <c r="A709" s="128">
        <v>706</v>
      </c>
      <c r="B709" s="129"/>
      <c r="C709" s="98"/>
      <c r="D709" s="141"/>
      <c r="E709" s="98"/>
      <c r="F709" s="95"/>
      <c r="G709" s="131" t="str">
        <f t="shared" si="2"/>
        <v/>
      </c>
      <c r="H709" s="131"/>
      <c r="I709" s="132"/>
      <c r="J709" s="131"/>
      <c r="K709" s="129"/>
      <c r="L709" s="131"/>
      <c r="M709" s="381"/>
      <c r="N709" s="381"/>
      <c r="O709" s="381"/>
      <c r="P709" s="381"/>
      <c r="Q709" s="381"/>
      <c r="R709" s="381"/>
      <c r="S709" s="381"/>
      <c r="T709" s="381"/>
      <c r="U709" s="381"/>
      <c r="V709" s="381"/>
      <c r="W709" s="381"/>
      <c r="X709" s="381"/>
      <c r="Y709" s="381"/>
      <c r="Z709" s="381"/>
    </row>
    <row r="710" spans="1:26" ht="12.75" customHeight="1" x14ac:dyDescent="0.25">
      <c r="A710" s="128">
        <v>707</v>
      </c>
      <c r="B710" s="129"/>
      <c r="C710" s="98"/>
      <c r="D710" s="141"/>
      <c r="E710" s="98"/>
      <c r="F710" s="95"/>
      <c r="G710" s="131" t="str">
        <f t="shared" si="2"/>
        <v/>
      </c>
      <c r="H710" s="131"/>
      <c r="I710" s="132"/>
      <c r="J710" s="131"/>
      <c r="K710" s="129"/>
      <c r="L710" s="131"/>
      <c r="M710" s="381"/>
      <c r="N710" s="381"/>
      <c r="O710" s="381"/>
      <c r="P710" s="381"/>
      <c r="Q710" s="381"/>
      <c r="R710" s="381"/>
      <c r="S710" s="381"/>
      <c r="T710" s="381"/>
      <c r="U710" s="381"/>
      <c r="V710" s="381"/>
      <c r="W710" s="381"/>
      <c r="X710" s="381"/>
      <c r="Y710" s="381"/>
      <c r="Z710" s="381"/>
    </row>
    <row r="711" spans="1:26" ht="12.75" customHeight="1" x14ac:dyDescent="0.25">
      <c r="A711" s="128">
        <v>708</v>
      </c>
      <c r="B711" s="129"/>
      <c r="C711" s="98"/>
      <c r="D711" s="141"/>
      <c r="E711" s="98"/>
      <c r="F711" s="95"/>
      <c r="G711" s="131" t="str">
        <f t="shared" si="2"/>
        <v/>
      </c>
      <c r="H711" s="131"/>
      <c r="I711" s="132"/>
      <c r="J711" s="131"/>
      <c r="K711" s="129"/>
      <c r="L711" s="131"/>
      <c r="M711" s="381"/>
      <c r="N711" s="381"/>
      <c r="O711" s="381"/>
      <c r="P711" s="381"/>
      <c r="Q711" s="381"/>
      <c r="R711" s="381"/>
      <c r="S711" s="381"/>
      <c r="T711" s="381"/>
      <c r="U711" s="381"/>
      <c r="V711" s="381"/>
      <c r="W711" s="381"/>
      <c r="X711" s="381"/>
      <c r="Y711" s="381"/>
      <c r="Z711" s="381"/>
    </row>
    <row r="712" spans="1:26" ht="12.75" customHeight="1" x14ac:dyDescent="0.25">
      <c r="A712" s="128">
        <v>709</v>
      </c>
      <c r="B712" s="129"/>
      <c r="C712" s="98"/>
      <c r="D712" s="141"/>
      <c r="E712" s="98"/>
      <c r="F712" s="95"/>
      <c r="G712" s="131" t="str">
        <f t="shared" si="2"/>
        <v/>
      </c>
      <c r="H712" s="131"/>
      <c r="I712" s="132"/>
      <c r="J712" s="131"/>
      <c r="K712" s="129"/>
      <c r="L712" s="131"/>
      <c r="M712" s="381"/>
      <c r="N712" s="381"/>
      <c r="O712" s="381"/>
      <c r="P712" s="381"/>
      <c r="Q712" s="381"/>
      <c r="R712" s="381"/>
      <c r="S712" s="381"/>
      <c r="T712" s="381"/>
      <c r="U712" s="381"/>
      <c r="V712" s="381"/>
      <c r="W712" s="381"/>
      <c r="X712" s="381"/>
      <c r="Y712" s="381"/>
      <c r="Z712" s="381"/>
    </row>
    <row r="713" spans="1:26" ht="12.75" customHeight="1" x14ac:dyDescent="0.25">
      <c r="A713" s="128">
        <v>710</v>
      </c>
      <c r="B713" s="129"/>
      <c r="C713" s="98"/>
      <c r="D713" s="141"/>
      <c r="E713" s="98"/>
      <c r="F713" s="95"/>
      <c r="G713" s="131" t="str">
        <f t="shared" si="2"/>
        <v/>
      </c>
      <c r="H713" s="131"/>
      <c r="I713" s="132"/>
      <c r="J713" s="131"/>
      <c r="K713" s="129"/>
      <c r="L713" s="131"/>
      <c r="M713" s="381"/>
      <c r="N713" s="381"/>
      <c r="O713" s="381"/>
      <c r="P713" s="381"/>
      <c r="Q713" s="381"/>
      <c r="R713" s="381"/>
      <c r="S713" s="381"/>
      <c r="T713" s="381"/>
      <c r="U713" s="381"/>
      <c r="V713" s="381"/>
      <c r="W713" s="381"/>
      <c r="X713" s="381"/>
      <c r="Y713" s="381"/>
      <c r="Z713" s="381"/>
    </row>
    <row r="714" spans="1:26" ht="12.75" customHeight="1" x14ac:dyDescent="0.25">
      <c r="A714" s="128">
        <v>711</v>
      </c>
      <c r="B714" s="129"/>
      <c r="C714" s="98"/>
      <c r="D714" s="141"/>
      <c r="E714" s="98"/>
      <c r="F714" s="95"/>
      <c r="G714" s="131" t="str">
        <f t="shared" si="2"/>
        <v/>
      </c>
      <c r="H714" s="131"/>
      <c r="I714" s="132"/>
      <c r="J714" s="131"/>
      <c r="K714" s="129"/>
      <c r="L714" s="131"/>
      <c r="M714" s="381"/>
      <c r="N714" s="381"/>
      <c r="O714" s="381"/>
      <c r="P714" s="381"/>
      <c r="Q714" s="381"/>
      <c r="R714" s="381"/>
      <c r="S714" s="381"/>
      <c r="T714" s="381"/>
      <c r="U714" s="381"/>
      <c r="V714" s="381"/>
      <c r="W714" s="381"/>
      <c r="X714" s="381"/>
      <c r="Y714" s="381"/>
      <c r="Z714" s="381"/>
    </row>
    <row r="715" spans="1:26" ht="12.75" customHeight="1" x14ac:dyDescent="0.25">
      <c r="A715" s="128">
        <v>712</v>
      </c>
      <c r="B715" s="129"/>
      <c r="C715" s="98"/>
      <c r="D715" s="141"/>
      <c r="E715" s="98"/>
      <c r="F715" s="95"/>
      <c r="G715" s="131" t="str">
        <f t="shared" si="2"/>
        <v/>
      </c>
      <c r="H715" s="131"/>
      <c r="I715" s="132"/>
      <c r="J715" s="131"/>
      <c r="K715" s="129"/>
      <c r="L715" s="131"/>
      <c r="M715" s="381"/>
      <c r="N715" s="381"/>
      <c r="O715" s="381"/>
      <c r="P715" s="381"/>
      <c r="Q715" s="381"/>
      <c r="R715" s="381"/>
      <c r="S715" s="381"/>
      <c r="T715" s="381"/>
      <c r="U715" s="381"/>
      <c r="V715" s="381"/>
      <c r="W715" s="381"/>
      <c r="X715" s="381"/>
      <c r="Y715" s="381"/>
      <c r="Z715" s="381"/>
    </row>
    <row r="716" spans="1:26" ht="12.75" customHeight="1" x14ac:dyDescent="0.25">
      <c r="A716" s="128">
        <v>713</v>
      </c>
      <c r="B716" s="129"/>
      <c r="C716" s="98"/>
      <c r="D716" s="141"/>
      <c r="E716" s="98"/>
      <c r="F716" s="95"/>
      <c r="G716" s="131" t="str">
        <f t="shared" si="2"/>
        <v/>
      </c>
      <c r="H716" s="131"/>
      <c r="I716" s="132"/>
      <c r="J716" s="131"/>
      <c r="K716" s="129"/>
      <c r="L716" s="131"/>
      <c r="M716" s="381"/>
      <c r="N716" s="381"/>
      <c r="O716" s="381"/>
      <c r="P716" s="381"/>
      <c r="Q716" s="381"/>
      <c r="R716" s="381"/>
      <c r="S716" s="381"/>
      <c r="T716" s="381"/>
      <c r="U716" s="381"/>
      <c r="V716" s="381"/>
      <c r="W716" s="381"/>
      <c r="X716" s="381"/>
      <c r="Y716" s="381"/>
      <c r="Z716" s="381"/>
    </row>
    <row r="717" spans="1:26" ht="12.75" customHeight="1" x14ac:dyDescent="0.25">
      <c r="A717" s="128">
        <v>714</v>
      </c>
      <c r="B717" s="129"/>
      <c r="C717" s="98"/>
      <c r="D717" s="141"/>
      <c r="E717" s="98"/>
      <c r="F717" s="95"/>
      <c r="G717" s="131" t="str">
        <f t="shared" si="2"/>
        <v/>
      </c>
      <c r="H717" s="131"/>
      <c r="I717" s="132"/>
      <c r="J717" s="131"/>
      <c r="K717" s="129"/>
      <c r="L717" s="131"/>
      <c r="M717" s="381"/>
      <c r="N717" s="381"/>
      <c r="O717" s="381"/>
      <c r="P717" s="381"/>
      <c r="Q717" s="381"/>
      <c r="R717" s="381"/>
      <c r="S717" s="381"/>
      <c r="T717" s="381"/>
      <c r="U717" s="381"/>
      <c r="V717" s="381"/>
      <c r="W717" s="381"/>
      <c r="X717" s="381"/>
      <c r="Y717" s="381"/>
      <c r="Z717" s="381"/>
    </row>
    <row r="718" spans="1:26" ht="12.75" customHeight="1" x14ac:dyDescent="0.25">
      <c r="A718" s="128">
        <v>715</v>
      </c>
      <c r="B718" s="129"/>
      <c r="C718" s="98"/>
      <c r="D718" s="141"/>
      <c r="E718" s="98"/>
      <c r="F718" s="95"/>
      <c r="G718" s="131" t="str">
        <f t="shared" si="2"/>
        <v/>
      </c>
      <c r="H718" s="131"/>
      <c r="I718" s="132"/>
      <c r="J718" s="131"/>
      <c r="K718" s="129"/>
      <c r="L718" s="131"/>
      <c r="M718" s="381"/>
      <c r="N718" s="381"/>
      <c r="O718" s="381"/>
      <c r="P718" s="381"/>
      <c r="Q718" s="381"/>
      <c r="R718" s="381"/>
      <c r="S718" s="381"/>
      <c r="T718" s="381"/>
      <c r="U718" s="381"/>
      <c r="V718" s="381"/>
      <c r="W718" s="381"/>
      <c r="X718" s="381"/>
      <c r="Y718" s="381"/>
      <c r="Z718" s="381"/>
    </row>
    <row r="719" spans="1:26" ht="12.75" customHeight="1" x14ac:dyDescent="0.25">
      <c r="A719" s="128">
        <v>716</v>
      </c>
      <c r="B719" s="129"/>
      <c r="C719" s="98"/>
      <c r="D719" s="141"/>
      <c r="E719" s="98"/>
      <c r="F719" s="95"/>
      <c r="G719" s="131" t="str">
        <f t="shared" si="2"/>
        <v/>
      </c>
      <c r="H719" s="131"/>
      <c r="I719" s="132"/>
      <c r="J719" s="131"/>
      <c r="K719" s="129"/>
      <c r="L719" s="131"/>
      <c r="M719" s="381"/>
      <c r="N719" s="381"/>
      <c r="O719" s="381"/>
      <c r="P719" s="381"/>
      <c r="Q719" s="381"/>
      <c r="R719" s="381"/>
      <c r="S719" s="381"/>
      <c r="T719" s="381"/>
      <c r="U719" s="381"/>
      <c r="V719" s="381"/>
      <c r="W719" s="381"/>
      <c r="X719" s="381"/>
      <c r="Y719" s="381"/>
      <c r="Z719" s="381"/>
    </row>
    <row r="720" spans="1:26" ht="12.75" customHeight="1" x14ac:dyDescent="0.25">
      <c r="A720" s="128">
        <v>717</v>
      </c>
      <c r="B720" s="129"/>
      <c r="C720" s="98"/>
      <c r="D720" s="141"/>
      <c r="E720" s="98"/>
      <c r="F720" s="95"/>
      <c r="G720" s="131" t="str">
        <f t="shared" si="2"/>
        <v/>
      </c>
      <c r="H720" s="131"/>
      <c r="I720" s="132"/>
      <c r="J720" s="131"/>
      <c r="K720" s="129"/>
      <c r="L720" s="131"/>
      <c r="M720" s="381"/>
      <c r="N720" s="381"/>
      <c r="O720" s="381"/>
      <c r="P720" s="381"/>
      <c r="Q720" s="381"/>
      <c r="R720" s="381"/>
      <c r="S720" s="381"/>
      <c r="T720" s="381"/>
      <c r="U720" s="381"/>
      <c r="V720" s="381"/>
      <c r="W720" s="381"/>
      <c r="X720" s="381"/>
      <c r="Y720" s="381"/>
      <c r="Z720" s="381"/>
    </row>
    <row r="721" spans="1:26" ht="12.75" customHeight="1" x14ac:dyDescent="0.25">
      <c r="A721" s="128">
        <v>718</v>
      </c>
      <c r="B721" s="129"/>
      <c r="C721" s="98"/>
      <c r="D721" s="141"/>
      <c r="E721" s="98"/>
      <c r="F721" s="95"/>
      <c r="G721" s="131" t="str">
        <f t="shared" si="2"/>
        <v/>
      </c>
      <c r="H721" s="131"/>
      <c r="I721" s="132"/>
      <c r="J721" s="131"/>
      <c r="K721" s="129"/>
      <c r="L721" s="131"/>
      <c r="M721" s="381"/>
      <c r="N721" s="381"/>
      <c r="O721" s="381"/>
      <c r="P721" s="381"/>
      <c r="Q721" s="381"/>
      <c r="R721" s="381"/>
      <c r="S721" s="381"/>
      <c r="T721" s="381"/>
      <c r="U721" s="381"/>
      <c r="V721" s="381"/>
      <c r="W721" s="381"/>
      <c r="X721" s="381"/>
      <c r="Y721" s="381"/>
      <c r="Z721" s="381"/>
    </row>
    <row r="722" spans="1:26" ht="12.75" customHeight="1" x14ac:dyDescent="0.25">
      <c r="A722" s="128">
        <v>719</v>
      </c>
      <c r="B722" s="129"/>
      <c r="C722" s="98"/>
      <c r="D722" s="141"/>
      <c r="E722" s="98"/>
      <c r="F722" s="95"/>
      <c r="G722" s="131" t="str">
        <f t="shared" si="2"/>
        <v/>
      </c>
      <c r="H722" s="131"/>
      <c r="I722" s="132"/>
      <c r="J722" s="131"/>
      <c r="K722" s="129"/>
      <c r="L722" s="131"/>
      <c r="M722" s="381"/>
      <c r="N722" s="381"/>
      <c r="O722" s="381"/>
      <c r="P722" s="381"/>
      <c r="Q722" s="381"/>
      <c r="R722" s="381"/>
      <c r="S722" s="381"/>
      <c r="T722" s="381"/>
      <c r="U722" s="381"/>
      <c r="V722" s="381"/>
      <c r="W722" s="381"/>
      <c r="X722" s="381"/>
      <c r="Y722" s="381"/>
      <c r="Z722" s="381"/>
    </row>
    <row r="723" spans="1:26" ht="12.75" customHeight="1" x14ac:dyDescent="0.25">
      <c r="A723" s="128">
        <v>720</v>
      </c>
      <c r="B723" s="129"/>
      <c r="C723" s="98"/>
      <c r="D723" s="141"/>
      <c r="E723" s="98"/>
      <c r="F723" s="95"/>
      <c r="G723" s="131" t="str">
        <f t="shared" si="2"/>
        <v/>
      </c>
      <c r="H723" s="131"/>
      <c r="I723" s="132"/>
      <c r="J723" s="131"/>
      <c r="K723" s="129"/>
      <c r="L723" s="131"/>
      <c r="M723" s="381"/>
      <c r="N723" s="381"/>
      <c r="O723" s="381"/>
      <c r="P723" s="381"/>
      <c r="Q723" s="381"/>
      <c r="R723" s="381"/>
      <c r="S723" s="381"/>
      <c r="T723" s="381"/>
      <c r="U723" s="381"/>
      <c r="V723" s="381"/>
      <c r="W723" s="381"/>
      <c r="X723" s="381"/>
      <c r="Y723" s="381"/>
      <c r="Z723" s="381"/>
    </row>
    <row r="724" spans="1:26" ht="12.75" customHeight="1" x14ac:dyDescent="0.25">
      <c r="A724" s="128">
        <v>721</v>
      </c>
      <c r="B724" s="129"/>
      <c r="C724" s="98"/>
      <c r="D724" s="141"/>
      <c r="E724" s="98"/>
      <c r="F724" s="95"/>
      <c r="G724" s="131" t="str">
        <f t="shared" si="2"/>
        <v/>
      </c>
      <c r="H724" s="131"/>
      <c r="I724" s="132"/>
      <c r="J724" s="131"/>
      <c r="K724" s="129"/>
      <c r="L724" s="131"/>
      <c r="M724" s="381"/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/>
      <c r="Y724" s="381"/>
      <c r="Z724" s="381"/>
    </row>
    <row r="725" spans="1:26" ht="12.75" customHeight="1" x14ac:dyDescent="0.25">
      <c r="A725" s="128">
        <v>722</v>
      </c>
      <c r="B725" s="129"/>
      <c r="C725" s="98"/>
      <c r="D725" s="141"/>
      <c r="E725" s="98"/>
      <c r="F725" s="95"/>
      <c r="G725" s="131" t="str">
        <f t="shared" si="2"/>
        <v/>
      </c>
      <c r="H725" s="131"/>
      <c r="I725" s="132"/>
      <c r="J725" s="131"/>
      <c r="K725" s="129"/>
      <c r="L725" s="131"/>
      <c r="M725" s="381"/>
      <c r="N725" s="381"/>
      <c r="O725" s="381"/>
      <c r="P725" s="381"/>
      <c r="Q725" s="381"/>
      <c r="R725" s="381"/>
      <c r="S725" s="381"/>
      <c r="T725" s="381"/>
      <c r="U725" s="381"/>
      <c r="V725" s="381"/>
      <c r="W725" s="381"/>
      <c r="X725" s="381"/>
      <c r="Y725" s="381"/>
      <c r="Z725" s="381"/>
    </row>
    <row r="726" spans="1:26" ht="12.75" customHeight="1" x14ac:dyDescent="0.25">
      <c r="A726" s="128">
        <v>723</v>
      </c>
      <c r="B726" s="129"/>
      <c r="C726" s="98"/>
      <c r="D726" s="141"/>
      <c r="E726" s="98"/>
      <c r="F726" s="95"/>
      <c r="G726" s="131" t="str">
        <f t="shared" si="2"/>
        <v/>
      </c>
      <c r="H726" s="131"/>
      <c r="I726" s="132"/>
      <c r="J726" s="131"/>
      <c r="K726" s="129"/>
      <c r="L726" s="131"/>
      <c r="M726" s="381"/>
      <c r="N726" s="381"/>
      <c r="O726" s="381"/>
      <c r="P726" s="381"/>
      <c r="Q726" s="381"/>
      <c r="R726" s="381"/>
      <c r="S726" s="381"/>
      <c r="T726" s="381"/>
      <c r="U726" s="381"/>
      <c r="V726" s="381"/>
      <c r="W726" s="381"/>
      <c r="X726" s="381"/>
      <c r="Y726" s="381"/>
      <c r="Z726" s="381"/>
    </row>
    <row r="727" spans="1:26" ht="12.75" customHeight="1" x14ac:dyDescent="0.25">
      <c r="A727" s="128">
        <v>724</v>
      </c>
      <c r="B727" s="129"/>
      <c r="C727" s="98"/>
      <c r="D727" s="141"/>
      <c r="E727" s="98"/>
      <c r="F727" s="95"/>
      <c r="G727" s="131" t="str">
        <f t="shared" si="2"/>
        <v/>
      </c>
      <c r="H727" s="131"/>
      <c r="I727" s="132"/>
      <c r="J727" s="131"/>
      <c r="K727" s="129"/>
      <c r="L727" s="131"/>
      <c r="M727" s="381"/>
      <c r="N727" s="381"/>
      <c r="O727" s="381"/>
      <c r="P727" s="381"/>
      <c r="Q727" s="381"/>
      <c r="R727" s="381"/>
      <c r="S727" s="381"/>
      <c r="T727" s="381"/>
      <c r="U727" s="381"/>
      <c r="V727" s="381"/>
      <c r="W727" s="381"/>
      <c r="X727" s="381"/>
      <c r="Y727" s="381"/>
      <c r="Z727" s="381"/>
    </row>
    <row r="728" spans="1:26" ht="12.75" customHeight="1" x14ac:dyDescent="0.25">
      <c r="A728" s="128">
        <v>725</v>
      </c>
      <c r="B728" s="129"/>
      <c r="C728" s="98"/>
      <c r="D728" s="141"/>
      <c r="E728" s="98"/>
      <c r="F728" s="95"/>
      <c r="G728" s="131" t="str">
        <f t="shared" si="2"/>
        <v/>
      </c>
      <c r="H728" s="131"/>
      <c r="I728" s="132"/>
      <c r="J728" s="131"/>
      <c r="K728" s="129"/>
      <c r="L728" s="131"/>
      <c r="M728" s="381"/>
      <c r="N728" s="381"/>
      <c r="O728" s="381"/>
      <c r="P728" s="381"/>
      <c r="Q728" s="381"/>
      <c r="R728" s="381"/>
      <c r="S728" s="381"/>
      <c r="T728" s="381"/>
      <c r="U728" s="381"/>
      <c r="V728" s="381"/>
      <c r="W728" s="381"/>
      <c r="X728" s="381"/>
      <c r="Y728" s="381"/>
      <c r="Z728" s="381"/>
    </row>
    <row r="729" spans="1:26" ht="12.75" customHeight="1" x14ac:dyDescent="0.25">
      <c r="A729" s="128">
        <v>726</v>
      </c>
      <c r="B729" s="129"/>
      <c r="C729" s="98"/>
      <c r="D729" s="141"/>
      <c r="E729" s="98"/>
      <c r="F729" s="95"/>
      <c r="G729" s="131" t="str">
        <f t="shared" si="2"/>
        <v/>
      </c>
      <c r="H729" s="131"/>
      <c r="I729" s="132"/>
      <c r="J729" s="131"/>
      <c r="K729" s="129"/>
      <c r="L729" s="131"/>
      <c r="M729" s="381"/>
      <c r="N729" s="381"/>
      <c r="O729" s="381"/>
      <c r="P729" s="381"/>
      <c r="Q729" s="381"/>
      <c r="R729" s="381"/>
      <c r="S729" s="381"/>
      <c r="T729" s="381"/>
      <c r="U729" s="381"/>
      <c r="V729" s="381"/>
      <c r="W729" s="381"/>
      <c r="X729" s="381"/>
      <c r="Y729" s="381"/>
      <c r="Z729" s="381"/>
    </row>
    <row r="730" spans="1:26" ht="12.75" customHeight="1" x14ac:dyDescent="0.25">
      <c r="A730" s="128">
        <v>727</v>
      </c>
      <c r="B730" s="129"/>
      <c r="C730" s="98"/>
      <c r="D730" s="141"/>
      <c r="E730" s="98"/>
      <c r="F730" s="95"/>
      <c r="G730" s="131" t="str">
        <f t="shared" si="2"/>
        <v/>
      </c>
      <c r="H730" s="131"/>
      <c r="I730" s="132"/>
      <c r="J730" s="131"/>
      <c r="K730" s="129"/>
      <c r="L730" s="131"/>
      <c r="M730" s="381"/>
      <c r="N730" s="381"/>
      <c r="O730" s="381"/>
      <c r="P730" s="381"/>
      <c r="Q730" s="381"/>
      <c r="R730" s="381"/>
      <c r="S730" s="381"/>
      <c r="T730" s="381"/>
      <c r="U730" s="381"/>
      <c r="V730" s="381"/>
      <c r="W730" s="381"/>
      <c r="X730" s="381"/>
      <c r="Y730" s="381"/>
      <c r="Z730" s="381"/>
    </row>
    <row r="731" spans="1:26" ht="12.75" customHeight="1" x14ac:dyDescent="0.25">
      <c r="A731" s="128">
        <v>728</v>
      </c>
      <c r="B731" s="129"/>
      <c r="C731" s="98"/>
      <c r="D731" s="141"/>
      <c r="E731" s="98"/>
      <c r="F731" s="95"/>
      <c r="G731" s="131" t="str">
        <f t="shared" si="2"/>
        <v/>
      </c>
      <c r="H731" s="131"/>
      <c r="I731" s="132"/>
      <c r="J731" s="131"/>
      <c r="K731" s="129"/>
      <c r="L731" s="131"/>
      <c r="M731" s="381"/>
      <c r="N731" s="381"/>
      <c r="O731" s="381"/>
      <c r="P731" s="381"/>
      <c r="Q731" s="381"/>
      <c r="R731" s="381"/>
      <c r="S731" s="381"/>
      <c r="T731" s="381"/>
      <c r="U731" s="381"/>
      <c r="V731" s="381"/>
      <c r="W731" s="381"/>
      <c r="X731" s="381"/>
      <c r="Y731" s="381"/>
      <c r="Z731" s="381"/>
    </row>
    <row r="732" spans="1:26" ht="12.75" customHeight="1" x14ac:dyDescent="0.25">
      <c r="A732" s="128">
        <v>729</v>
      </c>
      <c r="B732" s="129"/>
      <c r="C732" s="98"/>
      <c r="D732" s="141"/>
      <c r="E732" s="98"/>
      <c r="F732" s="95"/>
      <c r="G732" s="131" t="str">
        <f t="shared" si="2"/>
        <v/>
      </c>
      <c r="H732" s="131"/>
      <c r="I732" s="132"/>
      <c r="J732" s="131"/>
      <c r="K732" s="129"/>
      <c r="L732" s="131"/>
      <c r="M732" s="381"/>
      <c r="N732" s="381"/>
      <c r="O732" s="381"/>
      <c r="P732" s="381"/>
      <c r="Q732" s="381"/>
      <c r="R732" s="381"/>
      <c r="S732" s="381"/>
      <c r="T732" s="381"/>
      <c r="U732" s="381"/>
      <c r="V732" s="381"/>
      <c r="W732" s="381"/>
      <c r="X732" s="381"/>
      <c r="Y732" s="381"/>
      <c r="Z732" s="381"/>
    </row>
    <row r="733" spans="1:26" ht="12.75" customHeight="1" x14ac:dyDescent="0.25">
      <c r="A733" s="128">
        <v>730</v>
      </c>
      <c r="B733" s="129"/>
      <c r="C733" s="98"/>
      <c r="D733" s="141"/>
      <c r="E733" s="98"/>
      <c r="F733" s="95"/>
      <c r="G733" s="131" t="str">
        <f t="shared" si="2"/>
        <v/>
      </c>
      <c r="H733" s="131"/>
      <c r="I733" s="132"/>
      <c r="J733" s="131"/>
      <c r="K733" s="129"/>
      <c r="L733" s="131"/>
      <c r="M733" s="381"/>
      <c r="N733" s="381"/>
      <c r="O733" s="381"/>
      <c r="P733" s="381"/>
      <c r="Q733" s="381"/>
      <c r="R733" s="381"/>
      <c r="S733" s="381"/>
      <c r="T733" s="381"/>
      <c r="U733" s="381"/>
      <c r="V733" s="381"/>
      <c r="W733" s="381"/>
      <c r="X733" s="381"/>
      <c r="Y733" s="381"/>
      <c r="Z733" s="381"/>
    </row>
    <row r="734" spans="1:26" ht="12.75" customHeight="1" x14ac:dyDescent="0.25">
      <c r="A734" s="128">
        <v>731</v>
      </c>
      <c r="B734" s="129"/>
      <c r="C734" s="98"/>
      <c r="D734" s="141"/>
      <c r="E734" s="98"/>
      <c r="F734" s="95"/>
      <c r="G734" s="131" t="str">
        <f t="shared" si="2"/>
        <v/>
      </c>
      <c r="H734" s="131"/>
      <c r="I734" s="132"/>
      <c r="J734" s="131"/>
      <c r="K734" s="129"/>
      <c r="L734" s="131"/>
      <c r="M734" s="381"/>
      <c r="N734" s="381"/>
      <c r="O734" s="381"/>
      <c r="P734" s="381"/>
      <c r="Q734" s="381"/>
      <c r="R734" s="381"/>
      <c r="S734" s="381"/>
      <c r="T734" s="381"/>
      <c r="U734" s="381"/>
      <c r="V734" s="381"/>
      <c r="W734" s="381"/>
      <c r="X734" s="381"/>
      <c r="Y734" s="381"/>
      <c r="Z734" s="381"/>
    </row>
    <row r="735" spans="1:26" ht="12.75" customHeight="1" x14ac:dyDescent="0.25">
      <c r="A735" s="128">
        <v>732</v>
      </c>
      <c r="B735" s="129"/>
      <c r="C735" s="98"/>
      <c r="D735" s="141"/>
      <c r="E735" s="98"/>
      <c r="F735" s="95"/>
      <c r="G735" s="131" t="str">
        <f t="shared" si="2"/>
        <v/>
      </c>
      <c r="H735" s="131"/>
      <c r="I735" s="132"/>
      <c r="J735" s="131"/>
      <c r="K735" s="129"/>
      <c r="L735" s="131"/>
      <c r="M735" s="381"/>
      <c r="N735" s="381"/>
      <c r="O735" s="381"/>
      <c r="P735" s="381"/>
      <c r="Q735" s="381"/>
      <c r="R735" s="381"/>
      <c r="S735" s="381"/>
      <c r="T735" s="381"/>
      <c r="U735" s="381"/>
      <c r="V735" s="381"/>
      <c r="W735" s="381"/>
      <c r="X735" s="381"/>
      <c r="Y735" s="381"/>
      <c r="Z735" s="381"/>
    </row>
    <row r="736" spans="1:26" ht="12.75" customHeight="1" x14ac:dyDescent="0.25">
      <c r="A736" s="128">
        <v>733</v>
      </c>
      <c r="B736" s="129"/>
      <c r="C736" s="98"/>
      <c r="D736" s="141"/>
      <c r="E736" s="98"/>
      <c r="F736" s="95"/>
      <c r="G736" s="131" t="str">
        <f t="shared" si="2"/>
        <v/>
      </c>
      <c r="H736" s="131"/>
      <c r="I736" s="132"/>
      <c r="J736" s="131"/>
      <c r="K736" s="129"/>
      <c r="L736" s="131"/>
      <c r="M736" s="381"/>
      <c r="N736" s="381"/>
      <c r="O736" s="381"/>
      <c r="P736" s="381"/>
      <c r="Q736" s="381"/>
      <c r="R736" s="381"/>
      <c r="S736" s="381"/>
      <c r="T736" s="381"/>
      <c r="U736" s="381"/>
      <c r="V736" s="381"/>
      <c r="W736" s="381"/>
      <c r="X736" s="381"/>
      <c r="Y736" s="381"/>
      <c r="Z736" s="381"/>
    </row>
    <row r="737" spans="1:26" ht="12.75" customHeight="1" x14ac:dyDescent="0.25">
      <c r="A737" s="128">
        <v>734</v>
      </c>
      <c r="B737" s="129"/>
      <c r="C737" s="98"/>
      <c r="D737" s="141"/>
      <c r="E737" s="98"/>
      <c r="F737" s="95"/>
      <c r="G737" s="131" t="str">
        <f t="shared" si="2"/>
        <v/>
      </c>
      <c r="H737" s="131"/>
      <c r="I737" s="132"/>
      <c r="J737" s="131"/>
      <c r="K737" s="129"/>
      <c r="L737" s="131"/>
      <c r="M737" s="381"/>
      <c r="N737" s="381"/>
      <c r="O737" s="381"/>
      <c r="P737" s="381"/>
      <c r="Q737" s="381"/>
      <c r="R737" s="381"/>
      <c r="S737" s="381"/>
      <c r="T737" s="381"/>
      <c r="U737" s="381"/>
      <c r="V737" s="381"/>
      <c r="W737" s="381"/>
      <c r="X737" s="381"/>
      <c r="Y737" s="381"/>
      <c r="Z737" s="381"/>
    </row>
    <row r="738" spans="1:26" ht="12.75" customHeight="1" x14ac:dyDescent="0.25">
      <c r="A738" s="128">
        <v>735</v>
      </c>
      <c r="B738" s="129"/>
      <c r="C738" s="98"/>
      <c r="D738" s="141"/>
      <c r="E738" s="98"/>
      <c r="F738" s="95"/>
      <c r="G738" s="131" t="str">
        <f t="shared" si="2"/>
        <v/>
      </c>
      <c r="H738" s="131"/>
      <c r="I738" s="132"/>
      <c r="J738" s="131"/>
      <c r="K738" s="129"/>
      <c r="L738" s="131"/>
      <c r="M738" s="381"/>
      <c r="N738" s="381"/>
      <c r="O738" s="381"/>
      <c r="P738" s="381"/>
      <c r="Q738" s="381"/>
      <c r="R738" s="381"/>
      <c r="S738" s="381"/>
      <c r="T738" s="381"/>
      <c r="U738" s="381"/>
      <c r="V738" s="381"/>
      <c r="W738" s="381"/>
      <c r="X738" s="381"/>
      <c r="Y738" s="381"/>
      <c r="Z738" s="381"/>
    </row>
    <row r="739" spans="1:26" ht="12.75" customHeight="1" x14ac:dyDescent="0.25">
      <c r="A739" s="128">
        <v>736</v>
      </c>
      <c r="B739" s="129"/>
      <c r="C739" s="98"/>
      <c r="D739" s="141"/>
      <c r="E739" s="98"/>
      <c r="F739" s="95"/>
      <c r="G739" s="131" t="str">
        <f t="shared" si="2"/>
        <v/>
      </c>
      <c r="H739" s="131"/>
      <c r="I739" s="132"/>
      <c r="J739" s="131"/>
      <c r="K739" s="129"/>
      <c r="L739" s="131"/>
      <c r="M739" s="381"/>
      <c r="N739" s="381"/>
      <c r="O739" s="381"/>
      <c r="P739" s="381"/>
      <c r="Q739" s="381"/>
      <c r="R739" s="381"/>
      <c r="S739" s="381"/>
      <c r="T739" s="381"/>
      <c r="U739" s="381"/>
      <c r="V739" s="381"/>
      <c r="W739" s="381"/>
      <c r="X739" s="381"/>
      <c r="Y739" s="381"/>
      <c r="Z739" s="381"/>
    </row>
    <row r="740" spans="1:26" ht="12.75" customHeight="1" x14ac:dyDescent="0.25">
      <c r="A740" s="128">
        <v>737</v>
      </c>
      <c r="B740" s="129"/>
      <c r="C740" s="98"/>
      <c r="D740" s="141"/>
      <c r="E740" s="98"/>
      <c r="F740" s="95"/>
      <c r="G740" s="131" t="str">
        <f t="shared" si="2"/>
        <v/>
      </c>
      <c r="H740" s="131"/>
      <c r="I740" s="132"/>
      <c r="J740" s="131"/>
      <c r="K740" s="129"/>
      <c r="L740" s="131"/>
      <c r="M740" s="381"/>
      <c r="N740" s="381"/>
      <c r="O740" s="381"/>
      <c r="P740" s="381"/>
      <c r="Q740" s="381"/>
      <c r="R740" s="381"/>
      <c r="S740" s="381"/>
      <c r="T740" s="381"/>
      <c r="U740" s="381"/>
      <c r="V740" s="381"/>
      <c r="W740" s="381"/>
      <c r="X740" s="381"/>
      <c r="Y740" s="381"/>
      <c r="Z740" s="381"/>
    </row>
    <row r="741" spans="1:26" ht="12.75" customHeight="1" x14ac:dyDescent="0.25">
      <c r="A741" s="128">
        <v>738</v>
      </c>
      <c r="B741" s="129"/>
      <c r="C741" s="98"/>
      <c r="D741" s="141"/>
      <c r="E741" s="98"/>
      <c r="F741" s="95"/>
      <c r="G741" s="131" t="str">
        <f t="shared" si="2"/>
        <v/>
      </c>
      <c r="H741" s="131"/>
      <c r="I741" s="132"/>
      <c r="J741" s="131"/>
      <c r="K741" s="129"/>
      <c r="L741" s="131"/>
      <c r="M741" s="381"/>
      <c r="N741" s="381"/>
      <c r="O741" s="381"/>
      <c r="P741" s="381"/>
      <c r="Q741" s="381"/>
      <c r="R741" s="381"/>
      <c r="S741" s="381"/>
      <c r="T741" s="381"/>
      <c r="U741" s="381"/>
      <c r="V741" s="381"/>
      <c r="W741" s="381"/>
      <c r="X741" s="381"/>
      <c r="Y741" s="381"/>
      <c r="Z741" s="381"/>
    </row>
    <row r="742" spans="1:26" ht="12.75" customHeight="1" x14ac:dyDescent="0.25">
      <c r="A742" s="128">
        <v>739</v>
      </c>
      <c r="B742" s="129"/>
      <c r="C742" s="98"/>
      <c r="D742" s="141"/>
      <c r="E742" s="98"/>
      <c r="F742" s="95"/>
      <c r="G742" s="131" t="str">
        <f t="shared" si="2"/>
        <v/>
      </c>
      <c r="H742" s="131"/>
      <c r="I742" s="132"/>
      <c r="J742" s="131"/>
      <c r="K742" s="129"/>
      <c r="L742" s="131"/>
      <c r="M742" s="381"/>
      <c r="N742" s="381"/>
      <c r="O742" s="381"/>
      <c r="P742" s="381"/>
      <c r="Q742" s="381"/>
      <c r="R742" s="381"/>
      <c r="S742" s="381"/>
      <c r="T742" s="381"/>
      <c r="U742" s="381"/>
      <c r="V742" s="381"/>
      <c r="W742" s="381"/>
      <c r="X742" s="381"/>
      <c r="Y742" s="381"/>
      <c r="Z742" s="381"/>
    </row>
    <row r="743" spans="1:26" ht="12.75" customHeight="1" x14ac:dyDescent="0.25">
      <c r="A743" s="128">
        <v>740</v>
      </c>
      <c r="B743" s="129"/>
      <c r="C743" s="98"/>
      <c r="D743" s="141"/>
      <c r="E743" s="98"/>
      <c r="F743" s="95"/>
      <c r="G743" s="131" t="str">
        <f t="shared" si="2"/>
        <v/>
      </c>
      <c r="H743" s="131"/>
      <c r="I743" s="132"/>
      <c r="J743" s="131"/>
      <c r="K743" s="129"/>
      <c r="L743" s="131"/>
      <c r="M743" s="381"/>
      <c r="N743" s="381"/>
      <c r="O743" s="381"/>
      <c r="P743" s="381"/>
      <c r="Q743" s="381"/>
      <c r="R743" s="381"/>
      <c r="S743" s="381"/>
      <c r="T743" s="381"/>
      <c r="U743" s="381"/>
      <c r="V743" s="381"/>
      <c r="W743" s="381"/>
      <c r="X743" s="381"/>
      <c r="Y743" s="381"/>
      <c r="Z743" s="381"/>
    </row>
    <row r="744" spans="1:26" ht="12.75" customHeight="1" x14ac:dyDescent="0.25">
      <c r="A744" s="128">
        <v>741</v>
      </c>
      <c r="B744" s="129"/>
      <c r="C744" s="98"/>
      <c r="D744" s="141"/>
      <c r="E744" s="98"/>
      <c r="F744" s="95"/>
      <c r="G744" s="131" t="str">
        <f t="shared" si="2"/>
        <v/>
      </c>
      <c r="H744" s="131"/>
      <c r="I744" s="132"/>
      <c r="J744" s="131"/>
      <c r="K744" s="129"/>
      <c r="L744" s="131"/>
      <c r="M744" s="381"/>
      <c r="N744" s="381"/>
      <c r="O744" s="381"/>
      <c r="P744" s="381"/>
      <c r="Q744" s="381"/>
      <c r="R744" s="381"/>
      <c r="S744" s="381"/>
      <c r="T744" s="381"/>
      <c r="U744" s="381"/>
      <c r="V744" s="381"/>
      <c r="W744" s="381"/>
      <c r="X744" s="381"/>
      <c r="Y744" s="381"/>
      <c r="Z744" s="381"/>
    </row>
    <row r="745" spans="1:26" ht="12.75" customHeight="1" x14ac:dyDescent="0.25">
      <c r="A745" s="128">
        <v>742</v>
      </c>
      <c r="B745" s="129"/>
      <c r="C745" s="98"/>
      <c r="D745" s="141"/>
      <c r="E745" s="98"/>
      <c r="F745" s="95"/>
      <c r="G745" s="131" t="str">
        <f t="shared" si="2"/>
        <v/>
      </c>
      <c r="H745" s="131"/>
      <c r="I745" s="132"/>
      <c r="J745" s="131"/>
      <c r="K745" s="129"/>
      <c r="L745" s="131"/>
      <c r="M745" s="381"/>
      <c r="N745" s="381"/>
      <c r="O745" s="381"/>
      <c r="P745" s="381"/>
      <c r="Q745" s="381"/>
      <c r="R745" s="381"/>
      <c r="S745" s="381"/>
      <c r="T745" s="381"/>
      <c r="U745" s="381"/>
      <c r="V745" s="381"/>
      <c r="W745" s="381"/>
      <c r="X745" s="381"/>
      <c r="Y745" s="381"/>
      <c r="Z745" s="381"/>
    </row>
    <row r="746" spans="1:26" ht="12.75" customHeight="1" x14ac:dyDescent="0.25">
      <c r="A746" s="128">
        <v>743</v>
      </c>
      <c r="B746" s="129"/>
      <c r="C746" s="98"/>
      <c r="D746" s="141"/>
      <c r="E746" s="98"/>
      <c r="F746" s="95"/>
      <c r="G746" s="131" t="str">
        <f t="shared" si="2"/>
        <v/>
      </c>
      <c r="H746" s="131"/>
      <c r="I746" s="132"/>
      <c r="J746" s="131"/>
      <c r="K746" s="129"/>
      <c r="L746" s="131"/>
      <c r="M746" s="381"/>
      <c r="N746" s="381"/>
      <c r="O746" s="381"/>
      <c r="P746" s="381"/>
      <c r="Q746" s="381"/>
      <c r="R746" s="381"/>
      <c r="S746" s="381"/>
      <c r="T746" s="381"/>
      <c r="U746" s="381"/>
      <c r="V746" s="381"/>
      <c r="W746" s="381"/>
      <c r="X746" s="381"/>
      <c r="Y746" s="381"/>
      <c r="Z746" s="381"/>
    </row>
    <row r="747" spans="1:26" ht="12.75" customHeight="1" x14ac:dyDescent="0.25">
      <c r="A747" s="128">
        <v>744</v>
      </c>
      <c r="B747" s="129"/>
      <c r="C747" s="98"/>
      <c r="D747" s="141"/>
      <c r="E747" s="98"/>
      <c r="F747" s="95"/>
      <c r="G747" s="131" t="str">
        <f t="shared" si="2"/>
        <v/>
      </c>
      <c r="H747" s="131"/>
      <c r="I747" s="132"/>
      <c r="J747" s="131"/>
      <c r="K747" s="129"/>
      <c r="L747" s="131"/>
      <c r="M747" s="381"/>
      <c r="N747" s="381"/>
      <c r="O747" s="381"/>
      <c r="P747" s="381"/>
      <c r="Q747" s="381"/>
      <c r="R747" s="381"/>
      <c r="S747" s="381"/>
      <c r="T747" s="381"/>
      <c r="U747" s="381"/>
      <c r="V747" s="381"/>
      <c r="W747" s="381"/>
      <c r="X747" s="381"/>
      <c r="Y747" s="381"/>
      <c r="Z747" s="381"/>
    </row>
    <row r="748" spans="1:26" ht="12.75" customHeight="1" x14ac:dyDescent="0.25">
      <c r="A748" s="128">
        <v>745</v>
      </c>
      <c r="B748" s="129"/>
      <c r="C748" s="98"/>
      <c r="D748" s="141"/>
      <c r="E748" s="98"/>
      <c r="F748" s="95"/>
      <c r="G748" s="131" t="str">
        <f t="shared" si="2"/>
        <v/>
      </c>
      <c r="H748" s="131"/>
      <c r="I748" s="132"/>
      <c r="J748" s="131"/>
      <c r="K748" s="129"/>
      <c r="L748" s="131"/>
      <c r="M748" s="381"/>
      <c r="N748" s="381"/>
      <c r="O748" s="381"/>
      <c r="P748" s="381"/>
      <c r="Q748" s="381"/>
      <c r="R748" s="381"/>
      <c r="S748" s="381"/>
      <c r="T748" s="381"/>
      <c r="U748" s="381"/>
      <c r="V748" s="381"/>
      <c r="W748" s="381"/>
      <c r="X748" s="381"/>
      <c r="Y748" s="381"/>
      <c r="Z748" s="381"/>
    </row>
    <row r="749" spans="1:26" ht="12.75" customHeight="1" x14ac:dyDescent="0.25">
      <c r="A749" s="128">
        <v>746</v>
      </c>
      <c r="B749" s="129"/>
      <c r="C749" s="98"/>
      <c r="D749" s="141"/>
      <c r="E749" s="98"/>
      <c r="F749" s="95"/>
      <c r="G749" s="131" t="str">
        <f t="shared" si="2"/>
        <v/>
      </c>
      <c r="H749" s="131"/>
      <c r="I749" s="132"/>
      <c r="J749" s="131"/>
      <c r="K749" s="129"/>
      <c r="L749" s="131"/>
      <c r="M749" s="381"/>
      <c r="N749" s="381"/>
      <c r="O749" s="381"/>
      <c r="P749" s="381"/>
      <c r="Q749" s="381"/>
      <c r="R749" s="381"/>
      <c r="S749" s="381"/>
      <c r="T749" s="381"/>
      <c r="U749" s="381"/>
      <c r="V749" s="381"/>
      <c r="W749" s="381"/>
      <c r="X749" s="381"/>
      <c r="Y749" s="381"/>
      <c r="Z749" s="381"/>
    </row>
    <row r="750" spans="1:26" ht="12.75" customHeight="1" x14ac:dyDescent="0.25">
      <c r="A750" s="128">
        <v>747</v>
      </c>
      <c r="B750" s="129"/>
      <c r="C750" s="98"/>
      <c r="D750" s="141"/>
      <c r="E750" s="98"/>
      <c r="F750" s="95"/>
      <c r="G750" s="131" t="str">
        <f t="shared" si="2"/>
        <v/>
      </c>
      <c r="H750" s="131"/>
      <c r="I750" s="132"/>
      <c r="J750" s="131"/>
      <c r="K750" s="129"/>
      <c r="L750" s="131"/>
      <c r="M750" s="381"/>
      <c r="N750" s="381"/>
      <c r="O750" s="381"/>
      <c r="P750" s="381"/>
      <c r="Q750" s="381"/>
      <c r="R750" s="381"/>
      <c r="S750" s="381"/>
      <c r="T750" s="381"/>
      <c r="U750" s="381"/>
      <c r="V750" s="381"/>
      <c r="W750" s="381"/>
      <c r="X750" s="381"/>
      <c r="Y750" s="381"/>
      <c r="Z750" s="381"/>
    </row>
    <row r="751" spans="1:26" ht="12.75" customHeight="1" x14ac:dyDescent="0.25">
      <c r="A751" s="128">
        <v>748</v>
      </c>
      <c r="B751" s="129"/>
      <c r="C751" s="98"/>
      <c r="D751" s="141"/>
      <c r="E751" s="98"/>
      <c r="F751" s="95"/>
      <c r="G751" s="131" t="str">
        <f t="shared" si="2"/>
        <v/>
      </c>
      <c r="H751" s="131"/>
      <c r="I751" s="132"/>
      <c r="J751" s="131"/>
      <c r="K751" s="129"/>
      <c r="L751" s="131"/>
      <c r="M751" s="381"/>
      <c r="N751" s="381"/>
      <c r="O751" s="381"/>
      <c r="P751" s="381"/>
      <c r="Q751" s="381"/>
      <c r="R751" s="381"/>
      <c r="S751" s="381"/>
      <c r="T751" s="381"/>
      <c r="U751" s="381"/>
      <c r="V751" s="381"/>
      <c r="W751" s="381"/>
      <c r="X751" s="381"/>
      <c r="Y751" s="381"/>
      <c r="Z751" s="381"/>
    </row>
    <row r="752" spans="1:26" ht="12.75" customHeight="1" x14ac:dyDescent="0.25">
      <c r="A752" s="128">
        <v>749</v>
      </c>
      <c r="B752" s="129"/>
      <c r="C752" s="98"/>
      <c r="D752" s="141"/>
      <c r="E752" s="98"/>
      <c r="F752" s="95"/>
      <c r="G752" s="131" t="str">
        <f t="shared" si="2"/>
        <v/>
      </c>
      <c r="H752" s="131"/>
      <c r="I752" s="132"/>
      <c r="J752" s="131"/>
      <c r="K752" s="129"/>
      <c r="L752" s="131"/>
      <c r="M752" s="381"/>
      <c r="N752" s="381"/>
      <c r="O752" s="381"/>
      <c r="P752" s="381"/>
      <c r="Q752" s="381"/>
      <c r="R752" s="381"/>
      <c r="S752" s="381"/>
      <c r="T752" s="381"/>
      <c r="U752" s="381"/>
      <c r="V752" s="381"/>
      <c r="W752" s="381"/>
      <c r="X752" s="381"/>
      <c r="Y752" s="381"/>
      <c r="Z752" s="381"/>
    </row>
    <row r="753" spans="1:26" ht="12.75" customHeight="1" x14ac:dyDescent="0.25">
      <c r="A753" s="128">
        <v>750</v>
      </c>
      <c r="B753" s="129"/>
      <c r="C753" s="98"/>
      <c r="D753" s="141"/>
      <c r="E753" s="98"/>
      <c r="F753" s="95"/>
      <c r="G753" s="131" t="str">
        <f t="shared" si="2"/>
        <v/>
      </c>
      <c r="H753" s="131"/>
      <c r="I753" s="132"/>
      <c r="J753" s="131"/>
      <c r="K753" s="129"/>
      <c r="L753" s="131"/>
      <c r="M753" s="381"/>
      <c r="N753" s="381"/>
      <c r="O753" s="381"/>
      <c r="P753" s="381"/>
      <c r="Q753" s="381"/>
      <c r="R753" s="381"/>
      <c r="S753" s="381"/>
      <c r="T753" s="381"/>
      <c r="U753" s="381"/>
      <c r="V753" s="381"/>
      <c r="W753" s="381"/>
      <c r="X753" s="381"/>
      <c r="Y753" s="381"/>
      <c r="Z753" s="381"/>
    </row>
    <row r="754" spans="1:26" ht="12.75" customHeight="1" x14ac:dyDescent="0.25">
      <c r="A754" s="128">
        <v>751</v>
      </c>
      <c r="B754" s="129"/>
      <c r="C754" s="98"/>
      <c r="D754" s="141"/>
      <c r="E754" s="98"/>
      <c r="F754" s="95"/>
      <c r="G754" s="131" t="str">
        <f t="shared" si="2"/>
        <v/>
      </c>
      <c r="H754" s="131"/>
      <c r="I754" s="132"/>
      <c r="J754" s="131"/>
      <c r="K754" s="129"/>
      <c r="L754" s="131"/>
      <c r="M754" s="381"/>
      <c r="N754" s="381"/>
      <c r="O754" s="381"/>
      <c r="P754" s="381"/>
      <c r="Q754" s="381"/>
      <c r="R754" s="381"/>
      <c r="S754" s="381"/>
      <c r="T754" s="381"/>
      <c r="U754" s="381"/>
      <c r="V754" s="381"/>
      <c r="W754" s="381"/>
      <c r="X754" s="381"/>
      <c r="Y754" s="381"/>
      <c r="Z754" s="381"/>
    </row>
    <row r="755" spans="1:26" ht="12.75" customHeight="1" x14ac:dyDescent="0.25">
      <c r="A755" s="128">
        <v>752</v>
      </c>
      <c r="B755" s="129"/>
      <c r="C755" s="98"/>
      <c r="D755" s="141"/>
      <c r="E755" s="98"/>
      <c r="F755" s="95"/>
      <c r="G755" s="131" t="str">
        <f t="shared" si="2"/>
        <v/>
      </c>
      <c r="H755" s="131"/>
      <c r="I755" s="132"/>
      <c r="J755" s="131"/>
      <c r="K755" s="129"/>
      <c r="L755" s="131"/>
      <c r="M755" s="381"/>
      <c r="N755" s="381"/>
      <c r="O755" s="381"/>
      <c r="P755" s="381"/>
      <c r="Q755" s="381"/>
      <c r="R755" s="381"/>
      <c r="S755" s="381"/>
      <c r="T755" s="381"/>
      <c r="U755" s="381"/>
      <c r="V755" s="381"/>
      <c r="W755" s="381"/>
      <c r="X755" s="381"/>
      <c r="Y755" s="381"/>
      <c r="Z755" s="381"/>
    </row>
    <row r="756" spans="1:26" ht="12.75" customHeight="1" x14ac:dyDescent="0.25">
      <c r="A756" s="128">
        <v>753</v>
      </c>
      <c r="B756" s="129"/>
      <c r="C756" s="98"/>
      <c r="D756" s="141"/>
      <c r="E756" s="98"/>
      <c r="F756" s="95"/>
      <c r="G756" s="131" t="str">
        <f t="shared" si="2"/>
        <v/>
      </c>
      <c r="H756" s="131"/>
      <c r="I756" s="132"/>
      <c r="J756" s="131"/>
      <c r="K756" s="129"/>
      <c r="L756" s="131"/>
      <c r="M756" s="381"/>
      <c r="N756" s="381"/>
      <c r="O756" s="381"/>
      <c r="P756" s="381"/>
      <c r="Q756" s="381"/>
      <c r="R756" s="381"/>
      <c r="S756" s="381"/>
      <c r="T756" s="381"/>
      <c r="U756" s="381"/>
      <c r="V756" s="381"/>
      <c r="W756" s="381"/>
      <c r="X756" s="381"/>
      <c r="Y756" s="381"/>
      <c r="Z756" s="381"/>
    </row>
    <row r="757" spans="1:26" ht="12.75" customHeight="1" x14ac:dyDescent="0.25">
      <c r="A757" s="128">
        <v>754</v>
      </c>
      <c r="B757" s="129"/>
      <c r="C757" s="98"/>
      <c r="D757" s="141"/>
      <c r="E757" s="98"/>
      <c r="F757" s="95"/>
      <c r="G757" s="131" t="str">
        <f t="shared" si="2"/>
        <v/>
      </c>
      <c r="H757" s="131"/>
      <c r="I757" s="132"/>
      <c r="J757" s="131"/>
      <c r="K757" s="129"/>
      <c r="L757" s="131"/>
      <c r="M757" s="381"/>
      <c r="N757" s="381"/>
      <c r="O757" s="381"/>
      <c r="P757" s="381"/>
      <c r="Q757" s="381"/>
      <c r="R757" s="381"/>
      <c r="S757" s="381"/>
      <c r="T757" s="381"/>
      <c r="U757" s="381"/>
      <c r="V757" s="381"/>
      <c r="W757" s="381"/>
      <c r="X757" s="381"/>
      <c r="Y757" s="381"/>
      <c r="Z757" s="381"/>
    </row>
    <row r="758" spans="1:26" ht="12.75" customHeight="1" x14ac:dyDescent="0.25">
      <c r="A758" s="128">
        <v>755</v>
      </c>
      <c r="B758" s="129"/>
      <c r="C758" s="98"/>
      <c r="D758" s="141"/>
      <c r="E758" s="98"/>
      <c r="F758" s="95"/>
      <c r="G758" s="131" t="str">
        <f t="shared" si="2"/>
        <v/>
      </c>
      <c r="H758" s="131"/>
      <c r="I758" s="132"/>
      <c r="J758" s="131"/>
      <c r="K758" s="129"/>
      <c r="L758" s="131"/>
      <c r="M758" s="381"/>
      <c r="N758" s="381"/>
      <c r="O758" s="381"/>
      <c r="P758" s="381"/>
      <c r="Q758" s="381"/>
      <c r="R758" s="381"/>
      <c r="S758" s="381"/>
      <c r="T758" s="381"/>
      <c r="U758" s="381"/>
      <c r="V758" s="381"/>
      <c r="W758" s="381"/>
      <c r="X758" s="381"/>
      <c r="Y758" s="381"/>
      <c r="Z758" s="381"/>
    </row>
    <row r="759" spans="1:26" ht="12.75" customHeight="1" x14ac:dyDescent="0.25">
      <c r="A759" s="128">
        <v>756</v>
      </c>
      <c r="B759" s="129"/>
      <c r="C759" s="98"/>
      <c r="D759" s="141"/>
      <c r="E759" s="98"/>
      <c r="F759" s="95"/>
      <c r="G759" s="131" t="str">
        <f t="shared" si="2"/>
        <v/>
      </c>
      <c r="H759" s="131"/>
      <c r="I759" s="132"/>
      <c r="J759" s="131"/>
      <c r="K759" s="129"/>
      <c r="L759" s="131"/>
      <c r="M759" s="381"/>
      <c r="N759" s="381"/>
      <c r="O759" s="381"/>
      <c r="P759" s="381"/>
      <c r="Q759" s="381"/>
      <c r="R759" s="381"/>
      <c r="S759" s="381"/>
      <c r="T759" s="381"/>
      <c r="U759" s="381"/>
      <c r="V759" s="381"/>
      <c r="W759" s="381"/>
      <c r="X759" s="381"/>
      <c r="Y759" s="381"/>
      <c r="Z759" s="381"/>
    </row>
    <row r="760" spans="1:26" ht="12.75" customHeight="1" x14ac:dyDescent="0.25">
      <c r="A760" s="128">
        <v>757</v>
      </c>
      <c r="B760" s="129"/>
      <c r="C760" s="98"/>
      <c r="D760" s="141"/>
      <c r="E760" s="98"/>
      <c r="F760" s="95"/>
      <c r="G760" s="131" t="str">
        <f t="shared" si="2"/>
        <v/>
      </c>
      <c r="H760" s="131"/>
      <c r="I760" s="132"/>
      <c r="J760" s="131"/>
      <c r="K760" s="129"/>
      <c r="L760" s="131"/>
      <c r="M760" s="381"/>
      <c r="N760" s="381"/>
      <c r="O760" s="381"/>
      <c r="P760" s="381"/>
      <c r="Q760" s="381"/>
      <c r="R760" s="381"/>
      <c r="S760" s="381"/>
      <c r="T760" s="381"/>
      <c r="U760" s="381"/>
      <c r="V760" s="381"/>
      <c r="W760" s="381"/>
      <c r="X760" s="381"/>
      <c r="Y760" s="381"/>
      <c r="Z760" s="381"/>
    </row>
    <row r="761" spans="1:26" ht="12.75" customHeight="1" x14ac:dyDescent="0.25">
      <c r="A761" s="128">
        <v>758</v>
      </c>
      <c r="B761" s="129"/>
      <c r="C761" s="98"/>
      <c r="D761" s="141"/>
      <c r="E761" s="98"/>
      <c r="F761" s="95"/>
      <c r="G761" s="131" t="str">
        <f t="shared" si="2"/>
        <v/>
      </c>
      <c r="H761" s="131"/>
      <c r="I761" s="132"/>
      <c r="J761" s="131"/>
      <c r="K761" s="129"/>
      <c r="L761" s="131"/>
      <c r="M761" s="381"/>
      <c r="N761" s="381"/>
      <c r="O761" s="381"/>
      <c r="P761" s="381"/>
      <c r="Q761" s="381"/>
      <c r="R761" s="381"/>
      <c r="S761" s="381"/>
      <c r="T761" s="381"/>
      <c r="U761" s="381"/>
      <c r="V761" s="381"/>
      <c r="W761" s="381"/>
      <c r="X761" s="381"/>
      <c r="Y761" s="381"/>
      <c r="Z761" s="381"/>
    </row>
    <row r="762" spans="1:26" ht="12.75" customHeight="1" x14ac:dyDescent="0.25">
      <c r="A762" s="128">
        <v>759</v>
      </c>
      <c r="B762" s="129"/>
      <c r="C762" s="98"/>
      <c r="D762" s="141"/>
      <c r="E762" s="98"/>
      <c r="F762" s="95"/>
      <c r="G762" s="131" t="str">
        <f t="shared" si="2"/>
        <v/>
      </c>
      <c r="H762" s="131"/>
      <c r="I762" s="132"/>
      <c r="J762" s="131"/>
      <c r="K762" s="129"/>
      <c r="L762" s="131"/>
      <c r="M762" s="381"/>
      <c r="N762" s="381"/>
      <c r="O762" s="381"/>
      <c r="P762" s="381"/>
      <c r="Q762" s="381"/>
      <c r="R762" s="381"/>
      <c r="S762" s="381"/>
      <c r="T762" s="381"/>
      <c r="U762" s="381"/>
      <c r="V762" s="381"/>
      <c r="W762" s="381"/>
      <c r="X762" s="381"/>
      <c r="Y762" s="381"/>
      <c r="Z762" s="381"/>
    </row>
    <row r="763" spans="1:26" ht="12.75" customHeight="1" x14ac:dyDescent="0.25">
      <c r="A763" s="128">
        <v>760</v>
      </c>
      <c r="B763" s="129"/>
      <c r="C763" s="98"/>
      <c r="D763" s="141"/>
      <c r="E763" s="98"/>
      <c r="F763" s="95"/>
      <c r="G763" s="131" t="str">
        <f t="shared" si="2"/>
        <v/>
      </c>
      <c r="H763" s="131"/>
      <c r="I763" s="132"/>
      <c r="J763" s="131"/>
      <c r="K763" s="129"/>
      <c r="L763" s="131"/>
      <c r="M763" s="381"/>
      <c r="N763" s="381"/>
      <c r="O763" s="381"/>
      <c r="P763" s="381"/>
      <c r="Q763" s="381"/>
      <c r="R763" s="381"/>
      <c r="S763" s="381"/>
      <c r="T763" s="381"/>
      <c r="U763" s="381"/>
      <c r="V763" s="381"/>
      <c r="W763" s="381"/>
      <c r="X763" s="381"/>
      <c r="Y763" s="381"/>
      <c r="Z763" s="381"/>
    </row>
    <row r="764" spans="1:26" ht="12.75" customHeight="1" x14ac:dyDescent="0.25">
      <c r="A764" s="128">
        <v>761</v>
      </c>
      <c r="B764" s="129"/>
      <c r="C764" s="98"/>
      <c r="D764" s="141"/>
      <c r="E764" s="98"/>
      <c r="F764" s="95"/>
      <c r="G764" s="131" t="str">
        <f t="shared" si="2"/>
        <v/>
      </c>
      <c r="H764" s="131"/>
      <c r="I764" s="132"/>
      <c r="J764" s="131"/>
      <c r="K764" s="129"/>
      <c r="L764" s="131"/>
      <c r="M764" s="381"/>
      <c r="N764" s="381"/>
      <c r="O764" s="381"/>
      <c r="P764" s="381"/>
      <c r="Q764" s="381"/>
      <c r="R764" s="381"/>
      <c r="S764" s="381"/>
      <c r="T764" s="381"/>
      <c r="U764" s="381"/>
      <c r="V764" s="381"/>
      <c r="W764" s="381"/>
      <c r="X764" s="381"/>
      <c r="Y764" s="381"/>
      <c r="Z764" s="381"/>
    </row>
    <row r="765" spans="1:26" ht="12.75" customHeight="1" x14ac:dyDescent="0.25">
      <c r="A765" s="128">
        <v>762</v>
      </c>
      <c r="B765" s="129"/>
      <c r="C765" s="98"/>
      <c r="D765" s="141"/>
      <c r="E765" s="98"/>
      <c r="F765" s="95"/>
      <c r="G765" s="131" t="str">
        <f t="shared" si="2"/>
        <v/>
      </c>
      <c r="H765" s="131"/>
      <c r="I765" s="132"/>
      <c r="J765" s="131"/>
      <c r="K765" s="129"/>
      <c r="L765" s="131"/>
      <c r="M765" s="381"/>
      <c r="N765" s="381"/>
      <c r="O765" s="381"/>
      <c r="P765" s="381"/>
      <c r="Q765" s="381"/>
      <c r="R765" s="381"/>
      <c r="S765" s="381"/>
      <c r="T765" s="381"/>
      <c r="U765" s="381"/>
      <c r="V765" s="381"/>
      <c r="W765" s="381"/>
      <c r="X765" s="381"/>
      <c r="Y765" s="381"/>
      <c r="Z765" s="381"/>
    </row>
    <row r="766" spans="1:26" ht="12.75" customHeight="1" x14ac:dyDescent="0.25">
      <c r="A766" s="128">
        <v>763</v>
      </c>
      <c r="B766" s="129"/>
      <c r="C766" s="98"/>
      <c r="D766" s="141"/>
      <c r="E766" s="98"/>
      <c r="F766" s="95"/>
      <c r="G766" s="131" t="str">
        <f t="shared" si="2"/>
        <v/>
      </c>
      <c r="H766" s="131"/>
      <c r="I766" s="132"/>
      <c r="J766" s="131"/>
      <c r="K766" s="129"/>
      <c r="L766" s="131"/>
      <c r="M766" s="381"/>
      <c r="N766" s="381"/>
      <c r="O766" s="381"/>
      <c r="P766" s="381"/>
      <c r="Q766" s="381"/>
      <c r="R766" s="381"/>
      <c r="S766" s="381"/>
      <c r="T766" s="381"/>
      <c r="U766" s="381"/>
      <c r="V766" s="381"/>
      <c r="W766" s="381"/>
      <c r="X766" s="381"/>
      <c r="Y766" s="381"/>
      <c r="Z766" s="381"/>
    </row>
    <row r="767" spans="1:26" ht="12.75" customHeight="1" x14ac:dyDescent="0.25">
      <c r="A767" s="128">
        <v>764</v>
      </c>
      <c r="B767" s="129"/>
      <c r="C767" s="98"/>
      <c r="D767" s="141"/>
      <c r="E767" s="98"/>
      <c r="F767" s="95"/>
      <c r="G767" s="131" t="str">
        <f t="shared" si="2"/>
        <v/>
      </c>
      <c r="H767" s="131"/>
      <c r="I767" s="132"/>
      <c r="J767" s="131"/>
      <c r="K767" s="129"/>
      <c r="L767" s="131"/>
      <c r="M767" s="381"/>
      <c r="N767" s="381"/>
      <c r="O767" s="381"/>
      <c r="P767" s="381"/>
      <c r="Q767" s="381"/>
      <c r="R767" s="381"/>
      <c r="S767" s="381"/>
      <c r="T767" s="381"/>
      <c r="U767" s="381"/>
      <c r="V767" s="381"/>
      <c r="W767" s="381"/>
      <c r="X767" s="381"/>
      <c r="Y767" s="381"/>
      <c r="Z767" s="381"/>
    </row>
    <row r="768" spans="1:26" ht="12.75" customHeight="1" x14ac:dyDescent="0.25">
      <c r="A768" s="128">
        <v>765</v>
      </c>
      <c r="B768" s="129"/>
      <c r="C768" s="98"/>
      <c r="D768" s="141"/>
      <c r="E768" s="98"/>
      <c r="F768" s="95"/>
      <c r="G768" s="131" t="str">
        <f t="shared" si="2"/>
        <v/>
      </c>
      <c r="H768" s="131"/>
      <c r="I768" s="132"/>
      <c r="J768" s="131"/>
      <c r="K768" s="129"/>
      <c r="L768" s="131"/>
      <c r="M768" s="381"/>
      <c r="N768" s="381"/>
      <c r="O768" s="381"/>
      <c r="P768" s="381"/>
      <c r="Q768" s="381"/>
      <c r="R768" s="381"/>
      <c r="S768" s="381"/>
      <c r="T768" s="381"/>
      <c r="U768" s="381"/>
      <c r="V768" s="381"/>
      <c r="W768" s="381"/>
      <c r="X768" s="381"/>
      <c r="Y768" s="381"/>
      <c r="Z768" s="381"/>
    </row>
    <row r="769" spans="1:26" ht="12.75" customHeight="1" x14ac:dyDescent="0.25">
      <c r="A769" s="128">
        <v>766</v>
      </c>
      <c r="B769" s="129"/>
      <c r="C769" s="98"/>
      <c r="D769" s="141"/>
      <c r="E769" s="98"/>
      <c r="F769" s="95"/>
      <c r="G769" s="131" t="str">
        <f t="shared" si="2"/>
        <v/>
      </c>
      <c r="H769" s="131"/>
      <c r="I769" s="132"/>
      <c r="J769" s="131"/>
      <c r="K769" s="129"/>
      <c r="L769" s="131"/>
      <c r="M769" s="381"/>
      <c r="N769" s="381"/>
      <c r="O769" s="381"/>
      <c r="P769" s="381"/>
      <c r="Q769" s="381"/>
      <c r="R769" s="381"/>
      <c r="S769" s="381"/>
      <c r="T769" s="381"/>
      <c r="U769" s="381"/>
      <c r="V769" s="381"/>
      <c r="W769" s="381"/>
      <c r="X769" s="381"/>
      <c r="Y769" s="381"/>
      <c r="Z769" s="381"/>
    </row>
    <row r="770" spans="1:26" ht="12.75" customHeight="1" x14ac:dyDescent="0.25">
      <c r="A770" s="128">
        <v>767</v>
      </c>
      <c r="B770" s="129"/>
      <c r="C770" s="98"/>
      <c r="D770" s="141"/>
      <c r="E770" s="98"/>
      <c r="F770" s="95"/>
      <c r="G770" s="131" t="str">
        <f t="shared" si="2"/>
        <v/>
      </c>
      <c r="H770" s="131"/>
      <c r="I770" s="132"/>
      <c r="J770" s="131"/>
      <c r="K770" s="129"/>
      <c r="L770" s="131"/>
      <c r="M770" s="381"/>
      <c r="N770" s="381"/>
      <c r="O770" s="381"/>
      <c r="P770" s="381"/>
      <c r="Q770" s="381"/>
      <c r="R770" s="381"/>
      <c r="S770" s="381"/>
      <c r="T770" s="381"/>
      <c r="U770" s="381"/>
      <c r="V770" s="381"/>
      <c r="W770" s="381"/>
      <c r="X770" s="381"/>
      <c r="Y770" s="381"/>
      <c r="Z770" s="381"/>
    </row>
    <row r="771" spans="1:26" ht="12.75" customHeight="1" x14ac:dyDescent="0.25">
      <c r="A771" s="128">
        <v>768</v>
      </c>
      <c r="B771" s="129"/>
      <c r="C771" s="98"/>
      <c r="D771" s="141"/>
      <c r="E771" s="98"/>
      <c r="F771" s="95"/>
      <c r="G771" s="131" t="str">
        <f t="shared" si="2"/>
        <v/>
      </c>
      <c r="H771" s="131"/>
      <c r="I771" s="132"/>
      <c r="J771" s="131"/>
      <c r="K771" s="129"/>
      <c r="L771" s="131"/>
      <c r="M771" s="381"/>
      <c r="N771" s="381"/>
      <c r="O771" s="381"/>
      <c r="P771" s="381"/>
      <c r="Q771" s="381"/>
      <c r="R771" s="381"/>
      <c r="S771" s="381"/>
      <c r="T771" s="381"/>
      <c r="U771" s="381"/>
      <c r="V771" s="381"/>
      <c r="W771" s="381"/>
      <c r="X771" s="381"/>
      <c r="Y771" s="381"/>
      <c r="Z771" s="381"/>
    </row>
    <row r="772" spans="1:26" ht="12.75" customHeight="1" x14ac:dyDescent="0.25">
      <c r="A772" s="128">
        <v>769</v>
      </c>
      <c r="B772" s="129"/>
      <c r="C772" s="98"/>
      <c r="D772" s="141"/>
      <c r="E772" s="98"/>
      <c r="F772" s="95"/>
      <c r="G772" s="131" t="str">
        <f t="shared" si="2"/>
        <v/>
      </c>
      <c r="H772" s="131"/>
      <c r="I772" s="132"/>
      <c r="J772" s="131"/>
      <c r="K772" s="129"/>
      <c r="L772" s="131"/>
      <c r="M772" s="381"/>
      <c r="N772" s="381"/>
      <c r="O772" s="381"/>
      <c r="P772" s="381"/>
      <c r="Q772" s="381"/>
      <c r="R772" s="381"/>
      <c r="S772" s="381"/>
      <c r="T772" s="381"/>
      <c r="U772" s="381"/>
      <c r="V772" s="381"/>
      <c r="W772" s="381"/>
      <c r="X772" s="381"/>
      <c r="Y772" s="381"/>
      <c r="Z772" s="381"/>
    </row>
    <row r="773" spans="1:26" ht="12.75" customHeight="1" x14ac:dyDescent="0.25">
      <c r="A773" s="128">
        <v>770</v>
      </c>
      <c r="B773" s="129"/>
      <c r="C773" s="98"/>
      <c r="D773" s="141"/>
      <c r="E773" s="98"/>
      <c r="F773" s="95"/>
      <c r="G773" s="131" t="str">
        <f t="shared" si="2"/>
        <v/>
      </c>
      <c r="H773" s="131"/>
      <c r="I773" s="132"/>
      <c r="J773" s="131"/>
      <c r="K773" s="129"/>
      <c r="L773" s="131"/>
      <c r="M773" s="381"/>
      <c r="N773" s="381"/>
      <c r="O773" s="381"/>
      <c r="P773" s="381"/>
      <c r="Q773" s="381"/>
      <c r="R773" s="381"/>
      <c r="S773" s="381"/>
      <c r="T773" s="381"/>
      <c r="U773" s="381"/>
      <c r="V773" s="381"/>
      <c r="W773" s="381"/>
      <c r="X773" s="381"/>
      <c r="Y773" s="381"/>
      <c r="Z773" s="381"/>
    </row>
    <row r="774" spans="1:26" ht="12.75" customHeight="1" x14ac:dyDescent="0.25">
      <c r="A774" s="128">
        <v>771</v>
      </c>
      <c r="B774" s="129"/>
      <c r="C774" s="98"/>
      <c r="D774" s="141"/>
      <c r="E774" s="98"/>
      <c r="F774" s="95"/>
      <c r="G774" s="131" t="str">
        <f t="shared" si="2"/>
        <v/>
      </c>
      <c r="H774" s="131"/>
      <c r="I774" s="132"/>
      <c r="J774" s="131"/>
      <c r="K774" s="129"/>
      <c r="L774" s="131"/>
      <c r="M774" s="381"/>
      <c r="N774" s="381"/>
      <c r="O774" s="381"/>
      <c r="P774" s="381"/>
      <c r="Q774" s="381"/>
      <c r="R774" s="381"/>
      <c r="S774" s="381"/>
      <c r="T774" s="381"/>
      <c r="U774" s="381"/>
      <c r="V774" s="381"/>
      <c r="W774" s="381"/>
      <c r="X774" s="381"/>
      <c r="Y774" s="381"/>
      <c r="Z774" s="381"/>
    </row>
    <row r="775" spans="1:26" ht="12.75" customHeight="1" x14ac:dyDescent="0.25">
      <c r="A775" s="128">
        <v>772</v>
      </c>
      <c r="B775" s="129"/>
      <c r="C775" s="98"/>
      <c r="D775" s="141"/>
      <c r="E775" s="98"/>
      <c r="F775" s="95"/>
      <c r="G775" s="131" t="str">
        <f t="shared" si="2"/>
        <v/>
      </c>
      <c r="H775" s="131"/>
      <c r="I775" s="132"/>
      <c r="J775" s="131"/>
      <c r="K775" s="129"/>
      <c r="L775" s="131"/>
      <c r="M775" s="381"/>
      <c r="N775" s="381"/>
      <c r="O775" s="381"/>
      <c r="P775" s="381"/>
      <c r="Q775" s="381"/>
      <c r="R775" s="381"/>
      <c r="S775" s="381"/>
      <c r="T775" s="381"/>
      <c r="U775" s="381"/>
      <c r="V775" s="381"/>
      <c r="W775" s="381"/>
      <c r="X775" s="381"/>
      <c r="Y775" s="381"/>
      <c r="Z775" s="381"/>
    </row>
    <row r="776" spans="1:26" ht="12.75" customHeight="1" x14ac:dyDescent="0.25">
      <c r="A776" s="128">
        <v>773</v>
      </c>
      <c r="B776" s="129"/>
      <c r="C776" s="98"/>
      <c r="D776" s="141"/>
      <c r="E776" s="98"/>
      <c r="F776" s="95"/>
      <c r="G776" s="131" t="str">
        <f t="shared" si="2"/>
        <v/>
      </c>
      <c r="H776" s="131"/>
      <c r="I776" s="132"/>
      <c r="J776" s="131"/>
      <c r="K776" s="129"/>
      <c r="L776" s="131"/>
      <c r="M776" s="381"/>
      <c r="N776" s="381"/>
      <c r="O776" s="381"/>
      <c r="P776" s="381"/>
      <c r="Q776" s="381"/>
      <c r="R776" s="381"/>
      <c r="S776" s="381"/>
      <c r="T776" s="381"/>
      <c r="U776" s="381"/>
      <c r="V776" s="381"/>
      <c r="W776" s="381"/>
      <c r="X776" s="381"/>
      <c r="Y776" s="381"/>
      <c r="Z776" s="381"/>
    </row>
    <row r="777" spans="1:26" ht="12.75" customHeight="1" x14ac:dyDescent="0.25">
      <c r="A777" s="128">
        <v>774</v>
      </c>
      <c r="B777" s="129"/>
      <c r="C777" s="98"/>
      <c r="D777" s="141"/>
      <c r="E777" s="98"/>
      <c r="F777" s="95"/>
      <c r="G777" s="131" t="str">
        <f t="shared" si="2"/>
        <v/>
      </c>
      <c r="H777" s="131"/>
      <c r="I777" s="132"/>
      <c r="J777" s="131"/>
      <c r="K777" s="129"/>
      <c r="L777" s="131"/>
      <c r="M777" s="381"/>
      <c r="N777" s="381"/>
      <c r="O777" s="381"/>
      <c r="P777" s="381"/>
      <c r="Q777" s="381"/>
      <c r="R777" s="381"/>
      <c r="S777" s="381"/>
      <c r="T777" s="381"/>
      <c r="U777" s="381"/>
      <c r="V777" s="381"/>
      <c r="W777" s="381"/>
      <c r="X777" s="381"/>
      <c r="Y777" s="381"/>
      <c r="Z777" s="381"/>
    </row>
    <row r="778" spans="1:26" ht="12.75" customHeight="1" x14ac:dyDescent="0.25">
      <c r="A778" s="128">
        <v>775</v>
      </c>
      <c r="B778" s="129"/>
      <c r="C778" s="98"/>
      <c r="D778" s="141"/>
      <c r="E778" s="98"/>
      <c r="F778" s="95"/>
      <c r="G778" s="131" t="str">
        <f t="shared" si="2"/>
        <v/>
      </c>
      <c r="H778" s="131"/>
      <c r="I778" s="132"/>
      <c r="J778" s="131"/>
      <c r="K778" s="129"/>
      <c r="L778" s="131"/>
      <c r="M778" s="381"/>
      <c r="N778" s="381"/>
      <c r="O778" s="381"/>
      <c r="P778" s="381"/>
      <c r="Q778" s="381"/>
      <c r="R778" s="381"/>
      <c r="S778" s="381"/>
      <c r="T778" s="381"/>
      <c r="U778" s="381"/>
      <c r="V778" s="381"/>
      <c r="W778" s="381"/>
      <c r="X778" s="381"/>
      <c r="Y778" s="381"/>
      <c r="Z778" s="381"/>
    </row>
    <row r="779" spans="1:26" ht="12.75" customHeight="1" x14ac:dyDescent="0.25">
      <c r="A779" s="128">
        <v>776</v>
      </c>
      <c r="B779" s="129"/>
      <c r="C779" s="98"/>
      <c r="D779" s="141"/>
      <c r="E779" s="98"/>
      <c r="F779" s="95"/>
      <c r="G779" s="131" t="str">
        <f t="shared" si="2"/>
        <v/>
      </c>
      <c r="H779" s="131"/>
      <c r="I779" s="132"/>
      <c r="J779" s="131"/>
      <c r="K779" s="129"/>
      <c r="L779" s="131"/>
      <c r="M779" s="381"/>
      <c r="N779" s="381"/>
      <c r="O779" s="381"/>
      <c r="P779" s="381"/>
      <c r="Q779" s="381"/>
      <c r="R779" s="381"/>
      <c r="S779" s="381"/>
      <c r="T779" s="381"/>
      <c r="U779" s="381"/>
      <c r="V779" s="381"/>
      <c r="W779" s="381"/>
      <c r="X779" s="381"/>
      <c r="Y779" s="381"/>
      <c r="Z779" s="381"/>
    </row>
    <row r="780" spans="1:26" ht="12.75" customHeight="1" x14ac:dyDescent="0.25">
      <c r="A780" s="128">
        <v>777</v>
      </c>
      <c r="B780" s="129"/>
      <c r="C780" s="98"/>
      <c r="D780" s="141"/>
      <c r="E780" s="98"/>
      <c r="F780" s="95"/>
      <c r="G780" s="131" t="str">
        <f t="shared" si="2"/>
        <v/>
      </c>
      <c r="H780" s="131"/>
      <c r="I780" s="132"/>
      <c r="J780" s="131"/>
      <c r="K780" s="129"/>
      <c r="L780" s="131"/>
      <c r="M780" s="381"/>
      <c r="N780" s="381"/>
      <c r="O780" s="381"/>
      <c r="P780" s="381"/>
      <c r="Q780" s="381"/>
      <c r="R780" s="381"/>
      <c r="S780" s="381"/>
      <c r="T780" s="381"/>
      <c r="U780" s="381"/>
      <c r="V780" s="381"/>
      <c r="W780" s="381"/>
      <c r="X780" s="381"/>
      <c r="Y780" s="381"/>
      <c r="Z780" s="381"/>
    </row>
    <row r="781" spans="1:26" ht="12.75" customHeight="1" x14ac:dyDescent="0.25">
      <c r="A781" s="128">
        <v>778</v>
      </c>
      <c r="B781" s="129"/>
      <c r="C781" s="98"/>
      <c r="D781" s="141"/>
      <c r="E781" s="98"/>
      <c r="F781" s="95"/>
      <c r="G781" s="131" t="str">
        <f t="shared" si="2"/>
        <v/>
      </c>
      <c r="H781" s="131"/>
      <c r="I781" s="132"/>
      <c r="J781" s="131"/>
      <c r="K781" s="129"/>
      <c r="L781" s="131"/>
      <c r="M781" s="381"/>
      <c r="N781" s="381"/>
      <c r="O781" s="381"/>
      <c r="P781" s="381"/>
      <c r="Q781" s="381"/>
      <c r="R781" s="381"/>
      <c r="S781" s="381"/>
      <c r="T781" s="381"/>
      <c r="U781" s="381"/>
      <c r="V781" s="381"/>
      <c r="W781" s="381"/>
      <c r="X781" s="381"/>
      <c r="Y781" s="381"/>
      <c r="Z781" s="381"/>
    </row>
    <row r="782" spans="1:26" ht="12.75" customHeight="1" x14ac:dyDescent="0.25">
      <c r="A782" s="128">
        <v>779</v>
      </c>
      <c r="B782" s="129"/>
      <c r="C782" s="98"/>
      <c r="D782" s="141"/>
      <c r="E782" s="98"/>
      <c r="F782" s="95"/>
      <c r="G782" s="131" t="str">
        <f t="shared" ref="G782:G1004" si="3">IF(L782="","",IF(LEN(L782)&gt;14,L782,"CPF Protegido - LGPD"))</f>
        <v/>
      </c>
      <c r="H782" s="131"/>
      <c r="I782" s="132"/>
      <c r="J782" s="131"/>
      <c r="K782" s="129"/>
      <c r="L782" s="131"/>
      <c r="M782" s="381"/>
      <c r="N782" s="381"/>
      <c r="O782" s="381"/>
      <c r="P782" s="381"/>
      <c r="Q782" s="381"/>
      <c r="R782" s="381"/>
      <c r="S782" s="381"/>
      <c r="T782" s="381"/>
      <c r="U782" s="381"/>
      <c r="V782" s="381"/>
      <c r="W782" s="381"/>
      <c r="X782" s="381"/>
      <c r="Y782" s="381"/>
      <c r="Z782" s="381"/>
    </row>
    <row r="783" spans="1:26" ht="12.75" customHeight="1" x14ac:dyDescent="0.25">
      <c r="A783" s="128">
        <v>780</v>
      </c>
      <c r="B783" s="129"/>
      <c r="C783" s="98"/>
      <c r="D783" s="141"/>
      <c r="E783" s="98"/>
      <c r="F783" s="95"/>
      <c r="G783" s="131" t="str">
        <f t="shared" si="3"/>
        <v/>
      </c>
      <c r="H783" s="131"/>
      <c r="I783" s="132"/>
      <c r="J783" s="131"/>
      <c r="K783" s="129"/>
      <c r="L783" s="131"/>
      <c r="M783" s="381"/>
      <c r="N783" s="381"/>
      <c r="O783" s="381"/>
      <c r="P783" s="381"/>
      <c r="Q783" s="381"/>
      <c r="R783" s="381"/>
      <c r="S783" s="381"/>
      <c r="T783" s="381"/>
      <c r="U783" s="381"/>
      <c r="V783" s="381"/>
      <c r="W783" s="381"/>
      <c r="X783" s="381"/>
      <c r="Y783" s="381"/>
      <c r="Z783" s="381"/>
    </row>
    <row r="784" spans="1:26" ht="12.75" customHeight="1" x14ac:dyDescent="0.25">
      <c r="A784" s="128">
        <v>781</v>
      </c>
      <c r="B784" s="129"/>
      <c r="C784" s="98"/>
      <c r="D784" s="141"/>
      <c r="E784" s="98"/>
      <c r="F784" s="95"/>
      <c r="G784" s="131" t="str">
        <f t="shared" si="3"/>
        <v/>
      </c>
      <c r="H784" s="131"/>
      <c r="I784" s="132"/>
      <c r="J784" s="131"/>
      <c r="K784" s="129"/>
      <c r="L784" s="131"/>
      <c r="M784" s="381"/>
      <c r="N784" s="381"/>
      <c r="O784" s="381"/>
      <c r="P784" s="381"/>
      <c r="Q784" s="381"/>
      <c r="R784" s="381"/>
      <c r="S784" s="381"/>
      <c r="T784" s="381"/>
      <c r="U784" s="381"/>
      <c r="V784" s="381"/>
      <c r="W784" s="381"/>
      <c r="X784" s="381"/>
      <c r="Y784" s="381"/>
      <c r="Z784" s="381"/>
    </row>
    <row r="785" spans="1:26" ht="12.75" customHeight="1" x14ac:dyDescent="0.25">
      <c r="A785" s="128">
        <v>782</v>
      </c>
      <c r="B785" s="129"/>
      <c r="C785" s="98"/>
      <c r="D785" s="141"/>
      <c r="E785" s="98"/>
      <c r="F785" s="95"/>
      <c r="G785" s="131" t="str">
        <f t="shared" si="3"/>
        <v/>
      </c>
      <c r="H785" s="131"/>
      <c r="I785" s="132"/>
      <c r="J785" s="131"/>
      <c r="K785" s="129"/>
      <c r="L785" s="131"/>
      <c r="M785" s="381"/>
      <c r="N785" s="381"/>
      <c r="O785" s="381"/>
      <c r="P785" s="381"/>
      <c r="Q785" s="381"/>
      <c r="R785" s="381"/>
      <c r="S785" s="381"/>
      <c r="T785" s="381"/>
      <c r="U785" s="381"/>
      <c r="V785" s="381"/>
      <c r="W785" s="381"/>
      <c r="X785" s="381"/>
      <c r="Y785" s="381"/>
      <c r="Z785" s="381"/>
    </row>
    <row r="786" spans="1:26" ht="12.75" customHeight="1" x14ac:dyDescent="0.25">
      <c r="A786" s="128">
        <v>783</v>
      </c>
      <c r="B786" s="129"/>
      <c r="C786" s="98"/>
      <c r="D786" s="141"/>
      <c r="E786" s="98"/>
      <c r="F786" s="95"/>
      <c r="G786" s="131" t="str">
        <f t="shared" si="3"/>
        <v/>
      </c>
      <c r="H786" s="131"/>
      <c r="I786" s="132"/>
      <c r="J786" s="131"/>
      <c r="K786" s="129"/>
      <c r="L786" s="131"/>
      <c r="M786" s="381"/>
      <c r="N786" s="381"/>
      <c r="O786" s="381"/>
      <c r="P786" s="381"/>
      <c r="Q786" s="381"/>
      <c r="R786" s="381"/>
      <c r="S786" s="381"/>
      <c r="T786" s="381"/>
      <c r="U786" s="381"/>
      <c r="V786" s="381"/>
      <c r="W786" s="381"/>
      <c r="X786" s="381"/>
      <c r="Y786" s="381"/>
      <c r="Z786" s="381"/>
    </row>
    <row r="787" spans="1:26" ht="12.75" customHeight="1" x14ac:dyDescent="0.25">
      <c r="A787" s="128">
        <v>784</v>
      </c>
      <c r="B787" s="129"/>
      <c r="C787" s="98"/>
      <c r="D787" s="141"/>
      <c r="E787" s="98"/>
      <c r="F787" s="95"/>
      <c r="G787" s="131" t="str">
        <f t="shared" si="3"/>
        <v/>
      </c>
      <c r="H787" s="131"/>
      <c r="I787" s="132"/>
      <c r="J787" s="131"/>
      <c r="K787" s="129"/>
      <c r="L787" s="131"/>
      <c r="M787" s="381"/>
      <c r="N787" s="381"/>
      <c r="O787" s="381"/>
      <c r="P787" s="381"/>
      <c r="Q787" s="381"/>
      <c r="R787" s="381"/>
      <c r="S787" s="381"/>
      <c r="T787" s="381"/>
      <c r="U787" s="381"/>
      <c r="V787" s="381"/>
      <c r="W787" s="381"/>
      <c r="X787" s="381"/>
      <c r="Y787" s="381"/>
      <c r="Z787" s="381"/>
    </row>
    <row r="788" spans="1:26" ht="12.75" customHeight="1" x14ac:dyDescent="0.25">
      <c r="A788" s="128">
        <v>785</v>
      </c>
      <c r="B788" s="129"/>
      <c r="C788" s="98"/>
      <c r="D788" s="141"/>
      <c r="E788" s="98"/>
      <c r="F788" s="95"/>
      <c r="G788" s="131" t="str">
        <f t="shared" si="3"/>
        <v/>
      </c>
      <c r="H788" s="131"/>
      <c r="I788" s="132"/>
      <c r="J788" s="131"/>
      <c r="K788" s="129"/>
      <c r="L788" s="131"/>
      <c r="M788" s="381"/>
      <c r="N788" s="381"/>
      <c r="O788" s="381"/>
      <c r="P788" s="381"/>
      <c r="Q788" s="381"/>
      <c r="R788" s="381"/>
      <c r="S788" s="381"/>
      <c r="T788" s="381"/>
      <c r="U788" s="381"/>
      <c r="V788" s="381"/>
      <c r="W788" s="381"/>
      <c r="X788" s="381"/>
      <c r="Y788" s="381"/>
      <c r="Z788" s="381"/>
    </row>
    <row r="789" spans="1:26" ht="12.75" customHeight="1" x14ac:dyDescent="0.25">
      <c r="A789" s="128">
        <v>786</v>
      </c>
      <c r="B789" s="129"/>
      <c r="C789" s="98"/>
      <c r="D789" s="141"/>
      <c r="E789" s="98"/>
      <c r="F789" s="95"/>
      <c r="G789" s="131" t="str">
        <f t="shared" si="3"/>
        <v/>
      </c>
      <c r="H789" s="131"/>
      <c r="I789" s="132"/>
      <c r="J789" s="131"/>
      <c r="K789" s="129"/>
      <c r="L789" s="131"/>
      <c r="M789" s="381"/>
      <c r="N789" s="381"/>
      <c r="O789" s="381"/>
      <c r="P789" s="381"/>
      <c r="Q789" s="381"/>
      <c r="R789" s="381"/>
      <c r="S789" s="381"/>
      <c r="T789" s="381"/>
      <c r="U789" s="381"/>
      <c r="V789" s="381"/>
      <c r="W789" s="381"/>
      <c r="X789" s="381"/>
      <c r="Y789" s="381"/>
      <c r="Z789" s="381"/>
    </row>
    <row r="790" spans="1:26" ht="12.75" customHeight="1" x14ac:dyDescent="0.25">
      <c r="A790" s="128">
        <v>787</v>
      </c>
      <c r="B790" s="129"/>
      <c r="C790" s="98"/>
      <c r="D790" s="141"/>
      <c r="E790" s="98"/>
      <c r="F790" s="95"/>
      <c r="G790" s="131" t="str">
        <f t="shared" si="3"/>
        <v/>
      </c>
      <c r="H790" s="131"/>
      <c r="I790" s="132"/>
      <c r="J790" s="131"/>
      <c r="K790" s="129"/>
      <c r="L790" s="131"/>
      <c r="M790" s="381"/>
      <c r="N790" s="381"/>
      <c r="O790" s="381"/>
      <c r="P790" s="381"/>
      <c r="Q790" s="381"/>
      <c r="R790" s="381"/>
      <c r="S790" s="381"/>
      <c r="T790" s="381"/>
      <c r="U790" s="381"/>
      <c r="V790" s="381"/>
      <c r="W790" s="381"/>
      <c r="X790" s="381"/>
      <c r="Y790" s="381"/>
      <c r="Z790" s="381"/>
    </row>
    <row r="791" spans="1:26" ht="12.75" customHeight="1" x14ac:dyDescent="0.25">
      <c r="A791" s="128">
        <v>788</v>
      </c>
      <c r="B791" s="129"/>
      <c r="C791" s="98"/>
      <c r="D791" s="141"/>
      <c r="E791" s="98"/>
      <c r="F791" s="95"/>
      <c r="G791" s="131" t="str">
        <f t="shared" si="3"/>
        <v/>
      </c>
      <c r="H791" s="131"/>
      <c r="I791" s="132"/>
      <c r="J791" s="131"/>
      <c r="K791" s="129"/>
      <c r="L791" s="131"/>
      <c r="M791" s="381"/>
      <c r="N791" s="381"/>
      <c r="O791" s="381"/>
      <c r="P791" s="381"/>
      <c r="Q791" s="381"/>
      <c r="R791" s="381"/>
      <c r="S791" s="381"/>
      <c r="T791" s="381"/>
      <c r="U791" s="381"/>
      <c r="V791" s="381"/>
      <c r="W791" s="381"/>
      <c r="X791" s="381"/>
      <c r="Y791" s="381"/>
      <c r="Z791" s="381"/>
    </row>
    <row r="792" spans="1:26" ht="12.75" customHeight="1" x14ac:dyDescent="0.25">
      <c r="A792" s="128">
        <v>789</v>
      </c>
      <c r="B792" s="129"/>
      <c r="C792" s="98"/>
      <c r="D792" s="141"/>
      <c r="E792" s="98"/>
      <c r="F792" s="95"/>
      <c r="G792" s="131" t="str">
        <f t="shared" si="3"/>
        <v/>
      </c>
      <c r="H792" s="131"/>
      <c r="I792" s="132"/>
      <c r="J792" s="131"/>
      <c r="K792" s="129"/>
      <c r="L792" s="131"/>
      <c r="M792" s="381"/>
      <c r="N792" s="381"/>
      <c r="O792" s="381"/>
      <c r="P792" s="381"/>
      <c r="Q792" s="381"/>
      <c r="R792" s="381"/>
      <c r="S792" s="381"/>
      <c r="T792" s="381"/>
      <c r="U792" s="381"/>
      <c r="V792" s="381"/>
      <c r="W792" s="381"/>
      <c r="X792" s="381"/>
      <c r="Y792" s="381"/>
      <c r="Z792" s="381"/>
    </row>
    <row r="793" spans="1:26" ht="12.75" customHeight="1" x14ac:dyDescent="0.25">
      <c r="A793" s="128">
        <v>790</v>
      </c>
      <c r="B793" s="129"/>
      <c r="C793" s="98"/>
      <c r="D793" s="141"/>
      <c r="E793" s="98"/>
      <c r="F793" s="95"/>
      <c r="G793" s="131" t="str">
        <f t="shared" si="3"/>
        <v/>
      </c>
      <c r="H793" s="131"/>
      <c r="I793" s="132"/>
      <c r="J793" s="131"/>
      <c r="K793" s="129"/>
      <c r="L793" s="131"/>
      <c r="M793" s="381"/>
      <c r="N793" s="381"/>
      <c r="O793" s="381"/>
      <c r="P793" s="381"/>
      <c r="Q793" s="381"/>
      <c r="R793" s="381"/>
      <c r="S793" s="381"/>
      <c r="T793" s="381"/>
      <c r="U793" s="381"/>
      <c r="V793" s="381"/>
      <c r="W793" s="381"/>
      <c r="X793" s="381"/>
      <c r="Y793" s="381"/>
      <c r="Z793" s="381"/>
    </row>
    <row r="794" spans="1:26" ht="12.75" customHeight="1" x14ac:dyDescent="0.25">
      <c r="A794" s="128">
        <v>791</v>
      </c>
      <c r="B794" s="129"/>
      <c r="C794" s="98"/>
      <c r="D794" s="141"/>
      <c r="E794" s="98"/>
      <c r="F794" s="95"/>
      <c r="G794" s="131" t="str">
        <f t="shared" si="3"/>
        <v/>
      </c>
      <c r="H794" s="131"/>
      <c r="I794" s="132"/>
      <c r="J794" s="131"/>
      <c r="K794" s="129"/>
      <c r="L794" s="131"/>
      <c r="M794" s="381"/>
      <c r="N794" s="381"/>
      <c r="O794" s="381"/>
      <c r="P794" s="381"/>
      <c r="Q794" s="381"/>
      <c r="R794" s="381"/>
      <c r="S794" s="381"/>
      <c r="T794" s="381"/>
      <c r="U794" s="381"/>
      <c r="V794" s="381"/>
      <c r="W794" s="381"/>
      <c r="X794" s="381"/>
      <c r="Y794" s="381"/>
      <c r="Z794" s="381"/>
    </row>
    <row r="795" spans="1:26" ht="12.75" customHeight="1" x14ac:dyDescent="0.25">
      <c r="A795" s="128">
        <v>792</v>
      </c>
      <c r="B795" s="129"/>
      <c r="C795" s="98"/>
      <c r="D795" s="141"/>
      <c r="E795" s="98"/>
      <c r="F795" s="95"/>
      <c r="G795" s="131" t="str">
        <f t="shared" si="3"/>
        <v/>
      </c>
      <c r="H795" s="131"/>
      <c r="I795" s="132"/>
      <c r="J795" s="131"/>
      <c r="K795" s="129"/>
      <c r="L795" s="131"/>
      <c r="M795" s="381"/>
      <c r="N795" s="381"/>
      <c r="O795" s="381"/>
      <c r="P795" s="381"/>
      <c r="Q795" s="381"/>
      <c r="R795" s="381"/>
      <c r="S795" s="381"/>
      <c r="T795" s="381"/>
      <c r="U795" s="381"/>
      <c r="V795" s="381"/>
      <c r="W795" s="381"/>
      <c r="X795" s="381"/>
      <c r="Y795" s="381"/>
      <c r="Z795" s="381"/>
    </row>
    <row r="796" spans="1:26" ht="12.75" customHeight="1" x14ac:dyDescent="0.25">
      <c r="A796" s="128">
        <v>793</v>
      </c>
      <c r="B796" s="129"/>
      <c r="C796" s="98"/>
      <c r="D796" s="141"/>
      <c r="E796" s="98"/>
      <c r="F796" s="95"/>
      <c r="G796" s="131" t="str">
        <f t="shared" si="3"/>
        <v/>
      </c>
      <c r="H796" s="131"/>
      <c r="I796" s="132"/>
      <c r="J796" s="131"/>
      <c r="K796" s="129"/>
      <c r="L796" s="131"/>
      <c r="M796" s="381"/>
      <c r="N796" s="381"/>
      <c r="O796" s="381"/>
      <c r="P796" s="381"/>
      <c r="Q796" s="381"/>
      <c r="R796" s="381"/>
      <c r="S796" s="381"/>
      <c r="T796" s="381"/>
      <c r="U796" s="381"/>
      <c r="V796" s="381"/>
      <c r="W796" s="381"/>
      <c r="X796" s="381"/>
      <c r="Y796" s="381"/>
      <c r="Z796" s="381"/>
    </row>
    <row r="797" spans="1:26" ht="12.75" customHeight="1" x14ac:dyDescent="0.25">
      <c r="A797" s="128">
        <v>794</v>
      </c>
      <c r="B797" s="129"/>
      <c r="C797" s="98"/>
      <c r="D797" s="141"/>
      <c r="E797" s="98"/>
      <c r="F797" s="95"/>
      <c r="G797" s="131" t="str">
        <f t="shared" si="3"/>
        <v/>
      </c>
      <c r="H797" s="131"/>
      <c r="I797" s="132"/>
      <c r="J797" s="131"/>
      <c r="K797" s="129"/>
      <c r="L797" s="131"/>
      <c r="M797" s="381"/>
      <c r="N797" s="381"/>
      <c r="O797" s="381"/>
      <c r="P797" s="381"/>
      <c r="Q797" s="381"/>
      <c r="R797" s="381"/>
      <c r="S797" s="381"/>
      <c r="T797" s="381"/>
      <c r="U797" s="381"/>
      <c r="V797" s="381"/>
      <c r="W797" s="381"/>
      <c r="X797" s="381"/>
      <c r="Y797" s="381"/>
      <c r="Z797" s="381"/>
    </row>
    <row r="798" spans="1:26" ht="12.75" customHeight="1" x14ac:dyDescent="0.25">
      <c r="A798" s="128">
        <v>795</v>
      </c>
      <c r="B798" s="129"/>
      <c r="C798" s="98"/>
      <c r="D798" s="141"/>
      <c r="E798" s="98"/>
      <c r="F798" s="95"/>
      <c r="G798" s="131" t="str">
        <f t="shared" si="3"/>
        <v/>
      </c>
      <c r="H798" s="131"/>
      <c r="I798" s="132"/>
      <c r="J798" s="131"/>
      <c r="K798" s="129"/>
      <c r="L798" s="131"/>
      <c r="M798" s="381"/>
      <c r="N798" s="381"/>
      <c r="O798" s="381"/>
      <c r="P798" s="381"/>
      <c r="Q798" s="381"/>
      <c r="R798" s="381"/>
      <c r="S798" s="381"/>
      <c r="T798" s="381"/>
      <c r="U798" s="381"/>
      <c r="V798" s="381"/>
      <c r="W798" s="381"/>
      <c r="X798" s="381"/>
      <c r="Y798" s="381"/>
      <c r="Z798" s="381"/>
    </row>
    <row r="799" spans="1:26" ht="12.75" customHeight="1" x14ac:dyDescent="0.25">
      <c r="A799" s="128">
        <v>796</v>
      </c>
      <c r="B799" s="129"/>
      <c r="C799" s="98"/>
      <c r="D799" s="141"/>
      <c r="E799" s="98"/>
      <c r="F799" s="95"/>
      <c r="G799" s="131" t="str">
        <f t="shared" si="3"/>
        <v/>
      </c>
      <c r="H799" s="131"/>
      <c r="I799" s="132"/>
      <c r="J799" s="131"/>
      <c r="K799" s="129"/>
      <c r="L799" s="131"/>
      <c r="M799" s="381"/>
      <c r="N799" s="381"/>
      <c r="O799" s="381"/>
      <c r="P799" s="381"/>
      <c r="Q799" s="381"/>
      <c r="R799" s="381"/>
      <c r="S799" s="381"/>
      <c r="T799" s="381"/>
      <c r="U799" s="381"/>
      <c r="V799" s="381"/>
      <c r="W799" s="381"/>
      <c r="X799" s="381"/>
      <c r="Y799" s="381"/>
      <c r="Z799" s="381"/>
    </row>
    <row r="800" spans="1:26" ht="12.75" customHeight="1" x14ac:dyDescent="0.25">
      <c r="A800" s="128">
        <v>797</v>
      </c>
      <c r="B800" s="129"/>
      <c r="C800" s="98"/>
      <c r="D800" s="141"/>
      <c r="E800" s="98"/>
      <c r="F800" s="95"/>
      <c r="G800" s="131" t="str">
        <f t="shared" si="3"/>
        <v/>
      </c>
      <c r="H800" s="131"/>
      <c r="I800" s="132"/>
      <c r="J800" s="131"/>
      <c r="K800" s="129"/>
      <c r="L800" s="131"/>
      <c r="M800" s="381"/>
      <c r="N800" s="381"/>
      <c r="O800" s="381"/>
      <c r="P800" s="381"/>
      <c r="Q800" s="381"/>
      <c r="R800" s="381"/>
      <c r="S800" s="381"/>
      <c r="T800" s="381"/>
      <c r="U800" s="381"/>
      <c r="V800" s="381"/>
      <c r="W800" s="381"/>
      <c r="X800" s="381"/>
      <c r="Y800" s="381"/>
      <c r="Z800" s="381"/>
    </row>
    <row r="801" spans="1:26" ht="12.75" customHeight="1" x14ac:dyDescent="0.25">
      <c r="A801" s="128">
        <v>798</v>
      </c>
      <c r="B801" s="129"/>
      <c r="C801" s="98"/>
      <c r="D801" s="141"/>
      <c r="E801" s="98"/>
      <c r="F801" s="95"/>
      <c r="G801" s="131" t="str">
        <f t="shared" si="3"/>
        <v/>
      </c>
      <c r="H801" s="131"/>
      <c r="I801" s="132"/>
      <c r="J801" s="131"/>
      <c r="K801" s="129"/>
      <c r="L801" s="131"/>
      <c r="M801" s="381"/>
      <c r="N801" s="381"/>
      <c r="O801" s="381"/>
      <c r="P801" s="381"/>
      <c r="Q801" s="381"/>
      <c r="R801" s="381"/>
      <c r="S801" s="381"/>
      <c r="T801" s="381"/>
      <c r="U801" s="381"/>
      <c r="V801" s="381"/>
      <c r="W801" s="381"/>
      <c r="X801" s="381"/>
      <c r="Y801" s="381"/>
      <c r="Z801" s="381"/>
    </row>
    <row r="802" spans="1:26" ht="12.75" customHeight="1" x14ac:dyDescent="0.25">
      <c r="A802" s="128">
        <v>799</v>
      </c>
      <c r="B802" s="129"/>
      <c r="C802" s="98"/>
      <c r="D802" s="141"/>
      <c r="E802" s="98"/>
      <c r="F802" s="95"/>
      <c r="G802" s="131" t="str">
        <f t="shared" si="3"/>
        <v/>
      </c>
      <c r="H802" s="131"/>
      <c r="I802" s="132"/>
      <c r="J802" s="131"/>
      <c r="K802" s="129"/>
      <c r="L802" s="131"/>
      <c r="M802" s="381"/>
      <c r="N802" s="381"/>
      <c r="O802" s="381"/>
      <c r="P802" s="381"/>
      <c r="Q802" s="381"/>
      <c r="R802" s="381"/>
      <c r="S802" s="381"/>
      <c r="T802" s="381"/>
      <c r="U802" s="381"/>
      <c r="V802" s="381"/>
      <c r="W802" s="381"/>
      <c r="X802" s="381"/>
      <c r="Y802" s="381"/>
      <c r="Z802" s="381"/>
    </row>
    <row r="803" spans="1:26" ht="12.75" customHeight="1" x14ac:dyDescent="0.25">
      <c r="A803" s="128">
        <v>800</v>
      </c>
      <c r="B803" s="129"/>
      <c r="C803" s="98"/>
      <c r="D803" s="141"/>
      <c r="E803" s="98"/>
      <c r="F803" s="95"/>
      <c r="G803" s="131" t="str">
        <f t="shared" si="3"/>
        <v/>
      </c>
      <c r="H803" s="131"/>
      <c r="I803" s="132"/>
      <c r="J803" s="131"/>
      <c r="K803" s="129"/>
      <c r="L803" s="131"/>
      <c r="M803" s="381"/>
      <c r="N803" s="381"/>
      <c r="O803" s="381"/>
      <c r="P803" s="381"/>
      <c r="Q803" s="381"/>
      <c r="R803" s="381"/>
      <c r="S803" s="381"/>
      <c r="T803" s="381"/>
      <c r="U803" s="381"/>
      <c r="V803" s="381"/>
      <c r="W803" s="381"/>
      <c r="X803" s="381"/>
      <c r="Y803" s="381"/>
      <c r="Z803" s="381"/>
    </row>
    <row r="804" spans="1:26" ht="12.75" customHeight="1" x14ac:dyDescent="0.25">
      <c r="A804" s="128">
        <v>801</v>
      </c>
      <c r="B804" s="129"/>
      <c r="C804" s="98"/>
      <c r="D804" s="141"/>
      <c r="E804" s="98"/>
      <c r="F804" s="95"/>
      <c r="G804" s="131" t="str">
        <f t="shared" si="3"/>
        <v/>
      </c>
      <c r="H804" s="131"/>
      <c r="I804" s="132"/>
      <c r="J804" s="131"/>
      <c r="K804" s="129"/>
      <c r="L804" s="131"/>
      <c r="M804" s="381"/>
      <c r="N804" s="381"/>
      <c r="O804" s="381"/>
      <c r="P804" s="381"/>
      <c r="Q804" s="381"/>
      <c r="R804" s="381"/>
      <c r="S804" s="381"/>
      <c r="T804" s="381"/>
      <c r="U804" s="381"/>
      <c r="V804" s="381"/>
      <c r="W804" s="381"/>
      <c r="X804" s="381"/>
      <c r="Y804" s="381"/>
      <c r="Z804" s="381"/>
    </row>
    <row r="805" spans="1:26" ht="12.75" customHeight="1" x14ac:dyDescent="0.25">
      <c r="A805" s="128">
        <v>802</v>
      </c>
      <c r="B805" s="129"/>
      <c r="C805" s="98"/>
      <c r="D805" s="141"/>
      <c r="E805" s="98"/>
      <c r="F805" s="95"/>
      <c r="G805" s="131" t="str">
        <f t="shared" si="3"/>
        <v/>
      </c>
      <c r="H805" s="131"/>
      <c r="I805" s="132"/>
      <c r="J805" s="131"/>
      <c r="K805" s="129"/>
      <c r="L805" s="131"/>
      <c r="M805" s="381"/>
      <c r="N805" s="381"/>
      <c r="O805" s="381"/>
      <c r="P805" s="381"/>
      <c r="Q805" s="381"/>
      <c r="R805" s="381"/>
      <c r="S805" s="381"/>
      <c r="T805" s="381"/>
      <c r="U805" s="381"/>
      <c r="V805" s="381"/>
      <c r="W805" s="381"/>
      <c r="X805" s="381"/>
      <c r="Y805" s="381"/>
      <c r="Z805" s="381"/>
    </row>
    <row r="806" spans="1:26" ht="12.75" customHeight="1" x14ac:dyDescent="0.25">
      <c r="A806" s="128">
        <v>803</v>
      </c>
      <c r="B806" s="129"/>
      <c r="C806" s="98"/>
      <c r="D806" s="141"/>
      <c r="E806" s="98"/>
      <c r="F806" s="95"/>
      <c r="G806" s="131" t="str">
        <f t="shared" si="3"/>
        <v/>
      </c>
      <c r="H806" s="131"/>
      <c r="I806" s="132"/>
      <c r="J806" s="131"/>
      <c r="K806" s="129"/>
      <c r="L806" s="131"/>
      <c r="M806" s="381"/>
      <c r="N806" s="381"/>
      <c r="O806" s="381"/>
      <c r="P806" s="381"/>
      <c r="Q806" s="381"/>
      <c r="R806" s="381"/>
      <c r="S806" s="381"/>
      <c r="T806" s="381"/>
      <c r="U806" s="381"/>
      <c r="V806" s="381"/>
      <c r="W806" s="381"/>
      <c r="X806" s="381"/>
      <c r="Y806" s="381"/>
      <c r="Z806" s="381"/>
    </row>
    <row r="807" spans="1:26" ht="12.75" customHeight="1" x14ac:dyDescent="0.25">
      <c r="A807" s="128">
        <v>804</v>
      </c>
      <c r="B807" s="129"/>
      <c r="C807" s="98"/>
      <c r="D807" s="141"/>
      <c r="E807" s="98"/>
      <c r="F807" s="95"/>
      <c r="G807" s="131" t="str">
        <f t="shared" si="3"/>
        <v/>
      </c>
      <c r="H807" s="131"/>
      <c r="I807" s="132"/>
      <c r="J807" s="131"/>
      <c r="K807" s="129"/>
      <c r="L807" s="131"/>
      <c r="M807" s="381"/>
      <c r="N807" s="381"/>
      <c r="O807" s="381"/>
      <c r="P807" s="381"/>
      <c r="Q807" s="381"/>
      <c r="R807" s="381"/>
      <c r="S807" s="381"/>
      <c r="T807" s="381"/>
      <c r="U807" s="381"/>
      <c r="V807" s="381"/>
      <c r="W807" s="381"/>
      <c r="X807" s="381"/>
      <c r="Y807" s="381"/>
      <c r="Z807" s="381"/>
    </row>
    <row r="808" spans="1:26" ht="12.75" customHeight="1" x14ac:dyDescent="0.25">
      <c r="A808" s="128">
        <v>805</v>
      </c>
      <c r="B808" s="129"/>
      <c r="C808" s="98"/>
      <c r="D808" s="141"/>
      <c r="E808" s="98"/>
      <c r="F808" s="95"/>
      <c r="G808" s="131" t="str">
        <f t="shared" si="3"/>
        <v/>
      </c>
      <c r="H808" s="131"/>
      <c r="I808" s="132"/>
      <c r="J808" s="131"/>
      <c r="K808" s="129"/>
      <c r="L808" s="131"/>
      <c r="M808" s="381"/>
      <c r="N808" s="381"/>
      <c r="O808" s="381"/>
      <c r="P808" s="381"/>
      <c r="Q808" s="381"/>
      <c r="R808" s="381"/>
      <c r="S808" s="381"/>
      <c r="T808" s="381"/>
      <c r="U808" s="381"/>
      <c r="V808" s="381"/>
      <c r="W808" s="381"/>
      <c r="X808" s="381"/>
      <c r="Y808" s="381"/>
      <c r="Z808" s="381"/>
    </row>
    <row r="809" spans="1:26" ht="12.75" customHeight="1" x14ac:dyDescent="0.25">
      <c r="A809" s="128">
        <v>806</v>
      </c>
      <c r="B809" s="129"/>
      <c r="C809" s="98"/>
      <c r="D809" s="141"/>
      <c r="E809" s="98"/>
      <c r="F809" s="95"/>
      <c r="G809" s="131" t="str">
        <f t="shared" si="3"/>
        <v/>
      </c>
      <c r="H809" s="131"/>
      <c r="I809" s="132"/>
      <c r="J809" s="131"/>
      <c r="K809" s="129"/>
      <c r="L809" s="131"/>
      <c r="M809" s="381"/>
      <c r="N809" s="381"/>
      <c r="O809" s="381"/>
      <c r="P809" s="381"/>
      <c r="Q809" s="381"/>
      <c r="R809" s="381"/>
      <c r="S809" s="381"/>
      <c r="T809" s="381"/>
      <c r="U809" s="381"/>
      <c r="V809" s="381"/>
      <c r="W809" s="381"/>
      <c r="X809" s="381"/>
      <c r="Y809" s="381"/>
      <c r="Z809" s="381"/>
    </row>
    <row r="810" spans="1:26" ht="12.75" customHeight="1" x14ac:dyDescent="0.25">
      <c r="A810" s="128">
        <v>807</v>
      </c>
      <c r="B810" s="129"/>
      <c r="C810" s="98"/>
      <c r="D810" s="141"/>
      <c r="E810" s="98"/>
      <c r="F810" s="95"/>
      <c r="G810" s="131" t="str">
        <f t="shared" si="3"/>
        <v/>
      </c>
      <c r="H810" s="131"/>
      <c r="I810" s="132"/>
      <c r="J810" s="131"/>
      <c r="K810" s="129"/>
      <c r="L810" s="131"/>
      <c r="M810" s="381"/>
      <c r="N810" s="381"/>
      <c r="O810" s="381"/>
      <c r="P810" s="381"/>
      <c r="Q810" s="381"/>
      <c r="R810" s="381"/>
      <c r="S810" s="381"/>
      <c r="T810" s="381"/>
      <c r="U810" s="381"/>
      <c r="V810" s="381"/>
      <c r="W810" s="381"/>
      <c r="X810" s="381"/>
      <c r="Y810" s="381"/>
      <c r="Z810" s="381"/>
    </row>
    <row r="811" spans="1:26" ht="12.75" customHeight="1" x14ac:dyDescent="0.25">
      <c r="A811" s="128">
        <v>808</v>
      </c>
      <c r="B811" s="129"/>
      <c r="C811" s="98"/>
      <c r="D811" s="141"/>
      <c r="E811" s="98"/>
      <c r="F811" s="95"/>
      <c r="G811" s="131" t="str">
        <f t="shared" si="3"/>
        <v/>
      </c>
      <c r="H811" s="131"/>
      <c r="I811" s="132"/>
      <c r="J811" s="131"/>
      <c r="K811" s="129"/>
      <c r="L811" s="131"/>
      <c r="M811" s="381"/>
      <c r="N811" s="381"/>
      <c r="O811" s="381"/>
      <c r="P811" s="381"/>
      <c r="Q811" s="381"/>
      <c r="R811" s="381"/>
      <c r="S811" s="381"/>
      <c r="T811" s="381"/>
      <c r="U811" s="381"/>
      <c r="V811" s="381"/>
      <c r="W811" s="381"/>
      <c r="X811" s="381"/>
      <c r="Y811" s="381"/>
      <c r="Z811" s="381"/>
    </row>
    <row r="812" spans="1:26" ht="12.75" customHeight="1" x14ac:dyDescent="0.25">
      <c r="A812" s="128">
        <v>809</v>
      </c>
      <c r="B812" s="129"/>
      <c r="C812" s="98"/>
      <c r="D812" s="141"/>
      <c r="E812" s="98"/>
      <c r="F812" s="95"/>
      <c r="G812" s="131" t="str">
        <f t="shared" si="3"/>
        <v/>
      </c>
      <c r="H812" s="131"/>
      <c r="I812" s="132"/>
      <c r="J812" s="131"/>
      <c r="K812" s="129"/>
      <c r="L812" s="131"/>
      <c r="M812" s="381"/>
      <c r="N812" s="381"/>
      <c r="O812" s="381"/>
      <c r="P812" s="381"/>
      <c r="Q812" s="381"/>
      <c r="R812" s="381"/>
      <c r="S812" s="381"/>
      <c r="T812" s="381"/>
      <c r="U812" s="381"/>
      <c r="V812" s="381"/>
      <c r="W812" s="381"/>
      <c r="X812" s="381"/>
      <c r="Y812" s="381"/>
      <c r="Z812" s="381"/>
    </row>
    <row r="813" spans="1:26" ht="12.75" customHeight="1" x14ac:dyDescent="0.25">
      <c r="A813" s="128">
        <v>810</v>
      </c>
      <c r="B813" s="129"/>
      <c r="C813" s="98"/>
      <c r="D813" s="141"/>
      <c r="E813" s="98"/>
      <c r="F813" s="95"/>
      <c r="G813" s="131" t="str">
        <f t="shared" si="3"/>
        <v/>
      </c>
      <c r="H813" s="131"/>
      <c r="I813" s="132"/>
      <c r="J813" s="131"/>
      <c r="K813" s="129"/>
      <c r="L813" s="131"/>
      <c r="M813" s="381"/>
      <c r="N813" s="381"/>
      <c r="O813" s="381"/>
      <c r="P813" s="381"/>
      <c r="Q813" s="381"/>
      <c r="R813" s="381"/>
      <c r="S813" s="381"/>
      <c r="T813" s="381"/>
      <c r="U813" s="381"/>
      <c r="V813" s="381"/>
      <c r="W813" s="381"/>
      <c r="X813" s="381"/>
      <c r="Y813" s="381"/>
      <c r="Z813" s="381"/>
    </row>
    <row r="814" spans="1:26" ht="12.75" customHeight="1" x14ac:dyDescent="0.25">
      <c r="A814" s="128">
        <v>811</v>
      </c>
      <c r="B814" s="129"/>
      <c r="C814" s="98"/>
      <c r="D814" s="141"/>
      <c r="E814" s="98"/>
      <c r="F814" s="95"/>
      <c r="G814" s="131" t="str">
        <f t="shared" si="3"/>
        <v/>
      </c>
      <c r="H814" s="131"/>
      <c r="I814" s="132"/>
      <c r="J814" s="131"/>
      <c r="K814" s="129"/>
      <c r="L814" s="131"/>
      <c r="M814" s="381"/>
      <c r="N814" s="381"/>
      <c r="O814" s="381"/>
      <c r="P814" s="381"/>
      <c r="Q814" s="381"/>
      <c r="R814" s="381"/>
      <c r="S814" s="381"/>
      <c r="T814" s="381"/>
      <c r="U814" s="381"/>
      <c r="V814" s="381"/>
      <c r="W814" s="381"/>
      <c r="X814" s="381"/>
      <c r="Y814" s="381"/>
      <c r="Z814" s="381"/>
    </row>
    <row r="815" spans="1:26" ht="12.75" customHeight="1" x14ac:dyDescent="0.25">
      <c r="A815" s="128">
        <v>812</v>
      </c>
      <c r="B815" s="129"/>
      <c r="C815" s="98"/>
      <c r="D815" s="141"/>
      <c r="E815" s="98"/>
      <c r="F815" s="95"/>
      <c r="G815" s="131" t="str">
        <f t="shared" si="3"/>
        <v/>
      </c>
      <c r="H815" s="131"/>
      <c r="I815" s="132"/>
      <c r="J815" s="131"/>
      <c r="K815" s="129"/>
      <c r="L815" s="131"/>
      <c r="M815" s="381"/>
      <c r="N815" s="381"/>
      <c r="O815" s="381"/>
      <c r="P815" s="381"/>
      <c r="Q815" s="381"/>
      <c r="R815" s="381"/>
      <c r="S815" s="381"/>
      <c r="T815" s="381"/>
      <c r="U815" s="381"/>
      <c r="V815" s="381"/>
      <c r="W815" s="381"/>
      <c r="X815" s="381"/>
      <c r="Y815" s="381"/>
      <c r="Z815" s="381"/>
    </row>
    <row r="816" spans="1:26" ht="12.75" customHeight="1" x14ac:dyDescent="0.25">
      <c r="A816" s="128">
        <v>813</v>
      </c>
      <c r="B816" s="129"/>
      <c r="C816" s="98"/>
      <c r="D816" s="141"/>
      <c r="E816" s="98"/>
      <c r="F816" s="95"/>
      <c r="G816" s="131" t="str">
        <f t="shared" si="3"/>
        <v/>
      </c>
      <c r="H816" s="131"/>
      <c r="I816" s="132"/>
      <c r="J816" s="131"/>
      <c r="K816" s="129"/>
      <c r="L816" s="131"/>
      <c r="M816" s="381"/>
      <c r="N816" s="381"/>
      <c r="O816" s="381"/>
      <c r="P816" s="381"/>
      <c r="Q816" s="381"/>
      <c r="R816" s="381"/>
      <c r="S816" s="381"/>
      <c r="T816" s="381"/>
      <c r="U816" s="381"/>
      <c r="V816" s="381"/>
      <c r="W816" s="381"/>
      <c r="X816" s="381"/>
      <c r="Y816" s="381"/>
      <c r="Z816" s="381"/>
    </row>
    <row r="817" spans="1:26" ht="12.75" customHeight="1" x14ac:dyDescent="0.25">
      <c r="A817" s="128">
        <v>814</v>
      </c>
      <c r="B817" s="129"/>
      <c r="C817" s="98"/>
      <c r="D817" s="141"/>
      <c r="E817" s="98"/>
      <c r="F817" s="95"/>
      <c r="G817" s="131" t="str">
        <f t="shared" si="3"/>
        <v/>
      </c>
      <c r="H817" s="131"/>
      <c r="I817" s="132"/>
      <c r="J817" s="131"/>
      <c r="K817" s="129"/>
      <c r="L817" s="131"/>
      <c r="M817" s="381"/>
      <c r="N817" s="381"/>
      <c r="O817" s="381"/>
      <c r="P817" s="381"/>
      <c r="Q817" s="381"/>
      <c r="R817" s="381"/>
      <c r="S817" s="381"/>
      <c r="T817" s="381"/>
      <c r="U817" s="381"/>
      <c r="V817" s="381"/>
      <c r="W817" s="381"/>
      <c r="X817" s="381"/>
      <c r="Y817" s="381"/>
      <c r="Z817" s="381"/>
    </row>
    <row r="818" spans="1:26" ht="12.75" customHeight="1" x14ac:dyDescent="0.25">
      <c r="A818" s="128">
        <v>815</v>
      </c>
      <c r="B818" s="129"/>
      <c r="C818" s="98"/>
      <c r="D818" s="141"/>
      <c r="E818" s="98"/>
      <c r="F818" s="95"/>
      <c r="G818" s="131" t="str">
        <f t="shared" si="3"/>
        <v/>
      </c>
      <c r="H818" s="131"/>
      <c r="I818" s="132"/>
      <c r="J818" s="131"/>
      <c r="K818" s="129"/>
      <c r="L818" s="131"/>
      <c r="M818" s="381"/>
      <c r="N818" s="381"/>
      <c r="O818" s="381"/>
      <c r="P818" s="381"/>
      <c r="Q818" s="381"/>
      <c r="R818" s="381"/>
      <c r="S818" s="381"/>
      <c r="T818" s="381"/>
      <c r="U818" s="381"/>
      <c r="V818" s="381"/>
      <c r="W818" s="381"/>
      <c r="X818" s="381"/>
      <c r="Y818" s="381"/>
      <c r="Z818" s="381"/>
    </row>
    <row r="819" spans="1:26" ht="12.75" customHeight="1" x14ac:dyDescent="0.25">
      <c r="A819" s="128">
        <v>816</v>
      </c>
      <c r="B819" s="129"/>
      <c r="C819" s="98"/>
      <c r="D819" s="141"/>
      <c r="E819" s="98"/>
      <c r="F819" s="95"/>
      <c r="G819" s="131" t="str">
        <f t="shared" si="3"/>
        <v/>
      </c>
      <c r="H819" s="131"/>
      <c r="I819" s="132"/>
      <c r="J819" s="131"/>
      <c r="K819" s="129"/>
      <c r="L819" s="131"/>
      <c r="M819" s="381"/>
      <c r="N819" s="381"/>
      <c r="O819" s="381"/>
      <c r="P819" s="381"/>
      <c r="Q819" s="381"/>
      <c r="R819" s="381"/>
      <c r="S819" s="381"/>
      <c r="T819" s="381"/>
      <c r="U819" s="381"/>
      <c r="V819" s="381"/>
      <c r="W819" s="381"/>
      <c r="X819" s="381"/>
      <c r="Y819" s="381"/>
      <c r="Z819" s="381"/>
    </row>
    <row r="820" spans="1:26" ht="12.75" customHeight="1" x14ac:dyDescent="0.25">
      <c r="A820" s="128">
        <v>817</v>
      </c>
      <c r="B820" s="129"/>
      <c r="C820" s="98"/>
      <c r="D820" s="141"/>
      <c r="E820" s="98"/>
      <c r="F820" s="95"/>
      <c r="G820" s="131" t="str">
        <f t="shared" si="3"/>
        <v/>
      </c>
      <c r="H820" s="131"/>
      <c r="I820" s="132"/>
      <c r="J820" s="131"/>
      <c r="K820" s="129"/>
      <c r="L820" s="131"/>
      <c r="M820" s="381"/>
      <c r="N820" s="381"/>
      <c r="O820" s="381"/>
      <c r="P820" s="381"/>
      <c r="Q820" s="381"/>
      <c r="R820" s="381"/>
      <c r="S820" s="381"/>
      <c r="T820" s="381"/>
      <c r="U820" s="381"/>
      <c r="V820" s="381"/>
      <c r="W820" s="381"/>
      <c r="X820" s="381"/>
      <c r="Y820" s="381"/>
      <c r="Z820" s="381"/>
    </row>
    <row r="821" spans="1:26" ht="12.75" customHeight="1" x14ac:dyDescent="0.25">
      <c r="A821" s="128">
        <v>818</v>
      </c>
      <c r="B821" s="129"/>
      <c r="C821" s="98"/>
      <c r="D821" s="141"/>
      <c r="E821" s="98"/>
      <c r="F821" s="95"/>
      <c r="G821" s="131" t="str">
        <f t="shared" si="3"/>
        <v/>
      </c>
      <c r="H821" s="131"/>
      <c r="I821" s="132"/>
      <c r="J821" s="131"/>
      <c r="K821" s="129"/>
      <c r="L821" s="131"/>
      <c r="M821" s="381"/>
      <c r="N821" s="381"/>
      <c r="O821" s="381"/>
      <c r="P821" s="381"/>
      <c r="Q821" s="381"/>
      <c r="R821" s="381"/>
      <c r="S821" s="381"/>
      <c r="T821" s="381"/>
      <c r="U821" s="381"/>
      <c r="V821" s="381"/>
      <c r="W821" s="381"/>
      <c r="X821" s="381"/>
      <c r="Y821" s="381"/>
      <c r="Z821" s="381"/>
    </row>
    <row r="822" spans="1:26" ht="12.75" customHeight="1" x14ac:dyDescent="0.25">
      <c r="A822" s="128">
        <v>819</v>
      </c>
      <c r="B822" s="129"/>
      <c r="C822" s="98"/>
      <c r="D822" s="141"/>
      <c r="E822" s="98"/>
      <c r="F822" s="95"/>
      <c r="G822" s="131" t="str">
        <f t="shared" si="3"/>
        <v/>
      </c>
      <c r="H822" s="131"/>
      <c r="I822" s="132"/>
      <c r="J822" s="131"/>
      <c r="K822" s="129"/>
      <c r="L822" s="131"/>
      <c r="M822" s="381"/>
      <c r="N822" s="381"/>
      <c r="O822" s="381"/>
      <c r="P822" s="381"/>
      <c r="Q822" s="381"/>
      <c r="R822" s="381"/>
      <c r="S822" s="381"/>
      <c r="T822" s="381"/>
      <c r="U822" s="381"/>
      <c r="V822" s="381"/>
      <c r="W822" s="381"/>
      <c r="X822" s="381"/>
      <c r="Y822" s="381"/>
      <c r="Z822" s="381"/>
    </row>
    <row r="823" spans="1:26" ht="12.75" customHeight="1" x14ac:dyDescent="0.25">
      <c r="A823" s="128">
        <v>820</v>
      </c>
      <c r="B823" s="129"/>
      <c r="C823" s="98"/>
      <c r="D823" s="141"/>
      <c r="E823" s="98"/>
      <c r="F823" s="95"/>
      <c r="G823" s="131" t="str">
        <f t="shared" si="3"/>
        <v/>
      </c>
      <c r="H823" s="131"/>
      <c r="I823" s="132"/>
      <c r="J823" s="131"/>
      <c r="K823" s="129"/>
      <c r="L823" s="131"/>
      <c r="M823" s="381"/>
      <c r="N823" s="381"/>
      <c r="O823" s="381"/>
      <c r="P823" s="381"/>
      <c r="Q823" s="381"/>
      <c r="R823" s="381"/>
      <c r="S823" s="381"/>
      <c r="T823" s="381"/>
      <c r="U823" s="381"/>
      <c r="V823" s="381"/>
      <c r="W823" s="381"/>
      <c r="X823" s="381"/>
      <c r="Y823" s="381"/>
      <c r="Z823" s="381"/>
    </row>
    <row r="824" spans="1:26" ht="12.75" customHeight="1" x14ac:dyDescent="0.25">
      <c r="A824" s="128">
        <v>821</v>
      </c>
      <c r="B824" s="129"/>
      <c r="C824" s="98"/>
      <c r="D824" s="141"/>
      <c r="E824" s="98"/>
      <c r="F824" s="95"/>
      <c r="G824" s="131" t="str">
        <f t="shared" si="3"/>
        <v/>
      </c>
      <c r="H824" s="131"/>
      <c r="I824" s="132"/>
      <c r="J824" s="131"/>
      <c r="K824" s="129"/>
      <c r="L824" s="131"/>
      <c r="M824" s="381"/>
      <c r="N824" s="381"/>
      <c r="O824" s="381"/>
      <c r="P824" s="381"/>
      <c r="Q824" s="381"/>
      <c r="R824" s="381"/>
      <c r="S824" s="381"/>
      <c r="T824" s="381"/>
      <c r="U824" s="381"/>
      <c r="V824" s="381"/>
      <c r="W824" s="381"/>
      <c r="X824" s="381"/>
      <c r="Y824" s="381"/>
      <c r="Z824" s="381"/>
    </row>
    <row r="825" spans="1:26" ht="12.75" customHeight="1" x14ac:dyDescent="0.25">
      <c r="A825" s="128">
        <v>822</v>
      </c>
      <c r="B825" s="129"/>
      <c r="C825" s="98"/>
      <c r="D825" s="141"/>
      <c r="E825" s="98"/>
      <c r="F825" s="95"/>
      <c r="G825" s="131" t="str">
        <f t="shared" si="3"/>
        <v/>
      </c>
      <c r="H825" s="131"/>
      <c r="I825" s="132"/>
      <c r="J825" s="131"/>
      <c r="K825" s="129"/>
      <c r="L825" s="131"/>
      <c r="M825" s="381"/>
      <c r="N825" s="381"/>
      <c r="O825" s="381"/>
      <c r="P825" s="381"/>
      <c r="Q825" s="381"/>
      <c r="R825" s="381"/>
      <c r="S825" s="381"/>
      <c r="T825" s="381"/>
      <c r="U825" s="381"/>
      <c r="V825" s="381"/>
      <c r="W825" s="381"/>
      <c r="X825" s="381"/>
      <c r="Y825" s="381"/>
      <c r="Z825" s="381"/>
    </row>
    <row r="826" spans="1:26" ht="12.75" customHeight="1" x14ac:dyDescent="0.25">
      <c r="A826" s="128">
        <v>823</v>
      </c>
      <c r="B826" s="129"/>
      <c r="C826" s="98"/>
      <c r="D826" s="141"/>
      <c r="E826" s="98"/>
      <c r="F826" s="95"/>
      <c r="G826" s="131" t="str">
        <f t="shared" si="3"/>
        <v/>
      </c>
      <c r="H826" s="131"/>
      <c r="I826" s="132"/>
      <c r="J826" s="131"/>
      <c r="K826" s="129"/>
      <c r="L826" s="131"/>
      <c r="M826" s="381"/>
      <c r="N826" s="381"/>
      <c r="O826" s="381"/>
      <c r="P826" s="381"/>
      <c r="Q826" s="381"/>
      <c r="R826" s="381"/>
      <c r="S826" s="381"/>
      <c r="T826" s="381"/>
      <c r="U826" s="381"/>
      <c r="V826" s="381"/>
      <c r="W826" s="381"/>
      <c r="X826" s="381"/>
      <c r="Y826" s="381"/>
      <c r="Z826" s="381"/>
    </row>
    <row r="827" spans="1:26" ht="12.75" customHeight="1" x14ac:dyDescent="0.25">
      <c r="A827" s="128">
        <v>824</v>
      </c>
      <c r="B827" s="129"/>
      <c r="C827" s="98"/>
      <c r="D827" s="141"/>
      <c r="E827" s="98"/>
      <c r="F827" s="95"/>
      <c r="G827" s="131" t="str">
        <f t="shared" si="3"/>
        <v/>
      </c>
      <c r="H827" s="131"/>
      <c r="I827" s="132"/>
      <c r="J827" s="131"/>
      <c r="K827" s="129"/>
      <c r="L827" s="131"/>
      <c r="M827" s="381"/>
      <c r="N827" s="381"/>
      <c r="O827" s="381"/>
      <c r="P827" s="381"/>
      <c r="Q827" s="381"/>
      <c r="R827" s="381"/>
      <c r="S827" s="381"/>
      <c r="T827" s="381"/>
      <c r="U827" s="381"/>
      <c r="V827" s="381"/>
      <c r="W827" s="381"/>
      <c r="X827" s="381"/>
      <c r="Y827" s="381"/>
      <c r="Z827" s="381"/>
    </row>
    <row r="828" spans="1:26" ht="12.75" customHeight="1" x14ac:dyDescent="0.25">
      <c r="A828" s="128">
        <v>825</v>
      </c>
      <c r="B828" s="129"/>
      <c r="C828" s="98"/>
      <c r="D828" s="141"/>
      <c r="E828" s="98"/>
      <c r="F828" s="95"/>
      <c r="G828" s="131" t="str">
        <f t="shared" si="3"/>
        <v/>
      </c>
      <c r="H828" s="131"/>
      <c r="I828" s="132"/>
      <c r="J828" s="131"/>
      <c r="K828" s="129"/>
      <c r="L828" s="131"/>
      <c r="M828" s="381"/>
      <c r="N828" s="381"/>
      <c r="O828" s="381"/>
      <c r="P828" s="381"/>
      <c r="Q828" s="381"/>
      <c r="R828" s="381"/>
      <c r="S828" s="381"/>
      <c r="T828" s="381"/>
      <c r="U828" s="381"/>
      <c r="V828" s="381"/>
      <c r="W828" s="381"/>
      <c r="X828" s="381"/>
      <c r="Y828" s="381"/>
      <c r="Z828" s="381"/>
    </row>
    <row r="829" spans="1:26" ht="12.75" customHeight="1" x14ac:dyDescent="0.25">
      <c r="A829" s="128">
        <v>826</v>
      </c>
      <c r="B829" s="129"/>
      <c r="C829" s="98"/>
      <c r="D829" s="141"/>
      <c r="E829" s="98"/>
      <c r="F829" s="95"/>
      <c r="G829" s="131" t="str">
        <f t="shared" si="3"/>
        <v/>
      </c>
      <c r="H829" s="131"/>
      <c r="I829" s="132"/>
      <c r="J829" s="131"/>
      <c r="K829" s="129"/>
      <c r="L829" s="131"/>
      <c r="M829" s="381"/>
      <c r="N829" s="381"/>
      <c r="O829" s="381"/>
      <c r="P829" s="381"/>
      <c r="Q829" s="381"/>
      <c r="R829" s="381"/>
      <c r="S829" s="381"/>
      <c r="T829" s="381"/>
      <c r="U829" s="381"/>
      <c r="V829" s="381"/>
      <c r="W829" s="381"/>
      <c r="X829" s="381"/>
      <c r="Y829" s="381"/>
      <c r="Z829" s="381"/>
    </row>
    <row r="830" spans="1:26" ht="12.75" customHeight="1" x14ac:dyDescent="0.25">
      <c r="A830" s="128">
        <v>827</v>
      </c>
      <c r="B830" s="129"/>
      <c r="C830" s="98"/>
      <c r="D830" s="141"/>
      <c r="E830" s="98"/>
      <c r="F830" s="95"/>
      <c r="G830" s="131" t="str">
        <f t="shared" si="3"/>
        <v/>
      </c>
      <c r="H830" s="131"/>
      <c r="I830" s="132"/>
      <c r="J830" s="131"/>
      <c r="K830" s="129"/>
      <c r="L830" s="131"/>
      <c r="M830" s="381"/>
      <c r="N830" s="381"/>
      <c r="O830" s="381"/>
      <c r="P830" s="381"/>
      <c r="Q830" s="381"/>
      <c r="R830" s="381"/>
      <c r="S830" s="381"/>
      <c r="T830" s="381"/>
      <c r="U830" s="381"/>
      <c r="V830" s="381"/>
      <c r="W830" s="381"/>
      <c r="X830" s="381"/>
      <c r="Y830" s="381"/>
      <c r="Z830" s="381"/>
    </row>
    <row r="831" spans="1:26" ht="12.75" customHeight="1" x14ac:dyDescent="0.25">
      <c r="A831" s="128">
        <v>828</v>
      </c>
      <c r="B831" s="129"/>
      <c r="C831" s="98"/>
      <c r="D831" s="141"/>
      <c r="E831" s="98"/>
      <c r="F831" s="95"/>
      <c r="G831" s="131" t="str">
        <f t="shared" si="3"/>
        <v/>
      </c>
      <c r="H831" s="131"/>
      <c r="I831" s="132"/>
      <c r="J831" s="131"/>
      <c r="K831" s="129"/>
      <c r="L831" s="131"/>
      <c r="M831" s="381"/>
      <c r="N831" s="381"/>
      <c r="O831" s="381"/>
      <c r="P831" s="381"/>
      <c r="Q831" s="381"/>
      <c r="R831" s="381"/>
      <c r="S831" s="381"/>
      <c r="T831" s="381"/>
      <c r="U831" s="381"/>
      <c r="V831" s="381"/>
      <c r="W831" s="381"/>
      <c r="X831" s="381"/>
      <c r="Y831" s="381"/>
      <c r="Z831" s="381"/>
    </row>
    <row r="832" spans="1:26" ht="12.75" customHeight="1" x14ac:dyDescent="0.25">
      <c r="A832" s="128">
        <v>829</v>
      </c>
      <c r="B832" s="129"/>
      <c r="C832" s="98"/>
      <c r="D832" s="141"/>
      <c r="E832" s="98"/>
      <c r="F832" s="95"/>
      <c r="G832" s="131" t="str">
        <f t="shared" si="3"/>
        <v/>
      </c>
      <c r="H832" s="131"/>
      <c r="I832" s="132"/>
      <c r="J832" s="131"/>
      <c r="K832" s="129"/>
      <c r="L832" s="131"/>
      <c r="M832" s="381"/>
      <c r="N832" s="381"/>
      <c r="O832" s="381"/>
      <c r="P832" s="381"/>
      <c r="Q832" s="381"/>
      <c r="R832" s="381"/>
      <c r="S832" s="381"/>
      <c r="T832" s="381"/>
      <c r="U832" s="381"/>
      <c r="V832" s="381"/>
      <c r="W832" s="381"/>
      <c r="X832" s="381"/>
      <c r="Y832" s="381"/>
      <c r="Z832" s="381"/>
    </row>
    <row r="833" spans="1:26" ht="12.75" customHeight="1" x14ac:dyDescent="0.25">
      <c r="A833" s="128">
        <v>830</v>
      </c>
      <c r="B833" s="129"/>
      <c r="C833" s="98"/>
      <c r="D833" s="141"/>
      <c r="E833" s="98"/>
      <c r="F833" s="95"/>
      <c r="G833" s="131" t="str">
        <f t="shared" si="3"/>
        <v/>
      </c>
      <c r="H833" s="131"/>
      <c r="I833" s="132"/>
      <c r="J833" s="131"/>
      <c r="K833" s="129"/>
      <c r="L833" s="131"/>
      <c r="M833" s="381"/>
      <c r="N833" s="381"/>
      <c r="O833" s="381"/>
      <c r="P833" s="381"/>
      <c r="Q833" s="381"/>
      <c r="R833" s="381"/>
      <c r="S833" s="381"/>
      <c r="T833" s="381"/>
      <c r="U833" s="381"/>
      <c r="V833" s="381"/>
      <c r="W833" s="381"/>
      <c r="X833" s="381"/>
      <c r="Y833" s="381"/>
      <c r="Z833" s="381"/>
    </row>
    <row r="834" spans="1:26" ht="12.75" customHeight="1" x14ac:dyDescent="0.25">
      <c r="A834" s="128">
        <v>831</v>
      </c>
      <c r="B834" s="129"/>
      <c r="C834" s="98"/>
      <c r="D834" s="141"/>
      <c r="E834" s="98"/>
      <c r="F834" s="95"/>
      <c r="G834" s="131" t="str">
        <f t="shared" si="3"/>
        <v/>
      </c>
      <c r="H834" s="131"/>
      <c r="I834" s="132"/>
      <c r="J834" s="131"/>
      <c r="K834" s="129"/>
      <c r="L834" s="131"/>
      <c r="M834" s="381"/>
      <c r="N834" s="381"/>
      <c r="O834" s="381"/>
      <c r="P834" s="381"/>
      <c r="Q834" s="381"/>
      <c r="R834" s="381"/>
      <c r="S834" s="381"/>
      <c r="T834" s="381"/>
      <c r="U834" s="381"/>
      <c r="V834" s="381"/>
      <c r="W834" s="381"/>
      <c r="X834" s="381"/>
      <c r="Y834" s="381"/>
      <c r="Z834" s="381"/>
    </row>
    <row r="835" spans="1:26" ht="12.75" customHeight="1" x14ac:dyDescent="0.25">
      <c r="A835" s="128">
        <v>832</v>
      </c>
      <c r="B835" s="129"/>
      <c r="C835" s="98"/>
      <c r="D835" s="141"/>
      <c r="E835" s="98"/>
      <c r="F835" s="95"/>
      <c r="G835" s="131" t="str">
        <f t="shared" si="3"/>
        <v/>
      </c>
      <c r="H835" s="131"/>
      <c r="I835" s="132"/>
      <c r="J835" s="131"/>
      <c r="K835" s="129"/>
      <c r="L835" s="131"/>
      <c r="M835" s="381"/>
      <c r="N835" s="381"/>
      <c r="O835" s="381"/>
      <c r="P835" s="381"/>
      <c r="Q835" s="381"/>
      <c r="R835" s="381"/>
      <c r="S835" s="381"/>
      <c r="T835" s="381"/>
      <c r="U835" s="381"/>
      <c r="V835" s="381"/>
      <c r="W835" s="381"/>
      <c r="X835" s="381"/>
      <c r="Y835" s="381"/>
      <c r="Z835" s="381"/>
    </row>
    <row r="836" spans="1:26" ht="12.75" customHeight="1" x14ac:dyDescent="0.25">
      <c r="A836" s="128">
        <v>833</v>
      </c>
      <c r="B836" s="129"/>
      <c r="C836" s="98"/>
      <c r="D836" s="141"/>
      <c r="E836" s="98"/>
      <c r="F836" s="95"/>
      <c r="G836" s="131" t="str">
        <f t="shared" si="3"/>
        <v/>
      </c>
      <c r="H836" s="131"/>
      <c r="I836" s="132"/>
      <c r="J836" s="131"/>
      <c r="K836" s="129"/>
      <c r="L836" s="131"/>
      <c r="M836" s="381"/>
      <c r="N836" s="381"/>
      <c r="O836" s="381"/>
      <c r="P836" s="381"/>
      <c r="Q836" s="381"/>
      <c r="R836" s="381"/>
      <c r="S836" s="381"/>
      <c r="T836" s="381"/>
      <c r="U836" s="381"/>
      <c r="V836" s="381"/>
      <c r="W836" s="381"/>
      <c r="X836" s="381"/>
      <c r="Y836" s="381"/>
      <c r="Z836" s="381"/>
    </row>
    <row r="837" spans="1:26" ht="12.75" customHeight="1" x14ac:dyDescent="0.25">
      <c r="A837" s="128">
        <v>834</v>
      </c>
      <c r="B837" s="129"/>
      <c r="C837" s="98"/>
      <c r="D837" s="141"/>
      <c r="E837" s="98"/>
      <c r="F837" s="95"/>
      <c r="G837" s="131" t="str">
        <f t="shared" si="3"/>
        <v/>
      </c>
      <c r="H837" s="131"/>
      <c r="I837" s="132"/>
      <c r="J837" s="131"/>
      <c r="K837" s="129"/>
      <c r="L837" s="131"/>
      <c r="M837" s="381"/>
      <c r="N837" s="381"/>
      <c r="O837" s="381"/>
      <c r="P837" s="381"/>
      <c r="Q837" s="381"/>
      <c r="R837" s="381"/>
      <c r="S837" s="381"/>
      <c r="T837" s="381"/>
      <c r="U837" s="381"/>
      <c r="V837" s="381"/>
      <c r="W837" s="381"/>
      <c r="X837" s="381"/>
      <c r="Y837" s="381"/>
      <c r="Z837" s="381"/>
    </row>
    <row r="838" spans="1:26" ht="12.75" customHeight="1" x14ac:dyDescent="0.25">
      <c r="A838" s="128">
        <v>835</v>
      </c>
      <c r="B838" s="129"/>
      <c r="C838" s="98"/>
      <c r="D838" s="141"/>
      <c r="E838" s="98"/>
      <c r="F838" s="95"/>
      <c r="G838" s="131" t="str">
        <f t="shared" si="3"/>
        <v/>
      </c>
      <c r="H838" s="131"/>
      <c r="I838" s="132"/>
      <c r="J838" s="131"/>
      <c r="K838" s="129"/>
      <c r="L838" s="131"/>
      <c r="M838" s="381"/>
      <c r="N838" s="381"/>
      <c r="O838" s="381"/>
      <c r="P838" s="381"/>
      <c r="Q838" s="381"/>
      <c r="R838" s="381"/>
      <c r="S838" s="381"/>
      <c r="T838" s="381"/>
      <c r="U838" s="381"/>
      <c r="V838" s="381"/>
      <c r="W838" s="381"/>
      <c r="X838" s="381"/>
      <c r="Y838" s="381"/>
      <c r="Z838" s="381"/>
    </row>
    <row r="839" spans="1:26" ht="12.75" customHeight="1" x14ac:dyDescent="0.25">
      <c r="A839" s="128">
        <v>836</v>
      </c>
      <c r="B839" s="129"/>
      <c r="C839" s="98"/>
      <c r="D839" s="141"/>
      <c r="E839" s="98"/>
      <c r="F839" s="95"/>
      <c r="G839" s="131" t="str">
        <f t="shared" si="3"/>
        <v/>
      </c>
      <c r="H839" s="131"/>
      <c r="I839" s="132"/>
      <c r="J839" s="131"/>
      <c r="K839" s="129"/>
      <c r="L839" s="131"/>
      <c r="M839" s="381"/>
      <c r="N839" s="381"/>
      <c r="O839" s="381"/>
      <c r="P839" s="381"/>
      <c r="Q839" s="381"/>
      <c r="R839" s="381"/>
      <c r="S839" s="381"/>
      <c r="T839" s="381"/>
      <c r="U839" s="381"/>
      <c r="V839" s="381"/>
      <c r="W839" s="381"/>
      <c r="X839" s="381"/>
      <c r="Y839" s="381"/>
      <c r="Z839" s="381"/>
    </row>
    <row r="840" spans="1:26" ht="12.75" customHeight="1" x14ac:dyDescent="0.25">
      <c r="A840" s="128">
        <v>837</v>
      </c>
      <c r="B840" s="129"/>
      <c r="C840" s="98"/>
      <c r="D840" s="141"/>
      <c r="E840" s="98"/>
      <c r="F840" s="95"/>
      <c r="G840" s="131" t="str">
        <f t="shared" si="3"/>
        <v/>
      </c>
      <c r="H840" s="131"/>
      <c r="I840" s="132"/>
      <c r="J840" s="131"/>
      <c r="K840" s="129"/>
      <c r="L840" s="131"/>
      <c r="M840" s="381"/>
      <c r="N840" s="381"/>
      <c r="O840" s="381"/>
      <c r="P840" s="381"/>
      <c r="Q840" s="381"/>
      <c r="R840" s="381"/>
      <c r="S840" s="381"/>
      <c r="T840" s="381"/>
      <c r="U840" s="381"/>
      <c r="V840" s="381"/>
      <c r="W840" s="381"/>
      <c r="X840" s="381"/>
      <c r="Y840" s="381"/>
      <c r="Z840" s="381"/>
    </row>
    <row r="841" spans="1:26" ht="12.75" customHeight="1" x14ac:dyDescent="0.25">
      <c r="A841" s="128">
        <v>838</v>
      </c>
      <c r="B841" s="129"/>
      <c r="C841" s="98"/>
      <c r="D841" s="141"/>
      <c r="E841" s="98"/>
      <c r="F841" s="95"/>
      <c r="G841" s="131" t="str">
        <f t="shared" si="3"/>
        <v/>
      </c>
      <c r="H841" s="131"/>
      <c r="I841" s="132"/>
      <c r="J841" s="131"/>
      <c r="K841" s="129"/>
      <c r="L841" s="131"/>
      <c r="M841" s="381"/>
      <c r="N841" s="381"/>
      <c r="O841" s="381"/>
      <c r="P841" s="381"/>
      <c r="Q841" s="381"/>
      <c r="R841" s="381"/>
      <c r="S841" s="381"/>
      <c r="T841" s="381"/>
      <c r="U841" s="381"/>
      <c r="V841" s="381"/>
      <c r="W841" s="381"/>
      <c r="X841" s="381"/>
      <c r="Y841" s="381"/>
      <c r="Z841" s="381"/>
    </row>
    <row r="842" spans="1:26" ht="12.75" customHeight="1" x14ac:dyDescent="0.25">
      <c r="A842" s="128">
        <v>839</v>
      </c>
      <c r="B842" s="129"/>
      <c r="C842" s="98"/>
      <c r="D842" s="141"/>
      <c r="E842" s="98"/>
      <c r="F842" s="95"/>
      <c r="G842" s="131" t="str">
        <f t="shared" si="3"/>
        <v/>
      </c>
      <c r="H842" s="131"/>
      <c r="I842" s="132"/>
      <c r="J842" s="131"/>
      <c r="K842" s="129"/>
      <c r="L842" s="131"/>
      <c r="M842" s="381"/>
      <c r="N842" s="381"/>
      <c r="O842" s="381"/>
      <c r="P842" s="381"/>
      <c r="Q842" s="381"/>
      <c r="R842" s="381"/>
      <c r="S842" s="381"/>
      <c r="T842" s="381"/>
      <c r="U842" s="381"/>
      <c r="V842" s="381"/>
      <c r="W842" s="381"/>
      <c r="X842" s="381"/>
      <c r="Y842" s="381"/>
      <c r="Z842" s="381"/>
    </row>
    <row r="843" spans="1:26" ht="12.75" customHeight="1" x14ac:dyDescent="0.25">
      <c r="A843" s="128">
        <v>840</v>
      </c>
      <c r="B843" s="129"/>
      <c r="C843" s="98"/>
      <c r="D843" s="141"/>
      <c r="E843" s="98"/>
      <c r="F843" s="95"/>
      <c r="G843" s="131" t="str">
        <f t="shared" si="3"/>
        <v/>
      </c>
      <c r="H843" s="131"/>
      <c r="I843" s="132"/>
      <c r="J843" s="131"/>
      <c r="K843" s="129"/>
      <c r="L843" s="131"/>
      <c r="M843" s="381"/>
      <c r="N843" s="381"/>
      <c r="O843" s="381"/>
      <c r="P843" s="381"/>
      <c r="Q843" s="381"/>
      <c r="R843" s="381"/>
      <c r="S843" s="381"/>
      <c r="T843" s="381"/>
      <c r="U843" s="381"/>
      <c r="V843" s="381"/>
      <c r="W843" s="381"/>
      <c r="X843" s="381"/>
      <c r="Y843" s="381"/>
      <c r="Z843" s="381"/>
    </row>
    <row r="844" spans="1:26" ht="12.75" customHeight="1" x14ac:dyDescent="0.25">
      <c r="A844" s="128">
        <v>841</v>
      </c>
      <c r="B844" s="129"/>
      <c r="C844" s="98"/>
      <c r="D844" s="141"/>
      <c r="E844" s="98"/>
      <c r="F844" s="95"/>
      <c r="G844" s="131" t="str">
        <f t="shared" si="3"/>
        <v/>
      </c>
      <c r="H844" s="131"/>
      <c r="I844" s="132"/>
      <c r="J844" s="131"/>
      <c r="K844" s="129"/>
      <c r="L844" s="131"/>
      <c r="M844" s="381"/>
      <c r="N844" s="381"/>
      <c r="O844" s="381"/>
      <c r="P844" s="381"/>
      <c r="Q844" s="381"/>
      <c r="R844" s="381"/>
      <c r="S844" s="381"/>
      <c r="T844" s="381"/>
      <c r="U844" s="381"/>
      <c r="V844" s="381"/>
      <c r="W844" s="381"/>
      <c r="X844" s="381"/>
      <c r="Y844" s="381"/>
      <c r="Z844" s="381"/>
    </row>
    <row r="845" spans="1:26" ht="12.75" customHeight="1" x14ac:dyDescent="0.25">
      <c r="A845" s="128">
        <v>842</v>
      </c>
      <c r="B845" s="129"/>
      <c r="C845" s="98"/>
      <c r="D845" s="141"/>
      <c r="E845" s="98"/>
      <c r="F845" s="95"/>
      <c r="G845" s="131" t="str">
        <f t="shared" si="3"/>
        <v/>
      </c>
      <c r="H845" s="131"/>
      <c r="I845" s="132"/>
      <c r="J845" s="131"/>
      <c r="K845" s="129"/>
      <c r="L845" s="131"/>
      <c r="M845" s="381"/>
      <c r="N845" s="381"/>
      <c r="O845" s="381"/>
      <c r="P845" s="381"/>
      <c r="Q845" s="381"/>
      <c r="R845" s="381"/>
      <c r="S845" s="381"/>
      <c r="T845" s="381"/>
      <c r="U845" s="381"/>
      <c r="V845" s="381"/>
      <c r="W845" s="381"/>
      <c r="X845" s="381"/>
      <c r="Y845" s="381"/>
      <c r="Z845" s="381"/>
    </row>
    <row r="846" spans="1:26" ht="12.75" customHeight="1" x14ac:dyDescent="0.25">
      <c r="A846" s="128">
        <v>843</v>
      </c>
      <c r="B846" s="129"/>
      <c r="C846" s="98"/>
      <c r="D846" s="141"/>
      <c r="E846" s="98"/>
      <c r="F846" s="95"/>
      <c r="G846" s="131" t="str">
        <f t="shared" si="3"/>
        <v/>
      </c>
      <c r="H846" s="131"/>
      <c r="I846" s="132"/>
      <c r="J846" s="131"/>
      <c r="K846" s="129"/>
      <c r="L846" s="131"/>
      <c r="M846" s="381"/>
      <c r="N846" s="381"/>
      <c r="O846" s="381"/>
      <c r="P846" s="381"/>
      <c r="Q846" s="381"/>
      <c r="R846" s="381"/>
      <c r="S846" s="381"/>
      <c r="T846" s="381"/>
      <c r="U846" s="381"/>
      <c r="V846" s="381"/>
      <c r="W846" s="381"/>
      <c r="X846" s="381"/>
      <c r="Y846" s="381"/>
      <c r="Z846" s="381"/>
    </row>
    <row r="847" spans="1:26" ht="12.75" customHeight="1" x14ac:dyDescent="0.25">
      <c r="A847" s="128">
        <v>844</v>
      </c>
      <c r="B847" s="129"/>
      <c r="C847" s="98"/>
      <c r="D847" s="141"/>
      <c r="E847" s="98"/>
      <c r="F847" s="95"/>
      <c r="G847" s="131" t="str">
        <f t="shared" si="3"/>
        <v/>
      </c>
      <c r="H847" s="131"/>
      <c r="I847" s="132"/>
      <c r="J847" s="131"/>
      <c r="K847" s="129"/>
      <c r="L847" s="131"/>
      <c r="M847" s="381"/>
      <c r="N847" s="381"/>
      <c r="O847" s="381"/>
      <c r="P847" s="381"/>
      <c r="Q847" s="381"/>
      <c r="R847" s="381"/>
      <c r="S847" s="381"/>
      <c r="T847" s="381"/>
      <c r="U847" s="381"/>
      <c r="V847" s="381"/>
      <c r="W847" s="381"/>
      <c r="X847" s="381"/>
      <c r="Y847" s="381"/>
      <c r="Z847" s="381"/>
    </row>
    <row r="848" spans="1:26" ht="12.75" customHeight="1" x14ac:dyDescent="0.25">
      <c r="A848" s="128">
        <v>845</v>
      </c>
      <c r="B848" s="129"/>
      <c r="C848" s="98"/>
      <c r="D848" s="141"/>
      <c r="E848" s="98"/>
      <c r="F848" s="95"/>
      <c r="G848" s="131" t="str">
        <f t="shared" si="3"/>
        <v/>
      </c>
      <c r="H848" s="131"/>
      <c r="I848" s="132"/>
      <c r="J848" s="131"/>
      <c r="K848" s="129"/>
      <c r="L848" s="131"/>
      <c r="M848" s="381"/>
      <c r="N848" s="381"/>
      <c r="O848" s="381"/>
      <c r="P848" s="381"/>
      <c r="Q848" s="381"/>
      <c r="R848" s="381"/>
      <c r="S848" s="381"/>
      <c r="T848" s="381"/>
      <c r="U848" s="381"/>
      <c r="V848" s="381"/>
      <c r="W848" s="381"/>
      <c r="X848" s="381"/>
      <c r="Y848" s="381"/>
      <c r="Z848" s="381"/>
    </row>
    <row r="849" spans="1:26" ht="12.75" customHeight="1" x14ac:dyDescent="0.25">
      <c r="A849" s="128">
        <v>846</v>
      </c>
      <c r="B849" s="129"/>
      <c r="C849" s="98"/>
      <c r="D849" s="141"/>
      <c r="E849" s="98"/>
      <c r="F849" s="95"/>
      <c r="G849" s="131" t="str">
        <f t="shared" si="3"/>
        <v/>
      </c>
      <c r="H849" s="131"/>
      <c r="I849" s="132"/>
      <c r="J849" s="131"/>
      <c r="K849" s="129"/>
      <c r="L849" s="131"/>
      <c r="M849" s="381"/>
      <c r="N849" s="381"/>
      <c r="O849" s="381"/>
      <c r="P849" s="381"/>
      <c r="Q849" s="381"/>
      <c r="R849" s="381"/>
      <c r="S849" s="381"/>
      <c r="T849" s="381"/>
      <c r="U849" s="381"/>
      <c r="V849" s="381"/>
      <c r="W849" s="381"/>
      <c r="X849" s="381"/>
      <c r="Y849" s="381"/>
      <c r="Z849" s="381"/>
    </row>
    <row r="850" spans="1:26" ht="12.75" customHeight="1" x14ac:dyDescent="0.25">
      <c r="A850" s="128">
        <v>847</v>
      </c>
      <c r="B850" s="129"/>
      <c r="C850" s="98"/>
      <c r="D850" s="141"/>
      <c r="E850" s="98"/>
      <c r="F850" s="95"/>
      <c r="G850" s="131" t="str">
        <f t="shared" si="3"/>
        <v/>
      </c>
      <c r="H850" s="131"/>
      <c r="I850" s="132"/>
      <c r="J850" s="131"/>
      <c r="K850" s="129"/>
      <c r="L850" s="131"/>
      <c r="M850" s="381"/>
      <c r="N850" s="381"/>
      <c r="O850" s="381"/>
      <c r="P850" s="381"/>
      <c r="Q850" s="381"/>
      <c r="R850" s="381"/>
      <c r="S850" s="381"/>
      <c r="T850" s="381"/>
      <c r="U850" s="381"/>
      <c r="V850" s="381"/>
      <c r="W850" s="381"/>
      <c r="X850" s="381"/>
      <c r="Y850" s="381"/>
      <c r="Z850" s="381"/>
    </row>
    <row r="851" spans="1:26" ht="12.75" customHeight="1" x14ac:dyDescent="0.25">
      <c r="A851" s="128">
        <v>848</v>
      </c>
      <c r="B851" s="129"/>
      <c r="C851" s="98"/>
      <c r="D851" s="141"/>
      <c r="E851" s="98"/>
      <c r="F851" s="95"/>
      <c r="G851" s="131" t="str">
        <f t="shared" si="3"/>
        <v/>
      </c>
      <c r="H851" s="131"/>
      <c r="I851" s="132"/>
      <c r="J851" s="131"/>
      <c r="K851" s="129"/>
      <c r="L851" s="131"/>
      <c r="M851" s="381"/>
      <c r="N851" s="381"/>
      <c r="O851" s="381"/>
      <c r="P851" s="381"/>
      <c r="Q851" s="381"/>
      <c r="R851" s="381"/>
      <c r="S851" s="381"/>
      <c r="T851" s="381"/>
      <c r="U851" s="381"/>
      <c r="V851" s="381"/>
      <c r="W851" s="381"/>
      <c r="X851" s="381"/>
      <c r="Y851" s="381"/>
      <c r="Z851" s="381"/>
    </row>
    <row r="852" spans="1:26" ht="12.75" customHeight="1" x14ac:dyDescent="0.25">
      <c r="A852" s="128">
        <v>849</v>
      </c>
      <c r="B852" s="129"/>
      <c r="C852" s="98"/>
      <c r="D852" s="141"/>
      <c r="E852" s="98"/>
      <c r="F852" s="95"/>
      <c r="G852" s="131" t="str">
        <f t="shared" si="3"/>
        <v/>
      </c>
      <c r="H852" s="131"/>
      <c r="I852" s="132"/>
      <c r="J852" s="131"/>
      <c r="K852" s="129"/>
      <c r="L852" s="131"/>
      <c r="M852" s="381"/>
      <c r="N852" s="381"/>
      <c r="O852" s="381"/>
      <c r="P852" s="381"/>
      <c r="Q852" s="381"/>
      <c r="R852" s="381"/>
      <c r="S852" s="381"/>
      <c r="T852" s="381"/>
      <c r="U852" s="381"/>
      <c r="V852" s="381"/>
      <c r="W852" s="381"/>
      <c r="X852" s="381"/>
      <c r="Y852" s="381"/>
      <c r="Z852" s="381"/>
    </row>
    <row r="853" spans="1:26" ht="12.75" customHeight="1" x14ac:dyDescent="0.25">
      <c r="A853" s="128">
        <v>850</v>
      </c>
      <c r="B853" s="129"/>
      <c r="C853" s="98"/>
      <c r="D853" s="141"/>
      <c r="E853" s="98"/>
      <c r="F853" s="95"/>
      <c r="G853" s="131" t="str">
        <f t="shared" si="3"/>
        <v/>
      </c>
      <c r="H853" s="131"/>
      <c r="I853" s="132"/>
      <c r="J853" s="131"/>
      <c r="K853" s="129"/>
      <c r="L853" s="131"/>
      <c r="M853" s="381"/>
      <c r="N853" s="381"/>
      <c r="O853" s="381"/>
      <c r="P853" s="381"/>
      <c r="Q853" s="381"/>
      <c r="R853" s="381"/>
      <c r="S853" s="381"/>
      <c r="T853" s="381"/>
      <c r="U853" s="381"/>
      <c r="V853" s="381"/>
      <c r="W853" s="381"/>
      <c r="X853" s="381"/>
      <c r="Y853" s="381"/>
      <c r="Z853" s="381"/>
    </row>
    <row r="854" spans="1:26" ht="12.75" customHeight="1" x14ac:dyDescent="0.25">
      <c r="A854" s="128">
        <v>851</v>
      </c>
      <c r="B854" s="129"/>
      <c r="C854" s="98"/>
      <c r="D854" s="141"/>
      <c r="E854" s="98"/>
      <c r="F854" s="95"/>
      <c r="G854" s="131" t="str">
        <f t="shared" si="3"/>
        <v/>
      </c>
      <c r="H854" s="131"/>
      <c r="I854" s="132"/>
      <c r="J854" s="131"/>
      <c r="K854" s="129"/>
      <c r="L854" s="131"/>
      <c r="M854" s="381"/>
      <c r="N854" s="381"/>
      <c r="O854" s="381"/>
      <c r="P854" s="381"/>
      <c r="Q854" s="381"/>
      <c r="R854" s="381"/>
      <c r="S854" s="381"/>
      <c r="T854" s="381"/>
      <c r="U854" s="381"/>
      <c r="V854" s="381"/>
      <c r="W854" s="381"/>
      <c r="X854" s="381"/>
      <c r="Y854" s="381"/>
      <c r="Z854" s="381"/>
    </row>
    <row r="855" spans="1:26" ht="12.75" customHeight="1" x14ac:dyDescent="0.25">
      <c r="A855" s="128">
        <v>852</v>
      </c>
      <c r="B855" s="129"/>
      <c r="C855" s="98"/>
      <c r="D855" s="141"/>
      <c r="E855" s="98"/>
      <c r="F855" s="95"/>
      <c r="G855" s="131" t="str">
        <f t="shared" si="3"/>
        <v/>
      </c>
      <c r="H855" s="131"/>
      <c r="I855" s="132"/>
      <c r="J855" s="131"/>
      <c r="K855" s="129"/>
      <c r="L855" s="131"/>
      <c r="M855" s="381"/>
      <c r="N855" s="381"/>
      <c r="O855" s="381"/>
      <c r="P855" s="381"/>
      <c r="Q855" s="381"/>
      <c r="R855" s="381"/>
      <c r="S855" s="381"/>
      <c r="T855" s="381"/>
      <c r="U855" s="381"/>
      <c r="V855" s="381"/>
      <c r="W855" s="381"/>
      <c r="X855" s="381"/>
      <c r="Y855" s="381"/>
      <c r="Z855" s="381"/>
    </row>
    <row r="856" spans="1:26" ht="12.75" customHeight="1" x14ac:dyDescent="0.25">
      <c r="A856" s="128">
        <v>853</v>
      </c>
      <c r="B856" s="129"/>
      <c r="C856" s="98"/>
      <c r="D856" s="141"/>
      <c r="E856" s="98"/>
      <c r="F856" s="95"/>
      <c r="G856" s="131" t="str">
        <f t="shared" si="3"/>
        <v/>
      </c>
      <c r="H856" s="131"/>
      <c r="I856" s="132"/>
      <c r="J856" s="131"/>
      <c r="K856" s="129"/>
      <c r="L856" s="131"/>
      <c r="M856" s="381"/>
      <c r="N856" s="381"/>
      <c r="O856" s="381"/>
      <c r="P856" s="381"/>
      <c r="Q856" s="381"/>
      <c r="R856" s="381"/>
      <c r="S856" s="381"/>
      <c r="T856" s="381"/>
      <c r="U856" s="381"/>
      <c r="V856" s="381"/>
      <c r="W856" s="381"/>
      <c r="X856" s="381"/>
      <c r="Y856" s="381"/>
      <c r="Z856" s="381"/>
    </row>
    <row r="857" spans="1:26" ht="12.75" customHeight="1" x14ac:dyDescent="0.25">
      <c r="A857" s="128">
        <v>854</v>
      </c>
      <c r="B857" s="129"/>
      <c r="C857" s="98"/>
      <c r="D857" s="141"/>
      <c r="E857" s="98"/>
      <c r="F857" s="95"/>
      <c r="G857" s="131" t="str">
        <f t="shared" si="3"/>
        <v/>
      </c>
      <c r="H857" s="131"/>
      <c r="I857" s="132"/>
      <c r="J857" s="131"/>
      <c r="K857" s="129"/>
      <c r="L857" s="131"/>
      <c r="M857" s="381"/>
      <c r="N857" s="381"/>
      <c r="O857" s="381"/>
      <c r="P857" s="381"/>
      <c r="Q857" s="381"/>
      <c r="R857" s="381"/>
      <c r="S857" s="381"/>
      <c r="T857" s="381"/>
      <c r="U857" s="381"/>
      <c r="V857" s="381"/>
      <c r="W857" s="381"/>
      <c r="X857" s="381"/>
      <c r="Y857" s="381"/>
      <c r="Z857" s="381"/>
    </row>
    <row r="858" spans="1:26" ht="12.75" customHeight="1" x14ac:dyDescent="0.25">
      <c r="A858" s="128">
        <v>855</v>
      </c>
      <c r="B858" s="129"/>
      <c r="C858" s="98"/>
      <c r="D858" s="141"/>
      <c r="E858" s="98"/>
      <c r="F858" s="95"/>
      <c r="G858" s="131" t="str">
        <f t="shared" si="3"/>
        <v/>
      </c>
      <c r="H858" s="131"/>
      <c r="I858" s="132"/>
      <c r="J858" s="131"/>
      <c r="K858" s="129"/>
      <c r="L858" s="131"/>
      <c r="M858" s="381"/>
      <c r="N858" s="381"/>
      <c r="O858" s="381"/>
      <c r="P858" s="381"/>
      <c r="Q858" s="381"/>
      <c r="R858" s="381"/>
      <c r="S858" s="381"/>
      <c r="T858" s="381"/>
      <c r="U858" s="381"/>
      <c r="V858" s="381"/>
      <c r="W858" s="381"/>
      <c r="X858" s="381"/>
      <c r="Y858" s="381"/>
      <c r="Z858" s="381"/>
    </row>
    <row r="859" spans="1:26" ht="12.75" customHeight="1" x14ac:dyDescent="0.25">
      <c r="A859" s="128">
        <v>856</v>
      </c>
      <c r="B859" s="129"/>
      <c r="C859" s="98"/>
      <c r="D859" s="141"/>
      <c r="E859" s="98"/>
      <c r="F859" s="95"/>
      <c r="G859" s="131" t="str">
        <f t="shared" si="3"/>
        <v/>
      </c>
      <c r="H859" s="131"/>
      <c r="I859" s="132"/>
      <c r="J859" s="131"/>
      <c r="K859" s="129"/>
      <c r="L859" s="131"/>
      <c r="M859" s="381"/>
      <c r="N859" s="381"/>
      <c r="O859" s="381"/>
      <c r="P859" s="381"/>
      <c r="Q859" s="381"/>
      <c r="R859" s="381"/>
      <c r="S859" s="381"/>
      <c r="T859" s="381"/>
      <c r="U859" s="381"/>
      <c r="V859" s="381"/>
      <c r="W859" s="381"/>
      <c r="X859" s="381"/>
      <c r="Y859" s="381"/>
      <c r="Z859" s="381"/>
    </row>
    <row r="860" spans="1:26" ht="12.75" customHeight="1" x14ac:dyDescent="0.25">
      <c r="A860" s="128">
        <v>857</v>
      </c>
      <c r="B860" s="129"/>
      <c r="C860" s="98"/>
      <c r="D860" s="141"/>
      <c r="E860" s="98"/>
      <c r="F860" s="95"/>
      <c r="G860" s="131" t="str">
        <f t="shared" si="3"/>
        <v/>
      </c>
      <c r="H860" s="131"/>
      <c r="I860" s="132"/>
      <c r="J860" s="131"/>
      <c r="K860" s="129"/>
      <c r="L860" s="131"/>
      <c r="M860" s="381"/>
      <c r="N860" s="381"/>
      <c r="O860" s="381"/>
      <c r="P860" s="381"/>
      <c r="Q860" s="381"/>
      <c r="R860" s="381"/>
      <c r="S860" s="381"/>
      <c r="T860" s="381"/>
      <c r="U860" s="381"/>
      <c r="V860" s="381"/>
      <c r="W860" s="381"/>
      <c r="X860" s="381"/>
      <c r="Y860" s="381"/>
      <c r="Z860" s="381"/>
    </row>
    <row r="861" spans="1:26" ht="12.75" customHeight="1" x14ac:dyDescent="0.25">
      <c r="A861" s="128">
        <v>858</v>
      </c>
      <c r="B861" s="129"/>
      <c r="C861" s="98"/>
      <c r="D861" s="141"/>
      <c r="E861" s="98"/>
      <c r="F861" s="95"/>
      <c r="G861" s="131" t="str">
        <f t="shared" si="3"/>
        <v/>
      </c>
      <c r="H861" s="131"/>
      <c r="I861" s="132"/>
      <c r="J861" s="131"/>
      <c r="K861" s="129"/>
      <c r="L861" s="131"/>
      <c r="M861" s="381"/>
      <c r="N861" s="381"/>
      <c r="O861" s="381"/>
      <c r="P861" s="381"/>
      <c r="Q861" s="381"/>
      <c r="R861" s="381"/>
      <c r="S861" s="381"/>
      <c r="T861" s="381"/>
      <c r="U861" s="381"/>
      <c r="V861" s="381"/>
      <c r="W861" s="381"/>
      <c r="X861" s="381"/>
      <c r="Y861" s="381"/>
      <c r="Z861" s="381"/>
    </row>
    <row r="862" spans="1:26" ht="12.75" customHeight="1" x14ac:dyDescent="0.25">
      <c r="A862" s="128">
        <v>859</v>
      </c>
      <c r="B862" s="129"/>
      <c r="C862" s="98"/>
      <c r="D862" s="141"/>
      <c r="E862" s="98"/>
      <c r="F862" s="95"/>
      <c r="G862" s="131" t="str">
        <f t="shared" si="3"/>
        <v/>
      </c>
      <c r="H862" s="131"/>
      <c r="I862" s="132"/>
      <c r="J862" s="131"/>
      <c r="K862" s="129"/>
      <c r="L862" s="131"/>
      <c r="M862" s="381"/>
      <c r="N862" s="381"/>
      <c r="O862" s="381"/>
      <c r="P862" s="381"/>
      <c r="Q862" s="381"/>
      <c r="R862" s="381"/>
      <c r="S862" s="381"/>
      <c r="T862" s="381"/>
      <c r="U862" s="381"/>
      <c r="V862" s="381"/>
      <c r="W862" s="381"/>
      <c r="X862" s="381"/>
      <c r="Y862" s="381"/>
      <c r="Z862" s="381"/>
    </row>
    <row r="863" spans="1:26" ht="12.75" customHeight="1" x14ac:dyDescent="0.25">
      <c r="A863" s="128">
        <v>860</v>
      </c>
      <c r="B863" s="129"/>
      <c r="C863" s="98"/>
      <c r="D863" s="141"/>
      <c r="E863" s="98"/>
      <c r="F863" s="95"/>
      <c r="G863" s="131" t="str">
        <f t="shared" si="3"/>
        <v/>
      </c>
      <c r="H863" s="131"/>
      <c r="I863" s="132"/>
      <c r="J863" s="131"/>
      <c r="K863" s="129"/>
      <c r="L863" s="131"/>
      <c r="M863" s="381"/>
      <c r="N863" s="381"/>
      <c r="O863" s="381"/>
      <c r="P863" s="381"/>
      <c r="Q863" s="381"/>
      <c r="R863" s="381"/>
      <c r="S863" s="381"/>
      <c r="T863" s="381"/>
      <c r="U863" s="381"/>
      <c r="V863" s="381"/>
      <c r="W863" s="381"/>
      <c r="X863" s="381"/>
      <c r="Y863" s="381"/>
      <c r="Z863" s="381"/>
    </row>
    <row r="864" spans="1:26" ht="12.75" customHeight="1" x14ac:dyDescent="0.25">
      <c r="A864" s="128">
        <v>861</v>
      </c>
      <c r="B864" s="129"/>
      <c r="C864" s="98"/>
      <c r="D864" s="141"/>
      <c r="E864" s="98"/>
      <c r="F864" s="95"/>
      <c r="G864" s="131" t="str">
        <f t="shared" si="3"/>
        <v/>
      </c>
      <c r="H864" s="131"/>
      <c r="I864" s="132"/>
      <c r="J864" s="131"/>
      <c r="K864" s="129"/>
      <c r="L864" s="131"/>
      <c r="M864" s="381"/>
      <c r="N864" s="381"/>
      <c r="O864" s="381"/>
      <c r="P864" s="381"/>
      <c r="Q864" s="381"/>
      <c r="R864" s="381"/>
      <c r="S864" s="381"/>
      <c r="T864" s="381"/>
      <c r="U864" s="381"/>
      <c r="V864" s="381"/>
      <c r="W864" s="381"/>
      <c r="X864" s="381"/>
      <c r="Y864" s="381"/>
      <c r="Z864" s="381"/>
    </row>
    <row r="865" spans="1:26" ht="12.75" customHeight="1" x14ac:dyDescent="0.25">
      <c r="A865" s="128">
        <v>862</v>
      </c>
      <c r="B865" s="129"/>
      <c r="C865" s="98"/>
      <c r="D865" s="141"/>
      <c r="E865" s="98"/>
      <c r="F865" s="95"/>
      <c r="G865" s="131" t="str">
        <f t="shared" si="3"/>
        <v/>
      </c>
      <c r="H865" s="131"/>
      <c r="I865" s="132"/>
      <c r="J865" s="131"/>
      <c r="K865" s="129"/>
      <c r="L865" s="131"/>
      <c r="M865" s="381"/>
      <c r="N865" s="381"/>
      <c r="O865" s="381"/>
      <c r="P865" s="381"/>
      <c r="Q865" s="381"/>
      <c r="R865" s="381"/>
      <c r="S865" s="381"/>
      <c r="T865" s="381"/>
      <c r="U865" s="381"/>
      <c r="V865" s="381"/>
      <c r="W865" s="381"/>
      <c r="X865" s="381"/>
      <c r="Y865" s="381"/>
      <c r="Z865" s="381"/>
    </row>
    <row r="866" spans="1:26" ht="12.75" customHeight="1" x14ac:dyDescent="0.25">
      <c r="A866" s="128">
        <v>863</v>
      </c>
      <c r="B866" s="129"/>
      <c r="C866" s="98"/>
      <c r="D866" s="141"/>
      <c r="E866" s="98"/>
      <c r="F866" s="95"/>
      <c r="G866" s="131" t="str">
        <f t="shared" si="3"/>
        <v/>
      </c>
      <c r="H866" s="131"/>
      <c r="I866" s="132"/>
      <c r="J866" s="131"/>
      <c r="K866" s="129"/>
      <c r="L866" s="131"/>
      <c r="M866" s="381"/>
      <c r="N866" s="381"/>
      <c r="O866" s="381"/>
      <c r="P866" s="381"/>
      <c r="Q866" s="381"/>
      <c r="R866" s="381"/>
      <c r="S866" s="381"/>
      <c r="T866" s="381"/>
      <c r="U866" s="381"/>
      <c r="V866" s="381"/>
      <c r="W866" s="381"/>
      <c r="X866" s="381"/>
      <c r="Y866" s="381"/>
      <c r="Z866" s="381"/>
    </row>
    <row r="867" spans="1:26" ht="12.75" customHeight="1" x14ac:dyDescent="0.25">
      <c r="A867" s="128">
        <v>864</v>
      </c>
      <c r="B867" s="129"/>
      <c r="C867" s="98"/>
      <c r="D867" s="141"/>
      <c r="E867" s="98"/>
      <c r="F867" s="95"/>
      <c r="G867" s="131" t="str">
        <f t="shared" si="3"/>
        <v/>
      </c>
      <c r="H867" s="131"/>
      <c r="I867" s="132"/>
      <c r="J867" s="131"/>
      <c r="K867" s="129"/>
      <c r="L867" s="131"/>
      <c r="M867" s="381"/>
      <c r="N867" s="381"/>
      <c r="O867" s="381"/>
      <c r="P867" s="381"/>
      <c r="Q867" s="381"/>
      <c r="R867" s="381"/>
      <c r="S867" s="381"/>
      <c r="T867" s="381"/>
      <c r="U867" s="381"/>
      <c r="V867" s="381"/>
      <c r="W867" s="381"/>
      <c r="X867" s="381"/>
      <c r="Y867" s="381"/>
      <c r="Z867" s="381"/>
    </row>
    <row r="868" spans="1:26" ht="12.75" customHeight="1" x14ac:dyDescent="0.25">
      <c r="A868" s="128">
        <v>865</v>
      </c>
      <c r="B868" s="129"/>
      <c r="C868" s="98"/>
      <c r="D868" s="141"/>
      <c r="E868" s="98"/>
      <c r="F868" s="95"/>
      <c r="G868" s="131" t="str">
        <f t="shared" si="3"/>
        <v/>
      </c>
      <c r="H868" s="131"/>
      <c r="I868" s="132"/>
      <c r="J868" s="131"/>
      <c r="K868" s="129"/>
      <c r="L868" s="131"/>
      <c r="M868" s="381"/>
      <c r="N868" s="381"/>
      <c r="O868" s="381"/>
      <c r="P868" s="381"/>
      <c r="Q868" s="381"/>
      <c r="R868" s="381"/>
      <c r="S868" s="381"/>
      <c r="T868" s="381"/>
      <c r="U868" s="381"/>
      <c r="V868" s="381"/>
      <c r="W868" s="381"/>
      <c r="X868" s="381"/>
      <c r="Y868" s="381"/>
      <c r="Z868" s="381"/>
    </row>
    <row r="869" spans="1:26" ht="12.75" customHeight="1" x14ac:dyDescent="0.25">
      <c r="A869" s="128">
        <v>866</v>
      </c>
      <c r="B869" s="129"/>
      <c r="C869" s="98"/>
      <c r="D869" s="141"/>
      <c r="E869" s="98"/>
      <c r="F869" s="95"/>
      <c r="G869" s="131" t="str">
        <f t="shared" si="3"/>
        <v/>
      </c>
      <c r="H869" s="131"/>
      <c r="I869" s="132"/>
      <c r="J869" s="131"/>
      <c r="K869" s="129"/>
      <c r="L869" s="131"/>
      <c r="M869" s="381"/>
      <c r="N869" s="381"/>
      <c r="O869" s="381"/>
      <c r="P869" s="381"/>
      <c r="Q869" s="381"/>
      <c r="R869" s="381"/>
      <c r="S869" s="381"/>
      <c r="T869" s="381"/>
      <c r="U869" s="381"/>
      <c r="V869" s="381"/>
      <c r="W869" s="381"/>
      <c r="X869" s="381"/>
      <c r="Y869" s="381"/>
      <c r="Z869" s="381"/>
    </row>
    <row r="870" spans="1:26" ht="12.75" customHeight="1" x14ac:dyDescent="0.25">
      <c r="A870" s="128">
        <v>867</v>
      </c>
      <c r="B870" s="129"/>
      <c r="C870" s="98"/>
      <c r="D870" s="141"/>
      <c r="E870" s="98"/>
      <c r="F870" s="95"/>
      <c r="G870" s="131" t="str">
        <f t="shared" si="3"/>
        <v/>
      </c>
      <c r="H870" s="131"/>
      <c r="I870" s="132"/>
      <c r="J870" s="131"/>
      <c r="K870" s="129"/>
      <c r="L870" s="131"/>
      <c r="M870" s="381"/>
      <c r="N870" s="381"/>
      <c r="O870" s="381"/>
      <c r="P870" s="381"/>
      <c r="Q870" s="381"/>
      <c r="R870" s="381"/>
      <c r="S870" s="381"/>
      <c r="T870" s="381"/>
      <c r="U870" s="381"/>
      <c r="V870" s="381"/>
      <c r="W870" s="381"/>
      <c r="X870" s="381"/>
      <c r="Y870" s="381"/>
      <c r="Z870" s="381"/>
    </row>
    <row r="871" spans="1:26" ht="12.75" customHeight="1" x14ac:dyDescent="0.25">
      <c r="A871" s="128">
        <v>868</v>
      </c>
      <c r="B871" s="129"/>
      <c r="C871" s="98"/>
      <c r="D871" s="141"/>
      <c r="E871" s="98"/>
      <c r="F871" s="95"/>
      <c r="G871" s="131" t="str">
        <f t="shared" si="3"/>
        <v/>
      </c>
      <c r="H871" s="131"/>
      <c r="I871" s="132"/>
      <c r="J871" s="131"/>
      <c r="K871" s="129"/>
      <c r="L871" s="131"/>
      <c r="M871" s="381"/>
      <c r="N871" s="381"/>
      <c r="O871" s="381"/>
      <c r="P871" s="381"/>
      <c r="Q871" s="381"/>
      <c r="R871" s="381"/>
      <c r="S871" s="381"/>
      <c r="T871" s="381"/>
      <c r="U871" s="381"/>
      <c r="V871" s="381"/>
      <c r="W871" s="381"/>
      <c r="X871" s="381"/>
      <c r="Y871" s="381"/>
      <c r="Z871" s="381"/>
    </row>
    <row r="872" spans="1:26" ht="12.75" customHeight="1" x14ac:dyDescent="0.25">
      <c r="A872" s="128">
        <v>869</v>
      </c>
      <c r="B872" s="129"/>
      <c r="C872" s="98"/>
      <c r="D872" s="141"/>
      <c r="E872" s="98"/>
      <c r="F872" s="95"/>
      <c r="G872" s="131" t="str">
        <f t="shared" si="3"/>
        <v/>
      </c>
      <c r="H872" s="131"/>
      <c r="I872" s="132"/>
      <c r="J872" s="131"/>
      <c r="K872" s="129"/>
      <c r="L872" s="131"/>
      <c r="M872" s="381"/>
      <c r="N872" s="381"/>
      <c r="O872" s="381"/>
      <c r="P872" s="381"/>
      <c r="Q872" s="381"/>
      <c r="R872" s="381"/>
      <c r="S872" s="381"/>
      <c r="T872" s="381"/>
      <c r="U872" s="381"/>
      <c r="V872" s="381"/>
      <c r="W872" s="381"/>
      <c r="X872" s="381"/>
      <c r="Y872" s="381"/>
      <c r="Z872" s="381"/>
    </row>
    <row r="873" spans="1:26" ht="12.75" customHeight="1" x14ac:dyDescent="0.25">
      <c r="A873" s="128">
        <v>870</v>
      </c>
      <c r="B873" s="129"/>
      <c r="C873" s="98"/>
      <c r="D873" s="141"/>
      <c r="E873" s="98"/>
      <c r="F873" s="95"/>
      <c r="G873" s="131" t="str">
        <f t="shared" si="3"/>
        <v/>
      </c>
      <c r="H873" s="131"/>
      <c r="I873" s="132"/>
      <c r="J873" s="131"/>
      <c r="K873" s="129"/>
      <c r="L873" s="131"/>
      <c r="M873" s="381"/>
      <c r="N873" s="381"/>
      <c r="O873" s="381"/>
      <c r="P873" s="381"/>
      <c r="Q873" s="381"/>
      <c r="R873" s="381"/>
      <c r="S873" s="381"/>
      <c r="T873" s="381"/>
      <c r="U873" s="381"/>
      <c r="V873" s="381"/>
      <c r="W873" s="381"/>
      <c r="X873" s="381"/>
      <c r="Y873" s="381"/>
      <c r="Z873" s="381"/>
    </row>
    <row r="874" spans="1:26" ht="12.75" customHeight="1" x14ac:dyDescent="0.25">
      <c r="A874" s="128">
        <v>871</v>
      </c>
      <c r="B874" s="129"/>
      <c r="C874" s="98"/>
      <c r="D874" s="141"/>
      <c r="E874" s="98"/>
      <c r="F874" s="95"/>
      <c r="G874" s="131" t="str">
        <f t="shared" si="3"/>
        <v/>
      </c>
      <c r="H874" s="131"/>
      <c r="I874" s="132"/>
      <c r="J874" s="131"/>
      <c r="K874" s="129"/>
      <c r="L874" s="131"/>
      <c r="M874" s="381"/>
      <c r="N874" s="381"/>
      <c r="O874" s="381"/>
      <c r="P874" s="381"/>
      <c r="Q874" s="381"/>
      <c r="R874" s="381"/>
      <c r="S874" s="381"/>
      <c r="T874" s="381"/>
      <c r="U874" s="381"/>
      <c r="V874" s="381"/>
      <c r="W874" s="381"/>
      <c r="X874" s="381"/>
      <c r="Y874" s="381"/>
      <c r="Z874" s="381"/>
    </row>
    <row r="875" spans="1:26" ht="12.75" customHeight="1" x14ac:dyDescent="0.25">
      <c r="A875" s="128">
        <v>872</v>
      </c>
      <c r="B875" s="129"/>
      <c r="C875" s="98"/>
      <c r="D875" s="141"/>
      <c r="E875" s="98"/>
      <c r="F875" s="95"/>
      <c r="G875" s="131" t="str">
        <f t="shared" si="3"/>
        <v/>
      </c>
      <c r="H875" s="131"/>
      <c r="I875" s="132"/>
      <c r="J875" s="131"/>
      <c r="K875" s="129"/>
      <c r="L875" s="131"/>
      <c r="M875" s="381"/>
      <c r="N875" s="381"/>
      <c r="O875" s="381"/>
      <c r="P875" s="381"/>
      <c r="Q875" s="381"/>
      <c r="R875" s="381"/>
      <c r="S875" s="381"/>
      <c r="T875" s="381"/>
      <c r="U875" s="381"/>
      <c r="V875" s="381"/>
      <c r="W875" s="381"/>
      <c r="X875" s="381"/>
      <c r="Y875" s="381"/>
      <c r="Z875" s="381"/>
    </row>
    <row r="876" spans="1:26" ht="12.75" customHeight="1" x14ac:dyDescent="0.25">
      <c r="A876" s="128">
        <v>873</v>
      </c>
      <c r="B876" s="129"/>
      <c r="C876" s="98"/>
      <c r="D876" s="141"/>
      <c r="E876" s="98"/>
      <c r="F876" s="95"/>
      <c r="G876" s="131" t="str">
        <f t="shared" si="3"/>
        <v/>
      </c>
      <c r="H876" s="131"/>
      <c r="I876" s="132"/>
      <c r="J876" s="131"/>
      <c r="K876" s="129"/>
      <c r="L876" s="131"/>
      <c r="M876" s="381"/>
      <c r="N876" s="381"/>
      <c r="O876" s="381"/>
      <c r="P876" s="381"/>
      <c r="Q876" s="381"/>
      <c r="R876" s="381"/>
      <c r="S876" s="381"/>
      <c r="T876" s="381"/>
      <c r="U876" s="381"/>
      <c r="V876" s="381"/>
      <c r="W876" s="381"/>
      <c r="X876" s="381"/>
      <c r="Y876" s="381"/>
      <c r="Z876" s="381"/>
    </row>
    <row r="877" spans="1:26" ht="12.75" customHeight="1" x14ac:dyDescent="0.25">
      <c r="A877" s="128">
        <v>874</v>
      </c>
      <c r="B877" s="129"/>
      <c r="C877" s="98"/>
      <c r="D877" s="141"/>
      <c r="E877" s="98"/>
      <c r="F877" s="95"/>
      <c r="G877" s="131" t="str">
        <f t="shared" si="3"/>
        <v/>
      </c>
      <c r="H877" s="131"/>
      <c r="I877" s="132"/>
      <c r="J877" s="131"/>
      <c r="K877" s="129"/>
      <c r="L877" s="131"/>
      <c r="M877" s="381"/>
      <c r="N877" s="381"/>
      <c r="O877" s="381"/>
      <c r="P877" s="381"/>
      <c r="Q877" s="381"/>
      <c r="R877" s="381"/>
      <c r="S877" s="381"/>
      <c r="T877" s="381"/>
      <c r="U877" s="381"/>
      <c r="V877" s="381"/>
      <c r="W877" s="381"/>
      <c r="X877" s="381"/>
      <c r="Y877" s="381"/>
      <c r="Z877" s="381"/>
    </row>
    <row r="878" spans="1:26" ht="12.75" customHeight="1" x14ac:dyDescent="0.25">
      <c r="A878" s="128">
        <v>875</v>
      </c>
      <c r="B878" s="129"/>
      <c r="C878" s="98"/>
      <c r="D878" s="141"/>
      <c r="E878" s="98"/>
      <c r="F878" s="95"/>
      <c r="G878" s="131" t="str">
        <f t="shared" si="3"/>
        <v/>
      </c>
      <c r="H878" s="131"/>
      <c r="I878" s="132"/>
      <c r="J878" s="131"/>
      <c r="K878" s="129"/>
      <c r="L878" s="131"/>
      <c r="M878" s="381"/>
      <c r="N878" s="381"/>
      <c r="O878" s="381"/>
      <c r="P878" s="381"/>
      <c r="Q878" s="381"/>
      <c r="R878" s="381"/>
      <c r="S878" s="381"/>
      <c r="T878" s="381"/>
      <c r="U878" s="381"/>
      <c r="V878" s="381"/>
      <c r="W878" s="381"/>
      <c r="X878" s="381"/>
      <c r="Y878" s="381"/>
      <c r="Z878" s="381"/>
    </row>
    <row r="879" spans="1:26" ht="12.75" customHeight="1" x14ac:dyDescent="0.25">
      <c r="A879" s="128">
        <v>876</v>
      </c>
      <c r="B879" s="129"/>
      <c r="C879" s="98"/>
      <c r="D879" s="141"/>
      <c r="E879" s="98"/>
      <c r="F879" s="95"/>
      <c r="G879" s="131" t="str">
        <f t="shared" si="3"/>
        <v/>
      </c>
      <c r="H879" s="131"/>
      <c r="I879" s="132"/>
      <c r="J879" s="131"/>
      <c r="K879" s="129"/>
      <c r="L879" s="131"/>
      <c r="M879" s="381"/>
      <c r="N879" s="381"/>
      <c r="O879" s="381"/>
      <c r="P879" s="381"/>
      <c r="Q879" s="381"/>
      <c r="R879" s="381"/>
      <c r="S879" s="381"/>
      <c r="T879" s="381"/>
      <c r="U879" s="381"/>
      <c r="V879" s="381"/>
      <c r="W879" s="381"/>
      <c r="X879" s="381"/>
      <c r="Y879" s="381"/>
      <c r="Z879" s="381"/>
    </row>
    <row r="880" spans="1:26" ht="12.75" customHeight="1" x14ac:dyDescent="0.25">
      <c r="A880" s="128">
        <v>877</v>
      </c>
      <c r="B880" s="129"/>
      <c r="C880" s="98"/>
      <c r="D880" s="141"/>
      <c r="E880" s="98"/>
      <c r="F880" s="95"/>
      <c r="G880" s="131" t="str">
        <f t="shared" si="3"/>
        <v/>
      </c>
      <c r="H880" s="131"/>
      <c r="I880" s="132"/>
      <c r="J880" s="131"/>
      <c r="K880" s="129"/>
      <c r="L880" s="131"/>
      <c r="M880" s="381"/>
      <c r="N880" s="381"/>
      <c r="O880" s="381"/>
      <c r="P880" s="381"/>
      <c r="Q880" s="381"/>
      <c r="R880" s="381"/>
      <c r="S880" s="381"/>
      <c r="T880" s="381"/>
      <c r="U880" s="381"/>
      <c r="V880" s="381"/>
      <c r="W880" s="381"/>
      <c r="X880" s="381"/>
      <c r="Y880" s="381"/>
      <c r="Z880" s="381"/>
    </row>
    <row r="881" spans="1:26" ht="12.75" customHeight="1" x14ac:dyDescent="0.25">
      <c r="A881" s="128">
        <v>878</v>
      </c>
      <c r="B881" s="129"/>
      <c r="C881" s="98"/>
      <c r="D881" s="141"/>
      <c r="E881" s="98"/>
      <c r="F881" s="95"/>
      <c r="G881" s="131" t="str">
        <f t="shared" si="3"/>
        <v/>
      </c>
      <c r="H881" s="131"/>
      <c r="I881" s="132"/>
      <c r="J881" s="131"/>
      <c r="K881" s="129"/>
      <c r="L881" s="131"/>
      <c r="M881" s="381"/>
      <c r="N881" s="381"/>
      <c r="O881" s="381"/>
      <c r="P881" s="381"/>
      <c r="Q881" s="381"/>
      <c r="R881" s="381"/>
      <c r="S881" s="381"/>
      <c r="T881" s="381"/>
      <c r="U881" s="381"/>
      <c r="V881" s="381"/>
      <c r="W881" s="381"/>
      <c r="X881" s="381"/>
      <c r="Y881" s="381"/>
      <c r="Z881" s="381"/>
    </row>
    <row r="882" spans="1:26" ht="12.75" customHeight="1" x14ac:dyDescent="0.25">
      <c r="A882" s="128">
        <v>879</v>
      </c>
      <c r="B882" s="129"/>
      <c r="C882" s="98"/>
      <c r="D882" s="141"/>
      <c r="E882" s="98"/>
      <c r="F882" s="95"/>
      <c r="G882" s="131" t="str">
        <f t="shared" si="3"/>
        <v/>
      </c>
      <c r="H882" s="131"/>
      <c r="I882" s="132"/>
      <c r="J882" s="131"/>
      <c r="K882" s="129"/>
      <c r="L882" s="131"/>
      <c r="M882" s="381"/>
      <c r="N882" s="381"/>
      <c r="O882" s="381"/>
      <c r="P882" s="381"/>
      <c r="Q882" s="381"/>
      <c r="R882" s="381"/>
      <c r="S882" s="381"/>
      <c r="T882" s="381"/>
      <c r="U882" s="381"/>
      <c r="V882" s="381"/>
      <c r="W882" s="381"/>
      <c r="X882" s="381"/>
      <c r="Y882" s="381"/>
      <c r="Z882" s="381"/>
    </row>
    <row r="883" spans="1:26" ht="12.75" customHeight="1" x14ac:dyDescent="0.25">
      <c r="A883" s="128">
        <v>880</v>
      </c>
      <c r="B883" s="129"/>
      <c r="C883" s="98"/>
      <c r="D883" s="141"/>
      <c r="E883" s="98"/>
      <c r="F883" s="95"/>
      <c r="G883" s="131" t="str">
        <f t="shared" si="3"/>
        <v/>
      </c>
      <c r="H883" s="131"/>
      <c r="I883" s="132"/>
      <c r="J883" s="131"/>
      <c r="K883" s="129"/>
      <c r="L883" s="131"/>
      <c r="M883" s="381"/>
      <c r="N883" s="381"/>
      <c r="O883" s="381"/>
      <c r="P883" s="381"/>
      <c r="Q883" s="381"/>
      <c r="R883" s="381"/>
      <c r="S883" s="381"/>
      <c r="T883" s="381"/>
      <c r="U883" s="381"/>
      <c r="V883" s="381"/>
      <c r="W883" s="381"/>
      <c r="X883" s="381"/>
      <c r="Y883" s="381"/>
      <c r="Z883" s="381"/>
    </row>
    <row r="884" spans="1:26" ht="12.75" customHeight="1" x14ac:dyDescent="0.25">
      <c r="A884" s="128">
        <v>881</v>
      </c>
      <c r="B884" s="129"/>
      <c r="C884" s="98"/>
      <c r="D884" s="141"/>
      <c r="E884" s="98"/>
      <c r="F884" s="95"/>
      <c r="G884" s="131" t="str">
        <f t="shared" si="3"/>
        <v/>
      </c>
      <c r="H884" s="131"/>
      <c r="I884" s="132"/>
      <c r="J884" s="131"/>
      <c r="K884" s="129"/>
      <c r="L884" s="131"/>
      <c r="M884" s="381"/>
      <c r="N884" s="381"/>
      <c r="O884" s="381"/>
      <c r="P884" s="381"/>
      <c r="Q884" s="381"/>
      <c r="R884" s="381"/>
      <c r="S884" s="381"/>
      <c r="T884" s="381"/>
      <c r="U884" s="381"/>
      <c r="V884" s="381"/>
      <c r="W884" s="381"/>
      <c r="X884" s="381"/>
      <c r="Y884" s="381"/>
      <c r="Z884" s="381"/>
    </row>
    <row r="885" spans="1:26" ht="12.75" customHeight="1" x14ac:dyDescent="0.25">
      <c r="A885" s="128">
        <v>882</v>
      </c>
      <c r="B885" s="129"/>
      <c r="C885" s="98"/>
      <c r="D885" s="141"/>
      <c r="E885" s="98"/>
      <c r="F885" s="95"/>
      <c r="G885" s="131" t="str">
        <f t="shared" si="3"/>
        <v/>
      </c>
      <c r="H885" s="131"/>
      <c r="I885" s="132"/>
      <c r="J885" s="131"/>
      <c r="K885" s="129"/>
      <c r="L885" s="131"/>
      <c r="M885" s="381"/>
      <c r="N885" s="381"/>
      <c r="O885" s="381"/>
      <c r="P885" s="381"/>
      <c r="Q885" s="381"/>
      <c r="R885" s="381"/>
      <c r="S885" s="381"/>
      <c r="T885" s="381"/>
      <c r="U885" s="381"/>
      <c r="V885" s="381"/>
      <c r="W885" s="381"/>
      <c r="X885" s="381"/>
      <c r="Y885" s="381"/>
      <c r="Z885" s="381"/>
    </row>
    <row r="886" spans="1:26" ht="12.75" customHeight="1" x14ac:dyDescent="0.25">
      <c r="A886" s="128">
        <v>883</v>
      </c>
      <c r="B886" s="129"/>
      <c r="C886" s="98"/>
      <c r="D886" s="141"/>
      <c r="E886" s="98"/>
      <c r="F886" s="95"/>
      <c r="G886" s="131" t="str">
        <f t="shared" si="3"/>
        <v/>
      </c>
      <c r="H886" s="131"/>
      <c r="I886" s="132"/>
      <c r="J886" s="131"/>
      <c r="K886" s="129"/>
      <c r="L886" s="131"/>
      <c r="M886" s="381"/>
      <c r="N886" s="381"/>
      <c r="O886" s="381"/>
      <c r="P886" s="381"/>
      <c r="Q886" s="381"/>
      <c r="R886" s="381"/>
      <c r="S886" s="381"/>
      <c r="T886" s="381"/>
      <c r="U886" s="381"/>
      <c r="V886" s="381"/>
      <c r="W886" s="381"/>
      <c r="X886" s="381"/>
      <c r="Y886" s="381"/>
      <c r="Z886" s="381"/>
    </row>
    <row r="887" spans="1:26" ht="12.75" customHeight="1" x14ac:dyDescent="0.25">
      <c r="A887" s="128">
        <v>884</v>
      </c>
      <c r="B887" s="129"/>
      <c r="C887" s="98"/>
      <c r="D887" s="141"/>
      <c r="E887" s="98"/>
      <c r="F887" s="95"/>
      <c r="G887" s="131" t="str">
        <f t="shared" si="3"/>
        <v/>
      </c>
      <c r="H887" s="131"/>
      <c r="I887" s="132"/>
      <c r="J887" s="131"/>
      <c r="K887" s="129"/>
      <c r="L887" s="131"/>
      <c r="M887" s="381"/>
      <c r="N887" s="381"/>
      <c r="O887" s="381"/>
      <c r="P887" s="381"/>
      <c r="Q887" s="381"/>
      <c r="R887" s="381"/>
      <c r="S887" s="381"/>
      <c r="T887" s="381"/>
      <c r="U887" s="381"/>
      <c r="V887" s="381"/>
      <c r="W887" s="381"/>
      <c r="X887" s="381"/>
      <c r="Y887" s="381"/>
      <c r="Z887" s="381"/>
    </row>
    <row r="888" spans="1:26" ht="12.75" customHeight="1" x14ac:dyDescent="0.25">
      <c r="A888" s="128">
        <v>885</v>
      </c>
      <c r="B888" s="129"/>
      <c r="C888" s="98"/>
      <c r="D888" s="141"/>
      <c r="E888" s="98"/>
      <c r="F888" s="95"/>
      <c r="G888" s="131" t="str">
        <f t="shared" si="3"/>
        <v/>
      </c>
      <c r="H888" s="131"/>
      <c r="I888" s="132"/>
      <c r="J888" s="131"/>
      <c r="K888" s="129"/>
      <c r="L888" s="131"/>
      <c r="M888" s="381"/>
      <c r="N888" s="381"/>
      <c r="O888" s="381"/>
      <c r="P888" s="381"/>
      <c r="Q888" s="381"/>
      <c r="R888" s="381"/>
      <c r="S888" s="381"/>
      <c r="T888" s="381"/>
      <c r="U888" s="381"/>
      <c r="V888" s="381"/>
      <c r="W888" s="381"/>
      <c r="X888" s="381"/>
      <c r="Y888" s="381"/>
      <c r="Z888" s="381"/>
    </row>
    <row r="889" spans="1:26" ht="12.75" customHeight="1" x14ac:dyDescent="0.25">
      <c r="A889" s="128">
        <v>886</v>
      </c>
      <c r="B889" s="129"/>
      <c r="C889" s="98"/>
      <c r="D889" s="141"/>
      <c r="E889" s="98"/>
      <c r="F889" s="95"/>
      <c r="G889" s="131" t="str">
        <f t="shared" si="3"/>
        <v/>
      </c>
      <c r="H889" s="131"/>
      <c r="I889" s="132"/>
      <c r="J889" s="131"/>
      <c r="K889" s="129"/>
      <c r="L889" s="131"/>
      <c r="M889" s="381"/>
      <c r="N889" s="381"/>
      <c r="O889" s="381"/>
      <c r="P889" s="381"/>
      <c r="Q889" s="381"/>
      <c r="R889" s="381"/>
      <c r="S889" s="381"/>
      <c r="T889" s="381"/>
      <c r="U889" s="381"/>
      <c r="V889" s="381"/>
      <c r="W889" s="381"/>
      <c r="X889" s="381"/>
      <c r="Y889" s="381"/>
      <c r="Z889" s="381"/>
    </row>
    <row r="890" spans="1:26" ht="12.75" customHeight="1" x14ac:dyDescent="0.25">
      <c r="A890" s="128">
        <v>887</v>
      </c>
      <c r="B890" s="129"/>
      <c r="C890" s="98"/>
      <c r="D890" s="141"/>
      <c r="E890" s="98"/>
      <c r="F890" s="95"/>
      <c r="G890" s="131" t="str">
        <f t="shared" si="3"/>
        <v/>
      </c>
      <c r="H890" s="131"/>
      <c r="I890" s="132"/>
      <c r="J890" s="131"/>
      <c r="K890" s="129"/>
      <c r="L890" s="131"/>
      <c r="M890" s="381"/>
      <c r="N890" s="381"/>
      <c r="O890" s="381"/>
      <c r="P890" s="381"/>
      <c r="Q890" s="381"/>
      <c r="R890" s="381"/>
      <c r="S890" s="381"/>
      <c r="T890" s="381"/>
      <c r="U890" s="381"/>
      <c r="V890" s="381"/>
      <c r="W890" s="381"/>
      <c r="X890" s="381"/>
      <c r="Y890" s="381"/>
      <c r="Z890" s="381"/>
    </row>
    <row r="891" spans="1:26" ht="12.75" customHeight="1" x14ac:dyDescent="0.25">
      <c r="A891" s="128">
        <v>888</v>
      </c>
      <c r="B891" s="129"/>
      <c r="C891" s="98"/>
      <c r="D891" s="141"/>
      <c r="E891" s="98"/>
      <c r="F891" s="95"/>
      <c r="G891" s="131" t="str">
        <f t="shared" si="3"/>
        <v/>
      </c>
      <c r="H891" s="131"/>
      <c r="I891" s="132"/>
      <c r="J891" s="131"/>
      <c r="K891" s="129"/>
      <c r="L891" s="131"/>
      <c r="M891" s="381"/>
      <c r="N891" s="381"/>
      <c r="O891" s="381"/>
      <c r="P891" s="381"/>
      <c r="Q891" s="381"/>
      <c r="R891" s="381"/>
      <c r="S891" s="381"/>
      <c r="T891" s="381"/>
      <c r="U891" s="381"/>
      <c r="V891" s="381"/>
      <c r="W891" s="381"/>
      <c r="X891" s="381"/>
      <c r="Y891" s="381"/>
      <c r="Z891" s="381"/>
    </row>
    <row r="892" spans="1:26" ht="12.75" customHeight="1" x14ac:dyDescent="0.25">
      <c r="A892" s="128">
        <v>889</v>
      </c>
      <c r="B892" s="129"/>
      <c r="C892" s="98"/>
      <c r="D892" s="141"/>
      <c r="E892" s="98"/>
      <c r="F892" s="95"/>
      <c r="G892" s="131" t="str">
        <f t="shared" si="3"/>
        <v/>
      </c>
      <c r="H892" s="131"/>
      <c r="I892" s="132"/>
      <c r="J892" s="131"/>
      <c r="K892" s="129"/>
      <c r="L892" s="131"/>
      <c r="M892" s="381"/>
      <c r="N892" s="381"/>
      <c r="O892" s="381"/>
      <c r="P892" s="381"/>
      <c r="Q892" s="381"/>
      <c r="R892" s="381"/>
      <c r="S892" s="381"/>
      <c r="T892" s="381"/>
      <c r="U892" s="381"/>
      <c r="V892" s="381"/>
      <c r="W892" s="381"/>
      <c r="X892" s="381"/>
      <c r="Y892" s="381"/>
      <c r="Z892" s="381"/>
    </row>
    <row r="893" spans="1:26" ht="12.75" customHeight="1" x14ac:dyDescent="0.25">
      <c r="A893" s="128">
        <v>890</v>
      </c>
      <c r="B893" s="129"/>
      <c r="C893" s="98"/>
      <c r="D893" s="141"/>
      <c r="E893" s="98"/>
      <c r="F893" s="95"/>
      <c r="G893" s="131" t="str">
        <f t="shared" si="3"/>
        <v/>
      </c>
      <c r="H893" s="131"/>
      <c r="I893" s="132"/>
      <c r="J893" s="131"/>
      <c r="K893" s="129"/>
      <c r="L893" s="131"/>
      <c r="M893" s="381"/>
      <c r="N893" s="381"/>
      <c r="O893" s="381"/>
      <c r="P893" s="381"/>
      <c r="Q893" s="381"/>
      <c r="R893" s="381"/>
      <c r="S893" s="381"/>
      <c r="T893" s="381"/>
      <c r="U893" s="381"/>
      <c r="V893" s="381"/>
      <c r="W893" s="381"/>
      <c r="X893" s="381"/>
      <c r="Y893" s="381"/>
      <c r="Z893" s="381"/>
    </row>
    <row r="894" spans="1:26" ht="12.75" customHeight="1" x14ac:dyDescent="0.25">
      <c r="A894" s="128">
        <v>891</v>
      </c>
      <c r="B894" s="129"/>
      <c r="C894" s="98"/>
      <c r="D894" s="141"/>
      <c r="E894" s="98"/>
      <c r="F894" s="95"/>
      <c r="G894" s="131" t="str">
        <f t="shared" si="3"/>
        <v/>
      </c>
      <c r="H894" s="131"/>
      <c r="I894" s="132"/>
      <c r="J894" s="131"/>
      <c r="K894" s="129"/>
      <c r="L894" s="131"/>
      <c r="M894" s="381"/>
      <c r="N894" s="381"/>
      <c r="O894" s="381"/>
      <c r="P894" s="381"/>
      <c r="Q894" s="381"/>
      <c r="R894" s="381"/>
      <c r="S894" s="381"/>
      <c r="T894" s="381"/>
      <c r="U894" s="381"/>
      <c r="V894" s="381"/>
      <c r="W894" s="381"/>
      <c r="X894" s="381"/>
      <c r="Y894" s="381"/>
      <c r="Z894" s="381"/>
    </row>
    <row r="895" spans="1:26" ht="12.75" customHeight="1" x14ac:dyDescent="0.25">
      <c r="A895" s="128">
        <v>892</v>
      </c>
      <c r="B895" s="129"/>
      <c r="C895" s="98"/>
      <c r="D895" s="141"/>
      <c r="E895" s="98"/>
      <c r="F895" s="95"/>
      <c r="G895" s="131" t="str">
        <f t="shared" si="3"/>
        <v/>
      </c>
      <c r="H895" s="131"/>
      <c r="I895" s="132"/>
      <c r="J895" s="131"/>
      <c r="K895" s="129"/>
      <c r="L895" s="131"/>
      <c r="M895" s="381"/>
      <c r="N895" s="381"/>
      <c r="O895" s="381"/>
      <c r="P895" s="381"/>
      <c r="Q895" s="381"/>
      <c r="R895" s="381"/>
      <c r="S895" s="381"/>
      <c r="T895" s="381"/>
      <c r="U895" s="381"/>
      <c r="V895" s="381"/>
      <c r="W895" s="381"/>
      <c r="X895" s="381"/>
      <c r="Y895" s="381"/>
      <c r="Z895" s="381"/>
    </row>
    <row r="896" spans="1:26" ht="12.75" customHeight="1" x14ac:dyDescent="0.25">
      <c r="A896" s="128">
        <v>893</v>
      </c>
      <c r="B896" s="129"/>
      <c r="C896" s="98"/>
      <c r="D896" s="141"/>
      <c r="E896" s="98"/>
      <c r="F896" s="95"/>
      <c r="G896" s="131" t="str">
        <f t="shared" si="3"/>
        <v/>
      </c>
      <c r="H896" s="131"/>
      <c r="I896" s="132"/>
      <c r="J896" s="131"/>
      <c r="K896" s="129"/>
      <c r="L896" s="131"/>
      <c r="M896" s="381"/>
      <c r="N896" s="381"/>
      <c r="O896" s="381"/>
      <c r="P896" s="381"/>
      <c r="Q896" s="381"/>
      <c r="R896" s="381"/>
      <c r="S896" s="381"/>
      <c r="T896" s="381"/>
      <c r="U896" s="381"/>
      <c r="V896" s="381"/>
      <c r="W896" s="381"/>
      <c r="X896" s="381"/>
      <c r="Y896" s="381"/>
      <c r="Z896" s="381"/>
    </row>
    <row r="897" spans="1:26" ht="12.75" customHeight="1" x14ac:dyDescent="0.25">
      <c r="A897" s="128">
        <v>894</v>
      </c>
      <c r="B897" s="129"/>
      <c r="C897" s="98"/>
      <c r="D897" s="141"/>
      <c r="E897" s="98"/>
      <c r="F897" s="95"/>
      <c r="G897" s="131" t="str">
        <f t="shared" si="3"/>
        <v/>
      </c>
      <c r="H897" s="131"/>
      <c r="I897" s="132"/>
      <c r="J897" s="131"/>
      <c r="K897" s="129"/>
      <c r="L897" s="131"/>
      <c r="M897" s="381"/>
      <c r="N897" s="381"/>
      <c r="O897" s="381"/>
      <c r="P897" s="381"/>
      <c r="Q897" s="381"/>
      <c r="R897" s="381"/>
      <c r="S897" s="381"/>
      <c r="T897" s="381"/>
      <c r="U897" s="381"/>
      <c r="V897" s="381"/>
      <c r="W897" s="381"/>
      <c r="X897" s="381"/>
      <c r="Y897" s="381"/>
      <c r="Z897" s="381"/>
    </row>
    <row r="898" spans="1:26" ht="12.75" customHeight="1" x14ac:dyDescent="0.25">
      <c r="A898" s="128">
        <v>895</v>
      </c>
      <c r="B898" s="129"/>
      <c r="C898" s="98"/>
      <c r="D898" s="141"/>
      <c r="E898" s="98"/>
      <c r="F898" s="95"/>
      <c r="G898" s="131" t="str">
        <f t="shared" si="3"/>
        <v/>
      </c>
      <c r="H898" s="131"/>
      <c r="I898" s="132"/>
      <c r="J898" s="131"/>
      <c r="K898" s="129"/>
      <c r="L898" s="131"/>
      <c r="M898" s="381"/>
      <c r="N898" s="381"/>
      <c r="O898" s="381"/>
      <c r="P898" s="381"/>
      <c r="Q898" s="381"/>
      <c r="R898" s="381"/>
      <c r="S898" s="381"/>
      <c r="T898" s="381"/>
      <c r="U898" s="381"/>
      <c r="V898" s="381"/>
      <c r="W898" s="381"/>
      <c r="X898" s="381"/>
      <c r="Y898" s="381"/>
      <c r="Z898" s="381"/>
    </row>
    <row r="899" spans="1:26" ht="12.75" customHeight="1" x14ac:dyDescent="0.25">
      <c r="A899" s="128">
        <v>896</v>
      </c>
      <c r="B899" s="129"/>
      <c r="C899" s="98"/>
      <c r="D899" s="141"/>
      <c r="E899" s="98"/>
      <c r="F899" s="95"/>
      <c r="G899" s="131" t="str">
        <f t="shared" si="3"/>
        <v/>
      </c>
      <c r="H899" s="131"/>
      <c r="I899" s="132"/>
      <c r="J899" s="131"/>
      <c r="K899" s="129"/>
      <c r="L899" s="131"/>
      <c r="M899" s="381"/>
      <c r="N899" s="381"/>
      <c r="O899" s="381"/>
      <c r="P899" s="381"/>
      <c r="Q899" s="381"/>
      <c r="R899" s="381"/>
      <c r="S899" s="381"/>
      <c r="T899" s="381"/>
      <c r="U899" s="381"/>
      <c r="V899" s="381"/>
      <c r="W899" s="381"/>
      <c r="X899" s="381"/>
      <c r="Y899" s="381"/>
      <c r="Z899" s="381"/>
    </row>
    <row r="900" spans="1:26" ht="12.75" customHeight="1" x14ac:dyDescent="0.25">
      <c r="A900" s="128">
        <v>897</v>
      </c>
      <c r="B900" s="129"/>
      <c r="C900" s="98"/>
      <c r="D900" s="141"/>
      <c r="E900" s="98"/>
      <c r="F900" s="95"/>
      <c r="G900" s="131" t="str">
        <f t="shared" si="3"/>
        <v/>
      </c>
      <c r="H900" s="131"/>
      <c r="I900" s="132"/>
      <c r="J900" s="131"/>
      <c r="K900" s="129"/>
      <c r="L900" s="131"/>
      <c r="M900" s="381"/>
      <c r="N900" s="381"/>
      <c r="O900" s="381"/>
      <c r="P900" s="381"/>
      <c r="Q900" s="381"/>
      <c r="R900" s="381"/>
      <c r="S900" s="381"/>
      <c r="T900" s="381"/>
      <c r="U900" s="381"/>
      <c r="V900" s="381"/>
      <c r="W900" s="381"/>
      <c r="X900" s="381"/>
      <c r="Y900" s="381"/>
      <c r="Z900" s="381"/>
    </row>
    <row r="901" spans="1:26" ht="12.75" customHeight="1" x14ac:dyDescent="0.25">
      <c r="A901" s="128">
        <v>898</v>
      </c>
      <c r="B901" s="129"/>
      <c r="C901" s="98"/>
      <c r="D901" s="141"/>
      <c r="E901" s="98"/>
      <c r="F901" s="95"/>
      <c r="G901" s="131" t="str">
        <f t="shared" si="3"/>
        <v/>
      </c>
      <c r="H901" s="131"/>
      <c r="I901" s="132"/>
      <c r="J901" s="131"/>
      <c r="K901" s="129"/>
      <c r="L901" s="131"/>
      <c r="M901" s="381"/>
      <c r="N901" s="381"/>
      <c r="O901" s="381"/>
      <c r="P901" s="381"/>
      <c r="Q901" s="381"/>
      <c r="R901" s="381"/>
      <c r="S901" s="381"/>
      <c r="T901" s="381"/>
      <c r="U901" s="381"/>
      <c r="V901" s="381"/>
      <c r="W901" s="381"/>
      <c r="X901" s="381"/>
      <c r="Y901" s="381"/>
      <c r="Z901" s="381"/>
    </row>
    <row r="902" spans="1:26" ht="12.75" customHeight="1" x14ac:dyDescent="0.25">
      <c r="A902" s="128">
        <v>899</v>
      </c>
      <c r="B902" s="129"/>
      <c r="C902" s="98"/>
      <c r="D902" s="141"/>
      <c r="E902" s="98"/>
      <c r="F902" s="95"/>
      <c r="G902" s="131" t="str">
        <f t="shared" si="3"/>
        <v/>
      </c>
      <c r="H902" s="131"/>
      <c r="I902" s="132"/>
      <c r="J902" s="131"/>
      <c r="K902" s="129"/>
      <c r="L902" s="131"/>
      <c r="M902" s="381"/>
      <c r="N902" s="381"/>
      <c r="O902" s="381"/>
      <c r="P902" s="381"/>
      <c r="Q902" s="381"/>
      <c r="R902" s="381"/>
      <c r="S902" s="381"/>
      <c r="T902" s="381"/>
      <c r="U902" s="381"/>
      <c r="V902" s="381"/>
      <c r="W902" s="381"/>
      <c r="X902" s="381"/>
      <c r="Y902" s="381"/>
      <c r="Z902" s="381"/>
    </row>
    <row r="903" spans="1:26" ht="12.75" customHeight="1" x14ac:dyDescent="0.25">
      <c r="A903" s="128">
        <v>900</v>
      </c>
      <c r="B903" s="129"/>
      <c r="C903" s="98"/>
      <c r="D903" s="141"/>
      <c r="E903" s="98"/>
      <c r="F903" s="95"/>
      <c r="G903" s="131" t="str">
        <f t="shared" si="3"/>
        <v/>
      </c>
      <c r="H903" s="131"/>
      <c r="I903" s="132"/>
      <c r="J903" s="131"/>
      <c r="K903" s="129"/>
      <c r="L903" s="131"/>
      <c r="M903" s="381"/>
      <c r="N903" s="381"/>
      <c r="O903" s="381"/>
      <c r="P903" s="381"/>
      <c r="Q903" s="381"/>
      <c r="R903" s="381"/>
      <c r="S903" s="381"/>
      <c r="T903" s="381"/>
      <c r="U903" s="381"/>
      <c r="V903" s="381"/>
      <c r="W903" s="381"/>
      <c r="X903" s="381"/>
      <c r="Y903" s="381"/>
      <c r="Z903" s="381"/>
    </row>
    <row r="904" spans="1:26" ht="12.75" customHeight="1" x14ac:dyDescent="0.25">
      <c r="A904" s="128">
        <v>901</v>
      </c>
      <c r="B904" s="129"/>
      <c r="C904" s="98"/>
      <c r="D904" s="141"/>
      <c r="E904" s="98"/>
      <c r="F904" s="95"/>
      <c r="G904" s="131" t="str">
        <f t="shared" si="3"/>
        <v/>
      </c>
      <c r="H904" s="131"/>
      <c r="I904" s="132"/>
      <c r="J904" s="131"/>
      <c r="K904" s="129"/>
      <c r="L904" s="131"/>
      <c r="M904" s="381"/>
      <c r="N904" s="381"/>
      <c r="O904" s="381"/>
      <c r="P904" s="381"/>
      <c r="Q904" s="381"/>
      <c r="R904" s="381"/>
      <c r="S904" s="381"/>
      <c r="T904" s="381"/>
      <c r="U904" s="381"/>
      <c r="V904" s="381"/>
      <c r="W904" s="381"/>
      <c r="X904" s="381"/>
      <c r="Y904" s="381"/>
      <c r="Z904" s="381"/>
    </row>
    <row r="905" spans="1:26" ht="12.75" customHeight="1" x14ac:dyDescent="0.25">
      <c r="A905" s="128">
        <v>902</v>
      </c>
      <c r="B905" s="129"/>
      <c r="C905" s="98"/>
      <c r="D905" s="141"/>
      <c r="E905" s="98"/>
      <c r="F905" s="95"/>
      <c r="G905" s="131" t="str">
        <f t="shared" si="3"/>
        <v/>
      </c>
      <c r="H905" s="131"/>
      <c r="I905" s="132"/>
      <c r="J905" s="131"/>
      <c r="K905" s="129"/>
      <c r="L905" s="131"/>
      <c r="M905" s="381"/>
      <c r="N905" s="381"/>
      <c r="O905" s="381"/>
      <c r="P905" s="381"/>
      <c r="Q905" s="381"/>
      <c r="R905" s="381"/>
      <c r="S905" s="381"/>
      <c r="T905" s="381"/>
      <c r="U905" s="381"/>
      <c r="V905" s="381"/>
      <c r="W905" s="381"/>
      <c r="X905" s="381"/>
      <c r="Y905" s="381"/>
      <c r="Z905" s="381"/>
    </row>
    <row r="906" spans="1:26" ht="12.75" customHeight="1" x14ac:dyDescent="0.25">
      <c r="A906" s="128">
        <v>903</v>
      </c>
      <c r="B906" s="129"/>
      <c r="C906" s="98"/>
      <c r="D906" s="141"/>
      <c r="E906" s="98"/>
      <c r="F906" s="95"/>
      <c r="G906" s="131" t="str">
        <f t="shared" si="3"/>
        <v/>
      </c>
      <c r="H906" s="131"/>
      <c r="I906" s="132"/>
      <c r="J906" s="131"/>
      <c r="K906" s="129"/>
      <c r="L906" s="131"/>
      <c r="M906" s="381"/>
      <c r="N906" s="381"/>
      <c r="O906" s="381"/>
      <c r="P906" s="381"/>
      <c r="Q906" s="381"/>
      <c r="R906" s="381"/>
      <c r="S906" s="381"/>
      <c r="T906" s="381"/>
      <c r="U906" s="381"/>
      <c r="V906" s="381"/>
      <c r="W906" s="381"/>
      <c r="X906" s="381"/>
      <c r="Y906" s="381"/>
      <c r="Z906" s="381"/>
    </row>
    <row r="907" spans="1:26" ht="12.75" customHeight="1" x14ac:dyDescent="0.25">
      <c r="A907" s="128">
        <v>904</v>
      </c>
      <c r="B907" s="129"/>
      <c r="C907" s="98"/>
      <c r="D907" s="141"/>
      <c r="E907" s="98"/>
      <c r="F907" s="95"/>
      <c r="G907" s="131" t="str">
        <f t="shared" si="3"/>
        <v/>
      </c>
      <c r="H907" s="131"/>
      <c r="I907" s="132"/>
      <c r="J907" s="131"/>
      <c r="K907" s="129"/>
      <c r="L907" s="131"/>
      <c r="M907" s="381"/>
      <c r="N907" s="381"/>
      <c r="O907" s="381"/>
      <c r="P907" s="381"/>
      <c r="Q907" s="381"/>
      <c r="R907" s="381"/>
      <c r="S907" s="381"/>
      <c r="T907" s="381"/>
      <c r="U907" s="381"/>
      <c r="V907" s="381"/>
      <c r="W907" s="381"/>
      <c r="X907" s="381"/>
      <c r="Y907" s="381"/>
      <c r="Z907" s="381"/>
    </row>
    <row r="908" spans="1:26" ht="12.75" customHeight="1" x14ac:dyDescent="0.25">
      <c r="A908" s="128">
        <v>905</v>
      </c>
      <c r="B908" s="129"/>
      <c r="C908" s="98"/>
      <c r="D908" s="141"/>
      <c r="E908" s="98"/>
      <c r="F908" s="95"/>
      <c r="G908" s="131" t="str">
        <f t="shared" si="3"/>
        <v/>
      </c>
      <c r="H908" s="131"/>
      <c r="I908" s="132"/>
      <c r="J908" s="131"/>
      <c r="K908" s="129"/>
      <c r="L908" s="131"/>
      <c r="M908" s="381"/>
      <c r="N908" s="381"/>
      <c r="O908" s="381"/>
      <c r="P908" s="381"/>
      <c r="Q908" s="381"/>
      <c r="R908" s="381"/>
      <c r="S908" s="381"/>
      <c r="T908" s="381"/>
      <c r="U908" s="381"/>
      <c r="V908" s="381"/>
      <c r="W908" s="381"/>
      <c r="X908" s="381"/>
      <c r="Y908" s="381"/>
      <c r="Z908" s="381"/>
    </row>
    <row r="909" spans="1:26" ht="12.75" customHeight="1" x14ac:dyDescent="0.25">
      <c r="A909" s="128">
        <v>906</v>
      </c>
      <c r="B909" s="129"/>
      <c r="C909" s="98"/>
      <c r="D909" s="141"/>
      <c r="E909" s="98"/>
      <c r="F909" s="95"/>
      <c r="G909" s="131" t="str">
        <f t="shared" si="3"/>
        <v/>
      </c>
      <c r="H909" s="131"/>
      <c r="I909" s="132"/>
      <c r="J909" s="131"/>
      <c r="K909" s="129"/>
      <c r="L909" s="131"/>
      <c r="M909" s="381"/>
      <c r="N909" s="381"/>
      <c r="O909" s="381"/>
      <c r="P909" s="381"/>
      <c r="Q909" s="381"/>
      <c r="R909" s="381"/>
      <c r="S909" s="381"/>
      <c r="T909" s="381"/>
      <c r="U909" s="381"/>
      <c r="V909" s="381"/>
      <c r="W909" s="381"/>
      <c r="X909" s="381"/>
      <c r="Y909" s="381"/>
      <c r="Z909" s="381"/>
    </row>
    <row r="910" spans="1:26" ht="12.75" customHeight="1" x14ac:dyDescent="0.25">
      <c r="A910" s="128">
        <v>907</v>
      </c>
      <c r="B910" s="129"/>
      <c r="C910" s="98"/>
      <c r="D910" s="141"/>
      <c r="E910" s="98"/>
      <c r="F910" s="95"/>
      <c r="G910" s="131" t="str">
        <f t="shared" si="3"/>
        <v/>
      </c>
      <c r="H910" s="131"/>
      <c r="I910" s="132"/>
      <c r="J910" s="131"/>
      <c r="K910" s="129"/>
      <c r="L910" s="131"/>
      <c r="M910" s="381"/>
      <c r="N910" s="381"/>
      <c r="O910" s="381"/>
      <c r="P910" s="381"/>
      <c r="Q910" s="381"/>
      <c r="R910" s="381"/>
      <c r="S910" s="381"/>
      <c r="T910" s="381"/>
      <c r="U910" s="381"/>
      <c r="V910" s="381"/>
      <c r="W910" s="381"/>
      <c r="X910" s="381"/>
      <c r="Y910" s="381"/>
      <c r="Z910" s="381"/>
    </row>
    <row r="911" spans="1:26" ht="12.75" customHeight="1" x14ac:dyDescent="0.25">
      <c r="A911" s="128">
        <v>908</v>
      </c>
      <c r="B911" s="129"/>
      <c r="C911" s="98"/>
      <c r="D911" s="141"/>
      <c r="E911" s="98"/>
      <c r="F911" s="95"/>
      <c r="G911" s="131" t="str">
        <f t="shared" si="3"/>
        <v/>
      </c>
      <c r="H911" s="131"/>
      <c r="I911" s="132"/>
      <c r="J911" s="131"/>
      <c r="K911" s="129"/>
      <c r="L911" s="131"/>
      <c r="M911" s="381"/>
      <c r="N911" s="381"/>
      <c r="O911" s="381"/>
      <c r="P911" s="381"/>
      <c r="Q911" s="381"/>
      <c r="R911" s="381"/>
      <c r="S911" s="381"/>
      <c r="T911" s="381"/>
      <c r="U911" s="381"/>
      <c r="V911" s="381"/>
      <c r="W911" s="381"/>
      <c r="X911" s="381"/>
      <c r="Y911" s="381"/>
      <c r="Z911" s="381"/>
    </row>
    <row r="912" spans="1:26" ht="12.75" customHeight="1" x14ac:dyDescent="0.25">
      <c r="A912" s="128">
        <v>909</v>
      </c>
      <c r="B912" s="129"/>
      <c r="C912" s="98"/>
      <c r="D912" s="141"/>
      <c r="E912" s="98"/>
      <c r="F912" s="95"/>
      <c r="G912" s="131" t="str">
        <f t="shared" si="3"/>
        <v/>
      </c>
      <c r="H912" s="131"/>
      <c r="I912" s="132"/>
      <c r="J912" s="131"/>
      <c r="K912" s="129"/>
      <c r="L912" s="131"/>
      <c r="M912" s="381"/>
      <c r="N912" s="381"/>
      <c r="O912" s="381"/>
      <c r="P912" s="381"/>
      <c r="Q912" s="381"/>
      <c r="R912" s="381"/>
      <c r="S912" s="381"/>
      <c r="T912" s="381"/>
      <c r="U912" s="381"/>
      <c r="V912" s="381"/>
      <c r="W912" s="381"/>
      <c r="X912" s="381"/>
      <c r="Y912" s="381"/>
      <c r="Z912" s="381"/>
    </row>
    <row r="913" spans="1:26" ht="12.75" customHeight="1" x14ac:dyDescent="0.25">
      <c r="A913" s="128">
        <v>910</v>
      </c>
      <c r="B913" s="129"/>
      <c r="C913" s="98"/>
      <c r="D913" s="141"/>
      <c r="E913" s="98"/>
      <c r="F913" s="95"/>
      <c r="G913" s="131" t="str">
        <f t="shared" si="3"/>
        <v/>
      </c>
      <c r="H913" s="131"/>
      <c r="I913" s="132"/>
      <c r="J913" s="131"/>
      <c r="K913" s="129"/>
      <c r="L913" s="131"/>
      <c r="M913" s="381"/>
      <c r="N913" s="381"/>
      <c r="O913" s="381"/>
      <c r="P913" s="381"/>
      <c r="Q913" s="381"/>
      <c r="R913" s="381"/>
      <c r="S913" s="381"/>
      <c r="T913" s="381"/>
      <c r="U913" s="381"/>
      <c r="V913" s="381"/>
      <c r="W913" s="381"/>
      <c r="X913" s="381"/>
      <c r="Y913" s="381"/>
      <c r="Z913" s="381"/>
    </row>
    <row r="914" spans="1:26" ht="12.75" customHeight="1" x14ac:dyDescent="0.25">
      <c r="A914" s="128">
        <v>911</v>
      </c>
      <c r="B914" s="129"/>
      <c r="C914" s="98"/>
      <c r="D914" s="141"/>
      <c r="E914" s="98"/>
      <c r="F914" s="95"/>
      <c r="G914" s="131" t="str">
        <f t="shared" si="3"/>
        <v/>
      </c>
      <c r="H914" s="131"/>
      <c r="I914" s="132"/>
      <c r="J914" s="131"/>
      <c r="K914" s="129"/>
      <c r="L914" s="131"/>
      <c r="M914" s="381"/>
      <c r="N914" s="381"/>
      <c r="O914" s="381"/>
      <c r="P914" s="381"/>
      <c r="Q914" s="381"/>
      <c r="R914" s="381"/>
      <c r="S914" s="381"/>
      <c r="T914" s="381"/>
      <c r="U914" s="381"/>
      <c r="V914" s="381"/>
      <c r="W914" s="381"/>
      <c r="X914" s="381"/>
      <c r="Y914" s="381"/>
      <c r="Z914" s="381"/>
    </row>
    <row r="915" spans="1:26" ht="12.75" customHeight="1" x14ac:dyDescent="0.25">
      <c r="A915" s="128">
        <v>912</v>
      </c>
      <c r="B915" s="129"/>
      <c r="C915" s="98"/>
      <c r="D915" s="141"/>
      <c r="E915" s="98"/>
      <c r="F915" s="95"/>
      <c r="G915" s="131" t="str">
        <f t="shared" si="3"/>
        <v/>
      </c>
      <c r="H915" s="131"/>
      <c r="I915" s="132"/>
      <c r="J915" s="131"/>
      <c r="K915" s="129"/>
      <c r="L915" s="131"/>
      <c r="M915" s="381"/>
      <c r="N915" s="381"/>
      <c r="O915" s="381"/>
      <c r="P915" s="381"/>
      <c r="Q915" s="381"/>
      <c r="R915" s="381"/>
      <c r="S915" s="381"/>
      <c r="T915" s="381"/>
      <c r="U915" s="381"/>
      <c r="V915" s="381"/>
      <c r="W915" s="381"/>
      <c r="X915" s="381"/>
      <c r="Y915" s="381"/>
      <c r="Z915" s="381"/>
    </row>
    <row r="916" spans="1:26" ht="12.75" customHeight="1" x14ac:dyDescent="0.25">
      <c r="A916" s="128">
        <v>913</v>
      </c>
      <c r="B916" s="129"/>
      <c r="C916" s="98"/>
      <c r="D916" s="141"/>
      <c r="E916" s="98"/>
      <c r="F916" s="95"/>
      <c r="G916" s="131" t="str">
        <f t="shared" si="3"/>
        <v/>
      </c>
      <c r="H916" s="131"/>
      <c r="I916" s="132"/>
      <c r="J916" s="131"/>
      <c r="K916" s="129"/>
      <c r="L916" s="131"/>
      <c r="M916" s="381"/>
      <c r="N916" s="381"/>
      <c r="O916" s="381"/>
      <c r="P916" s="381"/>
      <c r="Q916" s="381"/>
      <c r="R916" s="381"/>
      <c r="S916" s="381"/>
      <c r="T916" s="381"/>
      <c r="U916" s="381"/>
      <c r="V916" s="381"/>
      <c r="W916" s="381"/>
      <c r="X916" s="381"/>
      <c r="Y916" s="381"/>
      <c r="Z916" s="381"/>
    </row>
    <row r="917" spans="1:26" ht="12.75" customHeight="1" x14ac:dyDescent="0.25">
      <c r="A917" s="128">
        <v>914</v>
      </c>
      <c r="B917" s="129"/>
      <c r="C917" s="98"/>
      <c r="D917" s="141"/>
      <c r="E917" s="98"/>
      <c r="F917" s="95"/>
      <c r="G917" s="131" t="str">
        <f t="shared" si="3"/>
        <v/>
      </c>
      <c r="H917" s="131"/>
      <c r="I917" s="132"/>
      <c r="J917" s="131"/>
      <c r="K917" s="129"/>
      <c r="L917" s="131"/>
      <c r="M917" s="381"/>
      <c r="N917" s="381"/>
      <c r="O917" s="381"/>
      <c r="P917" s="381"/>
      <c r="Q917" s="381"/>
      <c r="R917" s="381"/>
      <c r="S917" s="381"/>
      <c r="T917" s="381"/>
      <c r="U917" s="381"/>
      <c r="V917" s="381"/>
      <c r="W917" s="381"/>
      <c r="X917" s="381"/>
      <c r="Y917" s="381"/>
      <c r="Z917" s="381"/>
    </row>
    <row r="918" spans="1:26" ht="12.75" customHeight="1" x14ac:dyDescent="0.25">
      <c r="A918" s="128">
        <v>915</v>
      </c>
      <c r="B918" s="129"/>
      <c r="C918" s="98"/>
      <c r="D918" s="141"/>
      <c r="E918" s="98"/>
      <c r="F918" s="95"/>
      <c r="G918" s="131" t="str">
        <f t="shared" si="3"/>
        <v/>
      </c>
      <c r="H918" s="131"/>
      <c r="I918" s="132"/>
      <c r="J918" s="131"/>
      <c r="K918" s="129"/>
      <c r="L918" s="131"/>
      <c r="M918" s="381"/>
      <c r="N918" s="381"/>
      <c r="O918" s="381"/>
      <c r="P918" s="381"/>
      <c r="Q918" s="381"/>
      <c r="R918" s="381"/>
      <c r="S918" s="381"/>
      <c r="T918" s="381"/>
      <c r="U918" s="381"/>
      <c r="V918" s="381"/>
      <c r="W918" s="381"/>
      <c r="X918" s="381"/>
      <c r="Y918" s="381"/>
      <c r="Z918" s="381"/>
    </row>
    <row r="919" spans="1:26" ht="12.75" customHeight="1" x14ac:dyDescent="0.25">
      <c r="A919" s="128">
        <v>916</v>
      </c>
      <c r="B919" s="129"/>
      <c r="C919" s="98"/>
      <c r="D919" s="141"/>
      <c r="E919" s="98"/>
      <c r="F919" s="95"/>
      <c r="G919" s="131" t="str">
        <f t="shared" si="3"/>
        <v/>
      </c>
      <c r="H919" s="131"/>
      <c r="I919" s="132"/>
      <c r="J919" s="131"/>
      <c r="K919" s="129"/>
      <c r="L919" s="131"/>
      <c r="M919" s="381"/>
      <c r="N919" s="381"/>
      <c r="O919" s="381"/>
      <c r="P919" s="381"/>
      <c r="Q919" s="381"/>
      <c r="R919" s="381"/>
      <c r="S919" s="381"/>
      <c r="T919" s="381"/>
      <c r="U919" s="381"/>
      <c r="V919" s="381"/>
      <c r="W919" s="381"/>
      <c r="X919" s="381"/>
      <c r="Y919" s="381"/>
      <c r="Z919" s="381"/>
    </row>
    <row r="920" spans="1:26" ht="12.75" customHeight="1" x14ac:dyDescent="0.25">
      <c r="A920" s="128">
        <v>917</v>
      </c>
      <c r="B920" s="129"/>
      <c r="C920" s="98"/>
      <c r="D920" s="141"/>
      <c r="E920" s="98"/>
      <c r="F920" s="95"/>
      <c r="G920" s="131" t="str">
        <f t="shared" si="3"/>
        <v/>
      </c>
      <c r="H920" s="131"/>
      <c r="I920" s="132"/>
      <c r="J920" s="131"/>
      <c r="K920" s="129"/>
      <c r="L920" s="131"/>
      <c r="M920" s="381"/>
      <c r="N920" s="381"/>
      <c r="O920" s="381"/>
      <c r="P920" s="381"/>
      <c r="Q920" s="381"/>
      <c r="R920" s="381"/>
      <c r="S920" s="381"/>
      <c r="T920" s="381"/>
      <c r="U920" s="381"/>
      <c r="V920" s="381"/>
      <c r="W920" s="381"/>
      <c r="X920" s="381"/>
      <c r="Y920" s="381"/>
      <c r="Z920" s="381"/>
    </row>
    <row r="921" spans="1:26" ht="12.75" customHeight="1" x14ac:dyDescent="0.25">
      <c r="A921" s="128">
        <v>918</v>
      </c>
      <c r="B921" s="129"/>
      <c r="C921" s="98"/>
      <c r="D921" s="141"/>
      <c r="E921" s="98"/>
      <c r="F921" s="95"/>
      <c r="G921" s="131" t="str">
        <f t="shared" si="3"/>
        <v/>
      </c>
      <c r="H921" s="131"/>
      <c r="I921" s="132"/>
      <c r="J921" s="131"/>
      <c r="K921" s="129"/>
      <c r="L921" s="131"/>
      <c r="M921" s="381"/>
      <c r="N921" s="381"/>
      <c r="O921" s="381"/>
      <c r="P921" s="381"/>
      <c r="Q921" s="381"/>
      <c r="R921" s="381"/>
      <c r="S921" s="381"/>
      <c r="T921" s="381"/>
      <c r="U921" s="381"/>
      <c r="V921" s="381"/>
      <c r="W921" s="381"/>
      <c r="X921" s="381"/>
      <c r="Y921" s="381"/>
      <c r="Z921" s="381"/>
    </row>
    <row r="922" spans="1:26" ht="12.75" customHeight="1" x14ac:dyDescent="0.25">
      <c r="A922" s="128">
        <v>919</v>
      </c>
      <c r="B922" s="129"/>
      <c r="C922" s="98"/>
      <c r="D922" s="141"/>
      <c r="E922" s="98"/>
      <c r="F922" s="95"/>
      <c r="G922" s="131" t="str">
        <f t="shared" si="3"/>
        <v/>
      </c>
      <c r="H922" s="131"/>
      <c r="I922" s="132"/>
      <c r="J922" s="131"/>
      <c r="K922" s="129"/>
      <c r="L922" s="131"/>
      <c r="M922" s="381"/>
      <c r="N922" s="381"/>
      <c r="O922" s="381"/>
      <c r="P922" s="381"/>
      <c r="Q922" s="381"/>
      <c r="R922" s="381"/>
      <c r="S922" s="381"/>
      <c r="T922" s="381"/>
      <c r="U922" s="381"/>
      <c r="V922" s="381"/>
      <c r="W922" s="381"/>
      <c r="X922" s="381"/>
      <c r="Y922" s="381"/>
      <c r="Z922" s="381"/>
    </row>
    <row r="923" spans="1:26" ht="12.75" customHeight="1" x14ac:dyDescent="0.25">
      <c r="A923" s="128">
        <v>920</v>
      </c>
      <c r="B923" s="129"/>
      <c r="C923" s="98"/>
      <c r="D923" s="141"/>
      <c r="E923" s="98"/>
      <c r="F923" s="95"/>
      <c r="G923" s="131" t="str">
        <f t="shared" si="3"/>
        <v/>
      </c>
      <c r="H923" s="131"/>
      <c r="I923" s="132"/>
      <c r="J923" s="131"/>
      <c r="K923" s="129"/>
      <c r="L923" s="131"/>
      <c r="M923" s="381"/>
      <c r="N923" s="381"/>
      <c r="O923" s="381"/>
      <c r="P923" s="381"/>
      <c r="Q923" s="381"/>
      <c r="R923" s="381"/>
      <c r="S923" s="381"/>
      <c r="T923" s="381"/>
      <c r="U923" s="381"/>
      <c r="V923" s="381"/>
      <c r="W923" s="381"/>
      <c r="X923" s="381"/>
      <c r="Y923" s="381"/>
      <c r="Z923" s="381"/>
    </row>
    <row r="924" spans="1:26" ht="12.75" customHeight="1" x14ac:dyDescent="0.25">
      <c r="A924" s="128">
        <v>921</v>
      </c>
      <c r="B924" s="129"/>
      <c r="C924" s="98"/>
      <c r="D924" s="141"/>
      <c r="E924" s="98"/>
      <c r="F924" s="95"/>
      <c r="G924" s="131" t="str">
        <f t="shared" si="3"/>
        <v/>
      </c>
      <c r="H924" s="131"/>
      <c r="I924" s="132"/>
      <c r="J924" s="131"/>
      <c r="K924" s="129"/>
      <c r="L924" s="131"/>
      <c r="M924" s="381"/>
      <c r="N924" s="381"/>
      <c r="O924" s="381"/>
      <c r="P924" s="381"/>
      <c r="Q924" s="381"/>
      <c r="R924" s="381"/>
      <c r="S924" s="381"/>
      <c r="T924" s="381"/>
      <c r="U924" s="381"/>
      <c r="V924" s="381"/>
      <c r="W924" s="381"/>
      <c r="X924" s="381"/>
      <c r="Y924" s="381"/>
      <c r="Z924" s="381"/>
    </row>
    <row r="925" spans="1:26" ht="12.75" customHeight="1" x14ac:dyDescent="0.25">
      <c r="A925" s="128">
        <v>922</v>
      </c>
      <c r="B925" s="129"/>
      <c r="C925" s="98"/>
      <c r="D925" s="141"/>
      <c r="E925" s="98"/>
      <c r="F925" s="95"/>
      <c r="G925" s="131" t="str">
        <f t="shared" si="3"/>
        <v/>
      </c>
      <c r="H925" s="131"/>
      <c r="I925" s="132"/>
      <c r="J925" s="131"/>
      <c r="K925" s="129"/>
      <c r="L925" s="131"/>
      <c r="M925" s="381"/>
      <c r="N925" s="381"/>
      <c r="O925" s="381"/>
      <c r="P925" s="381"/>
      <c r="Q925" s="381"/>
      <c r="R925" s="381"/>
      <c r="S925" s="381"/>
      <c r="T925" s="381"/>
      <c r="U925" s="381"/>
      <c r="V925" s="381"/>
      <c r="W925" s="381"/>
      <c r="X925" s="381"/>
      <c r="Y925" s="381"/>
      <c r="Z925" s="381"/>
    </row>
    <row r="926" spans="1:26" ht="12.75" customHeight="1" x14ac:dyDescent="0.25">
      <c r="A926" s="128">
        <v>923</v>
      </c>
      <c r="B926" s="129"/>
      <c r="C926" s="98"/>
      <c r="D926" s="141"/>
      <c r="E926" s="98"/>
      <c r="F926" s="95"/>
      <c r="G926" s="131" t="str">
        <f t="shared" si="3"/>
        <v/>
      </c>
      <c r="H926" s="131"/>
      <c r="I926" s="132"/>
      <c r="J926" s="131"/>
      <c r="K926" s="129"/>
      <c r="L926" s="131"/>
      <c r="M926" s="381"/>
      <c r="N926" s="381"/>
      <c r="O926" s="381"/>
      <c r="P926" s="381"/>
      <c r="Q926" s="381"/>
      <c r="R926" s="381"/>
      <c r="S926" s="381"/>
      <c r="T926" s="381"/>
      <c r="U926" s="381"/>
      <c r="V926" s="381"/>
      <c r="W926" s="381"/>
      <c r="X926" s="381"/>
      <c r="Y926" s="381"/>
      <c r="Z926" s="381"/>
    </row>
    <row r="927" spans="1:26" ht="12.75" customHeight="1" x14ac:dyDescent="0.25">
      <c r="A927" s="128">
        <v>924</v>
      </c>
      <c r="B927" s="129"/>
      <c r="C927" s="98"/>
      <c r="D927" s="141"/>
      <c r="E927" s="98"/>
      <c r="F927" s="95"/>
      <c r="G927" s="131" t="str">
        <f t="shared" si="3"/>
        <v/>
      </c>
      <c r="H927" s="131"/>
      <c r="I927" s="132"/>
      <c r="J927" s="131"/>
      <c r="K927" s="129"/>
      <c r="L927" s="131"/>
      <c r="M927" s="381"/>
      <c r="N927" s="381"/>
      <c r="O927" s="381"/>
      <c r="P927" s="381"/>
      <c r="Q927" s="381"/>
      <c r="R927" s="381"/>
      <c r="S927" s="381"/>
      <c r="T927" s="381"/>
      <c r="U927" s="381"/>
      <c r="V927" s="381"/>
      <c r="W927" s="381"/>
      <c r="X927" s="381"/>
      <c r="Y927" s="381"/>
      <c r="Z927" s="381"/>
    </row>
    <row r="928" spans="1:26" ht="12.75" customHeight="1" x14ac:dyDescent="0.25">
      <c r="A928" s="128">
        <v>925</v>
      </c>
      <c r="B928" s="129"/>
      <c r="C928" s="98"/>
      <c r="D928" s="141"/>
      <c r="E928" s="98"/>
      <c r="F928" s="95"/>
      <c r="G928" s="131" t="str">
        <f t="shared" si="3"/>
        <v/>
      </c>
      <c r="H928" s="131"/>
      <c r="I928" s="132"/>
      <c r="J928" s="131"/>
      <c r="K928" s="129"/>
      <c r="L928" s="131"/>
      <c r="M928" s="381"/>
      <c r="N928" s="381"/>
      <c r="O928" s="381"/>
      <c r="P928" s="381"/>
      <c r="Q928" s="381"/>
      <c r="R928" s="381"/>
      <c r="S928" s="381"/>
      <c r="T928" s="381"/>
      <c r="U928" s="381"/>
      <c r="V928" s="381"/>
      <c r="W928" s="381"/>
      <c r="X928" s="381"/>
      <c r="Y928" s="381"/>
      <c r="Z928" s="381"/>
    </row>
    <row r="929" spans="1:26" ht="12.75" customHeight="1" x14ac:dyDescent="0.25">
      <c r="A929" s="128">
        <v>926</v>
      </c>
      <c r="B929" s="129"/>
      <c r="C929" s="98"/>
      <c r="D929" s="141"/>
      <c r="E929" s="98"/>
      <c r="F929" s="95"/>
      <c r="G929" s="131" t="str">
        <f t="shared" si="3"/>
        <v/>
      </c>
      <c r="H929" s="131"/>
      <c r="I929" s="132"/>
      <c r="J929" s="131"/>
      <c r="K929" s="129"/>
      <c r="L929" s="131"/>
      <c r="M929" s="381"/>
      <c r="N929" s="381"/>
      <c r="O929" s="381"/>
      <c r="P929" s="381"/>
      <c r="Q929" s="381"/>
      <c r="R929" s="381"/>
      <c r="S929" s="381"/>
      <c r="T929" s="381"/>
      <c r="U929" s="381"/>
      <c r="V929" s="381"/>
      <c r="W929" s="381"/>
      <c r="X929" s="381"/>
      <c r="Y929" s="381"/>
      <c r="Z929" s="381"/>
    </row>
    <row r="930" spans="1:26" ht="12.75" customHeight="1" x14ac:dyDescent="0.25">
      <c r="A930" s="128">
        <v>927</v>
      </c>
      <c r="B930" s="129"/>
      <c r="C930" s="98"/>
      <c r="D930" s="141"/>
      <c r="E930" s="98"/>
      <c r="F930" s="95"/>
      <c r="G930" s="131" t="str">
        <f t="shared" si="3"/>
        <v/>
      </c>
      <c r="H930" s="131"/>
      <c r="I930" s="132"/>
      <c r="J930" s="131"/>
      <c r="K930" s="129"/>
      <c r="L930" s="131"/>
      <c r="M930" s="381"/>
      <c r="N930" s="381"/>
      <c r="O930" s="381"/>
      <c r="P930" s="381"/>
      <c r="Q930" s="381"/>
      <c r="R930" s="381"/>
      <c r="S930" s="381"/>
      <c r="T930" s="381"/>
      <c r="U930" s="381"/>
      <c r="V930" s="381"/>
      <c r="W930" s="381"/>
      <c r="X930" s="381"/>
      <c r="Y930" s="381"/>
      <c r="Z930" s="381"/>
    </row>
    <row r="931" spans="1:26" ht="12.75" customHeight="1" x14ac:dyDescent="0.25">
      <c r="A931" s="128">
        <v>928</v>
      </c>
      <c r="B931" s="129"/>
      <c r="C931" s="98"/>
      <c r="D931" s="141"/>
      <c r="E931" s="98"/>
      <c r="F931" s="95"/>
      <c r="G931" s="131" t="str">
        <f t="shared" si="3"/>
        <v/>
      </c>
      <c r="H931" s="131"/>
      <c r="I931" s="132"/>
      <c r="J931" s="131"/>
      <c r="K931" s="129"/>
      <c r="L931" s="131"/>
      <c r="M931" s="381"/>
      <c r="N931" s="381"/>
      <c r="O931" s="381"/>
      <c r="P931" s="381"/>
      <c r="Q931" s="381"/>
      <c r="R931" s="381"/>
      <c r="S931" s="381"/>
      <c r="T931" s="381"/>
      <c r="U931" s="381"/>
      <c r="V931" s="381"/>
      <c r="W931" s="381"/>
      <c r="X931" s="381"/>
      <c r="Y931" s="381"/>
      <c r="Z931" s="381"/>
    </row>
    <row r="932" spans="1:26" ht="12.75" customHeight="1" x14ac:dyDescent="0.25">
      <c r="A932" s="128">
        <v>929</v>
      </c>
      <c r="B932" s="129"/>
      <c r="C932" s="98"/>
      <c r="D932" s="141"/>
      <c r="E932" s="98"/>
      <c r="F932" s="95"/>
      <c r="G932" s="131" t="str">
        <f t="shared" si="3"/>
        <v/>
      </c>
      <c r="H932" s="131"/>
      <c r="I932" s="132"/>
      <c r="J932" s="131"/>
      <c r="K932" s="129"/>
      <c r="L932" s="131"/>
      <c r="M932" s="381"/>
      <c r="N932" s="381"/>
      <c r="O932" s="381"/>
      <c r="P932" s="381"/>
      <c r="Q932" s="381"/>
      <c r="R932" s="381"/>
      <c r="S932" s="381"/>
      <c r="T932" s="381"/>
      <c r="U932" s="381"/>
      <c r="V932" s="381"/>
      <c r="W932" s="381"/>
      <c r="X932" s="381"/>
      <c r="Y932" s="381"/>
      <c r="Z932" s="381"/>
    </row>
    <row r="933" spans="1:26" ht="12.75" customHeight="1" x14ac:dyDescent="0.25">
      <c r="A933" s="128">
        <v>930</v>
      </c>
      <c r="B933" s="129"/>
      <c r="C933" s="98"/>
      <c r="D933" s="141"/>
      <c r="E933" s="98"/>
      <c r="F933" s="95"/>
      <c r="G933" s="131" t="str">
        <f t="shared" si="3"/>
        <v/>
      </c>
      <c r="H933" s="131"/>
      <c r="I933" s="132"/>
      <c r="J933" s="131"/>
      <c r="K933" s="129"/>
      <c r="L933" s="131"/>
      <c r="M933" s="381"/>
      <c r="N933" s="381"/>
      <c r="O933" s="381"/>
      <c r="P933" s="381"/>
      <c r="Q933" s="381"/>
      <c r="R933" s="381"/>
      <c r="S933" s="381"/>
      <c r="T933" s="381"/>
      <c r="U933" s="381"/>
      <c r="V933" s="381"/>
      <c r="W933" s="381"/>
      <c r="X933" s="381"/>
      <c r="Y933" s="381"/>
      <c r="Z933" s="381"/>
    </row>
    <row r="934" spans="1:26" ht="12.75" customHeight="1" x14ac:dyDescent="0.25">
      <c r="A934" s="128">
        <v>931</v>
      </c>
      <c r="B934" s="129"/>
      <c r="C934" s="98"/>
      <c r="D934" s="141"/>
      <c r="E934" s="98"/>
      <c r="F934" s="95"/>
      <c r="G934" s="131" t="str">
        <f t="shared" si="3"/>
        <v/>
      </c>
      <c r="H934" s="131"/>
      <c r="I934" s="132"/>
      <c r="J934" s="131"/>
      <c r="K934" s="129"/>
      <c r="L934" s="131"/>
      <c r="M934" s="381"/>
      <c r="N934" s="381"/>
      <c r="O934" s="381"/>
      <c r="P934" s="381"/>
      <c r="Q934" s="381"/>
      <c r="R934" s="381"/>
      <c r="S934" s="381"/>
      <c r="T934" s="381"/>
      <c r="U934" s="381"/>
      <c r="V934" s="381"/>
      <c r="W934" s="381"/>
      <c r="X934" s="381"/>
      <c r="Y934" s="381"/>
      <c r="Z934" s="381"/>
    </row>
    <row r="935" spans="1:26" ht="12.75" customHeight="1" x14ac:dyDescent="0.25">
      <c r="A935" s="128">
        <v>932</v>
      </c>
      <c r="B935" s="129"/>
      <c r="C935" s="98"/>
      <c r="D935" s="141"/>
      <c r="E935" s="98"/>
      <c r="F935" s="95"/>
      <c r="G935" s="131" t="str">
        <f t="shared" si="3"/>
        <v/>
      </c>
      <c r="H935" s="131"/>
      <c r="I935" s="132"/>
      <c r="J935" s="131"/>
      <c r="K935" s="129"/>
      <c r="L935" s="131"/>
      <c r="M935" s="381"/>
      <c r="N935" s="381"/>
      <c r="O935" s="381"/>
      <c r="P935" s="381"/>
      <c r="Q935" s="381"/>
      <c r="R935" s="381"/>
      <c r="S935" s="381"/>
      <c r="T935" s="381"/>
      <c r="U935" s="381"/>
      <c r="V935" s="381"/>
      <c r="W935" s="381"/>
      <c r="X935" s="381"/>
      <c r="Y935" s="381"/>
      <c r="Z935" s="381"/>
    </row>
    <row r="936" spans="1:26" ht="12.75" customHeight="1" x14ac:dyDescent="0.25">
      <c r="A936" s="128">
        <v>933</v>
      </c>
      <c r="B936" s="129"/>
      <c r="C936" s="98"/>
      <c r="D936" s="141"/>
      <c r="E936" s="98"/>
      <c r="F936" s="95"/>
      <c r="G936" s="131" t="str">
        <f t="shared" si="3"/>
        <v/>
      </c>
      <c r="H936" s="131"/>
      <c r="I936" s="132"/>
      <c r="J936" s="131"/>
      <c r="K936" s="129"/>
      <c r="L936" s="131"/>
      <c r="M936" s="381"/>
      <c r="N936" s="381"/>
      <c r="O936" s="381"/>
      <c r="P936" s="381"/>
      <c r="Q936" s="381"/>
      <c r="R936" s="381"/>
      <c r="S936" s="381"/>
      <c r="T936" s="381"/>
      <c r="U936" s="381"/>
      <c r="V936" s="381"/>
      <c r="W936" s="381"/>
      <c r="X936" s="381"/>
      <c r="Y936" s="381"/>
      <c r="Z936" s="381"/>
    </row>
    <row r="937" spans="1:26" ht="12.75" customHeight="1" x14ac:dyDescent="0.25">
      <c r="A937" s="128">
        <v>934</v>
      </c>
      <c r="B937" s="129"/>
      <c r="C937" s="98"/>
      <c r="D937" s="141"/>
      <c r="E937" s="98"/>
      <c r="F937" s="95"/>
      <c r="G937" s="131" t="str">
        <f t="shared" si="3"/>
        <v/>
      </c>
      <c r="H937" s="131"/>
      <c r="I937" s="132"/>
      <c r="J937" s="131"/>
      <c r="K937" s="129"/>
      <c r="L937" s="131"/>
      <c r="M937" s="381"/>
      <c r="N937" s="381"/>
      <c r="O937" s="381"/>
      <c r="P937" s="381"/>
      <c r="Q937" s="381"/>
      <c r="R937" s="381"/>
      <c r="S937" s="381"/>
      <c r="T937" s="381"/>
      <c r="U937" s="381"/>
      <c r="V937" s="381"/>
      <c r="W937" s="381"/>
      <c r="X937" s="381"/>
      <c r="Y937" s="381"/>
      <c r="Z937" s="381"/>
    </row>
    <row r="938" spans="1:26" ht="12.75" customHeight="1" x14ac:dyDescent="0.25">
      <c r="A938" s="128">
        <v>935</v>
      </c>
      <c r="B938" s="129"/>
      <c r="C938" s="98"/>
      <c r="D938" s="141"/>
      <c r="E938" s="98"/>
      <c r="F938" s="95"/>
      <c r="G938" s="131" t="str">
        <f t="shared" si="3"/>
        <v/>
      </c>
      <c r="H938" s="131"/>
      <c r="I938" s="132"/>
      <c r="J938" s="131"/>
      <c r="K938" s="129"/>
      <c r="L938" s="131"/>
      <c r="M938" s="381"/>
      <c r="N938" s="381"/>
      <c r="O938" s="381"/>
      <c r="P938" s="381"/>
      <c r="Q938" s="381"/>
      <c r="R938" s="381"/>
      <c r="S938" s="381"/>
      <c r="T938" s="381"/>
      <c r="U938" s="381"/>
      <c r="V938" s="381"/>
      <c r="W938" s="381"/>
      <c r="X938" s="381"/>
      <c r="Y938" s="381"/>
      <c r="Z938" s="381"/>
    </row>
    <row r="939" spans="1:26" ht="12.75" customHeight="1" x14ac:dyDescent="0.25">
      <c r="A939" s="128">
        <v>936</v>
      </c>
      <c r="B939" s="129"/>
      <c r="C939" s="98"/>
      <c r="D939" s="141"/>
      <c r="E939" s="98"/>
      <c r="F939" s="95"/>
      <c r="G939" s="131" t="str">
        <f t="shared" si="3"/>
        <v/>
      </c>
      <c r="H939" s="131"/>
      <c r="I939" s="132"/>
      <c r="J939" s="131"/>
      <c r="K939" s="129"/>
      <c r="L939" s="131"/>
      <c r="M939" s="381"/>
      <c r="N939" s="381"/>
      <c r="O939" s="381"/>
      <c r="P939" s="381"/>
      <c r="Q939" s="381"/>
      <c r="R939" s="381"/>
      <c r="S939" s="381"/>
      <c r="T939" s="381"/>
      <c r="U939" s="381"/>
      <c r="V939" s="381"/>
      <c r="W939" s="381"/>
      <c r="X939" s="381"/>
      <c r="Y939" s="381"/>
      <c r="Z939" s="381"/>
    </row>
    <row r="940" spans="1:26" ht="12.75" customHeight="1" x14ac:dyDescent="0.25">
      <c r="A940" s="128">
        <v>937</v>
      </c>
      <c r="B940" s="129"/>
      <c r="C940" s="98"/>
      <c r="D940" s="141"/>
      <c r="E940" s="98"/>
      <c r="F940" s="95"/>
      <c r="G940" s="131" t="str">
        <f t="shared" si="3"/>
        <v/>
      </c>
      <c r="H940" s="131"/>
      <c r="I940" s="132"/>
      <c r="J940" s="131"/>
      <c r="K940" s="129"/>
      <c r="L940" s="131"/>
      <c r="M940" s="381"/>
      <c r="N940" s="381"/>
      <c r="O940" s="381"/>
      <c r="P940" s="381"/>
      <c r="Q940" s="381"/>
      <c r="R940" s="381"/>
      <c r="S940" s="381"/>
      <c r="T940" s="381"/>
      <c r="U940" s="381"/>
      <c r="V940" s="381"/>
      <c r="W940" s="381"/>
      <c r="X940" s="381"/>
      <c r="Y940" s="381"/>
      <c r="Z940" s="381"/>
    </row>
    <row r="941" spans="1:26" ht="12.75" customHeight="1" x14ac:dyDescent="0.25">
      <c r="A941" s="128">
        <v>938</v>
      </c>
      <c r="B941" s="129"/>
      <c r="C941" s="98"/>
      <c r="D941" s="141"/>
      <c r="E941" s="98"/>
      <c r="F941" s="95"/>
      <c r="G941" s="131" t="str">
        <f t="shared" si="3"/>
        <v/>
      </c>
      <c r="H941" s="131"/>
      <c r="I941" s="132"/>
      <c r="J941" s="131"/>
      <c r="K941" s="129"/>
      <c r="L941" s="131"/>
      <c r="M941" s="381"/>
      <c r="N941" s="381"/>
      <c r="O941" s="381"/>
      <c r="P941" s="381"/>
      <c r="Q941" s="381"/>
      <c r="R941" s="381"/>
      <c r="S941" s="381"/>
      <c r="T941" s="381"/>
      <c r="U941" s="381"/>
      <c r="V941" s="381"/>
      <c r="W941" s="381"/>
      <c r="X941" s="381"/>
      <c r="Y941" s="381"/>
      <c r="Z941" s="381"/>
    </row>
    <row r="942" spans="1:26" ht="12.75" customHeight="1" x14ac:dyDescent="0.25">
      <c r="A942" s="128">
        <v>939</v>
      </c>
      <c r="B942" s="129"/>
      <c r="C942" s="98"/>
      <c r="D942" s="141"/>
      <c r="E942" s="98"/>
      <c r="F942" s="95"/>
      <c r="G942" s="131" t="str">
        <f t="shared" si="3"/>
        <v/>
      </c>
      <c r="H942" s="131"/>
      <c r="I942" s="132"/>
      <c r="J942" s="131"/>
      <c r="K942" s="129"/>
      <c r="L942" s="131"/>
      <c r="M942" s="381"/>
      <c r="N942" s="381"/>
      <c r="O942" s="381"/>
      <c r="P942" s="381"/>
      <c r="Q942" s="381"/>
      <c r="R942" s="381"/>
      <c r="S942" s="381"/>
      <c r="T942" s="381"/>
      <c r="U942" s="381"/>
      <c r="V942" s="381"/>
      <c r="W942" s="381"/>
      <c r="X942" s="381"/>
      <c r="Y942" s="381"/>
      <c r="Z942" s="381"/>
    </row>
    <row r="943" spans="1:26" ht="12.75" customHeight="1" x14ac:dyDescent="0.25">
      <c r="A943" s="128">
        <v>940</v>
      </c>
      <c r="B943" s="129"/>
      <c r="C943" s="98"/>
      <c r="D943" s="141"/>
      <c r="E943" s="98"/>
      <c r="F943" s="95"/>
      <c r="G943" s="131" t="str">
        <f t="shared" si="3"/>
        <v/>
      </c>
      <c r="H943" s="131"/>
      <c r="I943" s="132"/>
      <c r="J943" s="131"/>
      <c r="K943" s="129"/>
      <c r="L943" s="131"/>
      <c r="M943" s="381"/>
      <c r="N943" s="381"/>
      <c r="O943" s="381"/>
      <c r="P943" s="381"/>
      <c r="Q943" s="381"/>
      <c r="R943" s="381"/>
      <c r="S943" s="381"/>
      <c r="T943" s="381"/>
      <c r="U943" s="381"/>
      <c r="V943" s="381"/>
      <c r="W943" s="381"/>
      <c r="X943" s="381"/>
      <c r="Y943" s="381"/>
      <c r="Z943" s="381"/>
    </row>
    <row r="944" spans="1:26" ht="12.75" customHeight="1" x14ac:dyDescent="0.25">
      <c r="A944" s="128">
        <v>941</v>
      </c>
      <c r="B944" s="129"/>
      <c r="C944" s="98"/>
      <c r="D944" s="141"/>
      <c r="E944" s="98"/>
      <c r="F944" s="95"/>
      <c r="G944" s="131" t="str">
        <f t="shared" si="3"/>
        <v/>
      </c>
      <c r="H944" s="131"/>
      <c r="I944" s="132"/>
      <c r="J944" s="131"/>
      <c r="K944" s="129"/>
      <c r="L944" s="131"/>
      <c r="M944" s="381"/>
      <c r="N944" s="381"/>
      <c r="O944" s="381"/>
      <c r="P944" s="381"/>
      <c r="Q944" s="381"/>
      <c r="R944" s="381"/>
      <c r="S944" s="381"/>
      <c r="T944" s="381"/>
      <c r="U944" s="381"/>
      <c r="V944" s="381"/>
      <c r="W944" s="381"/>
      <c r="X944" s="381"/>
      <c r="Y944" s="381"/>
      <c r="Z944" s="381"/>
    </row>
    <row r="945" spans="1:26" ht="12.75" customHeight="1" x14ac:dyDescent="0.25">
      <c r="A945" s="128">
        <v>942</v>
      </c>
      <c r="B945" s="129"/>
      <c r="C945" s="98"/>
      <c r="D945" s="141"/>
      <c r="E945" s="98"/>
      <c r="F945" s="95"/>
      <c r="G945" s="131" t="str">
        <f t="shared" si="3"/>
        <v/>
      </c>
      <c r="H945" s="131"/>
      <c r="I945" s="132"/>
      <c r="J945" s="131"/>
      <c r="K945" s="129"/>
      <c r="L945" s="131"/>
      <c r="M945" s="381"/>
      <c r="N945" s="381"/>
      <c r="O945" s="381"/>
      <c r="P945" s="381"/>
      <c r="Q945" s="381"/>
      <c r="R945" s="381"/>
      <c r="S945" s="381"/>
      <c r="T945" s="381"/>
      <c r="U945" s="381"/>
      <c r="V945" s="381"/>
      <c r="W945" s="381"/>
      <c r="X945" s="381"/>
      <c r="Y945" s="381"/>
      <c r="Z945" s="381"/>
    </row>
    <row r="946" spans="1:26" ht="12.75" customHeight="1" x14ac:dyDescent="0.25">
      <c r="A946" s="128">
        <v>943</v>
      </c>
      <c r="B946" s="129"/>
      <c r="C946" s="98"/>
      <c r="D946" s="141"/>
      <c r="E946" s="98"/>
      <c r="F946" s="95"/>
      <c r="G946" s="131" t="str">
        <f t="shared" si="3"/>
        <v/>
      </c>
      <c r="H946" s="131"/>
      <c r="I946" s="132"/>
      <c r="J946" s="131"/>
      <c r="K946" s="129"/>
      <c r="L946" s="131"/>
      <c r="M946" s="381"/>
      <c r="N946" s="381"/>
      <c r="O946" s="381"/>
      <c r="P946" s="381"/>
      <c r="Q946" s="381"/>
      <c r="R946" s="381"/>
      <c r="S946" s="381"/>
      <c r="T946" s="381"/>
      <c r="U946" s="381"/>
      <c r="V946" s="381"/>
      <c r="W946" s="381"/>
      <c r="X946" s="381"/>
      <c r="Y946" s="381"/>
      <c r="Z946" s="381"/>
    </row>
    <row r="947" spans="1:26" ht="12.75" customHeight="1" x14ac:dyDescent="0.25">
      <c r="A947" s="128">
        <v>944</v>
      </c>
      <c r="B947" s="129"/>
      <c r="C947" s="98"/>
      <c r="D947" s="141"/>
      <c r="E947" s="98"/>
      <c r="F947" s="95"/>
      <c r="G947" s="131" t="str">
        <f t="shared" si="3"/>
        <v/>
      </c>
      <c r="H947" s="131"/>
      <c r="I947" s="132"/>
      <c r="J947" s="131"/>
      <c r="K947" s="129"/>
      <c r="L947" s="131"/>
      <c r="M947" s="381"/>
      <c r="N947" s="381"/>
      <c r="O947" s="381"/>
      <c r="P947" s="381"/>
      <c r="Q947" s="381"/>
      <c r="R947" s="381"/>
      <c r="S947" s="381"/>
      <c r="T947" s="381"/>
      <c r="U947" s="381"/>
      <c r="V947" s="381"/>
      <c r="W947" s="381"/>
      <c r="X947" s="381"/>
      <c r="Y947" s="381"/>
      <c r="Z947" s="381"/>
    </row>
    <row r="948" spans="1:26" ht="12.75" customHeight="1" x14ac:dyDescent="0.25">
      <c r="A948" s="128">
        <v>945</v>
      </c>
      <c r="B948" s="129"/>
      <c r="C948" s="98"/>
      <c r="D948" s="141"/>
      <c r="E948" s="98"/>
      <c r="F948" s="95"/>
      <c r="G948" s="131" t="str">
        <f t="shared" si="3"/>
        <v/>
      </c>
      <c r="H948" s="131"/>
      <c r="I948" s="132"/>
      <c r="J948" s="131"/>
      <c r="K948" s="129"/>
      <c r="L948" s="131"/>
      <c r="M948" s="381"/>
      <c r="N948" s="381"/>
      <c r="O948" s="381"/>
      <c r="P948" s="381"/>
      <c r="Q948" s="381"/>
      <c r="R948" s="381"/>
      <c r="S948" s="381"/>
      <c r="T948" s="381"/>
      <c r="U948" s="381"/>
      <c r="V948" s="381"/>
      <c r="W948" s="381"/>
      <c r="X948" s="381"/>
      <c r="Y948" s="381"/>
      <c r="Z948" s="381"/>
    </row>
    <row r="949" spans="1:26" ht="12.75" customHeight="1" x14ac:dyDescent="0.25">
      <c r="A949" s="128">
        <v>946</v>
      </c>
      <c r="B949" s="129"/>
      <c r="C949" s="98"/>
      <c r="D949" s="141"/>
      <c r="E949" s="98"/>
      <c r="F949" s="95"/>
      <c r="G949" s="131" t="str">
        <f t="shared" si="3"/>
        <v/>
      </c>
      <c r="H949" s="131"/>
      <c r="I949" s="132"/>
      <c r="J949" s="131"/>
      <c r="K949" s="129"/>
      <c r="L949" s="131"/>
      <c r="M949" s="381"/>
      <c r="N949" s="381"/>
      <c r="O949" s="381"/>
      <c r="P949" s="381"/>
      <c r="Q949" s="381"/>
      <c r="R949" s="381"/>
      <c r="S949" s="381"/>
      <c r="T949" s="381"/>
      <c r="U949" s="381"/>
      <c r="V949" s="381"/>
      <c r="W949" s="381"/>
      <c r="X949" s="381"/>
      <c r="Y949" s="381"/>
      <c r="Z949" s="381"/>
    </row>
    <row r="950" spans="1:26" ht="12.75" customHeight="1" x14ac:dyDescent="0.25">
      <c r="A950" s="128">
        <v>947</v>
      </c>
      <c r="B950" s="129"/>
      <c r="C950" s="98"/>
      <c r="D950" s="141"/>
      <c r="E950" s="98"/>
      <c r="F950" s="95"/>
      <c r="G950" s="131" t="str">
        <f t="shared" si="3"/>
        <v/>
      </c>
      <c r="H950" s="131"/>
      <c r="I950" s="132"/>
      <c r="J950" s="131"/>
      <c r="K950" s="129"/>
      <c r="L950" s="131"/>
      <c r="M950" s="381"/>
      <c r="N950" s="381"/>
      <c r="O950" s="381"/>
      <c r="P950" s="381"/>
      <c r="Q950" s="381"/>
      <c r="R950" s="381"/>
      <c r="S950" s="381"/>
      <c r="T950" s="381"/>
      <c r="U950" s="381"/>
      <c r="V950" s="381"/>
      <c r="W950" s="381"/>
      <c r="X950" s="381"/>
      <c r="Y950" s="381"/>
      <c r="Z950" s="381"/>
    </row>
    <row r="951" spans="1:26" ht="12.75" customHeight="1" x14ac:dyDescent="0.25">
      <c r="A951" s="128">
        <v>948</v>
      </c>
      <c r="B951" s="129"/>
      <c r="C951" s="98"/>
      <c r="D951" s="141"/>
      <c r="E951" s="98"/>
      <c r="F951" s="95"/>
      <c r="G951" s="131" t="str">
        <f t="shared" si="3"/>
        <v/>
      </c>
      <c r="H951" s="131"/>
      <c r="I951" s="132"/>
      <c r="J951" s="131"/>
      <c r="K951" s="129"/>
      <c r="L951" s="131"/>
      <c r="M951" s="381"/>
      <c r="N951" s="381"/>
      <c r="O951" s="381"/>
      <c r="P951" s="381"/>
      <c r="Q951" s="381"/>
      <c r="R951" s="381"/>
      <c r="S951" s="381"/>
      <c r="T951" s="381"/>
      <c r="U951" s="381"/>
      <c r="V951" s="381"/>
      <c r="W951" s="381"/>
      <c r="X951" s="381"/>
      <c r="Y951" s="381"/>
      <c r="Z951" s="381"/>
    </row>
    <row r="952" spans="1:26" ht="12.75" customHeight="1" x14ac:dyDescent="0.25">
      <c r="A952" s="128">
        <v>949</v>
      </c>
      <c r="B952" s="129"/>
      <c r="C952" s="98"/>
      <c r="D952" s="141"/>
      <c r="E952" s="98"/>
      <c r="F952" s="95"/>
      <c r="G952" s="131" t="str">
        <f t="shared" si="3"/>
        <v/>
      </c>
      <c r="H952" s="131"/>
      <c r="I952" s="132"/>
      <c r="J952" s="131"/>
      <c r="K952" s="129"/>
      <c r="L952" s="131"/>
      <c r="M952" s="381"/>
      <c r="N952" s="381"/>
      <c r="O952" s="381"/>
      <c r="P952" s="381"/>
      <c r="Q952" s="381"/>
      <c r="R952" s="381"/>
      <c r="S952" s="381"/>
      <c r="T952" s="381"/>
      <c r="U952" s="381"/>
      <c r="V952" s="381"/>
      <c r="W952" s="381"/>
      <c r="X952" s="381"/>
      <c r="Y952" s="381"/>
      <c r="Z952" s="381"/>
    </row>
    <row r="953" spans="1:26" ht="12.75" customHeight="1" x14ac:dyDescent="0.25">
      <c r="A953" s="128">
        <v>950</v>
      </c>
      <c r="B953" s="129"/>
      <c r="C953" s="98"/>
      <c r="D953" s="141"/>
      <c r="E953" s="98"/>
      <c r="F953" s="95"/>
      <c r="G953" s="131" t="str">
        <f t="shared" si="3"/>
        <v/>
      </c>
      <c r="H953" s="131"/>
      <c r="I953" s="132"/>
      <c r="J953" s="131"/>
      <c r="K953" s="129"/>
      <c r="L953" s="131"/>
      <c r="M953" s="381"/>
      <c r="N953" s="381"/>
      <c r="O953" s="381"/>
      <c r="P953" s="381"/>
      <c r="Q953" s="381"/>
      <c r="R953" s="381"/>
      <c r="S953" s="381"/>
      <c r="T953" s="381"/>
      <c r="U953" s="381"/>
      <c r="V953" s="381"/>
      <c r="W953" s="381"/>
      <c r="X953" s="381"/>
      <c r="Y953" s="381"/>
      <c r="Z953" s="381"/>
    </row>
    <row r="954" spans="1:26" ht="12.75" customHeight="1" x14ac:dyDescent="0.25">
      <c r="A954" s="128">
        <v>951</v>
      </c>
      <c r="B954" s="129"/>
      <c r="C954" s="98"/>
      <c r="D954" s="141"/>
      <c r="E954" s="98"/>
      <c r="F954" s="95"/>
      <c r="G954" s="131" t="str">
        <f t="shared" si="3"/>
        <v/>
      </c>
      <c r="H954" s="131"/>
      <c r="I954" s="132"/>
      <c r="J954" s="131"/>
      <c r="K954" s="129"/>
      <c r="L954" s="131"/>
      <c r="M954" s="381"/>
      <c r="N954" s="381"/>
      <c r="O954" s="381"/>
      <c r="P954" s="381"/>
      <c r="Q954" s="381"/>
      <c r="R954" s="381"/>
      <c r="S954" s="381"/>
      <c r="T954" s="381"/>
      <c r="U954" s="381"/>
      <c r="V954" s="381"/>
      <c r="W954" s="381"/>
      <c r="X954" s="381"/>
      <c r="Y954" s="381"/>
      <c r="Z954" s="381"/>
    </row>
    <row r="955" spans="1:26" ht="12.75" customHeight="1" x14ac:dyDescent="0.25">
      <c r="A955" s="128">
        <v>952</v>
      </c>
      <c r="B955" s="129"/>
      <c r="C955" s="98"/>
      <c r="D955" s="141"/>
      <c r="E955" s="98"/>
      <c r="F955" s="95"/>
      <c r="G955" s="131" t="str">
        <f t="shared" si="3"/>
        <v/>
      </c>
      <c r="H955" s="131"/>
      <c r="I955" s="132"/>
      <c r="J955" s="131"/>
      <c r="K955" s="129"/>
      <c r="L955" s="131"/>
      <c r="M955" s="381"/>
      <c r="N955" s="381"/>
      <c r="O955" s="381"/>
      <c r="P955" s="381"/>
      <c r="Q955" s="381"/>
      <c r="R955" s="381"/>
      <c r="S955" s="381"/>
      <c r="T955" s="381"/>
      <c r="U955" s="381"/>
      <c r="V955" s="381"/>
      <c r="W955" s="381"/>
      <c r="X955" s="381"/>
      <c r="Y955" s="381"/>
      <c r="Z955" s="381"/>
    </row>
    <row r="956" spans="1:26" ht="12.75" customHeight="1" x14ac:dyDescent="0.25">
      <c r="A956" s="128">
        <v>953</v>
      </c>
      <c r="B956" s="129"/>
      <c r="C956" s="98"/>
      <c r="D956" s="141"/>
      <c r="E956" s="98"/>
      <c r="F956" s="95"/>
      <c r="G956" s="131" t="str">
        <f t="shared" si="3"/>
        <v/>
      </c>
      <c r="H956" s="131"/>
      <c r="I956" s="132"/>
      <c r="J956" s="131"/>
      <c r="K956" s="129"/>
      <c r="L956" s="131"/>
      <c r="M956" s="381"/>
      <c r="N956" s="381"/>
      <c r="O956" s="381"/>
      <c r="P956" s="381"/>
      <c r="Q956" s="381"/>
      <c r="R956" s="381"/>
      <c r="S956" s="381"/>
      <c r="T956" s="381"/>
      <c r="U956" s="381"/>
      <c r="V956" s="381"/>
      <c r="W956" s="381"/>
      <c r="X956" s="381"/>
      <c r="Y956" s="381"/>
      <c r="Z956" s="381"/>
    </row>
    <row r="957" spans="1:26" ht="12.75" customHeight="1" x14ac:dyDescent="0.25">
      <c r="A957" s="128">
        <v>954</v>
      </c>
      <c r="B957" s="129"/>
      <c r="C957" s="98"/>
      <c r="D957" s="141"/>
      <c r="E957" s="98"/>
      <c r="F957" s="95"/>
      <c r="G957" s="131" t="str">
        <f t="shared" si="3"/>
        <v/>
      </c>
      <c r="H957" s="131"/>
      <c r="I957" s="132"/>
      <c r="J957" s="131"/>
      <c r="K957" s="129"/>
      <c r="L957" s="131"/>
      <c r="M957" s="381"/>
      <c r="N957" s="381"/>
      <c r="O957" s="381"/>
      <c r="P957" s="381"/>
      <c r="Q957" s="381"/>
      <c r="R957" s="381"/>
      <c r="S957" s="381"/>
      <c r="T957" s="381"/>
      <c r="U957" s="381"/>
      <c r="V957" s="381"/>
      <c r="W957" s="381"/>
      <c r="X957" s="381"/>
      <c r="Y957" s="381"/>
      <c r="Z957" s="381"/>
    </row>
    <row r="958" spans="1:26" ht="12.75" customHeight="1" x14ac:dyDescent="0.25">
      <c r="A958" s="128">
        <v>955</v>
      </c>
      <c r="B958" s="129"/>
      <c r="C958" s="98"/>
      <c r="D958" s="141"/>
      <c r="E958" s="98"/>
      <c r="F958" s="95"/>
      <c r="G958" s="131" t="str">
        <f t="shared" si="3"/>
        <v/>
      </c>
      <c r="H958" s="131"/>
      <c r="I958" s="132"/>
      <c r="J958" s="131"/>
      <c r="K958" s="129"/>
      <c r="L958" s="131"/>
      <c r="M958" s="381"/>
      <c r="N958" s="381"/>
      <c r="O958" s="381"/>
      <c r="P958" s="381"/>
      <c r="Q958" s="381"/>
      <c r="R958" s="381"/>
      <c r="S958" s="381"/>
      <c r="T958" s="381"/>
      <c r="U958" s="381"/>
      <c r="V958" s="381"/>
      <c r="W958" s="381"/>
      <c r="X958" s="381"/>
      <c r="Y958" s="381"/>
      <c r="Z958" s="381"/>
    </row>
    <row r="959" spans="1:26" ht="12.75" customHeight="1" x14ac:dyDescent="0.25">
      <c r="A959" s="128">
        <v>956</v>
      </c>
      <c r="B959" s="129"/>
      <c r="C959" s="98"/>
      <c r="D959" s="141"/>
      <c r="E959" s="98"/>
      <c r="F959" s="95"/>
      <c r="G959" s="131" t="str">
        <f t="shared" si="3"/>
        <v/>
      </c>
      <c r="H959" s="131"/>
      <c r="I959" s="132"/>
      <c r="J959" s="131"/>
      <c r="K959" s="129"/>
      <c r="L959" s="131"/>
      <c r="M959" s="381"/>
      <c r="N959" s="381"/>
      <c r="O959" s="381"/>
      <c r="P959" s="381"/>
      <c r="Q959" s="381"/>
      <c r="R959" s="381"/>
      <c r="S959" s="381"/>
      <c r="T959" s="381"/>
      <c r="U959" s="381"/>
      <c r="V959" s="381"/>
      <c r="W959" s="381"/>
      <c r="X959" s="381"/>
      <c r="Y959" s="381"/>
      <c r="Z959" s="381"/>
    </row>
    <row r="960" spans="1:26" ht="12.75" customHeight="1" x14ac:dyDescent="0.25">
      <c r="A960" s="128">
        <v>957</v>
      </c>
      <c r="B960" s="129"/>
      <c r="C960" s="98"/>
      <c r="D960" s="141"/>
      <c r="E960" s="98"/>
      <c r="F960" s="95"/>
      <c r="G960" s="131" t="str">
        <f t="shared" si="3"/>
        <v/>
      </c>
      <c r="H960" s="131"/>
      <c r="I960" s="132"/>
      <c r="J960" s="131"/>
      <c r="K960" s="129"/>
      <c r="L960" s="131"/>
      <c r="M960" s="381"/>
      <c r="N960" s="381"/>
      <c r="O960" s="381"/>
      <c r="P960" s="381"/>
      <c r="Q960" s="381"/>
      <c r="R960" s="381"/>
      <c r="S960" s="381"/>
      <c r="T960" s="381"/>
      <c r="U960" s="381"/>
      <c r="V960" s="381"/>
      <c r="W960" s="381"/>
      <c r="X960" s="381"/>
      <c r="Y960" s="381"/>
      <c r="Z960" s="381"/>
    </row>
    <row r="961" spans="1:26" ht="12.75" customHeight="1" x14ac:dyDescent="0.25">
      <c r="A961" s="128">
        <v>958</v>
      </c>
      <c r="B961" s="129"/>
      <c r="C961" s="98"/>
      <c r="D961" s="141"/>
      <c r="E961" s="98"/>
      <c r="F961" s="95"/>
      <c r="G961" s="131" t="str">
        <f t="shared" si="3"/>
        <v/>
      </c>
      <c r="H961" s="131"/>
      <c r="I961" s="132"/>
      <c r="J961" s="131"/>
      <c r="K961" s="129"/>
      <c r="L961" s="131"/>
      <c r="M961" s="381"/>
      <c r="N961" s="381"/>
      <c r="O961" s="381"/>
      <c r="P961" s="381"/>
      <c r="Q961" s="381"/>
      <c r="R961" s="381"/>
      <c r="S961" s="381"/>
      <c r="T961" s="381"/>
      <c r="U961" s="381"/>
      <c r="V961" s="381"/>
      <c r="W961" s="381"/>
      <c r="X961" s="381"/>
      <c r="Y961" s="381"/>
      <c r="Z961" s="381"/>
    </row>
    <row r="962" spans="1:26" ht="12.75" customHeight="1" x14ac:dyDescent="0.25">
      <c r="A962" s="128">
        <v>959</v>
      </c>
      <c r="B962" s="129"/>
      <c r="C962" s="98"/>
      <c r="D962" s="141"/>
      <c r="E962" s="98"/>
      <c r="F962" s="95"/>
      <c r="G962" s="131" t="str">
        <f t="shared" si="3"/>
        <v/>
      </c>
      <c r="H962" s="131"/>
      <c r="I962" s="132"/>
      <c r="J962" s="131"/>
      <c r="K962" s="129"/>
      <c r="L962" s="131"/>
      <c r="M962" s="381"/>
      <c r="N962" s="381"/>
      <c r="O962" s="381"/>
      <c r="P962" s="381"/>
      <c r="Q962" s="381"/>
      <c r="R962" s="381"/>
      <c r="S962" s="381"/>
      <c r="T962" s="381"/>
      <c r="U962" s="381"/>
      <c r="V962" s="381"/>
      <c r="W962" s="381"/>
      <c r="X962" s="381"/>
      <c r="Y962" s="381"/>
      <c r="Z962" s="381"/>
    </row>
    <row r="963" spans="1:26" ht="12.75" customHeight="1" x14ac:dyDescent="0.25">
      <c r="A963" s="128">
        <v>960</v>
      </c>
      <c r="B963" s="129"/>
      <c r="C963" s="98"/>
      <c r="D963" s="141"/>
      <c r="E963" s="98"/>
      <c r="F963" s="95"/>
      <c r="G963" s="131" t="str">
        <f t="shared" si="3"/>
        <v/>
      </c>
      <c r="H963" s="131"/>
      <c r="I963" s="132"/>
      <c r="J963" s="131"/>
      <c r="K963" s="129"/>
      <c r="L963" s="131"/>
      <c r="M963" s="381"/>
      <c r="N963" s="381"/>
      <c r="O963" s="381"/>
      <c r="P963" s="381"/>
      <c r="Q963" s="381"/>
      <c r="R963" s="381"/>
      <c r="S963" s="381"/>
      <c r="T963" s="381"/>
      <c r="U963" s="381"/>
      <c r="V963" s="381"/>
      <c r="W963" s="381"/>
      <c r="X963" s="381"/>
      <c r="Y963" s="381"/>
      <c r="Z963" s="381"/>
    </row>
    <row r="964" spans="1:26" ht="12.75" customHeight="1" x14ac:dyDescent="0.25">
      <c r="A964" s="128">
        <v>961</v>
      </c>
      <c r="B964" s="129"/>
      <c r="C964" s="98"/>
      <c r="D964" s="141"/>
      <c r="E964" s="98"/>
      <c r="F964" s="95"/>
      <c r="G964" s="131" t="str">
        <f t="shared" si="3"/>
        <v/>
      </c>
      <c r="H964" s="131"/>
      <c r="I964" s="132"/>
      <c r="J964" s="131"/>
      <c r="K964" s="129"/>
      <c r="L964" s="131"/>
      <c r="M964" s="381"/>
      <c r="N964" s="381"/>
      <c r="O964" s="381"/>
      <c r="P964" s="381"/>
      <c r="Q964" s="381"/>
      <c r="R964" s="381"/>
      <c r="S964" s="381"/>
      <c r="T964" s="381"/>
      <c r="U964" s="381"/>
      <c r="V964" s="381"/>
      <c r="W964" s="381"/>
      <c r="X964" s="381"/>
      <c r="Y964" s="381"/>
      <c r="Z964" s="381"/>
    </row>
    <row r="965" spans="1:26" ht="12.75" customHeight="1" x14ac:dyDescent="0.25">
      <c r="A965" s="128">
        <v>962</v>
      </c>
      <c r="B965" s="129"/>
      <c r="C965" s="98"/>
      <c r="D965" s="141"/>
      <c r="E965" s="98"/>
      <c r="F965" s="95"/>
      <c r="G965" s="131" t="str">
        <f t="shared" si="3"/>
        <v/>
      </c>
      <c r="H965" s="131"/>
      <c r="I965" s="132"/>
      <c r="J965" s="131"/>
      <c r="K965" s="129"/>
      <c r="L965" s="131"/>
      <c r="M965" s="381"/>
      <c r="N965" s="381"/>
      <c r="O965" s="381"/>
      <c r="P965" s="381"/>
      <c r="Q965" s="381"/>
      <c r="R965" s="381"/>
      <c r="S965" s="381"/>
      <c r="T965" s="381"/>
      <c r="U965" s="381"/>
      <c r="V965" s="381"/>
      <c r="W965" s="381"/>
      <c r="X965" s="381"/>
      <c r="Y965" s="381"/>
      <c r="Z965" s="381"/>
    </row>
    <row r="966" spans="1:26" ht="12.75" customHeight="1" x14ac:dyDescent="0.25">
      <c r="A966" s="128">
        <v>963</v>
      </c>
      <c r="B966" s="129"/>
      <c r="C966" s="98"/>
      <c r="D966" s="141"/>
      <c r="E966" s="98"/>
      <c r="F966" s="95"/>
      <c r="G966" s="131" t="str">
        <f t="shared" si="3"/>
        <v/>
      </c>
      <c r="H966" s="131"/>
      <c r="I966" s="132"/>
      <c r="J966" s="131"/>
      <c r="K966" s="129"/>
      <c r="L966" s="131"/>
      <c r="M966" s="381"/>
      <c r="N966" s="381"/>
      <c r="O966" s="381"/>
      <c r="P966" s="381"/>
      <c r="Q966" s="381"/>
      <c r="R966" s="381"/>
      <c r="S966" s="381"/>
      <c r="T966" s="381"/>
      <c r="U966" s="381"/>
      <c r="V966" s="381"/>
      <c r="W966" s="381"/>
      <c r="X966" s="381"/>
      <c r="Y966" s="381"/>
      <c r="Z966" s="381"/>
    </row>
    <row r="967" spans="1:26" ht="12.75" customHeight="1" x14ac:dyDescent="0.25">
      <c r="A967" s="128">
        <v>964</v>
      </c>
      <c r="B967" s="129"/>
      <c r="C967" s="98"/>
      <c r="D967" s="141"/>
      <c r="E967" s="98"/>
      <c r="F967" s="95"/>
      <c r="G967" s="131" t="str">
        <f t="shared" si="3"/>
        <v/>
      </c>
      <c r="H967" s="131"/>
      <c r="I967" s="132"/>
      <c r="J967" s="131"/>
      <c r="K967" s="129"/>
      <c r="L967" s="131"/>
      <c r="M967" s="381"/>
      <c r="N967" s="381"/>
      <c r="O967" s="381"/>
      <c r="P967" s="381"/>
      <c r="Q967" s="381"/>
      <c r="R967" s="381"/>
      <c r="S967" s="381"/>
      <c r="T967" s="381"/>
      <c r="U967" s="381"/>
      <c r="V967" s="381"/>
      <c r="W967" s="381"/>
      <c r="X967" s="381"/>
      <c r="Y967" s="381"/>
      <c r="Z967" s="381"/>
    </row>
    <row r="968" spans="1:26" ht="12.75" customHeight="1" x14ac:dyDescent="0.25">
      <c r="A968" s="128">
        <v>965</v>
      </c>
      <c r="B968" s="129"/>
      <c r="C968" s="98"/>
      <c r="D968" s="141"/>
      <c r="E968" s="98"/>
      <c r="F968" s="95"/>
      <c r="G968" s="131" t="str">
        <f t="shared" si="3"/>
        <v/>
      </c>
      <c r="H968" s="131"/>
      <c r="I968" s="132"/>
      <c r="J968" s="131"/>
      <c r="K968" s="129"/>
      <c r="L968" s="131"/>
      <c r="M968" s="381"/>
      <c r="N968" s="381"/>
      <c r="O968" s="381"/>
      <c r="P968" s="381"/>
      <c r="Q968" s="381"/>
      <c r="R968" s="381"/>
      <c r="S968" s="381"/>
      <c r="T968" s="381"/>
      <c r="U968" s="381"/>
      <c r="V968" s="381"/>
      <c r="W968" s="381"/>
      <c r="X968" s="381"/>
      <c r="Y968" s="381"/>
      <c r="Z968" s="381"/>
    </row>
    <row r="969" spans="1:26" ht="12.75" customHeight="1" x14ac:dyDescent="0.25">
      <c r="A969" s="128">
        <v>966</v>
      </c>
      <c r="B969" s="129"/>
      <c r="C969" s="98"/>
      <c r="D969" s="141"/>
      <c r="E969" s="98"/>
      <c r="F969" s="95"/>
      <c r="G969" s="131" t="str">
        <f t="shared" si="3"/>
        <v/>
      </c>
      <c r="H969" s="131"/>
      <c r="I969" s="132"/>
      <c r="J969" s="131"/>
      <c r="K969" s="129"/>
      <c r="L969" s="131"/>
      <c r="M969" s="381"/>
      <c r="N969" s="381"/>
      <c r="O969" s="381"/>
      <c r="P969" s="381"/>
      <c r="Q969" s="381"/>
      <c r="R969" s="381"/>
      <c r="S969" s="381"/>
      <c r="T969" s="381"/>
      <c r="U969" s="381"/>
      <c r="V969" s="381"/>
      <c r="W969" s="381"/>
      <c r="X969" s="381"/>
      <c r="Y969" s="381"/>
      <c r="Z969" s="381"/>
    </row>
    <row r="970" spans="1:26" ht="12.75" customHeight="1" x14ac:dyDescent="0.25">
      <c r="A970" s="128">
        <v>967</v>
      </c>
      <c r="B970" s="129"/>
      <c r="C970" s="98"/>
      <c r="D970" s="141"/>
      <c r="E970" s="98"/>
      <c r="F970" s="95"/>
      <c r="G970" s="131" t="str">
        <f t="shared" si="3"/>
        <v/>
      </c>
      <c r="H970" s="131"/>
      <c r="I970" s="132"/>
      <c r="J970" s="131"/>
      <c r="K970" s="129"/>
      <c r="L970" s="131"/>
      <c r="M970" s="381"/>
      <c r="N970" s="381"/>
      <c r="O970" s="381"/>
      <c r="P970" s="381"/>
      <c r="Q970" s="381"/>
      <c r="R970" s="381"/>
      <c r="S970" s="381"/>
      <c r="T970" s="381"/>
      <c r="U970" s="381"/>
      <c r="V970" s="381"/>
      <c r="W970" s="381"/>
      <c r="X970" s="381"/>
      <c r="Y970" s="381"/>
      <c r="Z970" s="381"/>
    </row>
    <row r="971" spans="1:26" ht="12.75" customHeight="1" x14ac:dyDescent="0.25">
      <c r="A971" s="128">
        <v>968</v>
      </c>
      <c r="B971" s="129"/>
      <c r="C971" s="98"/>
      <c r="D971" s="141"/>
      <c r="E971" s="98"/>
      <c r="F971" s="95"/>
      <c r="G971" s="131" t="str">
        <f t="shared" si="3"/>
        <v/>
      </c>
      <c r="H971" s="131"/>
      <c r="I971" s="132"/>
      <c r="J971" s="131"/>
      <c r="K971" s="129"/>
      <c r="L971" s="131"/>
      <c r="M971" s="381"/>
      <c r="N971" s="381"/>
      <c r="O971" s="381"/>
      <c r="P971" s="381"/>
      <c r="Q971" s="381"/>
      <c r="R971" s="381"/>
      <c r="S971" s="381"/>
      <c r="T971" s="381"/>
      <c r="U971" s="381"/>
      <c r="V971" s="381"/>
      <c r="W971" s="381"/>
      <c r="X971" s="381"/>
      <c r="Y971" s="381"/>
      <c r="Z971" s="381"/>
    </row>
    <row r="972" spans="1:26" ht="12.75" customHeight="1" x14ac:dyDescent="0.25">
      <c r="A972" s="128">
        <v>969</v>
      </c>
      <c r="B972" s="129"/>
      <c r="C972" s="98"/>
      <c r="D972" s="141"/>
      <c r="E972" s="98"/>
      <c r="F972" s="95"/>
      <c r="G972" s="131" t="str">
        <f t="shared" si="3"/>
        <v/>
      </c>
      <c r="H972" s="131"/>
      <c r="I972" s="132"/>
      <c r="J972" s="131"/>
      <c r="K972" s="129"/>
      <c r="L972" s="131"/>
      <c r="M972" s="381"/>
      <c r="N972" s="381"/>
      <c r="O972" s="381"/>
      <c r="P972" s="381"/>
      <c r="Q972" s="381"/>
      <c r="R972" s="381"/>
      <c r="S972" s="381"/>
      <c r="T972" s="381"/>
      <c r="U972" s="381"/>
      <c r="V972" s="381"/>
      <c r="W972" s="381"/>
      <c r="X972" s="381"/>
      <c r="Y972" s="381"/>
      <c r="Z972" s="381"/>
    </row>
    <row r="973" spans="1:26" ht="12.75" customHeight="1" x14ac:dyDescent="0.25">
      <c r="A973" s="128">
        <v>970</v>
      </c>
      <c r="B973" s="129"/>
      <c r="C973" s="98"/>
      <c r="D973" s="141"/>
      <c r="E973" s="98"/>
      <c r="F973" s="95"/>
      <c r="G973" s="131" t="str">
        <f t="shared" si="3"/>
        <v/>
      </c>
      <c r="H973" s="131"/>
      <c r="I973" s="132"/>
      <c r="J973" s="131"/>
      <c r="K973" s="129"/>
      <c r="L973" s="131"/>
      <c r="M973" s="381"/>
      <c r="N973" s="381"/>
      <c r="O973" s="381"/>
      <c r="P973" s="381"/>
      <c r="Q973" s="381"/>
      <c r="R973" s="381"/>
      <c r="S973" s="381"/>
      <c r="T973" s="381"/>
      <c r="U973" s="381"/>
      <c r="V973" s="381"/>
      <c r="W973" s="381"/>
      <c r="X973" s="381"/>
      <c r="Y973" s="381"/>
      <c r="Z973" s="381"/>
    </row>
    <row r="974" spans="1:26" ht="12.75" customHeight="1" x14ac:dyDescent="0.25">
      <c r="A974" s="128">
        <v>971</v>
      </c>
      <c r="B974" s="129"/>
      <c r="C974" s="98"/>
      <c r="D974" s="141"/>
      <c r="E974" s="98"/>
      <c r="F974" s="95"/>
      <c r="G974" s="131" t="str">
        <f t="shared" si="3"/>
        <v/>
      </c>
      <c r="H974" s="131"/>
      <c r="I974" s="132"/>
      <c r="J974" s="131"/>
      <c r="K974" s="129"/>
      <c r="L974" s="131"/>
      <c r="M974" s="381"/>
      <c r="N974" s="381"/>
      <c r="O974" s="381"/>
      <c r="P974" s="381"/>
      <c r="Q974" s="381"/>
      <c r="R974" s="381"/>
      <c r="S974" s="381"/>
      <c r="T974" s="381"/>
      <c r="U974" s="381"/>
      <c r="V974" s="381"/>
      <c r="W974" s="381"/>
      <c r="X974" s="381"/>
      <c r="Y974" s="381"/>
      <c r="Z974" s="381"/>
    </row>
    <row r="975" spans="1:26" ht="12.75" customHeight="1" x14ac:dyDescent="0.25">
      <c r="A975" s="128">
        <v>972</v>
      </c>
      <c r="B975" s="129"/>
      <c r="C975" s="98"/>
      <c r="D975" s="141"/>
      <c r="E975" s="98"/>
      <c r="F975" s="95"/>
      <c r="G975" s="131" t="str">
        <f t="shared" si="3"/>
        <v/>
      </c>
      <c r="H975" s="131"/>
      <c r="I975" s="132"/>
      <c r="J975" s="131"/>
      <c r="K975" s="129"/>
      <c r="L975" s="131"/>
      <c r="M975" s="381"/>
      <c r="N975" s="381"/>
      <c r="O975" s="381"/>
      <c r="P975" s="381"/>
      <c r="Q975" s="381"/>
      <c r="R975" s="381"/>
      <c r="S975" s="381"/>
      <c r="T975" s="381"/>
      <c r="U975" s="381"/>
      <c r="V975" s="381"/>
      <c r="W975" s="381"/>
      <c r="X975" s="381"/>
      <c r="Y975" s="381"/>
      <c r="Z975" s="381"/>
    </row>
    <row r="976" spans="1:26" ht="12.75" customHeight="1" x14ac:dyDescent="0.25">
      <c r="A976" s="128">
        <v>973</v>
      </c>
      <c r="B976" s="129"/>
      <c r="C976" s="98"/>
      <c r="D976" s="141"/>
      <c r="E976" s="98"/>
      <c r="F976" s="95"/>
      <c r="G976" s="131" t="str">
        <f t="shared" si="3"/>
        <v/>
      </c>
      <c r="H976" s="131"/>
      <c r="I976" s="132"/>
      <c r="J976" s="131"/>
      <c r="K976" s="129"/>
      <c r="L976" s="131"/>
      <c r="M976" s="381"/>
      <c r="N976" s="381"/>
      <c r="O976" s="381"/>
      <c r="P976" s="381"/>
      <c r="Q976" s="381"/>
      <c r="R976" s="381"/>
      <c r="S976" s="381"/>
      <c r="T976" s="381"/>
      <c r="U976" s="381"/>
      <c r="V976" s="381"/>
      <c r="W976" s="381"/>
      <c r="X976" s="381"/>
      <c r="Y976" s="381"/>
      <c r="Z976" s="381"/>
    </row>
    <row r="977" spans="1:26" ht="12.75" customHeight="1" x14ac:dyDescent="0.25">
      <c r="A977" s="128">
        <v>974</v>
      </c>
      <c r="B977" s="129"/>
      <c r="C977" s="98"/>
      <c r="D977" s="141"/>
      <c r="E977" s="98"/>
      <c r="F977" s="95"/>
      <c r="G977" s="131" t="str">
        <f t="shared" si="3"/>
        <v/>
      </c>
      <c r="H977" s="131"/>
      <c r="I977" s="132"/>
      <c r="J977" s="131"/>
      <c r="K977" s="129"/>
      <c r="L977" s="131"/>
      <c r="M977" s="381"/>
      <c r="N977" s="381"/>
      <c r="O977" s="381"/>
      <c r="P977" s="381"/>
      <c r="Q977" s="381"/>
      <c r="R977" s="381"/>
      <c r="S977" s="381"/>
      <c r="T977" s="381"/>
      <c r="U977" s="381"/>
      <c r="V977" s="381"/>
      <c r="W977" s="381"/>
      <c r="X977" s="381"/>
      <c r="Y977" s="381"/>
      <c r="Z977" s="381"/>
    </row>
    <row r="978" spans="1:26" ht="12.75" customHeight="1" x14ac:dyDescent="0.25">
      <c r="A978" s="128">
        <v>975</v>
      </c>
      <c r="B978" s="129"/>
      <c r="C978" s="98"/>
      <c r="D978" s="141"/>
      <c r="E978" s="98"/>
      <c r="F978" s="95"/>
      <c r="G978" s="131" t="str">
        <f t="shared" si="3"/>
        <v/>
      </c>
      <c r="H978" s="131"/>
      <c r="I978" s="132"/>
      <c r="J978" s="131"/>
      <c r="K978" s="129"/>
      <c r="L978" s="131"/>
      <c r="M978" s="381"/>
      <c r="N978" s="381"/>
      <c r="O978" s="381"/>
      <c r="P978" s="381"/>
      <c r="Q978" s="381"/>
      <c r="R978" s="381"/>
      <c r="S978" s="381"/>
      <c r="T978" s="381"/>
      <c r="U978" s="381"/>
      <c r="V978" s="381"/>
      <c r="W978" s="381"/>
      <c r="X978" s="381"/>
      <c r="Y978" s="381"/>
      <c r="Z978" s="381"/>
    </row>
    <row r="979" spans="1:26" ht="12.75" customHeight="1" x14ac:dyDescent="0.25">
      <c r="A979" s="128">
        <v>976</v>
      </c>
      <c r="B979" s="129"/>
      <c r="C979" s="98"/>
      <c r="D979" s="141"/>
      <c r="E979" s="98"/>
      <c r="F979" s="95"/>
      <c r="G979" s="131" t="str">
        <f t="shared" si="3"/>
        <v/>
      </c>
      <c r="H979" s="131"/>
      <c r="I979" s="132"/>
      <c r="J979" s="131"/>
      <c r="K979" s="129"/>
      <c r="L979" s="131"/>
      <c r="M979" s="381"/>
      <c r="N979" s="381"/>
      <c r="O979" s="381"/>
      <c r="P979" s="381"/>
      <c r="Q979" s="381"/>
      <c r="R979" s="381"/>
      <c r="S979" s="381"/>
      <c r="T979" s="381"/>
      <c r="U979" s="381"/>
      <c r="V979" s="381"/>
      <c r="W979" s="381"/>
      <c r="X979" s="381"/>
      <c r="Y979" s="381"/>
      <c r="Z979" s="381"/>
    </row>
    <row r="980" spans="1:26" ht="12.75" customHeight="1" x14ac:dyDescent="0.25">
      <c r="A980" s="128">
        <v>977</v>
      </c>
      <c r="B980" s="129"/>
      <c r="C980" s="98"/>
      <c r="D980" s="141"/>
      <c r="E980" s="98"/>
      <c r="F980" s="95"/>
      <c r="G980" s="131" t="str">
        <f t="shared" si="3"/>
        <v/>
      </c>
      <c r="H980" s="131"/>
      <c r="I980" s="132"/>
      <c r="J980" s="131"/>
      <c r="K980" s="129"/>
      <c r="L980" s="131"/>
      <c r="M980" s="381"/>
      <c r="N980" s="381"/>
      <c r="O980" s="381"/>
      <c r="P980" s="381"/>
      <c r="Q980" s="381"/>
      <c r="R980" s="381"/>
      <c r="S980" s="381"/>
      <c r="T980" s="381"/>
      <c r="U980" s="381"/>
      <c r="V980" s="381"/>
      <c r="W980" s="381"/>
      <c r="X980" s="381"/>
      <c r="Y980" s="381"/>
      <c r="Z980" s="381"/>
    </row>
    <row r="981" spans="1:26" ht="12.75" customHeight="1" x14ac:dyDescent="0.25">
      <c r="A981" s="128">
        <v>978</v>
      </c>
      <c r="B981" s="129"/>
      <c r="C981" s="98"/>
      <c r="D981" s="141"/>
      <c r="E981" s="98"/>
      <c r="F981" s="95"/>
      <c r="G981" s="131" t="str">
        <f t="shared" si="3"/>
        <v/>
      </c>
      <c r="H981" s="131"/>
      <c r="I981" s="132"/>
      <c r="J981" s="131"/>
      <c r="K981" s="129"/>
      <c r="L981" s="131"/>
      <c r="M981" s="381"/>
      <c r="N981" s="381"/>
      <c r="O981" s="381"/>
      <c r="P981" s="381"/>
      <c r="Q981" s="381"/>
      <c r="R981" s="381"/>
      <c r="S981" s="381"/>
      <c r="T981" s="381"/>
      <c r="U981" s="381"/>
      <c r="V981" s="381"/>
      <c r="W981" s="381"/>
      <c r="X981" s="381"/>
      <c r="Y981" s="381"/>
      <c r="Z981" s="381"/>
    </row>
    <row r="982" spans="1:26" ht="12.75" customHeight="1" x14ac:dyDescent="0.25">
      <c r="A982" s="128">
        <v>979</v>
      </c>
      <c r="B982" s="129"/>
      <c r="C982" s="98"/>
      <c r="D982" s="141"/>
      <c r="E982" s="98"/>
      <c r="F982" s="95"/>
      <c r="G982" s="131" t="str">
        <f t="shared" si="3"/>
        <v/>
      </c>
      <c r="H982" s="131"/>
      <c r="I982" s="132"/>
      <c r="J982" s="131"/>
      <c r="K982" s="129"/>
      <c r="L982" s="131"/>
      <c r="M982" s="381"/>
      <c r="N982" s="381"/>
      <c r="O982" s="381"/>
      <c r="P982" s="381"/>
      <c r="Q982" s="381"/>
      <c r="R982" s="381"/>
      <c r="S982" s="381"/>
      <c r="T982" s="381"/>
      <c r="U982" s="381"/>
      <c r="V982" s="381"/>
      <c r="W982" s="381"/>
      <c r="X982" s="381"/>
      <c r="Y982" s="381"/>
      <c r="Z982" s="381"/>
    </row>
    <row r="983" spans="1:26" ht="12.75" customHeight="1" x14ac:dyDescent="0.25">
      <c r="A983" s="128">
        <v>980</v>
      </c>
      <c r="B983" s="129"/>
      <c r="C983" s="98"/>
      <c r="D983" s="141"/>
      <c r="E983" s="98"/>
      <c r="F983" s="95"/>
      <c r="G983" s="131" t="str">
        <f t="shared" si="3"/>
        <v/>
      </c>
      <c r="H983" s="131"/>
      <c r="I983" s="132"/>
      <c r="J983" s="131"/>
      <c r="K983" s="129"/>
      <c r="L983" s="131"/>
      <c r="M983" s="381"/>
      <c r="N983" s="381"/>
      <c r="O983" s="381"/>
      <c r="P983" s="381"/>
      <c r="Q983" s="381"/>
      <c r="R983" s="381"/>
      <c r="S983" s="381"/>
      <c r="T983" s="381"/>
      <c r="U983" s="381"/>
      <c r="V983" s="381"/>
      <c r="W983" s="381"/>
      <c r="X983" s="381"/>
      <c r="Y983" s="381"/>
      <c r="Z983" s="381"/>
    </row>
    <row r="984" spans="1:26" ht="12.75" customHeight="1" x14ac:dyDescent="0.25">
      <c r="A984" s="128">
        <v>981</v>
      </c>
      <c r="B984" s="129"/>
      <c r="C984" s="98"/>
      <c r="D984" s="141"/>
      <c r="E984" s="98"/>
      <c r="F984" s="95"/>
      <c r="G984" s="131" t="str">
        <f t="shared" si="3"/>
        <v/>
      </c>
      <c r="H984" s="131"/>
      <c r="I984" s="132"/>
      <c r="J984" s="131"/>
      <c r="K984" s="129"/>
      <c r="L984" s="131"/>
      <c r="M984" s="381"/>
      <c r="N984" s="381"/>
      <c r="O984" s="381"/>
      <c r="P984" s="381"/>
      <c r="Q984" s="381"/>
      <c r="R984" s="381"/>
      <c r="S984" s="381"/>
      <c r="T984" s="381"/>
      <c r="U984" s="381"/>
      <c r="V984" s="381"/>
      <c r="W984" s="381"/>
      <c r="X984" s="381"/>
      <c r="Y984" s="381"/>
      <c r="Z984" s="381"/>
    </row>
    <row r="985" spans="1:26" ht="12.75" customHeight="1" x14ac:dyDescent="0.25">
      <c r="A985" s="128">
        <v>982</v>
      </c>
      <c r="B985" s="129"/>
      <c r="C985" s="98"/>
      <c r="D985" s="141"/>
      <c r="E985" s="98"/>
      <c r="F985" s="95"/>
      <c r="G985" s="131" t="str">
        <f t="shared" si="3"/>
        <v/>
      </c>
      <c r="H985" s="131"/>
      <c r="I985" s="132"/>
      <c r="J985" s="131"/>
      <c r="K985" s="129"/>
      <c r="L985" s="131"/>
      <c r="M985" s="381"/>
      <c r="N985" s="381"/>
      <c r="O985" s="381"/>
      <c r="P985" s="381"/>
      <c r="Q985" s="381"/>
      <c r="R985" s="381"/>
      <c r="S985" s="381"/>
      <c r="T985" s="381"/>
      <c r="U985" s="381"/>
      <c r="V985" s="381"/>
      <c r="W985" s="381"/>
      <c r="X985" s="381"/>
      <c r="Y985" s="381"/>
      <c r="Z985" s="381"/>
    </row>
    <row r="986" spans="1:26" ht="12.75" customHeight="1" x14ac:dyDescent="0.25">
      <c r="A986" s="128">
        <v>983</v>
      </c>
      <c r="B986" s="129"/>
      <c r="C986" s="98"/>
      <c r="D986" s="141"/>
      <c r="E986" s="98"/>
      <c r="F986" s="95"/>
      <c r="G986" s="131" t="str">
        <f t="shared" si="3"/>
        <v/>
      </c>
      <c r="H986" s="131"/>
      <c r="I986" s="132"/>
      <c r="J986" s="131"/>
      <c r="K986" s="129"/>
      <c r="L986" s="131"/>
      <c r="M986" s="381"/>
      <c r="N986" s="381"/>
      <c r="O986" s="381"/>
      <c r="P986" s="381"/>
      <c r="Q986" s="381"/>
      <c r="R986" s="381"/>
      <c r="S986" s="381"/>
      <c r="T986" s="381"/>
      <c r="U986" s="381"/>
      <c r="V986" s="381"/>
      <c r="W986" s="381"/>
      <c r="X986" s="381"/>
      <c r="Y986" s="381"/>
      <c r="Z986" s="381"/>
    </row>
    <row r="987" spans="1:26" ht="12.75" customHeight="1" x14ac:dyDescent="0.25">
      <c r="A987" s="128">
        <v>984</v>
      </c>
      <c r="B987" s="129"/>
      <c r="C987" s="98"/>
      <c r="D987" s="141"/>
      <c r="E987" s="98"/>
      <c r="F987" s="95"/>
      <c r="G987" s="131" t="str">
        <f t="shared" si="3"/>
        <v/>
      </c>
      <c r="H987" s="131"/>
      <c r="I987" s="132"/>
      <c r="J987" s="131"/>
      <c r="K987" s="129"/>
      <c r="L987" s="131"/>
      <c r="M987" s="381"/>
      <c r="N987" s="381"/>
      <c r="O987" s="381"/>
      <c r="P987" s="381"/>
      <c r="Q987" s="381"/>
      <c r="R987" s="381"/>
      <c r="S987" s="381"/>
      <c r="T987" s="381"/>
      <c r="U987" s="381"/>
      <c r="V987" s="381"/>
      <c r="W987" s="381"/>
      <c r="X987" s="381"/>
      <c r="Y987" s="381"/>
      <c r="Z987" s="381"/>
    </row>
    <row r="988" spans="1:26" ht="12.75" customHeight="1" x14ac:dyDescent="0.25">
      <c r="A988" s="128">
        <v>985</v>
      </c>
      <c r="B988" s="129"/>
      <c r="C988" s="98"/>
      <c r="D988" s="141"/>
      <c r="E988" s="98"/>
      <c r="F988" s="95"/>
      <c r="G988" s="131" t="str">
        <f t="shared" si="3"/>
        <v/>
      </c>
      <c r="H988" s="131"/>
      <c r="I988" s="132"/>
      <c r="J988" s="131"/>
      <c r="K988" s="129"/>
      <c r="L988" s="131"/>
      <c r="M988" s="381"/>
      <c r="N988" s="381"/>
      <c r="O988" s="381"/>
      <c r="P988" s="381"/>
      <c r="Q988" s="381"/>
      <c r="R988" s="381"/>
      <c r="S988" s="381"/>
      <c r="T988" s="381"/>
      <c r="U988" s="381"/>
      <c r="V988" s="381"/>
      <c r="W988" s="381"/>
      <c r="X988" s="381"/>
      <c r="Y988" s="381"/>
      <c r="Z988" s="381"/>
    </row>
    <row r="989" spans="1:26" ht="12.75" customHeight="1" x14ac:dyDescent="0.25">
      <c r="A989" s="128">
        <v>986</v>
      </c>
      <c r="B989" s="129"/>
      <c r="C989" s="98"/>
      <c r="D989" s="141"/>
      <c r="E989" s="98"/>
      <c r="F989" s="95"/>
      <c r="G989" s="131" t="str">
        <f t="shared" si="3"/>
        <v/>
      </c>
      <c r="H989" s="131"/>
      <c r="I989" s="132"/>
      <c r="J989" s="131"/>
      <c r="K989" s="129"/>
      <c r="L989" s="131"/>
      <c r="M989" s="381"/>
      <c r="N989" s="381"/>
      <c r="O989" s="381"/>
      <c r="P989" s="381"/>
      <c r="Q989" s="381"/>
      <c r="R989" s="381"/>
      <c r="S989" s="381"/>
      <c r="T989" s="381"/>
      <c r="U989" s="381"/>
      <c r="V989" s="381"/>
      <c r="W989" s="381"/>
      <c r="X989" s="381"/>
      <c r="Y989" s="381"/>
      <c r="Z989" s="381"/>
    </row>
    <row r="990" spans="1:26" ht="12.75" customHeight="1" x14ac:dyDescent="0.25">
      <c r="A990" s="128">
        <v>987</v>
      </c>
      <c r="B990" s="129"/>
      <c r="C990" s="98"/>
      <c r="D990" s="141"/>
      <c r="E990" s="98"/>
      <c r="F990" s="95"/>
      <c r="G990" s="131" t="str">
        <f t="shared" si="3"/>
        <v/>
      </c>
      <c r="H990" s="131"/>
      <c r="I990" s="132"/>
      <c r="J990" s="131"/>
      <c r="K990" s="129"/>
      <c r="L990" s="131"/>
      <c r="M990" s="381"/>
      <c r="N990" s="381"/>
      <c r="O990" s="381"/>
      <c r="P990" s="381"/>
      <c r="Q990" s="381"/>
      <c r="R990" s="381"/>
      <c r="S990" s="381"/>
      <c r="T990" s="381"/>
      <c r="U990" s="381"/>
      <c r="V990" s="381"/>
      <c r="W990" s="381"/>
      <c r="X990" s="381"/>
      <c r="Y990" s="381"/>
      <c r="Z990" s="381"/>
    </row>
    <row r="991" spans="1:26" ht="12.75" customHeight="1" x14ac:dyDescent="0.25">
      <c r="A991" s="128">
        <v>988</v>
      </c>
      <c r="B991" s="129"/>
      <c r="C991" s="98"/>
      <c r="D991" s="141"/>
      <c r="E991" s="98"/>
      <c r="F991" s="95"/>
      <c r="G991" s="131" t="str">
        <f t="shared" si="3"/>
        <v/>
      </c>
      <c r="H991" s="131"/>
      <c r="I991" s="132"/>
      <c r="J991" s="131"/>
      <c r="K991" s="129"/>
      <c r="L991" s="131"/>
      <c r="M991" s="381"/>
      <c r="N991" s="381"/>
      <c r="O991" s="381"/>
      <c r="P991" s="381"/>
      <c r="Q991" s="381"/>
      <c r="R991" s="381"/>
      <c r="S991" s="381"/>
      <c r="T991" s="381"/>
      <c r="U991" s="381"/>
      <c r="V991" s="381"/>
      <c r="W991" s="381"/>
      <c r="X991" s="381"/>
      <c r="Y991" s="381"/>
      <c r="Z991" s="381"/>
    </row>
    <row r="992" spans="1:26" ht="12.75" customHeight="1" x14ac:dyDescent="0.25">
      <c r="A992" s="128">
        <v>989</v>
      </c>
      <c r="B992" s="129"/>
      <c r="C992" s="98"/>
      <c r="D992" s="141"/>
      <c r="E992" s="98"/>
      <c r="F992" s="95"/>
      <c r="G992" s="131" t="str">
        <f t="shared" si="3"/>
        <v/>
      </c>
      <c r="H992" s="131"/>
      <c r="I992" s="132"/>
      <c r="J992" s="131"/>
      <c r="K992" s="129"/>
      <c r="L992" s="131"/>
      <c r="M992" s="381"/>
      <c r="N992" s="381"/>
      <c r="O992" s="381"/>
      <c r="P992" s="381"/>
      <c r="Q992" s="381"/>
      <c r="R992" s="381"/>
      <c r="S992" s="381"/>
      <c r="T992" s="381"/>
      <c r="U992" s="381"/>
      <c r="V992" s="381"/>
      <c r="W992" s="381"/>
      <c r="X992" s="381"/>
      <c r="Y992" s="381"/>
      <c r="Z992" s="381"/>
    </row>
    <row r="993" spans="1:26" ht="12.75" customHeight="1" x14ac:dyDescent="0.25">
      <c r="A993" s="128">
        <v>990</v>
      </c>
      <c r="B993" s="129"/>
      <c r="C993" s="98"/>
      <c r="D993" s="141"/>
      <c r="E993" s="98"/>
      <c r="F993" s="95"/>
      <c r="G993" s="131" t="str">
        <f t="shared" si="3"/>
        <v/>
      </c>
      <c r="H993" s="131"/>
      <c r="I993" s="132"/>
      <c r="J993" s="131"/>
      <c r="K993" s="129"/>
      <c r="L993" s="131"/>
      <c r="M993" s="381"/>
      <c r="N993" s="381"/>
      <c r="O993" s="381"/>
      <c r="P993" s="381"/>
      <c r="Q993" s="381"/>
      <c r="R993" s="381"/>
      <c r="S993" s="381"/>
      <c r="T993" s="381"/>
      <c r="U993" s="381"/>
      <c r="V993" s="381"/>
      <c r="W993" s="381"/>
      <c r="X993" s="381"/>
      <c r="Y993" s="381"/>
      <c r="Z993" s="381"/>
    </row>
    <row r="994" spans="1:26" ht="12.75" customHeight="1" x14ac:dyDescent="0.25">
      <c r="A994" s="128">
        <v>991</v>
      </c>
      <c r="B994" s="129"/>
      <c r="C994" s="98"/>
      <c r="D994" s="141"/>
      <c r="E994" s="98"/>
      <c r="F994" s="95"/>
      <c r="G994" s="131" t="str">
        <f t="shared" si="3"/>
        <v/>
      </c>
      <c r="H994" s="131"/>
      <c r="I994" s="132"/>
      <c r="J994" s="131"/>
      <c r="K994" s="129"/>
      <c r="L994" s="131"/>
      <c r="M994" s="381"/>
      <c r="N994" s="381"/>
      <c r="O994" s="381"/>
      <c r="P994" s="381"/>
      <c r="Q994" s="381"/>
      <c r="R994" s="381"/>
      <c r="S994" s="381"/>
      <c r="T994" s="381"/>
      <c r="U994" s="381"/>
      <c r="V994" s="381"/>
      <c r="W994" s="381"/>
      <c r="X994" s="381"/>
      <c r="Y994" s="381"/>
      <c r="Z994" s="381"/>
    </row>
    <row r="995" spans="1:26" ht="12.75" customHeight="1" x14ac:dyDescent="0.25">
      <c r="A995" s="128">
        <v>992</v>
      </c>
      <c r="B995" s="129"/>
      <c r="C995" s="98"/>
      <c r="D995" s="141"/>
      <c r="E995" s="98"/>
      <c r="F995" s="95"/>
      <c r="G995" s="131" t="str">
        <f t="shared" si="3"/>
        <v/>
      </c>
      <c r="H995" s="131"/>
      <c r="I995" s="132"/>
      <c r="J995" s="131"/>
      <c r="K995" s="129"/>
      <c r="L995" s="131"/>
      <c r="M995" s="381"/>
      <c r="N995" s="381"/>
      <c r="O995" s="381"/>
      <c r="P995" s="381"/>
      <c r="Q995" s="381"/>
      <c r="R995" s="381"/>
      <c r="S995" s="381"/>
      <c r="T995" s="381"/>
      <c r="U995" s="381"/>
      <c r="V995" s="381"/>
      <c r="W995" s="381"/>
      <c r="X995" s="381"/>
      <c r="Y995" s="381"/>
      <c r="Z995" s="381"/>
    </row>
    <row r="996" spans="1:26" ht="12.75" customHeight="1" x14ac:dyDescent="0.25">
      <c r="A996" s="128">
        <v>993</v>
      </c>
      <c r="B996" s="129"/>
      <c r="C996" s="98"/>
      <c r="D996" s="141"/>
      <c r="E996" s="98"/>
      <c r="F996" s="95"/>
      <c r="G996" s="131" t="str">
        <f t="shared" si="3"/>
        <v/>
      </c>
      <c r="H996" s="131"/>
      <c r="I996" s="132"/>
      <c r="J996" s="131"/>
      <c r="K996" s="129"/>
      <c r="L996" s="131"/>
      <c r="M996" s="381"/>
      <c r="N996" s="381"/>
      <c r="O996" s="381"/>
      <c r="P996" s="381"/>
      <c r="Q996" s="381"/>
      <c r="R996" s="381"/>
      <c r="S996" s="381"/>
      <c r="T996" s="381"/>
      <c r="U996" s="381"/>
      <c r="V996" s="381"/>
      <c r="W996" s="381"/>
      <c r="X996" s="381"/>
      <c r="Y996" s="381"/>
      <c r="Z996" s="381"/>
    </row>
    <row r="997" spans="1:26" ht="12.75" customHeight="1" x14ac:dyDescent="0.25">
      <c r="A997" s="128">
        <v>994</v>
      </c>
      <c r="B997" s="129"/>
      <c r="C997" s="98"/>
      <c r="D997" s="141"/>
      <c r="E997" s="98"/>
      <c r="F997" s="95"/>
      <c r="G997" s="131" t="str">
        <f t="shared" si="3"/>
        <v/>
      </c>
      <c r="H997" s="131"/>
      <c r="I997" s="132"/>
      <c r="J997" s="131"/>
      <c r="K997" s="129"/>
      <c r="L997" s="131"/>
      <c r="M997" s="381"/>
      <c r="N997" s="381"/>
      <c r="O997" s="381"/>
      <c r="P997" s="381"/>
      <c r="Q997" s="381"/>
      <c r="R997" s="381"/>
      <c r="S997" s="381"/>
      <c r="T997" s="381"/>
      <c r="U997" s="381"/>
      <c r="V997" s="381"/>
      <c r="W997" s="381"/>
      <c r="X997" s="381"/>
      <c r="Y997" s="381"/>
      <c r="Z997" s="381"/>
    </row>
    <row r="998" spans="1:26" ht="12.75" customHeight="1" x14ac:dyDescent="0.25">
      <c r="A998" s="128">
        <v>995</v>
      </c>
      <c r="B998" s="129"/>
      <c r="C998" s="98"/>
      <c r="D998" s="141"/>
      <c r="E998" s="98"/>
      <c r="F998" s="95"/>
      <c r="G998" s="131" t="str">
        <f t="shared" si="3"/>
        <v/>
      </c>
      <c r="H998" s="131"/>
      <c r="I998" s="132"/>
      <c r="J998" s="131"/>
      <c r="K998" s="129"/>
      <c r="L998" s="131"/>
      <c r="M998" s="381"/>
      <c r="N998" s="381"/>
      <c r="O998" s="381"/>
      <c r="P998" s="381"/>
      <c r="Q998" s="381"/>
      <c r="R998" s="381"/>
      <c r="S998" s="381"/>
      <c r="T998" s="381"/>
      <c r="U998" s="381"/>
      <c r="V998" s="381"/>
      <c r="W998" s="381"/>
      <c r="X998" s="381"/>
      <c r="Y998" s="381"/>
      <c r="Z998" s="381"/>
    </row>
    <row r="999" spans="1:26" ht="12.75" customHeight="1" x14ac:dyDescent="0.25">
      <c r="A999" s="128">
        <v>996</v>
      </c>
      <c r="B999" s="129"/>
      <c r="C999" s="98"/>
      <c r="D999" s="141"/>
      <c r="E999" s="98"/>
      <c r="F999" s="95"/>
      <c r="G999" s="131" t="str">
        <f t="shared" si="3"/>
        <v/>
      </c>
      <c r="H999" s="131"/>
      <c r="I999" s="132"/>
      <c r="J999" s="131"/>
      <c r="K999" s="129"/>
      <c r="L999" s="131"/>
      <c r="M999" s="381"/>
      <c r="N999" s="381"/>
      <c r="O999" s="381"/>
      <c r="P999" s="381"/>
      <c r="Q999" s="381"/>
      <c r="R999" s="381"/>
      <c r="S999" s="381"/>
      <c r="T999" s="381"/>
      <c r="U999" s="381"/>
      <c r="V999" s="381"/>
      <c r="W999" s="381"/>
      <c r="X999" s="381"/>
      <c r="Y999" s="381"/>
      <c r="Z999" s="381"/>
    </row>
    <row r="1000" spans="1:26" ht="12.75" customHeight="1" x14ac:dyDescent="0.25">
      <c r="A1000" s="128">
        <v>997</v>
      </c>
      <c r="B1000" s="129"/>
      <c r="C1000" s="98"/>
      <c r="D1000" s="141"/>
      <c r="E1000" s="98"/>
      <c r="F1000" s="95"/>
      <c r="G1000" s="131" t="str">
        <f t="shared" si="3"/>
        <v/>
      </c>
      <c r="H1000" s="131"/>
      <c r="I1000" s="132"/>
      <c r="J1000" s="131"/>
      <c r="K1000" s="129"/>
      <c r="L1000" s="131"/>
      <c r="M1000" s="381"/>
      <c r="N1000" s="381"/>
      <c r="O1000" s="381"/>
      <c r="P1000" s="381"/>
      <c r="Q1000" s="381"/>
      <c r="R1000" s="381"/>
      <c r="S1000" s="381"/>
      <c r="T1000" s="381"/>
      <c r="U1000" s="381"/>
      <c r="V1000" s="381"/>
      <c r="W1000" s="381"/>
      <c r="X1000" s="381"/>
      <c r="Y1000" s="381"/>
      <c r="Z1000" s="381"/>
    </row>
    <row r="1001" spans="1:26" ht="12.75" customHeight="1" x14ac:dyDescent="0.25">
      <c r="A1001" s="128">
        <v>998</v>
      </c>
      <c r="B1001" s="129"/>
      <c r="C1001" s="98"/>
      <c r="D1001" s="141"/>
      <c r="E1001" s="98"/>
      <c r="F1001" s="95"/>
      <c r="G1001" s="131" t="str">
        <f t="shared" si="3"/>
        <v/>
      </c>
      <c r="H1001" s="131"/>
      <c r="I1001" s="132"/>
      <c r="J1001" s="131"/>
      <c r="K1001" s="129"/>
      <c r="L1001" s="131"/>
      <c r="M1001" s="381"/>
      <c r="N1001" s="381"/>
      <c r="O1001" s="381"/>
      <c r="P1001" s="381"/>
      <c r="Q1001" s="381"/>
      <c r="R1001" s="381"/>
      <c r="S1001" s="381"/>
      <c r="T1001" s="381"/>
      <c r="U1001" s="381"/>
      <c r="V1001" s="381"/>
      <c r="W1001" s="381"/>
      <c r="X1001" s="381"/>
      <c r="Y1001" s="381"/>
      <c r="Z1001" s="381"/>
    </row>
    <row r="1002" spans="1:26" ht="12.75" customHeight="1" x14ac:dyDescent="0.25">
      <c r="A1002" s="128">
        <v>999</v>
      </c>
      <c r="B1002" s="129"/>
      <c r="C1002" s="98"/>
      <c r="D1002" s="141"/>
      <c r="E1002" s="98"/>
      <c r="F1002" s="95"/>
      <c r="G1002" s="131" t="str">
        <f t="shared" si="3"/>
        <v/>
      </c>
      <c r="H1002" s="131"/>
      <c r="I1002" s="132"/>
      <c r="J1002" s="131"/>
      <c r="K1002" s="129"/>
      <c r="L1002" s="131"/>
      <c r="M1002" s="381"/>
      <c r="N1002" s="381"/>
      <c r="O1002" s="381"/>
      <c r="P1002" s="381"/>
      <c r="Q1002" s="381"/>
      <c r="R1002" s="381"/>
      <c r="S1002" s="381"/>
      <c r="T1002" s="381"/>
      <c r="U1002" s="381"/>
      <c r="V1002" s="381"/>
      <c r="W1002" s="381"/>
      <c r="X1002" s="381"/>
      <c r="Y1002" s="381"/>
      <c r="Z1002" s="381"/>
    </row>
    <row r="1003" spans="1:26" ht="12.75" customHeight="1" x14ac:dyDescent="0.25">
      <c r="A1003" s="128">
        <v>1000</v>
      </c>
      <c r="B1003" s="129"/>
      <c r="C1003" s="98"/>
      <c r="D1003" s="141"/>
      <c r="E1003" s="98"/>
      <c r="F1003" s="95"/>
      <c r="G1003" s="131" t="str">
        <f t="shared" si="3"/>
        <v/>
      </c>
      <c r="H1003" s="131"/>
      <c r="I1003" s="132"/>
      <c r="J1003" s="131"/>
      <c r="K1003" s="129"/>
      <c r="L1003" s="131"/>
      <c r="M1003" s="381"/>
      <c r="N1003" s="381"/>
      <c r="O1003" s="381"/>
      <c r="P1003" s="381"/>
      <c r="Q1003" s="381"/>
      <c r="R1003" s="381"/>
      <c r="S1003" s="381"/>
      <c r="T1003" s="381"/>
      <c r="U1003" s="381"/>
      <c r="V1003" s="381"/>
      <c r="W1003" s="381"/>
      <c r="X1003" s="381"/>
      <c r="Y1003" s="381"/>
      <c r="Z1003" s="381"/>
    </row>
    <row r="1004" spans="1:26" ht="12.75" customHeight="1" x14ac:dyDescent="0.25">
      <c r="A1004" s="128">
        <v>1001</v>
      </c>
      <c r="B1004" s="129"/>
      <c r="C1004" s="98"/>
      <c r="D1004" s="141"/>
      <c r="E1004" s="98"/>
      <c r="F1004" s="95"/>
      <c r="G1004" s="131" t="str">
        <f t="shared" si="3"/>
        <v/>
      </c>
      <c r="H1004" s="131"/>
      <c r="I1004" s="132"/>
      <c r="J1004" s="131"/>
      <c r="K1004" s="129"/>
      <c r="L1004" s="131"/>
      <c r="M1004" s="381"/>
      <c r="N1004" s="381"/>
      <c r="O1004" s="381"/>
      <c r="P1004" s="381"/>
      <c r="Q1004" s="381"/>
      <c r="R1004" s="381"/>
      <c r="S1004" s="381"/>
      <c r="T1004" s="381"/>
      <c r="U1004" s="381"/>
      <c r="V1004" s="381"/>
      <c r="W1004" s="381"/>
      <c r="X1004" s="381"/>
      <c r="Y1004" s="381"/>
      <c r="Z1004" s="381"/>
    </row>
  </sheetData>
  <autoFilter ref="A3:K1004" xr:uid="{00000000-0009-0000-0000-00000E000000}">
    <sortState xmlns:xlrd2="http://schemas.microsoft.com/office/spreadsheetml/2017/richdata2" ref="A3:K1004">
      <sortCondition ref="A3:A1004"/>
    </sortState>
  </autoFilter>
  <mergeCells count="2">
    <mergeCell ref="A1:K1"/>
    <mergeCell ref="A2:K2"/>
  </mergeCells>
  <dataValidations count="2">
    <dataValidation type="list" allowBlank="1" showErrorMessage="1" sqref="C6 C8:C1004" xr:uid="{00000000-0002-0000-0E00-000000000000}">
      <formula1>Reserva</formula1>
    </dataValidation>
    <dataValidation type="list" allowBlank="1" showErrorMessage="1" sqref="C4:C5 C7" xr:uid="{00000000-0002-0000-0E00-000001000000}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FBFBF"/>
  </sheetPr>
  <dimension ref="A1:Z1000"/>
  <sheetViews>
    <sheetView showGridLines="0" workbookViewId="0">
      <selection sqref="A1:A10"/>
    </sheetView>
  </sheetViews>
  <sheetFormatPr defaultColWidth="12.54296875" defaultRowHeight="15" customHeight="1" x14ac:dyDescent="0.25"/>
  <cols>
    <col min="1" max="1" width="135.453125" customWidth="1"/>
    <col min="2" max="26" width="8.54296875" customWidth="1"/>
  </cols>
  <sheetData>
    <row r="1" spans="1:26" ht="12.75" customHeight="1" x14ac:dyDescent="0.25">
      <c r="A1" s="400" t="s">
        <v>4429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39" customHeight="1" x14ac:dyDescent="0.3">
      <c r="A2" s="401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33.75" customHeight="1" x14ac:dyDescent="0.3">
      <c r="A3" s="402" t="str">
        <f>"Declaro, para todos os fins, que são verídicas todas as informações contidas neste relatório do "&amp;Capa!A1</f>
        <v>Declaro, para todos os fins, que são verídicas todas as informações contidas neste relatório do Contrato de Gestão nº. 10/23 celebrado entre a Secretaria do Estado de Justiça e Segurança Pública - SEJUSP e o Polo de Evolução de Medidas Socioeducativas - PEMSE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71.25" customHeight="1" x14ac:dyDescent="0.3">
      <c r="A4" s="403" t="s">
        <v>4430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12.75" customHeight="1" x14ac:dyDescent="0.3">
      <c r="A5" s="403" t="s">
        <v>4431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12.75" customHeight="1" x14ac:dyDescent="0.3">
      <c r="A6" s="403" t="s">
        <v>4432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12.75" customHeight="1" x14ac:dyDescent="0.3">
      <c r="A7" s="404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2.75" customHeight="1" x14ac:dyDescent="0.3">
      <c r="A8" s="405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2.75" customHeight="1" x14ac:dyDescent="0.3">
      <c r="A9" s="403" t="s">
        <v>4433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48.75" customHeight="1" x14ac:dyDescent="0.3">
      <c r="A10" s="403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2.75" customHeight="1" x14ac:dyDescent="0.2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9.75" customHeight="1" x14ac:dyDescent="0.25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2.75" customHeight="1" x14ac:dyDescent="0.25"/>
    <row r="14" spans="1:26" ht="12.75" customHeight="1" x14ac:dyDescent="0.25"/>
    <row r="15" spans="1:26" ht="12.75" customHeight="1" x14ac:dyDescent="0.25"/>
    <row r="16" spans="1:26" ht="12.75" customHeight="1" x14ac:dyDescent="0.25"/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511811024" right="0.511811024" top="0.78740157499999996" bottom="0.78740157499999996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C0C0C"/>
    <pageSetUpPr fitToPage="1"/>
  </sheetPr>
  <dimension ref="A1:Z1000"/>
  <sheetViews>
    <sheetView workbookViewId="0"/>
  </sheetViews>
  <sheetFormatPr defaultColWidth="12.54296875" defaultRowHeight="15" customHeight="1" x14ac:dyDescent="0.25"/>
  <cols>
    <col min="1" max="2" width="26.453125" customWidth="1"/>
    <col min="3" max="3" width="47.81640625" customWidth="1"/>
    <col min="4" max="4" width="29.54296875" customWidth="1"/>
    <col min="5" max="5" width="31.453125" customWidth="1"/>
    <col min="6" max="7" width="31" customWidth="1"/>
    <col min="9" max="9" width="31" customWidth="1"/>
    <col min="10" max="10" width="3.81640625" customWidth="1"/>
    <col min="11" max="11" width="10.1796875" customWidth="1"/>
    <col min="12" max="12" width="15.1796875" customWidth="1"/>
    <col min="13" max="13" width="2.54296875" customWidth="1"/>
    <col min="14" max="14" width="9.1796875" customWidth="1"/>
    <col min="15" max="17" width="13.453125" customWidth="1"/>
    <col min="18" max="18" width="0.54296875" customWidth="1"/>
    <col min="19" max="19" width="10.453125" customWidth="1"/>
    <col min="20" max="20" width="13.453125" customWidth="1"/>
    <col min="21" max="21" width="5.81640625" customWidth="1"/>
    <col min="22" max="26" width="9.1796875" customWidth="1"/>
  </cols>
  <sheetData>
    <row r="1" spans="1:26" ht="12.75" customHeight="1" x14ac:dyDescent="0.25">
      <c r="A1" s="387">
        <v>1</v>
      </c>
      <c r="B1" s="387">
        <v>1</v>
      </c>
      <c r="C1" s="387">
        <f t="shared" ref="C1:F1" si="0">COUNTA(C3:C110)</f>
        <v>3</v>
      </c>
      <c r="D1" s="387">
        <f t="shared" si="0"/>
        <v>31</v>
      </c>
      <c r="E1" s="387">
        <f t="shared" si="0"/>
        <v>73</v>
      </c>
      <c r="F1" s="387">
        <f t="shared" si="0"/>
        <v>14</v>
      </c>
      <c r="G1" s="387">
        <v>1</v>
      </c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35.25" customHeight="1" x14ac:dyDescent="0.25">
      <c r="A2" s="169" t="s">
        <v>78</v>
      </c>
      <c r="B2" s="169" t="s">
        <v>81</v>
      </c>
      <c r="C2" s="169" t="s">
        <v>83</v>
      </c>
      <c r="D2" s="169" t="s">
        <v>94</v>
      </c>
      <c r="E2" s="169" t="s">
        <v>105</v>
      </c>
      <c r="F2" s="169" t="s">
        <v>107</v>
      </c>
      <c r="G2" s="169" t="s">
        <v>59</v>
      </c>
      <c r="H2" s="387"/>
      <c r="I2" s="170" t="s">
        <v>59</v>
      </c>
      <c r="J2" s="406"/>
      <c r="K2" s="387"/>
      <c r="L2" s="387"/>
      <c r="M2" s="406"/>
      <c r="N2" s="387"/>
      <c r="O2" s="387"/>
      <c r="P2" s="387"/>
      <c r="Q2" s="387"/>
      <c r="R2" s="387"/>
      <c r="S2" s="387"/>
      <c r="T2" s="387"/>
      <c r="U2" s="387"/>
      <c r="V2" s="387"/>
      <c r="W2" s="406"/>
      <c r="X2" s="406"/>
      <c r="Y2" s="406"/>
      <c r="Z2" s="406"/>
    </row>
    <row r="3" spans="1:26" ht="12.75" customHeight="1" x14ac:dyDescent="0.25">
      <c r="A3" s="93" t="s">
        <v>78</v>
      </c>
      <c r="B3" s="93" t="s">
        <v>81</v>
      </c>
      <c r="C3" s="171" t="s">
        <v>85</v>
      </c>
      <c r="D3" s="170" t="s">
        <v>96</v>
      </c>
      <c r="E3" s="170" t="s">
        <v>219</v>
      </c>
      <c r="F3" s="172" t="s">
        <v>366</v>
      </c>
      <c r="G3" s="170" t="s">
        <v>59</v>
      </c>
      <c r="H3" s="407"/>
      <c r="I3" s="170" t="s">
        <v>63</v>
      </c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</row>
    <row r="4" spans="1:26" ht="12.75" customHeight="1" x14ac:dyDescent="0.25">
      <c r="A4" s="208"/>
      <c r="B4" s="208"/>
      <c r="C4" s="170" t="s">
        <v>87</v>
      </c>
      <c r="D4" s="170" t="s">
        <v>154</v>
      </c>
      <c r="E4" s="170" t="s">
        <v>221</v>
      </c>
      <c r="F4" s="170" t="s">
        <v>368</v>
      </c>
      <c r="G4" s="407"/>
      <c r="H4" s="407"/>
      <c r="I4" s="170" t="s">
        <v>67</v>
      </c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</row>
    <row r="5" spans="1:26" ht="12.75" customHeight="1" x14ac:dyDescent="0.25">
      <c r="A5" s="208"/>
      <c r="B5" s="208"/>
      <c r="C5" s="170" t="s">
        <v>89</v>
      </c>
      <c r="D5" s="170" t="s">
        <v>156</v>
      </c>
      <c r="E5" s="170" t="s">
        <v>223</v>
      </c>
      <c r="F5" s="170" t="s">
        <v>370</v>
      </c>
      <c r="G5" s="407"/>
      <c r="H5" s="40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</row>
    <row r="6" spans="1:26" ht="28.5" customHeight="1" x14ac:dyDescent="0.25">
      <c r="A6" s="387"/>
      <c r="B6" s="387"/>
      <c r="C6" s="208"/>
      <c r="D6" s="170" t="s">
        <v>158</v>
      </c>
      <c r="E6" s="170" t="s">
        <v>225</v>
      </c>
      <c r="F6" s="170" t="s">
        <v>372</v>
      </c>
      <c r="G6" s="407"/>
      <c r="H6" s="407"/>
      <c r="I6" s="40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</row>
    <row r="7" spans="1:26" ht="12.75" customHeight="1" x14ac:dyDescent="0.25">
      <c r="A7" s="208"/>
      <c r="B7" s="208"/>
      <c r="C7" s="208"/>
      <c r="D7" s="170" t="s">
        <v>160</v>
      </c>
      <c r="E7" s="170" t="s">
        <v>227</v>
      </c>
      <c r="F7" s="170" t="s">
        <v>374</v>
      </c>
      <c r="G7" s="407"/>
      <c r="H7" s="407"/>
      <c r="I7" s="40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</row>
    <row r="8" spans="1:26" ht="12.75" customHeight="1" x14ac:dyDescent="0.25">
      <c r="A8" s="208"/>
      <c r="B8" s="208"/>
      <c r="C8" s="208"/>
      <c r="D8" s="170" t="s">
        <v>162</v>
      </c>
      <c r="E8" s="170" t="s">
        <v>229</v>
      </c>
      <c r="F8" s="170" t="s">
        <v>376</v>
      </c>
      <c r="G8" s="407"/>
      <c r="H8" s="407"/>
      <c r="I8" s="40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</row>
    <row r="9" spans="1:26" ht="12.75" customHeight="1" x14ac:dyDescent="0.25">
      <c r="A9" s="208"/>
      <c r="B9" s="208"/>
      <c r="C9" s="208"/>
      <c r="D9" s="170" t="s">
        <v>164</v>
      </c>
      <c r="E9" s="170" t="s">
        <v>231</v>
      </c>
      <c r="F9" s="170" t="s">
        <v>378</v>
      </c>
      <c r="G9" s="407"/>
      <c r="H9" s="407"/>
      <c r="I9" s="40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</row>
    <row r="10" spans="1:26" ht="12.75" customHeight="1" x14ac:dyDescent="0.25">
      <c r="A10" s="208"/>
      <c r="B10" s="208"/>
      <c r="C10" s="208"/>
      <c r="D10" s="170" t="s">
        <v>166</v>
      </c>
      <c r="E10" s="170" t="s">
        <v>233</v>
      </c>
      <c r="F10" s="170" t="s">
        <v>380</v>
      </c>
      <c r="G10" s="407"/>
      <c r="H10" s="407"/>
      <c r="I10" s="40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</row>
    <row r="11" spans="1:26" ht="12.75" customHeight="1" x14ac:dyDescent="0.25">
      <c r="A11" s="208"/>
      <c r="B11" s="208"/>
      <c r="C11" s="208"/>
      <c r="D11" s="170" t="s">
        <v>169</v>
      </c>
      <c r="E11" s="170" t="s">
        <v>235</v>
      </c>
      <c r="F11" s="170" t="s">
        <v>382</v>
      </c>
      <c r="G11" s="407"/>
      <c r="H11" s="407"/>
      <c r="I11" s="40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</row>
    <row r="12" spans="1:26" ht="12.75" customHeight="1" x14ac:dyDescent="0.25">
      <c r="A12" s="208"/>
      <c r="B12" s="208"/>
      <c r="C12" s="208"/>
      <c r="D12" s="170" t="s">
        <v>171</v>
      </c>
      <c r="E12" s="170" t="s">
        <v>237</v>
      </c>
      <c r="F12" s="170" t="s">
        <v>384</v>
      </c>
      <c r="G12" s="407"/>
      <c r="H12" s="407"/>
      <c r="I12" s="40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</row>
    <row r="13" spans="1:26" ht="12.75" customHeight="1" x14ac:dyDescent="0.25">
      <c r="A13" s="208"/>
      <c r="B13" s="208"/>
      <c r="C13" s="208"/>
      <c r="D13" s="170" t="s">
        <v>174</v>
      </c>
      <c r="E13" s="170" t="s">
        <v>239</v>
      </c>
      <c r="F13" s="170" t="s">
        <v>386</v>
      </c>
      <c r="G13" s="407"/>
      <c r="H13" s="407"/>
      <c r="I13" s="40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</row>
    <row r="14" spans="1:26" ht="12.75" customHeight="1" x14ac:dyDescent="0.25">
      <c r="A14" s="208"/>
      <c r="B14" s="208"/>
      <c r="C14" s="208"/>
      <c r="D14" s="170" t="s">
        <v>176</v>
      </c>
      <c r="E14" s="170" t="s">
        <v>241</v>
      </c>
      <c r="F14" s="170" t="s">
        <v>388</v>
      </c>
      <c r="G14" s="407"/>
      <c r="H14" s="407"/>
      <c r="I14" s="40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</row>
    <row r="15" spans="1:26" ht="12.75" customHeight="1" x14ac:dyDescent="0.25">
      <c r="A15" s="208"/>
      <c r="B15" s="208"/>
      <c r="C15" s="208"/>
      <c r="D15" s="170" t="s">
        <v>178</v>
      </c>
      <c r="E15" s="170" t="s">
        <v>243</v>
      </c>
      <c r="F15" s="170" t="s">
        <v>390</v>
      </c>
      <c r="G15" s="407"/>
      <c r="H15" s="407"/>
      <c r="I15" s="40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</row>
    <row r="16" spans="1:26" ht="12.75" customHeight="1" x14ac:dyDescent="0.25">
      <c r="A16" s="208"/>
      <c r="B16" s="208"/>
      <c r="C16" s="208"/>
      <c r="D16" s="170" t="s">
        <v>180</v>
      </c>
      <c r="E16" s="170" t="s">
        <v>245</v>
      </c>
      <c r="F16" s="170" t="s">
        <v>392</v>
      </c>
      <c r="G16" s="407"/>
      <c r="H16" s="407"/>
      <c r="I16" s="40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</row>
    <row r="17" spans="1:26" ht="12.75" customHeight="1" x14ac:dyDescent="0.25">
      <c r="A17" s="208"/>
      <c r="B17" s="208"/>
      <c r="C17" s="208"/>
      <c r="D17" s="170" t="s">
        <v>182</v>
      </c>
      <c r="E17" s="170" t="s">
        <v>247</v>
      </c>
      <c r="F17" s="208"/>
      <c r="G17" s="208"/>
      <c r="H17" s="208"/>
      <c r="I17" s="208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</row>
    <row r="18" spans="1:26" ht="12.75" customHeight="1" x14ac:dyDescent="0.25">
      <c r="A18" s="208"/>
      <c r="B18" s="208"/>
      <c r="C18" s="208"/>
      <c r="D18" s="170" t="s">
        <v>184</v>
      </c>
      <c r="E18" s="170" t="s">
        <v>249</v>
      </c>
      <c r="F18" s="208"/>
      <c r="G18" s="208"/>
      <c r="H18" s="208"/>
      <c r="I18" s="208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</row>
    <row r="19" spans="1:26" ht="12.75" customHeight="1" x14ac:dyDescent="0.25">
      <c r="A19" s="208"/>
      <c r="B19" s="208"/>
      <c r="C19" s="208"/>
      <c r="D19" s="170" t="s">
        <v>186</v>
      </c>
      <c r="E19" s="170" t="s">
        <v>251</v>
      </c>
      <c r="F19" s="208"/>
      <c r="G19" s="208"/>
      <c r="H19" s="208"/>
      <c r="I19" s="208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</row>
    <row r="20" spans="1:26" ht="12.75" customHeight="1" x14ac:dyDescent="0.25">
      <c r="A20" s="208"/>
      <c r="B20" s="208"/>
      <c r="C20" s="208"/>
      <c r="D20" s="170" t="s">
        <v>188</v>
      </c>
      <c r="E20" s="170" t="s">
        <v>253</v>
      </c>
      <c r="F20" s="208"/>
      <c r="G20" s="208"/>
      <c r="H20" s="208"/>
      <c r="I20" s="208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</row>
    <row r="21" spans="1:26" ht="12.75" customHeight="1" x14ac:dyDescent="0.25">
      <c r="A21" s="208"/>
      <c r="B21" s="208"/>
      <c r="C21" s="208"/>
      <c r="D21" s="170" t="s">
        <v>190</v>
      </c>
      <c r="E21" s="170" t="s">
        <v>255</v>
      </c>
      <c r="F21" s="208"/>
      <c r="G21" s="208"/>
      <c r="H21" s="208"/>
      <c r="I21" s="208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</row>
    <row r="22" spans="1:26" ht="12.75" customHeight="1" x14ac:dyDescent="0.25">
      <c r="A22" s="208"/>
      <c r="B22" s="208"/>
      <c r="C22" s="208"/>
      <c r="D22" s="170" t="s">
        <v>192</v>
      </c>
      <c r="E22" s="170" t="s">
        <v>257</v>
      </c>
      <c r="F22" s="208"/>
      <c r="G22" s="208"/>
      <c r="H22" s="208"/>
      <c r="I22" s="208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</row>
    <row r="23" spans="1:26" ht="12.75" customHeight="1" x14ac:dyDescent="0.25">
      <c r="A23" s="208"/>
      <c r="B23" s="208"/>
      <c r="C23" s="208"/>
      <c r="D23" s="170" t="s">
        <v>194</v>
      </c>
      <c r="E23" s="170" t="s">
        <v>259</v>
      </c>
      <c r="F23" s="208"/>
      <c r="G23" s="208"/>
      <c r="H23" s="208"/>
      <c r="I23" s="208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</row>
    <row r="24" spans="1:26" ht="12.75" customHeight="1" x14ac:dyDescent="0.25">
      <c r="A24" s="208"/>
      <c r="B24" s="208"/>
      <c r="C24" s="208"/>
      <c r="D24" s="170" t="s">
        <v>196</v>
      </c>
      <c r="E24" s="170" t="s">
        <v>261</v>
      </c>
      <c r="F24" s="208"/>
      <c r="G24" s="208"/>
      <c r="H24" s="208"/>
      <c r="I24" s="208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</row>
    <row r="25" spans="1:26" ht="12.75" customHeight="1" x14ac:dyDescent="0.25">
      <c r="A25" s="208"/>
      <c r="B25" s="208"/>
      <c r="C25" s="208"/>
      <c r="D25" s="170" t="s">
        <v>199</v>
      </c>
      <c r="E25" s="170" t="s">
        <v>263</v>
      </c>
      <c r="F25" s="208"/>
      <c r="G25" s="208"/>
      <c r="H25" s="208"/>
      <c r="I25" s="208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87"/>
      <c r="Y25" s="387"/>
      <c r="Z25" s="387"/>
    </row>
    <row r="26" spans="1:26" ht="12.75" customHeight="1" x14ac:dyDescent="0.25">
      <c r="A26" s="208"/>
      <c r="B26" s="208"/>
      <c r="C26" s="208"/>
      <c r="D26" s="170" t="s">
        <v>201</v>
      </c>
      <c r="E26" s="170" t="s">
        <v>265</v>
      </c>
      <c r="F26" s="208"/>
      <c r="G26" s="208"/>
      <c r="H26" s="208"/>
      <c r="I26" s="208"/>
      <c r="J26" s="387"/>
      <c r="K26" s="387"/>
      <c r="L26" s="387"/>
      <c r="M26" s="387"/>
      <c r="N26" s="387"/>
      <c r="O26" s="387"/>
      <c r="P26" s="387"/>
      <c r="Q26" s="387"/>
      <c r="R26" s="387"/>
      <c r="S26" s="387"/>
      <c r="T26" s="387"/>
      <c r="U26" s="387"/>
      <c r="V26" s="387"/>
      <c r="W26" s="387"/>
      <c r="X26" s="387"/>
      <c r="Y26" s="387"/>
      <c r="Z26" s="387"/>
    </row>
    <row r="27" spans="1:26" ht="12.75" customHeight="1" x14ac:dyDescent="0.25">
      <c r="A27" s="208"/>
      <c r="B27" s="208"/>
      <c r="C27" s="208"/>
      <c r="D27" s="170" t="s">
        <v>203</v>
      </c>
      <c r="E27" s="170" t="s">
        <v>267</v>
      </c>
      <c r="F27" s="208"/>
      <c r="G27" s="208"/>
      <c r="H27" s="208"/>
      <c r="I27" s="208"/>
      <c r="J27" s="387"/>
      <c r="K27" s="387"/>
      <c r="L27" s="387"/>
      <c r="M27" s="387"/>
      <c r="N27" s="387"/>
      <c r="O27" s="387"/>
      <c r="P27" s="387"/>
      <c r="Q27" s="387"/>
      <c r="R27" s="387"/>
      <c r="S27" s="387"/>
      <c r="T27" s="387"/>
      <c r="U27" s="387"/>
      <c r="V27" s="387"/>
      <c r="W27" s="387"/>
      <c r="X27" s="387"/>
      <c r="Y27" s="387"/>
      <c r="Z27" s="387"/>
    </row>
    <row r="28" spans="1:26" ht="12.75" customHeight="1" x14ac:dyDescent="0.25">
      <c r="A28" s="208"/>
      <c r="B28" s="208"/>
      <c r="C28" s="208"/>
      <c r="D28" s="170" t="s">
        <v>205</v>
      </c>
      <c r="E28" s="170" t="s">
        <v>269</v>
      </c>
      <c r="F28" s="208"/>
      <c r="G28" s="208"/>
      <c r="H28" s="208"/>
      <c r="I28" s="208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</row>
    <row r="29" spans="1:26" ht="12.75" customHeight="1" x14ac:dyDescent="0.25">
      <c r="A29" s="208"/>
      <c r="B29" s="208"/>
      <c r="C29" s="208"/>
      <c r="D29" s="170" t="s">
        <v>207</v>
      </c>
      <c r="E29" s="170" t="s">
        <v>271</v>
      </c>
      <c r="F29" s="208"/>
      <c r="G29" s="208"/>
      <c r="H29" s="208"/>
      <c r="I29" s="208"/>
      <c r="J29" s="387"/>
      <c r="K29" s="387"/>
      <c r="L29" s="387"/>
      <c r="M29" s="387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387"/>
      <c r="Y29" s="387"/>
      <c r="Z29" s="387"/>
    </row>
    <row r="30" spans="1:26" ht="12.75" customHeight="1" x14ac:dyDescent="0.25">
      <c r="A30" s="208"/>
      <c r="B30" s="208"/>
      <c r="C30" s="208"/>
      <c r="D30" s="170" t="s">
        <v>209</v>
      </c>
      <c r="E30" s="170" t="s">
        <v>273</v>
      </c>
      <c r="F30" s="208"/>
      <c r="G30" s="208"/>
      <c r="H30" s="208"/>
      <c r="I30" s="208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</row>
    <row r="31" spans="1:26" ht="12.75" customHeight="1" x14ac:dyDescent="0.25">
      <c r="A31" s="208"/>
      <c r="B31" s="208"/>
      <c r="C31" s="208"/>
      <c r="D31" s="170" t="s">
        <v>211</v>
      </c>
      <c r="E31" s="170" t="s">
        <v>275</v>
      </c>
      <c r="F31" s="208"/>
      <c r="G31" s="208"/>
      <c r="H31" s="208"/>
      <c r="I31" s="208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</row>
    <row r="32" spans="1:26" ht="12.75" customHeight="1" x14ac:dyDescent="0.25">
      <c r="A32" s="208"/>
      <c r="B32" s="208"/>
      <c r="C32" s="208"/>
      <c r="D32" s="170" t="s">
        <v>213</v>
      </c>
      <c r="E32" s="170" t="s">
        <v>277</v>
      </c>
      <c r="F32" s="208"/>
      <c r="G32" s="208"/>
      <c r="H32" s="208"/>
      <c r="I32" s="208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</row>
    <row r="33" spans="1:26" ht="12.75" customHeight="1" x14ac:dyDescent="0.25">
      <c r="A33" s="208"/>
      <c r="B33" s="208"/>
      <c r="C33" s="208"/>
      <c r="D33" s="170" t="s">
        <v>215</v>
      </c>
      <c r="E33" s="170" t="s">
        <v>279</v>
      </c>
      <c r="F33" s="208"/>
      <c r="G33" s="208"/>
      <c r="H33" s="208"/>
      <c r="I33" s="208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</row>
    <row r="34" spans="1:26" ht="12.75" customHeight="1" x14ac:dyDescent="0.25">
      <c r="A34" s="208"/>
      <c r="B34" s="208"/>
      <c r="C34" s="208"/>
      <c r="D34" s="208"/>
      <c r="E34" s="170" t="s">
        <v>281</v>
      </c>
      <c r="F34" s="208"/>
      <c r="G34" s="208"/>
      <c r="H34" s="208"/>
      <c r="I34" s="208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</row>
    <row r="35" spans="1:26" ht="12.75" customHeight="1" x14ac:dyDescent="0.25">
      <c r="A35" s="208"/>
      <c r="B35" s="208"/>
      <c r="C35" s="208"/>
      <c r="D35" s="208"/>
      <c r="E35" s="170" t="s">
        <v>283</v>
      </c>
      <c r="F35" s="208"/>
      <c r="G35" s="208"/>
      <c r="H35" s="208"/>
      <c r="I35" s="208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</row>
    <row r="36" spans="1:26" ht="12.75" customHeight="1" x14ac:dyDescent="0.25">
      <c r="A36" s="208"/>
      <c r="B36" s="208"/>
      <c r="C36" s="208"/>
      <c r="D36" s="208"/>
      <c r="E36" s="170" t="s">
        <v>285</v>
      </c>
      <c r="F36" s="208"/>
      <c r="G36" s="208"/>
      <c r="H36" s="208"/>
      <c r="I36" s="208"/>
      <c r="J36" s="387"/>
      <c r="K36" s="387"/>
      <c r="L36" s="387"/>
      <c r="M36" s="387"/>
      <c r="N36" s="387"/>
      <c r="O36" s="387"/>
      <c r="P36" s="387"/>
      <c r="Q36" s="387"/>
      <c r="R36" s="387"/>
      <c r="S36" s="387"/>
      <c r="T36" s="387"/>
      <c r="U36" s="387"/>
      <c r="V36" s="387"/>
      <c r="W36" s="387"/>
      <c r="X36" s="387"/>
      <c r="Y36" s="387"/>
      <c r="Z36" s="387"/>
    </row>
    <row r="37" spans="1:26" ht="12.75" customHeight="1" x14ac:dyDescent="0.25">
      <c r="A37" s="208"/>
      <c r="B37" s="208"/>
      <c r="C37" s="208"/>
      <c r="D37" s="208"/>
      <c r="E37" s="170" t="s">
        <v>287</v>
      </c>
      <c r="F37" s="208"/>
      <c r="G37" s="208"/>
      <c r="H37" s="208"/>
      <c r="I37" s="208"/>
      <c r="J37" s="387"/>
      <c r="K37" s="387"/>
      <c r="L37" s="387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</row>
    <row r="38" spans="1:26" ht="12.75" customHeight="1" x14ac:dyDescent="0.25">
      <c r="A38" s="208"/>
      <c r="B38" s="208"/>
      <c r="C38" s="208"/>
      <c r="D38" s="208"/>
      <c r="E38" s="170" t="s">
        <v>289</v>
      </c>
      <c r="F38" s="208"/>
      <c r="G38" s="208"/>
      <c r="H38" s="208"/>
      <c r="I38" s="208"/>
      <c r="J38" s="387"/>
      <c r="K38" s="387"/>
      <c r="L38" s="387"/>
      <c r="M38" s="387"/>
      <c r="N38" s="387"/>
      <c r="O38" s="387"/>
      <c r="P38" s="387"/>
      <c r="Q38" s="387"/>
      <c r="R38" s="387"/>
      <c r="S38" s="387"/>
      <c r="T38" s="387"/>
      <c r="U38" s="387"/>
      <c r="V38" s="387"/>
      <c r="W38" s="387"/>
      <c r="X38" s="387"/>
      <c r="Y38" s="387"/>
      <c r="Z38" s="387"/>
    </row>
    <row r="39" spans="1:26" ht="12.75" customHeight="1" x14ac:dyDescent="0.25">
      <c r="A39" s="208"/>
      <c r="B39" s="208"/>
      <c r="C39" s="208"/>
      <c r="D39" s="208"/>
      <c r="E39" s="170" t="s">
        <v>291</v>
      </c>
      <c r="F39" s="208"/>
      <c r="G39" s="208"/>
      <c r="H39" s="208"/>
      <c r="I39" s="208"/>
      <c r="J39" s="387"/>
      <c r="K39" s="387"/>
      <c r="L39" s="387"/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  <c r="Z39" s="387"/>
    </row>
    <row r="40" spans="1:26" ht="12.75" customHeight="1" x14ac:dyDescent="0.25">
      <c r="A40" s="208"/>
      <c r="B40" s="208"/>
      <c r="C40" s="208"/>
      <c r="D40" s="208"/>
      <c r="E40" s="170" t="s">
        <v>293</v>
      </c>
      <c r="F40" s="208"/>
      <c r="G40" s="208"/>
      <c r="H40" s="208"/>
      <c r="I40" s="208"/>
      <c r="J40" s="387"/>
      <c r="K40" s="387"/>
      <c r="L40" s="387"/>
      <c r="M40" s="387"/>
      <c r="N40" s="387"/>
      <c r="O40" s="387"/>
      <c r="P40" s="387"/>
      <c r="Q40" s="387"/>
      <c r="R40" s="387"/>
      <c r="S40" s="387"/>
      <c r="T40" s="387"/>
      <c r="U40" s="387"/>
      <c r="V40" s="387"/>
      <c r="W40" s="387"/>
      <c r="X40" s="387"/>
      <c r="Y40" s="387"/>
      <c r="Z40" s="387"/>
    </row>
    <row r="41" spans="1:26" ht="12.75" customHeight="1" x14ac:dyDescent="0.25">
      <c r="A41" s="208"/>
      <c r="B41" s="208"/>
      <c r="C41" s="208"/>
      <c r="D41" s="208"/>
      <c r="E41" s="170" t="s">
        <v>295</v>
      </c>
      <c r="F41" s="208"/>
      <c r="G41" s="208"/>
      <c r="H41" s="208"/>
      <c r="I41" s="208"/>
      <c r="J41" s="387"/>
      <c r="K41" s="387"/>
      <c r="L41" s="387"/>
      <c r="M41" s="387"/>
      <c r="N41" s="387"/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</row>
    <row r="42" spans="1:26" ht="12.75" customHeight="1" x14ac:dyDescent="0.25">
      <c r="A42" s="208"/>
      <c r="B42" s="208"/>
      <c r="C42" s="208"/>
      <c r="D42" s="208"/>
      <c r="E42" s="170" t="s">
        <v>297</v>
      </c>
      <c r="F42" s="208"/>
      <c r="G42" s="208"/>
      <c r="H42" s="208"/>
      <c r="I42" s="208"/>
      <c r="J42" s="387"/>
      <c r="K42" s="387"/>
      <c r="L42" s="387"/>
      <c r="M42" s="387"/>
      <c r="N42" s="387"/>
      <c r="O42" s="387"/>
      <c r="P42" s="387"/>
      <c r="Q42" s="387"/>
      <c r="R42" s="387"/>
      <c r="S42" s="387"/>
      <c r="T42" s="387"/>
      <c r="U42" s="387"/>
      <c r="V42" s="387"/>
      <c r="W42" s="387"/>
      <c r="X42" s="387"/>
      <c r="Y42" s="387"/>
      <c r="Z42" s="387"/>
    </row>
    <row r="43" spans="1:26" ht="12.75" customHeight="1" x14ac:dyDescent="0.25">
      <c r="A43" s="208"/>
      <c r="B43" s="208"/>
      <c r="C43" s="208"/>
      <c r="D43" s="208"/>
      <c r="E43" s="170" t="s">
        <v>299</v>
      </c>
      <c r="F43" s="208"/>
      <c r="G43" s="208"/>
      <c r="H43" s="208"/>
      <c r="I43" s="208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</row>
    <row r="44" spans="1:26" ht="12.75" customHeight="1" x14ac:dyDescent="0.25">
      <c r="A44" s="208"/>
      <c r="B44" s="208"/>
      <c r="C44" s="208"/>
      <c r="D44" s="208"/>
      <c r="E44" s="170" t="s">
        <v>301</v>
      </c>
      <c r="F44" s="208"/>
      <c r="G44" s="208"/>
      <c r="H44" s="208"/>
      <c r="I44" s="208"/>
      <c r="J44" s="387"/>
      <c r="K44" s="387"/>
      <c r="L44" s="387"/>
      <c r="M44" s="387"/>
      <c r="N44" s="387"/>
      <c r="O44" s="387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</row>
    <row r="45" spans="1:26" ht="12.75" customHeight="1" x14ac:dyDescent="0.25">
      <c r="A45" s="208"/>
      <c r="B45" s="208"/>
      <c r="C45" s="208"/>
      <c r="D45" s="208"/>
      <c r="E45" s="170" t="s">
        <v>303</v>
      </c>
      <c r="F45" s="208"/>
      <c r="G45" s="208"/>
      <c r="H45" s="208"/>
      <c r="I45" s="208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387"/>
    </row>
    <row r="46" spans="1:26" ht="12.75" customHeight="1" x14ac:dyDescent="0.25">
      <c r="A46" s="208"/>
      <c r="B46" s="208"/>
      <c r="C46" s="208"/>
      <c r="D46" s="208"/>
      <c r="E46" s="170" t="s">
        <v>305</v>
      </c>
      <c r="F46" s="208"/>
      <c r="G46" s="208"/>
      <c r="H46" s="208"/>
      <c r="I46" s="208"/>
      <c r="J46" s="387"/>
      <c r="K46" s="387"/>
      <c r="L46" s="387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</row>
    <row r="47" spans="1:26" ht="12.75" customHeight="1" x14ac:dyDescent="0.25">
      <c r="A47" s="208"/>
      <c r="B47" s="208"/>
      <c r="C47" s="208"/>
      <c r="D47" s="208"/>
      <c r="E47" s="170" t="s">
        <v>307</v>
      </c>
      <c r="F47" s="208"/>
      <c r="G47" s="208"/>
      <c r="H47" s="208"/>
      <c r="I47" s="208"/>
      <c r="J47" s="387"/>
      <c r="K47" s="387"/>
      <c r="L47" s="387"/>
      <c r="M47" s="387"/>
      <c r="N47" s="387"/>
      <c r="O47" s="387"/>
      <c r="P47" s="387"/>
      <c r="Q47" s="387"/>
      <c r="R47" s="387"/>
      <c r="S47" s="387"/>
      <c r="T47" s="387"/>
      <c r="U47" s="387"/>
      <c r="V47" s="387"/>
      <c r="W47" s="387"/>
      <c r="X47" s="387"/>
      <c r="Y47" s="387"/>
      <c r="Z47" s="387"/>
    </row>
    <row r="48" spans="1:26" ht="12.75" customHeight="1" x14ac:dyDescent="0.25">
      <c r="A48" s="208"/>
      <c r="B48" s="208"/>
      <c r="C48" s="208"/>
      <c r="D48" s="208"/>
      <c r="E48" s="170" t="s">
        <v>309</v>
      </c>
      <c r="F48" s="208"/>
      <c r="G48" s="208"/>
      <c r="H48" s="208"/>
      <c r="I48" s="208"/>
      <c r="J48" s="387"/>
      <c r="K48" s="387"/>
      <c r="L48" s="387"/>
      <c r="M48" s="38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</row>
    <row r="49" spans="1:26" ht="12.75" customHeight="1" x14ac:dyDescent="0.25">
      <c r="A49" s="208"/>
      <c r="B49" s="208"/>
      <c r="C49" s="208"/>
      <c r="D49" s="208"/>
      <c r="E49" s="170" t="s">
        <v>311</v>
      </c>
      <c r="F49" s="208"/>
      <c r="G49" s="208"/>
      <c r="H49" s="208"/>
      <c r="I49" s="208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</row>
    <row r="50" spans="1:26" ht="12.75" customHeight="1" x14ac:dyDescent="0.25">
      <c r="A50" s="208"/>
      <c r="B50" s="208"/>
      <c r="C50" s="208"/>
      <c r="D50" s="208"/>
      <c r="E50" s="170" t="s">
        <v>313</v>
      </c>
      <c r="F50" s="208"/>
      <c r="G50" s="208"/>
      <c r="H50" s="208"/>
      <c r="I50" s="208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  <c r="Y50" s="387"/>
      <c r="Z50" s="387"/>
    </row>
    <row r="51" spans="1:26" ht="12.75" customHeight="1" x14ac:dyDescent="0.25">
      <c r="A51" s="208"/>
      <c r="B51" s="208"/>
      <c r="C51" s="208"/>
      <c r="D51" s="208"/>
      <c r="E51" s="170" t="s">
        <v>315</v>
      </c>
      <c r="F51" s="208"/>
      <c r="G51" s="208"/>
      <c r="H51" s="208"/>
      <c r="I51" s="208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</row>
    <row r="52" spans="1:26" ht="12.75" customHeight="1" x14ac:dyDescent="0.25">
      <c r="A52" s="208"/>
      <c r="B52" s="208"/>
      <c r="C52" s="208"/>
      <c r="D52" s="208"/>
      <c r="E52" s="170" t="s">
        <v>317</v>
      </c>
      <c r="F52" s="208"/>
      <c r="G52" s="208"/>
      <c r="H52" s="208"/>
      <c r="I52" s="208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  <c r="Y52" s="387"/>
      <c r="Z52" s="387"/>
    </row>
    <row r="53" spans="1:26" ht="12.75" customHeight="1" x14ac:dyDescent="0.25">
      <c r="A53" s="208"/>
      <c r="B53" s="208"/>
      <c r="C53" s="208"/>
      <c r="D53" s="208"/>
      <c r="E53" s="170" t="s">
        <v>319</v>
      </c>
      <c r="F53" s="208"/>
      <c r="G53" s="208"/>
      <c r="H53" s="208"/>
      <c r="I53" s="208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  <c r="Y53" s="387"/>
      <c r="Z53" s="387"/>
    </row>
    <row r="54" spans="1:26" ht="12.75" customHeight="1" x14ac:dyDescent="0.25">
      <c r="A54" s="208"/>
      <c r="B54" s="208"/>
      <c r="C54" s="208"/>
      <c r="D54" s="208"/>
      <c r="E54" s="170" t="s">
        <v>321</v>
      </c>
      <c r="F54" s="208"/>
      <c r="G54" s="208"/>
      <c r="H54" s="208"/>
      <c r="I54" s="208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</row>
    <row r="55" spans="1:26" ht="12.75" customHeight="1" x14ac:dyDescent="0.25">
      <c r="A55" s="208"/>
      <c r="B55" s="208"/>
      <c r="C55" s="208"/>
      <c r="D55" s="208"/>
      <c r="E55" s="170" t="s">
        <v>323</v>
      </c>
      <c r="F55" s="208"/>
      <c r="G55" s="208"/>
      <c r="H55" s="208"/>
      <c r="I55" s="208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</row>
    <row r="56" spans="1:26" ht="12.75" customHeight="1" x14ac:dyDescent="0.25">
      <c r="A56" s="208"/>
      <c r="B56" s="208"/>
      <c r="C56" s="208"/>
      <c r="D56" s="208"/>
      <c r="E56" s="170" t="s">
        <v>325</v>
      </c>
      <c r="F56" s="208"/>
      <c r="G56" s="208"/>
      <c r="H56" s="208"/>
      <c r="I56" s="208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  <c r="Y56" s="387"/>
      <c r="Z56" s="387"/>
    </row>
    <row r="57" spans="1:26" ht="12.75" customHeight="1" x14ac:dyDescent="0.25">
      <c r="A57" s="208"/>
      <c r="B57" s="208"/>
      <c r="C57" s="208"/>
      <c r="D57" s="208"/>
      <c r="E57" s="170" t="s">
        <v>327</v>
      </c>
      <c r="F57" s="208"/>
      <c r="G57" s="208"/>
      <c r="H57" s="208"/>
      <c r="I57" s="208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</row>
    <row r="58" spans="1:26" ht="12.75" customHeight="1" x14ac:dyDescent="0.25">
      <c r="A58" s="208"/>
      <c r="B58" s="208"/>
      <c r="C58" s="208"/>
      <c r="D58" s="208"/>
      <c r="E58" s="170" t="s">
        <v>329</v>
      </c>
      <c r="F58" s="208"/>
      <c r="G58" s="208"/>
      <c r="H58" s="208"/>
      <c r="I58" s="208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  <c r="Y58" s="387"/>
      <c r="Z58" s="387"/>
    </row>
    <row r="59" spans="1:26" ht="12.75" customHeight="1" x14ac:dyDescent="0.25">
      <c r="A59" s="208"/>
      <c r="B59" s="208"/>
      <c r="C59" s="208"/>
      <c r="D59" s="208"/>
      <c r="E59" s="170" t="s">
        <v>331</v>
      </c>
      <c r="F59" s="208"/>
      <c r="G59" s="208"/>
      <c r="H59" s="208"/>
      <c r="I59" s="208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  <c r="Y59" s="387"/>
      <c r="Z59" s="387"/>
    </row>
    <row r="60" spans="1:26" ht="12.75" customHeight="1" x14ac:dyDescent="0.25">
      <c r="A60" s="208"/>
      <c r="B60" s="208"/>
      <c r="C60" s="208"/>
      <c r="D60" s="208"/>
      <c r="E60" s="170" t="s">
        <v>333</v>
      </c>
      <c r="F60" s="208"/>
      <c r="G60" s="208"/>
      <c r="H60" s="208"/>
      <c r="I60" s="208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  <c r="Y60" s="387"/>
      <c r="Z60" s="387"/>
    </row>
    <row r="61" spans="1:26" ht="12.75" customHeight="1" x14ac:dyDescent="0.25">
      <c r="A61" s="208"/>
      <c r="B61" s="208"/>
      <c r="C61" s="208"/>
      <c r="D61" s="208"/>
      <c r="E61" s="170" t="s">
        <v>335</v>
      </c>
      <c r="F61" s="208"/>
      <c r="G61" s="208"/>
      <c r="H61" s="208"/>
      <c r="I61" s="208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  <c r="Y61" s="387"/>
      <c r="Z61" s="387"/>
    </row>
    <row r="62" spans="1:26" ht="12.75" customHeight="1" x14ac:dyDescent="0.25">
      <c r="A62" s="208"/>
      <c r="B62" s="208"/>
      <c r="C62" s="208"/>
      <c r="D62" s="208"/>
      <c r="E62" s="170" t="s">
        <v>337</v>
      </c>
      <c r="F62" s="208"/>
      <c r="G62" s="208"/>
      <c r="H62" s="208"/>
      <c r="I62" s="208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  <c r="Y62" s="387"/>
      <c r="Z62" s="387"/>
    </row>
    <row r="63" spans="1:26" ht="12.75" customHeight="1" x14ac:dyDescent="0.25">
      <c r="A63" s="208"/>
      <c r="B63" s="208"/>
      <c r="C63" s="208"/>
      <c r="D63" s="208"/>
      <c r="E63" s="170" t="s">
        <v>339</v>
      </c>
      <c r="F63" s="208"/>
      <c r="G63" s="208"/>
      <c r="H63" s="208"/>
      <c r="I63" s="208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  <c r="Y63" s="387"/>
      <c r="Z63" s="387"/>
    </row>
    <row r="64" spans="1:26" ht="12.75" customHeight="1" x14ac:dyDescent="0.25">
      <c r="A64" s="208"/>
      <c r="B64" s="208"/>
      <c r="C64" s="208"/>
      <c r="D64" s="208"/>
      <c r="E64" s="170" t="s">
        <v>341</v>
      </c>
      <c r="F64" s="208"/>
      <c r="G64" s="208"/>
      <c r="H64" s="208"/>
      <c r="I64" s="208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  <c r="Y64" s="387"/>
      <c r="Z64" s="387"/>
    </row>
    <row r="65" spans="1:26" ht="12.75" customHeight="1" x14ac:dyDescent="0.25">
      <c r="A65" s="208"/>
      <c r="B65" s="208"/>
      <c r="C65" s="208"/>
      <c r="D65" s="208"/>
      <c r="E65" s="170" t="s">
        <v>343</v>
      </c>
      <c r="F65" s="208"/>
      <c r="G65" s="208"/>
      <c r="H65" s="208"/>
      <c r="I65" s="208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  <c r="Y65" s="387"/>
      <c r="Z65" s="387"/>
    </row>
    <row r="66" spans="1:26" ht="12.75" customHeight="1" x14ac:dyDescent="0.25">
      <c r="A66" s="208"/>
      <c r="B66" s="208"/>
      <c r="C66" s="208"/>
      <c r="D66" s="208"/>
      <c r="E66" s="170" t="s">
        <v>345</v>
      </c>
      <c r="F66" s="208"/>
      <c r="G66" s="208"/>
      <c r="H66" s="208"/>
      <c r="I66" s="208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  <c r="Y66" s="387"/>
      <c r="Z66" s="387"/>
    </row>
    <row r="67" spans="1:26" ht="12.75" customHeight="1" x14ac:dyDescent="0.25">
      <c r="A67" s="208"/>
      <c r="B67" s="208"/>
      <c r="C67" s="208"/>
      <c r="D67" s="208"/>
      <c r="E67" s="170" t="s">
        <v>347</v>
      </c>
      <c r="F67" s="208"/>
      <c r="G67" s="208"/>
      <c r="H67" s="208"/>
      <c r="I67" s="208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  <c r="Y67" s="387"/>
      <c r="Z67" s="387"/>
    </row>
    <row r="68" spans="1:26" ht="12.75" customHeight="1" x14ac:dyDescent="0.25">
      <c r="A68" s="208"/>
      <c r="B68" s="208"/>
      <c r="C68" s="208"/>
      <c r="D68" s="208"/>
      <c r="E68" s="170" t="s">
        <v>349</v>
      </c>
      <c r="F68" s="208"/>
      <c r="G68" s="208"/>
      <c r="H68" s="208"/>
      <c r="I68" s="208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  <c r="Y68" s="387"/>
      <c r="Z68" s="387"/>
    </row>
    <row r="69" spans="1:26" ht="12.75" customHeight="1" x14ac:dyDescent="0.25">
      <c r="A69" s="208"/>
      <c r="B69" s="208"/>
      <c r="C69" s="208"/>
      <c r="D69" s="208"/>
      <c r="E69" s="170" t="s">
        <v>351</v>
      </c>
      <c r="F69" s="208"/>
      <c r="G69" s="208"/>
      <c r="H69" s="208"/>
      <c r="I69" s="208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  <c r="Y69" s="387"/>
      <c r="Z69" s="387"/>
    </row>
    <row r="70" spans="1:26" ht="12.75" customHeight="1" x14ac:dyDescent="0.25">
      <c r="A70" s="208"/>
      <c r="B70" s="208"/>
      <c r="C70" s="208"/>
      <c r="D70" s="208"/>
      <c r="E70" s="170" t="s">
        <v>353</v>
      </c>
      <c r="F70" s="208"/>
      <c r="G70" s="208"/>
      <c r="H70" s="208"/>
      <c r="I70" s="208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  <c r="Y70" s="387"/>
      <c r="Z70" s="387"/>
    </row>
    <row r="71" spans="1:26" ht="12.75" customHeight="1" x14ac:dyDescent="0.25">
      <c r="A71" s="208"/>
      <c r="B71" s="208"/>
      <c r="C71" s="208"/>
      <c r="D71" s="208"/>
      <c r="E71" s="170" t="s">
        <v>355</v>
      </c>
      <c r="F71" s="208"/>
      <c r="G71" s="208"/>
      <c r="H71" s="208"/>
      <c r="I71" s="208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  <c r="Y71" s="387"/>
      <c r="Z71" s="387"/>
    </row>
    <row r="72" spans="1:26" ht="12.75" customHeight="1" x14ac:dyDescent="0.25">
      <c r="A72" s="208"/>
      <c r="B72" s="208"/>
      <c r="C72" s="208"/>
      <c r="D72" s="208"/>
      <c r="E72" s="170" t="s">
        <v>357</v>
      </c>
      <c r="F72" s="208"/>
      <c r="G72" s="208"/>
      <c r="H72" s="208"/>
      <c r="I72" s="208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  <c r="Z72" s="387"/>
    </row>
    <row r="73" spans="1:26" ht="12.75" customHeight="1" x14ac:dyDescent="0.25">
      <c r="A73" s="208"/>
      <c r="B73" s="208"/>
      <c r="C73" s="208"/>
      <c r="D73" s="208"/>
      <c r="E73" s="170" t="s">
        <v>359</v>
      </c>
      <c r="F73" s="208"/>
      <c r="G73" s="208"/>
      <c r="H73" s="208"/>
      <c r="I73" s="208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  <c r="Y73" s="387"/>
      <c r="Z73" s="387"/>
    </row>
    <row r="74" spans="1:26" ht="12.75" customHeight="1" x14ac:dyDescent="0.25">
      <c r="A74" s="208"/>
      <c r="B74" s="208"/>
      <c r="C74" s="208"/>
      <c r="D74" s="208"/>
      <c r="E74" s="170" t="s">
        <v>361</v>
      </c>
      <c r="F74" s="208"/>
      <c r="G74" s="208"/>
      <c r="H74" s="208"/>
      <c r="I74" s="208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</row>
    <row r="75" spans="1:26" ht="12.75" customHeight="1" x14ac:dyDescent="0.25">
      <c r="A75" s="208"/>
      <c r="B75" s="208"/>
      <c r="C75" s="208"/>
      <c r="D75" s="208"/>
      <c r="E75" s="170" t="s">
        <v>363</v>
      </c>
      <c r="F75" s="208"/>
      <c r="G75" s="208"/>
      <c r="H75" s="208"/>
      <c r="I75" s="208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  <c r="Y75" s="387"/>
      <c r="Z75" s="387"/>
    </row>
    <row r="76" spans="1:26" ht="12.75" customHeight="1" x14ac:dyDescent="0.25">
      <c r="A76" s="387"/>
      <c r="B76" s="387"/>
      <c r="C76" s="387"/>
      <c r="D76" s="208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  <c r="Z76" s="387"/>
    </row>
    <row r="77" spans="1:26" ht="12.75" customHeight="1" x14ac:dyDescent="0.25">
      <c r="A77" s="387"/>
      <c r="B77" s="387"/>
      <c r="C77" s="387"/>
      <c r="D77" s="208"/>
      <c r="E77" s="387"/>
      <c r="F77" s="387"/>
      <c r="G77" s="387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  <c r="Y77" s="387"/>
      <c r="Z77" s="387"/>
    </row>
    <row r="78" spans="1:26" ht="12.75" customHeight="1" x14ac:dyDescent="0.25">
      <c r="A78" s="387"/>
      <c r="B78" s="387"/>
      <c r="C78" s="387"/>
      <c r="D78" s="387"/>
      <c r="E78" s="387"/>
      <c r="F78" s="387"/>
      <c r="G78" s="387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  <c r="Z78" s="387"/>
    </row>
    <row r="79" spans="1:26" ht="12.75" customHeight="1" x14ac:dyDescent="0.25">
      <c r="A79" s="387"/>
      <c r="B79" s="387"/>
      <c r="C79" s="387"/>
      <c r="D79" s="387"/>
      <c r="E79" s="387"/>
      <c r="F79" s="387"/>
      <c r="G79" s="387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  <c r="Z79" s="387"/>
    </row>
    <row r="80" spans="1:26" ht="12.75" customHeight="1" x14ac:dyDescent="0.25">
      <c r="A80" s="387"/>
      <c r="B80" s="387"/>
      <c r="C80" s="387"/>
      <c r="D80" s="387"/>
      <c r="E80" s="387"/>
      <c r="F80" s="387"/>
      <c r="G80" s="387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  <c r="Z80" s="387"/>
    </row>
    <row r="81" spans="1:26" ht="12.75" customHeight="1" x14ac:dyDescent="0.25">
      <c r="A81" s="387"/>
      <c r="B81" s="387"/>
      <c r="C81" s="387"/>
      <c r="D81" s="387"/>
      <c r="E81" s="387"/>
      <c r="F81" s="387"/>
      <c r="G81" s="387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  <c r="Z81" s="387"/>
    </row>
    <row r="82" spans="1:26" ht="12.75" customHeight="1" x14ac:dyDescent="0.25">
      <c r="A82" s="387"/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  <c r="Z82" s="387"/>
    </row>
    <row r="83" spans="1:26" ht="12.75" customHeight="1" x14ac:dyDescent="0.25">
      <c r="A83" s="387"/>
      <c r="B83" s="387"/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  <c r="Y83" s="387"/>
      <c r="Z83" s="387"/>
    </row>
    <row r="84" spans="1:26" ht="12.75" customHeight="1" x14ac:dyDescent="0.25">
      <c r="A84" s="387"/>
      <c r="B84" s="387"/>
      <c r="C84" s="387"/>
      <c r="D84" s="387"/>
      <c r="E84" s="387"/>
      <c r="F84" s="387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</row>
    <row r="85" spans="1:26" ht="12.75" customHeight="1" x14ac:dyDescent="0.25">
      <c r="A85" s="387"/>
      <c r="B85" s="387"/>
      <c r="C85" s="387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</row>
    <row r="86" spans="1:26" ht="12.75" customHeight="1" x14ac:dyDescent="0.25">
      <c r="A86" s="387"/>
      <c r="B86" s="387"/>
      <c r="C86" s="387"/>
      <c r="D86" s="387"/>
      <c r="E86" s="387"/>
      <c r="F86" s="387"/>
      <c r="G86" s="387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</row>
    <row r="87" spans="1:26" ht="12.75" customHeight="1" x14ac:dyDescent="0.25">
      <c r="A87" s="387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</row>
    <row r="88" spans="1:26" ht="12.75" customHeight="1" x14ac:dyDescent="0.25">
      <c r="A88" s="387"/>
      <c r="B88" s="387"/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</row>
    <row r="89" spans="1:26" ht="12.75" customHeight="1" x14ac:dyDescent="0.25">
      <c r="A89" s="387"/>
      <c r="B89" s="387"/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</row>
    <row r="90" spans="1:26" ht="12.75" customHeight="1" x14ac:dyDescent="0.25">
      <c r="A90" s="387"/>
      <c r="B90" s="387"/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387"/>
    </row>
    <row r="91" spans="1:26" ht="12.75" customHeight="1" x14ac:dyDescent="0.25">
      <c r="A91" s="387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</row>
    <row r="92" spans="1:26" ht="12.75" customHeight="1" x14ac:dyDescent="0.25">
      <c r="A92" s="387"/>
      <c r="B92" s="387"/>
      <c r="C92" s="387"/>
      <c r="D92" s="387"/>
      <c r="E92" s="387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387"/>
    </row>
    <row r="93" spans="1:26" ht="12.75" customHeight="1" x14ac:dyDescent="0.25">
      <c r="A93" s="387"/>
      <c r="B93" s="387"/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</row>
    <row r="94" spans="1:26" ht="12.75" customHeight="1" x14ac:dyDescent="0.25">
      <c r="A94" s="387"/>
      <c r="B94" s="387"/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</row>
    <row r="95" spans="1:26" ht="12.75" customHeight="1" x14ac:dyDescent="0.25">
      <c r="A95" s="387"/>
      <c r="B95" s="387"/>
      <c r="C95" s="387"/>
      <c r="D95" s="387"/>
      <c r="E95" s="387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387"/>
    </row>
    <row r="96" spans="1:26" ht="12.75" customHeight="1" x14ac:dyDescent="0.25">
      <c r="A96" s="387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</row>
    <row r="97" spans="1:26" ht="12.75" customHeight="1" x14ac:dyDescent="0.25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</row>
    <row r="98" spans="1:26" ht="12.75" customHeight="1" x14ac:dyDescent="0.25">
      <c r="A98" s="387"/>
      <c r="B98" s="387"/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</row>
    <row r="99" spans="1:26" ht="12.75" customHeight="1" x14ac:dyDescent="0.25">
      <c r="A99" s="387"/>
      <c r="B99" s="387"/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  <c r="Z99" s="387"/>
    </row>
    <row r="100" spans="1:26" ht="12.75" customHeight="1" x14ac:dyDescent="0.25">
      <c r="A100" s="387"/>
      <c r="B100" s="387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</row>
    <row r="101" spans="1:26" ht="12.75" customHeight="1" x14ac:dyDescent="0.25">
      <c r="A101" s="387"/>
      <c r="B101" s="387"/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</row>
    <row r="102" spans="1:26" ht="12.75" customHeight="1" x14ac:dyDescent="0.25">
      <c r="A102" s="387"/>
      <c r="B102" s="387"/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</row>
    <row r="103" spans="1:26" ht="12.75" customHeight="1" x14ac:dyDescent="0.25">
      <c r="A103" s="387"/>
      <c r="B103" s="387"/>
      <c r="C103" s="387"/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</row>
    <row r="104" spans="1:26" ht="12.75" customHeight="1" x14ac:dyDescent="0.25">
      <c r="A104" s="387"/>
      <c r="B104" s="387"/>
      <c r="C104" s="387"/>
      <c r="D104" s="387"/>
      <c r="E104" s="387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</row>
    <row r="105" spans="1:26" ht="12.75" customHeight="1" x14ac:dyDescent="0.25">
      <c r="A105" s="387"/>
      <c r="B105" s="387"/>
      <c r="C105" s="387"/>
      <c r="D105" s="387"/>
      <c r="E105" s="387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  <c r="Z105" s="387"/>
    </row>
    <row r="106" spans="1:26" ht="12.75" customHeight="1" x14ac:dyDescent="0.25">
      <c r="A106" s="387"/>
      <c r="B106" s="387"/>
      <c r="C106" s="387"/>
      <c r="D106" s="387"/>
      <c r="E106" s="387"/>
      <c r="F106" s="387"/>
      <c r="G106" s="387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  <c r="Z106" s="387"/>
    </row>
    <row r="107" spans="1:26" ht="12.75" customHeight="1" x14ac:dyDescent="0.25">
      <c r="A107" s="387"/>
      <c r="B107" s="387"/>
      <c r="C107" s="387"/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</row>
    <row r="108" spans="1:26" ht="12.75" customHeight="1" x14ac:dyDescent="0.25">
      <c r="A108" s="387"/>
      <c r="B108" s="387"/>
      <c r="C108" s="387"/>
      <c r="D108" s="387"/>
      <c r="E108" s="387"/>
      <c r="F108" s="387"/>
      <c r="G108" s="387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  <c r="Y108" s="387"/>
      <c r="Z108" s="387"/>
    </row>
    <row r="109" spans="1:26" ht="12.75" customHeight="1" x14ac:dyDescent="0.25">
      <c r="A109" s="387"/>
      <c r="B109" s="387"/>
      <c r="C109" s="387"/>
      <c r="D109" s="387"/>
      <c r="E109" s="387"/>
      <c r="F109" s="387"/>
      <c r="G109" s="387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  <c r="Y109" s="387"/>
      <c r="Z109" s="387"/>
    </row>
    <row r="110" spans="1:26" ht="12.75" customHeight="1" x14ac:dyDescent="0.25">
      <c r="A110" s="387"/>
      <c r="B110" s="387"/>
      <c r="C110" s="387"/>
      <c r="D110" s="387"/>
      <c r="E110" s="387"/>
      <c r="F110" s="387"/>
      <c r="G110" s="387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  <c r="Y110" s="387"/>
      <c r="Z110" s="387"/>
    </row>
    <row r="111" spans="1:26" ht="12.75" customHeight="1" x14ac:dyDescent="0.25">
      <c r="A111" s="387"/>
      <c r="B111" s="387"/>
      <c r="C111" s="387"/>
      <c r="D111" s="387"/>
      <c r="E111" s="387"/>
      <c r="F111" s="387"/>
      <c r="G111" s="387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  <c r="Y111" s="387"/>
      <c r="Z111" s="387"/>
    </row>
    <row r="112" spans="1:26" ht="12.75" customHeight="1" x14ac:dyDescent="0.25">
      <c r="A112" s="387"/>
      <c r="B112" s="387"/>
      <c r="C112" s="387"/>
      <c r="D112" s="387"/>
      <c r="E112" s="387"/>
      <c r="F112" s="387"/>
      <c r="G112" s="387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  <c r="Y112" s="387"/>
      <c r="Z112" s="387"/>
    </row>
    <row r="113" spans="1:26" ht="12.75" customHeight="1" x14ac:dyDescent="0.25">
      <c r="A113" s="387"/>
      <c r="B113" s="387"/>
      <c r="C113" s="387"/>
      <c r="D113" s="387"/>
      <c r="E113" s="387"/>
      <c r="F113" s="387"/>
      <c r="G113" s="387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  <c r="Y113" s="387"/>
      <c r="Z113" s="387"/>
    </row>
    <row r="114" spans="1:26" ht="12.75" customHeight="1" x14ac:dyDescent="0.25">
      <c r="A114" s="387"/>
      <c r="B114" s="387"/>
      <c r="C114" s="387"/>
      <c r="D114" s="387"/>
      <c r="E114" s="387"/>
      <c r="F114" s="387"/>
      <c r="G114" s="387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</row>
    <row r="115" spans="1:26" ht="12.75" customHeight="1" x14ac:dyDescent="0.25">
      <c r="A115" s="387"/>
      <c r="B115" s="387"/>
      <c r="C115" s="387"/>
      <c r="D115" s="387"/>
      <c r="E115" s="387"/>
      <c r="F115" s="387"/>
      <c r="G115" s="387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</row>
    <row r="116" spans="1:26" ht="12.75" customHeight="1" x14ac:dyDescent="0.25">
      <c r="A116" s="387"/>
      <c r="B116" s="387"/>
      <c r="C116" s="387"/>
      <c r="D116" s="387"/>
      <c r="E116" s="387"/>
      <c r="F116" s="387"/>
      <c r="G116" s="387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  <c r="Y116" s="387"/>
      <c r="Z116" s="387"/>
    </row>
    <row r="117" spans="1:26" ht="12.75" customHeight="1" x14ac:dyDescent="0.25">
      <c r="A117" s="387"/>
      <c r="B117" s="387"/>
      <c r="C117" s="387"/>
      <c r="D117" s="387"/>
      <c r="E117" s="387"/>
      <c r="F117" s="387"/>
      <c r="G117" s="387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</row>
    <row r="118" spans="1:26" ht="12.75" customHeight="1" x14ac:dyDescent="0.25">
      <c r="A118" s="387"/>
      <c r="B118" s="387"/>
      <c r="C118" s="387"/>
      <c r="D118" s="387"/>
      <c r="E118" s="387"/>
      <c r="F118" s="387"/>
      <c r="G118" s="387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  <c r="Y118" s="387"/>
      <c r="Z118" s="387"/>
    </row>
    <row r="119" spans="1:26" ht="12.75" customHeight="1" x14ac:dyDescent="0.25">
      <c r="A119" s="387"/>
      <c r="B119" s="387"/>
      <c r="C119" s="387"/>
      <c r="D119" s="387"/>
      <c r="E119" s="387"/>
      <c r="F119" s="387"/>
      <c r="G119" s="387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  <c r="Y119" s="387"/>
      <c r="Z119" s="387"/>
    </row>
    <row r="120" spans="1:26" ht="12.75" customHeight="1" x14ac:dyDescent="0.25">
      <c r="A120" s="387"/>
      <c r="B120" s="387"/>
      <c r="C120" s="387"/>
      <c r="D120" s="387"/>
      <c r="E120" s="387"/>
      <c r="F120" s="387"/>
      <c r="G120" s="387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  <c r="Y120" s="387"/>
      <c r="Z120" s="387"/>
    </row>
    <row r="121" spans="1:26" ht="12.75" customHeight="1" x14ac:dyDescent="0.25">
      <c r="A121" s="387"/>
      <c r="B121" s="387"/>
      <c r="C121" s="387"/>
      <c r="D121" s="387"/>
      <c r="E121" s="387"/>
      <c r="F121" s="387"/>
      <c r="G121" s="387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  <c r="Y121" s="387"/>
      <c r="Z121" s="387"/>
    </row>
    <row r="122" spans="1:26" ht="12.75" customHeight="1" x14ac:dyDescent="0.25">
      <c r="A122" s="387"/>
      <c r="B122" s="387"/>
      <c r="C122" s="387"/>
      <c r="D122" s="387"/>
      <c r="E122" s="387"/>
      <c r="F122" s="387"/>
      <c r="G122" s="387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  <c r="Y122" s="387"/>
      <c r="Z122" s="387"/>
    </row>
    <row r="123" spans="1:26" ht="12.75" customHeight="1" x14ac:dyDescent="0.25">
      <c r="A123" s="387"/>
      <c r="B123" s="387"/>
      <c r="C123" s="387"/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  <c r="Z123" s="387"/>
    </row>
    <row r="124" spans="1:26" ht="12.75" customHeight="1" x14ac:dyDescent="0.25">
      <c r="A124" s="387"/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</row>
    <row r="125" spans="1:26" ht="12.75" customHeight="1" x14ac:dyDescent="0.25">
      <c r="A125" s="387"/>
      <c r="B125" s="387"/>
      <c r="C125" s="387"/>
      <c r="D125" s="387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</row>
    <row r="126" spans="1:26" ht="12.75" customHeight="1" x14ac:dyDescent="0.25">
      <c r="A126" s="387"/>
      <c r="B126" s="387"/>
      <c r="C126" s="387"/>
      <c r="D126" s="387"/>
      <c r="E126" s="387"/>
      <c r="F126" s="387"/>
      <c r="G126" s="387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  <c r="Z126" s="387"/>
    </row>
    <row r="127" spans="1:26" ht="12.75" customHeight="1" x14ac:dyDescent="0.25">
      <c r="A127" s="387"/>
      <c r="B127" s="387"/>
      <c r="C127" s="387"/>
      <c r="D127" s="387"/>
      <c r="E127" s="387"/>
      <c r="F127" s="387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  <c r="Z127" s="387"/>
    </row>
    <row r="128" spans="1:26" ht="12.75" customHeight="1" x14ac:dyDescent="0.25">
      <c r="A128" s="387"/>
      <c r="B128" s="387"/>
      <c r="C128" s="387"/>
      <c r="D128" s="387"/>
      <c r="E128" s="387"/>
      <c r="F128" s="387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  <c r="Z128" s="387"/>
    </row>
    <row r="129" spans="1:26" ht="12.75" customHeight="1" x14ac:dyDescent="0.25">
      <c r="A129" s="387"/>
      <c r="B129" s="387"/>
      <c r="C129" s="387"/>
      <c r="D129" s="387"/>
      <c r="E129" s="387"/>
      <c r="F129" s="387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  <c r="Z129" s="387"/>
    </row>
    <row r="130" spans="1:26" ht="12.75" customHeight="1" x14ac:dyDescent="0.25">
      <c r="A130" s="387"/>
      <c r="B130" s="387"/>
      <c r="C130" s="387"/>
      <c r="D130" s="387"/>
      <c r="E130" s="387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</row>
    <row r="131" spans="1:26" ht="12.75" customHeight="1" x14ac:dyDescent="0.25">
      <c r="A131" s="387"/>
      <c r="B131" s="387"/>
      <c r="C131" s="387"/>
      <c r="D131" s="387"/>
      <c r="E131" s="387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</row>
    <row r="132" spans="1:26" ht="12.75" customHeight="1" x14ac:dyDescent="0.25">
      <c r="A132" s="387"/>
      <c r="B132" s="387"/>
      <c r="C132" s="387"/>
      <c r="D132" s="387"/>
      <c r="E132" s="387"/>
      <c r="F132" s="387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</row>
    <row r="133" spans="1:26" ht="12.75" customHeight="1" x14ac:dyDescent="0.25">
      <c r="A133" s="387"/>
      <c r="B133" s="387"/>
      <c r="C133" s="387"/>
      <c r="D133" s="387"/>
      <c r="E133" s="387"/>
      <c r="F133" s="387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</row>
    <row r="134" spans="1:26" ht="12.75" customHeight="1" x14ac:dyDescent="0.25">
      <c r="A134" s="387"/>
      <c r="B134" s="387"/>
      <c r="C134" s="387"/>
      <c r="D134" s="387"/>
      <c r="E134" s="387"/>
      <c r="F134" s="387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</row>
    <row r="135" spans="1:26" ht="12.75" customHeight="1" x14ac:dyDescent="0.25">
      <c r="A135" s="387"/>
      <c r="B135" s="387"/>
      <c r="C135" s="387"/>
      <c r="D135" s="387"/>
      <c r="E135" s="387"/>
      <c r="F135" s="387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  <c r="Z135" s="387"/>
    </row>
    <row r="136" spans="1:26" ht="12.75" customHeight="1" x14ac:dyDescent="0.25">
      <c r="A136" s="387"/>
      <c r="B136" s="387"/>
      <c r="C136" s="387"/>
      <c r="D136" s="387"/>
      <c r="E136" s="387"/>
      <c r="F136" s="387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  <c r="Z136" s="387"/>
    </row>
    <row r="137" spans="1:26" ht="12.75" customHeight="1" x14ac:dyDescent="0.25">
      <c r="A137" s="387"/>
      <c r="B137" s="387"/>
      <c r="C137" s="387"/>
      <c r="D137" s="387"/>
      <c r="E137" s="387"/>
      <c r="F137" s="387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  <c r="Z137" s="387"/>
    </row>
    <row r="138" spans="1:26" ht="12.75" customHeight="1" x14ac:dyDescent="0.25">
      <c r="A138" s="387"/>
      <c r="B138" s="387"/>
      <c r="C138" s="387"/>
      <c r="D138" s="387"/>
      <c r="E138" s="387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</row>
    <row r="139" spans="1:26" ht="12.75" customHeight="1" x14ac:dyDescent="0.25">
      <c r="A139" s="387"/>
      <c r="B139" s="387"/>
      <c r="C139" s="387"/>
      <c r="D139" s="387"/>
      <c r="E139" s="387"/>
      <c r="F139" s="387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  <c r="Z139" s="387"/>
    </row>
    <row r="140" spans="1:26" ht="12.75" customHeight="1" x14ac:dyDescent="0.25">
      <c r="A140" s="387"/>
      <c r="B140" s="387"/>
      <c r="C140" s="387"/>
      <c r="D140" s="387"/>
      <c r="E140" s="387"/>
      <c r="F140" s="387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  <c r="Z140" s="387"/>
    </row>
    <row r="141" spans="1:26" ht="12.75" customHeight="1" x14ac:dyDescent="0.25">
      <c r="A141" s="387"/>
      <c r="B141" s="387"/>
      <c r="C141" s="387"/>
      <c r="D141" s="387"/>
      <c r="E141" s="387"/>
      <c r="F141" s="387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  <c r="Z141" s="387"/>
    </row>
    <row r="142" spans="1:26" ht="12.75" customHeight="1" x14ac:dyDescent="0.25">
      <c r="A142" s="387"/>
      <c r="B142" s="387"/>
      <c r="C142" s="387"/>
      <c r="D142" s="387"/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  <c r="Z142" s="387"/>
    </row>
    <row r="143" spans="1:26" ht="12.75" customHeight="1" x14ac:dyDescent="0.25">
      <c r="A143" s="387"/>
      <c r="B143" s="387"/>
      <c r="C143" s="387"/>
      <c r="D143" s="387"/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  <c r="Z143" s="387"/>
    </row>
    <row r="144" spans="1:26" ht="12.75" customHeight="1" x14ac:dyDescent="0.25">
      <c r="A144" s="387"/>
      <c r="B144" s="387"/>
      <c r="C144" s="387"/>
      <c r="D144" s="387"/>
      <c r="E144" s="387"/>
      <c r="F144" s="387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  <c r="Z144" s="387"/>
    </row>
    <row r="145" spans="1:26" ht="12.75" customHeight="1" x14ac:dyDescent="0.25">
      <c r="A145" s="387"/>
      <c r="B145" s="387"/>
      <c r="C145" s="387"/>
      <c r="D145" s="387"/>
      <c r="E145" s="387"/>
      <c r="F145" s="387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</row>
    <row r="146" spans="1:26" ht="12.75" customHeight="1" x14ac:dyDescent="0.25">
      <c r="A146" s="387"/>
      <c r="B146" s="387"/>
      <c r="C146" s="387"/>
      <c r="D146" s="387"/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</row>
    <row r="147" spans="1:26" ht="12.75" customHeight="1" x14ac:dyDescent="0.25">
      <c r="A147" s="387"/>
      <c r="B147" s="387"/>
      <c r="C147" s="387"/>
      <c r="D147" s="387"/>
      <c r="E147" s="387"/>
      <c r="F147" s="387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</row>
    <row r="148" spans="1:26" ht="12.75" customHeight="1" x14ac:dyDescent="0.25">
      <c r="A148" s="387"/>
      <c r="B148" s="387"/>
      <c r="C148" s="387"/>
      <c r="D148" s="387"/>
      <c r="E148" s="387"/>
      <c r="F148" s="387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  <c r="Z148" s="387"/>
    </row>
    <row r="149" spans="1:26" ht="12.75" customHeight="1" x14ac:dyDescent="0.25">
      <c r="A149" s="387"/>
      <c r="B149" s="387"/>
      <c r="C149" s="387"/>
      <c r="D149" s="387"/>
      <c r="E149" s="387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  <c r="Z149" s="387"/>
    </row>
    <row r="150" spans="1:26" ht="12.75" customHeight="1" x14ac:dyDescent="0.25">
      <c r="A150" s="387"/>
      <c r="B150" s="387"/>
      <c r="C150" s="387"/>
      <c r="D150" s="387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  <c r="Z150" s="387"/>
    </row>
    <row r="151" spans="1:26" ht="12.75" customHeight="1" x14ac:dyDescent="0.25">
      <c r="A151" s="387"/>
      <c r="B151" s="387"/>
      <c r="C151" s="387"/>
      <c r="D151" s="387"/>
      <c r="E151" s="387"/>
      <c r="F151" s="387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  <c r="Z151" s="387"/>
    </row>
    <row r="152" spans="1:26" ht="12.75" customHeight="1" x14ac:dyDescent="0.25">
      <c r="A152" s="387"/>
      <c r="B152" s="387"/>
      <c r="C152" s="387"/>
      <c r="D152" s="387"/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</row>
    <row r="153" spans="1:26" ht="12.75" customHeight="1" x14ac:dyDescent="0.25">
      <c r="A153" s="387"/>
      <c r="B153" s="387"/>
      <c r="C153" s="387"/>
      <c r="D153" s="387"/>
      <c r="E153" s="387"/>
      <c r="F153" s="387"/>
      <c r="G153" s="387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  <c r="Z153" s="387"/>
    </row>
    <row r="154" spans="1:26" ht="12.75" customHeight="1" x14ac:dyDescent="0.25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</row>
    <row r="155" spans="1:26" ht="12.75" customHeight="1" x14ac:dyDescent="0.25">
      <c r="A155" s="387"/>
      <c r="B155" s="387"/>
      <c r="C155" s="387"/>
      <c r="D155" s="387"/>
      <c r="E155" s="387"/>
      <c r="F155" s="387"/>
      <c r="G155" s="387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  <c r="Z155" s="387"/>
    </row>
    <row r="156" spans="1:26" ht="12.75" customHeight="1" x14ac:dyDescent="0.25">
      <c r="A156" s="387"/>
      <c r="B156" s="387"/>
      <c r="C156" s="387"/>
      <c r="D156" s="387"/>
      <c r="E156" s="387"/>
      <c r="F156" s="387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  <c r="Z156" s="387"/>
    </row>
    <row r="157" spans="1:26" ht="12.75" customHeight="1" x14ac:dyDescent="0.25">
      <c r="A157" s="387"/>
      <c r="B157" s="387"/>
      <c r="C157" s="387"/>
      <c r="D157" s="387"/>
      <c r="E157" s="387"/>
      <c r="F157" s="387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  <c r="Z157" s="387"/>
    </row>
    <row r="158" spans="1:26" ht="12.75" customHeight="1" x14ac:dyDescent="0.25">
      <c r="A158" s="387"/>
      <c r="B158" s="387"/>
      <c r="C158" s="387"/>
      <c r="D158" s="387"/>
      <c r="E158" s="387"/>
      <c r="F158" s="387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  <c r="Z158" s="387"/>
    </row>
    <row r="159" spans="1:26" ht="12.75" customHeight="1" x14ac:dyDescent="0.25">
      <c r="A159" s="387"/>
      <c r="B159" s="387"/>
      <c r="C159" s="387"/>
      <c r="D159" s="387"/>
      <c r="E159" s="387"/>
      <c r="F159" s="387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  <c r="Z159" s="387"/>
    </row>
    <row r="160" spans="1:26" ht="12.75" customHeight="1" x14ac:dyDescent="0.25">
      <c r="A160" s="387"/>
      <c r="B160" s="387"/>
      <c r="C160" s="387"/>
      <c r="D160" s="387"/>
      <c r="E160" s="387"/>
      <c r="F160" s="387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  <c r="Z160" s="387"/>
    </row>
    <row r="161" spans="1:26" ht="12.75" customHeight="1" x14ac:dyDescent="0.25">
      <c r="A161" s="387"/>
      <c r="B161" s="387"/>
      <c r="C161" s="387"/>
      <c r="D161" s="387"/>
      <c r="E161" s="387"/>
      <c r="F161" s="387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  <c r="Z161" s="387"/>
    </row>
    <row r="162" spans="1:26" ht="12.75" customHeight="1" x14ac:dyDescent="0.25">
      <c r="A162" s="387"/>
      <c r="B162" s="387"/>
      <c r="C162" s="387"/>
      <c r="D162" s="387"/>
      <c r="E162" s="387"/>
      <c r="F162" s="387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  <c r="Z162" s="387"/>
    </row>
    <row r="163" spans="1:26" ht="12.75" customHeight="1" x14ac:dyDescent="0.25">
      <c r="A163" s="387"/>
      <c r="B163" s="387"/>
      <c r="C163" s="387"/>
      <c r="D163" s="387"/>
      <c r="E163" s="387"/>
      <c r="F163" s="387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  <c r="Z163" s="387"/>
    </row>
    <row r="164" spans="1:26" ht="12.75" customHeight="1" x14ac:dyDescent="0.25">
      <c r="A164" s="387"/>
      <c r="B164" s="387"/>
      <c r="C164" s="387"/>
      <c r="D164" s="387"/>
      <c r="E164" s="387"/>
      <c r="F164" s="387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  <c r="Z164" s="387"/>
    </row>
    <row r="165" spans="1:26" ht="12.75" customHeight="1" x14ac:dyDescent="0.25">
      <c r="A165" s="387"/>
      <c r="B165" s="387"/>
      <c r="C165" s="387"/>
      <c r="D165" s="387"/>
      <c r="E165" s="387"/>
      <c r="F165" s="387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  <c r="Z165" s="387"/>
    </row>
    <row r="166" spans="1:26" ht="12.75" customHeight="1" x14ac:dyDescent="0.25">
      <c r="A166" s="387"/>
      <c r="B166" s="387"/>
      <c r="C166" s="387"/>
      <c r="D166" s="387"/>
      <c r="E166" s="387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</row>
    <row r="167" spans="1:26" ht="12.75" customHeight="1" x14ac:dyDescent="0.25">
      <c r="A167" s="387"/>
      <c r="B167" s="387"/>
      <c r="C167" s="387"/>
      <c r="D167" s="387"/>
      <c r="E167" s="387"/>
      <c r="F167" s="387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  <c r="Z167" s="387"/>
    </row>
    <row r="168" spans="1:26" ht="12.75" customHeight="1" x14ac:dyDescent="0.25">
      <c r="A168" s="387"/>
      <c r="B168" s="387"/>
      <c r="C168" s="387"/>
      <c r="D168" s="387"/>
      <c r="E168" s="387"/>
      <c r="F168" s="387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  <c r="Z168" s="387"/>
    </row>
    <row r="169" spans="1:26" ht="12.75" customHeight="1" x14ac:dyDescent="0.25">
      <c r="A169" s="387"/>
      <c r="B169" s="387"/>
      <c r="C169" s="387"/>
      <c r="D169" s="387"/>
      <c r="E169" s="387"/>
      <c r="F169" s="387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  <c r="Z169" s="387"/>
    </row>
    <row r="170" spans="1:26" ht="12.75" customHeight="1" x14ac:dyDescent="0.25">
      <c r="A170" s="387"/>
      <c r="B170" s="387"/>
      <c r="C170" s="387"/>
      <c r="D170" s="387"/>
      <c r="E170" s="387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</row>
    <row r="171" spans="1:26" ht="12.75" customHeight="1" x14ac:dyDescent="0.25">
      <c r="A171" s="387"/>
      <c r="B171" s="387"/>
      <c r="C171" s="387"/>
      <c r="D171" s="387"/>
      <c r="E171" s="387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</row>
    <row r="172" spans="1:26" ht="12.75" customHeight="1" x14ac:dyDescent="0.25">
      <c r="A172" s="387"/>
      <c r="B172" s="387"/>
      <c r="C172" s="387"/>
      <c r="D172" s="387"/>
      <c r="E172" s="387"/>
      <c r="F172" s="387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  <c r="Z172" s="387"/>
    </row>
    <row r="173" spans="1:26" ht="12.75" customHeight="1" x14ac:dyDescent="0.25">
      <c r="A173" s="387"/>
      <c r="B173" s="387"/>
      <c r="C173" s="387"/>
      <c r="D173" s="387"/>
      <c r="E173" s="387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</row>
    <row r="174" spans="1:26" ht="12.75" customHeight="1" x14ac:dyDescent="0.25">
      <c r="A174" s="387"/>
      <c r="B174" s="387"/>
      <c r="C174" s="387"/>
      <c r="D174" s="387"/>
      <c r="E174" s="387"/>
      <c r="F174" s="387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  <c r="Z174" s="387"/>
    </row>
    <row r="175" spans="1:26" ht="12.75" customHeight="1" x14ac:dyDescent="0.25">
      <c r="A175" s="387"/>
      <c r="B175" s="387"/>
      <c r="C175" s="387"/>
      <c r="D175" s="387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  <c r="Z175" s="387"/>
    </row>
    <row r="176" spans="1:26" ht="12.75" customHeight="1" x14ac:dyDescent="0.25">
      <c r="A176" s="387"/>
      <c r="B176" s="387"/>
      <c r="C176" s="387"/>
      <c r="D176" s="387"/>
      <c r="E176" s="387"/>
      <c r="F176" s="387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  <c r="Z176" s="387"/>
    </row>
    <row r="177" spans="1:26" ht="12.75" customHeight="1" x14ac:dyDescent="0.25">
      <c r="A177" s="387"/>
      <c r="B177" s="387"/>
      <c r="C177" s="387"/>
      <c r="D177" s="387"/>
      <c r="E177" s="387"/>
      <c r="F177" s="387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  <c r="Z177" s="387"/>
    </row>
    <row r="178" spans="1:26" ht="12.75" customHeight="1" x14ac:dyDescent="0.25">
      <c r="A178" s="387"/>
      <c r="B178" s="387"/>
      <c r="C178" s="387"/>
      <c r="D178" s="387"/>
      <c r="E178" s="387"/>
      <c r="F178" s="387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  <c r="Z178" s="387"/>
    </row>
    <row r="179" spans="1:26" ht="12.75" customHeight="1" x14ac:dyDescent="0.25">
      <c r="A179" s="387"/>
      <c r="B179" s="387"/>
      <c r="C179" s="387"/>
      <c r="D179" s="387"/>
      <c r="E179" s="387"/>
      <c r="F179" s="387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  <c r="Z179" s="387"/>
    </row>
    <row r="180" spans="1:26" ht="12.75" customHeight="1" x14ac:dyDescent="0.25">
      <c r="A180" s="387"/>
      <c r="B180" s="387"/>
      <c r="C180" s="387"/>
      <c r="D180" s="387"/>
      <c r="E180" s="387"/>
      <c r="F180" s="387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  <c r="Z180" s="387"/>
    </row>
    <row r="181" spans="1:26" ht="12.75" customHeight="1" x14ac:dyDescent="0.25">
      <c r="A181" s="387"/>
      <c r="B181" s="387"/>
      <c r="C181" s="387"/>
      <c r="D181" s="387"/>
      <c r="E181" s="387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</row>
    <row r="182" spans="1:26" ht="12.75" customHeight="1" x14ac:dyDescent="0.25">
      <c r="A182" s="387"/>
      <c r="B182" s="387"/>
      <c r="C182" s="387"/>
      <c r="D182" s="387"/>
      <c r="E182" s="387"/>
      <c r="F182" s="387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  <c r="Z182" s="387"/>
    </row>
    <row r="183" spans="1:26" ht="12.75" customHeight="1" x14ac:dyDescent="0.25">
      <c r="A183" s="387"/>
      <c r="B183" s="387"/>
      <c r="C183" s="387"/>
      <c r="D183" s="387"/>
      <c r="E183" s="387"/>
      <c r="F183" s="387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  <c r="Z183" s="387"/>
    </row>
    <row r="184" spans="1:26" ht="12.75" customHeight="1" x14ac:dyDescent="0.25">
      <c r="A184" s="387"/>
      <c r="B184" s="387"/>
      <c r="C184" s="387"/>
      <c r="D184" s="387"/>
      <c r="E184" s="387"/>
      <c r="F184" s="387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</row>
    <row r="185" spans="1:26" ht="12.75" customHeight="1" x14ac:dyDescent="0.25">
      <c r="A185" s="387"/>
      <c r="B185" s="387"/>
      <c r="C185" s="387"/>
      <c r="D185" s="387"/>
      <c r="E185" s="387"/>
      <c r="F185" s="387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  <c r="Z185" s="387"/>
    </row>
    <row r="186" spans="1:26" ht="12.75" customHeight="1" x14ac:dyDescent="0.25">
      <c r="A186" s="387"/>
      <c r="B186" s="387"/>
      <c r="C186" s="387"/>
      <c r="D186" s="387"/>
      <c r="E186" s="387"/>
      <c r="F186" s="387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  <c r="Z186" s="387"/>
    </row>
    <row r="187" spans="1:26" ht="12.75" customHeight="1" x14ac:dyDescent="0.25">
      <c r="A187" s="387"/>
      <c r="B187" s="387"/>
      <c r="C187" s="387"/>
      <c r="D187" s="387"/>
      <c r="E187" s="387"/>
      <c r="F187" s="387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  <c r="Z187" s="387"/>
    </row>
    <row r="188" spans="1:26" ht="12.75" customHeight="1" x14ac:dyDescent="0.25">
      <c r="A188" s="387"/>
      <c r="B188" s="387"/>
      <c r="C188" s="387"/>
      <c r="D188" s="387"/>
      <c r="E188" s="387"/>
      <c r="F188" s="387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  <c r="Z188" s="387"/>
    </row>
    <row r="189" spans="1:26" ht="12.75" customHeight="1" x14ac:dyDescent="0.25">
      <c r="A189" s="387"/>
      <c r="B189" s="387"/>
      <c r="C189" s="387"/>
      <c r="D189" s="387"/>
      <c r="E189" s="387"/>
      <c r="F189" s="387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  <c r="Z189" s="387"/>
    </row>
    <row r="190" spans="1:26" ht="12.75" customHeight="1" x14ac:dyDescent="0.25">
      <c r="A190" s="387"/>
      <c r="B190" s="387"/>
      <c r="C190" s="387"/>
      <c r="D190" s="387"/>
      <c r="E190" s="387"/>
      <c r="F190" s="387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  <c r="Z190" s="387"/>
    </row>
    <row r="191" spans="1:26" ht="12.75" customHeight="1" x14ac:dyDescent="0.25">
      <c r="A191" s="387"/>
      <c r="B191" s="387"/>
      <c r="C191" s="387"/>
      <c r="D191" s="387"/>
      <c r="E191" s="387"/>
      <c r="F191" s="387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  <c r="Z191" s="387"/>
    </row>
    <row r="192" spans="1:26" ht="12.75" customHeight="1" x14ac:dyDescent="0.25">
      <c r="A192" s="387"/>
      <c r="B192" s="387"/>
      <c r="C192" s="387"/>
      <c r="D192" s="387"/>
      <c r="E192" s="387"/>
      <c r="F192" s="387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  <c r="Z192" s="387"/>
    </row>
    <row r="193" spans="1:26" ht="12.75" customHeight="1" x14ac:dyDescent="0.25">
      <c r="A193" s="387"/>
      <c r="B193" s="387"/>
      <c r="C193" s="387"/>
      <c r="D193" s="387"/>
      <c r="E193" s="387"/>
      <c r="F193" s="387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  <c r="Z193" s="387"/>
    </row>
    <row r="194" spans="1:26" ht="12.75" customHeight="1" x14ac:dyDescent="0.25">
      <c r="A194" s="387"/>
      <c r="B194" s="387"/>
      <c r="C194" s="387"/>
      <c r="D194" s="387"/>
      <c r="E194" s="387"/>
      <c r="F194" s="387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  <c r="Z194" s="387"/>
    </row>
    <row r="195" spans="1:26" ht="12.75" customHeight="1" x14ac:dyDescent="0.25">
      <c r="A195" s="387"/>
      <c r="B195" s="387"/>
      <c r="C195" s="387"/>
      <c r="D195" s="387"/>
      <c r="E195" s="387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</row>
    <row r="196" spans="1:26" ht="12.75" customHeight="1" x14ac:dyDescent="0.25">
      <c r="A196" s="387"/>
      <c r="B196" s="387"/>
      <c r="C196" s="387"/>
      <c r="D196" s="387"/>
      <c r="E196" s="387"/>
      <c r="F196" s="387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7"/>
    </row>
    <row r="197" spans="1:26" ht="12.75" customHeight="1" x14ac:dyDescent="0.25">
      <c r="A197" s="387"/>
      <c r="B197" s="387"/>
      <c r="C197" s="387"/>
      <c r="D197" s="387"/>
      <c r="E197" s="387"/>
      <c r="F197" s="387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  <c r="Z197" s="387"/>
    </row>
    <row r="198" spans="1:26" ht="12.75" customHeight="1" x14ac:dyDescent="0.25">
      <c r="A198" s="387"/>
      <c r="B198" s="387"/>
      <c r="C198" s="387"/>
      <c r="D198" s="387"/>
      <c r="E198" s="387"/>
      <c r="F198" s="387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  <c r="Z198" s="387"/>
    </row>
    <row r="199" spans="1:26" ht="12.75" customHeight="1" x14ac:dyDescent="0.25">
      <c r="A199" s="387"/>
      <c r="B199" s="387"/>
      <c r="C199" s="387"/>
      <c r="D199" s="387"/>
      <c r="E199" s="387"/>
      <c r="F199" s="387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  <c r="Z199" s="387"/>
    </row>
    <row r="200" spans="1:26" ht="12.75" customHeight="1" x14ac:dyDescent="0.25">
      <c r="A200" s="387"/>
      <c r="B200" s="387"/>
      <c r="C200" s="387"/>
      <c r="D200" s="387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  <c r="Z200" s="387"/>
    </row>
    <row r="201" spans="1:26" ht="12.75" customHeight="1" x14ac:dyDescent="0.25">
      <c r="A201" s="387"/>
      <c r="B201" s="387"/>
      <c r="C201" s="387"/>
      <c r="D201" s="387"/>
      <c r="E201" s="387"/>
      <c r="F201" s="387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  <c r="Z201" s="387"/>
    </row>
    <row r="202" spans="1:26" ht="12.75" customHeight="1" x14ac:dyDescent="0.25">
      <c r="A202" s="387"/>
      <c r="B202" s="387"/>
      <c r="C202" s="387"/>
      <c r="D202" s="387"/>
      <c r="E202" s="387"/>
      <c r="F202" s="387"/>
      <c r="G202" s="387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  <c r="Z202" s="387"/>
    </row>
    <row r="203" spans="1:26" ht="12.75" customHeight="1" x14ac:dyDescent="0.25">
      <c r="A203" s="387"/>
      <c r="B203" s="387"/>
      <c r="C203" s="387"/>
      <c r="D203" s="387"/>
      <c r="E203" s="387"/>
      <c r="F203" s="387"/>
      <c r="G203" s="387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  <c r="Z203" s="387"/>
    </row>
    <row r="204" spans="1:26" ht="12.75" customHeight="1" x14ac:dyDescent="0.25">
      <c r="A204" s="387"/>
      <c r="B204" s="387"/>
      <c r="C204" s="387"/>
      <c r="D204" s="387"/>
      <c r="E204" s="387"/>
      <c r="F204" s="387"/>
      <c r="G204" s="387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  <c r="Z204" s="387"/>
    </row>
    <row r="205" spans="1:26" ht="12.75" customHeight="1" x14ac:dyDescent="0.25">
      <c r="A205" s="387"/>
      <c r="B205" s="387"/>
      <c r="C205" s="387"/>
      <c r="D205" s="387"/>
      <c r="E205" s="387"/>
      <c r="F205" s="387"/>
      <c r="G205" s="387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  <c r="Y205" s="387"/>
      <c r="Z205" s="387"/>
    </row>
    <row r="206" spans="1:26" ht="12.75" customHeight="1" x14ac:dyDescent="0.25">
      <c r="A206" s="387"/>
      <c r="B206" s="387"/>
      <c r="C206" s="387"/>
      <c r="D206" s="387"/>
      <c r="E206" s="387"/>
      <c r="F206" s="387"/>
      <c r="G206" s="387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</row>
    <row r="207" spans="1:26" ht="12.75" customHeight="1" x14ac:dyDescent="0.25">
      <c r="A207" s="387"/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  <c r="Y207" s="387"/>
      <c r="Z207" s="387"/>
    </row>
    <row r="208" spans="1:26" ht="12.75" customHeight="1" x14ac:dyDescent="0.25">
      <c r="A208" s="387"/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  <c r="Y208" s="387"/>
      <c r="Z208" s="387"/>
    </row>
    <row r="209" spans="1:26" ht="12.75" customHeight="1" x14ac:dyDescent="0.25">
      <c r="A209" s="387"/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  <c r="Y209" s="387"/>
      <c r="Z209" s="387"/>
    </row>
    <row r="210" spans="1:26" ht="12.75" customHeight="1" x14ac:dyDescent="0.25">
      <c r="A210" s="387"/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  <c r="Z210" s="387"/>
    </row>
    <row r="211" spans="1:26" ht="12.75" customHeight="1" x14ac:dyDescent="0.25">
      <c r="A211" s="387"/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  <c r="Y211" s="387"/>
      <c r="Z211" s="387"/>
    </row>
    <row r="212" spans="1:26" ht="12.75" customHeight="1" x14ac:dyDescent="0.25">
      <c r="A212" s="387"/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  <c r="Z212" s="387"/>
    </row>
    <row r="213" spans="1:26" ht="12.75" customHeight="1" x14ac:dyDescent="0.25">
      <c r="A213" s="387"/>
      <c r="B213" s="387"/>
      <c r="C213" s="387"/>
      <c r="D213" s="387"/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  <c r="Y213" s="387"/>
      <c r="Z213" s="387"/>
    </row>
    <row r="214" spans="1:26" ht="12.75" customHeight="1" x14ac:dyDescent="0.25">
      <c r="A214" s="387"/>
      <c r="B214" s="387"/>
      <c r="C214" s="387"/>
      <c r="D214" s="387"/>
      <c r="E214" s="387"/>
      <c r="F214" s="387"/>
      <c r="G214" s="387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  <c r="Y214" s="387"/>
      <c r="Z214" s="387"/>
    </row>
    <row r="215" spans="1:26" ht="12.75" customHeight="1" x14ac:dyDescent="0.25">
      <c r="A215" s="387"/>
      <c r="B215" s="387"/>
      <c r="C215" s="387"/>
      <c r="D215" s="387"/>
      <c r="E215" s="387"/>
      <c r="F215" s="387"/>
      <c r="G215" s="387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  <c r="Y215" s="387"/>
      <c r="Z215" s="387"/>
    </row>
    <row r="216" spans="1:26" ht="12.75" customHeight="1" x14ac:dyDescent="0.25">
      <c r="A216" s="387"/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  <c r="Y216" s="387"/>
      <c r="Z216" s="387"/>
    </row>
    <row r="217" spans="1:26" ht="12.75" customHeight="1" x14ac:dyDescent="0.25">
      <c r="A217" s="387"/>
      <c r="B217" s="387"/>
      <c r="C217" s="387"/>
      <c r="D217" s="387"/>
      <c r="E217" s="387"/>
      <c r="F217" s="387"/>
      <c r="G217" s="387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  <c r="Y217" s="387"/>
      <c r="Z217" s="387"/>
    </row>
    <row r="218" spans="1:26" ht="12.75" customHeight="1" x14ac:dyDescent="0.25">
      <c r="A218" s="387"/>
      <c r="B218" s="387"/>
      <c r="C218" s="387"/>
      <c r="D218" s="387"/>
      <c r="E218" s="387"/>
      <c r="F218" s="387"/>
      <c r="G218" s="387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  <c r="Y218" s="387"/>
      <c r="Z218" s="387"/>
    </row>
    <row r="219" spans="1:26" ht="12.75" customHeight="1" x14ac:dyDescent="0.25">
      <c r="A219" s="387"/>
      <c r="B219" s="387"/>
      <c r="C219" s="387"/>
      <c r="D219" s="387"/>
      <c r="E219" s="387"/>
      <c r="F219" s="387"/>
      <c r="G219" s="387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  <c r="Z219" s="387"/>
    </row>
    <row r="220" spans="1:26" ht="12.75" customHeight="1" x14ac:dyDescent="0.25">
      <c r="A220" s="387"/>
      <c r="B220" s="387"/>
      <c r="C220" s="387"/>
      <c r="D220" s="387"/>
      <c r="E220" s="387"/>
      <c r="F220" s="387"/>
      <c r="G220" s="387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  <c r="Z220" s="387"/>
    </row>
    <row r="221" spans="1:26" ht="12.75" customHeight="1" x14ac:dyDescent="0.25">
      <c r="A221" s="387"/>
      <c r="B221" s="387"/>
      <c r="C221" s="387"/>
      <c r="D221" s="387"/>
      <c r="E221" s="387"/>
      <c r="F221" s="387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  <c r="Z221" s="387"/>
    </row>
    <row r="222" spans="1:26" ht="12.75" customHeight="1" x14ac:dyDescent="0.25">
      <c r="A222" s="387"/>
      <c r="B222" s="387"/>
      <c r="C222" s="387"/>
      <c r="D222" s="387"/>
      <c r="E222" s="387"/>
      <c r="F222" s="387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  <c r="Z222" s="387"/>
    </row>
    <row r="223" spans="1:26" ht="12.75" customHeight="1" x14ac:dyDescent="0.25">
      <c r="A223" s="387"/>
      <c r="B223" s="387"/>
      <c r="C223" s="387"/>
      <c r="D223" s="387"/>
      <c r="E223" s="387"/>
      <c r="F223" s="387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  <c r="Z223" s="387"/>
    </row>
    <row r="224" spans="1:26" ht="12.75" customHeight="1" x14ac:dyDescent="0.25">
      <c r="A224" s="387"/>
      <c r="B224" s="387"/>
      <c r="C224" s="387"/>
      <c r="D224" s="387"/>
      <c r="E224" s="387"/>
      <c r="F224" s="387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  <c r="Z224" s="387"/>
    </row>
    <row r="225" spans="1:26" ht="12.75" customHeight="1" x14ac:dyDescent="0.25">
      <c r="A225" s="387"/>
      <c r="B225" s="387"/>
      <c r="C225" s="387"/>
      <c r="D225" s="387"/>
      <c r="E225" s="387"/>
      <c r="F225" s="387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  <c r="Z225" s="387"/>
    </row>
    <row r="226" spans="1:26" ht="12.75" customHeight="1" x14ac:dyDescent="0.25">
      <c r="A226" s="387"/>
      <c r="B226" s="387"/>
      <c r="C226" s="387"/>
      <c r="D226" s="387"/>
      <c r="E226" s="387"/>
      <c r="F226" s="387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  <c r="Z226" s="387"/>
    </row>
    <row r="227" spans="1:26" ht="12.75" customHeight="1" x14ac:dyDescent="0.25">
      <c r="A227" s="387"/>
      <c r="B227" s="387"/>
      <c r="C227" s="387"/>
      <c r="D227" s="387"/>
      <c r="E227" s="387"/>
      <c r="F227" s="387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  <c r="Z227" s="387"/>
    </row>
    <row r="228" spans="1:26" ht="12.75" customHeight="1" x14ac:dyDescent="0.25">
      <c r="A228" s="387"/>
      <c r="B228" s="387"/>
      <c r="C228" s="387"/>
      <c r="D228" s="387"/>
      <c r="E228" s="387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</row>
    <row r="229" spans="1:26" ht="12.75" customHeight="1" x14ac:dyDescent="0.25">
      <c r="A229" s="387"/>
      <c r="B229" s="387"/>
      <c r="C229" s="387"/>
      <c r="D229" s="387"/>
      <c r="E229" s="387"/>
      <c r="F229" s="387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  <c r="Z229" s="387"/>
    </row>
    <row r="230" spans="1:26" ht="12.75" customHeight="1" x14ac:dyDescent="0.25">
      <c r="A230" s="387"/>
      <c r="B230" s="387"/>
      <c r="C230" s="387"/>
      <c r="D230" s="387"/>
      <c r="E230" s="387"/>
      <c r="F230" s="387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  <c r="Z230" s="387"/>
    </row>
    <row r="231" spans="1:26" ht="12.75" customHeight="1" x14ac:dyDescent="0.25">
      <c r="A231" s="387"/>
      <c r="B231" s="387"/>
      <c r="C231" s="387"/>
      <c r="D231" s="387"/>
      <c r="E231" s="387"/>
      <c r="F231" s="387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  <c r="Z231" s="387"/>
    </row>
    <row r="232" spans="1:26" ht="12.75" customHeight="1" x14ac:dyDescent="0.25">
      <c r="A232" s="387"/>
      <c r="B232" s="387"/>
      <c r="C232" s="387"/>
      <c r="D232" s="387"/>
      <c r="E232" s="387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  <c r="Z232" s="387"/>
    </row>
    <row r="233" spans="1:26" ht="12.75" customHeight="1" x14ac:dyDescent="0.25">
      <c r="A233" s="387"/>
      <c r="B233" s="387"/>
      <c r="C233" s="387"/>
      <c r="D233" s="387"/>
      <c r="E233" s="387"/>
      <c r="F233" s="387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  <c r="Z233" s="387"/>
    </row>
    <row r="234" spans="1:26" ht="12.75" customHeight="1" x14ac:dyDescent="0.25">
      <c r="A234" s="387"/>
      <c r="B234" s="387"/>
      <c r="C234" s="387"/>
      <c r="D234" s="387"/>
      <c r="E234" s="387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</row>
    <row r="235" spans="1:26" ht="12.75" customHeight="1" x14ac:dyDescent="0.25">
      <c r="A235" s="387"/>
      <c r="B235" s="387"/>
      <c r="C235" s="387"/>
      <c r="D235" s="387"/>
      <c r="E235" s="387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</row>
    <row r="236" spans="1:26" ht="12.75" customHeight="1" x14ac:dyDescent="0.25">
      <c r="A236" s="387"/>
      <c r="B236" s="387"/>
      <c r="C236" s="387"/>
      <c r="D236" s="387"/>
      <c r="E236" s="387"/>
      <c r="F236" s="387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</row>
    <row r="237" spans="1:26" ht="12.75" customHeight="1" x14ac:dyDescent="0.25">
      <c r="A237" s="387"/>
      <c r="B237" s="387"/>
      <c r="C237" s="387"/>
      <c r="D237" s="387"/>
      <c r="E237" s="387"/>
      <c r="F237" s="387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</row>
    <row r="238" spans="1:26" ht="12.75" customHeight="1" x14ac:dyDescent="0.25">
      <c r="A238" s="387"/>
      <c r="B238" s="387"/>
      <c r="C238" s="387"/>
      <c r="D238" s="387"/>
      <c r="E238" s="387"/>
      <c r="F238" s="387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  <c r="Z238" s="387"/>
    </row>
    <row r="239" spans="1:26" ht="12.75" customHeight="1" x14ac:dyDescent="0.25">
      <c r="A239" s="387"/>
      <c r="B239" s="387"/>
      <c r="C239" s="387"/>
      <c r="D239" s="387"/>
      <c r="E239" s="387"/>
      <c r="F239" s="387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  <c r="Z239" s="387"/>
    </row>
    <row r="240" spans="1:26" ht="12.75" customHeight="1" x14ac:dyDescent="0.25">
      <c r="A240" s="387"/>
      <c r="B240" s="387"/>
      <c r="C240" s="387"/>
      <c r="D240" s="387"/>
      <c r="E240" s="387"/>
      <c r="F240" s="387"/>
      <c r="G240" s="387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  <c r="Z240" s="387"/>
    </row>
    <row r="241" spans="1:26" ht="12.75" customHeight="1" x14ac:dyDescent="0.25">
      <c r="A241" s="387"/>
      <c r="B241" s="387"/>
      <c r="C241" s="387"/>
      <c r="D241" s="387"/>
      <c r="E241" s="387"/>
      <c r="F241" s="387"/>
      <c r="G241" s="387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  <c r="Z241" s="387"/>
    </row>
    <row r="242" spans="1:26" ht="12.75" customHeight="1" x14ac:dyDescent="0.25">
      <c r="A242" s="387"/>
      <c r="B242" s="387"/>
      <c r="C242" s="387"/>
      <c r="D242" s="387"/>
      <c r="E242" s="387"/>
      <c r="F242" s="387"/>
      <c r="G242" s="387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  <c r="Z242" s="387"/>
    </row>
    <row r="243" spans="1:26" ht="12.75" customHeight="1" x14ac:dyDescent="0.25">
      <c r="A243" s="387"/>
      <c r="B243" s="387"/>
      <c r="C243" s="387"/>
      <c r="D243" s="387"/>
      <c r="E243" s="387"/>
      <c r="F243" s="387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</row>
    <row r="244" spans="1:26" ht="12.75" customHeight="1" x14ac:dyDescent="0.25">
      <c r="A244" s="387"/>
      <c r="B244" s="387"/>
      <c r="C244" s="387"/>
      <c r="D244" s="387"/>
      <c r="E244" s="387"/>
      <c r="F244" s="387"/>
      <c r="G244" s="387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  <c r="Z244" s="387"/>
    </row>
    <row r="245" spans="1:26" ht="12.75" customHeight="1" x14ac:dyDescent="0.25">
      <c r="A245" s="387"/>
      <c r="B245" s="387"/>
      <c r="C245" s="387"/>
      <c r="D245" s="387"/>
      <c r="E245" s="387"/>
      <c r="F245" s="387"/>
      <c r="G245" s="387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  <c r="Z245" s="387"/>
    </row>
    <row r="246" spans="1:26" ht="12.75" customHeight="1" x14ac:dyDescent="0.25">
      <c r="A246" s="387"/>
      <c r="B246" s="387"/>
      <c r="C246" s="387"/>
      <c r="D246" s="387"/>
      <c r="E246" s="387"/>
      <c r="F246" s="387"/>
      <c r="G246" s="387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  <c r="Z246" s="387"/>
    </row>
    <row r="247" spans="1:26" ht="12.75" customHeight="1" x14ac:dyDescent="0.25">
      <c r="A247" s="387"/>
      <c r="B247" s="387"/>
      <c r="C247" s="387"/>
      <c r="D247" s="387"/>
      <c r="E247" s="387"/>
      <c r="F247" s="387"/>
      <c r="G247" s="387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  <c r="Z247" s="387"/>
    </row>
    <row r="248" spans="1:26" ht="12.75" customHeight="1" x14ac:dyDescent="0.25">
      <c r="A248" s="387"/>
      <c r="B248" s="387"/>
      <c r="C248" s="387"/>
      <c r="D248" s="387"/>
      <c r="E248" s="387"/>
      <c r="F248" s="387"/>
      <c r="G248" s="387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  <c r="Z248" s="387"/>
    </row>
    <row r="249" spans="1:26" ht="12.75" customHeight="1" x14ac:dyDescent="0.25">
      <c r="A249" s="387"/>
      <c r="B249" s="387"/>
      <c r="C249" s="387"/>
      <c r="D249" s="387"/>
      <c r="E249" s="387"/>
      <c r="F249" s="387"/>
      <c r="G249" s="387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  <c r="Z249" s="387"/>
    </row>
    <row r="250" spans="1:26" ht="12.75" customHeight="1" x14ac:dyDescent="0.25">
      <c r="A250" s="387"/>
      <c r="B250" s="387"/>
      <c r="C250" s="387"/>
      <c r="D250" s="387"/>
      <c r="E250" s="387"/>
      <c r="F250" s="387"/>
      <c r="G250" s="387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  <c r="Z250" s="387"/>
    </row>
    <row r="251" spans="1:26" ht="12.75" customHeight="1" x14ac:dyDescent="0.25">
      <c r="A251" s="387"/>
      <c r="B251" s="387"/>
      <c r="C251" s="387"/>
      <c r="D251" s="387"/>
      <c r="E251" s="387"/>
      <c r="F251" s="387"/>
      <c r="G251" s="387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  <c r="Z251" s="387"/>
    </row>
    <row r="252" spans="1:26" ht="12.75" customHeight="1" x14ac:dyDescent="0.25">
      <c r="A252" s="387"/>
      <c r="B252" s="387"/>
      <c r="C252" s="387"/>
      <c r="D252" s="387"/>
      <c r="E252" s="387"/>
      <c r="F252" s="387"/>
      <c r="G252" s="387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  <c r="Z252" s="387"/>
    </row>
    <row r="253" spans="1:26" ht="12.75" customHeight="1" x14ac:dyDescent="0.25">
      <c r="A253" s="387"/>
      <c r="B253" s="387"/>
      <c r="C253" s="387"/>
      <c r="D253" s="387"/>
      <c r="E253" s="387"/>
      <c r="F253" s="387"/>
      <c r="G253" s="387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  <c r="Z253" s="387"/>
    </row>
    <row r="254" spans="1:26" ht="12.75" customHeight="1" x14ac:dyDescent="0.25">
      <c r="A254" s="387"/>
      <c r="B254" s="387"/>
      <c r="C254" s="387"/>
      <c r="D254" s="387"/>
      <c r="E254" s="387"/>
      <c r="F254" s="387"/>
      <c r="G254" s="387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  <c r="Z254" s="387"/>
    </row>
    <row r="255" spans="1:26" ht="12.75" customHeight="1" x14ac:dyDescent="0.25">
      <c r="A255" s="387"/>
      <c r="B255" s="387"/>
      <c r="C255" s="387"/>
      <c r="D255" s="387"/>
      <c r="E255" s="387"/>
      <c r="F255" s="387"/>
      <c r="G255" s="387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  <c r="Z255" s="387"/>
    </row>
    <row r="256" spans="1:26" ht="12.75" customHeight="1" x14ac:dyDescent="0.25">
      <c r="A256" s="387"/>
      <c r="B256" s="387"/>
      <c r="C256" s="387"/>
      <c r="D256" s="387"/>
      <c r="E256" s="387"/>
      <c r="F256" s="387"/>
      <c r="G256" s="387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  <c r="Z256" s="387"/>
    </row>
    <row r="257" spans="1:26" ht="12.75" customHeight="1" x14ac:dyDescent="0.25">
      <c r="A257" s="387"/>
      <c r="B257" s="387"/>
      <c r="C257" s="387"/>
      <c r="D257" s="387"/>
      <c r="E257" s="387"/>
      <c r="F257" s="387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</row>
    <row r="258" spans="1:26" ht="12.75" customHeight="1" x14ac:dyDescent="0.25">
      <c r="A258" s="387"/>
      <c r="B258" s="387"/>
      <c r="C258" s="387"/>
      <c r="D258" s="387"/>
      <c r="E258" s="387"/>
      <c r="F258" s="387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</row>
    <row r="259" spans="1:26" ht="12.75" customHeight="1" x14ac:dyDescent="0.25">
      <c r="A259" s="387"/>
      <c r="B259" s="387"/>
      <c r="C259" s="387"/>
      <c r="D259" s="387"/>
      <c r="E259" s="387"/>
      <c r="F259" s="387"/>
      <c r="G259" s="387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  <c r="Z259" s="387"/>
    </row>
    <row r="260" spans="1:26" ht="12.75" customHeight="1" x14ac:dyDescent="0.25">
      <c r="A260" s="387"/>
      <c r="B260" s="387"/>
      <c r="C260" s="387"/>
      <c r="D260" s="387"/>
      <c r="E260" s="387"/>
      <c r="F260" s="387"/>
      <c r="G260" s="387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  <c r="Z260" s="387"/>
    </row>
    <row r="261" spans="1:26" ht="12.75" customHeight="1" x14ac:dyDescent="0.25">
      <c r="A261" s="387"/>
      <c r="B261" s="387"/>
      <c r="C261" s="387"/>
      <c r="D261" s="387"/>
      <c r="E261" s="387"/>
      <c r="F261" s="387"/>
      <c r="G261" s="387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</row>
    <row r="262" spans="1:26" ht="12.75" customHeight="1" x14ac:dyDescent="0.25">
      <c r="A262" s="387"/>
      <c r="B262" s="387"/>
      <c r="C262" s="387"/>
      <c r="D262" s="387"/>
      <c r="E262" s="387"/>
      <c r="F262" s="387"/>
      <c r="G262" s="387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  <c r="Z262" s="387"/>
    </row>
    <row r="263" spans="1:26" ht="12.75" customHeight="1" x14ac:dyDescent="0.25">
      <c r="A263" s="387"/>
      <c r="B263" s="387"/>
      <c r="C263" s="387"/>
      <c r="D263" s="387"/>
      <c r="E263" s="387"/>
      <c r="F263" s="387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  <c r="Z263" s="387"/>
    </row>
    <row r="264" spans="1:26" ht="12.75" customHeight="1" x14ac:dyDescent="0.25">
      <c r="A264" s="387"/>
      <c r="B264" s="387"/>
      <c r="C264" s="387"/>
      <c r="D264" s="387"/>
      <c r="E264" s="387"/>
      <c r="F264" s="387"/>
      <c r="G264" s="387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  <c r="Z264" s="387"/>
    </row>
    <row r="265" spans="1:26" ht="12.75" customHeight="1" x14ac:dyDescent="0.25">
      <c r="A265" s="387"/>
      <c r="B265" s="387"/>
      <c r="C265" s="387"/>
      <c r="D265" s="387"/>
      <c r="E265" s="387"/>
      <c r="F265" s="387"/>
      <c r="G265" s="387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  <c r="Z265" s="387"/>
    </row>
    <row r="266" spans="1:26" ht="12.75" customHeight="1" x14ac:dyDescent="0.25">
      <c r="A266" s="387"/>
      <c r="B266" s="387"/>
      <c r="C266" s="387"/>
      <c r="D266" s="387"/>
      <c r="E266" s="387"/>
      <c r="F266" s="387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</row>
    <row r="267" spans="1:26" ht="12.75" customHeight="1" x14ac:dyDescent="0.25">
      <c r="A267" s="387"/>
      <c r="B267" s="387"/>
      <c r="C267" s="387"/>
      <c r="D267" s="387"/>
      <c r="E267" s="387"/>
      <c r="F267" s="387"/>
      <c r="G267" s="387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  <c r="Z267" s="387"/>
    </row>
    <row r="268" spans="1:26" ht="12.75" customHeight="1" x14ac:dyDescent="0.25">
      <c r="A268" s="387"/>
      <c r="B268" s="387"/>
      <c r="C268" s="387"/>
      <c r="D268" s="387"/>
      <c r="E268" s="387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7"/>
    </row>
    <row r="269" spans="1:26" ht="12.75" customHeight="1" x14ac:dyDescent="0.25">
      <c r="A269" s="387"/>
      <c r="B269" s="387"/>
      <c r="C269" s="387"/>
      <c r="D269" s="387"/>
      <c r="E269" s="387"/>
      <c r="F269" s="387"/>
      <c r="G269" s="387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  <c r="Z269" s="387"/>
    </row>
    <row r="270" spans="1:26" ht="12.75" customHeight="1" x14ac:dyDescent="0.25">
      <c r="A270" s="387"/>
      <c r="B270" s="387"/>
      <c r="C270" s="387"/>
      <c r="D270" s="387"/>
      <c r="E270" s="387"/>
      <c r="F270" s="387"/>
      <c r="G270" s="387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  <c r="Z270" s="387"/>
    </row>
    <row r="271" spans="1:26" ht="12.75" customHeight="1" x14ac:dyDescent="0.25">
      <c r="A271" s="387"/>
      <c r="B271" s="387"/>
      <c r="C271" s="387"/>
      <c r="D271" s="387"/>
      <c r="E271" s="387"/>
      <c r="F271" s="387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</row>
    <row r="272" spans="1:26" ht="12.75" customHeight="1" x14ac:dyDescent="0.25">
      <c r="A272" s="387"/>
      <c r="B272" s="387"/>
      <c r="C272" s="387"/>
      <c r="D272" s="387"/>
      <c r="E272" s="387"/>
      <c r="F272" s="387"/>
      <c r="G272" s="387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  <c r="Z272" s="387"/>
    </row>
    <row r="273" spans="1:26" ht="12.75" customHeight="1" x14ac:dyDescent="0.25">
      <c r="A273" s="387"/>
      <c r="B273" s="387"/>
      <c r="C273" s="387"/>
      <c r="D273" s="387"/>
      <c r="E273" s="387"/>
      <c r="F273" s="387"/>
      <c r="G273" s="387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  <c r="Z273" s="387"/>
    </row>
    <row r="274" spans="1:26" ht="12.75" customHeight="1" x14ac:dyDescent="0.25">
      <c r="A274" s="387"/>
      <c r="B274" s="387"/>
      <c r="C274" s="387"/>
      <c r="D274" s="387"/>
      <c r="E274" s="387"/>
      <c r="F274" s="387"/>
      <c r="G274" s="387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  <c r="Z274" s="387"/>
    </row>
    <row r="275" spans="1:26" ht="12.75" customHeight="1" x14ac:dyDescent="0.25">
      <c r="A275" s="387"/>
      <c r="B275" s="387"/>
      <c r="C275" s="387"/>
      <c r="D275" s="387"/>
      <c r="E275" s="387"/>
      <c r="F275" s="387"/>
      <c r="G275" s="387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  <c r="Z275" s="387"/>
    </row>
    <row r="276" spans="1:26" ht="12.75" customHeight="1" x14ac:dyDescent="0.25">
      <c r="A276" s="387"/>
      <c r="B276" s="387"/>
      <c r="C276" s="387"/>
      <c r="D276" s="387"/>
      <c r="E276" s="387"/>
      <c r="F276" s="387"/>
      <c r="G276" s="387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  <c r="Z276" s="387"/>
    </row>
    <row r="277" spans="1:26" ht="12.75" customHeight="1" x14ac:dyDescent="0.25">
      <c r="A277" s="387"/>
      <c r="B277" s="387"/>
      <c r="C277" s="387"/>
      <c r="D277" s="387"/>
      <c r="E277" s="387"/>
      <c r="F277" s="387"/>
      <c r="G277" s="387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  <c r="Z277" s="387"/>
    </row>
    <row r="278" spans="1:26" ht="12.75" customHeight="1" x14ac:dyDescent="0.25">
      <c r="A278" s="387"/>
      <c r="B278" s="387"/>
      <c r="C278" s="387"/>
      <c r="D278" s="387"/>
      <c r="E278" s="387"/>
      <c r="F278" s="387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  <c r="Z278" s="387"/>
    </row>
    <row r="279" spans="1:26" ht="12.75" customHeight="1" x14ac:dyDescent="0.25">
      <c r="A279" s="387"/>
      <c r="B279" s="387"/>
      <c r="C279" s="387"/>
      <c r="D279" s="387"/>
      <c r="E279" s="387"/>
      <c r="F279" s="387"/>
      <c r="G279" s="387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  <c r="Z279" s="387"/>
    </row>
    <row r="280" spans="1:26" ht="12.75" customHeight="1" x14ac:dyDescent="0.25">
      <c r="A280" s="387"/>
      <c r="B280" s="387"/>
      <c r="C280" s="387"/>
      <c r="D280" s="387"/>
      <c r="E280" s="387"/>
      <c r="F280" s="387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  <c r="Z280" s="387"/>
    </row>
    <row r="281" spans="1:26" ht="12.75" customHeight="1" x14ac:dyDescent="0.25">
      <c r="A281" s="387"/>
      <c r="B281" s="387"/>
      <c r="C281" s="387"/>
      <c r="D281" s="387"/>
      <c r="E281" s="387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  <c r="Z281" s="387"/>
    </row>
    <row r="282" spans="1:26" ht="12.75" customHeight="1" x14ac:dyDescent="0.25">
      <c r="A282" s="387"/>
      <c r="B282" s="387"/>
      <c r="C282" s="387"/>
      <c r="D282" s="387"/>
      <c r="E282" s="387"/>
      <c r="F282" s="387"/>
      <c r="G282" s="387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  <c r="Z282" s="387"/>
    </row>
    <row r="283" spans="1:26" ht="12.75" customHeight="1" x14ac:dyDescent="0.25">
      <c r="A283" s="387"/>
      <c r="B283" s="387"/>
      <c r="C283" s="387"/>
      <c r="D283" s="387"/>
      <c r="E283" s="387"/>
      <c r="F283" s="387"/>
      <c r="G283" s="387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  <c r="Z283" s="387"/>
    </row>
    <row r="284" spans="1:26" ht="12.75" customHeight="1" x14ac:dyDescent="0.25">
      <c r="A284" s="387"/>
      <c r="B284" s="387"/>
      <c r="C284" s="387"/>
      <c r="D284" s="387"/>
      <c r="E284" s="387"/>
      <c r="F284" s="387"/>
      <c r="G284" s="387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  <c r="Z284" s="387"/>
    </row>
    <row r="285" spans="1:26" ht="12.75" customHeight="1" x14ac:dyDescent="0.25">
      <c r="A285" s="387"/>
      <c r="B285" s="387"/>
      <c r="C285" s="387"/>
      <c r="D285" s="387"/>
      <c r="E285" s="387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  <c r="Z285" s="387"/>
    </row>
    <row r="286" spans="1:26" ht="12.75" customHeight="1" x14ac:dyDescent="0.25">
      <c r="A286" s="387"/>
      <c r="B286" s="387"/>
      <c r="C286" s="387"/>
      <c r="D286" s="387"/>
      <c r="E286" s="387"/>
      <c r="F286" s="387"/>
      <c r="G286" s="387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  <c r="Z286" s="387"/>
    </row>
    <row r="287" spans="1:26" ht="12.75" customHeight="1" x14ac:dyDescent="0.25">
      <c r="A287" s="387"/>
      <c r="B287" s="387"/>
      <c r="C287" s="387"/>
      <c r="D287" s="387"/>
      <c r="E287" s="387"/>
      <c r="F287" s="387"/>
      <c r="G287" s="387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  <c r="Y287" s="387"/>
      <c r="Z287" s="387"/>
    </row>
    <row r="288" spans="1:26" ht="12.75" customHeight="1" x14ac:dyDescent="0.25">
      <c r="A288" s="387"/>
      <c r="B288" s="387"/>
      <c r="C288" s="387"/>
      <c r="D288" s="387"/>
      <c r="E288" s="387"/>
      <c r="F288" s="387"/>
      <c r="G288" s="387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  <c r="Z288" s="387"/>
    </row>
    <row r="289" spans="1:26" ht="12.75" customHeight="1" x14ac:dyDescent="0.25">
      <c r="A289" s="387"/>
      <c r="B289" s="387"/>
      <c r="C289" s="387"/>
      <c r="D289" s="387"/>
      <c r="E289" s="387"/>
      <c r="F289" s="387"/>
      <c r="G289" s="387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  <c r="Y289" s="387"/>
      <c r="Z289" s="387"/>
    </row>
    <row r="290" spans="1:26" ht="12.75" customHeight="1" x14ac:dyDescent="0.25">
      <c r="A290" s="387"/>
      <c r="B290" s="387"/>
      <c r="C290" s="387"/>
      <c r="D290" s="387"/>
      <c r="E290" s="387"/>
      <c r="F290" s="387"/>
      <c r="G290" s="387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  <c r="Y290" s="387"/>
      <c r="Z290" s="387"/>
    </row>
    <row r="291" spans="1:26" ht="12.75" customHeight="1" x14ac:dyDescent="0.25">
      <c r="A291" s="387"/>
      <c r="B291" s="387"/>
      <c r="C291" s="387"/>
      <c r="D291" s="387"/>
      <c r="E291" s="387"/>
      <c r="F291" s="387"/>
      <c r="G291" s="387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  <c r="Y291" s="387"/>
      <c r="Z291" s="387"/>
    </row>
    <row r="292" spans="1:26" ht="12.75" customHeight="1" x14ac:dyDescent="0.25">
      <c r="A292" s="387"/>
      <c r="B292" s="387"/>
      <c r="C292" s="387"/>
      <c r="D292" s="387"/>
      <c r="E292" s="387"/>
      <c r="F292" s="387"/>
      <c r="G292" s="387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  <c r="Y292" s="387"/>
      <c r="Z292" s="387"/>
    </row>
    <row r="293" spans="1:26" ht="12.75" customHeight="1" x14ac:dyDescent="0.25">
      <c r="A293" s="387"/>
      <c r="B293" s="387"/>
      <c r="C293" s="387"/>
      <c r="D293" s="387"/>
      <c r="E293" s="387"/>
      <c r="F293" s="387"/>
      <c r="G293" s="387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  <c r="Y293" s="387"/>
      <c r="Z293" s="387"/>
    </row>
    <row r="294" spans="1:26" ht="12.75" customHeight="1" x14ac:dyDescent="0.25">
      <c r="A294" s="387"/>
      <c r="B294" s="387"/>
      <c r="C294" s="387"/>
      <c r="D294" s="387"/>
      <c r="E294" s="387"/>
      <c r="F294" s="387"/>
      <c r="G294" s="387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  <c r="Y294" s="387"/>
      <c r="Z294" s="387"/>
    </row>
    <row r="295" spans="1:26" ht="12.75" customHeight="1" x14ac:dyDescent="0.25">
      <c r="A295" s="387"/>
      <c r="B295" s="387"/>
      <c r="C295" s="387"/>
      <c r="D295" s="387"/>
      <c r="E295" s="387"/>
      <c r="F295" s="387"/>
      <c r="G295" s="387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  <c r="Y295" s="387"/>
      <c r="Z295" s="387"/>
    </row>
    <row r="296" spans="1:26" ht="12.75" customHeight="1" x14ac:dyDescent="0.25">
      <c r="A296" s="387"/>
      <c r="B296" s="387"/>
      <c r="C296" s="387"/>
      <c r="D296" s="387"/>
      <c r="E296" s="387"/>
      <c r="F296" s="387"/>
      <c r="G296" s="387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  <c r="Y296" s="387"/>
      <c r="Z296" s="387"/>
    </row>
    <row r="297" spans="1:26" ht="12.75" customHeight="1" x14ac:dyDescent="0.25">
      <c r="A297" s="387"/>
      <c r="B297" s="387"/>
      <c r="C297" s="387"/>
      <c r="D297" s="387"/>
      <c r="E297" s="387"/>
      <c r="F297" s="387"/>
      <c r="G297" s="387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  <c r="Y297" s="387"/>
      <c r="Z297" s="387"/>
    </row>
    <row r="298" spans="1:26" ht="12.75" customHeight="1" x14ac:dyDescent="0.25">
      <c r="A298" s="387"/>
      <c r="B298" s="387"/>
      <c r="C298" s="387"/>
      <c r="D298" s="387"/>
      <c r="E298" s="387"/>
      <c r="F298" s="387"/>
      <c r="G298" s="387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  <c r="Y298" s="387"/>
      <c r="Z298" s="387"/>
    </row>
    <row r="299" spans="1:26" ht="12.75" customHeight="1" x14ac:dyDescent="0.25">
      <c r="A299" s="387"/>
      <c r="B299" s="387"/>
      <c r="C299" s="387"/>
      <c r="D299" s="387"/>
      <c r="E299" s="387"/>
      <c r="F299" s="387"/>
      <c r="G299" s="387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  <c r="Y299" s="387"/>
      <c r="Z299" s="387"/>
    </row>
    <row r="300" spans="1:26" ht="12.75" customHeight="1" x14ac:dyDescent="0.25">
      <c r="A300" s="387"/>
      <c r="B300" s="387"/>
      <c r="C300" s="387"/>
      <c r="D300" s="387"/>
      <c r="E300" s="387"/>
      <c r="F300" s="387"/>
      <c r="G300" s="387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  <c r="Z300" s="387"/>
    </row>
    <row r="301" spans="1:26" ht="12.75" customHeight="1" x14ac:dyDescent="0.25">
      <c r="A301" s="387"/>
      <c r="B301" s="387"/>
      <c r="C301" s="387"/>
      <c r="D301" s="387"/>
      <c r="E301" s="387"/>
      <c r="F301" s="387"/>
      <c r="G301" s="387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  <c r="Y301" s="387"/>
      <c r="Z301" s="387"/>
    </row>
    <row r="302" spans="1:26" ht="12.75" customHeight="1" x14ac:dyDescent="0.25">
      <c r="A302" s="387"/>
      <c r="B302" s="387"/>
      <c r="C302" s="387"/>
      <c r="D302" s="387"/>
      <c r="E302" s="387"/>
      <c r="F302" s="387"/>
      <c r="G302" s="387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  <c r="Y302" s="387"/>
      <c r="Z302" s="387"/>
    </row>
    <row r="303" spans="1:26" ht="12.75" customHeight="1" x14ac:dyDescent="0.25">
      <c r="A303" s="387"/>
      <c r="B303" s="387"/>
      <c r="C303" s="387"/>
      <c r="D303" s="387"/>
      <c r="E303" s="387"/>
      <c r="F303" s="387"/>
      <c r="G303" s="387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  <c r="Y303" s="387"/>
      <c r="Z303" s="387"/>
    </row>
    <row r="304" spans="1:26" ht="12.75" customHeight="1" x14ac:dyDescent="0.25">
      <c r="A304" s="387"/>
      <c r="B304" s="387"/>
      <c r="C304" s="387"/>
      <c r="D304" s="387"/>
      <c r="E304" s="387"/>
      <c r="F304" s="387"/>
      <c r="G304" s="387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  <c r="Y304" s="387"/>
      <c r="Z304" s="387"/>
    </row>
    <row r="305" spans="1:26" ht="12.75" customHeight="1" x14ac:dyDescent="0.25">
      <c r="A305" s="387"/>
      <c r="B305" s="387"/>
      <c r="C305" s="387"/>
      <c r="D305" s="387"/>
      <c r="E305" s="387"/>
      <c r="F305" s="387"/>
      <c r="G305" s="387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  <c r="Y305" s="387"/>
      <c r="Z305" s="387"/>
    </row>
    <row r="306" spans="1:26" ht="12.75" customHeight="1" x14ac:dyDescent="0.25">
      <c r="A306" s="387"/>
      <c r="B306" s="387"/>
      <c r="C306" s="387"/>
      <c r="D306" s="387"/>
      <c r="E306" s="387"/>
      <c r="F306" s="387"/>
      <c r="G306" s="387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  <c r="Y306" s="387"/>
      <c r="Z306" s="387"/>
    </row>
    <row r="307" spans="1:26" ht="12.75" customHeight="1" x14ac:dyDescent="0.25">
      <c r="A307" s="387"/>
      <c r="B307" s="387"/>
      <c r="C307" s="387"/>
      <c r="D307" s="387"/>
      <c r="E307" s="387"/>
      <c r="F307" s="387"/>
      <c r="G307" s="387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  <c r="Y307" s="387"/>
      <c r="Z307" s="387"/>
    </row>
    <row r="308" spans="1:26" ht="12.75" customHeight="1" x14ac:dyDescent="0.25">
      <c r="A308" s="387"/>
      <c r="B308" s="387"/>
      <c r="C308" s="387"/>
      <c r="D308" s="387"/>
      <c r="E308" s="387"/>
      <c r="F308" s="387"/>
      <c r="G308" s="387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  <c r="Y308" s="387"/>
      <c r="Z308" s="387"/>
    </row>
    <row r="309" spans="1:26" ht="12.75" customHeight="1" x14ac:dyDescent="0.25">
      <c r="A309" s="387"/>
      <c r="B309" s="387"/>
      <c r="C309" s="387"/>
      <c r="D309" s="387"/>
      <c r="E309" s="387"/>
      <c r="F309" s="387"/>
      <c r="G309" s="387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  <c r="Y309" s="387"/>
      <c r="Z309" s="387"/>
    </row>
    <row r="310" spans="1:26" ht="12.75" customHeight="1" x14ac:dyDescent="0.25">
      <c r="A310" s="387"/>
      <c r="B310" s="387"/>
      <c r="C310" s="387"/>
      <c r="D310" s="387"/>
      <c r="E310" s="387"/>
      <c r="F310" s="387"/>
      <c r="G310" s="387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  <c r="Y310" s="387"/>
      <c r="Z310" s="387"/>
    </row>
    <row r="311" spans="1:26" ht="12.75" customHeight="1" x14ac:dyDescent="0.25">
      <c r="A311" s="387"/>
      <c r="B311" s="387"/>
      <c r="C311" s="387"/>
      <c r="D311" s="387"/>
      <c r="E311" s="387"/>
      <c r="F311" s="387"/>
      <c r="G311" s="387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  <c r="Y311" s="387"/>
      <c r="Z311" s="387"/>
    </row>
    <row r="312" spans="1:26" ht="12.75" customHeight="1" x14ac:dyDescent="0.25">
      <c r="A312" s="387"/>
      <c r="B312" s="387"/>
      <c r="C312" s="387"/>
      <c r="D312" s="387"/>
      <c r="E312" s="387"/>
      <c r="F312" s="387"/>
      <c r="G312" s="387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  <c r="Y312" s="387"/>
      <c r="Z312" s="387"/>
    </row>
    <row r="313" spans="1:26" ht="12.75" customHeight="1" x14ac:dyDescent="0.25">
      <c r="A313" s="387"/>
      <c r="B313" s="387"/>
      <c r="C313" s="387"/>
      <c r="D313" s="387"/>
      <c r="E313" s="387"/>
      <c r="F313" s="387"/>
      <c r="G313" s="387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  <c r="Y313" s="387"/>
      <c r="Z313" s="387"/>
    </row>
    <row r="314" spans="1:26" ht="12.75" customHeight="1" x14ac:dyDescent="0.25">
      <c r="A314" s="387"/>
      <c r="B314" s="387"/>
      <c r="C314" s="387"/>
      <c r="D314" s="387"/>
      <c r="E314" s="387"/>
      <c r="F314" s="387"/>
      <c r="G314" s="387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  <c r="Y314" s="387"/>
      <c r="Z314" s="387"/>
    </row>
    <row r="315" spans="1:26" ht="12.75" customHeight="1" x14ac:dyDescent="0.25">
      <c r="A315" s="387"/>
      <c r="B315" s="387"/>
      <c r="C315" s="387"/>
      <c r="D315" s="387"/>
      <c r="E315" s="387"/>
      <c r="F315" s="387"/>
      <c r="G315" s="387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  <c r="Y315" s="387"/>
      <c r="Z315" s="387"/>
    </row>
    <row r="316" spans="1:26" ht="12.75" customHeight="1" x14ac:dyDescent="0.25">
      <c r="A316" s="387"/>
      <c r="B316" s="387"/>
      <c r="C316" s="387"/>
      <c r="D316" s="387"/>
      <c r="E316" s="387"/>
      <c r="F316" s="387"/>
      <c r="G316" s="387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  <c r="Y316" s="387"/>
      <c r="Z316" s="387"/>
    </row>
    <row r="317" spans="1:26" ht="12.75" customHeight="1" x14ac:dyDescent="0.25">
      <c r="A317" s="387"/>
      <c r="B317" s="387"/>
      <c r="C317" s="387"/>
      <c r="D317" s="387"/>
      <c r="E317" s="387"/>
      <c r="F317" s="387"/>
      <c r="G317" s="387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  <c r="Z317" s="387"/>
    </row>
    <row r="318" spans="1:26" ht="12.75" customHeight="1" x14ac:dyDescent="0.25">
      <c r="A318" s="387"/>
      <c r="B318" s="387"/>
      <c r="C318" s="387"/>
      <c r="D318" s="387"/>
      <c r="E318" s="387"/>
      <c r="F318" s="387"/>
      <c r="G318" s="387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  <c r="Y318" s="387"/>
      <c r="Z318" s="387"/>
    </row>
    <row r="319" spans="1:26" ht="12.75" customHeight="1" x14ac:dyDescent="0.25">
      <c r="A319" s="387"/>
      <c r="B319" s="387"/>
      <c r="C319" s="387"/>
      <c r="D319" s="387"/>
      <c r="E319" s="387"/>
      <c r="F319" s="387"/>
      <c r="G319" s="387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  <c r="Y319" s="387"/>
      <c r="Z319" s="387"/>
    </row>
    <row r="320" spans="1:26" ht="12.75" customHeight="1" x14ac:dyDescent="0.25">
      <c r="A320" s="387"/>
      <c r="B320" s="387"/>
      <c r="C320" s="387"/>
      <c r="D320" s="387"/>
      <c r="E320" s="387"/>
      <c r="F320" s="387"/>
      <c r="G320" s="387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  <c r="Y320" s="387"/>
      <c r="Z320" s="387"/>
    </row>
    <row r="321" spans="1:26" ht="12.75" customHeight="1" x14ac:dyDescent="0.25">
      <c r="A321" s="387"/>
      <c r="B321" s="387"/>
      <c r="C321" s="387"/>
      <c r="D321" s="387"/>
      <c r="E321" s="387"/>
      <c r="F321" s="387"/>
      <c r="G321" s="387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  <c r="Y321" s="387"/>
      <c r="Z321" s="387"/>
    </row>
    <row r="322" spans="1:26" ht="12.75" customHeight="1" x14ac:dyDescent="0.25">
      <c r="A322" s="387"/>
      <c r="B322" s="387"/>
      <c r="C322" s="387"/>
      <c r="D322" s="387"/>
      <c r="E322" s="387"/>
      <c r="F322" s="387"/>
      <c r="G322" s="387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  <c r="Y322" s="387"/>
      <c r="Z322" s="387"/>
    </row>
    <row r="323" spans="1:26" ht="12.75" customHeight="1" x14ac:dyDescent="0.25">
      <c r="A323" s="387"/>
      <c r="B323" s="387"/>
      <c r="C323" s="387"/>
      <c r="D323" s="387"/>
      <c r="E323" s="387"/>
      <c r="F323" s="387"/>
      <c r="G323" s="387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  <c r="Y323" s="387"/>
      <c r="Z323" s="387"/>
    </row>
    <row r="324" spans="1:26" ht="12.75" customHeight="1" x14ac:dyDescent="0.25">
      <c r="A324" s="387"/>
      <c r="B324" s="387"/>
      <c r="C324" s="387"/>
      <c r="D324" s="387"/>
      <c r="E324" s="387"/>
      <c r="F324" s="387"/>
      <c r="G324" s="387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  <c r="Y324" s="387"/>
      <c r="Z324" s="387"/>
    </row>
    <row r="325" spans="1:26" ht="12.75" customHeight="1" x14ac:dyDescent="0.25">
      <c r="A325" s="387"/>
      <c r="B325" s="387"/>
      <c r="C325" s="387"/>
      <c r="D325" s="387"/>
      <c r="E325" s="387"/>
      <c r="F325" s="387"/>
      <c r="G325" s="387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  <c r="Y325" s="387"/>
      <c r="Z325" s="387"/>
    </row>
    <row r="326" spans="1:26" ht="12.75" customHeight="1" x14ac:dyDescent="0.25">
      <c r="A326" s="387"/>
      <c r="B326" s="387"/>
      <c r="C326" s="387"/>
      <c r="D326" s="387"/>
      <c r="E326" s="387"/>
      <c r="F326" s="387"/>
      <c r="G326" s="387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  <c r="Y326" s="387"/>
      <c r="Z326" s="387"/>
    </row>
    <row r="327" spans="1:26" ht="12.75" customHeight="1" x14ac:dyDescent="0.25">
      <c r="A327" s="387"/>
      <c r="B327" s="387"/>
      <c r="C327" s="387"/>
      <c r="D327" s="387"/>
      <c r="E327" s="387"/>
      <c r="F327" s="387"/>
      <c r="G327" s="387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  <c r="Y327" s="387"/>
      <c r="Z327" s="387"/>
    </row>
    <row r="328" spans="1:26" ht="12.75" customHeight="1" x14ac:dyDescent="0.25">
      <c r="A328" s="387"/>
      <c r="B328" s="387"/>
      <c r="C328" s="387"/>
      <c r="D328" s="387"/>
      <c r="E328" s="387"/>
      <c r="F328" s="387"/>
      <c r="G328" s="387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  <c r="Y328" s="387"/>
      <c r="Z328" s="387"/>
    </row>
    <row r="329" spans="1:26" ht="12.75" customHeight="1" x14ac:dyDescent="0.25">
      <c r="A329" s="387"/>
      <c r="B329" s="387"/>
      <c r="C329" s="387"/>
      <c r="D329" s="387"/>
      <c r="E329" s="387"/>
      <c r="F329" s="387"/>
      <c r="G329" s="387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  <c r="Y329" s="387"/>
      <c r="Z329" s="387"/>
    </row>
    <row r="330" spans="1:26" ht="12.75" customHeight="1" x14ac:dyDescent="0.25">
      <c r="A330" s="387"/>
      <c r="B330" s="387"/>
      <c r="C330" s="387"/>
      <c r="D330" s="387"/>
      <c r="E330" s="387"/>
      <c r="F330" s="387"/>
      <c r="G330" s="387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  <c r="Y330" s="387"/>
      <c r="Z330" s="387"/>
    </row>
    <row r="331" spans="1:26" ht="12.75" customHeight="1" x14ac:dyDescent="0.25">
      <c r="A331" s="387"/>
      <c r="B331" s="387"/>
      <c r="C331" s="387"/>
      <c r="D331" s="387"/>
      <c r="E331" s="387"/>
      <c r="F331" s="387"/>
      <c r="G331" s="387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  <c r="Y331" s="387"/>
      <c r="Z331" s="387"/>
    </row>
    <row r="332" spans="1:26" ht="12.75" customHeight="1" x14ac:dyDescent="0.25">
      <c r="A332" s="387"/>
      <c r="B332" s="387"/>
      <c r="C332" s="387"/>
      <c r="D332" s="387"/>
      <c r="E332" s="387"/>
      <c r="F332" s="387"/>
      <c r="G332" s="387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  <c r="Y332" s="387"/>
      <c r="Z332" s="387"/>
    </row>
    <row r="333" spans="1:26" ht="12.75" customHeight="1" x14ac:dyDescent="0.25">
      <c r="A333" s="387"/>
      <c r="B333" s="387"/>
      <c r="C333" s="387"/>
      <c r="D333" s="387"/>
      <c r="E333" s="387"/>
      <c r="F333" s="387"/>
      <c r="G333" s="387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  <c r="Y333" s="387"/>
      <c r="Z333" s="387"/>
    </row>
    <row r="334" spans="1:26" ht="12.75" customHeight="1" x14ac:dyDescent="0.25">
      <c r="A334" s="387"/>
      <c r="B334" s="387"/>
      <c r="C334" s="387"/>
      <c r="D334" s="387"/>
      <c r="E334" s="387"/>
      <c r="F334" s="387"/>
      <c r="G334" s="387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  <c r="Y334" s="387"/>
      <c r="Z334" s="387"/>
    </row>
    <row r="335" spans="1:26" ht="12.75" customHeight="1" x14ac:dyDescent="0.25">
      <c r="A335" s="387"/>
      <c r="B335" s="387"/>
      <c r="C335" s="387"/>
      <c r="D335" s="387"/>
      <c r="E335" s="387"/>
      <c r="F335" s="387"/>
      <c r="G335" s="387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  <c r="Y335" s="387"/>
      <c r="Z335" s="387"/>
    </row>
    <row r="336" spans="1:26" ht="12.75" customHeight="1" x14ac:dyDescent="0.25">
      <c r="A336" s="387"/>
      <c r="B336" s="387"/>
      <c r="C336" s="387"/>
      <c r="D336" s="387"/>
      <c r="E336" s="387"/>
      <c r="F336" s="387"/>
      <c r="G336" s="387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  <c r="Y336" s="387"/>
      <c r="Z336" s="387"/>
    </row>
    <row r="337" spans="1:26" ht="12.75" customHeight="1" x14ac:dyDescent="0.25">
      <c r="A337" s="387"/>
      <c r="B337" s="387"/>
      <c r="C337" s="387"/>
      <c r="D337" s="387"/>
      <c r="E337" s="387"/>
      <c r="F337" s="387"/>
      <c r="G337" s="387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  <c r="Y337" s="387"/>
      <c r="Z337" s="387"/>
    </row>
    <row r="338" spans="1:26" ht="12.75" customHeight="1" x14ac:dyDescent="0.25">
      <c r="A338" s="387"/>
      <c r="B338" s="387"/>
      <c r="C338" s="387"/>
      <c r="D338" s="387"/>
      <c r="E338" s="387"/>
      <c r="F338" s="387"/>
      <c r="G338" s="387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  <c r="Y338" s="387"/>
      <c r="Z338" s="387"/>
    </row>
    <row r="339" spans="1:26" ht="12.75" customHeight="1" x14ac:dyDescent="0.25">
      <c r="A339" s="387"/>
      <c r="B339" s="387"/>
      <c r="C339" s="387"/>
      <c r="D339" s="387"/>
      <c r="E339" s="387"/>
      <c r="F339" s="387"/>
      <c r="G339" s="387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  <c r="Y339" s="387"/>
      <c r="Z339" s="387"/>
    </row>
    <row r="340" spans="1:26" ht="12.75" customHeight="1" x14ac:dyDescent="0.25">
      <c r="A340" s="387"/>
      <c r="B340" s="387"/>
      <c r="C340" s="387"/>
      <c r="D340" s="387"/>
      <c r="E340" s="387"/>
      <c r="F340" s="387"/>
      <c r="G340" s="387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  <c r="Y340" s="387"/>
      <c r="Z340" s="387"/>
    </row>
    <row r="341" spans="1:26" ht="12.75" customHeight="1" x14ac:dyDescent="0.25">
      <c r="A341" s="387"/>
      <c r="B341" s="387"/>
      <c r="C341" s="387"/>
      <c r="D341" s="387"/>
      <c r="E341" s="387"/>
      <c r="F341" s="387"/>
      <c r="G341" s="387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  <c r="Y341" s="387"/>
      <c r="Z341" s="387"/>
    </row>
    <row r="342" spans="1:26" ht="12.75" customHeight="1" x14ac:dyDescent="0.25">
      <c r="A342" s="387"/>
      <c r="B342" s="387"/>
      <c r="C342" s="387"/>
      <c r="D342" s="387"/>
      <c r="E342" s="387"/>
      <c r="F342" s="387"/>
      <c r="G342" s="387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  <c r="Y342" s="387"/>
      <c r="Z342" s="387"/>
    </row>
    <row r="343" spans="1:26" ht="12.75" customHeight="1" x14ac:dyDescent="0.25">
      <c r="A343" s="387"/>
      <c r="B343" s="387"/>
      <c r="C343" s="387"/>
      <c r="D343" s="387"/>
      <c r="E343" s="387"/>
      <c r="F343" s="387"/>
      <c r="G343" s="387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  <c r="Y343" s="387"/>
      <c r="Z343" s="387"/>
    </row>
    <row r="344" spans="1:26" ht="12.75" customHeight="1" x14ac:dyDescent="0.25">
      <c r="A344" s="387"/>
      <c r="B344" s="387"/>
      <c r="C344" s="387"/>
      <c r="D344" s="387"/>
      <c r="E344" s="387"/>
      <c r="F344" s="387"/>
      <c r="G344" s="387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  <c r="Y344" s="387"/>
      <c r="Z344" s="387"/>
    </row>
    <row r="345" spans="1:26" ht="12.75" customHeight="1" x14ac:dyDescent="0.25">
      <c r="A345" s="387"/>
      <c r="B345" s="387"/>
      <c r="C345" s="387"/>
      <c r="D345" s="387"/>
      <c r="E345" s="387"/>
      <c r="F345" s="387"/>
      <c r="G345" s="387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  <c r="Z345" s="387"/>
    </row>
    <row r="346" spans="1:26" ht="12.75" customHeight="1" x14ac:dyDescent="0.25">
      <c r="A346" s="387"/>
      <c r="B346" s="387"/>
      <c r="C346" s="387"/>
      <c r="D346" s="387"/>
      <c r="E346" s="387"/>
      <c r="F346" s="387"/>
      <c r="G346" s="387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  <c r="Y346" s="387"/>
      <c r="Z346" s="387"/>
    </row>
    <row r="347" spans="1:26" ht="12.75" customHeight="1" x14ac:dyDescent="0.25">
      <c r="A347" s="387"/>
      <c r="B347" s="387"/>
      <c r="C347" s="387"/>
      <c r="D347" s="387"/>
      <c r="E347" s="387"/>
      <c r="F347" s="387"/>
      <c r="G347" s="387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  <c r="Y347" s="387"/>
      <c r="Z347" s="387"/>
    </row>
    <row r="348" spans="1:26" ht="12.75" customHeight="1" x14ac:dyDescent="0.25">
      <c r="A348" s="387"/>
      <c r="B348" s="387"/>
      <c r="C348" s="387"/>
      <c r="D348" s="387"/>
      <c r="E348" s="387"/>
      <c r="F348" s="387"/>
      <c r="G348" s="387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  <c r="Y348" s="387"/>
      <c r="Z348" s="387"/>
    </row>
    <row r="349" spans="1:26" ht="12.75" customHeight="1" x14ac:dyDescent="0.25">
      <c r="A349" s="387"/>
      <c r="B349" s="387"/>
      <c r="C349" s="387"/>
      <c r="D349" s="387"/>
      <c r="E349" s="387"/>
      <c r="F349" s="387"/>
      <c r="G349" s="387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  <c r="Y349" s="387"/>
      <c r="Z349" s="387"/>
    </row>
    <row r="350" spans="1:26" ht="12.75" customHeight="1" x14ac:dyDescent="0.25">
      <c r="A350" s="387"/>
      <c r="B350" s="387"/>
      <c r="C350" s="387"/>
      <c r="D350" s="387"/>
      <c r="E350" s="387"/>
      <c r="F350" s="387"/>
      <c r="G350" s="387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  <c r="Y350" s="387"/>
      <c r="Z350" s="387"/>
    </row>
    <row r="351" spans="1:26" ht="12.75" customHeight="1" x14ac:dyDescent="0.25">
      <c r="A351" s="387"/>
      <c r="B351" s="387"/>
      <c r="C351" s="387"/>
      <c r="D351" s="387"/>
      <c r="E351" s="387"/>
      <c r="F351" s="387"/>
      <c r="G351" s="387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  <c r="Y351" s="387"/>
      <c r="Z351" s="387"/>
    </row>
    <row r="352" spans="1:26" ht="12.75" customHeight="1" x14ac:dyDescent="0.25">
      <c r="A352" s="387"/>
      <c r="B352" s="387"/>
      <c r="C352" s="387"/>
      <c r="D352" s="387"/>
      <c r="E352" s="387"/>
      <c r="F352" s="387"/>
      <c r="G352" s="387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  <c r="Y352" s="387"/>
      <c r="Z352" s="387"/>
    </row>
    <row r="353" spans="1:26" ht="12.75" customHeight="1" x14ac:dyDescent="0.25">
      <c r="A353" s="387"/>
      <c r="B353" s="387"/>
      <c r="C353" s="387"/>
      <c r="D353" s="387"/>
      <c r="E353" s="387"/>
      <c r="F353" s="387"/>
      <c r="G353" s="387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  <c r="Y353" s="387"/>
      <c r="Z353" s="387"/>
    </row>
    <row r="354" spans="1:26" ht="12.75" customHeight="1" x14ac:dyDescent="0.25">
      <c r="A354" s="387"/>
      <c r="B354" s="387"/>
      <c r="C354" s="387"/>
      <c r="D354" s="387"/>
      <c r="E354" s="387"/>
      <c r="F354" s="387"/>
      <c r="G354" s="387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  <c r="Y354" s="387"/>
      <c r="Z354" s="387"/>
    </row>
    <row r="355" spans="1:26" ht="12.75" customHeight="1" x14ac:dyDescent="0.25">
      <c r="A355" s="387"/>
      <c r="B355" s="387"/>
      <c r="C355" s="387"/>
      <c r="D355" s="387"/>
      <c r="E355" s="387"/>
      <c r="F355" s="387"/>
      <c r="G355" s="387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  <c r="Y355" s="387"/>
      <c r="Z355" s="387"/>
    </row>
    <row r="356" spans="1:26" ht="12.75" customHeight="1" x14ac:dyDescent="0.25">
      <c r="A356" s="387"/>
      <c r="B356" s="387"/>
      <c r="C356" s="387"/>
      <c r="D356" s="387"/>
      <c r="E356" s="387"/>
      <c r="F356" s="387"/>
      <c r="G356" s="387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  <c r="Y356" s="387"/>
      <c r="Z356" s="387"/>
    </row>
    <row r="357" spans="1:26" ht="12.75" customHeight="1" x14ac:dyDescent="0.25">
      <c r="A357" s="387"/>
      <c r="B357" s="387"/>
      <c r="C357" s="387"/>
      <c r="D357" s="387"/>
      <c r="E357" s="387"/>
      <c r="F357" s="387"/>
      <c r="G357" s="387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  <c r="Y357" s="387"/>
      <c r="Z357" s="387"/>
    </row>
    <row r="358" spans="1:26" ht="12.75" customHeight="1" x14ac:dyDescent="0.25">
      <c r="A358" s="387"/>
      <c r="B358" s="387"/>
      <c r="C358" s="387"/>
      <c r="D358" s="387"/>
      <c r="E358" s="387"/>
      <c r="F358" s="387"/>
      <c r="G358" s="387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  <c r="Y358" s="387"/>
      <c r="Z358" s="387"/>
    </row>
    <row r="359" spans="1:26" ht="12.75" customHeight="1" x14ac:dyDescent="0.25">
      <c r="A359" s="387"/>
      <c r="B359" s="387"/>
      <c r="C359" s="387"/>
      <c r="D359" s="387"/>
      <c r="E359" s="387"/>
      <c r="F359" s="387"/>
      <c r="G359" s="387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  <c r="Y359" s="387"/>
      <c r="Z359" s="387"/>
    </row>
    <row r="360" spans="1:26" ht="12.75" customHeight="1" x14ac:dyDescent="0.25">
      <c r="A360" s="387"/>
      <c r="B360" s="387"/>
      <c r="C360" s="387"/>
      <c r="D360" s="387"/>
      <c r="E360" s="387"/>
      <c r="F360" s="387"/>
      <c r="G360" s="387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  <c r="Y360" s="387"/>
      <c r="Z360" s="387"/>
    </row>
    <row r="361" spans="1:26" ht="12.75" customHeight="1" x14ac:dyDescent="0.25">
      <c r="A361" s="387"/>
      <c r="B361" s="387"/>
      <c r="C361" s="387"/>
      <c r="D361" s="387"/>
      <c r="E361" s="387"/>
      <c r="F361" s="387"/>
      <c r="G361" s="387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  <c r="Y361" s="387"/>
      <c r="Z361" s="387"/>
    </row>
    <row r="362" spans="1:26" ht="12.75" customHeight="1" x14ac:dyDescent="0.25">
      <c r="A362" s="387"/>
      <c r="B362" s="387"/>
      <c r="C362" s="387"/>
      <c r="D362" s="387"/>
      <c r="E362" s="387"/>
      <c r="F362" s="387"/>
      <c r="G362" s="387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  <c r="Y362" s="387"/>
      <c r="Z362" s="387"/>
    </row>
    <row r="363" spans="1:26" ht="12.75" customHeight="1" x14ac:dyDescent="0.25">
      <c r="A363" s="387"/>
      <c r="B363" s="387"/>
      <c r="C363" s="387"/>
      <c r="D363" s="387"/>
      <c r="E363" s="387"/>
      <c r="F363" s="387"/>
      <c r="G363" s="387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  <c r="Y363" s="387"/>
      <c r="Z363" s="387"/>
    </row>
    <row r="364" spans="1:26" ht="12.75" customHeight="1" x14ac:dyDescent="0.25">
      <c r="A364" s="387"/>
      <c r="B364" s="387"/>
      <c r="C364" s="387"/>
      <c r="D364" s="387"/>
      <c r="E364" s="387"/>
      <c r="F364" s="387"/>
      <c r="G364" s="387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  <c r="Y364" s="387"/>
      <c r="Z364" s="387"/>
    </row>
    <row r="365" spans="1:26" ht="12.75" customHeight="1" x14ac:dyDescent="0.25">
      <c r="A365" s="387"/>
      <c r="B365" s="387"/>
      <c r="C365" s="387"/>
      <c r="D365" s="387"/>
      <c r="E365" s="387"/>
      <c r="F365" s="387"/>
      <c r="G365" s="387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  <c r="Y365" s="387"/>
      <c r="Z365" s="387"/>
    </row>
    <row r="366" spans="1:26" ht="12.75" customHeight="1" x14ac:dyDescent="0.25">
      <c r="A366" s="387"/>
      <c r="B366" s="387"/>
      <c r="C366" s="387"/>
      <c r="D366" s="387"/>
      <c r="E366" s="387"/>
      <c r="F366" s="387"/>
      <c r="G366" s="387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  <c r="Y366" s="387"/>
      <c r="Z366" s="387"/>
    </row>
    <row r="367" spans="1:26" ht="12.75" customHeight="1" x14ac:dyDescent="0.25">
      <c r="A367" s="387"/>
      <c r="B367" s="387"/>
      <c r="C367" s="387"/>
      <c r="D367" s="387"/>
      <c r="E367" s="387"/>
      <c r="F367" s="387"/>
      <c r="G367" s="387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  <c r="Y367" s="387"/>
      <c r="Z367" s="387"/>
    </row>
    <row r="368" spans="1:26" ht="12.75" customHeight="1" x14ac:dyDescent="0.25">
      <c r="A368" s="387"/>
      <c r="B368" s="387"/>
      <c r="C368" s="387"/>
      <c r="D368" s="387"/>
      <c r="E368" s="387"/>
      <c r="F368" s="387"/>
      <c r="G368" s="387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  <c r="Y368" s="387"/>
      <c r="Z368" s="387"/>
    </row>
    <row r="369" spans="1:26" ht="12.75" customHeight="1" x14ac:dyDescent="0.25">
      <c r="A369" s="387"/>
      <c r="B369" s="387"/>
      <c r="C369" s="387"/>
      <c r="D369" s="387"/>
      <c r="E369" s="387"/>
      <c r="F369" s="387"/>
      <c r="G369" s="387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  <c r="Y369" s="387"/>
      <c r="Z369" s="387"/>
    </row>
    <row r="370" spans="1:26" ht="12.75" customHeight="1" x14ac:dyDescent="0.25">
      <c r="A370" s="387"/>
      <c r="B370" s="387"/>
      <c r="C370" s="387"/>
      <c r="D370" s="387"/>
      <c r="E370" s="387"/>
      <c r="F370" s="387"/>
      <c r="G370" s="387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  <c r="Y370" s="387"/>
      <c r="Z370" s="387"/>
    </row>
    <row r="371" spans="1:26" ht="12.75" customHeight="1" x14ac:dyDescent="0.25">
      <c r="A371" s="387"/>
      <c r="B371" s="387"/>
      <c r="C371" s="387"/>
      <c r="D371" s="387"/>
      <c r="E371" s="387"/>
      <c r="F371" s="387"/>
      <c r="G371" s="387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  <c r="Y371" s="387"/>
      <c r="Z371" s="387"/>
    </row>
    <row r="372" spans="1:26" ht="12.75" customHeight="1" x14ac:dyDescent="0.25">
      <c r="A372" s="387"/>
      <c r="B372" s="387"/>
      <c r="C372" s="387"/>
      <c r="D372" s="387"/>
      <c r="E372" s="387"/>
      <c r="F372" s="387"/>
      <c r="G372" s="387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  <c r="Y372" s="387"/>
      <c r="Z372" s="387"/>
    </row>
    <row r="373" spans="1:26" ht="12.75" customHeight="1" x14ac:dyDescent="0.25">
      <c r="A373" s="387"/>
      <c r="B373" s="387"/>
      <c r="C373" s="387"/>
      <c r="D373" s="387"/>
      <c r="E373" s="387"/>
      <c r="F373" s="387"/>
      <c r="G373" s="387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  <c r="Y373" s="387"/>
      <c r="Z373" s="387"/>
    </row>
    <row r="374" spans="1:26" ht="12.75" customHeight="1" x14ac:dyDescent="0.25">
      <c r="A374" s="387"/>
      <c r="B374" s="387"/>
      <c r="C374" s="387"/>
      <c r="D374" s="387"/>
      <c r="E374" s="387"/>
      <c r="F374" s="387"/>
      <c r="G374" s="387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  <c r="Y374" s="387"/>
      <c r="Z374" s="387"/>
    </row>
    <row r="375" spans="1:26" ht="12.75" customHeight="1" x14ac:dyDescent="0.25">
      <c r="A375" s="387"/>
      <c r="B375" s="387"/>
      <c r="C375" s="387"/>
      <c r="D375" s="387"/>
      <c r="E375" s="387"/>
      <c r="F375" s="387"/>
      <c r="G375" s="387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  <c r="Z375" s="387"/>
    </row>
    <row r="376" spans="1:26" ht="12.75" customHeight="1" x14ac:dyDescent="0.25">
      <c r="A376" s="387"/>
      <c r="B376" s="387"/>
      <c r="C376" s="387"/>
      <c r="D376" s="387"/>
      <c r="E376" s="387"/>
      <c r="F376" s="387"/>
      <c r="G376" s="387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  <c r="Y376" s="387"/>
      <c r="Z376" s="387"/>
    </row>
    <row r="377" spans="1:26" ht="12.75" customHeight="1" x14ac:dyDescent="0.25">
      <c r="A377" s="387"/>
      <c r="B377" s="387"/>
      <c r="C377" s="387"/>
      <c r="D377" s="387"/>
      <c r="E377" s="387"/>
      <c r="F377" s="387"/>
      <c r="G377" s="387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  <c r="Y377" s="387"/>
      <c r="Z377" s="387"/>
    </row>
    <row r="378" spans="1:26" ht="12.75" customHeight="1" x14ac:dyDescent="0.25">
      <c r="A378" s="387"/>
      <c r="B378" s="387"/>
      <c r="C378" s="387"/>
      <c r="D378" s="387"/>
      <c r="E378" s="387"/>
      <c r="F378" s="387"/>
      <c r="G378" s="387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  <c r="Y378" s="387"/>
      <c r="Z378" s="387"/>
    </row>
    <row r="379" spans="1:26" ht="12.75" customHeight="1" x14ac:dyDescent="0.25">
      <c r="A379" s="387"/>
      <c r="B379" s="387"/>
      <c r="C379" s="387"/>
      <c r="D379" s="387"/>
      <c r="E379" s="387"/>
      <c r="F379" s="387"/>
      <c r="G379" s="387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  <c r="Y379" s="387"/>
      <c r="Z379" s="387"/>
    </row>
    <row r="380" spans="1:26" ht="12.75" customHeight="1" x14ac:dyDescent="0.25">
      <c r="A380" s="387"/>
      <c r="B380" s="387"/>
      <c r="C380" s="387"/>
      <c r="D380" s="387"/>
      <c r="E380" s="387"/>
      <c r="F380" s="387"/>
      <c r="G380" s="387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  <c r="Y380" s="387"/>
      <c r="Z380" s="387"/>
    </row>
    <row r="381" spans="1:26" ht="12.75" customHeight="1" x14ac:dyDescent="0.25">
      <c r="A381" s="387"/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  <c r="Y381" s="387"/>
      <c r="Z381" s="387"/>
    </row>
    <row r="382" spans="1:26" ht="12.75" customHeight="1" x14ac:dyDescent="0.25">
      <c r="A382" s="387"/>
      <c r="B382" s="387"/>
      <c r="C382" s="387"/>
      <c r="D382" s="387"/>
      <c r="E382" s="387"/>
      <c r="F382" s="387"/>
      <c r="G382" s="387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  <c r="Y382" s="387"/>
      <c r="Z382" s="387"/>
    </row>
    <row r="383" spans="1:26" ht="12.75" customHeight="1" x14ac:dyDescent="0.25">
      <c r="A383" s="387"/>
      <c r="B383" s="387"/>
      <c r="C383" s="387"/>
      <c r="D383" s="387"/>
      <c r="E383" s="387"/>
      <c r="F383" s="387"/>
      <c r="G383" s="387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  <c r="Y383" s="387"/>
      <c r="Z383" s="387"/>
    </row>
    <row r="384" spans="1:26" ht="12.75" customHeight="1" x14ac:dyDescent="0.25">
      <c r="A384" s="387"/>
      <c r="B384" s="387"/>
      <c r="C384" s="387"/>
      <c r="D384" s="387"/>
      <c r="E384" s="387"/>
      <c r="F384" s="387"/>
      <c r="G384" s="387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  <c r="Y384" s="387"/>
      <c r="Z384" s="387"/>
    </row>
    <row r="385" spans="1:26" ht="12.75" customHeight="1" x14ac:dyDescent="0.25">
      <c r="A385" s="387"/>
      <c r="B385" s="387"/>
      <c r="C385" s="387"/>
      <c r="D385" s="387"/>
      <c r="E385" s="387"/>
      <c r="F385" s="387"/>
      <c r="G385" s="387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  <c r="Y385" s="387"/>
      <c r="Z385" s="387"/>
    </row>
    <row r="386" spans="1:26" ht="12.75" customHeight="1" x14ac:dyDescent="0.25">
      <c r="A386" s="387"/>
      <c r="B386" s="387"/>
      <c r="C386" s="387"/>
      <c r="D386" s="387"/>
      <c r="E386" s="387"/>
      <c r="F386" s="387"/>
      <c r="G386" s="387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  <c r="Y386" s="387"/>
      <c r="Z386" s="387"/>
    </row>
    <row r="387" spans="1:26" ht="12.75" customHeight="1" x14ac:dyDescent="0.25">
      <c r="A387" s="387"/>
      <c r="B387" s="387"/>
      <c r="C387" s="387"/>
      <c r="D387" s="387"/>
      <c r="E387" s="387"/>
      <c r="F387" s="387"/>
      <c r="G387" s="387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  <c r="Y387" s="387"/>
      <c r="Z387" s="387"/>
    </row>
    <row r="388" spans="1:26" ht="12.75" customHeight="1" x14ac:dyDescent="0.25">
      <c r="A388" s="387"/>
      <c r="B388" s="387"/>
      <c r="C388" s="387"/>
      <c r="D388" s="387"/>
      <c r="E388" s="387"/>
      <c r="F388" s="387"/>
      <c r="G388" s="387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  <c r="Y388" s="387"/>
      <c r="Z388" s="387"/>
    </row>
    <row r="389" spans="1:26" ht="12.75" customHeight="1" x14ac:dyDescent="0.25">
      <c r="A389" s="387"/>
      <c r="B389" s="387"/>
      <c r="C389" s="387"/>
      <c r="D389" s="387"/>
      <c r="E389" s="387"/>
      <c r="F389" s="387"/>
      <c r="G389" s="387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  <c r="Y389" s="387"/>
      <c r="Z389" s="387"/>
    </row>
    <row r="390" spans="1:26" ht="12.75" customHeight="1" x14ac:dyDescent="0.25">
      <c r="A390" s="387"/>
      <c r="B390" s="387"/>
      <c r="C390" s="387"/>
      <c r="D390" s="387"/>
      <c r="E390" s="387"/>
      <c r="F390" s="387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  <c r="Y390" s="387"/>
      <c r="Z390" s="387"/>
    </row>
    <row r="391" spans="1:26" ht="12.75" customHeight="1" x14ac:dyDescent="0.25">
      <c r="A391" s="387"/>
      <c r="B391" s="387"/>
      <c r="C391" s="387"/>
      <c r="D391" s="387"/>
      <c r="E391" s="387"/>
      <c r="F391" s="387"/>
      <c r="G391" s="387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  <c r="Y391" s="387"/>
      <c r="Z391" s="387"/>
    </row>
    <row r="392" spans="1:26" ht="12.75" customHeight="1" x14ac:dyDescent="0.25">
      <c r="A392" s="387"/>
      <c r="B392" s="387"/>
      <c r="C392" s="387"/>
      <c r="D392" s="387"/>
      <c r="E392" s="387"/>
      <c r="F392" s="387"/>
      <c r="G392" s="387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  <c r="Y392" s="387"/>
      <c r="Z392" s="387"/>
    </row>
    <row r="393" spans="1:26" ht="12.75" customHeight="1" x14ac:dyDescent="0.25">
      <c r="A393" s="387"/>
      <c r="B393" s="387"/>
      <c r="C393" s="387"/>
      <c r="D393" s="387"/>
      <c r="E393" s="387"/>
      <c r="F393" s="387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  <c r="Y393" s="387"/>
      <c r="Z393" s="387"/>
    </row>
    <row r="394" spans="1:26" ht="12.75" customHeight="1" x14ac:dyDescent="0.25">
      <c r="A394" s="387"/>
      <c r="B394" s="387"/>
      <c r="C394" s="387"/>
      <c r="D394" s="387"/>
      <c r="E394" s="387"/>
      <c r="F394" s="387"/>
      <c r="G394" s="387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  <c r="Y394" s="387"/>
      <c r="Z394" s="387"/>
    </row>
    <row r="395" spans="1:26" ht="12.75" customHeight="1" x14ac:dyDescent="0.25">
      <c r="A395" s="387"/>
      <c r="B395" s="387"/>
      <c r="C395" s="387"/>
      <c r="D395" s="387"/>
      <c r="E395" s="387"/>
      <c r="F395" s="387"/>
      <c r="G395" s="387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  <c r="Y395" s="387"/>
      <c r="Z395" s="387"/>
    </row>
    <row r="396" spans="1:26" ht="12.75" customHeight="1" x14ac:dyDescent="0.25">
      <c r="A396" s="387"/>
      <c r="B396" s="387"/>
      <c r="C396" s="387"/>
      <c r="D396" s="387"/>
      <c r="E396" s="387"/>
      <c r="F396" s="387"/>
      <c r="G396" s="387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  <c r="Y396" s="387"/>
      <c r="Z396" s="387"/>
    </row>
    <row r="397" spans="1:26" ht="12.75" customHeight="1" x14ac:dyDescent="0.25">
      <c r="A397" s="387"/>
      <c r="B397" s="387"/>
      <c r="C397" s="387"/>
      <c r="D397" s="387"/>
      <c r="E397" s="387"/>
      <c r="F397" s="387"/>
      <c r="G397" s="387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  <c r="Y397" s="387"/>
      <c r="Z397" s="387"/>
    </row>
    <row r="398" spans="1:26" ht="12.75" customHeight="1" x14ac:dyDescent="0.25">
      <c r="A398" s="387"/>
      <c r="B398" s="387"/>
      <c r="C398" s="387"/>
      <c r="D398" s="387"/>
      <c r="E398" s="387"/>
      <c r="F398" s="387"/>
      <c r="G398" s="387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  <c r="Y398" s="387"/>
      <c r="Z398" s="387"/>
    </row>
    <row r="399" spans="1:26" ht="12.75" customHeight="1" x14ac:dyDescent="0.25">
      <c r="A399" s="387"/>
      <c r="B399" s="387"/>
      <c r="C399" s="387"/>
      <c r="D399" s="387"/>
      <c r="E399" s="387"/>
      <c r="F399" s="387"/>
      <c r="G399" s="387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  <c r="Y399" s="387"/>
      <c r="Z399" s="387"/>
    </row>
    <row r="400" spans="1:26" ht="12.75" customHeight="1" x14ac:dyDescent="0.25">
      <c r="A400" s="387"/>
      <c r="B400" s="387"/>
      <c r="C400" s="387"/>
      <c r="D400" s="387"/>
      <c r="E400" s="387"/>
      <c r="F400" s="387"/>
      <c r="G400" s="387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  <c r="Y400" s="387"/>
      <c r="Z400" s="387"/>
    </row>
    <row r="401" spans="1:26" ht="12.75" customHeight="1" x14ac:dyDescent="0.25">
      <c r="A401" s="387"/>
      <c r="B401" s="387"/>
      <c r="C401" s="387"/>
      <c r="D401" s="387"/>
      <c r="E401" s="387"/>
      <c r="F401" s="387"/>
      <c r="G401" s="387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  <c r="Y401" s="387"/>
      <c r="Z401" s="387"/>
    </row>
    <row r="402" spans="1:26" ht="12.75" customHeight="1" x14ac:dyDescent="0.25">
      <c r="A402" s="387"/>
      <c r="B402" s="387"/>
      <c r="C402" s="387"/>
      <c r="D402" s="387"/>
      <c r="E402" s="387"/>
      <c r="F402" s="387"/>
      <c r="G402" s="387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  <c r="Y402" s="387"/>
      <c r="Z402" s="387"/>
    </row>
    <row r="403" spans="1:26" ht="12.75" customHeight="1" x14ac:dyDescent="0.25">
      <c r="A403" s="387"/>
      <c r="B403" s="387"/>
      <c r="C403" s="387"/>
      <c r="D403" s="387"/>
      <c r="E403" s="387"/>
      <c r="F403" s="387"/>
      <c r="G403" s="387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  <c r="Y403" s="387"/>
      <c r="Z403" s="387"/>
    </row>
    <row r="404" spans="1:26" ht="12.75" customHeight="1" x14ac:dyDescent="0.25">
      <c r="A404" s="387"/>
      <c r="B404" s="387"/>
      <c r="C404" s="387"/>
      <c r="D404" s="387"/>
      <c r="E404" s="387"/>
      <c r="F404" s="387"/>
      <c r="G404" s="387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  <c r="Y404" s="387"/>
      <c r="Z404" s="387"/>
    </row>
    <row r="405" spans="1:26" ht="12.75" customHeight="1" x14ac:dyDescent="0.25">
      <c r="A405" s="387"/>
      <c r="B405" s="387"/>
      <c r="C405" s="387"/>
      <c r="D405" s="387"/>
      <c r="E405" s="387"/>
      <c r="F405" s="387"/>
      <c r="G405" s="387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  <c r="Y405" s="387"/>
      <c r="Z405" s="387"/>
    </row>
    <row r="406" spans="1:26" ht="12.75" customHeight="1" x14ac:dyDescent="0.25">
      <c r="A406" s="387"/>
      <c r="B406" s="387"/>
      <c r="C406" s="387"/>
      <c r="D406" s="387"/>
      <c r="E406" s="387"/>
      <c r="F406" s="387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  <c r="Z406" s="387"/>
    </row>
    <row r="407" spans="1:26" ht="12.75" customHeight="1" x14ac:dyDescent="0.25">
      <c r="A407" s="387"/>
      <c r="B407" s="387"/>
      <c r="C407" s="387"/>
      <c r="D407" s="387"/>
      <c r="E407" s="387"/>
      <c r="F407" s="387"/>
      <c r="G407" s="387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  <c r="Y407" s="387"/>
      <c r="Z407" s="387"/>
    </row>
    <row r="408" spans="1:26" ht="12.75" customHeight="1" x14ac:dyDescent="0.25">
      <c r="A408" s="387"/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  <c r="Y408" s="387"/>
      <c r="Z408" s="387"/>
    </row>
    <row r="409" spans="1:26" ht="12.75" customHeight="1" x14ac:dyDescent="0.25">
      <c r="A409" s="387"/>
      <c r="B409" s="387"/>
      <c r="C409" s="387"/>
      <c r="D409" s="387"/>
      <c r="E409" s="387"/>
      <c r="F409" s="387"/>
      <c r="G409" s="387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  <c r="Y409" s="387"/>
      <c r="Z409" s="387"/>
    </row>
    <row r="410" spans="1:26" ht="12.75" customHeight="1" x14ac:dyDescent="0.25">
      <c r="A410" s="387"/>
      <c r="B410" s="387"/>
      <c r="C410" s="387"/>
      <c r="D410" s="387"/>
      <c r="E410" s="387"/>
      <c r="F410" s="387"/>
      <c r="G410" s="387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  <c r="Y410" s="387"/>
      <c r="Z410" s="387"/>
    </row>
    <row r="411" spans="1:26" ht="12.75" customHeight="1" x14ac:dyDescent="0.25">
      <c r="A411" s="387"/>
      <c r="B411" s="387"/>
      <c r="C411" s="387"/>
      <c r="D411" s="387"/>
      <c r="E411" s="387"/>
      <c r="F411" s="387"/>
      <c r="G411" s="387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  <c r="Y411" s="387"/>
      <c r="Z411" s="387"/>
    </row>
    <row r="412" spans="1:26" ht="12.75" customHeight="1" x14ac:dyDescent="0.25">
      <c r="A412" s="387"/>
      <c r="B412" s="387"/>
      <c r="C412" s="387"/>
      <c r="D412" s="387"/>
      <c r="E412" s="387"/>
      <c r="F412" s="387"/>
      <c r="G412" s="387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  <c r="Y412" s="387"/>
      <c r="Z412" s="387"/>
    </row>
    <row r="413" spans="1:26" ht="12.75" customHeight="1" x14ac:dyDescent="0.25">
      <c r="A413" s="387"/>
      <c r="B413" s="387"/>
      <c r="C413" s="387"/>
      <c r="D413" s="387"/>
      <c r="E413" s="387"/>
      <c r="F413" s="387"/>
      <c r="G413" s="387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  <c r="Y413" s="387"/>
      <c r="Z413" s="387"/>
    </row>
    <row r="414" spans="1:26" ht="12.75" customHeight="1" x14ac:dyDescent="0.25">
      <c r="A414" s="387"/>
      <c r="B414" s="387"/>
      <c r="C414" s="387"/>
      <c r="D414" s="387"/>
      <c r="E414" s="387"/>
      <c r="F414" s="387"/>
      <c r="G414" s="387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  <c r="Y414" s="387"/>
      <c r="Z414" s="387"/>
    </row>
    <row r="415" spans="1:26" ht="12.75" customHeight="1" x14ac:dyDescent="0.25">
      <c r="A415" s="387"/>
      <c r="B415" s="387"/>
      <c r="C415" s="387"/>
      <c r="D415" s="387"/>
      <c r="E415" s="387"/>
      <c r="F415" s="387"/>
      <c r="G415" s="387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  <c r="Y415" s="387"/>
      <c r="Z415" s="387"/>
    </row>
    <row r="416" spans="1:26" ht="12.75" customHeight="1" x14ac:dyDescent="0.25">
      <c r="A416" s="387"/>
      <c r="B416" s="387"/>
      <c r="C416" s="387"/>
      <c r="D416" s="387"/>
      <c r="E416" s="387"/>
      <c r="F416" s="387"/>
      <c r="G416" s="387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  <c r="Y416" s="387"/>
      <c r="Z416" s="387"/>
    </row>
    <row r="417" spans="1:26" ht="12.75" customHeight="1" x14ac:dyDescent="0.25">
      <c r="A417" s="387"/>
      <c r="B417" s="387"/>
      <c r="C417" s="387"/>
      <c r="D417" s="387"/>
      <c r="E417" s="387"/>
      <c r="F417" s="387"/>
      <c r="G417" s="387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  <c r="Y417" s="387"/>
      <c r="Z417" s="387"/>
    </row>
    <row r="418" spans="1:26" ht="12.75" customHeigh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  <c r="Y418" s="387"/>
      <c r="Z418" s="387"/>
    </row>
    <row r="419" spans="1:26" ht="12.75" customHeight="1" x14ac:dyDescent="0.25">
      <c r="A419" s="387"/>
      <c r="B419" s="387"/>
      <c r="C419" s="387"/>
      <c r="D419" s="387"/>
      <c r="E419" s="387"/>
      <c r="F419" s="387"/>
      <c r="G419" s="387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  <c r="Y419" s="387"/>
      <c r="Z419" s="387"/>
    </row>
    <row r="420" spans="1:26" ht="12.75" customHeight="1" x14ac:dyDescent="0.25">
      <c r="A420" s="387"/>
      <c r="B420" s="387"/>
      <c r="C420" s="387"/>
      <c r="D420" s="387"/>
      <c r="E420" s="387"/>
      <c r="F420" s="387"/>
      <c r="G420" s="387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  <c r="Y420" s="387"/>
      <c r="Z420" s="387"/>
    </row>
    <row r="421" spans="1:26" ht="12.75" customHeight="1" x14ac:dyDescent="0.25">
      <c r="A421" s="387"/>
      <c r="B421" s="387"/>
      <c r="C421" s="387"/>
      <c r="D421" s="387"/>
      <c r="E421" s="387"/>
      <c r="F421" s="387"/>
      <c r="G421" s="387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  <c r="Y421" s="387"/>
      <c r="Z421" s="387"/>
    </row>
    <row r="422" spans="1:26" ht="12.75" customHeight="1" x14ac:dyDescent="0.25">
      <c r="A422" s="387"/>
      <c r="B422" s="387"/>
      <c r="C422" s="387"/>
      <c r="D422" s="387"/>
      <c r="E422" s="387"/>
      <c r="F422" s="387"/>
      <c r="G422" s="387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  <c r="Y422" s="387"/>
      <c r="Z422" s="387"/>
    </row>
    <row r="423" spans="1:26" ht="12.75" customHeight="1" x14ac:dyDescent="0.25">
      <c r="A423" s="387"/>
      <c r="B423" s="387"/>
      <c r="C423" s="387"/>
      <c r="D423" s="387"/>
      <c r="E423" s="387"/>
      <c r="F423" s="387"/>
      <c r="G423" s="387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  <c r="Y423" s="387"/>
      <c r="Z423" s="387"/>
    </row>
    <row r="424" spans="1:26" ht="12.75" customHeight="1" x14ac:dyDescent="0.25">
      <c r="A424" s="387"/>
      <c r="B424" s="387"/>
      <c r="C424" s="387"/>
      <c r="D424" s="387"/>
      <c r="E424" s="387"/>
      <c r="F424" s="387"/>
      <c r="G424" s="387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  <c r="Y424" s="387"/>
      <c r="Z424" s="387"/>
    </row>
    <row r="425" spans="1:26" ht="12.75" customHeight="1" x14ac:dyDescent="0.25">
      <c r="A425" s="387"/>
      <c r="B425" s="387"/>
      <c r="C425" s="387"/>
      <c r="D425" s="387"/>
      <c r="E425" s="387"/>
      <c r="F425" s="387"/>
      <c r="G425" s="387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  <c r="Y425" s="387"/>
      <c r="Z425" s="387"/>
    </row>
    <row r="426" spans="1:26" ht="12.75" customHeight="1" x14ac:dyDescent="0.25">
      <c r="A426" s="387"/>
      <c r="B426" s="387"/>
      <c r="C426" s="387"/>
      <c r="D426" s="387"/>
      <c r="E426" s="387"/>
      <c r="F426" s="387"/>
      <c r="G426" s="387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  <c r="Y426" s="387"/>
      <c r="Z426" s="387"/>
    </row>
    <row r="427" spans="1:26" ht="12.75" customHeight="1" x14ac:dyDescent="0.25">
      <c r="A427" s="387"/>
      <c r="B427" s="387"/>
      <c r="C427" s="387"/>
      <c r="D427" s="387"/>
      <c r="E427" s="387"/>
      <c r="F427" s="387"/>
      <c r="G427" s="387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  <c r="Y427" s="387"/>
      <c r="Z427" s="387"/>
    </row>
    <row r="428" spans="1:26" ht="12.75" customHeight="1" x14ac:dyDescent="0.25">
      <c r="A428" s="387"/>
      <c r="B428" s="387"/>
      <c r="C428" s="387"/>
      <c r="D428" s="387"/>
      <c r="E428" s="387"/>
      <c r="F428" s="387"/>
      <c r="G428" s="387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  <c r="Y428" s="387"/>
      <c r="Z428" s="387"/>
    </row>
    <row r="429" spans="1:26" ht="12.75" customHeight="1" x14ac:dyDescent="0.25">
      <c r="A429" s="387"/>
      <c r="B429" s="387"/>
      <c r="C429" s="387"/>
      <c r="D429" s="387"/>
      <c r="E429" s="387"/>
      <c r="F429" s="387"/>
      <c r="G429" s="387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  <c r="Y429" s="387"/>
      <c r="Z429" s="387"/>
    </row>
    <row r="430" spans="1:26" ht="12.75" customHeight="1" x14ac:dyDescent="0.25">
      <c r="A430" s="387"/>
      <c r="B430" s="387"/>
      <c r="C430" s="387"/>
      <c r="D430" s="387"/>
      <c r="E430" s="387"/>
      <c r="F430" s="387"/>
      <c r="G430" s="387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  <c r="Y430" s="387"/>
      <c r="Z430" s="387"/>
    </row>
    <row r="431" spans="1:26" ht="12.75" customHeight="1" x14ac:dyDescent="0.25">
      <c r="A431" s="387"/>
      <c r="B431" s="387"/>
      <c r="C431" s="387"/>
      <c r="D431" s="387"/>
      <c r="E431" s="387"/>
      <c r="F431" s="387"/>
      <c r="G431" s="387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  <c r="Y431" s="387"/>
      <c r="Z431" s="387"/>
    </row>
    <row r="432" spans="1:26" ht="12.75" customHeight="1" x14ac:dyDescent="0.25">
      <c r="A432" s="387"/>
      <c r="B432" s="387"/>
      <c r="C432" s="387"/>
      <c r="D432" s="387"/>
      <c r="E432" s="387"/>
      <c r="F432" s="387"/>
      <c r="G432" s="387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  <c r="Y432" s="387"/>
      <c r="Z432" s="387"/>
    </row>
    <row r="433" spans="1:26" ht="12.75" customHeight="1" x14ac:dyDescent="0.25">
      <c r="A433" s="387"/>
      <c r="B433" s="387"/>
      <c r="C433" s="387"/>
      <c r="D433" s="387"/>
      <c r="E433" s="387"/>
      <c r="F433" s="387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  <c r="Y433" s="387"/>
      <c r="Z433" s="387"/>
    </row>
    <row r="434" spans="1:26" ht="12.75" customHeight="1" x14ac:dyDescent="0.25">
      <c r="A434" s="387"/>
      <c r="B434" s="387"/>
      <c r="C434" s="387"/>
      <c r="D434" s="387"/>
      <c r="E434" s="387"/>
      <c r="F434" s="387"/>
      <c r="G434" s="387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  <c r="Y434" s="387"/>
      <c r="Z434" s="387"/>
    </row>
    <row r="435" spans="1:26" ht="12.75" customHeight="1" x14ac:dyDescent="0.25">
      <c r="A435" s="387"/>
      <c r="B435" s="387"/>
      <c r="C435" s="387"/>
      <c r="D435" s="387"/>
      <c r="E435" s="387"/>
      <c r="F435" s="387"/>
      <c r="G435" s="387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  <c r="Y435" s="387"/>
      <c r="Z435" s="387"/>
    </row>
    <row r="436" spans="1:26" ht="12.75" customHeight="1" x14ac:dyDescent="0.25">
      <c r="A436" s="387"/>
      <c r="B436" s="387"/>
      <c r="C436" s="387"/>
      <c r="D436" s="387"/>
      <c r="E436" s="387"/>
      <c r="F436" s="387"/>
      <c r="G436" s="387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  <c r="Y436" s="387"/>
      <c r="Z436" s="387"/>
    </row>
    <row r="437" spans="1:26" ht="12.75" customHeight="1" x14ac:dyDescent="0.25">
      <c r="A437" s="387"/>
      <c r="B437" s="387"/>
      <c r="C437" s="387"/>
      <c r="D437" s="387"/>
      <c r="E437" s="387"/>
      <c r="F437" s="387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  <c r="Y437" s="387"/>
      <c r="Z437" s="387"/>
    </row>
    <row r="438" spans="1:26" ht="12.75" customHeight="1" x14ac:dyDescent="0.25">
      <c r="A438" s="387"/>
      <c r="B438" s="387"/>
      <c r="C438" s="387"/>
      <c r="D438" s="387"/>
      <c r="E438" s="387"/>
      <c r="F438" s="387"/>
      <c r="G438" s="387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  <c r="Y438" s="387"/>
      <c r="Z438" s="387"/>
    </row>
    <row r="439" spans="1:26" ht="12.75" customHeight="1" x14ac:dyDescent="0.25">
      <c r="A439" s="387"/>
      <c r="B439" s="387"/>
      <c r="C439" s="387"/>
      <c r="D439" s="387"/>
      <c r="E439" s="387"/>
      <c r="F439" s="387"/>
      <c r="G439" s="387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  <c r="Y439" s="387"/>
      <c r="Z439" s="387"/>
    </row>
    <row r="440" spans="1:26" ht="12.75" customHeight="1" x14ac:dyDescent="0.25">
      <c r="A440" s="387"/>
      <c r="B440" s="387"/>
      <c r="C440" s="387"/>
      <c r="D440" s="387"/>
      <c r="E440" s="387"/>
      <c r="F440" s="387"/>
      <c r="G440" s="387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  <c r="Y440" s="387"/>
      <c r="Z440" s="387"/>
    </row>
    <row r="441" spans="1:26" ht="12.75" customHeight="1" x14ac:dyDescent="0.25">
      <c r="A441" s="387"/>
      <c r="B441" s="387"/>
      <c r="C441" s="387"/>
      <c r="D441" s="387"/>
      <c r="E441" s="387"/>
      <c r="F441" s="387"/>
      <c r="G441" s="387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  <c r="Y441" s="387"/>
      <c r="Z441" s="387"/>
    </row>
    <row r="442" spans="1:26" ht="12.75" customHeight="1" x14ac:dyDescent="0.25">
      <c r="A442" s="387"/>
      <c r="B442" s="387"/>
      <c r="C442" s="387"/>
      <c r="D442" s="387"/>
      <c r="E442" s="387"/>
      <c r="F442" s="387"/>
      <c r="G442" s="387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  <c r="Y442" s="387"/>
      <c r="Z442" s="387"/>
    </row>
    <row r="443" spans="1:26" ht="12.75" customHeight="1" x14ac:dyDescent="0.25">
      <c r="A443" s="387"/>
      <c r="B443" s="387"/>
      <c r="C443" s="387"/>
      <c r="D443" s="387"/>
      <c r="E443" s="387"/>
      <c r="F443" s="387"/>
      <c r="G443" s="387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  <c r="Y443" s="387"/>
      <c r="Z443" s="387"/>
    </row>
    <row r="444" spans="1:26" ht="12.75" customHeight="1" x14ac:dyDescent="0.25">
      <c r="A444" s="387"/>
      <c r="B444" s="387"/>
      <c r="C444" s="387"/>
      <c r="D444" s="387"/>
      <c r="E444" s="387"/>
      <c r="F444" s="387"/>
      <c r="G444" s="387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  <c r="Y444" s="387"/>
      <c r="Z444" s="387"/>
    </row>
    <row r="445" spans="1:26" ht="12.75" customHeight="1" x14ac:dyDescent="0.25">
      <c r="A445" s="387"/>
      <c r="B445" s="387"/>
      <c r="C445" s="387"/>
      <c r="D445" s="387"/>
      <c r="E445" s="387"/>
      <c r="F445" s="387"/>
      <c r="G445" s="387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  <c r="Y445" s="387"/>
      <c r="Z445" s="387"/>
    </row>
    <row r="446" spans="1:26" ht="12.75" customHeight="1" x14ac:dyDescent="0.25">
      <c r="A446" s="387"/>
      <c r="B446" s="387"/>
      <c r="C446" s="387"/>
      <c r="D446" s="387"/>
      <c r="E446" s="387"/>
      <c r="F446" s="387"/>
      <c r="G446" s="387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  <c r="Y446" s="387"/>
      <c r="Z446" s="387"/>
    </row>
    <row r="447" spans="1:26" ht="12.75" customHeight="1" x14ac:dyDescent="0.25">
      <c r="A447" s="387"/>
      <c r="B447" s="387"/>
      <c r="C447" s="387"/>
      <c r="D447" s="387"/>
      <c r="E447" s="387"/>
      <c r="F447" s="387"/>
      <c r="G447" s="387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  <c r="Y447" s="387"/>
      <c r="Z447" s="387"/>
    </row>
    <row r="448" spans="1:26" ht="12.75" customHeight="1" x14ac:dyDescent="0.25">
      <c r="A448" s="387"/>
      <c r="B448" s="387"/>
      <c r="C448" s="387"/>
      <c r="D448" s="387"/>
      <c r="E448" s="387"/>
      <c r="F448" s="387"/>
      <c r="G448" s="387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  <c r="Y448" s="387"/>
      <c r="Z448" s="387"/>
    </row>
    <row r="449" spans="1:26" ht="12.75" customHeight="1" x14ac:dyDescent="0.25">
      <c r="A449" s="387"/>
      <c r="B449" s="387"/>
      <c r="C449" s="387"/>
      <c r="D449" s="387"/>
      <c r="E449" s="387"/>
      <c r="F449" s="387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  <c r="Y449" s="387"/>
      <c r="Z449" s="387"/>
    </row>
    <row r="450" spans="1:26" ht="12.75" customHeight="1" x14ac:dyDescent="0.25">
      <c r="A450" s="387"/>
      <c r="B450" s="387"/>
      <c r="C450" s="387"/>
      <c r="D450" s="387"/>
      <c r="E450" s="387"/>
      <c r="F450" s="387"/>
      <c r="G450" s="387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  <c r="Y450" s="387"/>
      <c r="Z450" s="387"/>
    </row>
    <row r="451" spans="1:26" ht="12.75" customHeight="1" x14ac:dyDescent="0.25">
      <c r="A451" s="387"/>
      <c r="B451" s="387"/>
      <c r="C451" s="387"/>
      <c r="D451" s="387"/>
      <c r="E451" s="387"/>
      <c r="F451" s="387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  <c r="Y451" s="387"/>
      <c r="Z451" s="387"/>
    </row>
    <row r="452" spans="1:26" ht="12.75" customHeight="1" x14ac:dyDescent="0.25">
      <c r="A452" s="387"/>
      <c r="B452" s="387"/>
      <c r="C452" s="387"/>
      <c r="D452" s="387"/>
      <c r="E452" s="387"/>
      <c r="F452" s="387"/>
      <c r="G452" s="387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  <c r="Y452" s="387"/>
      <c r="Z452" s="387"/>
    </row>
    <row r="453" spans="1:26" ht="12.75" customHeight="1" x14ac:dyDescent="0.25">
      <c r="A453" s="387"/>
      <c r="B453" s="387"/>
      <c r="C453" s="387"/>
      <c r="D453" s="387"/>
      <c r="E453" s="387"/>
      <c r="F453" s="387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  <c r="Z453" s="387"/>
    </row>
    <row r="454" spans="1:26" ht="12.75" customHeight="1" x14ac:dyDescent="0.25">
      <c r="A454" s="387"/>
      <c r="B454" s="387"/>
      <c r="C454" s="387"/>
      <c r="D454" s="387"/>
      <c r="E454" s="387"/>
      <c r="F454" s="387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  <c r="Y454" s="387"/>
      <c r="Z454" s="387"/>
    </row>
    <row r="455" spans="1:26" ht="12.75" customHeight="1" x14ac:dyDescent="0.25">
      <c r="A455" s="387"/>
      <c r="B455" s="387"/>
      <c r="C455" s="387"/>
      <c r="D455" s="387"/>
      <c r="E455" s="387"/>
      <c r="F455" s="387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  <c r="Y455" s="387"/>
      <c r="Z455" s="387"/>
    </row>
    <row r="456" spans="1:26" ht="12.75" customHeight="1" x14ac:dyDescent="0.25">
      <c r="A456" s="387"/>
      <c r="B456" s="387"/>
      <c r="C456" s="387"/>
      <c r="D456" s="387"/>
      <c r="E456" s="387"/>
      <c r="F456" s="387"/>
      <c r="G456" s="387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  <c r="Y456" s="387"/>
      <c r="Z456" s="387"/>
    </row>
    <row r="457" spans="1:26" ht="12.75" customHeight="1" x14ac:dyDescent="0.25">
      <c r="A457" s="387"/>
      <c r="B457" s="387"/>
      <c r="C457" s="387"/>
      <c r="D457" s="387"/>
      <c r="E457" s="387"/>
      <c r="F457" s="387"/>
      <c r="G457" s="387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  <c r="Y457" s="387"/>
      <c r="Z457" s="387"/>
    </row>
    <row r="458" spans="1:26" ht="12.75" customHeight="1" x14ac:dyDescent="0.25">
      <c r="A458" s="387"/>
      <c r="B458" s="387"/>
      <c r="C458" s="387"/>
      <c r="D458" s="387"/>
      <c r="E458" s="387"/>
      <c r="F458" s="387"/>
      <c r="G458" s="387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  <c r="Y458" s="387"/>
      <c r="Z458" s="387"/>
    </row>
    <row r="459" spans="1:26" ht="12.75" customHeight="1" x14ac:dyDescent="0.25">
      <c r="A459" s="387"/>
      <c r="B459" s="387"/>
      <c r="C459" s="387"/>
      <c r="D459" s="387"/>
      <c r="E459" s="387"/>
      <c r="F459" s="387"/>
      <c r="G459" s="387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  <c r="Y459" s="387"/>
      <c r="Z459" s="387"/>
    </row>
    <row r="460" spans="1:26" ht="12.75" customHeight="1" x14ac:dyDescent="0.25">
      <c r="A460" s="387"/>
      <c r="B460" s="387"/>
      <c r="C460" s="387"/>
      <c r="D460" s="387"/>
      <c r="E460" s="387"/>
      <c r="F460" s="387"/>
      <c r="G460" s="387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  <c r="Y460" s="387"/>
      <c r="Z460" s="387"/>
    </row>
    <row r="461" spans="1:26" ht="12.75" customHeight="1" x14ac:dyDescent="0.25">
      <c r="A461" s="387"/>
      <c r="B461" s="387"/>
      <c r="C461" s="387"/>
      <c r="D461" s="387"/>
      <c r="E461" s="387"/>
      <c r="F461" s="387"/>
      <c r="G461" s="387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  <c r="Y461" s="387"/>
      <c r="Z461" s="387"/>
    </row>
    <row r="462" spans="1:26" ht="12.75" customHeight="1" x14ac:dyDescent="0.25">
      <c r="A462" s="387"/>
      <c r="B462" s="387"/>
      <c r="C462" s="387"/>
      <c r="D462" s="387"/>
      <c r="E462" s="387"/>
      <c r="F462" s="387"/>
      <c r="G462" s="387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  <c r="Y462" s="387"/>
      <c r="Z462" s="387"/>
    </row>
    <row r="463" spans="1:26" ht="12.75" customHeight="1" x14ac:dyDescent="0.25">
      <c r="A463" s="387"/>
      <c r="B463" s="387"/>
      <c r="C463" s="387"/>
      <c r="D463" s="387"/>
      <c r="E463" s="387"/>
      <c r="F463" s="387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  <c r="Y463" s="387"/>
      <c r="Z463" s="387"/>
    </row>
    <row r="464" spans="1:26" ht="12.75" customHeight="1" x14ac:dyDescent="0.25">
      <c r="A464" s="387"/>
      <c r="B464" s="387"/>
      <c r="C464" s="387"/>
      <c r="D464" s="387"/>
      <c r="E464" s="387"/>
      <c r="F464" s="387"/>
      <c r="G464" s="387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  <c r="Y464" s="387"/>
      <c r="Z464" s="387"/>
    </row>
    <row r="465" spans="1:26" ht="12.75" customHeight="1" x14ac:dyDescent="0.25">
      <c r="A465" s="387"/>
      <c r="B465" s="387"/>
      <c r="C465" s="387"/>
      <c r="D465" s="387"/>
      <c r="E465" s="387"/>
      <c r="F465" s="387"/>
      <c r="G465" s="387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  <c r="Y465" s="387"/>
      <c r="Z465" s="387"/>
    </row>
    <row r="466" spans="1:26" ht="12.75" customHeight="1" x14ac:dyDescent="0.25">
      <c r="A466" s="387"/>
      <c r="B466" s="387"/>
      <c r="C466" s="387"/>
      <c r="D466" s="387"/>
      <c r="E466" s="387"/>
      <c r="F466" s="387"/>
      <c r="G466" s="387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  <c r="Y466" s="387"/>
      <c r="Z466" s="387"/>
    </row>
    <row r="467" spans="1:26" ht="12.75" customHeight="1" x14ac:dyDescent="0.25">
      <c r="A467" s="387"/>
      <c r="B467" s="387"/>
      <c r="C467" s="387"/>
      <c r="D467" s="387"/>
      <c r="E467" s="387"/>
      <c r="F467" s="387"/>
      <c r="G467" s="387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  <c r="Y467" s="387"/>
      <c r="Z467" s="387"/>
    </row>
    <row r="468" spans="1:26" ht="12.75" customHeight="1" x14ac:dyDescent="0.25">
      <c r="A468" s="387"/>
      <c r="B468" s="387"/>
      <c r="C468" s="387"/>
      <c r="D468" s="387"/>
      <c r="E468" s="387"/>
      <c r="F468" s="387"/>
      <c r="G468" s="387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  <c r="Y468" s="387"/>
      <c r="Z468" s="387"/>
    </row>
    <row r="469" spans="1:26" ht="12.75" customHeight="1" x14ac:dyDescent="0.25">
      <c r="A469" s="387"/>
      <c r="B469" s="387"/>
      <c r="C469" s="387"/>
      <c r="D469" s="387"/>
      <c r="E469" s="387"/>
      <c r="F469" s="387"/>
      <c r="G469" s="387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  <c r="Y469" s="387"/>
      <c r="Z469" s="387"/>
    </row>
    <row r="470" spans="1:26" ht="12.75" customHeight="1" x14ac:dyDescent="0.25">
      <c r="A470" s="387"/>
      <c r="B470" s="387"/>
      <c r="C470" s="387"/>
      <c r="D470" s="387"/>
      <c r="E470" s="387"/>
      <c r="F470" s="387"/>
      <c r="G470" s="387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  <c r="Y470" s="387"/>
      <c r="Z470" s="387"/>
    </row>
    <row r="471" spans="1:26" ht="12.75" customHeight="1" x14ac:dyDescent="0.25">
      <c r="A471" s="387"/>
      <c r="B471" s="387"/>
      <c r="C471" s="387"/>
      <c r="D471" s="387"/>
      <c r="E471" s="387"/>
      <c r="F471" s="387"/>
      <c r="G471" s="387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  <c r="Y471" s="387"/>
      <c r="Z471" s="387"/>
    </row>
    <row r="472" spans="1:26" ht="12.75" customHeight="1" x14ac:dyDescent="0.25">
      <c r="A472" s="387"/>
      <c r="B472" s="387"/>
      <c r="C472" s="387"/>
      <c r="D472" s="387"/>
      <c r="E472" s="387"/>
      <c r="F472" s="387"/>
      <c r="G472" s="387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  <c r="Y472" s="387"/>
      <c r="Z472" s="387"/>
    </row>
    <row r="473" spans="1:26" ht="12.75" customHeight="1" x14ac:dyDescent="0.25">
      <c r="A473" s="387"/>
      <c r="B473" s="387"/>
      <c r="C473" s="387"/>
      <c r="D473" s="387"/>
      <c r="E473" s="387"/>
      <c r="F473" s="387"/>
      <c r="G473" s="387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  <c r="Y473" s="387"/>
      <c r="Z473" s="387"/>
    </row>
    <row r="474" spans="1:26" ht="12.75" customHeight="1" x14ac:dyDescent="0.25">
      <c r="A474" s="387"/>
      <c r="B474" s="387"/>
      <c r="C474" s="387"/>
      <c r="D474" s="387"/>
      <c r="E474" s="387"/>
      <c r="F474" s="387"/>
      <c r="G474" s="387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  <c r="Y474" s="387"/>
      <c r="Z474" s="387"/>
    </row>
    <row r="475" spans="1:26" ht="12.75" customHeight="1" x14ac:dyDescent="0.25">
      <c r="A475" s="387"/>
      <c r="B475" s="387"/>
      <c r="C475" s="387"/>
      <c r="D475" s="387"/>
      <c r="E475" s="387"/>
      <c r="F475" s="387"/>
      <c r="G475" s="387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  <c r="Y475" s="387"/>
      <c r="Z475" s="387"/>
    </row>
    <row r="476" spans="1:26" ht="12.75" customHeight="1" x14ac:dyDescent="0.25">
      <c r="A476" s="387"/>
      <c r="B476" s="387"/>
      <c r="C476" s="387"/>
      <c r="D476" s="387"/>
      <c r="E476" s="387"/>
      <c r="F476" s="387"/>
      <c r="G476" s="387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  <c r="Y476" s="387"/>
      <c r="Z476" s="387"/>
    </row>
    <row r="477" spans="1:26" ht="12.75" customHeight="1" x14ac:dyDescent="0.25">
      <c r="A477" s="387"/>
      <c r="B477" s="387"/>
      <c r="C477" s="387"/>
      <c r="D477" s="387"/>
      <c r="E477" s="387"/>
      <c r="F477" s="387"/>
      <c r="G477" s="387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  <c r="Y477" s="387"/>
      <c r="Z477" s="387"/>
    </row>
    <row r="478" spans="1:26" ht="12.75" customHeight="1" x14ac:dyDescent="0.25">
      <c r="A478" s="387"/>
      <c r="B478" s="387"/>
      <c r="C478" s="387"/>
      <c r="D478" s="387"/>
      <c r="E478" s="387"/>
      <c r="F478" s="387"/>
      <c r="G478" s="387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  <c r="Y478" s="387"/>
      <c r="Z478" s="387"/>
    </row>
    <row r="479" spans="1:26" ht="12.75" customHeight="1" x14ac:dyDescent="0.25">
      <c r="A479" s="387"/>
      <c r="B479" s="387"/>
      <c r="C479" s="387"/>
      <c r="D479" s="387"/>
      <c r="E479" s="387"/>
      <c r="F479" s="387"/>
      <c r="G479" s="387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  <c r="Y479" s="387"/>
      <c r="Z479" s="387"/>
    </row>
    <row r="480" spans="1:26" ht="12.75" customHeight="1" x14ac:dyDescent="0.25">
      <c r="A480" s="387"/>
      <c r="B480" s="387"/>
      <c r="C480" s="387"/>
      <c r="D480" s="387"/>
      <c r="E480" s="387"/>
      <c r="F480" s="387"/>
      <c r="G480" s="387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  <c r="Y480" s="387"/>
      <c r="Z480" s="387"/>
    </row>
    <row r="481" spans="1:26" ht="12.75" customHeight="1" x14ac:dyDescent="0.25">
      <c r="A481" s="387"/>
      <c r="B481" s="387"/>
      <c r="C481" s="387"/>
      <c r="D481" s="387"/>
      <c r="E481" s="387"/>
      <c r="F481" s="387"/>
      <c r="G481" s="387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  <c r="Y481" s="387"/>
      <c r="Z481" s="387"/>
    </row>
    <row r="482" spans="1:26" ht="12.75" customHeight="1" x14ac:dyDescent="0.25">
      <c r="A482" s="387"/>
      <c r="B482" s="387"/>
      <c r="C482" s="387"/>
      <c r="D482" s="387"/>
      <c r="E482" s="387"/>
      <c r="F482" s="387"/>
      <c r="G482" s="387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  <c r="Y482" s="387"/>
      <c r="Z482" s="387"/>
    </row>
    <row r="483" spans="1:26" ht="12.75" customHeight="1" x14ac:dyDescent="0.25">
      <c r="A483" s="387"/>
      <c r="B483" s="387"/>
      <c r="C483" s="387"/>
      <c r="D483" s="387"/>
      <c r="E483" s="387"/>
      <c r="F483" s="387"/>
      <c r="G483" s="387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  <c r="Y483" s="387"/>
      <c r="Z483" s="387"/>
    </row>
    <row r="484" spans="1:26" ht="12.75" customHeight="1" x14ac:dyDescent="0.25">
      <c r="A484" s="387"/>
      <c r="B484" s="387"/>
      <c r="C484" s="387"/>
      <c r="D484" s="387"/>
      <c r="E484" s="387"/>
      <c r="F484" s="387"/>
      <c r="G484" s="387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  <c r="Z484" s="387"/>
    </row>
    <row r="485" spans="1:26" ht="12.75" customHeight="1" x14ac:dyDescent="0.25">
      <c r="A485" s="387"/>
      <c r="B485" s="387"/>
      <c r="C485" s="387"/>
      <c r="D485" s="387"/>
      <c r="E485" s="387"/>
      <c r="F485" s="387"/>
      <c r="G485" s="387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  <c r="Y485" s="387"/>
      <c r="Z485" s="387"/>
    </row>
    <row r="486" spans="1:26" ht="12.75" customHeight="1" x14ac:dyDescent="0.25">
      <c r="A486" s="387"/>
      <c r="B486" s="387"/>
      <c r="C486" s="387"/>
      <c r="D486" s="387"/>
      <c r="E486" s="387"/>
      <c r="F486" s="387"/>
      <c r="G486" s="387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  <c r="Y486" s="387"/>
      <c r="Z486" s="387"/>
    </row>
    <row r="487" spans="1:26" ht="12.75" customHeight="1" x14ac:dyDescent="0.25">
      <c r="A487" s="387"/>
      <c r="B487" s="387"/>
      <c r="C487" s="387"/>
      <c r="D487" s="387"/>
      <c r="E487" s="387"/>
      <c r="F487" s="387"/>
      <c r="G487" s="387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  <c r="Y487" s="387"/>
      <c r="Z487" s="387"/>
    </row>
    <row r="488" spans="1:26" ht="12.75" customHeight="1" x14ac:dyDescent="0.25">
      <c r="A488" s="387"/>
      <c r="B488" s="387"/>
      <c r="C488" s="387"/>
      <c r="D488" s="387"/>
      <c r="E488" s="387"/>
      <c r="F488" s="387"/>
      <c r="G488" s="387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  <c r="Y488" s="387"/>
      <c r="Z488" s="387"/>
    </row>
    <row r="489" spans="1:26" ht="12.75" customHeight="1" x14ac:dyDescent="0.25">
      <c r="A489" s="387"/>
      <c r="B489" s="387"/>
      <c r="C489" s="387"/>
      <c r="D489" s="387"/>
      <c r="E489" s="387"/>
      <c r="F489" s="387"/>
      <c r="G489" s="387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  <c r="Y489" s="387"/>
      <c r="Z489" s="387"/>
    </row>
    <row r="490" spans="1:26" ht="12.75" customHeight="1" x14ac:dyDescent="0.25">
      <c r="A490" s="387"/>
      <c r="B490" s="387"/>
      <c r="C490" s="387"/>
      <c r="D490" s="387"/>
      <c r="E490" s="387"/>
      <c r="F490" s="387"/>
      <c r="G490" s="387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  <c r="Y490" s="387"/>
      <c r="Z490" s="387"/>
    </row>
    <row r="491" spans="1:26" ht="12.75" customHeight="1" x14ac:dyDescent="0.25">
      <c r="A491" s="387"/>
      <c r="B491" s="387"/>
      <c r="C491" s="387"/>
      <c r="D491" s="387"/>
      <c r="E491" s="387"/>
      <c r="F491" s="387"/>
      <c r="G491" s="387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  <c r="Y491" s="387"/>
      <c r="Z491" s="387"/>
    </row>
    <row r="492" spans="1:26" ht="12.75" customHeight="1" x14ac:dyDescent="0.25">
      <c r="A492" s="387"/>
      <c r="B492" s="387"/>
      <c r="C492" s="387"/>
      <c r="D492" s="387"/>
      <c r="E492" s="387"/>
      <c r="F492" s="387"/>
      <c r="G492" s="387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  <c r="Y492" s="387"/>
      <c r="Z492" s="387"/>
    </row>
    <row r="493" spans="1:26" ht="12.75" customHeight="1" x14ac:dyDescent="0.25">
      <c r="A493" s="387"/>
      <c r="B493" s="387"/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  <c r="Y493" s="387"/>
      <c r="Z493" s="387"/>
    </row>
    <row r="494" spans="1:26" ht="12.75" customHeight="1" x14ac:dyDescent="0.25">
      <c r="A494" s="387"/>
      <c r="B494" s="387"/>
      <c r="C494" s="387"/>
      <c r="D494" s="387"/>
      <c r="E494" s="387"/>
      <c r="F494" s="387"/>
      <c r="G494" s="387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  <c r="Y494" s="387"/>
      <c r="Z494" s="387"/>
    </row>
    <row r="495" spans="1:26" ht="12.75" customHeight="1" x14ac:dyDescent="0.25">
      <c r="A495" s="387"/>
      <c r="B495" s="387"/>
      <c r="C495" s="387"/>
      <c r="D495" s="387"/>
      <c r="E495" s="387"/>
      <c r="F495" s="387"/>
      <c r="G495" s="387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  <c r="Y495" s="387"/>
      <c r="Z495" s="387"/>
    </row>
    <row r="496" spans="1:26" ht="12.75" customHeight="1" x14ac:dyDescent="0.25">
      <c r="A496" s="387"/>
      <c r="B496" s="387"/>
      <c r="C496" s="387"/>
      <c r="D496" s="387"/>
      <c r="E496" s="387"/>
      <c r="F496" s="387"/>
      <c r="G496" s="387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  <c r="Y496" s="387"/>
      <c r="Z496" s="387"/>
    </row>
    <row r="497" spans="1:26" ht="12.75" customHeight="1" x14ac:dyDescent="0.25">
      <c r="A497" s="387"/>
      <c r="B497" s="387"/>
      <c r="C497" s="387"/>
      <c r="D497" s="387"/>
      <c r="E497" s="387"/>
      <c r="F497" s="387"/>
      <c r="G497" s="387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  <c r="Y497" s="387"/>
      <c r="Z497" s="387"/>
    </row>
    <row r="498" spans="1:26" ht="12.75" customHeight="1" x14ac:dyDescent="0.25">
      <c r="A498" s="387"/>
      <c r="B498" s="387"/>
      <c r="C498" s="387"/>
      <c r="D498" s="387"/>
      <c r="E498" s="387"/>
      <c r="F498" s="387"/>
      <c r="G498" s="387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  <c r="Y498" s="387"/>
      <c r="Z498" s="387"/>
    </row>
    <row r="499" spans="1:26" ht="12.75" customHeight="1" x14ac:dyDescent="0.25">
      <c r="A499" s="387"/>
      <c r="B499" s="387"/>
      <c r="C499" s="387"/>
      <c r="D499" s="387"/>
      <c r="E499" s="387"/>
      <c r="F499" s="387"/>
      <c r="G499" s="387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  <c r="Y499" s="387"/>
      <c r="Z499" s="387"/>
    </row>
    <row r="500" spans="1:26" ht="12.75" customHeight="1" x14ac:dyDescent="0.25">
      <c r="A500" s="387"/>
      <c r="B500" s="387"/>
      <c r="C500" s="387"/>
      <c r="D500" s="387"/>
      <c r="E500" s="387"/>
      <c r="F500" s="387"/>
      <c r="G500" s="387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  <c r="Y500" s="387"/>
      <c r="Z500" s="387"/>
    </row>
    <row r="501" spans="1:26" ht="12.75" customHeight="1" x14ac:dyDescent="0.25">
      <c r="A501" s="387"/>
      <c r="B501" s="387"/>
      <c r="C501" s="387"/>
      <c r="D501" s="387"/>
      <c r="E501" s="387"/>
      <c r="F501" s="387"/>
      <c r="G501" s="387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  <c r="Z501" s="387"/>
    </row>
    <row r="502" spans="1:26" ht="12.75" customHeight="1" x14ac:dyDescent="0.25">
      <c r="A502" s="387"/>
      <c r="B502" s="387"/>
      <c r="C502" s="387"/>
      <c r="D502" s="387"/>
      <c r="E502" s="387"/>
      <c r="F502" s="387"/>
      <c r="G502" s="387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  <c r="Y502" s="387"/>
      <c r="Z502" s="387"/>
    </row>
    <row r="503" spans="1:26" ht="12.75" customHeight="1" x14ac:dyDescent="0.25">
      <c r="A503" s="387"/>
      <c r="B503" s="387"/>
      <c r="C503" s="387"/>
      <c r="D503" s="387"/>
      <c r="E503" s="387"/>
      <c r="F503" s="387"/>
      <c r="G503" s="387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  <c r="Y503" s="387"/>
      <c r="Z503" s="387"/>
    </row>
    <row r="504" spans="1:26" ht="12.75" customHeight="1" x14ac:dyDescent="0.25">
      <c r="A504" s="387"/>
      <c r="B504" s="387"/>
      <c r="C504" s="387"/>
      <c r="D504" s="387"/>
      <c r="E504" s="387"/>
      <c r="F504" s="387"/>
      <c r="G504" s="387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  <c r="Y504" s="387"/>
      <c r="Z504" s="387"/>
    </row>
    <row r="505" spans="1:26" ht="12.75" customHeight="1" x14ac:dyDescent="0.25">
      <c r="A505" s="387"/>
      <c r="B505" s="387"/>
      <c r="C505" s="387"/>
      <c r="D505" s="387"/>
      <c r="E505" s="387"/>
      <c r="F505" s="387"/>
      <c r="G505" s="387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  <c r="Y505" s="387"/>
      <c r="Z505" s="387"/>
    </row>
    <row r="506" spans="1:26" ht="12.75" customHeight="1" x14ac:dyDescent="0.25">
      <c r="A506" s="387"/>
      <c r="B506" s="387"/>
      <c r="C506" s="387"/>
      <c r="D506" s="387"/>
      <c r="E506" s="387"/>
      <c r="F506" s="387"/>
      <c r="G506" s="387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  <c r="Y506" s="387"/>
      <c r="Z506" s="387"/>
    </row>
    <row r="507" spans="1:26" ht="12.75" customHeight="1" x14ac:dyDescent="0.25">
      <c r="A507" s="387"/>
      <c r="B507" s="387"/>
      <c r="C507" s="387"/>
      <c r="D507" s="387"/>
      <c r="E507" s="387"/>
      <c r="F507" s="387"/>
      <c r="G507" s="387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  <c r="Y507" s="387"/>
      <c r="Z507" s="387"/>
    </row>
    <row r="508" spans="1:26" ht="12.75" customHeight="1" x14ac:dyDescent="0.25">
      <c r="A508" s="387"/>
      <c r="B508" s="387"/>
      <c r="C508" s="387"/>
      <c r="D508" s="387"/>
      <c r="E508" s="387"/>
      <c r="F508" s="387"/>
      <c r="G508" s="387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  <c r="Y508" s="387"/>
      <c r="Z508" s="387"/>
    </row>
    <row r="509" spans="1:26" ht="12.75" customHeight="1" x14ac:dyDescent="0.25">
      <c r="A509" s="387"/>
      <c r="B509" s="387"/>
      <c r="C509" s="387"/>
      <c r="D509" s="387"/>
      <c r="E509" s="387"/>
      <c r="F509" s="387"/>
      <c r="G509" s="387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  <c r="Y509" s="387"/>
      <c r="Z509" s="387"/>
    </row>
    <row r="510" spans="1:26" ht="12.75" customHeight="1" x14ac:dyDescent="0.25">
      <c r="A510" s="387"/>
      <c r="B510" s="387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  <c r="Y510" s="387"/>
      <c r="Z510" s="387"/>
    </row>
    <row r="511" spans="1:26" ht="12.75" customHeight="1" x14ac:dyDescent="0.25">
      <c r="A511" s="387"/>
      <c r="B511" s="387"/>
      <c r="C511" s="387"/>
      <c r="D511" s="387"/>
      <c r="E511" s="387"/>
      <c r="F511" s="387"/>
      <c r="G511" s="387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  <c r="Y511" s="387"/>
      <c r="Z511" s="387"/>
    </row>
    <row r="512" spans="1:26" ht="12.75" customHeight="1" x14ac:dyDescent="0.25">
      <c r="A512" s="387"/>
      <c r="B512" s="387"/>
      <c r="C512" s="387"/>
      <c r="D512" s="387"/>
      <c r="E512" s="387"/>
      <c r="F512" s="387"/>
      <c r="G512" s="387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  <c r="Y512" s="387"/>
      <c r="Z512" s="387"/>
    </row>
    <row r="513" spans="1:26" ht="12.75" customHeight="1" x14ac:dyDescent="0.25">
      <c r="A513" s="387"/>
      <c r="B513" s="387"/>
      <c r="C513" s="387"/>
      <c r="D513" s="387"/>
      <c r="E513" s="387"/>
      <c r="F513" s="387"/>
      <c r="G513" s="387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  <c r="Y513" s="387"/>
      <c r="Z513" s="387"/>
    </row>
    <row r="514" spans="1:26" ht="12.75" customHeight="1" x14ac:dyDescent="0.25">
      <c r="A514" s="387"/>
      <c r="B514" s="387"/>
      <c r="C514" s="387"/>
      <c r="D514" s="387"/>
      <c r="E514" s="387"/>
      <c r="F514" s="387"/>
      <c r="G514" s="387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  <c r="Y514" s="387"/>
      <c r="Z514" s="387"/>
    </row>
    <row r="515" spans="1:26" ht="12.75" customHeight="1" x14ac:dyDescent="0.25">
      <c r="A515" s="387"/>
      <c r="B515" s="387"/>
      <c r="C515" s="387"/>
      <c r="D515" s="387"/>
      <c r="E515" s="387"/>
      <c r="F515" s="387"/>
      <c r="G515" s="387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  <c r="Y515" s="387"/>
      <c r="Z515" s="387"/>
    </row>
    <row r="516" spans="1:26" ht="12.75" customHeight="1" x14ac:dyDescent="0.25">
      <c r="A516" s="387"/>
      <c r="B516" s="387"/>
      <c r="C516" s="387"/>
      <c r="D516" s="387"/>
      <c r="E516" s="387"/>
      <c r="F516" s="387"/>
      <c r="G516" s="387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  <c r="Y516" s="387"/>
      <c r="Z516" s="387"/>
    </row>
    <row r="517" spans="1:26" ht="12.75" customHeight="1" x14ac:dyDescent="0.25">
      <c r="A517" s="387"/>
      <c r="B517" s="387"/>
      <c r="C517" s="387"/>
      <c r="D517" s="387"/>
      <c r="E517" s="387"/>
      <c r="F517" s="387"/>
      <c r="G517" s="387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  <c r="Y517" s="387"/>
      <c r="Z517" s="387"/>
    </row>
    <row r="518" spans="1:26" ht="12.75" customHeight="1" x14ac:dyDescent="0.25">
      <c r="A518" s="387"/>
      <c r="B518" s="387"/>
      <c r="C518" s="387"/>
      <c r="D518" s="387"/>
      <c r="E518" s="387"/>
      <c r="F518" s="387"/>
      <c r="G518" s="387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  <c r="Y518" s="387"/>
      <c r="Z518" s="387"/>
    </row>
    <row r="519" spans="1:26" ht="12.75" customHeight="1" x14ac:dyDescent="0.25">
      <c r="A519" s="387"/>
      <c r="B519" s="387"/>
      <c r="C519" s="387"/>
      <c r="D519" s="387"/>
      <c r="E519" s="387"/>
      <c r="F519" s="387"/>
      <c r="G519" s="387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  <c r="Y519" s="387"/>
      <c r="Z519" s="387"/>
    </row>
    <row r="520" spans="1:26" ht="12.75" customHeight="1" x14ac:dyDescent="0.25">
      <c r="A520" s="387"/>
      <c r="B520" s="387"/>
      <c r="C520" s="387"/>
      <c r="D520" s="387"/>
      <c r="E520" s="387"/>
      <c r="F520" s="387"/>
      <c r="G520" s="387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  <c r="Y520" s="387"/>
      <c r="Z520" s="387"/>
    </row>
    <row r="521" spans="1:26" ht="12.75" customHeight="1" x14ac:dyDescent="0.25">
      <c r="A521" s="387"/>
      <c r="B521" s="387"/>
      <c r="C521" s="387"/>
      <c r="D521" s="387"/>
      <c r="E521" s="387"/>
      <c r="F521" s="387"/>
      <c r="G521" s="387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  <c r="Y521" s="387"/>
      <c r="Z521" s="387"/>
    </row>
    <row r="522" spans="1:26" ht="12.75" customHeight="1" x14ac:dyDescent="0.25">
      <c r="A522" s="387"/>
      <c r="B522" s="387"/>
      <c r="C522" s="387"/>
      <c r="D522" s="387"/>
      <c r="E522" s="387"/>
      <c r="F522" s="387"/>
      <c r="G522" s="387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  <c r="Y522" s="387"/>
      <c r="Z522" s="387"/>
    </row>
    <row r="523" spans="1:26" ht="12.75" customHeight="1" x14ac:dyDescent="0.25">
      <c r="A523" s="387"/>
      <c r="B523" s="387"/>
      <c r="C523" s="387"/>
      <c r="D523" s="387"/>
      <c r="E523" s="387"/>
      <c r="F523" s="387"/>
      <c r="G523" s="387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  <c r="Y523" s="387"/>
      <c r="Z523" s="387"/>
    </row>
    <row r="524" spans="1:26" ht="12.75" customHeight="1" x14ac:dyDescent="0.25">
      <c r="A524" s="387"/>
      <c r="B524" s="387"/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  <c r="Y524" s="387"/>
      <c r="Z524" s="387"/>
    </row>
    <row r="525" spans="1:26" ht="12.75" customHeight="1" x14ac:dyDescent="0.25">
      <c r="A525" s="387"/>
      <c r="B525" s="387"/>
      <c r="C525" s="387"/>
      <c r="D525" s="387"/>
      <c r="E525" s="387"/>
      <c r="F525" s="387"/>
      <c r="G525" s="387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  <c r="Y525" s="387"/>
      <c r="Z525" s="387"/>
    </row>
    <row r="526" spans="1:26" ht="12.75" customHeight="1" x14ac:dyDescent="0.25">
      <c r="A526" s="387"/>
      <c r="B526" s="387"/>
      <c r="C526" s="387"/>
      <c r="D526" s="387"/>
      <c r="E526" s="387"/>
      <c r="F526" s="387"/>
      <c r="G526" s="387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  <c r="Y526" s="387"/>
      <c r="Z526" s="387"/>
    </row>
    <row r="527" spans="1:26" ht="12.75" customHeight="1" x14ac:dyDescent="0.25">
      <c r="A527" s="387"/>
      <c r="B527" s="387"/>
      <c r="C527" s="387"/>
      <c r="D527" s="387"/>
      <c r="E527" s="387"/>
      <c r="F527" s="387"/>
      <c r="G527" s="387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  <c r="Y527" s="387"/>
      <c r="Z527" s="387"/>
    </row>
    <row r="528" spans="1:26" ht="12.75" customHeight="1" x14ac:dyDescent="0.25">
      <c r="A528" s="387"/>
      <c r="B528" s="387"/>
      <c r="C528" s="387"/>
      <c r="D528" s="387"/>
      <c r="E528" s="387"/>
      <c r="F528" s="387"/>
      <c r="G528" s="387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  <c r="Y528" s="387"/>
      <c r="Z528" s="387"/>
    </row>
    <row r="529" spans="1:26" ht="12.75" customHeight="1" x14ac:dyDescent="0.25">
      <c r="A529" s="387"/>
      <c r="B529" s="387"/>
      <c r="C529" s="387"/>
      <c r="D529" s="387"/>
      <c r="E529" s="387"/>
      <c r="F529" s="387"/>
      <c r="G529" s="387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  <c r="Y529" s="387"/>
      <c r="Z529" s="387"/>
    </row>
    <row r="530" spans="1:26" ht="12.75" customHeight="1" x14ac:dyDescent="0.25">
      <c r="A530" s="387"/>
      <c r="B530" s="387"/>
      <c r="C530" s="387"/>
      <c r="D530" s="387"/>
      <c r="E530" s="387"/>
      <c r="F530" s="387"/>
      <c r="G530" s="387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  <c r="Y530" s="387"/>
      <c r="Z530" s="387"/>
    </row>
    <row r="531" spans="1:26" ht="12.75" customHeight="1" x14ac:dyDescent="0.25">
      <c r="A531" s="387"/>
      <c r="B531" s="387"/>
      <c r="C531" s="387"/>
      <c r="D531" s="387"/>
      <c r="E531" s="387"/>
      <c r="F531" s="387"/>
      <c r="G531" s="387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  <c r="Y531" s="387"/>
      <c r="Z531" s="387"/>
    </row>
    <row r="532" spans="1:26" ht="12.75" customHeight="1" x14ac:dyDescent="0.25">
      <c r="A532" s="387"/>
      <c r="B532" s="387"/>
      <c r="C532" s="387"/>
      <c r="D532" s="387"/>
      <c r="E532" s="387"/>
      <c r="F532" s="387"/>
      <c r="G532" s="387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  <c r="Y532" s="387"/>
      <c r="Z532" s="387"/>
    </row>
    <row r="533" spans="1:26" ht="12.75" customHeight="1" x14ac:dyDescent="0.25">
      <c r="A533" s="387"/>
      <c r="B533" s="387"/>
      <c r="C533" s="387"/>
      <c r="D533" s="387"/>
      <c r="E533" s="387"/>
      <c r="F533" s="387"/>
      <c r="G533" s="387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  <c r="Y533" s="387"/>
      <c r="Z533" s="387"/>
    </row>
    <row r="534" spans="1:26" ht="12.75" customHeight="1" x14ac:dyDescent="0.25">
      <c r="A534" s="387"/>
      <c r="B534" s="387"/>
      <c r="C534" s="387"/>
      <c r="D534" s="387"/>
      <c r="E534" s="387"/>
      <c r="F534" s="387"/>
      <c r="G534" s="387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  <c r="Y534" s="387"/>
      <c r="Z534" s="387"/>
    </row>
    <row r="535" spans="1:26" ht="12.75" customHeight="1" x14ac:dyDescent="0.25">
      <c r="A535" s="387"/>
      <c r="B535" s="387"/>
      <c r="C535" s="387"/>
      <c r="D535" s="387"/>
      <c r="E535" s="387"/>
      <c r="F535" s="387"/>
      <c r="G535" s="387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  <c r="Y535" s="387"/>
      <c r="Z535" s="387"/>
    </row>
    <row r="536" spans="1:26" ht="12.75" customHeight="1" x14ac:dyDescent="0.25">
      <c r="A536" s="387"/>
      <c r="B536" s="387"/>
      <c r="C536" s="387"/>
      <c r="D536" s="387"/>
      <c r="E536" s="387"/>
      <c r="F536" s="387"/>
      <c r="G536" s="387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  <c r="Y536" s="387"/>
      <c r="Z536" s="387"/>
    </row>
    <row r="537" spans="1:26" ht="12.75" customHeight="1" x14ac:dyDescent="0.25">
      <c r="A537" s="387"/>
      <c r="B537" s="387"/>
      <c r="C537" s="387"/>
      <c r="D537" s="387"/>
      <c r="E537" s="387"/>
      <c r="F537" s="387"/>
      <c r="G537" s="387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  <c r="Y537" s="387"/>
      <c r="Z537" s="387"/>
    </row>
    <row r="538" spans="1:26" ht="12.75" customHeight="1" x14ac:dyDescent="0.25">
      <c r="A538" s="387"/>
      <c r="B538" s="387"/>
      <c r="C538" s="387"/>
      <c r="D538" s="387"/>
      <c r="E538" s="387"/>
      <c r="F538" s="387"/>
      <c r="G538" s="387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  <c r="Y538" s="387"/>
      <c r="Z538" s="387"/>
    </row>
    <row r="539" spans="1:26" ht="12.75" customHeight="1" x14ac:dyDescent="0.25">
      <c r="A539" s="387"/>
      <c r="B539" s="387"/>
      <c r="C539" s="387"/>
      <c r="D539" s="387"/>
      <c r="E539" s="387"/>
      <c r="F539" s="387"/>
      <c r="G539" s="387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  <c r="Y539" s="387"/>
      <c r="Z539" s="387"/>
    </row>
    <row r="540" spans="1:26" ht="12.75" customHeight="1" x14ac:dyDescent="0.25">
      <c r="A540" s="387"/>
      <c r="B540" s="387"/>
      <c r="C540" s="387"/>
      <c r="D540" s="387"/>
      <c r="E540" s="387"/>
      <c r="F540" s="387"/>
      <c r="G540" s="387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  <c r="Y540" s="387"/>
      <c r="Z540" s="387"/>
    </row>
    <row r="541" spans="1:26" ht="12.75" customHeight="1" x14ac:dyDescent="0.25">
      <c r="A541" s="387"/>
      <c r="B541" s="387"/>
      <c r="C541" s="387"/>
      <c r="D541" s="387"/>
      <c r="E541" s="387"/>
      <c r="F541" s="387"/>
      <c r="G541" s="387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  <c r="Y541" s="387"/>
      <c r="Z541" s="387"/>
    </row>
    <row r="542" spans="1:26" ht="12.75" customHeight="1" x14ac:dyDescent="0.25">
      <c r="A542" s="387"/>
      <c r="B542" s="387"/>
      <c r="C542" s="387"/>
      <c r="D542" s="387"/>
      <c r="E542" s="387"/>
      <c r="F542" s="387"/>
      <c r="G542" s="387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  <c r="Y542" s="387"/>
      <c r="Z542" s="387"/>
    </row>
    <row r="543" spans="1:26" ht="12.75" customHeight="1" x14ac:dyDescent="0.25">
      <c r="A543" s="387"/>
      <c r="B543" s="387"/>
      <c r="C543" s="387"/>
      <c r="D543" s="387"/>
      <c r="E543" s="387"/>
      <c r="F543" s="387"/>
      <c r="G543" s="387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  <c r="Y543" s="387"/>
      <c r="Z543" s="387"/>
    </row>
    <row r="544" spans="1:26" ht="12.75" customHeight="1" x14ac:dyDescent="0.25">
      <c r="A544" s="387"/>
      <c r="B544" s="387"/>
      <c r="C544" s="387"/>
      <c r="D544" s="387"/>
      <c r="E544" s="387"/>
      <c r="F544" s="387"/>
      <c r="G544" s="387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  <c r="Y544" s="387"/>
      <c r="Z544" s="387"/>
    </row>
    <row r="545" spans="1:26" ht="12.75" customHeight="1" x14ac:dyDescent="0.25">
      <c r="A545" s="387"/>
      <c r="B545" s="387"/>
      <c r="C545" s="387"/>
      <c r="D545" s="387"/>
      <c r="E545" s="387"/>
      <c r="F545" s="387"/>
      <c r="G545" s="387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  <c r="Y545" s="387"/>
      <c r="Z545" s="387"/>
    </row>
    <row r="546" spans="1:26" ht="12.75" customHeight="1" x14ac:dyDescent="0.25">
      <c r="A546" s="387"/>
      <c r="B546" s="387"/>
      <c r="C546" s="387"/>
      <c r="D546" s="387"/>
      <c r="E546" s="387"/>
      <c r="F546" s="387"/>
      <c r="G546" s="387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  <c r="Y546" s="387"/>
      <c r="Z546" s="387"/>
    </row>
    <row r="547" spans="1:26" ht="12.75" customHeight="1" x14ac:dyDescent="0.25">
      <c r="A547" s="387"/>
      <c r="B547" s="387"/>
      <c r="C547" s="387"/>
      <c r="D547" s="387"/>
      <c r="E547" s="387"/>
      <c r="F547" s="387"/>
      <c r="G547" s="387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  <c r="Y547" s="387"/>
      <c r="Z547" s="387"/>
    </row>
    <row r="548" spans="1:26" ht="12.75" customHeight="1" x14ac:dyDescent="0.25">
      <c r="A548" s="387"/>
      <c r="B548" s="387"/>
      <c r="C548" s="387"/>
      <c r="D548" s="387"/>
      <c r="E548" s="387"/>
      <c r="F548" s="387"/>
      <c r="G548" s="387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  <c r="Y548" s="387"/>
      <c r="Z548" s="387"/>
    </row>
    <row r="549" spans="1:26" ht="12.75" customHeight="1" x14ac:dyDescent="0.25">
      <c r="A549" s="387"/>
      <c r="B549" s="387"/>
      <c r="C549" s="387"/>
      <c r="D549" s="387"/>
      <c r="E549" s="387"/>
      <c r="F549" s="387"/>
      <c r="G549" s="387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  <c r="Y549" s="387"/>
      <c r="Z549" s="387"/>
    </row>
    <row r="550" spans="1:26" ht="12.75" customHeight="1" x14ac:dyDescent="0.25">
      <c r="A550" s="387"/>
      <c r="B550" s="387"/>
      <c r="C550" s="387"/>
      <c r="D550" s="387"/>
      <c r="E550" s="387"/>
      <c r="F550" s="387"/>
      <c r="G550" s="387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  <c r="Y550" s="387"/>
      <c r="Z550" s="387"/>
    </row>
    <row r="551" spans="1:26" ht="12.75" customHeight="1" x14ac:dyDescent="0.25">
      <c r="A551" s="387"/>
      <c r="B551" s="387"/>
      <c r="C551" s="387"/>
      <c r="D551" s="387"/>
      <c r="E551" s="387"/>
      <c r="F551" s="387"/>
      <c r="G551" s="387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  <c r="Y551" s="387"/>
      <c r="Z551" s="387"/>
    </row>
    <row r="552" spans="1:26" ht="12.75" customHeight="1" x14ac:dyDescent="0.25">
      <c r="A552" s="387"/>
      <c r="B552" s="387"/>
      <c r="C552" s="387"/>
      <c r="D552" s="387"/>
      <c r="E552" s="387"/>
      <c r="F552" s="387"/>
      <c r="G552" s="387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  <c r="Y552" s="387"/>
      <c r="Z552" s="387"/>
    </row>
    <row r="553" spans="1:26" ht="12.75" customHeight="1" x14ac:dyDescent="0.25">
      <c r="A553" s="387"/>
      <c r="B553" s="387"/>
      <c r="C553" s="387"/>
      <c r="D553" s="387"/>
      <c r="E553" s="387"/>
      <c r="F553" s="387"/>
      <c r="G553" s="387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  <c r="Y553" s="387"/>
      <c r="Z553" s="387"/>
    </row>
    <row r="554" spans="1:26" ht="12.75" customHeight="1" x14ac:dyDescent="0.25">
      <c r="A554" s="387"/>
      <c r="B554" s="387"/>
      <c r="C554" s="387"/>
      <c r="D554" s="387"/>
      <c r="E554" s="387"/>
      <c r="F554" s="387"/>
      <c r="G554" s="387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  <c r="Y554" s="387"/>
      <c r="Z554" s="387"/>
    </row>
    <row r="555" spans="1:26" ht="12.75" customHeight="1" x14ac:dyDescent="0.25">
      <c r="A555" s="387"/>
      <c r="B555" s="387"/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  <c r="Y555" s="387"/>
      <c r="Z555" s="387"/>
    </row>
    <row r="556" spans="1:26" ht="12.75" customHeight="1" x14ac:dyDescent="0.25">
      <c r="A556" s="387"/>
      <c r="B556" s="387"/>
      <c r="C556" s="387"/>
      <c r="D556" s="387"/>
      <c r="E556" s="387"/>
      <c r="F556" s="387"/>
      <c r="G556" s="387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  <c r="Y556" s="387"/>
      <c r="Z556" s="387"/>
    </row>
    <row r="557" spans="1:26" ht="12.75" customHeight="1" x14ac:dyDescent="0.25">
      <c r="A557" s="387"/>
      <c r="B557" s="387"/>
      <c r="C557" s="387"/>
      <c r="D557" s="387"/>
      <c r="E557" s="387"/>
      <c r="F557" s="387"/>
      <c r="G557" s="387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  <c r="Y557" s="387"/>
      <c r="Z557" s="387"/>
    </row>
    <row r="558" spans="1:26" ht="12.75" customHeight="1" x14ac:dyDescent="0.25">
      <c r="A558" s="387"/>
      <c r="B558" s="387"/>
      <c r="C558" s="387"/>
      <c r="D558" s="387"/>
      <c r="E558" s="387"/>
      <c r="F558" s="387"/>
      <c r="G558" s="387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  <c r="Y558" s="387"/>
      <c r="Z558" s="387"/>
    </row>
    <row r="559" spans="1:26" ht="12.75" customHeight="1" x14ac:dyDescent="0.25">
      <c r="A559" s="387"/>
      <c r="B559" s="387"/>
      <c r="C559" s="387"/>
      <c r="D559" s="387"/>
      <c r="E559" s="387"/>
      <c r="F559" s="387"/>
      <c r="G559" s="387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  <c r="Y559" s="387"/>
      <c r="Z559" s="387"/>
    </row>
    <row r="560" spans="1:26" ht="12.75" customHeight="1" x14ac:dyDescent="0.25">
      <c r="A560" s="387"/>
      <c r="B560" s="387"/>
      <c r="C560" s="387"/>
      <c r="D560" s="387"/>
      <c r="E560" s="387"/>
      <c r="F560" s="387"/>
      <c r="G560" s="387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  <c r="Y560" s="387"/>
      <c r="Z560" s="387"/>
    </row>
    <row r="561" spans="1:26" ht="12.75" customHeight="1" x14ac:dyDescent="0.25">
      <c r="A561" s="387"/>
      <c r="B561" s="387"/>
      <c r="C561" s="387"/>
      <c r="D561" s="387"/>
      <c r="E561" s="387"/>
      <c r="F561" s="387"/>
      <c r="G561" s="387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  <c r="Y561" s="387"/>
      <c r="Z561" s="387"/>
    </row>
    <row r="562" spans="1:26" ht="12.75" customHeight="1" x14ac:dyDescent="0.25">
      <c r="A562" s="387"/>
      <c r="B562" s="387"/>
      <c r="C562" s="387"/>
      <c r="D562" s="387"/>
      <c r="E562" s="387"/>
      <c r="F562" s="387"/>
      <c r="G562" s="387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  <c r="Y562" s="387"/>
      <c r="Z562" s="387"/>
    </row>
    <row r="563" spans="1:26" ht="12.75" customHeight="1" x14ac:dyDescent="0.25">
      <c r="A563" s="387"/>
      <c r="B563" s="387"/>
      <c r="C563" s="387"/>
      <c r="D563" s="387"/>
      <c r="E563" s="387"/>
      <c r="F563" s="387"/>
      <c r="G563" s="387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  <c r="Y563" s="387"/>
      <c r="Z563" s="387"/>
    </row>
    <row r="564" spans="1:26" ht="12.75" customHeight="1" x14ac:dyDescent="0.25">
      <c r="A564" s="387"/>
      <c r="B564" s="387"/>
      <c r="C564" s="387"/>
      <c r="D564" s="387"/>
      <c r="E564" s="387"/>
      <c r="F564" s="387"/>
      <c r="G564" s="387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  <c r="Y564" s="387"/>
      <c r="Z564" s="387"/>
    </row>
    <row r="565" spans="1:26" ht="12.75" customHeight="1" x14ac:dyDescent="0.25">
      <c r="A565" s="387"/>
      <c r="B565" s="387"/>
      <c r="C565" s="387"/>
      <c r="D565" s="387"/>
      <c r="E565" s="387"/>
      <c r="F565" s="387"/>
      <c r="G565" s="387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  <c r="Y565" s="387"/>
      <c r="Z565" s="387"/>
    </row>
    <row r="566" spans="1:26" ht="12.75" customHeight="1" x14ac:dyDescent="0.25">
      <c r="A566" s="387"/>
      <c r="B566" s="387"/>
      <c r="C566" s="387"/>
      <c r="D566" s="387"/>
      <c r="E566" s="387"/>
      <c r="F566" s="387"/>
      <c r="G566" s="387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  <c r="Y566" s="387"/>
      <c r="Z566" s="387"/>
    </row>
    <row r="567" spans="1:26" ht="12.75" customHeight="1" x14ac:dyDescent="0.25">
      <c r="A567" s="387"/>
      <c r="B567" s="387"/>
      <c r="C567" s="387"/>
      <c r="D567" s="387"/>
      <c r="E567" s="387"/>
      <c r="F567" s="387"/>
      <c r="G567" s="387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  <c r="Y567" s="387"/>
      <c r="Z567" s="387"/>
    </row>
    <row r="568" spans="1:26" ht="12.75" customHeight="1" x14ac:dyDescent="0.25">
      <c r="A568" s="387"/>
      <c r="B568" s="387"/>
      <c r="C568" s="387"/>
      <c r="D568" s="387"/>
      <c r="E568" s="387"/>
      <c r="F568" s="387"/>
      <c r="G568" s="387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  <c r="Y568" s="387"/>
      <c r="Z568" s="387"/>
    </row>
    <row r="569" spans="1:26" ht="12.75" customHeight="1" x14ac:dyDescent="0.25">
      <c r="A569" s="387"/>
      <c r="B569" s="387"/>
      <c r="C569" s="387"/>
      <c r="D569" s="387"/>
      <c r="E569" s="387"/>
      <c r="F569" s="387"/>
      <c r="G569" s="387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  <c r="Y569" s="387"/>
      <c r="Z569" s="387"/>
    </row>
    <row r="570" spans="1:26" ht="12.75" customHeight="1" x14ac:dyDescent="0.25">
      <c r="A570" s="387"/>
      <c r="B570" s="387"/>
      <c r="C570" s="387"/>
      <c r="D570" s="387"/>
      <c r="E570" s="387"/>
      <c r="F570" s="387"/>
      <c r="G570" s="387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  <c r="Y570" s="387"/>
      <c r="Z570" s="387"/>
    </row>
    <row r="571" spans="1:26" ht="12.75" customHeight="1" x14ac:dyDescent="0.25">
      <c r="A571" s="387"/>
      <c r="B571" s="387"/>
      <c r="C571" s="387"/>
      <c r="D571" s="387"/>
      <c r="E571" s="387"/>
      <c r="F571" s="387"/>
      <c r="G571" s="387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  <c r="Y571" s="387"/>
      <c r="Z571" s="387"/>
    </row>
    <row r="572" spans="1:26" ht="12.75" customHeight="1" x14ac:dyDescent="0.25">
      <c r="A572" s="387"/>
      <c r="B572" s="387"/>
      <c r="C572" s="387"/>
      <c r="D572" s="387"/>
      <c r="E572" s="387"/>
      <c r="F572" s="387"/>
      <c r="G572" s="387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  <c r="Z572" s="387"/>
    </row>
    <row r="573" spans="1:26" ht="12.75" customHeight="1" x14ac:dyDescent="0.25">
      <c r="A573" s="387"/>
      <c r="B573" s="387"/>
      <c r="C573" s="387"/>
      <c r="D573" s="387"/>
      <c r="E573" s="387"/>
      <c r="F573" s="387"/>
      <c r="G573" s="387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  <c r="Y573" s="387"/>
      <c r="Z573" s="387"/>
    </row>
    <row r="574" spans="1:26" ht="12.75" customHeight="1" x14ac:dyDescent="0.25">
      <c r="A574" s="387"/>
      <c r="B574" s="387"/>
      <c r="C574" s="387"/>
      <c r="D574" s="387"/>
      <c r="E574" s="387"/>
      <c r="F574" s="387"/>
      <c r="G574" s="387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  <c r="Y574" s="387"/>
      <c r="Z574" s="387"/>
    </row>
    <row r="575" spans="1:26" ht="12.75" customHeight="1" x14ac:dyDescent="0.25">
      <c r="A575" s="387"/>
      <c r="B575" s="387"/>
      <c r="C575" s="387"/>
      <c r="D575" s="387"/>
      <c r="E575" s="387"/>
      <c r="F575" s="387"/>
      <c r="G575" s="387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  <c r="Y575" s="387"/>
      <c r="Z575" s="387"/>
    </row>
    <row r="576" spans="1:26" ht="12.75" customHeight="1" x14ac:dyDescent="0.25">
      <c r="A576" s="387"/>
      <c r="B576" s="387"/>
      <c r="C576" s="387"/>
      <c r="D576" s="387"/>
      <c r="E576" s="387"/>
      <c r="F576" s="387"/>
      <c r="G576" s="387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  <c r="Y576" s="387"/>
      <c r="Z576" s="387"/>
    </row>
    <row r="577" spans="1:26" ht="12.75" customHeight="1" x14ac:dyDescent="0.25">
      <c r="A577" s="387"/>
      <c r="B577" s="387"/>
      <c r="C577" s="387"/>
      <c r="D577" s="387"/>
      <c r="E577" s="387"/>
      <c r="F577" s="387"/>
      <c r="G577" s="387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  <c r="Y577" s="387"/>
      <c r="Z577" s="387"/>
    </row>
    <row r="578" spans="1:26" ht="12.75" customHeight="1" x14ac:dyDescent="0.25">
      <c r="A578" s="387"/>
      <c r="B578" s="387"/>
      <c r="C578" s="387"/>
      <c r="D578" s="387"/>
      <c r="E578" s="387"/>
      <c r="F578" s="387"/>
      <c r="G578" s="387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  <c r="Y578" s="387"/>
      <c r="Z578" s="387"/>
    </row>
    <row r="579" spans="1:26" ht="12.75" customHeight="1" x14ac:dyDescent="0.25">
      <c r="A579" s="387"/>
      <c r="B579" s="387"/>
      <c r="C579" s="387"/>
      <c r="D579" s="387"/>
      <c r="E579" s="387"/>
      <c r="F579" s="387"/>
      <c r="G579" s="387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  <c r="Y579" s="387"/>
      <c r="Z579" s="387"/>
    </row>
    <row r="580" spans="1:26" ht="12.75" customHeight="1" x14ac:dyDescent="0.25">
      <c r="A580" s="387"/>
      <c r="B580" s="387"/>
      <c r="C580" s="387"/>
      <c r="D580" s="387"/>
      <c r="E580" s="387"/>
      <c r="F580" s="387"/>
      <c r="G580" s="387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  <c r="Y580" s="387"/>
      <c r="Z580" s="387"/>
    </row>
    <row r="581" spans="1:26" ht="12.75" customHeight="1" x14ac:dyDescent="0.25">
      <c r="A581" s="387"/>
      <c r="B581" s="387"/>
      <c r="C581" s="387"/>
      <c r="D581" s="387"/>
      <c r="E581" s="387"/>
      <c r="F581" s="387"/>
      <c r="G581" s="387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  <c r="Y581" s="387"/>
      <c r="Z581" s="387"/>
    </row>
    <row r="582" spans="1:26" ht="12.75" customHeight="1" x14ac:dyDescent="0.25">
      <c r="A582" s="387"/>
      <c r="B582" s="387"/>
      <c r="C582" s="387"/>
      <c r="D582" s="387"/>
      <c r="E582" s="387"/>
      <c r="F582" s="387"/>
      <c r="G582" s="387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  <c r="Y582" s="387"/>
      <c r="Z582" s="387"/>
    </row>
    <row r="583" spans="1:26" ht="12.75" customHeight="1" x14ac:dyDescent="0.25">
      <c r="A583" s="387"/>
      <c r="B583" s="387"/>
      <c r="C583" s="387"/>
      <c r="D583" s="387"/>
      <c r="E583" s="387"/>
      <c r="F583" s="387"/>
      <c r="G583" s="387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  <c r="Y583" s="387"/>
      <c r="Z583" s="387"/>
    </row>
    <row r="584" spans="1:26" ht="12.75" customHeight="1" x14ac:dyDescent="0.25">
      <c r="A584" s="387"/>
      <c r="B584" s="387"/>
      <c r="C584" s="387"/>
      <c r="D584" s="387"/>
      <c r="E584" s="387"/>
      <c r="F584" s="387"/>
      <c r="G584" s="387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  <c r="Y584" s="387"/>
      <c r="Z584" s="387"/>
    </row>
    <row r="585" spans="1:26" ht="12.75" customHeight="1" x14ac:dyDescent="0.25">
      <c r="A585" s="387"/>
      <c r="B585" s="387"/>
      <c r="C585" s="387"/>
      <c r="D585" s="387"/>
      <c r="E585" s="387"/>
      <c r="F585" s="387"/>
      <c r="G585" s="387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  <c r="Y585" s="387"/>
      <c r="Z585" s="387"/>
    </row>
    <row r="586" spans="1:26" ht="12.75" customHeight="1" x14ac:dyDescent="0.25">
      <c r="A586" s="387"/>
      <c r="B586" s="387"/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  <c r="Y586" s="387"/>
      <c r="Z586" s="387"/>
    </row>
    <row r="587" spans="1:26" ht="12.75" customHeight="1" x14ac:dyDescent="0.25">
      <c r="A587" s="387"/>
      <c r="B587" s="387"/>
      <c r="C587" s="387"/>
      <c r="D587" s="387"/>
      <c r="E587" s="387"/>
      <c r="F587" s="387"/>
      <c r="G587" s="387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  <c r="Y587" s="387"/>
      <c r="Z587" s="387"/>
    </row>
    <row r="588" spans="1:26" ht="12.75" customHeight="1" x14ac:dyDescent="0.25">
      <c r="A588" s="387"/>
      <c r="B588" s="387"/>
      <c r="C588" s="387"/>
      <c r="D588" s="387"/>
      <c r="E588" s="387"/>
      <c r="F588" s="387"/>
      <c r="G588" s="387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  <c r="Y588" s="387"/>
      <c r="Z588" s="387"/>
    </row>
    <row r="589" spans="1:26" ht="12.75" customHeight="1" x14ac:dyDescent="0.25">
      <c r="A589" s="387"/>
      <c r="B589" s="387"/>
      <c r="C589" s="387"/>
      <c r="D589" s="387"/>
      <c r="E589" s="387"/>
      <c r="F589" s="387"/>
      <c r="G589" s="387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  <c r="Y589" s="387"/>
      <c r="Z589" s="387"/>
    </row>
    <row r="590" spans="1:26" ht="12.75" customHeight="1" x14ac:dyDescent="0.25">
      <c r="A590" s="387"/>
      <c r="B590" s="387"/>
      <c r="C590" s="387"/>
      <c r="D590" s="387"/>
      <c r="E590" s="387"/>
      <c r="F590" s="387"/>
      <c r="G590" s="387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  <c r="Y590" s="387"/>
      <c r="Z590" s="387"/>
    </row>
    <row r="591" spans="1:26" ht="12.75" customHeight="1" x14ac:dyDescent="0.25">
      <c r="A591" s="387"/>
      <c r="B591" s="387"/>
      <c r="C591" s="387"/>
      <c r="D591" s="387"/>
      <c r="E591" s="387"/>
      <c r="F591" s="387"/>
      <c r="G591" s="387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  <c r="Y591" s="387"/>
      <c r="Z591" s="387"/>
    </row>
    <row r="592" spans="1:26" ht="12.75" customHeight="1" x14ac:dyDescent="0.25">
      <c r="A592" s="387"/>
      <c r="B592" s="387"/>
      <c r="C592" s="387"/>
      <c r="D592" s="387"/>
      <c r="E592" s="387"/>
      <c r="F592" s="387"/>
      <c r="G592" s="387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  <c r="Y592" s="387"/>
      <c r="Z592" s="387"/>
    </row>
    <row r="593" spans="1:26" ht="12.75" customHeight="1" x14ac:dyDescent="0.25">
      <c r="A593" s="387"/>
      <c r="B593" s="387"/>
      <c r="C593" s="387"/>
      <c r="D593" s="387"/>
      <c r="E593" s="387"/>
      <c r="F593" s="387"/>
      <c r="G593" s="387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  <c r="Y593" s="387"/>
      <c r="Z593" s="387"/>
    </row>
    <row r="594" spans="1:26" ht="12.75" customHeight="1" x14ac:dyDescent="0.25">
      <c r="A594" s="387"/>
      <c r="B594" s="387"/>
      <c r="C594" s="387"/>
      <c r="D594" s="387"/>
      <c r="E594" s="387"/>
      <c r="F594" s="387"/>
      <c r="G594" s="387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  <c r="Y594" s="387"/>
      <c r="Z594" s="387"/>
    </row>
    <row r="595" spans="1:26" ht="12.75" customHeight="1" x14ac:dyDescent="0.25">
      <c r="A595" s="387"/>
      <c r="B595" s="387"/>
      <c r="C595" s="387"/>
      <c r="D595" s="387"/>
      <c r="E595" s="387"/>
      <c r="F595" s="387"/>
      <c r="G595" s="387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  <c r="Y595" s="387"/>
      <c r="Z595" s="387"/>
    </row>
    <row r="596" spans="1:26" ht="12.75" customHeight="1" x14ac:dyDescent="0.25">
      <c r="A596" s="387"/>
      <c r="B596" s="387"/>
      <c r="C596" s="387"/>
      <c r="D596" s="387"/>
      <c r="E596" s="387"/>
      <c r="F596" s="387"/>
      <c r="G596" s="387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  <c r="Y596" s="387"/>
      <c r="Z596" s="387"/>
    </row>
    <row r="597" spans="1:26" ht="12.75" customHeight="1" x14ac:dyDescent="0.25">
      <c r="A597" s="387"/>
      <c r="B597" s="387"/>
      <c r="C597" s="387"/>
      <c r="D597" s="387"/>
      <c r="E597" s="387"/>
      <c r="F597" s="387"/>
      <c r="G597" s="387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  <c r="Y597" s="387"/>
      <c r="Z597" s="387"/>
    </row>
    <row r="598" spans="1:26" ht="12.75" customHeight="1" x14ac:dyDescent="0.25">
      <c r="A598" s="387"/>
      <c r="B598" s="387"/>
      <c r="C598" s="387"/>
      <c r="D598" s="387"/>
      <c r="E598" s="387"/>
      <c r="F598" s="387"/>
      <c r="G598" s="387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  <c r="Y598" s="387"/>
      <c r="Z598" s="387"/>
    </row>
    <row r="599" spans="1:26" ht="12.75" customHeight="1" x14ac:dyDescent="0.25">
      <c r="A599" s="387"/>
      <c r="B599" s="387"/>
      <c r="C599" s="387"/>
      <c r="D599" s="387"/>
      <c r="E599" s="387"/>
      <c r="F599" s="387"/>
      <c r="G599" s="387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  <c r="Y599" s="387"/>
      <c r="Z599" s="387"/>
    </row>
    <row r="600" spans="1:26" ht="12.75" customHeight="1" x14ac:dyDescent="0.25">
      <c r="A600" s="387"/>
      <c r="B600" s="387"/>
      <c r="C600" s="387"/>
      <c r="D600" s="387"/>
      <c r="E600" s="387"/>
      <c r="F600" s="387"/>
      <c r="G600" s="387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  <c r="Y600" s="387"/>
      <c r="Z600" s="387"/>
    </row>
    <row r="601" spans="1:26" ht="12.75" customHeight="1" x14ac:dyDescent="0.25">
      <c r="A601" s="387"/>
      <c r="B601" s="387"/>
      <c r="C601" s="387"/>
      <c r="D601" s="387"/>
      <c r="E601" s="387"/>
      <c r="F601" s="387"/>
      <c r="G601" s="387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  <c r="Y601" s="387"/>
      <c r="Z601" s="387"/>
    </row>
    <row r="602" spans="1:26" ht="12.75" customHeight="1" x14ac:dyDescent="0.25">
      <c r="A602" s="387"/>
      <c r="B602" s="387"/>
      <c r="C602" s="387"/>
      <c r="D602" s="387"/>
      <c r="E602" s="387"/>
      <c r="F602" s="387"/>
      <c r="G602" s="387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  <c r="Y602" s="387"/>
      <c r="Z602" s="387"/>
    </row>
    <row r="603" spans="1:26" ht="12.75" customHeight="1" x14ac:dyDescent="0.25">
      <c r="A603" s="387"/>
      <c r="B603" s="387"/>
      <c r="C603" s="387"/>
      <c r="D603" s="387"/>
      <c r="E603" s="387"/>
      <c r="F603" s="387"/>
      <c r="G603" s="387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  <c r="Y603" s="387"/>
      <c r="Z603" s="387"/>
    </row>
    <row r="604" spans="1:26" ht="12.75" customHeight="1" x14ac:dyDescent="0.25">
      <c r="A604" s="387"/>
      <c r="B604" s="387"/>
      <c r="C604" s="387"/>
      <c r="D604" s="387"/>
      <c r="E604" s="387"/>
      <c r="F604" s="387"/>
      <c r="G604" s="387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  <c r="Y604" s="387"/>
      <c r="Z604" s="387"/>
    </row>
    <row r="605" spans="1:26" ht="12.75" customHeight="1" x14ac:dyDescent="0.25">
      <c r="A605" s="387"/>
      <c r="B605" s="387"/>
      <c r="C605" s="387"/>
      <c r="D605" s="387"/>
      <c r="E605" s="387"/>
      <c r="F605" s="387"/>
      <c r="G605" s="387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  <c r="Y605" s="387"/>
      <c r="Z605" s="387"/>
    </row>
    <row r="606" spans="1:26" ht="12.75" customHeight="1" x14ac:dyDescent="0.25">
      <c r="A606" s="387"/>
      <c r="B606" s="387"/>
      <c r="C606" s="387"/>
      <c r="D606" s="387"/>
      <c r="E606" s="387"/>
      <c r="F606" s="387"/>
      <c r="G606" s="387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  <c r="Y606" s="387"/>
      <c r="Z606" s="387"/>
    </row>
    <row r="607" spans="1:26" ht="12.75" customHeight="1" x14ac:dyDescent="0.25">
      <c r="A607" s="387"/>
      <c r="B607" s="387"/>
      <c r="C607" s="387"/>
      <c r="D607" s="387"/>
      <c r="E607" s="387"/>
      <c r="F607" s="387"/>
      <c r="G607" s="387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  <c r="Y607" s="387"/>
      <c r="Z607" s="387"/>
    </row>
    <row r="608" spans="1:26" ht="12.75" customHeight="1" x14ac:dyDescent="0.25">
      <c r="A608" s="387"/>
      <c r="B608" s="387"/>
      <c r="C608" s="387"/>
      <c r="D608" s="387"/>
      <c r="E608" s="387"/>
      <c r="F608" s="387"/>
      <c r="G608" s="387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  <c r="Y608" s="387"/>
      <c r="Z608" s="387"/>
    </row>
    <row r="609" spans="1:26" ht="12.75" customHeight="1" x14ac:dyDescent="0.25">
      <c r="A609" s="387"/>
      <c r="B609" s="387"/>
      <c r="C609" s="387"/>
      <c r="D609" s="387"/>
      <c r="E609" s="387"/>
      <c r="F609" s="387"/>
      <c r="G609" s="387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  <c r="Y609" s="387"/>
      <c r="Z609" s="387"/>
    </row>
    <row r="610" spans="1:26" ht="12.75" customHeight="1" x14ac:dyDescent="0.25">
      <c r="A610" s="387"/>
      <c r="B610" s="387"/>
      <c r="C610" s="387"/>
      <c r="D610" s="387"/>
      <c r="E610" s="387"/>
      <c r="F610" s="387"/>
      <c r="G610" s="387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  <c r="Y610" s="387"/>
      <c r="Z610" s="387"/>
    </row>
    <row r="611" spans="1:26" ht="12.75" customHeight="1" x14ac:dyDescent="0.25">
      <c r="A611" s="387"/>
      <c r="B611" s="387"/>
      <c r="C611" s="387"/>
      <c r="D611" s="387"/>
      <c r="E611" s="387"/>
      <c r="F611" s="387"/>
      <c r="G611" s="387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  <c r="Y611" s="387"/>
      <c r="Z611" s="387"/>
    </row>
    <row r="612" spans="1:26" ht="12.75" customHeight="1" x14ac:dyDescent="0.25">
      <c r="A612" s="387"/>
      <c r="B612" s="387"/>
      <c r="C612" s="387"/>
      <c r="D612" s="387"/>
      <c r="E612" s="387"/>
      <c r="F612" s="387"/>
      <c r="G612" s="387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  <c r="Y612" s="387"/>
      <c r="Z612" s="387"/>
    </row>
    <row r="613" spans="1:26" ht="12.75" customHeight="1" x14ac:dyDescent="0.25">
      <c r="A613" s="387"/>
      <c r="B613" s="387"/>
      <c r="C613" s="387"/>
      <c r="D613" s="387"/>
      <c r="E613" s="387"/>
      <c r="F613" s="387"/>
      <c r="G613" s="387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  <c r="Y613" s="387"/>
      <c r="Z613" s="387"/>
    </row>
    <row r="614" spans="1:26" ht="12.75" customHeight="1" x14ac:dyDescent="0.25">
      <c r="A614" s="387"/>
      <c r="B614" s="387"/>
      <c r="C614" s="387"/>
      <c r="D614" s="387"/>
      <c r="E614" s="387"/>
      <c r="F614" s="387"/>
      <c r="G614" s="387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  <c r="Y614" s="387"/>
      <c r="Z614" s="387"/>
    </row>
    <row r="615" spans="1:26" ht="12.75" customHeight="1" x14ac:dyDescent="0.25">
      <c r="A615" s="387"/>
      <c r="B615" s="387"/>
      <c r="C615" s="387"/>
      <c r="D615" s="387"/>
      <c r="E615" s="387"/>
      <c r="F615" s="387"/>
      <c r="G615" s="387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  <c r="Y615" s="387"/>
      <c r="Z615" s="387"/>
    </row>
    <row r="616" spans="1:26" ht="12.75" customHeight="1" x14ac:dyDescent="0.25">
      <c r="A616" s="387"/>
      <c r="B616" s="387"/>
      <c r="C616" s="387"/>
      <c r="D616" s="387"/>
      <c r="E616" s="387"/>
      <c r="F616" s="387"/>
      <c r="G616" s="387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  <c r="Y616" s="387"/>
      <c r="Z616" s="387"/>
    </row>
    <row r="617" spans="1:26" ht="12.75" customHeight="1" x14ac:dyDescent="0.25">
      <c r="A617" s="387"/>
      <c r="B617" s="387"/>
      <c r="C617" s="387"/>
      <c r="D617" s="387"/>
      <c r="E617" s="387"/>
      <c r="F617" s="387"/>
      <c r="G617" s="387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  <c r="Y617" s="387"/>
      <c r="Z617" s="387"/>
    </row>
    <row r="618" spans="1:26" ht="12.75" customHeight="1" x14ac:dyDescent="0.25">
      <c r="A618" s="387"/>
      <c r="B618" s="387"/>
      <c r="C618" s="387"/>
      <c r="D618" s="387"/>
      <c r="E618" s="387"/>
      <c r="F618" s="387"/>
      <c r="G618" s="387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  <c r="Y618" s="387"/>
      <c r="Z618" s="387"/>
    </row>
    <row r="619" spans="1:26" ht="12.75" customHeight="1" x14ac:dyDescent="0.25">
      <c r="A619" s="387"/>
      <c r="B619" s="387"/>
      <c r="C619" s="387"/>
      <c r="D619" s="387"/>
      <c r="E619" s="387"/>
      <c r="F619" s="387"/>
      <c r="G619" s="387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  <c r="Y619" s="387"/>
      <c r="Z619" s="387"/>
    </row>
    <row r="620" spans="1:26" ht="12.75" customHeight="1" x14ac:dyDescent="0.25">
      <c r="A620" s="387"/>
      <c r="B620" s="387"/>
      <c r="C620" s="387"/>
      <c r="D620" s="387"/>
      <c r="E620" s="387"/>
      <c r="F620" s="387"/>
      <c r="G620" s="387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  <c r="Y620" s="387"/>
      <c r="Z620" s="387"/>
    </row>
    <row r="621" spans="1:26" ht="12.75" customHeight="1" x14ac:dyDescent="0.25">
      <c r="A621" s="387"/>
      <c r="B621" s="387"/>
      <c r="C621" s="387"/>
      <c r="D621" s="387"/>
      <c r="E621" s="387"/>
      <c r="F621" s="387"/>
      <c r="G621" s="387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  <c r="Y621" s="387"/>
      <c r="Z621" s="387"/>
    </row>
    <row r="622" spans="1:26" ht="12.75" customHeight="1" x14ac:dyDescent="0.25">
      <c r="A622" s="387"/>
      <c r="B622" s="387"/>
      <c r="C622" s="387"/>
      <c r="D622" s="387"/>
      <c r="E622" s="387"/>
      <c r="F622" s="387"/>
      <c r="G622" s="387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  <c r="Y622" s="387"/>
      <c r="Z622" s="387"/>
    </row>
    <row r="623" spans="1:26" ht="12.75" customHeight="1" x14ac:dyDescent="0.25">
      <c r="A623" s="387"/>
      <c r="B623" s="387"/>
      <c r="C623" s="387"/>
      <c r="D623" s="387"/>
      <c r="E623" s="387"/>
      <c r="F623" s="387"/>
      <c r="G623" s="387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  <c r="Y623" s="387"/>
      <c r="Z623" s="387"/>
    </row>
    <row r="624" spans="1:26" ht="12.75" customHeight="1" x14ac:dyDescent="0.25">
      <c r="A624" s="387"/>
      <c r="B624" s="387"/>
      <c r="C624" s="387"/>
      <c r="D624" s="387"/>
      <c r="E624" s="387"/>
      <c r="F624" s="387"/>
      <c r="G624" s="387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  <c r="Y624" s="387"/>
      <c r="Z624" s="387"/>
    </row>
    <row r="625" spans="1:26" ht="12.75" customHeight="1" x14ac:dyDescent="0.25">
      <c r="A625" s="387"/>
      <c r="B625" s="387"/>
      <c r="C625" s="387"/>
      <c r="D625" s="387"/>
      <c r="E625" s="387"/>
      <c r="F625" s="387"/>
      <c r="G625" s="387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  <c r="Y625" s="387"/>
      <c r="Z625" s="387"/>
    </row>
    <row r="626" spans="1:26" ht="12.75" customHeight="1" x14ac:dyDescent="0.25">
      <c r="A626" s="387"/>
      <c r="B626" s="387"/>
      <c r="C626" s="387"/>
      <c r="D626" s="387"/>
      <c r="E626" s="387"/>
      <c r="F626" s="387"/>
      <c r="G626" s="387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  <c r="Y626" s="387"/>
      <c r="Z626" s="387"/>
    </row>
    <row r="627" spans="1:26" ht="12.75" customHeight="1" x14ac:dyDescent="0.25">
      <c r="A627" s="387"/>
      <c r="B627" s="387"/>
      <c r="C627" s="387"/>
      <c r="D627" s="387"/>
      <c r="E627" s="387"/>
      <c r="F627" s="387"/>
      <c r="G627" s="387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  <c r="Y627" s="387"/>
      <c r="Z627" s="387"/>
    </row>
    <row r="628" spans="1:26" ht="12.75" customHeight="1" x14ac:dyDescent="0.25">
      <c r="A628" s="387"/>
      <c r="B628" s="387"/>
      <c r="C628" s="387"/>
      <c r="D628" s="387"/>
      <c r="E628" s="387"/>
      <c r="F628" s="387"/>
      <c r="G628" s="387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  <c r="Y628" s="387"/>
      <c r="Z628" s="387"/>
    </row>
    <row r="629" spans="1:26" ht="12.75" customHeight="1" x14ac:dyDescent="0.25">
      <c r="A629" s="387"/>
      <c r="B629" s="387"/>
      <c r="C629" s="387"/>
      <c r="D629" s="387"/>
      <c r="E629" s="387"/>
      <c r="F629" s="387"/>
      <c r="G629" s="387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  <c r="Y629" s="387"/>
      <c r="Z629" s="387"/>
    </row>
    <row r="630" spans="1:26" ht="12.75" customHeight="1" x14ac:dyDescent="0.25">
      <c r="A630" s="387"/>
      <c r="B630" s="387"/>
      <c r="C630" s="387"/>
      <c r="D630" s="387"/>
      <c r="E630" s="387"/>
      <c r="F630" s="387"/>
      <c r="G630" s="387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  <c r="Y630" s="387"/>
      <c r="Z630" s="387"/>
    </row>
    <row r="631" spans="1:26" ht="12.75" customHeight="1" x14ac:dyDescent="0.25">
      <c r="A631" s="387"/>
      <c r="B631" s="387"/>
      <c r="C631" s="387"/>
      <c r="D631" s="387"/>
      <c r="E631" s="387"/>
      <c r="F631" s="387"/>
      <c r="G631" s="387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  <c r="Y631" s="387"/>
      <c r="Z631" s="387"/>
    </row>
    <row r="632" spans="1:26" ht="12.75" customHeight="1" x14ac:dyDescent="0.25">
      <c r="A632" s="387"/>
      <c r="B632" s="387"/>
      <c r="C632" s="387"/>
      <c r="D632" s="387"/>
      <c r="E632" s="387"/>
      <c r="F632" s="387"/>
      <c r="G632" s="387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  <c r="Y632" s="387"/>
      <c r="Z632" s="387"/>
    </row>
    <row r="633" spans="1:26" ht="12.75" customHeight="1" x14ac:dyDescent="0.25">
      <c r="A633" s="387"/>
      <c r="B633" s="387"/>
      <c r="C633" s="387"/>
      <c r="D633" s="387"/>
      <c r="E633" s="387"/>
      <c r="F633" s="387"/>
      <c r="G633" s="387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  <c r="Y633" s="387"/>
      <c r="Z633" s="387"/>
    </row>
    <row r="634" spans="1:26" ht="12.75" customHeight="1" x14ac:dyDescent="0.25">
      <c r="A634" s="387"/>
      <c r="B634" s="387"/>
      <c r="C634" s="387"/>
      <c r="D634" s="387"/>
      <c r="E634" s="387"/>
      <c r="F634" s="387"/>
      <c r="G634" s="387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  <c r="Y634" s="387"/>
      <c r="Z634" s="387"/>
    </row>
    <row r="635" spans="1:26" ht="12.75" customHeight="1" x14ac:dyDescent="0.25">
      <c r="A635" s="387"/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  <c r="Y635" s="387"/>
      <c r="Z635" s="387"/>
    </row>
    <row r="636" spans="1:26" ht="12.75" customHeight="1" x14ac:dyDescent="0.25">
      <c r="A636" s="387"/>
      <c r="B636" s="387"/>
      <c r="C636" s="387"/>
      <c r="D636" s="387"/>
      <c r="E636" s="387"/>
      <c r="F636" s="387"/>
      <c r="G636" s="387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  <c r="Y636" s="387"/>
      <c r="Z636" s="387"/>
    </row>
    <row r="637" spans="1:26" ht="12.75" customHeight="1" x14ac:dyDescent="0.25">
      <c r="A637" s="387"/>
      <c r="B637" s="387"/>
      <c r="C637" s="387"/>
      <c r="D637" s="387"/>
      <c r="E637" s="387"/>
      <c r="F637" s="387"/>
      <c r="G637" s="387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  <c r="Y637" s="387"/>
      <c r="Z637" s="387"/>
    </row>
    <row r="638" spans="1:26" ht="12.75" customHeight="1" x14ac:dyDescent="0.25">
      <c r="A638" s="387"/>
      <c r="B638" s="387"/>
      <c r="C638" s="387"/>
      <c r="D638" s="387"/>
      <c r="E638" s="387"/>
      <c r="F638" s="387"/>
      <c r="G638" s="387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  <c r="Y638" s="387"/>
      <c r="Z638" s="387"/>
    </row>
    <row r="639" spans="1:26" ht="12.75" customHeight="1" x14ac:dyDescent="0.25">
      <c r="A639" s="387"/>
      <c r="B639" s="387"/>
      <c r="C639" s="387"/>
      <c r="D639" s="387"/>
      <c r="E639" s="387"/>
      <c r="F639" s="387"/>
      <c r="G639" s="387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  <c r="Y639" s="387"/>
      <c r="Z639" s="387"/>
    </row>
    <row r="640" spans="1:26" ht="12.75" customHeight="1" x14ac:dyDescent="0.25">
      <c r="A640" s="387"/>
      <c r="B640" s="387"/>
      <c r="C640" s="387"/>
      <c r="D640" s="387"/>
      <c r="E640" s="387"/>
      <c r="F640" s="387"/>
      <c r="G640" s="387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  <c r="Y640" s="387"/>
      <c r="Z640" s="387"/>
    </row>
    <row r="641" spans="1:26" ht="12.75" customHeight="1" x14ac:dyDescent="0.25">
      <c r="A641" s="387"/>
      <c r="B641" s="387"/>
      <c r="C641" s="387"/>
      <c r="D641" s="387"/>
      <c r="E641" s="387"/>
      <c r="F641" s="387"/>
      <c r="G641" s="387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  <c r="Y641" s="387"/>
      <c r="Z641" s="387"/>
    </row>
    <row r="642" spans="1:26" ht="12.75" customHeight="1" x14ac:dyDescent="0.25">
      <c r="A642" s="387"/>
      <c r="B642" s="387"/>
      <c r="C642" s="387"/>
      <c r="D642" s="387"/>
      <c r="E642" s="387"/>
      <c r="F642" s="387"/>
      <c r="G642" s="387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  <c r="Y642" s="387"/>
      <c r="Z642" s="387"/>
    </row>
    <row r="643" spans="1:26" ht="12.75" customHeight="1" x14ac:dyDescent="0.25">
      <c r="A643" s="387"/>
      <c r="B643" s="387"/>
      <c r="C643" s="387"/>
      <c r="D643" s="387"/>
      <c r="E643" s="387"/>
      <c r="F643" s="387"/>
      <c r="G643" s="387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  <c r="Y643" s="387"/>
      <c r="Z643" s="387"/>
    </row>
    <row r="644" spans="1:26" ht="12.75" customHeight="1" x14ac:dyDescent="0.25">
      <c r="A644" s="387"/>
      <c r="B644" s="387"/>
      <c r="C644" s="387"/>
      <c r="D644" s="387"/>
      <c r="E644" s="387"/>
      <c r="F644" s="387"/>
      <c r="G644" s="387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  <c r="Y644" s="387"/>
      <c r="Z644" s="387"/>
    </row>
    <row r="645" spans="1:26" ht="12.75" customHeight="1" x14ac:dyDescent="0.25">
      <c r="A645" s="387"/>
      <c r="B645" s="387"/>
      <c r="C645" s="387"/>
      <c r="D645" s="387"/>
      <c r="E645" s="387"/>
      <c r="F645" s="387"/>
      <c r="G645" s="387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  <c r="Y645" s="387"/>
      <c r="Z645" s="387"/>
    </row>
    <row r="646" spans="1:26" ht="12.75" customHeight="1" x14ac:dyDescent="0.25">
      <c r="A646" s="387"/>
      <c r="B646" s="387"/>
      <c r="C646" s="387"/>
      <c r="D646" s="387"/>
      <c r="E646" s="387"/>
      <c r="F646" s="387"/>
      <c r="G646" s="387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  <c r="Y646" s="387"/>
      <c r="Z646" s="387"/>
    </row>
    <row r="647" spans="1:26" ht="12.75" customHeight="1" x14ac:dyDescent="0.25">
      <c r="A647" s="387"/>
      <c r="B647" s="387"/>
      <c r="C647" s="387"/>
      <c r="D647" s="387"/>
      <c r="E647" s="387"/>
      <c r="F647" s="387"/>
      <c r="G647" s="387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  <c r="Y647" s="387"/>
      <c r="Z647" s="387"/>
    </row>
    <row r="648" spans="1:26" ht="12.75" customHeight="1" x14ac:dyDescent="0.25">
      <c r="A648" s="387"/>
      <c r="B648" s="387"/>
      <c r="C648" s="387"/>
      <c r="D648" s="387"/>
      <c r="E648" s="387"/>
      <c r="F648" s="387"/>
      <c r="G648" s="387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  <c r="Y648" s="387"/>
      <c r="Z648" s="387"/>
    </row>
    <row r="649" spans="1:26" ht="12.75" customHeight="1" x14ac:dyDescent="0.25">
      <c r="A649" s="387"/>
      <c r="B649" s="387"/>
      <c r="C649" s="387"/>
      <c r="D649" s="387"/>
      <c r="E649" s="387"/>
      <c r="F649" s="387"/>
      <c r="G649" s="387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  <c r="Y649" s="387"/>
      <c r="Z649" s="387"/>
    </row>
    <row r="650" spans="1:26" ht="12.75" customHeight="1" x14ac:dyDescent="0.25">
      <c r="A650" s="387"/>
      <c r="B650" s="387"/>
      <c r="C650" s="387"/>
      <c r="D650" s="387"/>
      <c r="E650" s="387"/>
      <c r="F650" s="387"/>
      <c r="G650" s="387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  <c r="Y650" s="387"/>
      <c r="Z650" s="387"/>
    </row>
    <row r="651" spans="1:26" ht="12.75" customHeight="1" x14ac:dyDescent="0.25">
      <c r="A651" s="387"/>
      <c r="B651" s="387"/>
      <c r="C651" s="387"/>
      <c r="D651" s="387"/>
      <c r="E651" s="387"/>
      <c r="F651" s="387"/>
      <c r="G651" s="387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  <c r="Y651" s="387"/>
      <c r="Z651" s="387"/>
    </row>
    <row r="652" spans="1:26" ht="12.75" customHeight="1" x14ac:dyDescent="0.25">
      <c r="A652" s="387"/>
      <c r="B652" s="387"/>
      <c r="C652" s="387"/>
      <c r="D652" s="387"/>
      <c r="E652" s="387"/>
      <c r="F652" s="387"/>
      <c r="G652" s="387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  <c r="Y652" s="387"/>
      <c r="Z652" s="387"/>
    </row>
    <row r="653" spans="1:26" ht="12.75" customHeight="1" x14ac:dyDescent="0.25">
      <c r="A653" s="387"/>
      <c r="B653" s="387"/>
      <c r="C653" s="387"/>
      <c r="D653" s="387"/>
      <c r="E653" s="387"/>
      <c r="F653" s="387"/>
      <c r="G653" s="387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  <c r="Y653" s="387"/>
      <c r="Z653" s="387"/>
    </row>
    <row r="654" spans="1:26" ht="12.75" customHeight="1" x14ac:dyDescent="0.25">
      <c r="A654" s="387"/>
      <c r="B654" s="387"/>
      <c r="C654" s="387"/>
      <c r="D654" s="387"/>
      <c r="E654" s="387"/>
      <c r="F654" s="387"/>
      <c r="G654" s="387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  <c r="Y654" s="387"/>
      <c r="Z654" s="387"/>
    </row>
    <row r="655" spans="1:26" ht="12.75" customHeight="1" x14ac:dyDescent="0.25">
      <c r="A655" s="387"/>
      <c r="B655" s="387"/>
      <c r="C655" s="387"/>
      <c r="D655" s="387"/>
      <c r="E655" s="387"/>
      <c r="F655" s="387"/>
      <c r="G655" s="387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  <c r="Y655" s="387"/>
      <c r="Z655" s="387"/>
    </row>
    <row r="656" spans="1:26" ht="12.75" customHeight="1" x14ac:dyDescent="0.25">
      <c r="A656" s="387"/>
      <c r="B656" s="387"/>
      <c r="C656" s="387"/>
      <c r="D656" s="387"/>
      <c r="E656" s="387"/>
      <c r="F656" s="387"/>
      <c r="G656" s="387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  <c r="Y656" s="387"/>
      <c r="Z656" s="387"/>
    </row>
    <row r="657" spans="1:26" ht="12.75" customHeight="1" x14ac:dyDescent="0.25">
      <c r="A657" s="387"/>
      <c r="B657" s="387"/>
      <c r="C657" s="387"/>
      <c r="D657" s="387"/>
      <c r="E657" s="387"/>
      <c r="F657" s="387"/>
      <c r="G657" s="387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  <c r="Y657" s="387"/>
      <c r="Z657" s="387"/>
    </row>
    <row r="658" spans="1:26" ht="12.75" customHeight="1" x14ac:dyDescent="0.25">
      <c r="A658" s="387"/>
      <c r="B658" s="387"/>
      <c r="C658" s="387"/>
      <c r="D658" s="387"/>
      <c r="E658" s="387"/>
      <c r="F658" s="387"/>
      <c r="G658" s="387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  <c r="Y658" s="387"/>
      <c r="Z658" s="387"/>
    </row>
    <row r="659" spans="1:26" ht="12.75" customHeight="1" x14ac:dyDescent="0.25">
      <c r="A659" s="387"/>
      <c r="B659" s="387"/>
      <c r="C659" s="387"/>
      <c r="D659" s="387"/>
      <c r="E659" s="387"/>
      <c r="F659" s="387"/>
      <c r="G659" s="387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  <c r="Y659" s="387"/>
      <c r="Z659" s="387"/>
    </row>
    <row r="660" spans="1:26" ht="12.75" customHeight="1" x14ac:dyDescent="0.25">
      <c r="A660" s="387"/>
      <c r="B660" s="387"/>
      <c r="C660" s="387"/>
      <c r="D660" s="387"/>
      <c r="E660" s="387"/>
      <c r="F660" s="387"/>
      <c r="G660" s="387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  <c r="Y660" s="387"/>
      <c r="Z660" s="387"/>
    </row>
    <row r="661" spans="1:26" ht="12.75" customHeight="1" x14ac:dyDescent="0.25">
      <c r="A661" s="387"/>
      <c r="B661" s="387"/>
      <c r="C661" s="387"/>
      <c r="D661" s="387"/>
      <c r="E661" s="387"/>
      <c r="F661" s="387"/>
      <c r="G661" s="387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  <c r="Y661" s="387"/>
      <c r="Z661" s="387"/>
    </row>
    <row r="662" spans="1:26" ht="12.75" customHeight="1" x14ac:dyDescent="0.25">
      <c r="A662" s="387"/>
      <c r="B662" s="387"/>
      <c r="C662" s="387"/>
      <c r="D662" s="387"/>
      <c r="E662" s="387"/>
      <c r="F662" s="387"/>
      <c r="G662" s="387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  <c r="Y662" s="387"/>
      <c r="Z662" s="387"/>
    </row>
    <row r="663" spans="1:26" ht="12.75" customHeight="1" x14ac:dyDescent="0.25">
      <c r="A663" s="387"/>
      <c r="B663" s="387"/>
      <c r="C663" s="387"/>
      <c r="D663" s="387"/>
      <c r="E663" s="387"/>
      <c r="F663" s="387"/>
      <c r="G663" s="387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  <c r="Y663" s="387"/>
      <c r="Z663" s="387"/>
    </row>
    <row r="664" spans="1:26" ht="12.75" customHeight="1" x14ac:dyDescent="0.25">
      <c r="A664" s="387"/>
      <c r="B664" s="387"/>
      <c r="C664" s="387"/>
      <c r="D664" s="387"/>
      <c r="E664" s="387"/>
      <c r="F664" s="387"/>
      <c r="G664" s="387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  <c r="Y664" s="387"/>
      <c r="Z664" s="387"/>
    </row>
    <row r="665" spans="1:26" ht="12.75" customHeight="1" x14ac:dyDescent="0.25">
      <c r="A665" s="387"/>
      <c r="B665" s="387"/>
      <c r="C665" s="387"/>
      <c r="D665" s="387"/>
      <c r="E665" s="387"/>
      <c r="F665" s="387"/>
      <c r="G665" s="387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  <c r="Y665" s="387"/>
      <c r="Z665" s="387"/>
    </row>
    <row r="666" spans="1:26" ht="12.75" customHeight="1" x14ac:dyDescent="0.25">
      <c r="A666" s="387"/>
      <c r="B666" s="387"/>
      <c r="C666" s="387"/>
      <c r="D666" s="387"/>
      <c r="E666" s="387"/>
      <c r="F666" s="387"/>
      <c r="G666" s="387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  <c r="Y666" s="387"/>
      <c r="Z666" s="387"/>
    </row>
    <row r="667" spans="1:26" ht="12.75" customHeight="1" x14ac:dyDescent="0.25">
      <c r="A667" s="387"/>
      <c r="B667" s="387"/>
      <c r="C667" s="387"/>
      <c r="D667" s="387"/>
      <c r="E667" s="387"/>
      <c r="F667" s="387"/>
      <c r="G667" s="387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  <c r="Y667" s="387"/>
      <c r="Z667" s="387"/>
    </row>
    <row r="668" spans="1:26" ht="12.75" customHeight="1" x14ac:dyDescent="0.25">
      <c r="A668" s="387"/>
      <c r="B668" s="387"/>
      <c r="C668" s="387"/>
      <c r="D668" s="387"/>
      <c r="E668" s="387"/>
      <c r="F668" s="387"/>
      <c r="G668" s="387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  <c r="Y668" s="387"/>
      <c r="Z668" s="387"/>
    </row>
    <row r="669" spans="1:26" ht="12.75" customHeight="1" x14ac:dyDescent="0.25">
      <c r="A669" s="387"/>
      <c r="B669" s="387"/>
      <c r="C669" s="387"/>
      <c r="D669" s="387"/>
      <c r="E669" s="387"/>
      <c r="F669" s="387"/>
      <c r="G669" s="387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  <c r="Y669" s="387"/>
      <c r="Z669" s="387"/>
    </row>
    <row r="670" spans="1:26" ht="12.75" customHeight="1" x14ac:dyDescent="0.25">
      <c r="A670" s="387"/>
      <c r="B670" s="387"/>
      <c r="C670" s="387"/>
      <c r="D670" s="387"/>
      <c r="E670" s="387"/>
      <c r="F670" s="387"/>
      <c r="G670" s="387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  <c r="Y670" s="387"/>
      <c r="Z670" s="387"/>
    </row>
    <row r="671" spans="1:26" ht="12.75" customHeight="1" x14ac:dyDescent="0.25">
      <c r="A671" s="387"/>
      <c r="B671" s="387"/>
      <c r="C671" s="387"/>
      <c r="D671" s="387"/>
      <c r="E671" s="387"/>
      <c r="F671" s="387"/>
      <c r="G671" s="387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  <c r="Y671" s="387"/>
      <c r="Z671" s="387"/>
    </row>
    <row r="672" spans="1:26" ht="12.75" customHeight="1" x14ac:dyDescent="0.25">
      <c r="A672" s="387"/>
      <c r="B672" s="387"/>
      <c r="C672" s="387"/>
      <c r="D672" s="387"/>
      <c r="E672" s="387"/>
      <c r="F672" s="387"/>
      <c r="G672" s="387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  <c r="Y672" s="387"/>
      <c r="Z672" s="387"/>
    </row>
    <row r="673" spans="1:26" ht="12.75" customHeight="1" x14ac:dyDescent="0.25">
      <c r="A673" s="387"/>
      <c r="B673" s="387"/>
      <c r="C673" s="387"/>
      <c r="D673" s="387"/>
      <c r="E673" s="387"/>
      <c r="F673" s="387"/>
      <c r="G673" s="387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  <c r="Y673" s="387"/>
      <c r="Z673" s="387"/>
    </row>
    <row r="674" spans="1:26" ht="12.75" customHeight="1" x14ac:dyDescent="0.25">
      <c r="A674" s="387"/>
      <c r="B674" s="387"/>
      <c r="C674" s="387"/>
      <c r="D674" s="387"/>
      <c r="E674" s="387"/>
      <c r="F674" s="387"/>
      <c r="G674" s="387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  <c r="Y674" s="387"/>
      <c r="Z674" s="387"/>
    </row>
    <row r="675" spans="1:26" ht="12.75" customHeight="1" x14ac:dyDescent="0.25">
      <c r="A675" s="387"/>
      <c r="B675" s="387"/>
      <c r="C675" s="387"/>
      <c r="D675" s="387"/>
      <c r="E675" s="387"/>
      <c r="F675" s="387"/>
      <c r="G675" s="387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  <c r="Y675" s="387"/>
      <c r="Z675" s="387"/>
    </row>
    <row r="676" spans="1:26" ht="12.75" customHeight="1" x14ac:dyDescent="0.25">
      <c r="A676" s="387"/>
      <c r="B676" s="387"/>
      <c r="C676" s="387"/>
      <c r="D676" s="387"/>
      <c r="E676" s="387"/>
      <c r="F676" s="387"/>
      <c r="G676" s="387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  <c r="Y676" s="387"/>
      <c r="Z676" s="387"/>
    </row>
    <row r="677" spans="1:26" ht="12.75" customHeight="1" x14ac:dyDescent="0.25">
      <c r="A677" s="387"/>
      <c r="B677" s="387"/>
      <c r="C677" s="387"/>
      <c r="D677" s="387"/>
      <c r="E677" s="387"/>
      <c r="F677" s="387"/>
      <c r="G677" s="387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  <c r="Y677" s="387"/>
      <c r="Z677" s="387"/>
    </row>
    <row r="678" spans="1:26" ht="12.75" customHeight="1" x14ac:dyDescent="0.25">
      <c r="A678" s="387"/>
      <c r="B678" s="387"/>
      <c r="C678" s="387"/>
      <c r="D678" s="387"/>
      <c r="E678" s="387"/>
      <c r="F678" s="387"/>
      <c r="G678" s="387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  <c r="Y678" s="387"/>
      <c r="Z678" s="387"/>
    </row>
    <row r="679" spans="1:26" ht="12.75" customHeight="1" x14ac:dyDescent="0.25">
      <c r="A679" s="387"/>
      <c r="B679" s="387"/>
      <c r="C679" s="387"/>
      <c r="D679" s="387"/>
      <c r="E679" s="387"/>
      <c r="F679" s="387"/>
      <c r="G679" s="387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  <c r="Y679" s="387"/>
      <c r="Z679" s="387"/>
    </row>
    <row r="680" spans="1:26" ht="12.75" customHeight="1" x14ac:dyDescent="0.25">
      <c r="A680" s="387"/>
      <c r="B680" s="387"/>
      <c r="C680" s="387"/>
      <c r="D680" s="387"/>
      <c r="E680" s="387"/>
      <c r="F680" s="387"/>
      <c r="G680" s="387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  <c r="Y680" s="387"/>
      <c r="Z680" s="387"/>
    </row>
    <row r="681" spans="1:26" ht="12.75" customHeight="1" x14ac:dyDescent="0.25">
      <c r="A681" s="387"/>
      <c r="B681" s="387"/>
      <c r="C681" s="387"/>
      <c r="D681" s="387"/>
      <c r="E681" s="387"/>
      <c r="F681" s="387"/>
      <c r="G681" s="387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  <c r="Y681" s="387"/>
      <c r="Z681" s="387"/>
    </row>
    <row r="682" spans="1:26" ht="12.75" customHeight="1" x14ac:dyDescent="0.25">
      <c r="A682" s="387"/>
      <c r="B682" s="387"/>
      <c r="C682" s="387"/>
      <c r="D682" s="387"/>
      <c r="E682" s="387"/>
      <c r="F682" s="387"/>
      <c r="G682" s="387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  <c r="Y682" s="387"/>
      <c r="Z682" s="387"/>
    </row>
    <row r="683" spans="1:26" ht="12.75" customHeight="1" x14ac:dyDescent="0.25">
      <c r="A683" s="387"/>
      <c r="B683" s="387"/>
      <c r="C683" s="387"/>
      <c r="D683" s="387"/>
      <c r="E683" s="387"/>
      <c r="F683" s="387"/>
      <c r="G683" s="387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  <c r="Y683" s="387"/>
      <c r="Z683" s="387"/>
    </row>
    <row r="684" spans="1:26" ht="12.75" customHeight="1" x14ac:dyDescent="0.25">
      <c r="A684" s="387"/>
      <c r="B684" s="387"/>
      <c r="C684" s="387"/>
      <c r="D684" s="387"/>
      <c r="E684" s="387"/>
      <c r="F684" s="387"/>
      <c r="G684" s="387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  <c r="Y684" s="387"/>
      <c r="Z684" s="387"/>
    </row>
    <row r="685" spans="1:26" ht="12.75" customHeight="1" x14ac:dyDescent="0.25">
      <c r="A685" s="387"/>
      <c r="B685" s="387"/>
      <c r="C685" s="387"/>
      <c r="D685" s="387"/>
      <c r="E685" s="387"/>
      <c r="F685" s="387"/>
      <c r="G685" s="387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  <c r="Y685" s="387"/>
      <c r="Z685" s="387"/>
    </row>
    <row r="686" spans="1:26" ht="12.75" customHeight="1" x14ac:dyDescent="0.25">
      <c r="A686" s="387"/>
      <c r="B686" s="387"/>
      <c r="C686" s="387"/>
      <c r="D686" s="387"/>
      <c r="E686" s="387"/>
      <c r="F686" s="387"/>
      <c r="G686" s="387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  <c r="Y686" s="387"/>
      <c r="Z686" s="387"/>
    </row>
    <row r="687" spans="1:26" ht="12.75" customHeight="1" x14ac:dyDescent="0.25">
      <c r="A687" s="387"/>
      <c r="B687" s="387"/>
      <c r="C687" s="387"/>
      <c r="D687" s="387"/>
      <c r="E687" s="387"/>
      <c r="F687" s="387"/>
      <c r="G687" s="387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  <c r="Y687" s="387"/>
      <c r="Z687" s="387"/>
    </row>
    <row r="688" spans="1:26" ht="12.75" customHeight="1" x14ac:dyDescent="0.25">
      <c r="A688" s="387"/>
      <c r="B688" s="387"/>
      <c r="C688" s="387"/>
      <c r="D688" s="387"/>
      <c r="E688" s="387"/>
      <c r="F688" s="387"/>
      <c r="G688" s="387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  <c r="Y688" s="387"/>
      <c r="Z688" s="387"/>
    </row>
    <row r="689" spans="1:26" ht="12.75" customHeight="1" x14ac:dyDescent="0.25">
      <c r="A689" s="387"/>
      <c r="B689" s="387"/>
      <c r="C689" s="387"/>
      <c r="D689" s="387"/>
      <c r="E689" s="387"/>
      <c r="F689" s="387"/>
      <c r="G689" s="387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  <c r="Y689" s="387"/>
      <c r="Z689" s="387"/>
    </row>
    <row r="690" spans="1:26" ht="12.75" customHeight="1" x14ac:dyDescent="0.25">
      <c r="A690" s="387"/>
      <c r="B690" s="387"/>
      <c r="C690" s="387"/>
      <c r="D690" s="387"/>
      <c r="E690" s="387"/>
      <c r="F690" s="387"/>
      <c r="G690" s="387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  <c r="Y690" s="387"/>
      <c r="Z690" s="387"/>
    </row>
    <row r="691" spans="1:26" ht="12.75" customHeight="1" x14ac:dyDescent="0.25">
      <c r="A691" s="387"/>
      <c r="B691" s="387"/>
      <c r="C691" s="387"/>
      <c r="D691" s="387"/>
      <c r="E691" s="387"/>
      <c r="F691" s="387"/>
      <c r="G691" s="387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  <c r="Y691" s="387"/>
      <c r="Z691" s="387"/>
    </row>
    <row r="692" spans="1:26" ht="12.75" customHeight="1" x14ac:dyDescent="0.25">
      <c r="A692" s="387"/>
      <c r="B692" s="387"/>
      <c r="C692" s="387"/>
      <c r="D692" s="387"/>
      <c r="E692" s="387"/>
      <c r="F692" s="387"/>
      <c r="G692" s="387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  <c r="Y692" s="387"/>
      <c r="Z692" s="387"/>
    </row>
    <row r="693" spans="1:26" ht="12.75" customHeight="1" x14ac:dyDescent="0.25">
      <c r="A693" s="387"/>
      <c r="B693" s="387"/>
      <c r="C693" s="387"/>
      <c r="D693" s="387"/>
      <c r="E693" s="387"/>
      <c r="F693" s="387"/>
      <c r="G693" s="387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  <c r="Y693" s="387"/>
      <c r="Z693" s="387"/>
    </row>
    <row r="694" spans="1:26" ht="12.75" customHeight="1" x14ac:dyDescent="0.25">
      <c r="A694" s="387"/>
      <c r="B694" s="387"/>
      <c r="C694" s="387"/>
      <c r="D694" s="387"/>
      <c r="E694" s="387"/>
      <c r="F694" s="387"/>
      <c r="G694" s="387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  <c r="Y694" s="387"/>
      <c r="Z694" s="387"/>
    </row>
    <row r="695" spans="1:26" ht="12.75" customHeight="1" x14ac:dyDescent="0.25">
      <c r="A695" s="387"/>
      <c r="B695" s="387"/>
      <c r="C695" s="387"/>
      <c r="D695" s="387"/>
      <c r="E695" s="387"/>
      <c r="F695" s="387"/>
      <c r="G695" s="387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  <c r="Y695" s="387"/>
      <c r="Z695" s="387"/>
    </row>
    <row r="696" spans="1:26" ht="12.75" customHeight="1" x14ac:dyDescent="0.25">
      <c r="A696" s="387"/>
      <c r="B696" s="387"/>
      <c r="C696" s="387"/>
      <c r="D696" s="387"/>
      <c r="E696" s="387"/>
      <c r="F696" s="387"/>
      <c r="G696" s="387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  <c r="Y696" s="387"/>
      <c r="Z696" s="387"/>
    </row>
    <row r="697" spans="1:26" ht="12.75" customHeight="1" x14ac:dyDescent="0.25">
      <c r="A697" s="387"/>
      <c r="B697" s="387"/>
      <c r="C697" s="387"/>
      <c r="D697" s="387"/>
      <c r="E697" s="387"/>
      <c r="F697" s="387"/>
      <c r="G697" s="387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  <c r="Y697" s="387"/>
      <c r="Z697" s="387"/>
    </row>
    <row r="698" spans="1:26" ht="12.75" customHeight="1" x14ac:dyDescent="0.25">
      <c r="A698" s="387"/>
      <c r="B698" s="387"/>
      <c r="C698" s="387"/>
      <c r="D698" s="387"/>
      <c r="E698" s="387"/>
      <c r="F698" s="387"/>
      <c r="G698" s="387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  <c r="Y698" s="387"/>
      <c r="Z698" s="387"/>
    </row>
    <row r="699" spans="1:26" ht="12.75" customHeight="1" x14ac:dyDescent="0.25">
      <c r="A699" s="387"/>
      <c r="B699" s="387"/>
      <c r="C699" s="387"/>
      <c r="D699" s="387"/>
      <c r="E699" s="387"/>
      <c r="F699" s="387"/>
      <c r="G699" s="387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  <c r="Y699" s="387"/>
      <c r="Z699" s="387"/>
    </row>
    <row r="700" spans="1:26" ht="12.75" customHeight="1" x14ac:dyDescent="0.25">
      <c r="A700" s="387"/>
      <c r="B700" s="387"/>
      <c r="C700" s="387"/>
      <c r="D700" s="387"/>
      <c r="E700" s="387"/>
      <c r="F700" s="387"/>
      <c r="G700" s="387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  <c r="Y700" s="387"/>
      <c r="Z700" s="387"/>
    </row>
    <row r="701" spans="1:26" ht="12.75" customHeight="1" x14ac:dyDescent="0.25">
      <c r="A701" s="387"/>
      <c r="B701" s="387"/>
      <c r="C701" s="387"/>
      <c r="D701" s="387"/>
      <c r="E701" s="387"/>
      <c r="F701" s="387"/>
      <c r="G701" s="387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  <c r="Y701" s="387"/>
      <c r="Z701" s="387"/>
    </row>
    <row r="702" spans="1:26" ht="12.75" customHeight="1" x14ac:dyDescent="0.25">
      <c r="A702" s="387"/>
      <c r="B702" s="387"/>
      <c r="C702" s="387"/>
      <c r="D702" s="387"/>
      <c r="E702" s="387"/>
      <c r="F702" s="387"/>
      <c r="G702" s="387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  <c r="Y702" s="387"/>
      <c r="Z702" s="387"/>
    </row>
    <row r="703" spans="1:26" ht="12.75" customHeight="1" x14ac:dyDescent="0.25">
      <c r="A703" s="387"/>
      <c r="B703" s="387"/>
      <c r="C703" s="387"/>
      <c r="D703" s="387"/>
      <c r="E703" s="387"/>
      <c r="F703" s="387"/>
      <c r="G703" s="387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  <c r="Y703" s="387"/>
      <c r="Z703" s="387"/>
    </row>
    <row r="704" spans="1:26" ht="12.75" customHeight="1" x14ac:dyDescent="0.25">
      <c r="A704" s="387"/>
      <c r="B704" s="387"/>
      <c r="C704" s="387"/>
      <c r="D704" s="387"/>
      <c r="E704" s="387"/>
      <c r="F704" s="387"/>
      <c r="G704" s="387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  <c r="Y704" s="387"/>
      <c r="Z704" s="387"/>
    </row>
    <row r="705" spans="1:26" ht="12.75" customHeight="1" x14ac:dyDescent="0.25">
      <c r="A705" s="387"/>
      <c r="B705" s="387"/>
      <c r="C705" s="387"/>
      <c r="D705" s="387"/>
      <c r="E705" s="387"/>
      <c r="F705" s="387"/>
      <c r="G705" s="387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  <c r="Y705" s="387"/>
      <c r="Z705" s="387"/>
    </row>
    <row r="706" spans="1:26" ht="12.75" customHeight="1" x14ac:dyDescent="0.25">
      <c r="A706" s="387"/>
      <c r="B706" s="387"/>
      <c r="C706" s="387"/>
      <c r="D706" s="387"/>
      <c r="E706" s="387"/>
      <c r="F706" s="387"/>
      <c r="G706" s="387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  <c r="Y706" s="387"/>
      <c r="Z706" s="387"/>
    </row>
    <row r="707" spans="1:26" ht="12.75" customHeight="1" x14ac:dyDescent="0.25">
      <c r="A707" s="387"/>
      <c r="B707" s="387"/>
      <c r="C707" s="387"/>
      <c r="D707" s="387"/>
      <c r="E707" s="387"/>
      <c r="F707" s="387"/>
      <c r="G707" s="387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  <c r="Y707" s="387"/>
      <c r="Z707" s="387"/>
    </row>
    <row r="708" spans="1:26" ht="12.75" customHeight="1" x14ac:dyDescent="0.25">
      <c r="A708" s="387"/>
      <c r="B708" s="387"/>
      <c r="C708" s="387"/>
      <c r="D708" s="387"/>
      <c r="E708" s="387"/>
      <c r="F708" s="387"/>
      <c r="G708" s="387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  <c r="Y708" s="387"/>
      <c r="Z708" s="387"/>
    </row>
    <row r="709" spans="1:26" ht="12.75" customHeight="1" x14ac:dyDescent="0.25">
      <c r="A709" s="387"/>
      <c r="B709" s="387"/>
      <c r="C709" s="387"/>
      <c r="D709" s="387"/>
      <c r="E709" s="387"/>
      <c r="F709" s="387"/>
      <c r="G709" s="387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  <c r="Y709" s="387"/>
      <c r="Z709" s="387"/>
    </row>
    <row r="710" spans="1:26" ht="12.75" customHeight="1" x14ac:dyDescent="0.25">
      <c r="A710" s="387"/>
      <c r="B710" s="387"/>
      <c r="C710" s="387"/>
      <c r="D710" s="387"/>
      <c r="E710" s="387"/>
      <c r="F710" s="387"/>
      <c r="G710" s="387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  <c r="Y710" s="387"/>
      <c r="Z710" s="387"/>
    </row>
    <row r="711" spans="1:26" ht="12.75" customHeight="1" x14ac:dyDescent="0.25">
      <c r="A711" s="387"/>
      <c r="B711" s="387"/>
      <c r="C711" s="387"/>
      <c r="D711" s="387"/>
      <c r="E711" s="387"/>
      <c r="F711" s="387"/>
      <c r="G711" s="387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  <c r="Y711" s="387"/>
      <c r="Z711" s="387"/>
    </row>
    <row r="712" spans="1:26" ht="12.75" customHeight="1" x14ac:dyDescent="0.25">
      <c r="A712" s="387"/>
      <c r="B712" s="387"/>
      <c r="C712" s="387"/>
      <c r="D712" s="387"/>
      <c r="E712" s="387"/>
      <c r="F712" s="387"/>
      <c r="G712" s="387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  <c r="Y712" s="387"/>
      <c r="Z712" s="387"/>
    </row>
    <row r="713" spans="1:26" ht="12.75" customHeight="1" x14ac:dyDescent="0.25">
      <c r="A713" s="387"/>
      <c r="B713" s="387"/>
      <c r="C713" s="387"/>
      <c r="D713" s="387"/>
      <c r="E713" s="387"/>
      <c r="F713" s="387"/>
      <c r="G713" s="387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  <c r="Y713" s="387"/>
      <c r="Z713" s="387"/>
    </row>
    <row r="714" spans="1:26" ht="12.75" customHeight="1" x14ac:dyDescent="0.25">
      <c r="A714" s="387"/>
      <c r="B714" s="387"/>
      <c r="C714" s="387"/>
      <c r="D714" s="387"/>
      <c r="E714" s="387"/>
      <c r="F714" s="387"/>
      <c r="G714" s="387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  <c r="Y714" s="387"/>
      <c r="Z714" s="387"/>
    </row>
    <row r="715" spans="1:26" ht="12.75" customHeight="1" x14ac:dyDescent="0.25">
      <c r="A715" s="387"/>
      <c r="B715" s="387"/>
      <c r="C715" s="387"/>
      <c r="D715" s="387"/>
      <c r="E715" s="387"/>
      <c r="F715" s="387"/>
      <c r="G715" s="387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  <c r="Y715" s="387"/>
      <c r="Z715" s="387"/>
    </row>
    <row r="716" spans="1:26" ht="12.75" customHeight="1" x14ac:dyDescent="0.25">
      <c r="A716" s="387"/>
      <c r="B716" s="387"/>
      <c r="C716" s="387"/>
      <c r="D716" s="387"/>
      <c r="E716" s="387"/>
      <c r="F716" s="387"/>
      <c r="G716" s="387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  <c r="Y716" s="387"/>
      <c r="Z716" s="387"/>
    </row>
    <row r="717" spans="1:26" ht="12.75" customHeight="1" x14ac:dyDescent="0.25">
      <c r="A717" s="387"/>
      <c r="B717" s="387"/>
      <c r="C717" s="387"/>
      <c r="D717" s="387"/>
      <c r="E717" s="387"/>
      <c r="F717" s="387"/>
      <c r="G717" s="387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  <c r="Y717" s="387"/>
      <c r="Z717" s="387"/>
    </row>
    <row r="718" spans="1:26" ht="12.75" customHeight="1" x14ac:dyDescent="0.25">
      <c r="A718" s="387"/>
      <c r="B718" s="387"/>
      <c r="C718" s="387"/>
      <c r="D718" s="387"/>
      <c r="E718" s="387"/>
      <c r="F718" s="387"/>
      <c r="G718" s="387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  <c r="Y718" s="387"/>
      <c r="Z718" s="387"/>
    </row>
    <row r="719" spans="1:26" ht="12.75" customHeight="1" x14ac:dyDescent="0.25">
      <c r="A719" s="387"/>
      <c r="B719" s="387"/>
      <c r="C719" s="387"/>
      <c r="D719" s="387"/>
      <c r="E719" s="387"/>
      <c r="F719" s="387"/>
      <c r="G719" s="387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  <c r="Y719" s="387"/>
      <c r="Z719" s="387"/>
    </row>
    <row r="720" spans="1:26" ht="12.75" customHeight="1" x14ac:dyDescent="0.25">
      <c r="A720" s="387"/>
      <c r="B720" s="387"/>
      <c r="C720" s="387"/>
      <c r="D720" s="387"/>
      <c r="E720" s="387"/>
      <c r="F720" s="387"/>
      <c r="G720" s="387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  <c r="Y720" s="387"/>
      <c r="Z720" s="387"/>
    </row>
    <row r="721" spans="1:26" ht="12.75" customHeight="1" x14ac:dyDescent="0.25">
      <c r="A721" s="387"/>
      <c r="B721" s="387"/>
      <c r="C721" s="387"/>
      <c r="D721" s="387"/>
      <c r="E721" s="387"/>
      <c r="F721" s="387"/>
      <c r="G721" s="387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  <c r="Y721" s="387"/>
      <c r="Z721" s="387"/>
    </row>
    <row r="722" spans="1:26" ht="12.75" customHeight="1" x14ac:dyDescent="0.25">
      <c r="A722" s="387"/>
      <c r="B722" s="387"/>
      <c r="C722" s="387"/>
      <c r="D722" s="387"/>
      <c r="E722" s="387"/>
      <c r="F722" s="387"/>
      <c r="G722" s="387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  <c r="Y722" s="387"/>
      <c r="Z722" s="387"/>
    </row>
    <row r="723" spans="1:26" ht="12.75" customHeight="1" x14ac:dyDescent="0.25">
      <c r="A723" s="387"/>
      <c r="B723" s="387"/>
      <c r="C723" s="387"/>
      <c r="D723" s="387"/>
      <c r="E723" s="387"/>
      <c r="F723" s="387"/>
      <c r="G723" s="387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  <c r="Y723" s="387"/>
      <c r="Z723" s="387"/>
    </row>
    <row r="724" spans="1:26" ht="12.75" customHeight="1" x14ac:dyDescent="0.25">
      <c r="A724" s="387"/>
      <c r="B724" s="387"/>
      <c r="C724" s="387"/>
      <c r="D724" s="387"/>
      <c r="E724" s="387"/>
      <c r="F724" s="387"/>
      <c r="G724" s="387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  <c r="Y724" s="387"/>
      <c r="Z724" s="387"/>
    </row>
    <row r="725" spans="1:26" ht="12.75" customHeight="1" x14ac:dyDescent="0.25">
      <c r="A725" s="387"/>
      <c r="B725" s="387"/>
      <c r="C725" s="387"/>
      <c r="D725" s="387"/>
      <c r="E725" s="387"/>
      <c r="F725" s="387"/>
      <c r="G725" s="387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  <c r="Y725" s="387"/>
      <c r="Z725" s="387"/>
    </row>
    <row r="726" spans="1:26" ht="12.75" customHeight="1" x14ac:dyDescent="0.25">
      <c r="A726" s="387"/>
      <c r="B726" s="387"/>
      <c r="C726" s="387"/>
      <c r="D726" s="387"/>
      <c r="E726" s="387"/>
      <c r="F726" s="387"/>
      <c r="G726" s="387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  <c r="Y726" s="387"/>
      <c r="Z726" s="387"/>
    </row>
    <row r="727" spans="1:26" ht="12.75" customHeight="1" x14ac:dyDescent="0.25">
      <c r="A727" s="387"/>
      <c r="B727" s="387"/>
      <c r="C727" s="387"/>
      <c r="D727" s="387"/>
      <c r="E727" s="387"/>
      <c r="F727" s="387"/>
      <c r="G727" s="387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  <c r="Y727" s="387"/>
      <c r="Z727" s="387"/>
    </row>
    <row r="728" spans="1:26" ht="12.75" customHeight="1" x14ac:dyDescent="0.25">
      <c r="A728" s="387"/>
      <c r="B728" s="387"/>
      <c r="C728" s="387"/>
      <c r="D728" s="387"/>
      <c r="E728" s="387"/>
      <c r="F728" s="387"/>
      <c r="G728" s="387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  <c r="Y728" s="387"/>
      <c r="Z728" s="387"/>
    </row>
    <row r="729" spans="1:26" ht="12.75" customHeight="1" x14ac:dyDescent="0.25">
      <c r="A729" s="387"/>
      <c r="B729" s="387"/>
      <c r="C729" s="387"/>
      <c r="D729" s="387"/>
      <c r="E729" s="387"/>
      <c r="F729" s="387"/>
      <c r="G729" s="387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  <c r="Y729" s="387"/>
      <c r="Z729" s="387"/>
    </row>
    <row r="730" spans="1:26" ht="12.75" customHeight="1" x14ac:dyDescent="0.25">
      <c r="A730" s="387"/>
      <c r="B730" s="387"/>
      <c r="C730" s="387"/>
      <c r="D730" s="387"/>
      <c r="E730" s="387"/>
      <c r="F730" s="387"/>
      <c r="G730" s="387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  <c r="Y730" s="387"/>
      <c r="Z730" s="387"/>
    </row>
    <row r="731" spans="1:26" ht="12.75" customHeight="1" x14ac:dyDescent="0.25">
      <c r="A731" s="387"/>
      <c r="B731" s="387"/>
      <c r="C731" s="387"/>
      <c r="D731" s="387"/>
      <c r="E731" s="387"/>
      <c r="F731" s="387"/>
      <c r="G731" s="387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  <c r="Y731" s="387"/>
      <c r="Z731" s="387"/>
    </row>
    <row r="732" spans="1:26" ht="12.75" customHeight="1" x14ac:dyDescent="0.25">
      <c r="A732" s="387"/>
      <c r="B732" s="387"/>
      <c r="C732" s="387"/>
      <c r="D732" s="387"/>
      <c r="E732" s="387"/>
      <c r="F732" s="387"/>
      <c r="G732" s="387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  <c r="Y732" s="387"/>
      <c r="Z732" s="387"/>
    </row>
    <row r="733" spans="1:26" ht="12.75" customHeight="1" x14ac:dyDescent="0.25">
      <c r="A733" s="387"/>
      <c r="B733" s="387"/>
      <c r="C733" s="387"/>
      <c r="D733" s="387"/>
      <c r="E733" s="387"/>
      <c r="F733" s="387"/>
      <c r="G733" s="387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  <c r="Y733" s="387"/>
      <c r="Z733" s="387"/>
    </row>
    <row r="734" spans="1:26" ht="12.75" customHeight="1" x14ac:dyDescent="0.25">
      <c r="A734" s="387"/>
      <c r="B734" s="387"/>
      <c r="C734" s="387"/>
      <c r="D734" s="387"/>
      <c r="E734" s="387"/>
      <c r="F734" s="387"/>
      <c r="G734" s="387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  <c r="Y734" s="387"/>
      <c r="Z734" s="387"/>
    </row>
    <row r="735" spans="1:26" ht="12.75" customHeight="1" x14ac:dyDescent="0.25">
      <c r="A735" s="387"/>
      <c r="B735" s="387"/>
      <c r="C735" s="387"/>
      <c r="D735" s="387"/>
      <c r="E735" s="387"/>
      <c r="F735" s="387"/>
      <c r="G735" s="387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  <c r="Y735" s="387"/>
      <c r="Z735" s="387"/>
    </row>
    <row r="736" spans="1:26" ht="12.75" customHeight="1" x14ac:dyDescent="0.25">
      <c r="A736" s="387"/>
      <c r="B736" s="387"/>
      <c r="C736" s="387"/>
      <c r="D736" s="387"/>
      <c r="E736" s="387"/>
      <c r="F736" s="387"/>
      <c r="G736" s="387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  <c r="Y736" s="387"/>
      <c r="Z736" s="387"/>
    </row>
    <row r="737" spans="1:26" ht="12.75" customHeight="1" x14ac:dyDescent="0.25">
      <c r="A737" s="387"/>
      <c r="B737" s="387"/>
      <c r="C737" s="387"/>
      <c r="D737" s="387"/>
      <c r="E737" s="387"/>
      <c r="F737" s="387"/>
      <c r="G737" s="387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  <c r="Y737" s="387"/>
      <c r="Z737" s="387"/>
    </row>
    <row r="738" spans="1:26" ht="12.75" customHeight="1" x14ac:dyDescent="0.25">
      <c r="A738" s="387"/>
      <c r="B738" s="387"/>
      <c r="C738" s="387"/>
      <c r="D738" s="387"/>
      <c r="E738" s="387"/>
      <c r="F738" s="387"/>
      <c r="G738" s="387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  <c r="Y738" s="387"/>
      <c r="Z738" s="387"/>
    </row>
    <row r="739" spans="1:26" ht="12.75" customHeight="1" x14ac:dyDescent="0.25">
      <c r="A739" s="387"/>
      <c r="B739" s="387"/>
      <c r="C739" s="387"/>
      <c r="D739" s="387"/>
      <c r="E739" s="387"/>
      <c r="F739" s="387"/>
      <c r="G739" s="387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  <c r="Y739" s="387"/>
      <c r="Z739" s="387"/>
    </row>
    <row r="740" spans="1:26" ht="12.75" customHeight="1" x14ac:dyDescent="0.25">
      <c r="A740" s="387"/>
      <c r="B740" s="387"/>
      <c r="C740" s="387"/>
      <c r="D740" s="387"/>
      <c r="E740" s="387"/>
      <c r="F740" s="387"/>
      <c r="G740" s="387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  <c r="Y740" s="387"/>
      <c r="Z740" s="387"/>
    </row>
    <row r="741" spans="1:26" ht="12.75" customHeight="1" x14ac:dyDescent="0.25">
      <c r="A741" s="387"/>
      <c r="B741" s="387"/>
      <c r="C741" s="387"/>
      <c r="D741" s="387"/>
      <c r="E741" s="387"/>
      <c r="F741" s="387"/>
      <c r="G741" s="387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  <c r="Y741" s="387"/>
      <c r="Z741" s="387"/>
    </row>
    <row r="742" spans="1:26" ht="12.75" customHeight="1" x14ac:dyDescent="0.25">
      <c r="A742" s="387"/>
      <c r="B742" s="387"/>
      <c r="C742" s="387"/>
      <c r="D742" s="387"/>
      <c r="E742" s="387"/>
      <c r="F742" s="387"/>
      <c r="G742" s="387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  <c r="Y742" s="387"/>
      <c r="Z742" s="387"/>
    </row>
    <row r="743" spans="1:26" ht="12.75" customHeight="1" x14ac:dyDescent="0.25">
      <c r="A743" s="387"/>
      <c r="B743" s="387"/>
      <c r="C743" s="387"/>
      <c r="D743" s="387"/>
      <c r="E743" s="387"/>
      <c r="F743" s="387"/>
      <c r="G743" s="387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  <c r="Y743" s="387"/>
      <c r="Z743" s="387"/>
    </row>
    <row r="744" spans="1:26" ht="12.75" customHeight="1" x14ac:dyDescent="0.25">
      <c r="A744" s="387"/>
      <c r="B744" s="387"/>
      <c r="C744" s="387"/>
      <c r="D744" s="387"/>
      <c r="E744" s="387"/>
      <c r="F744" s="387"/>
      <c r="G744" s="387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  <c r="Y744" s="387"/>
      <c r="Z744" s="387"/>
    </row>
    <row r="745" spans="1:26" ht="12.75" customHeight="1" x14ac:dyDescent="0.25">
      <c r="A745" s="387"/>
      <c r="B745" s="387"/>
      <c r="C745" s="387"/>
      <c r="D745" s="387"/>
      <c r="E745" s="387"/>
      <c r="F745" s="387"/>
      <c r="G745" s="387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  <c r="Y745" s="387"/>
      <c r="Z745" s="387"/>
    </row>
    <row r="746" spans="1:26" ht="12.75" customHeight="1" x14ac:dyDescent="0.25">
      <c r="A746" s="387"/>
      <c r="B746" s="387"/>
      <c r="C746" s="387"/>
      <c r="D746" s="387"/>
      <c r="E746" s="387"/>
      <c r="F746" s="387"/>
      <c r="G746" s="387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  <c r="Z746" s="387"/>
    </row>
    <row r="747" spans="1:26" ht="12.75" customHeight="1" x14ac:dyDescent="0.25">
      <c r="A747" s="387"/>
      <c r="B747" s="387"/>
      <c r="C747" s="387"/>
      <c r="D747" s="387"/>
      <c r="E747" s="387"/>
      <c r="F747" s="387"/>
      <c r="G747" s="387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  <c r="Y747" s="387"/>
      <c r="Z747" s="387"/>
    </row>
    <row r="748" spans="1:26" ht="12.75" customHeight="1" x14ac:dyDescent="0.25">
      <c r="A748" s="387"/>
      <c r="B748" s="387"/>
      <c r="C748" s="387"/>
      <c r="D748" s="387"/>
      <c r="E748" s="387"/>
      <c r="F748" s="387"/>
      <c r="G748" s="387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  <c r="Y748" s="387"/>
      <c r="Z748" s="387"/>
    </row>
    <row r="749" spans="1:26" ht="12.75" customHeight="1" x14ac:dyDescent="0.25">
      <c r="A749" s="387"/>
      <c r="B749" s="387"/>
      <c r="C749" s="387"/>
      <c r="D749" s="387"/>
      <c r="E749" s="387"/>
      <c r="F749" s="387"/>
      <c r="G749" s="387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  <c r="Y749" s="387"/>
      <c r="Z749" s="387"/>
    </row>
    <row r="750" spans="1:26" ht="12.75" customHeight="1" x14ac:dyDescent="0.25">
      <c r="A750" s="387"/>
      <c r="B750" s="387"/>
      <c r="C750" s="387"/>
      <c r="D750" s="387"/>
      <c r="E750" s="387"/>
      <c r="F750" s="387"/>
      <c r="G750" s="387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  <c r="Y750" s="387"/>
      <c r="Z750" s="387"/>
    </row>
    <row r="751" spans="1:26" ht="12.75" customHeight="1" x14ac:dyDescent="0.25">
      <c r="A751" s="387"/>
      <c r="B751" s="387"/>
      <c r="C751" s="387"/>
      <c r="D751" s="387"/>
      <c r="E751" s="387"/>
      <c r="F751" s="387"/>
      <c r="G751" s="387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  <c r="Y751" s="387"/>
      <c r="Z751" s="387"/>
    </row>
    <row r="752" spans="1:26" ht="12.75" customHeight="1" x14ac:dyDescent="0.25">
      <c r="A752" s="387"/>
      <c r="B752" s="387"/>
      <c r="C752" s="387"/>
      <c r="D752" s="387"/>
      <c r="E752" s="387"/>
      <c r="F752" s="387"/>
      <c r="G752" s="387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  <c r="Y752" s="387"/>
      <c r="Z752" s="387"/>
    </row>
    <row r="753" spans="1:26" ht="12.75" customHeight="1" x14ac:dyDescent="0.25">
      <c r="A753" s="387"/>
      <c r="B753" s="387"/>
      <c r="C753" s="387"/>
      <c r="D753" s="387"/>
      <c r="E753" s="387"/>
      <c r="F753" s="387"/>
      <c r="G753" s="387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  <c r="Y753" s="387"/>
      <c r="Z753" s="387"/>
    </row>
    <row r="754" spans="1:26" ht="12.75" customHeight="1" x14ac:dyDescent="0.25">
      <c r="A754" s="387"/>
      <c r="B754" s="387"/>
      <c r="C754" s="387"/>
      <c r="D754" s="387"/>
      <c r="E754" s="387"/>
      <c r="F754" s="387"/>
      <c r="G754" s="387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  <c r="Y754" s="387"/>
      <c r="Z754" s="387"/>
    </row>
    <row r="755" spans="1:26" ht="12.75" customHeight="1" x14ac:dyDescent="0.25">
      <c r="A755" s="387"/>
      <c r="B755" s="387"/>
      <c r="C755" s="387"/>
      <c r="D755" s="387"/>
      <c r="E755" s="387"/>
      <c r="F755" s="387"/>
      <c r="G755" s="387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  <c r="Y755" s="387"/>
      <c r="Z755" s="387"/>
    </row>
    <row r="756" spans="1:26" ht="12.75" customHeight="1" x14ac:dyDescent="0.25">
      <c r="A756" s="387"/>
      <c r="B756" s="387"/>
      <c r="C756" s="387"/>
      <c r="D756" s="387"/>
      <c r="E756" s="387"/>
      <c r="F756" s="387"/>
      <c r="G756" s="387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  <c r="Y756" s="387"/>
      <c r="Z756" s="387"/>
    </row>
    <row r="757" spans="1:26" ht="12.75" customHeight="1" x14ac:dyDescent="0.25">
      <c r="A757" s="387"/>
      <c r="B757" s="387"/>
      <c r="C757" s="387"/>
      <c r="D757" s="387"/>
      <c r="E757" s="387"/>
      <c r="F757" s="387"/>
      <c r="G757" s="387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  <c r="Y757" s="387"/>
      <c r="Z757" s="387"/>
    </row>
    <row r="758" spans="1:26" ht="12.75" customHeight="1" x14ac:dyDescent="0.25">
      <c r="A758" s="387"/>
      <c r="B758" s="387"/>
      <c r="C758" s="387"/>
      <c r="D758" s="387"/>
      <c r="E758" s="387"/>
      <c r="F758" s="387"/>
      <c r="G758" s="387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  <c r="Y758" s="387"/>
      <c r="Z758" s="387"/>
    </row>
    <row r="759" spans="1:26" ht="12.75" customHeight="1" x14ac:dyDescent="0.25">
      <c r="A759" s="387"/>
      <c r="B759" s="387"/>
      <c r="C759" s="387"/>
      <c r="D759" s="387"/>
      <c r="E759" s="387"/>
      <c r="F759" s="387"/>
      <c r="G759" s="387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  <c r="Y759" s="387"/>
      <c r="Z759" s="387"/>
    </row>
    <row r="760" spans="1:26" ht="12.75" customHeight="1" x14ac:dyDescent="0.25">
      <c r="A760" s="387"/>
      <c r="B760" s="387"/>
      <c r="C760" s="387"/>
      <c r="D760" s="387"/>
      <c r="E760" s="387"/>
      <c r="F760" s="387"/>
      <c r="G760" s="387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  <c r="Y760" s="387"/>
      <c r="Z760" s="387"/>
    </row>
    <row r="761" spans="1:26" ht="12.75" customHeight="1" x14ac:dyDescent="0.25">
      <c r="A761" s="387"/>
      <c r="B761" s="387"/>
      <c r="C761" s="387"/>
      <c r="D761" s="387"/>
      <c r="E761" s="387"/>
      <c r="F761" s="387"/>
      <c r="G761" s="387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  <c r="Y761" s="387"/>
      <c r="Z761" s="387"/>
    </row>
    <row r="762" spans="1:26" ht="12.75" customHeight="1" x14ac:dyDescent="0.25">
      <c r="A762" s="387"/>
      <c r="B762" s="387"/>
      <c r="C762" s="387"/>
      <c r="D762" s="387"/>
      <c r="E762" s="387"/>
      <c r="F762" s="387"/>
      <c r="G762" s="387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  <c r="Y762" s="387"/>
      <c r="Z762" s="387"/>
    </row>
    <row r="763" spans="1:26" ht="12.75" customHeight="1" x14ac:dyDescent="0.25">
      <c r="A763" s="387"/>
      <c r="B763" s="387"/>
      <c r="C763" s="387"/>
      <c r="D763" s="387"/>
      <c r="E763" s="387"/>
      <c r="F763" s="387"/>
      <c r="G763" s="387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  <c r="Y763" s="387"/>
      <c r="Z763" s="387"/>
    </row>
    <row r="764" spans="1:26" ht="12.75" customHeight="1" x14ac:dyDescent="0.25">
      <c r="A764" s="387"/>
      <c r="B764" s="387"/>
      <c r="C764" s="387"/>
      <c r="D764" s="387"/>
      <c r="E764" s="387"/>
      <c r="F764" s="387"/>
      <c r="G764" s="387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  <c r="Y764" s="387"/>
      <c r="Z764" s="387"/>
    </row>
    <row r="765" spans="1:26" ht="12.75" customHeight="1" x14ac:dyDescent="0.25">
      <c r="A765" s="387"/>
      <c r="B765" s="387"/>
      <c r="C765" s="387"/>
      <c r="D765" s="387"/>
      <c r="E765" s="387"/>
      <c r="F765" s="387"/>
      <c r="G765" s="387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  <c r="Y765" s="387"/>
      <c r="Z765" s="387"/>
    </row>
    <row r="766" spans="1:26" ht="12.75" customHeight="1" x14ac:dyDescent="0.25">
      <c r="A766" s="387"/>
      <c r="B766" s="387"/>
      <c r="C766" s="387"/>
      <c r="D766" s="387"/>
      <c r="E766" s="387"/>
      <c r="F766" s="387"/>
      <c r="G766" s="387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  <c r="Y766" s="387"/>
      <c r="Z766" s="387"/>
    </row>
    <row r="767" spans="1:26" ht="12.75" customHeight="1" x14ac:dyDescent="0.25">
      <c r="A767" s="387"/>
      <c r="B767" s="387"/>
      <c r="C767" s="387"/>
      <c r="D767" s="387"/>
      <c r="E767" s="387"/>
      <c r="F767" s="387"/>
      <c r="G767" s="387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  <c r="Y767" s="387"/>
      <c r="Z767" s="387"/>
    </row>
    <row r="768" spans="1:26" ht="12.75" customHeight="1" x14ac:dyDescent="0.25">
      <c r="A768" s="387"/>
      <c r="B768" s="387"/>
      <c r="C768" s="387"/>
      <c r="D768" s="387"/>
      <c r="E768" s="387"/>
      <c r="F768" s="387"/>
      <c r="G768" s="387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  <c r="Y768" s="387"/>
      <c r="Z768" s="387"/>
    </row>
    <row r="769" spans="1:26" ht="12.75" customHeight="1" x14ac:dyDescent="0.25">
      <c r="A769" s="387"/>
      <c r="B769" s="387"/>
      <c r="C769" s="387"/>
      <c r="D769" s="387"/>
      <c r="E769" s="387"/>
      <c r="F769" s="387"/>
      <c r="G769" s="387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  <c r="Y769" s="387"/>
      <c r="Z769" s="387"/>
    </row>
    <row r="770" spans="1:26" ht="12.75" customHeight="1" x14ac:dyDescent="0.25">
      <c r="A770" s="387"/>
      <c r="B770" s="387"/>
      <c r="C770" s="387"/>
      <c r="D770" s="387"/>
      <c r="E770" s="387"/>
      <c r="F770" s="387"/>
      <c r="G770" s="387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  <c r="Y770" s="387"/>
      <c r="Z770" s="387"/>
    </row>
    <row r="771" spans="1:26" ht="12.75" customHeight="1" x14ac:dyDescent="0.25">
      <c r="A771" s="387"/>
      <c r="B771" s="387"/>
      <c r="C771" s="387"/>
      <c r="D771" s="387"/>
      <c r="E771" s="387"/>
      <c r="F771" s="387"/>
      <c r="G771" s="387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  <c r="Y771" s="387"/>
      <c r="Z771" s="387"/>
    </row>
    <row r="772" spans="1:26" ht="12.75" customHeight="1" x14ac:dyDescent="0.25">
      <c r="A772" s="387"/>
      <c r="B772" s="387"/>
      <c r="C772" s="387"/>
      <c r="D772" s="387"/>
      <c r="E772" s="387"/>
      <c r="F772" s="387"/>
      <c r="G772" s="387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  <c r="Y772" s="387"/>
      <c r="Z772" s="387"/>
    </row>
    <row r="773" spans="1:26" ht="12.75" customHeight="1" x14ac:dyDescent="0.25">
      <c r="A773" s="387"/>
      <c r="B773" s="387"/>
      <c r="C773" s="387"/>
      <c r="D773" s="387"/>
      <c r="E773" s="387"/>
      <c r="F773" s="387"/>
      <c r="G773" s="387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  <c r="Y773" s="387"/>
      <c r="Z773" s="387"/>
    </row>
    <row r="774" spans="1:26" ht="12.75" customHeight="1" x14ac:dyDescent="0.25">
      <c r="A774" s="387"/>
      <c r="B774" s="387"/>
      <c r="C774" s="387"/>
      <c r="D774" s="387"/>
      <c r="E774" s="387"/>
      <c r="F774" s="387"/>
      <c r="G774" s="387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  <c r="Y774" s="387"/>
      <c r="Z774" s="387"/>
    </row>
    <row r="775" spans="1:26" ht="12.75" customHeight="1" x14ac:dyDescent="0.25">
      <c r="A775" s="387"/>
      <c r="B775" s="387"/>
      <c r="C775" s="387"/>
      <c r="D775" s="387"/>
      <c r="E775" s="387"/>
      <c r="F775" s="387"/>
      <c r="G775" s="387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  <c r="Y775" s="387"/>
      <c r="Z775" s="387"/>
    </row>
    <row r="776" spans="1:26" ht="12.75" customHeight="1" x14ac:dyDescent="0.25">
      <c r="A776" s="387"/>
      <c r="B776" s="387"/>
      <c r="C776" s="387"/>
      <c r="D776" s="387"/>
      <c r="E776" s="387"/>
      <c r="F776" s="387"/>
      <c r="G776" s="387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  <c r="Y776" s="387"/>
      <c r="Z776" s="387"/>
    </row>
    <row r="777" spans="1:26" ht="12.75" customHeight="1" x14ac:dyDescent="0.25">
      <c r="A777" s="387"/>
      <c r="B777" s="387"/>
      <c r="C777" s="387"/>
      <c r="D777" s="387"/>
      <c r="E777" s="387"/>
      <c r="F777" s="387"/>
      <c r="G777" s="387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  <c r="Y777" s="387"/>
      <c r="Z777" s="387"/>
    </row>
    <row r="778" spans="1:26" ht="12.75" customHeight="1" x14ac:dyDescent="0.25">
      <c r="A778" s="387"/>
      <c r="B778" s="387"/>
      <c r="C778" s="387"/>
      <c r="D778" s="387"/>
      <c r="E778" s="387"/>
      <c r="F778" s="387"/>
      <c r="G778" s="387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  <c r="Y778" s="387"/>
      <c r="Z778" s="387"/>
    </row>
    <row r="779" spans="1:26" ht="12.75" customHeight="1" x14ac:dyDescent="0.25">
      <c r="A779" s="387"/>
      <c r="B779" s="387"/>
      <c r="C779" s="387"/>
      <c r="D779" s="387"/>
      <c r="E779" s="387"/>
      <c r="F779" s="387"/>
      <c r="G779" s="387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  <c r="Y779" s="387"/>
      <c r="Z779" s="387"/>
    </row>
    <row r="780" spans="1:26" ht="12.75" customHeight="1" x14ac:dyDescent="0.25">
      <c r="A780" s="387"/>
      <c r="B780" s="387"/>
      <c r="C780" s="387"/>
      <c r="D780" s="387"/>
      <c r="E780" s="387"/>
      <c r="F780" s="387"/>
      <c r="G780" s="387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  <c r="Y780" s="387"/>
      <c r="Z780" s="387"/>
    </row>
    <row r="781" spans="1:26" ht="12.75" customHeight="1" x14ac:dyDescent="0.25">
      <c r="A781" s="387"/>
      <c r="B781" s="387"/>
      <c r="C781" s="387"/>
      <c r="D781" s="387"/>
      <c r="E781" s="387"/>
      <c r="F781" s="387"/>
      <c r="G781" s="387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  <c r="Y781" s="387"/>
      <c r="Z781" s="387"/>
    </row>
    <row r="782" spans="1:26" ht="12.75" customHeight="1" x14ac:dyDescent="0.25">
      <c r="A782" s="387"/>
      <c r="B782" s="387"/>
      <c r="C782" s="387"/>
      <c r="D782" s="387"/>
      <c r="E782" s="387"/>
      <c r="F782" s="387"/>
      <c r="G782" s="387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  <c r="Y782" s="387"/>
      <c r="Z782" s="387"/>
    </row>
    <row r="783" spans="1:26" ht="12.75" customHeight="1" x14ac:dyDescent="0.25">
      <c r="A783" s="387"/>
      <c r="B783" s="387"/>
      <c r="C783" s="387"/>
      <c r="D783" s="387"/>
      <c r="E783" s="387"/>
      <c r="F783" s="387"/>
      <c r="G783" s="387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  <c r="Y783" s="387"/>
      <c r="Z783" s="387"/>
    </row>
    <row r="784" spans="1:26" ht="12.75" customHeight="1" x14ac:dyDescent="0.25">
      <c r="A784" s="387"/>
      <c r="B784" s="387"/>
      <c r="C784" s="387"/>
      <c r="D784" s="387"/>
      <c r="E784" s="387"/>
      <c r="F784" s="387"/>
      <c r="G784" s="387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  <c r="Y784" s="387"/>
      <c r="Z784" s="387"/>
    </row>
    <row r="785" spans="1:26" ht="12.75" customHeight="1" x14ac:dyDescent="0.25">
      <c r="A785" s="387"/>
      <c r="B785" s="387"/>
      <c r="C785" s="387"/>
      <c r="D785" s="387"/>
      <c r="E785" s="387"/>
      <c r="F785" s="387"/>
      <c r="G785" s="387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  <c r="Y785" s="387"/>
      <c r="Z785" s="387"/>
    </row>
    <row r="786" spans="1:26" ht="12.75" customHeight="1" x14ac:dyDescent="0.25">
      <c r="A786" s="387"/>
      <c r="B786" s="387"/>
      <c r="C786" s="387"/>
      <c r="D786" s="387"/>
      <c r="E786" s="387"/>
      <c r="F786" s="387"/>
      <c r="G786" s="387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  <c r="Y786" s="387"/>
      <c r="Z786" s="387"/>
    </row>
    <row r="787" spans="1:26" ht="12.75" customHeight="1" x14ac:dyDescent="0.25">
      <c r="A787" s="387"/>
      <c r="B787" s="387"/>
      <c r="C787" s="387"/>
      <c r="D787" s="387"/>
      <c r="E787" s="387"/>
      <c r="F787" s="387"/>
      <c r="G787" s="387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  <c r="Y787" s="387"/>
      <c r="Z787" s="387"/>
    </row>
    <row r="788" spans="1:26" ht="12.75" customHeight="1" x14ac:dyDescent="0.25">
      <c r="A788" s="387"/>
      <c r="B788" s="387"/>
      <c r="C788" s="387"/>
      <c r="D788" s="387"/>
      <c r="E788" s="387"/>
      <c r="F788" s="387"/>
      <c r="G788" s="387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  <c r="Y788" s="387"/>
      <c r="Z788" s="387"/>
    </row>
    <row r="789" spans="1:26" ht="12.75" customHeight="1" x14ac:dyDescent="0.25">
      <c r="A789" s="387"/>
      <c r="B789" s="387"/>
      <c r="C789" s="387"/>
      <c r="D789" s="387"/>
      <c r="E789" s="387"/>
      <c r="F789" s="387"/>
      <c r="G789" s="387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  <c r="Y789" s="387"/>
      <c r="Z789" s="387"/>
    </row>
    <row r="790" spans="1:26" ht="12.75" customHeight="1" x14ac:dyDescent="0.25">
      <c r="A790" s="387"/>
      <c r="B790" s="387"/>
      <c r="C790" s="387"/>
      <c r="D790" s="387"/>
      <c r="E790" s="387"/>
      <c r="F790" s="387"/>
      <c r="G790" s="387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  <c r="Y790" s="387"/>
      <c r="Z790" s="387"/>
    </row>
    <row r="791" spans="1:26" ht="12.75" customHeight="1" x14ac:dyDescent="0.25">
      <c r="A791" s="387"/>
      <c r="B791" s="387"/>
      <c r="C791" s="387"/>
      <c r="D791" s="387"/>
      <c r="E791" s="387"/>
      <c r="F791" s="387"/>
      <c r="G791" s="387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  <c r="Y791" s="387"/>
      <c r="Z791" s="387"/>
    </row>
    <row r="792" spans="1:26" ht="12.75" customHeight="1" x14ac:dyDescent="0.25">
      <c r="A792" s="387"/>
      <c r="B792" s="387"/>
      <c r="C792" s="387"/>
      <c r="D792" s="387"/>
      <c r="E792" s="387"/>
      <c r="F792" s="387"/>
      <c r="G792" s="387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  <c r="Y792" s="387"/>
      <c r="Z792" s="387"/>
    </row>
    <row r="793" spans="1:26" ht="12.75" customHeight="1" x14ac:dyDescent="0.25">
      <c r="A793" s="387"/>
      <c r="B793" s="387"/>
      <c r="C793" s="387"/>
      <c r="D793" s="387"/>
      <c r="E793" s="387"/>
      <c r="F793" s="387"/>
      <c r="G793" s="387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  <c r="Y793" s="387"/>
      <c r="Z793" s="387"/>
    </row>
    <row r="794" spans="1:26" ht="12.75" customHeight="1" x14ac:dyDescent="0.25">
      <c r="A794" s="387"/>
      <c r="B794" s="387"/>
      <c r="C794" s="387"/>
      <c r="D794" s="387"/>
      <c r="E794" s="387"/>
      <c r="F794" s="387"/>
      <c r="G794" s="387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  <c r="Y794" s="387"/>
      <c r="Z794" s="387"/>
    </row>
    <row r="795" spans="1:26" ht="12.75" customHeight="1" x14ac:dyDescent="0.25">
      <c r="A795" s="387"/>
      <c r="B795" s="387"/>
      <c r="C795" s="387"/>
      <c r="D795" s="387"/>
      <c r="E795" s="387"/>
      <c r="F795" s="387"/>
      <c r="G795" s="387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  <c r="Y795" s="387"/>
      <c r="Z795" s="387"/>
    </row>
    <row r="796" spans="1:26" ht="12.75" customHeight="1" x14ac:dyDescent="0.25">
      <c r="A796" s="387"/>
      <c r="B796" s="387"/>
      <c r="C796" s="387"/>
      <c r="D796" s="387"/>
      <c r="E796" s="387"/>
      <c r="F796" s="387"/>
      <c r="G796" s="387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  <c r="Y796" s="387"/>
      <c r="Z796" s="387"/>
    </row>
    <row r="797" spans="1:26" ht="12.75" customHeight="1" x14ac:dyDescent="0.25">
      <c r="A797" s="387"/>
      <c r="B797" s="387"/>
      <c r="C797" s="387"/>
      <c r="D797" s="387"/>
      <c r="E797" s="387"/>
      <c r="F797" s="387"/>
      <c r="G797" s="387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  <c r="Y797" s="387"/>
      <c r="Z797" s="387"/>
    </row>
    <row r="798" spans="1:26" ht="12.75" customHeight="1" x14ac:dyDescent="0.25">
      <c r="A798" s="387"/>
      <c r="B798" s="387"/>
      <c r="C798" s="387"/>
      <c r="D798" s="387"/>
      <c r="E798" s="387"/>
      <c r="F798" s="387"/>
      <c r="G798" s="387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  <c r="Y798" s="387"/>
      <c r="Z798" s="387"/>
    </row>
    <row r="799" spans="1:26" ht="12.75" customHeight="1" x14ac:dyDescent="0.25">
      <c r="A799" s="387"/>
      <c r="B799" s="387"/>
      <c r="C799" s="387"/>
      <c r="D799" s="387"/>
      <c r="E799" s="387"/>
      <c r="F799" s="387"/>
      <c r="G799" s="387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  <c r="Y799" s="387"/>
      <c r="Z799" s="387"/>
    </row>
    <row r="800" spans="1:26" ht="12.75" customHeight="1" x14ac:dyDescent="0.25">
      <c r="A800" s="387"/>
      <c r="B800" s="387"/>
      <c r="C800" s="387"/>
      <c r="D800" s="387"/>
      <c r="E800" s="387"/>
      <c r="F800" s="387"/>
      <c r="G800" s="387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  <c r="Y800" s="387"/>
      <c r="Z800" s="387"/>
    </row>
    <row r="801" spans="1:26" ht="12.75" customHeight="1" x14ac:dyDescent="0.25">
      <c r="A801" s="387"/>
      <c r="B801" s="387"/>
      <c r="C801" s="387"/>
      <c r="D801" s="387"/>
      <c r="E801" s="387"/>
      <c r="F801" s="387"/>
      <c r="G801" s="387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  <c r="Y801" s="387"/>
      <c r="Z801" s="387"/>
    </row>
    <row r="802" spans="1:26" ht="12.75" customHeight="1" x14ac:dyDescent="0.25">
      <c r="A802" s="387"/>
      <c r="B802" s="387"/>
      <c r="C802" s="387"/>
      <c r="D802" s="387"/>
      <c r="E802" s="387"/>
      <c r="F802" s="387"/>
      <c r="G802" s="387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  <c r="Y802" s="387"/>
      <c r="Z802" s="387"/>
    </row>
    <row r="803" spans="1:26" ht="12.75" customHeight="1" x14ac:dyDescent="0.25">
      <c r="A803" s="387"/>
      <c r="B803" s="387"/>
      <c r="C803" s="387"/>
      <c r="D803" s="387"/>
      <c r="E803" s="387"/>
      <c r="F803" s="387"/>
      <c r="G803" s="387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  <c r="Y803" s="387"/>
      <c r="Z803" s="387"/>
    </row>
    <row r="804" spans="1:26" ht="12.75" customHeight="1" x14ac:dyDescent="0.25">
      <c r="A804" s="387"/>
      <c r="B804" s="387"/>
      <c r="C804" s="387"/>
      <c r="D804" s="387"/>
      <c r="E804" s="387"/>
      <c r="F804" s="387"/>
      <c r="G804" s="387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  <c r="Y804" s="387"/>
      <c r="Z804" s="387"/>
    </row>
    <row r="805" spans="1:26" ht="12.75" customHeight="1" x14ac:dyDescent="0.25">
      <c r="A805" s="387"/>
      <c r="B805" s="387"/>
      <c r="C805" s="387"/>
      <c r="D805" s="387"/>
      <c r="E805" s="387"/>
      <c r="F805" s="387"/>
      <c r="G805" s="387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  <c r="Y805" s="387"/>
      <c r="Z805" s="387"/>
    </row>
    <row r="806" spans="1:26" ht="12.75" customHeight="1" x14ac:dyDescent="0.25">
      <c r="A806" s="387"/>
      <c r="B806" s="387"/>
      <c r="C806" s="387"/>
      <c r="D806" s="387"/>
      <c r="E806" s="387"/>
      <c r="F806" s="387"/>
      <c r="G806" s="387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  <c r="Y806" s="387"/>
      <c r="Z806" s="387"/>
    </row>
    <row r="807" spans="1:26" ht="12.75" customHeight="1" x14ac:dyDescent="0.25">
      <c r="A807" s="387"/>
      <c r="B807" s="387"/>
      <c r="C807" s="387"/>
      <c r="D807" s="387"/>
      <c r="E807" s="387"/>
      <c r="F807" s="387"/>
      <c r="G807" s="387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  <c r="Y807" s="387"/>
      <c r="Z807" s="387"/>
    </row>
    <row r="808" spans="1:26" ht="12.75" customHeight="1" x14ac:dyDescent="0.25">
      <c r="A808" s="387"/>
      <c r="B808" s="387"/>
      <c r="C808" s="387"/>
      <c r="D808" s="387"/>
      <c r="E808" s="387"/>
      <c r="F808" s="387"/>
      <c r="G808" s="387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  <c r="Y808" s="387"/>
      <c r="Z808" s="387"/>
    </row>
    <row r="809" spans="1:26" ht="12.75" customHeight="1" x14ac:dyDescent="0.25">
      <c r="A809" s="387"/>
      <c r="B809" s="387"/>
      <c r="C809" s="387"/>
      <c r="D809" s="387"/>
      <c r="E809" s="387"/>
      <c r="F809" s="387"/>
      <c r="G809" s="387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  <c r="Y809" s="387"/>
      <c r="Z809" s="387"/>
    </row>
    <row r="810" spans="1:26" ht="12.75" customHeight="1" x14ac:dyDescent="0.25">
      <c r="A810" s="387"/>
      <c r="B810" s="387"/>
      <c r="C810" s="387"/>
      <c r="D810" s="387"/>
      <c r="E810" s="387"/>
      <c r="F810" s="387"/>
      <c r="G810" s="387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  <c r="Y810" s="387"/>
      <c r="Z810" s="387"/>
    </row>
    <row r="811" spans="1:26" ht="12.75" customHeight="1" x14ac:dyDescent="0.25">
      <c r="A811" s="387"/>
      <c r="B811" s="387"/>
      <c r="C811" s="387"/>
      <c r="D811" s="387"/>
      <c r="E811" s="387"/>
      <c r="F811" s="387"/>
      <c r="G811" s="387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  <c r="Y811" s="387"/>
      <c r="Z811" s="387"/>
    </row>
    <row r="812" spans="1:26" ht="12.75" customHeight="1" x14ac:dyDescent="0.25">
      <c r="A812" s="387"/>
      <c r="B812" s="387"/>
      <c r="C812" s="387"/>
      <c r="D812" s="387"/>
      <c r="E812" s="387"/>
      <c r="F812" s="387"/>
      <c r="G812" s="387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  <c r="Y812" s="387"/>
      <c r="Z812" s="387"/>
    </row>
    <row r="813" spans="1:26" ht="12.75" customHeight="1" x14ac:dyDescent="0.25">
      <c r="A813" s="387"/>
      <c r="B813" s="387"/>
      <c r="C813" s="387"/>
      <c r="D813" s="387"/>
      <c r="E813" s="387"/>
      <c r="F813" s="387"/>
      <c r="G813" s="387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  <c r="Y813" s="387"/>
      <c r="Z813" s="387"/>
    </row>
    <row r="814" spans="1:26" ht="12.75" customHeight="1" x14ac:dyDescent="0.25">
      <c r="A814" s="387"/>
      <c r="B814" s="387"/>
      <c r="C814" s="387"/>
      <c r="D814" s="387"/>
      <c r="E814" s="387"/>
      <c r="F814" s="387"/>
      <c r="G814" s="387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  <c r="Y814" s="387"/>
      <c r="Z814" s="387"/>
    </row>
    <row r="815" spans="1:26" ht="12.75" customHeight="1" x14ac:dyDescent="0.25">
      <c r="A815" s="387"/>
      <c r="B815" s="387"/>
      <c r="C815" s="387"/>
      <c r="D815" s="387"/>
      <c r="E815" s="387"/>
      <c r="F815" s="387"/>
      <c r="G815" s="387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  <c r="Y815" s="387"/>
      <c r="Z815" s="387"/>
    </row>
    <row r="816" spans="1:26" ht="12.75" customHeight="1" x14ac:dyDescent="0.25">
      <c r="A816" s="387"/>
      <c r="B816" s="387"/>
      <c r="C816" s="387"/>
      <c r="D816" s="387"/>
      <c r="E816" s="387"/>
      <c r="F816" s="387"/>
      <c r="G816" s="387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  <c r="Y816" s="387"/>
      <c r="Z816" s="387"/>
    </row>
    <row r="817" spans="1:26" ht="12.75" customHeight="1" x14ac:dyDescent="0.25">
      <c r="A817" s="387"/>
      <c r="B817" s="387"/>
      <c r="C817" s="387"/>
      <c r="D817" s="387"/>
      <c r="E817" s="387"/>
      <c r="F817" s="387"/>
      <c r="G817" s="387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  <c r="Y817" s="387"/>
      <c r="Z817" s="387"/>
    </row>
    <row r="818" spans="1:26" ht="12.75" customHeight="1" x14ac:dyDescent="0.25">
      <c r="A818" s="387"/>
      <c r="B818" s="387"/>
      <c r="C818" s="387"/>
      <c r="D818" s="387"/>
      <c r="E818" s="387"/>
      <c r="F818" s="387"/>
      <c r="G818" s="387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  <c r="Y818" s="387"/>
      <c r="Z818" s="387"/>
    </row>
    <row r="819" spans="1:26" ht="12.75" customHeight="1" x14ac:dyDescent="0.25">
      <c r="A819" s="387"/>
      <c r="B819" s="387"/>
      <c r="C819" s="387"/>
      <c r="D819" s="387"/>
      <c r="E819" s="387"/>
      <c r="F819" s="387"/>
      <c r="G819" s="387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  <c r="Y819" s="387"/>
      <c r="Z819" s="387"/>
    </row>
    <row r="820" spans="1:26" ht="12.75" customHeight="1" x14ac:dyDescent="0.25">
      <c r="A820" s="387"/>
      <c r="B820" s="387"/>
      <c r="C820" s="387"/>
      <c r="D820" s="387"/>
      <c r="E820" s="387"/>
      <c r="F820" s="387"/>
      <c r="G820" s="387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  <c r="Y820" s="387"/>
      <c r="Z820" s="387"/>
    </row>
    <row r="821" spans="1:26" ht="12.75" customHeight="1" x14ac:dyDescent="0.25">
      <c r="A821" s="387"/>
      <c r="B821" s="387"/>
      <c r="C821" s="387"/>
      <c r="D821" s="387"/>
      <c r="E821" s="387"/>
      <c r="F821" s="387"/>
      <c r="G821" s="387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  <c r="Y821" s="387"/>
      <c r="Z821" s="387"/>
    </row>
    <row r="822" spans="1:26" ht="12.75" customHeight="1" x14ac:dyDescent="0.25">
      <c r="A822" s="387"/>
      <c r="B822" s="387"/>
      <c r="C822" s="387"/>
      <c r="D822" s="387"/>
      <c r="E822" s="387"/>
      <c r="F822" s="387"/>
      <c r="G822" s="387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  <c r="Y822" s="387"/>
      <c r="Z822" s="387"/>
    </row>
    <row r="823" spans="1:26" ht="12.75" customHeight="1" x14ac:dyDescent="0.25">
      <c r="A823" s="387"/>
      <c r="B823" s="387"/>
      <c r="C823" s="387"/>
      <c r="D823" s="387"/>
      <c r="E823" s="387"/>
      <c r="F823" s="387"/>
      <c r="G823" s="387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  <c r="Y823" s="387"/>
      <c r="Z823" s="387"/>
    </row>
    <row r="824" spans="1:26" ht="12.75" customHeight="1" x14ac:dyDescent="0.25">
      <c r="A824" s="387"/>
      <c r="B824" s="387"/>
      <c r="C824" s="387"/>
      <c r="D824" s="387"/>
      <c r="E824" s="387"/>
      <c r="F824" s="387"/>
      <c r="G824" s="387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  <c r="Y824" s="387"/>
      <c r="Z824" s="387"/>
    </row>
    <row r="825" spans="1:26" ht="12.75" customHeight="1" x14ac:dyDescent="0.25">
      <c r="A825" s="387"/>
      <c r="B825" s="387"/>
      <c r="C825" s="387"/>
      <c r="D825" s="387"/>
      <c r="E825" s="387"/>
      <c r="F825" s="387"/>
      <c r="G825" s="387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  <c r="Y825" s="387"/>
      <c r="Z825" s="387"/>
    </row>
    <row r="826" spans="1:26" ht="12.75" customHeight="1" x14ac:dyDescent="0.25">
      <c r="A826" s="387"/>
      <c r="B826" s="387"/>
      <c r="C826" s="387"/>
      <c r="D826" s="387"/>
      <c r="E826" s="387"/>
      <c r="F826" s="387"/>
      <c r="G826" s="387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  <c r="Y826" s="387"/>
      <c r="Z826" s="387"/>
    </row>
    <row r="827" spans="1:26" ht="12.75" customHeight="1" x14ac:dyDescent="0.25">
      <c r="A827" s="387"/>
      <c r="B827" s="387"/>
      <c r="C827" s="387"/>
      <c r="D827" s="387"/>
      <c r="E827" s="387"/>
      <c r="F827" s="387"/>
      <c r="G827" s="387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  <c r="Y827" s="387"/>
      <c r="Z827" s="387"/>
    </row>
    <row r="828" spans="1:26" ht="12.75" customHeight="1" x14ac:dyDescent="0.25">
      <c r="A828" s="387"/>
      <c r="B828" s="387"/>
      <c r="C828" s="387"/>
      <c r="D828" s="387"/>
      <c r="E828" s="387"/>
      <c r="F828" s="387"/>
      <c r="G828" s="387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  <c r="Y828" s="387"/>
      <c r="Z828" s="387"/>
    </row>
    <row r="829" spans="1:26" ht="12.75" customHeight="1" x14ac:dyDescent="0.25">
      <c r="A829" s="387"/>
      <c r="B829" s="387"/>
      <c r="C829" s="387"/>
      <c r="D829" s="387"/>
      <c r="E829" s="387"/>
      <c r="F829" s="387"/>
      <c r="G829" s="387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  <c r="Y829" s="387"/>
      <c r="Z829" s="387"/>
    </row>
    <row r="830" spans="1:26" ht="12.75" customHeight="1" x14ac:dyDescent="0.25">
      <c r="A830" s="387"/>
      <c r="B830" s="387"/>
      <c r="C830" s="387"/>
      <c r="D830" s="387"/>
      <c r="E830" s="387"/>
      <c r="F830" s="387"/>
      <c r="G830" s="387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  <c r="Y830" s="387"/>
      <c r="Z830" s="387"/>
    </row>
    <row r="831" spans="1:26" ht="12.75" customHeight="1" x14ac:dyDescent="0.25">
      <c r="A831" s="387"/>
      <c r="B831" s="387"/>
      <c r="C831" s="387"/>
      <c r="D831" s="387"/>
      <c r="E831" s="387"/>
      <c r="F831" s="387"/>
      <c r="G831" s="387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  <c r="Y831" s="387"/>
      <c r="Z831" s="387"/>
    </row>
    <row r="832" spans="1:26" ht="12.75" customHeight="1" x14ac:dyDescent="0.25">
      <c r="A832" s="387"/>
      <c r="B832" s="387"/>
      <c r="C832" s="387"/>
      <c r="D832" s="387"/>
      <c r="E832" s="387"/>
      <c r="F832" s="387"/>
      <c r="G832" s="387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  <c r="Y832" s="387"/>
      <c r="Z832" s="387"/>
    </row>
    <row r="833" spans="1:26" ht="12.75" customHeight="1" x14ac:dyDescent="0.25">
      <c r="A833" s="387"/>
      <c r="B833" s="387"/>
      <c r="C833" s="387"/>
      <c r="D833" s="387"/>
      <c r="E833" s="387"/>
      <c r="F833" s="387"/>
      <c r="G833" s="387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  <c r="Y833" s="387"/>
      <c r="Z833" s="387"/>
    </row>
    <row r="834" spans="1:26" ht="12.75" customHeight="1" x14ac:dyDescent="0.25">
      <c r="A834" s="387"/>
      <c r="B834" s="387"/>
      <c r="C834" s="387"/>
      <c r="D834" s="387"/>
      <c r="E834" s="387"/>
      <c r="F834" s="387"/>
      <c r="G834" s="387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  <c r="Y834" s="387"/>
      <c r="Z834" s="387"/>
    </row>
    <row r="835" spans="1:26" ht="12.75" customHeight="1" x14ac:dyDescent="0.25">
      <c r="A835" s="387"/>
      <c r="B835" s="387"/>
      <c r="C835" s="387"/>
      <c r="D835" s="387"/>
      <c r="E835" s="387"/>
      <c r="F835" s="387"/>
      <c r="G835" s="387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  <c r="Y835" s="387"/>
      <c r="Z835" s="387"/>
    </row>
    <row r="836" spans="1:26" ht="12.75" customHeight="1" x14ac:dyDescent="0.25">
      <c r="A836" s="387"/>
      <c r="B836" s="387"/>
      <c r="C836" s="387"/>
      <c r="D836" s="387"/>
      <c r="E836" s="387"/>
      <c r="F836" s="387"/>
      <c r="G836" s="387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  <c r="Y836" s="387"/>
      <c r="Z836" s="387"/>
    </row>
    <row r="837" spans="1:26" ht="12.75" customHeight="1" x14ac:dyDescent="0.25">
      <c r="A837" s="387"/>
      <c r="B837" s="387"/>
      <c r="C837" s="387"/>
      <c r="D837" s="387"/>
      <c r="E837" s="387"/>
      <c r="F837" s="387"/>
      <c r="G837" s="387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  <c r="Y837" s="387"/>
      <c r="Z837" s="387"/>
    </row>
    <row r="838" spans="1:26" ht="12.75" customHeight="1" x14ac:dyDescent="0.25">
      <c r="A838" s="387"/>
      <c r="B838" s="387"/>
      <c r="C838" s="387"/>
      <c r="D838" s="387"/>
      <c r="E838" s="387"/>
      <c r="F838" s="387"/>
      <c r="G838" s="387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  <c r="Y838" s="387"/>
      <c r="Z838" s="387"/>
    </row>
    <row r="839" spans="1:26" ht="12.75" customHeight="1" x14ac:dyDescent="0.25">
      <c r="A839" s="387"/>
      <c r="B839" s="387"/>
      <c r="C839" s="387"/>
      <c r="D839" s="387"/>
      <c r="E839" s="387"/>
      <c r="F839" s="387"/>
      <c r="G839" s="387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  <c r="Y839" s="387"/>
      <c r="Z839" s="387"/>
    </row>
    <row r="840" spans="1:26" ht="12.75" customHeight="1" x14ac:dyDescent="0.25">
      <c r="A840" s="387"/>
      <c r="B840" s="387"/>
      <c r="C840" s="387"/>
      <c r="D840" s="387"/>
      <c r="E840" s="387"/>
      <c r="F840" s="387"/>
      <c r="G840" s="387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  <c r="Y840" s="387"/>
      <c r="Z840" s="387"/>
    </row>
    <row r="841" spans="1:26" ht="12.75" customHeight="1" x14ac:dyDescent="0.25">
      <c r="A841" s="387"/>
      <c r="B841" s="387"/>
      <c r="C841" s="387"/>
      <c r="D841" s="387"/>
      <c r="E841" s="387"/>
      <c r="F841" s="387"/>
      <c r="G841" s="387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  <c r="Y841" s="387"/>
      <c r="Z841" s="387"/>
    </row>
    <row r="842" spans="1:26" ht="12.75" customHeight="1" x14ac:dyDescent="0.25">
      <c r="A842" s="387"/>
      <c r="B842" s="387"/>
      <c r="C842" s="387"/>
      <c r="D842" s="387"/>
      <c r="E842" s="387"/>
      <c r="F842" s="387"/>
      <c r="G842" s="387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  <c r="Y842" s="387"/>
      <c r="Z842" s="387"/>
    </row>
    <row r="843" spans="1:26" ht="12.75" customHeight="1" x14ac:dyDescent="0.25">
      <c r="A843" s="387"/>
      <c r="B843" s="387"/>
      <c r="C843" s="387"/>
      <c r="D843" s="387"/>
      <c r="E843" s="387"/>
      <c r="F843" s="387"/>
      <c r="G843" s="387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  <c r="Y843" s="387"/>
      <c r="Z843" s="387"/>
    </row>
    <row r="844" spans="1:26" ht="12.75" customHeight="1" x14ac:dyDescent="0.25">
      <c r="A844" s="387"/>
      <c r="B844" s="387"/>
      <c r="C844" s="387"/>
      <c r="D844" s="387"/>
      <c r="E844" s="387"/>
      <c r="F844" s="387"/>
      <c r="G844" s="387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  <c r="Y844" s="387"/>
      <c r="Z844" s="387"/>
    </row>
    <row r="845" spans="1:26" ht="12.75" customHeight="1" x14ac:dyDescent="0.25">
      <c r="A845" s="387"/>
      <c r="B845" s="387"/>
      <c r="C845" s="387"/>
      <c r="D845" s="387"/>
      <c r="E845" s="387"/>
      <c r="F845" s="387"/>
      <c r="G845" s="387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  <c r="Y845" s="387"/>
      <c r="Z845" s="387"/>
    </row>
    <row r="846" spans="1:26" ht="12.75" customHeight="1" x14ac:dyDescent="0.25">
      <c r="A846" s="387"/>
      <c r="B846" s="387"/>
      <c r="C846" s="387"/>
      <c r="D846" s="387"/>
      <c r="E846" s="387"/>
      <c r="F846" s="387"/>
      <c r="G846" s="387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  <c r="Y846" s="387"/>
      <c r="Z846" s="387"/>
    </row>
    <row r="847" spans="1:26" ht="12.75" customHeight="1" x14ac:dyDescent="0.25">
      <c r="A847" s="387"/>
      <c r="B847" s="387"/>
      <c r="C847" s="387"/>
      <c r="D847" s="387"/>
      <c r="E847" s="387"/>
      <c r="F847" s="387"/>
      <c r="G847" s="387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  <c r="Y847" s="387"/>
      <c r="Z847" s="387"/>
    </row>
    <row r="848" spans="1:26" ht="12.75" customHeight="1" x14ac:dyDescent="0.25">
      <c r="A848" s="387"/>
      <c r="B848" s="387"/>
      <c r="C848" s="387"/>
      <c r="D848" s="387"/>
      <c r="E848" s="387"/>
      <c r="F848" s="387"/>
      <c r="G848" s="387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  <c r="Y848" s="387"/>
      <c r="Z848" s="387"/>
    </row>
    <row r="849" spans="1:26" ht="12.75" customHeight="1" x14ac:dyDescent="0.25">
      <c r="A849" s="387"/>
      <c r="B849" s="387"/>
      <c r="C849" s="387"/>
      <c r="D849" s="387"/>
      <c r="E849" s="387"/>
      <c r="F849" s="387"/>
      <c r="G849" s="387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  <c r="Y849" s="387"/>
      <c r="Z849" s="387"/>
    </row>
    <row r="850" spans="1:26" ht="12.75" customHeight="1" x14ac:dyDescent="0.25">
      <c r="A850" s="387"/>
      <c r="B850" s="387"/>
      <c r="C850" s="387"/>
      <c r="D850" s="387"/>
      <c r="E850" s="387"/>
      <c r="F850" s="387"/>
      <c r="G850" s="387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  <c r="Y850" s="387"/>
      <c r="Z850" s="387"/>
    </row>
    <row r="851" spans="1:26" ht="12.75" customHeight="1" x14ac:dyDescent="0.25">
      <c r="A851" s="387"/>
      <c r="B851" s="387"/>
      <c r="C851" s="387"/>
      <c r="D851" s="387"/>
      <c r="E851" s="387"/>
      <c r="F851" s="387"/>
      <c r="G851" s="387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  <c r="Y851" s="387"/>
      <c r="Z851" s="387"/>
    </row>
    <row r="852" spans="1:26" ht="12.75" customHeight="1" x14ac:dyDescent="0.25">
      <c r="A852" s="387"/>
      <c r="B852" s="387"/>
      <c r="C852" s="387"/>
      <c r="D852" s="387"/>
      <c r="E852" s="387"/>
      <c r="F852" s="387"/>
      <c r="G852" s="387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  <c r="Y852" s="387"/>
      <c r="Z852" s="387"/>
    </row>
    <row r="853" spans="1:26" ht="12.75" customHeight="1" x14ac:dyDescent="0.25">
      <c r="A853" s="387"/>
      <c r="B853" s="387"/>
      <c r="C853" s="387"/>
      <c r="D853" s="387"/>
      <c r="E853" s="387"/>
      <c r="F853" s="387"/>
      <c r="G853" s="387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  <c r="Y853" s="387"/>
      <c r="Z853" s="387"/>
    </row>
    <row r="854" spans="1:26" ht="12.75" customHeight="1" x14ac:dyDescent="0.25">
      <c r="A854" s="387"/>
      <c r="B854" s="387"/>
      <c r="C854" s="387"/>
      <c r="D854" s="387"/>
      <c r="E854" s="387"/>
      <c r="F854" s="387"/>
      <c r="G854" s="387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  <c r="Y854" s="387"/>
      <c r="Z854" s="387"/>
    </row>
    <row r="855" spans="1:26" ht="12.75" customHeight="1" x14ac:dyDescent="0.25">
      <c r="A855" s="387"/>
      <c r="B855" s="387"/>
      <c r="C855" s="387"/>
      <c r="D855" s="387"/>
      <c r="E855" s="387"/>
      <c r="F855" s="387"/>
      <c r="G855" s="387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  <c r="Y855" s="387"/>
      <c r="Z855" s="387"/>
    </row>
    <row r="856" spans="1:26" ht="12.75" customHeight="1" x14ac:dyDescent="0.25">
      <c r="A856" s="387"/>
      <c r="B856" s="387"/>
      <c r="C856" s="387"/>
      <c r="D856" s="387"/>
      <c r="E856" s="387"/>
      <c r="F856" s="387"/>
      <c r="G856" s="387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  <c r="Y856" s="387"/>
      <c r="Z856" s="387"/>
    </row>
    <row r="857" spans="1:26" ht="12.75" customHeight="1" x14ac:dyDescent="0.25">
      <c r="A857" s="387"/>
      <c r="B857" s="387"/>
      <c r="C857" s="387"/>
      <c r="D857" s="387"/>
      <c r="E857" s="387"/>
      <c r="F857" s="387"/>
      <c r="G857" s="387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  <c r="Y857" s="387"/>
      <c r="Z857" s="387"/>
    </row>
    <row r="858" spans="1:26" ht="12.75" customHeight="1" x14ac:dyDescent="0.25">
      <c r="A858" s="387"/>
      <c r="B858" s="387"/>
      <c r="C858" s="387"/>
      <c r="D858" s="387"/>
      <c r="E858" s="387"/>
      <c r="F858" s="387"/>
      <c r="G858" s="387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  <c r="Y858" s="387"/>
      <c r="Z858" s="387"/>
    </row>
    <row r="859" spans="1:26" ht="12.75" customHeight="1" x14ac:dyDescent="0.25">
      <c r="A859" s="387"/>
      <c r="B859" s="387"/>
      <c r="C859" s="387"/>
      <c r="D859" s="387"/>
      <c r="E859" s="387"/>
      <c r="F859" s="387"/>
      <c r="G859" s="387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  <c r="Y859" s="387"/>
      <c r="Z859" s="387"/>
    </row>
    <row r="860" spans="1:26" ht="12.75" customHeight="1" x14ac:dyDescent="0.25">
      <c r="A860" s="387"/>
      <c r="B860" s="387"/>
      <c r="C860" s="387"/>
      <c r="D860" s="387"/>
      <c r="E860" s="387"/>
      <c r="F860" s="387"/>
      <c r="G860" s="387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  <c r="Y860" s="387"/>
      <c r="Z860" s="387"/>
    </row>
    <row r="861" spans="1:26" ht="12.75" customHeight="1" x14ac:dyDescent="0.25">
      <c r="A861" s="387"/>
      <c r="B861" s="387"/>
      <c r="C861" s="387"/>
      <c r="D861" s="387"/>
      <c r="E861" s="387"/>
      <c r="F861" s="387"/>
      <c r="G861" s="387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  <c r="Y861" s="387"/>
      <c r="Z861" s="387"/>
    </row>
    <row r="862" spans="1:26" ht="12.75" customHeight="1" x14ac:dyDescent="0.25">
      <c r="A862" s="387"/>
      <c r="B862" s="387"/>
      <c r="C862" s="387"/>
      <c r="D862" s="387"/>
      <c r="E862" s="387"/>
      <c r="F862" s="387"/>
      <c r="G862" s="387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  <c r="Y862" s="387"/>
      <c r="Z862" s="387"/>
    </row>
    <row r="863" spans="1:26" ht="12.75" customHeight="1" x14ac:dyDescent="0.25">
      <c r="A863" s="387"/>
      <c r="B863" s="387"/>
      <c r="C863" s="387"/>
      <c r="D863" s="387"/>
      <c r="E863" s="387"/>
      <c r="F863" s="387"/>
      <c r="G863" s="387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  <c r="Y863" s="387"/>
      <c r="Z863" s="387"/>
    </row>
    <row r="864" spans="1:26" ht="12.75" customHeight="1" x14ac:dyDescent="0.25">
      <c r="A864" s="387"/>
      <c r="B864" s="387"/>
      <c r="C864" s="387"/>
      <c r="D864" s="387"/>
      <c r="E864" s="387"/>
      <c r="F864" s="387"/>
      <c r="G864" s="387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  <c r="Y864" s="387"/>
      <c r="Z864" s="387"/>
    </row>
    <row r="865" spans="1:26" ht="12.75" customHeight="1" x14ac:dyDescent="0.25">
      <c r="A865" s="387"/>
      <c r="B865" s="387"/>
      <c r="C865" s="387"/>
      <c r="D865" s="387"/>
      <c r="E865" s="387"/>
      <c r="F865" s="387"/>
      <c r="G865" s="387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  <c r="Y865" s="387"/>
      <c r="Z865" s="387"/>
    </row>
    <row r="866" spans="1:26" ht="12.75" customHeight="1" x14ac:dyDescent="0.25">
      <c r="A866" s="387"/>
      <c r="B866" s="387"/>
      <c r="C866" s="387"/>
      <c r="D866" s="387"/>
      <c r="E866" s="387"/>
      <c r="F866" s="387"/>
      <c r="G866" s="387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  <c r="Y866" s="387"/>
      <c r="Z866" s="387"/>
    </row>
    <row r="867" spans="1:26" ht="12.75" customHeight="1" x14ac:dyDescent="0.25">
      <c r="A867" s="387"/>
      <c r="B867" s="387"/>
      <c r="C867" s="387"/>
      <c r="D867" s="387"/>
      <c r="E867" s="387"/>
      <c r="F867" s="387"/>
      <c r="G867" s="387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  <c r="Y867" s="387"/>
      <c r="Z867" s="387"/>
    </row>
    <row r="868" spans="1:26" ht="12.75" customHeight="1" x14ac:dyDescent="0.25">
      <c r="A868" s="387"/>
      <c r="B868" s="387"/>
      <c r="C868" s="387"/>
      <c r="D868" s="387"/>
      <c r="E868" s="387"/>
      <c r="F868" s="387"/>
      <c r="G868" s="387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  <c r="Y868" s="387"/>
      <c r="Z868" s="387"/>
    </row>
    <row r="869" spans="1:26" ht="12.75" customHeight="1" x14ac:dyDescent="0.25">
      <c r="A869" s="387"/>
      <c r="B869" s="387"/>
      <c r="C869" s="387"/>
      <c r="D869" s="387"/>
      <c r="E869" s="387"/>
      <c r="F869" s="387"/>
      <c r="G869" s="387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  <c r="Y869" s="387"/>
      <c r="Z869" s="387"/>
    </row>
    <row r="870" spans="1:26" ht="12.75" customHeight="1" x14ac:dyDescent="0.25">
      <c r="A870" s="387"/>
      <c r="B870" s="387"/>
      <c r="C870" s="387"/>
      <c r="D870" s="387"/>
      <c r="E870" s="387"/>
      <c r="F870" s="387"/>
      <c r="G870" s="387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  <c r="Y870" s="387"/>
      <c r="Z870" s="387"/>
    </row>
    <row r="871" spans="1:26" ht="12.75" customHeight="1" x14ac:dyDescent="0.25">
      <c r="A871" s="387"/>
      <c r="B871" s="387"/>
      <c r="C871" s="387"/>
      <c r="D871" s="387"/>
      <c r="E871" s="387"/>
      <c r="F871" s="387"/>
      <c r="G871" s="387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  <c r="Y871" s="387"/>
      <c r="Z871" s="387"/>
    </row>
    <row r="872" spans="1:26" ht="12.75" customHeight="1" x14ac:dyDescent="0.25">
      <c r="A872" s="387"/>
      <c r="B872" s="387"/>
      <c r="C872" s="387"/>
      <c r="D872" s="387"/>
      <c r="E872" s="387"/>
      <c r="F872" s="387"/>
      <c r="G872" s="387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  <c r="Y872" s="387"/>
      <c r="Z872" s="387"/>
    </row>
    <row r="873" spans="1:26" ht="12.75" customHeight="1" x14ac:dyDescent="0.25">
      <c r="A873" s="387"/>
      <c r="B873" s="387"/>
      <c r="C873" s="387"/>
      <c r="D873" s="387"/>
      <c r="E873" s="387"/>
      <c r="F873" s="387"/>
      <c r="G873" s="387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  <c r="Y873" s="387"/>
      <c r="Z873" s="387"/>
    </row>
    <row r="874" spans="1:26" ht="12.75" customHeight="1" x14ac:dyDescent="0.25">
      <c r="A874" s="387"/>
      <c r="B874" s="387"/>
      <c r="C874" s="387"/>
      <c r="D874" s="387"/>
      <c r="E874" s="387"/>
      <c r="F874" s="387"/>
      <c r="G874" s="387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  <c r="Y874" s="387"/>
      <c r="Z874" s="387"/>
    </row>
    <row r="875" spans="1:26" ht="12.75" customHeight="1" x14ac:dyDescent="0.25">
      <c r="A875" s="387"/>
      <c r="B875" s="387"/>
      <c r="C875" s="387"/>
      <c r="D875" s="387"/>
      <c r="E875" s="387"/>
      <c r="F875" s="387"/>
      <c r="G875" s="387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  <c r="Y875" s="387"/>
      <c r="Z875" s="387"/>
    </row>
    <row r="876" spans="1:26" ht="12.75" customHeight="1" x14ac:dyDescent="0.25">
      <c r="A876" s="387"/>
      <c r="B876" s="387"/>
      <c r="C876" s="387"/>
      <c r="D876" s="387"/>
      <c r="E876" s="387"/>
      <c r="F876" s="387"/>
      <c r="G876" s="387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  <c r="Y876" s="387"/>
      <c r="Z876" s="387"/>
    </row>
    <row r="877" spans="1:26" ht="12.75" customHeight="1" x14ac:dyDescent="0.25">
      <c r="A877" s="387"/>
      <c r="B877" s="387"/>
      <c r="C877" s="387"/>
      <c r="D877" s="387"/>
      <c r="E877" s="387"/>
      <c r="F877" s="387"/>
      <c r="G877" s="387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  <c r="Y877" s="387"/>
      <c r="Z877" s="387"/>
    </row>
    <row r="878" spans="1:26" ht="12.75" customHeight="1" x14ac:dyDescent="0.25">
      <c r="A878" s="387"/>
      <c r="B878" s="387"/>
      <c r="C878" s="387"/>
      <c r="D878" s="387"/>
      <c r="E878" s="387"/>
      <c r="F878" s="387"/>
      <c r="G878" s="387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  <c r="Y878" s="387"/>
      <c r="Z878" s="387"/>
    </row>
    <row r="879" spans="1:26" ht="12.75" customHeight="1" x14ac:dyDescent="0.25">
      <c r="A879" s="387"/>
      <c r="B879" s="387"/>
      <c r="C879" s="387"/>
      <c r="D879" s="387"/>
      <c r="E879" s="387"/>
      <c r="F879" s="387"/>
      <c r="G879" s="387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  <c r="Y879" s="387"/>
      <c r="Z879" s="387"/>
    </row>
    <row r="880" spans="1:26" ht="12.75" customHeight="1" x14ac:dyDescent="0.25">
      <c r="A880" s="387"/>
      <c r="B880" s="387"/>
      <c r="C880" s="387"/>
      <c r="D880" s="387"/>
      <c r="E880" s="387"/>
      <c r="F880" s="387"/>
      <c r="G880" s="387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  <c r="Y880" s="387"/>
      <c r="Z880" s="387"/>
    </row>
    <row r="881" spans="1:26" ht="12.75" customHeight="1" x14ac:dyDescent="0.25">
      <c r="A881" s="387"/>
      <c r="B881" s="387"/>
      <c r="C881" s="387"/>
      <c r="D881" s="387"/>
      <c r="E881" s="387"/>
      <c r="F881" s="387"/>
      <c r="G881" s="387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  <c r="Y881" s="387"/>
      <c r="Z881" s="387"/>
    </row>
    <row r="882" spans="1:26" ht="12.75" customHeight="1" x14ac:dyDescent="0.25">
      <c r="A882" s="387"/>
      <c r="B882" s="387"/>
      <c r="C882" s="387"/>
      <c r="D882" s="387"/>
      <c r="E882" s="387"/>
      <c r="F882" s="387"/>
      <c r="G882" s="387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  <c r="Y882" s="387"/>
      <c r="Z882" s="387"/>
    </row>
    <row r="883" spans="1:26" ht="12.75" customHeight="1" x14ac:dyDescent="0.25">
      <c r="A883" s="387"/>
      <c r="B883" s="387"/>
      <c r="C883" s="387"/>
      <c r="D883" s="387"/>
      <c r="E883" s="387"/>
      <c r="F883" s="387"/>
      <c r="G883" s="387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  <c r="Y883" s="387"/>
      <c r="Z883" s="387"/>
    </row>
    <row r="884" spans="1:26" ht="12.75" customHeight="1" x14ac:dyDescent="0.25">
      <c r="A884" s="387"/>
      <c r="B884" s="387"/>
      <c r="C884" s="387"/>
      <c r="D884" s="387"/>
      <c r="E884" s="387"/>
      <c r="F884" s="387"/>
      <c r="G884" s="387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  <c r="Y884" s="387"/>
      <c r="Z884" s="387"/>
    </row>
    <row r="885" spans="1:26" ht="12.75" customHeight="1" x14ac:dyDescent="0.25">
      <c r="A885" s="387"/>
      <c r="B885" s="387"/>
      <c r="C885" s="387"/>
      <c r="D885" s="387"/>
      <c r="E885" s="387"/>
      <c r="F885" s="387"/>
      <c r="G885" s="387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  <c r="Y885" s="387"/>
      <c r="Z885" s="387"/>
    </row>
    <row r="886" spans="1:26" ht="12.75" customHeight="1" x14ac:dyDescent="0.25">
      <c r="A886" s="387"/>
      <c r="B886" s="387"/>
      <c r="C886" s="387"/>
      <c r="D886" s="387"/>
      <c r="E886" s="387"/>
      <c r="F886" s="387"/>
      <c r="G886" s="387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  <c r="Y886" s="387"/>
      <c r="Z886" s="387"/>
    </row>
    <row r="887" spans="1:26" ht="12.75" customHeight="1" x14ac:dyDescent="0.25">
      <c r="A887" s="387"/>
      <c r="B887" s="387"/>
      <c r="C887" s="387"/>
      <c r="D887" s="387"/>
      <c r="E887" s="387"/>
      <c r="F887" s="387"/>
      <c r="G887" s="387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  <c r="Y887" s="387"/>
      <c r="Z887" s="387"/>
    </row>
    <row r="888" spans="1:26" ht="12.75" customHeight="1" x14ac:dyDescent="0.25">
      <c r="A888" s="387"/>
      <c r="B888" s="387"/>
      <c r="C888" s="387"/>
      <c r="D888" s="387"/>
      <c r="E888" s="387"/>
      <c r="F888" s="387"/>
      <c r="G888" s="387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  <c r="Y888" s="387"/>
      <c r="Z888" s="387"/>
    </row>
    <row r="889" spans="1:26" ht="12.75" customHeight="1" x14ac:dyDescent="0.25">
      <c r="A889" s="387"/>
      <c r="B889" s="387"/>
      <c r="C889" s="387"/>
      <c r="D889" s="387"/>
      <c r="E889" s="387"/>
      <c r="F889" s="387"/>
      <c r="G889" s="387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  <c r="Y889" s="387"/>
      <c r="Z889" s="387"/>
    </row>
    <row r="890" spans="1:26" ht="12.75" customHeight="1" x14ac:dyDescent="0.25">
      <c r="A890" s="387"/>
      <c r="B890" s="387"/>
      <c r="C890" s="387"/>
      <c r="D890" s="387"/>
      <c r="E890" s="387"/>
      <c r="F890" s="387"/>
      <c r="G890" s="387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  <c r="Y890" s="387"/>
      <c r="Z890" s="387"/>
    </row>
    <row r="891" spans="1:26" ht="12.75" customHeight="1" x14ac:dyDescent="0.25">
      <c r="A891" s="387"/>
      <c r="B891" s="387"/>
      <c r="C891" s="387"/>
      <c r="D891" s="387"/>
      <c r="E891" s="387"/>
      <c r="F891" s="387"/>
      <c r="G891" s="387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  <c r="Y891" s="387"/>
      <c r="Z891" s="387"/>
    </row>
    <row r="892" spans="1:26" ht="12.75" customHeight="1" x14ac:dyDescent="0.25">
      <c r="A892" s="387"/>
      <c r="B892" s="387"/>
      <c r="C892" s="387"/>
      <c r="D892" s="387"/>
      <c r="E892" s="387"/>
      <c r="F892" s="387"/>
      <c r="G892" s="387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  <c r="Y892" s="387"/>
      <c r="Z892" s="387"/>
    </row>
    <row r="893" spans="1:26" ht="12.75" customHeight="1" x14ac:dyDescent="0.25">
      <c r="A893" s="387"/>
      <c r="B893" s="387"/>
      <c r="C893" s="387"/>
      <c r="D893" s="387"/>
      <c r="E893" s="387"/>
      <c r="F893" s="387"/>
      <c r="G893" s="387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  <c r="Y893" s="387"/>
      <c r="Z893" s="387"/>
    </row>
    <row r="894" spans="1:26" ht="12.75" customHeight="1" x14ac:dyDescent="0.25">
      <c r="A894" s="387"/>
      <c r="B894" s="387"/>
      <c r="C894" s="387"/>
      <c r="D894" s="387"/>
      <c r="E894" s="387"/>
      <c r="F894" s="387"/>
      <c r="G894" s="387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  <c r="Y894" s="387"/>
      <c r="Z894" s="387"/>
    </row>
    <row r="895" spans="1:26" ht="12.75" customHeight="1" x14ac:dyDescent="0.25">
      <c r="A895" s="387"/>
      <c r="B895" s="387"/>
      <c r="C895" s="387"/>
      <c r="D895" s="387"/>
      <c r="E895" s="387"/>
      <c r="F895" s="387"/>
      <c r="G895" s="387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  <c r="Y895" s="387"/>
      <c r="Z895" s="387"/>
    </row>
    <row r="896" spans="1:26" ht="12.75" customHeight="1" x14ac:dyDescent="0.25">
      <c r="A896" s="387"/>
      <c r="B896" s="387"/>
      <c r="C896" s="387"/>
      <c r="D896" s="387"/>
      <c r="E896" s="387"/>
      <c r="F896" s="387"/>
      <c r="G896" s="387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  <c r="Y896" s="387"/>
      <c r="Z896" s="387"/>
    </row>
    <row r="897" spans="1:26" ht="12.75" customHeight="1" x14ac:dyDescent="0.25">
      <c r="A897" s="387"/>
      <c r="B897" s="387"/>
      <c r="C897" s="387"/>
      <c r="D897" s="387"/>
      <c r="E897" s="387"/>
      <c r="F897" s="387"/>
      <c r="G897" s="387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  <c r="Y897" s="387"/>
      <c r="Z897" s="387"/>
    </row>
    <row r="898" spans="1:26" ht="12.75" customHeight="1" x14ac:dyDescent="0.25">
      <c r="A898" s="387"/>
      <c r="B898" s="387"/>
      <c r="C898" s="387"/>
      <c r="D898" s="387"/>
      <c r="E898" s="387"/>
      <c r="F898" s="387"/>
      <c r="G898" s="387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  <c r="Y898" s="387"/>
      <c r="Z898" s="387"/>
    </row>
    <row r="899" spans="1:26" ht="12.75" customHeight="1" x14ac:dyDescent="0.25">
      <c r="A899" s="387"/>
      <c r="B899" s="387"/>
      <c r="C899" s="387"/>
      <c r="D899" s="387"/>
      <c r="E899" s="387"/>
      <c r="F899" s="387"/>
      <c r="G899" s="387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  <c r="Y899" s="387"/>
      <c r="Z899" s="387"/>
    </row>
    <row r="900" spans="1:26" ht="12.75" customHeight="1" x14ac:dyDescent="0.25">
      <c r="A900" s="387"/>
      <c r="B900" s="387"/>
      <c r="C900" s="387"/>
      <c r="D900" s="387"/>
      <c r="E900" s="387"/>
      <c r="F900" s="387"/>
      <c r="G900" s="387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  <c r="Y900" s="387"/>
      <c r="Z900" s="387"/>
    </row>
    <row r="901" spans="1:26" ht="12.75" customHeight="1" x14ac:dyDescent="0.25">
      <c r="A901" s="387"/>
      <c r="B901" s="387"/>
      <c r="C901" s="387"/>
      <c r="D901" s="387"/>
      <c r="E901" s="387"/>
      <c r="F901" s="387"/>
      <c r="G901" s="387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  <c r="Y901" s="387"/>
      <c r="Z901" s="387"/>
    </row>
    <row r="902" spans="1:26" ht="12.75" customHeight="1" x14ac:dyDescent="0.25">
      <c r="A902" s="387"/>
      <c r="B902" s="387"/>
      <c r="C902" s="387"/>
      <c r="D902" s="387"/>
      <c r="E902" s="387"/>
      <c r="F902" s="387"/>
      <c r="G902" s="387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  <c r="Y902" s="387"/>
      <c r="Z902" s="387"/>
    </row>
    <row r="903" spans="1:26" ht="12.75" customHeight="1" x14ac:dyDescent="0.25">
      <c r="A903" s="387"/>
      <c r="B903" s="387"/>
      <c r="C903" s="387"/>
      <c r="D903" s="387"/>
      <c r="E903" s="387"/>
      <c r="F903" s="387"/>
      <c r="G903" s="387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  <c r="Y903" s="387"/>
      <c r="Z903" s="387"/>
    </row>
    <row r="904" spans="1:26" ht="12.75" customHeight="1" x14ac:dyDescent="0.25">
      <c r="A904" s="387"/>
      <c r="B904" s="387"/>
      <c r="C904" s="387"/>
      <c r="D904" s="387"/>
      <c r="E904" s="387"/>
      <c r="F904" s="387"/>
      <c r="G904" s="387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  <c r="Y904" s="387"/>
      <c r="Z904" s="387"/>
    </row>
    <row r="905" spans="1:26" ht="12.75" customHeight="1" x14ac:dyDescent="0.25">
      <c r="A905" s="387"/>
      <c r="B905" s="387"/>
      <c r="C905" s="387"/>
      <c r="D905" s="387"/>
      <c r="E905" s="387"/>
      <c r="F905" s="387"/>
      <c r="G905" s="387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  <c r="Y905" s="387"/>
      <c r="Z905" s="387"/>
    </row>
    <row r="906" spans="1:26" ht="12.75" customHeight="1" x14ac:dyDescent="0.25">
      <c r="A906" s="387"/>
      <c r="B906" s="387"/>
      <c r="C906" s="387"/>
      <c r="D906" s="387"/>
      <c r="E906" s="387"/>
      <c r="F906" s="387"/>
      <c r="G906" s="387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  <c r="Y906" s="387"/>
      <c r="Z906" s="387"/>
    </row>
    <row r="907" spans="1:26" ht="12.75" customHeight="1" x14ac:dyDescent="0.25">
      <c r="A907" s="387"/>
      <c r="B907" s="387"/>
      <c r="C907" s="387"/>
      <c r="D907" s="387"/>
      <c r="E907" s="387"/>
      <c r="F907" s="387"/>
      <c r="G907" s="387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  <c r="Y907" s="387"/>
      <c r="Z907" s="387"/>
    </row>
    <row r="908" spans="1:26" ht="12.75" customHeight="1" x14ac:dyDescent="0.25">
      <c r="A908" s="387"/>
      <c r="B908" s="387"/>
      <c r="C908" s="387"/>
      <c r="D908" s="387"/>
      <c r="E908" s="387"/>
      <c r="F908" s="387"/>
      <c r="G908" s="387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  <c r="Y908" s="387"/>
      <c r="Z908" s="387"/>
    </row>
    <row r="909" spans="1:26" ht="12.75" customHeight="1" x14ac:dyDescent="0.25">
      <c r="A909" s="387"/>
      <c r="B909" s="387"/>
      <c r="C909" s="387"/>
      <c r="D909" s="387"/>
      <c r="E909" s="387"/>
      <c r="F909" s="387"/>
      <c r="G909" s="387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  <c r="Y909" s="387"/>
      <c r="Z909" s="387"/>
    </row>
    <row r="910" spans="1:26" ht="12.75" customHeight="1" x14ac:dyDescent="0.25">
      <c r="A910" s="387"/>
      <c r="B910" s="387"/>
      <c r="C910" s="387"/>
      <c r="D910" s="387"/>
      <c r="E910" s="387"/>
      <c r="F910" s="387"/>
      <c r="G910" s="387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  <c r="Y910" s="387"/>
      <c r="Z910" s="387"/>
    </row>
    <row r="911" spans="1:26" ht="12.75" customHeight="1" x14ac:dyDescent="0.25">
      <c r="A911" s="387"/>
      <c r="B911" s="387"/>
      <c r="C911" s="387"/>
      <c r="D911" s="387"/>
      <c r="E911" s="387"/>
      <c r="F911" s="387"/>
      <c r="G911" s="387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  <c r="Y911" s="387"/>
      <c r="Z911" s="387"/>
    </row>
    <row r="912" spans="1:26" ht="12.75" customHeight="1" x14ac:dyDescent="0.25">
      <c r="A912" s="387"/>
      <c r="B912" s="387"/>
      <c r="C912" s="387"/>
      <c r="D912" s="387"/>
      <c r="E912" s="387"/>
      <c r="F912" s="387"/>
      <c r="G912" s="387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  <c r="Y912" s="387"/>
      <c r="Z912" s="387"/>
    </row>
    <row r="913" spans="1:26" ht="12.75" customHeight="1" x14ac:dyDescent="0.25">
      <c r="A913" s="387"/>
      <c r="B913" s="387"/>
      <c r="C913" s="387"/>
      <c r="D913" s="387"/>
      <c r="E913" s="387"/>
      <c r="F913" s="387"/>
      <c r="G913" s="387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  <c r="Y913" s="387"/>
      <c r="Z913" s="387"/>
    </row>
    <row r="914" spans="1:26" ht="12.75" customHeight="1" x14ac:dyDescent="0.25">
      <c r="A914" s="387"/>
      <c r="B914" s="387"/>
      <c r="C914" s="387"/>
      <c r="D914" s="387"/>
      <c r="E914" s="387"/>
      <c r="F914" s="387"/>
      <c r="G914" s="387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  <c r="Y914" s="387"/>
      <c r="Z914" s="387"/>
    </row>
    <row r="915" spans="1:26" ht="12.75" customHeight="1" x14ac:dyDescent="0.25">
      <c r="A915" s="387"/>
      <c r="B915" s="387"/>
      <c r="C915" s="387"/>
      <c r="D915" s="387"/>
      <c r="E915" s="387"/>
      <c r="F915" s="387"/>
      <c r="G915" s="387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  <c r="Y915" s="387"/>
      <c r="Z915" s="387"/>
    </row>
    <row r="916" spans="1:26" ht="12.75" customHeight="1" x14ac:dyDescent="0.25">
      <c r="A916" s="387"/>
      <c r="B916" s="387"/>
      <c r="C916" s="387"/>
      <c r="D916" s="387"/>
      <c r="E916" s="387"/>
      <c r="F916" s="387"/>
      <c r="G916" s="387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  <c r="Y916" s="387"/>
      <c r="Z916" s="387"/>
    </row>
    <row r="917" spans="1:26" ht="12.75" customHeight="1" x14ac:dyDescent="0.25">
      <c r="A917" s="387"/>
      <c r="B917" s="387"/>
      <c r="C917" s="387"/>
      <c r="D917" s="387"/>
      <c r="E917" s="387"/>
      <c r="F917" s="387"/>
      <c r="G917" s="387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  <c r="Y917" s="387"/>
      <c r="Z917" s="387"/>
    </row>
    <row r="918" spans="1:26" ht="12.75" customHeight="1" x14ac:dyDescent="0.25">
      <c r="A918" s="387"/>
      <c r="B918" s="387"/>
      <c r="C918" s="387"/>
      <c r="D918" s="387"/>
      <c r="E918" s="387"/>
      <c r="F918" s="387"/>
      <c r="G918" s="387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  <c r="Y918" s="387"/>
      <c r="Z918" s="387"/>
    </row>
    <row r="919" spans="1:26" ht="12.75" customHeight="1" x14ac:dyDescent="0.25">
      <c r="A919" s="387"/>
      <c r="B919" s="387"/>
      <c r="C919" s="387"/>
      <c r="D919" s="387"/>
      <c r="E919" s="387"/>
      <c r="F919" s="387"/>
      <c r="G919" s="387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  <c r="Y919" s="387"/>
      <c r="Z919" s="387"/>
    </row>
    <row r="920" spans="1:26" ht="12.75" customHeight="1" x14ac:dyDescent="0.25">
      <c r="A920" s="387"/>
      <c r="B920" s="387"/>
      <c r="C920" s="387"/>
      <c r="D920" s="387"/>
      <c r="E920" s="387"/>
      <c r="F920" s="387"/>
      <c r="G920" s="387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  <c r="Y920" s="387"/>
      <c r="Z920" s="387"/>
    </row>
    <row r="921" spans="1:26" ht="12.75" customHeight="1" x14ac:dyDescent="0.25">
      <c r="A921" s="387"/>
      <c r="B921" s="387"/>
      <c r="C921" s="387"/>
      <c r="D921" s="387"/>
      <c r="E921" s="387"/>
      <c r="F921" s="387"/>
      <c r="G921" s="387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  <c r="Y921" s="387"/>
      <c r="Z921" s="387"/>
    </row>
    <row r="922" spans="1:26" ht="12.75" customHeight="1" x14ac:dyDescent="0.25">
      <c r="A922" s="387"/>
      <c r="B922" s="387"/>
      <c r="C922" s="387"/>
      <c r="D922" s="387"/>
      <c r="E922" s="387"/>
      <c r="F922" s="387"/>
      <c r="G922" s="387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  <c r="Y922" s="387"/>
      <c r="Z922" s="387"/>
    </row>
    <row r="923" spans="1:26" ht="12.75" customHeight="1" x14ac:dyDescent="0.25">
      <c r="A923" s="387"/>
      <c r="B923" s="387"/>
      <c r="C923" s="387"/>
      <c r="D923" s="387"/>
      <c r="E923" s="387"/>
      <c r="F923" s="387"/>
      <c r="G923" s="387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  <c r="Y923" s="387"/>
      <c r="Z923" s="387"/>
    </row>
    <row r="924" spans="1:26" ht="12.75" customHeight="1" x14ac:dyDescent="0.25">
      <c r="A924" s="387"/>
      <c r="B924" s="387"/>
      <c r="C924" s="387"/>
      <c r="D924" s="387"/>
      <c r="E924" s="387"/>
      <c r="F924" s="387"/>
      <c r="G924" s="387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  <c r="Y924" s="387"/>
      <c r="Z924" s="387"/>
    </row>
    <row r="925" spans="1:26" ht="12.75" customHeight="1" x14ac:dyDescent="0.25">
      <c r="A925" s="387"/>
      <c r="B925" s="387"/>
      <c r="C925" s="387"/>
      <c r="D925" s="387"/>
      <c r="E925" s="387"/>
      <c r="F925" s="387"/>
      <c r="G925" s="387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  <c r="Y925" s="387"/>
      <c r="Z925" s="387"/>
    </row>
    <row r="926" spans="1:26" ht="12.75" customHeight="1" x14ac:dyDescent="0.25">
      <c r="A926" s="387"/>
      <c r="B926" s="387"/>
      <c r="C926" s="387"/>
      <c r="D926" s="387"/>
      <c r="E926" s="387"/>
      <c r="F926" s="387"/>
      <c r="G926" s="387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  <c r="Y926" s="387"/>
      <c r="Z926" s="387"/>
    </row>
    <row r="927" spans="1:26" ht="12.75" customHeight="1" x14ac:dyDescent="0.25">
      <c r="A927" s="387"/>
      <c r="B927" s="387"/>
      <c r="C927" s="387"/>
      <c r="D927" s="387"/>
      <c r="E927" s="387"/>
      <c r="F927" s="387"/>
      <c r="G927" s="387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  <c r="Y927" s="387"/>
      <c r="Z927" s="387"/>
    </row>
    <row r="928" spans="1:26" ht="12.75" customHeight="1" x14ac:dyDescent="0.25">
      <c r="A928" s="387"/>
      <c r="B928" s="387"/>
      <c r="C928" s="387"/>
      <c r="D928" s="387"/>
      <c r="E928" s="387"/>
      <c r="F928" s="387"/>
      <c r="G928" s="387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  <c r="Y928" s="387"/>
      <c r="Z928" s="387"/>
    </row>
    <row r="929" spans="1:26" ht="12.75" customHeight="1" x14ac:dyDescent="0.25">
      <c r="A929" s="387"/>
      <c r="B929" s="387"/>
      <c r="C929" s="387"/>
      <c r="D929" s="387"/>
      <c r="E929" s="387"/>
      <c r="F929" s="387"/>
      <c r="G929" s="387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  <c r="Y929" s="387"/>
      <c r="Z929" s="387"/>
    </row>
    <row r="930" spans="1:26" ht="12.75" customHeight="1" x14ac:dyDescent="0.25">
      <c r="A930" s="387"/>
      <c r="B930" s="387"/>
      <c r="C930" s="387"/>
      <c r="D930" s="387"/>
      <c r="E930" s="387"/>
      <c r="F930" s="387"/>
      <c r="G930" s="387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  <c r="Y930" s="387"/>
      <c r="Z930" s="387"/>
    </row>
    <row r="931" spans="1:26" ht="12.75" customHeight="1" x14ac:dyDescent="0.25">
      <c r="A931" s="387"/>
      <c r="B931" s="387"/>
      <c r="C931" s="387"/>
      <c r="D931" s="387"/>
      <c r="E931" s="387"/>
      <c r="F931" s="387"/>
      <c r="G931" s="387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  <c r="Y931" s="387"/>
      <c r="Z931" s="387"/>
    </row>
    <row r="932" spans="1:26" ht="12.75" customHeight="1" x14ac:dyDescent="0.25">
      <c r="A932" s="387"/>
      <c r="B932" s="387"/>
      <c r="C932" s="387"/>
      <c r="D932" s="387"/>
      <c r="E932" s="387"/>
      <c r="F932" s="387"/>
      <c r="G932" s="387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  <c r="Y932" s="387"/>
      <c r="Z932" s="387"/>
    </row>
    <row r="933" spans="1:26" ht="12.75" customHeight="1" x14ac:dyDescent="0.25">
      <c r="A933" s="387"/>
      <c r="B933" s="387"/>
      <c r="C933" s="387"/>
      <c r="D933" s="387"/>
      <c r="E933" s="387"/>
      <c r="F933" s="387"/>
      <c r="G933" s="387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  <c r="Y933" s="387"/>
      <c r="Z933" s="387"/>
    </row>
    <row r="934" spans="1:26" ht="12.75" customHeight="1" x14ac:dyDescent="0.25">
      <c r="A934" s="387"/>
      <c r="B934" s="387"/>
      <c r="C934" s="387"/>
      <c r="D934" s="387"/>
      <c r="E934" s="387"/>
      <c r="F934" s="387"/>
      <c r="G934" s="387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  <c r="Y934" s="387"/>
      <c r="Z934" s="387"/>
    </row>
    <row r="935" spans="1:26" ht="12.75" customHeight="1" x14ac:dyDescent="0.25">
      <c r="A935" s="387"/>
      <c r="B935" s="387"/>
      <c r="C935" s="387"/>
      <c r="D935" s="387"/>
      <c r="E935" s="387"/>
      <c r="F935" s="387"/>
      <c r="G935" s="387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  <c r="Y935" s="387"/>
      <c r="Z935" s="387"/>
    </row>
    <row r="936" spans="1:26" ht="12.75" customHeight="1" x14ac:dyDescent="0.25">
      <c r="A936" s="387"/>
      <c r="B936" s="387"/>
      <c r="C936" s="387"/>
      <c r="D936" s="387"/>
      <c r="E936" s="387"/>
      <c r="F936" s="387"/>
      <c r="G936" s="387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  <c r="Y936" s="387"/>
      <c r="Z936" s="387"/>
    </row>
    <row r="937" spans="1:26" ht="12.75" customHeight="1" x14ac:dyDescent="0.25">
      <c r="A937" s="387"/>
      <c r="B937" s="387"/>
      <c r="C937" s="387"/>
      <c r="D937" s="387"/>
      <c r="E937" s="387"/>
      <c r="F937" s="387"/>
      <c r="G937" s="387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  <c r="Y937" s="387"/>
      <c r="Z937" s="387"/>
    </row>
    <row r="938" spans="1:26" ht="12.75" customHeight="1" x14ac:dyDescent="0.25">
      <c r="A938" s="387"/>
      <c r="B938" s="387"/>
      <c r="C938" s="387"/>
      <c r="D938" s="387"/>
      <c r="E938" s="387"/>
      <c r="F938" s="387"/>
      <c r="G938" s="387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  <c r="Y938" s="387"/>
      <c r="Z938" s="387"/>
    </row>
    <row r="939" spans="1:26" ht="12.75" customHeight="1" x14ac:dyDescent="0.25">
      <c r="A939" s="387"/>
      <c r="B939" s="387"/>
      <c r="C939" s="387"/>
      <c r="D939" s="387"/>
      <c r="E939" s="387"/>
      <c r="F939" s="387"/>
      <c r="G939" s="387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  <c r="Y939" s="387"/>
      <c r="Z939" s="387"/>
    </row>
    <row r="940" spans="1:26" ht="12.75" customHeight="1" x14ac:dyDescent="0.25">
      <c r="A940" s="387"/>
      <c r="B940" s="387"/>
      <c r="C940" s="387"/>
      <c r="D940" s="387"/>
      <c r="E940" s="387"/>
      <c r="F940" s="387"/>
      <c r="G940" s="387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  <c r="Y940" s="387"/>
      <c r="Z940" s="387"/>
    </row>
    <row r="941" spans="1:26" ht="12.75" customHeight="1" x14ac:dyDescent="0.25">
      <c r="A941" s="387"/>
      <c r="B941" s="387"/>
      <c r="C941" s="387"/>
      <c r="D941" s="387"/>
      <c r="E941" s="387"/>
      <c r="F941" s="387"/>
      <c r="G941" s="387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  <c r="Y941" s="387"/>
      <c r="Z941" s="387"/>
    </row>
    <row r="942" spans="1:26" ht="12.75" customHeight="1" x14ac:dyDescent="0.25">
      <c r="A942" s="387"/>
      <c r="B942" s="387"/>
      <c r="C942" s="387"/>
      <c r="D942" s="387"/>
      <c r="E942" s="387"/>
      <c r="F942" s="387"/>
      <c r="G942" s="387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  <c r="Y942" s="387"/>
      <c r="Z942" s="387"/>
    </row>
    <row r="943" spans="1:26" ht="12.75" customHeight="1" x14ac:dyDescent="0.25">
      <c r="A943" s="387"/>
      <c r="B943" s="387"/>
      <c r="C943" s="387"/>
      <c r="D943" s="387"/>
      <c r="E943" s="387"/>
      <c r="F943" s="387"/>
      <c r="G943" s="387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  <c r="Y943" s="387"/>
      <c r="Z943" s="387"/>
    </row>
    <row r="944" spans="1:26" ht="12.75" customHeight="1" x14ac:dyDescent="0.25">
      <c r="A944" s="387"/>
      <c r="B944" s="387"/>
      <c r="C944" s="387"/>
      <c r="D944" s="387"/>
      <c r="E944" s="387"/>
      <c r="F944" s="387"/>
      <c r="G944" s="387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  <c r="Y944" s="387"/>
      <c r="Z944" s="387"/>
    </row>
    <row r="945" spans="1:26" ht="12.75" customHeight="1" x14ac:dyDescent="0.25">
      <c r="A945" s="387"/>
      <c r="B945" s="387"/>
      <c r="C945" s="387"/>
      <c r="D945" s="387"/>
      <c r="E945" s="387"/>
      <c r="F945" s="387"/>
      <c r="G945" s="387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  <c r="Y945" s="387"/>
      <c r="Z945" s="387"/>
    </row>
    <row r="946" spans="1:26" ht="12.75" customHeight="1" x14ac:dyDescent="0.25">
      <c r="A946" s="387"/>
      <c r="B946" s="387"/>
      <c r="C946" s="387"/>
      <c r="D946" s="387"/>
      <c r="E946" s="387"/>
      <c r="F946" s="387"/>
      <c r="G946" s="387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  <c r="Y946" s="387"/>
      <c r="Z946" s="387"/>
    </row>
    <row r="947" spans="1:26" ht="12.75" customHeight="1" x14ac:dyDescent="0.25">
      <c r="A947" s="387"/>
      <c r="B947" s="387"/>
      <c r="C947" s="387"/>
      <c r="D947" s="387"/>
      <c r="E947" s="387"/>
      <c r="F947" s="387"/>
      <c r="G947" s="387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  <c r="Y947" s="387"/>
      <c r="Z947" s="387"/>
    </row>
    <row r="948" spans="1:26" ht="12.75" customHeight="1" x14ac:dyDescent="0.25">
      <c r="A948" s="387"/>
      <c r="B948" s="387"/>
      <c r="C948" s="387"/>
      <c r="D948" s="387"/>
      <c r="E948" s="387"/>
      <c r="F948" s="387"/>
      <c r="G948" s="387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  <c r="Y948" s="387"/>
      <c r="Z948" s="387"/>
    </row>
    <row r="949" spans="1:26" ht="12.75" customHeight="1" x14ac:dyDescent="0.25">
      <c r="A949" s="387"/>
      <c r="B949" s="387"/>
      <c r="C949" s="387"/>
      <c r="D949" s="387"/>
      <c r="E949" s="387"/>
      <c r="F949" s="387"/>
      <c r="G949" s="387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  <c r="Y949" s="387"/>
      <c r="Z949" s="387"/>
    </row>
    <row r="950" spans="1:26" ht="12.75" customHeight="1" x14ac:dyDescent="0.25">
      <c r="A950" s="387"/>
      <c r="B950" s="387"/>
      <c r="C950" s="387"/>
      <c r="D950" s="387"/>
      <c r="E950" s="387"/>
      <c r="F950" s="387"/>
      <c r="G950" s="387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  <c r="Y950" s="387"/>
      <c r="Z950" s="387"/>
    </row>
    <row r="951" spans="1:26" ht="12.75" customHeight="1" x14ac:dyDescent="0.25">
      <c r="A951" s="387"/>
      <c r="B951" s="387"/>
      <c r="C951" s="387"/>
      <c r="D951" s="387"/>
      <c r="E951" s="387"/>
      <c r="F951" s="387"/>
      <c r="G951" s="387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  <c r="Y951" s="387"/>
      <c r="Z951" s="387"/>
    </row>
    <row r="952" spans="1:26" ht="12.75" customHeight="1" x14ac:dyDescent="0.25">
      <c r="A952" s="387"/>
      <c r="B952" s="387"/>
      <c r="C952" s="387"/>
      <c r="D952" s="387"/>
      <c r="E952" s="387"/>
      <c r="F952" s="387"/>
      <c r="G952" s="387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  <c r="Y952" s="387"/>
      <c r="Z952" s="387"/>
    </row>
    <row r="953" spans="1:26" ht="12.75" customHeight="1" x14ac:dyDescent="0.25">
      <c r="A953" s="387"/>
      <c r="B953" s="387"/>
      <c r="C953" s="387"/>
      <c r="D953" s="387"/>
      <c r="E953" s="387"/>
      <c r="F953" s="387"/>
      <c r="G953" s="387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  <c r="Y953" s="387"/>
      <c r="Z953" s="387"/>
    </row>
    <row r="954" spans="1:26" ht="12.75" customHeight="1" x14ac:dyDescent="0.25">
      <c r="A954" s="387"/>
      <c r="B954" s="387"/>
      <c r="C954" s="387"/>
      <c r="D954" s="387"/>
      <c r="E954" s="387"/>
      <c r="F954" s="387"/>
      <c r="G954" s="387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  <c r="Y954" s="387"/>
      <c r="Z954" s="387"/>
    </row>
    <row r="955" spans="1:26" ht="12.75" customHeight="1" x14ac:dyDescent="0.25">
      <c r="A955" s="387"/>
      <c r="B955" s="387"/>
      <c r="C955" s="387"/>
      <c r="D955" s="387"/>
      <c r="E955" s="387"/>
      <c r="F955" s="387"/>
      <c r="G955" s="387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  <c r="Y955" s="387"/>
      <c r="Z955" s="387"/>
    </row>
    <row r="956" spans="1:26" ht="12.75" customHeight="1" x14ac:dyDescent="0.25">
      <c r="A956" s="387"/>
      <c r="B956" s="387"/>
      <c r="C956" s="387"/>
      <c r="D956" s="387"/>
      <c r="E956" s="387"/>
      <c r="F956" s="387"/>
      <c r="G956" s="387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  <c r="Y956" s="387"/>
      <c r="Z956" s="387"/>
    </row>
    <row r="957" spans="1:26" ht="12.75" customHeight="1" x14ac:dyDescent="0.25">
      <c r="A957" s="387"/>
      <c r="B957" s="387"/>
      <c r="C957" s="387"/>
      <c r="D957" s="387"/>
      <c r="E957" s="387"/>
      <c r="F957" s="387"/>
      <c r="G957" s="387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  <c r="Y957" s="387"/>
      <c r="Z957" s="387"/>
    </row>
    <row r="958" spans="1:26" ht="12.75" customHeight="1" x14ac:dyDescent="0.25">
      <c r="A958" s="387"/>
      <c r="B958" s="387"/>
      <c r="C958" s="387"/>
      <c r="D958" s="387"/>
      <c r="E958" s="387"/>
      <c r="F958" s="387"/>
      <c r="G958" s="387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  <c r="Y958" s="387"/>
      <c r="Z958" s="387"/>
    </row>
    <row r="959" spans="1:26" ht="12.75" customHeight="1" x14ac:dyDescent="0.25">
      <c r="A959" s="387"/>
      <c r="B959" s="387"/>
      <c r="C959" s="387"/>
      <c r="D959" s="387"/>
      <c r="E959" s="387"/>
      <c r="F959" s="387"/>
      <c r="G959" s="387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  <c r="Y959" s="387"/>
      <c r="Z959" s="387"/>
    </row>
    <row r="960" spans="1:26" ht="12.75" customHeight="1" x14ac:dyDescent="0.25">
      <c r="A960" s="387"/>
      <c r="B960" s="387"/>
      <c r="C960" s="387"/>
      <c r="D960" s="387"/>
      <c r="E960" s="387"/>
      <c r="F960" s="387"/>
      <c r="G960" s="387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  <c r="Y960" s="387"/>
      <c r="Z960" s="387"/>
    </row>
    <row r="961" spans="1:26" ht="12.75" customHeight="1" x14ac:dyDescent="0.25">
      <c r="A961" s="387"/>
      <c r="B961" s="387"/>
      <c r="C961" s="387"/>
      <c r="D961" s="387"/>
      <c r="E961" s="387"/>
      <c r="F961" s="387"/>
      <c r="G961" s="387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  <c r="Y961" s="387"/>
      <c r="Z961" s="387"/>
    </row>
    <row r="962" spans="1:26" ht="12.75" customHeight="1" x14ac:dyDescent="0.25">
      <c r="A962" s="387"/>
      <c r="B962" s="387"/>
      <c r="C962" s="387"/>
      <c r="D962" s="387"/>
      <c r="E962" s="387"/>
      <c r="F962" s="387"/>
      <c r="G962" s="387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  <c r="Y962" s="387"/>
      <c r="Z962" s="387"/>
    </row>
    <row r="963" spans="1:26" ht="12.75" customHeight="1" x14ac:dyDescent="0.25">
      <c r="A963" s="387"/>
      <c r="B963" s="387"/>
      <c r="C963" s="387"/>
      <c r="D963" s="387"/>
      <c r="E963" s="387"/>
      <c r="F963" s="387"/>
      <c r="G963" s="387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  <c r="Y963" s="387"/>
      <c r="Z963" s="387"/>
    </row>
    <row r="964" spans="1:26" ht="12.75" customHeight="1" x14ac:dyDescent="0.25">
      <c r="A964" s="387"/>
      <c r="B964" s="387"/>
      <c r="C964" s="387"/>
      <c r="D964" s="387"/>
      <c r="E964" s="387"/>
      <c r="F964" s="387"/>
      <c r="G964" s="387"/>
      <c r="H964" s="387"/>
      <c r="I964" s="387"/>
      <c r="J964" s="387"/>
      <c r="K964" s="387"/>
      <c r="L964" s="387"/>
      <c r="M964" s="387"/>
      <c r="N964" s="387"/>
      <c r="O964" s="387"/>
      <c r="P964" s="387"/>
      <c r="Q964" s="387"/>
      <c r="R964" s="387"/>
      <c r="S964" s="387"/>
      <c r="T964" s="387"/>
      <c r="U964" s="387"/>
      <c r="V964" s="387"/>
      <c r="W964" s="387"/>
      <c r="X964" s="387"/>
      <c r="Y964" s="387"/>
      <c r="Z964" s="387"/>
    </row>
    <row r="965" spans="1:26" ht="12.75" customHeight="1" x14ac:dyDescent="0.25">
      <c r="A965" s="387"/>
      <c r="B965" s="387"/>
      <c r="C965" s="387"/>
      <c r="D965" s="387"/>
      <c r="E965" s="387"/>
      <c r="F965" s="387"/>
      <c r="G965" s="387"/>
      <c r="H965" s="387"/>
      <c r="I965" s="387"/>
      <c r="J965" s="387"/>
      <c r="K965" s="387"/>
      <c r="L965" s="387"/>
      <c r="M965" s="387"/>
      <c r="N965" s="387"/>
      <c r="O965" s="387"/>
      <c r="P965" s="387"/>
      <c r="Q965" s="387"/>
      <c r="R965" s="387"/>
      <c r="S965" s="387"/>
      <c r="T965" s="387"/>
      <c r="U965" s="387"/>
      <c r="V965" s="387"/>
      <c r="W965" s="387"/>
      <c r="X965" s="387"/>
      <c r="Y965" s="387"/>
      <c r="Z965" s="387"/>
    </row>
    <row r="966" spans="1:26" ht="12.75" customHeight="1" x14ac:dyDescent="0.25">
      <c r="A966" s="387"/>
      <c r="B966" s="387"/>
      <c r="C966" s="387"/>
      <c r="D966" s="387"/>
      <c r="E966" s="387"/>
      <c r="F966" s="387"/>
      <c r="G966" s="387"/>
      <c r="H966" s="387"/>
      <c r="I966" s="387"/>
      <c r="J966" s="387"/>
      <c r="K966" s="387"/>
      <c r="L966" s="387"/>
      <c r="M966" s="387"/>
      <c r="N966" s="387"/>
      <c r="O966" s="387"/>
      <c r="P966" s="387"/>
      <c r="Q966" s="387"/>
      <c r="R966" s="387"/>
      <c r="S966" s="387"/>
      <c r="T966" s="387"/>
      <c r="U966" s="387"/>
      <c r="V966" s="387"/>
      <c r="W966" s="387"/>
      <c r="X966" s="387"/>
      <c r="Y966" s="387"/>
      <c r="Z966" s="387"/>
    </row>
    <row r="967" spans="1:26" ht="12.75" customHeight="1" x14ac:dyDescent="0.25">
      <c r="A967" s="387"/>
      <c r="B967" s="387"/>
      <c r="C967" s="387"/>
      <c r="D967" s="387"/>
      <c r="E967" s="387"/>
      <c r="F967" s="387"/>
      <c r="G967" s="387"/>
      <c r="H967" s="387"/>
      <c r="I967" s="387"/>
      <c r="J967" s="387"/>
      <c r="K967" s="387"/>
      <c r="L967" s="387"/>
      <c r="M967" s="387"/>
      <c r="N967" s="387"/>
      <c r="O967" s="387"/>
      <c r="P967" s="387"/>
      <c r="Q967" s="387"/>
      <c r="R967" s="387"/>
      <c r="S967" s="387"/>
      <c r="T967" s="387"/>
      <c r="U967" s="387"/>
      <c r="V967" s="387"/>
      <c r="W967" s="387"/>
      <c r="X967" s="387"/>
      <c r="Y967" s="387"/>
      <c r="Z967" s="387"/>
    </row>
    <row r="968" spans="1:26" ht="12.75" customHeight="1" x14ac:dyDescent="0.25">
      <c r="A968" s="387"/>
      <c r="B968" s="387"/>
      <c r="C968" s="387"/>
      <c r="D968" s="387"/>
      <c r="E968" s="387"/>
      <c r="F968" s="387"/>
      <c r="G968" s="387"/>
      <c r="H968" s="387"/>
      <c r="I968" s="387"/>
      <c r="J968" s="387"/>
      <c r="K968" s="387"/>
      <c r="L968" s="387"/>
      <c r="M968" s="387"/>
      <c r="N968" s="387"/>
      <c r="O968" s="387"/>
      <c r="P968" s="387"/>
      <c r="Q968" s="387"/>
      <c r="R968" s="387"/>
      <c r="S968" s="387"/>
      <c r="T968" s="387"/>
      <c r="U968" s="387"/>
      <c r="V968" s="387"/>
      <c r="W968" s="387"/>
      <c r="X968" s="387"/>
      <c r="Y968" s="387"/>
      <c r="Z968" s="387"/>
    </row>
    <row r="969" spans="1:26" ht="12.75" customHeight="1" x14ac:dyDescent="0.25">
      <c r="A969" s="387"/>
      <c r="B969" s="387"/>
      <c r="C969" s="387"/>
      <c r="D969" s="387"/>
      <c r="E969" s="387"/>
      <c r="F969" s="387"/>
      <c r="G969" s="387"/>
      <c r="H969" s="387"/>
      <c r="I969" s="387"/>
      <c r="J969" s="387"/>
      <c r="K969" s="387"/>
      <c r="L969" s="387"/>
      <c r="M969" s="387"/>
      <c r="N969" s="387"/>
      <c r="O969" s="387"/>
      <c r="P969" s="387"/>
      <c r="Q969" s="387"/>
      <c r="R969" s="387"/>
      <c r="S969" s="387"/>
      <c r="T969" s="387"/>
      <c r="U969" s="387"/>
      <c r="V969" s="387"/>
      <c r="W969" s="387"/>
      <c r="X969" s="387"/>
      <c r="Y969" s="387"/>
      <c r="Z969" s="387"/>
    </row>
    <row r="970" spans="1:26" ht="12.75" customHeight="1" x14ac:dyDescent="0.25">
      <c r="A970" s="387"/>
      <c r="B970" s="387"/>
      <c r="C970" s="387"/>
      <c r="D970" s="387"/>
      <c r="E970" s="387"/>
      <c r="F970" s="387"/>
      <c r="G970" s="387"/>
      <c r="H970" s="387"/>
      <c r="I970" s="387"/>
      <c r="J970" s="387"/>
      <c r="K970" s="387"/>
      <c r="L970" s="387"/>
      <c r="M970" s="387"/>
      <c r="N970" s="387"/>
      <c r="O970" s="387"/>
      <c r="P970" s="387"/>
      <c r="Q970" s="387"/>
      <c r="R970" s="387"/>
      <c r="S970" s="387"/>
      <c r="T970" s="387"/>
      <c r="U970" s="387"/>
      <c r="V970" s="387"/>
      <c r="W970" s="387"/>
      <c r="X970" s="387"/>
      <c r="Y970" s="387"/>
      <c r="Z970" s="387"/>
    </row>
    <row r="971" spans="1:26" ht="12.75" customHeight="1" x14ac:dyDescent="0.25">
      <c r="A971" s="387"/>
      <c r="B971" s="387"/>
      <c r="C971" s="387"/>
      <c r="D971" s="387"/>
      <c r="E971" s="387"/>
      <c r="F971" s="387"/>
      <c r="G971" s="387"/>
      <c r="H971" s="387"/>
      <c r="I971" s="387"/>
      <c r="J971" s="387"/>
      <c r="K971" s="387"/>
      <c r="L971" s="387"/>
      <c r="M971" s="387"/>
      <c r="N971" s="387"/>
      <c r="O971" s="387"/>
      <c r="P971" s="387"/>
      <c r="Q971" s="387"/>
      <c r="R971" s="387"/>
      <c r="S971" s="387"/>
      <c r="T971" s="387"/>
      <c r="U971" s="387"/>
      <c r="V971" s="387"/>
      <c r="W971" s="387"/>
      <c r="X971" s="387"/>
      <c r="Y971" s="387"/>
      <c r="Z971" s="387"/>
    </row>
    <row r="972" spans="1:26" ht="12.75" customHeight="1" x14ac:dyDescent="0.25">
      <c r="A972" s="387"/>
      <c r="B972" s="387"/>
      <c r="C972" s="387"/>
      <c r="D972" s="387"/>
      <c r="E972" s="387"/>
      <c r="F972" s="387"/>
      <c r="G972" s="387"/>
      <c r="H972" s="387"/>
      <c r="I972" s="387"/>
      <c r="J972" s="387"/>
      <c r="K972" s="387"/>
      <c r="L972" s="387"/>
      <c r="M972" s="387"/>
      <c r="N972" s="387"/>
      <c r="O972" s="387"/>
      <c r="P972" s="387"/>
      <c r="Q972" s="387"/>
      <c r="R972" s="387"/>
      <c r="S972" s="387"/>
      <c r="T972" s="387"/>
      <c r="U972" s="387"/>
      <c r="V972" s="387"/>
      <c r="W972" s="387"/>
      <c r="X972" s="387"/>
      <c r="Y972" s="387"/>
      <c r="Z972" s="387"/>
    </row>
    <row r="973" spans="1:26" ht="12.75" customHeight="1" x14ac:dyDescent="0.25">
      <c r="A973" s="387"/>
      <c r="B973" s="387"/>
      <c r="C973" s="387"/>
      <c r="D973" s="387"/>
      <c r="E973" s="387"/>
      <c r="F973" s="387"/>
      <c r="G973" s="387"/>
      <c r="H973" s="387"/>
      <c r="I973" s="387"/>
      <c r="J973" s="387"/>
      <c r="K973" s="387"/>
      <c r="L973" s="387"/>
      <c r="M973" s="387"/>
      <c r="N973" s="387"/>
      <c r="O973" s="387"/>
      <c r="P973" s="387"/>
      <c r="Q973" s="387"/>
      <c r="R973" s="387"/>
      <c r="S973" s="387"/>
      <c r="T973" s="387"/>
      <c r="U973" s="387"/>
      <c r="V973" s="387"/>
      <c r="W973" s="387"/>
      <c r="X973" s="387"/>
      <c r="Y973" s="387"/>
      <c r="Z973" s="387"/>
    </row>
    <row r="974" spans="1:26" ht="12.75" customHeight="1" x14ac:dyDescent="0.25">
      <c r="A974" s="387"/>
      <c r="B974" s="387"/>
      <c r="C974" s="387"/>
      <c r="D974" s="387"/>
      <c r="E974" s="387"/>
      <c r="F974" s="387"/>
      <c r="G974" s="387"/>
      <c r="H974" s="387"/>
      <c r="I974" s="387"/>
      <c r="J974" s="387"/>
      <c r="K974" s="387"/>
      <c r="L974" s="387"/>
      <c r="M974" s="387"/>
      <c r="N974" s="387"/>
      <c r="O974" s="387"/>
      <c r="P974" s="387"/>
      <c r="Q974" s="387"/>
      <c r="R974" s="387"/>
      <c r="S974" s="387"/>
      <c r="T974" s="387"/>
      <c r="U974" s="387"/>
      <c r="V974" s="387"/>
      <c r="W974" s="387"/>
      <c r="X974" s="387"/>
      <c r="Y974" s="387"/>
      <c r="Z974" s="387"/>
    </row>
    <row r="975" spans="1:26" ht="12.75" customHeight="1" x14ac:dyDescent="0.25">
      <c r="A975" s="387"/>
      <c r="B975" s="387"/>
      <c r="C975" s="387"/>
      <c r="D975" s="387"/>
      <c r="E975" s="387"/>
      <c r="F975" s="387"/>
      <c r="G975" s="387"/>
      <c r="H975" s="387"/>
      <c r="I975" s="387"/>
      <c r="J975" s="387"/>
      <c r="K975" s="387"/>
      <c r="L975" s="387"/>
      <c r="M975" s="387"/>
      <c r="N975" s="387"/>
      <c r="O975" s="387"/>
      <c r="P975" s="387"/>
      <c r="Q975" s="387"/>
      <c r="R975" s="387"/>
      <c r="S975" s="387"/>
      <c r="T975" s="387"/>
      <c r="U975" s="387"/>
      <c r="V975" s="387"/>
      <c r="W975" s="387"/>
      <c r="X975" s="387"/>
      <c r="Y975" s="387"/>
      <c r="Z975" s="387"/>
    </row>
    <row r="976" spans="1:26" ht="12.75" customHeight="1" x14ac:dyDescent="0.25">
      <c r="A976" s="387"/>
      <c r="B976" s="387"/>
      <c r="C976" s="387"/>
      <c r="D976" s="387"/>
      <c r="E976" s="387"/>
      <c r="F976" s="387"/>
      <c r="G976" s="387"/>
      <c r="H976" s="387"/>
      <c r="I976" s="387"/>
      <c r="J976" s="387"/>
      <c r="K976" s="387"/>
      <c r="L976" s="387"/>
      <c r="M976" s="387"/>
      <c r="N976" s="387"/>
      <c r="O976" s="387"/>
      <c r="P976" s="387"/>
      <c r="Q976" s="387"/>
      <c r="R976" s="387"/>
      <c r="S976" s="387"/>
      <c r="T976" s="387"/>
      <c r="U976" s="387"/>
      <c r="V976" s="387"/>
      <c r="W976" s="387"/>
      <c r="X976" s="387"/>
      <c r="Y976" s="387"/>
      <c r="Z976" s="387"/>
    </row>
    <row r="977" spans="1:26" ht="12.75" customHeight="1" x14ac:dyDescent="0.25">
      <c r="A977" s="387"/>
      <c r="B977" s="387"/>
      <c r="C977" s="387"/>
      <c r="D977" s="387"/>
      <c r="E977" s="387"/>
      <c r="F977" s="387"/>
      <c r="G977" s="387"/>
      <c r="H977" s="387"/>
      <c r="I977" s="387"/>
      <c r="J977" s="387"/>
      <c r="K977" s="387"/>
      <c r="L977" s="387"/>
      <c r="M977" s="387"/>
      <c r="N977" s="387"/>
      <c r="O977" s="387"/>
      <c r="P977" s="387"/>
      <c r="Q977" s="387"/>
      <c r="R977" s="387"/>
      <c r="S977" s="387"/>
      <c r="T977" s="387"/>
      <c r="U977" s="387"/>
      <c r="V977" s="387"/>
      <c r="W977" s="387"/>
      <c r="X977" s="387"/>
      <c r="Y977" s="387"/>
      <c r="Z977" s="387"/>
    </row>
    <row r="978" spans="1:26" ht="12.75" customHeight="1" x14ac:dyDescent="0.25">
      <c r="A978" s="387"/>
      <c r="B978" s="387"/>
      <c r="C978" s="387"/>
      <c r="D978" s="387"/>
      <c r="E978" s="387"/>
      <c r="F978" s="387"/>
      <c r="G978" s="387"/>
      <c r="H978" s="387"/>
      <c r="I978" s="387"/>
      <c r="J978" s="387"/>
      <c r="K978" s="387"/>
      <c r="L978" s="387"/>
      <c r="M978" s="387"/>
      <c r="N978" s="387"/>
      <c r="O978" s="387"/>
      <c r="P978" s="387"/>
      <c r="Q978" s="387"/>
      <c r="R978" s="387"/>
      <c r="S978" s="387"/>
      <c r="T978" s="387"/>
      <c r="U978" s="387"/>
      <c r="V978" s="387"/>
      <c r="W978" s="387"/>
      <c r="X978" s="387"/>
      <c r="Y978" s="387"/>
      <c r="Z978" s="387"/>
    </row>
    <row r="979" spans="1:26" ht="12.75" customHeight="1" x14ac:dyDescent="0.25">
      <c r="A979" s="387"/>
      <c r="B979" s="387"/>
      <c r="C979" s="387"/>
      <c r="D979" s="387"/>
      <c r="E979" s="387"/>
      <c r="F979" s="387"/>
      <c r="G979" s="387"/>
      <c r="H979" s="387"/>
      <c r="I979" s="387"/>
      <c r="J979" s="387"/>
      <c r="K979" s="387"/>
      <c r="L979" s="387"/>
      <c r="M979" s="387"/>
      <c r="N979" s="387"/>
      <c r="O979" s="387"/>
      <c r="P979" s="387"/>
      <c r="Q979" s="387"/>
      <c r="R979" s="387"/>
      <c r="S979" s="387"/>
      <c r="T979" s="387"/>
      <c r="U979" s="387"/>
      <c r="V979" s="387"/>
      <c r="W979" s="387"/>
      <c r="X979" s="387"/>
      <c r="Y979" s="387"/>
      <c r="Z979" s="387"/>
    </row>
    <row r="980" spans="1:26" ht="12.75" customHeight="1" x14ac:dyDescent="0.25">
      <c r="A980" s="387"/>
      <c r="B980" s="387"/>
      <c r="C980" s="387"/>
      <c r="D980" s="387"/>
      <c r="E980" s="387"/>
      <c r="F980" s="387"/>
      <c r="G980" s="387"/>
      <c r="H980" s="387"/>
      <c r="I980" s="387"/>
      <c r="J980" s="387"/>
      <c r="K980" s="387"/>
      <c r="L980" s="387"/>
      <c r="M980" s="387"/>
      <c r="N980" s="387"/>
      <c r="O980" s="387"/>
      <c r="P980" s="387"/>
      <c r="Q980" s="387"/>
      <c r="R980" s="387"/>
      <c r="S980" s="387"/>
      <c r="T980" s="387"/>
      <c r="U980" s="387"/>
      <c r="V980" s="387"/>
      <c r="W980" s="387"/>
      <c r="X980" s="387"/>
      <c r="Y980" s="387"/>
      <c r="Z980" s="387"/>
    </row>
    <row r="981" spans="1:26" ht="12.75" customHeight="1" x14ac:dyDescent="0.25">
      <c r="A981" s="387"/>
      <c r="B981" s="387"/>
      <c r="C981" s="387"/>
      <c r="D981" s="387"/>
      <c r="E981" s="387"/>
      <c r="F981" s="387"/>
      <c r="G981" s="387"/>
      <c r="H981" s="387"/>
      <c r="I981" s="387"/>
      <c r="J981" s="387"/>
      <c r="K981" s="387"/>
      <c r="L981" s="387"/>
      <c r="M981" s="387"/>
      <c r="N981" s="387"/>
      <c r="O981" s="387"/>
      <c r="P981" s="387"/>
      <c r="Q981" s="387"/>
      <c r="R981" s="387"/>
      <c r="S981" s="387"/>
      <c r="T981" s="387"/>
      <c r="U981" s="387"/>
      <c r="V981" s="387"/>
      <c r="W981" s="387"/>
      <c r="X981" s="387"/>
      <c r="Y981" s="387"/>
      <c r="Z981" s="387"/>
    </row>
    <row r="982" spans="1:26" ht="12.75" customHeight="1" x14ac:dyDescent="0.25">
      <c r="A982" s="387"/>
      <c r="B982" s="387"/>
      <c r="C982" s="387"/>
      <c r="D982" s="387"/>
      <c r="E982" s="387"/>
      <c r="F982" s="387"/>
      <c r="G982" s="387"/>
      <c r="H982" s="387"/>
      <c r="I982" s="387"/>
      <c r="J982" s="387"/>
      <c r="K982" s="387"/>
      <c r="L982" s="387"/>
      <c r="M982" s="387"/>
      <c r="N982" s="387"/>
      <c r="O982" s="387"/>
      <c r="P982" s="387"/>
      <c r="Q982" s="387"/>
      <c r="R982" s="387"/>
      <c r="S982" s="387"/>
      <c r="T982" s="387"/>
      <c r="U982" s="387"/>
      <c r="V982" s="387"/>
      <c r="W982" s="387"/>
      <c r="X982" s="387"/>
      <c r="Y982" s="387"/>
      <c r="Z982" s="387"/>
    </row>
    <row r="983" spans="1:26" ht="12.75" customHeight="1" x14ac:dyDescent="0.25">
      <c r="A983" s="387"/>
      <c r="B983" s="387"/>
      <c r="C983" s="387"/>
      <c r="D983" s="387"/>
      <c r="E983" s="387"/>
      <c r="F983" s="387"/>
      <c r="G983" s="387"/>
      <c r="H983" s="387"/>
      <c r="I983" s="387"/>
      <c r="J983" s="387"/>
      <c r="K983" s="387"/>
      <c r="L983" s="387"/>
      <c r="M983" s="387"/>
      <c r="N983" s="387"/>
      <c r="O983" s="387"/>
      <c r="P983" s="387"/>
      <c r="Q983" s="387"/>
      <c r="R983" s="387"/>
      <c r="S983" s="387"/>
      <c r="T983" s="387"/>
      <c r="U983" s="387"/>
      <c r="V983" s="387"/>
      <c r="W983" s="387"/>
      <c r="X983" s="387"/>
      <c r="Y983" s="387"/>
      <c r="Z983" s="387"/>
    </row>
    <row r="984" spans="1:26" ht="12.75" customHeight="1" x14ac:dyDescent="0.25">
      <c r="A984" s="387"/>
      <c r="B984" s="387"/>
      <c r="C984" s="387"/>
      <c r="D984" s="387"/>
      <c r="E984" s="387"/>
      <c r="F984" s="387"/>
      <c r="G984" s="387"/>
      <c r="H984" s="387"/>
      <c r="I984" s="387"/>
      <c r="J984" s="387"/>
      <c r="K984" s="387"/>
      <c r="L984" s="387"/>
      <c r="M984" s="387"/>
      <c r="N984" s="387"/>
      <c r="O984" s="387"/>
      <c r="P984" s="387"/>
      <c r="Q984" s="387"/>
      <c r="R984" s="387"/>
      <c r="S984" s="387"/>
      <c r="T984" s="387"/>
      <c r="U984" s="387"/>
      <c r="V984" s="387"/>
      <c r="W984" s="387"/>
      <c r="X984" s="387"/>
      <c r="Y984" s="387"/>
      <c r="Z984" s="387"/>
    </row>
    <row r="985" spans="1:26" ht="12.75" customHeight="1" x14ac:dyDescent="0.25">
      <c r="A985" s="387"/>
      <c r="B985" s="387"/>
      <c r="C985" s="387"/>
      <c r="D985" s="387"/>
      <c r="E985" s="387"/>
      <c r="F985" s="387"/>
      <c r="G985" s="387"/>
      <c r="H985" s="387"/>
      <c r="I985" s="387"/>
      <c r="J985" s="387"/>
      <c r="K985" s="387"/>
      <c r="L985" s="387"/>
      <c r="M985" s="387"/>
      <c r="N985" s="387"/>
      <c r="O985" s="387"/>
      <c r="P985" s="387"/>
      <c r="Q985" s="387"/>
      <c r="R985" s="387"/>
      <c r="S985" s="387"/>
      <c r="T985" s="387"/>
      <c r="U985" s="387"/>
      <c r="V985" s="387"/>
      <c r="W985" s="387"/>
      <c r="X985" s="387"/>
      <c r="Y985" s="387"/>
      <c r="Z985" s="387"/>
    </row>
    <row r="986" spans="1:26" ht="12.75" customHeight="1" x14ac:dyDescent="0.25">
      <c r="A986" s="387"/>
      <c r="B986" s="387"/>
      <c r="C986" s="387"/>
      <c r="D986" s="387"/>
      <c r="E986" s="387"/>
      <c r="F986" s="387"/>
      <c r="G986" s="387"/>
      <c r="H986" s="387"/>
      <c r="I986" s="387"/>
      <c r="J986" s="387"/>
      <c r="K986" s="387"/>
      <c r="L986" s="387"/>
      <c r="M986" s="387"/>
      <c r="N986" s="387"/>
      <c r="O986" s="387"/>
      <c r="P986" s="387"/>
      <c r="Q986" s="387"/>
      <c r="R986" s="387"/>
      <c r="S986" s="387"/>
      <c r="T986" s="387"/>
      <c r="U986" s="387"/>
      <c r="V986" s="387"/>
      <c r="W986" s="387"/>
      <c r="X986" s="387"/>
      <c r="Y986" s="387"/>
      <c r="Z986" s="387"/>
    </row>
    <row r="987" spans="1:26" ht="12.75" customHeight="1" x14ac:dyDescent="0.25">
      <c r="A987" s="387"/>
      <c r="B987" s="387"/>
      <c r="C987" s="387"/>
      <c r="D987" s="387"/>
      <c r="E987" s="387"/>
      <c r="F987" s="387"/>
      <c r="G987" s="387"/>
      <c r="H987" s="387"/>
      <c r="I987" s="387"/>
      <c r="J987" s="387"/>
      <c r="K987" s="387"/>
      <c r="L987" s="387"/>
      <c r="M987" s="387"/>
      <c r="N987" s="387"/>
      <c r="O987" s="387"/>
      <c r="P987" s="387"/>
      <c r="Q987" s="387"/>
      <c r="R987" s="387"/>
      <c r="S987" s="387"/>
      <c r="T987" s="387"/>
      <c r="U987" s="387"/>
      <c r="V987" s="387"/>
      <c r="W987" s="387"/>
      <c r="X987" s="387"/>
      <c r="Y987" s="387"/>
      <c r="Z987" s="387"/>
    </row>
    <row r="988" spans="1:26" ht="12.75" customHeight="1" x14ac:dyDescent="0.25">
      <c r="A988" s="387"/>
      <c r="B988" s="387"/>
      <c r="C988" s="387"/>
      <c r="D988" s="387"/>
      <c r="E988" s="387"/>
      <c r="F988" s="387"/>
      <c r="G988" s="387"/>
      <c r="H988" s="387"/>
      <c r="I988" s="387"/>
      <c r="J988" s="387"/>
      <c r="K988" s="387"/>
      <c r="L988" s="387"/>
      <c r="M988" s="387"/>
      <c r="N988" s="387"/>
      <c r="O988" s="387"/>
      <c r="P988" s="387"/>
      <c r="Q988" s="387"/>
      <c r="R988" s="387"/>
      <c r="S988" s="387"/>
      <c r="T988" s="387"/>
      <c r="U988" s="387"/>
      <c r="V988" s="387"/>
      <c r="W988" s="387"/>
      <c r="X988" s="387"/>
      <c r="Y988" s="387"/>
      <c r="Z988" s="387"/>
    </row>
    <row r="989" spans="1:26" ht="12.75" customHeight="1" x14ac:dyDescent="0.25">
      <c r="A989" s="387"/>
      <c r="B989" s="387"/>
      <c r="C989" s="387"/>
      <c r="D989" s="387"/>
      <c r="E989" s="387"/>
      <c r="F989" s="387"/>
      <c r="G989" s="387"/>
      <c r="H989" s="387"/>
      <c r="I989" s="387"/>
      <c r="J989" s="387"/>
      <c r="K989" s="387"/>
      <c r="L989" s="387"/>
      <c r="M989" s="387"/>
      <c r="N989" s="387"/>
      <c r="O989" s="387"/>
      <c r="P989" s="387"/>
      <c r="Q989" s="387"/>
      <c r="R989" s="387"/>
      <c r="S989" s="387"/>
      <c r="T989" s="387"/>
      <c r="U989" s="387"/>
      <c r="V989" s="387"/>
      <c r="W989" s="387"/>
      <c r="X989" s="387"/>
      <c r="Y989" s="387"/>
      <c r="Z989" s="387"/>
    </row>
    <row r="990" spans="1:26" ht="12.75" customHeight="1" x14ac:dyDescent="0.25">
      <c r="A990" s="387"/>
      <c r="B990" s="387"/>
      <c r="C990" s="387"/>
      <c r="D990" s="387"/>
      <c r="E990" s="387"/>
      <c r="F990" s="387"/>
      <c r="G990" s="387"/>
      <c r="H990" s="387"/>
      <c r="I990" s="387"/>
      <c r="J990" s="387"/>
      <c r="K990" s="387"/>
      <c r="L990" s="387"/>
      <c r="M990" s="387"/>
      <c r="N990" s="387"/>
      <c r="O990" s="387"/>
      <c r="P990" s="387"/>
      <c r="Q990" s="387"/>
      <c r="R990" s="387"/>
      <c r="S990" s="387"/>
      <c r="T990" s="387"/>
      <c r="U990" s="387"/>
      <c r="V990" s="387"/>
      <c r="W990" s="387"/>
      <c r="X990" s="387"/>
      <c r="Y990" s="387"/>
      <c r="Z990" s="387"/>
    </row>
    <row r="991" spans="1:26" ht="12.75" customHeight="1" x14ac:dyDescent="0.25">
      <c r="A991" s="387"/>
      <c r="B991" s="387"/>
      <c r="C991" s="387"/>
      <c r="D991" s="387"/>
      <c r="E991" s="387"/>
      <c r="F991" s="387"/>
      <c r="G991" s="387"/>
      <c r="H991" s="387"/>
      <c r="I991" s="387"/>
      <c r="J991" s="387"/>
      <c r="K991" s="387"/>
      <c r="L991" s="387"/>
      <c r="M991" s="387"/>
      <c r="N991" s="387"/>
      <c r="O991" s="387"/>
      <c r="P991" s="387"/>
      <c r="Q991" s="387"/>
      <c r="R991" s="387"/>
      <c r="S991" s="387"/>
      <c r="T991" s="387"/>
      <c r="U991" s="387"/>
      <c r="V991" s="387"/>
      <c r="W991" s="387"/>
      <c r="X991" s="387"/>
      <c r="Y991" s="387"/>
      <c r="Z991" s="387"/>
    </row>
    <row r="992" spans="1:26" ht="12.75" customHeight="1" x14ac:dyDescent="0.25">
      <c r="A992" s="387"/>
      <c r="B992" s="387"/>
      <c r="C992" s="387"/>
      <c r="D992" s="387"/>
      <c r="E992" s="387"/>
      <c r="F992" s="387"/>
      <c r="G992" s="387"/>
      <c r="H992" s="387"/>
      <c r="I992" s="387"/>
      <c r="J992" s="387"/>
      <c r="K992" s="387"/>
      <c r="L992" s="387"/>
      <c r="M992" s="387"/>
      <c r="N992" s="387"/>
      <c r="O992" s="387"/>
      <c r="P992" s="387"/>
      <c r="Q992" s="387"/>
      <c r="R992" s="387"/>
      <c r="S992" s="387"/>
      <c r="T992" s="387"/>
      <c r="U992" s="387"/>
      <c r="V992" s="387"/>
      <c r="W992" s="387"/>
      <c r="X992" s="387"/>
      <c r="Y992" s="387"/>
      <c r="Z992" s="387"/>
    </row>
    <row r="993" spans="1:26" ht="12.75" customHeight="1" x14ac:dyDescent="0.25">
      <c r="A993" s="387"/>
      <c r="B993" s="387"/>
      <c r="C993" s="387"/>
      <c r="D993" s="387"/>
      <c r="E993" s="387"/>
      <c r="F993" s="387"/>
      <c r="G993" s="387"/>
      <c r="H993" s="387"/>
      <c r="I993" s="387"/>
      <c r="J993" s="387"/>
      <c r="K993" s="387"/>
      <c r="L993" s="387"/>
      <c r="M993" s="387"/>
      <c r="N993" s="387"/>
      <c r="O993" s="387"/>
      <c r="P993" s="387"/>
      <c r="Q993" s="387"/>
      <c r="R993" s="387"/>
      <c r="S993" s="387"/>
      <c r="T993" s="387"/>
      <c r="U993" s="387"/>
      <c r="V993" s="387"/>
      <c r="W993" s="387"/>
      <c r="X993" s="387"/>
      <c r="Y993" s="387"/>
      <c r="Z993" s="387"/>
    </row>
    <row r="994" spans="1:26" ht="12.75" customHeight="1" x14ac:dyDescent="0.25">
      <c r="A994" s="387"/>
      <c r="B994" s="387"/>
      <c r="C994" s="387"/>
      <c r="D994" s="387"/>
      <c r="E994" s="387"/>
      <c r="F994" s="387"/>
      <c r="G994" s="387"/>
      <c r="H994" s="387"/>
      <c r="I994" s="387"/>
      <c r="J994" s="387"/>
      <c r="K994" s="387"/>
      <c r="L994" s="387"/>
      <c r="M994" s="387"/>
      <c r="N994" s="387"/>
      <c r="O994" s="387"/>
      <c r="P994" s="387"/>
      <c r="Q994" s="387"/>
      <c r="R994" s="387"/>
      <c r="S994" s="387"/>
      <c r="T994" s="387"/>
      <c r="U994" s="387"/>
      <c r="V994" s="387"/>
      <c r="W994" s="387"/>
      <c r="X994" s="387"/>
      <c r="Y994" s="387"/>
      <c r="Z994" s="387"/>
    </row>
    <row r="995" spans="1:26" ht="12.75" customHeight="1" x14ac:dyDescent="0.25">
      <c r="A995" s="387"/>
      <c r="B995" s="387"/>
      <c r="C995" s="387"/>
      <c r="D995" s="387"/>
      <c r="E995" s="387"/>
      <c r="F995" s="387"/>
      <c r="G995" s="387"/>
      <c r="H995" s="387"/>
      <c r="I995" s="387"/>
      <c r="J995" s="387"/>
      <c r="K995" s="387"/>
      <c r="L995" s="387"/>
      <c r="M995" s="387"/>
      <c r="N995" s="387"/>
      <c r="O995" s="387"/>
      <c r="P995" s="387"/>
      <c r="Q995" s="387"/>
      <c r="R995" s="387"/>
      <c r="S995" s="387"/>
      <c r="T995" s="387"/>
      <c r="U995" s="387"/>
      <c r="V995" s="387"/>
      <c r="W995" s="387"/>
      <c r="X995" s="387"/>
      <c r="Y995" s="387"/>
      <c r="Z995" s="387"/>
    </row>
    <row r="996" spans="1:26" ht="12.75" customHeight="1" x14ac:dyDescent="0.25">
      <c r="A996" s="387"/>
      <c r="B996" s="387"/>
      <c r="C996" s="387"/>
      <c r="D996" s="387"/>
      <c r="E996" s="387"/>
      <c r="F996" s="387"/>
      <c r="G996" s="387"/>
      <c r="H996" s="387"/>
      <c r="I996" s="387"/>
      <c r="J996" s="387"/>
      <c r="K996" s="387"/>
      <c r="L996" s="387"/>
      <c r="M996" s="387"/>
      <c r="N996" s="387"/>
      <c r="O996" s="387"/>
      <c r="P996" s="387"/>
      <c r="Q996" s="387"/>
      <c r="R996" s="387"/>
      <c r="S996" s="387"/>
      <c r="T996" s="387"/>
      <c r="U996" s="387"/>
      <c r="V996" s="387"/>
      <c r="W996" s="387"/>
      <c r="X996" s="387"/>
      <c r="Y996" s="387"/>
      <c r="Z996" s="387"/>
    </row>
    <row r="997" spans="1:26" ht="12.75" customHeight="1" x14ac:dyDescent="0.25">
      <c r="A997" s="387"/>
      <c r="B997" s="387"/>
      <c r="C997" s="387"/>
      <c r="D997" s="387"/>
      <c r="E997" s="387"/>
      <c r="F997" s="387"/>
      <c r="G997" s="387"/>
      <c r="H997" s="387"/>
      <c r="I997" s="387"/>
      <c r="J997" s="387"/>
      <c r="K997" s="387"/>
      <c r="L997" s="387"/>
      <c r="M997" s="387"/>
      <c r="N997" s="387"/>
      <c r="O997" s="387"/>
      <c r="P997" s="387"/>
      <c r="Q997" s="387"/>
      <c r="R997" s="387"/>
      <c r="S997" s="387"/>
      <c r="T997" s="387"/>
      <c r="U997" s="387"/>
      <c r="V997" s="387"/>
      <c r="W997" s="387"/>
      <c r="X997" s="387"/>
      <c r="Y997" s="387"/>
      <c r="Z997" s="387"/>
    </row>
    <row r="998" spans="1:26" ht="12.75" customHeight="1" x14ac:dyDescent="0.25">
      <c r="A998" s="387"/>
      <c r="B998" s="387"/>
      <c r="C998" s="387"/>
      <c r="D998" s="387"/>
      <c r="E998" s="387"/>
      <c r="F998" s="387"/>
      <c r="G998" s="387"/>
      <c r="H998" s="387"/>
      <c r="I998" s="387"/>
      <c r="J998" s="387"/>
      <c r="K998" s="387"/>
      <c r="L998" s="387"/>
      <c r="M998" s="387"/>
      <c r="N998" s="387"/>
      <c r="O998" s="387"/>
      <c r="P998" s="387"/>
      <c r="Q998" s="387"/>
      <c r="R998" s="387"/>
      <c r="S998" s="387"/>
      <c r="T998" s="387"/>
      <c r="U998" s="387"/>
      <c r="V998" s="387"/>
      <c r="W998" s="387"/>
      <c r="X998" s="387"/>
      <c r="Y998" s="387"/>
      <c r="Z998" s="387"/>
    </row>
    <row r="999" spans="1:26" ht="12.75" customHeight="1" x14ac:dyDescent="0.25">
      <c r="A999" s="387"/>
      <c r="B999" s="387"/>
      <c r="C999" s="387"/>
      <c r="D999" s="387"/>
      <c r="E999" s="387"/>
      <c r="F999" s="387"/>
      <c r="G999" s="387"/>
      <c r="H999" s="387"/>
      <c r="I999" s="387"/>
      <c r="J999" s="387"/>
      <c r="K999" s="387"/>
      <c r="L999" s="387"/>
      <c r="M999" s="387"/>
      <c r="N999" s="387"/>
      <c r="O999" s="387"/>
      <c r="P999" s="387"/>
      <c r="Q999" s="387"/>
      <c r="R999" s="387"/>
      <c r="S999" s="387"/>
      <c r="T999" s="387"/>
      <c r="U999" s="387"/>
      <c r="V999" s="387"/>
      <c r="W999" s="387"/>
      <c r="X999" s="387"/>
      <c r="Y999" s="387"/>
      <c r="Z999" s="387"/>
    </row>
    <row r="1000" spans="1:26" ht="12.75" customHeight="1" x14ac:dyDescent="0.25">
      <c r="A1000" s="387"/>
      <c r="B1000" s="387"/>
      <c r="C1000" s="387"/>
      <c r="D1000" s="387"/>
      <c r="E1000" s="387"/>
      <c r="F1000" s="387"/>
      <c r="G1000" s="387"/>
      <c r="H1000" s="387"/>
      <c r="I1000" s="387"/>
      <c r="J1000" s="387"/>
      <c r="K1000" s="387"/>
      <c r="L1000" s="387"/>
      <c r="M1000" s="387"/>
      <c r="N1000" s="387"/>
      <c r="O1000" s="387"/>
      <c r="P1000" s="387"/>
      <c r="Q1000" s="387"/>
      <c r="R1000" s="387"/>
      <c r="S1000" s="387"/>
      <c r="T1000" s="387"/>
      <c r="U1000" s="387"/>
      <c r="V1000" s="387"/>
      <c r="W1000" s="387"/>
      <c r="X1000" s="387"/>
      <c r="Y1000" s="387"/>
      <c r="Z1000" s="387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topLeftCell="A13" workbookViewId="0">
      <selection activeCell="A13" sqref="A13"/>
    </sheetView>
  </sheetViews>
  <sheetFormatPr defaultColWidth="12.54296875" defaultRowHeight="15" customHeight="1" x14ac:dyDescent="0.25"/>
  <cols>
    <col min="1" max="1" width="95.453125" customWidth="1"/>
    <col min="2" max="2" width="18.453125" hidden="1" customWidth="1"/>
    <col min="3" max="8" width="9.1796875" hidden="1" customWidth="1"/>
    <col min="9" max="26" width="8.54296875" customWidth="1"/>
  </cols>
  <sheetData>
    <row r="1" spans="1:26" ht="12.75" customHeight="1" x14ac:dyDescent="0.25">
      <c r="A1" s="205" t="str">
        <f>Capa!A1</f>
        <v>Contrato de Gestão nº. 10/23 celebrado entre a Secretaria do Estado de Justiça e Segurança Pública - SEJUSP e o Polo de Evolução de Medidas Socioeducativas - PEMSE</v>
      </c>
      <c r="B1" s="408" t="str">
        <f>Capa!A1</f>
        <v>Contrato de Gestão nº. 10/23 celebrado entre a Secretaria do Estado de Justiça e Segurança Pública - SEJUSP e o Polo de Evolução de Medidas Socioeducativas - PEMSE</v>
      </c>
      <c r="C1" s="409"/>
      <c r="D1" s="409"/>
      <c r="E1" s="409"/>
      <c r="F1" s="409"/>
      <c r="G1" s="409"/>
      <c r="H1" s="409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2.75" customHeight="1" x14ac:dyDescent="0.25">
      <c r="A2" s="207" t="str">
        <f>Capa!A3</f>
        <v>3º Relatório Gerencial Financeiro</v>
      </c>
      <c r="B2" s="410" t="str">
        <f>Capa!A3</f>
        <v>3º Relatório Gerencial Financeiro</v>
      </c>
      <c r="C2" s="409"/>
      <c r="D2" s="409"/>
      <c r="E2" s="409"/>
      <c r="F2" s="409"/>
      <c r="G2" s="409"/>
      <c r="H2" s="409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2.75" customHeight="1" x14ac:dyDescent="0.25">
      <c r="A3" s="207" t="s">
        <v>30</v>
      </c>
      <c r="B3" s="207"/>
      <c r="C3" s="207"/>
      <c r="D3" s="207"/>
      <c r="E3" s="207"/>
      <c r="F3" s="207"/>
      <c r="G3" s="207"/>
      <c r="H3" s="207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13.25" customHeight="1" x14ac:dyDescent="0.25">
      <c r="A4" s="1" t="s">
        <v>31</v>
      </c>
    </row>
    <row r="5" spans="1:26" ht="12.75" customHeight="1" x14ac:dyDescent="0.25">
      <c r="A5" s="1"/>
    </row>
    <row r="6" spans="1:26" ht="25" x14ac:dyDescent="0.25">
      <c r="A6" s="1" t="s">
        <v>32</v>
      </c>
    </row>
    <row r="7" spans="1:26" ht="37.5" x14ac:dyDescent="0.25">
      <c r="A7" s="1" t="s">
        <v>33</v>
      </c>
    </row>
    <row r="8" spans="1:26" ht="100" x14ac:dyDescent="0.25">
      <c r="A8" s="1" t="s">
        <v>34</v>
      </c>
    </row>
    <row r="9" spans="1:26" ht="37.5" x14ac:dyDescent="0.25">
      <c r="A9" s="1" t="s">
        <v>35</v>
      </c>
    </row>
    <row r="10" spans="1:26" ht="37.5" x14ac:dyDescent="0.25">
      <c r="A10" s="1" t="s">
        <v>36</v>
      </c>
    </row>
    <row r="11" spans="1:26" ht="37.5" x14ac:dyDescent="0.25">
      <c r="A11" s="1" t="s">
        <v>37</v>
      </c>
    </row>
    <row r="12" spans="1:26" ht="42" customHeight="1" x14ac:dyDescent="0.25">
      <c r="A12" s="173" t="s">
        <v>38</v>
      </c>
    </row>
    <row r="13" spans="1:26" ht="78" customHeight="1" x14ac:dyDescent="0.25">
      <c r="A13" s="173" t="s">
        <v>39</v>
      </c>
    </row>
    <row r="14" spans="1:26" ht="12.75" customHeight="1" x14ac:dyDescent="0.25">
      <c r="A14" s="1"/>
    </row>
    <row r="15" spans="1:26" ht="12.75" customHeight="1" x14ac:dyDescent="0.25">
      <c r="A15" s="208"/>
    </row>
    <row r="16" spans="1:26" ht="12.75" customHeight="1" x14ac:dyDescent="0.25">
      <c r="A16" s="1"/>
    </row>
    <row r="17" spans="1:1" ht="12.75" customHeight="1" x14ac:dyDescent="0.25">
      <c r="A17" s="1"/>
    </row>
    <row r="18" spans="1:1" ht="12.75" customHeight="1" x14ac:dyDescent="0.25">
      <c r="A18" s="1"/>
    </row>
    <row r="19" spans="1:1" ht="12.75" customHeight="1" x14ac:dyDescent="0.25">
      <c r="A19" s="208"/>
    </row>
    <row r="20" spans="1:1" ht="12.5" x14ac:dyDescent="0.25">
      <c r="A20" s="1"/>
    </row>
    <row r="21" spans="1:1" ht="12.75" customHeight="1" x14ac:dyDescent="0.25">
      <c r="A21" s="1"/>
    </row>
    <row r="22" spans="1:1" ht="12.5" x14ac:dyDescent="0.25">
      <c r="A22" s="1"/>
    </row>
    <row r="23" spans="1:1" ht="12.75" customHeight="1" x14ac:dyDescent="0.25">
      <c r="A23" s="1"/>
    </row>
    <row r="24" spans="1:1" ht="12.75" customHeight="1" x14ac:dyDescent="0.25">
      <c r="A24" s="1"/>
    </row>
    <row r="25" spans="1:1" ht="12.75" customHeight="1" x14ac:dyDescent="0.25">
      <c r="A25" s="1"/>
    </row>
    <row r="26" spans="1:1" ht="12.75" customHeight="1" x14ac:dyDescent="0.25">
      <c r="A26" s="1"/>
    </row>
    <row r="27" spans="1:1" ht="12.75" customHeight="1" x14ac:dyDescent="0.25">
      <c r="A27" s="1"/>
    </row>
    <row r="28" spans="1:1" ht="12.75" customHeight="1" x14ac:dyDescent="0.25">
      <c r="A28" s="1"/>
    </row>
    <row r="29" spans="1:1" ht="61.5" customHeight="1" x14ac:dyDescent="0.25">
      <c r="A29" s="207"/>
    </row>
    <row r="30" spans="1:1" ht="49.5" customHeight="1" x14ac:dyDescent="0.25">
      <c r="A30" s="207"/>
    </row>
    <row r="31" spans="1:1" ht="320.25" customHeight="1" x14ac:dyDescent="0.25">
      <c r="A31" s="1"/>
    </row>
    <row r="32" spans="1:1" ht="115.5" customHeight="1" x14ac:dyDescent="0.25">
      <c r="A32" s="1"/>
    </row>
    <row r="33" spans="1:1" ht="72" hidden="1" customHeight="1" x14ac:dyDescent="0.25">
      <c r="A33" s="1"/>
    </row>
    <row r="34" spans="1:1" ht="87" customHeight="1" x14ac:dyDescent="0.25">
      <c r="A34" s="1"/>
    </row>
    <row r="35" spans="1:1" ht="129.75" customHeight="1" x14ac:dyDescent="0.25">
      <c r="A35" s="1"/>
    </row>
    <row r="36" spans="1:1" ht="105.75" hidden="1" customHeight="1" x14ac:dyDescent="0.25">
      <c r="A36" s="1"/>
    </row>
    <row r="37" spans="1:1" ht="117.75" customHeight="1" x14ac:dyDescent="0.25">
      <c r="A37" s="1"/>
    </row>
    <row r="38" spans="1:1" ht="1.5" customHeight="1" x14ac:dyDescent="0.25">
      <c r="A38" s="1"/>
    </row>
    <row r="39" spans="1:1" ht="131.25" customHeight="1" x14ac:dyDescent="0.25">
      <c r="A39" s="1"/>
    </row>
    <row r="40" spans="1:1" ht="99" customHeight="1" x14ac:dyDescent="0.25">
      <c r="A40" s="1"/>
    </row>
    <row r="41" spans="1:1" ht="79.5" hidden="1" customHeight="1" x14ac:dyDescent="0.25">
      <c r="A41" s="1"/>
    </row>
    <row r="42" spans="1:1" ht="100.5" customHeight="1" x14ac:dyDescent="0.25">
      <c r="A42" s="1"/>
    </row>
    <row r="43" spans="1:1" ht="154.5" customHeight="1" x14ac:dyDescent="0.25">
      <c r="A43" s="1"/>
    </row>
    <row r="44" spans="1:1" ht="135" customHeight="1" x14ac:dyDescent="0.25">
      <c r="A44" s="1"/>
    </row>
    <row r="45" spans="1:1" ht="139.5" customHeight="1" x14ac:dyDescent="0.25">
      <c r="A45" s="1"/>
    </row>
    <row r="46" spans="1:1" ht="105.75" customHeight="1" x14ac:dyDescent="0.25">
      <c r="A46" s="1"/>
    </row>
    <row r="47" spans="1:1" ht="172.5" customHeight="1" x14ac:dyDescent="0.25">
      <c r="A47" s="1"/>
    </row>
    <row r="48" spans="1:1" ht="123" customHeight="1" x14ac:dyDescent="0.25">
      <c r="A48" s="1"/>
    </row>
    <row r="49" spans="1:1" ht="121.5" customHeight="1" x14ac:dyDescent="0.25">
      <c r="A49" s="1"/>
    </row>
    <row r="50" spans="1:1" ht="83.25" customHeight="1" x14ac:dyDescent="0.25">
      <c r="A50" s="1"/>
    </row>
    <row r="51" spans="1:1" ht="84.75" customHeight="1" x14ac:dyDescent="0.25">
      <c r="A51" s="1"/>
    </row>
    <row r="52" spans="1:1" ht="94.5" customHeight="1" x14ac:dyDescent="0.25">
      <c r="A52" s="1"/>
    </row>
    <row r="53" spans="1:1" ht="106.5" customHeight="1" x14ac:dyDescent="0.25">
      <c r="A53" s="1"/>
    </row>
    <row r="54" spans="1:1" ht="82.5" customHeight="1" x14ac:dyDescent="0.25">
      <c r="A54" s="1"/>
    </row>
    <row r="55" spans="1:1" ht="96" customHeight="1" x14ac:dyDescent="0.25">
      <c r="A55" s="1"/>
    </row>
    <row r="56" spans="1:1" ht="81.75" customHeight="1" x14ac:dyDescent="0.25">
      <c r="A56" s="1"/>
    </row>
    <row r="57" spans="1:1" ht="90.75" customHeight="1" x14ac:dyDescent="0.25">
      <c r="A57" s="1"/>
    </row>
    <row r="58" spans="1:1" ht="99" customHeight="1" x14ac:dyDescent="0.25">
      <c r="A58" s="1"/>
    </row>
    <row r="59" spans="1:1" ht="81.75" customHeight="1" x14ac:dyDescent="0.25">
      <c r="A59" s="1"/>
    </row>
    <row r="60" spans="1:1" ht="115.5" customHeight="1" x14ac:dyDescent="0.25">
      <c r="A60" s="1"/>
    </row>
    <row r="61" spans="1:1" ht="66.75" customHeight="1" x14ac:dyDescent="0.25">
      <c r="A61" s="1"/>
    </row>
    <row r="62" spans="1:1" ht="81" customHeight="1" x14ac:dyDescent="0.25">
      <c r="A62" s="1"/>
    </row>
    <row r="63" spans="1:1" ht="60.75" customHeight="1" x14ac:dyDescent="0.25">
      <c r="A63" s="1"/>
    </row>
    <row r="64" spans="1:1" ht="12.75" customHeight="1" x14ac:dyDescent="0.25">
      <c r="A64" s="2"/>
    </row>
    <row r="65" spans="1:1" ht="12.75" customHeight="1" x14ac:dyDescent="0.25">
      <c r="A65" s="2"/>
    </row>
    <row r="66" spans="1:1" ht="12.75" customHeight="1" x14ac:dyDescent="0.25">
      <c r="A66" s="2"/>
    </row>
    <row r="67" spans="1:1" ht="12.75" customHeight="1" x14ac:dyDescent="0.25">
      <c r="A67" s="2"/>
    </row>
    <row r="68" spans="1:1" ht="12.75" customHeight="1" x14ac:dyDescent="0.25">
      <c r="A68" s="2"/>
    </row>
    <row r="69" spans="1:1" ht="12.75" customHeight="1" x14ac:dyDescent="0.25">
      <c r="A69" s="2"/>
    </row>
    <row r="70" spans="1:1" ht="12.75" customHeight="1" x14ac:dyDescent="0.25">
      <c r="A70" s="2"/>
    </row>
    <row r="71" spans="1:1" ht="12.75" customHeight="1" x14ac:dyDescent="0.25">
      <c r="A71" s="2"/>
    </row>
    <row r="72" spans="1:1" ht="12.75" customHeight="1" x14ac:dyDescent="0.25">
      <c r="A72" s="2"/>
    </row>
    <row r="73" spans="1:1" ht="12.75" customHeight="1" x14ac:dyDescent="0.25">
      <c r="A73" s="2"/>
    </row>
    <row r="74" spans="1:1" ht="12.75" customHeight="1" x14ac:dyDescent="0.25">
      <c r="A74" s="2"/>
    </row>
    <row r="75" spans="1:1" ht="12.75" customHeight="1" x14ac:dyDescent="0.25">
      <c r="A75" s="2"/>
    </row>
    <row r="76" spans="1:1" ht="12.75" customHeight="1" x14ac:dyDescent="0.25">
      <c r="A76" s="2"/>
    </row>
    <row r="77" spans="1:1" ht="12.75" customHeight="1" x14ac:dyDescent="0.25">
      <c r="A77" s="2"/>
    </row>
    <row r="78" spans="1:1" ht="12.75" customHeight="1" x14ac:dyDescent="0.25">
      <c r="A78" s="2"/>
    </row>
    <row r="79" spans="1:1" ht="12.75" customHeight="1" x14ac:dyDescent="0.25">
      <c r="A79" s="2"/>
    </row>
    <row r="80" spans="1:1" ht="12.75" customHeight="1" x14ac:dyDescent="0.25">
      <c r="A80" s="2"/>
    </row>
    <row r="81" spans="1:1" ht="12.75" customHeight="1" x14ac:dyDescent="0.25">
      <c r="A81" s="2"/>
    </row>
    <row r="82" spans="1:1" ht="12.75" customHeight="1" x14ac:dyDescent="0.25">
      <c r="A82" s="2"/>
    </row>
    <row r="83" spans="1:1" ht="12.75" customHeight="1" x14ac:dyDescent="0.25">
      <c r="A83" s="2"/>
    </row>
    <row r="84" spans="1:1" ht="12.75" customHeight="1" x14ac:dyDescent="0.25">
      <c r="A84" s="2"/>
    </row>
    <row r="85" spans="1:1" ht="12.75" customHeight="1" x14ac:dyDescent="0.25">
      <c r="A85" s="2"/>
    </row>
    <row r="86" spans="1:1" ht="12.75" customHeight="1" x14ac:dyDescent="0.25">
      <c r="A86" s="2"/>
    </row>
    <row r="87" spans="1:1" ht="12.75" customHeight="1" x14ac:dyDescent="0.25">
      <c r="A87" s="2"/>
    </row>
    <row r="88" spans="1:1" ht="12.75" customHeight="1" x14ac:dyDescent="0.25">
      <c r="A88" s="2"/>
    </row>
    <row r="89" spans="1:1" ht="12.75" customHeight="1" x14ac:dyDescent="0.25">
      <c r="A89" s="2"/>
    </row>
    <row r="90" spans="1:1" ht="12.75" customHeight="1" x14ac:dyDescent="0.25">
      <c r="A90" s="2"/>
    </row>
    <row r="91" spans="1:1" ht="12.75" customHeight="1" x14ac:dyDescent="0.25">
      <c r="A91" s="2"/>
    </row>
    <row r="92" spans="1:1" ht="12.75" customHeight="1" x14ac:dyDescent="0.25">
      <c r="A92" s="2"/>
    </row>
    <row r="93" spans="1:1" ht="12.75" customHeight="1" x14ac:dyDescent="0.25">
      <c r="A93" s="2"/>
    </row>
    <row r="94" spans="1:1" ht="12.75" customHeight="1" x14ac:dyDescent="0.25">
      <c r="A94" s="2"/>
    </row>
    <row r="95" spans="1:1" ht="12.75" customHeight="1" x14ac:dyDescent="0.25">
      <c r="A95" s="2"/>
    </row>
    <row r="96" spans="1:1" ht="12.75" customHeight="1" x14ac:dyDescent="0.25">
      <c r="A96" s="2"/>
    </row>
    <row r="97" spans="1:1" ht="12.75" customHeight="1" x14ac:dyDescent="0.25">
      <c r="A97" s="2"/>
    </row>
    <row r="98" spans="1:1" ht="12.75" customHeight="1" x14ac:dyDescent="0.25">
      <c r="A98" s="2"/>
    </row>
    <row r="99" spans="1:1" ht="12.75" customHeight="1" x14ac:dyDescent="0.25">
      <c r="A99" s="2"/>
    </row>
    <row r="100" spans="1:1" ht="12.75" customHeight="1" x14ac:dyDescent="0.25">
      <c r="A100" s="2"/>
    </row>
    <row r="101" spans="1:1" ht="12.75" customHeight="1" x14ac:dyDescent="0.25">
      <c r="A101" s="2"/>
    </row>
    <row r="102" spans="1:1" ht="12.75" customHeight="1" x14ac:dyDescent="0.25">
      <c r="A102" s="2"/>
    </row>
    <row r="103" spans="1:1" ht="12.75" customHeight="1" x14ac:dyDescent="0.25">
      <c r="A103" s="2"/>
    </row>
    <row r="104" spans="1:1" ht="12.75" customHeight="1" x14ac:dyDescent="0.25">
      <c r="A104" s="2"/>
    </row>
    <row r="105" spans="1:1" ht="12.75" customHeight="1" x14ac:dyDescent="0.25">
      <c r="A105" s="2"/>
    </row>
    <row r="106" spans="1:1" ht="12.75" customHeight="1" x14ac:dyDescent="0.25">
      <c r="A106" s="2"/>
    </row>
    <row r="107" spans="1:1" ht="12.75" customHeight="1" x14ac:dyDescent="0.25">
      <c r="A107" s="2"/>
    </row>
    <row r="108" spans="1:1" ht="12.75" customHeight="1" x14ac:dyDescent="0.25">
      <c r="A108" s="2"/>
    </row>
    <row r="109" spans="1:1" ht="12.75" customHeight="1" x14ac:dyDescent="0.25">
      <c r="A109" s="2"/>
    </row>
    <row r="110" spans="1:1" ht="12.75" customHeight="1" x14ac:dyDescent="0.25">
      <c r="A110" s="2"/>
    </row>
    <row r="111" spans="1:1" ht="12.75" customHeight="1" x14ac:dyDescent="0.25">
      <c r="A111" s="2"/>
    </row>
    <row r="112" spans="1:1" ht="12.75" customHeight="1" x14ac:dyDescent="0.25">
      <c r="A112" s="2"/>
    </row>
    <row r="113" spans="1:1" ht="12.75" customHeight="1" x14ac:dyDescent="0.25">
      <c r="A113" s="2"/>
    </row>
    <row r="114" spans="1:1" ht="12.75" customHeight="1" x14ac:dyDescent="0.25">
      <c r="A114" s="2"/>
    </row>
    <row r="115" spans="1:1" ht="12.75" customHeight="1" x14ac:dyDescent="0.25">
      <c r="A115" s="2"/>
    </row>
    <row r="116" spans="1:1" ht="12.75" customHeight="1" x14ac:dyDescent="0.25">
      <c r="A116" s="2"/>
    </row>
    <row r="117" spans="1:1" ht="12.75" customHeight="1" x14ac:dyDescent="0.25">
      <c r="A117" s="2"/>
    </row>
    <row r="118" spans="1:1" ht="12.75" customHeight="1" x14ac:dyDescent="0.25">
      <c r="A118" s="2"/>
    </row>
    <row r="119" spans="1:1" ht="12.75" customHeight="1" x14ac:dyDescent="0.25">
      <c r="A119" s="2"/>
    </row>
    <row r="120" spans="1:1" ht="12.75" customHeight="1" x14ac:dyDescent="0.25">
      <c r="A120" s="2"/>
    </row>
    <row r="121" spans="1:1" ht="12.75" customHeight="1" x14ac:dyDescent="0.25">
      <c r="A121" s="2"/>
    </row>
    <row r="122" spans="1:1" ht="12.75" customHeight="1" x14ac:dyDescent="0.25">
      <c r="A122" s="2"/>
    </row>
    <row r="123" spans="1:1" ht="12.75" customHeight="1" x14ac:dyDescent="0.25">
      <c r="A123" s="2"/>
    </row>
    <row r="124" spans="1:1" ht="12.75" customHeight="1" x14ac:dyDescent="0.25">
      <c r="A124" s="2"/>
    </row>
    <row r="125" spans="1:1" ht="12.75" customHeight="1" x14ac:dyDescent="0.25">
      <c r="A125" s="2"/>
    </row>
    <row r="126" spans="1:1" ht="12.75" customHeight="1" x14ac:dyDescent="0.25">
      <c r="A126" s="2"/>
    </row>
    <row r="127" spans="1:1" ht="12.75" customHeight="1" x14ac:dyDescent="0.25">
      <c r="A127" s="2"/>
    </row>
    <row r="128" spans="1:1" ht="12.75" customHeight="1" x14ac:dyDescent="0.25">
      <c r="A128" s="2"/>
    </row>
    <row r="129" spans="1:1" ht="12.75" customHeight="1" x14ac:dyDescent="0.25">
      <c r="A129" s="2"/>
    </row>
    <row r="130" spans="1:1" ht="12.75" customHeight="1" x14ac:dyDescent="0.25">
      <c r="A130" s="2"/>
    </row>
    <row r="131" spans="1:1" ht="12.75" customHeight="1" x14ac:dyDescent="0.25">
      <c r="A131" s="2"/>
    </row>
    <row r="132" spans="1:1" ht="12.75" customHeight="1" x14ac:dyDescent="0.25">
      <c r="A132" s="2"/>
    </row>
    <row r="133" spans="1:1" ht="12.75" customHeight="1" x14ac:dyDescent="0.25">
      <c r="A133" s="2"/>
    </row>
    <row r="134" spans="1:1" ht="12.75" customHeight="1" x14ac:dyDescent="0.25">
      <c r="A134" s="2"/>
    </row>
    <row r="135" spans="1:1" ht="12.75" customHeight="1" x14ac:dyDescent="0.25">
      <c r="A135" s="2"/>
    </row>
    <row r="136" spans="1:1" ht="12.75" customHeight="1" x14ac:dyDescent="0.25">
      <c r="A136" s="2"/>
    </row>
    <row r="137" spans="1:1" ht="12.75" customHeight="1" x14ac:dyDescent="0.25">
      <c r="A137" s="2"/>
    </row>
    <row r="138" spans="1:1" ht="12.75" customHeight="1" x14ac:dyDescent="0.25">
      <c r="A138" s="2"/>
    </row>
    <row r="139" spans="1:1" ht="12.75" customHeight="1" x14ac:dyDescent="0.25">
      <c r="A139" s="2"/>
    </row>
    <row r="140" spans="1:1" ht="12.75" customHeight="1" x14ac:dyDescent="0.25">
      <c r="A140" s="2"/>
    </row>
    <row r="141" spans="1:1" ht="12.75" customHeight="1" x14ac:dyDescent="0.25">
      <c r="A141" s="2"/>
    </row>
    <row r="142" spans="1:1" ht="12.75" customHeight="1" x14ac:dyDescent="0.25">
      <c r="A142" s="2"/>
    </row>
    <row r="143" spans="1:1" ht="12.75" customHeight="1" x14ac:dyDescent="0.25">
      <c r="A143" s="2"/>
    </row>
    <row r="144" spans="1:1" ht="12.75" customHeight="1" x14ac:dyDescent="0.25">
      <c r="A144" s="2"/>
    </row>
    <row r="145" spans="1:1" ht="12.75" customHeight="1" x14ac:dyDescent="0.25">
      <c r="A145" s="2"/>
    </row>
    <row r="146" spans="1:1" ht="12.75" customHeight="1" x14ac:dyDescent="0.25">
      <c r="A146" s="2"/>
    </row>
    <row r="147" spans="1:1" ht="12.75" customHeight="1" x14ac:dyDescent="0.25">
      <c r="A147" s="2"/>
    </row>
    <row r="148" spans="1:1" ht="12.75" customHeight="1" x14ac:dyDescent="0.25">
      <c r="A148" s="2"/>
    </row>
    <row r="149" spans="1:1" ht="12.75" customHeight="1" x14ac:dyDescent="0.25">
      <c r="A149" s="2"/>
    </row>
    <row r="150" spans="1:1" ht="12.75" customHeight="1" x14ac:dyDescent="0.25">
      <c r="A150" s="2"/>
    </row>
    <row r="151" spans="1:1" ht="12.75" customHeight="1" x14ac:dyDescent="0.25">
      <c r="A151" s="2"/>
    </row>
    <row r="152" spans="1:1" ht="12.75" customHeight="1" x14ac:dyDescent="0.25">
      <c r="A152" s="2"/>
    </row>
    <row r="153" spans="1:1" ht="12.75" customHeight="1" x14ac:dyDescent="0.25">
      <c r="A153" s="2"/>
    </row>
    <row r="154" spans="1:1" ht="12.75" customHeight="1" x14ac:dyDescent="0.25">
      <c r="A154" s="2"/>
    </row>
    <row r="155" spans="1:1" ht="12.75" customHeight="1" x14ac:dyDescent="0.25">
      <c r="A155" s="2"/>
    </row>
    <row r="156" spans="1:1" ht="12.75" customHeight="1" x14ac:dyDescent="0.25">
      <c r="A156" s="2"/>
    </row>
    <row r="157" spans="1:1" ht="12.75" customHeight="1" x14ac:dyDescent="0.25">
      <c r="A157" s="2"/>
    </row>
    <row r="158" spans="1:1" ht="12.75" customHeight="1" x14ac:dyDescent="0.25">
      <c r="A158" s="2"/>
    </row>
    <row r="159" spans="1:1" ht="12.75" customHeight="1" x14ac:dyDescent="0.25">
      <c r="A159" s="2"/>
    </row>
    <row r="160" spans="1:1" ht="12.75" customHeight="1" x14ac:dyDescent="0.25">
      <c r="A160" s="2"/>
    </row>
    <row r="161" spans="1:1" ht="12.75" customHeight="1" x14ac:dyDescent="0.25">
      <c r="A161" s="2"/>
    </row>
    <row r="162" spans="1:1" ht="12.75" customHeight="1" x14ac:dyDescent="0.25">
      <c r="A162" s="2"/>
    </row>
    <row r="163" spans="1:1" ht="12.75" customHeight="1" x14ac:dyDescent="0.25">
      <c r="A163" s="2"/>
    </row>
    <row r="164" spans="1:1" ht="12.75" customHeight="1" x14ac:dyDescent="0.25">
      <c r="A164" s="2"/>
    </row>
    <row r="165" spans="1:1" ht="12.75" customHeight="1" x14ac:dyDescent="0.25">
      <c r="A165" s="2"/>
    </row>
    <row r="166" spans="1:1" ht="12.75" customHeight="1" x14ac:dyDescent="0.25">
      <c r="A166" s="2"/>
    </row>
    <row r="167" spans="1:1" ht="12.75" customHeight="1" x14ac:dyDescent="0.25">
      <c r="A167" s="2"/>
    </row>
    <row r="168" spans="1:1" ht="12.75" customHeight="1" x14ac:dyDescent="0.25">
      <c r="A168" s="2"/>
    </row>
    <row r="169" spans="1:1" ht="12.75" customHeight="1" x14ac:dyDescent="0.25">
      <c r="A169" s="2"/>
    </row>
    <row r="170" spans="1:1" ht="12.75" customHeight="1" x14ac:dyDescent="0.25">
      <c r="A170" s="2"/>
    </row>
    <row r="171" spans="1:1" ht="12.75" customHeight="1" x14ac:dyDescent="0.25">
      <c r="A171" s="2"/>
    </row>
    <row r="172" spans="1:1" ht="12.75" customHeight="1" x14ac:dyDescent="0.25">
      <c r="A172" s="2"/>
    </row>
    <row r="173" spans="1:1" ht="12.75" customHeight="1" x14ac:dyDescent="0.25">
      <c r="A173" s="2"/>
    </row>
    <row r="174" spans="1:1" ht="12.75" customHeight="1" x14ac:dyDescent="0.25">
      <c r="A174" s="2"/>
    </row>
    <row r="175" spans="1:1" ht="12.75" customHeight="1" x14ac:dyDescent="0.25">
      <c r="A175" s="2"/>
    </row>
    <row r="176" spans="1:1" ht="12.75" customHeight="1" x14ac:dyDescent="0.25">
      <c r="A176" s="2"/>
    </row>
    <row r="177" spans="1:1" ht="12.75" customHeight="1" x14ac:dyDescent="0.25">
      <c r="A177" s="2"/>
    </row>
    <row r="178" spans="1:1" ht="12.75" customHeight="1" x14ac:dyDescent="0.25">
      <c r="A178" s="2"/>
    </row>
    <row r="179" spans="1:1" ht="12.75" customHeight="1" x14ac:dyDescent="0.25">
      <c r="A179" s="2"/>
    </row>
    <row r="180" spans="1:1" ht="12.75" customHeight="1" x14ac:dyDescent="0.25">
      <c r="A180" s="2"/>
    </row>
    <row r="181" spans="1:1" ht="12.75" customHeight="1" x14ac:dyDescent="0.25">
      <c r="A181" s="2"/>
    </row>
    <row r="182" spans="1:1" ht="12.75" customHeight="1" x14ac:dyDescent="0.25">
      <c r="A182" s="2"/>
    </row>
    <row r="183" spans="1:1" ht="12.75" customHeight="1" x14ac:dyDescent="0.25">
      <c r="A183" s="2"/>
    </row>
    <row r="184" spans="1:1" ht="12.75" customHeight="1" x14ac:dyDescent="0.25">
      <c r="A184" s="2"/>
    </row>
    <row r="185" spans="1:1" ht="12.75" customHeight="1" x14ac:dyDescent="0.25">
      <c r="A185" s="2"/>
    </row>
    <row r="186" spans="1:1" ht="12.75" customHeight="1" x14ac:dyDescent="0.25">
      <c r="A186" s="2"/>
    </row>
    <row r="187" spans="1:1" ht="12.75" customHeight="1" x14ac:dyDescent="0.25">
      <c r="A187" s="2"/>
    </row>
    <row r="188" spans="1:1" ht="12.75" customHeight="1" x14ac:dyDescent="0.25">
      <c r="A188" s="2"/>
    </row>
    <row r="189" spans="1:1" ht="12.75" customHeight="1" x14ac:dyDescent="0.25">
      <c r="A189" s="2"/>
    </row>
    <row r="190" spans="1:1" ht="12.75" customHeight="1" x14ac:dyDescent="0.25">
      <c r="A190" s="2"/>
    </row>
    <row r="191" spans="1:1" ht="12.75" customHeight="1" x14ac:dyDescent="0.25">
      <c r="A191" s="2"/>
    </row>
    <row r="192" spans="1:1" ht="12.75" customHeight="1" x14ac:dyDescent="0.25">
      <c r="A192" s="2"/>
    </row>
    <row r="193" spans="1:1" ht="12.75" customHeight="1" x14ac:dyDescent="0.25">
      <c r="A193" s="2"/>
    </row>
    <row r="194" spans="1:1" ht="12.75" customHeight="1" x14ac:dyDescent="0.25">
      <c r="A194" s="2"/>
    </row>
    <row r="195" spans="1:1" ht="12.75" customHeight="1" x14ac:dyDescent="0.25">
      <c r="A195" s="2"/>
    </row>
    <row r="196" spans="1:1" ht="12.75" customHeight="1" x14ac:dyDescent="0.25">
      <c r="A196" s="2"/>
    </row>
    <row r="197" spans="1:1" ht="12.75" customHeight="1" x14ac:dyDescent="0.25">
      <c r="A197" s="2"/>
    </row>
    <row r="198" spans="1:1" ht="12.75" customHeight="1" x14ac:dyDescent="0.25">
      <c r="A198" s="2"/>
    </row>
    <row r="199" spans="1:1" ht="12.75" customHeight="1" x14ac:dyDescent="0.25">
      <c r="A199" s="2"/>
    </row>
    <row r="200" spans="1:1" ht="12.75" customHeight="1" x14ac:dyDescent="0.25">
      <c r="A200" s="2"/>
    </row>
    <row r="201" spans="1:1" ht="12.75" customHeight="1" x14ac:dyDescent="0.25">
      <c r="A201" s="2"/>
    </row>
    <row r="202" spans="1:1" ht="12.75" customHeight="1" x14ac:dyDescent="0.25">
      <c r="A202" s="2"/>
    </row>
    <row r="203" spans="1:1" ht="12.75" customHeight="1" x14ac:dyDescent="0.25">
      <c r="A203" s="2"/>
    </row>
    <row r="204" spans="1:1" ht="12.75" customHeight="1" x14ac:dyDescent="0.25">
      <c r="A204" s="2"/>
    </row>
    <row r="205" spans="1:1" ht="12.75" customHeight="1" x14ac:dyDescent="0.25">
      <c r="A205" s="2"/>
    </row>
    <row r="206" spans="1:1" ht="12.75" customHeight="1" x14ac:dyDescent="0.25">
      <c r="A206" s="2"/>
    </row>
    <row r="207" spans="1:1" ht="12.75" customHeight="1" x14ac:dyDescent="0.25">
      <c r="A207" s="2"/>
    </row>
    <row r="208" spans="1:1" ht="12.75" customHeight="1" x14ac:dyDescent="0.25">
      <c r="A208" s="2"/>
    </row>
    <row r="209" spans="1:1" ht="12.75" customHeight="1" x14ac:dyDescent="0.25">
      <c r="A209" s="2"/>
    </row>
    <row r="210" spans="1:1" ht="12.75" customHeight="1" x14ac:dyDescent="0.25">
      <c r="A210" s="2"/>
    </row>
    <row r="211" spans="1:1" ht="12.75" customHeight="1" x14ac:dyDescent="0.25">
      <c r="A211" s="2"/>
    </row>
    <row r="212" spans="1:1" ht="12.75" customHeight="1" x14ac:dyDescent="0.25">
      <c r="A212" s="2"/>
    </row>
    <row r="213" spans="1:1" ht="12.75" customHeight="1" x14ac:dyDescent="0.25">
      <c r="A213" s="2"/>
    </row>
    <row r="214" spans="1:1" ht="12.75" customHeight="1" x14ac:dyDescent="0.25">
      <c r="A214" s="2"/>
    </row>
    <row r="215" spans="1:1" ht="12.75" customHeight="1" x14ac:dyDescent="0.25">
      <c r="A215" s="2"/>
    </row>
    <row r="216" spans="1:1" ht="12.75" customHeight="1" x14ac:dyDescent="0.25">
      <c r="A216" s="2"/>
    </row>
    <row r="217" spans="1:1" ht="12.75" customHeight="1" x14ac:dyDescent="0.25">
      <c r="A217" s="2"/>
    </row>
    <row r="218" spans="1:1" ht="12.75" customHeight="1" x14ac:dyDescent="0.25">
      <c r="A218" s="2"/>
    </row>
    <row r="219" spans="1:1" ht="12.75" customHeight="1" x14ac:dyDescent="0.25">
      <c r="A219" s="2"/>
    </row>
    <row r="220" spans="1:1" ht="12.75" customHeight="1" x14ac:dyDescent="0.25">
      <c r="A220" s="2"/>
    </row>
    <row r="221" spans="1:1" ht="12.75" customHeight="1" x14ac:dyDescent="0.25">
      <c r="A221" s="2"/>
    </row>
    <row r="222" spans="1:1" ht="12.75" customHeight="1" x14ac:dyDescent="0.25">
      <c r="A222" s="2"/>
    </row>
    <row r="223" spans="1:1" ht="12.75" customHeight="1" x14ac:dyDescent="0.25">
      <c r="A223" s="2"/>
    </row>
    <row r="224" spans="1:1" ht="12.75" customHeight="1" x14ac:dyDescent="0.25">
      <c r="A224" s="2"/>
    </row>
    <row r="225" spans="1:1" ht="12.75" customHeight="1" x14ac:dyDescent="0.25">
      <c r="A225" s="2"/>
    </row>
    <row r="226" spans="1:1" ht="12.75" customHeight="1" x14ac:dyDescent="0.25">
      <c r="A226" s="2"/>
    </row>
    <row r="227" spans="1:1" ht="12.75" customHeight="1" x14ac:dyDescent="0.25">
      <c r="A227" s="2"/>
    </row>
    <row r="228" spans="1:1" ht="12.75" customHeight="1" x14ac:dyDescent="0.25">
      <c r="A228" s="2"/>
    </row>
    <row r="229" spans="1:1" ht="12.75" customHeight="1" x14ac:dyDescent="0.25">
      <c r="A229" s="2"/>
    </row>
    <row r="230" spans="1:1" ht="12.75" customHeight="1" x14ac:dyDescent="0.25">
      <c r="A230" s="2"/>
    </row>
    <row r="231" spans="1:1" ht="12.75" customHeight="1" x14ac:dyDescent="0.25">
      <c r="A231" s="2"/>
    </row>
    <row r="232" spans="1:1" ht="12.75" customHeight="1" x14ac:dyDescent="0.25">
      <c r="A232" s="2"/>
    </row>
    <row r="233" spans="1:1" ht="12.75" customHeight="1" x14ac:dyDescent="0.25">
      <c r="A233" s="2"/>
    </row>
    <row r="234" spans="1:1" ht="12.75" customHeight="1" x14ac:dyDescent="0.25">
      <c r="A234" s="2"/>
    </row>
    <row r="235" spans="1:1" ht="12.75" customHeight="1" x14ac:dyDescent="0.25">
      <c r="A235" s="2"/>
    </row>
    <row r="236" spans="1:1" ht="12.75" customHeight="1" x14ac:dyDescent="0.25">
      <c r="A236" s="2"/>
    </row>
    <row r="237" spans="1:1" ht="12.75" customHeight="1" x14ac:dyDescent="0.25">
      <c r="A237" s="2"/>
    </row>
    <row r="238" spans="1:1" ht="12.75" customHeight="1" x14ac:dyDescent="0.25">
      <c r="A238" s="2"/>
    </row>
    <row r="239" spans="1:1" ht="12.75" customHeight="1" x14ac:dyDescent="0.25">
      <c r="A239" s="2"/>
    </row>
    <row r="240" spans="1:1" ht="12.75" customHeight="1" x14ac:dyDescent="0.25">
      <c r="A240" s="2"/>
    </row>
    <row r="241" spans="1:1" ht="12.75" customHeight="1" x14ac:dyDescent="0.25">
      <c r="A241" s="2"/>
    </row>
    <row r="242" spans="1:1" ht="12.75" customHeight="1" x14ac:dyDescent="0.25">
      <c r="A242" s="2"/>
    </row>
    <row r="243" spans="1:1" ht="12.75" customHeight="1" x14ac:dyDescent="0.25">
      <c r="A243" s="2"/>
    </row>
    <row r="244" spans="1:1" ht="12.75" customHeight="1" x14ac:dyDescent="0.25">
      <c r="A244" s="2"/>
    </row>
    <row r="245" spans="1:1" ht="12.75" customHeight="1" x14ac:dyDescent="0.25">
      <c r="A245" s="2"/>
    </row>
    <row r="246" spans="1:1" ht="12.75" customHeight="1" x14ac:dyDescent="0.25">
      <c r="A246" s="2"/>
    </row>
    <row r="247" spans="1:1" ht="12.75" customHeight="1" x14ac:dyDescent="0.25">
      <c r="A247" s="2"/>
    </row>
    <row r="248" spans="1:1" ht="12.75" customHeight="1" x14ac:dyDescent="0.25">
      <c r="A248" s="2"/>
    </row>
    <row r="249" spans="1:1" ht="12.75" customHeight="1" x14ac:dyDescent="0.25">
      <c r="A249" s="2"/>
    </row>
    <row r="250" spans="1:1" ht="12.75" customHeight="1" x14ac:dyDescent="0.25">
      <c r="A250" s="2"/>
    </row>
    <row r="251" spans="1:1" ht="12.75" customHeight="1" x14ac:dyDescent="0.25">
      <c r="A251" s="2"/>
    </row>
    <row r="252" spans="1:1" ht="12.75" customHeight="1" x14ac:dyDescent="0.25">
      <c r="A252" s="2"/>
    </row>
    <row r="253" spans="1:1" ht="12.75" customHeight="1" x14ac:dyDescent="0.25">
      <c r="A253" s="2"/>
    </row>
    <row r="254" spans="1:1" ht="12.75" customHeight="1" x14ac:dyDescent="0.25">
      <c r="A254" s="2"/>
    </row>
    <row r="255" spans="1:1" ht="12.75" customHeight="1" x14ac:dyDescent="0.25">
      <c r="A255" s="2"/>
    </row>
    <row r="256" spans="1:1" ht="12.75" customHeight="1" x14ac:dyDescent="0.25">
      <c r="A256" s="2"/>
    </row>
    <row r="257" spans="1:1" ht="12.75" customHeight="1" x14ac:dyDescent="0.25">
      <c r="A257" s="2"/>
    </row>
    <row r="258" spans="1:1" ht="12.75" customHeight="1" x14ac:dyDescent="0.25">
      <c r="A258" s="2"/>
    </row>
    <row r="259" spans="1:1" ht="12.75" customHeight="1" x14ac:dyDescent="0.25">
      <c r="A259" s="2"/>
    </row>
    <row r="260" spans="1:1" ht="12.75" customHeight="1" x14ac:dyDescent="0.25">
      <c r="A260" s="2"/>
    </row>
    <row r="261" spans="1:1" ht="12.75" customHeight="1" x14ac:dyDescent="0.25">
      <c r="A261" s="2"/>
    </row>
    <row r="262" spans="1:1" ht="12.75" customHeight="1" x14ac:dyDescent="0.25">
      <c r="A262" s="2"/>
    </row>
    <row r="263" spans="1:1" ht="12.75" customHeight="1" x14ac:dyDescent="0.25">
      <c r="A263" s="2"/>
    </row>
    <row r="264" spans="1:1" ht="12.75" customHeight="1" x14ac:dyDescent="0.25">
      <c r="A264" s="2"/>
    </row>
    <row r="265" spans="1:1" ht="12.75" customHeight="1" x14ac:dyDescent="0.25">
      <c r="A265" s="2"/>
    </row>
    <row r="266" spans="1:1" ht="12.75" customHeight="1" x14ac:dyDescent="0.25">
      <c r="A266" s="2"/>
    </row>
    <row r="267" spans="1:1" ht="12.75" customHeight="1" x14ac:dyDescent="0.25">
      <c r="A267" s="2"/>
    </row>
    <row r="268" spans="1:1" ht="12.75" customHeight="1" x14ac:dyDescent="0.25">
      <c r="A268" s="2"/>
    </row>
    <row r="269" spans="1:1" ht="12.75" customHeight="1" x14ac:dyDescent="0.25">
      <c r="A269" s="2"/>
    </row>
    <row r="270" spans="1:1" ht="12.75" customHeight="1" x14ac:dyDescent="0.25">
      <c r="A270" s="2"/>
    </row>
    <row r="271" spans="1:1" ht="12.75" customHeight="1" x14ac:dyDescent="0.25">
      <c r="A271" s="2"/>
    </row>
    <row r="272" spans="1:1" ht="12.75" customHeight="1" x14ac:dyDescent="0.25">
      <c r="A272" s="2"/>
    </row>
    <row r="273" spans="1:1" ht="12.75" customHeight="1" x14ac:dyDescent="0.25">
      <c r="A273" s="2"/>
    </row>
    <row r="274" spans="1:1" ht="12.75" customHeight="1" x14ac:dyDescent="0.25">
      <c r="A274" s="2"/>
    </row>
    <row r="275" spans="1:1" ht="12.75" customHeight="1" x14ac:dyDescent="0.25">
      <c r="A275" s="2"/>
    </row>
    <row r="276" spans="1:1" ht="12.75" customHeight="1" x14ac:dyDescent="0.25">
      <c r="A276" s="2"/>
    </row>
    <row r="277" spans="1:1" ht="12.75" customHeight="1" x14ac:dyDescent="0.25">
      <c r="A277" s="2"/>
    </row>
    <row r="278" spans="1:1" ht="12.75" customHeight="1" x14ac:dyDescent="0.25">
      <c r="A278" s="2"/>
    </row>
    <row r="279" spans="1:1" ht="12.75" customHeight="1" x14ac:dyDescent="0.25">
      <c r="A279" s="2"/>
    </row>
    <row r="280" spans="1:1" ht="12.75" customHeight="1" x14ac:dyDescent="0.25">
      <c r="A280" s="2"/>
    </row>
    <row r="281" spans="1:1" ht="12.75" customHeight="1" x14ac:dyDescent="0.25">
      <c r="A281" s="2"/>
    </row>
    <row r="282" spans="1:1" ht="12.75" customHeight="1" x14ac:dyDescent="0.25">
      <c r="A282" s="2"/>
    </row>
    <row r="283" spans="1:1" ht="12.75" customHeight="1" x14ac:dyDescent="0.25">
      <c r="A283" s="2"/>
    </row>
    <row r="284" spans="1:1" ht="12.75" customHeight="1" x14ac:dyDescent="0.25">
      <c r="A284" s="2"/>
    </row>
    <row r="285" spans="1:1" ht="12.75" customHeight="1" x14ac:dyDescent="0.25">
      <c r="A285" s="2"/>
    </row>
    <row r="286" spans="1:1" ht="12.75" customHeight="1" x14ac:dyDescent="0.25">
      <c r="A286" s="2"/>
    </row>
    <row r="287" spans="1:1" ht="12.75" customHeight="1" x14ac:dyDescent="0.25">
      <c r="A287" s="2"/>
    </row>
    <row r="288" spans="1:1" ht="12.75" customHeight="1" x14ac:dyDescent="0.25">
      <c r="A288" s="2"/>
    </row>
    <row r="289" spans="1:1" ht="12.75" customHeight="1" x14ac:dyDescent="0.25">
      <c r="A289" s="2"/>
    </row>
    <row r="290" spans="1:1" ht="12.75" customHeight="1" x14ac:dyDescent="0.25">
      <c r="A290" s="2"/>
    </row>
    <row r="291" spans="1:1" ht="12.75" customHeight="1" x14ac:dyDescent="0.25">
      <c r="A291" s="2"/>
    </row>
    <row r="292" spans="1:1" ht="12.75" customHeight="1" x14ac:dyDescent="0.25">
      <c r="A292" s="2"/>
    </row>
    <row r="293" spans="1:1" ht="12.75" customHeight="1" x14ac:dyDescent="0.25">
      <c r="A293" s="2"/>
    </row>
    <row r="294" spans="1:1" ht="12.75" customHeight="1" x14ac:dyDescent="0.25">
      <c r="A294" s="2"/>
    </row>
    <row r="295" spans="1:1" ht="12.75" customHeight="1" x14ac:dyDescent="0.25">
      <c r="A295" s="2"/>
    </row>
    <row r="296" spans="1:1" ht="12.75" customHeight="1" x14ac:dyDescent="0.25">
      <c r="A296" s="2"/>
    </row>
    <row r="297" spans="1:1" ht="12.75" customHeight="1" x14ac:dyDescent="0.25">
      <c r="A297" s="2"/>
    </row>
    <row r="298" spans="1:1" ht="12.75" customHeight="1" x14ac:dyDescent="0.25">
      <c r="A298" s="2"/>
    </row>
    <row r="299" spans="1:1" ht="12.75" customHeight="1" x14ac:dyDescent="0.25">
      <c r="A299" s="2"/>
    </row>
    <row r="300" spans="1:1" ht="12.75" customHeight="1" x14ac:dyDescent="0.25">
      <c r="A300" s="2"/>
    </row>
    <row r="301" spans="1:1" ht="12.75" customHeight="1" x14ac:dyDescent="0.25">
      <c r="A301" s="2"/>
    </row>
    <row r="302" spans="1:1" ht="12.75" customHeight="1" x14ac:dyDescent="0.25">
      <c r="A302" s="2"/>
    </row>
    <row r="303" spans="1:1" ht="12.75" customHeight="1" x14ac:dyDescent="0.25">
      <c r="A303" s="2"/>
    </row>
    <row r="304" spans="1:1" ht="12.75" customHeight="1" x14ac:dyDescent="0.25">
      <c r="A304" s="2"/>
    </row>
    <row r="305" spans="1:1" ht="12.75" customHeight="1" x14ac:dyDescent="0.25">
      <c r="A305" s="2"/>
    </row>
    <row r="306" spans="1:1" ht="12.75" customHeight="1" x14ac:dyDescent="0.25">
      <c r="A306" s="2"/>
    </row>
    <row r="307" spans="1:1" ht="12.75" customHeight="1" x14ac:dyDescent="0.25">
      <c r="A307" s="2"/>
    </row>
    <row r="308" spans="1:1" ht="12.75" customHeight="1" x14ac:dyDescent="0.25">
      <c r="A308" s="2"/>
    </row>
    <row r="309" spans="1:1" ht="12.75" customHeight="1" x14ac:dyDescent="0.25">
      <c r="A309" s="2"/>
    </row>
    <row r="310" spans="1:1" ht="12.75" customHeight="1" x14ac:dyDescent="0.25">
      <c r="A310" s="2"/>
    </row>
    <row r="311" spans="1:1" ht="12.75" customHeight="1" x14ac:dyDescent="0.25">
      <c r="A311" s="2"/>
    </row>
    <row r="312" spans="1:1" ht="12.75" customHeight="1" x14ac:dyDescent="0.25">
      <c r="A312" s="2"/>
    </row>
    <row r="313" spans="1:1" ht="12.75" customHeight="1" x14ac:dyDescent="0.25">
      <c r="A313" s="2"/>
    </row>
    <row r="314" spans="1:1" ht="12.75" customHeight="1" x14ac:dyDescent="0.25">
      <c r="A314" s="2"/>
    </row>
    <row r="315" spans="1:1" ht="12.75" customHeight="1" x14ac:dyDescent="0.25">
      <c r="A315" s="2"/>
    </row>
    <row r="316" spans="1:1" ht="12.75" customHeight="1" x14ac:dyDescent="0.25">
      <c r="A316" s="2"/>
    </row>
    <row r="317" spans="1:1" ht="12.75" customHeight="1" x14ac:dyDescent="0.25">
      <c r="A317" s="2"/>
    </row>
    <row r="318" spans="1:1" ht="12.75" customHeight="1" x14ac:dyDescent="0.25">
      <c r="A318" s="2"/>
    </row>
    <row r="319" spans="1:1" ht="12.75" customHeight="1" x14ac:dyDescent="0.25">
      <c r="A319" s="2"/>
    </row>
    <row r="320" spans="1:1" ht="12.75" customHeight="1" x14ac:dyDescent="0.25">
      <c r="A320" s="2"/>
    </row>
    <row r="321" spans="1:1" ht="12.75" customHeight="1" x14ac:dyDescent="0.25">
      <c r="A321" s="2"/>
    </row>
    <row r="322" spans="1:1" ht="12.75" customHeight="1" x14ac:dyDescent="0.25">
      <c r="A322" s="2"/>
    </row>
    <row r="323" spans="1:1" ht="12.75" customHeight="1" x14ac:dyDescent="0.25">
      <c r="A323" s="2"/>
    </row>
    <row r="324" spans="1:1" ht="12.75" customHeight="1" x14ac:dyDescent="0.25">
      <c r="A324" s="2"/>
    </row>
    <row r="325" spans="1:1" ht="12.75" customHeight="1" x14ac:dyDescent="0.25">
      <c r="A325" s="2"/>
    </row>
    <row r="326" spans="1:1" ht="12.75" customHeight="1" x14ac:dyDescent="0.25">
      <c r="A326" s="2"/>
    </row>
    <row r="327" spans="1:1" ht="12.75" customHeight="1" x14ac:dyDescent="0.25">
      <c r="A327" s="2"/>
    </row>
    <row r="328" spans="1:1" ht="12.75" customHeight="1" x14ac:dyDescent="0.25">
      <c r="A328" s="2"/>
    </row>
    <row r="329" spans="1:1" ht="12.75" customHeight="1" x14ac:dyDescent="0.25">
      <c r="A329" s="2"/>
    </row>
    <row r="330" spans="1:1" ht="12.75" customHeight="1" x14ac:dyDescent="0.25">
      <c r="A330" s="2"/>
    </row>
    <row r="331" spans="1:1" ht="12.75" customHeight="1" x14ac:dyDescent="0.25">
      <c r="A331" s="2"/>
    </row>
    <row r="332" spans="1:1" ht="12.75" customHeight="1" x14ac:dyDescent="0.25">
      <c r="A332" s="2"/>
    </row>
    <row r="333" spans="1:1" ht="12.75" customHeight="1" x14ac:dyDescent="0.25">
      <c r="A333" s="2"/>
    </row>
    <row r="334" spans="1:1" ht="12.75" customHeight="1" x14ac:dyDescent="0.25">
      <c r="A334" s="2"/>
    </row>
    <row r="335" spans="1:1" ht="12.75" customHeight="1" x14ac:dyDescent="0.25">
      <c r="A335" s="2"/>
    </row>
    <row r="336" spans="1:1" ht="12.75" customHeight="1" x14ac:dyDescent="0.25">
      <c r="A336" s="2"/>
    </row>
    <row r="337" spans="1:1" ht="12.75" customHeight="1" x14ac:dyDescent="0.25">
      <c r="A337" s="2"/>
    </row>
    <row r="338" spans="1:1" ht="12.75" customHeight="1" x14ac:dyDescent="0.25">
      <c r="A338" s="2"/>
    </row>
    <row r="339" spans="1:1" ht="12.75" customHeight="1" x14ac:dyDescent="0.25">
      <c r="A339" s="2"/>
    </row>
    <row r="340" spans="1:1" ht="12.75" customHeight="1" x14ac:dyDescent="0.25">
      <c r="A340" s="2"/>
    </row>
    <row r="341" spans="1:1" ht="12.75" customHeight="1" x14ac:dyDescent="0.25">
      <c r="A341" s="2"/>
    </row>
    <row r="342" spans="1:1" ht="12.75" customHeight="1" x14ac:dyDescent="0.25">
      <c r="A342" s="2"/>
    </row>
    <row r="343" spans="1:1" ht="12.75" customHeight="1" x14ac:dyDescent="0.25">
      <c r="A343" s="2"/>
    </row>
    <row r="344" spans="1:1" ht="12.75" customHeight="1" x14ac:dyDescent="0.25">
      <c r="A344" s="2"/>
    </row>
    <row r="345" spans="1:1" ht="12.75" customHeight="1" x14ac:dyDescent="0.25">
      <c r="A345" s="2"/>
    </row>
    <row r="346" spans="1:1" ht="12.75" customHeight="1" x14ac:dyDescent="0.25">
      <c r="A346" s="2"/>
    </row>
    <row r="347" spans="1:1" ht="12.75" customHeight="1" x14ac:dyDescent="0.25">
      <c r="A347" s="2"/>
    </row>
    <row r="348" spans="1:1" ht="12.75" customHeight="1" x14ac:dyDescent="0.25">
      <c r="A348" s="2"/>
    </row>
    <row r="349" spans="1:1" ht="12.75" customHeight="1" x14ac:dyDescent="0.25">
      <c r="A349" s="2"/>
    </row>
    <row r="350" spans="1:1" ht="12.75" customHeight="1" x14ac:dyDescent="0.25">
      <c r="A350" s="2"/>
    </row>
    <row r="351" spans="1:1" ht="12.75" customHeight="1" x14ac:dyDescent="0.25">
      <c r="A351" s="2"/>
    </row>
    <row r="352" spans="1:1" ht="12.75" customHeight="1" x14ac:dyDescent="0.25">
      <c r="A352" s="2"/>
    </row>
    <row r="353" spans="1:1" ht="12.75" customHeight="1" x14ac:dyDescent="0.25">
      <c r="A353" s="2"/>
    </row>
    <row r="354" spans="1:1" ht="12.75" customHeight="1" x14ac:dyDescent="0.25">
      <c r="A354" s="2"/>
    </row>
    <row r="355" spans="1:1" ht="12.75" customHeight="1" x14ac:dyDescent="0.25">
      <c r="A355" s="2"/>
    </row>
    <row r="356" spans="1:1" ht="12.75" customHeight="1" x14ac:dyDescent="0.25">
      <c r="A356" s="2"/>
    </row>
    <row r="357" spans="1:1" ht="12.75" customHeight="1" x14ac:dyDescent="0.25">
      <c r="A357" s="2"/>
    </row>
    <row r="358" spans="1:1" ht="12.75" customHeight="1" x14ac:dyDescent="0.25">
      <c r="A358" s="2"/>
    </row>
    <row r="359" spans="1:1" ht="12.75" customHeight="1" x14ac:dyDescent="0.25">
      <c r="A359" s="2"/>
    </row>
    <row r="360" spans="1:1" ht="12.75" customHeight="1" x14ac:dyDescent="0.25">
      <c r="A360" s="2"/>
    </row>
    <row r="361" spans="1:1" ht="12.75" customHeight="1" x14ac:dyDescent="0.25">
      <c r="A361" s="2"/>
    </row>
    <row r="362" spans="1:1" ht="12.75" customHeight="1" x14ac:dyDescent="0.25">
      <c r="A362" s="2"/>
    </row>
    <row r="363" spans="1:1" ht="12.75" customHeight="1" x14ac:dyDescent="0.25">
      <c r="A363" s="2"/>
    </row>
    <row r="364" spans="1:1" ht="12.75" customHeight="1" x14ac:dyDescent="0.25">
      <c r="A364" s="2"/>
    </row>
    <row r="365" spans="1:1" ht="12.75" customHeight="1" x14ac:dyDescent="0.25">
      <c r="A365" s="2"/>
    </row>
    <row r="366" spans="1:1" ht="12.75" customHeight="1" x14ac:dyDescent="0.25">
      <c r="A366" s="2"/>
    </row>
    <row r="367" spans="1:1" ht="12.75" customHeight="1" x14ac:dyDescent="0.25">
      <c r="A367" s="2"/>
    </row>
    <row r="368" spans="1:1" ht="12.75" customHeight="1" x14ac:dyDescent="0.25">
      <c r="A368" s="2"/>
    </row>
    <row r="369" spans="1:1" ht="12.75" customHeight="1" x14ac:dyDescent="0.25">
      <c r="A369" s="2"/>
    </row>
    <row r="370" spans="1:1" ht="12.75" customHeight="1" x14ac:dyDescent="0.25">
      <c r="A370" s="2"/>
    </row>
    <row r="371" spans="1:1" ht="12.75" customHeight="1" x14ac:dyDescent="0.25">
      <c r="A371" s="2"/>
    </row>
    <row r="372" spans="1:1" ht="12.75" customHeight="1" x14ac:dyDescent="0.25">
      <c r="A372" s="2"/>
    </row>
    <row r="373" spans="1:1" ht="12.75" customHeight="1" x14ac:dyDescent="0.25">
      <c r="A373" s="2"/>
    </row>
    <row r="374" spans="1:1" ht="12.75" customHeight="1" x14ac:dyDescent="0.25">
      <c r="A374" s="2"/>
    </row>
    <row r="375" spans="1:1" ht="12.75" customHeight="1" x14ac:dyDescent="0.25">
      <c r="A375" s="2"/>
    </row>
    <row r="376" spans="1:1" ht="12.75" customHeight="1" x14ac:dyDescent="0.25">
      <c r="A376" s="2"/>
    </row>
    <row r="377" spans="1:1" ht="12.75" customHeight="1" x14ac:dyDescent="0.25">
      <c r="A377" s="2"/>
    </row>
    <row r="378" spans="1:1" ht="12.75" customHeight="1" x14ac:dyDescent="0.25">
      <c r="A378" s="2"/>
    </row>
    <row r="379" spans="1:1" ht="12.75" customHeight="1" x14ac:dyDescent="0.25">
      <c r="A379" s="2"/>
    </row>
    <row r="380" spans="1:1" ht="12.75" customHeight="1" x14ac:dyDescent="0.25">
      <c r="A380" s="2"/>
    </row>
    <row r="381" spans="1:1" ht="12.75" customHeight="1" x14ac:dyDescent="0.25">
      <c r="A381" s="2"/>
    </row>
    <row r="382" spans="1:1" ht="12.75" customHeight="1" x14ac:dyDescent="0.25">
      <c r="A382" s="2"/>
    </row>
    <row r="383" spans="1:1" ht="12.75" customHeight="1" x14ac:dyDescent="0.25">
      <c r="A383" s="2"/>
    </row>
    <row r="384" spans="1:1" ht="12.75" customHeight="1" x14ac:dyDescent="0.25">
      <c r="A384" s="2"/>
    </row>
    <row r="385" spans="1:1" ht="12.75" customHeight="1" x14ac:dyDescent="0.25">
      <c r="A385" s="2"/>
    </row>
    <row r="386" spans="1:1" ht="12.75" customHeight="1" x14ac:dyDescent="0.25">
      <c r="A386" s="2"/>
    </row>
    <row r="387" spans="1:1" ht="12.75" customHeight="1" x14ac:dyDescent="0.25">
      <c r="A387" s="2"/>
    </row>
    <row r="388" spans="1:1" ht="12.75" customHeight="1" x14ac:dyDescent="0.25">
      <c r="A388" s="2"/>
    </row>
    <row r="389" spans="1:1" ht="12.75" customHeight="1" x14ac:dyDescent="0.25">
      <c r="A389" s="2"/>
    </row>
    <row r="390" spans="1:1" ht="12.75" customHeight="1" x14ac:dyDescent="0.25">
      <c r="A390" s="2"/>
    </row>
    <row r="391" spans="1:1" ht="12.75" customHeight="1" x14ac:dyDescent="0.25">
      <c r="A391" s="2"/>
    </row>
    <row r="392" spans="1:1" ht="12.75" customHeight="1" x14ac:dyDescent="0.25">
      <c r="A392" s="2"/>
    </row>
    <row r="393" spans="1:1" ht="12.75" customHeight="1" x14ac:dyDescent="0.25">
      <c r="A393" s="2"/>
    </row>
    <row r="394" spans="1:1" ht="12.75" customHeight="1" x14ac:dyDescent="0.25">
      <c r="A394" s="2"/>
    </row>
    <row r="395" spans="1:1" ht="12.75" customHeight="1" x14ac:dyDescent="0.25">
      <c r="A395" s="2"/>
    </row>
    <row r="396" spans="1:1" ht="12.75" customHeight="1" x14ac:dyDescent="0.25">
      <c r="A396" s="2"/>
    </row>
    <row r="397" spans="1:1" ht="12.75" customHeight="1" x14ac:dyDescent="0.25">
      <c r="A397" s="2"/>
    </row>
    <row r="398" spans="1:1" ht="12.75" customHeight="1" x14ac:dyDescent="0.25">
      <c r="A398" s="2"/>
    </row>
    <row r="399" spans="1:1" ht="12.75" customHeight="1" x14ac:dyDescent="0.25">
      <c r="A399" s="2"/>
    </row>
    <row r="400" spans="1:1" ht="12.75" customHeight="1" x14ac:dyDescent="0.25">
      <c r="A400" s="2"/>
    </row>
    <row r="401" spans="1:1" ht="12.75" customHeight="1" x14ac:dyDescent="0.25">
      <c r="A401" s="2"/>
    </row>
    <row r="402" spans="1:1" ht="12.75" customHeight="1" x14ac:dyDescent="0.25">
      <c r="A402" s="2"/>
    </row>
    <row r="403" spans="1:1" ht="12.75" customHeight="1" x14ac:dyDescent="0.25">
      <c r="A403" s="2"/>
    </row>
    <row r="404" spans="1:1" ht="12.75" customHeight="1" x14ac:dyDescent="0.25">
      <c r="A404" s="2"/>
    </row>
    <row r="405" spans="1:1" ht="12.75" customHeight="1" x14ac:dyDescent="0.25">
      <c r="A405" s="2"/>
    </row>
    <row r="406" spans="1:1" ht="12.75" customHeight="1" x14ac:dyDescent="0.25">
      <c r="A406" s="2"/>
    </row>
    <row r="407" spans="1:1" ht="12.75" customHeight="1" x14ac:dyDescent="0.25">
      <c r="A407" s="2"/>
    </row>
    <row r="408" spans="1:1" ht="12.75" customHeight="1" x14ac:dyDescent="0.25">
      <c r="A408" s="2"/>
    </row>
    <row r="409" spans="1:1" ht="12.75" customHeight="1" x14ac:dyDescent="0.25">
      <c r="A409" s="2"/>
    </row>
    <row r="410" spans="1:1" ht="12.75" customHeight="1" x14ac:dyDescent="0.25">
      <c r="A410" s="2"/>
    </row>
    <row r="411" spans="1:1" ht="12.75" customHeight="1" x14ac:dyDescent="0.25">
      <c r="A411" s="2"/>
    </row>
    <row r="412" spans="1:1" ht="12.75" customHeight="1" x14ac:dyDescent="0.25">
      <c r="A412" s="2"/>
    </row>
    <row r="413" spans="1:1" ht="12.75" customHeight="1" x14ac:dyDescent="0.25">
      <c r="A413" s="2"/>
    </row>
    <row r="414" spans="1:1" ht="12.75" customHeight="1" x14ac:dyDescent="0.25">
      <c r="A414" s="2"/>
    </row>
    <row r="415" spans="1:1" ht="12.75" customHeight="1" x14ac:dyDescent="0.25">
      <c r="A415" s="2"/>
    </row>
    <row r="416" spans="1:1" ht="12.75" customHeight="1" x14ac:dyDescent="0.25">
      <c r="A416" s="2"/>
    </row>
    <row r="417" spans="1:1" ht="12.75" customHeight="1" x14ac:dyDescent="0.25">
      <c r="A417" s="2"/>
    </row>
    <row r="418" spans="1:1" ht="12.75" customHeight="1" x14ac:dyDescent="0.25">
      <c r="A418" s="2"/>
    </row>
    <row r="419" spans="1:1" ht="12.75" customHeight="1" x14ac:dyDescent="0.25">
      <c r="A419" s="2"/>
    </row>
    <row r="420" spans="1:1" ht="12.75" customHeight="1" x14ac:dyDescent="0.25">
      <c r="A420" s="2"/>
    </row>
    <row r="421" spans="1:1" ht="12.75" customHeight="1" x14ac:dyDescent="0.25">
      <c r="A421" s="2"/>
    </row>
    <row r="422" spans="1:1" ht="12.75" customHeight="1" x14ac:dyDescent="0.25">
      <c r="A422" s="2"/>
    </row>
    <row r="423" spans="1:1" ht="12.75" customHeight="1" x14ac:dyDescent="0.25">
      <c r="A423" s="2"/>
    </row>
    <row r="424" spans="1:1" ht="12.75" customHeight="1" x14ac:dyDescent="0.25">
      <c r="A424" s="2"/>
    </row>
    <row r="425" spans="1:1" ht="12.75" customHeight="1" x14ac:dyDescent="0.25">
      <c r="A425" s="2"/>
    </row>
    <row r="426" spans="1:1" ht="12.75" customHeight="1" x14ac:dyDescent="0.25">
      <c r="A426" s="2"/>
    </row>
    <row r="427" spans="1:1" ht="12.75" customHeight="1" x14ac:dyDescent="0.25">
      <c r="A427" s="2"/>
    </row>
    <row r="428" spans="1:1" ht="12.75" customHeight="1" x14ac:dyDescent="0.25">
      <c r="A428" s="2"/>
    </row>
    <row r="429" spans="1:1" ht="12.75" customHeight="1" x14ac:dyDescent="0.25">
      <c r="A429" s="2"/>
    </row>
    <row r="430" spans="1:1" ht="12.75" customHeight="1" x14ac:dyDescent="0.25">
      <c r="A430" s="2"/>
    </row>
    <row r="431" spans="1:1" ht="12.75" customHeight="1" x14ac:dyDescent="0.25">
      <c r="A431" s="2"/>
    </row>
    <row r="432" spans="1:1" ht="12.75" customHeight="1" x14ac:dyDescent="0.25">
      <c r="A432" s="2"/>
    </row>
    <row r="433" spans="1:1" ht="12.75" customHeight="1" x14ac:dyDescent="0.25">
      <c r="A433" s="2"/>
    </row>
    <row r="434" spans="1:1" ht="12.75" customHeight="1" x14ac:dyDescent="0.25">
      <c r="A434" s="2"/>
    </row>
    <row r="435" spans="1:1" ht="12.75" customHeight="1" x14ac:dyDescent="0.25">
      <c r="A435" s="2"/>
    </row>
    <row r="436" spans="1:1" ht="12.75" customHeight="1" x14ac:dyDescent="0.25">
      <c r="A436" s="2"/>
    </row>
    <row r="437" spans="1:1" ht="12.75" customHeight="1" x14ac:dyDescent="0.25">
      <c r="A437" s="2"/>
    </row>
    <row r="438" spans="1:1" ht="12.75" customHeight="1" x14ac:dyDescent="0.25">
      <c r="A438" s="2"/>
    </row>
    <row r="439" spans="1:1" ht="12.75" customHeight="1" x14ac:dyDescent="0.25">
      <c r="A439" s="2"/>
    </row>
    <row r="440" spans="1:1" ht="12.75" customHeight="1" x14ac:dyDescent="0.25">
      <c r="A440" s="2"/>
    </row>
    <row r="441" spans="1:1" ht="12.75" customHeight="1" x14ac:dyDescent="0.25">
      <c r="A441" s="2"/>
    </row>
    <row r="442" spans="1:1" ht="12.75" customHeight="1" x14ac:dyDescent="0.25">
      <c r="A442" s="2"/>
    </row>
    <row r="443" spans="1:1" ht="12.75" customHeight="1" x14ac:dyDescent="0.25">
      <c r="A443" s="2"/>
    </row>
    <row r="444" spans="1:1" ht="12.75" customHeight="1" x14ac:dyDescent="0.25">
      <c r="A444" s="2"/>
    </row>
    <row r="445" spans="1:1" ht="12.75" customHeight="1" x14ac:dyDescent="0.25">
      <c r="A445" s="2"/>
    </row>
    <row r="446" spans="1:1" ht="12.75" customHeight="1" x14ac:dyDescent="0.25">
      <c r="A446" s="2"/>
    </row>
    <row r="447" spans="1:1" ht="12.75" customHeight="1" x14ac:dyDescent="0.25">
      <c r="A447" s="2"/>
    </row>
    <row r="448" spans="1:1" ht="12.75" customHeight="1" x14ac:dyDescent="0.25">
      <c r="A448" s="2"/>
    </row>
    <row r="449" spans="1:1" ht="12.75" customHeight="1" x14ac:dyDescent="0.25">
      <c r="A449" s="2"/>
    </row>
    <row r="450" spans="1:1" ht="12.75" customHeight="1" x14ac:dyDescent="0.25">
      <c r="A450" s="2"/>
    </row>
    <row r="451" spans="1:1" ht="12.75" customHeight="1" x14ac:dyDescent="0.25">
      <c r="A451" s="2"/>
    </row>
    <row r="452" spans="1:1" ht="12.75" customHeight="1" x14ac:dyDescent="0.25">
      <c r="A452" s="2"/>
    </row>
    <row r="453" spans="1:1" ht="12.75" customHeight="1" x14ac:dyDescent="0.25">
      <c r="A453" s="2"/>
    </row>
    <row r="454" spans="1:1" ht="12.75" customHeight="1" x14ac:dyDescent="0.25">
      <c r="A454" s="2"/>
    </row>
    <row r="455" spans="1:1" ht="12.75" customHeight="1" x14ac:dyDescent="0.25">
      <c r="A455" s="2"/>
    </row>
    <row r="456" spans="1:1" ht="12.75" customHeight="1" x14ac:dyDescent="0.25">
      <c r="A456" s="2"/>
    </row>
    <row r="457" spans="1:1" ht="12.75" customHeight="1" x14ac:dyDescent="0.25">
      <c r="A457" s="2"/>
    </row>
    <row r="458" spans="1:1" ht="12.75" customHeight="1" x14ac:dyDescent="0.25">
      <c r="A458" s="2"/>
    </row>
    <row r="459" spans="1:1" ht="12.75" customHeight="1" x14ac:dyDescent="0.25">
      <c r="A459" s="2"/>
    </row>
    <row r="460" spans="1:1" ht="12.75" customHeight="1" x14ac:dyDescent="0.25">
      <c r="A460" s="2"/>
    </row>
    <row r="461" spans="1:1" ht="12.75" customHeight="1" x14ac:dyDescent="0.25">
      <c r="A461" s="2"/>
    </row>
    <row r="462" spans="1:1" ht="12.75" customHeight="1" x14ac:dyDescent="0.25">
      <c r="A462" s="2"/>
    </row>
    <row r="463" spans="1:1" ht="12.75" customHeight="1" x14ac:dyDescent="0.25">
      <c r="A463" s="2"/>
    </row>
    <row r="464" spans="1:1" ht="12.75" customHeight="1" x14ac:dyDescent="0.25">
      <c r="A464" s="2"/>
    </row>
    <row r="465" spans="1:1" ht="12.75" customHeight="1" x14ac:dyDescent="0.25">
      <c r="A465" s="2"/>
    </row>
    <row r="466" spans="1:1" ht="12.75" customHeight="1" x14ac:dyDescent="0.25">
      <c r="A466" s="2"/>
    </row>
    <row r="467" spans="1:1" ht="12.75" customHeight="1" x14ac:dyDescent="0.25">
      <c r="A467" s="2"/>
    </row>
    <row r="468" spans="1:1" ht="12.75" customHeight="1" x14ac:dyDescent="0.25">
      <c r="A468" s="2"/>
    </row>
    <row r="469" spans="1:1" ht="12.75" customHeight="1" x14ac:dyDescent="0.25">
      <c r="A469" s="2"/>
    </row>
    <row r="470" spans="1:1" ht="12.75" customHeight="1" x14ac:dyDescent="0.25">
      <c r="A470" s="2"/>
    </row>
    <row r="471" spans="1:1" ht="12.75" customHeight="1" x14ac:dyDescent="0.25">
      <c r="A471" s="2"/>
    </row>
    <row r="472" spans="1:1" ht="12.75" customHeight="1" x14ac:dyDescent="0.25">
      <c r="A472" s="2"/>
    </row>
    <row r="473" spans="1:1" ht="12.75" customHeight="1" x14ac:dyDescent="0.25">
      <c r="A473" s="2"/>
    </row>
    <row r="474" spans="1:1" ht="12.75" customHeight="1" x14ac:dyDescent="0.25">
      <c r="A474" s="2"/>
    </row>
    <row r="475" spans="1:1" ht="12.75" customHeight="1" x14ac:dyDescent="0.25">
      <c r="A475" s="2"/>
    </row>
    <row r="476" spans="1:1" ht="12.75" customHeight="1" x14ac:dyDescent="0.25">
      <c r="A476" s="2"/>
    </row>
    <row r="477" spans="1:1" ht="12.75" customHeight="1" x14ac:dyDescent="0.25">
      <c r="A477" s="2"/>
    </row>
    <row r="478" spans="1:1" ht="12.75" customHeight="1" x14ac:dyDescent="0.25">
      <c r="A478" s="2"/>
    </row>
    <row r="479" spans="1:1" ht="12.75" customHeight="1" x14ac:dyDescent="0.25">
      <c r="A479" s="2"/>
    </row>
    <row r="480" spans="1:1" ht="12.75" customHeight="1" x14ac:dyDescent="0.25">
      <c r="A480" s="2"/>
    </row>
    <row r="481" spans="1:1" ht="12.75" customHeight="1" x14ac:dyDescent="0.25">
      <c r="A481" s="2"/>
    </row>
    <row r="482" spans="1:1" ht="12.75" customHeight="1" x14ac:dyDescent="0.25">
      <c r="A482" s="2"/>
    </row>
    <row r="483" spans="1:1" ht="12.75" customHeight="1" x14ac:dyDescent="0.25">
      <c r="A483" s="2"/>
    </row>
    <row r="484" spans="1:1" ht="12.75" customHeight="1" x14ac:dyDescent="0.25">
      <c r="A484" s="2"/>
    </row>
    <row r="485" spans="1:1" ht="12.75" customHeight="1" x14ac:dyDescent="0.25">
      <c r="A485" s="2"/>
    </row>
    <row r="486" spans="1:1" ht="12.75" customHeight="1" x14ac:dyDescent="0.25">
      <c r="A486" s="2"/>
    </row>
    <row r="487" spans="1:1" ht="12.75" customHeight="1" x14ac:dyDescent="0.25">
      <c r="A487" s="2"/>
    </row>
    <row r="488" spans="1:1" ht="12.75" customHeight="1" x14ac:dyDescent="0.25">
      <c r="A488" s="2"/>
    </row>
    <row r="489" spans="1:1" ht="12.75" customHeight="1" x14ac:dyDescent="0.25">
      <c r="A489" s="2"/>
    </row>
    <row r="490" spans="1:1" ht="12.75" customHeight="1" x14ac:dyDescent="0.25">
      <c r="A490" s="2"/>
    </row>
    <row r="491" spans="1:1" ht="12.75" customHeight="1" x14ac:dyDescent="0.25">
      <c r="A491" s="2"/>
    </row>
    <row r="492" spans="1:1" ht="12.75" customHeight="1" x14ac:dyDescent="0.25">
      <c r="A492" s="2"/>
    </row>
    <row r="493" spans="1:1" ht="12.75" customHeight="1" x14ac:dyDescent="0.25">
      <c r="A493" s="2"/>
    </row>
    <row r="494" spans="1:1" ht="12.75" customHeight="1" x14ac:dyDescent="0.25">
      <c r="A494" s="2"/>
    </row>
    <row r="495" spans="1:1" ht="12.75" customHeight="1" x14ac:dyDescent="0.25">
      <c r="A495" s="2"/>
    </row>
    <row r="496" spans="1:1" ht="12.75" customHeight="1" x14ac:dyDescent="0.25">
      <c r="A496" s="2"/>
    </row>
    <row r="497" spans="1:1" ht="12.75" customHeight="1" x14ac:dyDescent="0.25">
      <c r="A497" s="2"/>
    </row>
    <row r="498" spans="1:1" ht="12.75" customHeight="1" x14ac:dyDescent="0.25">
      <c r="A498" s="2"/>
    </row>
    <row r="499" spans="1:1" ht="12.75" customHeight="1" x14ac:dyDescent="0.25">
      <c r="A499" s="2"/>
    </row>
    <row r="500" spans="1:1" ht="12.75" customHeight="1" x14ac:dyDescent="0.25">
      <c r="A500" s="2"/>
    </row>
    <row r="501" spans="1:1" ht="12.75" customHeight="1" x14ac:dyDescent="0.25">
      <c r="A501" s="2"/>
    </row>
    <row r="502" spans="1:1" ht="12.75" customHeight="1" x14ac:dyDescent="0.25">
      <c r="A502" s="2"/>
    </row>
    <row r="503" spans="1:1" ht="12.75" customHeight="1" x14ac:dyDescent="0.25">
      <c r="A503" s="2"/>
    </row>
    <row r="504" spans="1:1" ht="12.75" customHeight="1" x14ac:dyDescent="0.25">
      <c r="A504" s="2"/>
    </row>
    <row r="505" spans="1:1" ht="12.75" customHeight="1" x14ac:dyDescent="0.25">
      <c r="A505" s="2"/>
    </row>
    <row r="506" spans="1:1" ht="12.75" customHeight="1" x14ac:dyDescent="0.25">
      <c r="A506" s="2"/>
    </row>
    <row r="507" spans="1:1" ht="12.75" customHeight="1" x14ac:dyDescent="0.25">
      <c r="A507" s="2"/>
    </row>
    <row r="508" spans="1:1" ht="12.75" customHeight="1" x14ac:dyDescent="0.25">
      <c r="A508" s="2"/>
    </row>
    <row r="509" spans="1:1" ht="12.75" customHeight="1" x14ac:dyDescent="0.25">
      <c r="A509" s="2"/>
    </row>
    <row r="510" spans="1:1" ht="12.75" customHeight="1" x14ac:dyDescent="0.25">
      <c r="A510" s="2"/>
    </row>
    <row r="511" spans="1:1" ht="12.75" customHeight="1" x14ac:dyDescent="0.25">
      <c r="A511" s="2"/>
    </row>
    <row r="512" spans="1:1" ht="12.75" customHeight="1" x14ac:dyDescent="0.25">
      <c r="A512" s="2"/>
    </row>
    <row r="513" spans="1:1" ht="12.75" customHeight="1" x14ac:dyDescent="0.25">
      <c r="A513" s="2"/>
    </row>
    <row r="514" spans="1:1" ht="12.75" customHeight="1" x14ac:dyDescent="0.25">
      <c r="A514" s="2"/>
    </row>
    <row r="515" spans="1:1" ht="12.75" customHeight="1" x14ac:dyDescent="0.25">
      <c r="A515" s="2"/>
    </row>
    <row r="516" spans="1:1" ht="12.75" customHeight="1" x14ac:dyDescent="0.25">
      <c r="A516" s="2"/>
    </row>
    <row r="517" spans="1:1" ht="12.75" customHeight="1" x14ac:dyDescent="0.25">
      <c r="A517" s="2"/>
    </row>
    <row r="518" spans="1:1" ht="12.75" customHeight="1" x14ac:dyDescent="0.25">
      <c r="A518" s="2"/>
    </row>
    <row r="519" spans="1:1" ht="12.75" customHeight="1" x14ac:dyDescent="0.25">
      <c r="A519" s="2"/>
    </row>
    <row r="520" spans="1:1" ht="12.75" customHeight="1" x14ac:dyDescent="0.25">
      <c r="A520" s="2"/>
    </row>
    <row r="521" spans="1:1" ht="12.75" customHeight="1" x14ac:dyDescent="0.25">
      <c r="A521" s="2"/>
    </row>
    <row r="522" spans="1:1" ht="12.75" customHeight="1" x14ac:dyDescent="0.25">
      <c r="A522" s="2"/>
    </row>
    <row r="523" spans="1:1" ht="12.75" customHeight="1" x14ac:dyDescent="0.25">
      <c r="A523" s="2"/>
    </row>
    <row r="524" spans="1:1" ht="12.75" customHeight="1" x14ac:dyDescent="0.25">
      <c r="A524" s="2"/>
    </row>
    <row r="525" spans="1:1" ht="12.75" customHeight="1" x14ac:dyDescent="0.25">
      <c r="A525" s="2"/>
    </row>
    <row r="526" spans="1:1" ht="12.75" customHeight="1" x14ac:dyDescent="0.25">
      <c r="A526" s="2"/>
    </row>
    <row r="527" spans="1:1" ht="12.75" customHeight="1" x14ac:dyDescent="0.25">
      <c r="A527" s="2"/>
    </row>
    <row r="528" spans="1:1" ht="12.75" customHeight="1" x14ac:dyDescent="0.25">
      <c r="A528" s="2"/>
    </row>
    <row r="529" spans="1:1" ht="12.75" customHeight="1" x14ac:dyDescent="0.25">
      <c r="A529" s="2"/>
    </row>
    <row r="530" spans="1:1" ht="12.75" customHeight="1" x14ac:dyDescent="0.25">
      <c r="A530" s="2"/>
    </row>
    <row r="531" spans="1:1" ht="12.75" customHeight="1" x14ac:dyDescent="0.25">
      <c r="A531" s="2"/>
    </row>
    <row r="532" spans="1:1" ht="12.75" customHeight="1" x14ac:dyDescent="0.25">
      <c r="A532" s="2"/>
    </row>
    <row r="533" spans="1:1" ht="12.75" customHeight="1" x14ac:dyDescent="0.25">
      <c r="A533" s="2"/>
    </row>
    <row r="534" spans="1:1" ht="12.75" customHeight="1" x14ac:dyDescent="0.25">
      <c r="A534" s="2"/>
    </row>
    <row r="535" spans="1:1" ht="12.75" customHeight="1" x14ac:dyDescent="0.25">
      <c r="A535" s="2"/>
    </row>
    <row r="536" spans="1:1" ht="12.75" customHeight="1" x14ac:dyDescent="0.25">
      <c r="A536" s="2"/>
    </row>
    <row r="537" spans="1:1" ht="12.75" customHeight="1" x14ac:dyDescent="0.25">
      <c r="A537" s="2"/>
    </row>
    <row r="538" spans="1:1" ht="12.75" customHeight="1" x14ac:dyDescent="0.25">
      <c r="A538" s="2"/>
    </row>
    <row r="539" spans="1:1" ht="12.75" customHeight="1" x14ac:dyDescent="0.25">
      <c r="A539" s="2"/>
    </row>
    <row r="540" spans="1:1" ht="12.75" customHeight="1" x14ac:dyDescent="0.25">
      <c r="A540" s="2"/>
    </row>
    <row r="541" spans="1:1" ht="12.75" customHeight="1" x14ac:dyDescent="0.25">
      <c r="A541" s="2"/>
    </row>
    <row r="542" spans="1:1" ht="12.75" customHeight="1" x14ac:dyDescent="0.25">
      <c r="A542" s="2"/>
    </row>
    <row r="543" spans="1:1" ht="12.75" customHeight="1" x14ac:dyDescent="0.25">
      <c r="A543" s="2"/>
    </row>
    <row r="544" spans="1:1" ht="12.75" customHeight="1" x14ac:dyDescent="0.25">
      <c r="A544" s="2"/>
    </row>
    <row r="545" spans="1:1" ht="12.75" customHeight="1" x14ac:dyDescent="0.25">
      <c r="A545" s="2"/>
    </row>
    <row r="546" spans="1:1" ht="12.75" customHeight="1" x14ac:dyDescent="0.25">
      <c r="A546" s="2"/>
    </row>
    <row r="547" spans="1:1" ht="12.75" customHeight="1" x14ac:dyDescent="0.25">
      <c r="A547" s="2"/>
    </row>
    <row r="548" spans="1:1" ht="12.75" customHeight="1" x14ac:dyDescent="0.25">
      <c r="A548" s="2"/>
    </row>
    <row r="549" spans="1:1" ht="12.75" customHeight="1" x14ac:dyDescent="0.25">
      <c r="A549" s="2"/>
    </row>
    <row r="550" spans="1:1" ht="12.75" customHeight="1" x14ac:dyDescent="0.25">
      <c r="A550" s="2"/>
    </row>
    <row r="551" spans="1:1" ht="12.75" customHeight="1" x14ac:dyDescent="0.25">
      <c r="A551" s="2"/>
    </row>
    <row r="552" spans="1:1" ht="12.75" customHeight="1" x14ac:dyDescent="0.25">
      <c r="A552" s="2"/>
    </row>
    <row r="553" spans="1:1" ht="12.75" customHeight="1" x14ac:dyDescent="0.25">
      <c r="A553" s="2"/>
    </row>
    <row r="554" spans="1:1" ht="12.75" customHeight="1" x14ac:dyDescent="0.25">
      <c r="A554" s="2"/>
    </row>
    <row r="555" spans="1:1" ht="12.75" customHeight="1" x14ac:dyDescent="0.25">
      <c r="A555" s="2"/>
    </row>
    <row r="556" spans="1:1" ht="12.75" customHeight="1" x14ac:dyDescent="0.25">
      <c r="A556" s="2"/>
    </row>
    <row r="557" spans="1:1" ht="12.75" customHeight="1" x14ac:dyDescent="0.25">
      <c r="A557" s="2"/>
    </row>
    <row r="558" spans="1:1" ht="12.75" customHeight="1" x14ac:dyDescent="0.25">
      <c r="A558" s="2"/>
    </row>
    <row r="559" spans="1:1" ht="12.75" customHeight="1" x14ac:dyDescent="0.25">
      <c r="A559" s="2"/>
    </row>
    <row r="560" spans="1:1" ht="12.75" customHeight="1" x14ac:dyDescent="0.25">
      <c r="A560" s="2"/>
    </row>
    <row r="561" spans="1:1" ht="12.75" customHeight="1" x14ac:dyDescent="0.25">
      <c r="A561" s="2"/>
    </row>
    <row r="562" spans="1:1" ht="12.75" customHeight="1" x14ac:dyDescent="0.25">
      <c r="A562" s="2"/>
    </row>
    <row r="563" spans="1:1" ht="12.75" customHeight="1" x14ac:dyDescent="0.25">
      <c r="A563" s="2"/>
    </row>
    <row r="564" spans="1:1" ht="12.75" customHeight="1" x14ac:dyDescent="0.25">
      <c r="A564" s="2"/>
    </row>
    <row r="565" spans="1:1" ht="12.75" customHeight="1" x14ac:dyDescent="0.25">
      <c r="A565" s="2"/>
    </row>
    <row r="566" spans="1:1" ht="12.75" customHeight="1" x14ac:dyDescent="0.25">
      <c r="A566" s="2"/>
    </row>
    <row r="567" spans="1:1" ht="12.75" customHeight="1" x14ac:dyDescent="0.25">
      <c r="A567" s="2"/>
    </row>
    <row r="568" spans="1:1" ht="12.75" customHeight="1" x14ac:dyDescent="0.25">
      <c r="A568" s="2"/>
    </row>
    <row r="569" spans="1:1" ht="12.75" customHeight="1" x14ac:dyDescent="0.25">
      <c r="A569" s="2"/>
    </row>
    <row r="570" spans="1:1" ht="12.75" customHeight="1" x14ac:dyDescent="0.25">
      <c r="A570" s="2"/>
    </row>
    <row r="571" spans="1:1" ht="12.75" customHeight="1" x14ac:dyDescent="0.25">
      <c r="A571" s="2"/>
    </row>
    <row r="572" spans="1:1" ht="12.75" customHeight="1" x14ac:dyDescent="0.25">
      <c r="A572" s="2"/>
    </row>
    <row r="573" spans="1:1" ht="12.75" customHeight="1" x14ac:dyDescent="0.25">
      <c r="A573" s="2"/>
    </row>
    <row r="574" spans="1:1" ht="12.75" customHeight="1" x14ac:dyDescent="0.25">
      <c r="A574" s="2"/>
    </row>
    <row r="575" spans="1:1" ht="12.75" customHeight="1" x14ac:dyDescent="0.25">
      <c r="A575" s="2"/>
    </row>
    <row r="576" spans="1:1" ht="12.75" customHeight="1" x14ac:dyDescent="0.25">
      <c r="A576" s="2"/>
    </row>
    <row r="577" spans="1:1" ht="12.75" customHeight="1" x14ac:dyDescent="0.25">
      <c r="A577" s="2"/>
    </row>
    <row r="578" spans="1:1" ht="12.75" customHeight="1" x14ac:dyDescent="0.25">
      <c r="A578" s="2"/>
    </row>
    <row r="579" spans="1:1" ht="12.75" customHeight="1" x14ac:dyDescent="0.25">
      <c r="A579" s="2"/>
    </row>
    <row r="580" spans="1:1" ht="12.75" customHeight="1" x14ac:dyDescent="0.25">
      <c r="A580" s="2"/>
    </row>
    <row r="581" spans="1:1" ht="12.75" customHeight="1" x14ac:dyDescent="0.25">
      <c r="A581" s="2"/>
    </row>
    <row r="582" spans="1:1" ht="12.75" customHeight="1" x14ac:dyDescent="0.25">
      <c r="A582" s="2"/>
    </row>
    <row r="583" spans="1:1" ht="12.75" customHeight="1" x14ac:dyDescent="0.25">
      <c r="A583" s="2"/>
    </row>
    <row r="584" spans="1:1" ht="12.75" customHeight="1" x14ac:dyDescent="0.25">
      <c r="A584" s="2"/>
    </row>
    <row r="585" spans="1:1" ht="12.75" customHeight="1" x14ac:dyDescent="0.25">
      <c r="A585" s="2"/>
    </row>
    <row r="586" spans="1:1" ht="12.75" customHeight="1" x14ac:dyDescent="0.25">
      <c r="A586" s="2"/>
    </row>
    <row r="587" spans="1:1" ht="12.75" customHeight="1" x14ac:dyDescent="0.25">
      <c r="A587" s="2"/>
    </row>
    <row r="588" spans="1:1" ht="12.75" customHeight="1" x14ac:dyDescent="0.25">
      <c r="A588" s="2"/>
    </row>
    <row r="589" spans="1:1" ht="12.75" customHeight="1" x14ac:dyDescent="0.25">
      <c r="A589" s="2"/>
    </row>
    <row r="590" spans="1:1" ht="12.75" customHeight="1" x14ac:dyDescent="0.25">
      <c r="A590" s="2"/>
    </row>
    <row r="591" spans="1:1" ht="12.75" customHeight="1" x14ac:dyDescent="0.25">
      <c r="A591" s="2"/>
    </row>
    <row r="592" spans="1:1" ht="12.75" customHeight="1" x14ac:dyDescent="0.25">
      <c r="A592" s="2"/>
    </row>
    <row r="593" spans="1:1" ht="12.75" customHeight="1" x14ac:dyDescent="0.25">
      <c r="A593" s="2"/>
    </row>
    <row r="594" spans="1:1" ht="12.75" customHeight="1" x14ac:dyDescent="0.25">
      <c r="A594" s="2"/>
    </row>
    <row r="595" spans="1:1" ht="12.75" customHeight="1" x14ac:dyDescent="0.25">
      <c r="A595" s="2"/>
    </row>
    <row r="596" spans="1:1" ht="12.75" customHeight="1" x14ac:dyDescent="0.25">
      <c r="A596" s="2"/>
    </row>
    <row r="597" spans="1:1" ht="12.75" customHeight="1" x14ac:dyDescent="0.25">
      <c r="A597" s="2"/>
    </row>
    <row r="598" spans="1:1" ht="12.75" customHeight="1" x14ac:dyDescent="0.25">
      <c r="A598" s="2"/>
    </row>
    <row r="599" spans="1:1" ht="12.75" customHeight="1" x14ac:dyDescent="0.25">
      <c r="A599" s="2"/>
    </row>
    <row r="600" spans="1:1" ht="12.75" customHeight="1" x14ac:dyDescent="0.25">
      <c r="A600" s="2"/>
    </row>
    <row r="601" spans="1:1" ht="12.75" customHeight="1" x14ac:dyDescent="0.25">
      <c r="A601" s="2"/>
    </row>
    <row r="602" spans="1:1" ht="12.75" customHeight="1" x14ac:dyDescent="0.25">
      <c r="A602" s="2"/>
    </row>
    <row r="603" spans="1:1" ht="12.75" customHeight="1" x14ac:dyDescent="0.25">
      <c r="A603" s="2"/>
    </row>
    <row r="604" spans="1:1" ht="12.75" customHeight="1" x14ac:dyDescent="0.25">
      <c r="A604" s="2"/>
    </row>
    <row r="605" spans="1:1" ht="12.75" customHeight="1" x14ac:dyDescent="0.25">
      <c r="A605" s="2"/>
    </row>
    <row r="606" spans="1:1" ht="12.75" customHeight="1" x14ac:dyDescent="0.25">
      <c r="A606" s="2"/>
    </row>
    <row r="607" spans="1:1" ht="12.75" customHeight="1" x14ac:dyDescent="0.25">
      <c r="A607" s="2"/>
    </row>
    <row r="608" spans="1:1" ht="12.75" customHeight="1" x14ac:dyDescent="0.25">
      <c r="A608" s="2"/>
    </row>
    <row r="609" spans="1:1" ht="12.75" customHeight="1" x14ac:dyDescent="0.25">
      <c r="A609" s="2"/>
    </row>
    <row r="610" spans="1:1" ht="12.75" customHeight="1" x14ac:dyDescent="0.25">
      <c r="A610" s="2"/>
    </row>
    <row r="611" spans="1:1" ht="12.75" customHeight="1" x14ac:dyDescent="0.25">
      <c r="A611" s="2"/>
    </row>
    <row r="612" spans="1:1" ht="12.75" customHeight="1" x14ac:dyDescent="0.25">
      <c r="A612" s="2"/>
    </row>
    <row r="613" spans="1:1" ht="12.75" customHeight="1" x14ac:dyDescent="0.25">
      <c r="A613" s="2"/>
    </row>
    <row r="614" spans="1:1" ht="12.75" customHeight="1" x14ac:dyDescent="0.25">
      <c r="A614" s="2"/>
    </row>
    <row r="615" spans="1:1" ht="12.75" customHeight="1" x14ac:dyDescent="0.25">
      <c r="A615" s="2"/>
    </row>
    <row r="616" spans="1:1" ht="12.75" customHeight="1" x14ac:dyDescent="0.25">
      <c r="A616" s="2"/>
    </row>
    <row r="617" spans="1:1" ht="12.75" customHeight="1" x14ac:dyDescent="0.25">
      <c r="A617" s="2"/>
    </row>
    <row r="618" spans="1:1" ht="12.75" customHeight="1" x14ac:dyDescent="0.25">
      <c r="A618" s="2"/>
    </row>
    <row r="619" spans="1:1" ht="12.75" customHeight="1" x14ac:dyDescent="0.25">
      <c r="A619" s="2"/>
    </row>
    <row r="620" spans="1:1" ht="12.75" customHeight="1" x14ac:dyDescent="0.25">
      <c r="A620" s="2"/>
    </row>
    <row r="621" spans="1:1" ht="12.75" customHeight="1" x14ac:dyDescent="0.25">
      <c r="A621" s="2"/>
    </row>
    <row r="622" spans="1:1" ht="12.75" customHeight="1" x14ac:dyDescent="0.25">
      <c r="A622" s="2"/>
    </row>
    <row r="623" spans="1:1" ht="12.75" customHeight="1" x14ac:dyDescent="0.25">
      <c r="A623" s="2"/>
    </row>
    <row r="624" spans="1:1" ht="12.75" customHeight="1" x14ac:dyDescent="0.25">
      <c r="A624" s="2"/>
    </row>
    <row r="625" spans="1:1" ht="12.75" customHeight="1" x14ac:dyDescent="0.25">
      <c r="A625" s="2"/>
    </row>
    <row r="626" spans="1:1" ht="12.75" customHeight="1" x14ac:dyDescent="0.25">
      <c r="A626" s="2"/>
    </row>
    <row r="627" spans="1:1" ht="12.75" customHeight="1" x14ac:dyDescent="0.25">
      <c r="A627" s="2"/>
    </row>
    <row r="628" spans="1:1" ht="12.75" customHeight="1" x14ac:dyDescent="0.25">
      <c r="A628" s="2"/>
    </row>
    <row r="629" spans="1:1" ht="12.75" customHeight="1" x14ac:dyDescent="0.25">
      <c r="A629" s="2"/>
    </row>
    <row r="630" spans="1:1" ht="12.75" customHeight="1" x14ac:dyDescent="0.25">
      <c r="A630" s="2"/>
    </row>
    <row r="631" spans="1:1" ht="12.75" customHeight="1" x14ac:dyDescent="0.25">
      <c r="A631" s="2"/>
    </row>
    <row r="632" spans="1:1" ht="12.75" customHeight="1" x14ac:dyDescent="0.25">
      <c r="A632" s="2"/>
    </row>
    <row r="633" spans="1:1" ht="12.75" customHeight="1" x14ac:dyDescent="0.25">
      <c r="A633" s="2"/>
    </row>
    <row r="634" spans="1:1" ht="12.75" customHeight="1" x14ac:dyDescent="0.25">
      <c r="A634" s="2"/>
    </row>
    <row r="635" spans="1:1" ht="12.75" customHeight="1" x14ac:dyDescent="0.25">
      <c r="A635" s="2"/>
    </row>
    <row r="636" spans="1:1" ht="12.75" customHeight="1" x14ac:dyDescent="0.25">
      <c r="A636" s="2"/>
    </row>
    <row r="637" spans="1:1" ht="12.75" customHeight="1" x14ac:dyDescent="0.25">
      <c r="A637" s="2"/>
    </row>
    <row r="638" spans="1:1" ht="12.75" customHeight="1" x14ac:dyDescent="0.25">
      <c r="A638" s="2"/>
    </row>
    <row r="639" spans="1:1" ht="12.75" customHeight="1" x14ac:dyDescent="0.25">
      <c r="A639" s="2"/>
    </row>
    <row r="640" spans="1:1" ht="12.75" customHeight="1" x14ac:dyDescent="0.25">
      <c r="A640" s="2"/>
    </row>
    <row r="641" spans="1:1" ht="12.75" customHeight="1" x14ac:dyDescent="0.25">
      <c r="A641" s="2"/>
    </row>
    <row r="642" spans="1:1" ht="12.75" customHeight="1" x14ac:dyDescent="0.25">
      <c r="A642" s="2"/>
    </row>
    <row r="643" spans="1:1" ht="12.75" customHeight="1" x14ac:dyDescent="0.25">
      <c r="A643" s="2"/>
    </row>
    <row r="644" spans="1:1" ht="12.75" customHeight="1" x14ac:dyDescent="0.25">
      <c r="A644" s="2"/>
    </row>
    <row r="645" spans="1:1" ht="12.75" customHeight="1" x14ac:dyDescent="0.25">
      <c r="A645" s="2"/>
    </row>
    <row r="646" spans="1:1" ht="12.75" customHeight="1" x14ac:dyDescent="0.25">
      <c r="A646" s="2"/>
    </row>
    <row r="647" spans="1:1" ht="12.75" customHeight="1" x14ac:dyDescent="0.25">
      <c r="A647" s="2"/>
    </row>
    <row r="648" spans="1:1" ht="12.75" customHeight="1" x14ac:dyDescent="0.25">
      <c r="A648" s="2"/>
    </row>
    <row r="649" spans="1:1" ht="12.75" customHeight="1" x14ac:dyDescent="0.25">
      <c r="A649" s="2"/>
    </row>
    <row r="650" spans="1:1" ht="12.75" customHeight="1" x14ac:dyDescent="0.25">
      <c r="A650" s="2"/>
    </row>
    <row r="651" spans="1:1" ht="12.75" customHeight="1" x14ac:dyDescent="0.25">
      <c r="A651" s="2"/>
    </row>
    <row r="652" spans="1:1" ht="12.75" customHeight="1" x14ac:dyDescent="0.25">
      <c r="A652" s="2"/>
    </row>
    <row r="653" spans="1:1" ht="12.75" customHeight="1" x14ac:dyDescent="0.25">
      <c r="A653" s="2"/>
    </row>
    <row r="654" spans="1:1" ht="12.75" customHeight="1" x14ac:dyDescent="0.25">
      <c r="A654" s="2"/>
    </row>
    <row r="655" spans="1:1" ht="12.75" customHeight="1" x14ac:dyDescent="0.25">
      <c r="A655" s="2"/>
    </row>
    <row r="656" spans="1:1" ht="12.75" customHeight="1" x14ac:dyDescent="0.25">
      <c r="A656" s="2"/>
    </row>
    <row r="657" spans="1:1" ht="12.75" customHeight="1" x14ac:dyDescent="0.25">
      <c r="A657" s="2"/>
    </row>
    <row r="658" spans="1:1" ht="12.75" customHeight="1" x14ac:dyDescent="0.25">
      <c r="A658" s="2"/>
    </row>
    <row r="659" spans="1:1" ht="12.75" customHeight="1" x14ac:dyDescent="0.25">
      <c r="A659" s="2"/>
    </row>
    <row r="660" spans="1:1" ht="12.75" customHeight="1" x14ac:dyDescent="0.25">
      <c r="A660" s="2"/>
    </row>
    <row r="661" spans="1:1" ht="12.75" customHeight="1" x14ac:dyDescent="0.25">
      <c r="A661" s="2"/>
    </row>
    <row r="662" spans="1:1" ht="12.75" customHeight="1" x14ac:dyDescent="0.25">
      <c r="A662" s="2"/>
    </row>
    <row r="663" spans="1:1" ht="12.75" customHeight="1" x14ac:dyDescent="0.25">
      <c r="A663" s="2"/>
    </row>
    <row r="664" spans="1:1" ht="12.75" customHeight="1" x14ac:dyDescent="0.25">
      <c r="A664" s="2"/>
    </row>
    <row r="665" spans="1:1" ht="12.75" customHeight="1" x14ac:dyDescent="0.25">
      <c r="A665" s="2"/>
    </row>
    <row r="666" spans="1:1" ht="12.75" customHeight="1" x14ac:dyDescent="0.25">
      <c r="A666" s="2"/>
    </row>
    <row r="667" spans="1:1" ht="12.75" customHeight="1" x14ac:dyDescent="0.25">
      <c r="A667" s="2"/>
    </row>
    <row r="668" spans="1:1" ht="12.75" customHeight="1" x14ac:dyDescent="0.25">
      <c r="A668" s="2"/>
    </row>
    <row r="669" spans="1:1" ht="12.75" customHeight="1" x14ac:dyDescent="0.25">
      <c r="A669" s="2"/>
    </row>
    <row r="670" spans="1:1" ht="12.75" customHeight="1" x14ac:dyDescent="0.25">
      <c r="A670" s="2"/>
    </row>
    <row r="671" spans="1:1" ht="12.75" customHeight="1" x14ac:dyDescent="0.25">
      <c r="A671" s="2"/>
    </row>
    <row r="672" spans="1:1" ht="12.75" customHeight="1" x14ac:dyDescent="0.25">
      <c r="A672" s="2"/>
    </row>
    <row r="673" spans="1:1" ht="12.75" customHeight="1" x14ac:dyDescent="0.25">
      <c r="A673" s="2"/>
    </row>
    <row r="674" spans="1:1" ht="12.75" customHeight="1" x14ac:dyDescent="0.25">
      <c r="A674" s="2"/>
    </row>
    <row r="675" spans="1:1" ht="12.75" customHeight="1" x14ac:dyDescent="0.25">
      <c r="A675" s="2"/>
    </row>
    <row r="676" spans="1:1" ht="12.75" customHeight="1" x14ac:dyDescent="0.25">
      <c r="A676" s="2"/>
    </row>
    <row r="677" spans="1:1" ht="12.75" customHeight="1" x14ac:dyDescent="0.25">
      <c r="A677" s="2"/>
    </row>
    <row r="678" spans="1:1" ht="12.75" customHeight="1" x14ac:dyDescent="0.25">
      <c r="A678" s="2"/>
    </row>
    <row r="679" spans="1:1" ht="12.75" customHeight="1" x14ac:dyDescent="0.25">
      <c r="A679" s="2"/>
    </row>
    <row r="680" spans="1:1" ht="12.75" customHeight="1" x14ac:dyDescent="0.25">
      <c r="A680" s="2"/>
    </row>
    <row r="681" spans="1:1" ht="12.75" customHeight="1" x14ac:dyDescent="0.25">
      <c r="A681" s="2"/>
    </row>
    <row r="682" spans="1:1" ht="12.75" customHeight="1" x14ac:dyDescent="0.25">
      <c r="A682" s="2"/>
    </row>
    <row r="683" spans="1:1" ht="12.75" customHeight="1" x14ac:dyDescent="0.25">
      <c r="A683" s="2"/>
    </row>
    <row r="684" spans="1:1" ht="12.75" customHeight="1" x14ac:dyDescent="0.25">
      <c r="A684" s="2"/>
    </row>
    <row r="685" spans="1:1" ht="12.75" customHeight="1" x14ac:dyDescent="0.25">
      <c r="A685" s="2"/>
    </row>
    <row r="686" spans="1:1" ht="12.75" customHeight="1" x14ac:dyDescent="0.25">
      <c r="A686" s="2"/>
    </row>
    <row r="687" spans="1:1" ht="12.75" customHeight="1" x14ac:dyDescent="0.25">
      <c r="A687" s="2"/>
    </row>
    <row r="688" spans="1:1" ht="12.75" customHeight="1" x14ac:dyDescent="0.25">
      <c r="A688" s="2"/>
    </row>
    <row r="689" spans="1:1" ht="12.75" customHeight="1" x14ac:dyDescent="0.25">
      <c r="A689" s="2"/>
    </row>
    <row r="690" spans="1:1" ht="12.75" customHeight="1" x14ac:dyDescent="0.25">
      <c r="A690" s="2"/>
    </row>
    <row r="691" spans="1:1" ht="12.75" customHeight="1" x14ac:dyDescent="0.25">
      <c r="A691" s="2"/>
    </row>
    <row r="692" spans="1:1" ht="12.75" customHeight="1" x14ac:dyDescent="0.25">
      <c r="A692" s="2"/>
    </row>
    <row r="693" spans="1:1" ht="12.75" customHeight="1" x14ac:dyDescent="0.25">
      <c r="A693" s="2"/>
    </row>
    <row r="694" spans="1:1" ht="12.75" customHeight="1" x14ac:dyDescent="0.25">
      <c r="A694" s="2"/>
    </row>
    <row r="695" spans="1:1" ht="12.75" customHeight="1" x14ac:dyDescent="0.25">
      <c r="A695" s="2"/>
    </row>
    <row r="696" spans="1:1" ht="12.75" customHeight="1" x14ac:dyDescent="0.25">
      <c r="A696" s="2"/>
    </row>
    <row r="697" spans="1:1" ht="12.75" customHeight="1" x14ac:dyDescent="0.25">
      <c r="A697" s="2"/>
    </row>
    <row r="698" spans="1:1" ht="12.75" customHeight="1" x14ac:dyDescent="0.25">
      <c r="A698" s="2"/>
    </row>
    <row r="699" spans="1:1" ht="12.75" customHeight="1" x14ac:dyDescent="0.25">
      <c r="A699" s="2"/>
    </row>
    <row r="700" spans="1:1" ht="12.75" customHeight="1" x14ac:dyDescent="0.25">
      <c r="A700" s="2"/>
    </row>
    <row r="701" spans="1:1" ht="12.75" customHeight="1" x14ac:dyDescent="0.25">
      <c r="A701" s="2"/>
    </row>
    <row r="702" spans="1:1" ht="12.75" customHeight="1" x14ac:dyDescent="0.25">
      <c r="A702" s="2"/>
    </row>
    <row r="703" spans="1:1" ht="12.75" customHeight="1" x14ac:dyDescent="0.25">
      <c r="A703" s="2"/>
    </row>
    <row r="704" spans="1:1" ht="12.75" customHeight="1" x14ac:dyDescent="0.25">
      <c r="A704" s="2"/>
    </row>
    <row r="705" spans="1:1" ht="12.75" customHeight="1" x14ac:dyDescent="0.25">
      <c r="A705" s="2"/>
    </row>
    <row r="706" spans="1:1" ht="12.75" customHeight="1" x14ac:dyDescent="0.25">
      <c r="A706" s="2"/>
    </row>
    <row r="707" spans="1:1" ht="12.75" customHeight="1" x14ac:dyDescent="0.25">
      <c r="A707" s="2"/>
    </row>
    <row r="708" spans="1:1" ht="12.75" customHeight="1" x14ac:dyDescent="0.25">
      <c r="A708" s="2"/>
    </row>
    <row r="709" spans="1:1" ht="12.75" customHeight="1" x14ac:dyDescent="0.25">
      <c r="A709" s="2"/>
    </row>
    <row r="710" spans="1:1" ht="12.75" customHeight="1" x14ac:dyDescent="0.25">
      <c r="A710" s="2"/>
    </row>
    <row r="711" spans="1:1" ht="12.75" customHeight="1" x14ac:dyDescent="0.25">
      <c r="A711" s="2"/>
    </row>
    <row r="712" spans="1:1" ht="12.75" customHeight="1" x14ac:dyDescent="0.25">
      <c r="A712" s="2"/>
    </row>
    <row r="713" spans="1:1" ht="12.75" customHeight="1" x14ac:dyDescent="0.25">
      <c r="A713" s="2"/>
    </row>
    <row r="714" spans="1:1" ht="12.75" customHeight="1" x14ac:dyDescent="0.25">
      <c r="A714" s="2"/>
    </row>
    <row r="715" spans="1:1" ht="12.75" customHeight="1" x14ac:dyDescent="0.25">
      <c r="A715" s="2"/>
    </row>
    <row r="716" spans="1:1" ht="12.75" customHeight="1" x14ac:dyDescent="0.25">
      <c r="A716" s="2"/>
    </row>
    <row r="717" spans="1:1" ht="12.75" customHeight="1" x14ac:dyDescent="0.25">
      <c r="A717" s="2"/>
    </row>
    <row r="718" spans="1:1" ht="12.75" customHeight="1" x14ac:dyDescent="0.25">
      <c r="A718" s="2"/>
    </row>
    <row r="719" spans="1:1" ht="12.75" customHeight="1" x14ac:dyDescent="0.25">
      <c r="A719" s="2"/>
    </row>
    <row r="720" spans="1:1" ht="12.75" customHeight="1" x14ac:dyDescent="0.25">
      <c r="A720" s="2"/>
    </row>
    <row r="721" spans="1:1" ht="12.75" customHeight="1" x14ac:dyDescent="0.25">
      <c r="A721" s="2"/>
    </row>
    <row r="722" spans="1:1" ht="12.75" customHeight="1" x14ac:dyDescent="0.25">
      <c r="A722" s="2"/>
    </row>
    <row r="723" spans="1:1" ht="12.75" customHeight="1" x14ac:dyDescent="0.25">
      <c r="A723" s="2"/>
    </row>
    <row r="724" spans="1:1" ht="12.75" customHeight="1" x14ac:dyDescent="0.25">
      <c r="A724" s="2"/>
    </row>
    <row r="725" spans="1:1" ht="12.75" customHeight="1" x14ac:dyDescent="0.25">
      <c r="A725" s="2"/>
    </row>
    <row r="726" spans="1:1" ht="12.75" customHeight="1" x14ac:dyDescent="0.25">
      <c r="A726" s="2"/>
    </row>
    <row r="727" spans="1:1" ht="12.75" customHeight="1" x14ac:dyDescent="0.25">
      <c r="A727" s="2"/>
    </row>
    <row r="728" spans="1:1" ht="12.75" customHeight="1" x14ac:dyDescent="0.25">
      <c r="A728" s="2"/>
    </row>
    <row r="729" spans="1:1" ht="12.75" customHeight="1" x14ac:dyDescent="0.25">
      <c r="A729" s="2"/>
    </row>
    <row r="730" spans="1:1" ht="12.75" customHeight="1" x14ac:dyDescent="0.25">
      <c r="A730" s="2"/>
    </row>
    <row r="731" spans="1:1" ht="12.75" customHeight="1" x14ac:dyDescent="0.25">
      <c r="A731" s="2"/>
    </row>
    <row r="732" spans="1:1" ht="12.75" customHeight="1" x14ac:dyDescent="0.25">
      <c r="A732" s="2"/>
    </row>
    <row r="733" spans="1:1" ht="12.75" customHeight="1" x14ac:dyDescent="0.25">
      <c r="A733" s="2"/>
    </row>
    <row r="734" spans="1:1" ht="12.75" customHeight="1" x14ac:dyDescent="0.25">
      <c r="A734" s="2"/>
    </row>
    <row r="735" spans="1:1" ht="12.75" customHeight="1" x14ac:dyDescent="0.25">
      <c r="A735" s="2"/>
    </row>
    <row r="736" spans="1:1" ht="12.75" customHeight="1" x14ac:dyDescent="0.25">
      <c r="A736" s="2"/>
    </row>
    <row r="737" spans="1:1" ht="12.75" customHeight="1" x14ac:dyDescent="0.25">
      <c r="A737" s="2"/>
    </row>
    <row r="738" spans="1:1" ht="12.75" customHeight="1" x14ac:dyDescent="0.25">
      <c r="A738" s="2"/>
    </row>
    <row r="739" spans="1:1" ht="12.75" customHeight="1" x14ac:dyDescent="0.25">
      <c r="A739" s="2"/>
    </row>
    <row r="740" spans="1:1" ht="12.75" customHeight="1" x14ac:dyDescent="0.25">
      <c r="A740" s="2"/>
    </row>
    <row r="741" spans="1:1" ht="12.75" customHeight="1" x14ac:dyDescent="0.25">
      <c r="A741" s="2"/>
    </row>
    <row r="742" spans="1:1" ht="12.75" customHeight="1" x14ac:dyDescent="0.25">
      <c r="A742" s="2"/>
    </row>
    <row r="743" spans="1:1" ht="12.75" customHeight="1" x14ac:dyDescent="0.25">
      <c r="A743" s="2"/>
    </row>
    <row r="744" spans="1:1" ht="12.75" customHeight="1" x14ac:dyDescent="0.25">
      <c r="A744" s="2"/>
    </row>
    <row r="745" spans="1:1" ht="12.75" customHeight="1" x14ac:dyDescent="0.25">
      <c r="A745" s="2"/>
    </row>
    <row r="746" spans="1:1" ht="12.75" customHeight="1" x14ac:dyDescent="0.25">
      <c r="A746" s="2"/>
    </row>
    <row r="747" spans="1:1" ht="12.75" customHeight="1" x14ac:dyDescent="0.25">
      <c r="A747" s="2"/>
    </row>
    <row r="748" spans="1:1" ht="12.75" customHeight="1" x14ac:dyDescent="0.25">
      <c r="A748" s="2"/>
    </row>
    <row r="749" spans="1:1" ht="12.75" customHeight="1" x14ac:dyDescent="0.25">
      <c r="A749" s="2"/>
    </row>
    <row r="750" spans="1:1" ht="12.75" customHeight="1" x14ac:dyDescent="0.25">
      <c r="A750" s="2"/>
    </row>
    <row r="751" spans="1:1" ht="12.75" customHeight="1" x14ac:dyDescent="0.25">
      <c r="A751" s="2"/>
    </row>
    <row r="752" spans="1:1" ht="12.75" customHeight="1" x14ac:dyDescent="0.25">
      <c r="A752" s="2"/>
    </row>
    <row r="753" spans="1:1" ht="12.75" customHeight="1" x14ac:dyDescent="0.25">
      <c r="A753" s="2"/>
    </row>
    <row r="754" spans="1:1" ht="12.75" customHeight="1" x14ac:dyDescent="0.25">
      <c r="A754" s="2"/>
    </row>
    <row r="755" spans="1:1" ht="12.75" customHeight="1" x14ac:dyDescent="0.25">
      <c r="A755" s="2"/>
    </row>
    <row r="756" spans="1:1" ht="12.75" customHeight="1" x14ac:dyDescent="0.25">
      <c r="A756" s="2"/>
    </row>
    <row r="757" spans="1:1" ht="12.75" customHeight="1" x14ac:dyDescent="0.25">
      <c r="A757" s="2"/>
    </row>
    <row r="758" spans="1:1" ht="12.75" customHeight="1" x14ac:dyDescent="0.25">
      <c r="A758" s="2"/>
    </row>
    <row r="759" spans="1:1" ht="12.75" customHeight="1" x14ac:dyDescent="0.25">
      <c r="A759" s="2"/>
    </row>
    <row r="760" spans="1:1" ht="12.75" customHeight="1" x14ac:dyDescent="0.25">
      <c r="A760" s="2"/>
    </row>
    <row r="761" spans="1:1" ht="12.75" customHeight="1" x14ac:dyDescent="0.25">
      <c r="A761" s="2"/>
    </row>
    <row r="762" spans="1:1" ht="12.75" customHeight="1" x14ac:dyDescent="0.25">
      <c r="A762" s="2"/>
    </row>
    <row r="763" spans="1:1" ht="12.75" customHeight="1" x14ac:dyDescent="0.25">
      <c r="A763" s="2"/>
    </row>
    <row r="764" spans="1:1" ht="12.75" customHeight="1" x14ac:dyDescent="0.25">
      <c r="A764" s="2"/>
    </row>
    <row r="765" spans="1:1" ht="12.75" customHeight="1" x14ac:dyDescent="0.25">
      <c r="A765" s="2"/>
    </row>
    <row r="766" spans="1:1" ht="12.75" customHeight="1" x14ac:dyDescent="0.25">
      <c r="A766" s="2"/>
    </row>
    <row r="767" spans="1:1" ht="12.75" customHeight="1" x14ac:dyDescent="0.25">
      <c r="A767" s="2"/>
    </row>
    <row r="768" spans="1:1" ht="12.75" customHeight="1" x14ac:dyDescent="0.25">
      <c r="A768" s="2"/>
    </row>
    <row r="769" spans="1:1" ht="12.75" customHeight="1" x14ac:dyDescent="0.25">
      <c r="A769" s="2"/>
    </row>
    <row r="770" spans="1:1" ht="12.75" customHeight="1" x14ac:dyDescent="0.25">
      <c r="A770" s="2"/>
    </row>
    <row r="771" spans="1:1" ht="12.75" customHeight="1" x14ac:dyDescent="0.25">
      <c r="A771" s="2"/>
    </row>
    <row r="772" spans="1:1" ht="12.75" customHeight="1" x14ac:dyDescent="0.25">
      <c r="A772" s="2"/>
    </row>
    <row r="773" spans="1:1" ht="12.75" customHeight="1" x14ac:dyDescent="0.25">
      <c r="A773" s="2"/>
    </row>
    <row r="774" spans="1:1" ht="12.75" customHeight="1" x14ac:dyDescent="0.25">
      <c r="A774" s="2"/>
    </row>
    <row r="775" spans="1:1" ht="12.75" customHeight="1" x14ac:dyDescent="0.25">
      <c r="A775" s="2"/>
    </row>
    <row r="776" spans="1:1" ht="12.75" customHeight="1" x14ac:dyDescent="0.25">
      <c r="A776" s="2"/>
    </row>
    <row r="777" spans="1:1" ht="12.75" customHeight="1" x14ac:dyDescent="0.25">
      <c r="A777" s="2"/>
    </row>
    <row r="778" spans="1:1" ht="12.75" customHeight="1" x14ac:dyDescent="0.25">
      <c r="A778" s="2"/>
    </row>
    <row r="779" spans="1:1" ht="12.75" customHeight="1" x14ac:dyDescent="0.25">
      <c r="A779" s="2"/>
    </row>
    <row r="780" spans="1:1" ht="12.75" customHeight="1" x14ac:dyDescent="0.25">
      <c r="A780" s="2"/>
    </row>
    <row r="781" spans="1:1" ht="12.75" customHeight="1" x14ac:dyDescent="0.25">
      <c r="A781" s="2"/>
    </row>
    <row r="782" spans="1:1" ht="12.75" customHeight="1" x14ac:dyDescent="0.25">
      <c r="A782" s="2"/>
    </row>
    <row r="783" spans="1:1" ht="12.75" customHeight="1" x14ac:dyDescent="0.25">
      <c r="A783" s="2"/>
    </row>
    <row r="784" spans="1:1" ht="12.75" customHeight="1" x14ac:dyDescent="0.25">
      <c r="A784" s="2"/>
    </row>
    <row r="785" spans="1:1" ht="12.75" customHeight="1" x14ac:dyDescent="0.25">
      <c r="A785" s="2"/>
    </row>
    <row r="786" spans="1:1" ht="12.75" customHeight="1" x14ac:dyDescent="0.25">
      <c r="A786" s="2"/>
    </row>
    <row r="787" spans="1:1" ht="12.75" customHeight="1" x14ac:dyDescent="0.25">
      <c r="A787" s="2"/>
    </row>
    <row r="788" spans="1:1" ht="12.75" customHeight="1" x14ac:dyDescent="0.25">
      <c r="A788" s="2"/>
    </row>
    <row r="789" spans="1:1" ht="12.75" customHeight="1" x14ac:dyDescent="0.25">
      <c r="A789" s="2"/>
    </row>
    <row r="790" spans="1:1" ht="12.75" customHeight="1" x14ac:dyDescent="0.25">
      <c r="A790" s="2"/>
    </row>
    <row r="791" spans="1:1" ht="12.75" customHeight="1" x14ac:dyDescent="0.25">
      <c r="A791" s="2"/>
    </row>
    <row r="792" spans="1:1" ht="12.75" customHeight="1" x14ac:dyDescent="0.25">
      <c r="A792" s="2"/>
    </row>
    <row r="793" spans="1:1" ht="12.75" customHeight="1" x14ac:dyDescent="0.25">
      <c r="A793" s="2"/>
    </row>
    <row r="794" spans="1:1" ht="12.75" customHeight="1" x14ac:dyDescent="0.25">
      <c r="A794" s="2"/>
    </row>
    <row r="795" spans="1:1" ht="12.75" customHeight="1" x14ac:dyDescent="0.25">
      <c r="A795" s="2"/>
    </row>
    <row r="796" spans="1:1" ht="12.75" customHeight="1" x14ac:dyDescent="0.25">
      <c r="A796" s="2"/>
    </row>
    <row r="797" spans="1:1" ht="12.75" customHeight="1" x14ac:dyDescent="0.25">
      <c r="A797" s="2"/>
    </row>
    <row r="798" spans="1:1" ht="12.75" customHeight="1" x14ac:dyDescent="0.25">
      <c r="A798" s="2"/>
    </row>
    <row r="799" spans="1:1" ht="12.75" customHeight="1" x14ac:dyDescent="0.25">
      <c r="A799" s="2"/>
    </row>
    <row r="800" spans="1:1" ht="12.75" customHeight="1" x14ac:dyDescent="0.25">
      <c r="A800" s="2"/>
    </row>
    <row r="801" spans="1:1" ht="12.75" customHeight="1" x14ac:dyDescent="0.25">
      <c r="A801" s="2"/>
    </row>
    <row r="802" spans="1:1" ht="12.75" customHeight="1" x14ac:dyDescent="0.25">
      <c r="A802" s="2"/>
    </row>
    <row r="803" spans="1:1" ht="12.75" customHeight="1" x14ac:dyDescent="0.25">
      <c r="A803" s="2"/>
    </row>
    <row r="804" spans="1:1" ht="12.75" customHeight="1" x14ac:dyDescent="0.25">
      <c r="A804" s="2"/>
    </row>
    <row r="805" spans="1:1" ht="12.75" customHeight="1" x14ac:dyDescent="0.25">
      <c r="A805" s="2"/>
    </row>
    <row r="806" spans="1:1" ht="12.75" customHeight="1" x14ac:dyDescent="0.25">
      <c r="A806" s="2"/>
    </row>
    <row r="807" spans="1:1" ht="12.75" customHeight="1" x14ac:dyDescent="0.25">
      <c r="A807" s="2"/>
    </row>
    <row r="808" spans="1:1" ht="12.75" customHeight="1" x14ac:dyDescent="0.25">
      <c r="A808" s="2"/>
    </row>
    <row r="809" spans="1:1" ht="12.75" customHeight="1" x14ac:dyDescent="0.25">
      <c r="A809" s="2"/>
    </row>
    <row r="810" spans="1:1" ht="12.75" customHeight="1" x14ac:dyDescent="0.25">
      <c r="A810" s="2"/>
    </row>
    <row r="811" spans="1:1" ht="12.75" customHeight="1" x14ac:dyDescent="0.25">
      <c r="A811" s="2"/>
    </row>
    <row r="812" spans="1:1" ht="12.75" customHeight="1" x14ac:dyDescent="0.25">
      <c r="A812" s="2"/>
    </row>
    <row r="813" spans="1:1" ht="12.75" customHeight="1" x14ac:dyDescent="0.25">
      <c r="A813" s="2"/>
    </row>
    <row r="814" spans="1:1" ht="12.75" customHeight="1" x14ac:dyDescent="0.25">
      <c r="A814" s="2"/>
    </row>
    <row r="815" spans="1:1" ht="12.75" customHeight="1" x14ac:dyDescent="0.25">
      <c r="A815" s="2"/>
    </row>
    <row r="816" spans="1:1" ht="12.75" customHeight="1" x14ac:dyDescent="0.25">
      <c r="A816" s="2"/>
    </row>
    <row r="817" spans="1:1" ht="12.75" customHeight="1" x14ac:dyDescent="0.25">
      <c r="A817" s="2"/>
    </row>
    <row r="818" spans="1:1" ht="12.75" customHeight="1" x14ac:dyDescent="0.25">
      <c r="A818" s="2"/>
    </row>
    <row r="819" spans="1:1" ht="12.75" customHeight="1" x14ac:dyDescent="0.25">
      <c r="A819" s="2"/>
    </row>
    <row r="820" spans="1:1" ht="12.75" customHeight="1" x14ac:dyDescent="0.25">
      <c r="A820" s="2"/>
    </row>
    <row r="821" spans="1:1" ht="12.75" customHeight="1" x14ac:dyDescent="0.25">
      <c r="A821" s="2"/>
    </row>
    <row r="822" spans="1:1" ht="12.75" customHeight="1" x14ac:dyDescent="0.25">
      <c r="A822" s="2"/>
    </row>
    <row r="823" spans="1:1" ht="12.75" customHeight="1" x14ac:dyDescent="0.25">
      <c r="A823" s="2"/>
    </row>
    <row r="824" spans="1:1" ht="12.75" customHeight="1" x14ac:dyDescent="0.25">
      <c r="A824" s="2"/>
    </row>
    <row r="825" spans="1:1" ht="12.75" customHeight="1" x14ac:dyDescent="0.25">
      <c r="A825" s="2"/>
    </row>
    <row r="826" spans="1:1" ht="12.75" customHeight="1" x14ac:dyDescent="0.25">
      <c r="A826" s="2"/>
    </row>
    <row r="827" spans="1:1" ht="12.75" customHeight="1" x14ac:dyDescent="0.25">
      <c r="A827" s="2"/>
    </row>
    <row r="828" spans="1:1" ht="12.75" customHeight="1" x14ac:dyDescent="0.25">
      <c r="A828" s="2"/>
    </row>
    <row r="829" spans="1:1" ht="12.75" customHeight="1" x14ac:dyDescent="0.25">
      <c r="A829" s="2"/>
    </row>
    <row r="830" spans="1:1" ht="12.75" customHeight="1" x14ac:dyDescent="0.25">
      <c r="A830" s="2"/>
    </row>
    <row r="831" spans="1:1" ht="12.75" customHeight="1" x14ac:dyDescent="0.25">
      <c r="A831" s="2"/>
    </row>
    <row r="832" spans="1:1" ht="12.75" customHeight="1" x14ac:dyDescent="0.25">
      <c r="A832" s="2"/>
    </row>
    <row r="833" spans="1:1" ht="12.75" customHeight="1" x14ac:dyDescent="0.25">
      <c r="A833" s="2"/>
    </row>
    <row r="834" spans="1:1" ht="12.75" customHeight="1" x14ac:dyDescent="0.25">
      <c r="A834" s="2"/>
    </row>
    <row r="835" spans="1:1" ht="12.75" customHeight="1" x14ac:dyDescent="0.25">
      <c r="A835" s="2"/>
    </row>
    <row r="836" spans="1:1" ht="12.75" customHeight="1" x14ac:dyDescent="0.25">
      <c r="A836" s="2"/>
    </row>
    <row r="837" spans="1:1" ht="12.75" customHeight="1" x14ac:dyDescent="0.25">
      <c r="A837" s="2"/>
    </row>
    <row r="838" spans="1:1" ht="12.75" customHeight="1" x14ac:dyDescent="0.25">
      <c r="A838" s="2"/>
    </row>
    <row r="839" spans="1:1" ht="12.75" customHeight="1" x14ac:dyDescent="0.25">
      <c r="A839" s="2"/>
    </row>
    <row r="840" spans="1:1" ht="12.75" customHeight="1" x14ac:dyDescent="0.25">
      <c r="A840" s="2"/>
    </row>
    <row r="841" spans="1:1" ht="12.75" customHeight="1" x14ac:dyDescent="0.25">
      <c r="A841" s="2"/>
    </row>
    <row r="842" spans="1:1" ht="12.75" customHeight="1" x14ac:dyDescent="0.25">
      <c r="A842" s="2"/>
    </row>
    <row r="843" spans="1:1" ht="12.75" customHeight="1" x14ac:dyDescent="0.25">
      <c r="A843" s="2"/>
    </row>
    <row r="844" spans="1:1" ht="12.75" customHeight="1" x14ac:dyDescent="0.25">
      <c r="A844" s="2"/>
    </row>
    <row r="845" spans="1:1" ht="12.75" customHeight="1" x14ac:dyDescent="0.25">
      <c r="A845" s="2"/>
    </row>
    <row r="846" spans="1:1" ht="12.75" customHeight="1" x14ac:dyDescent="0.25">
      <c r="A846" s="2"/>
    </row>
    <row r="847" spans="1:1" ht="12.75" customHeight="1" x14ac:dyDescent="0.25">
      <c r="A847" s="2"/>
    </row>
    <row r="848" spans="1:1" ht="12.75" customHeight="1" x14ac:dyDescent="0.25">
      <c r="A848" s="2"/>
    </row>
    <row r="849" spans="1:1" ht="12.75" customHeight="1" x14ac:dyDescent="0.25">
      <c r="A849" s="2"/>
    </row>
    <row r="850" spans="1:1" ht="12.75" customHeight="1" x14ac:dyDescent="0.25">
      <c r="A850" s="2"/>
    </row>
    <row r="851" spans="1:1" ht="12.75" customHeight="1" x14ac:dyDescent="0.25">
      <c r="A851" s="2"/>
    </row>
    <row r="852" spans="1:1" ht="12.75" customHeight="1" x14ac:dyDescent="0.25">
      <c r="A852" s="2"/>
    </row>
    <row r="853" spans="1:1" ht="12.75" customHeight="1" x14ac:dyDescent="0.25">
      <c r="A853" s="2"/>
    </row>
    <row r="854" spans="1:1" ht="12.75" customHeight="1" x14ac:dyDescent="0.25">
      <c r="A854" s="2"/>
    </row>
    <row r="855" spans="1:1" ht="12.75" customHeight="1" x14ac:dyDescent="0.25">
      <c r="A855" s="2"/>
    </row>
    <row r="856" spans="1:1" ht="12.75" customHeight="1" x14ac:dyDescent="0.25">
      <c r="A856" s="2"/>
    </row>
    <row r="857" spans="1:1" ht="12.75" customHeight="1" x14ac:dyDescent="0.25">
      <c r="A857" s="2"/>
    </row>
    <row r="858" spans="1:1" ht="12.75" customHeight="1" x14ac:dyDescent="0.25">
      <c r="A858" s="2"/>
    </row>
    <row r="859" spans="1:1" ht="12.75" customHeight="1" x14ac:dyDescent="0.25">
      <c r="A859" s="2"/>
    </row>
    <row r="860" spans="1:1" ht="12.75" customHeight="1" x14ac:dyDescent="0.25">
      <c r="A860" s="2"/>
    </row>
    <row r="861" spans="1:1" ht="12.75" customHeight="1" x14ac:dyDescent="0.25">
      <c r="A861" s="2"/>
    </row>
    <row r="862" spans="1:1" ht="12.75" customHeight="1" x14ac:dyDescent="0.25">
      <c r="A862" s="2"/>
    </row>
    <row r="863" spans="1:1" ht="12.75" customHeight="1" x14ac:dyDescent="0.25">
      <c r="A863" s="2"/>
    </row>
    <row r="864" spans="1:1" ht="12.75" customHeight="1" x14ac:dyDescent="0.25">
      <c r="A864" s="2"/>
    </row>
    <row r="865" spans="1:1" ht="12.75" customHeight="1" x14ac:dyDescent="0.25">
      <c r="A865" s="2"/>
    </row>
    <row r="866" spans="1:1" ht="12.75" customHeight="1" x14ac:dyDescent="0.25">
      <c r="A866" s="2"/>
    </row>
    <row r="867" spans="1:1" ht="12.75" customHeight="1" x14ac:dyDescent="0.25">
      <c r="A867" s="2"/>
    </row>
    <row r="868" spans="1:1" ht="12.75" customHeight="1" x14ac:dyDescent="0.25">
      <c r="A868" s="2"/>
    </row>
    <row r="869" spans="1:1" ht="12.75" customHeight="1" x14ac:dyDescent="0.25">
      <c r="A869" s="2"/>
    </row>
    <row r="870" spans="1:1" ht="12.75" customHeight="1" x14ac:dyDescent="0.25">
      <c r="A870" s="2"/>
    </row>
    <row r="871" spans="1:1" ht="12.75" customHeight="1" x14ac:dyDescent="0.25">
      <c r="A871" s="2"/>
    </row>
    <row r="872" spans="1:1" ht="12.75" customHeight="1" x14ac:dyDescent="0.25">
      <c r="A872" s="2"/>
    </row>
    <row r="873" spans="1:1" ht="12.75" customHeight="1" x14ac:dyDescent="0.25">
      <c r="A873" s="2"/>
    </row>
    <row r="874" spans="1:1" ht="12.75" customHeight="1" x14ac:dyDescent="0.25">
      <c r="A874" s="2"/>
    </row>
    <row r="875" spans="1:1" ht="12.75" customHeight="1" x14ac:dyDescent="0.25">
      <c r="A875" s="2"/>
    </row>
    <row r="876" spans="1:1" ht="12.75" customHeight="1" x14ac:dyDescent="0.25">
      <c r="A876" s="2"/>
    </row>
    <row r="877" spans="1:1" ht="12.75" customHeight="1" x14ac:dyDescent="0.25">
      <c r="A877" s="2"/>
    </row>
    <row r="878" spans="1:1" ht="12.75" customHeight="1" x14ac:dyDescent="0.25">
      <c r="A878" s="2"/>
    </row>
    <row r="879" spans="1:1" ht="12.75" customHeight="1" x14ac:dyDescent="0.25">
      <c r="A879" s="2"/>
    </row>
    <row r="880" spans="1:1" ht="12.75" customHeight="1" x14ac:dyDescent="0.25">
      <c r="A880" s="2"/>
    </row>
    <row r="881" spans="1:1" ht="12.75" customHeight="1" x14ac:dyDescent="0.25">
      <c r="A881" s="2"/>
    </row>
    <row r="882" spans="1:1" ht="12.75" customHeight="1" x14ac:dyDescent="0.25">
      <c r="A882" s="2"/>
    </row>
    <row r="883" spans="1:1" ht="12.75" customHeight="1" x14ac:dyDescent="0.25">
      <c r="A883" s="2"/>
    </row>
    <row r="884" spans="1:1" ht="12.75" customHeight="1" x14ac:dyDescent="0.25">
      <c r="A884" s="2"/>
    </row>
    <row r="885" spans="1:1" ht="12.75" customHeight="1" x14ac:dyDescent="0.25">
      <c r="A885" s="2"/>
    </row>
    <row r="886" spans="1:1" ht="12.75" customHeight="1" x14ac:dyDescent="0.25">
      <c r="A886" s="2"/>
    </row>
    <row r="887" spans="1:1" ht="12.75" customHeight="1" x14ac:dyDescent="0.25">
      <c r="A887" s="2"/>
    </row>
    <row r="888" spans="1:1" ht="12.75" customHeight="1" x14ac:dyDescent="0.25">
      <c r="A888" s="2"/>
    </row>
    <row r="889" spans="1:1" ht="12.75" customHeight="1" x14ac:dyDescent="0.25">
      <c r="A889" s="2"/>
    </row>
    <row r="890" spans="1:1" ht="12.75" customHeight="1" x14ac:dyDescent="0.25">
      <c r="A890" s="2"/>
    </row>
    <row r="891" spans="1:1" ht="12.75" customHeight="1" x14ac:dyDescent="0.25">
      <c r="A891" s="2"/>
    </row>
    <row r="892" spans="1:1" ht="12.75" customHeight="1" x14ac:dyDescent="0.25">
      <c r="A892" s="2"/>
    </row>
    <row r="893" spans="1:1" ht="12.75" customHeight="1" x14ac:dyDescent="0.25">
      <c r="A893" s="2"/>
    </row>
    <row r="894" spans="1:1" ht="12.75" customHeight="1" x14ac:dyDescent="0.25">
      <c r="A894" s="2"/>
    </row>
    <row r="895" spans="1:1" ht="12.75" customHeight="1" x14ac:dyDescent="0.25">
      <c r="A895" s="2"/>
    </row>
    <row r="896" spans="1:1" ht="12.75" customHeight="1" x14ac:dyDescent="0.25">
      <c r="A896" s="2"/>
    </row>
    <row r="897" spans="1:1" ht="12.75" customHeight="1" x14ac:dyDescent="0.25">
      <c r="A897" s="2"/>
    </row>
    <row r="898" spans="1:1" ht="12.75" customHeight="1" x14ac:dyDescent="0.25">
      <c r="A898" s="2"/>
    </row>
    <row r="899" spans="1:1" ht="12.75" customHeight="1" x14ac:dyDescent="0.25">
      <c r="A899" s="2"/>
    </row>
    <row r="900" spans="1:1" ht="12.75" customHeight="1" x14ac:dyDescent="0.25">
      <c r="A900" s="2"/>
    </row>
    <row r="901" spans="1:1" ht="12.75" customHeight="1" x14ac:dyDescent="0.25">
      <c r="A901" s="2"/>
    </row>
    <row r="902" spans="1:1" ht="12.75" customHeight="1" x14ac:dyDescent="0.25">
      <c r="A902" s="2"/>
    </row>
    <row r="903" spans="1:1" ht="12.75" customHeight="1" x14ac:dyDescent="0.25">
      <c r="A903" s="2"/>
    </row>
    <row r="904" spans="1:1" ht="12.75" customHeight="1" x14ac:dyDescent="0.25">
      <c r="A904" s="2"/>
    </row>
    <row r="905" spans="1:1" ht="12.75" customHeight="1" x14ac:dyDescent="0.25">
      <c r="A905" s="2"/>
    </row>
    <row r="906" spans="1:1" ht="12.75" customHeight="1" x14ac:dyDescent="0.25">
      <c r="A906" s="2"/>
    </row>
    <row r="907" spans="1:1" ht="12.75" customHeight="1" x14ac:dyDescent="0.25">
      <c r="A907" s="2"/>
    </row>
    <row r="908" spans="1:1" ht="12.75" customHeight="1" x14ac:dyDescent="0.25">
      <c r="A908" s="2"/>
    </row>
    <row r="909" spans="1:1" ht="12.75" customHeight="1" x14ac:dyDescent="0.25">
      <c r="A909" s="2"/>
    </row>
    <row r="910" spans="1:1" ht="12.75" customHeight="1" x14ac:dyDescent="0.25">
      <c r="A910" s="2"/>
    </row>
    <row r="911" spans="1:1" ht="12.75" customHeight="1" x14ac:dyDescent="0.25">
      <c r="A911" s="2"/>
    </row>
    <row r="912" spans="1:1" ht="12.75" customHeight="1" x14ac:dyDescent="0.25">
      <c r="A912" s="2"/>
    </row>
    <row r="913" spans="1:1" ht="12.75" customHeight="1" x14ac:dyDescent="0.25">
      <c r="A913" s="2"/>
    </row>
    <row r="914" spans="1:1" ht="12.75" customHeight="1" x14ac:dyDescent="0.25">
      <c r="A914" s="2"/>
    </row>
    <row r="915" spans="1:1" ht="12.75" customHeight="1" x14ac:dyDescent="0.25">
      <c r="A915" s="2"/>
    </row>
    <row r="916" spans="1:1" ht="12.75" customHeight="1" x14ac:dyDescent="0.25">
      <c r="A916" s="2"/>
    </row>
    <row r="917" spans="1:1" ht="12.75" customHeight="1" x14ac:dyDescent="0.25">
      <c r="A917" s="2"/>
    </row>
    <row r="918" spans="1:1" ht="12.75" customHeight="1" x14ac:dyDescent="0.25">
      <c r="A918" s="2"/>
    </row>
    <row r="919" spans="1:1" ht="12.75" customHeight="1" x14ac:dyDescent="0.25">
      <c r="A919" s="2"/>
    </row>
    <row r="920" spans="1:1" ht="12.75" customHeight="1" x14ac:dyDescent="0.25">
      <c r="A920" s="2"/>
    </row>
    <row r="921" spans="1:1" ht="12.75" customHeight="1" x14ac:dyDescent="0.25">
      <c r="A921" s="2"/>
    </row>
    <row r="922" spans="1:1" ht="12.75" customHeight="1" x14ac:dyDescent="0.25">
      <c r="A922" s="2"/>
    </row>
    <row r="923" spans="1:1" ht="12.75" customHeight="1" x14ac:dyDescent="0.25">
      <c r="A923" s="2"/>
    </row>
    <row r="924" spans="1:1" ht="12.75" customHeight="1" x14ac:dyDescent="0.25">
      <c r="A924" s="2"/>
    </row>
    <row r="925" spans="1:1" ht="12.75" customHeight="1" x14ac:dyDescent="0.25">
      <c r="A925" s="2"/>
    </row>
    <row r="926" spans="1:1" ht="12.75" customHeight="1" x14ac:dyDescent="0.25">
      <c r="A926" s="2"/>
    </row>
    <row r="927" spans="1:1" ht="12.75" customHeight="1" x14ac:dyDescent="0.25">
      <c r="A927" s="2"/>
    </row>
    <row r="928" spans="1:1" ht="12.75" customHeight="1" x14ac:dyDescent="0.25">
      <c r="A928" s="2"/>
    </row>
    <row r="929" spans="1:1" ht="12.75" customHeight="1" x14ac:dyDescent="0.25">
      <c r="A929" s="2"/>
    </row>
    <row r="930" spans="1:1" ht="12.75" customHeight="1" x14ac:dyDescent="0.25">
      <c r="A930" s="2"/>
    </row>
    <row r="931" spans="1:1" ht="12.75" customHeight="1" x14ac:dyDescent="0.25">
      <c r="A931" s="2"/>
    </row>
    <row r="932" spans="1:1" ht="12.75" customHeight="1" x14ac:dyDescent="0.25">
      <c r="A932" s="2"/>
    </row>
    <row r="933" spans="1:1" ht="12.75" customHeight="1" x14ac:dyDescent="0.25">
      <c r="A933" s="2"/>
    </row>
    <row r="934" spans="1:1" ht="12.75" customHeight="1" x14ac:dyDescent="0.25">
      <c r="A934" s="2"/>
    </row>
    <row r="935" spans="1:1" ht="12.75" customHeight="1" x14ac:dyDescent="0.25">
      <c r="A935" s="2"/>
    </row>
    <row r="936" spans="1:1" ht="12.75" customHeight="1" x14ac:dyDescent="0.25">
      <c r="A936" s="2"/>
    </row>
    <row r="937" spans="1:1" ht="12.75" customHeight="1" x14ac:dyDescent="0.25">
      <c r="A937" s="2"/>
    </row>
    <row r="938" spans="1:1" ht="12.75" customHeight="1" x14ac:dyDescent="0.25">
      <c r="A938" s="2"/>
    </row>
    <row r="939" spans="1:1" ht="12.75" customHeight="1" x14ac:dyDescent="0.25">
      <c r="A939" s="2"/>
    </row>
    <row r="940" spans="1:1" ht="12.75" customHeight="1" x14ac:dyDescent="0.25">
      <c r="A940" s="2"/>
    </row>
    <row r="941" spans="1:1" ht="12.75" customHeight="1" x14ac:dyDescent="0.25">
      <c r="A941" s="2"/>
    </row>
    <row r="942" spans="1:1" ht="12.75" customHeight="1" x14ac:dyDescent="0.25">
      <c r="A942" s="2"/>
    </row>
    <row r="943" spans="1:1" ht="12.75" customHeight="1" x14ac:dyDescent="0.25">
      <c r="A943" s="2"/>
    </row>
    <row r="944" spans="1:1" ht="12.75" customHeight="1" x14ac:dyDescent="0.25">
      <c r="A944" s="2"/>
    </row>
    <row r="945" spans="1:1" ht="12.75" customHeight="1" x14ac:dyDescent="0.25">
      <c r="A945" s="2"/>
    </row>
    <row r="946" spans="1:1" ht="12.75" customHeight="1" x14ac:dyDescent="0.25">
      <c r="A946" s="2"/>
    </row>
    <row r="947" spans="1:1" ht="12.75" customHeight="1" x14ac:dyDescent="0.25">
      <c r="A947" s="2"/>
    </row>
    <row r="948" spans="1:1" ht="12.75" customHeight="1" x14ac:dyDescent="0.25">
      <c r="A948" s="2"/>
    </row>
    <row r="949" spans="1:1" ht="12.75" customHeight="1" x14ac:dyDescent="0.25">
      <c r="A949" s="2"/>
    </row>
    <row r="950" spans="1:1" ht="12.75" customHeight="1" x14ac:dyDescent="0.25">
      <c r="A950" s="2"/>
    </row>
    <row r="951" spans="1:1" ht="12.75" customHeight="1" x14ac:dyDescent="0.25">
      <c r="A951" s="2"/>
    </row>
    <row r="952" spans="1:1" ht="12.75" customHeight="1" x14ac:dyDescent="0.25">
      <c r="A952" s="2"/>
    </row>
    <row r="953" spans="1:1" ht="12.75" customHeight="1" x14ac:dyDescent="0.25">
      <c r="A953" s="2"/>
    </row>
    <row r="954" spans="1:1" ht="12.75" customHeight="1" x14ac:dyDescent="0.25">
      <c r="A954" s="2"/>
    </row>
    <row r="955" spans="1:1" ht="12.75" customHeight="1" x14ac:dyDescent="0.25">
      <c r="A955" s="2"/>
    </row>
    <row r="956" spans="1:1" ht="12.75" customHeight="1" x14ac:dyDescent="0.25">
      <c r="A956" s="2"/>
    </row>
    <row r="957" spans="1:1" ht="12.75" customHeight="1" x14ac:dyDescent="0.25">
      <c r="A957" s="2"/>
    </row>
    <row r="958" spans="1:1" ht="12.75" customHeight="1" x14ac:dyDescent="0.25">
      <c r="A958" s="2"/>
    </row>
    <row r="959" spans="1:1" ht="12.75" customHeight="1" x14ac:dyDescent="0.25">
      <c r="A959" s="2"/>
    </row>
    <row r="960" spans="1:1" ht="12.75" customHeight="1" x14ac:dyDescent="0.25">
      <c r="A960" s="2"/>
    </row>
    <row r="961" spans="1:1" ht="12.75" customHeight="1" x14ac:dyDescent="0.25">
      <c r="A961" s="2"/>
    </row>
    <row r="962" spans="1:1" ht="12.75" customHeight="1" x14ac:dyDescent="0.25">
      <c r="A962" s="2"/>
    </row>
    <row r="963" spans="1:1" ht="12.75" customHeight="1" x14ac:dyDescent="0.25">
      <c r="A963" s="2"/>
    </row>
    <row r="964" spans="1:1" ht="12.75" customHeight="1" x14ac:dyDescent="0.25">
      <c r="A964" s="2"/>
    </row>
    <row r="965" spans="1:1" ht="12.75" customHeight="1" x14ac:dyDescent="0.25">
      <c r="A965" s="2"/>
    </row>
    <row r="966" spans="1:1" ht="12.75" customHeight="1" x14ac:dyDescent="0.25">
      <c r="A966" s="2"/>
    </row>
    <row r="967" spans="1:1" ht="12.75" customHeight="1" x14ac:dyDescent="0.25">
      <c r="A967" s="2"/>
    </row>
    <row r="968" spans="1:1" ht="12.75" customHeight="1" x14ac:dyDescent="0.25">
      <c r="A968" s="2"/>
    </row>
    <row r="969" spans="1:1" ht="12.75" customHeight="1" x14ac:dyDescent="0.25">
      <c r="A969" s="2"/>
    </row>
    <row r="970" spans="1:1" ht="12.75" customHeight="1" x14ac:dyDescent="0.25">
      <c r="A970" s="2"/>
    </row>
    <row r="971" spans="1:1" ht="12.75" customHeight="1" x14ac:dyDescent="0.25">
      <c r="A971" s="2"/>
    </row>
    <row r="972" spans="1:1" ht="12.75" customHeight="1" x14ac:dyDescent="0.25">
      <c r="A972" s="2"/>
    </row>
    <row r="973" spans="1:1" ht="12.75" customHeight="1" x14ac:dyDescent="0.25">
      <c r="A973" s="2"/>
    </row>
    <row r="974" spans="1:1" ht="12.75" customHeight="1" x14ac:dyDescent="0.25">
      <c r="A974" s="2"/>
    </row>
    <row r="975" spans="1:1" ht="12.75" customHeight="1" x14ac:dyDescent="0.25">
      <c r="A975" s="2"/>
    </row>
    <row r="976" spans="1:1" ht="12.75" customHeight="1" x14ac:dyDescent="0.25">
      <c r="A976" s="2"/>
    </row>
    <row r="977" spans="1:1" ht="12.75" customHeight="1" x14ac:dyDescent="0.25">
      <c r="A977" s="2"/>
    </row>
    <row r="978" spans="1:1" ht="12.75" customHeight="1" x14ac:dyDescent="0.25">
      <c r="A978" s="2"/>
    </row>
    <row r="979" spans="1:1" ht="12.75" customHeight="1" x14ac:dyDescent="0.25">
      <c r="A979" s="2"/>
    </row>
    <row r="980" spans="1:1" ht="12.75" customHeight="1" x14ac:dyDescent="0.25">
      <c r="A980" s="2"/>
    </row>
    <row r="981" spans="1:1" ht="12.75" customHeight="1" x14ac:dyDescent="0.25">
      <c r="A981" s="2"/>
    </row>
    <row r="982" spans="1:1" ht="12.75" customHeight="1" x14ac:dyDescent="0.25">
      <c r="A982" s="2"/>
    </row>
    <row r="983" spans="1:1" ht="12.75" customHeight="1" x14ac:dyDescent="0.25">
      <c r="A983" s="2"/>
    </row>
    <row r="984" spans="1:1" ht="12.75" customHeight="1" x14ac:dyDescent="0.25">
      <c r="A984" s="2"/>
    </row>
    <row r="985" spans="1:1" ht="12.75" customHeight="1" x14ac:dyDescent="0.25">
      <c r="A985" s="2"/>
    </row>
    <row r="986" spans="1:1" ht="12.75" customHeight="1" x14ac:dyDescent="0.25">
      <c r="A986" s="2"/>
    </row>
    <row r="987" spans="1:1" ht="12.75" customHeight="1" x14ac:dyDescent="0.25">
      <c r="A987" s="2"/>
    </row>
    <row r="988" spans="1:1" ht="12.75" customHeight="1" x14ac:dyDescent="0.25">
      <c r="A988" s="2"/>
    </row>
    <row r="989" spans="1:1" ht="12.75" customHeight="1" x14ac:dyDescent="0.25">
      <c r="A989" s="2"/>
    </row>
    <row r="990" spans="1:1" ht="12.75" customHeight="1" x14ac:dyDescent="0.25">
      <c r="A990" s="2"/>
    </row>
    <row r="991" spans="1:1" ht="12.75" customHeight="1" x14ac:dyDescent="0.25">
      <c r="A991" s="2"/>
    </row>
    <row r="992" spans="1:1" ht="12.75" customHeight="1" x14ac:dyDescent="0.25">
      <c r="A992" s="2"/>
    </row>
    <row r="993" spans="1:1" ht="12.75" customHeight="1" x14ac:dyDescent="0.25">
      <c r="A993" s="2"/>
    </row>
    <row r="994" spans="1:1" ht="12.75" customHeight="1" x14ac:dyDescent="0.25">
      <c r="A994" s="2"/>
    </row>
    <row r="995" spans="1:1" ht="12.75" customHeight="1" x14ac:dyDescent="0.25">
      <c r="A995" s="2"/>
    </row>
    <row r="996" spans="1:1" ht="12.75" customHeight="1" x14ac:dyDescent="0.25">
      <c r="A996" s="2"/>
    </row>
    <row r="997" spans="1:1" ht="12.75" customHeight="1" x14ac:dyDescent="0.25">
      <c r="A997" s="2"/>
    </row>
    <row r="998" spans="1:1" ht="12.75" customHeight="1" x14ac:dyDescent="0.25">
      <c r="A998" s="2"/>
    </row>
    <row r="999" spans="1:1" ht="12.75" customHeight="1" x14ac:dyDescent="0.25">
      <c r="A999" s="2"/>
    </row>
    <row r="1000" spans="1:1" ht="12.75" customHeight="1" x14ac:dyDescent="0.25">
      <c r="A1000" s="2"/>
    </row>
  </sheetData>
  <mergeCells count="2">
    <mergeCell ref="B1:H1"/>
    <mergeCell ref="B2:H2"/>
  </mergeCells>
  <printOptions horizontalCentered="1"/>
  <pageMargins left="0.51181102362204722" right="3.937007874015748E-2" top="0.78740157480314965" bottom="0.78740157480314965" header="0" footer="0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A5A5A5"/>
    <pageSetUpPr fitToPage="1"/>
  </sheetPr>
  <dimension ref="A1:Z1000"/>
  <sheetViews>
    <sheetView showGridLines="0" workbookViewId="0">
      <selection sqref="A1:N21"/>
    </sheetView>
  </sheetViews>
  <sheetFormatPr defaultColWidth="12.54296875" defaultRowHeight="15" customHeight="1" x14ac:dyDescent="0.25"/>
  <cols>
    <col min="1" max="1" width="7.7265625" customWidth="1"/>
    <col min="2" max="2" width="56.54296875" customWidth="1"/>
    <col min="3" max="4" width="19.453125" customWidth="1"/>
    <col min="5" max="5" width="18.7265625" customWidth="1"/>
    <col min="6" max="6" width="23" customWidth="1"/>
    <col min="7" max="10" width="17" customWidth="1"/>
    <col min="11" max="11" width="33.453125" customWidth="1"/>
    <col min="12" max="14" width="17" customWidth="1"/>
    <col min="15" max="26" width="9.1796875" customWidth="1"/>
  </cols>
  <sheetData>
    <row r="1" spans="1:26" ht="12.75" customHeight="1" x14ac:dyDescent="0.25">
      <c r="A1" s="408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2.75" customHeight="1" x14ac:dyDescent="0.25">
      <c r="A2" s="410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2.75" customHeight="1" x14ac:dyDescent="0.25">
      <c r="A3" s="413" t="s">
        <v>40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2.75" customHeight="1" x14ac:dyDescent="0.3">
      <c r="A4" s="210"/>
      <c r="B4" s="211"/>
      <c r="C4" s="212">
        <f>IF(Capa!A5="dd/mm/aaaa",DATEVALUE("01/01/2024"),DATE(YEAR(Capa!A5),1,1))</f>
        <v>45292</v>
      </c>
      <c r="D4" s="212">
        <f t="shared" ref="D4:N4" si="0">EDATE(C4,1)</f>
        <v>45323</v>
      </c>
      <c r="E4" s="212">
        <f t="shared" si="0"/>
        <v>45352</v>
      </c>
      <c r="F4" s="212">
        <f t="shared" si="0"/>
        <v>45383</v>
      </c>
      <c r="G4" s="212">
        <f t="shared" si="0"/>
        <v>45413</v>
      </c>
      <c r="H4" s="212">
        <f t="shared" si="0"/>
        <v>45444</v>
      </c>
      <c r="I4" s="212">
        <f t="shared" si="0"/>
        <v>45474</v>
      </c>
      <c r="J4" s="212">
        <f t="shared" si="0"/>
        <v>45505</v>
      </c>
      <c r="K4" s="212">
        <f t="shared" si="0"/>
        <v>45536</v>
      </c>
      <c r="L4" s="212">
        <f t="shared" si="0"/>
        <v>45566</v>
      </c>
      <c r="M4" s="212">
        <f t="shared" si="0"/>
        <v>45597</v>
      </c>
      <c r="N4" s="212">
        <f t="shared" si="0"/>
        <v>45627</v>
      </c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12.75" customHeight="1" x14ac:dyDescent="0.25">
      <c r="A5" s="209" t="s">
        <v>41</v>
      </c>
      <c r="B5" s="213" t="s">
        <v>42</v>
      </c>
      <c r="C5" s="214">
        <v>11561567.710000001</v>
      </c>
      <c r="D5" s="214">
        <f>'Analítico Cx.'!D5</f>
        <v>10794032.810000001</v>
      </c>
      <c r="E5" s="214">
        <f>'Analítico Cx.'!E5</f>
        <v>8044500.7200000016</v>
      </c>
      <c r="F5" s="214">
        <f>'Analítico Cx.'!F5</f>
        <v>4529437.2800000012</v>
      </c>
      <c r="G5" s="214">
        <f>'Analítico Cx.'!G5</f>
        <v>1551637.8100000024</v>
      </c>
      <c r="H5" s="214">
        <f>'Analítico Cx.'!H5</f>
        <v>14162926.109999999</v>
      </c>
      <c r="I5" s="214">
        <f>'Analítico Cx.'!I5</f>
        <v>10737028.489999998</v>
      </c>
      <c r="J5" s="214">
        <f>'Analítico Cx.'!J5</f>
        <v>6819900.4799999995</v>
      </c>
      <c r="K5" s="214">
        <f>'Analítico Cx.'!K5</f>
        <v>6819900.4799999995</v>
      </c>
      <c r="L5" s="214">
        <f>'Analítico Cx.'!L5</f>
        <v>6819900.4799999995</v>
      </c>
      <c r="M5" s="214">
        <f>'Analítico Cx.'!M5</f>
        <v>6819900.4799999995</v>
      </c>
      <c r="N5" s="214">
        <f>'Analítico Cx.'!N5</f>
        <v>6819900.4799999995</v>
      </c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12.75" customHeight="1" x14ac:dyDescent="0.25">
      <c r="A6" s="209"/>
      <c r="B6" s="215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12.75" customHeight="1" x14ac:dyDescent="0.25">
      <c r="A7" s="209" t="s">
        <v>43</v>
      </c>
      <c r="B7" s="217" t="s">
        <v>44</v>
      </c>
      <c r="C7" s="218">
        <f>'Analítico Cx.'!C15</f>
        <v>0</v>
      </c>
      <c r="D7" s="218">
        <f>'Analítico Cx.'!D15</f>
        <v>0</v>
      </c>
      <c r="E7" s="218">
        <f>'Analítico Cx.'!E15</f>
        <v>0</v>
      </c>
      <c r="F7" s="218">
        <f>'Analítico Cx.'!F15</f>
        <v>0</v>
      </c>
      <c r="G7" s="218">
        <f>'Analítico Cx.'!G15</f>
        <v>15842413.08</v>
      </c>
      <c r="H7" s="218">
        <f>'Analítico Cx.'!H15</f>
        <v>0</v>
      </c>
      <c r="I7" s="218">
        <f>'Analítico Cx.'!I15</f>
        <v>0</v>
      </c>
      <c r="J7" s="218">
        <f>'Analítico Cx.'!J15</f>
        <v>0</v>
      </c>
      <c r="K7" s="218">
        <f>'Analítico Cx.'!K15</f>
        <v>0</v>
      </c>
      <c r="L7" s="218">
        <f>'Analítico Cx.'!L15</f>
        <v>0</v>
      </c>
      <c r="M7" s="218">
        <f>'Analítico Cx.'!M15</f>
        <v>0</v>
      </c>
      <c r="N7" s="218">
        <f>'Analítico Cx.'!N15</f>
        <v>0</v>
      </c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2.75" customHeight="1" x14ac:dyDescent="0.25">
      <c r="A8" s="209" t="s">
        <v>45</v>
      </c>
      <c r="B8" s="3" t="s">
        <v>46</v>
      </c>
      <c r="C8" s="4">
        <f>'Analítico Cx.'!C151</f>
        <v>767534.9</v>
      </c>
      <c r="D8" s="4">
        <f>'Analítico Cx.'!D151</f>
        <v>2749532.0899999989</v>
      </c>
      <c r="E8" s="4">
        <f>'Analítico Cx.'!E151</f>
        <v>3515063.44</v>
      </c>
      <c r="F8" s="4">
        <f>'Analítico Cx.'!F151</f>
        <v>2977799.4699999988</v>
      </c>
      <c r="G8" s="4">
        <f>'Analítico Cx.'!G151</f>
        <v>3231124.7800000003</v>
      </c>
      <c r="H8" s="4">
        <f>'Analítico Cx.'!H151</f>
        <v>3425897.620000001</v>
      </c>
      <c r="I8" s="4">
        <f>'Analítico Cx.'!I151</f>
        <v>3917128.0099999988</v>
      </c>
      <c r="J8" s="4">
        <f>'Analítico Cx.'!J151</f>
        <v>0</v>
      </c>
      <c r="K8" s="4">
        <f>'Analítico Cx.'!K151</f>
        <v>0</v>
      </c>
      <c r="L8" s="4">
        <f>'Analítico Cx.'!L151</f>
        <v>0</v>
      </c>
      <c r="M8" s="4">
        <f>'Analítico Cx.'!M151</f>
        <v>0</v>
      </c>
      <c r="N8" s="4">
        <f>'Analítico Cx.'!N151</f>
        <v>0</v>
      </c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2.75" customHeight="1" x14ac:dyDescent="0.25">
      <c r="A9" s="209"/>
      <c r="B9" s="219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2.75" customHeight="1" x14ac:dyDescent="0.25">
      <c r="A10" s="209" t="s">
        <v>47</v>
      </c>
      <c r="B10" s="213" t="s">
        <v>48</v>
      </c>
      <c r="C10" s="214">
        <f t="shared" ref="C10:N10" si="1">C5+C7-C8</f>
        <v>10794032.810000001</v>
      </c>
      <c r="D10" s="214">
        <f t="shared" si="1"/>
        <v>8044500.7200000016</v>
      </c>
      <c r="E10" s="214">
        <f t="shared" si="1"/>
        <v>4529437.2800000012</v>
      </c>
      <c r="F10" s="214">
        <f t="shared" si="1"/>
        <v>1551637.8100000024</v>
      </c>
      <c r="G10" s="214">
        <f t="shared" si="1"/>
        <v>14162926.109999999</v>
      </c>
      <c r="H10" s="214">
        <f t="shared" si="1"/>
        <v>10737028.489999998</v>
      </c>
      <c r="I10" s="214">
        <f t="shared" si="1"/>
        <v>6819900.4799999995</v>
      </c>
      <c r="J10" s="214">
        <f t="shared" si="1"/>
        <v>6819900.4799999995</v>
      </c>
      <c r="K10" s="214">
        <f t="shared" si="1"/>
        <v>6819900.4799999995</v>
      </c>
      <c r="L10" s="214">
        <f t="shared" si="1"/>
        <v>6819900.4799999995</v>
      </c>
      <c r="M10" s="214">
        <f t="shared" si="1"/>
        <v>6819900.4799999995</v>
      </c>
      <c r="N10" s="214">
        <f t="shared" si="1"/>
        <v>6819900.4799999995</v>
      </c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2.75" customHeight="1" x14ac:dyDescent="0.25">
      <c r="A11" s="209"/>
      <c r="B11" s="219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2.75" customHeight="1" x14ac:dyDescent="0.25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2.75" customHeight="1" x14ac:dyDescent="0.25">
      <c r="A13" s="209"/>
      <c r="B13" s="414" t="s">
        <v>49</v>
      </c>
      <c r="C13" s="412"/>
      <c r="D13" s="412"/>
      <c r="E13" s="221"/>
      <c r="F13" s="414" t="s">
        <v>50</v>
      </c>
      <c r="G13" s="412"/>
      <c r="H13" s="412"/>
      <c r="I13" s="412"/>
      <c r="J13" s="206"/>
      <c r="K13" s="415" t="s">
        <v>51</v>
      </c>
      <c r="L13" s="416"/>
      <c r="M13" s="416"/>
      <c r="N13" s="41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 ht="12.75" customHeight="1" x14ac:dyDescent="0.25">
      <c r="A14" s="209" t="s">
        <v>52</v>
      </c>
      <c r="B14" s="217" t="s">
        <v>53</v>
      </c>
      <c r="C14" s="217"/>
      <c r="D14" s="218">
        <f>'Prov. Pessoal'!N36</f>
        <v>1238862.3870555563</v>
      </c>
      <c r="E14" s="221"/>
      <c r="F14" s="219" t="s">
        <v>54</v>
      </c>
      <c r="G14" s="219"/>
      <c r="H14" s="219"/>
      <c r="I14" s="5">
        <v>6590.32</v>
      </c>
      <c r="J14" s="206"/>
      <c r="K14" s="222" t="s">
        <v>55</v>
      </c>
      <c r="L14" s="222"/>
      <c r="M14" s="217"/>
      <c r="N14" s="6">
        <v>0</v>
      </c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2.75" customHeight="1" x14ac:dyDescent="0.25">
      <c r="A15" s="209" t="s">
        <v>56</v>
      </c>
      <c r="B15" s="223" t="s">
        <v>57</v>
      </c>
      <c r="C15" s="223"/>
      <c r="D15" s="224">
        <f>SUM('Comp.'!E5:E505)</f>
        <v>1306135.3499999999</v>
      </c>
      <c r="E15" s="221"/>
      <c r="F15" s="7" t="s">
        <v>58</v>
      </c>
      <c r="G15" s="7"/>
      <c r="H15" s="7"/>
      <c r="I15" s="5">
        <f>11500000-706375.61-2750380.68-3520337.41-2977984.42+(15695500)-3081480.77-3425665.12-3919481.49</f>
        <v>6813794.5000000019</v>
      </c>
      <c r="J15" s="206"/>
      <c r="K15" s="225" t="s">
        <v>59</v>
      </c>
      <c r="L15" s="225"/>
      <c r="M15" s="223"/>
      <c r="N15" s="5">
        <f>SUMPRODUCT(-(Reserva!$C$4:$C$1004=Resumo!$K15),-(Reserva!$D$4:$D$1004))</f>
        <v>647405.29999999993</v>
      </c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2.75" customHeight="1" x14ac:dyDescent="0.25">
      <c r="A16" s="209" t="s">
        <v>60</v>
      </c>
      <c r="B16" s="226" t="s">
        <v>61</v>
      </c>
      <c r="C16" s="226"/>
      <c r="D16" s="224">
        <v>4953373.2771995543</v>
      </c>
      <c r="E16" s="221"/>
      <c r="F16" s="7" t="s">
        <v>62</v>
      </c>
      <c r="G16" s="7"/>
      <c r="H16" s="7"/>
      <c r="I16" s="5">
        <v>0</v>
      </c>
      <c r="J16" s="206"/>
      <c r="K16" s="225" t="s">
        <v>63</v>
      </c>
      <c r="L16" s="225"/>
      <c r="M16" s="226"/>
      <c r="N16" s="5">
        <f>SUMPRODUCT(-(Reserva!$C$4:$C$1004=Resumo!$K16),-(Reserva!$D$4:$D$1004))</f>
        <v>37487.68</v>
      </c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2.75" customHeight="1" x14ac:dyDescent="0.25">
      <c r="A17" s="209" t="s">
        <v>64</v>
      </c>
      <c r="B17" s="8" t="s">
        <v>65</v>
      </c>
      <c r="C17" s="8"/>
      <c r="D17" s="9">
        <f>N10-D14-D15-D16</f>
        <v>-678470.53425511066</v>
      </c>
      <c r="E17" s="206"/>
      <c r="F17" s="7" t="s">
        <v>66</v>
      </c>
      <c r="G17" s="7"/>
      <c r="H17" s="7"/>
      <c r="I17" s="5">
        <v>0</v>
      </c>
      <c r="J17" s="206"/>
      <c r="K17" s="225" t="s">
        <v>67</v>
      </c>
      <c r="L17" s="225"/>
      <c r="M17" s="223"/>
      <c r="N17" s="5">
        <f>SUMPRODUCT(-(Reserva!$C$4:$C$1004=Resumo!$K17),-(Reserva!$D$4:$D$1004))</f>
        <v>0</v>
      </c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2.75" customHeight="1" x14ac:dyDescent="0.25">
      <c r="A18" s="209" t="s">
        <v>47</v>
      </c>
      <c r="B18" s="8" t="s">
        <v>68</v>
      </c>
      <c r="C18" s="8"/>
      <c r="D18" s="9">
        <f>SUM(D14:D17)</f>
        <v>6819900.4799999995</v>
      </c>
      <c r="E18" s="227" t="s">
        <v>47</v>
      </c>
      <c r="F18" s="213" t="s">
        <v>69</v>
      </c>
      <c r="G18" s="213"/>
      <c r="H18" s="213"/>
      <c r="I18" s="228">
        <f>SUM(I14:I17)</f>
        <v>6820384.8200000022</v>
      </c>
      <c r="J18" s="206"/>
      <c r="K18" s="10" t="s">
        <v>70</v>
      </c>
      <c r="L18" s="10"/>
      <c r="M18" s="3"/>
      <c r="N18" s="11">
        <f>N14+N15+N16-N17</f>
        <v>684892.98</v>
      </c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2.75" customHeight="1" x14ac:dyDescent="0.25">
      <c r="A19" s="209"/>
      <c r="B19" s="219"/>
      <c r="C19" s="219"/>
      <c r="D19" s="220"/>
      <c r="E19" s="221"/>
      <c r="F19" s="219"/>
      <c r="G19" s="219"/>
      <c r="H19" s="219"/>
      <c r="I19" s="229"/>
      <c r="J19" s="206"/>
      <c r="K19" s="230"/>
      <c r="L19" s="230"/>
      <c r="M19" s="219"/>
      <c r="N19" s="231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2.75" customHeight="1" x14ac:dyDescent="0.25">
      <c r="A20" s="206"/>
      <c r="B20" s="206"/>
      <c r="C20" s="206"/>
      <c r="D20" s="206"/>
      <c r="E20" s="227" t="s">
        <v>71</v>
      </c>
      <c r="F20" s="411" t="s">
        <v>72</v>
      </c>
      <c r="G20" s="412"/>
      <c r="H20" s="412"/>
      <c r="I20" s="232">
        <f>I18-D18</f>
        <v>484.34000000264496</v>
      </c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2.75" customHeight="1" x14ac:dyDescent="0.25">
      <c r="A21" s="206"/>
      <c r="B21" s="206"/>
      <c r="C21" s="206"/>
      <c r="D21" s="206"/>
      <c r="E21" s="206"/>
      <c r="F21" s="206"/>
      <c r="G21" s="233"/>
      <c r="H21" s="233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2.75" customHeight="1" x14ac:dyDescent="0.25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2.75" customHeight="1" x14ac:dyDescent="0.25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2.75" customHeight="1" x14ac:dyDescent="0.25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2.75" customHeight="1" x14ac:dyDescent="0.25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2.75" customHeight="1" x14ac:dyDescent="0.25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2.75" customHeight="1" x14ac:dyDescent="0.25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2.75" customHeight="1" x14ac:dyDescent="0.25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2.75" customHeight="1" x14ac:dyDescent="0.25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2.75" customHeight="1" x14ac:dyDescent="0.25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2.75" customHeight="1" x14ac:dyDescent="0.25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2.75" customHeight="1" x14ac:dyDescent="0.25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2.75" customHeight="1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2.75" customHeight="1" x14ac:dyDescent="0.25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2.75" customHeight="1" x14ac:dyDescent="0.25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2.75" customHeight="1" x14ac:dyDescent="0.25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2.75" customHeight="1" x14ac:dyDescent="0.25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2.75" customHeight="1" x14ac:dyDescent="0.25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2.75" customHeight="1" x14ac:dyDescent="0.25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2.75" customHeight="1" x14ac:dyDescent="0.25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2.75" customHeight="1" x14ac:dyDescent="0.25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2.75" customHeight="1" x14ac:dyDescent="0.25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2.75" customHeight="1" x14ac:dyDescent="0.25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2.75" customHeight="1" x14ac:dyDescent="0.25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2.75" customHeight="1" x14ac:dyDescent="0.25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2.75" customHeight="1" x14ac:dyDescent="0.25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2.75" customHeight="1" x14ac:dyDescent="0.25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2.75" customHeight="1" x14ac:dyDescent="0.25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2.75" customHeight="1" x14ac:dyDescent="0.25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2.75" customHeight="1" x14ac:dyDescent="0.25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2.75" customHeight="1" x14ac:dyDescent="0.25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2.75" customHeight="1" x14ac:dyDescent="0.25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2.75" customHeight="1" x14ac:dyDescent="0.25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2.75" customHeight="1" x14ac:dyDescent="0.25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2.75" customHeight="1" x14ac:dyDescent="0.25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2.75" customHeight="1" x14ac:dyDescent="0.25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2.75" customHeight="1" x14ac:dyDescent="0.25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2.75" customHeight="1" x14ac:dyDescent="0.25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2.75" customHeight="1" x14ac:dyDescent="0.25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2.75" customHeight="1" x14ac:dyDescent="0.25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2.75" customHeight="1" x14ac:dyDescent="0.25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2.75" customHeight="1" x14ac:dyDescent="0.25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2.75" customHeight="1" x14ac:dyDescent="0.25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2.75" customHeight="1" x14ac:dyDescent="0.25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2.75" customHeight="1" x14ac:dyDescent="0.25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2.75" customHeight="1" x14ac:dyDescent="0.25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2.75" customHeight="1" x14ac:dyDescent="0.25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2.75" customHeight="1" x14ac:dyDescent="0.25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2.75" customHeight="1" x14ac:dyDescent="0.25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2.75" customHeight="1" x14ac:dyDescent="0.25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2.75" customHeight="1" x14ac:dyDescent="0.25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2.75" customHeight="1" x14ac:dyDescent="0.25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2.75" customHeight="1" x14ac:dyDescent="0.25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2.75" customHeight="1" x14ac:dyDescent="0.25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2.75" customHeight="1" x14ac:dyDescent="0.25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2.75" customHeight="1" x14ac:dyDescent="0.25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2.75" customHeight="1" x14ac:dyDescent="0.25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2.75" customHeight="1" x14ac:dyDescent="0.25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2.75" customHeight="1" x14ac:dyDescent="0.25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2.75" customHeight="1" x14ac:dyDescent="0.25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2.75" customHeight="1" x14ac:dyDescent="0.25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2.75" customHeight="1" x14ac:dyDescent="0.25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2.75" customHeight="1" x14ac:dyDescent="0.25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2.75" customHeight="1" x14ac:dyDescent="0.25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2.75" customHeight="1" x14ac:dyDescent="0.25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2.75" customHeight="1" x14ac:dyDescent="0.25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2.75" customHeight="1" x14ac:dyDescent="0.25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2.75" customHeight="1" x14ac:dyDescent="0.25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2.75" customHeight="1" x14ac:dyDescent="0.25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2.75" customHeight="1" x14ac:dyDescent="0.25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2.75" customHeight="1" x14ac:dyDescent="0.25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2.75" customHeight="1" x14ac:dyDescent="0.25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2.75" customHeight="1" x14ac:dyDescent="0.25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2.75" customHeight="1" x14ac:dyDescent="0.25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2.75" customHeight="1" x14ac:dyDescent="0.25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2.75" customHeight="1" x14ac:dyDescent="0.25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2.75" customHeight="1" x14ac:dyDescent="0.25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2.75" customHeight="1" x14ac:dyDescent="0.25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2.75" customHeight="1" x14ac:dyDescent="0.25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2.75" customHeight="1" x14ac:dyDescent="0.25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2.75" customHeight="1" x14ac:dyDescent="0.25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2.75" customHeight="1" x14ac:dyDescent="0.25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2.75" customHeight="1" x14ac:dyDescent="0.25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2.75" customHeight="1" x14ac:dyDescent="0.25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2.75" customHeight="1" x14ac:dyDescent="0.25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2.75" customHeight="1" x14ac:dyDescent="0.25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2.75" customHeight="1" x14ac:dyDescent="0.25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2.75" customHeight="1" x14ac:dyDescent="0.25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2.75" customHeight="1" x14ac:dyDescent="0.25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2.75" customHeight="1" x14ac:dyDescent="0.25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2.75" customHeight="1" x14ac:dyDescent="0.25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2.75" customHeight="1" x14ac:dyDescent="0.25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2.75" customHeight="1" x14ac:dyDescent="0.25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2.75" customHeight="1" x14ac:dyDescent="0.25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2.75" customHeight="1" x14ac:dyDescent="0.25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2.75" customHeight="1" x14ac:dyDescent="0.25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2.75" customHeight="1" x14ac:dyDescent="0.25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2.75" customHeight="1" x14ac:dyDescent="0.25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2.75" customHeight="1" x14ac:dyDescent="0.25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2.75" customHeight="1" x14ac:dyDescent="0.25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2.75" customHeight="1" x14ac:dyDescent="0.25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2.75" customHeight="1" x14ac:dyDescent="0.25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2.75" customHeight="1" x14ac:dyDescent="0.25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2.75" customHeight="1" x14ac:dyDescent="0.25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2.75" customHeight="1" x14ac:dyDescent="0.25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2.75" customHeight="1" x14ac:dyDescent="0.25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2.75" customHeight="1" x14ac:dyDescent="0.25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2.75" customHeight="1" x14ac:dyDescent="0.25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2.75" customHeight="1" x14ac:dyDescent="0.25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2.75" customHeight="1" x14ac:dyDescent="0.25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2.75" customHeight="1" x14ac:dyDescent="0.25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2.75" customHeight="1" x14ac:dyDescent="0.25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2.75" customHeight="1" x14ac:dyDescent="0.25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2.75" customHeight="1" x14ac:dyDescent="0.25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2.75" customHeight="1" x14ac:dyDescent="0.25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2.75" customHeight="1" x14ac:dyDescent="0.25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2.75" customHeight="1" x14ac:dyDescent="0.25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2.75" customHeight="1" x14ac:dyDescent="0.25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2.75" customHeight="1" x14ac:dyDescent="0.25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2.75" customHeight="1" x14ac:dyDescent="0.25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2.75" customHeight="1" x14ac:dyDescent="0.25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2.75" customHeight="1" x14ac:dyDescent="0.25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2.75" customHeight="1" x14ac:dyDescent="0.25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2.75" customHeight="1" x14ac:dyDescent="0.25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2.75" customHeight="1" x14ac:dyDescent="0.25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2.75" customHeight="1" x14ac:dyDescent="0.25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2.75" customHeight="1" x14ac:dyDescent="0.25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2.75" customHeight="1" x14ac:dyDescent="0.25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2.75" customHeight="1" x14ac:dyDescent="0.25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2.75" customHeight="1" x14ac:dyDescent="0.25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2.75" customHeight="1" x14ac:dyDescent="0.25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2.75" customHeight="1" x14ac:dyDescent="0.25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2.75" customHeight="1" x14ac:dyDescent="0.25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2.75" customHeight="1" x14ac:dyDescent="0.25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2.75" customHeight="1" x14ac:dyDescent="0.25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2.75" customHeight="1" x14ac:dyDescent="0.25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2.75" customHeight="1" x14ac:dyDescent="0.25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2.75" customHeight="1" x14ac:dyDescent="0.25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2.75" customHeight="1" x14ac:dyDescent="0.25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2.75" customHeight="1" x14ac:dyDescent="0.25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2.75" customHeight="1" x14ac:dyDescent="0.25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2.75" customHeight="1" x14ac:dyDescent="0.25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2.75" customHeight="1" x14ac:dyDescent="0.25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2.75" customHeight="1" x14ac:dyDescent="0.25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2.75" customHeight="1" x14ac:dyDescent="0.25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2.75" customHeight="1" x14ac:dyDescent="0.25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2.75" customHeight="1" x14ac:dyDescent="0.25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2.75" customHeight="1" x14ac:dyDescent="0.25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2.75" customHeight="1" x14ac:dyDescent="0.25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2.75" customHeight="1" x14ac:dyDescent="0.25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2.75" customHeight="1" x14ac:dyDescent="0.25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2.75" customHeight="1" x14ac:dyDescent="0.25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2.75" customHeight="1" x14ac:dyDescent="0.25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2.75" customHeight="1" x14ac:dyDescent="0.25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2.75" customHeight="1" x14ac:dyDescent="0.25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2.75" customHeight="1" x14ac:dyDescent="0.25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2.75" customHeight="1" x14ac:dyDescent="0.25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2.75" customHeight="1" x14ac:dyDescent="0.25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2.75" customHeight="1" x14ac:dyDescent="0.25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2.75" customHeight="1" x14ac:dyDescent="0.25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2.75" customHeight="1" x14ac:dyDescent="0.25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2.75" customHeight="1" x14ac:dyDescent="0.25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2.75" customHeight="1" x14ac:dyDescent="0.25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2.75" customHeight="1" x14ac:dyDescent="0.25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2.75" customHeight="1" x14ac:dyDescent="0.25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2.75" customHeight="1" x14ac:dyDescent="0.25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2.75" customHeight="1" x14ac:dyDescent="0.25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2.75" customHeight="1" x14ac:dyDescent="0.25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2.75" customHeight="1" x14ac:dyDescent="0.25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2.75" customHeight="1" x14ac:dyDescent="0.25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2.75" customHeight="1" x14ac:dyDescent="0.25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2.75" customHeight="1" x14ac:dyDescent="0.25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2.75" customHeight="1" x14ac:dyDescent="0.25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2.75" customHeight="1" x14ac:dyDescent="0.25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2.75" customHeight="1" x14ac:dyDescent="0.25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2.75" customHeight="1" x14ac:dyDescent="0.25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2.75" customHeight="1" x14ac:dyDescent="0.25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2.75" customHeight="1" x14ac:dyDescent="0.25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2.75" customHeight="1" x14ac:dyDescent="0.25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2.75" customHeight="1" x14ac:dyDescent="0.25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2.75" customHeight="1" x14ac:dyDescent="0.25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2.75" customHeight="1" x14ac:dyDescent="0.25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2.75" customHeight="1" x14ac:dyDescent="0.25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2.75" customHeight="1" x14ac:dyDescent="0.25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2.75" customHeight="1" x14ac:dyDescent="0.25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2.75" customHeight="1" x14ac:dyDescent="0.25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2.75" customHeight="1" x14ac:dyDescent="0.25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2.75" customHeight="1" x14ac:dyDescent="0.25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2.75" customHeight="1" x14ac:dyDescent="0.25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2.75" customHeight="1" x14ac:dyDescent="0.25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2.75" customHeight="1" x14ac:dyDescent="0.25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2.75" customHeight="1" x14ac:dyDescent="0.25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2.75" customHeight="1" x14ac:dyDescent="0.25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2.75" customHeight="1" x14ac:dyDescent="0.25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2.75" customHeight="1" x14ac:dyDescent="0.25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2.75" customHeight="1" x14ac:dyDescent="0.25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2.75" customHeight="1" x14ac:dyDescent="0.25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2.75" customHeight="1" x14ac:dyDescent="0.25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2.75" customHeight="1" x14ac:dyDescent="0.25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2.75" customHeight="1" x14ac:dyDescent="0.25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2.75" customHeight="1" x14ac:dyDescent="0.25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2.75" customHeight="1" x14ac:dyDescent="0.25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2.75" customHeight="1" x14ac:dyDescent="0.25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2.75" customHeight="1" x14ac:dyDescent="0.25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2.75" customHeight="1" x14ac:dyDescent="0.25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2.75" customHeight="1" x14ac:dyDescent="0.25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2.75" customHeight="1" x14ac:dyDescent="0.25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2.75" customHeight="1" x14ac:dyDescent="0.25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spans="1:26" ht="12.75" customHeight="1" x14ac:dyDescent="0.25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spans="1:26" ht="12.75" customHeight="1" x14ac:dyDescent="0.25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spans="1:26" ht="12.75" customHeight="1" x14ac:dyDescent="0.25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</row>
    <row r="232" spans="1:26" ht="12.75" customHeight="1" x14ac:dyDescent="0.25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</row>
    <row r="233" spans="1:26" ht="12.75" customHeight="1" x14ac:dyDescent="0.25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</row>
    <row r="234" spans="1:26" ht="12.75" customHeight="1" x14ac:dyDescent="0.25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</row>
    <row r="235" spans="1:26" ht="12.75" customHeight="1" x14ac:dyDescent="0.25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06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</row>
    <row r="236" spans="1:26" ht="12.75" customHeight="1" x14ac:dyDescent="0.25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</row>
    <row r="237" spans="1:26" ht="12.75" customHeight="1" x14ac:dyDescent="0.25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</row>
    <row r="238" spans="1:26" ht="12.75" customHeight="1" x14ac:dyDescent="0.25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</row>
    <row r="239" spans="1:26" ht="12.75" customHeight="1" x14ac:dyDescent="0.25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</row>
    <row r="240" spans="1:26" ht="12.75" customHeight="1" x14ac:dyDescent="0.25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</row>
    <row r="241" spans="1:26" ht="12.75" customHeight="1" x14ac:dyDescent="0.25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</row>
    <row r="242" spans="1:26" ht="12.75" customHeight="1" x14ac:dyDescent="0.25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</row>
    <row r="243" spans="1:26" ht="12.75" customHeight="1" x14ac:dyDescent="0.25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</row>
    <row r="244" spans="1:26" ht="12.75" customHeight="1" x14ac:dyDescent="0.25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</row>
    <row r="245" spans="1:26" ht="12.75" customHeight="1" x14ac:dyDescent="0.25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</row>
    <row r="246" spans="1:26" ht="12.75" customHeight="1" x14ac:dyDescent="0.25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spans="1:26" ht="12.75" customHeight="1" x14ac:dyDescent="0.25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spans="1:26" ht="12.75" customHeight="1" x14ac:dyDescent="0.25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spans="1:26" ht="12.75" customHeight="1" x14ac:dyDescent="0.25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spans="1:26" ht="12.75" customHeight="1" x14ac:dyDescent="0.25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spans="1:26" ht="12.75" customHeight="1" x14ac:dyDescent="0.25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spans="1:26" ht="12.75" customHeight="1" x14ac:dyDescent="0.25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spans="1:26" ht="12.75" customHeight="1" x14ac:dyDescent="0.25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spans="1:26" ht="12.75" customHeight="1" x14ac:dyDescent="0.25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spans="1:26" ht="12.75" customHeight="1" x14ac:dyDescent="0.25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spans="1:26" ht="12.75" customHeight="1" x14ac:dyDescent="0.25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spans="1:26" ht="12.75" customHeight="1" x14ac:dyDescent="0.25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spans="1:26" ht="12.75" customHeight="1" x14ac:dyDescent="0.25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spans="1:26" ht="12.75" customHeight="1" x14ac:dyDescent="0.25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spans="1:26" ht="12.75" customHeight="1" x14ac:dyDescent="0.25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spans="1:26" ht="12.75" customHeight="1" x14ac:dyDescent="0.25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spans="1:26" ht="12.75" customHeight="1" x14ac:dyDescent="0.25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spans="1:26" ht="12.75" customHeight="1" x14ac:dyDescent="0.25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spans="1:26" ht="12.75" customHeight="1" x14ac:dyDescent="0.25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spans="1:26" ht="12.75" customHeight="1" x14ac:dyDescent="0.25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spans="1:26" ht="12.75" customHeight="1" x14ac:dyDescent="0.25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spans="1:26" ht="12.75" customHeight="1" x14ac:dyDescent="0.25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spans="1:26" ht="12.75" customHeight="1" x14ac:dyDescent="0.25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spans="1:26" ht="12.75" customHeight="1" x14ac:dyDescent="0.25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spans="1:26" ht="12.75" customHeight="1" x14ac:dyDescent="0.25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spans="1:26" ht="12.75" customHeight="1" x14ac:dyDescent="0.25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spans="1:26" ht="12.75" customHeight="1" x14ac:dyDescent="0.25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spans="1:26" ht="12.75" customHeight="1" x14ac:dyDescent="0.25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spans="1:26" ht="12.75" customHeight="1" x14ac:dyDescent="0.25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spans="1:26" ht="12.75" customHeight="1" x14ac:dyDescent="0.25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spans="1:26" ht="12.75" customHeight="1" x14ac:dyDescent="0.25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spans="1:26" ht="12.75" customHeight="1" x14ac:dyDescent="0.25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spans="1:26" ht="12.75" customHeight="1" x14ac:dyDescent="0.25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spans="1:26" ht="12.75" customHeight="1" x14ac:dyDescent="0.25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spans="1:26" ht="12.75" customHeight="1" x14ac:dyDescent="0.25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spans="1:26" ht="12.75" customHeight="1" x14ac:dyDescent="0.25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spans="1:26" ht="12.75" customHeight="1" x14ac:dyDescent="0.25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spans="1:26" ht="12.75" customHeight="1" x14ac:dyDescent="0.25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spans="1:26" ht="12.75" customHeight="1" x14ac:dyDescent="0.25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spans="1:26" ht="12.75" customHeight="1" x14ac:dyDescent="0.25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spans="1:26" ht="12.75" customHeight="1" x14ac:dyDescent="0.25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spans="1:26" ht="12.75" customHeight="1" x14ac:dyDescent="0.25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spans="1:26" ht="12.75" customHeight="1" x14ac:dyDescent="0.25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spans="1:26" ht="12.75" customHeight="1" x14ac:dyDescent="0.25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spans="1:26" ht="12.75" customHeight="1" x14ac:dyDescent="0.25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spans="1:26" ht="12.75" customHeight="1" x14ac:dyDescent="0.25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spans="1:26" ht="12.75" customHeight="1" x14ac:dyDescent="0.25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spans="1:26" ht="12.75" customHeight="1" x14ac:dyDescent="0.25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spans="1:26" ht="12.75" customHeight="1" x14ac:dyDescent="0.25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spans="1:26" ht="12.75" customHeight="1" x14ac:dyDescent="0.25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spans="1:26" ht="12.75" customHeight="1" x14ac:dyDescent="0.25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spans="1:26" ht="12.75" customHeight="1" x14ac:dyDescent="0.25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spans="1:26" ht="12.75" customHeight="1" x14ac:dyDescent="0.25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spans="1:26" ht="12.75" customHeight="1" x14ac:dyDescent="0.25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spans="1:26" ht="12.75" customHeight="1" x14ac:dyDescent="0.25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spans="1:26" ht="12.75" customHeight="1" x14ac:dyDescent="0.25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spans="1:26" ht="12.75" customHeight="1" x14ac:dyDescent="0.25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spans="1:26" ht="12.75" customHeight="1" x14ac:dyDescent="0.25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spans="1:26" ht="12.75" customHeight="1" x14ac:dyDescent="0.25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spans="1:26" ht="12.75" customHeight="1" x14ac:dyDescent="0.25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spans="1:26" ht="12.75" customHeight="1" x14ac:dyDescent="0.25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spans="1:26" ht="12.75" customHeight="1" x14ac:dyDescent="0.25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spans="1:26" ht="12.75" customHeight="1" x14ac:dyDescent="0.25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spans="1:26" ht="12.75" customHeight="1" x14ac:dyDescent="0.25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spans="1:26" ht="12.75" customHeight="1" x14ac:dyDescent="0.25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spans="1:26" ht="12.75" customHeight="1" x14ac:dyDescent="0.25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spans="1:26" ht="12.75" customHeight="1" x14ac:dyDescent="0.25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spans="1:26" ht="12.75" customHeight="1" x14ac:dyDescent="0.25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spans="1:26" ht="12.75" customHeight="1" x14ac:dyDescent="0.25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spans="1:26" ht="12.75" customHeight="1" x14ac:dyDescent="0.25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spans="1:26" ht="12.75" customHeight="1" x14ac:dyDescent="0.25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spans="1:26" ht="12.75" customHeight="1" x14ac:dyDescent="0.25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spans="1:26" ht="12.75" customHeight="1" x14ac:dyDescent="0.25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spans="1:26" ht="12.75" customHeight="1" x14ac:dyDescent="0.25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spans="1:26" ht="12.75" customHeight="1" x14ac:dyDescent="0.25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spans="1:26" ht="12.75" customHeight="1" x14ac:dyDescent="0.25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spans="1:26" ht="12.75" customHeight="1" x14ac:dyDescent="0.25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spans="1:26" ht="12.75" customHeight="1" x14ac:dyDescent="0.25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spans="1:26" ht="12.75" customHeight="1" x14ac:dyDescent="0.25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spans="1:26" ht="12.75" customHeight="1" x14ac:dyDescent="0.25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spans="1:26" ht="12.75" customHeight="1" x14ac:dyDescent="0.25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spans="1:26" ht="12.75" customHeight="1" x14ac:dyDescent="0.25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spans="1:26" ht="12.75" customHeight="1" x14ac:dyDescent="0.25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spans="1:26" ht="12.75" customHeight="1" x14ac:dyDescent="0.25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spans="1:26" ht="12.75" customHeight="1" x14ac:dyDescent="0.25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spans="1:26" ht="12.75" customHeight="1" x14ac:dyDescent="0.25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spans="1:26" ht="12.75" customHeight="1" x14ac:dyDescent="0.25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spans="1:26" ht="12.75" customHeight="1" x14ac:dyDescent="0.25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spans="1:26" ht="12.75" customHeight="1" x14ac:dyDescent="0.25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spans="1:26" ht="12.75" customHeight="1" x14ac:dyDescent="0.25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spans="1:26" ht="12.75" customHeight="1" x14ac:dyDescent="0.25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spans="1:26" ht="12.75" customHeight="1" x14ac:dyDescent="0.25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spans="1:26" ht="12.75" customHeight="1" x14ac:dyDescent="0.25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spans="1:26" ht="12.75" customHeight="1" x14ac:dyDescent="0.25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spans="1:26" ht="12.75" customHeight="1" x14ac:dyDescent="0.25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spans="1:26" ht="12.75" customHeight="1" x14ac:dyDescent="0.25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spans="1:26" ht="12.75" customHeight="1" x14ac:dyDescent="0.25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spans="1:26" ht="12.75" customHeight="1" x14ac:dyDescent="0.25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spans="1:26" ht="12.75" customHeight="1" x14ac:dyDescent="0.25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spans="1:26" ht="12.75" customHeight="1" x14ac:dyDescent="0.25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spans="1:26" ht="12.75" customHeight="1" x14ac:dyDescent="0.25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spans="1:26" ht="12.75" customHeight="1" x14ac:dyDescent="0.25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spans="1:26" ht="12.75" customHeight="1" x14ac:dyDescent="0.25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spans="1:26" ht="12.75" customHeight="1" x14ac:dyDescent="0.25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spans="1:26" ht="12.75" customHeight="1" x14ac:dyDescent="0.25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spans="1:26" ht="12.75" customHeight="1" x14ac:dyDescent="0.25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spans="1:26" ht="12.75" customHeight="1" x14ac:dyDescent="0.25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spans="1:26" ht="12.75" customHeight="1" x14ac:dyDescent="0.25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spans="1:26" ht="12.75" customHeight="1" x14ac:dyDescent="0.25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spans="1:26" ht="12.75" customHeight="1" x14ac:dyDescent="0.25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spans="1:26" ht="12.75" customHeight="1" x14ac:dyDescent="0.25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spans="1:26" ht="12.75" customHeight="1" x14ac:dyDescent="0.25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spans="1:26" ht="12.75" customHeight="1" x14ac:dyDescent="0.25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spans="1:26" ht="12.75" customHeight="1" x14ac:dyDescent="0.25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spans="1:26" ht="12.75" customHeight="1" x14ac:dyDescent="0.25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spans="1:26" ht="12.75" customHeight="1" x14ac:dyDescent="0.25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spans="1:26" ht="12.75" customHeight="1" x14ac:dyDescent="0.25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spans="1:26" ht="12.75" customHeight="1" x14ac:dyDescent="0.25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spans="1:26" ht="12.75" customHeight="1" x14ac:dyDescent="0.25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spans="1:26" ht="12.75" customHeight="1" x14ac:dyDescent="0.25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spans="1:26" ht="12.75" customHeight="1" x14ac:dyDescent="0.25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spans="1:26" ht="12.75" customHeight="1" x14ac:dyDescent="0.25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spans="1:26" ht="12.75" customHeight="1" x14ac:dyDescent="0.25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spans="1:26" ht="12.75" customHeight="1" x14ac:dyDescent="0.25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spans="1:26" ht="12.75" customHeight="1" x14ac:dyDescent="0.25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spans="1:26" ht="12.75" customHeight="1" x14ac:dyDescent="0.25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spans="1:26" ht="12.75" customHeight="1" x14ac:dyDescent="0.25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spans="1:26" ht="12.75" customHeight="1" x14ac:dyDescent="0.25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spans="1:26" ht="12.75" customHeight="1" x14ac:dyDescent="0.25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spans="1:26" ht="12.75" customHeight="1" x14ac:dyDescent="0.25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spans="1:26" ht="12.75" customHeight="1" x14ac:dyDescent="0.25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spans="1:26" ht="12.75" customHeight="1" x14ac:dyDescent="0.25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spans="1:26" ht="12.75" customHeight="1" x14ac:dyDescent="0.25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spans="1:26" ht="12.75" customHeight="1" x14ac:dyDescent="0.25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spans="1:26" ht="12.75" customHeight="1" x14ac:dyDescent="0.25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spans="1:26" ht="12.75" customHeight="1" x14ac:dyDescent="0.25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spans="1:26" ht="12.75" customHeight="1" x14ac:dyDescent="0.25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spans="1:26" ht="12.75" customHeight="1" x14ac:dyDescent="0.25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spans="1:26" ht="12.75" customHeight="1" x14ac:dyDescent="0.25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spans="1:26" ht="12.75" customHeight="1" x14ac:dyDescent="0.25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spans="1:26" ht="12.75" customHeight="1" x14ac:dyDescent="0.25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spans="1:26" ht="12.75" customHeight="1" x14ac:dyDescent="0.25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spans="1:26" ht="12.75" customHeight="1" x14ac:dyDescent="0.25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spans="1:26" ht="12.75" customHeight="1" x14ac:dyDescent="0.25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spans="1:26" ht="12.75" customHeight="1" x14ac:dyDescent="0.25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spans="1:26" ht="12.75" customHeight="1" x14ac:dyDescent="0.25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spans="1:26" ht="12.75" customHeight="1" x14ac:dyDescent="0.25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spans="1:26" ht="12.75" customHeight="1" x14ac:dyDescent="0.25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spans="1:26" ht="12.75" customHeight="1" x14ac:dyDescent="0.25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spans="1:26" ht="12.75" customHeight="1" x14ac:dyDescent="0.25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spans="1:26" ht="12.75" customHeight="1" x14ac:dyDescent="0.25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spans="1:26" ht="12.75" customHeight="1" x14ac:dyDescent="0.25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spans="1:26" ht="12.75" customHeight="1" x14ac:dyDescent="0.25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spans="1:26" ht="12.75" customHeight="1" x14ac:dyDescent="0.25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spans="1:26" ht="12.75" customHeight="1" x14ac:dyDescent="0.25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spans="1:26" ht="12.75" customHeight="1" x14ac:dyDescent="0.25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spans="1:26" ht="12.75" customHeight="1" x14ac:dyDescent="0.25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spans="1:26" ht="12.75" customHeight="1" x14ac:dyDescent="0.25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spans="1:26" ht="12.75" customHeight="1" x14ac:dyDescent="0.25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spans="1:26" ht="12.75" customHeight="1" x14ac:dyDescent="0.25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spans="1:26" ht="12.75" customHeight="1" x14ac:dyDescent="0.25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spans="1:26" ht="12.75" customHeight="1" x14ac:dyDescent="0.25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spans="1:26" ht="12.75" customHeight="1" x14ac:dyDescent="0.25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spans="1:26" ht="12.75" customHeight="1" x14ac:dyDescent="0.25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spans="1:26" ht="12.75" customHeight="1" x14ac:dyDescent="0.25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spans="1:26" ht="12.75" customHeight="1" x14ac:dyDescent="0.25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spans="1:26" ht="12.75" customHeight="1" x14ac:dyDescent="0.25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spans="1:26" ht="12.75" customHeight="1" x14ac:dyDescent="0.25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spans="1:26" ht="12.75" customHeight="1" x14ac:dyDescent="0.25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spans="1:26" ht="12.75" customHeight="1" x14ac:dyDescent="0.25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spans="1:26" ht="12.75" customHeight="1" x14ac:dyDescent="0.25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spans="1:26" ht="12.75" customHeight="1" x14ac:dyDescent="0.25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spans="1:26" ht="12.75" customHeight="1" x14ac:dyDescent="0.25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spans="1:26" ht="12.75" customHeight="1" x14ac:dyDescent="0.25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spans="1:26" ht="12.75" customHeight="1" x14ac:dyDescent="0.25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spans="1:26" ht="12.75" customHeight="1" x14ac:dyDescent="0.25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spans="1:26" ht="12.75" customHeight="1" x14ac:dyDescent="0.25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spans="1:26" ht="12.75" customHeight="1" x14ac:dyDescent="0.25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spans="1:26" ht="12.75" customHeight="1" x14ac:dyDescent="0.25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spans="1:26" ht="12.75" customHeight="1" x14ac:dyDescent="0.25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spans="1:26" ht="12.75" customHeight="1" x14ac:dyDescent="0.25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spans="1:26" ht="12.75" customHeight="1" x14ac:dyDescent="0.25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spans="1:26" ht="12.75" customHeight="1" x14ac:dyDescent="0.25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spans="1:26" ht="12.75" customHeight="1" x14ac:dyDescent="0.25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spans="1:26" ht="12.75" customHeight="1" x14ac:dyDescent="0.25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spans="1:26" ht="12.75" customHeight="1" x14ac:dyDescent="0.25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spans="1:26" ht="12.75" customHeight="1" x14ac:dyDescent="0.25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spans="1:26" ht="12.75" customHeight="1" x14ac:dyDescent="0.25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spans="1:26" ht="12.75" customHeight="1" x14ac:dyDescent="0.25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spans="1:26" ht="12.75" customHeight="1" x14ac:dyDescent="0.25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spans="1:26" ht="12.75" customHeight="1" x14ac:dyDescent="0.25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spans="1:26" ht="12.75" customHeight="1" x14ac:dyDescent="0.25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spans="1:26" ht="12.75" customHeight="1" x14ac:dyDescent="0.25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spans="1:26" ht="12.75" customHeight="1" x14ac:dyDescent="0.25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spans="1:26" ht="12.75" customHeight="1" x14ac:dyDescent="0.25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spans="1:26" ht="12.75" customHeight="1" x14ac:dyDescent="0.25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spans="1:26" ht="12.75" customHeight="1" x14ac:dyDescent="0.25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spans="1:26" ht="12.75" customHeight="1" x14ac:dyDescent="0.25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spans="1:26" ht="12.75" customHeight="1" x14ac:dyDescent="0.25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spans="1:26" ht="12.75" customHeight="1" x14ac:dyDescent="0.25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spans="1:26" ht="12.75" customHeight="1" x14ac:dyDescent="0.25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spans="1:26" ht="12.75" customHeight="1" x14ac:dyDescent="0.25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spans="1:26" ht="12.75" customHeight="1" x14ac:dyDescent="0.25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spans="1:26" ht="12.75" customHeight="1" x14ac:dyDescent="0.25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spans="1:26" ht="12.75" customHeight="1" x14ac:dyDescent="0.25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spans="1:26" ht="12.75" customHeight="1" x14ac:dyDescent="0.25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spans="1:26" ht="12.75" customHeight="1" x14ac:dyDescent="0.25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spans="1:26" ht="12.75" customHeight="1" x14ac:dyDescent="0.25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spans="1:26" ht="12.75" customHeight="1" x14ac:dyDescent="0.25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spans="1:26" ht="12.75" customHeight="1" x14ac:dyDescent="0.25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spans="1:26" ht="12.75" customHeight="1" x14ac:dyDescent="0.25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spans="1:26" ht="12.75" customHeight="1" x14ac:dyDescent="0.25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spans="1:26" ht="12.75" customHeight="1" x14ac:dyDescent="0.25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spans="1:26" ht="12.75" customHeight="1" x14ac:dyDescent="0.25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spans="1:26" ht="12.75" customHeight="1" x14ac:dyDescent="0.25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spans="1:26" ht="12.75" customHeight="1" x14ac:dyDescent="0.25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spans="1:26" ht="12.75" customHeight="1" x14ac:dyDescent="0.25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spans="1:26" ht="12.75" customHeight="1" x14ac:dyDescent="0.25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spans="1:26" ht="12.75" customHeight="1" x14ac:dyDescent="0.25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spans="1:26" ht="12.75" customHeight="1" x14ac:dyDescent="0.25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spans="1:26" ht="12.75" customHeight="1" x14ac:dyDescent="0.25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spans="1:26" ht="12.75" customHeight="1" x14ac:dyDescent="0.25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spans="1:26" ht="12.75" customHeight="1" x14ac:dyDescent="0.25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spans="1:26" ht="12.75" customHeight="1" x14ac:dyDescent="0.25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spans="1:26" ht="12.75" customHeight="1" x14ac:dyDescent="0.25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spans="1:26" ht="12.75" customHeight="1" x14ac:dyDescent="0.25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spans="1:26" ht="12.75" customHeight="1" x14ac:dyDescent="0.25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spans="1:26" ht="12.75" customHeight="1" x14ac:dyDescent="0.25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spans="1:26" ht="12.75" customHeight="1" x14ac:dyDescent="0.25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spans="1:26" ht="12.75" customHeight="1" x14ac:dyDescent="0.25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spans="1:26" ht="12.75" customHeight="1" x14ac:dyDescent="0.25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spans="1:26" ht="12.75" customHeight="1" x14ac:dyDescent="0.25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spans="1:26" ht="12.75" customHeight="1" x14ac:dyDescent="0.25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spans="1:26" ht="12.75" customHeight="1" x14ac:dyDescent="0.25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spans="1:26" ht="12.75" customHeight="1" x14ac:dyDescent="0.25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spans="1:26" ht="12.75" customHeight="1" x14ac:dyDescent="0.25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spans="1:26" ht="12.75" customHeight="1" x14ac:dyDescent="0.25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spans="1:26" ht="12.75" customHeight="1" x14ac:dyDescent="0.25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spans="1:26" ht="12.75" customHeight="1" x14ac:dyDescent="0.25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spans="1:26" ht="12.75" customHeight="1" x14ac:dyDescent="0.25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spans="1:26" ht="12.75" customHeight="1" x14ac:dyDescent="0.25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spans="1:26" ht="12.75" customHeight="1" x14ac:dyDescent="0.25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spans="1:26" ht="12.75" customHeight="1" x14ac:dyDescent="0.25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spans="1:26" ht="12.75" customHeight="1" x14ac:dyDescent="0.25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spans="1:26" ht="12.75" customHeight="1" x14ac:dyDescent="0.25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spans="1:26" ht="12.75" customHeight="1" x14ac:dyDescent="0.25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spans="1:26" ht="12.75" customHeight="1" x14ac:dyDescent="0.25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spans="1:26" ht="12.75" customHeight="1" x14ac:dyDescent="0.25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spans="1:26" ht="12.75" customHeight="1" x14ac:dyDescent="0.25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spans="1:26" ht="12.75" customHeight="1" x14ac:dyDescent="0.25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spans="1:26" ht="12.75" customHeight="1" x14ac:dyDescent="0.25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spans="1:26" ht="12.75" customHeight="1" x14ac:dyDescent="0.25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spans="1:26" ht="12.75" customHeight="1" x14ac:dyDescent="0.25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spans="1:26" ht="12.75" customHeight="1" x14ac:dyDescent="0.25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spans="1:26" ht="12.75" customHeight="1" x14ac:dyDescent="0.25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spans="1:26" ht="12.75" customHeight="1" x14ac:dyDescent="0.25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spans="1:26" ht="12.75" customHeight="1" x14ac:dyDescent="0.25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spans="1:26" ht="12.75" customHeight="1" x14ac:dyDescent="0.25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spans="1:26" ht="12.75" customHeight="1" x14ac:dyDescent="0.25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spans="1:26" ht="12.75" customHeight="1" x14ac:dyDescent="0.25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spans="1:26" ht="12.75" customHeight="1" x14ac:dyDescent="0.25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spans="1:26" ht="12.75" customHeight="1" x14ac:dyDescent="0.25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spans="1:26" ht="12.75" customHeight="1" x14ac:dyDescent="0.25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spans="1:26" ht="12.75" customHeight="1" x14ac:dyDescent="0.25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spans="1:26" ht="12.75" customHeight="1" x14ac:dyDescent="0.25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spans="1:26" ht="12.75" customHeight="1" x14ac:dyDescent="0.25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spans="1:26" ht="12.75" customHeight="1" x14ac:dyDescent="0.25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spans="1:26" ht="12.75" customHeight="1" x14ac:dyDescent="0.25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spans="1:26" ht="12.75" customHeight="1" x14ac:dyDescent="0.25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spans="1:26" ht="12.75" customHeight="1" x14ac:dyDescent="0.25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spans="1:26" ht="12.75" customHeight="1" x14ac:dyDescent="0.25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spans="1:26" ht="12.75" customHeight="1" x14ac:dyDescent="0.25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spans="1:26" ht="12.75" customHeight="1" x14ac:dyDescent="0.25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spans="1:26" ht="12.75" customHeight="1" x14ac:dyDescent="0.25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spans="1:26" ht="12.75" customHeight="1" x14ac:dyDescent="0.25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spans="1:26" ht="12.75" customHeight="1" x14ac:dyDescent="0.25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spans="1:26" ht="12.75" customHeight="1" x14ac:dyDescent="0.25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spans="1:26" ht="12.75" customHeight="1" x14ac:dyDescent="0.25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spans="1:26" ht="12.75" customHeight="1" x14ac:dyDescent="0.25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spans="1:26" ht="12.75" customHeight="1" x14ac:dyDescent="0.25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spans="1:26" ht="12.75" customHeight="1" x14ac:dyDescent="0.25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spans="1:26" ht="12.75" customHeight="1" x14ac:dyDescent="0.25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spans="1:26" ht="12.75" customHeight="1" x14ac:dyDescent="0.25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spans="1:26" ht="12.75" customHeight="1" x14ac:dyDescent="0.25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spans="1:26" ht="12.75" customHeight="1" x14ac:dyDescent="0.25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spans="1:26" ht="12.75" customHeight="1" x14ac:dyDescent="0.25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spans="1:26" ht="12.75" customHeight="1" x14ac:dyDescent="0.25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spans="1:26" ht="12.75" customHeight="1" x14ac:dyDescent="0.25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spans="1:26" ht="12.75" customHeight="1" x14ac:dyDescent="0.25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spans="1:26" ht="12.75" customHeight="1" x14ac:dyDescent="0.25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spans="1:26" ht="12.75" customHeight="1" x14ac:dyDescent="0.25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spans="1:26" ht="12.75" customHeight="1" x14ac:dyDescent="0.25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spans="1:26" ht="12.75" customHeight="1" x14ac:dyDescent="0.25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spans="1:26" ht="12.75" customHeight="1" x14ac:dyDescent="0.25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spans="1:26" ht="12.75" customHeight="1" x14ac:dyDescent="0.25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spans="1:26" ht="12.75" customHeight="1" x14ac:dyDescent="0.25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spans="1:26" ht="12.75" customHeight="1" x14ac:dyDescent="0.25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spans="1:26" ht="12.75" customHeight="1" x14ac:dyDescent="0.25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spans="1:26" ht="12.75" customHeight="1" x14ac:dyDescent="0.25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spans="1:26" ht="12.75" customHeight="1" x14ac:dyDescent="0.25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spans="1:26" ht="12.75" customHeight="1" x14ac:dyDescent="0.25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spans="1:26" ht="12.75" customHeight="1" x14ac:dyDescent="0.25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spans="1:26" ht="12.75" customHeight="1" x14ac:dyDescent="0.25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spans="1:26" ht="12.75" customHeight="1" x14ac:dyDescent="0.25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spans="1:26" ht="12.75" customHeight="1" x14ac:dyDescent="0.25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spans="1:26" ht="12.75" customHeight="1" x14ac:dyDescent="0.25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spans="1:26" ht="12.75" customHeight="1" x14ac:dyDescent="0.25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spans="1:26" ht="12.75" customHeight="1" x14ac:dyDescent="0.25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spans="1:26" ht="12.75" customHeight="1" x14ac:dyDescent="0.25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spans="1:26" ht="12.75" customHeight="1" x14ac:dyDescent="0.25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spans="1:26" ht="12.75" customHeight="1" x14ac:dyDescent="0.25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spans="1:26" ht="12.75" customHeight="1" x14ac:dyDescent="0.25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spans="1:26" ht="12.75" customHeight="1" x14ac:dyDescent="0.25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spans="1:26" ht="12.75" customHeight="1" x14ac:dyDescent="0.25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spans="1:26" ht="12.75" customHeight="1" x14ac:dyDescent="0.25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spans="1:26" ht="12.75" customHeight="1" x14ac:dyDescent="0.25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spans="1:26" ht="12.75" customHeight="1" x14ac:dyDescent="0.25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spans="1:26" ht="12.75" customHeight="1" x14ac:dyDescent="0.25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spans="1:26" ht="12.75" customHeight="1" x14ac:dyDescent="0.25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spans="1:26" ht="12.75" customHeight="1" x14ac:dyDescent="0.25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spans="1:26" ht="12.75" customHeight="1" x14ac:dyDescent="0.25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spans="1:26" ht="12.75" customHeight="1" x14ac:dyDescent="0.25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spans="1:26" ht="12.75" customHeight="1" x14ac:dyDescent="0.25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spans="1:26" ht="12.75" customHeight="1" x14ac:dyDescent="0.25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spans="1:26" ht="12.75" customHeight="1" x14ac:dyDescent="0.25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spans="1:26" ht="12.75" customHeight="1" x14ac:dyDescent="0.25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spans="1:26" ht="12.75" customHeight="1" x14ac:dyDescent="0.25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spans="1:26" ht="12.75" customHeight="1" x14ac:dyDescent="0.25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spans="1:26" ht="12.75" customHeight="1" x14ac:dyDescent="0.25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spans="1:26" ht="12.75" customHeight="1" x14ac:dyDescent="0.25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spans="1:26" ht="12.75" customHeight="1" x14ac:dyDescent="0.25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spans="1:26" ht="12.75" customHeight="1" x14ac:dyDescent="0.25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spans="1:26" ht="12.75" customHeight="1" x14ac:dyDescent="0.25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spans="1:26" ht="12.75" customHeight="1" x14ac:dyDescent="0.25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spans="1:26" ht="12.75" customHeight="1" x14ac:dyDescent="0.25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spans="1:26" ht="12.75" customHeight="1" x14ac:dyDescent="0.25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spans="1:26" ht="12.75" customHeight="1" x14ac:dyDescent="0.25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spans="1:26" ht="12.75" customHeight="1" x14ac:dyDescent="0.25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spans="1:26" ht="12.75" customHeight="1" x14ac:dyDescent="0.25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spans="1:26" ht="12.75" customHeight="1" x14ac:dyDescent="0.25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spans="1:26" ht="12.75" customHeight="1" x14ac:dyDescent="0.25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spans="1:26" ht="12.75" customHeight="1" x14ac:dyDescent="0.25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spans="1:26" ht="12.75" customHeight="1" x14ac:dyDescent="0.25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spans="1:26" ht="12.75" customHeight="1" x14ac:dyDescent="0.25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spans="1:26" ht="12.75" customHeight="1" x14ac:dyDescent="0.25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spans="1:26" ht="12.75" customHeight="1" x14ac:dyDescent="0.25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spans="1:26" ht="12.75" customHeight="1" x14ac:dyDescent="0.25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spans="1:26" ht="12.75" customHeight="1" x14ac:dyDescent="0.25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spans="1:26" ht="12.75" customHeight="1" x14ac:dyDescent="0.25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spans="1:26" ht="12.75" customHeight="1" x14ac:dyDescent="0.25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spans="1:26" ht="12.75" customHeight="1" x14ac:dyDescent="0.25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spans="1:26" ht="12.75" customHeight="1" x14ac:dyDescent="0.25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spans="1:26" ht="12.75" customHeight="1" x14ac:dyDescent="0.25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spans="1:26" ht="12.75" customHeight="1" x14ac:dyDescent="0.25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spans="1:26" ht="12.75" customHeight="1" x14ac:dyDescent="0.25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spans="1:26" ht="12.75" customHeight="1" x14ac:dyDescent="0.25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spans="1:26" ht="12.75" customHeight="1" x14ac:dyDescent="0.25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spans="1:26" ht="12.75" customHeight="1" x14ac:dyDescent="0.25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spans="1:26" ht="12.75" customHeight="1" x14ac:dyDescent="0.25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spans="1:26" ht="12.75" customHeight="1" x14ac:dyDescent="0.25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spans="1:26" ht="12.75" customHeight="1" x14ac:dyDescent="0.25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spans="1:26" ht="12.75" customHeight="1" x14ac:dyDescent="0.25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spans="1:26" ht="12.75" customHeight="1" x14ac:dyDescent="0.25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spans="1:26" ht="12.75" customHeight="1" x14ac:dyDescent="0.25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spans="1:26" ht="12.75" customHeight="1" x14ac:dyDescent="0.25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spans="1:26" ht="12.75" customHeight="1" x14ac:dyDescent="0.25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spans="1:26" ht="12.75" customHeight="1" x14ac:dyDescent="0.25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spans="1:26" ht="12.75" customHeight="1" x14ac:dyDescent="0.25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spans="1:26" ht="12.75" customHeight="1" x14ac:dyDescent="0.25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spans="1:26" ht="12.75" customHeight="1" x14ac:dyDescent="0.25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spans="1:26" ht="12.75" customHeight="1" x14ac:dyDescent="0.25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spans="1:26" ht="12.75" customHeight="1" x14ac:dyDescent="0.25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spans="1:26" ht="12.75" customHeight="1" x14ac:dyDescent="0.25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spans="1:26" ht="12.75" customHeight="1" x14ac:dyDescent="0.25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spans="1:26" ht="12.75" customHeight="1" x14ac:dyDescent="0.25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spans="1:26" ht="12.75" customHeight="1" x14ac:dyDescent="0.25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spans="1:26" ht="12.75" customHeight="1" x14ac:dyDescent="0.25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spans="1:26" ht="12.75" customHeight="1" x14ac:dyDescent="0.25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spans="1:26" ht="12.75" customHeight="1" x14ac:dyDescent="0.25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spans="1:26" ht="12.75" customHeight="1" x14ac:dyDescent="0.25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spans="1:26" ht="12.75" customHeight="1" x14ac:dyDescent="0.25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spans="1:26" ht="12.75" customHeight="1" x14ac:dyDescent="0.25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spans="1:26" ht="12.75" customHeight="1" x14ac:dyDescent="0.25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spans="1:26" ht="12.75" customHeight="1" x14ac:dyDescent="0.25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spans="1:26" ht="12.75" customHeight="1" x14ac:dyDescent="0.25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spans="1:26" ht="12.75" customHeight="1" x14ac:dyDescent="0.25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spans="1:26" ht="12.75" customHeight="1" x14ac:dyDescent="0.25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spans="1:26" ht="12.75" customHeight="1" x14ac:dyDescent="0.25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spans="1:26" ht="12.75" customHeight="1" x14ac:dyDescent="0.25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spans="1:26" ht="12.75" customHeight="1" x14ac:dyDescent="0.25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spans="1:26" ht="12.75" customHeight="1" x14ac:dyDescent="0.25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spans="1:26" ht="12.75" customHeight="1" x14ac:dyDescent="0.25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spans="1:26" ht="12.75" customHeight="1" x14ac:dyDescent="0.25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spans="1:26" ht="12.75" customHeight="1" x14ac:dyDescent="0.25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spans="1:26" ht="12.75" customHeight="1" x14ac:dyDescent="0.25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spans="1:26" ht="12.75" customHeight="1" x14ac:dyDescent="0.25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spans="1:26" ht="12.75" customHeight="1" x14ac:dyDescent="0.25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spans="1:26" ht="12.75" customHeight="1" x14ac:dyDescent="0.25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spans="1:26" ht="12.75" customHeight="1" x14ac:dyDescent="0.25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spans="1:26" ht="12.75" customHeight="1" x14ac:dyDescent="0.25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spans="1:26" ht="12.75" customHeight="1" x14ac:dyDescent="0.25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spans="1:26" ht="12.75" customHeight="1" x14ac:dyDescent="0.25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spans="1:26" ht="12.75" customHeight="1" x14ac:dyDescent="0.25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spans="1:26" ht="12.75" customHeight="1" x14ac:dyDescent="0.25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spans="1:26" ht="12.75" customHeight="1" x14ac:dyDescent="0.25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spans="1:26" ht="12.75" customHeight="1" x14ac:dyDescent="0.25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spans="1:26" ht="12.75" customHeight="1" x14ac:dyDescent="0.25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spans="1:26" ht="12.75" customHeight="1" x14ac:dyDescent="0.25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spans="1:26" ht="12.75" customHeight="1" x14ac:dyDescent="0.25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spans="1:26" ht="12.75" customHeight="1" x14ac:dyDescent="0.25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spans="1:26" ht="12.75" customHeight="1" x14ac:dyDescent="0.25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spans="1:26" ht="12.75" customHeight="1" x14ac:dyDescent="0.25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spans="1:26" ht="12.75" customHeight="1" x14ac:dyDescent="0.25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spans="1:26" ht="12.75" customHeight="1" x14ac:dyDescent="0.25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spans="1:26" ht="12.75" customHeight="1" x14ac:dyDescent="0.25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spans="1:26" ht="12.75" customHeight="1" x14ac:dyDescent="0.25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spans="1:26" ht="12.75" customHeight="1" x14ac:dyDescent="0.25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spans="1:26" ht="12.75" customHeight="1" x14ac:dyDescent="0.25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spans="1:26" ht="12.75" customHeight="1" x14ac:dyDescent="0.25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spans="1:26" ht="12.75" customHeight="1" x14ac:dyDescent="0.25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spans="1:26" ht="12.75" customHeight="1" x14ac:dyDescent="0.25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spans="1:26" ht="12.75" customHeight="1" x14ac:dyDescent="0.25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spans="1:26" ht="12.75" customHeight="1" x14ac:dyDescent="0.25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spans="1:26" ht="12.75" customHeight="1" x14ac:dyDescent="0.25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spans="1:26" ht="12.75" customHeight="1" x14ac:dyDescent="0.25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spans="1:26" ht="12.75" customHeight="1" x14ac:dyDescent="0.25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spans="1:26" ht="12.75" customHeight="1" x14ac:dyDescent="0.25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spans="1:26" ht="12.75" customHeight="1" x14ac:dyDescent="0.25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spans="1:26" ht="12.75" customHeight="1" x14ac:dyDescent="0.25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spans="1:26" ht="12.75" customHeight="1" x14ac:dyDescent="0.25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spans="1:26" ht="12.75" customHeight="1" x14ac:dyDescent="0.25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spans="1:26" ht="12.75" customHeight="1" x14ac:dyDescent="0.25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spans="1:26" ht="12.75" customHeight="1" x14ac:dyDescent="0.25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spans="1:26" ht="12.75" customHeight="1" x14ac:dyDescent="0.25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spans="1:26" ht="12.75" customHeight="1" x14ac:dyDescent="0.25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spans="1:26" ht="12.75" customHeight="1" x14ac:dyDescent="0.25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spans="1:26" ht="12.75" customHeight="1" x14ac:dyDescent="0.25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spans="1:26" ht="12.75" customHeight="1" x14ac:dyDescent="0.25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spans="1:26" ht="12.75" customHeight="1" x14ac:dyDescent="0.25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spans="1:26" ht="12.75" customHeight="1" x14ac:dyDescent="0.25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spans="1:26" ht="12.75" customHeight="1" x14ac:dyDescent="0.25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spans="1:26" ht="12.75" customHeight="1" x14ac:dyDescent="0.25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spans="1:26" ht="12.75" customHeight="1" x14ac:dyDescent="0.25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spans="1:26" ht="12.75" customHeight="1" x14ac:dyDescent="0.25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spans="1:26" ht="12.75" customHeight="1" x14ac:dyDescent="0.25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spans="1:26" ht="12.75" customHeight="1" x14ac:dyDescent="0.25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spans="1:26" ht="12.75" customHeight="1" x14ac:dyDescent="0.25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spans="1:26" ht="12.75" customHeight="1" x14ac:dyDescent="0.25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spans="1:26" ht="12.75" customHeight="1" x14ac:dyDescent="0.25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spans="1:26" ht="12.75" customHeight="1" x14ac:dyDescent="0.25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spans="1:26" ht="12.75" customHeight="1" x14ac:dyDescent="0.25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spans="1:26" ht="12.75" customHeight="1" x14ac:dyDescent="0.25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spans="1:26" ht="12.75" customHeight="1" x14ac:dyDescent="0.25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spans="1:26" ht="12.75" customHeight="1" x14ac:dyDescent="0.25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spans="1:26" ht="12.75" customHeight="1" x14ac:dyDescent="0.25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spans="1:26" ht="12.75" customHeight="1" x14ac:dyDescent="0.25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spans="1:26" ht="12.75" customHeight="1" x14ac:dyDescent="0.25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spans="1:26" ht="12.75" customHeight="1" x14ac:dyDescent="0.25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spans="1:26" ht="12.75" customHeight="1" x14ac:dyDescent="0.25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spans="1:26" ht="12.75" customHeight="1" x14ac:dyDescent="0.25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spans="1:26" ht="12.75" customHeight="1" x14ac:dyDescent="0.25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spans="1:26" ht="12.75" customHeight="1" x14ac:dyDescent="0.25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spans="1:26" ht="12.75" customHeight="1" x14ac:dyDescent="0.25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spans="1:26" ht="12.75" customHeight="1" x14ac:dyDescent="0.25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spans="1:26" ht="12.75" customHeight="1" x14ac:dyDescent="0.25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spans="1:26" ht="12.75" customHeight="1" x14ac:dyDescent="0.25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spans="1:26" ht="12.75" customHeight="1" x14ac:dyDescent="0.25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spans="1:26" ht="12.75" customHeight="1" x14ac:dyDescent="0.25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spans="1:26" ht="12.75" customHeight="1" x14ac:dyDescent="0.25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spans="1:26" ht="12.75" customHeight="1" x14ac:dyDescent="0.25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spans="1:26" ht="12.75" customHeight="1" x14ac:dyDescent="0.25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spans="1:26" ht="12.75" customHeight="1" x14ac:dyDescent="0.25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spans="1:26" ht="12.75" customHeight="1" x14ac:dyDescent="0.25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spans="1:26" ht="12.75" customHeight="1" x14ac:dyDescent="0.25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spans="1:26" ht="12.75" customHeight="1" x14ac:dyDescent="0.25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spans="1:26" ht="12.75" customHeight="1" x14ac:dyDescent="0.25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spans="1:26" ht="12.75" customHeight="1" x14ac:dyDescent="0.25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spans="1:26" ht="12.75" customHeight="1" x14ac:dyDescent="0.25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spans="1:26" ht="12.75" customHeight="1" x14ac:dyDescent="0.25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spans="1:26" ht="12.75" customHeight="1" x14ac:dyDescent="0.25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spans="1:26" ht="12.75" customHeight="1" x14ac:dyDescent="0.25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spans="1:26" ht="12.75" customHeight="1" x14ac:dyDescent="0.25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spans="1:26" ht="12.75" customHeight="1" x14ac:dyDescent="0.25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spans="1:26" ht="12.75" customHeight="1" x14ac:dyDescent="0.25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spans="1:26" ht="12.75" customHeight="1" x14ac:dyDescent="0.25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spans="1:26" ht="12.75" customHeight="1" x14ac:dyDescent="0.25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spans="1:26" ht="12.75" customHeight="1" x14ac:dyDescent="0.25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spans="1:26" ht="12.75" customHeight="1" x14ac:dyDescent="0.25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spans="1:26" ht="12.75" customHeight="1" x14ac:dyDescent="0.25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spans="1:26" ht="12.75" customHeight="1" x14ac:dyDescent="0.25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spans="1:26" ht="12.75" customHeight="1" x14ac:dyDescent="0.25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spans="1:26" ht="12.75" customHeight="1" x14ac:dyDescent="0.25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spans="1:26" ht="12.75" customHeight="1" x14ac:dyDescent="0.25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spans="1:26" ht="12.75" customHeight="1" x14ac:dyDescent="0.25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spans="1:26" ht="12.75" customHeight="1" x14ac:dyDescent="0.25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spans="1:26" ht="12.75" customHeight="1" x14ac:dyDescent="0.25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spans="1:26" ht="12.75" customHeight="1" x14ac:dyDescent="0.25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spans="1:26" ht="12.75" customHeight="1" x14ac:dyDescent="0.25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spans="1:26" ht="12.75" customHeight="1" x14ac:dyDescent="0.25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spans="1:26" ht="12.75" customHeight="1" x14ac:dyDescent="0.25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spans="1:26" ht="12.75" customHeight="1" x14ac:dyDescent="0.25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spans="1:26" ht="12.75" customHeight="1" x14ac:dyDescent="0.25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spans="1:26" ht="12.75" customHeight="1" x14ac:dyDescent="0.25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spans="1:26" ht="12.75" customHeight="1" x14ac:dyDescent="0.25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spans="1:26" ht="12.75" customHeight="1" x14ac:dyDescent="0.25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spans="1:26" ht="12.75" customHeight="1" x14ac:dyDescent="0.25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spans="1:26" ht="12.75" customHeight="1" x14ac:dyDescent="0.25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spans="1:26" ht="12.75" customHeight="1" x14ac:dyDescent="0.25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spans="1:26" ht="12.75" customHeight="1" x14ac:dyDescent="0.25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spans="1:26" ht="12.75" customHeight="1" x14ac:dyDescent="0.25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spans="1:26" ht="12.75" customHeight="1" x14ac:dyDescent="0.25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spans="1:26" ht="12.75" customHeight="1" x14ac:dyDescent="0.25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spans="1:26" ht="12.75" customHeight="1" x14ac:dyDescent="0.25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spans="1:26" ht="12.75" customHeight="1" x14ac:dyDescent="0.25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spans="1:26" ht="12.75" customHeight="1" x14ac:dyDescent="0.25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spans="1:26" ht="12.75" customHeight="1" x14ac:dyDescent="0.25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spans="1:26" ht="12.75" customHeight="1" x14ac:dyDescent="0.25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spans="1:26" ht="12.75" customHeight="1" x14ac:dyDescent="0.25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spans="1:26" ht="12.75" customHeight="1" x14ac:dyDescent="0.25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spans="1:26" ht="12.75" customHeight="1" x14ac:dyDescent="0.25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spans="1:26" ht="12.75" customHeight="1" x14ac:dyDescent="0.25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spans="1:26" ht="12.75" customHeight="1" x14ac:dyDescent="0.25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spans="1:26" ht="12.75" customHeight="1" x14ac:dyDescent="0.25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spans="1:26" ht="12.75" customHeight="1" x14ac:dyDescent="0.25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spans="1:26" ht="12.75" customHeight="1" x14ac:dyDescent="0.25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spans="1:26" ht="12.75" customHeight="1" x14ac:dyDescent="0.25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spans="1:26" ht="12.75" customHeight="1" x14ac:dyDescent="0.25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spans="1:26" ht="12.75" customHeight="1" x14ac:dyDescent="0.25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spans="1:26" ht="12.75" customHeight="1" x14ac:dyDescent="0.25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spans="1:26" ht="12.75" customHeight="1" x14ac:dyDescent="0.25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spans="1:26" ht="12.75" customHeight="1" x14ac:dyDescent="0.25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spans="1:26" ht="12.75" customHeight="1" x14ac:dyDescent="0.25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spans="1:26" ht="12.75" customHeight="1" x14ac:dyDescent="0.25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spans="1:26" ht="12.75" customHeight="1" x14ac:dyDescent="0.25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spans="1:26" ht="12.75" customHeight="1" x14ac:dyDescent="0.25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spans="1:26" ht="12.75" customHeight="1" x14ac:dyDescent="0.25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spans="1:26" ht="12.75" customHeight="1" x14ac:dyDescent="0.25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spans="1:26" ht="12.75" customHeight="1" x14ac:dyDescent="0.25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spans="1:26" ht="12.75" customHeight="1" x14ac:dyDescent="0.25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spans="1:26" ht="12.75" customHeight="1" x14ac:dyDescent="0.25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spans="1:26" ht="12.75" customHeight="1" x14ac:dyDescent="0.25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spans="1:26" ht="12.75" customHeight="1" x14ac:dyDescent="0.25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spans="1:26" ht="12.75" customHeight="1" x14ac:dyDescent="0.25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spans="1:26" ht="12.75" customHeight="1" x14ac:dyDescent="0.25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spans="1:26" ht="12.75" customHeight="1" x14ac:dyDescent="0.25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spans="1:26" ht="12.75" customHeight="1" x14ac:dyDescent="0.25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spans="1:26" ht="12.75" customHeight="1" x14ac:dyDescent="0.25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spans="1:26" ht="12.75" customHeight="1" x14ac:dyDescent="0.25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spans="1:26" ht="12.75" customHeight="1" x14ac:dyDescent="0.25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spans="1:26" ht="12.75" customHeight="1" x14ac:dyDescent="0.25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spans="1:26" ht="12.75" customHeight="1" x14ac:dyDescent="0.25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spans="1:26" ht="12.75" customHeight="1" x14ac:dyDescent="0.25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spans="1:26" ht="12.75" customHeight="1" x14ac:dyDescent="0.25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spans="1:26" ht="12.75" customHeight="1" x14ac:dyDescent="0.25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spans="1:26" ht="12.75" customHeight="1" x14ac:dyDescent="0.25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spans="1:26" ht="12.75" customHeight="1" x14ac:dyDescent="0.25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spans="1:26" ht="12.75" customHeight="1" x14ac:dyDescent="0.25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spans="1:26" ht="12.75" customHeight="1" x14ac:dyDescent="0.25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spans="1:26" ht="12.75" customHeight="1" x14ac:dyDescent="0.25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spans="1:26" ht="12.75" customHeight="1" x14ac:dyDescent="0.25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spans="1:26" ht="12.75" customHeight="1" x14ac:dyDescent="0.25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spans="1:26" ht="12.75" customHeight="1" x14ac:dyDescent="0.25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spans="1:26" ht="12.75" customHeight="1" x14ac:dyDescent="0.25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spans="1:26" ht="12.75" customHeight="1" x14ac:dyDescent="0.25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spans="1:26" ht="12.75" customHeight="1" x14ac:dyDescent="0.25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spans="1:26" ht="12.75" customHeight="1" x14ac:dyDescent="0.25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spans="1:26" ht="12.75" customHeight="1" x14ac:dyDescent="0.25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spans="1:26" ht="12.75" customHeight="1" x14ac:dyDescent="0.25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spans="1:26" ht="12.75" customHeight="1" x14ac:dyDescent="0.25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spans="1:26" ht="12.75" customHeight="1" x14ac:dyDescent="0.25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spans="1:26" ht="12.75" customHeight="1" x14ac:dyDescent="0.25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spans="1:26" ht="12.75" customHeight="1" x14ac:dyDescent="0.25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spans="1:26" ht="12.75" customHeight="1" x14ac:dyDescent="0.25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spans="1:26" ht="12.75" customHeight="1" x14ac:dyDescent="0.25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spans="1:26" ht="12.75" customHeight="1" x14ac:dyDescent="0.25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spans="1:26" ht="12.75" customHeight="1" x14ac:dyDescent="0.25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spans="1:26" ht="12.75" customHeight="1" x14ac:dyDescent="0.25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spans="1:26" ht="12.75" customHeight="1" x14ac:dyDescent="0.25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spans="1:26" ht="12.75" customHeight="1" x14ac:dyDescent="0.25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spans="1:26" ht="12.75" customHeight="1" x14ac:dyDescent="0.25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spans="1:26" ht="12.75" customHeight="1" x14ac:dyDescent="0.25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spans="1:26" ht="12.75" customHeight="1" x14ac:dyDescent="0.25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spans="1:26" ht="12.75" customHeight="1" x14ac:dyDescent="0.25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spans="1:26" ht="12.75" customHeight="1" x14ac:dyDescent="0.25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spans="1:26" ht="12.75" customHeight="1" x14ac:dyDescent="0.25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spans="1:26" ht="12.75" customHeight="1" x14ac:dyDescent="0.25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spans="1:26" ht="12.75" customHeight="1" x14ac:dyDescent="0.25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spans="1:26" ht="12.75" customHeight="1" x14ac:dyDescent="0.25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spans="1:26" ht="12.75" customHeight="1" x14ac:dyDescent="0.25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spans="1:26" ht="12.75" customHeight="1" x14ac:dyDescent="0.25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spans="1:26" ht="12.75" customHeight="1" x14ac:dyDescent="0.25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spans="1:26" ht="12.75" customHeight="1" x14ac:dyDescent="0.25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spans="1:26" ht="12.75" customHeight="1" x14ac:dyDescent="0.25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spans="1:26" ht="12.75" customHeight="1" x14ac:dyDescent="0.25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spans="1:26" ht="12.75" customHeight="1" x14ac:dyDescent="0.25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spans="1:26" ht="12.75" customHeight="1" x14ac:dyDescent="0.25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spans="1:26" ht="12.75" customHeight="1" x14ac:dyDescent="0.25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spans="1:26" ht="12.75" customHeight="1" x14ac:dyDescent="0.25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spans="1:26" ht="12.75" customHeight="1" x14ac:dyDescent="0.25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spans="1:26" ht="12.75" customHeight="1" x14ac:dyDescent="0.25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spans="1:26" ht="12.75" customHeight="1" x14ac:dyDescent="0.25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spans="1:26" ht="12.75" customHeight="1" x14ac:dyDescent="0.25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spans="1:26" ht="12.75" customHeight="1" x14ac:dyDescent="0.25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spans="1:26" ht="12.75" customHeight="1" x14ac:dyDescent="0.25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spans="1:26" ht="12.75" customHeight="1" x14ac:dyDescent="0.25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spans="1:26" ht="12.75" customHeight="1" x14ac:dyDescent="0.25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spans="1:26" ht="12.75" customHeight="1" x14ac:dyDescent="0.25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spans="1:26" ht="12.75" customHeight="1" x14ac:dyDescent="0.25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spans="1:26" ht="12.75" customHeight="1" x14ac:dyDescent="0.25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spans="1:26" ht="12.75" customHeight="1" x14ac:dyDescent="0.25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spans="1:26" ht="12.75" customHeight="1" x14ac:dyDescent="0.25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spans="1:26" ht="12.75" customHeight="1" x14ac:dyDescent="0.25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spans="1:26" ht="12.75" customHeight="1" x14ac:dyDescent="0.25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spans="1:26" ht="12.75" customHeight="1" x14ac:dyDescent="0.25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spans="1:26" ht="12.75" customHeight="1" x14ac:dyDescent="0.25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spans="1:26" ht="12.75" customHeight="1" x14ac:dyDescent="0.25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spans="1:26" ht="12.75" customHeight="1" x14ac:dyDescent="0.25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spans="1:26" ht="12.75" customHeight="1" x14ac:dyDescent="0.25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spans="1:26" ht="12.75" customHeight="1" x14ac:dyDescent="0.25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spans="1:26" ht="12.75" customHeight="1" x14ac:dyDescent="0.25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spans="1:26" ht="12.75" customHeight="1" x14ac:dyDescent="0.25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spans="1:26" ht="12.75" customHeight="1" x14ac:dyDescent="0.25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spans="1:26" ht="12.75" customHeight="1" x14ac:dyDescent="0.25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spans="1:26" ht="12.75" customHeight="1" x14ac:dyDescent="0.25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spans="1:26" ht="12.75" customHeight="1" x14ac:dyDescent="0.25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spans="1:26" ht="12.75" customHeight="1" x14ac:dyDescent="0.25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spans="1:26" ht="12.75" customHeight="1" x14ac:dyDescent="0.25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spans="1:26" ht="12.75" customHeight="1" x14ac:dyDescent="0.25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spans="1:26" ht="12.75" customHeight="1" x14ac:dyDescent="0.25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spans="1:26" ht="12.75" customHeight="1" x14ac:dyDescent="0.25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spans="1:26" ht="12.75" customHeight="1" x14ac:dyDescent="0.25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spans="1:26" ht="12.75" customHeight="1" x14ac:dyDescent="0.25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spans="1:26" ht="12.75" customHeight="1" x14ac:dyDescent="0.25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spans="1:26" ht="12.75" customHeight="1" x14ac:dyDescent="0.25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spans="1:26" ht="12.75" customHeight="1" x14ac:dyDescent="0.25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spans="1:26" ht="12.75" customHeight="1" x14ac:dyDescent="0.25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spans="1:26" ht="12.75" customHeight="1" x14ac:dyDescent="0.25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spans="1:26" ht="12.75" customHeight="1" x14ac:dyDescent="0.25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spans="1:26" ht="12.75" customHeight="1" x14ac:dyDescent="0.25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spans="1:26" ht="12.75" customHeight="1" x14ac:dyDescent="0.25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spans="1:26" ht="12.75" customHeight="1" x14ac:dyDescent="0.25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spans="1:26" ht="12.75" customHeight="1" x14ac:dyDescent="0.25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spans="1:26" ht="12.75" customHeight="1" x14ac:dyDescent="0.25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spans="1:26" ht="12.75" customHeight="1" x14ac:dyDescent="0.25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spans="1:26" ht="12.75" customHeight="1" x14ac:dyDescent="0.25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spans="1:26" ht="12.75" customHeight="1" x14ac:dyDescent="0.25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spans="1:26" ht="12.75" customHeight="1" x14ac:dyDescent="0.25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spans="1:26" ht="12.75" customHeight="1" x14ac:dyDescent="0.25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spans="1:26" ht="12.75" customHeight="1" x14ac:dyDescent="0.25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spans="1:26" ht="12.75" customHeight="1" x14ac:dyDescent="0.25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spans="1:26" ht="12.75" customHeight="1" x14ac:dyDescent="0.25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spans="1:26" ht="12.75" customHeight="1" x14ac:dyDescent="0.25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spans="1:26" ht="12.75" customHeight="1" x14ac:dyDescent="0.25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spans="1:26" ht="12.75" customHeight="1" x14ac:dyDescent="0.25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spans="1:26" ht="12.75" customHeight="1" x14ac:dyDescent="0.25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spans="1:26" ht="12.75" customHeight="1" x14ac:dyDescent="0.25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spans="1:26" ht="12.75" customHeight="1" x14ac:dyDescent="0.25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spans="1:26" ht="12.75" customHeight="1" x14ac:dyDescent="0.25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spans="1:26" ht="12.75" customHeight="1" x14ac:dyDescent="0.25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spans="1:26" ht="12.75" customHeight="1" x14ac:dyDescent="0.25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spans="1:26" ht="12.75" customHeight="1" x14ac:dyDescent="0.25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spans="1:26" ht="12.75" customHeight="1" x14ac:dyDescent="0.25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spans="1:26" ht="12.75" customHeight="1" x14ac:dyDescent="0.25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spans="1:26" ht="12.75" customHeight="1" x14ac:dyDescent="0.25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spans="1:26" ht="12.75" customHeight="1" x14ac:dyDescent="0.25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spans="1:26" ht="12.75" customHeight="1" x14ac:dyDescent="0.25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spans="1:26" ht="12.75" customHeight="1" x14ac:dyDescent="0.25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spans="1:26" ht="12.75" customHeight="1" x14ac:dyDescent="0.25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spans="1:26" ht="12.75" customHeight="1" x14ac:dyDescent="0.25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spans="1:26" ht="12.75" customHeight="1" x14ac:dyDescent="0.25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spans="1:26" ht="12.75" customHeight="1" x14ac:dyDescent="0.25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spans="1:26" ht="12.75" customHeight="1" x14ac:dyDescent="0.25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spans="1:26" ht="12.75" customHeight="1" x14ac:dyDescent="0.25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spans="1:26" ht="12.75" customHeight="1" x14ac:dyDescent="0.25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spans="1:26" ht="12.75" customHeight="1" x14ac:dyDescent="0.25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spans="1:26" ht="12.75" customHeight="1" x14ac:dyDescent="0.25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spans="1:26" ht="12.75" customHeight="1" x14ac:dyDescent="0.25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spans="1:26" ht="12.75" customHeight="1" x14ac:dyDescent="0.25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spans="1:26" ht="12.75" customHeight="1" x14ac:dyDescent="0.25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spans="1:26" ht="12.75" customHeight="1" x14ac:dyDescent="0.25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spans="1:26" ht="12.75" customHeight="1" x14ac:dyDescent="0.25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spans="1:26" ht="12.75" customHeight="1" x14ac:dyDescent="0.25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spans="1:26" ht="12.75" customHeight="1" x14ac:dyDescent="0.25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spans="1:26" ht="12.75" customHeight="1" x14ac:dyDescent="0.25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spans="1:26" ht="12.75" customHeight="1" x14ac:dyDescent="0.25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spans="1:26" ht="12.75" customHeight="1" x14ac:dyDescent="0.25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spans="1:26" ht="12.75" customHeight="1" x14ac:dyDescent="0.25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spans="1:26" ht="12.75" customHeight="1" x14ac:dyDescent="0.25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spans="1:26" ht="12.75" customHeight="1" x14ac:dyDescent="0.25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spans="1:26" ht="12.75" customHeight="1" x14ac:dyDescent="0.25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spans="1:26" ht="12.75" customHeight="1" x14ac:dyDescent="0.25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spans="1:26" ht="12.75" customHeight="1" x14ac:dyDescent="0.25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spans="1:26" ht="12.75" customHeight="1" x14ac:dyDescent="0.25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spans="1:26" ht="12.75" customHeight="1" x14ac:dyDescent="0.25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spans="1:26" ht="12.75" customHeight="1" x14ac:dyDescent="0.25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spans="1:26" ht="12.75" customHeight="1" x14ac:dyDescent="0.25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spans="1:26" ht="12.75" customHeight="1" x14ac:dyDescent="0.25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spans="1:26" ht="12.75" customHeight="1" x14ac:dyDescent="0.25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spans="1:26" ht="12.75" customHeight="1" x14ac:dyDescent="0.25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spans="1:26" ht="12.75" customHeight="1" x14ac:dyDescent="0.25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spans="1:26" ht="12.75" customHeight="1" x14ac:dyDescent="0.25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spans="1:26" ht="12.75" customHeight="1" x14ac:dyDescent="0.25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spans="1:26" ht="12.75" customHeight="1" x14ac:dyDescent="0.25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spans="1:26" ht="12.75" customHeight="1" x14ac:dyDescent="0.25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spans="1:26" ht="12.75" customHeight="1" x14ac:dyDescent="0.25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spans="1:26" ht="12.75" customHeight="1" x14ac:dyDescent="0.25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spans="1:26" ht="12.75" customHeight="1" x14ac:dyDescent="0.25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spans="1:26" ht="12.75" customHeight="1" x14ac:dyDescent="0.25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spans="1:26" ht="12.75" customHeight="1" x14ac:dyDescent="0.25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spans="1:26" ht="12.75" customHeight="1" x14ac:dyDescent="0.25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spans="1:26" ht="12.75" customHeight="1" x14ac:dyDescent="0.25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spans="1:26" ht="12.75" customHeight="1" x14ac:dyDescent="0.25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spans="1:26" ht="12.75" customHeight="1" x14ac:dyDescent="0.25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spans="1:26" ht="12.75" customHeight="1" x14ac:dyDescent="0.25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spans="1:26" ht="12.75" customHeight="1" x14ac:dyDescent="0.25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spans="1:26" ht="12.75" customHeight="1" x14ac:dyDescent="0.25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spans="1:26" ht="12.75" customHeight="1" x14ac:dyDescent="0.25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spans="1:26" ht="12.75" customHeight="1" x14ac:dyDescent="0.25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spans="1:26" ht="12.75" customHeight="1" x14ac:dyDescent="0.25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spans="1:26" ht="12.75" customHeight="1" x14ac:dyDescent="0.25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spans="1:26" ht="12.75" customHeight="1" x14ac:dyDescent="0.25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spans="1:26" ht="12.75" customHeight="1" x14ac:dyDescent="0.25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spans="1:26" ht="12.75" customHeight="1" x14ac:dyDescent="0.25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spans="1:26" ht="12.75" customHeight="1" x14ac:dyDescent="0.25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spans="1:26" ht="12.75" customHeight="1" x14ac:dyDescent="0.25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spans="1:26" ht="12.75" customHeight="1" x14ac:dyDescent="0.25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spans="1:26" ht="12.75" customHeight="1" x14ac:dyDescent="0.25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spans="1:26" ht="12.75" customHeight="1" x14ac:dyDescent="0.25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spans="1:26" ht="12.75" customHeight="1" x14ac:dyDescent="0.25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spans="1:26" ht="12.75" customHeight="1" x14ac:dyDescent="0.25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spans="1:26" ht="12.75" customHeight="1" x14ac:dyDescent="0.25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spans="1:26" ht="12.75" customHeight="1" x14ac:dyDescent="0.25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spans="1:26" ht="12.75" customHeight="1" x14ac:dyDescent="0.25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spans="1:26" ht="12.75" customHeight="1" x14ac:dyDescent="0.25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spans="1:26" ht="12.75" customHeight="1" x14ac:dyDescent="0.25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spans="1:26" ht="12.75" customHeight="1" x14ac:dyDescent="0.25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spans="1:26" ht="12.75" customHeight="1" x14ac:dyDescent="0.25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spans="1:26" ht="12.75" customHeight="1" x14ac:dyDescent="0.25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spans="1:26" ht="12.75" customHeight="1" x14ac:dyDescent="0.25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spans="1:26" ht="12.75" customHeight="1" x14ac:dyDescent="0.25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spans="1:26" ht="12.75" customHeight="1" x14ac:dyDescent="0.25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spans="1:26" ht="12.75" customHeight="1" x14ac:dyDescent="0.25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spans="1:26" ht="12.75" customHeight="1" x14ac:dyDescent="0.25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spans="1:26" ht="12.75" customHeight="1" x14ac:dyDescent="0.25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6"/>
      <c r="O989" s="206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spans="1:26" ht="12.75" customHeight="1" x14ac:dyDescent="0.25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spans="1:26" ht="12.75" customHeight="1" x14ac:dyDescent="0.25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6"/>
      <c r="O991" s="206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spans="1:26" ht="12.75" customHeight="1" x14ac:dyDescent="0.25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6"/>
      <c r="N992" s="206"/>
      <c r="O992" s="206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spans="1:26" ht="12.75" customHeight="1" x14ac:dyDescent="0.25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6"/>
      <c r="N993" s="206"/>
      <c r="O993" s="206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spans="1:26" ht="12.75" customHeight="1" x14ac:dyDescent="0.25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6"/>
      <c r="N994" s="206"/>
      <c r="O994" s="206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spans="1:26" ht="12.75" customHeight="1" x14ac:dyDescent="0.25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6"/>
      <c r="N995" s="206"/>
      <c r="O995" s="206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spans="1:26" ht="12.75" customHeight="1" x14ac:dyDescent="0.25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6"/>
      <c r="N996" s="206"/>
      <c r="O996" s="206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spans="1:26" ht="12.75" customHeight="1" x14ac:dyDescent="0.25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6"/>
      <c r="N997" s="206"/>
      <c r="O997" s="206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spans="1:26" ht="12.75" customHeight="1" x14ac:dyDescent="0.25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6"/>
      <c r="N998" s="206"/>
      <c r="O998" s="206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spans="1:26" ht="12.75" customHeight="1" x14ac:dyDescent="0.25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6"/>
      <c r="N999" s="206"/>
      <c r="O999" s="206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  <row r="1000" spans="1:26" ht="12.75" customHeight="1" x14ac:dyDescent="0.25">
      <c r="A1000" s="206"/>
      <c r="B1000" s="206"/>
      <c r="C1000" s="206"/>
      <c r="D1000" s="206"/>
      <c r="E1000" s="206"/>
      <c r="F1000" s="206"/>
      <c r="G1000" s="206"/>
      <c r="H1000" s="206"/>
      <c r="I1000" s="206"/>
      <c r="J1000" s="206"/>
      <c r="K1000" s="206"/>
      <c r="L1000" s="206"/>
      <c r="M1000" s="206"/>
      <c r="N1000" s="206"/>
      <c r="O1000" s="206"/>
      <c r="P1000" s="206"/>
      <c r="Q1000" s="206"/>
      <c r="R1000" s="206"/>
      <c r="S1000" s="206"/>
      <c r="T1000" s="206"/>
      <c r="U1000" s="206"/>
      <c r="V1000" s="206"/>
      <c r="W1000" s="206"/>
      <c r="X1000" s="206"/>
      <c r="Y1000" s="206"/>
      <c r="Z1000" s="206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D69B"/>
    <pageSetUpPr fitToPage="1"/>
  </sheetPr>
  <dimension ref="A1:Z1000"/>
  <sheetViews>
    <sheetView showGridLines="0" workbookViewId="0">
      <selection sqref="A1:O50"/>
    </sheetView>
  </sheetViews>
  <sheetFormatPr defaultColWidth="12.54296875" defaultRowHeight="15" customHeight="1" x14ac:dyDescent="0.25"/>
  <cols>
    <col min="1" max="1" width="5.1796875" customWidth="1"/>
    <col min="2" max="2" width="18" customWidth="1"/>
    <col min="4" max="4" width="16.453125" customWidth="1"/>
    <col min="14" max="14" width="14.26953125" customWidth="1"/>
    <col min="15" max="15" width="13.54296875" customWidth="1"/>
    <col min="16" max="16" width="2.453125" customWidth="1"/>
    <col min="18" max="18" width="14.1796875" customWidth="1"/>
    <col min="23" max="23" width="12" customWidth="1"/>
    <col min="24" max="24" width="2.453125" customWidth="1"/>
    <col min="25" max="25" width="10.54296875" customWidth="1"/>
    <col min="26" max="26" width="13" customWidth="1"/>
  </cols>
  <sheetData>
    <row r="1" spans="1:26" ht="30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8" customHeight="1" x14ac:dyDescent="0.25">
      <c r="A2" s="422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8" customHeight="1" x14ac:dyDescent="0.25">
      <c r="A3" s="423" t="s">
        <v>73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25.5" customHeight="1" x14ac:dyDescent="0.25">
      <c r="A4" s="237"/>
      <c r="B4" s="237"/>
      <c r="C4" s="238">
        <f>Resumo!C4</f>
        <v>45292</v>
      </c>
      <c r="D4" s="238">
        <f>Resumo!D4</f>
        <v>45323</v>
      </c>
      <c r="E4" s="238">
        <f>Resumo!E4</f>
        <v>45352</v>
      </c>
      <c r="F4" s="238">
        <f>Resumo!F4</f>
        <v>45383</v>
      </c>
      <c r="G4" s="238">
        <f>Resumo!G4</f>
        <v>45413</v>
      </c>
      <c r="H4" s="238">
        <f>Resumo!H4</f>
        <v>45444</v>
      </c>
      <c r="I4" s="238">
        <f>Resumo!I4</f>
        <v>45474</v>
      </c>
      <c r="J4" s="238">
        <f>Resumo!J4</f>
        <v>45505</v>
      </c>
      <c r="K4" s="238">
        <f>Resumo!K4</f>
        <v>45536</v>
      </c>
      <c r="L4" s="238">
        <f>Resumo!L4</f>
        <v>45566</v>
      </c>
      <c r="M4" s="238">
        <f>Resumo!M4</f>
        <v>45597</v>
      </c>
      <c r="N4" s="238">
        <f>Resumo!N4</f>
        <v>45627</v>
      </c>
      <c r="O4" s="239" t="s">
        <v>74</v>
      </c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</row>
    <row r="5" spans="1:26" ht="20.25" customHeight="1" x14ac:dyDescent="0.25">
      <c r="A5" s="241"/>
      <c r="B5" s="241"/>
      <c r="C5" s="425" t="s">
        <v>75</v>
      </c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</row>
    <row r="6" spans="1:26" ht="20.25" customHeight="1" x14ac:dyDescent="0.25">
      <c r="A6" s="242">
        <v>1</v>
      </c>
      <c r="B6" s="243" t="s">
        <v>76</v>
      </c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39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</row>
    <row r="7" spans="1:26" ht="21" customHeight="1" x14ac:dyDescent="0.25">
      <c r="A7" s="245" t="s">
        <v>77</v>
      </c>
      <c r="B7" s="246" t="s">
        <v>78</v>
      </c>
      <c r="C7" s="247">
        <v>0</v>
      </c>
      <c r="D7" s="247">
        <v>15842413.075141767</v>
      </c>
      <c r="E7" s="247">
        <v>0</v>
      </c>
      <c r="F7" s="247">
        <v>0</v>
      </c>
      <c r="G7" s="247">
        <v>15118070.831598662</v>
      </c>
      <c r="H7" s="247">
        <v>0</v>
      </c>
      <c r="I7" s="247">
        <v>0</v>
      </c>
      <c r="J7" s="247">
        <v>0</v>
      </c>
      <c r="K7" s="247">
        <v>0</v>
      </c>
      <c r="L7" s="247">
        <v>0</v>
      </c>
      <c r="M7" s="247">
        <v>0</v>
      </c>
      <c r="N7" s="247" t="s">
        <v>79</v>
      </c>
      <c r="O7" s="248">
        <f t="shared" ref="O7:O8" si="0">SUM(C7:N7)</f>
        <v>30960483.906740427</v>
      </c>
      <c r="P7" s="12"/>
      <c r="Q7" s="13"/>
      <c r="R7" s="13"/>
      <c r="S7" s="13"/>
      <c r="T7" s="14"/>
      <c r="U7" s="13"/>
      <c r="V7" s="13"/>
      <c r="W7" s="13"/>
      <c r="X7" s="13"/>
      <c r="Y7" s="13"/>
      <c r="Z7" s="13"/>
    </row>
    <row r="8" spans="1:26" ht="21" customHeight="1" x14ac:dyDescent="0.25">
      <c r="A8" s="249" t="s">
        <v>80</v>
      </c>
      <c r="B8" s="250" t="s">
        <v>81</v>
      </c>
      <c r="C8" s="251">
        <v>0</v>
      </c>
      <c r="D8" s="251">
        <v>0</v>
      </c>
      <c r="E8" s="251">
        <v>0</v>
      </c>
      <c r="F8" s="251">
        <v>0</v>
      </c>
      <c r="G8" s="251">
        <v>0</v>
      </c>
      <c r="H8" s="251">
        <v>0</v>
      </c>
      <c r="I8" s="251">
        <v>0</v>
      </c>
      <c r="J8" s="251">
        <v>0</v>
      </c>
      <c r="K8" s="251">
        <v>0</v>
      </c>
      <c r="L8" s="251">
        <v>0</v>
      </c>
      <c r="M8" s="251">
        <v>0</v>
      </c>
      <c r="N8" s="251" t="s">
        <v>79</v>
      </c>
      <c r="O8" s="252">
        <f t="shared" si="0"/>
        <v>0</v>
      </c>
      <c r="P8" s="12"/>
      <c r="Q8" s="13"/>
      <c r="R8" s="13"/>
      <c r="S8" s="13"/>
      <c r="T8" s="14"/>
      <c r="U8" s="13"/>
      <c r="V8" s="13"/>
      <c r="W8" s="13"/>
      <c r="X8" s="13"/>
      <c r="Y8" s="13"/>
      <c r="Z8" s="13"/>
    </row>
    <row r="9" spans="1:26" ht="21" customHeight="1" x14ac:dyDescent="0.25">
      <c r="A9" s="245" t="s">
        <v>82</v>
      </c>
      <c r="B9" s="246" t="s">
        <v>83</v>
      </c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53"/>
      <c r="P9" s="12"/>
      <c r="Q9" s="13"/>
      <c r="R9" s="13"/>
      <c r="S9" s="13"/>
      <c r="T9" s="14"/>
      <c r="U9" s="13"/>
      <c r="V9" s="13"/>
      <c r="W9" s="13"/>
      <c r="X9" s="13"/>
      <c r="Y9" s="13"/>
      <c r="Z9" s="13"/>
    </row>
    <row r="10" spans="1:26" ht="21" customHeight="1" x14ac:dyDescent="0.25">
      <c r="A10" s="254" t="s">
        <v>84</v>
      </c>
      <c r="B10" s="246" t="s">
        <v>85</v>
      </c>
      <c r="C10" s="247">
        <v>0</v>
      </c>
      <c r="D10" s="247">
        <v>0</v>
      </c>
      <c r="E10" s="247">
        <v>0</v>
      </c>
      <c r="F10" s="247">
        <v>0</v>
      </c>
      <c r="G10" s="247">
        <v>0</v>
      </c>
      <c r="H10" s="247">
        <v>0</v>
      </c>
      <c r="I10" s="247">
        <v>0</v>
      </c>
      <c r="J10" s="247">
        <v>0</v>
      </c>
      <c r="K10" s="247">
        <v>0</v>
      </c>
      <c r="L10" s="247">
        <v>0</v>
      </c>
      <c r="M10" s="247">
        <v>0</v>
      </c>
      <c r="N10" s="247">
        <v>0</v>
      </c>
      <c r="O10" s="248">
        <f t="shared" ref="O10:O14" si="1">SUM(C10:N10)</f>
        <v>0</v>
      </c>
      <c r="P10" s="12"/>
      <c r="Q10" s="13"/>
      <c r="R10" s="13"/>
      <c r="S10" s="13"/>
      <c r="T10" s="14"/>
      <c r="U10" s="13"/>
      <c r="V10" s="13"/>
      <c r="W10" s="13"/>
      <c r="X10" s="13"/>
      <c r="Y10" s="13"/>
      <c r="Z10" s="13"/>
    </row>
    <row r="11" spans="1:26" ht="21" customHeight="1" x14ac:dyDescent="0.25">
      <c r="A11" s="254" t="s">
        <v>86</v>
      </c>
      <c r="B11" s="246" t="s">
        <v>87</v>
      </c>
      <c r="C11" s="247">
        <v>0</v>
      </c>
      <c r="D11" s="247">
        <v>0</v>
      </c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247">
        <v>0</v>
      </c>
      <c r="M11" s="247">
        <v>0</v>
      </c>
      <c r="N11" s="247">
        <v>0</v>
      </c>
      <c r="O11" s="248">
        <f t="shared" si="1"/>
        <v>0</v>
      </c>
      <c r="P11" s="12"/>
      <c r="Q11" s="13"/>
      <c r="R11" s="13"/>
      <c r="S11" s="13"/>
      <c r="T11" s="14"/>
      <c r="U11" s="13"/>
      <c r="V11" s="13"/>
      <c r="W11" s="13"/>
      <c r="X11" s="13"/>
      <c r="Y11" s="13"/>
      <c r="Z11" s="13"/>
    </row>
    <row r="12" spans="1:26" ht="21" customHeight="1" x14ac:dyDescent="0.25">
      <c r="A12" s="254" t="s">
        <v>88</v>
      </c>
      <c r="B12" s="255" t="s">
        <v>89</v>
      </c>
      <c r="C12" s="256">
        <v>0</v>
      </c>
      <c r="D12" s="256">
        <v>0</v>
      </c>
      <c r="E12" s="256">
        <v>0</v>
      </c>
      <c r="F12" s="256">
        <v>0</v>
      </c>
      <c r="G12" s="256">
        <v>0</v>
      </c>
      <c r="H12" s="256">
        <v>0</v>
      </c>
      <c r="I12" s="256">
        <v>0</v>
      </c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48">
        <f t="shared" si="1"/>
        <v>0</v>
      </c>
      <c r="P12" s="12"/>
      <c r="Q12" s="13"/>
      <c r="R12" s="13"/>
      <c r="S12" s="13"/>
      <c r="T12" s="14"/>
      <c r="U12" s="13"/>
      <c r="V12" s="13"/>
      <c r="W12" s="13"/>
      <c r="X12" s="13"/>
      <c r="Y12" s="13"/>
      <c r="Z12" s="13"/>
    </row>
    <row r="13" spans="1:26" ht="21" customHeight="1" x14ac:dyDescent="0.25">
      <c r="A13" s="419" t="s">
        <v>90</v>
      </c>
      <c r="B13" s="418"/>
      <c r="C13" s="252">
        <f t="shared" ref="C13:N13" si="2">SUBTOTAL(9,C9:C12)</f>
        <v>0</v>
      </c>
      <c r="D13" s="252">
        <f t="shared" si="2"/>
        <v>0</v>
      </c>
      <c r="E13" s="252">
        <f t="shared" si="2"/>
        <v>0</v>
      </c>
      <c r="F13" s="252">
        <f t="shared" si="2"/>
        <v>0</v>
      </c>
      <c r="G13" s="252">
        <f t="shared" si="2"/>
        <v>0</v>
      </c>
      <c r="H13" s="252">
        <f t="shared" si="2"/>
        <v>0</v>
      </c>
      <c r="I13" s="252">
        <f t="shared" si="2"/>
        <v>0</v>
      </c>
      <c r="J13" s="252">
        <f t="shared" si="2"/>
        <v>0</v>
      </c>
      <c r="K13" s="252">
        <f t="shared" si="2"/>
        <v>0</v>
      </c>
      <c r="L13" s="252">
        <f t="shared" si="2"/>
        <v>0</v>
      </c>
      <c r="M13" s="252">
        <f t="shared" si="2"/>
        <v>0</v>
      </c>
      <c r="N13" s="252">
        <f t="shared" si="2"/>
        <v>0</v>
      </c>
      <c r="O13" s="15">
        <f t="shared" si="1"/>
        <v>0</v>
      </c>
      <c r="P13" s="12"/>
      <c r="Q13" s="13"/>
      <c r="R13" s="13"/>
      <c r="S13" s="13"/>
      <c r="T13" s="14"/>
      <c r="U13" s="13"/>
      <c r="V13" s="13"/>
      <c r="W13" s="13"/>
      <c r="X13" s="13"/>
      <c r="Y13" s="13"/>
      <c r="Z13" s="13"/>
    </row>
    <row r="14" spans="1:26" ht="20.25" customHeight="1" x14ac:dyDescent="0.25">
      <c r="A14" s="420" t="s">
        <v>91</v>
      </c>
      <c r="B14" s="421"/>
      <c r="C14" s="257">
        <f t="shared" ref="C14:N14" si="3">SUBTOTAL(9,C7:C13)</f>
        <v>0</v>
      </c>
      <c r="D14" s="257">
        <f t="shared" si="3"/>
        <v>15842413.075141767</v>
      </c>
      <c r="E14" s="257">
        <f t="shared" si="3"/>
        <v>0</v>
      </c>
      <c r="F14" s="257">
        <f t="shared" si="3"/>
        <v>0</v>
      </c>
      <c r="G14" s="257">
        <f t="shared" si="3"/>
        <v>15118070.831598662</v>
      </c>
      <c r="H14" s="257">
        <f t="shared" si="3"/>
        <v>0</v>
      </c>
      <c r="I14" s="257">
        <f t="shared" si="3"/>
        <v>0</v>
      </c>
      <c r="J14" s="257">
        <f t="shared" si="3"/>
        <v>0</v>
      </c>
      <c r="K14" s="257">
        <f t="shared" si="3"/>
        <v>0</v>
      </c>
      <c r="L14" s="257">
        <f t="shared" si="3"/>
        <v>0</v>
      </c>
      <c r="M14" s="257">
        <f t="shared" si="3"/>
        <v>0</v>
      </c>
      <c r="N14" s="257">
        <f t="shared" si="3"/>
        <v>0</v>
      </c>
      <c r="O14" s="257">
        <f t="shared" si="1"/>
        <v>30960483.906740427</v>
      </c>
      <c r="P14" s="12"/>
      <c r="Q14" s="13"/>
      <c r="R14" s="13"/>
      <c r="S14" s="13"/>
      <c r="T14" s="14"/>
      <c r="U14" s="13"/>
      <c r="V14" s="13"/>
      <c r="W14" s="13"/>
      <c r="X14" s="13"/>
      <c r="Y14" s="13"/>
      <c r="Z14" s="13"/>
    </row>
    <row r="15" spans="1:26" ht="12" customHeight="1" x14ac:dyDescent="0.25">
      <c r="A15" s="258"/>
      <c r="B15" s="259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</row>
    <row r="16" spans="1:26" ht="20.25" customHeight="1" x14ac:dyDescent="0.25">
      <c r="A16" s="16">
        <v>2</v>
      </c>
      <c r="B16" s="17" t="s">
        <v>92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"/>
      <c r="P16" s="12"/>
      <c r="Q16" s="13"/>
      <c r="R16" s="13"/>
      <c r="S16" s="13"/>
      <c r="T16" s="14"/>
      <c r="U16" s="13"/>
      <c r="V16" s="13"/>
      <c r="W16" s="13"/>
      <c r="X16" s="13"/>
      <c r="Y16" s="13"/>
      <c r="Z16" s="13"/>
    </row>
    <row r="17" spans="1:26" ht="21" customHeight="1" x14ac:dyDescent="0.25">
      <c r="A17" s="261" t="s">
        <v>93</v>
      </c>
      <c r="B17" s="246" t="s">
        <v>94</v>
      </c>
      <c r="C17" s="262" t="s">
        <v>79</v>
      </c>
      <c r="D17" s="262" t="s">
        <v>79</v>
      </c>
      <c r="E17" s="262" t="s">
        <v>79</v>
      </c>
      <c r="F17" s="262" t="s">
        <v>79</v>
      </c>
      <c r="G17" s="262" t="s">
        <v>79</v>
      </c>
      <c r="H17" s="262" t="s">
        <v>79</v>
      </c>
      <c r="I17" s="262" t="s">
        <v>79</v>
      </c>
      <c r="J17" s="262" t="s">
        <v>79</v>
      </c>
      <c r="K17" s="262" t="s">
        <v>79</v>
      </c>
      <c r="L17" s="262" t="s">
        <v>79</v>
      </c>
      <c r="M17" s="262" t="s">
        <v>79</v>
      </c>
      <c r="N17" s="262" t="s">
        <v>79</v>
      </c>
      <c r="O17" s="262" t="s">
        <v>79</v>
      </c>
      <c r="P17" s="12"/>
      <c r="Q17" s="13"/>
      <c r="R17" s="13"/>
      <c r="S17" s="13"/>
      <c r="T17" s="14"/>
      <c r="U17" s="13"/>
      <c r="V17" s="13"/>
      <c r="W17" s="13"/>
      <c r="X17" s="13"/>
      <c r="Y17" s="13"/>
      <c r="Z17" s="13"/>
    </row>
    <row r="18" spans="1:26" ht="21" customHeight="1" x14ac:dyDescent="0.25">
      <c r="A18" s="263" t="s">
        <v>95</v>
      </c>
      <c r="B18" s="246" t="s">
        <v>96</v>
      </c>
      <c r="C18" s="264">
        <v>1453505.177804444</v>
      </c>
      <c r="D18" s="264">
        <v>1453505.177804444</v>
      </c>
      <c r="E18" s="264">
        <v>1531870.6348199998</v>
      </c>
      <c r="F18" s="264">
        <v>1531870.6348199998</v>
      </c>
      <c r="G18" s="264">
        <v>1621331.879893488</v>
      </c>
      <c r="H18" s="264">
        <v>1621331.879893488</v>
      </c>
      <c r="I18" s="264">
        <v>1621331.879893488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48">
        <f t="shared" ref="O18:O26" si="4">SUM(C18:N18)</f>
        <v>10834747.26492935</v>
      </c>
      <c r="P18" s="12"/>
      <c r="Q18" s="13"/>
      <c r="R18" s="13"/>
      <c r="S18" s="13"/>
      <c r="T18" s="14"/>
      <c r="U18" s="13"/>
      <c r="V18" s="13"/>
      <c r="W18" s="13"/>
      <c r="X18" s="13"/>
      <c r="Y18" s="13"/>
      <c r="Z18" s="13"/>
    </row>
    <row r="19" spans="1:26" ht="21" customHeight="1" x14ac:dyDescent="0.25">
      <c r="A19" s="263" t="s">
        <v>97</v>
      </c>
      <c r="B19" s="246" t="s">
        <v>98</v>
      </c>
      <c r="C19" s="264">
        <v>10200</v>
      </c>
      <c r="D19" s="264">
        <v>10200</v>
      </c>
      <c r="E19" s="264">
        <v>12400</v>
      </c>
      <c r="F19" s="264">
        <v>12400</v>
      </c>
      <c r="G19" s="264">
        <v>12400</v>
      </c>
      <c r="H19" s="264">
        <v>12400</v>
      </c>
      <c r="I19" s="264">
        <v>12400</v>
      </c>
      <c r="J19" s="264">
        <v>0</v>
      </c>
      <c r="K19" s="264">
        <v>0</v>
      </c>
      <c r="L19" s="264">
        <v>0</v>
      </c>
      <c r="M19" s="264">
        <v>0</v>
      </c>
      <c r="N19" s="264">
        <v>0</v>
      </c>
      <c r="O19" s="248">
        <f t="shared" si="4"/>
        <v>82400</v>
      </c>
      <c r="P19" s="12"/>
      <c r="Q19" s="13"/>
      <c r="R19" s="13"/>
      <c r="S19" s="13"/>
      <c r="T19" s="14"/>
      <c r="U19" s="13"/>
      <c r="V19" s="13"/>
      <c r="W19" s="13"/>
      <c r="X19" s="13"/>
      <c r="Y19" s="13"/>
      <c r="Z19" s="13"/>
    </row>
    <row r="20" spans="1:26" ht="21" customHeight="1" x14ac:dyDescent="0.25">
      <c r="A20" s="263" t="s">
        <v>99</v>
      </c>
      <c r="B20" s="246" t="s">
        <v>100</v>
      </c>
      <c r="C20" s="264">
        <v>1034717.8270162968</v>
      </c>
      <c r="D20" s="264">
        <v>1034717.8270162968</v>
      </c>
      <c r="E20" s="264">
        <v>1509230.2588177787</v>
      </c>
      <c r="F20" s="264">
        <v>1509230.2588177787</v>
      </c>
      <c r="G20" s="264">
        <v>1571027.4369727368</v>
      </c>
      <c r="H20" s="264">
        <v>1571027.4369727368</v>
      </c>
      <c r="I20" s="264">
        <v>1571027.4369727368</v>
      </c>
      <c r="J20" s="264">
        <v>0</v>
      </c>
      <c r="K20" s="264">
        <v>0</v>
      </c>
      <c r="L20" s="264">
        <v>0</v>
      </c>
      <c r="M20" s="264">
        <v>0</v>
      </c>
      <c r="N20" s="264">
        <v>0</v>
      </c>
      <c r="O20" s="248">
        <f t="shared" si="4"/>
        <v>9800978.4825863633</v>
      </c>
      <c r="P20" s="12"/>
      <c r="Q20" s="13"/>
      <c r="R20" s="13"/>
      <c r="S20" s="13"/>
      <c r="T20" s="14"/>
      <c r="U20" s="13"/>
      <c r="V20" s="13"/>
      <c r="W20" s="13"/>
      <c r="X20" s="13"/>
      <c r="Y20" s="13"/>
      <c r="Z20" s="13"/>
    </row>
    <row r="21" spans="1:26" ht="21" customHeight="1" x14ac:dyDescent="0.25">
      <c r="A21" s="263" t="s">
        <v>101</v>
      </c>
      <c r="B21" s="246" t="s">
        <v>102</v>
      </c>
      <c r="C21" s="264">
        <v>221037.5499999997</v>
      </c>
      <c r="D21" s="264">
        <v>221037.5499999997</v>
      </c>
      <c r="E21" s="264">
        <v>232987.29999999967</v>
      </c>
      <c r="F21" s="264">
        <v>232987.29999999967</v>
      </c>
      <c r="G21" s="264">
        <v>240520.89999999964</v>
      </c>
      <c r="H21" s="264">
        <v>240520.89999999964</v>
      </c>
      <c r="I21" s="264">
        <v>240520.89999999964</v>
      </c>
      <c r="J21" s="264">
        <v>0</v>
      </c>
      <c r="K21" s="264">
        <v>0</v>
      </c>
      <c r="L21" s="264">
        <v>0</v>
      </c>
      <c r="M21" s="264">
        <v>0</v>
      </c>
      <c r="N21" s="264">
        <v>0</v>
      </c>
      <c r="O21" s="248">
        <f t="shared" si="4"/>
        <v>1629612.3999999978</v>
      </c>
      <c r="P21" s="12"/>
      <c r="Q21" s="13"/>
      <c r="R21" s="13"/>
      <c r="S21" s="13"/>
      <c r="T21" s="14"/>
      <c r="U21" s="13"/>
      <c r="V21" s="13"/>
      <c r="W21" s="13"/>
      <c r="X21" s="13"/>
      <c r="Y21" s="13"/>
      <c r="Z21" s="13"/>
    </row>
    <row r="22" spans="1:26" ht="21" customHeight="1" x14ac:dyDescent="0.25">
      <c r="A22" s="417" t="s">
        <v>103</v>
      </c>
      <c r="B22" s="418"/>
      <c r="C22" s="252">
        <f t="shared" ref="C22:N22" si="5">SUM(C18:C21)</f>
        <v>2719460.5548207406</v>
      </c>
      <c r="D22" s="252">
        <f t="shared" si="5"/>
        <v>2719460.5548207406</v>
      </c>
      <c r="E22" s="252">
        <f t="shared" si="5"/>
        <v>3286488.1936377781</v>
      </c>
      <c r="F22" s="252">
        <f t="shared" si="5"/>
        <v>3286488.1936377781</v>
      </c>
      <c r="G22" s="252">
        <f t="shared" si="5"/>
        <v>3445280.2168662241</v>
      </c>
      <c r="H22" s="252">
        <f t="shared" si="5"/>
        <v>3445280.2168662241</v>
      </c>
      <c r="I22" s="252">
        <f t="shared" si="5"/>
        <v>3445280.2168662241</v>
      </c>
      <c r="J22" s="252">
        <f t="shared" si="5"/>
        <v>0</v>
      </c>
      <c r="K22" s="252">
        <f t="shared" si="5"/>
        <v>0</v>
      </c>
      <c r="L22" s="252">
        <f t="shared" si="5"/>
        <v>0</v>
      </c>
      <c r="M22" s="252">
        <f t="shared" si="5"/>
        <v>0</v>
      </c>
      <c r="N22" s="252">
        <f t="shared" si="5"/>
        <v>0</v>
      </c>
      <c r="O22" s="252">
        <f t="shared" si="4"/>
        <v>22347738.14751571</v>
      </c>
      <c r="P22" s="12"/>
      <c r="Q22" s="13"/>
      <c r="R22" s="13"/>
      <c r="S22" s="13"/>
      <c r="T22" s="14"/>
      <c r="U22" s="13"/>
      <c r="V22" s="13"/>
      <c r="W22" s="13"/>
      <c r="X22" s="13"/>
      <c r="Y22" s="13"/>
      <c r="Z22" s="13"/>
    </row>
    <row r="23" spans="1:26" ht="21" customHeight="1" x14ac:dyDescent="0.25">
      <c r="A23" s="261" t="s">
        <v>104</v>
      </c>
      <c r="B23" s="246" t="s">
        <v>105</v>
      </c>
      <c r="C23" s="264">
        <v>2026247.6203333298</v>
      </c>
      <c r="D23" s="264">
        <v>2026247.6203333298</v>
      </c>
      <c r="E23" s="264">
        <v>1907608.3003333299</v>
      </c>
      <c r="F23" s="264">
        <v>1628714.4303333298</v>
      </c>
      <c r="G23" s="264">
        <v>1658078.8603333298</v>
      </c>
      <c r="H23" s="264">
        <v>1647700.8603333298</v>
      </c>
      <c r="I23" s="264">
        <v>1620436.2603333297</v>
      </c>
      <c r="J23" s="264"/>
      <c r="K23" s="264"/>
      <c r="L23" s="264">
        <v>0</v>
      </c>
      <c r="M23" s="264">
        <v>0</v>
      </c>
      <c r="N23" s="264">
        <v>0</v>
      </c>
      <c r="O23" s="248">
        <f t="shared" si="4"/>
        <v>12515033.952333307</v>
      </c>
      <c r="P23" s="12"/>
      <c r="Q23" s="13"/>
      <c r="R23" s="13"/>
      <c r="S23" s="13"/>
      <c r="T23" s="14"/>
      <c r="U23" s="13"/>
      <c r="V23" s="13"/>
      <c r="W23" s="13"/>
      <c r="X23" s="13"/>
      <c r="Y23" s="13"/>
      <c r="Z23" s="13"/>
    </row>
    <row r="24" spans="1:26" ht="21" customHeight="1" x14ac:dyDescent="0.25">
      <c r="A24" s="265" t="s">
        <v>106</v>
      </c>
      <c r="B24" s="250" t="s">
        <v>107</v>
      </c>
      <c r="C24" s="266">
        <v>44864.480000000003</v>
      </c>
      <c r="D24" s="266">
        <v>44864.480000000003</v>
      </c>
      <c r="E24" s="266">
        <v>16500</v>
      </c>
      <c r="F24" s="266">
        <v>613254.88</v>
      </c>
      <c r="G24" s="266">
        <v>0</v>
      </c>
      <c r="H24" s="266">
        <v>6000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52">
        <f t="shared" si="4"/>
        <v>725483.84</v>
      </c>
      <c r="P24" s="12"/>
      <c r="Q24" s="13"/>
      <c r="R24" s="13"/>
      <c r="S24" s="13"/>
      <c r="T24" s="14"/>
      <c r="U24" s="13"/>
      <c r="V24" s="13"/>
      <c r="W24" s="13"/>
      <c r="X24" s="13"/>
      <c r="Y24" s="13"/>
      <c r="Z24" s="13"/>
    </row>
    <row r="25" spans="1:26" ht="21" customHeight="1" x14ac:dyDescent="0.25">
      <c r="A25" s="20" t="s">
        <v>108</v>
      </c>
      <c r="B25" s="21" t="s">
        <v>59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3">
        <f t="shared" si="4"/>
        <v>0</v>
      </c>
      <c r="P25" s="12"/>
      <c r="Q25" s="13"/>
      <c r="R25" s="13"/>
      <c r="S25" s="13"/>
      <c r="T25" s="14"/>
      <c r="U25" s="13"/>
      <c r="V25" s="13"/>
      <c r="W25" s="13"/>
      <c r="X25" s="13"/>
      <c r="Y25" s="13"/>
      <c r="Z25" s="13"/>
    </row>
    <row r="26" spans="1:26" ht="20.25" customHeight="1" x14ac:dyDescent="0.25">
      <c r="A26" s="267" t="s">
        <v>109</v>
      </c>
      <c r="B26" s="268"/>
      <c r="C26" s="257">
        <f t="shared" ref="C26:N26" si="6">SUM(C22:C25)</f>
        <v>4790572.6551540708</v>
      </c>
      <c r="D26" s="257">
        <f t="shared" si="6"/>
        <v>4790572.6551540708</v>
      </c>
      <c r="E26" s="257">
        <f t="shared" si="6"/>
        <v>5210596.4939711075</v>
      </c>
      <c r="F26" s="257">
        <f t="shared" si="6"/>
        <v>5528457.5039711082</v>
      </c>
      <c r="G26" s="257">
        <f t="shared" si="6"/>
        <v>5103359.0771995541</v>
      </c>
      <c r="H26" s="257">
        <f t="shared" si="6"/>
        <v>5098981.0771995541</v>
      </c>
      <c r="I26" s="257">
        <f t="shared" si="6"/>
        <v>5065716.4771995535</v>
      </c>
      <c r="J26" s="257">
        <f t="shared" si="6"/>
        <v>0</v>
      </c>
      <c r="K26" s="257">
        <f t="shared" si="6"/>
        <v>0</v>
      </c>
      <c r="L26" s="257">
        <f t="shared" si="6"/>
        <v>0</v>
      </c>
      <c r="M26" s="257">
        <f t="shared" si="6"/>
        <v>0</v>
      </c>
      <c r="N26" s="257">
        <f t="shared" si="6"/>
        <v>0</v>
      </c>
      <c r="O26" s="257">
        <f t="shared" si="4"/>
        <v>35588255.939849019</v>
      </c>
      <c r="P26" s="12"/>
      <c r="Q26" s="13"/>
      <c r="R26" s="13"/>
      <c r="S26" s="13"/>
      <c r="T26" s="14"/>
      <c r="U26" s="13"/>
      <c r="V26" s="13"/>
      <c r="W26" s="13"/>
      <c r="X26" s="13"/>
      <c r="Y26" s="13"/>
      <c r="Z26" s="13"/>
    </row>
    <row r="27" spans="1:26" ht="12.75" customHeight="1" x14ac:dyDescent="0.25">
      <c r="A27" s="269"/>
      <c r="B27" s="270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71"/>
      <c r="Z27" s="248"/>
    </row>
    <row r="28" spans="1:26" ht="25.5" customHeight="1" x14ac:dyDescent="0.25">
      <c r="A28" s="237"/>
      <c r="B28" s="237"/>
      <c r="C28" s="238">
        <f>Resumo!C4</f>
        <v>45292</v>
      </c>
      <c r="D28" s="238">
        <f>Resumo!D4</f>
        <v>45323</v>
      </c>
      <c r="E28" s="238">
        <f>Resumo!E4</f>
        <v>45352</v>
      </c>
      <c r="F28" s="238">
        <f>Resumo!F4</f>
        <v>45383</v>
      </c>
      <c r="G28" s="238">
        <f>Resumo!G4</f>
        <v>45413</v>
      </c>
      <c r="H28" s="238">
        <f>Resumo!H4</f>
        <v>45444</v>
      </c>
      <c r="I28" s="238">
        <f>Resumo!I4</f>
        <v>45474</v>
      </c>
      <c r="J28" s="238">
        <f>Resumo!J4</f>
        <v>45505</v>
      </c>
      <c r="K28" s="238">
        <f>Resumo!K4</f>
        <v>45536</v>
      </c>
      <c r="L28" s="238">
        <f>Resumo!L4</f>
        <v>45566</v>
      </c>
      <c r="M28" s="238">
        <f>Resumo!M4</f>
        <v>45597</v>
      </c>
      <c r="N28" s="238">
        <f>Resumo!N4</f>
        <v>45627</v>
      </c>
      <c r="O28" s="239" t="s">
        <v>74</v>
      </c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</row>
    <row r="29" spans="1:26" ht="20.25" customHeight="1" x14ac:dyDescent="0.25">
      <c r="A29" s="272"/>
      <c r="B29" s="273"/>
      <c r="C29" s="425" t="s">
        <v>110</v>
      </c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274"/>
      <c r="Q29" s="13"/>
      <c r="R29" s="13"/>
      <c r="S29" s="248"/>
      <c r="T29" s="248"/>
      <c r="U29" s="248"/>
      <c r="V29" s="248"/>
      <c r="W29" s="248"/>
      <c r="X29" s="248"/>
      <c r="Y29" s="271"/>
      <c r="Z29" s="248"/>
    </row>
    <row r="30" spans="1:26" ht="22.5" customHeight="1" x14ac:dyDescent="0.25">
      <c r="A30" s="242">
        <v>1</v>
      </c>
      <c r="B30" s="243" t="s">
        <v>76</v>
      </c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39"/>
      <c r="P30" s="253"/>
      <c r="Q30" s="239" t="s">
        <v>111</v>
      </c>
      <c r="R30" s="239" t="s">
        <v>112</v>
      </c>
      <c r="S30" s="13"/>
      <c r="T30" s="13"/>
      <c r="U30" s="13"/>
      <c r="V30" s="13"/>
      <c r="W30" s="13"/>
      <c r="X30" s="13"/>
      <c r="Y30" s="13"/>
      <c r="Z30" s="13"/>
    </row>
    <row r="31" spans="1:26" ht="21" customHeight="1" x14ac:dyDescent="0.25">
      <c r="A31" s="245" t="s">
        <v>77</v>
      </c>
      <c r="B31" s="246" t="s">
        <v>78</v>
      </c>
      <c r="C31" s="247">
        <f>'Analítico Cp.'!C6</f>
        <v>0</v>
      </c>
      <c r="D31" s="247">
        <f>'Analítico Cp.'!D6</f>
        <v>15842413.08</v>
      </c>
      <c r="E31" s="247">
        <f>'Analítico Cp.'!E6</f>
        <v>0</v>
      </c>
      <c r="F31" s="247">
        <f>'Analítico Cp.'!F6</f>
        <v>0</v>
      </c>
      <c r="G31" s="247">
        <f>'Analítico Cp.'!G6</f>
        <v>0</v>
      </c>
      <c r="H31" s="247">
        <f>'Analítico Cp.'!H6</f>
        <v>0</v>
      </c>
      <c r="I31" s="247">
        <f>'Analítico Cp.'!I6</f>
        <v>0</v>
      </c>
      <c r="J31" s="247">
        <f>'Analítico Cp.'!J6</f>
        <v>0</v>
      </c>
      <c r="K31" s="247">
        <f>'Analítico Cp.'!K6</f>
        <v>0</v>
      </c>
      <c r="L31" s="247">
        <f>'Analítico Cp.'!L6</f>
        <v>0</v>
      </c>
      <c r="M31" s="247">
        <f>'Analítico Cp.'!M6</f>
        <v>0</v>
      </c>
      <c r="N31" s="247">
        <f>'Analítico Cp.'!N6</f>
        <v>0</v>
      </c>
      <c r="O31" s="248">
        <f t="shared" ref="O31:O32" si="7">SUM(C31:N31)</f>
        <v>15842413.08</v>
      </c>
      <c r="P31" s="247"/>
      <c r="Q31" s="275">
        <f t="shared" ref="Q31:Q32" si="8">IF(O7=0,"-",O31/O7)</f>
        <v>0.51169785096772791</v>
      </c>
      <c r="R31" s="247">
        <f t="shared" ref="R31:R32" si="9">O7-O31</f>
        <v>15118070.826740427</v>
      </c>
      <c r="S31" s="1"/>
      <c r="T31" s="14"/>
      <c r="U31" s="13"/>
      <c r="V31" s="13"/>
      <c r="W31" s="13"/>
      <c r="X31" s="13"/>
      <c r="Y31" s="13"/>
      <c r="Z31" s="13"/>
    </row>
    <row r="32" spans="1:26" ht="21" customHeight="1" x14ac:dyDescent="0.25">
      <c r="A32" s="249" t="s">
        <v>80</v>
      </c>
      <c r="B32" s="250" t="s">
        <v>81</v>
      </c>
      <c r="C32" s="251">
        <f>'Analítico Cp.'!C7</f>
        <v>0</v>
      </c>
      <c r="D32" s="251">
        <f>'Analítico Cp.'!D7</f>
        <v>0</v>
      </c>
      <c r="E32" s="251">
        <f>'Analítico Cp.'!E7</f>
        <v>0</v>
      </c>
      <c r="F32" s="251">
        <f>'Analítico Cp.'!F7</f>
        <v>0</v>
      </c>
      <c r="G32" s="251">
        <f>'Analítico Cp.'!G7</f>
        <v>0</v>
      </c>
      <c r="H32" s="251">
        <f>'Analítico Cp.'!H7</f>
        <v>0</v>
      </c>
      <c r="I32" s="251">
        <f>'Analítico Cp.'!I7</f>
        <v>0</v>
      </c>
      <c r="J32" s="251">
        <f>'Analítico Cp.'!J7</f>
        <v>0</v>
      </c>
      <c r="K32" s="251">
        <f>'Analítico Cp.'!K7</f>
        <v>0</v>
      </c>
      <c r="L32" s="251">
        <f>'Analítico Cp.'!L7</f>
        <v>0</v>
      </c>
      <c r="M32" s="251">
        <f>'Analítico Cp.'!M7</f>
        <v>0</v>
      </c>
      <c r="N32" s="251">
        <f>'Analítico Cp.'!N7</f>
        <v>0</v>
      </c>
      <c r="O32" s="252">
        <f t="shared" si="7"/>
        <v>0</v>
      </c>
      <c r="P32" s="247"/>
      <c r="Q32" s="275" t="str">
        <f t="shared" si="8"/>
        <v>-</v>
      </c>
      <c r="R32" s="247">
        <f t="shared" si="9"/>
        <v>0</v>
      </c>
      <c r="S32" s="13"/>
      <c r="T32" s="14"/>
      <c r="U32" s="13"/>
      <c r="V32" s="13"/>
      <c r="W32" s="13"/>
      <c r="X32" s="13"/>
      <c r="Y32" s="13"/>
      <c r="Z32" s="13"/>
    </row>
    <row r="33" spans="1:26" ht="21" customHeight="1" x14ac:dyDescent="0.25">
      <c r="A33" s="245" t="s">
        <v>82</v>
      </c>
      <c r="B33" s="246" t="s">
        <v>83</v>
      </c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53"/>
      <c r="R33" s="253"/>
      <c r="S33" s="13"/>
      <c r="T33" s="14"/>
      <c r="U33" s="13"/>
      <c r="V33" s="13"/>
      <c r="W33" s="13"/>
      <c r="X33" s="13"/>
      <c r="Y33" s="13"/>
      <c r="Z33" s="13"/>
    </row>
    <row r="34" spans="1:26" ht="21" customHeight="1" x14ac:dyDescent="0.25">
      <c r="A34" s="254" t="s">
        <v>84</v>
      </c>
      <c r="B34" s="246" t="s">
        <v>85</v>
      </c>
      <c r="C34" s="247">
        <f>'Analítico Cp.'!C9</f>
        <v>0</v>
      </c>
      <c r="D34" s="247">
        <f>'Analítico Cp.'!D9</f>
        <v>0</v>
      </c>
      <c r="E34" s="247">
        <f>'Analítico Cp.'!E9</f>
        <v>0</v>
      </c>
      <c r="F34" s="247">
        <f>'Analítico Cp.'!F9</f>
        <v>0</v>
      </c>
      <c r="G34" s="247">
        <f>'Analítico Cp.'!G9</f>
        <v>0</v>
      </c>
      <c r="H34" s="247">
        <f>'Analítico Cp.'!H9</f>
        <v>0</v>
      </c>
      <c r="I34" s="247">
        <f>'Analítico Cp.'!I9</f>
        <v>0</v>
      </c>
      <c r="J34" s="247">
        <f>'Analítico Cp.'!J9</f>
        <v>0</v>
      </c>
      <c r="K34" s="247">
        <f>'Analítico Cp.'!K9</f>
        <v>0</v>
      </c>
      <c r="L34" s="247">
        <f>'Analítico Cp.'!L9</f>
        <v>0</v>
      </c>
      <c r="M34" s="247">
        <f>'Analítico Cp.'!M9</f>
        <v>0</v>
      </c>
      <c r="N34" s="247">
        <f>'Analítico Cp.'!N9</f>
        <v>0</v>
      </c>
      <c r="O34" s="248">
        <f t="shared" ref="O34:O38" si="10">SUM(C34:N34)</f>
        <v>0</v>
      </c>
      <c r="P34" s="247"/>
      <c r="Q34" s="275" t="str">
        <f t="shared" ref="Q34:Q38" si="11">IF(O10=0,"-",O34/O10)</f>
        <v>-</v>
      </c>
      <c r="R34" s="247">
        <f t="shared" ref="R34:R38" si="12">O10-O34</f>
        <v>0</v>
      </c>
      <c r="S34" s="1"/>
      <c r="T34" s="14"/>
      <c r="U34" s="13"/>
      <c r="V34" s="13"/>
      <c r="W34" s="13"/>
      <c r="X34" s="13"/>
      <c r="Y34" s="13"/>
      <c r="Z34" s="13"/>
    </row>
    <row r="35" spans="1:26" ht="21" customHeight="1" x14ac:dyDescent="0.25">
      <c r="A35" s="254" t="s">
        <v>86</v>
      </c>
      <c r="B35" s="246" t="s">
        <v>87</v>
      </c>
      <c r="C35" s="247">
        <f>'Analítico Cp.'!C10</f>
        <v>0</v>
      </c>
      <c r="D35" s="247">
        <f>'Analítico Cp.'!D10</f>
        <v>0</v>
      </c>
      <c r="E35" s="247">
        <f>'Analítico Cp.'!E10</f>
        <v>0</v>
      </c>
      <c r="F35" s="247">
        <f>'Analítico Cp.'!F10</f>
        <v>0</v>
      </c>
      <c r="G35" s="247">
        <f>'Analítico Cp.'!G10</f>
        <v>0</v>
      </c>
      <c r="H35" s="247">
        <f>'Analítico Cp.'!H10</f>
        <v>0</v>
      </c>
      <c r="I35" s="247">
        <f>'Analítico Cp.'!I10</f>
        <v>0</v>
      </c>
      <c r="J35" s="247">
        <f>'Analítico Cp.'!J10</f>
        <v>0</v>
      </c>
      <c r="K35" s="247">
        <f>'Analítico Cp.'!K10</f>
        <v>0</v>
      </c>
      <c r="L35" s="247">
        <f>'Analítico Cp.'!L10</f>
        <v>0</v>
      </c>
      <c r="M35" s="247">
        <f>'Analítico Cp.'!M10</f>
        <v>0</v>
      </c>
      <c r="N35" s="247">
        <f>'Analítico Cp.'!N10</f>
        <v>0</v>
      </c>
      <c r="O35" s="248">
        <f t="shared" si="10"/>
        <v>0</v>
      </c>
      <c r="P35" s="247"/>
      <c r="Q35" s="275" t="str">
        <f t="shared" si="11"/>
        <v>-</v>
      </c>
      <c r="R35" s="247">
        <f t="shared" si="12"/>
        <v>0</v>
      </c>
      <c r="S35" s="1"/>
      <c r="T35" s="14"/>
      <c r="U35" s="13"/>
      <c r="V35" s="13"/>
      <c r="W35" s="13"/>
      <c r="X35" s="13"/>
      <c r="Y35" s="13"/>
      <c r="Z35" s="13"/>
    </row>
    <row r="36" spans="1:26" ht="21" customHeight="1" x14ac:dyDescent="0.25">
      <c r="A36" s="254" t="s">
        <v>88</v>
      </c>
      <c r="B36" s="255" t="s">
        <v>89</v>
      </c>
      <c r="C36" s="256">
        <f>'Analítico Cp.'!C11</f>
        <v>0</v>
      </c>
      <c r="D36" s="256">
        <f>'Analítico Cp.'!D11</f>
        <v>0</v>
      </c>
      <c r="E36" s="256">
        <f>'Analítico Cp.'!E11</f>
        <v>0</v>
      </c>
      <c r="F36" s="256">
        <f>'Analítico Cp.'!F11</f>
        <v>0</v>
      </c>
      <c r="G36" s="256">
        <f>'Analítico Cp.'!G11</f>
        <v>0</v>
      </c>
      <c r="H36" s="256">
        <f>'Analítico Cp.'!H11</f>
        <v>0</v>
      </c>
      <c r="I36" s="256">
        <f>'Analítico Cp.'!I11</f>
        <v>0</v>
      </c>
      <c r="J36" s="256">
        <f>'Analítico Cp.'!J11</f>
        <v>0</v>
      </c>
      <c r="K36" s="256">
        <f>'Analítico Cp.'!K11</f>
        <v>0</v>
      </c>
      <c r="L36" s="256">
        <f>'Analítico Cp.'!L11</f>
        <v>0</v>
      </c>
      <c r="M36" s="256">
        <f>'Analítico Cp.'!M11</f>
        <v>0</v>
      </c>
      <c r="N36" s="256">
        <f>'Analítico Cp.'!N11</f>
        <v>0</v>
      </c>
      <c r="O36" s="276">
        <f t="shared" si="10"/>
        <v>0</v>
      </c>
      <c r="P36" s="247"/>
      <c r="Q36" s="277" t="str">
        <f t="shared" si="11"/>
        <v>-</v>
      </c>
      <c r="R36" s="256">
        <f t="shared" si="12"/>
        <v>0</v>
      </c>
      <c r="S36" s="13"/>
      <c r="T36" s="14"/>
      <c r="U36" s="13"/>
      <c r="V36" s="13"/>
      <c r="W36" s="13"/>
      <c r="X36" s="13"/>
      <c r="Y36" s="13"/>
      <c r="Z36" s="13"/>
    </row>
    <row r="37" spans="1:26" ht="21" customHeight="1" x14ac:dyDescent="0.25">
      <c r="A37" s="419" t="s">
        <v>90</v>
      </c>
      <c r="B37" s="418"/>
      <c r="C37" s="252">
        <f t="shared" ref="C37:N37" si="13">SUBTOTAL(9,C33:C36)</f>
        <v>0</v>
      </c>
      <c r="D37" s="252">
        <f t="shared" si="13"/>
        <v>0</v>
      </c>
      <c r="E37" s="252">
        <f t="shared" si="13"/>
        <v>0</v>
      </c>
      <c r="F37" s="252">
        <f t="shared" si="13"/>
        <v>0</v>
      </c>
      <c r="G37" s="252">
        <f t="shared" si="13"/>
        <v>0</v>
      </c>
      <c r="H37" s="252">
        <f t="shared" si="13"/>
        <v>0</v>
      </c>
      <c r="I37" s="252">
        <f t="shared" si="13"/>
        <v>0</v>
      </c>
      <c r="J37" s="252">
        <f t="shared" si="13"/>
        <v>0</v>
      </c>
      <c r="K37" s="252">
        <f t="shared" si="13"/>
        <v>0</v>
      </c>
      <c r="L37" s="252">
        <f t="shared" si="13"/>
        <v>0</v>
      </c>
      <c r="M37" s="252">
        <f t="shared" si="13"/>
        <v>0</v>
      </c>
      <c r="N37" s="252">
        <f t="shared" si="13"/>
        <v>0</v>
      </c>
      <c r="O37" s="252">
        <f t="shared" si="10"/>
        <v>0</v>
      </c>
      <c r="P37" s="248"/>
      <c r="Q37" s="278" t="str">
        <f t="shared" si="11"/>
        <v>-</v>
      </c>
      <c r="R37" s="279">
        <f t="shared" si="12"/>
        <v>0</v>
      </c>
      <c r="S37" s="13"/>
      <c r="T37" s="14"/>
      <c r="U37" s="13"/>
      <c r="V37" s="13"/>
      <c r="W37" s="13"/>
      <c r="X37" s="13"/>
      <c r="Y37" s="13"/>
      <c r="Z37" s="13"/>
    </row>
    <row r="38" spans="1:26" ht="20.25" customHeight="1" x14ac:dyDescent="0.25">
      <c r="A38" s="420" t="s">
        <v>91</v>
      </c>
      <c r="B38" s="421"/>
      <c r="C38" s="257">
        <f t="shared" ref="C38:N38" si="14">SUBTOTAL(9,C31:C37)</f>
        <v>0</v>
      </c>
      <c r="D38" s="257">
        <f t="shared" si="14"/>
        <v>15842413.08</v>
      </c>
      <c r="E38" s="257">
        <f t="shared" si="14"/>
        <v>0</v>
      </c>
      <c r="F38" s="257">
        <f t="shared" si="14"/>
        <v>0</v>
      </c>
      <c r="G38" s="257">
        <f t="shared" si="14"/>
        <v>0</v>
      </c>
      <c r="H38" s="257">
        <f t="shared" si="14"/>
        <v>0</v>
      </c>
      <c r="I38" s="257">
        <f t="shared" si="14"/>
        <v>0</v>
      </c>
      <c r="J38" s="257">
        <f t="shared" si="14"/>
        <v>0</v>
      </c>
      <c r="K38" s="257">
        <f t="shared" si="14"/>
        <v>0</v>
      </c>
      <c r="L38" s="257">
        <f t="shared" si="14"/>
        <v>0</v>
      </c>
      <c r="M38" s="257">
        <f t="shared" si="14"/>
        <v>0</v>
      </c>
      <c r="N38" s="257">
        <f t="shared" si="14"/>
        <v>0</v>
      </c>
      <c r="O38" s="257">
        <f t="shared" si="10"/>
        <v>15842413.08</v>
      </c>
      <c r="P38" s="248"/>
      <c r="Q38" s="280">
        <f t="shared" si="11"/>
        <v>0.51169785096772791</v>
      </c>
      <c r="R38" s="257">
        <f t="shared" si="12"/>
        <v>15118070.826740427</v>
      </c>
      <c r="S38" s="13"/>
      <c r="T38" s="14"/>
      <c r="U38" s="13"/>
      <c r="V38" s="13"/>
      <c r="W38" s="13"/>
      <c r="X38" s="13"/>
      <c r="Y38" s="13"/>
      <c r="Z38" s="13"/>
    </row>
    <row r="39" spans="1:26" ht="12" customHeight="1" x14ac:dyDescent="0.25">
      <c r="A39" s="258"/>
      <c r="B39" s="259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81"/>
      <c r="Q39" s="260"/>
      <c r="R39" s="260"/>
      <c r="S39" s="13"/>
      <c r="T39" s="14"/>
      <c r="U39" s="13"/>
      <c r="V39" s="13"/>
      <c r="W39" s="13"/>
      <c r="X39" s="13"/>
      <c r="Y39" s="13"/>
      <c r="Z39" s="13"/>
    </row>
    <row r="40" spans="1:26" ht="30" customHeight="1" x14ac:dyDescent="0.25">
      <c r="A40" s="16">
        <v>2</v>
      </c>
      <c r="B40" s="17" t="s">
        <v>92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282"/>
      <c r="Q40" s="19" t="str">
        <f t="shared" ref="Q40:R40" si="15">Q30</f>
        <v>Realizado
(/) Previsto</v>
      </c>
      <c r="R40" s="19" t="str">
        <f t="shared" si="15"/>
        <v>Previsto
(-) Realizado</v>
      </c>
      <c r="S40" s="240"/>
      <c r="T40" s="283"/>
      <c r="U40" s="240"/>
      <c r="V40" s="240"/>
      <c r="W40" s="240"/>
      <c r="X40" s="240"/>
      <c r="Y40" s="240"/>
      <c r="Z40" s="240"/>
    </row>
    <row r="41" spans="1:26" ht="21" customHeight="1" x14ac:dyDescent="0.25">
      <c r="A41" s="261" t="s">
        <v>93</v>
      </c>
      <c r="B41" s="246" t="s">
        <v>94</v>
      </c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13"/>
      <c r="T41" s="14"/>
      <c r="U41" s="13"/>
      <c r="V41" s="13"/>
      <c r="W41" s="13"/>
      <c r="X41" s="13"/>
      <c r="Y41" s="13"/>
      <c r="Z41" s="13"/>
    </row>
    <row r="42" spans="1:26" ht="21" customHeight="1" x14ac:dyDescent="0.25">
      <c r="A42" s="263" t="s">
        <v>95</v>
      </c>
      <c r="B42" s="246" t="s">
        <v>96</v>
      </c>
      <c r="C42" s="247">
        <f>'Analítico Cp.'!C26</f>
        <v>900488.40999999992</v>
      </c>
      <c r="D42" s="247">
        <f>'Analítico Cp.'!D26</f>
        <v>937772.24</v>
      </c>
      <c r="E42" s="247">
        <f>'Analítico Cp.'!E26</f>
        <v>1013957.67</v>
      </c>
      <c r="F42" s="247">
        <f>'Analítico Cp.'!F26</f>
        <v>1072214.1400000001</v>
      </c>
      <c r="G42" s="247">
        <f>'Analítico Cp.'!G26</f>
        <v>1141534.6800000002</v>
      </c>
      <c r="H42" s="247">
        <f>'Analítico Cp.'!H26</f>
        <v>1139423.9300000002</v>
      </c>
      <c r="I42" s="247">
        <f>'Analítico Cp.'!I26</f>
        <v>1139450.54</v>
      </c>
      <c r="J42" s="247">
        <f>'Analítico Cp.'!J26</f>
        <v>0</v>
      </c>
      <c r="K42" s="247">
        <f>'Analítico Cp.'!K26</f>
        <v>0</v>
      </c>
      <c r="L42" s="247">
        <f>'Analítico Cp.'!L26</f>
        <v>0</v>
      </c>
      <c r="M42" s="247">
        <f>'Analítico Cp.'!M26</f>
        <v>0</v>
      </c>
      <c r="N42" s="247">
        <f>'Analítico Cp.'!N26</f>
        <v>0</v>
      </c>
      <c r="O42" s="248">
        <f t="shared" ref="O42:O50" si="16">SUM(C42:N42)</f>
        <v>7344841.6100000003</v>
      </c>
      <c r="P42" s="247"/>
      <c r="Q42" s="284">
        <f t="shared" ref="Q42:Q50" si="17">IF(O18=0,"-",O42/O18)</f>
        <v>0.67789690247545364</v>
      </c>
      <c r="R42" s="247">
        <f t="shared" ref="R42:R50" si="18">O18-O42</f>
        <v>3489905.6549293501</v>
      </c>
      <c r="S42" s="13"/>
      <c r="T42" s="14"/>
      <c r="U42" s="13"/>
      <c r="V42" s="13"/>
      <c r="W42" s="13"/>
      <c r="X42" s="13"/>
      <c r="Y42" s="13"/>
      <c r="Z42" s="13"/>
    </row>
    <row r="43" spans="1:26" ht="21" customHeight="1" x14ac:dyDescent="0.25">
      <c r="A43" s="263" t="s">
        <v>97</v>
      </c>
      <c r="B43" s="246" t="s">
        <v>98</v>
      </c>
      <c r="C43" s="247">
        <f>'Analítico Cp.'!C30</f>
        <v>0</v>
      </c>
      <c r="D43" s="247">
        <f>'Analítico Cp.'!D30</f>
        <v>0</v>
      </c>
      <c r="E43" s="247">
        <f>'Analítico Cp.'!E30</f>
        <v>0</v>
      </c>
      <c r="F43" s="247">
        <f>'Analítico Cp.'!F30</f>
        <v>0</v>
      </c>
      <c r="G43" s="247">
        <f>'Analítico Cp.'!G30</f>
        <v>0</v>
      </c>
      <c r="H43" s="247">
        <f>'Analítico Cp.'!H30</f>
        <v>0</v>
      </c>
      <c r="I43" s="247">
        <f>'Analítico Cp.'!I30</f>
        <v>539958.27999999991</v>
      </c>
      <c r="J43" s="247">
        <f>'Analítico Cp.'!J30</f>
        <v>0</v>
      </c>
      <c r="K43" s="247">
        <f>'Analítico Cp.'!K30</f>
        <v>0</v>
      </c>
      <c r="L43" s="247">
        <f>'Analítico Cp.'!L30</f>
        <v>0</v>
      </c>
      <c r="M43" s="247">
        <f>'Analítico Cp.'!M30</f>
        <v>0</v>
      </c>
      <c r="N43" s="247">
        <f>'Analítico Cp.'!N30</f>
        <v>0</v>
      </c>
      <c r="O43" s="248">
        <f t="shared" si="16"/>
        <v>539958.27999999991</v>
      </c>
      <c r="P43" s="247"/>
      <c r="Q43" s="284">
        <f t="shared" si="17"/>
        <v>6.5528917475728141</v>
      </c>
      <c r="R43" s="247">
        <f t="shared" si="18"/>
        <v>-457558.27999999991</v>
      </c>
      <c r="S43" s="13"/>
      <c r="T43" s="14"/>
      <c r="U43" s="13"/>
      <c r="V43" s="13"/>
      <c r="W43" s="13"/>
      <c r="X43" s="13"/>
      <c r="Y43" s="13"/>
      <c r="Z43" s="13"/>
    </row>
    <row r="44" spans="1:26" ht="21" customHeight="1" x14ac:dyDescent="0.25">
      <c r="A44" s="263" t="s">
        <v>99</v>
      </c>
      <c r="B44" s="246" t="s">
        <v>100</v>
      </c>
      <c r="C44" s="247">
        <f>'Analítico Cp.'!C44</f>
        <v>601693.72166666668</v>
      </c>
      <c r="D44" s="247">
        <f>'Analítico Cp.'!D44</f>
        <v>702081.58255555562</v>
      </c>
      <c r="E44" s="247">
        <f>'Analítico Cp.'!E44</f>
        <v>651483.8866666666</v>
      </c>
      <c r="F44" s="247">
        <f>'Analítico Cp.'!F44</f>
        <v>719093.07038888894</v>
      </c>
      <c r="G44" s="247">
        <f>'Analítico Cp.'!G44</f>
        <v>750538.41594444448</v>
      </c>
      <c r="H44" s="247">
        <f>'Analítico Cp.'!H44</f>
        <v>761363.97655555559</v>
      </c>
      <c r="I44" s="247">
        <f>'Analítico Cp.'!I44</f>
        <v>810605.44327777787</v>
      </c>
      <c r="J44" s="247">
        <f>'Analítico Cp.'!J44</f>
        <v>0</v>
      </c>
      <c r="K44" s="247">
        <f>'Analítico Cp.'!K44</f>
        <v>0</v>
      </c>
      <c r="L44" s="247">
        <f>'Analítico Cp.'!L44</f>
        <v>0</v>
      </c>
      <c r="M44" s="247">
        <f>'Analítico Cp.'!M44</f>
        <v>0</v>
      </c>
      <c r="N44" s="247">
        <f>'Analítico Cp.'!N44</f>
        <v>0</v>
      </c>
      <c r="O44" s="248">
        <f t="shared" si="16"/>
        <v>4996860.0970555563</v>
      </c>
      <c r="P44" s="247"/>
      <c r="Q44" s="284">
        <f t="shared" si="17"/>
        <v>0.50983277903666446</v>
      </c>
      <c r="R44" s="247">
        <f t="shared" si="18"/>
        <v>4804118.3855308071</v>
      </c>
      <c r="S44" s="13"/>
      <c r="T44" s="14"/>
      <c r="U44" s="13"/>
      <c r="V44" s="13"/>
      <c r="W44" s="13"/>
      <c r="X44" s="13"/>
      <c r="Y44" s="13"/>
      <c r="Z44" s="13"/>
    </row>
    <row r="45" spans="1:26" ht="21" customHeight="1" x14ac:dyDescent="0.25">
      <c r="A45" s="263" t="s">
        <v>101</v>
      </c>
      <c r="B45" s="246" t="s">
        <v>102</v>
      </c>
      <c r="C45" s="247">
        <f>'Analítico Cp.'!C55</f>
        <v>30870.749999999996</v>
      </c>
      <c r="D45" s="247">
        <f>'Analítico Cp.'!D55</f>
        <v>97249.47</v>
      </c>
      <c r="E45" s="247">
        <f>'Analítico Cp.'!E55</f>
        <v>841262.08000000019</v>
      </c>
      <c r="F45" s="247">
        <f>'Analítico Cp.'!F55</f>
        <v>302320.47999999992</v>
      </c>
      <c r="G45" s="247">
        <f>'Analítico Cp.'!G55</f>
        <v>256953.32</v>
      </c>
      <c r="H45" s="247">
        <f>'Analítico Cp.'!H55</f>
        <v>301624.98</v>
      </c>
      <c r="I45" s="247">
        <f>'Analítico Cp.'!I55</f>
        <v>315889.28999999998</v>
      </c>
      <c r="J45" s="247">
        <f>'Analítico Cp.'!J55</f>
        <v>0</v>
      </c>
      <c r="K45" s="247">
        <f>'Analítico Cp.'!K55</f>
        <v>0</v>
      </c>
      <c r="L45" s="247">
        <f>'Analítico Cp.'!L55</f>
        <v>0</v>
      </c>
      <c r="M45" s="247">
        <f>'Analítico Cp.'!M55</f>
        <v>0</v>
      </c>
      <c r="N45" s="247">
        <f>'Analítico Cp.'!N55</f>
        <v>0</v>
      </c>
      <c r="O45" s="248">
        <f t="shared" si="16"/>
        <v>2146170.37</v>
      </c>
      <c r="P45" s="247"/>
      <c r="Q45" s="284">
        <f t="shared" si="17"/>
        <v>1.3169821056835374</v>
      </c>
      <c r="R45" s="247">
        <f t="shared" si="18"/>
        <v>-516557.9700000023</v>
      </c>
      <c r="S45" s="13"/>
      <c r="T45" s="14"/>
      <c r="U45" s="13"/>
      <c r="V45" s="13"/>
      <c r="W45" s="13"/>
      <c r="X45" s="13"/>
      <c r="Y45" s="13"/>
      <c r="Z45" s="13"/>
    </row>
    <row r="46" spans="1:26" ht="21" customHeight="1" x14ac:dyDescent="0.25">
      <c r="A46" s="417" t="s">
        <v>103</v>
      </c>
      <c r="B46" s="418"/>
      <c r="C46" s="252">
        <f t="shared" ref="C46:N46" si="19">SUM(C42:C45)</f>
        <v>1533052.8816666666</v>
      </c>
      <c r="D46" s="252">
        <f t="shared" si="19"/>
        <v>1737103.2925555555</v>
      </c>
      <c r="E46" s="252">
        <f t="shared" si="19"/>
        <v>2506703.6366666667</v>
      </c>
      <c r="F46" s="252">
        <f t="shared" si="19"/>
        <v>2093627.6903888891</v>
      </c>
      <c r="G46" s="252">
        <f t="shared" si="19"/>
        <v>2149026.4159444445</v>
      </c>
      <c r="H46" s="252">
        <f t="shared" si="19"/>
        <v>2202412.8865555557</v>
      </c>
      <c r="I46" s="252">
        <f t="shared" si="19"/>
        <v>2805903.5532777775</v>
      </c>
      <c r="J46" s="252">
        <f t="shared" si="19"/>
        <v>0</v>
      </c>
      <c r="K46" s="252">
        <f t="shared" si="19"/>
        <v>0</v>
      </c>
      <c r="L46" s="252">
        <f t="shared" si="19"/>
        <v>0</v>
      </c>
      <c r="M46" s="252">
        <f t="shared" si="19"/>
        <v>0</v>
      </c>
      <c r="N46" s="252">
        <f t="shared" si="19"/>
        <v>0</v>
      </c>
      <c r="O46" s="252">
        <f t="shared" si="16"/>
        <v>15027830.357055556</v>
      </c>
      <c r="P46" s="248"/>
      <c r="Q46" s="278">
        <f t="shared" si="17"/>
        <v>0.6724541990718701</v>
      </c>
      <c r="R46" s="279">
        <f t="shared" si="18"/>
        <v>7319907.7904601544</v>
      </c>
      <c r="S46" s="13"/>
      <c r="T46" s="14"/>
      <c r="U46" s="13"/>
      <c r="V46" s="13"/>
      <c r="W46" s="13"/>
      <c r="X46" s="13"/>
      <c r="Y46" s="13"/>
      <c r="Z46" s="13"/>
    </row>
    <row r="47" spans="1:26" ht="21" customHeight="1" x14ac:dyDescent="0.25">
      <c r="A47" s="261" t="s">
        <v>104</v>
      </c>
      <c r="B47" s="246" t="s">
        <v>105</v>
      </c>
      <c r="C47" s="247">
        <f>'Analítico Cp.'!C167</f>
        <v>774898.15</v>
      </c>
      <c r="D47" s="247">
        <f>'Analítico Cp.'!D167</f>
        <v>1265941.4600000002</v>
      </c>
      <c r="E47" s="247">
        <f>'Analítico Cp.'!E167</f>
        <v>902748.02999999991</v>
      </c>
      <c r="F47" s="247">
        <f>'Analítico Cp.'!F167</f>
        <v>989033.72999999963</v>
      </c>
      <c r="G47" s="247">
        <f>'Analítico Cp.'!G167</f>
        <v>1007712.9799999997</v>
      </c>
      <c r="H47" s="247">
        <f>'Analítico Cp.'!H167</f>
        <v>1074348.76</v>
      </c>
      <c r="I47" s="247">
        <f>'Analítico Cp.'!I167</f>
        <v>359735.02</v>
      </c>
      <c r="J47" s="247">
        <f>'Analítico Cp.'!J167</f>
        <v>0</v>
      </c>
      <c r="K47" s="247">
        <f>'Analítico Cp.'!K167</f>
        <v>0</v>
      </c>
      <c r="L47" s="247">
        <f>'Analítico Cp.'!L167</f>
        <v>0</v>
      </c>
      <c r="M47" s="247">
        <f>'Analítico Cp.'!M167</f>
        <v>0</v>
      </c>
      <c r="N47" s="247">
        <f>'Analítico Cp.'!N167</f>
        <v>0</v>
      </c>
      <c r="O47" s="248">
        <f t="shared" si="16"/>
        <v>6374418.129999999</v>
      </c>
      <c r="P47" s="247"/>
      <c r="Q47" s="284">
        <f t="shared" si="17"/>
        <v>0.50934085790566719</v>
      </c>
      <c r="R47" s="247">
        <f t="shared" si="18"/>
        <v>6140615.8223333079</v>
      </c>
      <c r="S47" s="13"/>
      <c r="T47" s="14"/>
      <c r="U47" s="13"/>
      <c r="V47" s="13"/>
      <c r="W47" s="13"/>
      <c r="X47" s="13"/>
      <c r="Y47" s="13"/>
      <c r="Z47" s="13"/>
    </row>
    <row r="48" spans="1:26" ht="21" customHeight="1" x14ac:dyDescent="0.25">
      <c r="A48" s="261" t="s">
        <v>106</v>
      </c>
      <c r="B48" s="246" t="s">
        <v>107</v>
      </c>
      <c r="C48" s="264">
        <f>'Analítico Cp.'!C183</f>
        <v>35126.550000000003</v>
      </c>
      <c r="D48" s="264">
        <f>'Analítico Cp.'!D183</f>
        <v>116087.01000000001</v>
      </c>
      <c r="E48" s="264">
        <f>'Analítico Cp.'!E183</f>
        <v>73930.87999999999</v>
      </c>
      <c r="F48" s="264">
        <f>'Analítico Cp.'!F183</f>
        <v>113002.79</v>
      </c>
      <c r="G48" s="264">
        <f>'Analítico Cp.'!G183</f>
        <v>44404.399999999994</v>
      </c>
      <c r="H48" s="264">
        <f>'Analítico Cp.'!H183</f>
        <v>142200.37999999998</v>
      </c>
      <c r="I48" s="264">
        <f>'Analítico Cp.'!I183</f>
        <v>57836.51</v>
      </c>
      <c r="J48" s="264">
        <f>'Analítico Cp.'!J183</f>
        <v>0</v>
      </c>
      <c r="K48" s="264">
        <f>'Analítico Cp.'!K183</f>
        <v>0</v>
      </c>
      <c r="L48" s="264">
        <f>'Analítico Cp.'!L183</f>
        <v>0</v>
      </c>
      <c r="M48" s="264">
        <f>'Analítico Cp.'!M183</f>
        <v>0</v>
      </c>
      <c r="N48" s="264">
        <f>'Analítico Cp.'!N183</f>
        <v>0</v>
      </c>
      <c r="O48" s="248">
        <f t="shared" si="16"/>
        <v>582588.52</v>
      </c>
      <c r="P48" s="247"/>
      <c r="Q48" s="284">
        <f t="shared" si="17"/>
        <v>0.80303445490942993</v>
      </c>
      <c r="R48" s="247">
        <f t="shared" si="18"/>
        <v>142895.31999999995</v>
      </c>
      <c r="S48" s="13"/>
      <c r="T48" s="14"/>
      <c r="U48" s="13"/>
      <c r="V48" s="13"/>
      <c r="W48" s="13"/>
      <c r="X48" s="13"/>
      <c r="Y48" s="13"/>
      <c r="Z48" s="13"/>
    </row>
    <row r="49" spans="1:26" ht="21" customHeight="1" x14ac:dyDescent="0.25">
      <c r="A49" s="20" t="s">
        <v>108</v>
      </c>
      <c r="B49" s="21" t="s">
        <v>59</v>
      </c>
      <c r="C49" s="22">
        <f>'Analítico Cp.'!C184</f>
        <v>100288.96000000001</v>
      </c>
      <c r="D49" s="22">
        <f>'Analítico Cp.'!D184</f>
        <v>151503.53</v>
      </c>
      <c r="E49" s="22">
        <f>'Analítico Cp.'!E184</f>
        <v>124789.1</v>
      </c>
      <c r="F49" s="22">
        <f>'Analítico Cp.'!F184</f>
        <v>62316.54</v>
      </c>
      <c r="G49" s="22">
        <f>'Analítico Cp.'!G184</f>
        <v>59736.06</v>
      </c>
      <c r="H49" s="22">
        <f>'Analítico Cp.'!H184</f>
        <v>129451.11</v>
      </c>
      <c r="I49" s="22">
        <f>'Analítico Cp.'!I184</f>
        <v>147291.84</v>
      </c>
      <c r="J49" s="22">
        <f>'Analítico Cp.'!J184</f>
        <v>0</v>
      </c>
      <c r="K49" s="22">
        <f>'Analítico Cp.'!K184</f>
        <v>0</v>
      </c>
      <c r="L49" s="22">
        <f>'Analítico Cp.'!L184</f>
        <v>0</v>
      </c>
      <c r="M49" s="22">
        <f>'Analítico Cp.'!M184</f>
        <v>0</v>
      </c>
      <c r="N49" s="22">
        <f>'Analítico Cp.'!N184</f>
        <v>0</v>
      </c>
      <c r="O49" s="23">
        <f t="shared" si="16"/>
        <v>775377.1399999999</v>
      </c>
      <c r="P49" s="247"/>
      <c r="Q49" s="24" t="str">
        <f t="shared" si="17"/>
        <v>-</v>
      </c>
      <c r="R49" s="25">
        <f t="shared" si="18"/>
        <v>-775377.1399999999</v>
      </c>
      <c r="S49" s="13"/>
      <c r="T49" s="13"/>
      <c r="U49" s="13"/>
      <c r="V49" s="13"/>
      <c r="W49" s="13"/>
      <c r="X49" s="13"/>
      <c r="Y49" s="13"/>
      <c r="Z49" s="13"/>
    </row>
    <row r="50" spans="1:26" ht="20.25" customHeight="1" x14ac:dyDescent="0.25">
      <c r="A50" s="267" t="s">
        <v>109</v>
      </c>
      <c r="B50" s="268"/>
      <c r="C50" s="257">
        <f t="shared" ref="C50:N50" si="20">SUM(C46:C49)</f>
        <v>2443366.5416666665</v>
      </c>
      <c r="D50" s="257">
        <f t="shared" si="20"/>
        <v>3270635.2925555552</v>
      </c>
      <c r="E50" s="257">
        <f t="shared" si="20"/>
        <v>3608171.6466666665</v>
      </c>
      <c r="F50" s="257">
        <f t="shared" si="20"/>
        <v>3257980.7503888886</v>
      </c>
      <c r="G50" s="257">
        <f t="shared" si="20"/>
        <v>3260879.8559444444</v>
      </c>
      <c r="H50" s="257">
        <f t="shared" si="20"/>
        <v>3548413.1365555557</v>
      </c>
      <c r="I50" s="257">
        <f t="shared" si="20"/>
        <v>3370766.9232777772</v>
      </c>
      <c r="J50" s="257">
        <f t="shared" si="20"/>
        <v>0</v>
      </c>
      <c r="K50" s="257">
        <f t="shared" si="20"/>
        <v>0</v>
      </c>
      <c r="L50" s="257">
        <f t="shared" si="20"/>
        <v>0</v>
      </c>
      <c r="M50" s="257">
        <f t="shared" si="20"/>
        <v>0</v>
      </c>
      <c r="N50" s="257">
        <f t="shared" si="20"/>
        <v>0</v>
      </c>
      <c r="O50" s="257">
        <f t="shared" si="16"/>
        <v>22760214.147055555</v>
      </c>
      <c r="P50" s="248"/>
      <c r="Q50" s="280">
        <f t="shared" si="17"/>
        <v>0.63954283642122511</v>
      </c>
      <c r="R50" s="257">
        <f t="shared" si="18"/>
        <v>12828041.792793464</v>
      </c>
      <c r="S50" s="13"/>
      <c r="T50" s="13"/>
      <c r="U50" s="13"/>
      <c r="V50" s="13"/>
      <c r="W50" s="13"/>
      <c r="X50" s="13"/>
      <c r="Y50" s="13"/>
      <c r="Z50" s="13"/>
    </row>
    <row r="51" spans="1:26" ht="30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/>
      <c r="P51" s="27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63.75" customHeight="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46.5" customHeight="1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26"/>
      <c r="P57" s="26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2"/>
      <c r="P58" s="12"/>
      <c r="Q58" s="13"/>
      <c r="R58" s="13"/>
      <c r="S58" s="13"/>
      <c r="T58" s="14"/>
      <c r="U58" s="13"/>
      <c r="V58" s="13"/>
      <c r="W58" s="13"/>
      <c r="X58" s="13"/>
      <c r="Y58" s="13"/>
      <c r="Z58" s="13"/>
    </row>
    <row r="59" spans="1:26" ht="30" customHeight="1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2"/>
      <c r="P59" s="12"/>
      <c r="Q59" s="13"/>
      <c r="R59" s="13"/>
      <c r="S59" s="13"/>
      <c r="T59" s="14"/>
      <c r="U59" s="13"/>
      <c r="V59" s="13"/>
      <c r="W59" s="13"/>
      <c r="X59" s="13"/>
      <c r="Y59" s="13"/>
      <c r="Z59" s="13"/>
    </row>
    <row r="60" spans="1:26" ht="30" customHeight="1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2"/>
      <c r="P60" s="12"/>
      <c r="Q60" s="13"/>
      <c r="R60" s="13"/>
      <c r="S60" s="13"/>
      <c r="T60" s="14"/>
      <c r="U60" s="13"/>
      <c r="V60" s="13"/>
      <c r="W60" s="13"/>
      <c r="X60" s="13"/>
      <c r="Y60" s="13"/>
      <c r="Z60" s="13"/>
    </row>
    <row r="61" spans="1:26" ht="30" customHeight="1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2"/>
      <c r="P61" s="12"/>
      <c r="Q61" s="13"/>
      <c r="R61" s="13"/>
      <c r="S61" s="13"/>
      <c r="T61" s="14"/>
      <c r="U61" s="13"/>
      <c r="V61" s="13"/>
      <c r="W61" s="13"/>
      <c r="X61" s="13"/>
      <c r="Y61" s="13"/>
      <c r="Z61" s="13"/>
    </row>
    <row r="62" spans="1:26" ht="30" customHeight="1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2"/>
      <c r="P62" s="12"/>
      <c r="Q62" s="13"/>
      <c r="R62" s="13"/>
      <c r="S62" s="13"/>
      <c r="T62" s="14"/>
      <c r="U62" s="13"/>
      <c r="V62" s="13"/>
      <c r="W62" s="13"/>
      <c r="X62" s="13"/>
      <c r="Y62" s="13"/>
      <c r="Z62" s="13"/>
    </row>
    <row r="63" spans="1:26" ht="30" customHeight="1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2"/>
      <c r="P63" s="12"/>
      <c r="Q63" s="13"/>
      <c r="R63" s="13"/>
      <c r="S63" s="13"/>
      <c r="T63" s="14"/>
      <c r="U63" s="13"/>
      <c r="V63" s="13"/>
      <c r="W63" s="13"/>
      <c r="X63" s="13"/>
      <c r="Y63" s="13"/>
      <c r="Z63" s="13"/>
    </row>
    <row r="64" spans="1:26" ht="30" customHeight="1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2"/>
      <c r="P64" s="12"/>
      <c r="Q64" s="13"/>
      <c r="R64" s="13"/>
      <c r="S64" s="13"/>
      <c r="T64" s="14"/>
      <c r="U64" s="13"/>
      <c r="V64" s="13"/>
      <c r="W64" s="13"/>
      <c r="X64" s="13"/>
      <c r="Y64" s="13"/>
      <c r="Z64" s="13"/>
    </row>
    <row r="65" spans="1:26" ht="30" customHeight="1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2"/>
      <c r="P65" s="12"/>
      <c r="Q65" s="13"/>
      <c r="R65" s="13"/>
      <c r="S65" s="13"/>
      <c r="T65" s="14"/>
      <c r="U65" s="13"/>
      <c r="V65" s="13"/>
      <c r="W65" s="13"/>
      <c r="X65" s="13"/>
      <c r="Y65" s="13"/>
      <c r="Z65" s="13"/>
    </row>
    <row r="66" spans="1:26" ht="30" customHeight="1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2"/>
      <c r="P66" s="12"/>
      <c r="Q66" s="13"/>
      <c r="R66" s="13"/>
      <c r="S66" s="13"/>
      <c r="T66" s="14"/>
      <c r="U66" s="13"/>
      <c r="V66" s="13"/>
      <c r="W66" s="13"/>
      <c r="X66" s="13"/>
      <c r="Y66" s="13"/>
      <c r="Z66" s="13"/>
    </row>
    <row r="67" spans="1:26" ht="30" customHeight="1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2"/>
      <c r="P67" s="12"/>
      <c r="Q67" s="13"/>
      <c r="R67" s="13"/>
      <c r="S67" s="13"/>
      <c r="T67" s="14"/>
      <c r="U67" s="13"/>
      <c r="V67" s="13"/>
      <c r="W67" s="13"/>
      <c r="X67" s="13"/>
      <c r="Y67" s="13"/>
      <c r="Z67" s="13"/>
    </row>
    <row r="68" spans="1:26" ht="30" customHeight="1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2"/>
      <c r="P68" s="12"/>
      <c r="Q68" s="13"/>
      <c r="R68" s="13"/>
      <c r="S68" s="13"/>
      <c r="T68" s="14"/>
      <c r="U68" s="13"/>
      <c r="V68" s="13"/>
      <c r="W68" s="13"/>
      <c r="X68" s="13"/>
      <c r="Y68" s="13"/>
      <c r="Z68" s="13"/>
    </row>
    <row r="69" spans="1:26" ht="30" customHeight="1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2"/>
      <c r="P69" s="12"/>
      <c r="Q69" s="13"/>
      <c r="R69" s="13"/>
      <c r="S69" s="13"/>
      <c r="T69" s="14"/>
      <c r="U69" s="13"/>
      <c r="V69" s="13"/>
      <c r="W69" s="13"/>
      <c r="X69" s="13"/>
      <c r="Y69" s="13"/>
      <c r="Z69" s="13"/>
    </row>
    <row r="70" spans="1:26" ht="30" customHeight="1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2"/>
      <c r="P70" s="12"/>
      <c r="Q70" s="13"/>
      <c r="R70" s="13"/>
      <c r="S70" s="13"/>
      <c r="T70" s="14"/>
      <c r="U70" s="13"/>
      <c r="V70" s="13"/>
      <c r="W70" s="13"/>
      <c r="X70" s="13"/>
      <c r="Y70" s="13"/>
      <c r="Z70" s="13"/>
    </row>
    <row r="71" spans="1:26" ht="30" customHeight="1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2"/>
      <c r="P71" s="12"/>
      <c r="Q71" s="13"/>
      <c r="R71" s="13"/>
      <c r="S71" s="13"/>
      <c r="T71" s="14"/>
      <c r="U71" s="13"/>
      <c r="V71" s="13"/>
      <c r="W71" s="13"/>
      <c r="X71" s="13"/>
      <c r="Y71" s="13"/>
      <c r="Z71" s="13"/>
    </row>
    <row r="72" spans="1:26" ht="30" customHeight="1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2"/>
      <c r="P72" s="12"/>
      <c r="Q72" s="13"/>
      <c r="R72" s="13"/>
      <c r="S72" s="13"/>
      <c r="T72" s="14"/>
      <c r="U72" s="13"/>
      <c r="V72" s="13"/>
      <c r="W72" s="13"/>
      <c r="X72" s="13"/>
      <c r="Y72" s="13"/>
      <c r="Z72" s="13"/>
    </row>
    <row r="73" spans="1:26" ht="30" customHeight="1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2"/>
      <c r="P73" s="12"/>
      <c r="Q73" s="13"/>
      <c r="R73" s="13"/>
      <c r="S73" s="13"/>
      <c r="T73" s="14"/>
      <c r="U73" s="13"/>
      <c r="V73" s="13"/>
      <c r="W73" s="13"/>
      <c r="X73" s="13"/>
      <c r="Y73" s="13"/>
      <c r="Z73" s="13"/>
    </row>
    <row r="74" spans="1:26" ht="30" customHeight="1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2"/>
      <c r="P74" s="12"/>
      <c r="Q74" s="13"/>
      <c r="R74" s="13"/>
      <c r="S74" s="13"/>
      <c r="T74" s="14"/>
      <c r="U74" s="13"/>
      <c r="V74" s="13"/>
      <c r="W74" s="13"/>
      <c r="X74" s="13"/>
      <c r="Y74" s="13"/>
      <c r="Z74" s="13"/>
    </row>
    <row r="75" spans="1:26" ht="30" customHeight="1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2"/>
      <c r="P75" s="12"/>
      <c r="Q75" s="13"/>
      <c r="R75" s="13"/>
      <c r="S75" s="13"/>
      <c r="T75" s="14"/>
      <c r="U75" s="13"/>
      <c r="V75" s="13"/>
      <c r="W75" s="13"/>
      <c r="X75" s="13"/>
      <c r="Y75" s="13"/>
      <c r="Z75" s="13"/>
    </row>
    <row r="76" spans="1:26" ht="30" customHeight="1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2"/>
      <c r="P76" s="12"/>
      <c r="Q76" s="13"/>
      <c r="R76" s="13"/>
      <c r="S76" s="13"/>
      <c r="T76" s="14"/>
      <c r="U76" s="13"/>
      <c r="V76" s="13"/>
      <c r="W76" s="13"/>
      <c r="X76" s="13"/>
      <c r="Y76" s="13"/>
      <c r="Z76" s="13"/>
    </row>
    <row r="77" spans="1:26" ht="30" customHeight="1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2"/>
      <c r="P77" s="12"/>
      <c r="Q77" s="13"/>
      <c r="R77" s="13"/>
      <c r="S77" s="13"/>
      <c r="T77" s="14"/>
      <c r="U77" s="13"/>
      <c r="V77" s="13"/>
      <c r="W77" s="13"/>
      <c r="X77" s="13"/>
      <c r="Y77" s="13"/>
      <c r="Z77" s="13"/>
    </row>
    <row r="78" spans="1:26" ht="30" customHeight="1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2"/>
      <c r="P78" s="12"/>
      <c r="Q78" s="13"/>
      <c r="R78" s="13"/>
      <c r="S78" s="13"/>
      <c r="T78" s="14"/>
      <c r="U78" s="13"/>
      <c r="V78" s="13"/>
      <c r="W78" s="13"/>
      <c r="X78" s="13"/>
      <c r="Y78" s="13"/>
      <c r="Z78" s="13"/>
    </row>
    <row r="79" spans="1:26" ht="30" customHeight="1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2"/>
      <c r="P79" s="12"/>
      <c r="Q79" s="13"/>
      <c r="R79" s="13"/>
      <c r="S79" s="13"/>
      <c r="T79" s="14"/>
      <c r="U79" s="13"/>
      <c r="V79" s="13"/>
      <c r="W79" s="13"/>
      <c r="X79" s="13"/>
      <c r="Y79" s="13"/>
      <c r="Z79" s="13"/>
    </row>
    <row r="80" spans="1:26" ht="30" customHeight="1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2"/>
      <c r="P80" s="12"/>
      <c r="Q80" s="13"/>
      <c r="R80" s="13"/>
      <c r="S80" s="13"/>
      <c r="T80" s="14"/>
      <c r="U80" s="13"/>
      <c r="V80" s="13"/>
      <c r="W80" s="13"/>
      <c r="X80" s="13"/>
      <c r="Y80" s="13"/>
      <c r="Z80" s="13"/>
    </row>
    <row r="81" spans="1:26" ht="30" customHeight="1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2"/>
      <c r="P81" s="12"/>
      <c r="Q81" s="13"/>
      <c r="R81" s="13"/>
      <c r="S81" s="13"/>
      <c r="T81" s="14"/>
      <c r="U81" s="13"/>
      <c r="V81" s="13"/>
      <c r="W81" s="13"/>
      <c r="X81" s="13"/>
      <c r="Y81" s="13"/>
      <c r="Z81" s="13"/>
    </row>
    <row r="82" spans="1:26" ht="30" customHeight="1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2"/>
      <c r="P82" s="12"/>
      <c r="Q82" s="13"/>
      <c r="R82" s="13"/>
      <c r="S82" s="13"/>
      <c r="T82" s="14"/>
      <c r="U82" s="13"/>
      <c r="V82" s="13"/>
      <c r="W82" s="13"/>
      <c r="X82" s="13"/>
      <c r="Y82" s="13"/>
      <c r="Z82" s="13"/>
    </row>
    <row r="83" spans="1:26" ht="30" customHeight="1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2"/>
      <c r="P83" s="12"/>
      <c r="Q83" s="13"/>
      <c r="R83" s="13"/>
      <c r="S83" s="13"/>
      <c r="T83" s="14"/>
      <c r="U83" s="13"/>
      <c r="V83" s="13"/>
      <c r="W83" s="13"/>
      <c r="X83" s="13"/>
      <c r="Y83" s="13"/>
      <c r="Z83" s="13"/>
    </row>
    <row r="84" spans="1:26" ht="30" customHeight="1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2"/>
      <c r="P84" s="12"/>
      <c r="Q84" s="13"/>
      <c r="R84" s="13"/>
      <c r="S84" s="13"/>
      <c r="T84" s="14"/>
      <c r="U84" s="13"/>
      <c r="V84" s="13"/>
      <c r="W84" s="13"/>
      <c r="X84" s="13"/>
      <c r="Y84" s="13"/>
      <c r="Z84" s="13"/>
    </row>
    <row r="85" spans="1:26" ht="30" customHeight="1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2"/>
      <c r="P85" s="12"/>
      <c r="Q85" s="13"/>
      <c r="R85" s="13"/>
      <c r="S85" s="13"/>
      <c r="T85" s="14"/>
      <c r="U85" s="13"/>
      <c r="V85" s="13"/>
      <c r="W85" s="13"/>
      <c r="X85" s="13"/>
      <c r="Y85" s="13"/>
      <c r="Z85" s="13"/>
    </row>
    <row r="86" spans="1:26" ht="30" customHeight="1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2"/>
      <c r="P86" s="12"/>
      <c r="Q86" s="13"/>
      <c r="R86" s="13"/>
      <c r="S86" s="13"/>
      <c r="T86" s="14"/>
      <c r="U86" s="13"/>
      <c r="V86" s="13"/>
      <c r="W86" s="13"/>
      <c r="X86" s="13"/>
      <c r="Y86" s="13"/>
      <c r="Z86" s="13"/>
    </row>
    <row r="87" spans="1:26" ht="30" customHeight="1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2"/>
      <c r="P87" s="12"/>
      <c r="Q87" s="13"/>
      <c r="R87" s="13"/>
      <c r="S87" s="13"/>
      <c r="T87" s="14"/>
      <c r="U87" s="13"/>
      <c r="V87" s="13"/>
      <c r="W87" s="13"/>
      <c r="X87" s="13"/>
      <c r="Y87" s="13"/>
      <c r="Z87" s="13"/>
    </row>
    <row r="88" spans="1:26" ht="30" customHeight="1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2"/>
      <c r="P88" s="12"/>
      <c r="Q88" s="13"/>
      <c r="R88" s="13"/>
      <c r="S88" s="13"/>
      <c r="T88" s="14"/>
      <c r="U88" s="13"/>
      <c r="V88" s="13"/>
      <c r="W88" s="13"/>
      <c r="X88" s="13"/>
      <c r="Y88" s="13"/>
      <c r="Z88" s="13"/>
    </row>
    <row r="89" spans="1:26" ht="30" customHeight="1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2"/>
      <c r="P89" s="12"/>
      <c r="Q89" s="13"/>
      <c r="R89" s="13"/>
      <c r="S89" s="13"/>
      <c r="T89" s="14"/>
      <c r="U89" s="13"/>
      <c r="V89" s="13"/>
      <c r="W89" s="13"/>
      <c r="X89" s="13"/>
      <c r="Y89" s="13"/>
      <c r="Z89" s="13"/>
    </row>
    <row r="90" spans="1:26" ht="30" customHeight="1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2"/>
      <c r="P90" s="12"/>
      <c r="Q90" s="13"/>
      <c r="R90" s="13"/>
      <c r="S90" s="13"/>
      <c r="T90" s="14"/>
      <c r="U90" s="13"/>
      <c r="V90" s="13"/>
      <c r="W90" s="13"/>
      <c r="X90" s="13"/>
      <c r="Y90" s="13"/>
      <c r="Z90" s="13"/>
    </row>
    <row r="91" spans="1:26" ht="30" customHeight="1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2"/>
      <c r="P91" s="12"/>
      <c r="Q91" s="13"/>
      <c r="R91" s="13"/>
      <c r="S91" s="13"/>
      <c r="T91" s="14"/>
      <c r="U91" s="13"/>
      <c r="V91" s="13"/>
      <c r="W91" s="13"/>
      <c r="X91" s="13"/>
      <c r="Y91" s="13"/>
      <c r="Z91" s="13"/>
    </row>
    <row r="92" spans="1:26" ht="30" customHeight="1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2"/>
      <c r="P92" s="12"/>
      <c r="Q92" s="13"/>
      <c r="R92" s="13"/>
      <c r="S92" s="13"/>
      <c r="T92" s="14"/>
      <c r="U92" s="13"/>
      <c r="V92" s="13"/>
      <c r="W92" s="13"/>
      <c r="X92" s="13"/>
      <c r="Y92" s="13"/>
      <c r="Z92" s="13"/>
    </row>
    <row r="93" spans="1:26" ht="30" customHeight="1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2"/>
      <c r="P93" s="12"/>
      <c r="Q93" s="13"/>
      <c r="R93" s="13"/>
      <c r="S93" s="13"/>
      <c r="T93" s="14"/>
      <c r="U93" s="13"/>
      <c r="V93" s="13"/>
      <c r="W93" s="13"/>
      <c r="X93" s="13"/>
      <c r="Y93" s="13"/>
      <c r="Z93" s="13"/>
    </row>
    <row r="94" spans="1:26" ht="30" customHeight="1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2"/>
      <c r="P94" s="12"/>
      <c r="Q94" s="13"/>
      <c r="R94" s="13"/>
      <c r="S94" s="13"/>
      <c r="T94" s="14"/>
      <c r="U94" s="13"/>
      <c r="V94" s="13"/>
      <c r="W94" s="13"/>
      <c r="X94" s="13"/>
      <c r="Y94" s="13"/>
      <c r="Z94" s="13"/>
    </row>
    <row r="95" spans="1:26" ht="30" customHeight="1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2"/>
      <c r="P95" s="12"/>
      <c r="Q95" s="13"/>
      <c r="R95" s="13"/>
      <c r="S95" s="13"/>
      <c r="T95" s="14"/>
      <c r="U95" s="13"/>
      <c r="V95" s="13"/>
      <c r="W95" s="13"/>
      <c r="X95" s="13"/>
      <c r="Y95" s="13"/>
      <c r="Z95" s="13"/>
    </row>
    <row r="96" spans="1:26" ht="30" customHeight="1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2"/>
      <c r="P96" s="12"/>
      <c r="Q96" s="13"/>
      <c r="R96" s="13"/>
      <c r="S96" s="13"/>
      <c r="T96" s="14"/>
      <c r="U96" s="13"/>
      <c r="V96" s="13"/>
      <c r="W96" s="13"/>
      <c r="X96" s="13"/>
      <c r="Y96" s="13"/>
      <c r="Z96" s="13"/>
    </row>
    <row r="97" spans="1:26" ht="30" customHeight="1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2"/>
      <c r="P97" s="12"/>
      <c r="Q97" s="13"/>
      <c r="R97" s="13"/>
      <c r="S97" s="13"/>
      <c r="T97" s="14"/>
      <c r="U97" s="13"/>
      <c r="V97" s="13"/>
      <c r="W97" s="13"/>
      <c r="X97" s="13"/>
      <c r="Y97" s="13"/>
      <c r="Z97" s="13"/>
    </row>
    <row r="98" spans="1:26" ht="30" customHeight="1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2"/>
      <c r="P98" s="12"/>
      <c r="Q98" s="13"/>
      <c r="R98" s="13"/>
      <c r="S98" s="13"/>
      <c r="T98" s="14"/>
      <c r="U98" s="13"/>
      <c r="V98" s="13"/>
      <c r="W98" s="13"/>
      <c r="X98" s="13"/>
      <c r="Y98" s="13"/>
      <c r="Z98" s="13"/>
    </row>
    <row r="99" spans="1:26" ht="30" customHeight="1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2"/>
      <c r="P99" s="12"/>
      <c r="Q99" s="13"/>
      <c r="R99" s="13"/>
      <c r="S99" s="13"/>
      <c r="T99" s="14"/>
      <c r="U99" s="13"/>
      <c r="V99" s="13"/>
      <c r="W99" s="13"/>
      <c r="X99" s="13"/>
      <c r="Y99" s="13"/>
      <c r="Z99" s="13"/>
    </row>
    <row r="100" spans="1:26" ht="30" customHeight="1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2"/>
      <c r="P100" s="12"/>
      <c r="Q100" s="13"/>
      <c r="R100" s="13"/>
      <c r="S100" s="13"/>
      <c r="T100" s="14"/>
      <c r="U100" s="13"/>
      <c r="V100" s="13"/>
      <c r="W100" s="13"/>
      <c r="X100" s="13"/>
      <c r="Y100" s="13"/>
      <c r="Z100" s="13"/>
    </row>
    <row r="101" spans="1:26" ht="30" customHeight="1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2"/>
      <c r="P101" s="12"/>
      <c r="Q101" s="13"/>
      <c r="R101" s="13"/>
      <c r="S101" s="13"/>
      <c r="T101" s="14"/>
      <c r="U101" s="13"/>
      <c r="V101" s="13"/>
      <c r="W101" s="13"/>
      <c r="X101" s="13"/>
      <c r="Y101" s="13"/>
      <c r="Z101" s="13"/>
    </row>
    <row r="102" spans="1:26" ht="30" customHeight="1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2"/>
      <c r="P102" s="12"/>
      <c r="Q102" s="13"/>
      <c r="R102" s="13"/>
      <c r="S102" s="13"/>
      <c r="T102" s="14"/>
      <c r="U102" s="13"/>
      <c r="V102" s="13"/>
      <c r="W102" s="13"/>
      <c r="X102" s="13"/>
      <c r="Y102" s="13"/>
      <c r="Z102" s="13"/>
    </row>
    <row r="103" spans="1:26" ht="30" customHeight="1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2"/>
      <c r="P103" s="12"/>
      <c r="Q103" s="13"/>
      <c r="R103" s="13"/>
      <c r="S103" s="13"/>
      <c r="T103" s="14"/>
      <c r="U103" s="13"/>
      <c r="V103" s="13"/>
      <c r="W103" s="13"/>
      <c r="X103" s="13"/>
      <c r="Y103" s="13"/>
      <c r="Z103" s="13"/>
    </row>
    <row r="104" spans="1:26" ht="30" customHeight="1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2"/>
      <c r="P104" s="12"/>
      <c r="Q104" s="13"/>
      <c r="R104" s="13"/>
      <c r="S104" s="13"/>
      <c r="T104" s="14"/>
      <c r="U104" s="13"/>
      <c r="V104" s="13"/>
      <c r="W104" s="13"/>
      <c r="X104" s="13"/>
      <c r="Y104" s="13"/>
      <c r="Z104" s="13"/>
    </row>
    <row r="105" spans="1:26" ht="30" customHeight="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2"/>
      <c r="P105" s="12"/>
      <c r="Q105" s="13"/>
      <c r="R105" s="13"/>
      <c r="S105" s="13"/>
      <c r="T105" s="14"/>
      <c r="U105" s="13"/>
      <c r="V105" s="13"/>
      <c r="W105" s="13"/>
      <c r="X105" s="13"/>
      <c r="Y105" s="13"/>
      <c r="Z105" s="13"/>
    </row>
    <row r="106" spans="1:26" ht="30" customHeight="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2"/>
      <c r="P106" s="12"/>
      <c r="Q106" s="13"/>
      <c r="R106" s="13"/>
      <c r="S106" s="13"/>
      <c r="T106" s="14"/>
      <c r="U106" s="13"/>
      <c r="V106" s="13"/>
      <c r="W106" s="13"/>
      <c r="X106" s="13"/>
      <c r="Y106" s="13"/>
      <c r="Z106" s="13"/>
    </row>
    <row r="107" spans="1:26" ht="30" customHeight="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2"/>
      <c r="P107" s="12"/>
      <c r="Q107" s="13"/>
      <c r="R107" s="13"/>
      <c r="S107" s="13"/>
      <c r="T107" s="14"/>
      <c r="U107" s="13"/>
      <c r="V107" s="13"/>
      <c r="W107" s="13"/>
      <c r="X107" s="13"/>
      <c r="Y107" s="13"/>
      <c r="Z107" s="13"/>
    </row>
    <row r="108" spans="1:26" ht="30" customHeight="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2"/>
      <c r="P108" s="12"/>
      <c r="Q108" s="13"/>
      <c r="R108" s="13"/>
      <c r="S108" s="13"/>
      <c r="T108" s="14"/>
      <c r="U108" s="13"/>
      <c r="V108" s="13"/>
      <c r="W108" s="13"/>
      <c r="X108" s="13"/>
      <c r="Y108" s="13"/>
      <c r="Z108" s="13"/>
    </row>
    <row r="109" spans="1:26" ht="30" customHeight="1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2"/>
      <c r="P109" s="12"/>
      <c r="Q109" s="13"/>
      <c r="R109" s="13"/>
      <c r="S109" s="13"/>
      <c r="T109" s="14"/>
      <c r="U109" s="13"/>
      <c r="V109" s="13"/>
      <c r="W109" s="13"/>
      <c r="X109" s="13"/>
      <c r="Y109" s="13"/>
      <c r="Z109" s="13"/>
    </row>
    <row r="110" spans="1:26" ht="30" customHeight="1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2"/>
      <c r="P110" s="12"/>
      <c r="Q110" s="13"/>
      <c r="R110" s="13"/>
      <c r="S110" s="13"/>
      <c r="T110" s="14"/>
      <c r="U110" s="13"/>
      <c r="V110" s="13"/>
      <c r="W110" s="13"/>
      <c r="X110" s="13"/>
      <c r="Y110" s="13"/>
      <c r="Z110" s="13"/>
    </row>
    <row r="111" spans="1:26" ht="30" customHeight="1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2"/>
      <c r="P111" s="12"/>
      <c r="Q111" s="13"/>
      <c r="R111" s="13"/>
      <c r="S111" s="13"/>
      <c r="T111" s="14"/>
      <c r="U111" s="13"/>
      <c r="V111" s="13"/>
      <c r="W111" s="13"/>
      <c r="X111" s="13"/>
      <c r="Y111" s="13"/>
      <c r="Z111" s="13"/>
    </row>
    <row r="112" spans="1:26" ht="30" customHeight="1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2"/>
      <c r="P112" s="12"/>
      <c r="Q112" s="13"/>
      <c r="R112" s="13"/>
      <c r="S112" s="13"/>
      <c r="T112" s="14"/>
      <c r="U112" s="13"/>
      <c r="V112" s="13"/>
      <c r="W112" s="13"/>
      <c r="X112" s="13"/>
      <c r="Y112" s="13"/>
      <c r="Z112" s="13"/>
    </row>
    <row r="113" spans="1:26" ht="30" customHeight="1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2"/>
      <c r="P113" s="12"/>
      <c r="Q113" s="13"/>
      <c r="R113" s="13"/>
      <c r="S113" s="13"/>
      <c r="T113" s="14"/>
      <c r="U113" s="13"/>
      <c r="V113" s="13"/>
      <c r="W113" s="13"/>
      <c r="X113" s="13"/>
      <c r="Y113" s="13"/>
      <c r="Z113" s="13"/>
    </row>
    <row r="114" spans="1:26" ht="30" customHeight="1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2"/>
      <c r="P114" s="12"/>
      <c r="Q114" s="13"/>
      <c r="R114" s="13"/>
      <c r="S114" s="13"/>
      <c r="T114" s="14"/>
      <c r="U114" s="13"/>
      <c r="V114" s="13"/>
      <c r="W114" s="13"/>
      <c r="X114" s="13"/>
      <c r="Y114" s="13"/>
      <c r="Z114" s="13"/>
    </row>
    <row r="115" spans="1:26" ht="30" customHeight="1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2"/>
      <c r="P115" s="12"/>
      <c r="Q115" s="13"/>
      <c r="R115" s="13"/>
      <c r="S115" s="13"/>
      <c r="T115" s="14"/>
      <c r="U115" s="13"/>
      <c r="V115" s="13"/>
      <c r="W115" s="13"/>
      <c r="X115" s="13"/>
      <c r="Y115" s="13"/>
      <c r="Z115" s="13"/>
    </row>
    <row r="116" spans="1:26" ht="30" customHeight="1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2"/>
      <c r="P116" s="12"/>
      <c r="Q116" s="13"/>
      <c r="R116" s="13"/>
      <c r="S116" s="13"/>
      <c r="T116" s="14"/>
      <c r="U116" s="13"/>
      <c r="V116" s="13"/>
      <c r="W116" s="13"/>
      <c r="X116" s="13"/>
      <c r="Y116" s="13"/>
      <c r="Z116" s="13"/>
    </row>
    <row r="117" spans="1:26" ht="30" customHeight="1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2"/>
      <c r="P117" s="12"/>
      <c r="Q117" s="13"/>
      <c r="R117" s="13"/>
      <c r="S117" s="13"/>
      <c r="T117" s="14"/>
      <c r="U117" s="13"/>
      <c r="V117" s="13"/>
      <c r="W117" s="13"/>
      <c r="X117" s="13"/>
      <c r="Y117" s="13"/>
      <c r="Z117" s="13"/>
    </row>
    <row r="118" spans="1:26" ht="30" customHeight="1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2"/>
      <c r="P118" s="12"/>
      <c r="Q118" s="13"/>
      <c r="R118" s="13"/>
      <c r="S118" s="13"/>
      <c r="T118" s="14"/>
      <c r="U118" s="13"/>
      <c r="V118" s="13"/>
      <c r="W118" s="13"/>
      <c r="X118" s="13"/>
      <c r="Y118" s="13"/>
      <c r="Z118" s="13"/>
    </row>
    <row r="119" spans="1:26" ht="30" customHeight="1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2"/>
      <c r="P119" s="12"/>
      <c r="Q119" s="13"/>
      <c r="R119" s="13"/>
      <c r="S119" s="13"/>
      <c r="T119" s="14"/>
      <c r="U119" s="13"/>
      <c r="V119" s="13"/>
      <c r="W119" s="13"/>
      <c r="X119" s="13"/>
      <c r="Y119" s="13"/>
      <c r="Z119" s="13"/>
    </row>
    <row r="120" spans="1:26" ht="30" customHeight="1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2"/>
      <c r="P120" s="12"/>
      <c r="Q120" s="13"/>
      <c r="R120" s="13"/>
      <c r="S120" s="13"/>
      <c r="T120" s="14"/>
      <c r="U120" s="13"/>
      <c r="V120" s="13"/>
      <c r="W120" s="13"/>
      <c r="X120" s="13"/>
      <c r="Y120" s="13"/>
      <c r="Z120" s="13"/>
    </row>
    <row r="121" spans="1:26" ht="30" customHeight="1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2"/>
      <c r="P121" s="12"/>
      <c r="Q121" s="13"/>
      <c r="R121" s="13"/>
      <c r="S121" s="13"/>
      <c r="T121" s="14"/>
      <c r="U121" s="13"/>
      <c r="V121" s="13"/>
      <c r="W121" s="13"/>
      <c r="X121" s="13"/>
      <c r="Y121" s="13"/>
      <c r="Z121" s="13"/>
    </row>
    <row r="122" spans="1:26" ht="30" customHeight="1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2"/>
      <c r="P122" s="12"/>
      <c r="Q122" s="13"/>
      <c r="R122" s="13"/>
      <c r="S122" s="13"/>
      <c r="T122" s="14"/>
      <c r="U122" s="13"/>
      <c r="V122" s="13"/>
      <c r="W122" s="13"/>
      <c r="X122" s="13"/>
      <c r="Y122" s="13"/>
      <c r="Z122" s="13"/>
    </row>
    <row r="123" spans="1:26" ht="30" customHeight="1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2"/>
      <c r="P123" s="12"/>
      <c r="Q123" s="13"/>
      <c r="R123" s="13"/>
      <c r="S123" s="13"/>
      <c r="T123" s="14"/>
      <c r="U123" s="13"/>
      <c r="V123" s="13"/>
      <c r="W123" s="13"/>
      <c r="X123" s="13"/>
      <c r="Y123" s="13"/>
      <c r="Z123" s="13"/>
    </row>
    <row r="124" spans="1:26" ht="30" customHeight="1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2"/>
      <c r="P124" s="12"/>
      <c r="Q124" s="13"/>
      <c r="R124" s="13"/>
      <c r="S124" s="13"/>
      <c r="T124" s="14"/>
      <c r="U124" s="13"/>
      <c r="V124" s="13"/>
      <c r="W124" s="13"/>
      <c r="X124" s="13"/>
      <c r="Y124" s="13"/>
      <c r="Z124" s="13"/>
    </row>
    <row r="125" spans="1:26" ht="30" customHeight="1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2"/>
      <c r="P125" s="12"/>
      <c r="Q125" s="13"/>
      <c r="R125" s="13"/>
      <c r="S125" s="13"/>
      <c r="T125" s="14"/>
      <c r="U125" s="13"/>
      <c r="V125" s="13"/>
      <c r="W125" s="13"/>
      <c r="X125" s="13"/>
      <c r="Y125" s="13"/>
      <c r="Z125" s="13"/>
    </row>
    <row r="126" spans="1:26" ht="30" customHeight="1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2"/>
      <c r="P126" s="12"/>
      <c r="Q126" s="13"/>
      <c r="R126" s="13"/>
      <c r="S126" s="13"/>
      <c r="T126" s="14"/>
      <c r="U126" s="13"/>
      <c r="V126" s="13"/>
      <c r="W126" s="13"/>
      <c r="X126" s="13"/>
      <c r="Y126" s="13"/>
      <c r="Z126" s="13"/>
    </row>
    <row r="127" spans="1:26" ht="30" customHeight="1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2"/>
      <c r="P127" s="12"/>
      <c r="Q127" s="13"/>
      <c r="R127" s="13"/>
      <c r="S127" s="13"/>
      <c r="T127" s="14"/>
      <c r="U127" s="13"/>
      <c r="V127" s="13"/>
      <c r="W127" s="13"/>
      <c r="X127" s="13"/>
      <c r="Y127" s="13"/>
      <c r="Z127" s="13"/>
    </row>
    <row r="128" spans="1:26" ht="30" customHeight="1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2"/>
      <c r="P128" s="12"/>
      <c r="Q128" s="13"/>
      <c r="R128" s="13"/>
      <c r="S128" s="13"/>
      <c r="T128" s="14"/>
      <c r="U128" s="13"/>
      <c r="V128" s="13"/>
      <c r="W128" s="13"/>
      <c r="X128" s="13"/>
      <c r="Y128" s="13"/>
      <c r="Z128" s="13"/>
    </row>
    <row r="129" spans="1:26" ht="30" customHeight="1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2"/>
      <c r="P129" s="12"/>
      <c r="Q129" s="13"/>
      <c r="R129" s="13"/>
      <c r="S129" s="13"/>
      <c r="T129" s="14"/>
      <c r="U129" s="13"/>
      <c r="V129" s="13"/>
      <c r="W129" s="13"/>
      <c r="X129" s="13"/>
      <c r="Y129" s="13"/>
      <c r="Z129" s="13"/>
    </row>
    <row r="130" spans="1:26" ht="30" customHeight="1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2"/>
      <c r="P130" s="12"/>
      <c r="Q130" s="13"/>
      <c r="R130" s="13"/>
      <c r="S130" s="13"/>
      <c r="T130" s="14"/>
      <c r="U130" s="13"/>
      <c r="V130" s="13"/>
      <c r="W130" s="13"/>
      <c r="X130" s="13"/>
      <c r="Y130" s="13"/>
      <c r="Z130" s="13"/>
    </row>
    <row r="131" spans="1:26" ht="30" customHeight="1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2"/>
      <c r="P131" s="12"/>
      <c r="Q131" s="13"/>
      <c r="R131" s="13"/>
      <c r="S131" s="13"/>
      <c r="T131" s="14"/>
      <c r="U131" s="13"/>
      <c r="V131" s="13"/>
      <c r="W131" s="13"/>
      <c r="X131" s="13"/>
      <c r="Y131" s="13"/>
      <c r="Z131" s="13"/>
    </row>
    <row r="132" spans="1:26" ht="30" customHeight="1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2"/>
      <c r="P132" s="12"/>
      <c r="Q132" s="13"/>
      <c r="R132" s="13"/>
      <c r="S132" s="13"/>
      <c r="T132" s="14"/>
      <c r="U132" s="13"/>
      <c r="V132" s="13"/>
      <c r="W132" s="13"/>
      <c r="X132" s="13"/>
      <c r="Y132" s="13"/>
      <c r="Z132" s="13"/>
    </row>
    <row r="133" spans="1:26" ht="30" customHeight="1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2"/>
      <c r="P133" s="12"/>
      <c r="Q133" s="13"/>
      <c r="R133" s="13"/>
      <c r="S133" s="13"/>
      <c r="T133" s="14"/>
      <c r="U133" s="13"/>
      <c r="V133" s="13"/>
      <c r="W133" s="13"/>
      <c r="X133" s="13"/>
      <c r="Y133" s="13"/>
      <c r="Z133" s="13"/>
    </row>
    <row r="134" spans="1:26" ht="30" customHeight="1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2"/>
      <c r="P134" s="12"/>
      <c r="Q134" s="13"/>
      <c r="R134" s="13"/>
      <c r="S134" s="13"/>
      <c r="T134" s="14"/>
      <c r="U134" s="13"/>
      <c r="V134" s="13"/>
      <c r="W134" s="13"/>
      <c r="X134" s="13"/>
      <c r="Y134" s="13"/>
      <c r="Z134" s="13"/>
    </row>
    <row r="135" spans="1:26" ht="30" customHeight="1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2"/>
      <c r="P135" s="12"/>
      <c r="Q135" s="13"/>
      <c r="R135" s="13"/>
      <c r="S135" s="13"/>
      <c r="T135" s="14"/>
      <c r="U135" s="13"/>
      <c r="V135" s="13"/>
      <c r="W135" s="13"/>
      <c r="X135" s="13"/>
      <c r="Y135" s="13"/>
      <c r="Z135" s="13"/>
    </row>
    <row r="136" spans="1:26" ht="30" customHeight="1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2"/>
      <c r="P136" s="12"/>
      <c r="Q136" s="13"/>
      <c r="R136" s="13"/>
      <c r="S136" s="13"/>
      <c r="T136" s="14"/>
      <c r="U136" s="13"/>
      <c r="V136" s="13"/>
      <c r="W136" s="13"/>
      <c r="X136" s="13"/>
      <c r="Y136" s="13"/>
      <c r="Z136" s="13"/>
    </row>
    <row r="137" spans="1:26" ht="30" customHeight="1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2"/>
      <c r="P137" s="12"/>
      <c r="Q137" s="13"/>
      <c r="R137" s="13"/>
      <c r="S137" s="13"/>
      <c r="T137" s="14"/>
      <c r="U137" s="13"/>
      <c r="V137" s="13"/>
      <c r="W137" s="13"/>
      <c r="X137" s="13"/>
      <c r="Y137" s="13"/>
      <c r="Z137" s="13"/>
    </row>
    <row r="138" spans="1:26" ht="30" customHeight="1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2"/>
      <c r="P138" s="12"/>
      <c r="Q138" s="13"/>
      <c r="R138" s="13"/>
      <c r="S138" s="13"/>
      <c r="T138" s="14"/>
      <c r="U138" s="13"/>
      <c r="V138" s="13"/>
      <c r="W138" s="13"/>
      <c r="X138" s="13"/>
      <c r="Y138" s="13"/>
      <c r="Z138" s="13"/>
    </row>
    <row r="139" spans="1:26" ht="30" customHeight="1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2"/>
      <c r="P139" s="12"/>
      <c r="Q139" s="13"/>
      <c r="R139" s="13"/>
      <c r="S139" s="13"/>
      <c r="T139" s="14"/>
      <c r="U139" s="13"/>
      <c r="V139" s="13"/>
      <c r="W139" s="13"/>
      <c r="X139" s="13"/>
      <c r="Y139" s="13"/>
      <c r="Z139" s="13"/>
    </row>
    <row r="140" spans="1:26" ht="30" customHeight="1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2"/>
      <c r="P140" s="12"/>
      <c r="Q140" s="13"/>
      <c r="R140" s="13"/>
      <c r="S140" s="13"/>
      <c r="T140" s="14"/>
      <c r="U140" s="13"/>
      <c r="V140" s="13"/>
      <c r="W140" s="13"/>
      <c r="X140" s="13"/>
      <c r="Y140" s="13"/>
      <c r="Z140" s="13"/>
    </row>
    <row r="141" spans="1:26" ht="30" customHeight="1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2"/>
      <c r="P141" s="12"/>
      <c r="Q141" s="13"/>
      <c r="R141" s="13"/>
      <c r="S141" s="13"/>
      <c r="T141" s="14"/>
      <c r="U141" s="13"/>
      <c r="V141" s="13"/>
      <c r="W141" s="13"/>
      <c r="X141" s="13"/>
      <c r="Y141" s="13"/>
      <c r="Z141" s="13"/>
    </row>
    <row r="142" spans="1:26" ht="30" customHeight="1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2"/>
      <c r="P142" s="12"/>
      <c r="Q142" s="13"/>
      <c r="R142" s="13"/>
      <c r="S142" s="13"/>
      <c r="T142" s="14"/>
      <c r="U142" s="13"/>
      <c r="V142" s="13"/>
      <c r="W142" s="13"/>
      <c r="X142" s="13"/>
      <c r="Y142" s="13"/>
      <c r="Z142" s="13"/>
    </row>
    <row r="143" spans="1:26" ht="30" customHeight="1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2"/>
      <c r="P143" s="12"/>
      <c r="Q143" s="13"/>
      <c r="R143" s="13"/>
      <c r="S143" s="13"/>
      <c r="T143" s="14"/>
      <c r="U143" s="13"/>
      <c r="V143" s="13"/>
      <c r="W143" s="13"/>
      <c r="X143" s="13"/>
      <c r="Y143" s="13"/>
      <c r="Z143" s="13"/>
    </row>
    <row r="144" spans="1:26" ht="30" customHeight="1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2"/>
      <c r="P144" s="12"/>
      <c r="Q144" s="13"/>
      <c r="R144" s="13"/>
      <c r="S144" s="13"/>
      <c r="T144" s="14"/>
      <c r="U144" s="13"/>
      <c r="V144" s="13"/>
      <c r="W144" s="13"/>
      <c r="X144" s="13"/>
      <c r="Y144" s="13"/>
      <c r="Z144" s="13"/>
    </row>
    <row r="145" spans="1:26" ht="30" customHeight="1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2"/>
      <c r="P145" s="12"/>
      <c r="Q145" s="13"/>
      <c r="R145" s="13"/>
      <c r="S145" s="13"/>
      <c r="T145" s="14"/>
      <c r="U145" s="13"/>
      <c r="V145" s="13"/>
      <c r="W145" s="13"/>
      <c r="X145" s="13"/>
      <c r="Y145" s="13"/>
      <c r="Z145" s="13"/>
    </row>
    <row r="146" spans="1:26" ht="30" customHeight="1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2"/>
      <c r="P146" s="12"/>
      <c r="Q146" s="13"/>
      <c r="R146" s="13"/>
      <c r="S146" s="13"/>
      <c r="T146" s="14"/>
      <c r="U146" s="13"/>
      <c r="V146" s="13"/>
      <c r="W146" s="13"/>
      <c r="X146" s="13"/>
      <c r="Y146" s="13"/>
      <c r="Z146" s="13"/>
    </row>
    <row r="147" spans="1:26" ht="30" customHeight="1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2"/>
      <c r="P147" s="12"/>
      <c r="Q147" s="13"/>
      <c r="R147" s="13"/>
      <c r="S147" s="13"/>
      <c r="T147" s="14"/>
      <c r="U147" s="13"/>
      <c r="V147" s="13"/>
      <c r="W147" s="13"/>
      <c r="X147" s="13"/>
      <c r="Y147" s="13"/>
      <c r="Z147" s="13"/>
    </row>
    <row r="148" spans="1:26" ht="30" customHeight="1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2"/>
      <c r="P148" s="12"/>
      <c r="Q148" s="13"/>
      <c r="R148" s="13"/>
      <c r="S148" s="13"/>
      <c r="T148" s="14"/>
      <c r="U148" s="13"/>
      <c r="V148" s="13"/>
      <c r="W148" s="13"/>
      <c r="X148" s="13"/>
      <c r="Y148" s="13"/>
      <c r="Z148" s="13"/>
    </row>
    <row r="149" spans="1:26" ht="30" customHeight="1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2"/>
      <c r="P149" s="12"/>
      <c r="Q149" s="13"/>
      <c r="R149" s="13"/>
      <c r="S149" s="13"/>
      <c r="T149" s="14"/>
      <c r="U149" s="13"/>
      <c r="V149" s="13"/>
      <c r="W149" s="13"/>
      <c r="X149" s="13"/>
      <c r="Y149" s="13"/>
      <c r="Z149" s="13"/>
    </row>
    <row r="150" spans="1:26" ht="30" customHeight="1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2"/>
      <c r="P150" s="12"/>
      <c r="Q150" s="13"/>
      <c r="R150" s="13"/>
      <c r="S150" s="13"/>
      <c r="T150" s="14"/>
      <c r="U150" s="13"/>
      <c r="V150" s="13"/>
      <c r="W150" s="13"/>
      <c r="X150" s="13"/>
      <c r="Y150" s="13"/>
      <c r="Z150" s="13"/>
    </row>
    <row r="151" spans="1:26" ht="30" customHeight="1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2"/>
      <c r="P151" s="12"/>
      <c r="Q151" s="13"/>
      <c r="R151" s="13"/>
      <c r="S151" s="13"/>
      <c r="T151" s="14"/>
      <c r="U151" s="13"/>
      <c r="V151" s="13"/>
      <c r="W151" s="13"/>
      <c r="X151" s="13"/>
      <c r="Y151" s="13"/>
      <c r="Z151" s="13"/>
    </row>
    <row r="152" spans="1:26" ht="30" customHeight="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2"/>
      <c r="P152" s="12"/>
      <c r="Q152" s="13"/>
      <c r="R152" s="13"/>
      <c r="S152" s="13"/>
      <c r="T152" s="14"/>
      <c r="U152" s="13"/>
      <c r="V152" s="13"/>
      <c r="W152" s="13"/>
      <c r="X152" s="13"/>
      <c r="Y152" s="13"/>
      <c r="Z152" s="13"/>
    </row>
    <row r="153" spans="1:26" ht="30" customHeight="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2"/>
      <c r="P153" s="12"/>
      <c r="Q153" s="13"/>
      <c r="R153" s="13"/>
      <c r="S153" s="13"/>
      <c r="T153" s="14"/>
      <c r="U153" s="13"/>
      <c r="V153" s="13"/>
      <c r="W153" s="13"/>
      <c r="X153" s="13"/>
      <c r="Y153" s="13"/>
      <c r="Z153" s="13"/>
    </row>
    <row r="154" spans="1:26" ht="30" customHeight="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2"/>
      <c r="P154" s="12"/>
      <c r="Q154" s="13"/>
      <c r="R154" s="13"/>
      <c r="S154" s="13"/>
      <c r="T154" s="14"/>
      <c r="U154" s="13"/>
      <c r="V154" s="13"/>
      <c r="W154" s="13"/>
      <c r="X154" s="13"/>
      <c r="Y154" s="13"/>
      <c r="Z154" s="13"/>
    </row>
    <row r="155" spans="1:26" ht="30" customHeigh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2"/>
      <c r="P155" s="12"/>
      <c r="Q155" s="13"/>
      <c r="R155" s="13"/>
      <c r="S155" s="13"/>
      <c r="T155" s="14"/>
      <c r="U155" s="13"/>
      <c r="V155" s="13"/>
      <c r="W155" s="13"/>
      <c r="X155" s="13"/>
      <c r="Y155" s="13"/>
      <c r="Z155" s="13"/>
    </row>
    <row r="156" spans="1:26" ht="30" customHeight="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2"/>
      <c r="P156" s="12"/>
      <c r="Q156" s="13"/>
      <c r="R156" s="13"/>
      <c r="S156" s="13"/>
      <c r="T156" s="14"/>
      <c r="U156" s="13"/>
      <c r="V156" s="13"/>
      <c r="W156" s="13"/>
      <c r="X156" s="13"/>
      <c r="Y156" s="13"/>
      <c r="Z156" s="13"/>
    </row>
    <row r="157" spans="1:26" ht="30" customHeight="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2"/>
      <c r="P157" s="12"/>
      <c r="Q157" s="13"/>
      <c r="R157" s="13"/>
      <c r="S157" s="13"/>
      <c r="T157" s="14"/>
      <c r="U157" s="13"/>
      <c r="V157" s="13"/>
      <c r="W157" s="13"/>
      <c r="X157" s="13"/>
      <c r="Y157" s="13"/>
      <c r="Z157" s="13"/>
    </row>
    <row r="158" spans="1:26" ht="30" customHeight="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2"/>
      <c r="P158" s="12"/>
      <c r="Q158" s="13"/>
      <c r="R158" s="13"/>
      <c r="S158" s="13"/>
      <c r="T158" s="14"/>
      <c r="U158" s="13"/>
      <c r="V158" s="13"/>
      <c r="W158" s="13"/>
      <c r="X158" s="13"/>
      <c r="Y158" s="13"/>
      <c r="Z158" s="13"/>
    </row>
    <row r="159" spans="1:26" ht="30" customHeight="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2"/>
      <c r="P159" s="12"/>
      <c r="Q159" s="13"/>
      <c r="R159" s="13"/>
      <c r="S159" s="13"/>
      <c r="T159" s="14"/>
      <c r="U159" s="13"/>
      <c r="V159" s="13"/>
      <c r="W159" s="13"/>
      <c r="X159" s="13"/>
      <c r="Y159" s="13"/>
      <c r="Z159" s="13"/>
    </row>
    <row r="160" spans="1:26" ht="30" customHeight="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2"/>
      <c r="P160" s="12"/>
      <c r="Q160" s="13"/>
      <c r="R160" s="13"/>
      <c r="S160" s="13"/>
      <c r="T160" s="14"/>
      <c r="U160" s="13"/>
      <c r="V160" s="13"/>
      <c r="W160" s="13"/>
      <c r="X160" s="13"/>
      <c r="Y160" s="13"/>
      <c r="Z160" s="13"/>
    </row>
    <row r="161" spans="1:26" ht="30" customHeight="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2"/>
      <c r="P161" s="12"/>
      <c r="Q161" s="13"/>
      <c r="R161" s="13"/>
      <c r="S161" s="13"/>
      <c r="T161" s="14"/>
      <c r="U161" s="13"/>
      <c r="V161" s="13"/>
      <c r="W161" s="13"/>
      <c r="X161" s="13"/>
      <c r="Y161" s="13"/>
      <c r="Z161" s="13"/>
    </row>
    <row r="162" spans="1:26" ht="30" customHeight="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2"/>
      <c r="P162" s="12"/>
      <c r="Q162" s="13"/>
      <c r="R162" s="13"/>
      <c r="S162" s="13"/>
      <c r="T162" s="14"/>
      <c r="U162" s="13"/>
      <c r="V162" s="13"/>
      <c r="W162" s="13"/>
      <c r="X162" s="13"/>
      <c r="Y162" s="13"/>
      <c r="Z162" s="13"/>
    </row>
    <row r="163" spans="1:26" ht="30" customHeigh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2"/>
      <c r="P163" s="12"/>
      <c r="Q163" s="13"/>
      <c r="R163" s="13"/>
      <c r="S163" s="13"/>
      <c r="T163" s="14"/>
      <c r="U163" s="13"/>
      <c r="V163" s="13"/>
      <c r="W163" s="13"/>
      <c r="X163" s="13"/>
      <c r="Y163" s="13"/>
      <c r="Z163" s="13"/>
    </row>
    <row r="164" spans="1:26" ht="30" customHeigh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2"/>
      <c r="P164" s="12"/>
      <c r="Q164" s="13"/>
      <c r="R164" s="13"/>
      <c r="S164" s="13"/>
      <c r="T164" s="14"/>
      <c r="U164" s="13"/>
      <c r="V164" s="13"/>
      <c r="W164" s="13"/>
      <c r="X164" s="13"/>
      <c r="Y164" s="13"/>
      <c r="Z164" s="13"/>
    </row>
    <row r="165" spans="1:26" ht="30" customHeigh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2"/>
      <c r="P165" s="12"/>
      <c r="Q165" s="13"/>
      <c r="R165" s="13"/>
      <c r="S165" s="13"/>
      <c r="T165" s="14"/>
      <c r="U165" s="13"/>
      <c r="V165" s="13"/>
      <c r="W165" s="13"/>
      <c r="X165" s="13"/>
      <c r="Y165" s="13"/>
      <c r="Z165" s="13"/>
    </row>
    <row r="166" spans="1:26" ht="30" customHeigh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2"/>
      <c r="P166" s="12"/>
      <c r="Q166" s="13"/>
      <c r="R166" s="13"/>
      <c r="S166" s="13"/>
      <c r="T166" s="14"/>
      <c r="U166" s="13"/>
      <c r="V166" s="13"/>
      <c r="W166" s="13"/>
      <c r="X166" s="13"/>
      <c r="Y166" s="13"/>
      <c r="Z166" s="13"/>
    </row>
    <row r="167" spans="1:26" ht="30" customHeigh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2"/>
      <c r="P167" s="12"/>
      <c r="Q167" s="13"/>
      <c r="R167" s="13"/>
      <c r="S167" s="13"/>
      <c r="T167" s="14"/>
      <c r="U167" s="13"/>
      <c r="V167" s="13"/>
      <c r="W167" s="13"/>
      <c r="X167" s="13"/>
      <c r="Y167" s="13"/>
      <c r="Z167" s="13"/>
    </row>
    <row r="168" spans="1:26" ht="30" customHeigh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2"/>
      <c r="P168" s="12"/>
      <c r="Q168" s="13"/>
      <c r="R168" s="13"/>
      <c r="S168" s="13"/>
      <c r="T168" s="14"/>
      <c r="U168" s="13"/>
      <c r="V168" s="13"/>
      <c r="W168" s="13"/>
      <c r="X168" s="13"/>
      <c r="Y168" s="13"/>
      <c r="Z168" s="13"/>
    </row>
    <row r="169" spans="1:26" ht="30" customHeigh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2"/>
      <c r="P169" s="12"/>
      <c r="Q169" s="13"/>
      <c r="R169" s="13"/>
      <c r="S169" s="13"/>
      <c r="T169" s="14"/>
      <c r="U169" s="13"/>
      <c r="V169" s="13"/>
      <c r="W169" s="13"/>
      <c r="X169" s="13"/>
      <c r="Y169" s="13"/>
      <c r="Z169" s="13"/>
    </row>
    <row r="170" spans="1:26" ht="30" customHeigh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2"/>
      <c r="P170" s="12"/>
      <c r="Q170" s="13"/>
      <c r="R170" s="13"/>
      <c r="S170" s="13"/>
      <c r="T170" s="14"/>
      <c r="U170" s="13"/>
      <c r="V170" s="13"/>
      <c r="W170" s="13"/>
      <c r="X170" s="13"/>
      <c r="Y170" s="13"/>
      <c r="Z170" s="13"/>
    </row>
    <row r="171" spans="1:26" ht="30" customHeigh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2"/>
      <c r="P171" s="12"/>
      <c r="Q171" s="13"/>
      <c r="R171" s="13"/>
      <c r="S171" s="13"/>
      <c r="T171" s="14"/>
      <c r="U171" s="13"/>
      <c r="V171" s="13"/>
      <c r="W171" s="13"/>
      <c r="X171" s="13"/>
      <c r="Y171" s="13"/>
      <c r="Z171" s="13"/>
    </row>
    <row r="172" spans="1:26" ht="30" customHeigh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2"/>
      <c r="P172" s="12"/>
      <c r="Q172" s="13"/>
      <c r="R172" s="13"/>
      <c r="S172" s="13"/>
      <c r="T172" s="14"/>
      <c r="U172" s="13"/>
      <c r="V172" s="13"/>
      <c r="W172" s="13"/>
      <c r="X172" s="13"/>
      <c r="Y172" s="13"/>
      <c r="Z172" s="13"/>
    </row>
    <row r="173" spans="1:26" ht="30" customHeigh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2"/>
      <c r="P173" s="12"/>
      <c r="Q173" s="13"/>
      <c r="R173" s="13"/>
      <c r="S173" s="13"/>
      <c r="T173" s="14"/>
      <c r="U173" s="13"/>
      <c r="V173" s="13"/>
      <c r="W173" s="13"/>
      <c r="X173" s="13"/>
      <c r="Y173" s="13"/>
      <c r="Z173" s="13"/>
    </row>
    <row r="174" spans="1:26" ht="30" customHeigh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2"/>
      <c r="P174" s="12"/>
      <c r="Q174" s="13"/>
      <c r="R174" s="13"/>
      <c r="S174" s="13"/>
      <c r="T174" s="14"/>
      <c r="U174" s="13"/>
      <c r="V174" s="13"/>
      <c r="W174" s="13"/>
      <c r="X174" s="13"/>
      <c r="Y174" s="13"/>
      <c r="Z174" s="13"/>
    </row>
    <row r="175" spans="1:26" ht="30" customHeigh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2"/>
      <c r="P175" s="12"/>
      <c r="Q175" s="13"/>
      <c r="R175" s="13"/>
      <c r="S175" s="13"/>
      <c r="T175" s="14"/>
      <c r="U175" s="13"/>
      <c r="V175" s="13"/>
      <c r="W175" s="13"/>
      <c r="X175" s="13"/>
      <c r="Y175" s="13"/>
      <c r="Z175" s="13"/>
    </row>
    <row r="176" spans="1:26" ht="30" customHeigh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2"/>
      <c r="P176" s="12"/>
      <c r="Q176" s="13"/>
      <c r="R176" s="13"/>
      <c r="S176" s="13"/>
      <c r="T176" s="14"/>
      <c r="U176" s="13"/>
      <c r="V176" s="13"/>
      <c r="W176" s="13"/>
      <c r="X176" s="13"/>
      <c r="Y176" s="13"/>
      <c r="Z176" s="13"/>
    </row>
    <row r="177" spans="1:26" ht="30" customHeigh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2"/>
      <c r="P177" s="12"/>
      <c r="Q177" s="13"/>
      <c r="R177" s="13"/>
      <c r="S177" s="13"/>
      <c r="T177" s="14"/>
      <c r="U177" s="13"/>
      <c r="V177" s="13"/>
      <c r="W177" s="13"/>
      <c r="X177" s="13"/>
      <c r="Y177" s="13"/>
      <c r="Z177" s="13"/>
    </row>
    <row r="178" spans="1:26" ht="30" customHeigh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2"/>
      <c r="P178" s="12"/>
      <c r="Q178" s="13"/>
      <c r="R178" s="13"/>
      <c r="S178" s="13"/>
      <c r="T178" s="14"/>
      <c r="U178" s="13"/>
      <c r="V178" s="13"/>
      <c r="W178" s="13"/>
      <c r="X178" s="13"/>
      <c r="Y178" s="13"/>
      <c r="Z178" s="13"/>
    </row>
    <row r="179" spans="1:26" ht="30" customHeigh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2"/>
      <c r="P179" s="12"/>
      <c r="Q179" s="13"/>
      <c r="R179" s="13"/>
      <c r="S179" s="13"/>
      <c r="T179" s="14"/>
      <c r="U179" s="13"/>
      <c r="V179" s="13"/>
      <c r="W179" s="13"/>
      <c r="X179" s="13"/>
      <c r="Y179" s="13"/>
      <c r="Z179" s="13"/>
    </row>
    <row r="180" spans="1:26" ht="30" customHeigh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2"/>
      <c r="P180" s="12"/>
      <c r="Q180" s="13"/>
      <c r="R180" s="13"/>
      <c r="S180" s="13"/>
      <c r="T180" s="14"/>
      <c r="U180" s="13"/>
      <c r="V180" s="13"/>
      <c r="W180" s="13"/>
      <c r="X180" s="13"/>
      <c r="Y180" s="13"/>
      <c r="Z180" s="13"/>
    </row>
    <row r="181" spans="1:26" ht="30" customHeigh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2"/>
      <c r="P181" s="12"/>
      <c r="Q181" s="13"/>
      <c r="R181" s="13"/>
      <c r="S181" s="13"/>
      <c r="T181" s="14"/>
      <c r="U181" s="13"/>
      <c r="V181" s="13"/>
      <c r="W181" s="13"/>
      <c r="X181" s="13"/>
      <c r="Y181" s="13"/>
      <c r="Z181" s="13"/>
    </row>
    <row r="182" spans="1:26" ht="30" customHeigh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2"/>
      <c r="P182" s="12"/>
      <c r="Q182" s="13"/>
      <c r="R182" s="13"/>
      <c r="S182" s="13"/>
      <c r="T182" s="14"/>
      <c r="U182" s="13"/>
      <c r="V182" s="13"/>
      <c r="W182" s="13"/>
      <c r="X182" s="13"/>
      <c r="Y182" s="13"/>
      <c r="Z182" s="13"/>
    </row>
    <row r="183" spans="1:26" ht="30" customHeigh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2"/>
      <c r="P183" s="12"/>
      <c r="Q183" s="13"/>
      <c r="R183" s="13"/>
      <c r="S183" s="13"/>
      <c r="T183" s="14"/>
      <c r="U183" s="13"/>
      <c r="V183" s="13"/>
      <c r="W183" s="13"/>
      <c r="X183" s="13"/>
      <c r="Y183" s="13"/>
      <c r="Z183" s="13"/>
    </row>
    <row r="184" spans="1:26" ht="30" customHeigh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2"/>
      <c r="P184" s="12"/>
      <c r="Q184" s="13"/>
      <c r="R184" s="13"/>
      <c r="S184" s="13"/>
      <c r="T184" s="14"/>
      <c r="U184" s="13"/>
      <c r="V184" s="13"/>
      <c r="W184" s="13"/>
      <c r="X184" s="13"/>
      <c r="Y184" s="13"/>
      <c r="Z184" s="13"/>
    </row>
    <row r="185" spans="1:26" ht="30" customHeigh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2"/>
      <c r="P185" s="12"/>
      <c r="Q185" s="13"/>
      <c r="R185" s="13"/>
      <c r="S185" s="13"/>
      <c r="T185" s="14"/>
      <c r="U185" s="13"/>
      <c r="V185" s="13"/>
      <c r="W185" s="13"/>
      <c r="X185" s="13"/>
      <c r="Y185" s="13"/>
      <c r="Z185" s="13"/>
    </row>
    <row r="186" spans="1:26" ht="30" customHeigh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2"/>
      <c r="P186" s="12"/>
      <c r="Q186" s="13"/>
      <c r="R186" s="13"/>
      <c r="S186" s="13"/>
      <c r="T186" s="14"/>
      <c r="U186" s="13"/>
      <c r="V186" s="13"/>
      <c r="W186" s="13"/>
      <c r="X186" s="13"/>
      <c r="Y186" s="13"/>
      <c r="Z186" s="13"/>
    </row>
    <row r="187" spans="1:26" ht="30" customHeigh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2"/>
      <c r="P187" s="12"/>
      <c r="Q187" s="13"/>
      <c r="R187" s="13"/>
      <c r="S187" s="13"/>
      <c r="T187" s="14"/>
      <c r="U187" s="13"/>
      <c r="V187" s="13"/>
      <c r="W187" s="13"/>
      <c r="X187" s="13"/>
      <c r="Y187" s="13"/>
      <c r="Z187" s="13"/>
    </row>
    <row r="188" spans="1:26" ht="30" customHeigh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2"/>
      <c r="P188" s="12"/>
      <c r="Q188" s="13"/>
      <c r="R188" s="13"/>
      <c r="S188" s="13"/>
      <c r="T188" s="14"/>
      <c r="U188" s="13"/>
      <c r="V188" s="13"/>
      <c r="W188" s="13"/>
      <c r="X188" s="13"/>
      <c r="Y188" s="13"/>
      <c r="Z188" s="13"/>
    </row>
    <row r="189" spans="1:26" ht="30" customHeigh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2"/>
      <c r="P189" s="12"/>
      <c r="Q189" s="13"/>
      <c r="R189" s="13"/>
      <c r="S189" s="13"/>
      <c r="T189" s="14"/>
      <c r="U189" s="13"/>
      <c r="V189" s="13"/>
      <c r="W189" s="13"/>
      <c r="X189" s="13"/>
      <c r="Y189" s="13"/>
      <c r="Z189" s="13"/>
    </row>
    <row r="190" spans="1:26" ht="30" customHeigh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2"/>
      <c r="P190" s="12"/>
      <c r="Q190" s="13"/>
      <c r="R190" s="13"/>
      <c r="S190" s="13"/>
      <c r="T190" s="14"/>
      <c r="U190" s="13"/>
      <c r="V190" s="13"/>
      <c r="W190" s="13"/>
      <c r="X190" s="13"/>
      <c r="Y190" s="13"/>
      <c r="Z190" s="13"/>
    </row>
    <row r="191" spans="1:26" ht="30" customHeigh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2"/>
      <c r="P191" s="12"/>
      <c r="Q191" s="13"/>
      <c r="R191" s="13"/>
      <c r="S191" s="13"/>
      <c r="T191" s="14"/>
      <c r="U191" s="13"/>
      <c r="V191" s="13"/>
      <c r="W191" s="13"/>
      <c r="X191" s="13"/>
      <c r="Y191" s="13"/>
      <c r="Z191" s="13"/>
    </row>
    <row r="192" spans="1:26" ht="30" customHeigh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2"/>
      <c r="P192" s="12"/>
      <c r="Q192" s="13"/>
      <c r="R192" s="13"/>
      <c r="S192" s="13"/>
      <c r="T192" s="14"/>
      <c r="U192" s="13"/>
      <c r="V192" s="13"/>
      <c r="W192" s="13"/>
      <c r="X192" s="13"/>
      <c r="Y192" s="13"/>
      <c r="Z192" s="13"/>
    </row>
    <row r="193" spans="1:26" ht="30" customHeigh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2"/>
      <c r="P193" s="12"/>
      <c r="Q193" s="13"/>
      <c r="R193" s="13"/>
      <c r="S193" s="13"/>
      <c r="T193" s="14"/>
      <c r="U193" s="13"/>
      <c r="V193" s="13"/>
      <c r="W193" s="13"/>
      <c r="X193" s="13"/>
      <c r="Y193" s="13"/>
      <c r="Z193" s="13"/>
    </row>
    <row r="194" spans="1:26" ht="30" customHeigh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2"/>
      <c r="P194" s="12"/>
      <c r="Q194" s="13"/>
      <c r="R194" s="13"/>
      <c r="S194" s="13"/>
      <c r="T194" s="14"/>
      <c r="U194" s="13"/>
      <c r="V194" s="13"/>
      <c r="W194" s="13"/>
      <c r="X194" s="13"/>
      <c r="Y194" s="13"/>
      <c r="Z194" s="13"/>
    </row>
    <row r="195" spans="1:26" ht="30" customHeigh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2"/>
      <c r="P195" s="12"/>
      <c r="Q195" s="13"/>
      <c r="R195" s="13"/>
      <c r="S195" s="13"/>
      <c r="T195" s="14"/>
      <c r="U195" s="13"/>
      <c r="V195" s="13"/>
      <c r="W195" s="13"/>
      <c r="X195" s="13"/>
      <c r="Y195" s="13"/>
      <c r="Z195" s="13"/>
    </row>
    <row r="196" spans="1:26" ht="30" customHeigh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2"/>
      <c r="P196" s="12"/>
      <c r="Q196" s="13"/>
      <c r="R196" s="13"/>
      <c r="S196" s="13"/>
      <c r="T196" s="14"/>
      <c r="U196" s="13"/>
      <c r="V196" s="13"/>
      <c r="W196" s="13"/>
      <c r="X196" s="13"/>
      <c r="Y196" s="13"/>
      <c r="Z196" s="13"/>
    </row>
    <row r="197" spans="1:26" ht="30" customHeigh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2"/>
      <c r="P197" s="12"/>
      <c r="Q197" s="13"/>
      <c r="R197" s="13"/>
      <c r="S197" s="13"/>
      <c r="T197" s="14"/>
      <c r="U197" s="13"/>
      <c r="V197" s="13"/>
      <c r="W197" s="13"/>
      <c r="X197" s="13"/>
      <c r="Y197" s="13"/>
      <c r="Z197" s="13"/>
    </row>
    <row r="198" spans="1:26" ht="30" customHeigh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2"/>
      <c r="P198" s="12"/>
      <c r="Q198" s="13"/>
      <c r="R198" s="13"/>
      <c r="S198" s="13"/>
      <c r="T198" s="14"/>
      <c r="U198" s="13"/>
      <c r="V198" s="13"/>
      <c r="W198" s="13"/>
      <c r="X198" s="13"/>
      <c r="Y198" s="13"/>
      <c r="Z198" s="13"/>
    </row>
    <row r="199" spans="1:26" ht="30" customHeigh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2"/>
      <c r="P199" s="12"/>
      <c r="Q199" s="13"/>
      <c r="R199" s="13"/>
      <c r="S199" s="13"/>
      <c r="T199" s="14"/>
      <c r="U199" s="13"/>
      <c r="V199" s="13"/>
      <c r="W199" s="13"/>
      <c r="X199" s="13"/>
      <c r="Y199" s="13"/>
      <c r="Z199" s="13"/>
    </row>
    <row r="200" spans="1:26" ht="30" customHeigh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2"/>
      <c r="P200" s="12"/>
      <c r="Q200" s="13"/>
      <c r="R200" s="13"/>
      <c r="S200" s="13"/>
      <c r="T200" s="14"/>
      <c r="U200" s="13"/>
      <c r="V200" s="13"/>
      <c r="W200" s="13"/>
      <c r="X200" s="13"/>
      <c r="Y200" s="13"/>
      <c r="Z200" s="13"/>
    </row>
    <row r="201" spans="1:26" ht="30" customHeigh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2"/>
      <c r="P201" s="12"/>
      <c r="Q201" s="13"/>
      <c r="R201" s="13"/>
      <c r="S201" s="13"/>
      <c r="T201" s="14"/>
      <c r="U201" s="13"/>
      <c r="V201" s="13"/>
      <c r="W201" s="13"/>
      <c r="X201" s="13"/>
      <c r="Y201" s="13"/>
      <c r="Z201" s="13"/>
    </row>
    <row r="202" spans="1:26" ht="30" customHeigh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2"/>
      <c r="P202" s="12"/>
      <c r="Q202" s="13"/>
      <c r="R202" s="13"/>
      <c r="S202" s="13"/>
      <c r="T202" s="14"/>
      <c r="U202" s="13"/>
      <c r="V202" s="13"/>
      <c r="W202" s="13"/>
      <c r="X202" s="13"/>
      <c r="Y202" s="13"/>
      <c r="Z202" s="13"/>
    </row>
    <row r="203" spans="1:26" ht="30" customHeigh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2"/>
      <c r="P203" s="12"/>
      <c r="Q203" s="13"/>
      <c r="R203" s="13"/>
      <c r="S203" s="13"/>
      <c r="T203" s="14"/>
      <c r="U203" s="13"/>
      <c r="V203" s="13"/>
      <c r="W203" s="13"/>
      <c r="X203" s="13"/>
      <c r="Y203" s="13"/>
      <c r="Z203" s="13"/>
    </row>
    <row r="204" spans="1:26" ht="30" customHeigh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2"/>
      <c r="P204" s="12"/>
      <c r="Q204" s="13"/>
      <c r="R204" s="13"/>
      <c r="S204" s="13"/>
      <c r="T204" s="14"/>
      <c r="U204" s="13"/>
      <c r="V204" s="13"/>
      <c r="W204" s="13"/>
      <c r="X204" s="13"/>
      <c r="Y204" s="13"/>
      <c r="Z204" s="13"/>
    </row>
    <row r="205" spans="1:26" ht="30" customHeigh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2"/>
      <c r="P205" s="12"/>
      <c r="Q205" s="13"/>
      <c r="R205" s="13"/>
      <c r="S205" s="13"/>
      <c r="T205" s="14"/>
      <c r="U205" s="13"/>
      <c r="V205" s="13"/>
      <c r="W205" s="13"/>
      <c r="X205" s="13"/>
      <c r="Y205" s="13"/>
      <c r="Z205" s="13"/>
    </row>
    <row r="206" spans="1:26" ht="30" customHeigh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2"/>
      <c r="P206" s="12"/>
      <c r="Q206" s="13"/>
      <c r="R206" s="13"/>
      <c r="S206" s="13"/>
      <c r="T206" s="14"/>
      <c r="U206" s="13"/>
      <c r="V206" s="13"/>
      <c r="W206" s="13"/>
      <c r="X206" s="13"/>
      <c r="Y206" s="13"/>
      <c r="Z206" s="13"/>
    </row>
    <row r="207" spans="1:26" ht="30" customHeigh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2"/>
      <c r="P207" s="12"/>
      <c r="Q207" s="13"/>
      <c r="R207" s="13"/>
      <c r="S207" s="13"/>
      <c r="T207" s="14"/>
      <c r="U207" s="13"/>
      <c r="V207" s="13"/>
      <c r="W207" s="13"/>
      <c r="X207" s="13"/>
      <c r="Y207" s="13"/>
      <c r="Z207" s="13"/>
    </row>
    <row r="208" spans="1:26" ht="30" customHeigh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2"/>
      <c r="P208" s="12"/>
      <c r="Q208" s="13"/>
      <c r="R208" s="13"/>
      <c r="S208" s="13"/>
      <c r="T208" s="14"/>
      <c r="U208" s="13"/>
      <c r="V208" s="13"/>
      <c r="W208" s="13"/>
      <c r="X208" s="13"/>
      <c r="Y208" s="13"/>
      <c r="Z208" s="13"/>
    </row>
    <row r="209" spans="1:26" ht="30" customHeigh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2"/>
      <c r="P209" s="12"/>
      <c r="Q209" s="13"/>
      <c r="R209" s="13"/>
      <c r="S209" s="13"/>
      <c r="T209" s="14"/>
      <c r="U209" s="13"/>
      <c r="V209" s="13"/>
      <c r="W209" s="13"/>
      <c r="X209" s="13"/>
      <c r="Y209" s="13"/>
      <c r="Z209" s="13"/>
    </row>
    <row r="210" spans="1:26" ht="30" customHeigh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2"/>
      <c r="P210" s="12"/>
      <c r="Q210" s="13"/>
      <c r="R210" s="13"/>
      <c r="S210" s="13"/>
      <c r="T210" s="14"/>
      <c r="U210" s="13"/>
      <c r="V210" s="13"/>
      <c r="W210" s="13"/>
      <c r="X210" s="13"/>
      <c r="Y210" s="13"/>
      <c r="Z210" s="13"/>
    </row>
    <row r="211" spans="1:26" ht="30" customHeigh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2"/>
      <c r="P211" s="12"/>
      <c r="Q211" s="13"/>
      <c r="R211" s="13"/>
      <c r="S211" s="13"/>
      <c r="T211" s="14"/>
      <c r="U211" s="13"/>
      <c r="V211" s="13"/>
      <c r="W211" s="13"/>
      <c r="X211" s="13"/>
      <c r="Y211" s="13"/>
      <c r="Z211" s="13"/>
    </row>
    <row r="212" spans="1:26" ht="30" customHeigh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2"/>
      <c r="P212" s="12"/>
      <c r="Q212" s="13"/>
      <c r="R212" s="13"/>
      <c r="S212" s="13"/>
      <c r="T212" s="14"/>
      <c r="U212" s="13"/>
      <c r="V212" s="13"/>
      <c r="W212" s="13"/>
      <c r="X212" s="13"/>
      <c r="Y212" s="13"/>
      <c r="Z212" s="13"/>
    </row>
    <row r="213" spans="1:26" ht="30" customHeigh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2"/>
      <c r="P213" s="12"/>
      <c r="Q213" s="13"/>
      <c r="R213" s="13"/>
      <c r="S213" s="13"/>
      <c r="T213" s="14"/>
      <c r="U213" s="13"/>
      <c r="V213" s="13"/>
      <c r="W213" s="13"/>
      <c r="X213" s="13"/>
      <c r="Y213" s="13"/>
      <c r="Z213" s="13"/>
    </row>
    <row r="214" spans="1:26" ht="30" customHeigh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2"/>
      <c r="P214" s="12"/>
      <c r="Q214" s="13"/>
      <c r="R214" s="13"/>
      <c r="S214" s="13"/>
      <c r="T214" s="14"/>
      <c r="U214" s="13"/>
      <c r="V214" s="13"/>
      <c r="W214" s="13"/>
      <c r="X214" s="13"/>
      <c r="Y214" s="13"/>
      <c r="Z214" s="13"/>
    </row>
    <row r="215" spans="1:26" ht="30" customHeigh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2"/>
      <c r="P215" s="12"/>
      <c r="Q215" s="13"/>
      <c r="R215" s="13"/>
      <c r="S215" s="13"/>
      <c r="T215" s="14"/>
      <c r="U215" s="13"/>
      <c r="V215" s="13"/>
      <c r="W215" s="13"/>
      <c r="X215" s="13"/>
      <c r="Y215" s="13"/>
      <c r="Z215" s="13"/>
    </row>
    <row r="216" spans="1:26" ht="30" customHeigh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2"/>
      <c r="P216" s="12"/>
      <c r="Q216" s="13"/>
      <c r="R216" s="13"/>
      <c r="S216" s="13"/>
      <c r="T216" s="14"/>
      <c r="U216" s="13"/>
      <c r="V216" s="13"/>
      <c r="W216" s="13"/>
      <c r="X216" s="13"/>
      <c r="Y216" s="13"/>
      <c r="Z216" s="13"/>
    </row>
    <row r="217" spans="1:26" ht="30" customHeigh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2"/>
      <c r="P217" s="12"/>
      <c r="Q217" s="13"/>
      <c r="R217" s="13"/>
      <c r="S217" s="13"/>
      <c r="T217" s="14"/>
      <c r="U217" s="13"/>
      <c r="V217" s="13"/>
      <c r="W217" s="13"/>
      <c r="X217" s="13"/>
      <c r="Y217" s="13"/>
      <c r="Z217" s="13"/>
    </row>
    <row r="218" spans="1:26" ht="30" customHeigh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2"/>
      <c r="P218" s="12"/>
      <c r="Q218" s="13"/>
      <c r="R218" s="13"/>
      <c r="S218" s="13"/>
      <c r="T218" s="14"/>
      <c r="U218" s="13"/>
      <c r="V218" s="13"/>
      <c r="W218" s="13"/>
      <c r="X218" s="13"/>
      <c r="Y218" s="13"/>
      <c r="Z218" s="13"/>
    </row>
    <row r="219" spans="1:26" ht="30" customHeigh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2"/>
      <c r="P219" s="12"/>
      <c r="Q219" s="13"/>
      <c r="R219" s="13"/>
      <c r="S219" s="13"/>
      <c r="T219" s="14"/>
      <c r="U219" s="13"/>
      <c r="V219" s="13"/>
      <c r="W219" s="13"/>
      <c r="X219" s="13"/>
      <c r="Y219" s="13"/>
      <c r="Z219" s="13"/>
    </row>
    <row r="220" spans="1:26" ht="30" customHeigh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2"/>
      <c r="P220" s="12"/>
      <c r="Q220" s="13"/>
      <c r="R220" s="13"/>
      <c r="S220" s="13"/>
      <c r="T220" s="14"/>
      <c r="U220" s="13"/>
      <c r="V220" s="13"/>
      <c r="W220" s="13"/>
      <c r="X220" s="13"/>
      <c r="Y220" s="13"/>
      <c r="Z220" s="13"/>
    </row>
    <row r="221" spans="1:26" ht="30" customHeigh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2"/>
      <c r="P221" s="12"/>
      <c r="Q221" s="13"/>
      <c r="R221" s="13"/>
      <c r="S221" s="13"/>
      <c r="T221" s="14"/>
      <c r="U221" s="13"/>
      <c r="V221" s="13"/>
      <c r="W221" s="13"/>
      <c r="X221" s="13"/>
      <c r="Y221" s="13"/>
      <c r="Z221" s="13"/>
    </row>
    <row r="222" spans="1:26" ht="30" customHeigh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2"/>
      <c r="P222" s="12"/>
      <c r="Q222" s="13"/>
      <c r="R222" s="13"/>
      <c r="S222" s="13"/>
      <c r="T222" s="14"/>
      <c r="U222" s="13"/>
      <c r="V222" s="13"/>
      <c r="W222" s="13"/>
      <c r="X222" s="13"/>
      <c r="Y222" s="13"/>
      <c r="Z222" s="13"/>
    </row>
    <row r="223" spans="1:26" ht="30" customHeigh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2"/>
      <c r="P223" s="12"/>
      <c r="Q223" s="13"/>
      <c r="R223" s="13"/>
      <c r="S223" s="13"/>
      <c r="T223" s="14"/>
      <c r="U223" s="13"/>
      <c r="V223" s="13"/>
      <c r="W223" s="13"/>
      <c r="X223" s="13"/>
      <c r="Y223" s="13"/>
      <c r="Z223" s="13"/>
    </row>
    <row r="224" spans="1:26" ht="30" customHeigh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2"/>
      <c r="P224" s="12"/>
      <c r="Q224" s="13"/>
      <c r="R224" s="13"/>
      <c r="S224" s="13"/>
      <c r="T224" s="14"/>
      <c r="U224" s="13"/>
      <c r="V224" s="13"/>
      <c r="W224" s="13"/>
      <c r="X224" s="13"/>
      <c r="Y224" s="13"/>
      <c r="Z224" s="13"/>
    </row>
    <row r="225" spans="1:26" ht="30" customHeigh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2"/>
      <c r="P225" s="12"/>
      <c r="Q225" s="13"/>
      <c r="R225" s="13"/>
      <c r="S225" s="13"/>
      <c r="T225" s="14"/>
      <c r="U225" s="13"/>
      <c r="V225" s="13"/>
      <c r="W225" s="13"/>
      <c r="X225" s="13"/>
      <c r="Y225" s="13"/>
      <c r="Z225" s="13"/>
    </row>
    <row r="226" spans="1:26" ht="30" customHeigh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2"/>
      <c r="P226" s="12"/>
      <c r="Q226" s="13"/>
      <c r="R226" s="13"/>
      <c r="S226" s="13"/>
      <c r="T226" s="14"/>
      <c r="U226" s="13"/>
      <c r="V226" s="13"/>
      <c r="W226" s="13"/>
      <c r="X226" s="13"/>
      <c r="Y226" s="13"/>
      <c r="Z226" s="13"/>
    </row>
    <row r="227" spans="1:26" ht="30" customHeigh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2"/>
      <c r="P227" s="12"/>
      <c r="Q227" s="13"/>
      <c r="R227" s="13"/>
      <c r="S227" s="13"/>
      <c r="T227" s="14"/>
      <c r="U227" s="13"/>
      <c r="V227" s="13"/>
      <c r="W227" s="13"/>
      <c r="X227" s="13"/>
      <c r="Y227" s="13"/>
      <c r="Z227" s="13"/>
    </row>
    <row r="228" spans="1:26" ht="30" customHeigh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2"/>
      <c r="P228" s="12"/>
      <c r="Q228" s="13"/>
      <c r="R228" s="13"/>
      <c r="S228" s="13"/>
      <c r="T228" s="14"/>
      <c r="U228" s="13"/>
      <c r="V228" s="13"/>
      <c r="W228" s="13"/>
      <c r="X228" s="13"/>
      <c r="Y228" s="13"/>
      <c r="Z228" s="13"/>
    </row>
    <row r="229" spans="1:26" ht="30" customHeigh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2"/>
      <c r="P229" s="12"/>
      <c r="Q229" s="13"/>
      <c r="R229" s="13"/>
      <c r="S229" s="13"/>
      <c r="T229" s="14"/>
      <c r="U229" s="13"/>
      <c r="V229" s="13"/>
      <c r="W229" s="13"/>
      <c r="X229" s="13"/>
      <c r="Y229" s="13"/>
      <c r="Z229" s="13"/>
    </row>
    <row r="230" spans="1:26" ht="30" customHeigh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2"/>
      <c r="P230" s="12"/>
      <c r="Q230" s="13"/>
      <c r="R230" s="13"/>
      <c r="S230" s="13"/>
      <c r="T230" s="14"/>
      <c r="U230" s="13"/>
      <c r="V230" s="13"/>
      <c r="W230" s="13"/>
      <c r="X230" s="13"/>
      <c r="Y230" s="13"/>
      <c r="Z230" s="13"/>
    </row>
    <row r="231" spans="1:26" ht="30" customHeigh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2"/>
      <c r="P231" s="12"/>
      <c r="Q231" s="13"/>
      <c r="R231" s="13"/>
      <c r="S231" s="13"/>
      <c r="T231" s="14"/>
      <c r="U231" s="13"/>
      <c r="V231" s="13"/>
      <c r="W231" s="13"/>
      <c r="X231" s="13"/>
      <c r="Y231" s="13"/>
      <c r="Z231" s="13"/>
    </row>
    <row r="232" spans="1:26" ht="30" customHeigh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2"/>
      <c r="P232" s="12"/>
      <c r="Q232" s="13"/>
      <c r="R232" s="13"/>
      <c r="S232" s="13"/>
      <c r="T232" s="14"/>
      <c r="U232" s="13"/>
      <c r="V232" s="13"/>
      <c r="W232" s="13"/>
      <c r="X232" s="13"/>
      <c r="Y232" s="13"/>
      <c r="Z232" s="13"/>
    </row>
    <row r="233" spans="1:26" ht="30" customHeigh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2"/>
      <c r="P233" s="12"/>
      <c r="Q233" s="13"/>
      <c r="R233" s="13"/>
      <c r="S233" s="13"/>
      <c r="T233" s="14"/>
      <c r="U233" s="13"/>
      <c r="V233" s="13"/>
      <c r="W233" s="13"/>
      <c r="X233" s="13"/>
      <c r="Y233" s="13"/>
      <c r="Z233" s="13"/>
    </row>
    <row r="234" spans="1:26" ht="30" customHeigh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2"/>
      <c r="P234" s="12"/>
      <c r="Q234" s="13"/>
      <c r="R234" s="13"/>
      <c r="S234" s="13"/>
      <c r="T234" s="14"/>
      <c r="U234" s="13"/>
      <c r="V234" s="13"/>
      <c r="W234" s="13"/>
      <c r="X234" s="13"/>
      <c r="Y234" s="13"/>
      <c r="Z234" s="13"/>
    </row>
    <row r="235" spans="1:26" ht="30" customHeigh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2"/>
      <c r="P235" s="12"/>
      <c r="Q235" s="13"/>
      <c r="R235" s="13"/>
      <c r="S235" s="13"/>
      <c r="T235" s="14"/>
      <c r="U235" s="13"/>
      <c r="V235" s="13"/>
      <c r="W235" s="13"/>
      <c r="X235" s="13"/>
      <c r="Y235" s="13"/>
      <c r="Z235" s="13"/>
    </row>
    <row r="236" spans="1:26" ht="30" customHeigh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2"/>
      <c r="P236" s="12"/>
      <c r="Q236" s="13"/>
      <c r="R236" s="13"/>
      <c r="S236" s="13"/>
      <c r="T236" s="14"/>
      <c r="U236" s="13"/>
      <c r="V236" s="13"/>
      <c r="W236" s="13"/>
      <c r="X236" s="13"/>
      <c r="Y236" s="13"/>
      <c r="Z236" s="13"/>
    </row>
    <row r="237" spans="1:26" ht="30" customHeigh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2"/>
      <c r="P237" s="12"/>
      <c r="Q237" s="13"/>
      <c r="R237" s="13"/>
      <c r="S237" s="13"/>
      <c r="T237" s="14"/>
      <c r="U237" s="13"/>
      <c r="V237" s="13"/>
      <c r="W237" s="13"/>
      <c r="X237" s="13"/>
      <c r="Y237" s="13"/>
      <c r="Z237" s="13"/>
    </row>
    <row r="238" spans="1:26" ht="30" customHeigh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2"/>
      <c r="P238" s="12"/>
      <c r="Q238" s="13"/>
      <c r="R238" s="13"/>
      <c r="S238" s="13"/>
      <c r="T238" s="14"/>
      <c r="U238" s="13"/>
      <c r="V238" s="13"/>
      <c r="W238" s="13"/>
      <c r="X238" s="13"/>
      <c r="Y238" s="13"/>
      <c r="Z238" s="13"/>
    </row>
    <row r="239" spans="1:26" ht="30" customHeigh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2"/>
      <c r="P239" s="12"/>
      <c r="Q239" s="13"/>
      <c r="R239" s="13"/>
      <c r="S239" s="13"/>
      <c r="T239" s="14"/>
      <c r="U239" s="13"/>
      <c r="V239" s="13"/>
      <c r="W239" s="13"/>
      <c r="X239" s="13"/>
      <c r="Y239" s="13"/>
      <c r="Z239" s="13"/>
    </row>
    <row r="240" spans="1:26" ht="30" customHeigh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2"/>
      <c r="P240" s="12"/>
      <c r="Q240" s="13"/>
      <c r="R240" s="13"/>
      <c r="S240" s="13"/>
      <c r="T240" s="14"/>
      <c r="U240" s="13"/>
      <c r="V240" s="13"/>
      <c r="W240" s="13"/>
      <c r="X240" s="13"/>
      <c r="Y240" s="13"/>
      <c r="Z240" s="13"/>
    </row>
    <row r="241" spans="1:26" ht="30" customHeigh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2"/>
      <c r="P241" s="12"/>
      <c r="Q241" s="13"/>
      <c r="R241" s="13"/>
      <c r="S241" s="13"/>
      <c r="T241" s="14"/>
      <c r="U241" s="13"/>
      <c r="V241" s="13"/>
      <c r="W241" s="13"/>
      <c r="X241" s="13"/>
      <c r="Y241" s="13"/>
      <c r="Z241" s="13"/>
    </row>
    <row r="242" spans="1:26" ht="30" customHeigh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2"/>
      <c r="P242" s="12"/>
      <c r="Q242" s="13"/>
      <c r="R242" s="13"/>
      <c r="S242" s="13"/>
      <c r="T242" s="14"/>
      <c r="U242" s="13"/>
      <c r="V242" s="13"/>
      <c r="W242" s="13"/>
      <c r="X242" s="13"/>
      <c r="Y242" s="13"/>
      <c r="Z242" s="13"/>
    </row>
    <row r="243" spans="1:26" ht="30" customHeigh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2"/>
      <c r="P243" s="12"/>
      <c r="Q243" s="13"/>
      <c r="R243" s="13"/>
      <c r="S243" s="13"/>
      <c r="T243" s="14"/>
      <c r="U243" s="13"/>
      <c r="V243" s="13"/>
      <c r="W243" s="13"/>
      <c r="X243" s="13"/>
      <c r="Y243" s="13"/>
      <c r="Z243" s="13"/>
    </row>
    <row r="244" spans="1:26" ht="30" customHeigh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2"/>
      <c r="P244" s="12"/>
      <c r="Q244" s="13"/>
      <c r="R244" s="13"/>
      <c r="S244" s="13"/>
      <c r="T244" s="14"/>
      <c r="U244" s="13"/>
      <c r="V244" s="13"/>
      <c r="W244" s="13"/>
      <c r="X244" s="13"/>
      <c r="Y244" s="13"/>
      <c r="Z244" s="13"/>
    </row>
    <row r="245" spans="1:26" ht="30" customHeigh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2"/>
      <c r="P245" s="12"/>
      <c r="Q245" s="13"/>
      <c r="R245" s="13"/>
      <c r="S245" s="13"/>
      <c r="T245" s="14"/>
      <c r="U245" s="13"/>
      <c r="V245" s="13"/>
      <c r="W245" s="13"/>
      <c r="X245" s="13"/>
      <c r="Y245" s="13"/>
      <c r="Z245" s="13"/>
    </row>
    <row r="246" spans="1:26" ht="30" customHeigh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2"/>
      <c r="P246" s="12"/>
      <c r="Q246" s="13"/>
      <c r="R246" s="13"/>
      <c r="S246" s="13"/>
      <c r="T246" s="14"/>
      <c r="U246" s="13"/>
      <c r="V246" s="13"/>
      <c r="W246" s="13"/>
      <c r="X246" s="13"/>
      <c r="Y246" s="13"/>
      <c r="Z246" s="13"/>
    </row>
    <row r="247" spans="1:26" ht="30" customHeigh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2"/>
      <c r="P247" s="12"/>
      <c r="Q247" s="13"/>
      <c r="R247" s="13"/>
      <c r="S247" s="13"/>
      <c r="T247" s="14"/>
      <c r="U247" s="13"/>
      <c r="V247" s="13"/>
      <c r="W247" s="13"/>
      <c r="X247" s="13"/>
      <c r="Y247" s="13"/>
      <c r="Z247" s="13"/>
    </row>
    <row r="248" spans="1:26" ht="30" customHeigh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2"/>
      <c r="P248" s="12"/>
      <c r="Q248" s="13"/>
      <c r="R248" s="13"/>
      <c r="S248" s="13"/>
      <c r="T248" s="14"/>
      <c r="U248" s="13"/>
      <c r="V248" s="13"/>
      <c r="W248" s="13"/>
      <c r="X248" s="13"/>
      <c r="Y248" s="13"/>
      <c r="Z248" s="13"/>
    </row>
    <row r="249" spans="1:26" ht="30" customHeigh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2"/>
      <c r="P249" s="12"/>
      <c r="Q249" s="13"/>
      <c r="R249" s="13"/>
      <c r="S249" s="13"/>
      <c r="T249" s="14"/>
      <c r="U249" s="13"/>
      <c r="V249" s="13"/>
      <c r="W249" s="13"/>
      <c r="X249" s="13"/>
      <c r="Y249" s="13"/>
      <c r="Z249" s="13"/>
    </row>
    <row r="250" spans="1:26" ht="30" customHeigh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2"/>
      <c r="P250" s="12"/>
      <c r="Q250" s="13"/>
      <c r="R250" s="13"/>
      <c r="S250" s="13"/>
      <c r="T250" s="14"/>
      <c r="U250" s="13"/>
      <c r="V250" s="13"/>
      <c r="W250" s="13"/>
      <c r="X250" s="13"/>
      <c r="Y250" s="13"/>
      <c r="Z250" s="13"/>
    </row>
    <row r="251" spans="1:26" ht="30" customHeigh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2"/>
      <c r="P251" s="12"/>
      <c r="Q251" s="13"/>
      <c r="R251" s="13"/>
      <c r="S251" s="13"/>
      <c r="T251" s="14"/>
      <c r="U251" s="13"/>
      <c r="V251" s="13"/>
      <c r="W251" s="13"/>
      <c r="X251" s="13"/>
      <c r="Y251" s="13"/>
      <c r="Z251" s="13"/>
    </row>
    <row r="252" spans="1:26" ht="30" customHeigh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2"/>
      <c r="P252" s="12"/>
      <c r="Q252" s="13"/>
      <c r="R252" s="13"/>
      <c r="S252" s="13"/>
      <c r="T252" s="14"/>
      <c r="U252" s="13"/>
      <c r="V252" s="13"/>
      <c r="W252" s="13"/>
      <c r="X252" s="13"/>
      <c r="Y252" s="13"/>
      <c r="Z252" s="13"/>
    </row>
    <row r="253" spans="1:26" ht="30" customHeigh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2"/>
      <c r="P253" s="12"/>
      <c r="Q253" s="13"/>
      <c r="R253" s="13"/>
      <c r="S253" s="13"/>
      <c r="T253" s="14"/>
      <c r="U253" s="13"/>
      <c r="V253" s="13"/>
      <c r="W253" s="13"/>
      <c r="X253" s="13"/>
      <c r="Y253" s="13"/>
      <c r="Z253" s="13"/>
    </row>
    <row r="254" spans="1:26" ht="30" customHeigh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2"/>
      <c r="P254" s="12"/>
      <c r="Q254" s="13"/>
      <c r="R254" s="13"/>
      <c r="S254" s="13"/>
      <c r="T254" s="14"/>
      <c r="U254" s="13"/>
      <c r="V254" s="13"/>
      <c r="W254" s="13"/>
      <c r="X254" s="13"/>
      <c r="Y254" s="13"/>
      <c r="Z254" s="13"/>
    </row>
    <row r="255" spans="1:26" ht="30" customHeigh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2"/>
      <c r="P255" s="12"/>
      <c r="Q255" s="13"/>
      <c r="R255" s="13"/>
      <c r="S255" s="13"/>
      <c r="T255" s="14"/>
      <c r="U255" s="13"/>
      <c r="V255" s="13"/>
      <c r="W255" s="13"/>
      <c r="X255" s="13"/>
      <c r="Y255" s="13"/>
      <c r="Z255" s="13"/>
    </row>
    <row r="256" spans="1:26" ht="30" customHeigh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2"/>
      <c r="P256" s="12"/>
      <c r="Q256" s="13"/>
      <c r="R256" s="13"/>
      <c r="S256" s="13"/>
      <c r="T256" s="14"/>
      <c r="U256" s="13"/>
      <c r="V256" s="13"/>
      <c r="W256" s="13"/>
      <c r="X256" s="13"/>
      <c r="Y256" s="13"/>
      <c r="Z256" s="13"/>
    </row>
    <row r="257" spans="1:26" ht="30" customHeigh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2"/>
      <c r="P257" s="12"/>
      <c r="Q257" s="13"/>
      <c r="R257" s="13"/>
      <c r="S257" s="13"/>
      <c r="T257" s="14"/>
      <c r="U257" s="13"/>
      <c r="V257" s="13"/>
      <c r="W257" s="13"/>
      <c r="X257" s="13"/>
      <c r="Y257" s="13"/>
      <c r="Z257" s="13"/>
    </row>
    <row r="258" spans="1:26" ht="30" customHeigh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2"/>
      <c r="P258" s="12"/>
      <c r="Q258" s="13"/>
      <c r="R258" s="13"/>
      <c r="S258" s="13"/>
      <c r="T258" s="14"/>
      <c r="U258" s="13"/>
      <c r="V258" s="13"/>
      <c r="W258" s="13"/>
      <c r="X258" s="13"/>
      <c r="Y258" s="13"/>
      <c r="Z258" s="13"/>
    </row>
    <row r="259" spans="1:26" ht="30" customHeigh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2"/>
      <c r="P259" s="12"/>
      <c r="Q259" s="13"/>
      <c r="R259" s="13"/>
      <c r="S259" s="13"/>
      <c r="T259" s="14"/>
      <c r="U259" s="13"/>
      <c r="V259" s="13"/>
      <c r="W259" s="13"/>
      <c r="X259" s="13"/>
      <c r="Y259" s="13"/>
      <c r="Z259" s="13"/>
    </row>
    <row r="260" spans="1:26" ht="30" customHeigh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2"/>
      <c r="P260" s="12"/>
      <c r="Q260" s="13"/>
      <c r="R260" s="13"/>
      <c r="S260" s="13"/>
      <c r="T260" s="14"/>
      <c r="U260" s="13"/>
      <c r="V260" s="13"/>
      <c r="W260" s="13"/>
      <c r="X260" s="13"/>
      <c r="Y260" s="13"/>
      <c r="Z260" s="13"/>
    </row>
    <row r="261" spans="1:26" ht="30" customHeigh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2"/>
      <c r="P261" s="12"/>
      <c r="Q261" s="13"/>
      <c r="R261" s="13"/>
      <c r="S261" s="13"/>
      <c r="T261" s="14"/>
      <c r="U261" s="13"/>
      <c r="V261" s="13"/>
      <c r="W261" s="13"/>
      <c r="X261" s="13"/>
      <c r="Y261" s="13"/>
      <c r="Z261" s="13"/>
    </row>
    <row r="262" spans="1:26" ht="30" customHeigh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2"/>
      <c r="P262" s="12"/>
      <c r="Q262" s="13"/>
      <c r="R262" s="13"/>
      <c r="S262" s="13"/>
      <c r="T262" s="14"/>
      <c r="U262" s="13"/>
      <c r="V262" s="13"/>
      <c r="W262" s="13"/>
      <c r="X262" s="13"/>
      <c r="Y262" s="13"/>
      <c r="Z262" s="13"/>
    </row>
    <row r="263" spans="1:26" ht="30" customHeigh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2"/>
      <c r="P263" s="12"/>
      <c r="Q263" s="13"/>
      <c r="R263" s="13"/>
      <c r="S263" s="13"/>
      <c r="T263" s="14"/>
      <c r="U263" s="13"/>
      <c r="V263" s="13"/>
      <c r="W263" s="13"/>
      <c r="X263" s="13"/>
      <c r="Y263" s="13"/>
      <c r="Z263" s="13"/>
    </row>
    <row r="264" spans="1:26" ht="30" customHeigh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2"/>
      <c r="P264" s="12"/>
      <c r="Q264" s="13"/>
      <c r="R264" s="13"/>
      <c r="S264" s="13"/>
      <c r="T264" s="14"/>
      <c r="U264" s="13"/>
      <c r="V264" s="13"/>
      <c r="W264" s="13"/>
      <c r="X264" s="13"/>
      <c r="Y264" s="13"/>
      <c r="Z264" s="13"/>
    </row>
    <row r="265" spans="1:26" ht="30" customHeigh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2"/>
      <c r="P265" s="12"/>
      <c r="Q265" s="13"/>
      <c r="R265" s="13"/>
      <c r="S265" s="13"/>
      <c r="T265" s="14"/>
      <c r="U265" s="13"/>
      <c r="V265" s="13"/>
      <c r="W265" s="13"/>
      <c r="X265" s="13"/>
      <c r="Y265" s="13"/>
      <c r="Z265" s="13"/>
    </row>
    <row r="266" spans="1:26" ht="30" customHeigh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2"/>
      <c r="P266" s="12"/>
      <c r="Q266" s="13"/>
      <c r="R266" s="13"/>
      <c r="S266" s="13"/>
      <c r="T266" s="14"/>
      <c r="U266" s="13"/>
      <c r="V266" s="13"/>
      <c r="W266" s="13"/>
      <c r="X266" s="13"/>
      <c r="Y266" s="13"/>
      <c r="Z266" s="13"/>
    </row>
    <row r="267" spans="1:26" ht="30" customHeigh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2"/>
      <c r="P267" s="12"/>
      <c r="Q267" s="13"/>
      <c r="R267" s="13"/>
      <c r="S267" s="13"/>
      <c r="T267" s="14"/>
      <c r="U267" s="13"/>
      <c r="V267" s="13"/>
      <c r="W267" s="13"/>
      <c r="X267" s="13"/>
      <c r="Y267" s="13"/>
      <c r="Z267" s="13"/>
    </row>
    <row r="268" spans="1:26" ht="30" customHeigh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2"/>
      <c r="P268" s="12"/>
      <c r="Q268" s="13"/>
      <c r="R268" s="13"/>
      <c r="S268" s="13"/>
      <c r="T268" s="14"/>
      <c r="U268" s="13"/>
      <c r="V268" s="13"/>
      <c r="W268" s="13"/>
      <c r="X268" s="13"/>
      <c r="Y268" s="13"/>
      <c r="Z268" s="13"/>
    </row>
    <row r="269" spans="1:26" ht="30" customHeigh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2"/>
      <c r="P269" s="12"/>
      <c r="Q269" s="13"/>
      <c r="R269" s="13"/>
      <c r="S269" s="13"/>
      <c r="T269" s="14"/>
      <c r="U269" s="13"/>
      <c r="V269" s="13"/>
      <c r="W269" s="13"/>
      <c r="X269" s="13"/>
      <c r="Y269" s="13"/>
      <c r="Z269" s="13"/>
    </row>
    <row r="270" spans="1:26" ht="30" customHeigh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2"/>
      <c r="P270" s="12"/>
      <c r="Q270" s="13"/>
      <c r="R270" s="13"/>
      <c r="S270" s="13"/>
      <c r="T270" s="14"/>
      <c r="U270" s="13"/>
      <c r="V270" s="13"/>
      <c r="W270" s="13"/>
      <c r="X270" s="13"/>
      <c r="Y270" s="13"/>
      <c r="Z270" s="13"/>
    </row>
    <row r="271" spans="1:26" ht="30" customHeigh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2"/>
      <c r="P271" s="12"/>
      <c r="Q271" s="13"/>
      <c r="R271" s="13"/>
      <c r="S271" s="13"/>
      <c r="T271" s="14"/>
      <c r="U271" s="13"/>
      <c r="V271" s="13"/>
      <c r="W271" s="13"/>
      <c r="X271" s="13"/>
      <c r="Y271" s="13"/>
      <c r="Z271" s="13"/>
    </row>
    <row r="272" spans="1:26" ht="30" customHeigh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2"/>
      <c r="P272" s="12"/>
      <c r="Q272" s="13"/>
      <c r="R272" s="13"/>
      <c r="S272" s="13"/>
      <c r="T272" s="14"/>
      <c r="U272" s="13"/>
      <c r="V272" s="13"/>
      <c r="W272" s="13"/>
      <c r="X272" s="13"/>
      <c r="Y272" s="13"/>
      <c r="Z272" s="13"/>
    </row>
    <row r="273" spans="1:26" ht="30" customHeigh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2"/>
      <c r="P273" s="12"/>
      <c r="Q273" s="13"/>
      <c r="R273" s="13"/>
      <c r="S273" s="13"/>
      <c r="T273" s="14"/>
      <c r="U273" s="13"/>
      <c r="V273" s="13"/>
      <c r="W273" s="13"/>
      <c r="X273" s="13"/>
      <c r="Y273" s="13"/>
      <c r="Z273" s="13"/>
    </row>
    <row r="274" spans="1:26" ht="30" customHeigh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2"/>
      <c r="P274" s="12"/>
      <c r="Q274" s="13"/>
      <c r="R274" s="13"/>
      <c r="S274" s="13"/>
      <c r="T274" s="14"/>
      <c r="U274" s="13"/>
      <c r="V274" s="13"/>
      <c r="W274" s="13"/>
      <c r="X274" s="13"/>
      <c r="Y274" s="13"/>
      <c r="Z274" s="13"/>
    </row>
    <row r="275" spans="1:26" ht="30" customHeigh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2"/>
      <c r="P275" s="12"/>
      <c r="Q275" s="13"/>
      <c r="R275" s="13"/>
      <c r="S275" s="13"/>
      <c r="T275" s="14"/>
      <c r="U275" s="13"/>
      <c r="V275" s="13"/>
      <c r="W275" s="13"/>
      <c r="X275" s="13"/>
      <c r="Y275" s="13"/>
      <c r="Z275" s="13"/>
    </row>
    <row r="276" spans="1:26" ht="30" customHeigh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2"/>
      <c r="P276" s="12"/>
      <c r="Q276" s="13"/>
      <c r="R276" s="13"/>
      <c r="S276" s="13"/>
      <c r="T276" s="14"/>
      <c r="U276" s="13"/>
      <c r="V276" s="13"/>
      <c r="W276" s="13"/>
      <c r="X276" s="13"/>
      <c r="Y276" s="13"/>
      <c r="Z276" s="13"/>
    </row>
    <row r="277" spans="1:26" ht="30" customHeigh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2"/>
      <c r="P277" s="12"/>
      <c r="Q277" s="13"/>
      <c r="R277" s="13"/>
      <c r="S277" s="13"/>
      <c r="T277" s="14"/>
      <c r="U277" s="13"/>
      <c r="V277" s="13"/>
      <c r="W277" s="13"/>
      <c r="X277" s="13"/>
      <c r="Y277" s="13"/>
      <c r="Z277" s="13"/>
    </row>
    <row r="278" spans="1:26" ht="30" customHeigh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2"/>
      <c r="P278" s="12"/>
      <c r="Q278" s="13"/>
      <c r="R278" s="13"/>
      <c r="S278" s="13"/>
      <c r="T278" s="14"/>
      <c r="U278" s="13"/>
      <c r="V278" s="13"/>
      <c r="W278" s="13"/>
      <c r="X278" s="13"/>
      <c r="Y278" s="13"/>
      <c r="Z278" s="13"/>
    </row>
    <row r="279" spans="1:26" ht="30" customHeigh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2"/>
      <c r="P279" s="12"/>
      <c r="Q279" s="13"/>
      <c r="R279" s="13"/>
      <c r="S279" s="13"/>
      <c r="T279" s="14"/>
      <c r="U279" s="13"/>
      <c r="V279" s="13"/>
      <c r="W279" s="13"/>
      <c r="X279" s="13"/>
      <c r="Y279" s="13"/>
      <c r="Z279" s="13"/>
    </row>
    <row r="280" spans="1:26" ht="30" customHeigh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2"/>
      <c r="P280" s="12"/>
      <c r="Q280" s="13"/>
      <c r="R280" s="13"/>
      <c r="S280" s="13"/>
      <c r="T280" s="14"/>
      <c r="U280" s="13"/>
      <c r="V280" s="13"/>
      <c r="W280" s="13"/>
      <c r="X280" s="13"/>
      <c r="Y280" s="13"/>
      <c r="Z280" s="13"/>
    </row>
    <row r="281" spans="1:26" ht="30" customHeigh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2"/>
      <c r="P281" s="12"/>
      <c r="Q281" s="13"/>
      <c r="R281" s="13"/>
      <c r="S281" s="13"/>
      <c r="T281" s="14"/>
      <c r="U281" s="13"/>
      <c r="V281" s="13"/>
      <c r="W281" s="13"/>
      <c r="X281" s="13"/>
      <c r="Y281" s="13"/>
      <c r="Z281" s="13"/>
    </row>
    <row r="282" spans="1:26" ht="30" customHeigh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2"/>
      <c r="P282" s="12"/>
      <c r="Q282" s="13"/>
      <c r="R282" s="13"/>
      <c r="S282" s="13"/>
      <c r="T282" s="14"/>
      <c r="U282" s="13"/>
      <c r="V282" s="13"/>
      <c r="W282" s="13"/>
      <c r="X282" s="13"/>
      <c r="Y282" s="13"/>
      <c r="Z282" s="13"/>
    </row>
    <row r="283" spans="1:26" ht="30" customHeigh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2"/>
      <c r="P283" s="12"/>
      <c r="Q283" s="13"/>
      <c r="R283" s="13"/>
      <c r="S283" s="13"/>
      <c r="T283" s="14"/>
      <c r="U283" s="13"/>
      <c r="V283" s="13"/>
      <c r="W283" s="13"/>
      <c r="X283" s="13"/>
      <c r="Y283" s="13"/>
      <c r="Z283" s="13"/>
    </row>
    <row r="284" spans="1:26" ht="30" customHeigh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2"/>
      <c r="P284" s="12"/>
      <c r="Q284" s="13"/>
      <c r="R284" s="13"/>
      <c r="S284" s="13"/>
      <c r="T284" s="14"/>
      <c r="U284" s="13"/>
      <c r="V284" s="13"/>
      <c r="W284" s="13"/>
      <c r="X284" s="13"/>
      <c r="Y284" s="13"/>
      <c r="Z284" s="13"/>
    </row>
    <row r="285" spans="1:26" ht="30" customHeigh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2"/>
      <c r="P285" s="12"/>
      <c r="Q285" s="13"/>
      <c r="R285" s="13"/>
      <c r="S285" s="13"/>
      <c r="T285" s="14"/>
      <c r="U285" s="13"/>
      <c r="V285" s="13"/>
      <c r="W285" s="13"/>
      <c r="X285" s="13"/>
      <c r="Y285" s="13"/>
      <c r="Z285" s="13"/>
    </row>
    <row r="286" spans="1:26" ht="30" customHeigh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2"/>
      <c r="P286" s="12"/>
      <c r="Q286" s="13"/>
      <c r="R286" s="13"/>
      <c r="S286" s="13"/>
      <c r="T286" s="14"/>
      <c r="U286" s="13"/>
      <c r="V286" s="13"/>
      <c r="W286" s="13"/>
      <c r="X286" s="13"/>
      <c r="Y286" s="13"/>
      <c r="Z286" s="13"/>
    </row>
    <row r="287" spans="1:26" ht="30" customHeigh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2"/>
      <c r="P287" s="12"/>
      <c r="Q287" s="13"/>
      <c r="R287" s="13"/>
      <c r="S287" s="13"/>
      <c r="T287" s="14"/>
      <c r="U287" s="13"/>
      <c r="V287" s="13"/>
      <c r="W287" s="13"/>
      <c r="X287" s="13"/>
      <c r="Y287" s="13"/>
      <c r="Z287" s="13"/>
    </row>
    <row r="288" spans="1:26" ht="30" customHeigh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2"/>
      <c r="P288" s="12"/>
      <c r="Q288" s="13"/>
      <c r="R288" s="13"/>
      <c r="S288" s="13"/>
      <c r="T288" s="14"/>
      <c r="U288" s="13"/>
      <c r="V288" s="13"/>
      <c r="W288" s="13"/>
      <c r="X288" s="13"/>
      <c r="Y288" s="13"/>
      <c r="Z288" s="13"/>
    </row>
    <row r="289" spans="1:26" ht="30" customHeigh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2"/>
      <c r="P289" s="12"/>
      <c r="Q289" s="13"/>
      <c r="R289" s="13"/>
      <c r="S289" s="13"/>
      <c r="T289" s="14"/>
      <c r="U289" s="13"/>
      <c r="V289" s="13"/>
      <c r="W289" s="13"/>
      <c r="X289" s="13"/>
      <c r="Y289" s="13"/>
      <c r="Z289" s="13"/>
    </row>
    <row r="290" spans="1:26" ht="30" customHeigh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2"/>
      <c r="P290" s="12"/>
      <c r="Q290" s="13"/>
      <c r="R290" s="13"/>
      <c r="S290" s="13"/>
      <c r="T290" s="14"/>
      <c r="U290" s="13"/>
      <c r="V290" s="13"/>
      <c r="W290" s="13"/>
      <c r="X290" s="13"/>
      <c r="Y290" s="13"/>
      <c r="Z290" s="13"/>
    </row>
    <row r="291" spans="1:26" ht="30" customHeigh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2"/>
      <c r="P291" s="12"/>
      <c r="Q291" s="13"/>
      <c r="R291" s="13"/>
      <c r="S291" s="13"/>
      <c r="T291" s="14"/>
      <c r="U291" s="13"/>
      <c r="V291" s="13"/>
      <c r="W291" s="13"/>
      <c r="X291" s="13"/>
      <c r="Y291" s="13"/>
      <c r="Z291" s="13"/>
    </row>
    <row r="292" spans="1:26" ht="30" customHeigh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2"/>
      <c r="P292" s="12"/>
      <c r="Q292" s="13"/>
      <c r="R292" s="13"/>
      <c r="S292" s="13"/>
      <c r="T292" s="14"/>
      <c r="U292" s="13"/>
      <c r="V292" s="13"/>
      <c r="W292" s="13"/>
      <c r="X292" s="13"/>
      <c r="Y292" s="13"/>
      <c r="Z292" s="13"/>
    </row>
    <row r="293" spans="1:26" ht="30" customHeigh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2"/>
      <c r="P293" s="12"/>
      <c r="Q293" s="13"/>
      <c r="R293" s="13"/>
      <c r="S293" s="13"/>
      <c r="T293" s="14"/>
      <c r="U293" s="13"/>
      <c r="V293" s="13"/>
      <c r="W293" s="13"/>
      <c r="X293" s="13"/>
      <c r="Y293" s="13"/>
      <c r="Z293" s="13"/>
    </row>
    <row r="294" spans="1:26" ht="30" customHeigh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2"/>
      <c r="P294" s="12"/>
      <c r="Q294" s="13"/>
      <c r="R294" s="13"/>
      <c r="S294" s="13"/>
      <c r="T294" s="14"/>
      <c r="U294" s="13"/>
      <c r="V294" s="13"/>
      <c r="W294" s="13"/>
      <c r="X294" s="13"/>
      <c r="Y294" s="13"/>
      <c r="Z294" s="13"/>
    </row>
    <row r="295" spans="1:26" ht="30" customHeigh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2"/>
      <c r="P295" s="12"/>
      <c r="Q295" s="13"/>
      <c r="R295" s="13"/>
      <c r="S295" s="13"/>
      <c r="T295" s="14"/>
      <c r="U295" s="13"/>
      <c r="V295" s="13"/>
      <c r="W295" s="13"/>
      <c r="X295" s="13"/>
      <c r="Y295" s="13"/>
      <c r="Z295" s="13"/>
    </row>
    <row r="296" spans="1:26" ht="30" customHeigh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2"/>
      <c r="P296" s="12"/>
      <c r="Q296" s="13"/>
      <c r="R296" s="13"/>
      <c r="S296" s="13"/>
      <c r="T296" s="14"/>
      <c r="U296" s="13"/>
      <c r="V296" s="13"/>
      <c r="W296" s="13"/>
      <c r="X296" s="13"/>
      <c r="Y296" s="13"/>
      <c r="Z296" s="13"/>
    </row>
    <row r="297" spans="1:26" ht="30" customHeigh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2"/>
      <c r="P297" s="12"/>
      <c r="Q297" s="13"/>
      <c r="R297" s="13"/>
      <c r="S297" s="13"/>
      <c r="T297" s="14"/>
      <c r="U297" s="13"/>
      <c r="V297" s="13"/>
      <c r="W297" s="13"/>
      <c r="X297" s="13"/>
      <c r="Y297" s="13"/>
      <c r="Z297" s="13"/>
    </row>
    <row r="298" spans="1:26" ht="30" customHeigh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2"/>
      <c r="P298" s="12"/>
      <c r="Q298" s="13"/>
      <c r="R298" s="13"/>
      <c r="S298" s="13"/>
      <c r="T298" s="14"/>
      <c r="U298" s="13"/>
      <c r="V298" s="13"/>
      <c r="W298" s="13"/>
      <c r="X298" s="13"/>
      <c r="Y298" s="13"/>
      <c r="Z298" s="13"/>
    </row>
    <row r="299" spans="1:26" ht="30" customHeigh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2"/>
      <c r="P299" s="12"/>
      <c r="Q299" s="13"/>
      <c r="R299" s="13"/>
      <c r="S299" s="13"/>
      <c r="T299" s="14"/>
      <c r="U299" s="13"/>
      <c r="V299" s="13"/>
      <c r="W299" s="13"/>
      <c r="X299" s="13"/>
      <c r="Y299" s="13"/>
      <c r="Z299" s="13"/>
    </row>
    <row r="300" spans="1:26" ht="30" customHeigh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2"/>
      <c r="P300" s="12"/>
      <c r="Q300" s="13"/>
      <c r="R300" s="13"/>
      <c r="S300" s="13"/>
      <c r="T300" s="14"/>
      <c r="U300" s="13"/>
      <c r="V300" s="13"/>
      <c r="W300" s="13"/>
      <c r="X300" s="13"/>
      <c r="Y300" s="13"/>
      <c r="Z300" s="13"/>
    </row>
    <row r="301" spans="1:26" ht="30" customHeigh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2"/>
      <c r="P301" s="12"/>
      <c r="Q301" s="13"/>
      <c r="R301" s="13"/>
      <c r="S301" s="13"/>
      <c r="T301" s="14"/>
      <c r="U301" s="13"/>
      <c r="V301" s="13"/>
      <c r="W301" s="13"/>
      <c r="X301" s="13"/>
      <c r="Y301" s="13"/>
      <c r="Z301" s="13"/>
    </row>
    <row r="302" spans="1:26" ht="30" customHeigh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2"/>
      <c r="P302" s="12"/>
      <c r="Q302" s="13"/>
      <c r="R302" s="13"/>
      <c r="S302" s="13"/>
      <c r="T302" s="14"/>
      <c r="U302" s="13"/>
      <c r="V302" s="13"/>
      <c r="W302" s="13"/>
      <c r="X302" s="13"/>
      <c r="Y302" s="13"/>
      <c r="Z302" s="13"/>
    </row>
    <row r="303" spans="1:26" ht="30" customHeigh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2"/>
      <c r="P303" s="12"/>
      <c r="Q303" s="13"/>
      <c r="R303" s="13"/>
      <c r="S303" s="13"/>
      <c r="T303" s="14"/>
      <c r="U303" s="13"/>
      <c r="V303" s="13"/>
      <c r="W303" s="13"/>
      <c r="X303" s="13"/>
      <c r="Y303" s="13"/>
      <c r="Z303" s="13"/>
    </row>
    <row r="304" spans="1:26" ht="30" customHeigh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2"/>
      <c r="P304" s="12"/>
      <c r="Q304" s="13"/>
      <c r="R304" s="13"/>
      <c r="S304" s="13"/>
      <c r="T304" s="14"/>
      <c r="U304" s="13"/>
      <c r="V304" s="13"/>
      <c r="W304" s="13"/>
      <c r="X304" s="13"/>
      <c r="Y304" s="13"/>
      <c r="Z304" s="13"/>
    </row>
    <row r="305" spans="1:26" ht="30" customHeigh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2"/>
      <c r="P305" s="12"/>
      <c r="Q305" s="13"/>
      <c r="R305" s="13"/>
      <c r="S305" s="13"/>
      <c r="T305" s="14"/>
      <c r="U305" s="13"/>
      <c r="V305" s="13"/>
      <c r="W305" s="13"/>
      <c r="X305" s="13"/>
      <c r="Y305" s="13"/>
      <c r="Z305" s="13"/>
    </row>
    <row r="306" spans="1:26" ht="30" customHeigh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2"/>
      <c r="P306" s="12"/>
      <c r="Q306" s="13"/>
      <c r="R306" s="13"/>
      <c r="S306" s="13"/>
      <c r="T306" s="14"/>
      <c r="U306" s="13"/>
      <c r="V306" s="13"/>
      <c r="W306" s="13"/>
      <c r="X306" s="13"/>
      <c r="Y306" s="13"/>
      <c r="Z306" s="13"/>
    </row>
    <row r="307" spans="1:26" ht="30" customHeigh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2"/>
      <c r="P307" s="12"/>
      <c r="Q307" s="13"/>
      <c r="R307" s="13"/>
      <c r="S307" s="13"/>
      <c r="T307" s="14"/>
      <c r="U307" s="13"/>
      <c r="V307" s="13"/>
      <c r="W307" s="13"/>
      <c r="X307" s="13"/>
      <c r="Y307" s="13"/>
      <c r="Z307" s="13"/>
    </row>
    <row r="308" spans="1:26" ht="30" customHeigh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2"/>
      <c r="P308" s="12"/>
      <c r="Q308" s="13"/>
      <c r="R308" s="13"/>
      <c r="S308" s="13"/>
      <c r="T308" s="14"/>
      <c r="U308" s="13"/>
      <c r="V308" s="13"/>
      <c r="W308" s="13"/>
      <c r="X308" s="13"/>
      <c r="Y308" s="13"/>
      <c r="Z308" s="13"/>
    </row>
    <row r="309" spans="1:26" ht="30" customHeigh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2"/>
      <c r="P309" s="12"/>
      <c r="Q309" s="13"/>
      <c r="R309" s="13"/>
      <c r="S309" s="13"/>
      <c r="T309" s="14"/>
      <c r="U309" s="13"/>
      <c r="V309" s="13"/>
      <c r="W309" s="13"/>
      <c r="X309" s="13"/>
      <c r="Y309" s="13"/>
      <c r="Z309" s="13"/>
    </row>
    <row r="310" spans="1:26" ht="30" customHeigh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2"/>
      <c r="P310" s="12"/>
      <c r="Q310" s="13"/>
      <c r="R310" s="13"/>
      <c r="S310" s="13"/>
      <c r="T310" s="14"/>
      <c r="U310" s="13"/>
      <c r="V310" s="13"/>
      <c r="W310" s="13"/>
      <c r="X310" s="13"/>
      <c r="Y310" s="13"/>
      <c r="Z310" s="13"/>
    </row>
    <row r="311" spans="1:26" ht="30" customHeigh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2"/>
      <c r="P311" s="12"/>
      <c r="Q311" s="13"/>
      <c r="R311" s="13"/>
      <c r="S311" s="13"/>
      <c r="T311" s="14"/>
      <c r="U311" s="13"/>
      <c r="V311" s="13"/>
      <c r="W311" s="13"/>
      <c r="X311" s="13"/>
      <c r="Y311" s="13"/>
      <c r="Z311" s="13"/>
    </row>
    <row r="312" spans="1:26" ht="30" customHeigh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2"/>
      <c r="P312" s="12"/>
      <c r="Q312" s="13"/>
      <c r="R312" s="13"/>
      <c r="S312" s="13"/>
      <c r="T312" s="14"/>
      <c r="U312" s="13"/>
      <c r="V312" s="13"/>
      <c r="W312" s="13"/>
      <c r="X312" s="13"/>
      <c r="Y312" s="13"/>
      <c r="Z312" s="13"/>
    </row>
    <row r="313" spans="1:26" ht="30" customHeigh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2"/>
      <c r="P313" s="12"/>
      <c r="Q313" s="13"/>
      <c r="R313" s="13"/>
      <c r="S313" s="13"/>
      <c r="T313" s="14"/>
      <c r="U313" s="13"/>
      <c r="V313" s="13"/>
      <c r="W313" s="13"/>
      <c r="X313" s="13"/>
      <c r="Y313" s="13"/>
      <c r="Z313" s="13"/>
    </row>
    <row r="314" spans="1:26" ht="30" customHeigh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2"/>
      <c r="P314" s="12"/>
      <c r="Q314" s="13"/>
      <c r="R314" s="13"/>
      <c r="S314" s="13"/>
      <c r="T314" s="14"/>
      <c r="U314" s="13"/>
      <c r="V314" s="13"/>
      <c r="W314" s="13"/>
      <c r="X314" s="13"/>
      <c r="Y314" s="13"/>
      <c r="Z314" s="13"/>
    </row>
    <row r="315" spans="1:26" ht="30" customHeigh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2"/>
      <c r="P315" s="12"/>
      <c r="Q315" s="13"/>
      <c r="R315" s="13"/>
      <c r="S315" s="13"/>
      <c r="T315" s="14"/>
      <c r="U315" s="13"/>
      <c r="V315" s="13"/>
      <c r="W315" s="13"/>
      <c r="X315" s="13"/>
      <c r="Y315" s="13"/>
      <c r="Z315" s="13"/>
    </row>
    <row r="316" spans="1:26" ht="30" customHeigh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2"/>
      <c r="P316" s="12"/>
      <c r="Q316" s="13"/>
      <c r="R316" s="13"/>
      <c r="S316" s="13"/>
      <c r="T316" s="14"/>
      <c r="U316" s="13"/>
      <c r="V316" s="13"/>
      <c r="W316" s="13"/>
      <c r="X316" s="13"/>
      <c r="Y316" s="13"/>
      <c r="Z316" s="13"/>
    </row>
    <row r="317" spans="1:26" ht="30" customHeigh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2"/>
      <c r="P317" s="12"/>
      <c r="Q317" s="13"/>
      <c r="R317" s="13"/>
      <c r="S317" s="13"/>
      <c r="T317" s="14"/>
      <c r="U317" s="13"/>
      <c r="V317" s="13"/>
      <c r="W317" s="13"/>
      <c r="X317" s="13"/>
      <c r="Y317" s="13"/>
      <c r="Z317" s="13"/>
    </row>
    <row r="318" spans="1:26" ht="30" customHeigh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2"/>
      <c r="P318" s="12"/>
      <c r="Q318" s="13"/>
      <c r="R318" s="13"/>
      <c r="S318" s="13"/>
      <c r="T318" s="14"/>
      <c r="U318" s="13"/>
      <c r="V318" s="13"/>
      <c r="W318" s="13"/>
      <c r="X318" s="13"/>
      <c r="Y318" s="13"/>
      <c r="Z318" s="13"/>
    </row>
    <row r="319" spans="1:26" ht="30" customHeigh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2"/>
      <c r="P319" s="12"/>
      <c r="Q319" s="13"/>
      <c r="R319" s="13"/>
      <c r="S319" s="13"/>
      <c r="T319" s="14"/>
      <c r="U319" s="13"/>
      <c r="V319" s="13"/>
      <c r="W319" s="13"/>
      <c r="X319" s="13"/>
      <c r="Y319" s="13"/>
      <c r="Z319" s="13"/>
    </row>
    <row r="320" spans="1:26" ht="30" customHeigh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2"/>
      <c r="P320" s="12"/>
      <c r="Q320" s="13"/>
      <c r="R320" s="13"/>
      <c r="S320" s="13"/>
      <c r="T320" s="14"/>
      <c r="U320" s="13"/>
      <c r="V320" s="13"/>
      <c r="W320" s="13"/>
      <c r="X320" s="13"/>
      <c r="Y320" s="13"/>
      <c r="Z320" s="13"/>
    </row>
    <row r="321" spans="1:26" ht="30" customHeigh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2"/>
      <c r="P321" s="12"/>
      <c r="Q321" s="13"/>
      <c r="R321" s="13"/>
      <c r="S321" s="13"/>
      <c r="T321" s="14"/>
      <c r="U321" s="13"/>
      <c r="V321" s="13"/>
      <c r="W321" s="13"/>
      <c r="X321" s="13"/>
      <c r="Y321" s="13"/>
      <c r="Z321" s="13"/>
    </row>
    <row r="322" spans="1:26" ht="30" customHeigh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2"/>
      <c r="P322" s="12"/>
      <c r="Q322" s="13"/>
      <c r="R322" s="13"/>
      <c r="S322" s="13"/>
      <c r="T322" s="14"/>
      <c r="U322" s="13"/>
      <c r="V322" s="13"/>
      <c r="W322" s="13"/>
      <c r="X322" s="13"/>
      <c r="Y322" s="13"/>
      <c r="Z322" s="13"/>
    </row>
    <row r="323" spans="1:26" ht="30" customHeigh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2"/>
      <c r="P323" s="12"/>
      <c r="Q323" s="13"/>
      <c r="R323" s="13"/>
      <c r="S323" s="13"/>
      <c r="T323" s="14"/>
      <c r="U323" s="13"/>
      <c r="V323" s="13"/>
      <c r="W323" s="13"/>
      <c r="X323" s="13"/>
      <c r="Y323" s="13"/>
      <c r="Z323" s="13"/>
    </row>
    <row r="324" spans="1:26" ht="30" customHeigh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2"/>
      <c r="P324" s="12"/>
      <c r="Q324" s="13"/>
      <c r="R324" s="13"/>
      <c r="S324" s="13"/>
      <c r="T324" s="14"/>
      <c r="U324" s="13"/>
      <c r="V324" s="13"/>
      <c r="W324" s="13"/>
      <c r="X324" s="13"/>
      <c r="Y324" s="13"/>
      <c r="Z324" s="13"/>
    </row>
    <row r="325" spans="1:26" ht="30" customHeigh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2"/>
      <c r="P325" s="12"/>
      <c r="Q325" s="13"/>
      <c r="R325" s="13"/>
      <c r="S325" s="13"/>
      <c r="T325" s="14"/>
      <c r="U325" s="13"/>
      <c r="V325" s="13"/>
      <c r="W325" s="13"/>
      <c r="X325" s="13"/>
      <c r="Y325" s="13"/>
      <c r="Z325" s="13"/>
    </row>
    <row r="326" spans="1:26" ht="30" customHeigh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2"/>
      <c r="P326" s="12"/>
      <c r="Q326" s="13"/>
      <c r="R326" s="13"/>
      <c r="S326" s="13"/>
      <c r="T326" s="14"/>
      <c r="U326" s="13"/>
      <c r="V326" s="13"/>
      <c r="W326" s="13"/>
      <c r="X326" s="13"/>
      <c r="Y326" s="13"/>
      <c r="Z326" s="13"/>
    </row>
    <row r="327" spans="1:26" ht="30" customHeigh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2"/>
      <c r="P327" s="12"/>
      <c r="Q327" s="13"/>
      <c r="R327" s="13"/>
      <c r="S327" s="13"/>
      <c r="T327" s="14"/>
      <c r="U327" s="13"/>
      <c r="V327" s="13"/>
      <c r="W327" s="13"/>
      <c r="X327" s="13"/>
      <c r="Y327" s="13"/>
      <c r="Z327" s="13"/>
    </row>
    <row r="328" spans="1:26" ht="30" customHeigh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2"/>
      <c r="P328" s="12"/>
      <c r="Q328" s="13"/>
      <c r="R328" s="13"/>
      <c r="S328" s="13"/>
      <c r="T328" s="14"/>
      <c r="U328" s="13"/>
      <c r="V328" s="13"/>
      <c r="W328" s="13"/>
      <c r="X328" s="13"/>
      <c r="Y328" s="13"/>
      <c r="Z328" s="13"/>
    </row>
    <row r="329" spans="1:26" ht="30" customHeigh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2"/>
      <c r="P329" s="12"/>
      <c r="Q329" s="13"/>
      <c r="R329" s="13"/>
      <c r="S329" s="13"/>
      <c r="T329" s="14"/>
      <c r="U329" s="13"/>
      <c r="V329" s="13"/>
      <c r="W329" s="13"/>
      <c r="X329" s="13"/>
      <c r="Y329" s="13"/>
      <c r="Z329" s="13"/>
    </row>
    <row r="330" spans="1:26" ht="30" customHeigh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2"/>
      <c r="P330" s="12"/>
      <c r="Q330" s="13"/>
      <c r="R330" s="13"/>
      <c r="S330" s="13"/>
      <c r="T330" s="14"/>
      <c r="U330" s="13"/>
      <c r="V330" s="13"/>
      <c r="W330" s="13"/>
      <c r="X330" s="13"/>
      <c r="Y330" s="13"/>
      <c r="Z330" s="13"/>
    </row>
    <row r="331" spans="1:26" ht="30" customHeigh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2"/>
      <c r="P331" s="12"/>
      <c r="Q331" s="13"/>
      <c r="R331" s="13"/>
      <c r="S331" s="13"/>
      <c r="T331" s="14"/>
      <c r="U331" s="13"/>
      <c r="V331" s="13"/>
      <c r="W331" s="13"/>
      <c r="X331" s="13"/>
      <c r="Y331" s="13"/>
      <c r="Z331" s="13"/>
    </row>
    <row r="332" spans="1:26" ht="30" customHeigh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2"/>
      <c r="P332" s="12"/>
      <c r="Q332" s="13"/>
      <c r="R332" s="13"/>
      <c r="S332" s="13"/>
      <c r="T332" s="14"/>
      <c r="U332" s="13"/>
      <c r="V332" s="13"/>
      <c r="W332" s="13"/>
      <c r="X332" s="13"/>
      <c r="Y332" s="13"/>
      <c r="Z332" s="13"/>
    </row>
    <row r="333" spans="1:26" ht="30" customHeigh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2"/>
      <c r="P333" s="12"/>
      <c r="Q333" s="13"/>
      <c r="R333" s="13"/>
      <c r="S333" s="13"/>
      <c r="T333" s="14"/>
      <c r="U333" s="13"/>
      <c r="V333" s="13"/>
      <c r="W333" s="13"/>
      <c r="X333" s="13"/>
      <c r="Y333" s="13"/>
      <c r="Z333" s="13"/>
    </row>
    <row r="334" spans="1:26" ht="30" customHeigh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2"/>
      <c r="P334" s="12"/>
      <c r="Q334" s="13"/>
      <c r="R334" s="13"/>
      <c r="S334" s="13"/>
      <c r="T334" s="14"/>
      <c r="U334" s="13"/>
      <c r="V334" s="13"/>
      <c r="W334" s="13"/>
      <c r="X334" s="13"/>
      <c r="Y334" s="13"/>
      <c r="Z334" s="13"/>
    </row>
    <row r="335" spans="1:26" ht="30" customHeigh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2"/>
      <c r="P335" s="12"/>
      <c r="Q335" s="13"/>
      <c r="R335" s="13"/>
      <c r="S335" s="13"/>
      <c r="T335" s="14"/>
      <c r="U335" s="13"/>
      <c r="V335" s="13"/>
      <c r="W335" s="13"/>
      <c r="X335" s="13"/>
      <c r="Y335" s="13"/>
      <c r="Z335" s="13"/>
    </row>
    <row r="336" spans="1:26" ht="30" customHeigh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2"/>
      <c r="P336" s="12"/>
      <c r="Q336" s="13"/>
      <c r="R336" s="13"/>
      <c r="S336" s="13"/>
      <c r="T336" s="14"/>
      <c r="U336" s="13"/>
      <c r="V336" s="13"/>
      <c r="W336" s="13"/>
      <c r="X336" s="13"/>
      <c r="Y336" s="13"/>
      <c r="Z336" s="13"/>
    </row>
    <row r="337" spans="1:26" ht="30" customHeigh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2"/>
      <c r="P337" s="12"/>
      <c r="Q337" s="13"/>
      <c r="R337" s="13"/>
      <c r="S337" s="13"/>
      <c r="T337" s="14"/>
      <c r="U337" s="13"/>
      <c r="V337" s="13"/>
      <c r="W337" s="13"/>
      <c r="X337" s="13"/>
      <c r="Y337" s="13"/>
      <c r="Z337" s="13"/>
    </row>
    <row r="338" spans="1:26" ht="30" customHeigh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2"/>
      <c r="P338" s="12"/>
      <c r="Q338" s="13"/>
      <c r="R338" s="13"/>
      <c r="S338" s="13"/>
      <c r="T338" s="14"/>
      <c r="U338" s="13"/>
      <c r="V338" s="13"/>
      <c r="W338" s="13"/>
      <c r="X338" s="13"/>
      <c r="Y338" s="13"/>
      <c r="Z338" s="13"/>
    </row>
    <row r="339" spans="1:26" ht="30" customHeigh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2"/>
      <c r="P339" s="12"/>
      <c r="Q339" s="13"/>
      <c r="R339" s="13"/>
      <c r="S339" s="13"/>
      <c r="T339" s="14"/>
      <c r="U339" s="13"/>
      <c r="V339" s="13"/>
      <c r="W339" s="13"/>
      <c r="X339" s="13"/>
      <c r="Y339" s="13"/>
      <c r="Z339" s="13"/>
    </row>
    <row r="340" spans="1:26" ht="30" customHeigh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2"/>
      <c r="P340" s="12"/>
      <c r="Q340" s="13"/>
      <c r="R340" s="13"/>
      <c r="S340" s="13"/>
      <c r="T340" s="14"/>
      <c r="U340" s="13"/>
      <c r="V340" s="13"/>
      <c r="W340" s="13"/>
      <c r="X340" s="13"/>
      <c r="Y340" s="13"/>
      <c r="Z340" s="13"/>
    </row>
    <row r="341" spans="1:26" ht="30" customHeigh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2"/>
      <c r="P341" s="12"/>
      <c r="Q341" s="13"/>
      <c r="R341" s="13"/>
      <c r="S341" s="13"/>
      <c r="T341" s="14"/>
      <c r="U341" s="13"/>
      <c r="V341" s="13"/>
      <c r="W341" s="13"/>
      <c r="X341" s="13"/>
      <c r="Y341" s="13"/>
      <c r="Z341" s="13"/>
    </row>
    <row r="342" spans="1:26" ht="30" customHeigh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2"/>
      <c r="P342" s="12"/>
      <c r="Q342" s="13"/>
      <c r="R342" s="13"/>
      <c r="S342" s="13"/>
      <c r="T342" s="14"/>
      <c r="U342" s="13"/>
      <c r="V342" s="13"/>
      <c r="W342" s="13"/>
      <c r="X342" s="13"/>
      <c r="Y342" s="13"/>
      <c r="Z342" s="13"/>
    </row>
    <row r="343" spans="1:26" ht="30" customHeigh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2"/>
      <c r="P343" s="12"/>
      <c r="Q343" s="13"/>
      <c r="R343" s="13"/>
      <c r="S343" s="13"/>
      <c r="T343" s="14"/>
      <c r="U343" s="13"/>
      <c r="V343" s="13"/>
      <c r="W343" s="13"/>
      <c r="X343" s="13"/>
      <c r="Y343" s="13"/>
      <c r="Z343" s="13"/>
    </row>
    <row r="344" spans="1:26" ht="30" customHeigh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2"/>
      <c r="P344" s="12"/>
      <c r="Q344" s="13"/>
      <c r="R344" s="13"/>
      <c r="S344" s="13"/>
      <c r="T344" s="14"/>
      <c r="U344" s="13"/>
      <c r="V344" s="13"/>
      <c r="W344" s="13"/>
      <c r="X344" s="13"/>
      <c r="Y344" s="13"/>
      <c r="Z344" s="13"/>
    </row>
    <row r="345" spans="1:26" ht="30" customHeigh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2"/>
      <c r="P345" s="12"/>
      <c r="Q345" s="13"/>
      <c r="R345" s="13"/>
      <c r="S345" s="13"/>
      <c r="T345" s="14"/>
      <c r="U345" s="13"/>
      <c r="V345" s="13"/>
      <c r="W345" s="13"/>
      <c r="X345" s="13"/>
      <c r="Y345" s="13"/>
      <c r="Z345" s="13"/>
    </row>
    <row r="346" spans="1:26" ht="30" customHeigh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2"/>
      <c r="P346" s="12"/>
      <c r="Q346" s="13"/>
      <c r="R346" s="13"/>
      <c r="S346" s="13"/>
      <c r="T346" s="14"/>
      <c r="U346" s="13"/>
      <c r="V346" s="13"/>
      <c r="W346" s="13"/>
      <c r="X346" s="13"/>
      <c r="Y346" s="13"/>
      <c r="Z346" s="13"/>
    </row>
    <row r="347" spans="1:26" ht="30" customHeigh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2"/>
      <c r="P347" s="12"/>
      <c r="Q347" s="13"/>
      <c r="R347" s="13"/>
      <c r="S347" s="13"/>
      <c r="T347" s="14"/>
      <c r="U347" s="13"/>
      <c r="V347" s="13"/>
      <c r="W347" s="13"/>
      <c r="X347" s="13"/>
      <c r="Y347" s="13"/>
      <c r="Z347" s="13"/>
    </row>
    <row r="348" spans="1:26" ht="30" customHeigh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2"/>
      <c r="P348" s="12"/>
      <c r="Q348" s="13"/>
      <c r="R348" s="13"/>
      <c r="S348" s="13"/>
      <c r="T348" s="14"/>
      <c r="U348" s="13"/>
      <c r="V348" s="13"/>
      <c r="W348" s="13"/>
      <c r="X348" s="13"/>
      <c r="Y348" s="13"/>
      <c r="Z348" s="13"/>
    </row>
    <row r="349" spans="1:26" ht="30" customHeigh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2"/>
      <c r="P349" s="12"/>
      <c r="Q349" s="13"/>
      <c r="R349" s="13"/>
      <c r="S349" s="13"/>
      <c r="T349" s="14"/>
      <c r="U349" s="13"/>
      <c r="V349" s="13"/>
      <c r="W349" s="13"/>
      <c r="X349" s="13"/>
      <c r="Y349" s="13"/>
      <c r="Z349" s="13"/>
    </row>
    <row r="350" spans="1:26" ht="30" customHeigh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2"/>
      <c r="P350" s="12"/>
      <c r="Q350" s="13"/>
      <c r="R350" s="13"/>
      <c r="S350" s="13"/>
      <c r="T350" s="14"/>
      <c r="U350" s="13"/>
      <c r="V350" s="13"/>
      <c r="W350" s="13"/>
      <c r="X350" s="13"/>
      <c r="Y350" s="13"/>
      <c r="Z350" s="13"/>
    </row>
    <row r="351" spans="1:26" ht="30" customHeigh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2"/>
      <c r="P351" s="12"/>
      <c r="Q351" s="13"/>
      <c r="R351" s="13"/>
      <c r="S351" s="13"/>
      <c r="T351" s="14"/>
      <c r="U351" s="13"/>
      <c r="V351" s="13"/>
      <c r="W351" s="13"/>
      <c r="X351" s="13"/>
      <c r="Y351" s="13"/>
      <c r="Z351" s="13"/>
    </row>
    <row r="352" spans="1:26" ht="30" customHeigh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2"/>
      <c r="P352" s="12"/>
      <c r="Q352" s="13"/>
      <c r="R352" s="13"/>
      <c r="S352" s="13"/>
      <c r="T352" s="14"/>
      <c r="U352" s="13"/>
      <c r="V352" s="13"/>
      <c r="W352" s="13"/>
      <c r="X352" s="13"/>
      <c r="Y352" s="13"/>
      <c r="Z352" s="13"/>
    </row>
    <row r="353" spans="1:26" ht="30" customHeigh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2"/>
      <c r="P353" s="12"/>
      <c r="Q353" s="13"/>
      <c r="R353" s="13"/>
      <c r="S353" s="13"/>
      <c r="T353" s="14"/>
      <c r="U353" s="13"/>
      <c r="V353" s="13"/>
      <c r="W353" s="13"/>
      <c r="X353" s="13"/>
      <c r="Y353" s="13"/>
      <c r="Z353" s="13"/>
    </row>
    <row r="354" spans="1:26" ht="30" customHeigh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2"/>
      <c r="P354" s="12"/>
      <c r="Q354" s="13"/>
      <c r="R354" s="13"/>
      <c r="S354" s="13"/>
      <c r="T354" s="14"/>
      <c r="U354" s="13"/>
      <c r="V354" s="13"/>
      <c r="W354" s="13"/>
      <c r="X354" s="13"/>
      <c r="Y354" s="13"/>
      <c r="Z354" s="13"/>
    </row>
    <row r="355" spans="1:26" ht="30" customHeigh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2"/>
      <c r="P355" s="12"/>
      <c r="Q355" s="13"/>
      <c r="R355" s="13"/>
      <c r="S355" s="13"/>
      <c r="T355" s="14"/>
      <c r="U355" s="13"/>
      <c r="V355" s="13"/>
      <c r="W355" s="13"/>
      <c r="X355" s="13"/>
      <c r="Y355" s="13"/>
      <c r="Z355" s="13"/>
    </row>
    <row r="356" spans="1:26" ht="30" customHeigh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2"/>
      <c r="P356" s="12"/>
      <c r="Q356" s="13"/>
      <c r="R356" s="13"/>
      <c r="S356" s="13"/>
      <c r="T356" s="14"/>
      <c r="U356" s="13"/>
      <c r="V356" s="13"/>
      <c r="W356" s="13"/>
      <c r="X356" s="13"/>
      <c r="Y356" s="13"/>
      <c r="Z356" s="13"/>
    </row>
    <row r="357" spans="1:26" ht="30" customHeigh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2"/>
      <c r="P357" s="12"/>
      <c r="Q357" s="13"/>
      <c r="R357" s="13"/>
      <c r="S357" s="13"/>
      <c r="T357" s="14"/>
      <c r="U357" s="13"/>
      <c r="V357" s="13"/>
      <c r="W357" s="13"/>
      <c r="X357" s="13"/>
      <c r="Y357" s="13"/>
      <c r="Z357" s="13"/>
    </row>
    <row r="358" spans="1:26" ht="30" customHeigh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2"/>
      <c r="P358" s="12"/>
      <c r="Q358" s="13"/>
      <c r="R358" s="13"/>
      <c r="S358" s="13"/>
      <c r="T358" s="14"/>
      <c r="U358" s="13"/>
      <c r="V358" s="13"/>
      <c r="W358" s="13"/>
      <c r="X358" s="13"/>
      <c r="Y358" s="13"/>
      <c r="Z358" s="13"/>
    </row>
    <row r="359" spans="1:26" ht="30" customHeigh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2"/>
      <c r="P359" s="12"/>
      <c r="Q359" s="13"/>
      <c r="R359" s="13"/>
      <c r="S359" s="13"/>
      <c r="T359" s="14"/>
      <c r="U359" s="13"/>
      <c r="V359" s="13"/>
      <c r="W359" s="13"/>
      <c r="X359" s="13"/>
      <c r="Y359" s="13"/>
      <c r="Z359" s="13"/>
    </row>
    <row r="360" spans="1:26" ht="30" customHeigh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2"/>
      <c r="P360" s="12"/>
      <c r="Q360" s="13"/>
      <c r="R360" s="13"/>
      <c r="S360" s="13"/>
      <c r="T360" s="14"/>
      <c r="U360" s="13"/>
      <c r="V360" s="13"/>
      <c r="W360" s="13"/>
      <c r="X360" s="13"/>
      <c r="Y360" s="13"/>
      <c r="Z360" s="13"/>
    </row>
    <row r="361" spans="1:26" ht="30" customHeigh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2"/>
      <c r="P361" s="12"/>
      <c r="Q361" s="13"/>
      <c r="R361" s="13"/>
      <c r="S361" s="13"/>
      <c r="T361" s="14"/>
      <c r="U361" s="13"/>
      <c r="V361" s="13"/>
      <c r="W361" s="13"/>
      <c r="X361" s="13"/>
      <c r="Y361" s="13"/>
      <c r="Z361" s="13"/>
    </row>
    <row r="362" spans="1:26" ht="30" customHeigh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2"/>
      <c r="P362" s="12"/>
      <c r="Q362" s="13"/>
      <c r="R362" s="13"/>
      <c r="S362" s="13"/>
      <c r="T362" s="14"/>
      <c r="U362" s="13"/>
      <c r="V362" s="13"/>
      <c r="W362" s="13"/>
      <c r="X362" s="13"/>
      <c r="Y362" s="13"/>
      <c r="Z362" s="13"/>
    </row>
    <row r="363" spans="1:26" ht="30" customHeigh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2"/>
      <c r="P363" s="12"/>
      <c r="Q363" s="13"/>
      <c r="R363" s="13"/>
      <c r="S363" s="13"/>
      <c r="T363" s="14"/>
      <c r="U363" s="13"/>
      <c r="V363" s="13"/>
      <c r="W363" s="13"/>
      <c r="X363" s="13"/>
      <c r="Y363" s="13"/>
      <c r="Z363" s="13"/>
    </row>
    <row r="364" spans="1:26" ht="30" customHeigh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2"/>
      <c r="P364" s="12"/>
      <c r="Q364" s="13"/>
      <c r="R364" s="13"/>
      <c r="S364" s="13"/>
      <c r="T364" s="14"/>
      <c r="U364" s="13"/>
      <c r="V364" s="13"/>
      <c r="W364" s="13"/>
      <c r="X364" s="13"/>
      <c r="Y364" s="13"/>
      <c r="Z364" s="13"/>
    </row>
    <row r="365" spans="1:26" ht="30" customHeigh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2"/>
      <c r="P365" s="12"/>
      <c r="Q365" s="13"/>
      <c r="R365" s="13"/>
      <c r="S365" s="13"/>
      <c r="T365" s="14"/>
      <c r="U365" s="13"/>
      <c r="V365" s="13"/>
      <c r="W365" s="13"/>
      <c r="X365" s="13"/>
      <c r="Y365" s="13"/>
      <c r="Z365" s="13"/>
    </row>
    <row r="366" spans="1:26" ht="30" customHeigh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2"/>
      <c r="P366" s="12"/>
      <c r="Q366" s="13"/>
      <c r="R366" s="13"/>
      <c r="S366" s="13"/>
      <c r="T366" s="14"/>
      <c r="U366" s="13"/>
      <c r="V366" s="13"/>
      <c r="W366" s="13"/>
      <c r="X366" s="13"/>
      <c r="Y366" s="13"/>
      <c r="Z366" s="13"/>
    </row>
    <row r="367" spans="1:26" ht="30" customHeigh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2"/>
      <c r="P367" s="12"/>
      <c r="Q367" s="13"/>
      <c r="R367" s="13"/>
      <c r="S367" s="13"/>
      <c r="T367" s="14"/>
      <c r="U367" s="13"/>
      <c r="V367" s="13"/>
      <c r="W367" s="13"/>
      <c r="X367" s="13"/>
      <c r="Y367" s="13"/>
      <c r="Z367" s="13"/>
    </row>
    <row r="368" spans="1:26" ht="30" customHeigh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2"/>
      <c r="P368" s="12"/>
      <c r="Q368" s="13"/>
      <c r="R368" s="13"/>
      <c r="S368" s="13"/>
      <c r="T368" s="14"/>
      <c r="U368" s="13"/>
      <c r="V368" s="13"/>
      <c r="W368" s="13"/>
      <c r="X368" s="13"/>
      <c r="Y368" s="13"/>
      <c r="Z368" s="13"/>
    </row>
    <row r="369" spans="1:26" ht="30" customHeigh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2"/>
      <c r="P369" s="12"/>
      <c r="Q369" s="13"/>
      <c r="R369" s="13"/>
      <c r="S369" s="13"/>
      <c r="T369" s="14"/>
      <c r="U369" s="13"/>
      <c r="V369" s="13"/>
      <c r="W369" s="13"/>
      <c r="X369" s="13"/>
      <c r="Y369" s="13"/>
      <c r="Z369" s="13"/>
    </row>
    <row r="370" spans="1:26" ht="30" customHeigh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2"/>
      <c r="P370" s="12"/>
      <c r="Q370" s="13"/>
      <c r="R370" s="13"/>
      <c r="S370" s="13"/>
      <c r="T370" s="14"/>
      <c r="U370" s="13"/>
      <c r="V370" s="13"/>
      <c r="W370" s="13"/>
      <c r="X370" s="13"/>
      <c r="Y370" s="13"/>
      <c r="Z370" s="13"/>
    </row>
    <row r="371" spans="1:26" ht="30" customHeigh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2"/>
      <c r="P371" s="12"/>
      <c r="Q371" s="13"/>
      <c r="R371" s="13"/>
      <c r="S371" s="13"/>
      <c r="T371" s="14"/>
      <c r="U371" s="13"/>
      <c r="V371" s="13"/>
      <c r="W371" s="13"/>
      <c r="X371" s="13"/>
      <c r="Y371" s="13"/>
      <c r="Z371" s="13"/>
    </row>
    <row r="372" spans="1:26" ht="30" customHeigh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2"/>
      <c r="P372" s="12"/>
      <c r="Q372" s="13"/>
      <c r="R372" s="13"/>
      <c r="S372" s="13"/>
      <c r="T372" s="14"/>
      <c r="U372" s="13"/>
      <c r="V372" s="13"/>
      <c r="W372" s="13"/>
      <c r="X372" s="13"/>
      <c r="Y372" s="13"/>
      <c r="Z372" s="13"/>
    </row>
    <row r="373" spans="1:26" ht="30" customHeigh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2"/>
      <c r="P373" s="12"/>
      <c r="Q373" s="13"/>
      <c r="R373" s="13"/>
      <c r="S373" s="13"/>
      <c r="T373" s="14"/>
      <c r="U373" s="13"/>
      <c r="V373" s="13"/>
      <c r="W373" s="13"/>
      <c r="X373" s="13"/>
      <c r="Y373" s="13"/>
      <c r="Z373" s="13"/>
    </row>
    <row r="374" spans="1:26" ht="30" customHeigh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2"/>
      <c r="P374" s="12"/>
      <c r="Q374" s="13"/>
      <c r="R374" s="13"/>
      <c r="S374" s="13"/>
      <c r="T374" s="14"/>
      <c r="U374" s="13"/>
      <c r="V374" s="13"/>
      <c r="W374" s="13"/>
      <c r="X374" s="13"/>
      <c r="Y374" s="13"/>
      <c r="Z374" s="13"/>
    </row>
    <row r="375" spans="1:26" ht="30" customHeigh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2"/>
      <c r="P375" s="12"/>
      <c r="Q375" s="13"/>
      <c r="R375" s="13"/>
      <c r="S375" s="13"/>
      <c r="T375" s="14"/>
      <c r="U375" s="13"/>
      <c r="V375" s="13"/>
      <c r="W375" s="13"/>
      <c r="X375" s="13"/>
      <c r="Y375" s="13"/>
      <c r="Z375" s="13"/>
    </row>
    <row r="376" spans="1:26" ht="30" customHeigh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2"/>
      <c r="P376" s="12"/>
      <c r="Q376" s="13"/>
      <c r="R376" s="13"/>
      <c r="S376" s="13"/>
      <c r="T376" s="14"/>
      <c r="U376" s="13"/>
      <c r="V376" s="13"/>
      <c r="W376" s="13"/>
      <c r="X376" s="13"/>
      <c r="Y376" s="13"/>
      <c r="Z376" s="13"/>
    </row>
    <row r="377" spans="1:26" ht="30" customHeigh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2"/>
      <c r="P377" s="12"/>
      <c r="Q377" s="13"/>
      <c r="R377" s="13"/>
      <c r="S377" s="13"/>
      <c r="T377" s="14"/>
      <c r="U377" s="13"/>
      <c r="V377" s="13"/>
      <c r="W377" s="13"/>
      <c r="X377" s="13"/>
      <c r="Y377" s="13"/>
      <c r="Z377" s="13"/>
    </row>
    <row r="378" spans="1:26" ht="30" customHeigh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2"/>
      <c r="P378" s="12"/>
      <c r="Q378" s="13"/>
      <c r="R378" s="13"/>
      <c r="S378" s="13"/>
      <c r="T378" s="14"/>
      <c r="U378" s="13"/>
      <c r="V378" s="13"/>
      <c r="W378" s="13"/>
      <c r="X378" s="13"/>
      <c r="Y378" s="13"/>
      <c r="Z378" s="13"/>
    </row>
    <row r="379" spans="1:26" ht="30" customHeigh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2"/>
      <c r="P379" s="12"/>
      <c r="Q379" s="13"/>
      <c r="R379" s="13"/>
      <c r="S379" s="13"/>
      <c r="T379" s="14"/>
      <c r="U379" s="13"/>
      <c r="V379" s="13"/>
      <c r="W379" s="13"/>
      <c r="X379" s="13"/>
      <c r="Y379" s="13"/>
      <c r="Z379" s="13"/>
    </row>
    <row r="380" spans="1:26" ht="30" customHeigh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2"/>
      <c r="P380" s="12"/>
      <c r="Q380" s="13"/>
      <c r="R380" s="13"/>
      <c r="S380" s="13"/>
      <c r="T380" s="14"/>
      <c r="U380" s="13"/>
      <c r="V380" s="13"/>
      <c r="W380" s="13"/>
      <c r="X380" s="13"/>
      <c r="Y380" s="13"/>
      <c r="Z380" s="13"/>
    </row>
    <row r="381" spans="1:26" ht="30" customHeigh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2"/>
      <c r="P381" s="12"/>
      <c r="Q381" s="13"/>
      <c r="R381" s="13"/>
      <c r="S381" s="13"/>
      <c r="T381" s="14"/>
      <c r="U381" s="13"/>
      <c r="V381" s="13"/>
      <c r="W381" s="13"/>
      <c r="X381" s="13"/>
      <c r="Y381" s="13"/>
      <c r="Z381" s="13"/>
    </row>
    <row r="382" spans="1:26" ht="30" customHeigh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2"/>
      <c r="P382" s="12"/>
      <c r="Q382" s="13"/>
      <c r="R382" s="13"/>
      <c r="S382" s="13"/>
      <c r="T382" s="14"/>
      <c r="U382" s="13"/>
      <c r="V382" s="13"/>
      <c r="W382" s="13"/>
      <c r="X382" s="13"/>
      <c r="Y382" s="13"/>
      <c r="Z382" s="13"/>
    </row>
    <row r="383" spans="1:26" ht="30" customHeigh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2"/>
      <c r="P383" s="12"/>
      <c r="Q383" s="13"/>
      <c r="R383" s="13"/>
      <c r="S383" s="13"/>
      <c r="T383" s="14"/>
      <c r="U383" s="13"/>
      <c r="V383" s="13"/>
      <c r="W383" s="13"/>
      <c r="X383" s="13"/>
      <c r="Y383" s="13"/>
      <c r="Z383" s="13"/>
    </row>
    <row r="384" spans="1:26" ht="30" customHeigh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2"/>
      <c r="P384" s="12"/>
      <c r="Q384" s="13"/>
      <c r="R384" s="13"/>
      <c r="S384" s="13"/>
      <c r="T384" s="14"/>
      <c r="U384" s="13"/>
      <c r="V384" s="13"/>
      <c r="W384" s="13"/>
      <c r="X384" s="13"/>
      <c r="Y384" s="13"/>
      <c r="Z384" s="13"/>
    </row>
    <row r="385" spans="1:26" ht="30" customHeigh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2"/>
      <c r="P385" s="12"/>
      <c r="Q385" s="13"/>
      <c r="R385" s="13"/>
      <c r="S385" s="13"/>
      <c r="T385" s="14"/>
      <c r="U385" s="13"/>
      <c r="V385" s="13"/>
      <c r="W385" s="13"/>
      <c r="X385" s="13"/>
      <c r="Y385" s="13"/>
      <c r="Z385" s="13"/>
    </row>
    <row r="386" spans="1:26" ht="30" customHeigh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2"/>
      <c r="P386" s="12"/>
      <c r="Q386" s="13"/>
      <c r="R386" s="13"/>
      <c r="S386" s="13"/>
      <c r="T386" s="14"/>
      <c r="U386" s="13"/>
      <c r="V386" s="13"/>
      <c r="W386" s="13"/>
      <c r="X386" s="13"/>
      <c r="Y386" s="13"/>
      <c r="Z386" s="13"/>
    </row>
    <row r="387" spans="1:26" ht="30" customHeigh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2"/>
      <c r="P387" s="12"/>
      <c r="Q387" s="13"/>
      <c r="R387" s="13"/>
      <c r="S387" s="13"/>
      <c r="T387" s="14"/>
      <c r="U387" s="13"/>
      <c r="V387" s="13"/>
      <c r="W387" s="13"/>
      <c r="X387" s="13"/>
      <c r="Y387" s="13"/>
      <c r="Z387" s="13"/>
    </row>
    <row r="388" spans="1:26" ht="30" customHeigh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2"/>
      <c r="P388" s="12"/>
      <c r="Q388" s="13"/>
      <c r="R388" s="13"/>
      <c r="S388" s="13"/>
      <c r="T388" s="14"/>
      <c r="U388" s="13"/>
      <c r="V388" s="13"/>
      <c r="W388" s="13"/>
      <c r="X388" s="13"/>
      <c r="Y388" s="13"/>
      <c r="Z388" s="13"/>
    </row>
    <row r="389" spans="1:26" ht="30" customHeigh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2"/>
      <c r="P389" s="12"/>
      <c r="Q389" s="13"/>
      <c r="R389" s="13"/>
      <c r="S389" s="13"/>
      <c r="T389" s="14"/>
      <c r="U389" s="13"/>
      <c r="V389" s="13"/>
      <c r="W389" s="13"/>
      <c r="X389" s="13"/>
      <c r="Y389" s="13"/>
      <c r="Z389" s="13"/>
    </row>
    <row r="390" spans="1:26" ht="30" customHeigh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2"/>
      <c r="P390" s="12"/>
      <c r="Q390" s="13"/>
      <c r="R390" s="13"/>
      <c r="S390" s="13"/>
      <c r="T390" s="14"/>
      <c r="U390" s="13"/>
      <c r="V390" s="13"/>
      <c r="W390" s="13"/>
      <c r="X390" s="13"/>
      <c r="Y390" s="13"/>
      <c r="Z390" s="13"/>
    </row>
    <row r="391" spans="1:26" ht="30" customHeigh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2"/>
      <c r="P391" s="12"/>
      <c r="Q391" s="13"/>
      <c r="R391" s="13"/>
      <c r="S391" s="13"/>
      <c r="T391" s="14"/>
      <c r="U391" s="13"/>
      <c r="V391" s="13"/>
      <c r="W391" s="13"/>
      <c r="X391" s="13"/>
      <c r="Y391" s="13"/>
      <c r="Z391" s="13"/>
    </row>
    <row r="392" spans="1:26" ht="30" customHeigh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2"/>
      <c r="P392" s="12"/>
      <c r="Q392" s="13"/>
      <c r="R392" s="13"/>
      <c r="S392" s="13"/>
      <c r="T392" s="14"/>
      <c r="U392" s="13"/>
      <c r="V392" s="13"/>
      <c r="W392" s="13"/>
      <c r="X392" s="13"/>
      <c r="Y392" s="13"/>
      <c r="Z392" s="13"/>
    </row>
    <row r="393" spans="1:26" ht="30" customHeigh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2"/>
      <c r="P393" s="12"/>
      <c r="Q393" s="13"/>
      <c r="R393" s="13"/>
      <c r="S393" s="13"/>
      <c r="T393" s="14"/>
      <c r="U393" s="13"/>
      <c r="V393" s="13"/>
      <c r="W393" s="13"/>
      <c r="X393" s="13"/>
      <c r="Y393" s="13"/>
      <c r="Z393" s="13"/>
    </row>
    <row r="394" spans="1:26" ht="30" customHeigh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2"/>
      <c r="P394" s="12"/>
      <c r="Q394" s="13"/>
      <c r="R394" s="13"/>
      <c r="S394" s="13"/>
      <c r="T394" s="14"/>
      <c r="U394" s="13"/>
      <c r="V394" s="13"/>
      <c r="W394" s="13"/>
      <c r="X394" s="13"/>
      <c r="Y394" s="13"/>
      <c r="Z394" s="13"/>
    </row>
    <row r="395" spans="1:26" ht="30" customHeigh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2"/>
      <c r="P395" s="12"/>
      <c r="Q395" s="13"/>
      <c r="R395" s="13"/>
      <c r="S395" s="13"/>
      <c r="T395" s="14"/>
      <c r="U395" s="13"/>
      <c r="V395" s="13"/>
      <c r="W395" s="13"/>
      <c r="X395" s="13"/>
      <c r="Y395" s="13"/>
      <c r="Z395" s="13"/>
    </row>
    <row r="396" spans="1:26" ht="30" customHeigh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2"/>
      <c r="P396" s="12"/>
      <c r="Q396" s="13"/>
      <c r="R396" s="13"/>
      <c r="S396" s="13"/>
      <c r="T396" s="14"/>
      <c r="U396" s="13"/>
      <c r="V396" s="13"/>
      <c r="W396" s="13"/>
      <c r="X396" s="13"/>
      <c r="Y396" s="13"/>
      <c r="Z396" s="13"/>
    </row>
    <row r="397" spans="1:26" ht="30" customHeigh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2"/>
      <c r="P397" s="12"/>
      <c r="Q397" s="13"/>
      <c r="R397" s="13"/>
      <c r="S397" s="13"/>
      <c r="T397" s="14"/>
      <c r="U397" s="13"/>
      <c r="V397" s="13"/>
      <c r="W397" s="13"/>
      <c r="X397" s="13"/>
      <c r="Y397" s="13"/>
      <c r="Z397" s="13"/>
    </row>
    <row r="398" spans="1:26" ht="30" customHeigh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2"/>
      <c r="P398" s="12"/>
      <c r="Q398" s="13"/>
      <c r="R398" s="13"/>
      <c r="S398" s="13"/>
      <c r="T398" s="14"/>
      <c r="U398" s="13"/>
      <c r="V398" s="13"/>
      <c r="W398" s="13"/>
      <c r="X398" s="13"/>
      <c r="Y398" s="13"/>
      <c r="Z398" s="13"/>
    </row>
    <row r="399" spans="1:26" ht="30" customHeigh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2"/>
      <c r="P399" s="12"/>
      <c r="Q399" s="13"/>
      <c r="R399" s="13"/>
      <c r="S399" s="13"/>
      <c r="T399" s="14"/>
      <c r="U399" s="13"/>
      <c r="V399" s="13"/>
      <c r="W399" s="13"/>
      <c r="X399" s="13"/>
      <c r="Y399" s="13"/>
      <c r="Z399" s="13"/>
    </row>
    <row r="400" spans="1:26" ht="30" customHeigh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2"/>
      <c r="P400" s="12"/>
      <c r="Q400" s="13"/>
      <c r="R400" s="13"/>
      <c r="S400" s="13"/>
      <c r="T400" s="14"/>
      <c r="U400" s="13"/>
      <c r="V400" s="13"/>
      <c r="W400" s="13"/>
      <c r="X400" s="13"/>
      <c r="Y400" s="13"/>
      <c r="Z400" s="13"/>
    </row>
    <row r="401" spans="1:26" ht="30" customHeigh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2"/>
      <c r="P401" s="12"/>
      <c r="Q401" s="13"/>
      <c r="R401" s="13"/>
      <c r="S401" s="13"/>
      <c r="T401" s="14"/>
      <c r="U401" s="13"/>
      <c r="V401" s="13"/>
      <c r="W401" s="13"/>
      <c r="X401" s="13"/>
      <c r="Y401" s="13"/>
      <c r="Z401" s="13"/>
    </row>
    <row r="402" spans="1:26" ht="30" customHeigh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2"/>
      <c r="P402" s="12"/>
      <c r="Q402" s="13"/>
      <c r="R402" s="13"/>
      <c r="S402" s="13"/>
      <c r="T402" s="14"/>
      <c r="U402" s="13"/>
      <c r="V402" s="13"/>
      <c r="W402" s="13"/>
      <c r="X402" s="13"/>
      <c r="Y402" s="13"/>
      <c r="Z402" s="13"/>
    </row>
    <row r="403" spans="1:26" ht="30" customHeigh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2"/>
      <c r="P403" s="12"/>
      <c r="Q403" s="13"/>
      <c r="R403" s="13"/>
      <c r="S403" s="13"/>
      <c r="T403" s="14"/>
      <c r="U403" s="13"/>
      <c r="V403" s="13"/>
      <c r="W403" s="13"/>
      <c r="X403" s="13"/>
      <c r="Y403" s="13"/>
      <c r="Z403" s="13"/>
    </row>
    <row r="404" spans="1:26" ht="30" customHeigh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2"/>
      <c r="P404" s="12"/>
      <c r="Q404" s="13"/>
      <c r="R404" s="13"/>
      <c r="S404" s="13"/>
      <c r="T404" s="14"/>
      <c r="U404" s="13"/>
      <c r="V404" s="13"/>
      <c r="W404" s="13"/>
      <c r="X404" s="13"/>
      <c r="Y404" s="13"/>
      <c r="Z404" s="13"/>
    </row>
    <row r="405" spans="1:26" ht="30" customHeigh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2"/>
      <c r="P405" s="12"/>
      <c r="Q405" s="13"/>
      <c r="R405" s="13"/>
      <c r="S405" s="13"/>
      <c r="T405" s="14"/>
      <c r="U405" s="13"/>
      <c r="V405" s="13"/>
      <c r="W405" s="13"/>
      <c r="X405" s="13"/>
      <c r="Y405" s="13"/>
      <c r="Z405" s="13"/>
    </row>
    <row r="406" spans="1:26" ht="30" customHeigh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2"/>
      <c r="P406" s="12"/>
      <c r="Q406" s="13"/>
      <c r="R406" s="13"/>
      <c r="S406" s="13"/>
      <c r="T406" s="14"/>
      <c r="U406" s="13"/>
      <c r="V406" s="13"/>
      <c r="W406" s="13"/>
      <c r="X406" s="13"/>
      <c r="Y406" s="13"/>
      <c r="Z406" s="13"/>
    </row>
    <row r="407" spans="1:26" ht="30" customHeigh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2"/>
      <c r="P407" s="12"/>
      <c r="Q407" s="13"/>
      <c r="R407" s="13"/>
      <c r="S407" s="13"/>
      <c r="T407" s="14"/>
      <c r="U407" s="13"/>
      <c r="V407" s="13"/>
      <c r="W407" s="13"/>
      <c r="X407" s="13"/>
      <c r="Y407" s="13"/>
      <c r="Z407" s="13"/>
    </row>
    <row r="408" spans="1:26" ht="30" customHeigh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2"/>
      <c r="P408" s="12"/>
      <c r="Q408" s="13"/>
      <c r="R408" s="13"/>
      <c r="S408" s="13"/>
      <c r="T408" s="14"/>
      <c r="U408" s="13"/>
      <c r="V408" s="13"/>
      <c r="W408" s="13"/>
      <c r="X408" s="13"/>
      <c r="Y408" s="13"/>
      <c r="Z408" s="13"/>
    </row>
    <row r="409" spans="1:26" ht="30" customHeigh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2"/>
      <c r="P409" s="12"/>
      <c r="Q409" s="13"/>
      <c r="R409" s="13"/>
      <c r="S409" s="13"/>
      <c r="T409" s="14"/>
      <c r="U409" s="13"/>
      <c r="V409" s="13"/>
      <c r="W409" s="13"/>
      <c r="X409" s="13"/>
      <c r="Y409" s="13"/>
      <c r="Z409" s="13"/>
    </row>
    <row r="410" spans="1:26" ht="30" customHeigh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2"/>
      <c r="P410" s="12"/>
      <c r="Q410" s="13"/>
      <c r="R410" s="13"/>
      <c r="S410" s="13"/>
      <c r="T410" s="14"/>
      <c r="U410" s="13"/>
      <c r="V410" s="13"/>
      <c r="W410" s="13"/>
      <c r="X410" s="13"/>
      <c r="Y410" s="13"/>
      <c r="Z410" s="13"/>
    </row>
    <row r="411" spans="1:26" ht="30" customHeigh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2"/>
      <c r="P411" s="12"/>
      <c r="Q411" s="13"/>
      <c r="R411" s="13"/>
      <c r="S411" s="13"/>
      <c r="T411" s="14"/>
      <c r="U411" s="13"/>
      <c r="V411" s="13"/>
      <c r="W411" s="13"/>
      <c r="X411" s="13"/>
      <c r="Y411" s="13"/>
      <c r="Z411" s="13"/>
    </row>
    <row r="412" spans="1:26" ht="30" customHeigh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2"/>
      <c r="P412" s="12"/>
      <c r="Q412" s="13"/>
      <c r="R412" s="13"/>
      <c r="S412" s="13"/>
      <c r="T412" s="14"/>
      <c r="U412" s="13"/>
      <c r="V412" s="13"/>
      <c r="W412" s="13"/>
      <c r="X412" s="13"/>
      <c r="Y412" s="13"/>
      <c r="Z412" s="13"/>
    </row>
    <row r="413" spans="1:26" ht="30" customHeigh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2"/>
      <c r="P413" s="12"/>
      <c r="Q413" s="13"/>
      <c r="R413" s="13"/>
      <c r="S413" s="13"/>
      <c r="T413" s="14"/>
      <c r="U413" s="13"/>
      <c r="V413" s="13"/>
      <c r="W413" s="13"/>
      <c r="X413" s="13"/>
      <c r="Y413" s="13"/>
      <c r="Z413" s="13"/>
    </row>
    <row r="414" spans="1:26" ht="30" customHeigh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2"/>
      <c r="P414" s="12"/>
      <c r="Q414" s="13"/>
      <c r="R414" s="13"/>
      <c r="S414" s="13"/>
      <c r="T414" s="14"/>
      <c r="U414" s="13"/>
      <c r="V414" s="13"/>
      <c r="W414" s="13"/>
      <c r="X414" s="13"/>
      <c r="Y414" s="13"/>
      <c r="Z414" s="13"/>
    </row>
    <row r="415" spans="1:26" ht="30" customHeigh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2"/>
      <c r="P415" s="12"/>
      <c r="Q415" s="13"/>
      <c r="R415" s="13"/>
      <c r="S415" s="13"/>
      <c r="T415" s="14"/>
      <c r="U415" s="13"/>
      <c r="V415" s="13"/>
      <c r="W415" s="13"/>
      <c r="X415" s="13"/>
      <c r="Y415" s="13"/>
      <c r="Z415" s="13"/>
    </row>
    <row r="416" spans="1:26" ht="30" customHeigh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2"/>
      <c r="P416" s="12"/>
      <c r="Q416" s="13"/>
      <c r="R416" s="13"/>
      <c r="S416" s="13"/>
      <c r="T416" s="14"/>
      <c r="U416" s="13"/>
      <c r="V416" s="13"/>
      <c r="W416" s="13"/>
      <c r="X416" s="13"/>
      <c r="Y416" s="13"/>
      <c r="Z416" s="13"/>
    </row>
    <row r="417" spans="1:26" ht="30" customHeigh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2"/>
      <c r="P417" s="12"/>
      <c r="Q417" s="13"/>
      <c r="R417" s="13"/>
      <c r="S417" s="13"/>
      <c r="T417" s="14"/>
      <c r="U417" s="13"/>
      <c r="V417" s="13"/>
      <c r="W417" s="13"/>
      <c r="X417" s="13"/>
      <c r="Y417" s="13"/>
      <c r="Z417" s="13"/>
    </row>
    <row r="418" spans="1:26" ht="30" customHeigh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2"/>
      <c r="P418" s="12"/>
      <c r="Q418" s="13"/>
      <c r="R418" s="13"/>
      <c r="S418" s="13"/>
      <c r="T418" s="14"/>
      <c r="U418" s="13"/>
      <c r="V418" s="13"/>
      <c r="W418" s="13"/>
      <c r="X418" s="13"/>
      <c r="Y418" s="13"/>
      <c r="Z418" s="13"/>
    </row>
    <row r="419" spans="1:26" ht="30" customHeigh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2"/>
      <c r="P419" s="12"/>
      <c r="Q419" s="13"/>
      <c r="R419" s="13"/>
      <c r="S419" s="13"/>
      <c r="T419" s="14"/>
      <c r="U419" s="13"/>
      <c r="V419" s="13"/>
      <c r="W419" s="13"/>
      <c r="X419" s="13"/>
      <c r="Y419" s="13"/>
      <c r="Z419" s="13"/>
    </row>
    <row r="420" spans="1:26" ht="30" customHeigh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2"/>
      <c r="P420" s="12"/>
      <c r="Q420" s="13"/>
      <c r="R420" s="13"/>
      <c r="S420" s="13"/>
      <c r="T420" s="14"/>
      <c r="U420" s="13"/>
      <c r="V420" s="13"/>
      <c r="W420" s="13"/>
      <c r="X420" s="13"/>
      <c r="Y420" s="13"/>
      <c r="Z420" s="13"/>
    </row>
    <row r="421" spans="1:26" ht="30" customHeigh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2"/>
      <c r="P421" s="12"/>
      <c r="Q421" s="13"/>
      <c r="R421" s="13"/>
      <c r="S421" s="13"/>
      <c r="T421" s="14"/>
      <c r="U421" s="13"/>
      <c r="V421" s="13"/>
      <c r="W421" s="13"/>
      <c r="X421" s="13"/>
      <c r="Y421" s="13"/>
      <c r="Z421" s="13"/>
    </row>
    <row r="422" spans="1:26" ht="30" customHeigh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2"/>
      <c r="P422" s="12"/>
      <c r="Q422" s="13"/>
      <c r="R422" s="13"/>
      <c r="S422" s="13"/>
      <c r="T422" s="14"/>
      <c r="U422" s="13"/>
      <c r="V422" s="13"/>
      <c r="W422" s="13"/>
      <c r="X422" s="13"/>
      <c r="Y422" s="13"/>
      <c r="Z422" s="13"/>
    </row>
    <row r="423" spans="1:26" ht="30" customHeigh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2"/>
      <c r="P423" s="12"/>
      <c r="Q423" s="13"/>
      <c r="R423" s="13"/>
      <c r="S423" s="13"/>
      <c r="T423" s="14"/>
      <c r="U423" s="13"/>
      <c r="V423" s="13"/>
      <c r="W423" s="13"/>
      <c r="X423" s="13"/>
      <c r="Y423" s="13"/>
      <c r="Z423" s="13"/>
    </row>
    <row r="424" spans="1:26" ht="30" customHeigh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2"/>
      <c r="P424" s="12"/>
      <c r="Q424" s="13"/>
      <c r="R424" s="13"/>
      <c r="S424" s="13"/>
      <c r="T424" s="14"/>
      <c r="U424" s="13"/>
      <c r="V424" s="13"/>
      <c r="W424" s="13"/>
      <c r="X424" s="13"/>
      <c r="Y424" s="13"/>
      <c r="Z424" s="13"/>
    </row>
    <row r="425" spans="1:26" ht="30" customHeigh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2"/>
      <c r="P425" s="12"/>
      <c r="Q425" s="13"/>
      <c r="R425" s="13"/>
      <c r="S425" s="13"/>
      <c r="T425" s="14"/>
      <c r="U425" s="13"/>
      <c r="V425" s="13"/>
      <c r="W425" s="13"/>
      <c r="X425" s="13"/>
      <c r="Y425" s="13"/>
      <c r="Z425" s="13"/>
    </row>
    <row r="426" spans="1:26" ht="30" customHeigh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2"/>
      <c r="P426" s="12"/>
      <c r="Q426" s="13"/>
      <c r="R426" s="13"/>
      <c r="S426" s="13"/>
      <c r="T426" s="14"/>
      <c r="U426" s="13"/>
      <c r="V426" s="13"/>
      <c r="W426" s="13"/>
      <c r="X426" s="13"/>
      <c r="Y426" s="13"/>
      <c r="Z426" s="13"/>
    </row>
    <row r="427" spans="1:26" ht="30" customHeigh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2"/>
      <c r="P427" s="12"/>
      <c r="Q427" s="13"/>
      <c r="R427" s="13"/>
      <c r="S427" s="13"/>
      <c r="T427" s="14"/>
      <c r="U427" s="13"/>
      <c r="V427" s="13"/>
      <c r="W427" s="13"/>
      <c r="X427" s="13"/>
      <c r="Y427" s="13"/>
      <c r="Z427" s="13"/>
    </row>
    <row r="428" spans="1:26" ht="30" customHeigh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2"/>
      <c r="P428" s="12"/>
      <c r="Q428" s="13"/>
      <c r="R428" s="13"/>
      <c r="S428" s="13"/>
      <c r="T428" s="14"/>
      <c r="U428" s="13"/>
      <c r="V428" s="13"/>
      <c r="W428" s="13"/>
      <c r="X428" s="13"/>
      <c r="Y428" s="13"/>
      <c r="Z428" s="13"/>
    </row>
    <row r="429" spans="1:26" ht="30" customHeigh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2"/>
      <c r="P429" s="12"/>
      <c r="Q429" s="13"/>
      <c r="R429" s="13"/>
      <c r="S429" s="13"/>
      <c r="T429" s="14"/>
      <c r="U429" s="13"/>
      <c r="V429" s="13"/>
      <c r="W429" s="13"/>
      <c r="X429" s="13"/>
      <c r="Y429" s="13"/>
      <c r="Z429" s="13"/>
    </row>
    <row r="430" spans="1:26" ht="30" customHeigh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2"/>
      <c r="P430" s="12"/>
      <c r="Q430" s="13"/>
      <c r="R430" s="13"/>
      <c r="S430" s="13"/>
      <c r="T430" s="14"/>
      <c r="U430" s="13"/>
      <c r="V430" s="13"/>
      <c r="W430" s="13"/>
      <c r="X430" s="13"/>
      <c r="Y430" s="13"/>
      <c r="Z430" s="13"/>
    </row>
    <row r="431" spans="1:26" ht="30" customHeigh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2"/>
      <c r="P431" s="12"/>
      <c r="Q431" s="13"/>
      <c r="R431" s="13"/>
      <c r="S431" s="13"/>
      <c r="T431" s="14"/>
      <c r="U431" s="13"/>
      <c r="V431" s="13"/>
      <c r="W431" s="13"/>
      <c r="X431" s="13"/>
      <c r="Y431" s="13"/>
      <c r="Z431" s="13"/>
    </row>
    <row r="432" spans="1:26" ht="30" customHeigh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2"/>
      <c r="P432" s="12"/>
      <c r="Q432" s="13"/>
      <c r="R432" s="13"/>
      <c r="S432" s="13"/>
      <c r="T432" s="14"/>
      <c r="U432" s="13"/>
      <c r="V432" s="13"/>
      <c r="W432" s="13"/>
      <c r="X432" s="13"/>
      <c r="Y432" s="13"/>
      <c r="Z432" s="13"/>
    </row>
    <row r="433" spans="1:26" ht="30" customHeigh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2"/>
      <c r="P433" s="12"/>
      <c r="Q433" s="13"/>
      <c r="R433" s="13"/>
      <c r="S433" s="13"/>
      <c r="T433" s="14"/>
      <c r="U433" s="13"/>
      <c r="V433" s="13"/>
      <c r="W433" s="13"/>
      <c r="X433" s="13"/>
      <c r="Y433" s="13"/>
      <c r="Z433" s="13"/>
    </row>
    <row r="434" spans="1:26" ht="30" customHeigh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2"/>
      <c r="P434" s="12"/>
      <c r="Q434" s="13"/>
      <c r="R434" s="13"/>
      <c r="S434" s="13"/>
      <c r="T434" s="14"/>
      <c r="U434" s="13"/>
      <c r="V434" s="13"/>
      <c r="W434" s="13"/>
      <c r="X434" s="13"/>
      <c r="Y434" s="13"/>
      <c r="Z434" s="13"/>
    </row>
    <row r="435" spans="1:26" ht="30" customHeigh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2"/>
      <c r="P435" s="12"/>
      <c r="Q435" s="13"/>
      <c r="R435" s="13"/>
      <c r="S435" s="13"/>
      <c r="T435" s="14"/>
      <c r="U435" s="13"/>
      <c r="V435" s="13"/>
      <c r="W435" s="13"/>
      <c r="X435" s="13"/>
      <c r="Y435" s="13"/>
      <c r="Z435" s="13"/>
    </row>
    <row r="436" spans="1:26" ht="30" customHeigh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2"/>
      <c r="P436" s="12"/>
      <c r="Q436" s="13"/>
      <c r="R436" s="13"/>
      <c r="S436" s="13"/>
      <c r="T436" s="14"/>
      <c r="U436" s="13"/>
      <c r="V436" s="13"/>
      <c r="W436" s="13"/>
      <c r="X436" s="13"/>
      <c r="Y436" s="13"/>
      <c r="Z436" s="13"/>
    </row>
    <row r="437" spans="1:26" ht="30" customHeigh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2"/>
      <c r="P437" s="12"/>
      <c r="Q437" s="13"/>
      <c r="R437" s="13"/>
      <c r="S437" s="13"/>
      <c r="T437" s="14"/>
      <c r="U437" s="13"/>
      <c r="V437" s="13"/>
      <c r="W437" s="13"/>
      <c r="X437" s="13"/>
      <c r="Y437" s="13"/>
      <c r="Z437" s="13"/>
    </row>
    <row r="438" spans="1:26" ht="30" customHeigh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2"/>
      <c r="P438" s="12"/>
      <c r="Q438" s="13"/>
      <c r="R438" s="13"/>
      <c r="S438" s="13"/>
      <c r="T438" s="14"/>
      <c r="U438" s="13"/>
      <c r="V438" s="13"/>
      <c r="W438" s="13"/>
      <c r="X438" s="13"/>
      <c r="Y438" s="13"/>
      <c r="Z438" s="13"/>
    </row>
    <row r="439" spans="1:26" ht="30" customHeigh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2"/>
      <c r="P439" s="12"/>
      <c r="Q439" s="13"/>
      <c r="R439" s="13"/>
      <c r="S439" s="13"/>
      <c r="T439" s="14"/>
      <c r="U439" s="13"/>
      <c r="V439" s="13"/>
      <c r="W439" s="13"/>
      <c r="X439" s="13"/>
      <c r="Y439" s="13"/>
      <c r="Z439" s="13"/>
    </row>
    <row r="440" spans="1:26" ht="30" customHeigh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2"/>
      <c r="P440" s="12"/>
      <c r="Q440" s="13"/>
      <c r="R440" s="13"/>
      <c r="S440" s="13"/>
      <c r="T440" s="14"/>
      <c r="U440" s="13"/>
      <c r="V440" s="13"/>
      <c r="W440" s="13"/>
      <c r="X440" s="13"/>
      <c r="Y440" s="13"/>
      <c r="Z440" s="13"/>
    </row>
    <row r="441" spans="1:26" ht="30" customHeigh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2"/>
      <c r="P441" s="12"/>
      <c r="Q441" s="13"/>
      <c r="R441" s="13"/>
      <c r="S441" s="13"/>
      <c r="T441" s="14"/>
      <c r="U441" s="13"/>
      <c r="V441" s="13"/>
      <c r="W441" s="13"/>
      <c r="X441" s="13"/>
      <c r="Y441" s="13"/>
      <c r="Z441" s="13"/>
    </row>
    <row r="442" spans="1:26" ht="30" customHeigh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2"/>
      <c r="P442" s="12"/>
      <c r="Q442" s="13"/>
      <c r="R442" s="13"/>
      <c r="S442" s="13"/>
      <c r="T442" s="14"/>
      <c r="U442" s="13"/>
      <c r="V442" s="13"/>
      <c r="W442" s="13"/>
      <c r="X442" s="13"/>
      <c r="Y442" s="13"/>
      <c r="Z442" s="13"/>
    </row>
    <row r="443" spans="1:26" ht="30" customHeigh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2"/>
      <c r="P443" s="12"/>
      <c r="Q443" s="13"/>
      <c r="R443" s="13"/>
      <c r="S443" s="13"/>
      <c r="T443" s="14"/>
      <c r="U443" s="13"/>
      <c r="V443" s="13"/>
      <c r="W443" s="13"/>
      <c r="X443" s="13"/>
      <c r="Y443" s="13"/>
      <c r="Z443" s="13"/>
    </row>
    <row r="444" spans="1:26" ht="30" customHeigh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2"/>
      <c r="P444" s="12"/>
      <c r="Q444" s="13"/>
      <c r="R444" s="13"/>
      <c r="S444" s="13"/>
      <c r="T444" s="14"/>
      <c r="U444" s="13"/>
      <c r="V444" s="13"/>
      <c r="W444" s="13"/>
      <c r="X444" s="13"/>
      <c r="Y444" s="13"/>
      <c r="Z444" s="13"/>
    </row>
    <row r="445" spans="1:26" ht="30" customHeigh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2"/>
      <c r="P445" s="12"/>
      <c r="Q445" s="13"/>
      <c r="R445" s="13"/>
      <c r="S445" s="13"/>
      <c r="T445" s="14"/>
      <c r="U445" s="13"/>
      <c r="V445" s="13"/>
      <c r="W445" s="13"/>
      <c r="X445" s="13"/>
      <c r="Y445" s="13"/>
      <c r="Z445" s="13"/>
    </row>
    <row r="446" spans="1:26" ht="30" customHeigh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2"/>
      <c r="P446" s="12"/>
      <c r="Q446" s="13"/>
      <c r="R446" s="13"/>
      <c r="S446" s="13"/>
      <c r="T446" s="14"/>
      <c r="U446" s="13"/>
      <c r="V446" s="13"/>
      <c r="W446" s="13"/>
      <c r="X446" s="13"/>
      <c r="Y446" s="13"/>
      <c r="Z446" s="13"/>
    </row>
    <row r="447" spans="1:26" ht="30" customHeigh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2"/>
      <c r="P447" s="12"/>
      <c r="Q447" s="13"/>
      <c r="R447" s="13"/>
      <c r="S447" s="13"/>
      <c r="T447" s="14"/>
      <c r="U447" s="13"/>
      <c r="V447" s="13"/>
      <c r="W447" s="13"/>
      <c r="X447" s="13"/>
      <c r="Y447" s="13"/>
      <c r="Z447" s="13"/>
    </row>
    <row r="448" spans="1:26" ht="30" customHeigh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2"/>
      <c r="P448" s="12"/>
      <c r="Q448" s="13"/>
      <c r="R448" s="13"/>
      <c r="S448" s="13"/>
      <c r="T448" s="14"/>
      <c r="U448" s="13"/>
      <c r="V448" s="13"/>
      <c r="W448" s="13"/>
      <c r="X448" s="13"/>
      <c r="Y448" s="13"/>
      <c r="Z448" s="13"/>
    </row>
    <row r="449" spans="1:26" ht="30" customHeigh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2"/>
      <c r="P449" s="12"/>
      <c r="Q449" s="13"/>
      <c r="R449" s="13"/>
      <c r="S449" s="13"/>
      <c r="T449" s="14"/>
      <c r="U449" s="13"/>
      <c r="V449" s="13"/>
      <c r="W449" s="13"/>
      <c r="X449" s="13"/>
      <c r="Y449" s="13"/>
      <c r="Z449" s="13"/>
    </row>
    <row r="450" spans="1:26" ht="30" customHeigh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2"/>
      <c r="P450" s="12"/>
      <c r="Q450" s="13"/>
      <c r="R450" s="13"/>
      <c r="S450" s="13"/>
      <c r="T450" s="14"/>
      <c r="U450" s="13"/>
      <c r="V450" s="13"/>
      <c r="W450" s="13"/>
      <c r="X450" s="13"/>
      <c r="Y450" s="13"/>
      <c r="Z450" s="13"/>
    </row>
    <row r="451" spans="1:26" ht="30" customHeigh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2"/>
      <c r="P451" s="12"/>
      <c r="Q451" s="13"/>
      <c r="R451" s="13"/>
      <c r="S451" s="13"/>
      <c r="T451" s="14"/>
      <c r="U451" s="13"/>
      <c r="V451" s="13"/>
      <c r="W451" s="13"/>
      <c r="X451" s="13"/>
      <c r="Y451" s="13"/>
      <c r="Z451" s="13"/>
    </row>
    <row r="452" spans="1:26" ht="30" customHeigh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2"/>
      <c r="P452" s="12"/>
      <c r="Q452" s="13"/>
      <c r="R452" s="13"/>
      <c r="S452" s="13"/>
      <c r="T452" s="14"/>
      <c r="U452" s="13"/>
      <c r="V452" s="13"/>
      <c r="W452" s="13"/>
      <c r="X452" s="13"/>
      <c r="Y452" s="13"/>
      <c r="Z452" s="13"/>
    </row>
    <row r="453" spans="1:26" ht="30" customHeigh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2"/>
      <c r="P453" s="12"/>
      <c r="Q453" s="13"/>
      <c r="R453" s="13"/>
      <c r="S453" s="13"/>
      <c r="T453" s="14"/>
      <c r="U453" s="13"/>
      <c r="V453" s="13"/>
      <c r="W453" s="13"/>
      <c r="X453" s="13"/>
      <c r="Y453" s="13"/>
      <c r="Z453" s="13"/>
    </row>
    <row r="454" spans="1:26" ht="30" customHeigh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2"/>
      <c r="P454" s="12"/>
      <c r="Q454" s="13"/>
      <c r="R454" s="13"/>
      <c r="S454" s="13"/>
      <c r="T454" s="14"/>
      <c r="U454" s="13"/>
      <c r="V454" s="13"/>
      <c r="W454" s="13"/>
      <c r="X454" s="13"/>
      <c r="Y454" s="13"/>
      <c r="Z454" s="13"/>
    </row>
    <row r="455" spans="1:26" ht="30" customHeigh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2"/>
      <c r="P455" s="12"/>
      <c r="Q455" s="13"/>
      <c r="R455" s="13"/>
      <c r="S455" s="13"/>
      <c r="T455" s="14"/>
      <c r="U455" s="13"/>
      <c r="V455" s="13"/>
      <c r="W455" s="13"/>
      <c r="X455" s="13"/>
      <c r="Y455" s="13"/>
      <c r="Z455" s="13"/>
    </row>
    <row r="456" spans="1:26" ht="30" customHeigh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2"/>
      <c r="P456" s="12"/>
      <c r="Q456" s="13"/>
      <c r="R456" s="13"/>
      <c r="S456" s="13"/>
      <c r="T456" s="14"/>
      <c r="U456" s="13"/>
      <c r="V456" s="13"/>
      <c r="W456" s="13"/>
      <c r="X456" s="13"/>
      <c r="Y456" s="13"/>
      <c r="Z456" s="13"/>
    </row>
    <row r="457" spans="1:26" ht="30" customHeigh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2"/>
      <c r="P457" s="12"/>
      <c r="Q457" s="13"/>
      <c r="R457" s="13"/>
      <c r="S457" s="13"/>
      <c r="T457" s="14"/>
      <c r="U457" s="13"/>
      <c r="V457" s="13"/>
      <c r="W457" s="13"/>
      <c r="X457" s="13"/>
      <c r="Y457" s="13"/>
      <c r="Z457" s="13"/>
    </row>
    <row r="458" spans="1:26" ht="30" customHeigh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2"/>
      <c r="P458" s="12"/>
      <c r="Q458" s="13"/>
      <c r="R458" s="13"/>
      <c r="S458" s="13"/>
      <c r="T458" s="14"/>
      <c r="U458" s="13"/>
      <c r="V458" s="13"/>
      <c r="W458" s="13"/>
      <c r="X458" s="13"/>
      <c r="Y458" s="13"/>
      <c r="Z458" s="13"/>
    </row>
    <row r="459" spans="1:26" ht="30" customHeigh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2"/>
      <c r="P459" s="12"/>
      <c r="Q459" s="13"/>
      <c r="R459" s="13"/>
      <c r="S459" s="13"/>
      <c r="T459" s="14"/>
      <c r="U459" s="13"/>
      <c r="V459" s="13"/>
      <c r="W459" s="13"/>
      <c r="X459" s="13"/>
      <c r="Y459" s="13"/>
      <c r="Z459" s="13"/>
    </row>
    <row r="460" spans="1:26" ht="30" customHeigh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2"/>
      <c r="P460" s="12"/>
      <c r="Q460" s="13"/>
      <c r="R460" s="13"/>
      <c r="S460" s="13"/>
      <c r="T460" s="14"/>
      <c r="U460" s="13"/>
      <c r="V460" s="13"/>
      <c r="W460" s="13"/>
      <c r="X460" s="13"/>
      <c r="Y460" s="13"/>
      <c r="Z460" s="13"/>
    </row>
    <row r="461" spans="1:26" ht="30" customHeigh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2"/>
      <c r="P461" s="12"/>
      <c r="Q461" s="13"/>
      <c r="R461" s="13"/>
      <c r="S461" s="13"/>
      <c r="T461" s="14"/>
      <c r="U461" s="13"/>
      <c r="V461" s="13"/>
      <c r="W461" s="13"/>
      <c r="X461" s="13"/>
      <c r="Y461" s="13"/>
      <c r="Z461" s="13"/>
    </row>
    <row r="462" spans="1:26" ht="30" customHeigh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2"/>
      <c r="P462" s="12"/>
      <c r="Q462" s="13"/>
      <c r="R462" s="13"/>
      <c r="S462" s="13"/>
      <c r="T462" s="14"/>
      <c r="U462" s="13"/>
      <c r="V462" s="13"/>
      <c r="W462" s="13"/>
      <c r="X462" s="13"/>
      <c r="Y462" s="13"/>
      <c r="Z462" s="13"/>
    </row>
    <row r="463" spans="1:26" ht="30" customHeigh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2"/>
      <c r="P463" s="12"/>
      <c r="Q463" s="13"/>
      <c r="R463" s="13"/>
      <c r="S463" s="13"/>
      <c r="T463" s="14"/>
      <c r="U463" s="13"/>
      <c r="V463" s="13"/>
      <c r="W463" s="13"/>
      <c r="X463" s="13"/>
      <c r="Y463" s="13"/>
      <c r="Z463" s="13"/>
    </row>
    <row r="464" spans="1:26" ht="30" customHeigh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2"/>
      <c r="P464" s="12"/>
      <c r="Q464" s="13"/>
      <c r="R464" s="13"/>
      <c r="S464" s="13"/>
      <c r="T464" s="14"/>
      <c r="U464" s="13"/>
      <c r="V464" s="13"/>
      <c r="W464" s="13"/>
      <c r="X464" s="13"/>
      <c r="Y464" s="13"/>
      <c r="Z464" s="13"/>
    </row>
    <row r="465" spans="1:26" ht="30" customHeigh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2"/>
      <c r="P465" s="12"/>
      <c r="Q465" s="13"/>
      <c r="R465" s="13"/>
      <c r="S465" s="13"/>
      <c r="T465" s="14"/>
      <c r="U465" s="13"/>
      <c r="V465" s="13"/>
      <c r="W465" s="13"/>
      <c r="X465" s="13"/>
      <c r="Y465" s="13"/>
      <c r="Z465" s="13"/>
    </row>
    <row r="466" spans="1:26" ht="30" customHeigh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2"/>
      <c r="P466" s="12"/>
      <c r="Q466" s="13"/>
      <c r="R466" s="13"/>
      <c r="S466" s="13"/>
      <c r="T466" s="14"/>
      <c r="U466" s="13"/>
      <c r="V466" s="13"/>
      <c r="W466" s="13"/>
      <c r="X466" s="13"/>
      <c r="Y466" s="13"/>
      <c r="Z466" s="13"/>
    </row>
    <row r="467" spans="1:26" ht="30" customHeigh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2"/>
      <c r="P467" s="12"/>
      <c r="Q467" s="13"/>
      <c r="R467" s="13"/>
      <c r="S467" s="13"/>
      <c r="T467" s="14"/>
      <c r="U467" s="13"/>
      <c r="V467" s="13"/>
      <c r="W467" s="13"/>
      <c r="X467" s="13"/>
      <c r="Y467" s="13"/>
      <c r="Z467" s="13"/>
    </row>
    <row r="468" spans="1:26" ht="30" customHeigh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2"/>
      <c r="P468" s="12"/>
      <c r="Q468" s="13"/>
      <c r="R468" s="13"/>
      <c r="S468" s="13"/>
      <c r="T468" s="14"/>
      <c r="U468" s="13"/>
      <c r="V468" s="13"/>
      <c r="W468" s="13"/>
      <c r="X468" s="13"/>
      <c r="Y468" s="13"/>
      <c r="Z468" s="13"/>
    </row>
    <row r="469" spans="1:26" ht="30" customHeigh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2"/>
      <c r="P469" s="12"/>
      <c r="Q469" s="13"/>
      <c r="R469" s="13"/>
      <c r="S469" s="13"/>
      <c r="T469" s="14"/>
      <c r="U469" s="13"/>
      <c r="V469" s="13"/>
      <c r="W469" s="13"/>
      <c r="X469" s="13"/>
      <c r="Y469" s="13"/>
      <c r="Z469" s="13"/>
    </row>
    <row r="470" spans="1:26" ht="30" customHeigh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2"/>
      <c r="P470" s="12"/>
      <c r="Q470" s="13"/>
      <c r="R470" s="13"/>
      <c r="S470" s="13"/>
      <c r="T470" s="14"/>
      <c r="U470" s="13"/>
      <c r="V470" s="13"/>
      <c r="W470" s="13"/>
      <c r="X470" s="13"/>
      <c r="Y470" s="13"/>
      <c r="Z470" s="13"/>
    </row>
    <row r="471" spans="1:26" ht="30" customHeigh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2"/>
      <c r="P471" s="12"/>
      <c r="Q471" s="13"/>
      <c r="R471" s="13"/>
      <c r="S471" s="13"/>
      <c r="T471" s="14"/>
      <c r="U471" s="13"/>
      <c r="V471" s="13"/>
      <c r="W471" s="13"/>
      <c r="X471" s="13"/>
      <c r="Y471" s="13"/>
      <c r="Z471" s="13"/>
    </row>
    <row r="472" spans="1:26" ht="30" customHeigh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2"/>
      <c r="P472" s="12"/>
      <c r="Q472" s="13"/>
      <c r="R472" s="13"/>
      <c r="S472" s="13"/>
      <c r="T472" s="14"/>
      <c r="U472" s="13"/>
      <c r="V472" s="13"/>
      <c r="W472" s="13"/>
      <c r="X472" s="13"/>
      <c r="Y472" s="13"/>
      <c r="Z472" s="13"/>
    </row>
    <row r="473" spans="1:26" ht="30" customHeigh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2"/>
      <c r="P473" s="12"/>
      <c r="Q473" s="13"/>
      <c r="R473" s="13"/>
      <c r="S473" s="13"/>
      <c r="T473" s="14"/>
      <c r="U473" s="13"/>
      <c r="V473" s="13"/>
      <c r="W473" s="13"/>
      <c r="X473" s="13"/>
      <c r="Y473" s="13"/>
      <c r="Z473" s="13"/>
    </row>
    <row r="474" spans="1:26" ht="30" customHeigh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2"/>
      <c r="P474" s="12"/>
      <c r="Q474" s="13"/>
      <c r="R474" s="13"/>
      <c r="S474" s="13"/>
      <c r="T474" s="14"/>
      <c r="U474" s="13"/>
      <c r="V474" s="13"/>
      <c r="W474" s="13"/>
      <c r="X474" s="13"/>
      <c r="Y474" s="13"/>
      <c r="Z474" s="13"/>
    </row>
    <row r="475" spans="1:26" ht="30" customHeigh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2"/>
      <c r="P475" s="12"/>
      <c r="Q475" s="13"/>
      <c r="R475" s="13"/>
      <c r="S475" s="13"/>
      <c r="T475" s="14"/>
      <c r="U475" s="13"/>
      <c r="V475" s="13"/>
      <c r="W475" s="13"/>
      <c r="X475" s="13"/>
      <c r="Y475" s="13"/>
      <c r="Z475" s="13"/>
    </row>
    <row r="476" spans="1:26" ht="30" customHeigh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2"/>
      <c r="P476" s="12"/>
      <c r="Q476" s="13"/>
      <c r="R476" s="13"/>
      <c r="S476" s="13"/>
      <c r="T476" s="14"/>
      <c r="U476" s="13"/>
      <c r="V476" s="13"/>
      <c r="W476" s="13"/>
      <c r="X476" s="13"/>
      <c r="Y476" s="13"/>
      <c r="Z476" s="13"/>
    </row>
    <row r="477" spans="1:26" ht="30" customHeigh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2"/>
      <c r="P477" s="12"/>
      <c r="Q477" s="13"/>
      <c r="R477" s="13"/>
      <c r="S477" s="13"/>
      <c r="T477" s="14"/>
      <c r="U477" s="13"/>
      <c r="V477" s="13"/>
      <c r="W477" s="13"/>
      <c r="X477" s="13"/>
      <c r="Y477" s="13"/>
      <c r="Z477" s="13"/>
    </row>
    <row r="478" spans="1:26" ht="30" customHeigh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2"/>
      <c r="P478" s="12"/>
      <c r="Q478" s="13"/>
      <c r="R478" s="13"/>
      <c r="S478" s="13"/>
      <c r="T478" s="14"/>
      <c r="U478" s="13"/>
      <c r="V478" s="13"/>
      <c r="W478" s="13"/>
      <c r="X478" s="13"/>
      <c r="Y478" s="13"/>
      <c r="Z478" s="13"/>
    </row>
    <row r="479" spans="1:26" ht="30" customHeigh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2"/>
      <c r="P479" s="12"/>
      <c r="Q479" s="13"/>
      <c r="R479" s="13"/>
      <c r="S479" s="13"/>
      <c r="T479" s="14"/>
      <c r="U479" s="13"/>
      <c r="V479" s="13"/>
      <c r="W479" s="13"/>
      <c r="X479" s="13"/>
      <c r="Y479" s="13"/>
      <c r="Z479" s="13"/>
    </row>
    <row r="480" spans="1:26" ht="30" customHeigh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2"/>
      <c r="P480" s="12"/>
      <c r="Q480" s="13"/>
      <c r="R480" s="13"/>
      <c r="S480" s="13"/>
      <c r="T480" s="14"/>
      <c r="U480" s="13"/>
      <c r="V480" s="13"/>
      <c r="W480" s="13"/>
      <c r="X480" s="13"/>
      <c r="Y480" s="13"/>
      <c r="Z480" s="13"/>
    </row>
    <row r="481" spans="1:26" ht="30" customHeigh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2"/>
      <c r="P481" s="12"/>
      <c r="Q481" s="13"/>
      <c r="R481" s="13"/>
      <c r="S481" s="13"/>
      <c r="T481" s="14"/>
      <c r="U481" s="13"/>
      <c r="V481" s="13"/>
      <c r="W481" s="13"/>
      <c r="X481" s="13"/>
      <c r="Y481" s="13"/>
      <c r="Z481" s="13"/>
    </row>
    <row r="482" spans="1:26" ht="30" customHeigh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2"/>
      <c r="P482" s="12"/>
      <c r="Q482" s="13"/>
      <c r="R482" s="13"/>
      <c r="S482" s="13"/>
      <c r="T482" s="14"/>
      <c r="U482" s="13"/>
      <c r="V482" s="13"/>
      <c r="W482" s="13"/>
      <c r="X482" s="13"/>
      <c r="Y482" s="13"/>
      <c r="Z482" s="13"/>
    </row>
    <row r="483" spans="1:26" ht="30" customHeigh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2"/>
      <c r="P483" s="12"/>
      <c r="Q483" s="13"/>
      <c r="R483" s="13"/>
      <c r="S483" s="13"/>
      <c r="T483" s="14"/>
      <c r="U483" s="13"/>
      <c r="V483" s="13"/>
      <c r="W483" s="13"/>
      <c r="X483" s="13"/>
      <c r="Y483" s="13"/>
      <c r="Z483" s="13"/>
    </row>
    <row r="484" spans="1:26" ht="30" customHeigh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2"/>
      <c r="P484" s="12"/>
      <c r="Q484" s="13"/>
      <c r="R484" s="13"/>
      <c r="S484" s="13"/>
      <c r="T484" s="14"/>
      <c r="U484" s="13"/>
      <c r="V484" s="13"/>
      <c r="W484" s="13"/>
      <c r="X484" s="13"/>
      <c r="Y484" s="13"/>
      <c r="Z484" s="13"/>
    </row>
    <row r="485" spans="1:26" ht="30" customHeigh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2"/>
      <c r="P485" s="12"/>
      <c r="Q485" s="13"/>
      <c r="R485" s="13"/>
      <c r="S485" s="13"/>
      <c r="T485" s="14"/>
      <c r="U485" s="13"/>
      <c r="V485" s="13"/>
      <c r="W485" s="13"/>
      <c r="X485" s="13"/>
      <c r="Y485" s="13"/>
      <c r="Z485" s="13"/>
    </row>
    <row r="486" spans="1:26" ht="30" customHeigh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2"/>
      <c r="P486" s="12"/>
      <c r="Q486" s="13"/>
      <c r="R486" s="13"/>
      <c r="S486" s="13"/>
      <c r="T486" s="14"/>
      <c r="U486" s="13"/>
      <c r="V486" s="13"/>
      <c r="W486" s="13"/>
      <c r="X486" s="13"/>
      <c r="Y486" s="13"/>
      <c r="Z486" s="13"/>
    </row>
    <row r="487" spans="1:26" ht="30" customHeigh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2"/>
      <c r="P487" s="12"/>
      <c r="Q487" s="13"/>
      <c r="R487" s="13"/>
      <c r="S487" s="13"/>
      <c r="T487" s="14"/>
      <c r="U487" s="13"/>
      <c r="V487" s="13"/>
      <c r="W487" s="13"/>
      <c r="X487" s="13"/>
      <c r="Y487" s="13"/>
      <c r="Z487" s="13"/>
    </row>
    <row r="488" spans="1:26" ht="30" customHeigh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2"/>
      <c r="P488" s="12"/>
      <c r="Q488" s="13"/>
      <c r="R488" s="13"/>
      <c r="S488" s="13"/>
      <c r="T488" s="14"/>
      <c r="U488" s="13"/>
      <c r="V488" s="13"/>
      <c r="W488" s="13"/>
      <c r="X488" s="13"/>
      <c r="Y488" s="13"/>
      <c r="Z488" s="13"/>
    </row>
    <row r="489" spans="1:26" ht="30" customHeigh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2"/>
      <c r="P489" s="12"/>
      <c r="Q489" s="13"/>
      <c r="R489" s="13"/>
      <c r="S489" s="13"/>
      <c r="T489" s="14"/>
      <c r="U489" s="13"/>
      <c r="V489" s="13"/>
      <c r="W489" s="13"/>
      <c r="X489" s="13"/>
      <c r="Y489" s="13"/>
      <c r="Z489" s="13"/>
    </row>
    <row r="490" spans="1:26" ht="30" customHeigh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2"/>
      <c r="P490" s="12"/>
      <c r="Q490" s="13"/>
      <c r="R490" s="13"/>
      <c r="S490" s="13"/>
      <c r="T490" s="14"/>
      <c r="U490" s="13"/>
      <c r="V490" s="13"/>
      <c r="W490" s="13"/>
      <c r="X490" s="13"/>
      <c r="Y490" s="13"/>
      <c r="Z490" s="13"/>
    </row>
    <row r="491" spans="1:26" ht="30" customHeigh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2"/>
      <c r="P491" s="12"/>
      <c r="Q491" s="13"/>
      <c r="R491" s="13"/>
      <c r="S491" s="13"/>
      <c r="T491" s="14"/>
      <c r="U491" s="13"/>
      <c r="V491" s="13"/>
      <c r="W491" s="13"/>
      <c r="X491" s="13"/>
      <c r="Y491" s="13"/>
      <c r="Z491" s="13"/>
    </row>
    <row r="492" spans="1:26" ht="30" customHeigh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2"/>
      <c r="P492" s="12"/>
      <c r="Q492" s="13"/>
      <c r="R492" s="13"/>
      <c r="S492" s="13"/>
      <c r="T492" s="14"/>
      <c r="U492" s="13"/>
      <c r="V492" s="13"/>
      <c r="W492" s="13"/>
      <c r="X492" s="13"/>
      <c r="Y492" s="13"/>
      <c r="Z492" s="13"/>
    </row>
    <row r="493" spans="1:26" ht="30" customHeigh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2"/>
      <c r="P493" s="12"/>
      <c r="Q493" s="13"/>
      <c r="R493" s="13"/>
      <c r="S493" s="13"/>
      <c r="T493" s="14"/>
      <c r="U493" s="13"/>
      <c r="V493" s="13"/>
      <c r="W493" s="13"/>
      <c r="X493" s="13"/>
      <c r="Y493" s="13"/>
      <c r="Z493" s="13"/>
    </row>
    <row r="494" spans="1:26" ht="30" customHeigh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2"/>
      <c r="P494" s="12"/>
      <c r="Q494" s="13"/>
      <c r="R494" s="13"/>
      <c r="S494" s="13"/>
      <c r="T494" s="14"/>
      <c r="U494" s="13"/>
      <c r="V494" s="13"/>
      <c r="W494" s="13"/>
      <c r="X494" s="13"/>
      <c r="Y494" s="13"/>
      <c r="Z494" s="13"/>
    </row>
    <row r="495" spans="1:26" ht="30" customHeigh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2"/>
      <c r="P495" s="12"/>
      <c r="Q495" s="13"/>
      <c r="R495" s="13"/>
      <c r="S495" s="13"/>
      <c r="T495" s="14"/>
      <c r="U495" s="13"/>
      <c r="V495" s="13"/>
      <c r="W495" s="13"/>
      <c r="X495" s="13"/>
      <c r="Y495" s="13"/>
      <c r="Z495" s="13"/>
    </row>
    <row r="496" spans="1:26" ht="30" customHeigh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2"/>
      <c r="P496" s="12"/>
      <c r="Q496" s="13"/>
      <c r="R496" s="13"/>
      <c r="S496" s="13"/>
      <c r="T496" s="14"/>
      <c r="U496" s="13"/>
      <c r="V496" s="13"/>
      <c r="W496" s="13"/>
      <c r="X496" s="13"/>
      <c r="Y496" s="13"/>
      <c r="Z496" s="13"/>
    </row>
    <row r="497" spans="1:26" ht="30" customHeigh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2"/>
      <c r="P497" s="12"/>
      <c r="Q497" s="13"/>
      <c r="R497" s="13"/>
      <c r="S497" s="13"/>
      <c r="T497" s="14"/>
      <c r="U497" s="13"/>
      <c r="V497" s="13"/>
      <c r="W497" s="13"/>
      <c r="X497" s="13"/>
      <c r="Y497" s="13"/>
      <c r="Z497" s="13"/>
    </row>
    <row r="498" spans="1:26" ht="30" customHeigh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2"/>
      <c r="P498" s="12"/>
      <c r="Q498" s="13"/>
      <c r="R498" s="13"/>
      <c r="S498" s="13"/>
      <c r="T498" s="14"/>
      <c r="U498" s="13"/>
      <c r="V498" s="13"/>
      <c r="W498" s="13"/>
      <c r="X498" s="13"/>
      <c r="Y498" s="13"/>
      <c r="Z498" s="13"/>
    </row>
    <row r="499" spans="1:26" ht="30" customHeigh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2"/>
      <c r="P499" s="12"/>
      <c r="Q499" s="13"/>
      <c r="R499" s="13"/>
      <c r="S499" s="13"/>
      <c r="T499" s="14"/>
      <c r="U499" s="13"/>
      <c r="V499" s="13"/>
      <c r="W499" s="13"/>
      <c r="X499" s="13"/>
      <c r="Y499" s="13"/>
      <c r="Z499" s="13"/>
    </row>
    <row r="500" spans="1:26" ht="30" customHeigh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2"/>
      <c r="P500" s="12"/>
      <c r="Q500" s="13"/>
      <c r="R500" s="13"/>
      <c r="S500" s="13"/>
      <c r="T500" s="14"/>
      <c r="U500" s="13"/>
      <c r="V500" s="13"/>
      <c r="W500" s="13"/>
      <c r="X500" s="13"/>
      <c r="Y500" s="13"/>
      <c r="Z500" s="13"/>
    </row>
    <row r="501" spans="1:26" ht="30" customHeigh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2"/>
      <c r="P501" s="12"/>
      <c r="Q501" s="13"/>
      <c r="R501" s="13"/>
      <c r="S501" s="13"/>
      <c r="T501" s="14"/>
      <c r="U501" s="13"/>
      <c r="V501" s="13"/>
      <c r="W501" s="13"/>
      <c r="X501" s="13"/>
      <c r="Y501" s="13"/>
      <c r="Z501" s="13"/>
    </row>
    <row r="502" spans="1:26" ht="30" customHeigh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2"/>
      <c r="P502" s="12"/>
      <c r="Q502" s="13"/>
      <c r="R502" s="13"/>
      <c r="S502" s="13"/>
      <c r="T502" s="14"/>
      <c r="U502" s="13"/>
      <c r="V502" s="13"/>
      <c r="W502" s="13"/>
      <c r="X502" s="13"/>
      <c r="Y502" s="13"/>
      <c r="Z502" s="13"/>
    </row>
    <row r="503" spans="1:26" ht="30" customHeigh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2"/>
      <c r="P503" s="12"/>
      <c r="Q503" s="13"/>
      <c r="R503" s="13"/>
      <c r="S503" s="13"/>
      <c r="T503" s="14"/>
      <c r="U503" s="13"/>
      <c r="V503" s="13"/>
      <c r="W503" s="13"/>
      <c r="X503" s="13"/>
      <c r="Y503" s="13"/>
      <c r="Z503" s="13"/>
    </row>
    <row r="504" spans="1:26" ht="30" customHeigh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2"/>
      <c r="P504" s="12"/>
      <c r="Q504" s="13"/>
      <c r="R504" s="13"/>
      <c r="S504" s="13"/>
      <c r="T504" s="14"/>
      <c r="U504" s="13"/>
      <c r="V504" s="13"/>
      <c r="W504" s="13"/>
      <c r="X504" s="13"/>
      <c r="Y504" s="13"/>
      <c r="Z504" s="13"/>
    </row>
    <row r="505" spans="1:26" ht="30" customHeigh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2"/>
      <c r="P505" s="12"/>
      <c r="Q505" s="13"/>
      <c r="R505" s="13"/>
      <c r="S505" s="13"/>
      <c r="T505" s="14"/>
      <c r="U505" s="13"/>
      <c r="V505" s="13"/>
      <c r="W505" s="13"/>
      <c r="X505" s="13"/>
      <c r="Y505" s="13"/>
      <c r="Z505" s="13"/>
    </row>
    <row r="506" spans="1:26" ht="30" customHeigh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2"/>
      <c r="P506" s="12"/>
      <c r="Q506" s="13"/>
      <c r="R506" s="13"/>
      <c r="S506" s="13"/>
      <c r="T506" s="14"/>
      <c r="U506" s="13"/>
      <c r="V506" s="13"/>
      <c r="W506" s="13"/>
      <c r="X506" s="13"/>
      <c r="Y506" s="13"/>
      <c r="Z506" s="13"/>
    </row>
    <row r="507" spans="1:26" ht="30" customHeigh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2"/>
      <c r="P507" s="12"/>
      <c r="Q507" s="13"/>
      <c r="R507" s="13"/>
      <c r="S507" s="13"/>
      <c r="T507" s="14"/>
      <c r="U507" s="13"/>
      <c r="V507" s="13"/>
      <c r="W507" s="13"/>
      <c r="X507" s="13"/>
      <c r="Y507" s="13"/>
      <c r="Z507" s="13"/>
    </row>
    <row r="508" spans="1:26" ht="30" customHeigh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2"/>
      <c r="P508" s="12"/>
      <c r="Q508" s="13"/>
      <c r="R508" s="13"/>
      <c r="S508" s="13"/>
      <c r="T508" s="14"/>
      <c r="U508" s="13"/>
      <c r="V508" s="13"/>
      <c r="W508" s="13"/>
      <c r="X508" s="13"/>
      <c r="Y508" s="13"/>
      <c r="Z508" s="13"/>
    </row>
    <row r="509" spans="1:26" ht="30" customHeigh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2"/>
      <c r="P509" s="12"/>
      <c r="Q509" s="13"/>
      <c r="R509" s="13"/>
      <c r="S509" s="13"/>
      <c r="T509" s="14"/>
      <c r="U509" s="13"/>
      <c r="V509" s="13"/>
      <c r="W509" s="13"/>
      <c r="X509" s="13"/>
      <c r="Y509" s="13"/>
      <c r="Z509" s="13"/>
    </row>
    <row r="510" spans="1:26" ht="30" customHeigh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2"/>
      <c r="P510" s="12"/>
      <c r="Q510" s="13"/>
      <c r="R510" s="13"/>
      <c r="S510" s="13"/>
      <c r="T510" s="14"/>
      <c r="U510" s="13"/>
      <c r="V510" s="13"/>
      <c r="W510" s="13"/>
      <c r="X510" s="13"/>
      <c r="Y510" s="13"/>
      <c r="Z510" s="13"/>
    </row>
    <row r="511" spans="1:26" ht="30" customHeigh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2"/>
      <c r="P511" s="12"/>
      <c r="Q511" s="13"/>
      <c r="R511" s="13"/>
      <c r="S511" s="13"/>
      <c r="T511" s="14"/>
      <c r="U511" s="13"/>
      <c r="V511" s="13"/>
      <c r="W511" s="13"/>
      <c r="X511" s="13"/>
      <c r="Y511" s="13"/>
      <c r="Z511" s="13"/>
    </row>
    <row r="512" spans="1:26" ht="30" customHeigh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2"/>
      <c r="P512" s="12"/>
      <c r="Q512" s="13"/>
      <c r="R512" s="13"/>
      <c r="S512" s="13"/>
      <c r="T512" s="14"/>
      <c r="U512" s="13"/>
      <c r="V512" s="13"/>
      <c r="W512" s="13"/>
      <c r="X512" s="13"/>
      <c r="Y512" s="13"/>
      <c r="Z512" s="13"/>
    </row>
    <row r="513" spans="1:26" ht="30" customHeigh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2"/>
      <c r="P513" s="12"/>
      <c r="Q513" s="13"/>
      <c r="R513" s="13"/>
      <c r="S513" s="13"/>
      <c r="T513" s="14"/>
      <c r="U513" s="13"/>
      <c r="V513" s="13"/>
      <c r="W513" s="13"/>
      <c r="X513" s="13"/>
      <c r="Y513" s="13"/>
      <c r="Z513" s="13"/>
    </row>
    <row r="514" spans="1:26" ht="30" customHeigh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2"/>
      <c r="P514" s="12"/>
      <c r="Q514" s="13"/>
      <c r="R514" s="13"/>
      <c r="S514" s="13"/>
      <c r="T514" s="14"/>
      <c r="U514" s="13"/>
      <c r="V514" s="13"/>
      <c r="W514" s="13"/>
      <c r="X514" s="13"/>
      <c r="Y514" s="13"/>
      <c r="Z514" s="13"/>
    </row>
    <row r="515" spans="1:26" ht="30" customHeigh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2"/>
      <c r="P515" s="12"/>
      <c r="Q515" s="13"/>
      <c r="R515" s="13"/>
      <c r="S515" s="13"/>
      <c r="T515" s="14"/>
      <c r="U515" s="13"/>
      <c r="V515" s="13"/>
      <c r="W515" s="13"/>
      <c r="X515" s="13"/>
      <c r="Y515" s="13"/>
      <c r="Z515" s="13"/>
    </row>
    <row r="516" spans="1:26" ht="30" customHeigh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2"/>
      <c r="P516" s="12"/>
      <c r="Q516" s="13"/>
      <c r="R516" s="13"/>
      <c r="S516" s="13"/>
      <c r="T516" s="14"/>
      <c r="U516" s="13"/>
      <c r="V516" s="13"/>
      <c r="W516" s="13"/>
      <c r="X516" s="13"/>
      <c r="Y516" s="13"/>
      <c r="Z516" s="13"/>
    </row>
    <row r="517" spans="1:26" ht="30" customHeigh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2"/>
      <c r="P517" s="12"/>
      <c r="Q517" s="13"/>
      <c r="R517" s="13"/>
      <c r="S517" s="13"/>
      <c r="T517" s="14"/>
      <c r="U517" s="13"/>
      <c r="V517" s="13"/>
      <c r="W517" s="13"/>
      <c r="X517" s="13"/>
      <c r="Y517" s="13"/>
      <c r="Z517" s="13"/>
    </row>
    <row r="518" spans="1:26" ht="30" customHeigh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2"/>
      <c r="P518" s="12"/>
      <c r="Q518" s="13"/>
      <c r="R518" s="13"/>
      <c r="S518" s="13"/>
      <c r="T518" s="14"/>
      <c r="U518" s="13"/>
      <c r="V518" s="13"/>
      <c r="W518" s="13"/>
      <c r="X518" s="13"/>
      <c r="Y518" s="13"/>
      <c r="Z518" s="13"/>
    </row>
    <row r="519" spans="1:26" ht="30" customHeigh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2"/>
      <c r="P519" s="12"/>
      <c r="Q519" s="13"/>
      <c r="R519" s="13"/>
      <c r="S519" s="13"/>
      <c r="T519" s="14"/>
      <c r="U519" s="13"/>
      <c r="V519" s="13"/>
      <c r="W519" s="13"/>
      <c r="X519" s="13"/>
      <c r="Y519" s="13"/>
      <c r="Z519" s="13"/>
    </row>
    <row r="520" spans="1:26" ht="30" customHeigh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2"/>
      <c r="P520" s="12"/>
      <c r="Q520" s="13"/>
      <c r="R520" s="13"/>
      <c r="S520" s="13"/>
      <c r="T520" s="14"/>
      <c r="U520" s="13"/>
      <c r="V520" s="13"/>
      <c r="W520" s="13"/>
      <c r="X520" s="13"/>
      <c r="Y520" s="13"/>
      <c r="Z520" s="13"/>
    </row>
    <row r="521" spans="1:26" ht="30" customHeigh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2"/>
      <c r="P521" s="12"/>
      <c r="Q521" s="13"/>
      <c r="R521" s="13"/>
      <c r="S521" s="13"/>
      <c r="T521" s="14"/>
      <c r="U521" s="13"/>
      <c r="V521" s="13"/>
      <c r="W521" s="13"/>
      <c r="X521" s="13"/>
      <c r="Y521" s="13"/>
      <c r="Z521" s="13"/>
    </row>
    <row r="522" spans="1:26" ht="30" customHeigh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2"/>
      <c r="P522" s="12"/>
      <c r="Q522" s="13"/>
      <c r="R522" s="13"/>
      <c r="S522" s="13"/>
      <c r="T522" s="14"/>
      <c r="U522" s="13"/>
      <c r="V522" s="13"/>
      <c r="W522" s="13"/>
      <c r="X522" s="13"/>
      <c r="Y522" s="13"/>
      <c r="Z522" s="13"/>
    </row>
    <row r="523" spans="1:26" ht="30" customHeigh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2"/>
      <c r="P523" s="12"/>
      <c r="Q523" s="13"/>
      <c r="R523" s="13"/>
      <c r="S523" s="13"/>
      <c r="T523" s="14"/>
      <c r="U523" s="13"/>
      <c r="V523" s="13"/>
      <c r="W523" s="13"/>
      <c r="X523" s="13"/>
      <c r="Y523" s="13"/>
      <c r="Z523" s="13"/>
    </row>
    <row r="524" spans="1:26" ht="30" customHeigh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2"/>
      <c r="P524" s="12"/>
      <c r="Q524" s="13"/>
      <c r="R524" s="13"/>
      <c r="S524" s="13"/>
      <c r="T524" s="14"/>
      <c r="U524" s="13"/>
      <c r="V524" s="13"/>
      <c r="W524" s="13"/>
      <c r="X524" s="13"/>
      <c r="Y524" s="13"/>
      <c r="Z524" s="13"/>
    </row>
    <row r="525" spans="1:26" ht="30" customHeigh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2"/>
      <c r="P525" s="12"/>
      <c r="Q525" s="13"/>
      <c r="R525" s="13"/>
      <c r="S525" s="13"/>
      <c r="T525" s="14"/>
      <c r="U525" s="13"/>
      <c r="V525" s="13"/>
      <c r="W525" s="13"/>
      <c r="X525" s="13"/>
      <c r="Y525" s="13"/>
      <c r="Z525" s="13"/>
    </row>
    <row r="526" spans="1:26" ht="30" customHeigh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2"/>
      <c r="P526" s="12"/>
      <c r="Q526" s="13"/>
      <c r="R526" s="13"/>
      <c r="S526" s="13"/>
      <c r="T526" s="14"/>
      <c r="U526" s="13"/>
      <c r="V526" s="13"/>
      <c r="W526" s="13"/>
      <c r="X526" s="13"/>
      <c r="Y526" s="13"/>
      <c r="Z526" s="13"/>
    </row>
    <row r="527" spans="1:26" ht="30" customHeigh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2"/>
      <c r="P527" s="12"/>
      <c r="Q527" s="13"/>
      <c r="R527" s="13"/>
      <c r="S527" s="13"/>
      <c r="T527" s="14"/>
      <c r="U527" s="13"/>
      <c r="V527" s="13"/>
      <c r="W527" s="13"/>
      <c r="X527" s="13"/>
      <c r="Y527" s="13"/>
      <c r="Z527" s="13"/>
    </row>
    <row r="528" spans="1:26" ht="30" customHeigh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2"/>
      <c r="P528" s="12"/>
      <c r="Q528" s="13"/>
      <c r="R528" s="13"/>
      <c r="S528" s="13"/>
      <c r="T528" s="14"/>
      <c r="U528" s="13"/>
      <c r="V528" s="13"/>
      <c r="W528" s="13"/>
      <c r="X528" s="13"/>
      <c r="Y528" s="13"/>
      <c r="Z528" s="13"/>
    </row>
    <row r="529" spans="1:26" ht="30" customHeigh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2"/>
      <c r="P529" s="12"/>
      <c r="Q529" s="13"/>
      <c r="R529" s="13"/>
      <c r="S529" s="13"/>
      <c r="T529" s="14"/>
      <c r="U529" s="13"/>
      <c r="V529" s="13"/>
      <c r="W529" s="13"/>
      <c r="X529" s="13"/>
      <c r="Y529" s="13"/>
      <c r="Z529" s="13"/>
    </row>
    <row r="530" spans="1:26" ht="30" customHeigh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2"/>
      <c r="P530" s="12"/>
      <c r="Q530" s="13"/>
      <c r="R530" s="13"/>
      <c r="S530" s="13"/>
      <c r="T530" s="14"/>
      <c r="U530" s="13"/>
      <c r="V530" s="13"/>
      <c r="W530" s="13"/>
      <c r="X530" s="13"/>
      <c r="Y530" s="13"/>
      <c r="Z530" s="13"/>
    </row>
    <row r="531" spans="1:26" ht="30" customHeigh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2"/>
      <c r="P531" s="12"/>
      <c r="Q531" s="13"/>
      <c r="R531" s="13"/>
      <c r="S531" s="13"/>
      <c r="T531" s="14"/>
      <c r="U531" s="13"/>
      <c r="V531" s="13"/>
      <c r="W531" s="13"/>
      <c r="X531" s="13"/>
      <c r="Y531" s="13"/>
      <c r="Z531" s="13"/>
    </row>
    <row r="532" spans="1:26" ht="30" customHeigh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2"/>
      <c r="P532" s="12"/>
      <c r="Q532" s="13"/>
      <c r="R532" s="13"/>
      <c r="S532" s="13"/>
      <c r="T532" s="14"/>
      <c r="U532" s="13"/>
      <c r="V532" s="13"/>
      <c r="W532" s="13"/>
      <c r="X532" s="13"/>
      <c r="Y532" s="13"/>
      <c r="Z532" s="13"/>
    </row>
    <row r="533" spans="1:26" ht="30" customHeigh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2"/>
      <c r="P533" s="12"/>
      <c r="Q533" s="13"/>
      <c r="R533" s="13"/>
      <c r="S533" s="13"/>
      <c r="T533" s="14"/>
      <c r="U533" s="13"/>
      <c r="V533" s="13"/>
      <c r="W533" s="13"/>
      <c r="X533" s="13"/>
      <c r="Y533" s="13"/>
      <c r="Z533" s="13"/>
    </row>
    <row r="534" spans="1:26" ht="30" customHeigh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2"/>
      <c r="P534" s="12"/>
      <c r="Q534" s="13"/>
      <c r="R534" s="13"/>
      <c r="S534" s="13"/>
      <c r="T534" s="14"/>
      <c r="U534" s="13"/>
      <c r="V534" s="13"/>
      <c r="W534" s="13"/>
      <c r="X534" s="13"/>
      <c r="Y534" s="13"/>
      <c r="Z534" s="13"/>
    </row>
    <row r="535" spans="1:26" ht="30" customHeigh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2"/>
      <c r="P535" s="12"/>
      <c r="Q535" s="13"/>
      <c r="R535" s="13"/>
      <c r="S535" s="13"/>
      <c r="T535" s="14"/>
      <c r="U535" s="13"/>
      <c r="V535" s="13"/>
      <c r="W535" s="13"/>
      <c r="X535" s="13"/>
      <c r="Y535" s="13"/>
      <c r="Z535" s="13"/>
    </row>
    <row r="536" spans="1:26" ht="30" customHeigh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2"/>
      <c r="P536" s="12"/>
      <c r="Q536" s="13"/>
      <c r="R536" s="13"/>
      <c r="S536" s="13"/>
      <c r="T536" s="14"/>
      <c r="U536" s="13"/>
      <c r="V536" s="13"/>
      <c r="W536" s="13"/>
      <c r="X536" s="13"/>
      <c r="Y536" s="13"/>
      <c r="Z536" s="13"/>
    </row>
    <row r="537" spans="1:26" ht="30" customHeigh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2"/>
      <c r="P537" s="12"/>
      <c r="Q537" s="13"/>
      <c r="R537" s="13"/>
      <c r="S537" s="13"/>
      <c r="T537" s="14"/>
      <c r="U537" s="13"/>
      <c r="V537" s="13"/>
      <c r="W537" s="13"/>
      <c r="X537" s="13"/>
      <c r="Y537" s="13"/>
      <c r="Z537" s="13"/>
    </row>
    <row r="538" spans="1:26" ht="30" customHeigh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2"/>
      <c r="P538" s="12"/>
      <c r="Q538" s="13"/>
      <c r="R538" s="13"/>
      <c r="S538" s="13"/>
      <c r="T538" s="14"/>
      <c r="U538" s="13"/>
      <c r="V538" s="13"/>
      <c r="W538" s="13"/>
      <c r="X538" s="13"/>
      <c r="Y538" s="13"/>
      <c r="Z538" s="13"/>
    </row>
    <row r="539" spans="1:26" ht="30" customHeigh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2"/>
      <c r="P539" s="12"/>
      <c r="Q539" s="13"/>
      <c r="R539" s="13"/>
      <c r="S539" s="13"/>
      <c r="T539" s="14"/>
      <c r="U539" s="13"/>
      <c r="V539" s="13"/>
      <c r="W539" s="13"/>
      <c r="X539" s="13"/>
      <c r="Y539" s="13"/>
      <c r="Z539" s="13"/>
    </row>
    <row r="540" spans="1:26" ht="30" customHeigh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2"/>
      <c r="P540" s="12"/>
      <c r="Q540" s="13"/>
      <c r="R540" s="13"/>
      <c r="S540" s="13"/>
      <c r="T540" s="14"/>
      <c r="U540" s="13"/>
      <c r="V540" s="13"/>
      <c r="W540" s="13"/>
      <c r="X540" s="13"/>
      <c r="Y540" s="13"/>
      <c r="Z540" s="13"/>
    </row>
    <row r="541" spans="1:26" ht="30" customHeigh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2"/>
      <c r="P541" s="12"/>
      <c r="Q541" s="13"/>
      <c r="R541" s="13"/>
      <c r="S541" s="13"/>
      <c r="T541" s="14"/>
      <c r="U541" s="13"/>
      <c r="V541" s="13"/>
      <c r="W541" s="13"/>
      <c r="X541" s="13"/>
      <c r="Y541" s="13"/>
      <c r="Z541" s="13"/>
    </row>
    <row r="542" spans="1:26" ht="30" customHeigh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2"/>
      <c r="P542" s="12"/>
      <c r="Q542" s="13"/>
      <c r="R542" s="13"/>
      <c r="S542" s="13"/>
      <c r="T542" s="14"/>
      <c r="U542" s="13"/>
      <c r="V542" s="13"/>
      <c r="W542" s="13"/>
      <c r="X542" s="13"/>
      <c r="Y542" s="13"/>
      <c r="Z542" s="13"/>
    </row>
    <row r="543" spans="1:26" ht="30" customHeight="1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2"/>
      <c r="P543" s="12"/>
      <c r="Q543" s="13"/>
      <c r="R543" s="13"/>
      <c r="S543" s="13"/>
      <c r="T543" s="14"/>
      <c r="U543" s="13"/>
      <c r="V543" s="13"/>
      <c r="W543" s="13"/>
      <c r="X543" s="13"/>
      <c r="Y543" s="13"/>
      <c r="Z543" s="13"/>
    </row>
    <row r="544" spans="1:26" ht="30" customHeight="1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2"/>
      <c r="P544" s="12"/>
      <c r="Q544" s="13"/>
      <c r="R544" s="13"/>
      <c r="S544" s="13"/>
      <c r="T544" s="14"/>
      <c r="U544" s="13"/>
      <c r="V544" s="13"/>
      <c r="W544" s="13"/>
      <c r="X544" s="13"/>
      <c r="Y544" s="13"/>
      <c r="Z544" s="13"/>
    </row>
    <row r="545" spans="1:26" ht="30" customHeight="1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2"/>
      <c r="P545" s="12"/>
      <c r="Q545" s="13"/>
      <c r="R545" s="13"/>
      <c r="S545" s="13"/>
      <c r="T545" s="14"/>
      <c r="U545" s="13"/>
      <c r="V545" s="13"/>
      <c r="W545" s="13"/>
      <c r="X545" s="13"/>
      <c r="Y545" s="13"/>
      <c r="Z545" s="13"/>
    </row>
    <row r="546" spans="1:26" ht="30" customHeight="1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2"/>
      <c r="P546" s="12"/>
      <c r="Q546" s="13"/>
      <c r="R546" s="13"/>
      <c r="S546" s="13"/>
      <c r="T546" s="14"/>
      <c r="U546" s="13"/>
      <c r="V546" s="13"/>
      <c r="W546" s="13"/>
      <c r="X546" s="13"/>
      <c r="Y546" s="13"/>
      <c r="Z546" s="13"/>
    </row>
    <row r="547" spans="1:26" ht="30" customHeight="1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2"/>
      <c r="P547" s="12"/>
      <c r="Q547" s="13"/>
      <c r="R547" s="13"/>
      <c r="S547" s="13"/>
      <c r="T547" s="14"/>
      <c r="U547" s="13"/>
      <c r="V547" s="13"/>
      <c r="W547" s="13"/>
      <c r="X547" s="13"/>
      <c r="Y547" s="13"/>
      <c r="Z547" s="13"/>
    </row>
    <row r="548" spans="1:26" ht="30" customHeight="1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2"/>
      <c r="P548" s="12"/>
      <c r="Q548" s="13"/>
      <c r="R548" s="13"/>
      <c r="S548" s="13"/>
      <c r="T548" s="14"/>
      <c r="U548" s="13"/>
      <c r="V548" s="13"/>
      <c r="W548" s="13"/>
      <c r="X548" s="13"/>
      <c r="Y548" s="13"/>
      <c r="Z548" s="13"/>
    </row>
    <row r="549" spans="1:26" ht="30" customHeight="1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2"/>
      <c r="P549" s="12"/>
      <c r="Q549" s="13"/>
      <c r="R549" s="13"/>
      <c r="S549" s="13"/>
      <c r="T549" s="14"/>
      <c r="U549" s="13"/>
      <c r="V549" s="13"/>
      <c r="W549" s="13"/>
      <c r="X549" s="13"/>
      <c r="Y549" s="13"/>
      <c r="Z549" s="13"/>
    </row>
    <row r="550" spans="1:26" ht="30" customHeight="1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2"/>
      <c r="P550" s="12"/>
      <c r="Q550" s="13"/>
      <c r="R550" s="13"/>
      <c r="S550" s="13"/>
      <c r="T550" s="14"/>
      <c r="U550" s="13"/>
      <c r="V550" s="13"/>
      <c r="W550" s="13"/>
      <c r="X550" s="13"/>
      <c r="Y550" s="13"/>
      <c r="Z550" s="13"/>
    </row>
    <row r="551" spans="1:26" ht="30" customHeight="1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2"/>
      <c r="P551" s="12"/>
      <c r="Q551" s="13"/>
      <c r="R551" s="13"/>
      <c r="S551" s="13"/>
      <c r="T551" s="14"/>
      <c r="U551" s="13"/>
      <c r="V551" s="13"/>
      <c r="W551" s="13"/>
      <c r="X551" s="13"/>
      <c r="Y551" s="13"/>
      <c r="Z551" s="13"/>
    </row>
    <row r="552" spans="1:26" ht="30" customHeight="1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2"/>
      <c r="P552" s="12"/>
      <c r="Q552" s="13"/>
      <c r="R552" s="13"/>
      <c r="S552" s="13"/>
      <c r="T552" s="14"/>
      <c r="U552" s="13"/>
      <c r="V552" s="13"/>
      <c r="W552" s="13"/>
      <c r="X552" s="13"/>
      <c r="Y552" s="13"/>
      <c r="Z552" s="13"/>
    </row>
    <row r="553" spans="1:26" ht="30" customHeight="1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2"/>
      <c r="P553" s="12"/>
      <c r="Q553" s="13"/>
      <c r="R553" s="13"/>
      <c r="S553" s="13"/>
      <c r="T553" s="14"/>
      <c r="U553" s="13"/>
      <c r="V553" s="13"/>
      <c r="W553" s="13"/>
      <c r="X553" s="13"/>
      <c r="Y553" s="13"/>
      <c r="Z553" s="13"/>
    </row>
    <row r="554" spans="1:26" ht="30" customHeight="1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2"/>
      <c r="P554" s="12"/>
      <c r="Q554" s="13"/>
      <c r="R554" s="13"/>
      <c r="S554" s="13"/>
      <c r="T554" s="14"/>
      <c r="U554" s="13"/>
      <c r="V554" s="13"/>
      <c r="W554" s="13"/>
      <c r="X554" s="13"/>
      <c r="Y554" s="13"/>
      <c r="Z554" s="13"/>
    </row>
    <row r="555" spans="1:26" ht="30" customHeight="1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2"/>
      <c r="P555" s="12"/>
      <c r="Q555" s="13"/>
      <c r="R555" s="13"/>
      <c r="S555" s="13"/>
      <c r="T555" s="14"/>
      <c r="U555" s="13"/>
      <c r="V555" s="13"/>
      <c r="W555" s="13"/>
      <c r="X555" s="13"/>
      <c r="Y555" s="13"/>
      <c r="Z555" s="13"/>
    </row>
    <row r="556" spans="1:26" ht="30" customHeight="1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2"/>
      <c r="P556" s="12"/>
      <c r="Q556" s="13"/>
      <c r="R556" s="13"/>
      <c r="S556" s="13"/>
      <c r="T556" s="14"/>
      <c r="U556" s="13"/>
      <c r="V556" s="13"/>
      <c r="W556" s="13"/>
      <c r="X556" s="13"/>
      <c r="Y556" s="13"/>
      <c r="Z556" s="13"/>
    </row>
    <row r="557" spans="1:26" ht="30" customHeight="1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2"/>
      <c r="P557" s="12"/>
      <c r="Q557" s="13"/>
      <c r="R557" s="13"/>
      <c r="S557" s="13"/>
      <c r="T557" s="14"/>
      <c r="U557" s="13"/>
      <c r="V557" s="13"/>
      <c r="W557" s="13"/>
      <c r="X557" s="13"/>
      <c r="Y557" s="13"/>
      <c r="Z557" s="13"/>
    </row>
    <row r="558" spans="1:26" ht="30" customHeight="1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2"/>
      <c r="P558" s="12"/>
      <c r="Q558" s="13"/>
      <c r="R558" s="13"/>
      <c r="S558" s="13"/>
      <c r="T558" s="14"/>
      <c r="U558" s="13"/>
      <c r="V558" s="13"/>
      <c r="W558" s="13"/>
      <c r="X558" s="13"/>
      <c r="Y558" s="13"/>
      <c r="Z558" s="13"/>
    </row>
    <row r="559" spans="1:26" ht="30" customHeight="1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2"/>
      <c r="P559" s="12"/>
      <c r="Q559" s="13"/>
      <c r="R559" s="13"/>
      <c r="S559" s="13"/>
      <c r="T559" s="14"/>
      <c r="U559" s="13"/>
      <c r="V559" s="13"/>
      <c r="W559" s="13"/>
      <c r="X559" s="13"/>
      <c r="Y559" s="13"/>
      <c r="Z559" s="13"/>
    </row>
    <row r="560" spans="1:26" ht="30" customHeight="1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2"/>
      <c r="P560" s="12"/>
      <c r="Q560" s="13"/>
      <c r="R560" s="13"/>
      <c r="S560" s="13"/>
      <c r="T560" s="14"/>
      <c r="U560" s="13"/>
      <c r="V560" s="13"/>
      <c r="W560" s="13"/>
      <c r="X560" s="13"/>
      <c r="Y560" s="13"/>
      <c r="Z560" s="13"/>
    </row>
    <row r="561" spans="1:26" ht="30" customHeight="1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2"/>
      <c r="P561" s="12"/>
      <c r="Q561" s="13"/>
      <c r="R561" s="13"/>
      <c r="S561" s="13"/>
      <c r="T561" s="14"/>
      <c r="U561" s="13"/>
      <c r="V561" s="13"/>
      <c r="W561" s="13"/>
      <c r="X561" s="13"/>
      <c r="Y561" s="13"/>
      <c r="Z561" s="13"/>
    </row>
    <row r="562" spans="1:26" ht="30" customHeight="1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2"/>
      <c r="P562" s="12"/>
      <c r="Q562" s="13"/>
      <c r="R562" s="13"/>
      <c r="S562" s="13"/>
      <c r="T562" s="14"/>
      <c r="U562" s="13"/>
      <c r="V562" s="13"/>
      <c r="W562" s="13"/>
      <c r="X562" s="13"/>
      <c r="Y562" s="13"/>
      <c r="Z562" s="13"/>
    </row>
    <row r="563" spans="1:26" ht="30" customHeight="1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2"/>
      <c r="P563" s="12"/>
      <c r="Q563" s="13"/>
      <c r="R563" s="13"/>
      <c r="S563" s="13"/>
      <c r="T563" s="14"/>
      <c r="U563" s="13"/>
      <c r="V563" s="13"/>
      <c r="W563" s="13"/>
      <c r="X563" s="13"/>
      <c r="Y563" s="13"/>
      <c r="Z563" s="13"/>
    </row>
    <row r="564" spans="1:26" ht="30" customHeight="1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2"/>
      <c r="P564" s="12"/>
      <c r="Q564" s="13"/>
      <c r="R564" s="13"/>
      <c r="S564" s="13"/>
      <c r="T564" s="14"/>
      <c r="U564" s="13"/>
      <c r="V564" s="13"/>
      <c r="W564" s="13"/>
      <c r="X564" s="13"/>
      <c r="Y564" s="13"/>
      <c r="Z564" s="13"/>
    </row>
    <row r="565" spans="1:26" ht="30" customHeight="1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2"/>
      <c r="P565" s="12"/>
      <c r="Q565" s="13"/>
      <c r="R565" s="13"/>
      <c r="S565" s="13"/>
      <c r="T565" s="14"/>
      <c r="U565" s="13"/>
      <c r="V565" s="13"/>
      <c r="W565" s="13"/>
      <c r="X565" s="13"/>
      <c r="Y565" s="13"/>
      <c r="Z565" s="13"/>
    </row>
    <row r="566" spans="1:26" ht="30" customHeight="1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2"/>
      <c r="P566" s="12"/>
      <c r="Q566" s="13"/>
      <c r="R566" s="13"/>
      <c r="S566" s="13"/>
      <c r="T566" s="14"/>
      <c r="U566" s="13"/>
      <c r="V566" s="13"/>
      <c r="W566" s="13"/>
      <c r="X566" s="13"/>
      <c r="Y566" s="13"/>
      <c r="Z566" s="13"/>
    </row>
    <row r="567" spans="1:26" ht="30" customHeight="1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2"/>
      <c r="P567" s="12"/>
      <c r="Q567" s="13"/>
      <c r="R567" s="13"/>
      <c r="S567" s="13"/>
      <c r="T567" s="14"/>
      <c r="U567" s="13"/>
      <c r="V567" s="13"/>
      <c r="W567" s="13"/>
      <c r="X567" s="13"/>
      <c r="Y567" s="13"/>
      <c r="Z567" s="13"/>
    </row>
    <row r="568" spans="1:26" ht="30" customHeight="1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2"/>
      <c r="P568" s="12"/>
      <c r="Q568" s="13"/>
      <c r="R568" s="13"/>
      <c r="S568" s="13"/>
      <c r="T568" s="14"/>
      <c r="U568" s="13"/>
      <c r="V568" s="13"/>
      <c r="W568" s="13"/>
      <c r="X568" s="13"/>
      <c r="Y568" s="13"/>
      <c r="Z568" s="13"/>
    </row>
    <row r="569" spans="1:26" ht="30" customHeight="1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2"/>
      <c r="P569" s="12"/>
      <c r="Q569" s="13"/>
      <c r="R569" s="13"/>
      <c r="S569" s="13"/>
      <c r="T569" s="14"/>
      <c r="U569" s="13"/>
      <c r="V569" s="13"/>
      <c r="W569" s="13"/>
      <c r="X569" s="13"/>
      <c r="Y569" s="13"/>
      <c r="Z569" s="13"/>
    </row>
    <row r="570" spans="1:26" ht="30" customHeight="1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2"/>
      <c r="P570" s="12"/>
      <c r="Q570" s="13"/>
      <c r="R570" s="13"/>
      <c r="S570" s="13"/>
      <c r="T570" s="14"/>
      <c r="U570" s="13"/>
      <c r="V570" s="13"/>
      <c r="W570" s="13"/>
      <c r="X570" s="13"/>
      <c r="Y570" s="13"/>
      <c r="Z570" s="13"/>
    </row>
    <row r="571" spans="1:26" ht="30" customHeight="1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2"/>
      <c r="P571" s="12"/>
      <c r="Q571" s="13"/>
      <c r="R571" s="13"/>
      <c r="S571" s="13"/>
      <c r="T571" s="14"/>
      <c r="U571" s="13"/>
      <c r="V571" s="13"/>
      <c r="W571" s="13"/>
      <c r="X571" s="13"/>
      <c r="Y571" s="13"/>
      <c r="Z571" s="13"/>
    </row>
    <row r="572" spans="1:26" ht="30" customHeight="1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2"/>
      <c r="P572" s="12"/>
      <c r="Q572" s="13"/>
      <c r="R572" s="13"/>
      <c r="S572" s="13"/>
      <c r="T572" s="14"/>
      <c r="U572" s="13"/>
      <c r="V572" s="13"/>
      <c r="W572" s="13"/>
      <c r="X572" s="13"/>
      <c r="Y572" s="13"/>
      <c r="Z572" s="13"/>
    </row>
    <row r="573" spans="1:26" ht="30" customHeight="1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2"/>
      <c r="P573" s="12"/>
      <c r="Q573" s="13"/>
      <c r="R573" s="13"/>
      <c r="S573" s="13"/>
      <c r="T573" s="14"/>
      <c r="U573" s="13"/>
      <c r="V573" s="13"/>
      <c r="W573" s="13"/>
      <c r="X573" s="13"/>
      <c r="Y573" s="13"/>
      <c r="Z573" s="13"/>
    </row>
    <row r="574" spans="1:26" ht="30" customHeight="1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2"/>
      <c r="P574" s="12"/>
      <c r="Q574" s="13"/>
      <c r="R574" s="13"/>
      <c r="S574" s="13"/>
      <c r="T574" s="14"/>
      <c r="U574" s="13"/>
      <c r="V574" s="13"/>
      <c r="W574" s="13"/>
      <c r="X574" s="13"/>
      <c r="Y574" s="13"/>
      <c r="Z574" s="13"/>
    </row>
    <row r="575" spans="1:26" ht="30" customHeight="1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2"/>
      <c r="P575" s="12"/>
      <c r="Q575" s="13"/>
      <c r="R575" s="13"/>
      <c r="S575" s="13"/>
      <c r="T575" s="14"/>
      <c r="U575" s="13"/>
      <c r="V575" s="13"/>
      <c r="W575" s="13"/>
      <c r="X575" s="13"/>
      <c r="Y575" s="13"/>
      <c r="Z575" s="13"/>
    </row>
    <row r="576" spans="1:26" ht="30" customHeight="1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2"/>
      <c r="P576" s="12"/>
      <c r="Q576" s="13"/>
      <c r="R576" s="13"/>
      <c r="S576" s="13"/>
      <c r="T576" s="14"/>
      <c r="U576" s="13"/>
      <c r="V576" s="13"/>
      <c r="W576" s="13"/>
      <c r="X576" s="13"/>
      <c r="Y576" s="13"/>
      <c r="Z576" s="13"/>
    </row>
    <row r="577" spans="1:26" ht="30" customHeight="1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2"/>
      <c r="P577" s="12"/>
      <c r="Q577" s="13"/>
      <c r="R577" s="13"/>
      <c r="S577" s="13"/>
      <c r="T577" s="14"/>
      <c r="U577" s="13"/>
      <c r="V577" s="13"/>
      <c r="W577" s="13"/>
      <c r="X577" s="13"/>
      <c r="Y577" s="13"/>
      <c r="Z577" s="13"/>
    </row>
    <row r="578" spans="1:26" ht="30" customHeight="1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2"/>
      <c r="P578" s="12"/>
      <c r="Q578" s="13"/>
      <c r="R578" s="13"/>
      <c r="S578" s="13"/>
      <c r="T578" s="14"/>
      <c r="U578" s="13"/>
      <c r="V578" s="13"/>
      <c r="W578" s="13"/>
      <c r="X578" s="13"/>
      <c r="Y578" s="13"/>
      <c r="Z578" s="13"/>
    </row>
    <row r="579" spans="1:26" ht="30" customHeight="1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2"/>
      <c r="P579" s="12"/>
      <c r="Q579" s="13"/>
      <c r="R579" s="13"/>
      <c r="S579" s="13"/>
      <c r="T579" s="14"/>
      <c r="U579" s="13"/>
      <c r="V579" s="13"/>
      <c r="W579" s="13"/>
      <c r="X579" s="13"/>
      <c r="Y579" s="13"/>
      <c r="Z579" s="13"/>
    </row>
    <row r="580" spans="1:26" ht="30" customHeight="1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2"/>
      <c r="P580" s="12"/>
      <c r="Q580" s="13"/>
      <c r="R580" s="13"/>
      <c r="S580" s="13"/>
      <c r="T580" s="14"/>
      <c r="U580" s="13"/>
      <c r="V580" s="13"/>
      <c r="W580" s="13"/>
      <c r="X580" s="13"/>
      <c r="Y580" s="13"/>
      <c r="Z580" s="13"/>
    </row>
    <row r="581" spans="1:26" ht="30" customHeight="1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2"/>
      <c r="P581" s="12"/>
      <c r="Q581" s="13"/>
      <c r="R581" s="13"/>
      <c r="S581" s="13"/>
      <c r="T581" s="14"/>
      <c r="U581" s="13"/>
      <c r="V581" s="13"/>
      <c r="W581" s="13"/>
      <c r="X581" s="13"/>
      <c r="Y581" s="13"/>
      <c r="Z581" s="13"/>
    </row>
    <row r="582" spans="1:26" ht="30" customHeight="1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2"/>
      <c r="P582" s="12"/>
      <c r="Q582" s="13"/>
      <c r="R582" s="13"/>
      <c r="S582" s="13"/>
      <c r="T582" s="14"/>
      <c r="U582" s="13"/>
      <c r="V582" s="13"/>
      <c r="W582" s="13"/>
      <c r="X582" s="13"/>
      <c r="Y582" s="13"/>
      <c r="Z582" s="13"/>
    </row>
    <row r="583" spans="1:26" ht="30" customHeight="1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2"/>
      <c r="P583" s="12"/>
      <c r="Q583" s="13"/>
      <c r="R583" s="13"/>
      <c r="S583" s="13"/>
      <c r="T583" s="14"/>
      <c r="U583" s="13"/>
      <c r="V583" s="13"/>
      <c r="W583" s="13"/>
      <c r="X583" s="13"/>
      <c r="Y583" s="13"/>
      <c r="Z583" s="13"/>
    </row>
    <row r="584" spans="1:26" ht="30" customHeight="1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2"/>
      <c r="P584" s="12"/>
      <c r="Q584" s="13"/>
      <c r="R584" s="13"/>
      <c r="S584" s="13"/>
      <c r="T584" s="14"/>
      <c r="U584" s="13"/>
      <c r="V584" s="13"/>
      <c r="W584" s="13"/>
      <c r="X584" s="13"/>
      <c r="Y584" s="13"/>
      <c r="Z584" s="13"/>
    </row>
    <row r="585" spans="1:26" ht="30" customHeight="1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2"/>
      <c r="P585" s="12"/>
      <c r="Q585" s="13"/>
      <c r="R585" s="13"/>
      <c r="S585" s="13"/>
      <c r="T585" s="14"/>
      <c r="U585" s="13"/>
      <c r="V585" s="13"/>
      <c r="W585" s="13"/>
      <c r="X585" s="13"/>
      <c r="Y585" s="13"/>
      <c r="Z585" s="13"/>
    </row>
    <row r="586" spans="1:26" ht="30" customHeight="1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2"/>
      <c r="P586" s="12"/>
      <c r="Q586" s="13"/>
      <c r="R586" s="13"/>
      <c r="S586" s="13"/>
      <c r="T586" s="14"/>
      <c r="U586" s="13"/>
      <c r="V586" s="13"/>
      <c r="W586" s="13"/>
      <c r="X586" s="13"/>
      <c r="Y586" s="13"/>
      <c r="Z586" s="13"/>
    </row>
    <row r="587" spans="1:26" ht="30" customHeight="1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2"/>
      <c r="P587" s="12"/>
      <c r="Q587" s="13"/>
      <c r="R587" s="13"/>
      <c r="S587" s="13"/>
      <c r="T587" s="14"/>
      <c r="U587" s="13"/>
      <c r="V587" s="13"/>
      <c r="W587" s="13"/>
      <c r="X587" s="13"/>
      <c r="Y587" s="13"/>
      <c r="Z587" s="13"/>
    </row>
    <row r="588" spans="1:26" ht="30" customHeight="1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2"/>
      <c r="P588" s="12"/>
      <c r="Q588" s="13"/>
      <c r="R588" s="13"/>
      <c r="S588" s="13"/>
      <c r="T588" s="14"/>
      <c r="U588" s="13"/>
      <c r="V588" s="13"/>
      <c r="W588" s="13"/>
      <c r="X588" s="13"/>
      <c r="Y588" s="13"/>
      <c r="Z588" s="13"/>
    </row>
    <row r="589" spans="1:26" ht="30" customHeight="1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2"/>
      <c r="P589" s="12"/>
      <c r="Q589" s="13"/>
      <c r="R589" s="13"/>
      <c r="S589" s="13"/>
      <c r="T589" s="14"/>
      <c r="U589" s="13"/>
      <c r="V589" s="13"/>
      <c r="W589" s="13"/>
      <c r="X589" s="13"/>
      <c r="Y589" s="13"/>
      <c r="Z589" s="13"/>
    </row>
    <row r="590" spans="1:26" ht="30" customHeight="1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2"/>
      <c r="P590" s="12"/>
      <c r="Q590" s="13"/>
      <c r="R590" s="13"/>
      <c r="S590" s="13"/>
      <c r="T590" s="14"/>
      <c r="U590" s="13"/>
      <c r="V590" s="13"/>
      <c r="W590" s="13"/>
      <c r="X590" s="13"/>
      <c r="Y590" s="13"/>
      <c r="Z590" s="13"/>
    </row>
    <row r="591" spans="1:26" ht="30" customHeight="1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2"/>
      <c r="P591" s="12"/>
      <c r="Q591" s="13"/>
      <c r="R591" s="13"/>
      <c r="S591" s="13"/>
      <c r="T591" s="14"/>
      <c r="U591" s="13"/>
      <c r="V591" s="13"/>
      <c r="W591" s="13"/>
      <c r="X591" s="13"/>
      <c r="Y591" s="13"/>
      <c r="Z591" s="13"/>
    </row>
    <row r="592" spans="1:26" ht="30" customHeight="1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2"/>
      <c r="P592" s="12"/>
      <c r="Q592" s="13"/>
      <c r="R592" s="13"/>
      <c r="S592" s="13"/>
      <c r="T592" s="14"/>
      <c r="U592" s="13"/>
      <c r="V592" s="13"/>
      <c r="W592" s="13"/>
      <c r="X592" s="13"/>
      <c r="Y592" s="13"/>
      <c r="Z592" s="13"/>
    </row>
    <row r="593" spans="1:26" ht="30" customHeight="1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2"/>
      <c r="P593" s="12"/>
      <c r="Q593" s="13"/>
      <c r="R593" s="13"/>
      <c r="S593" s="13"/>
      <c r="T593" s="14"/>
      <c r="U593" s="13"/>
      <c r="V593" s="13"/>
      <c r="W593" s="13"/>
      <c r="X593" s="13"/>
      <c r="Y593" s="13"/>
      <c r="Z593" s="13"/>
    </row>
    <row r="594" spans="1:26" ht="30" customHeight="1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2"/>
      <c r="P594" s="12"/>
      <c r="Q594" s="13"/>
      <c r="R594" s="13"/>
      <c r="S594" s="13"/>
      <c r="T594" s="14"/>
      <c r="U594" s="13"/>
      <c r="V594" s="13"/>
      <c r="W594" s="13"/>
      <c r="X594" s="13"/>
      <c r="Y594" s="13"/>
      <c r="Z594" s="13"/>
    </row>
    <row r="595" spans="1:26" ht="30" customHeight="1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2"/>
      <c r="P595" s="12"/>
      <c r="Q595" s="13"/>
      <c r="R595" s="13"/>
      <c r="S595" s="13"/>
      <c r="T595" s="14"/>
      <c r="U595" s="13"/>
      <c r="V595" s="13"/>
      <c r="W595" s="13"/>
      <c r="X595" s="13"/>
      <c r="Y595" s="13"/>
      <c r="Z595" s="13"/>
    </row>
    <row r="596" spans="1:26" ht="30" customHeight="1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2"/>
      <c r="P596" s="12"/>
      <c r="Q596" s="13"/>
      <c r="R596" s="13"/>
      <c r="S596" s="13"/>
      <c r="T596" s="14"/>
      <c r="U596" s="13"/>
      <c r="V596" s="13"/>
      <c r="W596" s="13"/>
      <c r="X596" s="13"/>
      <c r="Y596" s="13"/>
      <c r="Z596" s="13"/>
    </row>
    <row r="597" spans="1:26" ht="30" customHeight="1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2"/>
      <c r="P597" s="12"/>
      <c r="Q597" s="13"/>
      <c r="R597" s="13"/>
      <c r="S597" s="13"/>
      <c r="T597" s="14"/>
      <c r="U597" s="13"/>
      <c r="V597" s="13"/>
      <c r="W597" s="13"/>
      <c r="X597" s="13"/>
      <c r="Y597" s="13"/>
      <c r="Z597" s="13"/>
    </row>
    <row r="598" spans="1:26" ht="30" customHeight="1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2"/>
      <c r="P598" s="12"/>
      <c r="Q598" s="13"/>
      <c r="R598" s="13"/>
      <c r="S598" s="13"/>
      <c r="T598" s="14"/>
      <c r="U598" s="13"/>
      <c r="V598" s="13"/>
      <c r="W598" s="13"/>
      <c r="X598" s="13"/>
      <c r="Y598" s="13"/>
      <c r="Z598" s="13"/>
    </row>
    <row r="599" spans="1:26" ht="30" customHeight="1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2"/>
      <c r="P599" s="12"/>
      <c r="Q599" s="13"/>
      <c r="R599" s="13"/>
      <c r="S599" s="13"/>
      <c r="T599" s="14"/>
      <c r="U599" s="13"/>
      <c r="V599" s="13"/>
      <c r="W599" s="13"/>
      <c r="X599" s="13"/>
      <c r="Y599" s="13"/>
      <c r="Z599" s="13"/>
    </row>
    <row r="600" spans="1:26" ht="30" customHeight="1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2"/>
      <c r="P600" s="12"/>
      <c r="Q600" s="13"/>
      <c r="R600" s="13"/>
      <c r="S600" s="13"/>
      <c r="T600" s="14"/>
      <c r="U600" s="13"/>
      <c r="V600" s="13"/>
      <c r="W600" s="13"/>
      <c r="X600" s="13"/>
      <c r="Y600" s="13"/>
      <c r="Z600" s="13"/>
    </row>
    <row r="601" spans="1:26" ht="30" customHeight="1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2"/>
      <c r="P601" s="12"/>
      <c r="Q601" s="13"/>
      <c r="R601" s="13"/>
      <c r="S601" s="13"/>
      <c r="T601" s="14"/>
      <c r="U601" s="13"/>
      <c r="V601" s="13"/>
      <c r="W601" s="13"/>
      <c r="X601" s="13"/>
      <c r="Y601" s="13"/>
      <c r="Z601" s="13"/>
    </row>
    <row r="602" spans="1:26" ht="30" customHeight="1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2"/>
      <c r="P602" s="12"/>
      <c r="Q602" s="13"/>
      <c r="R602" s="13"/>
      <c r="S602" s="13"/>
      <c r="T602" s="14"/>
      <c r="U602" s="13"/>
      <c r="V602" s="13"/>
      <c r="W602" s="13"/>
      <c r="X602" s="13"/>
      <c r="Y602" s="13"/>
      <c r="Z602" s="13"/>
    </row>
    <row r="603" spans="1:26" ht="30" customHeight="1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2"/>
      <c r="P603" s="12"/>
      <c r="Q603" s="13"/>
      <c r="R603" s="13"/>
      <c r="S603" s="13"/>
      <c r="T603" s="14"/>
      <c r="U603" s="13"/>
      <c r="V603" s="13"/>
      <c r="W603" s="13"/>
      <c r="X603" s="13"/>
      <c r="Y603" s="13"/>
      <c r="Z603" s="13"/>
    </row>
    <row r="604" spans="1:26" ht="30" customHeight="1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2"/>
      <c r="P604" s="12"/>
      <c r="Q604" s="13"/>
      <c r="R604" s="13"/>
      <c r="S604" s="13"/>
      <c r="T604" s="14"/>
      <c r="U604" s="13"/>
      <c r="V604" s="13"/>
      <c r="W604" s="13"/>
      <c r="X604" s="13"/>
      <c r="Y604" s="13"/>
      <c r="Z604" s="13"/>
    </row>
    <row r="605" spans="1:26" ht="30" customHeight="1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2"/>
      <c r="P605" s="12"/>
      <c r="Q605" s="13"/>
      <c r="R605" s="13"/>
      <c r="S605" s="13"/>
      <c r="T605" s="14"/>
      <c r="U605" s="13"/>
      <c r="V605" s="13"/>
      <c r="W605" s="13"/>
      <c r="X605" s="13"/>
      <c r="Y605" s="13"/>
      <c r="Z605" s="13"/>
    </row>
    <row r="606" spans="1:26" ht="30" customHeight="1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2"/>
      <c r="P606" s="12"/>
      <c r="Q606" s="13"/>
      <c r="R606" s="13"/>
      <c r="S606" s="13"/>
      <c r="T606" s="14"/>
      <c r="U606" s="13"/>
      <c r="V606" s="13"/>
      <c r="W606" s="13"/>
      <c r="X606" s="13"/>
      <c r="Y606" s="13"/>
      <c r="Z606" s="13"/>
    </row>
    <row r="607" spans="1:26" ht="30" customHeight="1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2"/>
      <c r="P607" s="12"/>
      <c r="Q607" s="13"/>
      <c r="R607" s="13"/>
      <c r="S607" s="13"/>
      <c r="T607" s="14"/>
      <c r="U607" s="13"/>
      <c r="V607" s="13"/>
      <c r="W607" s="13"/>
      <c r="X607" s="13"/>
      <c r="Y607" s="13"/>
      <c r="Z607" s="13"/>
    </row>
    <row r="608" spans="1:26" ht="30" customHeight="1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2"/>
      <c r="P608" s="12"/>
      <c r="Q608" s="13"/>
      <c r="R608" s="13"/>
      <c r="S608" s="13"/>
      <c r="T608" s="14"/>
      <c r="U608" s="13"/>
      <c r="V608" s="13"/>
      <c r="W608" s="13"/>
      <c r="X608" s="13"/>
      <c r="Y608" s="13"/>
      <c r="Z608" s="13"/>
    </row>
    <row r="609" spans="1:26" ht="30" customHeight="1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2"/>
      <c r="P609" s="12"/>
      <c r="Q609" s="13"/>
      <c r="R609" s="13"/>
      <c r="S609" s="13"/>
      <c r="T609" s="14"/>
      <c r="U609" s="13"/>
      <c r="V609" s="13"/>
      <c r="W609" s="13"/>
      <c r="X609" s="13"/>
      <c r="Y609" s="13"/>
      <c r="Z609" s="13"/>
    </row>
    <row r="610" spans="1:26" ht="30" customHeight="1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2"/>
      <c r="P610" s="12"/>
      <c r="Q610" s="13"/>
      <c r="R610" s="13"/>
      <c r="S610" s="13"/>
      <c r="T610" s="14"/>
      <c r="U610" s="13"/>
      <c r="V610" s="13"/>
      <c r="W610" s="13"/>
      <c r="X610" s="13"/>
      <c r="Y610" s="13"/>
      <c r="Z610" s="13"/>
    </row>
    <row r="611" spans="1:26" ht="30" customHeight="1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2"/>
      <c r="P611" s="12"/>
      <c r="Q611" s="13"/>
      <c r="R611" s="13"/>
      <c r="S611" s="13"/>
      <c r="T611" s="14"/>
      <c r="U611" s="13"/>
      <c r="V611" s="13"/>
      <c r="W611" s="13"/>
      <c r="X611" s="13"/>
      <c r="Y611" s="13"/>
      <c r="Z611" s="13"/>
    </row>
    <row r="612" spans="1:26" ht="30" customHeight="1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2"/>
      <c r="P612" s="12"/>
      <c r="Q612" s="13"/>
      <c r="R612" s="13"/>
      <c r="S612" s="13"/>
      <c r="T612" s="14"/>
      <c r="U612" s="13"/>
      <c r="V612" s="13"/>
      <c r="W612" s="13"/>
      <c r="X612" s="13"/>
      <c r="Y612" s="13"/>
      <c r="Z612" s="13"/>
    </row>
    <row r="613" spans="1:26" ht="30" customHeight="1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2"/>
      <c r="P613" s="12"/>
      <c r="Q613" s="13"/>
      <c r="R613" s="13"/>
      <c r="S613" s="13"/>
      <c r="T613" s="14"/>
      <c r="U613" s="13"/>
      <c r="V613" s="13"/>
      <c r="W613" s="13"/>
      <c r="X613" s="13"/>
      <c r="Y613" s="13"/>
      <c r="Z613" s="13"/>
    </row>
    <row r="614" spans="1:26" ht="30" customHeight="1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2"/>
      <c r="P614" s="12"/>
      <c r="Q614" s="13"/>
      <c r="R614" s="13"/>
      <c r="S614" s="13"/>
      <c r="T614" s="14"/>
      <c r="U614" s="13"/>
      <c r="V614" s="13"/>
      <c r="W614" s="13"/>
      <c r="X614" s="13"/>
      <c r="Y614" s="13"/>
      <c r="Z614" s="13"/>
    </row>
    <row r="615" spans="1:26" ht="30" customHeight="1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2"/>
      <c r="P615" s="12"/>
      <c r="Q615" s="13"/>
      <c r="R615" s="13"/>
      <c r="S615" s="13"/>
      <c r="T615" s="14"/>
      <c r="U615" s="13"/>
      <c r="V615" s="13"/>
      <c r="W615" s="13"/>
      <c r="X615" s="13"/>
      <c r="Y615" s="13"/>
      <c r="Z615" s="13"/>
    </row>
    <row r="616" spans="1:26" ht="30" customHeight="1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2"/>
      <c r="P616" s="12"/>
      <c r="Q616" s="13"/>
      <c r="R616" s="13"/>
      <c r="S616" s="13"/>
      <c r="T616" s="14"/>
      <c r="U616" s="13"/>
      <c r="V616" s="13"/>
      <c r="W616" s="13"/>
      <c r="X616" s="13"/>
      <c r="Y616" s="13"/>
      <c r="Z616" s="13"/>
    </row>
    <row r="617" spans="1:26" ht="30" customHeight="1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2"/>
      <c r="P617" s="12"/>
      <c r="Q617" s="13"/>
      <c r="R617" s="13"/>
      <c r="S617" s="13"/>
      <c r="T617" s="14"/>
      <c r="U617" s="13"/>
      <c r="V617" s="13"/>
      <c r="W617" s="13"/>
      <c r="X617" s="13"/>
      <c r="Y617" s="13"/>
      <c r="Z617" s="13"/>
    </row>
    <row r="618" spans="1:26" ht="30" customHeight="1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2"/>
      <c r="P618" s="12"/>
      <c r="Q618" s="13"/>
      <c r="R618" s="13"/>
      <c r="S618" s="13"/>
      <c r="T618" s="14"/>
      <c r="U618" s="13"/>
      <c r="V618" s="13"/>
      <c r="W618" s="13"/>
      <c r="X618" s="13"/>
      <c r="Y618" s="13"/>
      <c r="Z618" s="13"/>
    </row>
    <row r="619" spans="1:26" ht="30" customHeight="1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2"/>
      <c r="P619" s="12"/>
      <c r="Q619" s="13"/>
      <c r="R619" s="13"/>
      <c r="S619" s="13"/>
      <c r="T619" s="14"/>
      <c r="U619" s="13"/>
      <c r="V619" s="13"/>
      <c r="W619" s="13"/>
      <c r="X619" s="13"/>
      <c r="Y619" s="13"/>
      <c r="Z619" s="13"/>
    </row>
    <row r="620" spans="1:26" ht="30" customHeight="1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2"/>
      <c r="P620" s="12"/>
      <c r="Q620" s="13"/>
      <c r="R620" s="13"/>
      <c r="S620" s="13"/>
      <c r="T620" s="14"/>
      <c r="U620" s="13"/>
      <c r="V620" s="13"/>
      <c r="W620" s="13"/>
      <c r="X620" s="13"/>
      <c r="Y620" s="13"/>
      <c r="Z620" s="13"/>
    </row>
    <row r="621" spans="1:26" ht="30" customHeight="1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2"/>
      <c r="P621" s="12"/>
      <c r="Q621" s="13"/>
      <c r="R621" s="13"/>
      <c r="S621" s="13"/>
      <c r="T621" s="14"/>
      <c r="U621" s="13"/>
      <c r="V621" s="13"/>
      <c r="W621" s="13"/>
      <c r="X621" s="13"/>
      <c r="Y621" s="13"/>
      <c r="Z621" s="13"/>
    </row>
    <row r="622" spans="1:26" ht="30" customHeight="1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2"/>
      <c r="P622" s="12"/>
      <c r="Q622" s="13"/>
      <c r="R622" s="13"/>
      <c r="S622" s="13"/>
      <c r="T622" s="14"/>
      <c r="U622" s="13"/>
      <c r="V622" s="13"/>
      <c r="W622" s="13"/>
      <c r="X622" s="13"/>
      <c r="Y622" s="13"/>
      <c r="Z622" s="13"/>
    </row>
    <row r="623" spans="1:26" ht="30" customHeight="1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2"/>
      <c r="P623" s="12"/>
      <c r="Q623" s="13"/>
      <c r="R623" s="13"/>
      <c r="S623" s="13"/>
      <c r="T623" s="14"/>
      <c r="U623" s="13"/>
      <c r="V623" s="13"/>
      <c r="W623" s="13"/>
      <c r="X623" s="13"/>
      <c r="Y623" s="13"/>
      <c r="Z623" s="13"/>
    </row>
    <row r="624" spans="1:26" ht="30" customHeight="1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2"/>
      <c r="P624" s="12"/>
      <c r="Q624" s="13"/>
      <c r="R624" s="13"/>
      <c r="S624" s="13"/>
      <c r="T624" s="14"/>
      <c r="U624" s="13"/>
      <c r="V624" s="13"/>
      <c r="W624" s="13"/>
      <c r="X624" s="13"/>
      <c r="Y624" s="13"/>
      <c r="Z624" s="13"/>
    </row>
    <row r="625" spans="1:26" ht="30" customHeight="1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2"/>
      <c r="P625" s="12"/>
      <c r="Q625" s="13"/>
      <c r="R625" s="13"/>
      <c r="S625" s="13"/>
      <c r="T625" s="14"/>
      <c r="U625" s="13"/>
      <c r="V625" s="13"/>
      <c r="W625" s="13"/>
      <c r="X625" s="13"/>
      <c r="Y625" s="13"/>
      <c r="Z625" s="13"/>
    </row>
    <row r="626" spans="1:26" ht="30" customHeight="1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2"/>
      <c r="P626" s="12"/>
      <c r="Q626" s="13"/>
      <c r="R626" s="13"/>
      <c r="S626" s="13"/>
      <c r="T626" s="14"/>
      <c r="U626" s="13"/>
      <c r="V626" s="13"/>
      <c r="W626" s="13"/>
      <c r="X626" s="13"/>
      <c r="Y626" s="13"/>
      <c r="Z626" s="13"/>
    </row>
    <row r="627" spans="1:26" ht="30" customHeight="1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2"/>
      <c r="P627" s="12"/>
      <c r="Q627" s="13"/>
      <c r="R627" s="13"/>
      <c r="S627" s="13"/>
      <c r="T627" s="14"/>
      <c r="U627" s="13"/>
      <c r="V627" s="13"/>
      <c r="W627" s="13"/>
      <c r="X627" s="13"/>
      <c r="Y627" s="13"/>
      <c r="Z627" s="13"/>
    </row>
    <row r="628" spans="1:26" ht="30" customHeight="1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2"/>
      <c r="P628" s="12"/>
      <c r="Q628" s="13"/>
      <c r="R628" s="13"/>
      <c r="S628" s="13"/>
      <c r="T628" s="14"/>
      <c r="U628" s="13"/>
      <c r="V628" s="13"/>
      <c r="W628" s="13"/>
      <c r="X628" s="13"/>
      <c r="Y628" s="13"/>
      <c r="Z628" s="13"/>
    </row>
    <row r="629" spans="1:26" ht="30" customHeight="1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2"/>
      <c r="P629" s="12"/>
      <c r="Q629" s="13"/>
      <c r="R629" s="13"/>
      <c r="S629" s="13"/>
      <c r="T629" s="14"/>
      <c r="U629" s="13"/>
      <c r="V629" s="13"/>
      <c r="W629" s="13"/>
      <c r="X629" s="13"/>
      <c r="Y629" s="13"/>
      <c r="Z629" s="13"/>
    </row>
    <row r="630" spans="1:26" ht="30" customHeight="1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2"/>
      <c r="P630" s="12"/>
      <c r="Q630" s="13"/>
      <c r="R630" s="13"/>
      <c r="S630" s="13"/>
      <c r="T630" s="14"/>
      <c r="U630" s="13"/>
      <c r="V630" s="13"/>
      <c r="W630" s="13"/>
      <c r="X630" s="13"/>
      <c r="Y630" s="13"/>
      <c r="Z630" s="13"/>
    </row>
    <row r="631" spans="1:26" ht="30" customHeight="1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2"/>
      <c r="P631" s="12"/>
      <c r="Q631" s="13"/>
      <c r="R631" s="13"/>
      <c r="S631" s="13"/>
      <c r="T631" s="14"/>
      <c r="U631" s="13"/>
      <c r="V631" s="13"/>
      <c r="W631" s="13"/>
      <c r="X631" s="13"/>
      <c r="Y631" s="13"/>
      <c r="Z631" s="13"/>
    </row>
    <row r="632" spans="1:26" ht="30" customHeight="1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2"/>
      <c r="P632" s="12"/>
      <c r="Q632" s="13"/>
      <c r="R632" s="13"/>
      <c r="S632" s="13"/>
      <c r="T632" s="14"/>
      <c r="U632" s="13"/>
      <c r="V632" s="13"/>
      <c r="W632" s="13"/>
      <c r="X632" s="13"/>
      <c r="Y632" s="13"/>
      <c r="Z632" s="13"/>
    </row>
    <row r="633" spans="1:26" ht="30" customHeight="1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2"/>
      <c r="P633" s="12"/>
      <c r="Q633" s="13"/>
      <c r="R633" s="13"/>
      <c r="S633" s="13"/>
      <c r="T633" s="14"/>
      <c r="U633" s="13"/>
      <c r="V633" s="13"/>
      <c r="W633" s="13"/>
      <c r="X633" s="13"/>
      <c r="Y633" s="13"/>
      <c r="Z633" s="13"/>
    </row>
    <row r="634" spans="1:26" ht="30" customHeight="1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2"/>
      <c r="P634" s="12"/>
      <c r="Q634" s="13"/>
      <c r="R634" s="13"/>
      <c r="S634" s="13"/>
      <c r="T634" s="14"/>
      <c r="U634" s="13"/>
      <c r="V634" s="13"/>
      <c r="W634" s="13"/>
      <c r="X634" s="13"/>
      <c r="Y634" s="13"/>
      <c r="Z634" s="13"/>
    </row>
    <row r="635" spans="1:26" ht="30" customHeight="1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2"/>
      <c r="P635" s="12"/>
      <c r="Q635" s="13"/>
      <c r="R635" s="13"/>
      <c r="S635" s="13"/>
      <c r="T635" s="14"/>
      <c r="U635" s="13"/>
      <c r="V635" s="13"/>
      <c r="W635" s="13"/>
      <c r="X635" s="13"/>
      <c r="Y635" s="13"/>
      <c r="Z635" s="13"/>
    </row>
    <row r="636" spans="1:26" ht="30" customHeight="1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2"/>
      <c r="P636" s="12"/>
      <c r="Q636" s="13"/>
      <c r="R636" s="13"/>
      <c r="S636" s="13"/>
      <c r="T636" s="14"/>
      <c r="U636" s="13"/>
      <c r="V636" s="13"/>
      <c r="W636" s="13"/>
      <c r="X636" s="13"/>
      <c r="Y636" s="13"/>
      <c r="Z636" s="13"/>
    </row>
    <row r="637" spans="1:26" ht="30" customHeight="1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2"/>
      <c r="P637" s="12"/>
      <c r="Q637" s="13"/>
      <c r="R637" s="13"/>
      <c r="S637" s="13"/>
      <c r="T637" s="14"/>
      <c r="U637" s="13"/>
      <c r="V637" s="13"/>
      <c r="W637" s="13"/>
      <c r="X637" s="13"/>
      <c r="Y637" s="13"/>
      <c r="Z637" s="13"/>
    </row>
    <row r="638" spans="1:26" ht="30" customHeight="1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2"/>
      <c r="P638" s="12"/>
      <c r="Q638" s="13"/>
      <c r="R638" s="13"/>
      <c r="S638" s="13"/>
      <c r="T638" s="14"/>
      <c r="U638" s="13"/>
      <c r="V638" s="13"/>
      <c r="W638" s="13"/>
      <c r="X638" s="13"/>
      <c r="Y638" s="13"/>
      <c r="Z638" s="13"/>
    </row>
    <row r="639" spans="1:26" ht="30" customHeight="1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2"/>
      <c r="P639" s="12"/>
      <c r="Q639" s="13"/>
      <c r="R639" s="13"/>
      <c r="S639" s="13"/>
      <c r="T639" s="14"/>
      <c r="U639" s="13"/>
      <c r="V639" s="13"/>
      <c r="W639" s="13"/>
      <c r="X639" s="13"/>
      <c r="Y639" s="13"/>
      <c r="Z639" s="13"/>
    </row>
    <row r="640" spans="1:26" ht="30" customHeight="1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2"/>
      <c r="P640" s="12"/>
      <c r="Q640" s="13"/>
      <c r="R640" s="13"/>
      <c r="S640" s="13"/>
      <c r="T640" s="14"/>
      <c r="U640" s="13"/>
      <c r="V640" s="13"/>
      <c r="W640" s="13"/>
      <c r="X640" s="13"/>
      <c r="Y640" s="13"/>
      <c r="Z640" s="13"/>
    </row>
    <row r="641" spans="1:26" ht="30" customHeight="1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2"/>
      <c r="P641" s="12"/>
      <c r="Q641" s="13"/>
      <c r="R641" s="13"/>
      <c r="S641" s="13"/>
      <c r="T641" s="14"/>
      <c r="U641" s="13"/>
      <c r="V641" s="13"/>
      <c r="W641" s="13"/>
      <c r="X641" s="13"/>
      <c r="Y641" s="13"/>
      <c r="Z641" s="13"/>
    </row>
    <row r="642" spans="1:26" ht="30" customHeight="1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2"/>
      <c r="P642" s="12"/>
      <c r="Q642" s="13"/>
      <c r="R642" s="13"/>
      <c r="S642" s="13"/>
      <c r="T642" s="14"/>
      <c r="U642" s="13"/>
      <c r="V642" s="13"/>
      <c r="W642" s="13"/>
      <c r="X642" s="13"/>
      <c r="Y642" s="13"/>
      <c r="Z642" s="13"/>
    </row>
    <row r="643" spans="1:26" ht="30" customHeight="1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2"/>
      <c r="P643" s="12"/>
      <c r="Q643" s="13"/>
      <c r="R643" s="13"/>
      <c r="S643" s="13"/>
      <c r="T643" s="14"/>
      <c r="U643" s="13"/>
      <c r="V643" s="13"/>
      <c r="W643" s="13"/>
      <c r="X643" s="13"/>
      <c r="Y643" s="13"/>
      <c r="Z643" s="13"/>
    </row>
    <row r="644" spans="1:26" ht="30" customHeight="1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2"/>
      <c r="P644" s="12"/>
      <c r="Q644" s="13"/>
      <c r="R644" s="13"/>
      <c r="S644" s="13"/>
      <c r="T644" s="14"/>
      <c r="U644" s="13"/>
      <c r="V644" s="13"/>
      <c r="W644" s="13"/>
      <c r="X644" s="13"/>
      <c r="Y644" s="13"/>
      <c r="Z644" s="13"/>
    </row>
    <row r="645" spans="1:26" ht="30" customHeight="1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2"/>
      <c r="P645" s="12"/>
      <c r="Q645" s="13"/>
      <c r="R645" s="13"/>
      <c r="S645" s="13"/>
      <c r="T645" s="14"/>
      <c r="U645" s="13"/>
      <c r="V645" s="13"/>
      <c r="W645" s="13"/>
      <c r="X645" s="13"/>
      <c r="Y645" s="13"/>
      <c r="Z645" s="13"/>
    </row>
    <row r="646" spans="1:26" ht="30" customHeight="1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2"/>
      <c r="P646" s="12"/>
      <c r="Q646" s="13"/>
      <c r="R646" s="13"/>
      <c r="S646" s="13"/>
      <c r="T646" s="14"/>
      <c r="U646" s="13"/>
      <c r="V646" s="13"/>
      <c r="W646" s="13"/>
      <c r="X646" s="13"/>
      <c r="Y646" s="13"/>
      <c r="Z646" s="13"/>
    </row>
    <row r="647" spans="1:26" ht="30" customHeight="1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2"/>
      <c r="P647" s="12"/>
      <c r="Q647" s="13"/>
      <c r="R647" s="13"/>
      <c r="S647" s="13"/>
      <c r="T647" s="14"/>
      <c r="U647" s="13"/>
      <c r="V647" s="13"/>
      <c r="W647" s="13"/>
      <c r="X647" s="13"/>
      <c r="Y647" s="13"/>
      <c r="Z647" s="13"/>
    </row>
    <row r="648" spans="1:26" ht="30" customHeight="1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2"/>
      <c r="P648" s="12"/>
      <c r="Q648" s="13"/>
      <c r="R648" s="13"/>
      <c r="S648" s="13"/>
      <c r="T648" s="14"/>
      <c r="U648" s="13"/>
      <c r="V648" s="13"/>
      <c r="W648" s="13"/>
      <c r="X648" s="13"/>
      <c r="Y648" s="13"/>
      <c r="Z648" s="13"/>
    </row>
    <row r="649" spans="1:26" ht="30" customHeight="1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2"/>
      <c r="P649" s="12"/>
      <c r="Q649" s="13"/>
      <c r="R649" s="13"/>
      <c r="S649" s="13"/>
      <c r="T649" s="14"/>
      <c r="U649" s="13"/>
      <c r="V649" s="13"/>
      <c r="W649" s="13"/>
      <c r="X649" s="13"/>
      <c r="Y649" s="13"/>
      <c r="Z649" s="13"/>
    </row>
    <row r="650" spans="1:26" ht="30" customHeight="1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2"/>
      <c r="P650" s="12"/>
      <c r="Q650" s="13"/>
      <c r="R650" s="13"/>
      <c r="S650" s="13"/>
      <c r="T650" s="14"/>
      <c r="U650" s="13"/>
      <c r="V650" s="13"/>
      <c r="W650" s="13"/>
      <c r="X650" s="13"/>
      <c r="Y650" s="13"/>
      <c r="Z650" s="13"/>
    </row>
    <row r="651" spans="1:26" ht="30" customHeight="1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2"/>
      <c r="P651" s="12"/>
      <c r="Q651" s="13"/>
      <c r="R651" s="13"/>
      <c r="S651" s="13"/>
      <c r="T651" s="14"/>
      <c r="U651" s="13"/>
      <c r="V651" s="13"/>
      <c r="W651" s="13"/>
      <c r="X651" s="13"/>
      <c r="Y651" s="13"/>
      <c r="Z651" s="13"/>
    </row>
    <row r="652" spans="1:26" ht="30" customHeight="1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2"/>
      <c r="P652" s="12"/>
      <c r="Q652" s="13"/>
      <c r="R652" s="13"/>
      <c r="S652" s="13"/>
      <c r="T652" s="14"/>
      <c r="U652" s="13"/>
      <c r="V652" s="13"/>
      <c r="W652" s="13"/>
      <c r="X652" s="13"/>
      <c r="Y652" s="13"/>
      <c r="Z652" s="13"/>
    </row>
    <row r="653" spans="1:26" ht="30" customHeight="1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2"/>
      <c r="P653" s="12"/>
      <c r="Q653" s="13"/>
      <c r="R653" s="13"/>
      <c r="S653" s="13"/>
      <c r="T653" s="14"/>
      <c r="U653" s="13"/>
      <c r="V653" s="13"/>
      <c r="W653" s="13"/>
      <c r="X653" s="13"/>
      <c r="Y653" s="13"/>
      <c r="Z653" s="13"/>
    </row>
    <row r="654" spans="1:26" ht="30" customHeight="1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2"/>
      <c r="P654" s="12"/>
      <c r="Q654" s="13"/>
      <c r="R654" s="13"/>
      <c r="S654" s="13"/>
      <c r="T654" s="14"/>
      <c r="U654" s="13"/>
      <c r="V654" s="13"/>
      <c r="W654" s="13"/>
      <c r="X654" s="13"/>
      <c r="Y654" s="13"/>
      <c r="Z654" s="13"/>
    </row>
    <row r="655" spans="1:26" ht="30" customHeight="1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2"/>
      <c r="P655" s="12"/>
      <c r="Q655" s="13"/>
      <c r="R655" s="13"/>
      <c r="S655" s="13"/>
      <c r="T655" s="14"/>
      <c r="U655" s="13"/>
      <c r="V655" s="13"/>
      <c r="W655" s="13"/>
      <c r="X655" s="13"/>
      <c r="Y655" s="13"/>
      <c r="Z655" s="13"/>
    </row>
    <row r="656" spans="1:26" ht="30" customHeight="1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2"/>
      <c r="P656" s="12"/>
      <c r="Q656" s="13"/>
      <c r="R656" s="13"/>
      <c r="S656" s="13"/>
      <c r="T656" s="14"/>
      <c r="U656" s="13"/>
      <c r="V656" s="13"/>
      <c r="W656" s="13"/>
      <c r="X656" s="13"/>
      <c r="Y656" s="13"/>
      <c r="Z656" s="13"/>
    </row>
    <row r="657" spans="1:26" ht="30" customHeight="1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2"/>
      <c r="P657" s="12"/>
      <c r="Q657" s="13"/>
      <c r="R657" s="13"/>
      <c r="S657" s="13"/>
      <c r="T657" s="14"/>
      <c r="U657" s="13"/>
      <c r="V657" s="13"/>
      <c r="W657" s="13"/>
      <c r="X657" s="13"/>
      <c r="Y657" s="13"/>
      <c r="Z657" s="13"/>
    </row>
    <row r="658" spans="1:26" ht="30" customHeight="1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2"/>
      <c r="P658" s="12"/>
      <c r="Q658" s="13"/>
      <c r="R658" s="13"/>
      <c r="S658" s="13"/>
      <c r="T658" s="14"/>
      <c r="U658" s="13"/>
      <c r="V658" s="13"/>
      <c r="W658" s="13"/>
      <c r="X658" s="13"/>
      <c r="Y658" s="13"/>
      <c r="Z658" s="13"/>
    </row>
    <row r="659" spans="1:26" ht="30" customHeight="1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2"/>
      <c r="P659" s="12"/>
      <c r="Q659" s="13"/>
      <c r="R659" s="13"/>
      <c r="S659" s="13"/>
      <c r="T659" s="14"/>
      <c r="U659" s="13"/>
      <c r="V659" s="13"/>
      <c r="W659" s="13"/>
      <c r="X659" s="13"/>
      <c r="Y659" s="13"/>
      <c r="Z659" s="13"/>
    </row>
    <row r="660" spans="1:26" ht="30" customHeight="1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2"/>
      <c r="P660" s="12"/>
      <c r="Q660" s="13"/>
      <c r="R660" s="13"/>
      <c r="S660" s="13"/>
      <c r="T660" s="14"/>
      <c r="U660" s="13"/>
      <c r="V660" s="13"/>
      <c r="W660" s="13"/>
      <c r="X660" s="13"/>
      <c r="Y660" s="13"/>
      <c r="Z660" s="13"/>
    </row>
    <row r="661" spans="1:26" ht="30" customHeight="1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2"/>
      <c r="P661" s="12"/>
      <c r="Q661" s="13"/>
      <c r="R661" s="13"/>
      <c r="S661" s="13"/>
      <c r="T661" s="14"/>
      <c r="U661" s="13"/>
      <c r="V661" s="13"/>
      <c r="W661" s="13"/>
      <c r="X661" s="13"/>
      <c r="Y661" s="13"/>
      <c r="Z661" s="13"/>
    </row>
    <row r="662" spans="1:26" ht="30" customHeight="1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2"/>
      <c r="P662" s="12"/>
      <c r="Q662" s="13"/>
      <c r="R662" s="13"/>
      <c r="S662" s="13"/>
      <c r="T662" s="14"/>
      <c r="U662" s="13"/>
      <c r="V662" s="13"/>
      <c r="W662" s="13"/>
      <c r="X662" s="13"/>
      <c r="Y662" s="13"/>
      <c r="Z662" s="13"/>
    </row>
    <row r="663" spans="1:26" ht="30" customHeight="1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2"/>
      <c r="P663" s="12"/>
      <c r="Q663" s="13"/>
      <c r="R663" s="13"/>
      <c r="S663" s="13"/>
      <c r="T663" s="14"/>
      <c r="U663" s="13"/>
      <c r="V663" s="13"/>
      <c r="W663" s="13"/>
      <c r="X663" s="13"/>
      <c r="Y663" s="13"/>
      <c r="Z663" s="13"/>
    </row>
    <row r="664" spans="1:26" ht="30" customHeight="1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2"/>
      <c r="P664" s="12"/>
      <c r="Q664" s="13"/>
      <c r="R664" s="13"/>
      <c r="S664" s="13"/>
      <c r="T664" s="14"/>
      <c r="U664" s="13"/>
      <c r="V664" s="13"/>
      <c r="W664" s="13"/>
      <c r="X664" s="13"/>
      <c r="Y664" s="13"/>
      <c r="Z664" s="13"/>
    </row>
    <row r="665" spans="1:26" ht="30" customHeight="1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2"/>
      <c r="P665" s="12"/>
      <c r="Q665" s="13"/>
      <c r="R665" s="13"/>
      <c r="S665" s="13"/>
      <c r="T665" s="14"/>
      <c r="U665" s="13"/>
      <c r="V665" s="13"/>
      <c r="W665" s="13"/>
      <c r="X665" s="13"/>
      <c r="Y665" s="13"/>
      <c r="Z665" s="13"/>
    </row>
    <row r="666" spans="1:26" ht="30" customHeight="1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2"/>
      <c r="P666" s="12"/>
      <c r="Q666" s="13"/>
      <c r="R666" s="13"/>
      <c r="S666" s="13"/>
      <c r="T666" s="14"/>
      <c r="U666" s="13"/>
      <c r="V666" s="13"/>
      <c r="W666" s="13"/>
      <c r="X666" s="13"/>
      <c r="Y666" s="13"/>
      <c r="Z666" s="13"/>
    </row>
    <row r="667" spans="1:26" ht="30" customHeight="1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2"/>
      <c r="P667" s="12"/>
      <c r="Q667" s="13"/>
      <c r="R667" s="13"/>
      <c r="S667" s="13"/>
      <c r="T667" s="14"/>
      <c r="U667" s="13"/>
      <c r="V667" s="13"/>
      <c r="W667" s="13"/>
      <c r="X667" s="13"/>
      <c r="Y667" s="13"/>
      <c r="Z667" s="13"/>
    </row>
    <row r="668" spans="1:26" ht="30" customHeight="1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2"/>
      <c r="P668" s="12"/>
      <c r="Q668" s="13"/>
      <c r="R668" s="13"/>
      <c r="S668" s="13"/>
      <c r="T668" s="14"/>
      <c r="U668" s="13"/>
      <c r="V668" s="13"/>
      <c r="W668" s="13"/>
      <c r="X668" s="13"/>
      <c r="Y668" s="13"/>
      <c r="Z668" s="13"/>
    </row>
    <row r="669" spans="1:26" ht="30" customHeight="1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2"/>
      <c r="P669" s="12"/>
      <c r="Q669" s="13"/>
      <c r="R669" s="13"/>
      <c r="S669" s="13"/>
      <c r="T669" s="14"/>
      <c r="U669" s="13"/>
      <c r="V669" s="13"/>
      <c r="W669" s="13"/>
      <c r="X669" s="13"/>
      <c r="Y669" s="13"/>
      <c r="Z669" s="13"/>
    </row>
    <row r="670" spans="1:26" ht="30" customHeight="1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2"/>
      <c r="P670" s="12"/>
      <c r="Q670" s="13"/>
      <c r="R670" s="13"/>
      <c r="S670" s="13"/>
      <c r="T670" s="14"/>
      <c r="U670" s="13"/>
      <c r="V670" s="13"/>
      <c r="W670" s="13"/>
      <c r="X670" s="13"/>
      <c r="Y670" s="13"/>
      <c r="Z670" s="13"/>
    </row>
    <row r="671" spans="1:26" ht="30" customHeight="1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2"/>
      <c r="P671" s="12"/>
      <c r="Q671" s="13"/>
      <c r="R671" s="13"/>
      <c r="S671" s="13"/>
      <c r="T671" s="14"/>
      <c r="U671" s="13"/>
      <c r="V671" s="13"/>
      <c r="W671" s="13"/>
      <c r="X671" s="13"/>
      <c r="Y671" s="13"/>
      <c r="Z671" s="13"/>
    </row>
    <row r="672" spans="1:26" ht="30" customHeight="1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2"/>
      <c r="P672" s="12"/>
      <c r="Q672" s="13"/>
      <c r="R672" s="13"/>
      <c r="S672" s="13"/>
      <c r="T672" s="14"/>
      <c r="U672" s="13"/>
      <c r="V672" s="13"/>
      <c r="W672" s="13"/>
      <c r="X672" s="13"/>
      <c r="Y672" s="13"/>
      <c r="Z672" s="13"/>
    </row>
    <row r="673" spans="1:26" ht="30" customHeight="1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2"/>
      <c r="P673" s="12"/>
      <c r="Q673" s="13"/>
      <c r="R673" s="13"/>
      <c r="S673" s="13"/>
      <c r="T673" s="14"/>
      <c r="U673" s="13"/>
      <c r="V673" s="13"/>
      <c r="W673" s="13"/>
      <c r="X673" s="13"/>
      <c r="Y673" s="13"/>
      <c r="Z673" s="13"/>
    </row>
    <row r="674" spans="1:26" ht="30" customHeight="1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2"/>
      <c r="P674" s="12"/>
      <c r="Q674" s="13"/>
      <c r="R674" s="13"/>
      <c r="S674" s="13"/>
      <c r="T674" s="14"/>
      <c r="U674" s="13"/>
      <c r="V674" s="13"/>
      <c r="W674" s="13"/>
      <c r="X674" s="13"/>
      <c r="Y674" s="13"/>
      <c r="Z674" s="13"/>
    </row>
    <row r="675" spans="1:26" ht="30" customHeight="1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2"/>
      <c r="P675" s="12"/>
      <c r="Q675" s="13"/>
      <c r="R675" s="13"/>
      <c r="S675" s="13"/>
      <c r="T675" s="14"/>
      <c r="U675" s="13"/>
      <c r="V675" s="13"/>
      <c r="W675" s="13"/>
      <c r="X675" s="13"/>
      <c r="Y675" s="13"/>
      <c r="Z675" s="13"/>
    </row>
    <row r="676" spans="1:26" ht="30" customHeight="1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2"/>
      <c r="P676" s="12"/>
      <c r="Q676" s="13"/>
      <c r="R676" s="13"/>
      <c r="S676" s="13"/>
      <c r="T676" s="14"/>
      <c r="U676" s="13"/>
      <c r="V676" s="13"/>
      <c r="W676" s="13"/>
      <c r="X676" s="13"/>
      <c r="Y676" s="13"/>
      <c r="Z676" s="13"/>
    </row>
    <row r="677" spans="1:26" ht="30" customHeight="1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2"/>
      <c r="P677" s="12"/>
      <c r="Q677" s="13"/>
      <c r="R677" s="13"/>
      <c r="S677" s="13"/>
      <c r="T677" s="14"/>
      <c r="U677" s="13"/>
      <c r="V677" s="13"/>
      <c r="W677" s="13"/>
      <c r="X677" s="13"/>
      <c r="Y677" s="13"/>
      <c r="Z677" s="13"/>
    </row>
    <row r="678" spans="1:26" ht="30" customHeight="1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2"/>
      <c r="P678" s="12"/>
      <c r="Q678" s="13"/>
      <c r="R678" s="13"/>
      <c r="S678" s="13"/>
      <c r="T678" s="14"/>
      <c r="U678" s="13"/>
      <c r="V678" s="13"/>
      <c r="W678" s="13"/>
      <c r="X678" s="13"/>
      <c r="Y678" s="13"/>
      <c r="Z678" s="13"/>
    </row>
    <row r="679" spans="1:26" ht="30" customHeight="1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2"/>
      <c r="P679" s="12"/>
      <c r="Q679" s="13"/>
      <c r="R679" s="13"/>
      <c r="S679" s="13"/>
      <c r="T679" s="14"/>
      <c r="U679" s="13"/>
      <c r="V679" s="13"/>
      <c r="W679" s="13"/>
      <c r="X679" s="13"/>
      <c r="Y679" s="13"/>
      <c r="Z679" s="13"/>
    </row>
    <row r="680" spans="1:26" ht="30" customHeight="1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2"/>
      <c r="P680" s="12"/>
      <c r="Q680" s="13"/>
      <c r="R680" s="13"/>
      <c r="S680" s="13"/>
      <c r="T680" s="14"/>
      <c r="U680" s="13"/>
      <c r="V680" s="13"/>
      <c r="W680" s="13"/>
      <c r="X680" s="13"/>
      <c r="Y680" s="13"/>
      <c r="Z680" s="13"/>
    </row>
    <row r="681" spans="1:26" ht="30" customHeight="1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2"/>
      <c r="P681" s="12"/>
      <c r="Q681" s="13"/>
      <c r="R681" s="13"/>
      <c r="S681" s="13"/>
      <c r="T681" s="14"/>
      <c r="U681" s="13"/>
      <c r="V681" s="13"/>
      <c r="W681" s="13"/>
      <c r="X681" s="13"/>
      <c r="Y681" s="13"/>
      <c r="Z681" s="13"/>
    </row>
    <row r="682" spans="1:26" ht="30" customHeight="1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2"/>
      <c r="P682" s="12"/>
      <c r="Q682" s="13"/>
      <c r="R682" s="13"/>
      <c r="S682" s="13"/>
      <c r="T682" s="14"/>
      <c r="U682" s="13"/>
      <c r="V682" s="13"/>
      <c r="W682" s="13"/>
      <c r="X682" s="13"/>
      <c r="Y682" s="13"/>
      <c r="Z682" s="13"/>
    </row>
    <row r="683" spans="1:26" ht="30" customHeight="1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2"/>
      <c r="P683" s="12"/>
      <c r="Q683" s="13"/>
      <c r="R683" s="13"/>
      <c r="S683" s="13"/>
      <c r="T683" s="14"/>
      <c r="U683" s="13"/>
      <c r="V683" s="13"/>
      <c r="W683" s="13"/>
      <c r="X683" s="13"/>
      <c r="Y683" s="13"/>
      <c r="Z683" s="13"/>
    </row>
    <row r="684" spans="1:26" ht="30" customHeight="1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2"/>
      <c r="P684" s="12"/>
      <c r="Q684" s="13"/>
      <c r="R684" s="13"/>
      <c r="S684" s="13"/>
      <c r="T684" s="14"/>
      <c r="U684" s="13"/>
      <c r="V684" s="13"/>
      <c r="W684" s="13"/>
      <c r="X684" s="13"/>
      <c r="Y684" s="13"/>
      <c r="Z684" s="13"/>
    </row>
    <row r="685" spans="1:26" ht="30" customHeight="1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2"/>
      <c r="P685" s="12"/>
      <c r="Q685" s="13"/>
      <c r="R685" s="13"/>
      <c r="S685" s="13"/>
      <c r="T685" s="14"/>
      <c r="U685" s="13"/>
      <c r="V685" s="13"/>
      <c r="W685" s="13"/>
      <c r="X685" s="13"/>
      <c r="Y685" s="13"/>
      <c r="Z685" s="13"/>
    </row>
    <row r="686" spans="1:26" ht="30" customHeight="1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2"/>
      <c r="P686" s="12"/>
      <c r="Q686" s="13"/>
      <c r="R686" s="13"/>
      <c r="S686" s="13"/>
      <c r="T686" s="14"/>
      <c r="U686" s="13"/>
      <c r="V686" s="13"/>
      <c r="W686" s="13"/>
      <c r="X686" s="13"/>
      <c r="Y686" s="13"/>
      <c r="Z686" s="13"/>
    </row>
    <row r="687" spans="1:26" ht="30" customHeight="1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2"/>
      <c r="P687" s="12"/>
      <c r="Q687" s="13"/>
      <c r="R687" s="13"/>
      <c r="S687" s="13"/>
      <c r="T687" s="14"/>
      <c r="U687" s="13"/>
      <c r="V687" s="13"/>
      <c r="W687" s="13"/>
      <c r="X687" s="13"/>
      <c r="Y687" s="13"/>
      <c r="Z687" s="13"/>
    </row>
    <row r="688" spans="1:26" ht="30" customHeight="1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2"/>
      <c r="P688" s="12"/>
      <c r="Q688" s="13"/>
      <c r="R688" s="13"/>
      <c r="S688" s="13"/>
      <c r="T688" s="14"/>
      <c r="U688" s="13"/>
      <c r="V688" s="13"/>
      <c r="W688" s="13"/>
      <c r="X688" s="13"/>
      <c r="Y688" s="13"/>
      <c r="Z688" s="13"/>
    </row>
    <row r="689" spans="1:26" ht="30" customHeight="1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2"/>
      <c r="P689" s="12"/>
      <c r="Q689" s="13"/>
      <c r="R689" s="13"/>
      <c r="S689" s="13"/>
      <c r="T689" s="14"/>
      <c r="U689" s="13"/>
      <c r="V689" s="13"/>
      <c r="W689" s="13"/>
      <c r="X689" s="13"/>
      <c r="Y689" s="13"/>
      <c r="Z689" s="13"/>
    </row>
    <row r="690" spans="1:26" ht="30" customHeight="1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2"/>
      <c r="P690" s="12"/>
      <c r="Q690" s="13"/>
      <c r="R690" s="13"/>
      <c r="S690" s="13"/>
      <c r="T690" s="14"/>
      <c r="U690" s="13"/>
      <c r="V690" s="13"/>
      <c r="W690" s="13"/>
      <c r="X690" s="13"/>
      <c r="Y690" s="13"/>
      <c r="Z690" s="13"/>
    </row>
    <row r="691" spans="1:26" ht="30" customHeight="1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2"/>
      <c r="P691" s="12"/>
      <c r="Q691" s="13"/>
      <c r="R691" s="13"/>
      <c r="S691" s="13"/>
      <c r="T691" s="14"/>
      <c r="U691" s="13"/>
      <c r="V691" s="13"/>
      <c r="W691" s="13"/>
      <c r="X691" s="13"/>
      <c r="Y691" s="13"/>
      <c r="Z691" s="13"/>
    </row>
    <row r="692" spans="1:26" ht="30" customHeight="1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2"/>
      <c r="P692" s="12"/>
      <c r="Q692" s="13"/>
      <c r="R692" s="13"/>
      <c r="S692" s="13"/>
      <c r="T692" s="14"/>
      <c r="U692" s="13"/>
      <c r="V692" s="13"/>
      <c r="W692" s="13"/>
      <c r="X692" s="13"/>
      <c r="Y692" s="13"/>
      <c r="Z692" s="13"/>
    </row>
    <row r="693" spans="1:26" ht="30" customHeight="1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2"/>
      <c r="P693" s="12"/>
      <c r="Q693" s="13"/>
      <c r="R693" s="13"/>
      <c r="S693" s="13"/>
      <c r="T693" s="14"/>
      <c r="U693" s="13"/>
      <c r="V693" s="13"/>
      <c r="W693" s="13"/>
      <c r="X693" s="13"/>
      <c r="Y693" s="13"/>
      <c r="Z693" s="13"/>
    </row>
    <row r="694" spans="1:26" ht="30" customHeight="1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2"/>
      <c r="P694" s="12"/>
      <c r="Q694" s="13"/>
      <c r="R694" s="13"/>
      <c r="S694" s="13"/>
      <c r="T694" s="14"/>
      <c r="U694" s="13"/>
      <c r="V694" s="13"/>
      <c r="W694" s="13"/>
      <c r="X694" s="13"/>
      <c r="Y694" s="13"/>
      <c r="Z694" s="13"/>
    </row>
    <row r="695" spans="1:26" ht="30" customHeight="1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2"/>
      <c r="P695" s="12"/>
      <c r="Q695" s="13"/>
      <c r="R695" s="13"/>
      <c r="S695" s="13"/>
      <c r="T695" s="14"/>
      <c r="U695" s="13"/>
      <c r="V695" s="13"/>
      <c r="W695" s="13"/>
      <c r="X695" s="13"/>
      <c r="Y695" s="13"/>
      <c r="Z695" s="13"/>
    </row>
    <row r="696" spans="1:26" ht="30" customHeight="1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2"/>
      <c r="P696" s="12"/>
      <c r="Q696" s="13"/>
      <c r="R696" s="13"/>
      <c r="S696" s="13"/>
      <c r="T696" s="14"/>
      <c r="U696" s="13"/>
      <c r="V696" s="13"/>
      <c r="W696" s="13"/>
      <c r="X696" s="13"/>
      <c r="Y696" s="13"/>
      <c r="Z696" s="13"/>
    </row>
    <row r="697" spans="1:26" ht="30" customHeight="1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2"/>
      <c r="P697" s="12"/>
      <c r="Q697" s="13"/>
      <c r="R697" s="13"/>
      <c r="S697" s="13"/>
      <c r="T697" s="14"/>
      <c r="U697" s="13"/>
      <c r="V697" s="13"/>
      <c r="W697" s="13"/>
      <c r="X697" s="13"/>
      <c r="Y697" s="13"/>
      <c r="Z697" s="13"/>
    </row>
    <row r="698" spans="1:26" ht="30" customHeight="1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2"/>
      <c r="P698" s="12"/>
      <c r="Q698" s="13"/>
      <c r="R698" s="13"/>
      <c r="S698" s="13"/>
      <c r="T698" s="14"/>
      <c r="U698" s="13"/>
      <c r="V698" s="13"/>
      <c r="W698" s="13"/>
      <c r="X698" s="13"/>
      <c r="Y698" s="13"/>
      <c r="Z698" s="13"/>
    </row>
    <row r="699" spans="1:26" ht="30" customHeight="1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2"/>
      <c r="P699" s="12"/>
      <c r="Q699" s="13"/>
      <c r="R699" s="13"/>
      <c r="S699" s="13"/>
      <c r="T699" s="14"/>
      <c r="U699" s="13"/>
      <c r="V699" s="13"/>
      <c r="W699" s="13"/>
      <c r="X699" s="13"/>
      <c r="Y699" s="13"/>
      <c r="Z699" s="13"/>
    </row>
    <row r="700" spans="1:26" ht="30" customHeight="1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2"/>
      <c r="P700" s="12"/>
      <c r="Q700" s="13"/>
      <c r="R700" s="13"/>
      <c r="S700" s="13"/>
      <c r="T700" s="14"/>
      <c r="U700" s="13"/>
      <c r="V700" s="13"/>
      <c r="W700" s="13"/>
      <c r="X700" s="13"/>
      <c r="Y700" s="13"/>
      <c r="Z700" s="13"/>
    </row>
    <row r="701" spans="1:26" ht="30" customHeight="1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2"/>
      <c r="P701" s="12"/>
      <c r="Q701" s="13"/>
      <c r="R701" s="13"/>
      <c r="S701" s="13"/>
      <c r="T701" s="14"/>
      <c r="U701" s="13"/>
      <c r="V701" s="13"/>
      <c r="W701" s="13"/>
      <c r="X701" s="13"/>
      <c r="Y701" s="13"/>
      <c r="Z701" s="13"/>
    </row>
    <row r="702" spans="1:26" ht="30" customHeight="1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2"/>
      <c r="P702" s="12"/>
      <c r="Q702" s="13"/>
      <c r="R702" s="13"/>
      <c r="S702" s="13"/>
      <c r="T702" s="14"/>
      <c r="U702" s="13"/>
      <c r="V702" s="13"/>
      <c r="W702" s="13"/>
      <c r="X702" s="13"/>
      <c r="Y702" s="13"/>
      <c r="Z702" s="13"/>
    </row>
    <row r="703" spans="1:26" ht="30" customHeight="1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2"/>
      <c r="P703" s="12"/>
      <c r="Q703" s="13"/>
      <c r="R703" s="13"/>
      <c r="S703" s="13"/>
      <c r="T703" s="14"/>
      <c r="U703" s="13"/>
      <c r="V703" s="13"/>
      <c r="W703" s="13"/>
      <c r="X703" s="13"/>
      <c r="Y703" s="13"/>
      <c r="Z703" s="13"/>
    </row>
    <row r="704" spans="1:26" ht="30" customHeight="1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2"/>
      <c r="P704" s="12"/>
      <c r="Q704" s="13"/>
      <c r="R704" s="13"/>
      <c r="S704" s="13"/>
      <c r="T704" s="14"/>
      <c r="U704" s="13"/>
      <c r="V704" s="13"/>
      <c r="W704" s="13"/>
      <c r="X704" s="13"/>
      <c r="Y704" s="13"/>
      <c r="Z704" s="13"/>
    </row>
    <row r="705" spans="1:26" ht="30" customHeight="1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2"/>
      <c r="P705" s="12"/>
      <c r="Q705" s="13"/>
      <c r="R705" s="13"/>
      <c r="S705" s="13"/>
      <c r="T705" s="14"/>
      <c r="U705" s="13"/>
      <c r="V705" s="13"/>
      <c r="W705" s="13"/>
      <c r="X705" s="13"/>
      <c r="Y705" s="13"/>
      <c r="Z705" s="13"/>
    </row>
    <row r="706" spans="1:26" ht="30" customHeight="1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2"/>
      <c r="P706" s="12"/>
      <c r="Q706" s="13"/>
      <c r="R706" s="13"/>
      <c r="S706" s="13"/>
      <c r="T706" s="14"/>
      <c r="U706" s="13"/>
      <c r="V706" s="13"/>
      <c r="W706" s="13"/>
      <c r="X706" s="13"/>
      <c r="Y706" s="13"/>
      <c r="Z706" s="13"/>
    </row>
    <row r="707" spans="1:26" ht="30" customHeight="1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2"/>
      <c r="P707" s="12"/>
      <c r="Q707" s="13"/>
      <c r="R707" s="13"/>
      <c r="S707" s="13"/>
      <c r="T707" s="14"/>
      <c r="U707" s="13"/>
      <c r="V707" s="13"/>
      <c r="W707" s="13"/>
      <c r="X707" s="13"/>
      <c r="Y707" s="13"/>
      <c r="Z707" s="13"/>
    </row>
    <row r="708" spans="1:26" ht="30" customHeight="1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2"/>
      <c r="P708" s="12"/>
      <c r="Q708" s="13"/>
      <c r="R708" s="13"/>
      <c r="S708" s="13"/>
      <c r="T708" s="14"/>
      <c r="U708" s="13"/>
      <c r="V708" s="13"/>
      <c r="W708" s="13"/>
      <c r="X708" s="13"/>
      <c r="Y708" s="13"/>
      <c r="Z708" s="13"/>
    </row>
    <row r="709" spans="1:26" ht="30" customHeight="1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2"/>
      <c r="P709" s="12"/>
      <c r="Q709" s="13"/>
      <c r="R709" s="13"/>
      <c r="S709" s="13"/>
      <c r="T709" s="14"/>
      <c r="U709" s="13"/>
      <c r="V709" s="13"/>
      <c r="W709" s="13"/>
      <c r="X709" s="13"/>
      <c r="Y709" s="13"/>
      <c r="Z709" s="13"/>
    </row>
    <row r="710" spans="1:26" ht="30" customHeight="1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2"/>
      <c r="P710" s="12"/>
      <c r="Q710" s="13"/>
      <c r="R710" s="13"/>
      <c r="S710" s="13"/>
      <c r="T710" s="14"/>
      <c r="U710" s="13"/>
      <c r="V710" s="13"/>
      <c r="W710" s="13"/>
      <c r="X710" s="13"/>
      <c r="Y710" s="13"/>
      <c r="Z710" s="13"/>
    </row>
    <row r="711" spans="1:26" ht="30" customHeight="1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2"/>
      <c r="P711" s="12"/>
      <c r="Q711" s="13"/>
      <c r="R711" s="13"/>
      <c r="S711" s="13"/>
      <c r="T711" s="14"/>
      <c r="U711" s="13"/>
      <c r="V711" s="13"/>
      <c r="W711" s="13"/>
      <c r="X711" s="13"/>
      <c r="Y711" s="13"/>
      <c r="Z711" s="13"/>
    </row>
    <row r="712" spans="1:26" ht="30" customHeight="1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2"/>
      <c r="P712" s="12"/>
      <c r="Q712" s="13"/>
      <c r="R712" s="13"/>
      <c r="S712" s="13"/>
      <c r="T712" s="14"/>
      <c r="U712" s="13"/>
      <c r="V712" s="13"/>
      <c r="W712" s="13"/>
      <c r="X712" s="13"/>
      <c r="Y712" s="13"/>
      <c r="Z712" s="13"/>
    </row>
    <row r="713" spans="1:26" ht="30" customHeight="1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2"/>
      <c r="P713" s="12"/>
      <c r="Q713" s="13"/>
      <c r="R713" s="13"/>
      <c r="S713" s="13"/>
      <c r="T713" s="14"/>
      <c r="U713" s="13"/>
      <c r="V713" s="13"/>
      <c r="W713" s="13"/>
      <c r="X713" s="13"/>
      <c r="Y713" s="13"/>
      <c r="Z713" s="13"/>
    </row>
    <row r="714" spans="1:26" ht="30" customHeight="1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2"/>
      <c r="P714" s="12"/>
      <c r="Q714" s="13"/>
      <c r="R714" s="13"/>
      <c r="S714" s="13"/>
      <c r="T714" s="14"/>
      <c r="U714" s="13"/>
      <c r="V714" s="13"/>
      <c r="W714" s="13"/>
      <c r="X714" s="13"/>
      <c r="Y714" s="13"/>
      <c r="Z714" s="13"/>
    </row>
    <row r="715" spans="1:26" ht="30" customHeight="1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2"/>
      <c r="P715" s="12"/>
      <c r="Q715" s="13"/>
      <c r="R715" s="13"/>
      <c r="S715" s="13"/>
      <c r="T715" s="14"/>
      <c r="U715" s="13"/>
      <c r="V715" s="13"/>
      <c r="W715" s="13"/>
      <c r="X715" s="13"/>
      <c r="Y715" s="13"/>
      <c r="Z715" s="13"/>
    </row>
    <row r="716" spans="1:26" ht="30" customHeight="1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2"/>
      <c r="P716" s="12"/>
      <c r="Q716" s="13"/>
      <c r="R716" s="13"/>
      <c r="S716" s="13"/>
      <c r="T716" s="14"/>
      <c r="U716" s="13"/>
      <c r="V716" s="13"/>
      <c r="W716" s="13"/>
      <c r="X716" s="13"/>
      <c r="Y716" s="13"/>
      <c r="Z716" s="13"/>
    </row>
    <row r="717" spans="1:26" ht="30" customHeight="1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2"/>
      <c r="P717" s="12"/>
      <c r="Q717" s="13"/>
      <c r="R717" s="13"/>
      <c r="S717" s="13"/>
      <c r="T717" s="14"/>
      <c r="U717" s="13"/>
      <c r="V717" s="13"/>
      <c r="W717" s="13"/>
      <c r="X717" s="13"/>
      <c r="Y717" s="13"/>
      <c r="Z717" s="13"/>
    </row>
    <row r="718" spans="1:26" ht="30" customHeight="1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2"/>
      <c r="P718" s="12"/>
      <c r="Q718" s="13"/>
      <c r="R718" s="13"/>
      <c r="S718" s="13"/>
      <c r="T718" s="14"/>
      <c r="U718" s="13"/>
      <c r="V718" s="13"/>
      <c r="W718" s="13"/>
      <c r="X718" s="13"/>
      <c r="Y718" s="13"/>
      <c r="Z718" s="13"/>
    </row>
    <row r="719" spans="1:26" ht="30" customHeight="1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2"/>
      <c r="P719" s="12"/>
      <c r="Q719" s="13"/>
      <c r="R719" s="13"/>
      <c r="S719" s="13"/>
      <c r="T719" s="14"/>
      <c r="U719" s="13"/>
      <c r="V719" s="13"/>
      <c r="W719" s="13"/>
      <c r="X719" s="13"/>
      <c r="Y719" s="13"/>
      <c r="Z719" s="13"/>
    </row>
    <row r="720" spans="1:26" ht="30" customHeight="1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2"/>
      <c r="P720" s="12"/>
      <c r="Q720" s="13"/>
      <c r="R720" s="13"/>
      <c r="S720" s="13"/>
      <c r="T720" s="14"/>
      <c r="U720" s="13"/>
      <c r="V720" s="13"/>
      <c r="W720" s="13"/>
      <c r="X720" s="13"/>
      <c r="Y720" s="13"/>
      <c r="Z720" s="13"/>
    </row>
    <row r="721" spans="1:26" ht="30" customHeight="1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2"/>
      <c r="P721" s="12"/>
      <c r="Q721" s="13"/>
      <c r="R721" s="13"/>
      <c r="S721" s="13"/>
      <c r="T721" s="14"/>
      <c r="U721" s="13"/>
      <c r="V721" s="13"/>
      <c r="W721" s="13"/>
      <c r="X721" s="13"/>
      <c r="Y721" s="13"/>
      <c r="Z721" s="13"/>
    </row>
    <row r="722" spans="1:26" ht="30" customHeight="1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2"/>
      <c r="P722" s="12"/>
      <c r="Q722" s="13"/>
      <c r="R722" s="13"/>
      <c r="S722" s="13"/>
      <c r="T722" s="14"/>
      <c r="U722" s="13"/>
      <c r="V722" s="13"/>
      <c r="W722" s="13"/>
      <c r="X722" s="13"/>
      <c r="Y722" s="13"/>
      <c r="Z722" s="13"/>
    </row>
    <row r="723" spans="1:26" ht="30" customHeight="1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2"/>
      <c r="P723" s="12"/>
      <c r="Q723" s="13"/>
      <c r="R723" s="13"/>
      <c r="S723" s="13"/>
      <c r="T723" s="14"/>
      <c r="U723" s="13"/>
      <c r="V723" s="13"/>
      <c r="W723" s="13"/>
      <c r="X723" s="13"/>
      <c r="Y723" s="13"/>
      <c r="Z723" s="13"/>
    </row>
    <row r="724" spans="1:26" ht="30" customHeight="1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2"/>
      <c r="P724" s="12"/>
      <c r="Q724" s="13"/>
      <c r="R724" s="13"/>
      <c r="S724" s="13"/>
      <c r="T724" s="14"/>
      <c r="U724" s="13"/>
      <c r="V724" s="13"/>
      <c r="W724" s="13"/>
      <c r="X724" s="13"/>
      <c r="Y724" s="13"/>
      <c r="Z724" s="13"/>
    </row>
    <row r="725" spans="1:26" ht="30" customHeight="1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2"/>
      <c r="P725" s="12"/>
      <c r="Q725" s="13"/>
      <c r="R725" s="13"/>
      <c r="S725" s="13"/>
      <c r="T725" s="14"/>
      <c r="U725" s="13"/>
      <c r="V725" s="13"/>
      <c r="W725" s="13"/>
      <c r="X725" s="13"/>
      <c r="Y725" s="13"/>
      <c r="Z725" s="13"/>
    </row>
    <row r="726" spans="1:26" ht="30" customHeight="1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2"/>
      <c r="P726" s="12"/>
      <c r="Q726" s="13"/>
      <c r="R726" s="13"/>
      <c r="S726" s="13"/>
      <c r="T726" s="14"/>
      <c r="U726" s="13"/>
      <c r="V726" s="13"/>
      <c r="W726" s="13"/>
      <c r="X726" s="13"/>
      <c r="Y726" s="13"/>
      <c r="Z726" s="13"/>
    </row>
    <row r="727" spans="1:26" ht="30" customHeight="1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2"/>
      <c r="P727" s="12"/>
      <c r="Q727" s="13"/>
      <c r="R727" s="13"/>
      <c r="S727" s="13"/>
      <c r="T727" s="14"/>
      <c r="U727" s="13"/>
      <c r="V727" s="13"/>
      <c r="W727" s="13"/>
      <c r="X727" s="13"/>
      <c r="Y727" s="13"/>
      <c r="Z727" s="13"/>
    </row>
    <row r="728" spans="1:26" ht="30" customHeight="1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2"/>
      <c r="P728" s="12"/>
      <c r="Q728" s="13"/>
      <c r="R728" s="13"/>
      <c r="S728" s="13"/>
      <c r="T728" s="14"/>
      <c r="U728" s="13"/>
      <c r="V728" s="13"/>
      <c r="W728" s="13"/>
      <c r="X728" s="13"/>
      <c r="Y728" s="13"/>
      <c r="Z728" s="13"/>
    </row>
    <row r="729" spans="1:26" ht="30" customHeight="1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2"/>
      <c r="P729" s="12"/>
      <c r="Q729" s="13"/>
      <c r="R729" s="13"/>
      <c r="S729" s="13"/>
      <c r="T729" s="14"/>
      <c r="U729" s="13"/>
      <c r="V729" s="13"/>
      <c r="W729" s="13"/>
      <c r="X729" s="13"/>
      <c r="Y729" s="13"/>
      <c r="Z729" s="13"/>
    </row>
    <row r="730" spans="1:26" ht="30" customHeight="1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2"/>
      <c r="P730" s="12"/>
      <c r="Q730" s="13"/>
      <c r="R730" s="13"/>
      <c r="S730" s="13"/>
      <c r="T730" s="14"/>
      <c r="U730" s="13"/>
      <c r="V730" s="13"/>
      <c r="W730" s="13"/>
      <c r="X730" s="13"/>
      <c r="Y730" s="13"/>
      <c r="Z730" s="13"/>
    </row>
    <row r="731" spans="1:26" ht="30" customHeight="1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2"/>
      <c r="P731" s="12"/>
      <c r="Q731" s="13"/>
      <c r="R731" s="13"/>
      <c r="S731" s="13"/>
      <c r="T731" s="14"/>
      <c r="U731" s="13"/>
      <c r="V731" s="13"/>
      <c r="W731" s="13"/>
      <c r="X731" s="13"/>
      <c r="Y731" s="13"/>
      <c r="Z731" s="13"/>
    </row>
    <row r="732" spans="1:26" ht="30" customHeight="1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2"/>
      <c r="P732" s="12"/>
      <c r="Q732" s="13"/>
      <c r="R732" s="13"/>
      <c r="S732" s="13"/>
      <c r="T732" s="14"/>
      <c r="U732" s="13"/>
      <c r="V732" s="13"/>
      <c r="W732" s="13"/>
      <c r="X732" s="13"/>
      <c r="Y732" s="13"/>
      <c r="Z732" s="13"/>
    </row>
    <row r="733" spans="1:26" ht="30" customHeight="1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2"/>
      <c r="P733" s="12"/>
      <c r="Q733" s="13"/>
      <c r="R733" s="13"/>
      <c r="S733" s="13"/>
      <c r="T733" s="14"/>
      <c r="U733" s="13"/>
      <c r="V733" s="13"/>
      <c r="W733" s="13"/>
      <c r="X733" s="13"/>
      <c r="Y733" s="13"/>
      <c r="Z733" s="13"/>
    </row>
    <row r="734" spans="1:26" ht="30" customHeight="1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2"/>
      <c r="P734" s="12"/>
      <c r="Q734" s="13"/>
      <c r="R734" s="13"/>
      <c r="S734" s="13"/>
      <c r="T734" s="14"/>
      <c r="U734" s="13"/>
      <c r="V734" s="13"/>
      <c r="W734" s="13"/>
      <c r="X734" s="13"/>
      <c r="Y734" s="13"/>
      <c r="Z734" s="13"/>
    </row>
    <row r="735" spans="1:26" ht="30" customHeight="1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2"/>
      <c r="P735" s="12"/>
      <c r="Q735" s="13"/>
      <c r="R735" s="13"/>
      <c r="S735" s="13"/>
      <c r="T735" s="14"/>
      <c r="U735" s="13"/>
      <c r="V735" s="13"/>
      <c r="W735" s="13"/>
      <c r="X735" s="13"/>
      <c r="Y735" s="13"/>
      <c r="Z735" s="13"/>
    </row>
    <row r="736" spans="1:26" ht="30" customHeight="1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2"/>
      <c r="P736" s="12"/>
      <c r="Q736" s="13"/>
      <c r="R736" s="13"/>
      <c r="S736" s="13"/>
      <c r="T736" s="14"/>
      <c r="U736" s="13"/>
      <c r="V736" s="13"/>
      <c r="W736" s="13"/>
      <c r="X736" s="13"/>
      <c r="Y736" s="13"/>
      <c r="Z736" s="13"/>
    </row>
    <row r="737" spans="1:26" ht="30" customHeight="1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2"/>
      <c r="P737" s="12"/>
      <c r="Q737" s="13"/>
      <c r="R737" s="13"/>
      <c r="S737" s="13"/>
      <c r="T737" s="14"/>
      <c r="U737" s="13"/>
      <c r="V737" s="13"/>
      <c r="W737" s="13"/>
      <c r="X737" s="13"/>
      <c r="Y737" s="13"/>
      <c r="Z737" s="13"/>
    </row>
    <row r="738" spans="1:26" ht="30" customHeight="1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2"/>
      <c r="P738" s="12"/>
      <c r="Q738" s="13"/>
      <c r="R738" s="13"/>
      <c r="S738" s="13"/>
      <c r="T738" s="14"/>
      <c r="U738" s="13"/>
      <c r="V738" s="13"/>
      <c r="W738" s="13"/>
      <c r="X738" s="13"/>
      <c r="Y738" s="13"/>
      <c r="Z738" s="13"/>
    </row>
    <row r="739" spans="1:26" ht="30" customHeight="1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2"/>
      <c r="P739" s="12"/>
      <c r="Q739" s="13"/>
      <c r="R739" s="13"/>
      <c r="S739" s="13"/>
      <c r="T739" s="14"/>
      <c r="U739" s="13"/>
      <c r="V739" s="13"/>
      <c r="W739" s="13"/>
      <c r="X739" s="13"/>
      <c r="Y739" s="13"/>
      <c r="Z739" s="13"/>
    </row>
    <row r="740" spans="1:26" ht="30" customHeight="1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2"/>
      <c r="P740" s="12"/>
      <c r="Q740" s="13"/>
      <c r="R740" s="13"/>
      <c r="S740" s="13"/>
      <c r="T740" s="14"/>
      <c r="U740" s="13"/>
      <c r="V740" s="13"/>
      <c r="W740" s="13"/>
      <c r="X740" s="13"/>
      <c r="Y740" s="13"/>
      <c r="Z740" s="13"/>
    </row>
    <row r="741" spans="1:26" ht="30" customHeight="1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2"/>
      <c r="P741" s="12"/>
      <c r="Q741" s="13"/>
      <c r="R741" s="13"/>
      <c r="S741" s="13"/>
      <c r="T741" s="14"/>
      <c r="U741" s="13"/>
      <c r="V741" s="13"/>
      <c r="W741" s="13"/>
      <c r="X741" s="13"/>
      <c r="Y741" s="13"/>
      <c r="Z741" s="13"/>
    </row>
    <row r="742" spans="1:26" ht="30" customHeight="1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2"/>
      <c r="P742" s="12"/>
      <c r="Q742" s="13"/>
      <c r="R742" s="13"/>
      <c r="S742" s="13"/>
      <c r="T742" s="14"/>
      <c r="U742" s="13"/>
      <c r="V742" s="13"/>
      <c r="W742" s="13"/>
      <c r="X742" s="13"/>
      <c r="Y742" s="13"/>
      <c r="Z742" s="13"/>
    </row>
    <row r="743" spans="1:26" ht="30" customHeight="1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2"/>
      <c r="P743" s="12"/>
      <c r="Q743" s="13"/>
      <c r="R743" s="13"/>
      <c r="S743" s="13"/>
      <c r="T743" s="14"/>
      <c r="U743" s="13"/>
      <c r="V743" s="13"/>
      <c r="W743" s="13"/>
      <c r="X743" s="13"/>
      <c r="Y743" s="13"/>
      <c r="Z743" s="13"/>
    </row>
    <row r="744" spans="1:26" ht="30" customHeight="1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2"/>
      <c r="P744" s="12"/>
      <c r="Q744" s="13"/>
      <c r="R744" s="13"/>
      <c r="S744" s="13"/>
      <c r="T744" s="14"/>
      <c r="U744" s="13"/>
      <c r="V744" s="13"/>
      <c r="W744" s="13"/>
      <c r="X744" s="13"/>
      <c r="Y744" s="13"/>
      <c r="Z744" s="13"/>
    </row>
    <row r="745" spans="1:26" ht="30" customHeight="1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2"/>
      <c r="P745" s="12"/>
      <c r="Q745" s="13"/>
      <c r="R745" s="13"/>
      <c r="S745" s="13"/>
      <c r="T745" s="14"/>
      <c r="U745" s="13"/>
      <c r="V745" s="13"/>
      <c r="W745" s="13"/>
      <c r="X745" s="13"/>
      <c r="Y745" s="13"/>
      <c r="Z745" s="13"/>
    </row>
    <row r="746" spans="1:26" ht="30" customHeight="1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2"/>
      <c r="P746" s="12"/>
      <c r="Q746" s="13"/>
      <c r="R746" s="13"/>
      <c r="S746" s="13"/>
      <c r="T746" s="14"/>
      <c r="U746" s="13"/>
      <c r="V746" s="13"/>
      <c r="W746" s="13"/>
      <c r="X746" s="13"/>
      <c r="Y746" s="13"/>
      <c r="Z746" s="13"/>
    </row>
    <row r="747" spans="1:26" ht="30" customHeight="1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2"/>
      <c r="P747" s="12"/>
      <c r="Q747" s="13"/>
      <c r="R747" s="13"/>
      <c r="S747" s="13"/>
      <c r="T747" s="14"/>
      <c r="U747" s="13"/>
      <c r="V747" s="13"/>
      <c r="W747" s="13"/>
      <c r="X747" s="13"/>
      <c r="Y747" s="13"/>
      <c r="Z747" s="13"/>
    </row>
    <row r="748" spans="1:26" ht="30" customHeight="1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2"/>
      <c r="P748" s="12"/>
      <c r="Q748" s="13"/>
      <c r="R748" s="13"/>
      <c r="S748" s="13"/>
      <c r="T748" s="14"/>
      <c r="U748" s="13"/>
      <c r="V748" s="13"/>
      <c r="W748" s="13"/>
      <c r="X748" s="13"/>
      <c r="Y748" s="13"/>
      <c r="Z748" s="13"/>
    </row>
    <row r="749" spans="1:26" ht="30" customHeight="1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2"/>
      <c r="P749" s="12"/>
      <c r="Q749" s="13"/>
      <c r="R749" s="13"/>
      <c r="S749" s="13"/>
      <c r="T749" s="14"/>
      <c r="U749" s="13"/>
      <c r="V749" s="13"/>
      <c r="W749" s="13"/>
      <c r="X749" s="13"/>
      <c r="Y749" s="13"/>
      <c r="Z749" s="13"/>
    </row>
    <row r="750" spans="1:26" ht="30" customHeight="1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2"/>
      <c r="P750" s="12"/>
      <c r="Q750" s="13"/>
      <c r="R750" s="13"/>
      <c r="S750" s="13"/>
      <c r="T750" s="14"/>
      <c r="U750" s="13"/>
      <c r="V750" s="13"/>
      <c r="W750" s="13"/>
      <c r="X750" s="13"/>
      <c r="Y750" s="13"/>
      <c r="Z750" s="13"/>
    </row>
    <row r="751" spans="1:26" ht="30" customHeight="1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2"/>
      <c r="P751" s="12"/>
      <c r="Q751" s="13"/>
      <c r="R751" s="13"/>
      <c r="S751" s="13"/>
      <c r="T751" s="14"/>
      <c r="U751" s="13"/>
      <c r="V751" s="13"/>
      <c r="W751" s="13"/>
      <c r="X751" s="13"/>
      <c r="Y751" s="13"/>
      <c r="Z751" s="13"/>
    </row>
    <row r="752" spans="1:26" ht="30" customHeight="1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2"/>
      <c r="P752" s="12"/>
      <c r="Q752" s="13"/>
      <c r="R752" s="13"/>
      <c r="S752" s="13"/>
      <c r="T752" s="14"/>
      <c r="U752" s="13"/>
      <c r="V752" s="13"/>
      <c r="W752" s="13"/>
      <c r="X752" s="13"/>
      <c r="Y752" s="13"/>
      <c r="Z752" s="13"/>
    </row>
    <row r="753" spans="1:26" ht="30" customHeight="1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2"/>
      <c r="P753" s="12"/>
      <c r="Q753" s="13"/>
      <c r="R753" s="13"/>
      <c r="S753" s="13"/>
      <c r="T753" s="14"/>
      <c r="U753" s="13"/>
      <c r="V753" s="13"/>
      <c r="W753" s="13"/>
      <c r="X753" s="13"/>
      <c r="Y753" s="13"/>
      <c r="Z753" s="13"/>
    </row>
    <row r="754" spans="1:26" ht="30" customHeight="1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2"/>
      <c r="P754" s="12"/>
      <c r="Q754" s="13"/>
      <c r="R754" s="13"/>
      <c r="S754" s="13"/>
      <c r="T754" s="14"/>
      <c r="U754" s="13"/>
      <c r="V754" s="13"/>
      <c r="W754" s="13"/>
      <c r="X754" s="13"/>
      <c r="Y754" s="13"/>
      <c r="Z754" s="13"/>
    </row>
    <row r="755" spans="1:26" ht="30" customHeight="1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2"/>
      <c r="P755" s="12"/>
      <c r="Q755" s="13"/>
      <c r="R755" s="13"/>
      <c r="S755" s="13"/>
      <c r="T755" s="14"/>
      <c r="U755" s="13"/>
      <c r="V755" s="13"/>
      <c r="W755" s="13"/>
      <c r="X755" s="13"/>
      <c r="Y755" s="13"/>
      <c r="Z755" s="13"/>
    </row>
    <row r="756" spans="1:26" ht="30" customHeight="1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2"/>
      <c r="P756" s="12"/>
      <c r="Q756" s="13"/>
      <c r="R756" s="13"/>
      <c r="S756" s="13"/>
      <c r="T756" s="14"/>
      <c r="U756" s="13"/>
      <c r="V756" s="13"/>
      <c r="W756" s="13"/>
      <c r="X756" s="13"/>
      <c r="Y756" s="13"/>
      <c r="Z756" s="13"/>
    </row>
    <row r="757" spans="1:26" ht="30" customHeight="1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2"/>
      <c r="P757" s="12"/>
      <c r="Q757" s="13"/>
      <c r="R757" s="13"/>
      <c r="S757" s="13"/>
      <c r="T757" s="14"/>
      <c r="U757" s="13"/>
      <c r="V757" s="13"/>
      <c r="W757" s="13"/>
      <c r="X757" s="13"/>
      <c r="Y757" s="13"/>
      <c r="Z757" s="13"/>
    </row>
    <row r="758" spans="1:26" ht="30" customHeight="1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2"/>
      <c r="P758" s="12"/>
      <c r="Q758" s="13"/>
      <c r="R758" s="13"/>
      <c r="S758" s="13"/>
      <c r="T758" s="14"/>
      <c r="U758" s="13"/>
      <c r="V758" s="13"/>
      <c r="W758" s="13"/>
      <c r="X758" s="13"/>
      <c r="Y758" s="13"/>
      <c r="Z758" s="13"/>
    </row>
    <row r="759" spans="1:26" ht="30" customHeight="1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2"/>
      <c r="P759" s="12"/>
      <c r="Q759" s="13"/>
      <c r="R759" s="13"/>
      <c r="S759" s="13"/>
      <c r="T759" s="14"/>
      <c r="U759" s="13"/>
      <c r="V759" s="13"/>
      <c r="W759" s="13"/>
      <c r="X759" s="13"/>
      <c r="Y759" s="13"/>
      <c r="Z759" s="13"/>
    </row>
    <row r="760" spans="1:26" ht="30" customHeight="1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2"/>
      <c r="P760" s="12"/>
      <c r="Q760" s="13"/>
      <c r="R760" s="13"/>
      <c r="S760" s="13"/>
      <c r="T760" s="14"/>
      <c r="U760" s="13"/>
      <c r="V760" s="13"/>
      <c r="W760" s="13"/>
      <c r="X760" s="13"/>
      <c r="Y760" s="13"/>
      <c r="Z760" s="13"/>
    </row>
    <row r="761" spans="1:26" ht="30" customHeight="1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2"/>
      <c r="P761" s="12"/>
      <c r="Q761" s="13"/>
      <c r="R761" s="13"/>
      <c r="S761" s="13"/>
      <c r="T761" s="14"/>
      <c r="U761" s="13"/>
      <c r="V761" s="13"/>
      <c r="W761" s="13"/>
      <c r="X761" s="13"/>
      <c r="Y761" s="13"/>
      <c r="Z761" s="13"/>
    </row>
    <row r="762" spans="1:26" ht="30" customHeight="1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2"/>
      <c r="P762" s="12"/>
      <c r="Q762" s="13"/>
      <c r="R762" s="13"/>
      <c r="S762" s="13"/>
      <c r="T762" s="14"/>
      <c r="U762" s="13"/>
      <c r="V762" s="13"/>
      <c r="W762" s="13"/>
      <c r="X762" s="13"/>
      <c r="Y762" s="13"/>
      <c r="Z762" s="13"/>
    </row>
    <row r="763" spans="1:26" ht="30" customHeight="1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2"/>
      <c r="P763" s="12"/>
      <c r="Q763" s="13"/>
      <c r="R763" s="13"/>
      <c r="S763" s="13"/>
      <c r="T763" s="14"/>
      <c r="U763" s="13"/>
      <c r="V763" s="13"/>
      <c r="W763" s="13"/>
      <c r="X763" s="13"/>
      <c r="Y763" s="13"/>
      <c r="Z763" s="13"/>
    </row>
    <row r="764" spans="1:26" ht="30" customHeight="1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2"/>
      <c r="P764" s="12"/>
      <c r="Q764" s="13"/>
      <c r="R764" s="13"/>
      <c r="S764" s="13"/>
      <c r="T764" s="14"/>
      <c r="U764" s="13"/>
      <c r="V764" s="13"/>
      <c r="W764" s="13"/>
      <c r="X764" s="13"/>
      <c r="Y764" s="13"/>
      <c r="Z764" s="13"/>
    </row>
    <row r="765" spans="1:26" ht="30" customHeight="1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2"/>
      <c r="P765" s="12"/>
      <c r="Q765" s="13"/>
      <c r="R765" s="13"/>
      <c r="S765" s="13"/>
      <c r="T765" s="14"/>
      <c r="U765" s="13"/>
      <c r="V765" s="13"/>
      <c r="W765" s="13"/>
      <c r="X765" s="13"/>
      <c r="Y765" s="13"/>
      <c r="Z765" s="13"/>
    </row>
    <row r="766" spans="1:26" ht="30" customHeight="1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2"/>
      <c r="P766" s="12"/>
      <c r="Q766" s="13"/>
      <c r="R766" s="13"/>
      <c r="S766" s="13"/>
      <c r="T766" s="14"/>
      <c r="U766" s="13"/>
      <c r="V766" s="13"/>
      <c r="W766" s="13"/>
      <c r="X766" s="13"/>
      <c r="Y766" s="13"/>
      <c r="Z766" s="13"/>
    </row>
    <row r="767" spans="1:26" ht="30" customHeight="1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2"/>
      <c r="P767" s="12"/>
      <c r="Q767" s="13"/>
      <c r="R767" s="13"/>
      <c r="S767" s="13"/>
      <c r="T767" s="14"/>
      <c r="U767" s="13"/>
      <c r="V767" s="13"/>
      <c r="W767" s="13"/>
      <c r="X767" s="13"/>
      <c r="Y767" s="13"/>
      <c r="Z767" s="13"/>
    </row>
    <row r="768" spans="1:26" ht="30" customHeight="1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2"/>
      <c r="P768" s="12"/>
      <c r="Q768" s="13"/>
      <c r="R768" s="13"/>
      <c r="S768" s="13"/>
      <c r="T768" s="14"/>
      <c r="U768" s="13"/>
      <c r="V768" s="13"/>
      <c r="W768" s="13"/>
      <c r="X768" s="13"/>
      <c r="Y768" s="13"/>
      <c r="Z768" s="13"/>
    </row>
    <row r="769" spans="1:26" ht="30" customHeight="1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2"/>
      <c r="P769" s="12"/>
      <c r="Q769" s="13"/>
      <c r="R769" s="13"/>
      <c r="S769" s="13"/>
      <c r="T769" s="14"/>
      <c r="U769" s="13"/>
      <c r="V769" s="13"/>
      <c r="W769" s="13"/>
      <c r="X769" s="13"/>
      <c r="Y769" s="13"/>
      <c r="Z769" s="13"/>
    </row>
    <row r="770" spans="1:26" ht="30" customHeight="1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2"/>
      <c r="P770" s="12"/>
      <c r="Q770" s="13"/>
      <c r="R770" s="13"/>
      <c r="S770" s="13"/>
      <c r="T770" s="14"/>
      <c r="U770" s="13"/>
      <c r="V770" s="13"/>
      <c r="W770" s="13"/>
      <c r="X770" s="13"/>
      <c r="Y770" s="13"/>
      <c r="Z770" s="13"/>
    </row>
    <row r="771" spans="1:26" ht="30" customHeight="1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2"/>
      <c r="P771" s="12"/>
      <c r="Q771" s="13"/>
      <c r="R771" s="13"/>
      <c r="S771" s="13"/>
      <c r="T771" s="14"/>
      <c r="U771" s="13"/>
      <c r="V771" s="13"/>
      <c r="W771" s="13"/>
      <c r="X771" s="13"/>
      <c r="Y771" s="13"/>
      <c r="Z771" s="13"/>
    </row>
    <row r="772" spans="1:26" ht="30" customHeight="1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2"/>
      <c r="P772" s="12"/>
      <c r="Q772" s="13"/>
      <c r="R772" s="13"/>
      <c r="S772" s="13"/>
      <c r="T772" s="14"/>
      <c r="U772" s="13"/>
      <c r="V772" s="13"/>
      <c r="W772" s="13"/>
      <c r="X772" s="13"/>
      <c r="Y772" s="13"/>
      <c r="Z772" s="13"/>
    </row>
    <row r="773" spans="1:26" ht="30" customHeight="1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2"/>
      <c r="P773" s="12"/>
      <c r="Q773" s="13"/>
      <c r="R773" s="13"/>
      <c r="S773" s="13"/>
      <c r="T773" s="14"/>
      <c r="U773" s="13"/>
      <c r="V773" s="13"/>
      <c r="W773" s="13"/>
      <c r="X773" s="13"/>
      <c r="Y773" s="13"/>
      <c r="Z773" s="13"/>
    </row>
    <row r="774" spans="1:26" ht="30" customHeight="1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2"/>
      <c r="P774" s="12"/>
      <c r="Q774" s="13"/>
      <c r="R774" s="13"/>
      <c r="S774" s="13"/>
      <c r="T774" s="14"/>
      <c r="U774" s="13"/>
      <c r="V774" s="13"/>
      <c r="W774" s="13"/>
      <c r="X774" s="13"/>
      <c r="Y774" s="13"/>
      <c r="Z774" s="13"/>
    </row>
    <row r="775" spans="1:26" ht="30" customHeight="1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2"/>
      <c r="P775" s="12"/>
      <c r="Q775" s="13"/>
      <c r="R775" s="13"/>
      <c r="S775" s="13"/>
      <c r="T775" s="14"/>
      <c r="U775" s="13"/>
      <c r="V775" s="13"/>
      <c r="W775" s="13"/>
      <c r="X775" s="13"/>
      <c r="Y775" s="13"/>
      <c r="Z775" s="13"/>
    </row>
    <row r="776" spans="1:26" ht="30" customHeight="1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2"/>
      <c r="P776" s="12"/>
      <c r="Q776" s="13"/>
      <c r="R776" s="13"/>
      <c r="S776" s="13"/>
      <c r="T776" s="14"/>
      <c r="U776" s="13"/>
      <c r="V776" s="13"/>
      <c r="W776" s="13"/>
      <c r="X776" s="13"/>
      <c r="Y776" s="13"/>
      <c r="Z776" s="13"/>
    </row>
    <row r="777" spans="1:26" ht="30" customHeight="1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2"/>
      <c r="P777" s="12"/>
      <c r="Q777" s="13"/>
      <c r="R777" s="13"/>
      <c r="S777" s="13"/>
      <c r="T777" s="14"/>
      <c r="U777" s="13"/>
      <c r="V777" s="13"/>
      <c r="W777" s="13"/>
      <c r="X777" s="13"/>
      <c r="Y777" s="13"/>
      <c r="Z777" s="13"/>
    </row>
    <row r="778" spans="1:26" ht="30" customHeight="1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2"/>
      <c r="P778" s="12"/>
      <c r="Q778" s="13"/>
      <c r="R778" s="13"/>
      <c r="S778" s="13"/>
      <c r="T778" s="14"/>
      <c r="U778" s="13"/>
      <c r="V778" s="13"/>
      <c r="W778" s="13"/>
      <c r="X778" s="13"/>
      <c r="Y778" s="13"/>
      <c r="Z778" s="13"/>
    </row>
    <row r="779" spans="1:26" ht="30" customHeight="1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2"/>
      <c r="P779" s="12"/>
      <c r="Q779" s="13"/>
      <c r="R779" s="13"/>
      <c r="S779" s="13"/>
      <c r="T779" s="14"/>
      <c r="U779" s="13"/>
      <c r="V779" s="13"/>
      <c r="W779" s="13"/>
      <c r="X779" s="13"/>
      <c r="Y779" s="13"/>
      <c r="Z779" s="13"/>
    </row>
    <row r="780" spans="1:26" ht="30" customHeight="1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2"/>
      <c r="P780" s="12"/>
      <c r="Q780" s="13"/>
      <c r="R780" s="13"/>
      <c r="S780" s="13"/>
      <c r="T780" s="14"/>
      <c r="U780" s="13"/>
      <c r="V780" s="13"/>
      <c r="W780" s="13"/>
      <c r="X780" s="13"/>
      <c r="Y780" s="13"/>
      <c r="Z780" s="13"/>
    </row>
    <row r="781" spans="1:26" ht="30" customHeight="1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2"/>
      <c r="P781" s="12"/>
      <c r="Q781" s="13"/>
      <c r="R781" s="13"/>
      <c r="S781" s="13"/>
      <c r="T781" s="14"/>
      <c r="U781" s="13"/>
      <c r="V781" s="13"/>
      <c r="W781" s="13"/>
      <c r="X781" s="13"/>
      <c r="Y781" s="13"/>
      <c r="Z781" s="13"/>
    </row>
    <row r="782" spans="1:26" ht="30" customHeight="1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2"/>
      <c r="P782" s="12"/>
      <c r="Q782" s="13"/>
      <c r="R782" s="13"/>
      <c r="S782" s="13"/>
      <c r="T782" s="14"/>
      <c r="U782" s="13"/>
      <c r="V782" s="13"/>
      <c r="W782" s="13"/>
      <c r="X782" s="13"/>
      <c r="Y782" s="13"/>
      <c r="Z782" s="13"/>
    </row>
    <row r="783" spans="1:26" ht="30" customHeight="1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2"/>
      <c r="P783" s="12"/>
      <c r="Q783" s="13"/>
      <c r="R783" s="13"/>
      <c r="S783" s="13"/>
      <c r="T783" s="14"/>
      <c r="U783" s="13"/>
      <c r="V783" s="13"/>
      <c r="W783" s="13"/>
      <c r="X783" s="13"/>
      <c r="Y783" s="13"/>
      <c r="Z783" s="13"/>
    </row>
    <row r="784" spans="1:26" ht="30" customHeight="1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2"/>
      <c r="P784" s="12"/>
      <c r="Q784" s="13"/>
      <c r="R784" s="13"/>
      <c r="S784" s="13"/>
      <c r="T784" s="14"/>
      <c r="U784" s="13"/>
      <c r="V784" s="13"/>
      <c r="W784" s="13"/>
      <c r="X784" s="13"/>
      <c r="Y784" s="13"/>
      <c r="Z784" s="13"/>
    </row>
    <row r="785" spans="1:26" ht="30" customHeight="1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2"/>
      <c r="P785" s="12"/>
      <c r="Q785" s="13"/>
      <c r="R785" s="13"/>
      <c r="S785" s="13"/>
      <c r="T785" s="14"/>
      <c r="U785" s="13"/>
      <c r="V785" s="13"/>
      <c r="W785" s="13"/>
      <c r="X785" s="13"/>
      <c r="Y785" s="13"/>
      <c r="Z785" s="13"/>
    </row>
    <row r="786" spans="1:26" ht="30" customHeight="1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2"/>
      <c r="P786" s="12"/>
      <c r="Q786" s="13"/>
      <c r="R786" s="13"/>
      <c r="S786" s="13"/>
      <c r="T786" s="14"/>
      <c r="U786" s="13"/>
      <c r="V786" s="13"/>
      <c r="W786" s="13"/>
      <c r="X786" s="13"/>
      <c r="Y786" s="13"/>
      <c r="Z786" s="13"/>
    </row>
    <row r="787" spans="1:26" ht="30" customHeight="1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2"/>
      <c r="P787" s="12"/>
      <c r="Q787" s="13"/>
      <c r="R787" s="13"/>
      <c r="S787" s="13"/>
      <c r="T787" s="14"/>
      <c r="U787" s="13"/>
      <c r="V787" s="13"/>
      <c r="W787" s="13"/>
      <c r="X787" s="13"/>
      <c r="Y787" s="13"/>
      <c r="Z787" s="13"/>
    </row>
    <row r="788" spans="1:26" ht="30" customHeight="1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2"/>
      <c r="P788" s="12"/>
      <c r="Q788" s="13"/>
      <c r="R788" s="13"/>
      <c r="S788" s="13"/>
      <c r="T788" s="14"/>
      <c r="U788" s="13"/>
      <c r="V788" s="13"/>
      <c r="W788" s="13"/>
      <c r="X788" s="13"/>
      <c r="Y788" s="13"/>
      <c r="Z788" s="13"/>
    </row>
    <row r="789" spans="1:26" ht="30" customHeight="1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2"/>
      <c r="P789" s="12"/>
      <c r="Q789" s="13"/>
      <c r="R789" s="13"/>
      <c r="S789" s="13"/>
      <c r="T789" s="14"/>
      <c r="U789" s="13"/>
      <c r="V789" s="13"/>
      <c r="W789" s="13"/>
      <c r="X789" s="13"/>
      <c r="Y789" s="13"/>
      <c r="Z789" s="13"/>
    </row>
    <row r="790" spans="1:26" ht="30" customHeight="1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2"/>
      <c r="P790" s="12"/>
      <c r="Q790" s="13"/>
      <c r="R790" s="13"/>
      <c r="S790" s="13"/>
      <c r="T790" s="14"/>
      <c r="U790" s="13"/>
      <c r="V790" s="13"/>
      <c r="W790" s="13"/>
      <c r="X790" s="13"/>
      <c r="Y790" s="13"/>
      <c r="Z790" s="13"/>
    </row>
    <row r="791" spans="1:26" ht="30" customHeight="1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2"/>
      <c r="P791" s="12"/>
      <c r="Q791" s="13"/>
      <c r="R791" s="13"/>
      <c r="S791" s="13"/>
      <c r="T791" s="14"/>
      <c r="U791" s="13"/>
      <c r="V791" s="13"/>
      <c r="W791" s="13"/>
      <c r="X791" s="13"/>
      <c r="Y791" s="13"/>
      <c r="Z791" s="13"/>
    </row>
    <row r="792" spans="1:26" ht="30" customHeight="1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2"/>
      <c r="P792" s="12"/>
      <c r="Q792" s="13"/>
      <c r="R792" s="13"/>
      <c r="S792" s="13"/>
      <c r="T792" s="14"/>
      <c r="U792" s="13"/>
      <c r="V792" s="13"/>
      <c r="W792" s="13"/>
      <c r="X792" s="13"/>
      <c r="Y792" s="13"/>
      <c r="Z792" s="13"/>
    </row>
    <row r="793" spans="1:26" ht="30" customHeight="1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2"/>
      <c r="P793" s="12"/>
      <c r="Q793" s="13"/>
      <c r="R793" s="13"/>
      <c r="S793" s="13"/>
      <c r="T793" s="14"/>
      <c r="U793" s="13"/>
      <c r="V793" s="13"/>
      <c r="W793" s="13"/>
      <c r="X793" s="13"/>
      <c r="Y793" s="13"/>
      <c r="Z793" s="13"/>
    </row>
    <row r="794" spans="1:26" ht="30" customHeight="1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2"/>
      <c r="P794" s="12"/>
      <c r="Q794" s="13"/>
      <c r="R794" s="13"/>
      <c r="S794" s="13"/>
      <c r="T794" s="14"/>
      <c r="U794" s="13"/>
      <c r="V794" s="13"/>
      <c r="W794" s="13"/>
      <c r="X794" s="13"/>
      <c r="Y794" s="13"/>
      <c r="Z794" s="13"/>
    </row>
    <row r="795" spans="1:26" ht="30" customHeight="1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2"/>
      <c r="P795" s="12"/>
      <c r="Q795" s="13"/>
      <c r="R795" s="13"/>
      <c r="S795" s="13"/>
      <c r="T795" s="14"/>
      <c r="U795" s="13"/>
      <c r="V795" s="13"/>
      <c r="W795" s="13"/>
      <c r="X795" s="13"/>
      <c r="Y795" s="13"/>
      <c r="Z795" s="13"/>
    </row>
    <row r="796" spans="1:26" ht="30" customHeight="1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2"/>
      <c r="P796" s="12"/>
      <c r="Q796" s="13"/>
      <c r="R796" s="13"/>
      <c r="S796" s="13"/>
      <c r="T796" s="14"/>
      <c r="U796" s="13"/>
      <c r="V796" s="13"/>
      <c r="W796" s="13"/>
      <c r="X796" s="13"/>
      <c r="Y796" s="13"/>
      <c r="Z796" s="13"/>
    </row>
    <row r="797" spans="1:26" ht="30" customHeight="1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2"/>
      <c r="P797" s="12"/>
      <c r="Q797" s="13"/>
      <c r="R797" s="13"/>
      <c r="S797" s="13"/>
      <c r="T797" s="14"/>
      <c r="U797" s="13"/>
      <c r="V797" s="13"/>
      <c r="W797" s="13"/>
      <c r="X797" s="13"/>
      <c r="Y797" s="13"/>
      <c r="Z797" s="13"/>
    </row>
    <row r="798" spans="1:26" ht="30" customHeight="1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2"/>
      <c r="P798" s="12"/>
      <c r="Q798" s="13"/>
      <c r="R798" s="13"/>
      <c r="S798" s="13"/>
      <c r="T798" s="14"/>
      <c r="U798" s="13"/>
      <c r="V798" s="13"/>
      <c r="W798" s="13"/>
      <c r="X798" s="13"/>
      <c r="Y798" s="13"/>
      <c r="Z798" s="13"/>
    </row>
    <row r="799" spans="1:26" ht="30" customHeight="1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2"/>
      <c r="P799" s="12"/>
      <c r="Q799" s="13"/>
      <c r="R799" s="13"/>
      <c r="S799" s="13"/>
      <c r="T799" s="14"/>
      <c r="U799" s="13"/>
      <c r="V799" s="13"/>
      <c r="W799" s="13"/>
      <c r="X799" s="13"/>
      <c r="Y799" s="13"/>
      <c r="Z799" s="13"/>
    </row>
    <row r="800" spans="1:26" ht="30" customHeight="1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2"/>
      <c r="P800" s="12"/>
      <c r="Q800" s="13"/>
      <c r="R800" s="13"/>
      <c r="S800" s="13"/>
      <c r="T800" s="14"/>
      <c r="U800" s="13"/>
      <c r="V800" s="13"/>
      <c r="W800" s="13"/>
      <c r="X800" s="13"/>
      <c r="Y800" s="13"/>
      <c r="Z800" s="13"/>
    </row>
    <row r="801" spans="1:26" ht="30" customHeight="1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2"/>
      <c r="P801" s="12"/>
      <c r="Q801" s="13"/>
      <c r="R801" s="13"/>
      <c r="S801" s="13"/>
      <c r="T801" s="14"/>
      <c r="U801" s="13"/>
      <c r="V801" s="13"/>
      <c r="W801" s="13"/>
      <c r="X801" s="13"/>
      <c r="Y801" s="13"/>
      <c r="Z801" s="13"/>
    </row>
    <row r="802" spans="1:26" ht="30" customHeight="1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2"/>
      <c r="P802" s="12"/>
      <c r="Q802" s="13"/>
      <c r="R802" s="13"/>
      <c r="S802" s="13"/>
      <c r="T802" s="14"/>
      <c r="U802" s="13"/>
      <c r="V802" s="13"/>
      <c r="W802" s="13"/>
      <c r="X802" s="13"/>
      <c r="Y802" s="13"/>
      <c r="Z802" s="13"/>
    </row>
    <row r="803" spans="1:26" ht="30" customHeight="1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2"/>
      <c r="P803" s="12"/>
      <c r="Q803" s="13"/>
      <c r="R803" s="13"/>
      <c r="S803" s="13"/>
      <c r="T803" s="14"/>
      <c r="U803" s="13"/>
      <c r="V803" s="13"/>
      <c r="W803" s="13"/>
      <c r="X803" s="13"/>
      <c r="Y803" s="13"/>
      <c r="Z803" s="13"/>
    </row>
    <row r="804" spans="1:26" ht="30" customHeight="1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2"/>
      <c r="P804" s="12"/>
      <c r="Q804" s="13"/>
      <c r="R804" s="13"/>
      <c r="S804" s="13"/>
      <c r="T804" s="14"/>
      <c r="U804" s="13"/>
      <c r="V804" s="13"/>
      <c r="W804" s="13"/>
      <c r="X804" s="13"/>
      <c r="Y804" s="13"/>
      <c r="Z804" s="13"/>
    </row>
    <row r="805" spans="1:26" ht="30" customHeight="1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2"/>
      <c r="P805" s="12"/>
      <c r="Q805" s="13"/>
      <c r="R805" s="13"/>
      <c r="S805" s="13"/>
      <c r="T805" s="14"/>
      <c r="U805" s="13"/>
      <c r="V805" s="13"/>
      <c r="W805" s="13"/>
      <c r="X805" s="13"/>
      <c r="Y805" s="13"/>
      <c r="Z805" s="13"/>
    </row>
    <row r="806" spans="1:26" ht="30" customHeight="1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2"/>
      <c r="P806" s="12"/>
      <c r="Q806" s="13"/>
      <c r="R806" s="13"/>
      <c r="S806" s="13"/>
      <c r="T806" s="14"/>
      <c r="U806" s="13"/>
      <c r="V806" s="13"/>
      <c r="W806" s="13"/>
      <c r="X806" s="13"/>
      <c r="Y806" s="13"/>
      <c r="Z806" s="13"/>
    </row>
    <row r="807" spans="1:26" ht="30" customHeight="1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2"/>
      <c r="P807" s="12"/>
      <c r="Q807" s="13"/>
      <c r="R807" s="13"/>
      <c r="S807" s="13"/>
      <c r="T807" s="14"/>
      <c r="U807" s="13"/>
      <c r="V807" s="13"/>
      <c r="W807" s="13"/>
      <c r="X807" s="13"/>
      <c r="Y807" s="13"/>
      <c r="Z807" s="13"/>
    </row>
    <row r="808" spans="1:26" ht="30" customHeight="1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2"/>
      <c r="P808" s="12"/>
      <c r="Q808" s="13"/>
      <c r="R808" s="13"/>
      <c r="S808" s="13"/>
      <c r="T808" s="14"/>
      <c r="U808" s="13"/>
      <c r="V808" s="13"/>
      <c r="W808" s="13"/>
      <c r="X808" s="13"/>
      <c r="Y808" s="13"/>
      <c r="Z808" s="13"/>
    </row>
    <row r="809" spans="1:26" ht="30" customHeight="1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2"/>
      <c r="P809" s="12"/>
      <c r="Q809" s="13"/>
      <c r="R809" s="13"/>
      <c r="S809" s="13"/>
      <c r="T809" s="14"/>
      <c r="U809" s="13"/>
      <c r="V809" s="13"/>
      <c r="W809" s="13"/>
      <c r="X809" s="13"/>
      <c r="Y809" s="13"/>
      <c r="Z809" s="13"/>
    </row>
    <row r="810" spans="1:26" ht="30" customHeight="1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2"/>
      <c r="P810" s="12"/>
      <c r="Q810" s="13"/>
      <c r="R810" s="13"/>
      <c r="S810" s="13"/>
      <c r="T810" s="14"/>
      <c r="U810" s="13"/>
      <c r="V810" s="13"/>
      <c r="W810" s="13"/>
      <c r="X810" s="13"/>
      <c r="Y810" s="13"/>
      <c r="Z810" s="13"/>
    </row>
    <row r="811" spans="1:26" ht="30" customHeight="1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2"/>
      <c r="P811" s="12"/>
      <c r="Q811" s="13"/>
      <c r="R811" s="13"/>
      <c r="S811" s="13"/>
      <c r="T811" s="14"/>
      <c r="U811" s="13"/>
      <c r="V811" s="13"/>
      <c r="W811" s="13"/>
      <c r="X811" s="13"/>
      <c r="Y811" s="13"/>
      <c r="Z811" s="13"/>
    </row>
    <row r="812" spans="1:26" ht="30" customHeight="1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2"/>
      <c r="P812" s="12"/>
      <c r="Q812" s="13"/>
      <c r="R812" s="13"/>
      <c r="S812" s="13"/>
      <c r="T812" s="14"/>
      <c r="U812" s="13"/>
      <c r="V812" s="13"/>
      <c r="W812" s="13"/>
      <c r="X812" s="13"/>
      <c r="Y812" s="13"/>
      <c r="Z812" s="13"/>
    </row>
    <row r="813" spans="1:26" ht="30" customHeight="1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2"/>
      <c r="P813" s="12"/>
      <c r="Q813" s="13"/>
      <c r="R813" s="13"/>
      <c r="S813" s="13"/>
      <c r="T813" s="14"/>
      <c r="U813" s="13"/>
      <c r="V813" s="13"/>
      <c r="W813" s="13"/>
      <c r="X813" s="13"/>
      <c r="Y813" s="13"/>
      <c r="Z813" s="13"/>
    </row>
    <row r="814" spans="1:26" ht="30" customHeight="1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2"/>
      <c r="P814" s="12"/>
      <c r="Q814" s="13"/>
      <c r="R814" s="13"/>
      <c r="S814" s="13"/>
      <c r="T814" s="14"/>
      <c r="U814" s="13"/>
      <c r="V814" s="13"/>
      <c r="W814" s="13"/>
      <c r="X814" s="13"/>
      <c r="Y814" s="13"/>
      <c r="Z814" s="13"/>
    </row>
    <row r="815" spans="1:26" ht="30" customHeight="1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2"/>
      <c r="P815" s="12"/>
      <c r="Q815" s="13"/>
      <c r="R815" s="13"/>
      <c r="S815" s="13"/>
      <c r="T815" s="14"/>
      <c r="U815" s="13"/>
      <c r="V815" s="13"/>
      <c r="W815" s="13"/>
      <c r="X815" s="13"/>
      <c r="Y815" s="13"/>
      <c r="Z815" s="13"/>
    </row>
    <row r="816" spans="1:26" ht="30" customHeight="1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2"/>
      <c r="P816" s="12"/>
      <c r="Q816" s="13"/>
      <c r="R816" s="13"/>
      <c r="S816" s="13"/>
      <c r="T816" s="14"/>
      <c r="U816" s="13"/>
      <c r="V816" s="13"/>
      <c r="W816" s="13"/>
      <c r="X816" s="13"/>
      <c r="Y816" s="13"/>
      <c r="Z816" s="13"/>
    </row>
    <row r="817" spans="1:26" ht="30" customHeight="1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2"/>
      <c r="P817" s="12"/>
      <c r="Q817" s="13"/>
      <c r="R817" s="13"/>
      <c r="S817" s="13"/>
      <c r="T817" s="14"/>
      <c r="U817" s="13"/>
      <c r="V817" s="13"/>
      <c r="W817" s="13"/>
      <c r="X817" s="13"/>
      <c r="Y817" s="13"/>
      <c r="Z817" s="13"/>
    </row>
    <row r="818" spans="1:26" ht="30" customHeight="1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2"/>
      <c r="P818" s="12"/>
      <c r="Q818" s="13"/>
      <c r="R818" s="13"/>
      <c r="S818" s="13"/>
      <c r="T818" s="14"/>
      <c r="U818" s="13"/>
      <c r="V818" s="13"/>
      <c r="W818" s="13"/>
      <c r="X818" s="13"/>
      <c r="Y818" s="13"/>
      <c r="Z818" s="13"/>
    </row>
    <row r="819" spans="1:26" ht="30" customHeight="1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2"/>
      <c r="P819" s="12"/>
      <c r="Q819" s="13"/>
      <c r="R819" s="13"/>
      <c r="S819" s="13"/>
      <c r="T819" s="14"/>
      <c r="U819" s="13"/>
      <c r="V819" s="13"/>
      <c r="W819" s="13"/>
      <c r="X819" s="13"/>
      <c r="Y819" s="13"/>
      <c r="Z819" s="13"/>
    </row>
    <row r="820" spans="1:26" ht="30" customHeight="1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2"/>
      <c r="P820" s="12"/>
      <c r="Q820" s="13"/>
      <c r="R820" s="13"/>
      <c r="S820" s="13"/>
      <c r="T820" s="14"/>
      <c r="U820" s="13"/>
      <c r="V820" s="13"/>
      <c r="W820" s="13"/>
      <c r="X820" s="13"/>
      <c r="Y820" s="13"/>
      <c r="Z820" s="13"/>
    </row>
    <row r="821" spans="1:26" ht="30" customHeight="1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2"/>
      <c r="P821" s="12"/>
      <c r="Q821" s="13"/>
      <c r="R821" s="13"/>
      <c r="S821" s="13"/>
      <c r="T821" s="14"/>
      <c r="U821" s="13"/>
      <c r="V821" s="13"/>
      <c r="W821" s="13"/>
      <c r="X821" s="13"/>
      <c r="Y821" s="13"/>
      <c r="Z821" s="13"/>
    </row>
    <row r="822" spans="1:26" ht="30" customHeight="1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2"/>
      <c r="P822" s="12"/>
      <c r="Q822" s="13"/>
      <c r="R822" s="13"/>
      <c r="S822" s="13"/>
      <c r="T822" s="14"/>
      <c r="U822" s="13"/>
      <c r="V822" s="13"/>
      <c r="W822" s="13"/>
      <c r="X822" s="13"/>
      <c r="Y822" s="13"/>
      <c r="Z822" s="13"/>
    </row>
    <row r="823" spans="1:26" ht="30" customHeight="1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2"/>
      <c r="P823" s="12"/>
      <c r="Q823" s="13"/>
      <c r="R823" s="13"/>
      <c r="S823" s="13"/>
      <c r="T823" s="14"/>
      <c r="U823" s="13"/>
      <c r="V823" s="13"/>
      <c r="W823" s="13"/>
      <c r="X823" s="13"/>
      <c r="Y823" s="13"/>
      <c r="Z823" s="13"/>
    </row>
    <row r="824" spans="1:26" ht="30" customHeight="1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2"/>
      <c r="P824" s="12"/>
      <c r="Q824" s="13"/>
      <c r="R824" s="13"/>
      <c r="S824" s="13"/>
      <c r="T824" s="14"/>
      <c r="U824" s="13"/>
      <c r="V824" s="13"/>
      <c r="W824" s="13"/>
      <c r="X824" s="13"/>
      <c r="Y824" s="13"/>
      <c r="Z824" s="13"/>
    </row>
    <row r="825" spans="1:26" ht="30" customHeight="1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2"/>
      <c r="P825" s="12"/>
      <c r="Q825" s="13"/>
      <c r="R825" s="13"/>
      <c r="S825" s="13"/>
      <c r="T825" s="14"/>
      <c r="U825" s="13"/>
      <c r="V825" s="13"/>
      <c r="W825" s="13"/>
      <c r="X825" s="13"/>
      <c r="Y825" s="13"/>
      <c r="Z825" s="13"/>
    </row>
    <row r="826" spans="1:26" ht="30" customHeight="1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2"/>
      <c r="P826" s="12"/>
      <c r="Q826" s="13"/>
      <c r="R826" s="13"/>
      <c r="S826" s="13"/>
      <c r="T826" s="14"/>
      <c r="U826" s="13"/>
      <c r="V826" s="13"/>
      <c r="W826" s="13"/>
      <c r="X826" s="13"/>
      <c r="Y826" s="13"/>
      <c r="Z826" s="13"/>
    </row>
    <row r="827" spans="1:26" ht="30" customHeight="1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2"/>
      <c r="P827" s="12"/>
      <c r="Q827" s="13"/>
      <c r="R827" s="13"/>
      <c r="S827" s="13"/>
      <c r="T827" s="14"/>
      <c r="U827" s="13"/>
      <c r="V827" s="13"/>
      <c r="W827" s="13"/>
      <c r="X827" s="13"/>
      <c r="Y827" s="13"/>
      <c r="Z827" s="13"/>
    </row>
    <row r="828" spans="1:26" ht="30" customHeight="1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2"/>
      <c r="P828" s="12"/>
      <c r="Q828" s="13"/>
      <c r="R828" s="13"/>
      <c r="S828" s="13"/>
      <c r="T828" s="14"/>
      <c r="U828" s="13"/>
      <c r="V828" s="13"/>
      <c r="W828" s="13"/>
      <c r="X828" s="13"/>
      <c r="Y828" s="13"/>
      <c r="Z828" s="13"/>
    </row>
    <row r="829" spans="1:26" ht="30" customHeight="1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2"/>
      <c r="P829" s="12"/>
      <c r="Q829" s="13"/>
      <c r="R829" s="13"/>
      <c r="S829" s="13"/>
      <c r="T829" s="14"/>
      <c r="U829" s="13"/>
      <c r="V829" s="13"/>
      <c r="W829" s="13"/>
      <c r="X829" s="13"/>
      <c r="Y829" s="13"/>
      <c r="Z829" s="13"/>
    </row>
    <row r="830" spans="1:26" ht="30" customHeight="1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2"/>
      <c r="P830" s="12"/>
      <c r="Q830" s="13"/>
      <c r="R830" s="13"/>
      <c r="S830" s="13"/>
      <c r="T830" s="14"/>
      <c r="U830" s="13"/>
      <c r="V830" s="13"/>
      <c r="W830" s="13"/>
      <c r="X830" s="13"/>
      <c r="Y830" s="13"/>
      <c r="Z830" s="13"/>
    </row>
    <row r="831" spans="1:26" ht="30" customHeight="1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2"/>
      <c r="P831" s="12"/>
      <c r="Q831" s="13"/>
      <c r="R831" s="13"/>
      <c r="S831" s="13"/>
      <c r="T831" s="14"/>
      <c r="U831" s="13"/>
      <c r="V831" s="13"/>
      <c r="W831" s="13"/>
      <c r="X831" s="13"/>
      <c r="Y831" s="13"/>
      <c r="Z831" s="13"/>
    </row>
    <row r="832" spans="1:26" ht="30" customHeight="1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2"/>
      <c r="P832" s="12"/>
      <c r="Q832" s="13"/>
      <c r="R832" s="13"/>
      <c r="S832" s="13"/>
      <c r="T832" s="14"/>
      <c r="U832" s="13"/>
      <c r="V832" s="13"/>
      <c r="W832" s="13"/>
      <c r="X832" s="13"/>
      <c r="Y832" s="13"/>
      <c r="Z832" s="13"/>
    </row>
    <row r="833" spans="1:26" ht="30" customHeight="1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2"/>
      <c r="P833" s="12"/>
      <c r="Q833" s="13"/>
      <c r="R833" s="13"/>
      <c r="S833" s="13"/>
      <c r="T833" s="14"/>
      <c r="U833" s="13"/>
      <c r="V833" s="13"/>
      <c r="W833" s="13"/>
      <c r="X833" s="13"/>
      <c r="Y833" s="13"/>
      <c r="Z833" s="13"/>
    </row>
    <row r="834" spans="1:26" ht="30" customHeight="1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2"/>
      <c r="P834" s="12"/>
      <c r="Q834" s="13"/>
      <c r="R834" s="13"/>
      <c r="S834" s="13"/>
      <c r="T834" s="14"/>
      <c r="U834" s="13"/>
      <c r="V834" s="13"/>
      <c r="W834" s="13"/>
      <c r="X834" s="13"/>
      <c r="Y834" s="13"/>
      <c r="Z834" s="13"/>
    </row>
    <row r="835" spans="1:26" ht="30" customHeight="1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2"/>
      <c r="P835" s="12"/>
      <c r="Q835" s="13"/>
      <c r="R835" s="13"/>
      <c r="S835" s="13"/>
      <c r="T835" s="14"/>
      <c r="U835" s="13"/>
      <c r="V835" s="13"/>
      <c r="W835" s="13"/>
      <c r="X835" s="13"/>
      <c r="Y835" s="13"/>
      <c r="Z835" s="13"/>
    </row>
    <row r="836" spans="1:26" ht="30" customHeight="1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2"/>
      <c r="P836" s="12"/>
      <c r="Q836" s="13"/>
      <c r="R836" s="13"/>
      <c r="S836" s="13"/>
      <c r="T836" s="14"/>
      <c r="U836" s="13"/>
      <c r="V836" s="13"/>
      <c r="W836" s="13"/>
      <c r="X836" s="13"/>
      <c r="Y836" s="13"/>
      <c r="Z836" s="13"/>
    </row>
    <row r="837" spans="1:26" ht="30" customHeight="1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2"/>
      <c r="P837" s="12"/>
      <c r="Q837" s="13"/>
      <c r="R837" s="13"/>
      <c r="S837" s="13"/>
      <c r="T837" s="14"/>
      <c r="U837" s="13"/>
      <c r="V837" s="13"/>
      <c r="W837" s="13"/>
      <c r="X837" s="13"/>
      <c r="Y837" s="13"/>
      <c r="Z837" s="13"/>
    </row>
    <row r="838" spans="1:26" ht="30" customHeight="1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2"/>
      <c r="P838" s="12"/>
      <c r="Q838" s="13"/>
      <c r="R838" s="13"/>
      <c r="S838" s="13"/>
      <c r="T838" s="14"/>
      <c r="U838" s="13"/>
      <c r="V838" s="13"/>
      <c r="W838" s="13"/>
      <c r="X838" s="13"/>
      <c r="Y838" s="13"/>
      <c r="Z838" s="13"/>
    </row>
    <row r="839" spans="1:26" ht="30" customHeight="1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2"/>
      <c r="P839" s="12"/>
      <c r="Q839" s="13"/>
      <c r="R839" s="13"/>
      <c r="S839" s="13"/>
      <c r="T839" s="14"/>
      <c r="U839" s="13"/>
      <c r="V839" s="13"/>
      <c r="W839" s="13"/>
      <c r="X839" s="13"/>
      <c r="Y839" s="13"/>
      <c r="Z839" s="13"/>
    </row>
    <row r="840" spans="1:26" ht="30" customHeight="1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2"/>
      <c r="P840" s="12"/>
      <c r="Q840" s="13"/>
      <c r="R840" s="13"/>
      <c r="S840" s="13"/>
      <c r="T840" s="14"/>
      <c r="U840" s="13"/>
      <c r="V840" s="13"/>
      <c r="W840" s="13"/>
      <c r="X840" s="13"/>
      <c r="Y840" s="13"/>
      <c r="Z840" s="13"/>
    </row>
    <row r="841" spans="1:26" ht="30" customHeight="1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2"/>
      <c r="P841" s="12"/>
      <c r="Q841" s="13"/>
      <c r="R841" s="13"/>
      <c r="S841" s="13"/>
      <c r="T841" s="14"/>
      <c r="U841" s="13"/>
      <c r="V841" s="13"/>
      <c r="W841" s="13"/>
      <c r="X841" s="13"/>
      <c r="Y841" s="13"/>
      <c r="Z841" s="13"/>
    </row>
    <row r="842" spans="1:26" ht="30" customHeight="1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2"/>
      <c r="P842" s="12"/>
      <c r="Q842" s="13"/>
      <c r="R842" s="13"/>
      <c r="S842" s="13"/>
      <c r="T842" s="14"/>
      <c r="U842" s="13"/>
      <c r="V842" s="13"/>
      <c r="W842" s="13"/>
      <c r="X842" s="13"/>
      <c r="Y842" s="13"/>
      <c r="Z842" s="13"/>
    </row>
    <row r="843" spans="1:26" ht="30" customHeight="1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2"/>
      <c r="P843" s="12"/>
      <c r="Q843" s="13"/>
      <c r="R843" s="13"/>
      <c r="S843" s="13"/>
      <c r="T843" s="14"/>
      <c r="U843" s="13"/>
      <c r="V843" s="13"/>
      <c r="W843" s="13"/>
      <c r="X843" s="13"/>
      <c r="Y843" s="13"/>
      <c r="Z843" s="13"/>
    </row>
    <row r="844" spans="1:26" ht="30" customHeight="1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2"/>
      <c r="P844" s="12"/>
      <c r="Q844" s="13"/>
      <c r="R844" s="13"/>
      <c r="S844" s="13"/>
      <c r="T844" s="14"/>
      <c r="U844" s="13"/>
      <c r="V844" s="13"/>
      <c r="W844" s="13"/>
      <c r="X844" s="13"/>
      <c r="Y844" s="13"/>
      <c r="Z844" s="13"/>
    </row>
    <row r="845" spans="1:26" ht="30" customHeight="1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2"/>
      <c r="P845" s="12"/>
      <c r="Q845" s="13"/>
      <c r="R845" s="13"/>
      <c r="S845" s="13"/>
      <c r="T845" s="14"/>
      <c r="U845" s="13"/>
      <c r="V845" s="13"/>
      <c r="W845" s="13"/>
      <c r="X845" s="13"/>
      <c r="Y845" s="13"/>
      <c r="Z845" s="13"/>
    </row>
    <row r="846" spans="1:26" ht="30" customHeight="1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2"/>
      <c r="P846" s="12"/>
      <c r="Q846" s="13"/>
      <c r="R846" s="13"/>
      <c r="S846" s="13"/>
      <c r="T846" s="14"/>
      <c r="U846" s="13"/>
      <c r="V846" s="13"/>
      <c r="W846" s="13"/>
      <c r="X846" s="13"/>
      <c r="Y846" s="13"/>
      <c r="Z846" s="13"/>
    </row>
    <row r="847" spans="1:26" ht="30" customHeight="1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2"/>
      <c r="P847" s="12"/>
      <c r="Q847" s="13"/>
      <c r="R847" s="13"/>
      <c r="S847" s="13"/>
      <c r="T847" s="14"/>
      <c r="U847" s="13"/>
      <c r="V847" s="13"/>
      <c r="W847" s="13"/>
      <c r="X847" s="13"/>
      <c r="Y847" s="13"/>
      <c r="Z847" s="13"/>
    </row>
    <row r="848" spans="1:26" ht="30" customHeight="1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2"/>
      <c r="P848" s="12"/>
      <c r="Q848" s="13"/>
      <c r="R848" s="13"/>
      <c r="S848" s="13"/>
      <c r="T848" s="14"/>
      <c r="U848" s="13"/>
      <c r="V848" s="13"/>
      <c r="W848" s="13"/>
      <c r="X848" s="13"/>
      <c r="Y848" s="13"/>
      <c r="Z848" s="13"/>
    </row>
    <row r="849" spans="1:26" ht="30" customHeight="1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2"/>
      <c r="P849" s="12"/>
      <c r="Q849" s="13"/>
      <c r="R849" s="13"/>
      <c r="S849" s="13"/>
      <c r="T849" s="14"/>
      <c r="U849" s="13"/>
      <c r="V849" s="13"/>
      <c r="W849" s="13"/>
      <c r="X849" s="13"/>
      <c r="Y849" s="13"/>
      <c r="Z849" s="13"/>
    </row>
    <row r="850" spans="1:26" ht="30" customHeight="1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2"/>
      <c r="P850" s="12"/>
      <c r="Q850" s="13"/>
      <c r="R850" s="13"/>
      <c r="S850" s="13"/>
      <c r="T850" s="14"/>
      <c r="U850" s="13"/>
      <c r="V850" s="13"/>
      <c r="W850" s="13"/>
      <c r="X850" s="13"/>
      <c r="Y850" s="13"/>
      <c r="Z850" s="13"/>
    </row>
    <row r="851" spans="1:26" ht="30" customHeight="1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2"/>
      <c r="P851" s="12"/>
      <c r="Q851" s="13"/>
      <c r="R851" s="13"/>
      <c r="S851" s="13"/>
      <c r="T851" s="14"/>
      <c r="U851" s="13"/>
      <c r="V851" s="13"/>
      <c r="W851" s="13"/>
      <c r="X851" s="13"/>
      <c r="Y851" s="13"/>
      <c r="Z851" s="13"/>
    </row>
    <row r="852" spans="1:26" ht="30" customHeight="1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2"/>
      <c r="P852" s="12"/>
      <c r="Q852" s="13"/>
      <c r="R852" s="13"/>
      <c r="S852" s="13"/>
      <c r="T852" s="14"/>
      <c r="U852" s="13"/>
      <c r="V852" s="13"/>
      <c r="W852" s="13"/>
      <c r="X852" s="13"/>
      <c r="Y852" s="13"/>
      <c r="Z852" s="13"/>
    </row>
    <row r="853" spans="1:26" ht="30" customHeight="1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2"/>
      <c r="P853" s="12"/>
      <c r="Q853" s="13"/>
      <c r="R853" s="13"/>
      <c r="S853" s="13"/>
      <c r="T853" s="14"/>
      <c r="U853" s="13"/>
      <c r="V853" s="13"/>
      <c r="W853" s="13"/>
      <c r="X853" s="13"/>
      <c r="Y853" s="13"/>
      <c r="Z853" s="13"/>
    </row>
    <row r="854" spans="1:26" ht="30" customHeight="1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2"/>
      <c r="P854" s="12"/>
      <c r="Q854" s="13"/>
      <c r="R854" s="13"/>
      <c r="S854" s="13"/>
      <c r="T854" s="14"/>
      <c r="U854" s="13"/>
      <c r="V854" s="13"/>
      <c r="W854" s="13"/>
      <c r="X854" s="13"/>
      <c r="Y854" s="13"/>
      <c r="Z854" s="13"/>
    </row>
    <row r="855" spans="1:26" ht="30" customHeight="1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2"/>
      <c r="P855" s="12"/>
      <c r="Q855" s="13"/>
      <c r="R855" s="13"/>
      <c r="S855" s="13"/>
      <c r="T855" s="14"/>
      <c r="U855" s="13"/>
      <c r="V855" s="13"/>
      <c r="W855" s="13"/>
      <c r="X855" s="13"/>
      <c r="Y855" s="13"/>
      <c r="Z855" s="13"/>
    </row>
    <row r="856" spans="1:26" ht="30" customHeight="1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2"/>
      <c r="P856" s="12"/>
      <c r="Q856" s="13"/>
      <c r="R856" s="13"/>
      <c r="S856" s="13"/>
      <c r="T856" s="14"/>
      <c r="U856" s="13"/>
      <c r="V856" s="13"/>
      <c r="W856" s="13"/>
      <c r="X856" s="13"/>
      <c r="Y856" s="13"/>
      <c r="Z856" s="13"/>
    </row>
    <row r="857" spans="1:26" ht="30" customHeight="1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2"/>
      <c r="P857" s="12"/>
      <c r="Q857" s="13"/>
      <c r="R857" s="13"/>
      <c r="S857" s="13"/>
      <c r="T857" s="14"/>
      <c r="U857" s="13"/>
      <c r="V857" s="13"/>
      <c r="W857" s="13"/>
      <c r="X857" s="13"/>
      <c r="Y857" s="13"/>
      <c r="Z857" s="13"/>
    </row>
    <row r="858" spans="1:26" ht="30" customHeight="1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2"/>
      <c r="P858" s="12"/>
      <c r="Q858" s="13"/>
      <c r="R858" s="13"/>
      <c r="S858" s="13"/>
      <c r="T858" s="14"/>
      <c r="U858" s="13"/>
      <c r="V858" s="13"/>
      <c r="W858" s="13"/>
      <c r="X858" s="13"/>
      <c r="Y858" s="13"/>
      <c r="Z858" s="13"/>
    </row>
    <row r="859" spans="1:26" ht="30" customHeight="1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2"/>
      <c r="P859" s="12"/>
      <c r="Q859" s="13"/>
      <c r="R859" s="13"/>
      <c r="S859" s="13"/>
      <c r="T859" s="14"/>
      <c r="U859" s="13"/>
      <c r="V859" s="13"/>
      <c r="W859" s="13"/>
      <c r="X859" s="13"/>
      <c r="Y859" s="13"/>
      <c r="Z859" s="13"/>
    </row>
    <row r="860" spans="1:26" ht="30" customHeight="1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2"/>
      <c r="P860" s="12"/>
      <c r="Q860" s="13"/>
      <c r="R860" s="13"/>
      <c r="S860" s="13"/>
      <c r="T860" s="14"/>
      <c r="U860" s="13"/>
      <c r="V860" s="13"/>
      <c r="W860" s="13"/>
      <c r="X860" s="13"/>
      <c r="Y860" s="13"/>
      <c r="Z860" s="13"/>
    </row>
    <row r="861" spans="1:26" ht="30" customHeight="1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2"/>
      <c r="P861" s="12"/>
      <c r="Q861" s="13"/>
      <c r="R861" s="13"/>
      <c r="S861" s="13"/>
      <c r="T861" s="14"/>
      <c r="U861" s="13"/>
      <c r="V861" s="13"/>
      <c r="W861" s="13"/>
      <c r="X861" s="13"/>
      <c r="Y861" s="13"/>
      <c r="Z861" s="13"/>
    </row>
    <row r="862" spans="1:26" ht="30" customHeight="1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2"/>
      <c r="P862" s="12"/>
      <c r="Q862" s="13"/>
      <c r="R862" s="13"/>
      <c r="S862" s="13"/>
      <c r="T862" s="14"/>
      <c r="U862" s="13"/>
      <c r="V862" s="13"/>
      <c r="W862" s="13"/>
      <c r="X862" s="13"/>
      <c r="Y862" s="13"/>
      <c r="Z862" s="13"/>
    </row>
    <row r="863" spans="1:26" ht="30" customHeight="1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2"/>
      <c r="P863" s="12"/>
      <c r="Q863" s="13"/>
      <c r="R863" s="13"/>
      <c r="S863" s="13"/>
      <c r="T863" s="14"/>
      <c r="U863" s="13"/>
      <c r="V863" s="13"/>
      <c r="W863" s="13"/>
      <c r="X863" s="13"/>
      <c r="Y863" s="13"/>
      <c r="Z863" s="13"/>
    </row>
    <row r="864" spans="1:26" ht="30" customHeight="1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2"/>
      <c r="P864" s="12"/>
      <c r="Q864" s="13"/>
      <c r="R864" s="13"/>
      <c r="S864" s="13"/>
      <c r="T864" s="14"/>
      <c r="U864" s="13"/>
      <c r="V864" s="13"/>
      <c r="W864" s="13"/>
      <c r="X864" s="13"/>
      <c r="Y864" s="13"/>
      <c r="Z864" s="13"/>
    </row>
    <row r="865" spans="1:26" ht="30" customHeight="1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2"/>
      <c r="P865" s="12"/>
      <c r="Q865" s="13"/>
      <c r="R865" s="13"/>
      <c r="S865" s="13"/>
      <c r="T865" s="14"/>
      <c r="U865" s="13"/>
      <c r="V865" s="13"/>
      <c r="W865" s="13"/>
      <c r="X865" s="13"/>
      <c r="Y865" s="13"/>
      <c r="Z865" s="13"/>
    </row>
    <row r="866" spans="1:26" ht="30" customHeight="1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2"/>
      <c r="P866" s="12"/>
      <c r="Q866" s="13"/>
      <c r="R866" s="13"/>
      <c r="S866" s="13"/>
      <c r="T866" s="14"/>
      <c r="U866" s="13"/>
      <c r="V866" s="13"/>
      <c r="W866" s="13"/>
      <c r="X866" s="13"/>
      <c r="Y866" s="13"/>
      <c r="Z866" s="13"/>
    </row>
    <row r="867" spans="1:26" ht="30" customHeight="1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2"/>
      <c r="P867" s="12"/>
      <c r="Q867" s="13"/>
      <c r="R867" s="13"/>
      <c r="S867" s="13"/>
      <c r="T867" s="14"/>
      <c r="U867" s="13"/>
      <c r="V867" s="13"/>
      <c r="W867" s="13"/>
      <c r="X867" s="13"/>
      <c r="Y867" s="13"/>
      <c r="Z867" s="13"/>
    </row>
    <row r="868" spans="1:26" ht="30" customHeight="1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2"/>
      <c r="P868" s="12"/>
      <c r="Q868" s="13"/>
      <c r="R868" s="13"/>
      <c r="S868" s="13"/>
      <c r="T868" s="14"/>
      <c r="U868" s="13"/>
      <c r="V868" s="13"/>
      <c r="W868" s="13"/>
      <c r="X868" s="13"/>
      <c r="Y868" s="13"/>
      <c r="Z868" s="13"/>
    </row>
    <row r="869" spans="1:26" ht="30" customHeight="1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2"/>
      <c r="P869" s="12"/>
      <c r="Q869" s="13"/>
      <c r="R869" s="13"/>
      <c r="S869" s="13"/>
      <c r="T869" s="14"/>
      <c r="U869" s="13"/>
      <c r="V869" s="13"/>
      <c r="W869" s="13"/>
      <c r="X869" s="13"/>
      <c r="Y869" s="13"/>
      <c r="Z869" s="13"/>
    </row>
    <row r="870" spans="1:26" ht="30" customHeight="1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2"/>
      <c r="P870" s="12"/>
      <c r="Q870" s="13"/>
      <c r="R870" s="13"/>
      <c r="S870" s="13"/>
      <c r="T870" s="14"/>
      <c r="U870" s="13"/>
      <c r="V870" s="13"/>
      <c r="W870" s="13"/>
      <c r="X870" s="13"/>
      <c r="Y870" s="13"/>
      <c r="Z870" s="13"/>
    </row>
    <row r="871" spans="1:26" ht="30" customHeight="1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2"/>
      <c r="P871" s="12"/>
      <c r="Q871" s="13"/>
      <c r="R871" s="13"/>
      <c r="S871" s="13"/>
      <c r="T871" s="14"/>
      <c r="U871" s="13"/>
      <c r="V871" s="13"/>
      <c r="W871" s="13"/>
      <c r="X871" s="13"/>
      <c r="Y871" s="13"/>
      <c r="Z871" s="13"/>
    </row>
    <row r="872" spans="1:26" ht="30" customHeight="1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2"/>
      <c r="P872" s="12"/>
      <c r="Q872" s="13"/>
      <c r="R872" s="13"/>
      <c r="S872" s="13"/>
      <c r="T872" s="14"/>
      <c r="U872" s="13"/>
      <c r="V872" s="13"/>
      <c r="W872" s="13"/>
      <c r="X872" s="13"/>
      <c r="Y872" s="13"/>
      <c r="Z872" s="13"/>
    </row>
    <row r="873" spans="1:26" ht="30" customHeight="1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2"/>
      <c r="P873" s="12"/>
      <c r="Q873" s="13"/>
      <c r="R873" s="13"/>
      <c r="S873" s="13"/>
      <c r="T873" s="14"/>
      <c r="U873" s="13"/>
      <c r="V873" s="13"/>
      <c r="W873" s="13"/>
      <c r="X873" s="13"/>
      <c r="Y873" s="13"/>
      <c r="Z873" s="13"/>
    </row>
    <row r="874" spans="1:26" ht="30" customHeight="1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2"/>
      <c r="P874" s="12"/>
      <c r="Q874" s="13"/>
      <c r="R874" s="13"/>
      <c r="S874" s="13"/>
      <c r="T874" s="14"/>
      <c r="U874" s="13"/>
      <c r="V874" s="13"/>
      <c r="W874" s="13"/>
      <c r="X874" s="13"/>
      <c r="Y874" s="13"/>
      <c r="Z874" s="13"/>
    </row>
    <row r="875" spans="1:26" ht="30" customHeight="1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2"/>
      <c r="P875" s="12"/>
      <c r="Q875" s="13"/>
      <c r="R875" s="13"/>
      <c r="S875" s="13"/>
      <c r="T875" s="14"/>
      <c r="U875" s="13"/>
      <c r="V875" s="13"/>
      <c r="W875" s="13"/>
      <c r="X875" s="13"/>
      <c r="Y875" s="13"/>
      <c r="Z875" s="13"/>
    </row>
    <row r="876" spans="1:26" ht="30" customHeight="1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2"/>
      <c r="P876" s="12"/>
      <c r="Q876" s="13"/>
      <c r="R876" s="13"/>
      <c r="S876" s="13"/>
      <c r="T876" s="14"/>
      <c r="U876" s="13"/>
      <c r="V876" s="13"/>
      <c r="W876" s="13"/>
      <c r="X876" s="13"/>
      <c r="Y876" s="13"/>
      <c r="Z876" s="13"/>
    </row>
    <row r="877" spans="1:26" ht="30" customHeight="1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2"/>
      <c r="P877" s="12"/>
      <c r="Q877" s="13"/>
      <c r="R877" s="13"/>
      <c r="S877" s="13"/>
      <c r="T877" s="14"/>
      <c r="U877" s="13"/>
      <c r="V877" s="13"/>
      <c r="W877" s="13"/>
      <c r="X877" s="13"/>
      <c r="Y877" s="13"/>
      <c r="Z877" s="13"/>
    </row>
    <row r="878" spans="1:26" ht="30" customHeight="1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2"/>
      <c r="P878" s="12"/>
      <c r="Q878" s="13"/>
      <c r="R878" s="13"/>
      <c r="S878" s="13"/>
      <c r="T878" s="14"/>
      <c r="U878" s="13"/>
      <c r="V878" s="13"/>
      <c r="W878" s="13"/>
      <c r="X878" s="13"/>
      <c r="Y878" s="13"/>
      <c r="Z878" s="13"/>
    </row>
    <row r="879" spans="1:26" ht="30" customHeight="1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2"/>
      <c r="P879" s="12"/>
      <c r="Q879" s="13"/>
      <c r="R879" s="13"/>
      <c r="S879" s="13"/>
      <c r="T879" s="14"/>
      <c r="U879" s="13"/>
      <c r="V879" s="13"/>
      <c r="W879" s="13"/>
      <c r="X879" s="13"/>
      <c r="Y879" s="13"/>
      <c r="Z879" s="13"/>
    </row>
    <row r="880" spans="1:26" ht="30" customHeight="1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2"/>
      <c r="P880" s="12"/>
      <c r="Q880" s="13"/>
      <c r="R880" s="13"/>
      <c r="S880" s="13"/>
      <c r="T880" s="14"/>
      <c r="U880" s="13"/>
      <c r="V880" s="13"/>
      <c r="W880" s="13"/>
      <c r="X880" s="13"/>
      <c r="Y880" s="13"/>
      <c r="Z880" s="13"/>
    </row>
    <row r="881" spans="1:26" ht="30" customHeight="1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2"/>
      <c r="P881" s="12"/>
      <c r="Q881" s="13"/>
      <c r="R881" s="13"/>
      <c r="S881" s="13"/>
      <c r="T881" s="14"/>
      <c r="U881" s="13"/>
      <c r="V881" s="13"/>
      <c r="W881" s="13"/>
      <c r="X881" s="13"/>
      <c r="Y881" s="13"/>
      <c r="Z881" s="13"/>
    </row>
    <row r="882" spans="1:26" ht="30" customHeight="1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2"/>
      <c r="P882" s="12"/>
      <c r="Q882" s="13"/>
      <c r="R882" s="13"/>
      <c r="S882" s="13"/>
      <c r="T882" s="14"/>
      <c r="U882" s="13"/>
      <c r="V882" s="13"/>
      <c r="W882" s="13"/>
      <c r="X882" s="13"/>
      <c r="Y882" s="13"/>
      <c r="Z882" s="13"/>
    </row>
    <row r="883" spans="1:26" ht="30" customHeight="1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2"/>
      <c r="P883" s="12"/>
      <c r="Q883" s="13"/>
      <c r="R883" s="13"/>
      <c r="S883" s="13"/>
      <c r="T883" s="14"/>
      <c r="U883" s="13"/>
      <c r="V883" s="13"/>
      <c r="W883" s="13"/>
      <c r="X883" s="13"/>
      <c r="Y883" s="13"/>
      <c r="Z883" s="13"/>
    </row>
    <row r="884" spans="1:26" ht="30" customHeight="1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2"/>
      <c r="P884" s="12"/>
      <c r="Q884" s="13"/>
      <c r="R884" s="13"/>
      <c r="S884" s="13"/>
      <c r="T884" s="14"/>
      <c r="U884" s="13"/>
      <c r="V884" s="13"/>
      <c r="W884" s="13"/>
      <c r="X884" s="13"/>
      <c r="Y884" s="13"/>
      <c r="Z884" s="13"/>
    </row>
    <row r="885" spans="1:26" ht="30" customHeight="1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2"/>
      <c r="P885" s="12"/>
      <c r="Q885" s="13"/>
      <c r="R885" s="13"/>
      <c r="S885" s="13"/>
      <c r="T885" s="14"/>
      <c r="U885" s="13"/>
      <c r="V885" s="13"/>
      <c r="W885" s="13"/>
      <c r="X885" s="13"/>
      <c r="Y885" s="13"/>
      <c r="Z885" s="13"/>
    </row>
    <row r="886" spans="1:26" ht="30" customHeight="1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2"/>
      <c r="P886" s="12"/>
      <c r="Q886" s="13"/>
      <c r="R886" s="13"/>
      <c r="S886" s="13"/>
      <c r="T886" s="14"/>
      <c r="U886" s="13"/>
      <c r="V886" s="13"/>
      <c r="W886" s="13"/>
      <c r="X886" s="13"/>
      <c r="Y886" s="13"/>
      <c r="Z886" s="13"/>
    </row>
    <row r="887" spans="1:26" ht="30" customHeight="1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2"/>
      <c r="P887" s="12"/>
      <c r="Q887" s="13"/>
      <c r="R887" s="13"/>
      <c r="S887" s="13"/>
      <c r="T887" s="14"/>
      <c r="U887" s="13"/>
      <c r="V887" s="13"/>
      <c r="W887" s="13"/>
      <c r="X887" s="13"/>
      <c r="Y887" s="13"/>
      <c r="Z887" s="13"/>
    </row>
    <row r="888" spans="1:26" ht="30" customHeight="1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2"/>
      <c r="P888" s="12"/>
      <c r="Q888" s="13"/>
      <c r="R888" s="13"/>
      <c r="S888" s="13"/>
      <c r="T888" s="14"/>
      <c r="U888" s="13"/>
      <c r="V888" s="13"/>
      <c r="W888" s="13"/>
      <c r="X888" s="13"/>
      <c r="Y888" s="13"/>
      <c r="Z888" s="13"/>
    </row>
    <row r="889" spans="1:26" ht="30" customHeight="1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2"/>
      <c r="P889" s="12"/>
      <c r="Q889" s="13"/>
      <c r="R889" s="13"/>
      <c r="S889" s="13"/>
      <c r="T889" s="14"/>
      <c r="U889" s="13"/>
      <c r="V889" s="13"/>
      <c r="W889" s="13"/>
      <c r="X889" s="13"/>
      <c r="Y889" s="13"/>
      <c r="Z889" s="13"/>
    </row>
    <row r="890" spans="1:26" ht="30" customHeight="1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2"/>
      <c r="P890" s="12"/>
      <c r="Q890" s="13"/>
      <c r="R890" s="13"/>
      <c r="S890" s="13"/>
      <c r="T890" s="14"/>
      <c r="U890" s="13"/>
      <c r="V890" s="13"/>
      <c r="W890" s="13"/>
      <c r="X890" s="13"/>
      <c r="Y890" s="13"/>
      <c r="Z890" s="13"/>
    </row>
    <row r="891" spans="1:26" ht="30" customHeight="1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2"/>
      <c r="P891" s="12"/>
      <c r="Q891" s="13"/>
      <c r="R891" s="13"/>
      <c r="S891" s="13"/>
      <c r="T891" s="14"/>
      <c r="U891" s="13"/>
      <c r="V891" s="13"/>
      <c r="W891" s="13"/>
      <c r="X891" s="13"/>
      <c r="Y891" s="13"/>
      <c r="Z891" s="13"/>
    </row>
    <row r="892" spans="1:26" ht="30" customHeight="1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2"/>
      <c r="P892" s="12"/>
      <c r="Q892" s="13"/>
      <c r="R892" s="13"/>
      <c r="S892" s="13"/>
      <c r="T892" s="14"/>
      <c r="U892" s="13"/>
      <c r="V892" s="13"/>
      <c r="W892" s="13"/>
      <c r="X892" s="13"/>
      <c r="Y892" s="13"/>
      <c r="Z892" s="13"/>
    </row>
    <row r="893" spans="1:26" ht="30" customHeight="1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2"/>
      <c r="P893" s="12"/>
      <c r="Q893" s="13"/>
      <c r="R893" s="13"/>
      <c r="S893" s="13"/>
      <c r="T893" s="14"/>
      <c r="U893" s="13"/>
      <c r="V893" s="13"/>
      <c r="W893" s="13"/>
      <c r="X893" s="13"/>
      <c r="Y893" s="13"/>
      <c r="Z893" s="13"/>
    </row>
    <row r="894" spans="1:26" ht="30" customHeight="1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2"/>
      <c r="P894" s="12"/>
      <c r="Q894" s="13"/>
      <c r="R894" s="13"/>
      <c r="S894" s="13"/>
      <c r="T894" s="14"/>
      <c r="U894" s="13"/>
      <c r="V894" s="13"/>
      <c r="W894" s="13"/>
      <c r="X894" s="13"/>
      <c r="Y894" s="13"/>
      <c r="Z894" s="13"/>
    </row>
    <row r="895" spans="1:26" ht="30" customHeight="1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2"/>
      <c r="P895" s="12"/>
      <c r="Q895" s="13"/>
      <c r="R895" s="13"/>
      <c r="S895" s="13"/>
      <c r="T895" s="14"/>
      <c r="U895" s="13"/>
      <c r="V895" s="13"/>
      <c r="W895" s="13"/>
      <c r="X895" s="13"/>
      <c r="Y895" s="13"/>
      <c r="Z895" s="13"/>
    </row>
    <row r="896" spans="1:26" ht="30" customHeight="1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2"/>
      <c r="P896" s="12"/>
      <c r="Q896" s="13"/>
      <c r="R896" s="13"/>
      <c r="S896" s="13"/>
      <c r="T896" s="14"/>
      <c r="U896" s="13"/>
      <c r="V896" s="13"/>
      <c r="W896" s="13"/>
      <c r="X896" s="13"/>
      <c r="Y896" s="13"/>
      <c r="Z896" s="13"/>
    </row>
    <row r="897" spans="1:26" ht="30" customHeight="1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2"/>
      <c r="P897" s="12"/>
      <c r="Q897" s="13"/>
      <c r="R897" s="13"/>
      <c r="S897" s="13"/>
      <c r="T897" s="14"/>
      <c r="U897" s="13"/>
      <c r="V897" s="13"/>
      <c r="W897" s="13"/>
      <c r="X897" s="13"/>
      <c r="Y897" s="13"/>
      <c r="Z897" s="13"/>
    </row>
    <row r="898" spans="1:26" ht="30" customHeight="1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2"/>
      <c r="P898" s="12"/>
      <c r="Q898" s="13"/>
      <c r="R898" s="13"/>
      <c r="S898" s="13"/>
      <c r="T898" s="14"/>
      <c r="U898" s="13"/>
      <c r="V898" s="13"/>
      <c r="W898" s="13"/>
      <c r="X898" s="13"/>
      <c r="Y898" s="13"/>
      <c r="Z898" s="13"/>
    </row>
    <row r="899" spans="1:26" ht="30" customHeight="1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2"/>
      <c r="P899" s="12"/>
      <c r="Q899" s="13"/>
      <c r="R899" s="13"/>
      <c r="S899" s="13"/>
      <c r="T899" s="14"/>
      <c r="U899" s="13"/>
      <c r="V899" s="13"/>
      <c r="W899" s="13"/>
      <c r="X899" s="13"/>
      <c r="Y899" s="13"/>
      <c r="Z899" s="13"/>
    </row>
    <row r="900" spans="1:26" ht="30" customHeight="1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2"/>
      <c r="P900" s="12"/>
      <c r="Q900" s="13"/>
      <c r="R900" s="13"/>
      <c r="S900" s="13"/>
      <c r="T900" s="14"/>
      <c r="U900" s="13"/>
      <c r="V900" s="13"/>
      <c r="W900" s="13"/>
      <c r="X900" s="13"/>
      <c r="Y900" s="13"/>
      <c r="Z900" s="13"/>
    </row>
    <row r="901" spans="1:26" ht="30" customHeight="1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2"/>
      <c r="P901" s="12"/>
      <c r="Q901" s="13"/>
      <c r="R901" s="13"/>
      <c r="S901" s="13"/>
      <c r="T901" s="14"/>
      <c r="U901" s="13"/>
      <c r="V901" s="13"/>
      <c r="W901" s="13"/>
      <c r="X901" s="13"/>
      <c r="Y901" s="13"/>
      <c r="Z901" s="13"/>
    </row>
    <row r="902" spans="1:26" ht="30" customHeight="1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2"/>
      <c r="P902" s="12"/>
      <c r="Q902" s="13"/>
      <c r="R902" s="13"/>
      <c r="S902" s="13"/>
      <c r="T902" s="14"/>
      <c r="U902" s="13"/>
      <c r="V902" s="13"/>
      <c r="W902" s="13"/>
      <c r="X902" s="13"/>
      <c r="Y902" s="13"/>
      <c r="Z902" s="13"/>
    </row>
    <row r="903" spans="1:26" ht="30" customHeight="1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2"/>
      <c r="P903" s="12"/>
      <c r="Q903" s="13"/>
      <c r="R903" s="13"/>
      <c r="S903" s="13"/>
      <c r="T903" s="14"/>
      <c r="U903" s="13"/>
      <c r="V903" s="13"/>
      <c r="W903" s="13"/>
      <c r="X903" s="13"/>
      <c r="Y903" s="13"/>
      <c r="Z903" s="13"/>
    </row>
    <row r="904" spans="1:26" ht="30" customHeight="1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2"/>
      <c r="P904" s="12"/>
      <c r="Q904" s="13"/>
      <c r="R904" s="13"/>
      <c r="S904" s="13"/>
      <c r="T904" s="14"/>
      <c r="U904" s="13"/>
      <c r="V904" s="13"/>
      <c r="W904" s="13"/>
      <c r="X904" s="13"/>
      <c r="Y904" s="13"/>
      <c r="Z904" s="13"/>
    </row>
    <row r="905" spans="1:26" ht="30" customHeight="1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2"/>
      <c r="P905" s="12"/>
      <c r="Q905" s="13"/>
      <c r="R905" s="13"/>
      <c r="S905" s="13"/>
      <c r="T905" s="14"/>
      <c r="U905" s="13"/>
      <c r="V905" s="13"/>
      <c r="W905" s="13"/>
      <c r="X905" s="13"/>
      <c r="Y905" s="13"/>
      <c r="Z905" s="13"/>
    </row>
    <row r="906" spans="1:26" ht="30" customHeight="1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2"/>
      <c r="P906" s="12"/>
      <c r="Q906" s="13"/>
      <c r="R906" s="13"/>
      <c r="S906" s="13"/>
      <c r="T906" s="14"/>
      <c r="U906" s="13"/>
      <c r="V906" s="13"/>
      <c r="W906" s="13"/>
      <c r="X906" s="13"/>
      <c r="Y906" s="13"/>
      <c r="Z906" s="13"/>
    </row>
    <row r="907" spans="1:26" ht="30" customHeight="1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2"/>
      <c r="P907" s="12"/>
      <c r="Q907" s="13"/>
      <c r="R907" s="13"/>
      <c r="S907" s="13"/>
      <c r="T907" s="14"/>
      <c r="U907" s="13"/>
      <c r="V907" s="13"/>
      <c r="W907" s="13"/>
      <c r="X907" s="13"/>
      <c r="Y907" s="13"/>
      <c r="Z907" s="13"/>
    </row>
    <row r="908" spans="1:26" ht="30" customHeight="1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2"/>
      <c r="P908" s="12"/>
      <c r="Q908" s="13"/>
      <c r="R908" s="13"/>
      <c r="S908" s="13"/>
      <c r="T908" s="14"/>
      <c r="U908" s="13"/>
      <c r="V908" s="13"/>
      <c r="W908" s="13"/>
      <c r="X908" s="13"/>
      <c r="Y908" s="13"/>
      <c r="Z908" s="13"/>
    </row>
    <row r="909" spans="1:26" ht="30" customHeight="1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2"/>
      <c r="P909" s="12"/>
      <c r="Q909" s="13"/>
      <c r="R909" s="13"/>
      <c r="S909" s="13"/>
      <c r="T909" s="14"/>
      <c r="U909" s="13"/>
      <c r="V909" s="13"/>
      <c r="W909" s="13"/>
      <c r="X909" s="13"/>
      <c r="Y909" s="13"/>
      <c r="Z909" s="13"/>
    </row>
    <row r="910" spans="1:26" ht="30" customHeight="1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2"/>
      <c r="P910" s="12"/>
      <c r="Q910" s="13"/>
      <c r="R910" s="13"/>
      <c r="S910" s="13"/>
      <c r="T910" s="14"/>
      <c r="U910" s="13"/>
      <c r="V910" s="13"/>
      <c r="W910" s="13"/>
      <c r="X910" s="13"/>
      <c r="Y910" s="13"/>
      <c r="Z910" s="13"/>
    </row>
    <row r="911" spans="1:26" ht="30" customHeight="1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2"/>
      <c r="P911" s="12"/>
      <c r="Q911" s="13"/>
      <c r="R911" s="13"/>
      <c r="S911" s="13"/>
      <c r="T911" s="14"/>
      <c r="U911" s="13"/>
      <c r="V911" s="13"/>
      <c r="W911" s="13"/>
      <c r="X911" s="13"/>
      <c r="Y911" s="13"/>
      <c r="Z911" s="13"/>
    </row>
    <row r="912" spans="1:26" ht="30" customHeight="1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2"/>
      <c r="P912" s="12"/>
      <c r="Q912" s="13"/>
      <c r="R912" s="13"/>
      <c r="S912" s="13"/>
      <c r="T912" s="14"/>
      <c r="U912" s="13"/>
      <c r="V912" s="13"/>
      <c r="W912" s="13"/>
      <c r="X912" s="13"/>
      <c r="Y912" s="13"/>
      <c r="Z912" s="13"/>
    </row>
    <row r="913" spans="1:26" ht="30" customHeight="1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2"/>
      <c r="P913" s="12"/>
      <c r="Q913" s="13"/>
      <c r="R913" s="13"/>
      <c r="S913" s="13"/>
      <c r="T913" s="14"/>
      <c r="U913" s="13"/>
      <c r="V913" s="13"/>
      <c r="W913" s="13"/>
      <c r="X913" s="13"/>
      <c r="Y913" s="13"/>
      <c r="Z913" s="13"/>
    </row>
    <row r="914" spans="1:26" ht="30" customHeight="1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2"/>
      <c r="P914" s="12"/>
      <c r="Q914" s="13"/>
      <c r="R914" s="13"/>
      <c r="S914" s="13"/>
      <c r="T914" s="14"/>
      <c r="U914" s="13"/>
      <c r="V914" s="13"/>
      <c r="W914" s="13"/>
      <c r="X914" s="13"/>
      <c r="Y914" s="13"/>
      <c r="Z914" s="13"/>
    </row>
    <row r="915" spans="1:26" ht="30" customHeight="1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2"/>
      <c r="P915" s="12"/>
      <c r="Q915" s="13"/>
      <c r="R915" s="13"/>
      <c r="S915" s="13"/>
      <c r="T915" s="14"/>
      <c r="U915" s="13"/>
      <c r="V915" s="13"/>
      <c r="W915" s="13"/>
      <c r="X915" s="13"/>
      <c r="Y915" s="13"/>
      <c r="Z915" s="13"/>
    </row>
    <row r="916" spans="1:26" ht="30" customHeight="1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2"/>
      <c r="P916" s="12"/>
      <c r="Q916" s="13"/>
      <c r="R916" s="13"/>
      <c r="S916" s="13"/>
      <c r="T916" s="14"/>
      <c r="U916" s="13"/>
      <c r="V916" s="13"/>
      <c r="W916" s="13"/>
      <c r="X916" s="13"/>
      <c r="Y916" s="13"/>
      <c r="Z916" s="13"/>
    </row>
    <row r="917" spans="1:26" ht="30" customHeight="1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2"/>
      <c r="P917" s="12"/>
      <c r="Q917" s="13"/>
      <c r="R917" s="13"/>
      <c r="S917" s="13"/>
      <c r="T917" s="14"/>
      <c r="U917" s="13"/>
      <c r="V917" s="13"/>
      <c r="W917" s="13"/>
      <c r="X917" s="13"/>
      <c r="Y917" s="13"/>
      <c r="Z917" s="13"/>
    </row>
    <row r="918" spans="1:26" ht="30" customHeight="1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2"/>
      <c r="P918" s="12"/>
      <c r="Q918" s="13"/>
      <c r="R918" s="13"/>
      <c r="S918" s="13"/>
      <c r="T918" s="14"/>
      <c r="U918" s="13"/>
      <c r="V918" s="13"/>
      <c r="W918" s="13"/>
      <c r="X918" s="13"/>
      <c r="Y918" s="13"/>
      <c r="Z918" s="13"/>
    </row>
    <row r="919" spans="1:26" ht="30" customHeight="1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2"/>
      <c r="P919" s="12"/>
      <c r="Q919" s="13"/>
      <c r="R919" s="13"/>
      <c r="S919" s="13"/>
      <c r="T919" s="14"/>
      <c r="U919" s="13"/>
      <c r="V919" s="13"/>
      <c r="W919" s="13"/>
      <c r="X919" s="13"/>
      <c r="Y919" s="13"/>
      <c r="Z919" s="13"/>
    </row>
    <row r="920" spans="1:26" ht="30" customHeight="1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2"/>
      <c r="P920" s="12"/>
      <c r="Q920" s="13"/>
      <c r="R920" s="13"/>
      <c r="S920" s="13"/>
      <c r="T920" s="14"/>
      <c r="U920" s="13"/>
      <c r="V920" s="13"/>
      <c r="W920" s="13"/>
      <c r="X920" s="13"/>
      <c r="Y920" s="13"/>
      <c r="Z920" s="13"/>
    </row>
    <row r="921" spans="1:26" ht="30" customHeight="1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2"/>
      <c r="P921" s="12"/>
      <c r="Q921" s="13"/>
      <c r="R921" s="13"/>
      <c r="S921" s="13"/>
      <c r="T921" s="14"/>
      <c r="U921" s="13"/>
      <c r="V921" s="13"/>
      <c r="W921" s="13"/>
      <c r="X921" s="13"/>
      <c r="Y921" s="13"/>
      <c r="Z921" s="13"/>
    </row>
    <row r="922" spans="1:26" ht="30" customHeight="1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2"/>
      <c r="P922" s="12"/>
      <c r="Q922" s="13"/>
      <c r="R922" s="13"/>
      <c r="S922" s="13"/>
      <c r="T922" s="14"/>
      <c r="U922" s="13"/>
      <c r="V922" s="13"/>
      <c r="W922" s="13"/>
      <c r="X922" s="13"/>
      <c r="Y922" s="13"/>
      <c r="Z922" s="13"/>
    </row>
    <row r="923" spans="1:26" ht="30" customHeight="1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2"/>
      <c r="P923" s="12"/>
      <c r="Q923" s="13"/>
      <c r="R923" s="13"/>
      <c r="S923" s="13"/>
      <c r="T923" s="14"/>
      <c r="U923" s="13"/>
      <c r="V923" s="13"/>
      <c r="W923" s="13"/>
      <c r="X923" s="13"/>
      <c r="Y923" s="13"/>
      <c r="Z923" s="13"/>
    </row>
    <row r="924" spans="1:26" ht="30" customHeight="1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2"/>
      <c r="P924" s="12"/>
      <c r="Q924" s="13"/>
      <c r="R924" s="13"/>
      <c r="S924" s="13"/>
      <c r="T924" s="14"/>
      <c r="U924" s="13"/>
      <c r="V924" s="13"/>
      <c r="W924" s="13"/>
      <c r="X924" s="13"/>
      <c r="Y924" s="13"/>
      <c r="Z924" s="13"/>
    </row>
    <row r="925" spans="1:26" ht="30" customHeight="1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2"/>
      <c r="P925" s="12"/>
      <c r="Q925" s="13"/>
      <c r="R925" s="13"/>
      <c r="S925" s="13"/>
      <c r="T925" s="14"/>
      <c r="U925" s="13"/>
      <c r="V925" s="13"/>
      <c r="W925" s="13"/>
      <c r="X925" s="13"/>
      <c r="Y925" s="13"/>
      <c r="Z925" s="13"/>
    </row>
    <row r="926" spans="1:26" ht="30" customHeight="1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2"/>
      <c r="P926" s="12"/>
      <c r="Q926" s="13"/>
      <c r="R926" s="13"/>
      <c r="S926" s="13"/>
      <c r="T926" s="14"/>
      <c r="U926" s="13"/>
      <c r="V926" s="13"/>
      <c r="W926" s="13"/>
      <c r="X926" s="13"/>
      <c r="Y926" s="13"/>
      <c r="Z926" s="13"/>
    </row>
    <row r="927" spans="1:26" ht="30" customHeight="1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2"/>
      <c r="P927" s="12"/>
      <c r="Q927" s="13"/>
      <c r="R927" s="13"/>
      <c r="S927" s="13"/>
      <c r="T927" s="14"/>
      <c r="U927" s="13"/>
      <c r="V927" s="13"/>
      <c r="W927" s="13"/>
      <c r="X927" s="13"/>
      <c r="Y927" s="13"/>
      <c r="Z927" s="13"/>
    </row>
    <row r="928" spans="1:26" ht="30" customHeight="1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2"/>
      <c r="P928" s="12"/>
      <c r="Q928" s="13"/>
      <c r="R928" s="13"/>
      <c r="S928" s="13"/>
      <c r="T928" s="14"/>
      <c r="U928" s="13"/>
      <c r="V928" s="13"/>
      <c r="W928" s="13"/>
      <c r="X928" s="13"/>
      <c r="Y928" s="13"/>
      <c r="Z928" s="13"/>
    </row>
    <row r="929" spans="1:26" ht="30" customHeight="1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2"/>
      <c r="P929" s="12"/>
      <c r="Q929" s="13"/>
      <c r="R929" s="13"/>
      <c r="S929" s="13"/>
      <c r="T929" s="14"/>
      <c r="U929" s="13"/>
      <c r="V929" s="13"/>
      <c r="W929" s="13"/>
      <c r="X929" s="13"/>
      <c r="Y929" s="13"/>
      <c r="Z929" s="13"/>
    </row>
    <row r="930" spans="1:26" ht="30" customHeight="1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2"/>
      <c r="P930" s="12"/>
      <c r="Q930" s="13"/>
      <c r="R930" s="13"/>
      <c r="S930" s="13"/>
      <c r="T930" s="14"/>
      <c r="U930" s="13"/>
      <c r="V930" s="13"/>
      <c r="W930" s="13"/>
      <c r="X930" s="13"/>
      <c r="Y930" s="13"/>
      <c r="Z930" s="13"/>
    </row>
    <row r="931" spans="1:26" ht="30" customHeight="1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2"/>
      <c r="P931" s="12"/>
      <c r="Q931" s="13"/>
      <c r="R931" s="13"/>
      <c r="S931" s="13"/>
      <c r="T931" s="14"/>
      <c r="U931" s="13"/>
      <c r="V931" s="13"/>
      <c r="W931" s="13"/>
      <c r="X931" s="13"/>
      <c r="Y931" s="13"/>
      <c r="Z931" s="13"/>
    </row>
    <row r="932" spans="1:26" ht="30" customHeight="1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2"/>
      <c r="P932" s="12"/>
      <c r="Q932" s="13"/>
      <c r="R932" s="13"/>
      <c r="S932" s="13"/>
      <c r="T932" s="14"/>
      <c r="U932" s="13"/>
      <c r="V932" s="13"/>
      <c r="W932" s="13"/>
      <c r="X932" s="13"/>
      <c r="Y932" s="13"/>
      <c r="Z932" s="13"/>
    </row>
    <row r="933" spans="1:26" ht="30" customHeight="1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2"/>
      <c r="P933" s="12"/>
      <c r="Q933" s="13"/>
      <c r="R933" s="13"/>
      <c r="S933" s="13"/>
      <c r="T933" s="14"/>
      <c r="U933" s="13"/>
      <c r="V933" s="13"/>
      <c r="W933" s="13"/>
      <c r="X933" s="13"/>
      <c r="Y933" s="13"/>
      <c r="Z933" s="13"/>
    </row>
    <row r="934" spans="1:26" ht="30" customHeight="1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2"/>
      <c r="P934" s="12"/>
      <c r="Q934" s="13"/>
      <c r="R934" s="13"/>
      <c r="S934" s="13"/>
      <c r="T934" s="14"/>
      <c r="U934" s="13"/>
      <c r="V934" s="13"/>
      <c r="W934" s="13"/>
      <c r="X934" s="13"/>
      <c r="Y934" s="13"/>
      <c r="Z934" s="13"/>
    </row>
    <row r="935" spans="1:26" ht="30" customHeight="1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2"/>
      <c r="P935" s="12"/>
      <c r="Q935" s="13"/>
      <c r="R935" s="13"/>
      <c r="S935" s="13"/>
      <c r="T935" s="14"/>
      <c r="U935" s="13"/>
      <c r="V935" s="13"/>
      <c r="W935" s="13"/>
      <c r="X935" s="13"/>
      <c r="Y935" s="13"/>
      <c r="Z935" s="13"/>
    </row>
    <row r="936" spans="1:26" ht="30" customHeight="1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2"/>
      <c r="P936" s="12"/>
      <c r="Q936" s="13"/>
      <c r="R936" s="13"/>
      <c r="S936" s="13"/>
      <c r="T936" s="14"/>
      <c r="U936" s="13"/>
      <c r="V936" s="13"/>
      <c r="W936" s="13"/>
      <c r="X936" s="13"/>
      <c r="Y936" s="13"/>
      <c r="Z936" s="13"/>
    </row>
    <row r="937" spans="1:26" ht="30" customHeight="1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2"/>
      <c r="P937" s="12"/>
      <c r="Q937" s="13"/>
      <c r="R937" s="13"/>
      <c r="S937" s="13"/>
      <c r="T937" s="14"/>
      <c r="U937" s="13"/>
      <c r="V937" s="13"/>
      <c r="W937" s="13"/>
      <c r="X937" s="13"/>
      <c r="Y937" s="13"/>
      <c r="Z937" s="13"/>
    </row>
    <row r="938" spans="1:26" ht="30" customHeight="1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2"/>
      <c r="P938" s="12"/>
      <c r="Q938" s="13"/>
      <c r="R938" s="13"/>
      <c r="S938" s="13"/>
      <c r="T938" s="14"/>
      <c r="U938" s="13"/>
      <c r="V938" s="13"/>
      <c r="W938" s="13"/>
      <c r="X938" s="13"/>
      <c r="Y938" s="13"/>
      <c r="Z938" s="13"/>
    </row>
    <row r="939" spans="1:26" ht="30" customHeight="1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2"/>
      <c r="P939" s="12"/>
      <c r="Q939" s="13"/>
      <c r="R939" s="13"/>
      <c r="S939" s="13"/>
      <c r="T939" s="14"/>
      <c r="U939" s="13"/>
      <c r="V939" s="13"/>
      <c r="W939" s="13"/>
      <c r="X939" s="13"/>
      <c r="Y939" s="13"/>
      <c r="Z939" s="13"/>
    </row>
    <row r="940" spans="1:26" ht="30" customHeight="1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2"/>
      <c r="P940" s="12"/>
      <c r="Q940" s="13"/>
      <c r="R940" s="13"/>
      <c r="S940" s="13"/>
      <c r="T940" s="14"/>
      <c r="U940" s="13"/>
      <c r="V940" s="13"/>
      <c r="W940" s="13"/>
      <c r="X940" s="13"/>
      <c r="Y940" s="13"/>
      <c r="Z940" s="13"/>
    </row>
    <row r="941" spans="1:26" ht="30" customHeight="1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2"/>
      <c r="P941" s="12"/>
      <c r="Q941" s="13"/>
      <c r="R941" s="13"/>
      <c r="S941" s="13"/>
      <c r="T941" s="14"/>
      <c r="U941" s="13"/>
      <c r="V941" s="13"/>
      <c r="W941" s="13"/>
      <c r="X941" s="13"/>
      <c r="Y941" s="13"/>
      <c r="Z941" s="13"/>
    </row>
    <row r="942" spans="1:26" ht="30" customHeight="1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2"/>
      <c r="P942" s="12"/>
      <c r="Q942" s="13"/>
      <c r="R942" s="13"/>
      <c r="S942" s="13"/>
      <c r="T942" s="14"/>
      <c r="U942" s="13"/>
      <c r="V942" s="13"/>
      <c r="W942" s="13"/>
      <c r="X942" s="13"/>
      <c r="Y942" s="13"/>
      <c r="Z942" s="13"/>
    </row>
    <row r="943" spans="1:26" ht="30" customHeight="1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2"/>
      <c r="P943" s="12"/>
      <c r="Q943" s="13"/>
      <c r="R943" s="13"/>
      <c r="S943" s="13"/>
      <c r="T943" s="14"/>
      <c r="U943" s="13"/>
      <c r="V943" s="13"/>
      <c r="W943" s="13"/>
      <c r="X943" s="13"/>
      <c r="Y943" s="13"/>
      <c r="Z943" s="13"/>
    </row>
    <row r="944" spans="1:26" ht="30" customHeight="1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2"/>
      <c r="P944" s="12"/>
      <c r="Q944" s="13"/>
      <c r="R944" s="13"/>
      <c r="S944" s="13"/>
      <c r="T944" s="14"/>
      <c r="U944" s="13"/>
      <c r="V944" s="13"/>
      <c r="W944" s="13"/>
      <c r="X944" s="13"/>
      <c r="Y944" s="13"/>
      <c r="Z944" s="13"/>
    </row>
    <row r="945" spans="1:26" ht="30" customHeight="1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2"/>
      <c r="P945" s="12"/>
      <c r="Q945" s="13"/>
      <c r="R945" s="13"/>
      <c r="S945" s="13"/>
      <c r="T945" s="14"/>
      <c r="U945" s="13"/>
      <c r="V945" s="13"/>
      <c r="W945" s="13"/>
      <c r="X945" s="13"/>
      <c r="Y945" s="13"/>
      <c r="Z945" s="13"/>
    </row>
    <row r="946" spans="1:26" ht="30" customHeight="1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2"/>
      <c r="P946" s="12"/>
      <c r="Q946" s="13"/>
      <c r="R946" s="13"/>
      <c r="S946" s="13"/>
      <c r="T946" s="14"/>
      <c r="U946" s="13"/>
      <c r="V946" s="13"/>
      <c r="W946" s="13"/>
      <c r="X946" s="13"/>
      <c r="Y946" s="13"/>
      <c r="Z946" s="13"/>
    </row>
    <row r="947" spans="1:26" ht="30" customHeight="1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2"/>
      <c r="P947" s="12"/>
      <c r="Q947" s="13"/>
      <c r="R947" s="13"/>
      <c r="S947" s="13"/>
      <c r="T947" s="14"/>
      <c r="U947" s="13"/>
      <c r="V947" s="13"/>
      <c r="W947" s="13"/>
      <c r="X947" s="13"/>
      <c r="Y947" s="13"/>
      <c r="Z947" s="13"/>
    </row>
    <row r="948" spans="1:26" ht="30" customHeight="1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2"/>
      <c r="P948" s="12"/>
      <c r="Q948" s="13"/>
      <c r="R948" s="13"/>
      <c r="S948" s="13"/>
      <c r="T948" s="14"/>
      <c r="U948" s="13"/>
      <c r="V948" s="13"/>
      <c r="W948" s="13"/>
      <c r="X948" s="13"/>
      <c r="Y948" s="13"/>
      <c r="Z948" s="13"/>
    </row>
    <row r="949" spans="1:26" ht="30" customHeight="1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2"/>
      <c r="P949" s="12"/>
      <c r="Q949" s="13"/>
      <c r="R949" s="13"/>
      <c r="S949" s="13"/>
      <c r="T949" s="14"/>
      <c r="U949" s="13"/>
      <c r="V949" s="13"/>
      <c r="W949" s="13"/>
      <c r="X949" s="13"/>
      <c r="Y949" s="13"/>
      <c r="Z949" s="13"/>
    </row>
    <row r="950" spans="1:26" ht="30" customHeight="1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2"/>
      <c r="P950" s="12"/>
      <c r="Q950" s="13"/>
      <c r="R950" s="13"/>
      <c r="S950" s="13"/>
      <c r="T950" s="14"/>
      <c r="U950" s="13"/>
      <c r="V950" s="13"/>
      <c r="W950" s="13"/>
      <c r="X950" s="13"/>
      <c r="Y950" s="13"/>
      <c r="Z950" s="13"/>
    </row>
    <row r="951" spans="1:26" ht="30" customHeight="1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2"/>
      <c r="P951" s="12"/>
      <c r="Q951" s="13"/>
      <c r="R951" s="13"/>
      <c r="S951" s="13"/>
      <c r="T951" s="14"/>
      <c r="U951" s="13"/>
      <c r="V951" s="13"/>
      <c r="W951" s="13"/>
      <c r="X951" s="13"/>
      <c r="Y951" s="13"/>
      <c r="Z951" s="13"/>
    </row>
    <row r="952" spans="1:26" ht="30" customHeight="1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2"/>
      <c r="P952" s="12"/>
      <c r="Q952" s="13"/>
      <c r="R952" s="13"/>
      <c r="S952" s="13"/>
      <c r="T952" s="14"/>
      <c r="U952" s="13"/>
      <c r="V952" s="13"/>
      <c r="W952" s="13"/>
      <c r="X952" s="13"/>
      <c r="Y952" s="13"/>
      <c r="Z952" s="13"/>
    </row>
    <row r="953" spans="1:26" ht="30" customHeight="1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2"/>
      <c r="P953" s="12"/>
      <c r="Q953" s="13"/>
      <c r="R953" s="13"/>
      <c r="S953" s="13"/>
      <c r="T953" s="14"/>
      <c r="U953" s="13"/>
      <c r="V953" s="13"/>
      <c r="W953" s="13"/>
      <c r="X953" s="13"/>
      <c r="Y953" s="13"/>
      <c r="Z953" s="13"/>
    </row>
    <row r="954" spans="1:26" ht="30" customHeight="1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2"/>
      <c r="P954" s="12"/>
      <c r="Q954" s="13"/>
      <c r="R954" s="13"/>
      <c r="S954" s="13"/>
      <c r="T954" s="14"/>
      <c r="U954" s="13"/>
      <c r="V954" s="13"/>
      <c r="W954" s="13"/>
      <c r="X954" s="13"/>
      <c r="Y954" s="13"/>
      <c r="Z954" s="13"/>
    </row>
    <row r="955" spans="1:26" ht="30" customHeight="1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2"/>
      <c r="P955" s="12"/>
      <c r="Q955" s="13"/>
      <c r="R955" s="13"/>
      <c r="S955" s="13"/>
      <c r="T955" s="14"/>
      <c r="U955" s="13"/>
      <c r="V955" s="13"/>
      <c r="W955" s="13"/>
      <c r="X955" s="13"/>
      <c r="Y955" s="13"/>
      <c r="Z955" s="13"/>
    </row>
    <row r="956" spans="1:26" ht="30" customHeight="1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2"/>
      <c r="P956" s="12"/>
      <c r="Q956" s="13"/>
      <c r="R956" s="13"/>
      <c r="S956" s="13"/>
      <c r="T956" s="14"/>
      <c r="U956" s="13"/>
      <c r="V956" s="13"/>
      <c r="W956" s="13"/>
      <c r="X956" s="13"/>
      <c r="Y956" s="13"/>
      <c r="Z956" s="13"/>
    </row>
    <row r="957" spans="1:26" ht="30" customHeight="1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2"/>
      <c r="P957" s="12"/>
      <c r="Q957" s="13"/>
      <c r="R957" s="13"/>
      <c r="S957" s="13"/>
      <c r="T957" s="14"/>
      <c r="U957" s="13"/>
      <c r="V957" s="13"/>
      <c r="W957" s="13"/>
      <c r="X957" s="13"/>
      <c r="Y957" s="13"/>
      <c r="Z957" s="13"/>
    </row>
    <row r="958" spans="1:26" ht="30" customHeight="1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2"/>
      <c r="P958" s="12"/>
      <c r="Q958" s="13"/>
      <c r="R958" s="13"/>
      <c r="S958" s="13"/>
      <c r="T958" s="14"/>
      <c r="U958" s="13"/>
      <c r="V958" s="13"/>
      <c r="W958" s="13"/>
      <c r="X958" s="13"/>
      <c r="Y958" s="13"/>
      <c r="Z958" s="13"/>
    </row>
    <row r="959" spans="1:26" ht="30" customHeight="1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2"/>
      <c r="P959" s="12"/>
      <c r="Q959" s="13"/>
      <c r="R959" s="13"/>
      <c r="S959" s="13"/>
      <c r="T959" s="14"/>
      <c r="U959" s="13"/>
      <c r="V959" s="13"/>
      <c r="W959" s="13"/>
      <c r="X959" s="13"/>
      <c r="Y959" s="13"/>
      <c r="Z959" s="13"/>
    </row>
    <row r="960" spans="1:26" ht="30" customHeight="1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2"/>
      <c r="P960" s="12"/>
      <c r="Q960" s="13"/>
      <c r="R960" s="13"/>
      <c r="S960" s="13"/>
      <c r="T960" s="14"/>
      <c r="U960" s="13"/>
      <c r="V960" s="13"/>
      <c r="W960" s="13"/>
      <c r="X960" s="13"/>
      <c r="Y960" s="13"/>
      <c r="Z960" s="13"/>
    </row>
    <row r="961" spans="1:26" ht="30" customHeight="1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2"/>
      <c r="P961" s="12"/>
      <c r="Q961" s="13"/>
      <c r="R961" s="13"/>
      <c r="S961" s="13"/>
      <c r="T961" s="14"/>
      <c r="U961" s="13"/>
      <c r="V961" s="13"/>
      <c r="W961" s="13"/>
      <c r="X961" s="13"/>
      <c r="Y961" s="13"/>
      <c r="Z961" s="13"/>
    </row>
    <row r="962" spans="1:26" ht="30" customHeight="1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2"/>
      <c r="P962" s="12"/>
      <c r="Q962" s="13"/>
      <c r="R962" s="13"/>
      <c r="S962" s="13"/>
      <c r="T962" s="14"/>
      <c r="U962" s="13"/>
      <c r="V962" s="13"/>
      <c r="W962" s="13"/>
      <c r="X962" s="13"/>
      <c r="Y962" s="13"/>
      <c r="Z962" s="13"/>
    </row>
    <row r="963" spans="1:26" ht="30" customHeight="1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2"/>
      <c r="P963" s="12"/>
      <c r="Q963" s="13"/>
      <c r="R963" s="13"/>
      <c r="S963" s="13"/>
      <c r="T963" s="14"/>
      <c r="U963" s="13"/>
      <c r="V963" s="13"/>
      <c r="W963" s="13"/>
      <c r="X963" s="13"/>
      <c r="Y963" s="13"/>
      <c r="Z963" s="13"/>
    </row>
    <row r="964" spans="1:26" ht="30" customHeight="1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2"/>
      <c r="P964" s="12"/>
      <c r="Q964" s="13"/>
      <c r="R964" s="13"/>
      <c r="S964" s="13"/>
      <c r="T964" s="14"/>
      <c r="U964" s="13"/>
      <c r="V964" s="13"/>
      <c r="W964" s="13"/>
      <c r="X964" s="13"/>
      <c r="Y964" s="13"/>
      <c r="Z964" s="13"/>
    </row>
    <row r="965" spans="1:26" ht="30" customHeight="1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2"/>
      <c r="P965" s="12"/>
      <c r="Q965" s="13"/>
      <c r="R965" s="13"/>
      <c r="S965" s="13"/>
      <c r="T965" s="14"/>
      <c r="U965" s="13"/>
      <c r="V965" s="13"/>
      <c r="W965" s="13"/>
      <c r="X965" s="13"/>
      <c r="Y965" s="13"/>
      <c r="Z965" s="13"/>
    </row>
    <row r="966" spans="1:26" ht="30" customHeight="1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2"/>
      <c r="P966" s="12"/>
      <c r="Q966" s="13"/>
      <c r="R966" s="13"/>
      <c r="S966" s="13"/>
      <c r="T966" s="14"/>
      <c r="U966" s="13"/>
      <c r="V966" s="13"/>
      <c r="W966" s="13"/>
      <c r="X966" s="13"/>
      <c r="Y966" s="13"/>
      <c r="Z966" s="13"/>
    </row>
    <row r="967" spans="1:26" ht="30" customHeight="1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2"/>
      <c r="P967" s="12"/>
      <c r="Q967" s="13"/>
      <c r="R967" s="13"/>
      <c r="S967" s="13"/>
      <c r="T967" s="14"/>
      <c r="U967" s="13"/>
      <c r="V967" s="13"/>
      <c r="W967" s="13"/>
      <c r="X967" s="13"/>
      <c r="Y967" s="13"/>
      <c r="Z967" s="13"/>
    </row>
    <row r="968" spans="1:26" ht="30" customHeight="1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2"/>
      <c r="P968" s="12"/>
      <c r="Q968" s="13"/>
      <c r="R968" s="13"/>
      <c r="S968" s="13"/>
      <c r="T968" s="14"/>
      <c r="U968" s="13"/>
      <c r="V968" s="13"/>
      <c r="W968" s="13"/>
      <c r="X968" s="13"/>
      <c r="Y968" s="13"/>
      <c r="Z968" s="13"/>
    </row>
    <row r="969" spans="1:26" ht="30" customHeight="1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2"/>
      <c r="P969" s="12"/>
      <c r="Q969" s="13"/>
      <c r="R969" s="13"/>
      <c r="S969" s="13"/>
      <c r="T969" s="14"/>
      <c r="U969" s="13"/>
      <c r="V969" s="13"/>
      <c r="W969" s="13"/>
      <c r="X969" s="13"/>
      <c r="Y969" s="13"/>
      <c r="Z969" s="13"/>
    </row>
    <row r="970" spans="1:26" ht="30" customHeight="1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2"/>
      <c r="P970" s="12"/>
      <c r="Q970" s="13"/>
      <c r="R970" s="13"/>
      <c r="S970" s="13"/>
      <c r="T970" s="14"/>
      <c r="U970" s="13"/>
      <c r="V970" s="13"/>
      <c r="W970" s="13"/>
      <c r="X970" s="13"/>
      <c r="Y970" s="13"/>
      <c r="Z970" s="13"/>
    </row>
    <row r="971" spans="1:26" ht="30" customHeight="1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2"/>
      <c r="P971" s="12"/>
      <c r="Q971" s="13"/>
      <c r="R971" s="13"/>
      <c r="S971" s="13"/>
      <c r="T971" s="14"/>
      <c r="U971" s="13"/>
      <c r="V971" s="13"/>
      <c r="W971" s="13"/>
      <c r="X971" s="13"/>
      <c r="Y971" s="13"/>
      <c r="Z971" s="13"/>
    </row>
    <row r="972" spans="1:26" ht="30" customHeight="1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2"/>
      <c r="P972" s="12"/>
      <c r="Q972" s="13"/>
      <c r="R972" s="13"/>
      <c r="S972" s="13"/>
      <c r="T972" s="14"/>
      <c r="U972" s="13"/>
      <c r="V972" s="13"/>
      <c r="W972" s="13"/>
      <c r="X972" s="13"/>
      <c r="Y972" s="13"/>
      <c r="Z972" s="13"/>
    </row>
    <row r="973" spans="1:26" ht="30" customHeight="1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2"/>
      <c r="P973" s="12"/>
      <c r="Q973" s="13"/>
      <c r="R973" s="13"/>
      <c r="S973" s="13"/>
      <c r="T973" s="14"/>
      <c r="U973" s="13"/>
      <c r="V973" s="13"/>
      <c r="W973" s="13"/>
      <c r="X973" s="13"/>
      <c r="Y973" s="13"/>
      <c r="Z973" s="13"/>
    </row>
    <row r="974" spans="1:26" ht="30" customHeight="1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2"/>
      <c r="P974" s="12"/>
      <c r="Q974" s="13"/>
      <c r="R974" s="13"/>
      <c r="S974" s="13"/>
      <c r="T974" s="14"/>
      <c r="U974" s="13"/>
      <c r="V974" s="13"/>
      <c r="W974" s="13"/>
      <c r="X974" s="13"/>
      <c r="Y974" s="13"/>
      <c r="Z974" s="13"/>
    </row>
    <row r="975" spans="1:26" ht="30" customHeight="1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2"/>
      <c r="P975" s="12"/>
      <c r="Q975" s="13"/>
      <c r="R975" s="13"/>
      <c r="S975" s="13"/>
      <c r="T975" s="14"/>
      <c r="U975" s="13"/>
      <c r="V975" s="13"/>
      <c r="W975" s="13"/>
      <c r="X975" s="13"/>
      <c r="Y975" s="13"/>
      <c r="Z975" s="13"/>
    </row>
    <row r="976" spans="1:26" ht="30" customHeight="1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2"/>
      <c r="P976" s="12"/>
      <c r="Q976" s="13"/>
      <c r="R976" s="13"/>
      <c r="S976" s="13"/>
      <c r="T976" s="14"/>
      <c r="U976" s="13"/>
      <c r="V976" s="13"/>
      <c r="W976" s="13"/>
      <c r="X976" s="13"/>
      <c r="Y976" s="13"/>
      <c r="Z976" s="13"/>
    </row>
    <row r="977" spans="1:26" ht="30" customHeight="1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2"/>
      <c r="P977" s="12"/>
      <c r="Q977" s="13"/>
      <c r="R977" s="13"/>
      <c r="S977" s="13"/>
      <c r="T977" s="14"/>
      <c r="U977" s="13"/>
      <c r="V977" s="13"/>
      <c r="W977" s="13"/>
      <c r="X977" s="13"/>
      <c r="Y977" s="13"/>
      <c r="Z977" s="13"/>
    </row>
    <row r="978" spans="1:26" ht="30" customHeight="1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2"/>
      <c r="P978" s="12"/>
      <c r="Q978" s="13"/>
      <c r="R978" s="13"/>
      <c r="S978" s="13"/>
      <c r="T978" s="14"/>
      <c r="U978" s="13"/>
      <c r="V978" s="13"/>
      <c r="W978" s="13"/>
      <c r="X978" s="13"/>
      <c r="Y978" s="13"/>
      <c r="Z978" s="13"/>
    </row>
    <row r="979" spans="1:26" ht="30" customHeight="1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2"/>
      <c r="P979" s="12"/>
      <c r="Q979" s="13"/>
      <c r="R979" s="13"/>
      <c r="S979" s="13"/>
      <c r="T979" s="14"/>
      <c r="U979" s="13"/>
      <c r="V979" s="13"/>
      <c r="W979" s="13"/>
      <c r="X979" s="13"/>
      <c r="Y979" s="13"/>
      <c r="Z979" s="13"/>
    </row>
    <row r="980" spans="1:26" ht="30" customHeight="1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2"/>
      <c r="P980" s="12"/>
      <c r="Q980" s="13"/>
      <c r="R980" s="13"/>
      <c r="S980" s="13"/>
      <c r="T980" s="14"/>
      <c r="U980" s="13"/>
      <c r="V980" s="13"/>
      <c r="W980" s="13"/>
      <c r="X980" s="13"/>
      <c r="Y980" s="13"/>
      <c r="Z980" s="13"/>
    </row>
    <row r="981" spans="1:26" ht="30" customHeight="1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2"/>
      <c r="P981" s="12"/>
      <c r="Q981" s="13"/>
      <c r="R981" s="13"/>
      <c r="S981" s="13"/>
      <c r="T981" s="14"/>
      <c r="U981" s="13"/>
      <c r="V981" s="13"/>
      <c r="W981" s="13"/>
      <c r="X981" s="13"/>
      <c r="Y981" s="13"/>
      <c r="Z981" s="13"/>
    </row>
    <row r="982" spans="1:26" ht="30" customHeight="1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2"/>
      <c r="P982" s="12"/>
      <c r="Q982" s="13"/>
      <c r="R982" s="13"/>
      <c r="S982" s="13"/>
      <c r="T982" s="14"/>
      <c r="U982" s="13"/>
      <c r="V982" s="13"/>
      <c r="W982" s="13"/>
      <c r="X982" s="13"/>
      <c r="Y982" s="13"/>
      <c r="Z982" s="13"/>
    </row>
    <row r="983" spans="1:26" ht="30" customHeight="1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2"/>
      <c r="P983" s="12"/>
      <c r="Q983" s="13"/>
      <c r="R983" s="13"/>
      <c r="S983" s="13"/>
      <c r="T983" s="14"/>
      <c r="U983" s="13"/>
      <c r="V983" s="13"/>
      <c r="W983" s="13"/>
      <c r="X983" s="13"/>
      <c r="Y983" s="13"/>
      <c r="Z983" s="13"/>
    </row>
    <row r="984" spans="1:26" ht="30" customHeight="1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2"/>
      <c r="P984" s="12"/>
      <c r="Q984" s="13"/>
      <c r="R984" s="13"/>
      <c r="S984" s="13"/>
      <c r="T984" s="14"/>
      <c r="U984" s="13"/>
      <c r="V984" s="13"/>
      <c r="W984" s="13"/>
      <c r="X984" s="13"/>
      <c r="Y984" s="13"/>
      <c r="Z984" s="13"/>
    </row>
    <row r="985" spans="1:26" ht="30" customHeight="1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2"/>
      <c r="P985" s="12"/>
      <c r="Q985" s="13"/>
      <c r="R985" s="13"/>
      <c r="S985" s="13"/>
      <c r="T985" s="14"/>
      <c r="U985" s="13"/>
      <c r="V985" s="13"/>
      <c r="W985" s="13"/>
      <c r="X985" s="13"/>
      <c r="Y985" s="13"/>
      <c r="Z985" s="13"/>
    </row>
    <row r="986" spans="1:26" ht="30" customHeight="1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2"/>
      <c r="P986" s="12"/>
      <c r="Q986" s="13"/>
      <c r="R986" s="13"/>
      <c r="S986" s="13"/>
      <c r="T986" s="14"/>
      <c r="U986" s="13"/>
      <c r="V986" s="13"/>
      <c r="W986" s="13"/>
      <c r="X986" s="13"/>
      <c r="Y986" s="13"/>
      <c r="Z986" s="13"/>
    </row>
    <row r="987" spans="1:26" ht="30" customHeight="1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2"/>
      <c r="P987" s="12"/>
      <c r="Q987" s="13"/>
      <c r="R987" s="13"/>
      <c r="S987" s="13"/>
      <c r="T987" s="14"/>
      <c r="U987" s="13"/>
      <c r="V987" s="13"/>
      <c r="W987" s="13"/>
      <c r="X987" s="13"/>
      <c r="Y987" s="13"/>
      <c r="Z987" s="13"/>
    </row>
    <row r="988" spans="1:26" ht="30" customHeight="1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2"/>
      <c r="P988" s="12"/>
      <c r="Q988" s="13"/>
      <c r="R988" s="13"/>
      <c r="S988" s="13"/>
      <c r="T988" s="14"/>
      <c r="U988" s="13"/>
      <c r="V988" s="13"/>
      <c r="W988" s="13"/>
      <c r="X988" s="13"/>
      <c r="Y988" s="13"/>
      <c r="Z988" s="13"/>
    </row>
    <row r="989" spans="1:26" ht="30" customHeight="1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2"/>
      <c r="P989" s="12"/>
      <c r="Q989" s="13"/>
      <c r="R989" s="13"/>
      <c r="S989" s="13"/>
      <c r="T989" s="14"/>
      <c r="U989" s="13"/>
      <c r="V989" s="13"/>
      <c r="W989" s="13"/>
      <c r="X989" s="13"/>
      <c r="Y989" s="13"/>
      <c r="Z989" s="13"/>
    </row>
    <row r="990" spans="1:26" ht="30" customHeight="1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2"/>
      <c r="P990" s="12"/>
      <c r="Q990" s="13"/>
      <c r="R990" s="13"/>
      <c r="S990" s="13"/>
      <c r="T990" s="14"/>
      <c r="U990" s="13"/>
      <c r="V990" s="13"/>
      <c r="W990" s="13"/>
      <c r="X990" s="13"/>
      <c r="Y990" s="13"/>
      <c r="Z990" s="13"/>
    </row>
    <row r="991" spans="1:26" ht="30" customHeight="1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2"/>
      <c r="P991" s="12"/>
      <c r="Q991" s="13"/>
      <c r="R991" s="13"/>
      <c r="S991" s="13"/>
      <c r="T991" s="14"/>
      <c r="U991" s="13"/>
      <c r="V991" s="13"/>
      <c r="W991" s="13"/>
      <c r="X991" s="13"/>
      <c r="Y991" s="13"/>
      <c r="Z991" s="13"/>
    </row>
    <row r="992" spans="1:26" ht="30" customHeight="1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2"/>
      <c r="P992" s="12"/>
      <c r="Q992" s="13"/>
      <c r="R992" s="13"/>
      <c r="S992" s="13"/>
      <c r="T992" s="14"/>
      <c r="U992" s="13"/>
      <c r="V992" s="13"/>
      <c r="W992" s="13"/>
      <c r="X992" s="13"/>
      <c r="Y992" s="13"/>
      <c r="Z992" s="13"/>
    </row>
    <row r="993" spans="1:26" ht="30" customHeight="1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2"/>
      <c r="P993" s="12"/>
      <c r="Q993" s="13"/>
      <c r="R993" s="13"/>
      <c r="S993" s="13"/>
      <c r="T993" s="14"/>
      <c r="U993" s="13"/>
      <c r="V993" s="13"/>
      <c r="W993" s="13"/>
      <c r="X993" s="13"/>
      <c r="Y993" s="13"/>
      <c r="Z993" s="13"/>
    </row>
    <row r="994" spans="1:26" ht="30" customHeight="1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2"/>
      <c r="P994" s="12"/>
      <c r="Q994" s="13"/>
      <c r="R994" s="13"/>
      <c r="S994" s="13"/>
      <c r="T994" s="14"/>
      <c r="U994" s="13"/>
      <c r="V994" s="13"/>
      <c r="W994" s="13"/>
      <c r="X994" s="13"/>
      <c r="Y994" s="13"/>
      <c r="Z994" s="13"/>
    </row>
    <row r="995" spans="1:26" ht="30" customHeight="1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2"/>
      <c r="P995" s="12"/>
      <c r="Q995" s="13"/>
      <c r="R995" s="13"/>
      <c r="S995" s="13"/>
      <c r="T995" s="14"/>
      <c r="U995" s="13"/>
      <c r="V995" s="13"/>
      <c r="W995" s="13"/>
      <c r="X995" s="13"/>
      <c r="Y995" s="13"/>
      <c r="Z995" s="13"/>
    </row>
    <row r="996" spans="1:26" ht="30" customHeight="1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2"/>
      <c r="P996" s="12"/>
      <c r="Q996" s="13"/>
      <c r="R996" s="13"/>
      <c r="S996" s="13"/>
      <c r="T996" s="14"/>
      <c r="U996" s="13"/>
      <c r="V996" s="13"/>
      <c r="W996" s="13"/>
      <c r="X996" s="13"/>
      <c r="Y996" s="13"/>
      <c r="Z996" s="13"/>
    </row>
    <row r="997" spans="1:26" ht="30" customHeight="1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2"/>
      <c r="P997" s="12"/>
      <c r="Q997" s="13"/>
      <c r="R997" s="13"/>
      <c r="S997" s="13"/>
      <c r="T997" s="14"/>
      <c r="U997" s="13"/>
      <c r="V997" s="13"/>
      <c r="W997" s="13"/>
      <c r="X997" s="13"/>
      <c r="Y997" s="13"/>
      <c r="Z997" s="13"/>
    </row>
    <row r="998" spans="1:26" ht="30" customHeight="1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2"/>
      <c r="P998" s="12"/>
      <c r="Q998" s="13"/>
      <c r="R998" s="13"/>
      <c r="S998" s="13"/>
      <c r="T998" s="14"/>
      <c r="U998" s="13"/>
      <c r="V998" s="13"/>
      <c r="W998" s="13"/>
      <c r="X998" s="13"/>
      <c r="Y998" s="13"/>
      <c r="Z998" s="13"/>
    </row>
    <row r="999" spans="1:26" ht="30" customHeight="1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2"/>
      <c r="P999" s="12"/>
      <c r="Q999" s="13"/>
      <c r="R999" s="13"/>
      <c r="S999" s="13"/>
      <c r="T999" s="14"/>
      <c r="U999" s="13"/>
      <c r="V999" s="13"/>
      <c r="W999" s="13"/>
      <c r="X999" s="13"/>
      <c r="Y999" s="13"/>
      <c r="Z999" s="13"/>
    </row>
    <row r="1000" spans="1:26" ht="30" customHeight="1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2"/>
      <c r="P1000" s="12"/>
      <c r="Q1000" s="13"/>
      <c r="R1000" s="13"/>
      <c r="S1000" s="13"/>
      <c r="T1000" s="14"/>
      <c r="U1000" s="13"/>
      <c r="V1000" s="13"/>
      <c r="W1000" s="13"/>
      <c r="X1000" s="13"/>
      <c r="Y1000" s="13"/>
      <c r="Z1000" s="13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7365D"/>
    <pageSetUpPr fitToPage="1"/>
  </sheetPr>
  <dimension ref="A1:Z1000"/>
  <sheetViews>
    <sheetView showGridLines="0" workbookViewId="0">
      <selection activeCell="G4" sqref="G4"/>
    </sheetView>
  </sheetViews>
  <sheetFormatPr defaultColWidth="12.54296875" defaultRowHeight="15" customHeight="1" x14ac:dyDescent="0.25"/>
  <cols>
    <col min="1" max="1" width="4.54296875" customWidth="1"/>
    <col min="2" max="2" width="49.453125" customWidth="1"/>
    <col min="3" max="5" width="14.81640625" customWidth="1"/>
    <col min="6" max="26" width="9.1796875" customWidth="1"/>
  </cols>
  <sheetData>
    <row r="1" spans="1:26" ht="27" customHeight="1" x14ac:dyDescent="0.25">
      <c r="A1" s="427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15" customHeight="1" x14ac:dyDescent="0.25">
      <c r="A2" s="427" t="str">
        <f>Capa!A3</f>
        <v>3º Relatório Gerencial Financeiro</v>
      </c>
      <c r="B2" s="409"/>
      <c r="C2" s="409"/>
      <c r="D2" s="409"/>
      <c r="E2" s="409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17.25" customHeight="1" x14ac:dyDescent="0.25">
      <c r="A3" s="427" t="s">
        <v>113</v>
      </c>
      <c r="B3" s="409"/>
      <c r="C3" s="409"/>
      <c r="D3" s="409"/>
      <c r="E3" s="409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ht="33" customHeight="1" x14ac:dyDescent="0.25">
      <c r="A4" s="285" t="s">
        <v>114</v>
      </c>
      <c r="B4" s="286" t="s">
        <v>115</v>
      </c>
      <c r="C4" s="28" t="s">
        <v>75</v>
      </c>
      <c r="D4" s="29" t="s">
        <v>110</v>
      </c>
      <c r="E4" s="28" t="s">
        <v>116</v>
      </c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</row>
    <row r="5" spans="1:26" ht="12.75" hidden="1" customHeight="1" x14ac:dyDescent="0.25">
      <c r="A5" s="287"/>
      <c r="B5" s="30" t="s">
        <v>117</v>
      </c>
      <c r="C5" s="288"/>
      <c r="D5" s="31"/>
      <c r="E5" s="32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</row>
    <row r="6" spans="1:26" ht="12.75" customHeight="1" x14ac:dyDescent="0.25">
      <c r="A6" s="33">
        <v>1</v>
      </c>
      <c r="B6" s="34" t="s">
        <v>118</v>
      </c>
      <c r="C6" s="289">
        <v>2120811.1639999608</v>
      </c>
      <c r="D6" s="190">
        <f>IF(B6="",0,
SUMPRODUCT(('Diário 1º PA'!$H$4:$H$2007='Gasto das Atividades'!B6)*('Diário 1º PA'!$C$4:$C$2007&gt;=Resumo!$C$4)*('Diário 1º PA'!$C$4:$C$2007&lt;=EOMONTH(Resumo!$N$4,0))*('Diário 1º PA'!$F$4:$F$2007))+
SUMPRODUCT(('Diário 2º PA'!$H$4:$H$1978='Gasto das Atividades'!B6)*('Diário 2º PA'!$C$4:$C$1978&gt;=Resumo!$C$4)*('Diário 2º PA'!$C$4:$C$1978&lt;=EOMONTH(Resumo!$N$4,0))*('Diário 2º PA'!$F$4:$F$1978))+
SUMPRODUCT(('Diário 3º PA'!$H$4:$H$1994='Gasto das Atividades'!B6)*('Diário 3º PA'!$C$4:$C$1994&gt;=Resumo!$C$4)*('Diário 3º PA'!$C$4:$C$1994&lt;=EOMONTH(Resumo!$N$4,0))*('Diário 3º PA'!$F$4:$F$1994))+
SUMPRODUCT(('Diário 4º PA'!$H$4:$H$2000='Gasto das Atividades'!B6)*('Diário 4º PA'!$C$4:$C$2000&gt;=Resumo!$C$4)*('Diário 4º PA'!$C$4:$C$2000&lt;=EOMONTH(Resumo!$N$4,0))*('Diário 4º PA'!$F$4:$F$2000))+
SUMPRODUCT(('Comp.'!$G$5:$G$505='Gasto das Atividades'!B6)*('Comp.'!$B$5:$B$505&gt;=Resumo!$C$4)*('Comp.'!$B$5:$B$505&lt;=EOMONTH(Resumo!$N$4,0))*('Comp.'!$E$5:$E$505)))</f>
        <v>786764.37000000011</v>
      </c>
      <c r="E6" s="191">
        <f t="shared" ref="E6:E36" si="0">IF(OR(D6=0,C6=0),"-",D6/C6)</f>
        <v>0.3709733253742975</v>
      </c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</row>
    <row r="7" spans="1:26" ht="12.75" customHeight="1" x14ac:dyDescent="0.25">
      <c r="A7" s="36">
        <v>2</v>
      </c>
      <c r="B7" s="37" t="s">
        <v>119</v>
      </c>
      <c r="C7" s="289">
        <v>1109823.72</v>
      </c>
      <c r="D7" s="190">
        <f>IF(B7="",0,
SUMPRODUCT(('Diário 1º PA'!$H$4:$H$2007='Gasto das Atividades'!B7)*('Diário 1º PA'!$C$4:$C$2007&gt;=Resumo!$C$4)*('Diário 1º PA'!$C$4:$C$2007&lt;=EOMONTH(Resumo!$N$4,0))*('Diário 1º PA'!$F$4:$F$2007))+
SUMPRODUCT(('Diário 2º PA'!$H$4:$H$1978='Gasto das Atividades'!B7)*('Diário 2º PA'!$C$4:$C$1978&gt;=Resumo!$C$4)*('Diário 2º PA'!$C$4:$C$1978&lt;=EOMONTH(Resumo!$N$4,0))*('Diário 2º PA'!$F$4:$F$1978))+
SUMPRODUCT(('Diário 3º PA'!$H$4:$H$1994='Gasto das Atividades'!B7)*('Diário 3º PA'!$C$4:$C$1994&gt;=Resumo!$C$4)*('Diário 3º PA'!$C$4:$C$1994&lt;=EOMONTH(Resumo!$N$4,0))*('Diário 3º PA'!$F$4:$F$1994))+
SUMPRODUCT(('Diário 4º PA'!$H$4:$H$2000='Gasto das Atividades'!B7)*('Diário 4º PA'!$C$4:$C$2000&gt;=Resumo!$C$4)*('Diário 4º PA'!$C$4:$C$2000&lt;=EOMONTH(Resumo!$N$4,0))*('Diário 4º PA'!$F$4:$F$2000))+
SUMPRODUCT(('Comp.'!$G$5:$G$505='Gasto das Atividades'!B7)*('Comp.'!$B$5:$B$505&gt;=Resumo!$C$4)*('Comp.'!$B$5:$B$505&lt;=EOMONTH(Resumo!$N$4,0))*('Comp.'!$E$5:$E$505)))</f>
        <v>322572.65000000002</v>
      </c>
      <c r="E7" s="192">
        <f t="shared" si="0"/>
        <v>0.29065214969454789</v>
      </c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ht="12.75" customHeight="1" x14ac:dyDescent="0.25">
      <c r="A8" s="36">
        <v>3</v>
      </c>
      <c r="B8" s="37" t="s">
        <v>120</v>
      </c>
      <c r="C8" s="289">
        <v>1260176.8400000001</v>
      </c>
      <c r="D8" s="190">
        <f>IF(B8="",0,
SUMPRODUCT(('Diário 1º PA'!$H$4:$H$2007='Gasto das Atividades'!B8)*('Diário 1º PA'!$C$4:$C$2007&gt;=Resumo!$C$4)*('Diário 1º PA'!$C$4:$C$2007&lt;=EOMONTH(Resumo!$N$4,0))*('Diário 1º PA'!$F$4:$F$2007))+
SUMPRODUCT(('Diário 2º PA'!$H$4:$H$1978='Gasto das Atividades'!B8)*('Diário 2º PA'!$C$4:$C$1978&gt;=Resumo!$C$4)*('Diário 2º PA'!$C$4:$C$1978&lt;=EOMONTH(Resumo!$N$4,0))*('Diário 2º PA'!$F$4:$F$1978))+
SUMPRODUCT(('Diário 3º PA'!$H$4:$H$1994='Gasto das Atividades'!B8)*('Diário 3º PA'!$C$4:$C$1994&gt;=Resumo!$C$4)*('Diário 3º PA'!$C$4:$C$1994&lt;=EOMONTH(Resumo!$N$4,0))*('Diário 3º PA'!$F$4:$F$1994))+
SUMPRODUCT(('Diário 4º PA'!$H$4:$H$2000='Gasto das Atividades'!B8)*('Diário 4º PA'!$C$4:$C$2000&gt;=Resumo!$C$4)*('Diário 4º PA'!$C$4:$C$2000&lt;=EOMONTH(Resumo!$N$4,0))*('Diário 4º PA'!$F$4:$F$2000))+
SUMPRODUCT(('Comp.'!$G$5:$G$505='Gasto das Atividades'!B8)*('Comp.'!$B$5:$B$505&gt;=Resumo!$C$4)*('Comp.'!$B$5:$B$505&lt;=EOMONTH(Resumo!$N$4,0))*('Comp.'!$E$5:$E$505)))</f>
        <v>255330.07000000007</v>
      </c>
      <c r="E8" s="192">
        <f t="shared" si="0"/>
        <v>0.20261447591752285</v>
      </c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spans="1:26" ht="12.75" customHeight="1" x14ac:dyDescent="0.25">
      <c r="A9" s="36">
        <v>4</v>
      </c>
      <c r="B9" s="37" t="s">
        <v>121</v>
      </c>
      <c r="C9" s="289">
        <v>1058544.6600000001</v>
      </c>
      <c r="D9" s="190">
        <f>IF(B9="",0,
SUMPRODUCT(('Diário 1º PA'!$H$4:$H$2007='Gasto das Atividades'!B9)*('Diário 1º PA'!$C$4:$C$2007&gt;=Resumo!$C$4)*('Diário 1º PA'!$C$4:$C$2007&lt;=EOMONTH(Resumo!$N$4,0))*('Diário 1º PA'!$F$4:$F$2007))+
SUMPRODUCT(('Diário 2º PA'!$H$4:$H$1978='Gasto das Atividades'!B9)*('Diário 2º PA'!$C$4:$C$1978&gt;=Resumo!$C$4)*('Diário 2º PA'!$C$4:$C$1978&lt;=EOMONTH(Resumo!$N$4,0))*('Diário 2º PA'!$F$4:$F$1978))+
SUMPRODUCT(('Diário 3º PA'!$H$4:$H$1994='Gasto das Atividades'!B9)*('Diário 3º PA'!$C$4:$C$1994&gt;=Resumo!$C$4)*('Diário 3º PA'!$C$4:$C$1994&lt;=EOMONTH(Resumo!$N$4,0))*('Diário 3º PA'!$F$4:$F$1994))+
SUMPRODUCT(('Diário 4º PA'!$H$4:$H$2000='Gasto das Atividades'!B9)*('Diário 4º PA'!$C$4:$C$2000&gt;=Resumo!$C$4)*('Diário 4º PA'!$C$4:$C$2000&lt;=EOMONTH(Resumo!$N$4,0))*('Diário 4º PA'!$F$4:$F$2000))+
SUMPRODUCT(('Comp.'!$G$5:$G$505='Gasto das Atividades'!B9)*('Comp.'!$B$5:$B$505&gt;=Resumo!$C$4)*('Comp.'!$B$5:$B$505&lt;=EOMONTH(Resumo!$N$4,0))*('Comp.'!$E$5:$E$505)))</f>
        <v>248218.69999999995</v>
      </c>
      <c r="E9" s="192">
        <f t="shared" si="0"/>
        <v>0.23449053155678848</v>
      </c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 ht="12.75" customHeight="1" x14ac:dyDescent="0.25">
      <c r="A10" s="36">
        <v>5</v>
      </c>
      <c r="B10" s="37" t="s">
        <v>122</v>
      </c>
      <c r="C10" s="289">
        <v>951753.88000000012</v>
      </c>
      <c r="D10" s="190">
        <f>IF(B10="",0,
SUMPRODUCT(('Diário 1º PA'!$H$4:$H$2007='Gasto das Atividades'!B10)*('Diário 1º PA'!$C$4:$C$2007&gt;=Resumo!$C$4)*('Diário 1º PA'!$C$4:$C$2007&lt;=EOMONTH(Resumo!$N$4,0))*('Diário 1º PA'!$F$4:$F$2007))+
SUMPRODUCT(('Diário 2º PA'!$H$4:$H$1978='Gasto das Atividades'!B10)*('Diário 2º PA'!$C$4:$C$1978&gt;=Resumo!$C$4)*('Diário 2º PA'!$C$4:$C$1978&lt;=EOMONTH(Resumo!$N$4,0))*('Diário 2º PA'!$F$4:$F$1978))+
SUMPRODUCT(('Diário 3º PA'!$H$4:$H$1994='Gasto das Atividades'!B10)*('Diário 3º PA'!$C$4:$C$1994&gt;=Resumo!$C$4)*('Diário 3º PA'!$C$4:$C$1994&lt;=EOMONTH(Resumo!$N$4,0))*('Diário 3º PA'!$F$4:$F$1994))+
SUMPRODUCT(('Diário 4º PA'!$H$4:$H$2000='Gasto das Atividades'!B10)*('Diário 4º PA'!$C$4:$C$2000&gt;=Resumo!$C$4)*('Diário 4º PA'!$C$4:$C$2000&lt;=EOMONTH(Resumo!$N$4,0))*('Diário 4º PA'!$F$4:$F$2000))+
SUMPRODUCT(('Comp.'!$G$5:$G$505='Gasto das Atividades'!B10)*('Comp.'!$B$5:$B$505&gt;=Resumo!$C$4)*('Comp.'!$B$5:$B$505&lt;=EOMONTH(Resumo!$N$4,0))*('Comp.'!$E$5:$E$505)))</f>
        <v>335249.33000000007</v>
      </c>
      <c r="E10" s="192">
        <f t="shared" si="0"/>
        <v>0.35224372292551098</v>
      </c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spans="1:26" ht="12.75" customHeight="1" x14ac:dyDescent="0.25">
      <c r="A11" s="36">
        <v>6</v>
      </c>
      <c r="B11" s="37" t="s">
        <v>123</v>
      </c>
      <c r="C11" s="289">
        <v>1029897.8800000001</v>
      </c>
      <c r="D11" s="190">
        <f>IF(B11="",0,
SUMPRODUCT(('Diário 1º PA'!$H$4:$H$2007='Gasto das Atividades'!B11)*('Diário 1º PA'!$C$4:$C$2007&gt;=Resumo!$C$4)*('Diário 1º PA'!$C$4:$C$2007&lt;=EOMONTH(Resumo!$N$4,0))*('Diário 1º PA'!$F$4:$F$2007))+
SUMPRODUCT(('Diário 2º PA'!$H$4:$H$1978='Gasto das Atividades'!B11)*('Diário 2º PA'!$C$4:$C$1978&gt;=Resumo!$C$4)*('Diário 2º PA'!$C$4:$C$1978&lt;=EOMONTH(Resumo!$N$4,0))*('Diário 2º PA'!$F$4:$F$1978))+
SUMPRODUCT(('Diário 3º PA'!$H$4:$H$1994='Gasto das Atividades'!B11)*('Diário 3º PA'!$C$4:$C$1994&gt;=Resumo!$C$4)*('Diário 3º PA'!$C$4:$C$1994&lt;=EOMONTH(Resumo!$N$4,0))*('Diário 3º PA'!$F$4:$F$1994))+
SUMPRODUCT(('Diário 4º PA'!$H$4:$H$2000='Gasto das Atividades'!B11)*('Diário 4º PA'!$C$4:$C$2000&gt;=Resumo!$C$4)*('Diário 4º PA'!$C$4:$C$2000&lt;=EOMONTH(Resumo!$N$4,0))*('Diário 4º PA'!$F$4:$F$2000))+
SUMPRODUCT(('Comp.'!$G$5:$G$505='Gasto das Atividades'!B11)*('Comp.'!$B$5:$B$505&gt;=Resumo!$C$4)*('Comp.'!$B$5:$B$505&lt;=EOMONTH(Resumo!$N$4,0))*('Comp.'!$E$5:$E$505)))</f>
        <v>476199.84000000008</v>
      </c>
      <c r="E11" s="192">
        <f t="shared" si="0"/>
        <v>0.46237578428649645</v>
      </c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ht="12.75" customHeight="1" x14ac:dyDescent="0.25">
      <c r="A12" s="36">
        <v>7</v>
      </c>
      <c r="B12" s="37" t="s">
        <v>124</v>
      </c>
      <c r="C12" s="289">
        <v>984272.38000000012</v>
      </c>
      <c r="D12" s="190">
        <f>IF(B12="",0,
SUMPRODUCT(('Diário 1º PA'!$H$4:$H$2007='Gasto das Atividades'!B12)*('Diário 1º PA'!$C$4:$C$2007&gt;=Resumo!$C$4)*('Diário 1º PA'!$C$4:$C$2007&lt;=EOMONTH(Resumo!$N$4,0))*('Diário 1º PA'!$F$4:$F$2007))+
SUMPRODUCT(('Diário 2º PA'!$H$4:$H$1978='Gasto das Atividades'!B12)*('Diário 2º PA'!$C$4:$C$1978&gt;=Resumo!$C$4)*('Diário 2º PA'!$C$4:$C$1978&lt;=EOMONTH(Resumo!$N$4,0))*('Diário 2º PA'!$F$4:$F$1978))+
SUMPRODUCT(('Diário 3º PA'!$H$4:$H$1994='Gasto das Atividades'!B12)*('Diário 3º PA'!$C$4:$C$1994&gt;=Resumo!$C$4)*('Diário 3º PA'!$C$4:$C$1994&lt;=EOMONTH(Resumo!$N$4,0))*('Diário 3º PA'!$F$4:$F$1994))+
SUMPRODUCT(('Diário 4º PA'!$H$4:$H$2000='Gasto das Atividades'!B12)*('Diário 4º PA'!$C$4:$C$2000&gt;=Resumo!$C$4)*('Diário 4º PA'!$C$4:$C$2000&lt;=EOMONTH(Resumo!$N$4,0))*('Diário 4º PA'!$F$4:$F$2000))+
SUMPRODUCT(('Comp.'!$G$5:$G$505='Gasto das Atividades'!B12)*('Comp.'!$B$5:$B$505&gt;=Resumo!$C$4)*('Comp.'!$B$5:$B$505&lt;=EOMONTH(Resumo!$N$4,0))*('Comp.'!$E$5:$E$505)))</f>
        <v>343873.68999999994</v>
      </c>
      <c r="E12" s="192">
        <f t="shared" si="0"/>
        <v>0.34936842380967748</v>
      </c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spans="1:26" ht="12" customHeight="1" x14ac:dyDescent="0.25">
      <c r="A13" s="36">
        <v>8</v>
      </c>
      <c r="B13" s="37" t="s">
        <v>125</v>
      </c>
      <c r="C13" s="289">
        <v>913657.33000000007</v>
      </c>
      <c r="D13" s="190">
        <f>IF(B13="",0,
SUMPRODUCT(('Diário 1º PA'!$H$4:$H$2007='Gasto das Atividades'!B13)*('Diário 1º PA'!$C$4:$C$2007&gt;=Resumo!$C$4)*('Diário 1º PA'!$C$4:$C$2007&lt;=EOMONTH(Resumo!$N$4,0))*('Diário 1º PA'!$F$4:$F$2007))+
SUMPRODUCT(('Diário 2º PA'!$H$4:$H$1978='Gasto das Atividades'!B13)*('Diário 2º PA'!$C$4:$C$1978&gt;=Resumo!$C$4)*('Diário 2º PA'!$C$4:$C$1978&lt;=EOMONTH(Resumo!$N$4,0))*('Diário 2º PA'!$F$4:$F$1978))+
SUMPRODUCT(('Diário 3º PA'!$H$4:$H$1994='Gasto das Atividades'!B13)*('Diário 3º PA'!$C$4:$C$1994&gt;=Resumo!$C$4)*('Diário 3º PA'!$C$4:$C$1994&lt;=EOMONTH(Resumo!$N$4,0))*('Diário 3º PA'!$F$4:$F$1994))+
SUMPRODUCT(('Diário 4º PA'!$H$4:$H$2000='Gasto das Atividades'!B13)*('Diário 4º PA'!$C$4:$C$2000&gt;=Resumo!$C$4)*('Diário 4º PA'!$C$4:$C$2000&lt;=EOMONTH(Resumo!$N$4,0))*('Diário 4º PA'!$F$4:$F$2000))+
SUMPRODUCT(('Comp.'!$G$5:$G$505='Gasto das Atividades'!B13)*('Comp.'!$B$5:$B$505&gt;=Resumo!$C$4)*('Comp.'!$B$5:$B$505&lt;=EOMONTH(Resumo!$N$4,0))*('Comp.'!$E$5:$E$505)))</f>
        <v>256086.97999999989</v>
      </c>
      <c r="E13" s="192">
        <f t="shared" si="0"/>
        <v>0.28028777484880452</v>
      </c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 spans="1:26" ht="12.75" customHeight="1" x14ac:dyDescent="0.25">
      <c r="A14" s="36">
        <v>9</v>
      </c>
      <c r="B14" s="37" t="s">
        <v>126</v>
      </c>
      <c r="C14" s="289">
        <v>1138451.8399999999</v>
      </c>
      <c r="D14" s="190">
        <f>IF(B14="",0,
SUMPRODUCT(('Diário 1º PA'!$H$4:$H$2007='Gasto das Atividades'!B14)*('Diário 1º PA'!$C$4:$C$2007&gt;=Resumo!$C$4)*('Diário 1º PA'!$C$4:$C$2007&lt;=EOMONTH(Resumo!$N$4,0))*('Diário 1º PA'!$F$4:$F$2007))+
SUMPRODUCT(('Diário 2º PA'!$H$4:$H$1978='Gasto das Atividades'!B14)*('Diário 2º PA'!$C$4:$C$1978&gt;=Resumo!$C$4)*('Diário 2º PA'!$C$4:$C$1978&lt;=EOMONTH(Resumo!$N$4,0))*('Diário 2º PA'!$F$4:$F$1978))+
SUMPRODUCT(('Diário 3º PA'!$H$4:$H$1994='Gasto das Atividades'!B14)*('Diário 3º PA'!$C$4:$C$1994&gt;=Resumo!$C$4)*('Diário 3º PA'!$C$4:$C$1994&lt;=EOMONTH(Resumo!$N$4,0))*('Diário 3º PA'!$F$4:$F$1994))+
SUMPRODUCT(('Diário 4º PA'!$H$4:$H$2000='Gasto das Atividades'!B14)*('Diário 4º PA'!$C$4:$C$2000&gt;=Resumo!$C$4)*('Diário 4º PA'!$C$4:$C$2000&lt;=EOMONTH(Resumo!$N$4,0))*('Diário 4º PA'!$F$4:$F$2000))+
SUMPRODUCT(('Comp.'!$G$5:$G$505='Gasto das Atividades'!B14)*('Comp.'!$B$5:$B$505&gt;=Resumo!$C$4)*('Comp.'!$B$5:$B$505&lt;=EOMONTH(Resumo!$N$4,0))*('Comp.'!$E$5:$E$505)))</f>
        <v>331948.17000000004</v>
      </c>
      <c r="E14" s="192">
        <f t="shared" si="0"/>
        <v>0.29157857920454511</v>
      </c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spans="1:26" ht="14.25" customHeight="1" x14ac:dyDescent="0.25">
      <c r="A15" s="36">
        <v>10</v>
      </c>
      <c r="B15" s="37" t="s">
        <v>127</v>
      </c>
      <c r="C15" s="289">
        <v>1057537.4800000002</v>
      </c>
      <c r="D15" s="190">
        <f>IF(B15="",0,
SUMPRODUCT(('Diário 1º PA'!$H$4:$H$2007='Gasto das Atividades'!B15)*('Diário 1º PA'!$C$4:$C$2007&gt;=Resumo!$C$4)*('Diário 1º PA'!$C$4:$C$2007&lt;=EOMONTH(Resumo!$N$4,0))*('Diário 1º PA'!$F$4:$F$2007))+
SUMPRODUCT(('Diário 2º PA'!$H$4:$H$1978='Gasto das Atividades'!B15)*('Diário 2º PA'!$C$4:$C$1978&gt;=Resumo!$C$4)*('Diário 2º PA'!$C$4:$C$1978&lt;=EOMONTH(Resumo!$N$4,0))*('Diário 2º PA'!$F$4:$F$1978))+
SUMPRODUCT(('Diário 3º PA'!$H$4:$H$1994='Gasto das Atividades'!B15)*('Diário 3º PA'!$C$4:$C$1994&gt;=Resumo!$C$4)*('Diário 3º PA'!$C$4:$C$1994&lt;=EOMONTH(Resumo!$N$4,0))*('Diário 3º PA'!$F$4:$F$1994))+
SUMPRODUCT(('Diário 4º PA'!$H$4:$H$2000='Gasto das Atividades'!B15)*('Diário 4º PA'!$C$4:$C$2000&gt;=Resumo!$C$4)*('Diário 4º PA'!$C$4:$C$2000&lt;=EOMONTH(Resumo!$N$4,0))*('Diário 4º PA'!$F$4:$F$2000))+
SUMPRODUCT(('Comp.'!$G$5:$G$505='Gasto das Atividades'!B15)*('Comp.'!$B$5:$B$505&gt;=Resumo!$C$4)*('Comp.'!$B$5:$B$505&lt;=EOMONTH(Resumo!$N$4,0))*('Comp.'!$E$5:$E$505)))</f>
        <v>430719.81000000006</v>
      </c>
      <c r="E15" s="192">
        <f t="shared" si="0"/>
        <v>0.40728562168784788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 spans="1:26" ht="12.75" customHeight="1" x14ac:dyDescent="0.25">
      <c r="A16" s="36">
        <v>11</v>
      </c>
      <c r="B16" s="37" t="s">
        <v>128</v>
      </c>
      <c r="C16" s="289">
        <v>1222425.79</v>
      </c>
      <c r="D16" s="190">
        <f>IF(B16="",0,
SUMPRODUCT(('Diário 1º PA'!$H$4:$H$2007='Gasto das Atividades'!B16)*('Diário 1º PA'!$C$4:$C$2007&gt;=Resumo!$C$4)*('Diário 1º PA'!$C$4:$C$2007&lt;=EOMONTH(Resumo!$N$4,0))*('Diário 1º PA'!$F$4:$F$2007))+
SUMPRODUCT(('Diário 2º PA'!$H$4:$H$1978='Gasto das Atividades'!B16)*('Diário 2º PA'!$C$4:$C$1978&gt;=Resumo!$C$4)*('Diário 2º PA'!$C$4:$C$1978&lt;=EOMONTH(Resumo!$N$4,0))*('Diário 2º PA'!$F$4:$F$1978))+
SUMPRODUCT(('Diário 3º PA'!$H$4:$H$1994='Gasto das Atividades'!B16)*('Diário 3º PA'!$C$4:$C$1994&gt;=Resumo!$C$4)*('Diário 3º PA'!$C$4:$C$1994&lt;=EOMONTH(Resumo!$N$4,0))*('Diário 3º PA'!$F$4:$F$1994))+
SUMPRODUCT(('Diário 4º PA'!$H$4:$H$2000='Gasto das Atividades'!B16)*('Diário 4º PA'!$C$4:$C$2000&gt;=Resumo!$C$4)*('Diário 4º PA'!$C$4:$C$2000&lt;=EOMONTH(Resumo!$N$4,0))*('Diário 4º PA'!$F$4:$F$2000))+
SUMPRODUCT(('Comp.'!$G$5:$G$505='Gasto das Atividades'!B16)*('Comp.'!$B$5:$B$505&gt;=Resumo!$C$4)*('Comp.'!$B$5:$B$505&lt;=EOMONTH(Resumo!$N$4,0))*('Comp.'!$E$5:$E$505)))</f>
        <v>444524.0799999999</v>
      </c>
      <c r="E16" s="192">
        <f t="shared" si="0"/>
        <v>0.36364095361567911</v>
      </c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 spans="1:26" ht="12.75" customHeight="1" x14ac:dyDescent="0.25">
      <c r="A17" s="36">
        <v>12</v>
      </c>
      <c r="B17" s="37" t="s">
        <v>129</v>
      </c>
      <c r="C17" s="289">
        <v>1290639.6000000003</v>
      </c>
      <c r="D17" s="190">
        <f>IF(B17="",0,
SUMPRODUCT(('Diário 1º PA'!$H$4:$H$2007='Gasto das Atividades'!B17)*('Diário 1º PA'!$C$4:$C$2007&gt;=Resumo!$C$4)*('Diário 1º PA'!$C$4:$C$2007&lt;=EOMONTH(Resumo!$N$4,0))*('Diário 1º PA'!$F$4:$F$2007))+
SUMPRODUCT(('Diário 2º PA'!$H$4:$H$1978='Gasto das Atividades'!B17)*('Diário 2º PA'!$C$4:$C$1978&gt;=Resumo!$C$4)*('Diário 2º PA'!$C$4:$C$1978&lt;=EOMONTH(Resumo!$N$4,0))*('Diário 2º PA'!$F$4:$F$1978))+
SUMPRODUCT(('Diário 3º PA'!$H$4:$H$1994='Gasto das Atividades'!B17)*('Diário 3º PA'!$C$4:$C$1994&gt;=Resumo!$C$4)*('Diário 3º PA'!$C$4:$C$1994&lt;=EOMONTH(Resumo!$N$4,0))*('Diário 3º PA'!$F$4:$F$1994))+
SUMPRODUCT(('Diário 4º PA'!$H$4:$H$2000='Gasto das Atividades'!B17)*('Diário 4º PA'!$C$4:$C$2000&gt;=Resumo!$C$4)*('Diário 4º PA'!$C$4:$C$2000&lt;=EOMONTH(Resumo!$N$4,0))*('Diário 4º PA'!$F$4:$F$2000))+
SUMPRODUCT(('Comp.'!$G$5:$G$505='Gasto das Atividades'!B17)*('Comp.'!$B$5:$B$505&gt;=Resumo!$C$4)*('Comp.'!$B$5:$B$505&lt;=EOMONTH(Resumo!$N$4,0))*('Comp.'!$E$5:$E$505)))</f>
        <v>429047.55999999994</v>
      </c>
      <c r="E17" s="192">
        <f t="shared" si="0"/>
        <v>0.33243018422803688</v>
      </c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 spans="1:26" ht="12.75" customHeight="1" x14ac:dyDescent="0.25">
      <c r="A18" s="36">
        <v>13</v>
      </c>
      <c r="B18" s="37" t="s">
        <v>130</v>
      </c>
      <c r="C18" s="289">
        <v>1163790.5899999999</v>
      </c>
      <c r="D18" s="190">
        <f>IF(B18="",0,
SUMPRODUCT(('Diário 1º PA'!$H$4:$H$2007='Gasto das Atividades'!B18)*('Diário 1º PA'!$C$4:$C$2007&gt;=Resumo!$C$4)*('Diário 1º PA'!$C$4:$C$2007&lt;=EOMONTH(Resumo!$N$4,0))*('Diário 1º PA'!$F$4:$F$2007))+
SUMPRODUCT(('Diário 2º PA'!$H$4:$H$1978='Gasto das Atividades'!B18)*('Diário 2º PA'!$C$4:$C$1978&gt;=Resumo!$C$4)*('Diário 2º PA'!$C$4:$C$1978&lt;=EOMONTH(Resumo!$N$4,0))*('Diário 2º PA'!$F$4:$F$1978))+
SUMPRODUCT(('Diário 3º PA'!$H$4:$H$1994='Gasto das Atividades'!B18)*('Diário 3º PA'!$C$4:$C$1994&gt;=Resumo!$C$4)*('Diário 3º PA'!$C$4:$C$1994&lt;=EOMONTH(Resumo!$N$4,0))*('Diário 3º PA'!$F$4:$F$1994))+
SUMPRODUCT(('Diário 4º PA'!$H$4:$H$2000='Gasto das Atividades'!B18)*('Diário 4º PA'!$C$4:$C$2000&gt;=Resumo!$C$4)*('Diário 4º PA'!$C$4:$C$2000&lt;=EOMONTH(Resumo!$N$4,0))*('Diário 4º PA'!$F$4:$F$2000))+
SUMPRODUCT(('Comp.'!$G$5:$G$505='Gasto das Atividades'!B18)*('Comp.'!$B$5:$B$505&gt;=Resumo!$C$4)*('Comp.'!$B$5:$B$505&lt;=EOMONTH(Resumo!$N$4,0))*('Comp.'!$E$5:$E$505)))</f>
        <v>610812.89</v>
      </c>
      <c r="E18" s="192">
        <f t="shared" si="0"/>
        <v>0.52484776492306928</v>
      </c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spans="1:26" ht="12.75" customHeight="1" x14ac:dyDescent="0.25">
      <c r="A19" s="36">
        <v>14</v>
      </c>
      <c r="B19" s="37" t="s">
        <v>131</v>
      </c>
      <c r="C19" s="289">
        <v>294329.55</v>
      </c>
      <c r="D19" s="190">
        <f>IF(B19="",0,
SUMPRODUCT(('Diário 1º PA'!$H$4:$H$2007='Gasto das Atividades'!B19)*('Diário 1º PA'!$C$4:$C$2007&gt;=Resumo!$C$4)*('Diário 1º PA'!$C$4:$C$2007&lt;=EOMONTH(Resumo!$N$4,0))*('Diário 1º PA'!$F$4:$F$2007))+
SUMPRODUCT(('Diário 2º PA'!$H$4:$H$1978='Gasto das Atividades'!B19)*('Diário 2º PA'!$C$4:$C$1978&gt;=Resumo!$C$4)*('Diário 2º PA'!$C$4:$C$1978&lt;=EOMONTH(Resumo!$N$4,0))*('Diário 2º PA'!$F$4:$F$1978))+
SUMPRODUCT(('Diário 3º PA'!$H$4:$H$1994='Gasto das Atividades'!B19)*('Diário 3º PA'!$C$4:$C$1994&gt;=Resumo!$C$4)*('Diário 3º PA'!$C$4:$C$1994&lt;=EOMONTH(Resumo!$N$4,0))*('Diário 3º PA'!$F$4:$F$1994))+
SUMPRODUCT(('Diário 4º PA'!$H$4:$H$2000='Gasto das Atividades'!B19)*('Diário 4º PA'!$C$4:$C$2000&gt;=Resumo!$C$4)*('Diário 4º PA'!$C$4:$C$2000&lt;=EOMONTH(Resumo!$N$4,0))*('Diário 4º PA'!$F$4:$F$2000))+
SUMPRODUCT(('Comp.'!$G$5:$G$505='Gasto das Atividades'!B19)*('Comp.'!$B$5:$B$505&gt;=Resumo!$C$4)*('Comp.'!$B$5:$B$505&lt;=EOMONTH(Resumo!$N$4,0))*('Comp.'!$E$5:$E$505)))</f>
        <v>0</v>
      </c>
      <c r="E19" s="192" t="str">
        <f t="shared" si="0"/>
        <v>-</v>
      </c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 spans="1:26" ht="12.75" customHeight="1" x14ac:dyDescent="0.25">
      <c r="A20" s="36">
        <v>15</v>
      </c>
      <c r="B20" s="37" t="s">
        <v>132</v>
      </c>
      <c r="C20" s="289">
        <v>155551.97</v>
      </c>
      <c r="D20" s="190">
        <f>IF(B20="",0,
SUMPRODUCT(('Diário 1º PA'!$H$4:$H$2007='Gasto das Atividades'!B20)*('Diário 1º PA'!$C$4:$C$2007&gt;=Resumo!$C$4)*('Diário 1º PA'!$C$4:$C$2007&lt;=EOMONTH(Resumo!$N$4,0))*('Diário 1º PA'!$F$4:$F$2007))+
SUMPRODUCT(('Diário 2º PA'!$H$4:$H$1978='Gasto das Atividades'!B20)*('Diário 2º PA'!$C$4:$C$1978&gt;=Resumo!$C$4)*('Diário 2º PA'!$C$4:$C$1978&lt;=EOMONTH(Resumo!$N$4,0))*('Diário 2º PA'!$F$4:$F$1978))+
SUMPRODUCT(('Diário 3º PA'!$H$4:$H$1994='Gasto das Atividades'!B20)*('Diário 3º PA'!$C$4:$C$1994&gt;=Resumo!$C$4)*('Diário 3º PA'!$C$4:$C$1994&lt;=EOMONTH(Resumo!$N$4,0))*('Diário 3º PA'!$F$4:$F$1994))+
SUMPRODUCT(('Diário 4º PA'!$H$4:$H$2000='Gasto das Atividades'!B20)*('Diário 4º PA'!$C$4:$C$2000&gt;=Resumo!$C$4)*('Diário 4º PA'!$C$4:$C$2000&lt;=EOMONTH(Resumo!$N$4,0))*('Diário 4º PA'!$F$4:$F$2000))+
SUMPRODUCT(('Comp.'!$G$5:$G$505='Gasto das Atividades'!B20)*('Comp.'!$B$5:$B$505&gt;=Resumo!$C$4)*('Comp.'!$B$5:$B$505&lt;=EOMONTH(Resumo!$N$4,0))*('Comp.'!$E$5:$E$505)))</f>
        <v>0</v>
      </c>
      <c r="E20" s="192" t="str">
        <f t="shared" si="0"/>
        <v>-</v>
      </c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spans="1:26" ht="12.75" customHeight="1" x14ac:dyDescent="0.25">
      <c r="A21" s="36">
        <v>16</v>
      </c>
      <c r="B21" s="37" t="s">
        <v>133</v>
      </c>
      <c r="C21" s="289">
        <v>1082226.8500000001</v>
      </c>
      <c r="D21" s="190">
        <f>IF(B21="",0,
SUMPRODUCT(('Diário 1º PA'!$H$4:$H$2007='Gasto das Atividades'!B21)*('Diário 1º PA'!$C$4:$C$2007&gt;=Resumo!$C$4)*('Diário 1º PA'!$C$4:$C$2007&lt;=EOMONTH(Resumo!$N$4,0))*('Diário 1º PA'!$F$4:$F$2007))+
SUMPRODUCT(('Diário 2º PA'!$H$4:$H$1978='Gasto das Atividades'!B21)*('Diário 2º PA'!$C$4:$C$1978&gt;=Resumo!$C$4)*('Diário 2º PA'!$C$4:$C$1978&lt;=EOMONTH(Resumo!$N$4,0))*('Diário 2º PA'!$F$4:$F$1978))+
SUMPRODUCT(('Diário 3º PA'!$H$4:$H$1994='Gasto das Atividades'!B21)*('Diário 3º PA'!$C$4:$C$1994&gt;=Resumo!$C$4)*('Diário 3º PA'!$C$4:$C$1994&lt;=EOMONTH(Resumo!$N$4,0))*('Diário 3º PA'!$F$4:$F$1994))+
SUMPRODUCT(('Diário 4º PA'!$H$4:$H$2000='Gasto das Atividades'!B21)*('Diário 4º PA'!$C$4:$C$2000&gt;=Resumo!$C$4)*('Diário 4º PA'!$C$4:$C$2000&lt;=EOMONTH(Resumo!$N$4,0))*('Diário 4º PA'!$F$4:$F$2000))+
SUMPRODUCT(('Comp.'!$G$5:$G$505='Gasto das Atividades'!B21)*('Comp.'!$B$5:$B$505&gt;=Resumo!$C$4)*('Comp.'!$B$5:$B$505&lt;=EOMONTH(Resumo!$N$4,0))*('Comp.'!$E$5:$E$505)))</f>
        <v>380536.72999999992</v>
      </c>
      <c r="E21" s="192">
        <f t="shared" si="0"/>
        <v>0.35162381158811562</v>
      </c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spans="1:26" ht="12.75" customHeight="1" x14ac:dyDescent="0.25">
      <c r="A22" s="36">
        <v>17</v>
      </c>
      <c r="B22" s="37" t="s">
        <v>134</v>
      </c>
      <c r="C22" s="289">
        <v>1034593.1199999998</v>
      </c>
      <c r="D22" s="190">
        <f>IF(B22="",0,
SUMPRODUCT(('Diário 1º PA'!$H$4:$H$2007='Gasto das Atividades'!B22)*('Diário 1º PA'!$C$4:$C$2007&gt;=Resumo!$C$4)*('Diário 1º PA'!$C$4:$C$2007&lt;=EOMONTH(Resumo!$N$4,0))*('Diário 1º PA'!$F$4:$F$2007))+
SUMPRODUCT(('Diário 2º PA'!$H$4:$H$1978='Gasto das Atividades'!B22)*('Diário 2º PA'!$C$4:$C$1978&gt;=Resumo!$C$4)*('Diário 2º PA'!$C$4:$C$1978&lt;=EOMONTH(Resumo!$N$4,0))*('Diário 2º PA'!$F$4:$F$1978))+
SUMPRODUCT(('Diário 3º PA'!$H$4:$H$1994='Gasto das Atividades'!B22)*('Diário 3º PA'!$C$4:$C$1994&gt;=Resumo!$C$4)*('Diário 3º PA'!$C$4:$C$1994&lt;=EOMONTH(Resumo!$N$4,0))*('Diário 3º PA'!$F$4:$F$1994))+
SUMPRODUCT(('Diário 4º PA'!$H$4:$H$2000='Gasto das Atividades'!B22)*('Diário 4º PA'!$C$4:$C$2000&gt;=Resumo!$C$4)*('Diário 4º PA'!$C$4:$C$2000&lt;=EOMONTH(Resumo!$N$4,0))*('Diário 4º PA'!$F$4:$F$2000))+
SUMPRODUCT(('Comp.'!$G$5:$G$505='Gasto das Atividades'!B22)*('Comp.'!$B$5:$B$505&gt;=Resumo!$C$4)*('Comp.'!$B$5:$B$505&lt;=EOMONTH(Resumo!$N$4,0))*('Comp.'!$E$5:$E$505)))</f>
        <v>640977.0900000002</v>
      </c>
      <c r="E22" s="192">
        <f t="shared" si="0"/>
        <v>0.61954509227743593</v>
      </c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spans="1:26" ht="12.75" customHeight="1" x14ac:dyDescent="0.25">
      <c r="A23" s="36">
        <v>18</v>
      </c>
      <c r="B23" s="37" t="s">
        <v>135</v>
      </c>
      <c r="C23" s="289">
        <v>961956.87000000011</v>
      </c>
      <c r="D23" s="190">
        <f>IF(B23="",0,
SUMPRODUCT(('Diário 1º PA'!$H$4:$H$2007='Gasto das Atividades'!B23)*('Diário 1º PA'!$C$4:$C$2007&gt;=Resumo!$C$4)*('Diário 1º PA'!$C$4:$C$2007&lt;=EOMONTH(Resumo!$N$4,0))*('Diário 1º PA'!$F$4:$F$2007))+
SUMPRODUCT(('Diário 2º PA'!$H$4:$H$1978='Gasto das Atividades'!B23)*('Diário 2º PA'!$C$4:$C$1978&gt;=Resumo!$C$4)*('Diário 2º PA'!$C$4:$C$1978&lt;=EOMONTH(Resumo!$N$4,0))*('Diário 2º PA'!$F$4:$F$1978))+
SUMPRODUCT(('Diário 3º PA'!$H$4:$H$1994='Gasto das Atividades'!B23)*('Diário 3º PA'!$C$4:$C$1994&gt;=Resumo!$C$4)*('Diário 3º PA'!$C$4:$C$1994&lt;=EOMONTH(Resumo!$N$4,0))*('Diário 3º PA'!$F$4:$F$1994))+
SUMPRODUCT(('Diário 4º PA'!$H$4:$H$2000='Gasto das Atividades'!B23)*('Diário 4º PA'!$C$4:$C$2000&gt;=Resumo!$C$4)*('Diário 4º PA'!$C$4:$C$2000&lt;=EOMONTH(Resumo!$N$4,0))*('Diário 4º PA'!$F$4:$F$2000))+
SUMPRODUCT(('Comp.'!$G$5:$G$505='Gasto das Atividades'!B23)*('Comp.'!$B$5:$B$505&gt;=Resumo!$C$4)*('Comp.'!$B$5:$B$505&lt;=EOMONTH(Resumo!$N$4,0))*('Comp.'!$E$5:$E$505)))</f>
        <v>451749.29999999987</v>
      </c>
      <c r="E23" s="192">
        <f t="shared" si="0"/>
        <v>0.46961492150890283</v>
      </c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spans="1:26" ht="12.75" customHeight="1" x14ac:dyDescent="0.25">
      <c r="A24" s="36">
        <v>19</v>
      </c>
      <c r="B24" s="37" t="s">
        <v>136</v>
      </c>
      <c r="C24" s="289">
        <v>1276387.4099999999</v>
      </c>
      <c r="D24" s="190">
        <f>IF(B24="",0,
SUMPRODUCT(('Diário 1º PA'!$H$4:$H$2007='Gasto das Atividades'!B24)*('Diário 1º PA'!$C$4:$C$2007&gt;=Resumo!$C$4)*('Diário 1º PA'!$C$4:$C$2007&lt;=EOMONTH(Resumo!$N$4,0))*('Diário 1º PA'!$F$4:$F$2007))+
SUMPRODUCT(('Diário 2º PA'!$H$4:$H$1978='Gasto das Atividades'!B24)*('Diário 2º PA'!$C$4:$C$1978&gt;=Resumo!$C$4)*('Diário 2º PA'!$C$4:$C$1978&lt;=EOMONTH(Resumo!$N$4,0))*('Diário 2º PA'!$F$4:$F$1978))+
SUMPRODUCT(('Diário 3º PA'!$H$4:$H$1994='Gasto das Atividades'!B24)*('Diário 3º PA'!$C$4:$C$1994&gt;=Resumo!$C$4)*('Diário 3º PA'!$C$4:$C$1994&lt;=EOMONTH(Resumo!$N$4,0))*('Diário 3º PA'!$F$4:$F$1994))+
SUMPRODUCT(('Diário 4º PA'!$H$4:$H$2000='Gasto das Atividades'!B24)*('Diário 4º PA'!$C$4:$C$2000&gt;=Resumo!$C$4)*('Diário 4º PA'!$C$4:$C$2000&lt;=EOMONTH(Resumo!$N$4,0))*('Diário 4º PA'!$F$4:$F$2000))+
SUMPRODUCT(('Comp.'!$G$5:$G$505='Gasto das Atividades'!B24)*('Comp.'!$B$5:$B$505&gt;=Resumo!$C$4)*('Comp.'!$B$5:$B$505&lt;=EOMONTH(Resumo!$N$4,0))*('Comp.'!$E$5:$E$505)))</f>
        <v>407111.41000000003</v>
      </c>
      <c r="E24" s="192">
        <f t="shared" si="0"/>
        <v>0.31895599001560199</v>
      </c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spans="1:26" ht="12.75" customHeight="1" x14ac:dyDescent="0.25">
      <c r="A25" s="36">
        <v>20</v>
      </c>
      <c r="B25" s="37" t="s">
        <v>137</v>
      </c>
      <c r="C25" s="289">
        <v>964863.04999999981</v>
      </c>
      <c r="D25" s="190">
        <f>IF(B25="",0,
SUMPRODUCT(('Diário 1º PA'!$H$4:$H$2007='Gasto das Atividades'!B25)*('Diário 1º PA'!$C$4:$C$2007&gt;=Resumo!$C$4)*('Diário 1º PA'!$C$4:$C$2007&lt;=EOMONTH(Resumo!$N$4,0))*('Diário 1º PA'!$F$4:$F$2007))+
SUMPRODUCT(('Diário 2º PA'!$H$4:$H$1978='Gasto das Atividades'!B25)*('Diário 2º PA'!$C$4:$C$1978&gt;=Resumo!$C$4)*('Diário 2º PA'!$C$4:$C$1978&lt;=EOMONTH(Resumo!$N$4,0))*('Diário 2º PA'!$F$4:$F$1978))+
SUMPRODUCT(('Diário 3º PA'!$H$4:$H$1994='Gasto das Atividades'!B25)*('Diário 3º PA'!$C$4:$C$1994&gt;=Resumo!$C$4)*('Diário 3º PA'!$C$4:$C$1994&lt;=EOMONTH(Resumo!$N$4,0))*('Diário 3º PA'!$F$4:$F$1994))+
SUMPRODUCT(('Diário 4º PA'!$H$4:$H$2000='Gasto das Atividades'!B25)*('Diário 4º PA'!$C$4:$C$2000&gt;=Resumo!$C$4)*('Diário 4º PA'!$C$4:$C$2000&lt;=EOMONTH(Resumo!$N$4,0))*('Diário 4º PA'!$F$4:$F$2000))+
SUMPRODUCT(('Comp.'!$G$5:$G$505='Gasto das Atividades'!B25)*('Comp.'!$B$5:$B$505&gt;=Resumo!$C$4)*('Comp.'!$B$5:$B$505&lt;=EOMONTH(Resumo!$N$4,0))*('Comp.'!$E$5:$E$505)))</f>
        <v>365898.04999999993</v>
      </c>
      <c r="E25" s="192">
        <f t="shared" si="0"/>
        <v>0.37922278192744557</v>
      </c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ht="12.75" customHeight="1" x14ac:dyDescent="0.25">
      <c r="A26" s="36">
        <v>21</v>
      </c>
      <c r="B26" s="39"/>
      <c r="C26" s="290">
        <v>0</v>
      </c>
      <c r="D26" s="35">
        <f>IF(B26="",0,
SUMPRODUCT(('Diário 1º PA'!$H$4:$H$2007='Gasto das Atividades'!B26)*('Diário 1º PA'!$C$4:$C$2007&gt;=Resumo!$C$4)*('Diário 1º PA'!$C$4:$C$2007&lt;=EOMONTH(Resumo!$N$4,0))*('Diário 1º PA'!$F$4:$F$2007))+
SUMPRODUCT(('Diário 2º PA'!$H$4:$H$1978='Gasto das Atividades'!B26)*('Diário 2º PA'!$C$4:$C$1978&gt;=Resumo!$C$4)*('Diário 2º PA'!$C$4:$C$1978&lt;=EOMONTH(Resumo!$N$4,0))*('Diário 2º PA'!$F$4:$F$1978))+
SUMPRODUCT(('Diário 3º PA'!$H$4:$H$1994='Gasto das Atividades'!B26)*('Diário 3º PA'!$C$4:$C$1994&gt;=Resumo!$C$4)*('Diário 3º PA'!$C$4:$C$1994&lt;=EOMONTH(Resumo!$N$4,0))*('Diário 3º PA'!$F$4:$F$1994))+
SUMPRODUCT(('Diário 4º PA'!$H$4:$H$2000='Gasto das Atividades'!B26)*('Diário 4º PA'!$C$4:$C$2000&gt;=Resumo!$C$4)*('Diário 4º PA'!$C$4:$C$2000&lt;=EOMONTH(Resumo!$N$4,0))*('Diário 4º PA'!$F$4:$F$2000))+
SUMPRODUCT(('Comp.'!$G$5:$G$505='Gasto das Atividades'!B26)*('Comp.'!$B$5:$B$505&gt;=Resumo!$C$4)*('Comp.'!$B$5:$B$505&lt;=EOMONTH(Resumo!$N$4,0))*('Comp.'!$E$5:$E$505)))</f>
        <v>0</v>
      </c>
      <c r="E26" s="38" t="str">
        <f t="shared" si="0"/>
        <v>-</v>
      </c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spans="1:26" ht="12.75" customHeight="1" x14ac:dyDescent="0.25">
      <c r="A27" s="36">
        <v>22</v>
      </c>
      <c r="B27" s="39"/>
      <c r="C27" s="290">
        <v>0</v>
      </c>
      <c r="D27" s="35">
        <f>IF(B27="",0,
SUMPRODUCT(('Diário 1º PA'!$H$4:$H$2007='Gasto das Atividades'!B27)*('Diário 1º PA'!$C$4:$C$2007&gt;=Resumo!$C$4)*('Diário 1º PA'!$C$4:$C$2007&lt;=EOMONTH(Resumo!$N$4,0))*('Diário 1º PA'!$F$4:$F$2007))+
SUMPRODUCT(('Diário 2º PA'!$H$4:$H$1978='Gasto das Atividades'!B27)*('Diário 2º PA'!$C$4:$C$1978&gt;=Resumo!$C$4)*('Diário 2º PA'!$C$4:$C$1978&lt;=EOMONTH(Resumo!$N$4,0))*('Diário 2º PA'!$F$4:$F$1978))+
SUMPRODUCT(('Diário 3º PA'!$H$4:$H$1994='Gasto das Atividades'!B27)*('Diário 3º PA'!$C$4:$C$1994&gt;=Resumo!$C$4)*('Diário 3º PA'!$C$4:$C$1994&lt;=EOMONTH(Resumo!$N$4,0))*('Diário 3º PA'!$F$4:$F$1994))+
SUMPRODUCT(('Diário 4º PA'!$H$4:$H$2000='Gasto das Atividades'!B27)*('Diário 4º PA'!$C$4:$C$2000&gt;=Resumo!$C$4)*('Diário 4º PA'!$C$4:$C$2000&lt;=EOMONTH(Resumo!$N$4,0))*('Diário 4º PA'!$F$4:$F$2000))+
SUMPRODUCT(('Comp.'!$G$5:$G$505='Gasto das Atividades'!B27)*('Comp.'!$B$5:$B$505&gt;=Resumo!$C$4)*('Comp.'!$B$5:$B$505&lt;=EOMONTH(Resumo!$N$4,0))*('Comp.'!$E$5:$E$505)))</f>
        <v>0</v>
      </c>
      <c r="E27" s="38" t="str">
        <f t="shared" si="0"/>
        <v>-</v>
      </c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ht="12.75" customHeight="1" x14ac:dyDescent="0.25">
      <c r="A28" s="36">
        <v>23</v>
      </c>
      <c r="B28" s="39"/>
      <c r="C28" s="290">
        <v>0</v>
      </c>
      <c r="D28" s="35">
        <f>IF(B28="",0,
SUMPRODUCT(('Diário 1º PA'!$H$4:$H$2007='Gasto das Atividades'!B28)*('Diário 1º PA'!$C$4:$C$2007&gt;=Resumo!$C$4)*('Diário 1º PA'!$C$4:$C$2007&lt;=EOMONTH(Resumo!$N$4,0))*('Diário 1º PA'!$F$4:$F$2007))+
SUMPRODUCT(('Diário 2º PA'!$H$4:$H$1978='Gasto das Atividades'!B28)*('Diário 2º PA'!$C$4:$C$1978&gt;=Resumo!$C$4)*('Diário 2º PA'!$C$4:$C$1978&lt;=EOMONTH(Resumo!$N$4,0))*('Diário 2º PA'!$F$4:$F$1978))+
SUMPRODUCT(('Diário 3º PA'!$H$4:$H$1994='Gasto das Atividades'!B28)*('Diário 3º PA'!$C$4:$C$1994&gt;=Resumo!$C$4)*('Diário 3º PA'!$C$4:$C$1994&lt;=EOMONTH(Resumo!$N$4,0))*('Diário 3º PA'!$F$4:$F$1994))+
SUMPRODUCT(('Diário 4º PA'!$H$4:$H$2000='Gasto das Atividades'!B28)*('Diário 4º PA'!$C$4:$C$2000&gt;=Resumo!$C$4)*('Diário 4º PA'!$C$4:$C$2000&lt;=EOMONTH(Resumo!$N$4,0))*('Diário 4º PA'!$F$4:$F$2000))+
SUMPRODUCT(('Comp.'!$G$5:$G$505='Gasto das Atividades'!B28)*('Comp.'!$B$5:$B$505&gt;=Resumo!$C$4)*('Comp.'!$B$5:$B$505&lt;=EOMONTH(Resumo!$N$4,0))*('Comp.'!$E$5:$E$505)))</f>
        <v>0</v>
      </c>
      <c r="E28" s="38" t="str">
        <f t="shared" si="0"/>
        <v>-</v>
      </c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spans="1:26" ht="12.75" customHeight="1" x14ac:dyDescent="0.25">
      <c r="A29" s="36">
        <v>24</v>
      </c>
      <c r="B29" s="39"/>
      <c r="C29" s="290">
        <v>0</v>
      </c>
      <c r="D29" s="35">
        <f>IF(B29="",0,
SUMPRODUCT(('Diário 1º PA'!$H$4:$H$2007='Gasto das Atividades'!B29)*('Diário 1º PA'!$C$4:$C$2007&gt;=Resumo!$C$4)*('Diário 1º PA'!$C$4:$C$2007&lt;=EOMONTH(Resumo!$N$4,0))*('Diário 1º PA'!$F$4:$F$2007))+
SUMPRODUCT(('Diário 2º PA'!$H$4:$H$1978='Gasto das Atividades'!B29)*('Diário 2º PA'!$C$4:$C$1978&gt;=Resumo!$C$4)*('Diário 2º PA'!$C$4:$C$1978&lt;=EOMONTH(Resumo!$N$4,0))*('Diário 2º PA'!$F$4:$F$1978))+
SUMPRODUCT(('Diário 3º PA'!$H$4:$H$1994='Gasto das Atividades'!B29)*('Diário 3º PA'!$C$4:$C$1994&gt;=Resumo!$C$4)*('Diário 3º PA'!$C$4:$C$1994&lt;=EOMONTH(Resumo!$N$4,0))*('Diário 3º PA'!$F$4:$F$1994))+
SUMPRODUCT(('Diário 4º PA'!$H$4:$H$2000='Gasto das Atividades'!B29)*('Diário 4º PA'!$C$4:$C$2000&gt;=Resumo!$C$4)*('Diário 4º PA'!$C$4:$C$2000&lt;=EOMONTH(Resumo!$N$4,0))*('Diário 4º PA'!$F$4:$F$2000))+
SUMPRODUCT(('Comp.'!$G$5:$G$505='Gasto das Atividades'!B29)*('Comp.'!$B$5:$B$505&gt;=Resumo!$C$4)*('Comp.'!$B$5:$B$505&lt;=EOMONTH(Resumo!$N$4,0))*('Comp.'!$E$5:$E$505)))</f>
        <v>0</v>
      </c>
      <c r="E29" s="38" t="str">
        <f t="shared" si="0"/>
        <v>-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spans="1:26" ht="12.75" customHeight="1" x14ac:dyDescent="0.25">
      <c r="A30" s="36">
        <v>25</v>
      </c>
      <c r="B30" s="39"/>
      <c r="C30" s="290">
        <v>0</v>
      </c>
      <c r="D30" s="35">
        <f>IF(B30="",0,
SUMPRODUCT(('Diário 1º PA'!$H$4:$H$2007='Gasto das Atividades'!B30)*('Diário 1º PA'!$C$4:$C$2007&gt;=Resumo!$C$4)*('Diário 1º PA'!$C$4:$C$2007&lt;=EOMONTH(Resumo!$N$4,0))*('Diário 1º PA'!$F$4:$F$2007))+
SUMPRODUCT(('Diário 2º PA'!$H$4:$H$1978='Gasto das Atividades'!B30)*('Diário 2º PA'!$C$4:$C$1978&gt;=Resumo!$C$4)*('Diário 2º PA'!$C$4:$C$1978&lt;=EOMONTH(Resumo!$N$4,0))*('Diário 2º PA'!$F$4:$F$1978))+
SUMPRODUCT(('Diário 3º PA'!$H$4:$H$1994='Gasto das Atividades'!B30)*('Diário 3º PA'!$C$4:$C$1994&gt;=Resumo!$C$4)*('Diário 3º PA'!$C$4:$C$1994&lt;=EOMONTH(Resumo!$N$4,0))*('Diário 3º PA'!$F$4:$F$1994))+
SUMPRODUCT(('Diário 4º PA'!$H$4:$H$2000='Gasto das Atividades'!B30)*('Diário 4º PA'!$C$4:$C$2000&gt;=Resumo!$C$4)*('Diário 4º PA'!$C$4:$C$2000&lt;=EOMONTH(Resumo!$N$4,0))*('Diário 4º PA'!$F$4:$F$2000))+
SUMPRODUCT(('Comp.'!$G$5:$G$505='Gasto das Atividades'!B30)*('Comp.'!$B$5:$B$505&gt;=Resumo!$C$4)*('Comp.'!$B$5:$B$505&lt;=EOMONTH(Resumo!$N$4,0))*('Comp.'!$E$5:$E$505)))</f>
        <v>0</v>
      </c>
      <c r="E30" s="38" t="str">
        <f t="shared" si="0"/>
        <v>-</v>
      </c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spans="1:26" ht="12.75" customHeight="1" x14ac:dyDescent="0.25">
      <c r="A31" s="36">
        <v>26</v>
      </c>
      <c r="B31" s="39"/>
      <c r="C31" s="290">
        <v>0</v>
      </c>
      <c r="D31" s="35">
        <f>IF(B31="",0,
SUMPRODUCT(('Diário 1º PA'!$H$4:$H$2007='Gasto das Atividades'!B31)*('Diário 1º PA'!$C$4:$C$2007&gt;=Resumo!$C$4)*('Diário 1º PA'!$C$4:$C$2007&lt;=EOMONTH(Resumo!$N$4,0))*('Diário 1º PA'!$F$4:$F$2007))+
SUMPRODUCT(('Diário 2º PA'!$H$4:$H$1978='Gasto das Atividades'!B31)*('Diário 2º PA'!$C$4:$C$1978&gt;=Resumo!$C$4)*('Diário 2º PA'!$C$4:$C$1978&lt;=EOMONTH(Resumo!$N$4,0))*('Diário 2º PA'!$F$4:$F$1978))+
SUMPRODUCT(('Diário 3º PA'!$H$4:$H$1994='Gasto das Atividades'!B31)*('Diário 3º PA'!$C$4:$C$1994&gt;=Resumo!$C$4)*('Diário 3º PA'!$C$4:$C$1994&lt;=EOMONTH(Resumo!$N$4,0))*('Diário 3º PA'!$F$4:$F$1994))+
SUMPRODUCT(('Diário 4º PA'!$H$4:$H$2000='Gasto das Atividades'!B31)*('Diário 4º PA'!$C$4:$C$2000&gt;=Resumo!$C$4)*('Diário 4º PA'!$C$4:$C$2000&lt;=EOMONTH(Resumo!$N$4,0))*('Diário 4º PA'!$F$4:$F$2000))+
SUMPRODUCT(('Comp.'!$G$5:$G$505='Gasto das Atividades'!B31)*('Comp.'!$B$5:$B$505&gt;=Resumo!$C$4)*('Comp.'!$B$5:$B$505&lt;=EOMONTH(Resumo!$N$4,0))*('Comp.'!$E$5:$E$505)))</f>
        <v>0</v>
      </c>
      <c r="E31" s="38" t="str">
        <f t="shared" si="0"/>
        <v>-</v>
      </c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spans="1:26" ht="12.75" customHeight="1" x14ac:dyDescent="0.25">
      <c r="A32" s="36">
        <v>27</v>
      </c>
      <c r="B32" s="39"/>
      <c r="C32" s="290">
        <v>0</v>
      </c>
      <c r="D32" s="35">
        <f>IF(B32="",0,
SUMPRODUCT(('Diário 1º PA'!$H$4:$H$2007='Gasto das Atividades'!B32)*('Diário 1º PA'!$C$4:$C$2007&gt;=Resumo!$C$4)*('Diário 1º PA'!$C$4:$C$2007&lt;=EOMONTH(Resumo!$N$4,0))*('Diário 1º PA'!$F$4:$F$2007))+
SUMPRODUCT(('Diário 2º PA'!$H$4:$H$1978='Gasto das Atividades'!B32)*('Diário 2º PA'!$C$4:$C$1978&gt;=Resumo!$C$4)*('Diário 2º PA'!$C$4:$C$1978&lt;=EOMONTH(Resumo!$N$4,0))*('Diário 2º PA'!$F$4:$F$1978))+
SUMPRODUCT(('Diário 3º PA'!$H$4:$H$1994='Gasto das Atividades'!B32)*('Diário 3º PA'!$C$4:$C$1994&gt;=Resumo!$C$4)*('Diário 3º PA'!$C$4:$C$1994&lt;=EOMONTH(Resumo!$N$4,0))*('Diário 3º PA'!$F$4:$F$1994))+
SUMPRODUCT(('Diário 4º PA'!$H$4:$H$2000='Gasto das Atividades'!B32)*('Diário 4º PA'!$C$4:$C$2000&gt;=Resumo!$C$4)*('Diário 4º PA'!$C$4:$C$2000&lt;=EOMONTH(Resumo!$N$4,0))*('Diário 4º PA'!$F$4:$F$2000))+
SUMPRODUCT(('Comp.'!$G$5:$G$505='Gasto das Atividades'!B32)*('Comp.'!$B$5:$B$505&gt;=Resumo!$C$4)*('Comp.'!$B$5:$B$505&lt;=EOMONTH(Resumo!$N$4,0))*('Comp.'!$E$5:$E$505)))</f>
        <v>0</v>
      </c>
      <c r="E32" s="38" t="str">
        <f t="shared" si="0"/>
        <v>-</v>
      </c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</row>
    <row r="33" spans="1:26" ht="12.75" customHeight="1" x14ac:dyDescent="0.25">
      <c r="A33" s="36">
        <v>28</v>
      </c>
      <c r="B33" s="39"/>
      <c r="C33" s="290">
        <v>0</v>
      </c>
      <c r="D33" s="35">
        <f>IF(B33="",0,
SUMPRODUCT(('Diário 1º PA'!$H$4:$H$2007='Gasto das Atividades'!B33)*('Diário 1º PA'!$C$4:$C$2007&gt;=Resumo!$C$4)*('Diário 1º PA'!$C$4:$C$2007&lt;=EOMONTH(Resumo!$N$4,0))*('Diário 1º PA'!$F$4:$F$2007))+
SUMPRODUCT(('Diário 2º PA'!$H$4:$H$1978='Gasto das Atividades'!B33)*('Diário 2º PA'!$C$4:$C$1978&gt;=Resumo!$C$4)*('Diário 2º PA'!$C$4:$C$1978&lt;=EOMONTH(Resumo!$N$4,0))*('Diário 2º PA'!$F$4:$F$1978))+
SUMPRODUCT(('Diário 3º PA'!$H$4:$H$1994='Gasto das Atividades'!B33)*('Diário 3º PA'!$C$4:$C$1994&gt;=Resumo!$C$4)*('Diário 3º PA'!$C$4:$C$1994&lt;=EOMONTH(Resumo!$N$4,0))*('Diário 3º PA'!$F$4:$F$1994))+
SUMPRODUCT(('Diário 4º PA'!$H$4:$H$2000='Gasto das Atividades'!B33)*('Diário 4º PA'!$C$4:$C$2000&gt;=Resumo!$C$4)*('Diário 4º PA'!$C$4:$C$2000&lt;=EOMONTH(Resumo!$N$4,0))*('Diário 4º PA'!$F$4:$F$2000))+
SUMPRODUCT(('Comp.'!$G$5:$G$505='Gasto das Atividades'!B33)*('Comp.'!$B$5:$B$505&gt;=Resumo!$C$4)*('Comp.'!$B$5:$B$505&lt;=EOMONTH(Resumo!$N$4,0))*('Comp.'!$E$5:$E$505)))</f>
        <v>0</v>
      </c>
      <c r="E33" s="38" t="str">
        <f t="shared" si="0"/>
        <v>-</v>
      </c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</row>
    <row r="34" spans="1:26" ht="12.75" customHeight="1" x14ac:dyDescent="0.25">
      <c r="A34" s="36">
        <v>29</v>
      </c>
      <c r="B34" s="39"/>
      <c r="C34" s="290">
        <v>0</v>
      </c>
      <c r="D34" s="35">
        <f>IF(B34="",0,
SUMPRODUCT(('Diário 1º PA'!$H$4:$H$2007='Gasto das Atividades'!B34)*('Diário 1º PA'!$C$4:$C$2007&gt;=Resumo!$C$4)*('Diário 1º PA'!$C$4:$C$2007&lt;=EOMONTH(Resumo!$N$4,0))*('Diário 1º PA'!$F$4:$F$2007))+
SUMPRODUCT(('Diário 2º PA'!$H$4:$H$1978='Gasto das Atividades'!B34)*('Diário 2º PA'!$C$4:$C$1978&gt;=Resumo!$C$4)*('Diário 2º PA'!$C$4:$C$1978&lt;=EOMONTH(Resumo!$N$4,0))*('Diário 2º PA'!$F$4:$F$1978))+
SUMPRODUCT(('Diário 3º PA'!$H$4:$H$1994='Gasto das Atividades'!B34)*('Diário 3º PA'!$C$4:$C$1994&gt;=Resumo!$C$4)*('Diário 3º PA'!$C$4:$C$1994&lt;=EOMONTH(Resumo!$N$4,0))*('Diário 3º PA'!$F$4:$F$1994))+
SUMPRODUCT(('Diário 4º PA'!$H$4:$H$2000='Gasto das Atividades'!B34)*('Diário 4º PA'!$C$4:$C$2000&gt;=Resumo!$C$4)*('Diário 4º PA'!$C$4:$C$2000&lt;=EOMONTH(Resumo!$N$4,0))*('Diário 4º PA'!$F$4:$F$2000))+
SUMPRODUCT(('Comp.'!$G$5:$G$505='Gasto das Atividades'!B34)*('Comp.'!$B$5:$B$505&gt;=Resumo!$C$4)*('Comp.'!$B$5:$B$505&lt;=EOMONTH(Resumo!$N$4,0))*('Comp.'!$E$5:$E$505)))</f>
        <v>0</v>
      </c>
      <c r="E34" s="38" t="str">
        <f t="shared" si="0"/>
        <v>-</v>
      </c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spans="1:26" ht="12.75" customHeight="1" x14ac:dyDescent="0.25">
      <c r="A35" s="40">
        <v>30</v>
      </c>
      <c r="B35" s="39"/>
      <c r="C35" s="41">
        <v>0</v>
      </c>
      <c r="D35" s="35">
        <f>IF(B35="",0,
SUMPRODUCT(('Diário 1º PA'!$H$4:$H$2007='Gasto das Atividades'!B35)*('Diário 1º PA'!$C$4:$C$2007&gt;=Resumo!$C$4)*('Diário 1º PA'!$C$4:$C$2007&lt;=EOMONTH(Resumo!$N$4,0))*('Diário 1º PA'!$F$4:$F$2007))+
SUMPRODUCT(('Diário 2º PA'!$H$4:$H$1978='Gasto das Atividades'!B35)*('Diário 2º PA'!$C$4:$C$1978&gt;=Resumo!$C$4)*('Diário 2º PA'!$C$4:$C$1978&lt;=EOMONTH(Resumo!$N$4,0))*('Diário 2º PA'!$F$4:$F$1978))+
SUMPRODUCT(('Diário 3º PA'!$H$4:$H$1994='Gasto das Atividades'!B35)*('Diário 3º PA'!$C$4:$C$1994&gt;=Resumo!$C$4)*('Diário 3º PA'!$C$4:$C$1994&lt;=EOMONTH(Resumo!$N$4,0))*('Diário 3º PA'!$F$4:$F$1994))+
SUMPRODUCT(('Diário 4º PA'!$H$4:$H$2000='Gasto das Atividades'!B35)*('Diário 4º PA'!$C$4:$C$2000&gt;=Resumo!$C$4)*('Diário 4º PA'!$C$4:$C$2000&lt;=EOMONTH(Resumo!$N$4,0))*('Diário 4º PA'!$F$4:$F$2000))+
SUMPRODUCT(('Comp.'!$G$5:$G$505='Gasto das Atividades'!B35)*('Comp.'!$B$5:$B$505&gt;=Resumo!$C$4)*('Comp.'!$B$5:$B$505&lt;=EOMONTH(Resumo!$N$4,0))*('Comp.'!$E$5:$E$505)))</f>
        <v>0</v>
      </c>
      <c r="E35" s="42" t="str">
        <f t="shared" si="0"/>
        <v>-</v>
      </c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spans="1:26" ht="24" customHeight="1" x14ac:dyDescent="0.25">
      <c r="A36" s="291"/>
      <c r="B36" s="292" t="s">
        <v>138</v>
      </c>
      <c r="C36" s="43">
        <f t="shared" ref="C36:D36" si="1">SUM(C6:C35)</f>
        <v>21071691.973999966</v>
      </c>
      <c r="D36" s="293">
        <f t="shared" si="1"/>
        <v>7517620.7199999979</v>
      </c>
      <c r="E36" s="44">
        <f t="shared" si="0"/>
        <v>0.35676398123491332</v>
      </c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</row>
    <row r="37" spans="1:26" ht="12.75" customHeight="1" x14ac:dyDescent="0.25">
      <c r="A37" s="294"/>
      <c r="B37" s="294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</row>
    <row r="38" spans="1:26" ht="13.5" customHeight="1" x14ac:dyDescent="0.3">
      <c r="A38" s="195"/>
      <c r="B38" s="428" t="s">
        <v>139</v>
      </c>
      <c r="C38" s="424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</row>
    <row r="39" spans="1:26" ht="12.75" customHeight="1" x14ac:dyDescent="0.3">
      <c r="A39" s="195"/>
      <c r="B39" s="45" t="s">
        <v>140</v>
      </c>
      <c r="C39" s="46" t="s">
        <v>141</v>
      </c>
      <c r="D39" s="46" t="s">
        <v>142</v>
      </c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ht="12.75" customHeight="1" x14ac:dyDescent="0.25">
      <c r="A40" s="195"/>
      <c r="B40" s="47" t="s">
        <v>118</v>
      </c>
      <c r="C40" s="48"/>
      <c r="D40" s="49">
        <f>Comparativo!$O$46*C40</f>
        <v>0</v>
      </c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</row>
    <row r="41" spans="1:26" ht="13.5" customHeight="1" x14ac:dyDescent="0.25">
      <c r="A41" s="195"/>
      <c r="B41" s="50" t="s">
        <v>143</v>
      </c>
      <c r="C41" s="51"/>
      <c r="D41" s="52">
        <f>Comparativo!$O$46*C41</f>
        <v>0</v>
      </c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</row>
    <row r="42" spans="1:26" ht="12.75" customHeight="1" x14ac:dyDescent="0.2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</row>
    <row r="43" spans="1:26" ht="12.75" customHeight="1" x14ac:dyDescent="0.3">
      <c r="A43" s="195"/>
      <c r="B43" s="428" t="s">
        <v>144</v>
      </c>
      <c r="C43" s="424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ht="12.75" customHeight="1" x14ac:dyDescent="0.3">
      <c r="A44" s="195"/>
      <c r="B44" s="45" t="s">
        <v>140</v>
      </c>
      <c r="C44" s="46" t="s">
        <v>142</v>
      </c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</row>
    <row r="45" spans="1:26" ht="12.75" customHeight="1" x14ac:dyDescent="0.25">
      <c r="A45" s="195"/>
      <c r="B45" s="47" t="s">
        <v>118</v>
      </c>
      <c r="C45" s="49">
        <f>D6+D40</f>
        <v>786764.37000000011</v>
      </c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</row>
    <row r="46" spans="1:26" ht="12.75" customHeight="1" x14ac:dyDescent="0.25">
      <c r="A46" s="195"/>
      <c r="B46" s="50" t="s">
        <v>143</v>
      </c>
      <c r="C46" s="52">
        <f>D36-D6+D41</f>
        <v>6730856.3499999978</v>
      </c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</row>
    <row r="47" spans="1:26" ht="12.75" customHeight="1" x14ac:dyDescent="0.25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</row>
    <row r="48" spans="1:26" ht="12.75" customHeight="1" x14ac:dyDescent="0.25">
      <c r="A48" s="195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</row>
    <row r="49" spans="1:26" ht="12.75" customHeight="1" x14ac:dyDescent="0.25">
      <c r="A49" s="195"/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</row>
    <row r="50" spans="1:26" ht="12.75" customHeight="1" x14ac:dyDescent="0.25">
      <c r="A50" s="195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</row>
    <row r="51" spans="1:26" ht="12.75" customHeight="1" x14ac:dyDescent="0.25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</row>
    <row r="52" spans="1:26" ht="12.75" customHeight="1" x14ac:dyDescent="0.25">
      <c r="A52" s="195"/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</row>
    <row r="53" spans="1:26" ht="12.75" customHeight="1" x14ac:dyDescent="0.25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26" ht="12.75" customHeight="1" x14ac:dyDescent="0.25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</row>
    <row r="55" spans="1:26" ht="12.75" customHeight="1" x14ac:dyDescent="0.2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</row>
    <row r="56" spans="1:26" ht="12.75" customHeight="1" x14ac:dyDescent="0.25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</row>
    <row r="57" spans="1:26" ht="12.75" customHeight="1" x14ac:dyDescent="0.25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</row>
    <row r="58" spans="1:26" ht="12.75" customHeight="1" x14ac:dyDescent="0.25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</row>
    <row r="59" spans="1:26" ht="12.75" customHeight="1" x14ac:dyDescent="0.25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</row>
    <row r="60" spans="1:26" ht="12.75" customHeight="1" x14ac:dyDescent="0.25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</row>
    <row r="61" spans="1:26" ht="12.75" customHeight="1" x14ac:dyDescent="0.25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</row>
    <row r="62" spans="1:26" ht="12.75" customHeight="1" x14ac:dyDescent="0.25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spans="1:26" ht="12.75" customHeight="1" x14ac:dyDescent="0.25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</row>
    <row r="64" spans="1:26" ht="12.75" customHeight="1" x14ac:dyDescent="0.25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</row>
    <row r="65" spans="1:26" ht="12.75" customHeight="1" x14ac:dyDescent="0.25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</row>
    <row r="66" spans="1:26" ht="12.75" customHeight="1" x14ac:dyDescent="0.25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</row>
    <row r="67" spans="1:26" ht="12.75" customHeight="1" x14ac:dyDescent="0.25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</row>
    <row r="68" spans="1:26" ht="12.75" customHeight="1" x14ac:dyDescent="0.25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</row>
    <row r="69" spans="1:26" ht="12.75" customHeight="1" x14ac:dyDescent="0.25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</row>
    <row r="70" spans="1:26" ht="12.75" customHeight="1" x14ac:dyDescent="0.25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</row>
    <row r="71" spans="1:26" ht="12.75" customHeight="1" x14ac:dyDescent="0.25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</row>
    <row r="72" spans="1:26" ht="12.75" customHeight="1" x14ac:dyDescent="0.25">
      <c r="A72" s="195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</row>
    <row r="73" spans="1:26" ht="12.75" customHeight="1" x14ac:dyDescent="0.25">
      <c r="A73" s="195"/>
      <c r="B73" s="19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</row>
    <row r="74" spans="1:26" ht="12.75" customHeight="1" x14ac:dyDescent="0.25">
      <c r="A74" s="195"/>
      <c r="B74" s="19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</row>
    <row r="75" spans="1:26" ht="12.75" customHeight="1" x14ac:dyDescent="0.25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</row>
    <row r="76" spans="1:26" ht="12.75" customHeight="1" x14ac:dyDescent="0.25">
      <c r="A76" s="195"/>
      <c r="B76" s="195"/>
      <c r="C76" s="19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</row>
    <row r="77" spans="1:26" ht="12.75" customHeight="1" x14ac:dyDescent="0.25">
      <c r="A77" s="195"/>
      <c r="B77" s="195"/>
      <c r="C77" s="195"/>
      <c r="D77" s="195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</row>
    <row r="78" spans="1:26" ht="12.75" customHeight="1" x14ac:dyDescent="0.25">
      <c r="A78" s="195"/>
      <c r="B78" s="195"/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</row>
    <row r="79" spans="1:26" ht="12.75" customHeight="1" x14ac:dyDescent="0.25">
      <c r="A79" s="195"/>
      <c r="B79" s="195"/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</row>
    <row r="80" spans="1:26" ht="12.75" customHeight="1" x14ac:dyDescent="0.25">
      <c r="A80" s="195"/>
      <c r="B80" s="195"/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</row>
    <row r="81" spans="1:26" ht="12.75" customHeight="1" x14ac:dyDescent="0.25">
      <c r="A81" s="195"/>
      <c r="B81" s="19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</row>
    <row r="82" spans="1:26" ht="12.75" customHeight="1" x14ac:dyDescent="0.25">
      <c r="A82" s="195"/>
      <c r="B82" s="19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</row>
    <row r="83" spans="1:26" ht="12.75" customHeight="1" x14ac:dyDescent="0.25">
      <c r="A83" s="195"/>
      <c r="B83" s="19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</row>
    <row r="84" spans="1:26" ht="12.75" customHeight="1" x14ac:dyDescent="0.25">
      <c r="A84" s="195"/>
      <c r="B84" s="195"/>
      <c r="C84" s="195"/>
      <c r="D84" s="195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195"/>
      <c r="W84" s="195"/>
      <c r="X84" s="195"/>
      <c r="Y84" s="195"/>
      <c r="Z84" s="195"/>
    </row>
    <row r="85" spans="1:26" ht="12.75" customHeight="1" x14ac:dyDescent="0.25">
      <c r="A85" s="195"/>
      <c r="B85" s="19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</row>
    <row r="86" spans="1:26" ht="12.75" customHeight="1" x14ac:dyDescent="0.25">
      <c r="A86" s="195"/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</row>
    <row r="87" spans="1:26" ht="12.75" customHeight="1" x14ac:dyDescent="0.25">
      <c r="A87" s="195"/>
      <c r="B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</row>
    <row r="88" spans="1:26" ht="12.75" customHeight="1" x14ac:dyDescent="0.25">
      <c r="A88" s="195"/>
      <c r="B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</row>
    <row r="89" spans="1:26" ht="12.75" customHeight="1" x14ac:dyDescent="0.25">
      <c r="A89" s="195"/>
      <c r="B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</row>
    <row r="90" spans="1:26" ht="12.75" customHeight="1" x14ac:dyDescent="0.25">
      <c r="A90" s="195"/>
      <c r="B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</row>
    <row r="91" spans="1:26" ht="12.75" customHeight="1" x14ac:dyDescent="0.25">
      <c r="A91" s="195"/>
      <c r="B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</row>
    <row r="92" spans="1:26" ht="12.75" customHeight="1" x14ac:dyDescent="0.25">
      <c r="A92" s="195"/>
      <c r="B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</row>
    <row r="93" spans="1:26" ht="12.75" customHeight="1" x14ac:dyDescent="0.25">
      <c r="A93" s="195"/>
      <c r="B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</row>
    <row r="94" spans="1:26" ht="12.75" customHeight="1" x14ac:dyDescent="0.25">
      <c r="A94" s="195"/>
      <c r="B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195"/>
      <c r="W94" s="195"/>
      <c r="X94" s="195"/>
      <c r="Y94" s="195"/>
      <c r="Z94" s="195"/>
    </row>
    <row r="95" spans="1:26" ht="12.75" customHeight="1" x14ac:dyDescent="0.25">
      <c r="A95" s="195"/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</row>
    <row r="96" spans="1:26" ht="12.75" customHeight="1" x14ac:dyDescent="0.25">
      <c r="A96" s="195"/>
      <c r="B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</row>
    <row r="97" spans="1:26" ht="12.75" customHeight="1" x14ac:dyDescent="0.25">
      <c r="A97" s="195"/>
      <c r="B97" s="195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195"/>
      <c r="W97" s="195"/>
      <c r="X97" s="195"/>
      <c r="Y97" s="195"/>
      <c r="Z97" s="195"/>
    </row>
    <row r="98" spans="1:26" ht="12.75" customHeight="1" x14ac:dyDescent="0.25">
      <c r="A98" s="195"/>
      <c r="B98" s="195"/>
      <c r="C98" s="195"/>
      <c r="D98" s="195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</row>
    <row r="99" spans="1:26" ht="12.75" customHeight="1" x14ac:dyDescent="0.25">
      <c r="A99" s="195"/>
      <c r="B99" s="195"/>
      <c r="C99" s="195"/>
      <c r="D99" s="195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</row>
    <row r="100" spans="1:26" ht="12.75" customHeight="1" x14ac:dyDescent="0.25">
      <c r="A100" s="195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</row>
    <row r="101" spans="1:26" ht="12.75" customHeight="1" x14ac:dyDescent="0.25">
      <c r="A101" s="195"/>
      <c r="B101" s="195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</row>
    <row r="102" spans="1:26" ht="12.75" customHeight="1" x14ac:dyDescent="0.25">
      <c r="A102" s="195"/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</row>
    <row r="103" spans="1:26" ht="12.75" customHeight="1" x14ac:dyDescent="0.25">
      <c r="A103" s="195"/>
      <c r="B103" s="195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</row>
    <row r="104" spans="1:26" ht="12.75" customHeight="1" x14ac:dyDescent="0.25">
      <c r="A104" s="195"/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</row>
    <row r="105" spans="1:26" ht="12.75" customHeight="1" x14ac:dyDescent="0.25">
      <c r="A105" s="195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</row>
    <row r="106" spans="1:26" ht="12.75" customHeight="1" x14ac:dyDescent="0.25">
      <c r="A106" s="195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</row>
    <row r="107" spans="1:26" ht="12.75" customHeight="1" x14ac:dyDescent="0.25">
      <c r="A107" s="195"/>
      <c r="B107" s="195"/>
      <c r="C107" s="195"/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</row>
    <row r="108" spans="1:26" ht="12.75" customHeight="1" x14ac:dyDescent="0.25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</row>
    <row r="109" spans="1:26" ht="12.75" customHeight="1" x14ac:dyDescent="0.25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</row>
    <row r="110" spans="1:26" ht="12.75" customHeight="1" x14ac:dyDescent="0.25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</row>
    <row r="111" spans="1:26" ht="12.75" customHeight="1" x14ac:dyDescent="0.25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</row>
    <row r="112" spans="1:26" ht="12.75" customHeight="1" x14ac:dyDescent="0.25">
      <c r="A112" s="195"/>
      <c r="B112" s="195"/>
      <c r="C112" s="195"/>
      <c r="D112" s="195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</row>
    <row r="113" spans="1:26" ht="12.75" customHeight="1" x14ac:dyDescent="0.25">
      <c r="A113" s="195"/>
      <c r="B113" s="195"/>
      <c r="C113" s="195"/>
      <c r="D113" s="195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</row>
    <row r="114" spans="1:26" ht="12.75" customHeight="1" x14ac:dyDescent="0.25">
      <c r="A114" s="195"/>
      <c r="B114" s="195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</row>
    <row r="115" spans="1:26" ht="12.75" customHeight="1" x14ac:dyDescent="0.25">
      <c r="A115" s="195"/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</row>
    <row r="116" spans="1:26" ht="12.75" customHeight="1" x14ac:dyDescent="0.25">
      <c r="A116" s="195"/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</row>
    <row r="117" spans="1:26" ht="12.75" customHeight="1" x14ac:dyDescent="0.25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</row>
    <row r="118" spans="1:26" ht="12.75" customHeight="1" x14ac:dyDescent="0.25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</row>
    <row r="119" spans="1:26" ht="12.75" customHeight="1" x14ac:dyDescent="0.25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12.75" customHeight="1" x14ac:dyDescent="0.25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12.75" customHeight="1" x14ac:dyDescent="0.25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12.75" customHeight="1" x14ac:dyDescent="0.25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12.75" customHeight="1" x14ac:dyDescent="0.25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12.75" customHeight="1" x14ac:dyDescent="0.25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12.75" customHeight="1" x14ac:dyDescent="0.25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12.75" customHeight="1" x14ac:dyDescent="0.25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12.75" customHeight="1" x14ac:dyDescent="0.25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12.75" customHeight="1" x14ac:dyDescent="0.25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12.75" customHeight="1" x14ac:dyDescent="0.25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12.75" customHeight="1" x14ac:dyDescent="0.25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12.75" customHeight="1" x14ac:dyDescent="0.25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12.75" customHeight="1" x14ac:dyDescent="0.25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12.75" customHeight="1" x14ac:dyDescent="0.25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12.75" customHeight="1" x14ac:dyDescent="0.25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12.75" customHeight="1" x14ac:dyDescent="0.25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12.75" customHeight="1" x14ac:dyDescent="0.25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12.75" customHeight="1" x14ac:dyDescent="0.25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12.75" customHeight="1" x14ac:dyDescent="0.25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12.75" customHeight="1" x14ac:dyDescent="0.25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12.75" customHeight="1" x14ac:dyDescent="0.25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12.75" customHeight="1" x14ac:dyDescent="0.25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12.75" customHeight="1" x14ac:dyDescent="0.25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12.75" customHeight="1" x14ac:dyDescent="0.25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12.75" customHeight="1" x14ac:dyDescent="0.25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12.75" customHeight="1" x14ac:dyDescent="0.25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12.75" customHeight="1" x14ac:dyDescent="0.25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12.75" customHeight="1" x14ac:dyDescent="0.25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12.75" customHeight="1" x14ac:dyDescent="0.25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12.75" customHeight="1" x14ac:dyDescent="0.25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12.75" customHeight="1" x14ac:dyDescent="0.25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12.75" customHeight="1" x14ac:dyDescent="0.25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12.75" customHeight="1" x14ac:dyDescent="0.25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12.75" customHeight="1" x14ac:dyDescent="0.25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12.75" customHeight="1" x14ac:dyDescent="0.25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12.75" customHeight="1" x14ac:dyDescent="0.25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12.75" customHeight="1" x14ac:dyDescent="0.25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12.75" customHeight="1" x14ac:dyDescent="0.25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12.75" customHeight="1" x14ac:dyDescent="0.25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12.75" customHeight="1" x14ac:dyDescent="0.25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12.75" customHeight="1" x14ac:dyDescent="0.25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12.75" customHeight="1" x14ac:dyDescent="0.25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12.75" customHeight="1" x14ac:dyDescent="0.25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12.75" customHeight="1" x14ac:dyDescent="0.25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12.75" customHeight="1" x14ac:dyDescent="0.25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12.75" customHeight="1" x14ac:dyDescent="0.25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12.75" customHeight="1" x14ac:dyDescent="0.25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12.75" customHeight="1" x14ac:dyDescent="0.25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12.75" customHeight="1" x14ac:dyDescent="0.25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12.75" customHeight="1" x14ac:dyDescent="0.25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12.75" customHeight="1" x14ac:dyDescent="0.25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12.75" customHeight="1" x14ac:dyDescent="0.25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12.75" customHeight="1" x14ac:dyDescent="0.25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12.75" customHeight="1" x14ac:dyDescent="0.25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12.75" customHeight="1" x14ac:dyDescent="0.25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12.75" customHeight="1" x14ac:dyDescent="0.25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12.75" customHeight="1" x14ac:dyDescent="0.25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12.75" customHeight="1" x14ac:dyDescent="0.25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12.75" customHeight="1" x14ac:dyDescent="0.25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12.75" customHeight="1" x14ac:dyDescent="0.25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12.75" customHeight="1" x14ac:dyDescent="0.25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12.75" customHeight="1" x14ac:dyDescent="0.25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12.75" customHeight="1" x14ac:dyDescent="0.25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12.75" customHeight="1" x14ac:dyDescent="0.25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12.75" customHeight="1" x14ac:dyDescent="0.25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12.75" customHeight="1" x14ac:dyDescent="0.25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12.75" customHeight="1" x14ac:dyDescent="0.25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12.75" customHeight="1" x14ac:dyDescent="0.25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12.75" customHeight="1" x14ac:dyDescent="0.25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12.75" customHeight="1" x14ac:dyDescent="0.25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12.75" customHeight="1" x14ac:dyDescent="0.25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12.75" customHeight="1" x14ac:dyDescent="0.25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12.75" customHeight="1" x14ac:dyDescent="0.25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12.75" customHeight="1" x14ac:dyDescent="0.25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12.75" customHeight="1" x14ac:dyDescent="0.25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12.75" customHeight="1" x14ac:dyDescent="0.25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12.75" customHeight="1" x14ac:dyDescent="0.25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12.75" customHeight="1" x14ac:dyDescent="0.25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12.75" customHeight="1" x14ac:dyDescent="0.25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12.75" customHeight="1" x14ac:dyDescent="0.25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12.75" customHeight="1" x14ac:dyDescent="0.25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12.75" customHeight="1" x14ac:dyDescent="0.25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12.75" customHeight="1" x14ac:dyDescent="0.25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12.75" customHeight="1" x14ac:dyDescent="0.25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12.75" customHeight="1" x14ac:dyDescent="0.25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12.75" customHeight="1" x14ac:dyDescent="0.25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12.75" customHeight="1" x14ac:dyDescent="0.25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12.75" customHeight="1" x14ac:dyDescent="0.25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12.75" customHeight="1" x14ac:dyDescent="0.25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12.75" customHeight="1" x14ac:dyDescent="0.25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12.75" customHeight="1" x14ac:dyDescent="0.25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12.75" customHeight="1" x14ac:dyDescent="0.25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12.75" customHeight="1" x14ac:dyDescent="0.25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12.75" customHeight="1" x14ac:dyDescent="0.25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12.75" customHeight="1" x14ac:dyDescent="0.25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12.75" customHeight="1" x14ac:dyDescent="0.25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12.75" customHeight="1" x14ac:dyDescent="0.25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12.75" customHeight="1" x14ac:dyDescent="0.25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12.75" customHeight="1" x14ac:dyDescent="0.25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12.75" customHeight="1" x14ac:dyDescent="0.25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12.75" customHeight="1" x14ac:dyDescent="0.25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12.75" customHeight="1" x14ac:dyDescent="0.25">
      <c r="A221" s="195"/>
      <c r="B221" s="195"/>
      <c r="C221" s="195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 ht="12.75" customHeight="1" x14ac:dyDescent="0.25">
      <c r="A222" s="195"/>
      <c r="B222" s="195"/>
      <c r="C222" s="195"/>
      <c r="D222" s="195"/>
      <c r="E222" s="195"/>
      <c r="F222" s="195"/>
      <c r="G222" s="195"/>
      <c r="H222" s="195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 ht="12.75" customHeight="1" x14ac:dyDescent="0.25">
      <c r="A223" s="195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 ht="12.75" customHeight="1" x14ac:dyDescent="0.25">
      <c r="A224" s="195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 ht="12.75" customHeight="1" x14ac:dyDescent="0.25">
      <c r="A225" s="195"/>
      <c r="B225" s="195"/>
      <c r="C225" s="195"/>
      <c r="D225" s="195"/>
      <c r="E225" s="195"/>
      <c r="F225" s="195"/>
      <c r="G225" s="195"/>
      <c r="H225" s="195"/>
      <c r="I225" s="195"/>
      <c r="J225" s="195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 ht="12.75" customHeight="1" x14ac:dyDescent="0.25">
      <c r="A226" s="195"/>
      <c r="B226" s="195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 ht="12.75" customHeight="1" x14ac:dyDescent="0.25">
      <c r="A227" s="195"/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 ht="12.75" customHeight="1" x14ac:dyDescent="0.25">
      <c r="A228" s="195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 ht="12.75" customHeight="1" x14ac:dyDescent="0.25">
      <c r="A229" s="195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 ht="12.75" customHeight="1" x14ac:dyDescent="0.25">
      <c r="A230" s="195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 ht="12.75" customHeight="1" x14ac:dyDescent="0.25">
      <c r="A231" s="195"/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 ht="12.75" customHeight="1" x14ac:dyDescent="0.25">
      <c r="A232" s="195"/>
      <c r="B232" s="195"/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 ht="12.75" customHeight="1" x14ac:dyDescent="0.25">
      <c r="A233" s="195"/>
      <c r="B233" s="195"/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 ht="12.75" customHeight="1" x14ac:dyDescent="0.25">
      <c r="A234" s="195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 ht="12.75" customHeight="1" x14ac:dyDescent="0.25">
      <c r="A235" s="195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 ht="12.75" customHeight="1" x14ac:dyDescent="0.25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 ht="12.75" customHeight="1" x14ac:dyDescent="0.25">
      <c r="A237" s="195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 ht="12.75" customHeight="1" x14ac:dyDescent="0.25">
      <c r="A238" s="195"/>
      <c r="B238" s="195"/>
      <c r="C238" s="195"/>
      <c r="D238" s="195"/>
      <c r="E238" s="195"/>
      <c r="F238" s="195"/>
      <c r="G238" s="195"/>
      <c r="H238" s="195"/>
      <c r="I238" s="195"/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 ht="12.75" customHeight="1" x14ac:dyDescent="0.25">
      <c r="A239" s="195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 ht="12.75" customHeight="1" x14ac:dyDescent="0.25">
      <c r="A240" s="195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 ht="12.75" customHeight="1" x14ac:dyDescent="0.25">
      <c r="A241" s="195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 ht="12.75" customHeight="1" x14ac:dyDescent="0.25">
      <c r="A242" s="195"/>
      <c r="B242" s="195"/>
      <c r="C242" s="195"/>
      <c r="D242" s="195"/>
      <c r="E242" s="195"/>
      <c r="F242" s="195"/>
      <c r="G242" s="195"/>
      <c r="H242" s="195"/>
      <c r="I242" s="195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 ht="12.75" customHeight="1" x14ac:dyDescent="0.25">
      <c r="A243" s="195"/>
      <c r="B243" s="195"/>
      <c r="C243" s="195"/>
      <c r="D243" s="195"/>
      <c r="E243" s="195"/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 ht="12.75" customHeight="1" x14ac:dyDescent="0.25">
      <c r="A244" s="195"/>
      <c r="B244" s="195"/>
      <c r="C244" s="195"/>
      <c r="D244" s="195"/>
      <c r="E244" s="195"/>
      <c r="F244" s="195"/>
      <c r="G244" s="195"/>
      <c r="H244" s="195"/>
      <c r="I244" s="195"/>
      <c r="J244" s="195"/>
      <c r="K244" s="195"/>
      <c r="L244" s="195"/>
      <c r="M244" s="195"/>
      <c r="N244" s="195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</row>
    <row r="245" spans="1:26" ht="12.75" customHeight="1" x14ac:dyDescent="0.25">
      <c r="A245" s="195"/>
      <c r="B245" s="195"/>
      <c r="C245" s="195"/>
      <c r="D245" s="195"/>
      <c r="E245" s="195"/>
      <c r="F245" s="195"/>
      <c r="G245" s="195"/>
      <c r="H245" s="195"/>
      <c r="I245" s="195"/>
      <c r="J245" s="195"/>
      <c r="K245" s="195"/>
      <c r="L245" s="195"/>
      <c r="M245" s="195"/>
      <c r="N245" s="195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</row>
    <row r="246" spans="1:26" ht="12.75" customHeight="1" x14ac:dyDescent="0.25">
      <c r="A246" s="195"/>
      <c r="B246" s="195"/>
      <c r="C246" s="195"/>
      <c r="D246" s="195"/>
      <c r="E246" s="195"/>
      <c r="F246" s="195"/>
      <c r="G246" s="195"/>
      <c r="H246" s="195"/>
      <c r="I246" s="195"/>
      <c r="J246" s="195"/>
      <c r="K246" s="195"/>
      <c r="L246" s="195"/>
      <c r="M246" s="195"/>
      <c r="N246" s="195"/>
      <c r="O246" s="195"/>
      <c r="P246" s="195"/>
      <c r="Q246" s="195"/>
      <c r="R246" s="195"/>
      <c r="S246" s="195"/>
      <c r="T246" s="195"/>
      <c r="U246" s="195"/>
      <c r="V246" s="195"/>
      <c r="W246" s="195"/>
      <c r="X246" s="195"/>
      <c r="Y246" s="195"/>
      <c r="Z246" s="195"/>
    </row>
    <row r="247" spans="1:26" ht="12.75" customHeight="1" x14ac:dyDescent="0.25">
      <c r="A247" s="195"/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 ht="12.75" customHeight="1" x14ac:dyDescent="0.25">
      <c r="A248" s="195"/>
      <c r="B248" s="195"/>
      <c r="C248" s="195"/>
      <c r="D248" s="195"/>
      <c r="E248" s="195"/>
      <c r="F248" s="195"/>
      <c r="G248" s="195"/>
      <c r="H248" s="195"/>
      <c r="I248" s="195"/>
      <c r="J248" s="195"/>
      <c r="K248" s="195"/>
      <c r="L248" s="195"/>
      <c r="M248" s="195"/>
      <c r="N248" s="195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 ht="12.75" customHeight="1" x14ac:dyDescent="0.25">
      <c r="A249" s="195"/>
      <c r="B249" s="195"/>
      <c r="C249" s="195"/>
      <c r="D249" s="195"/>
      <c r="E249" s="195"/>
      <c r="F249" s="195"/>
      <c r="G249" s="195"/>
      <c r="H249" s="195"/>
      <c r="I249" s="195"/>
      <c r="J249" s="195"/>
      <c r="K249" s="195"/>
      <c r="L249" s="195"/>
      <c r="M249" s="195"/>
      <c r="N249" s="195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 ht="12.75" customHeight="1" x14ac:dyDescent="0.25">
      <c r="A250" s="195"/>
      <c r="B250" s="195"/>
      <c r="C250" s="195"/>
      <c r="D250" s="195"/>
      <c r="E250" s="195"/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 ht="12.75" customHeight="1" x14ac:dyDescent="0.25">
      <c r="A251" s="195"/>
      <c r="B251" s="195"/>
      <c r="C251" s="195"/>
      <c r="D251" s="195"/>
      <c r="E251" s="195"/>
      <c r="F251" s="195"/>
      <c r="G251" s="195"/>
      <c r="H251" s="195"/>
      <c r="I251" s="195"/>
      <c r="J251" s="195"/>
      <c r="K251" s="195"/>
      <c r="L251" s="195"/>
      <c r="M251" s="195"/>
      <c r="N251" s="195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 ht="12.75" customHeight="1" x14ac:dyDescent="0.25">
      <c r="A252" s="195"/>
      <c r="B252" s="195"/>
      <c r="C252" s="195"/>
      <c r="D252" s="195"/>
      <c r="E252" s="195"/>
      <c r="F252" s="195"/>
      <c r="G252" s="195"/>
      <c r="H252" s="195"/>
      <c r="I252" s="195"/>
      <c r="J252" s="195"/>
      <c r="K252" s="195"/>
      <c r="L252" s="195"/>
      <c r="M252" s="195"/>
      <c r="N252" s="195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 ht="12.75" customHeight="1" x14ac:dyDescent="0.25">
      <c r="A253" s="195"/>
      <c r="B253" s="195"/>
      <c r="C253" s="195"/>
      <c r="D253" s="195"/>
      <c r="E253" s="195"/>
      <c r="F253" s="195"/>
      <c r="G253" s="195"/>
      <c r="H253" s="195"/>
      <c r="I253" s="195"/>
      <c r="J253" s="195"/>
      <c r="K253" s="195"/>
      <c r="L253" s="195"/>
      <c r="M253" s="195"/>
      <c r="N253" s="195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 ht="12.75" customHeight="1" x14ac:dyDescent="0.25">
      <c r="A254" s="195"/>
      <c r="B254" s="195"/>
      <c r="C254" s="195"/>
      <c r="D254" s="195"/>
      <c r="E254" s="195"/>
      <c r="F254" s="195"/>
      <c r="G254" s="195"/>
      <c r="H254" s="195"/>
      <c r="I254" s="195"/>
      <c r="J254" s="195"/>
      <c r="K254" s="195"/>
      <c r="L254" s="195"/>
      <c r="M254" s="195"/>
      <c r="N254" s="195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 ht="12.75" customHeight="1" x14ac:dyDescent="0.25">
      <c r="A255" s="195"/>
      <c r="B255" s="195"/>
      <c r="C255" s="195"/>
      <c r="D255" s="195"/>
      <c r="E255" s="195"/>
      <c r="F255" s="195"/>
      <c r="G255" s="195"/>
      <c r="H255" s="195"/>
      <c r="I255" s="195"/>
      <c r="J255" s="195"/>
      <c r="K255" s="195"/>
      <c r="L255" s="195"/>
      <c r="M255" s="195"/>
      <c r="N255" s="195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 ht="12.75" customHeight="1" x14ac:dyDescent="0.25">
      <c r="A256" s="195"/>
      <c r="B256" s="195"/>
      <c r="C256" s="195"/>
      <c r="D256" s="195"/>
      <c r="E256" s="195"/>
      <c r="F256" s="195"/>
      <c r="G256" s="195"/>
      <c r="H256" s="195"/>
      <c r="I256" s="195"/>
      <c r="J256" s="195"/>
      <c r="K256" s="195"/>
      <c r="L256" s="195"/>
      <c r="M256" s="195"/>
      <c r="N256" s="195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 ht="12.75" customHeight="1" x14ac:dyDescent="0.25">
      <c r="A257" s="195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 ht="12.75" customHeight="1" x14ac:dyDescent="0.25">
      <c r="A258" s="195"/>
      <c r="B258" s="195"/>
      <c r="C258" s="195"/>
      <c r="D258" s="195"/>
      <c r="E258" s="195"/>
      <c r="F258" s="195"/>
      <c r="G258" s="195"/>
      <c r="H258" s="195"/>
      <c r="I258" s="195"/>
      <c r="J258" s="195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 ht="12.75" customHeight="1" x14ac:dyDescent="0.25">
      <c r="A259" s="195"/>
      <c r="B259" s="195"/>
      <c r="C259" s="195"/>
      <c r="D259" s="195"/>
      <c r="E259" s="195"/>
      <c r="F259" s="195"/>
      <c r="G259" s="195"/>
      <c r="H259" s="195"/>
      <c r="I259" s="195"/>
      <c r="J259" s="195"/>
      <c r="K259" s="195"/>
      <c r="L259" s="195"/>
      <c r="M259" s="195"/>
      <c r="N259" s="195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 ht="12.75" customHeight="1" x14ac:dyDescent="0.25">
      <c r="A260" s="195"/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  <c r="L260" s="195"/>
      <c r="M260" s="195"/>
      <c r="N260" s="195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 ht="12.75" customHeight="1" x14ac:dyDescent="0.25">
      <c r="A261" s="195"/>
      <c r="B261" s="195"/>
      <c r="C261" s="195"/>
      <c r="D261" s="195"/>
      <c r="E261" s="195"/>
      <c r="F261" s="195"/>
      <c r="G261" s="195"/>
      <c r="H261" s="195"/>
      <c r="I261" s="195"/>
      <c r="J261" s="195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 ht="12.75" customHeight="1" x14ac:dyDescent="0.25">
      <c r="A262" s="195"/>
      <c r="B262" s="195"/>
      <c r="C262" s="195"/>
      <c r="D262" s="195"/>
      <c r="E262" s="195"/>
      <c r="F262" s="195"/>
      <c r="G262" s="195"/>
      <c r="H262" s="195"/>
      <c r="I262" s="195"/>
      <c r="J262" s="195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 ht="12.75" customHeight="1" x14ac:dyDescent="0.25">
      <c r="A263" s="195"/>
      <c r="B263" s="195"/>
      <c r="C263" s="195"/>
      <c r="D263" s="195"/>
      <c r="E263" s="195"/>
      <c r="F263" s="195"/>
      <c r="G263" s="195"/>
      <c r="H263" s="195"/>
      <c r="I263" s="195"/>
      <c r="J263" s="195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 ht="12.75" customHeight="1" x14ac:dyDescent="0.25">
      <c r="A264" s="195"/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 ht="12.75" customHeight="1" x14ac:dyDescent="0.25">
      <c r="A265" s="195"/>
      <c r="B265" s="195"/>
      <c r="C265" s="195"/>
      <c r="D265" s="195"/>
      <c r="E265" s="195"/>
      <c r="F265" s="195"/>
      <c r="G265" s="195"/>
      <c r="H265" s="195"/>
      <c r="I265" s="195"/>
      <c r="J265" s="195"/>
      <c r="K265" s="195"/>
      <c r="L265" s="195"/>
      <c r="M265" s="195"/>
      <c r="N265" s="195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 ht="12.75" customHeight="1" x14ac:dyDescent="0.25">
      <c r="A266" s="195"/>
      <c r="B266" s="195"/>
      <c r="C266" s="195"/>
      <c r="D266" s="195"/>
      <c r="E266" s="195"/>
      <c r="F266" s="195"/>
      <c r="G266" s="195"/>
      <c r="H266" s="195"/>
      <c r="I266" s="195"/>
      <c r="J266" s="195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 ht="12.75" customHeight="1" x14ac:dyDescent="0.25">
      <c r="A267" s="195"/>
      <c r="B267" s="195"/>
      <c r="C267" s="195"/>
      <c r="D267" s="195"/>
      <c r="E267" s="195"/>
      <c r="F267" s="195"/>
      <c r="G267" s="195"/>
      <c r="H267" s="195"/>
      <c r="I267" s="195"/>
      <c r="J267" s="195"/>
      <c r="K267" s="195"/>
      <c r="L267" s="195"/>
      <c r="M267" s="195"/>
      <c r="N267" s="195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 ht="12.75" customHeight="1" x14ac:dyDescent="0.25">
      <c r="A268" s="195"/>
      <c r="B268" s="195"/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 ht="12.75" customHeight="1" x14ac:dyDescent="0.25">
      <c r="A269" s="195"/>
      <c r="B269" s="195"/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 ht="12.75" customHeight="1" x14ac:dyDescent="0.25">
      <c r="A270" s="195"/>
      <c r="B270" s="195"/>
      <c r="C270" s="195"/>
      <c r="D270" s="195"/>
      <c r="E270" s="195"/>
      <c r="F270" s="195"/>
      <c r="G270" s="195"/>
      <c r="H270" s="195"/>
      <c r="I270" s="195"/>
      <c r="J270" s="195"/>
      <c r="K270" s="195"/>
      <c r="L270" s="195"/>
      <c r="M270" s="195"/>
      <c r="N270" s="195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 ht="12.75" customHeight="1" x14ac:dyDescent="0.25">
      <c r="A271" s="195"/>
      <c r="B271" s="195"/>
      <c r="C271" s="195"/>
      <c r="D271" s="195"/>
      <c r="E271" s="195"/>
      <c r="F271" s="195"/>
      <c r="G271" s="195"/>
      <c r="H271" s="195"/>
      <c r="I271" s="195"/>
      <c r="J271" s="195"/>
      <c r="K271" s="195"/>
      <c r="L271" s="195"/>
      <c r="M271" s="195"/>
      <c r="N271" s="195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 ht="12.75" customHeight="1" x14ac:dyDescent="0.25">
      <c r="A272" s="195"/>
      <c r="B272" s="195"/>
      <c r="C272" s="195"/>
      <c r="D272" s="195"/>
      <c r="E272" s="195"/>
      <c r="F272" s="195"/>
      <c r="G272" s="195"/>
      <c r="H272" s="195"/>
      <c r="I272" s="195"/>
      <c r="J272" s="195"/>
      <c r="K272" s="195"/>
      <c r="L272" s="195"/>
      <c r="M272" s="195"/>
      <c r="N272" s="195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 ht="12.75" customHeight="1" x14ac:dyDescent="0.25">
      <c r="A273" s="195"/>
      <c r="B273" s="195"/>
      <c r="C273" s="195"/>
      <c r="D273" s="195"/>
      <c r="E273" s="195"/>
      <c r="F273" s="195"/>
      <c r="G273" s="195"/>
      <c r="H273" s="195"/>
      <c r="I273" s="195"/>
      <c r="J273" s="195"/>
      <c r="K273" s="195"/>
      <c r="L273" s="195"/>
      <c r="M273" s="195"/>
      <c r="N273" s="195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 ht="12.75" customHeight="1" x14ac:dyDescent="0.25">
      <c r="A274" s="195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L274" s="195"/>
      <c r="M274" s="195"/>
      <c r="N274" s="195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 ht="12.75" customHeight="1" x14ac:dyDescent="0.25">
      <c r="A275" s="195"/>
      <c r="B275" s="195"/>
      <c r="C275" s="195"/>
      <c r="D275" s="195"/>
      <c r="E275" s="195"/>
      <c r="F275" s="195"/>
      <c r="G275" s="195"/>
      <c r="H275" s="195"/>
      <c r="I275" s="195"/>
      <c r="J275" s="195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 ht="12.75" customHeight="1" x14ac:dyDescent="0.25">
      <c r="A276" s="195"/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 ht="12.75" customHeight="1" x14ac:dyDescent="0.25">
      <c r="A277" s="195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 ht="12.75" customHeight="1" x14ac:dyDescent="0.25">
      <c r="A278" s="195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 ht="12.75" customHeight="1" x14ac:dyDescent="0.25">
      <c r="A279" s="195"/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 ht="12.75" customHeight="1" x14ac:dyDescent="0.25">
      <c r="A280" s="195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 ht="12.75" customHeight="1" x14ac:dyDescent="0.25">
      <c r="A281" s="195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 ht="12.75" customHeight="1" x14ac:dyDescent="0.25">
      <c r="A282" s="195"/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 ht="12.75" customHeight="1" x14ac:dyDescent="0.25">
      <c r="A283" s="195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 ht="12.75" customHeight="1" x14ac:dyDescent="0.25">
      <c r="A284" s="195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 ht="12.75" customHeight="1" x14ac:dyDescent="0.25">
      <c r="A285" s="195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 ht="12.75" customHeight="1" x14ac:dyDescent="0.25">
      <c r="A286" s="195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 ht="12.75" customHeight="1" x14ac:dyDescent="0.25">
      <c r="A287" s="195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 ht="12.75" customHeight="1" x14ac:dyDescent="0.25">
      <c r="A288" s="195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 ht="12.75" customHeight="1" x14ac:dyDescent="0.25">
      <c r="A289" s="195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 ht="12.75" customHeight="1" x14ac:dyDescent="0.25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 ht="12.75" customHeight="1" x14ac:dyDescent="0.25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 ht="12.75" customHeight="1" x14ac:dyDescent="0.25">
      <c r="A292" s="195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 ht="12.75" customHeight="1" x14ac:dyDescent="0.25">
      <c r="A293" s="195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 ht="12.75" customHeight="1" x14ac:dyDescent="0.25">
      <c r="A294" s="195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 ht="12.75" customHeight="1" x14ac:dyDescent="0.25">
      <c r="A295" s="195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 ht="12.75" customHeight="1" x14ac:dyDescent="0.25">
      <c r="A296" s="195"/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 ht="12.75" customHeight="1" x14ac:dyDescent="0.25">
      <c r="A297" s="195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 ht="12.75" customHeight="1" x14ac:dyDescent="0.25">
      <c r="A298" s="195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 ht="12.75" customHeight="1" x14ac:dyDescent="0.25">
      <c r="A299" s="195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 ht="12.75" customHeight="1" x14ac:dyDescent="0.25">
      <c r="A300" s="195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 ht="12.75" customHeight="1" x14ac:dyDescent="0.25">
      <c r="A301" s="195"/>
      <c r="B301" s="195"/>
      <c r="C301" s="195"/>
      <c r="D301" s="195"/>
      <c r="E301" s="195"/>
      <c r="F301" s="195"/>
      <c r="G301" s="195"/>
      <c r="H301" s="195"/>
      <c r="I301" s="195"/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 ht="12.75" customHeight="1" x14ac:dyDescent="0.25">
      <c r="A302" s="195"/>
      <c r="B302" s="195"/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 ht="12.75" customHeight="1" x14ac:dyDescent="0.25">
      <c r="A303" s="195"/>
      <c r="B303" s="195"/>
      <c r="C303" s="195"/>
      <c r="D303" s="195"/>
      <c r="E303" s="195"/>
      <c r="F303" s="195"/>
      <c r="G303" s="195"/>
      <c r="H303" s="195"/>
      <c r="I303" s="195"/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 ht="12.75" customHeight="1" x14ac:dyDescent="0.25">
      <c r="A304" s="195"/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 ht="12.75" customHeight="1" x14ac:dyDescent="0.25">
      <c r="A305" s="195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 ht="12.75" customHeight="1" x14ac:dyDescent="0.25">
      <c r="A306" s="195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 ht="12.75" customHeight="1" x14ac:dyDescent="0.25">
      <c r="A307" s="195"/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 ht="12.75" customHeight="1" x14ac:dyDescent="0.25">
      <c r="A308" s="195"/>
      <c r="B308" s="195"/>
      <c r="C308" s="195"/>
      <c r="D308" s="195"/>
      <c r="E308" s="195"/>
      <c r="F308" s="195"/>
      <c r="G308" s="195"/>
      <c r="H308" s="195"/>
      <c r="I308" s="195"/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 ht="12.75" customHeight="1" x14ac:dyDescent="0.25">
      <c r="A309" s="195"/>
      <c r="B309" s="195"/>
      <c r="C309" s="195"/>
      <c r="D309" s="195"/>
      <c r="E309" s="195"/>
      <c r="F309" s="195"/>
      <c r="G309" s="195"/>
      <c r="H309" s="195"/>
      <c r="I309" s="195"/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 ht="12.75" customHeight="1" x14ac:dyDescent="0.25">
      <c r="A310" s="195"/>
      <c r="B310" s="195"/>
      <c r="C310" s="195"/>
      <c r="D310" s="195"/>
      <c r="E310" s="195"/>
      <c r="F310" s="195"/>
      <c r="G310" s="195"/>
      <c r="H310" s="195"/>
      <c r="I310" s="195"/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 ht="12.75" customHeight="1" x14ac:dyDescent="0.25">
      <c r="A311" s="195"/>
      <c r="B311" s="195"/>
      <c r="C311" s="195"/>
      <c r="D311" s="195"/>
      <c r="E311" s="195"/>
      <c r="F311" s="195"/>
      <c r="G311" s="195"/>
      <c r="H311" s="195"/>
      <c r="I311" s="195"/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 ht="12.75" customHeight="1" x14ac:dyDescent="0.25">
      <c r="A312" s="195"/>
      <c r="B312" s="195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 ht="12.75" customHeight="1" x14ac:dyDescent="0.25">
      <c r="A313" s="195"/>
      <c r="B313" s="195"/>
      <c r="C313" s="195"/>
      <c r="D313" s="195"/>
      <c r="E313" s="195"/>
      <c r="F313" s="195"/>
      <c r="G313" s="195"/>
      <c r="H313" s="195"/>
      <c r="I313" s="195"/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 ht="12.75" customHeight="1" x14ac:dyDescent="0.25">
      <c r="A314" s="195"/>
      <c r="B314" s="195"/>
      <c r="C314" s="195"/>
      <c r="D314" s="195"/>
      <c r="E314" s="195"/>
      <c r="F314" s="195"/>
      <c r="G314" s="195"/>
      <c r="H314" s="195"/>
      <c r="I314" s="195"/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 ht="12.75" customHeight="1" x14ac:dyDescent="0.25">
      <c r="A315" s="195"/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 ht="12.75" customHeight="1" x14ac:dyDescent="0.25">
      <c r="A316" s="195"/>
      <c r="B316" s="195"/>
      <c r="C316" s="195"/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 ht="12.75" customHeight="1" x14ac:dyDescent="0.25">
      <c r="A317" s="195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 ht="12.75" customHeight="1" x14ac:dyDescent="0.25">
      <c r="A318" s="195"/>
      <c r="B318" s="195"/>
      <c r="C318" s="195"/>
      <c r="D318" s="195"/>
      <c r="E318" s="195"/>
      <c r="F318" s="195"/>
      <c r="G318" s="195"/>
      <c r="H318" s="195"/>
      <c r="I318" s="195"/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 ht="12.75" customHeight="1" x14ac:dyDescent="0.25">
      <c r="A319" s="195"/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 ht="12.75" customHeight="1" x14ac:dyDescent="0.25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 ht="12.75" customHeight="1" x14ac:dyDescent="0.25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 ht="12.75" customHeight="1" x14ac:dyDescent="0.25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 ht="12.75" customHeight="1" x14ac:dyDescent="0.25">
      <c r="A323" s="195"/>
      <c r="B323" s="195"/>
      <c r="C323" s="195"/>
      <c r="D323" s="195"/>
      <c r="E323" s="195"/>
      <c r="F323" s="195"/>
      <c r="G323" s="195"/>
      <c r="H323" s="195"/>
      <c r="I323" s="195"/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 ht="12.75" customHeight="1" x14ac:dyDescent="0.25">
      <c r="A324" s="195"/>
      <c r="B324" s="195"/>
      <c r="C324" s="195"/>
      <c r="D324" s="195"/>
      <c r="E324" s="195"/>
      <c r="F324" s="195"/>
      <c r="G324" s="195"/>
      <c r="H324" s="195"/>
      <c r="I324" s="195"/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 ht="12.75" customHeight="1" x14ac:dyDescent="0.25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 ht="12.75" customHeight="1" x14ac:dyDescent="0.25">
      <c r="A326" s="195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 ht="12.75" customHeight="1" x14ac:dyDescent="0.25">
      <c r="A327" s="195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 ht="12.75" customHeight="1" x14ac:dyDescent="0.25">
      <c r="A328" s="195"/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 ht="12.75" customHeight="1" x14ac:dyDescent="0.25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 ht="12.75" customHeight="1" x14ac:dyDescent="0.25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 ht="12.75" customHeight="1" x14ac:dyDescent="0.25">
      <c r="A331" s="195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 ht="12.75" customHeight="1" x14ac:dyDescent="0.25">
      <c r="A332" s="195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 ht="12.75" customHeight="1" x14ac:dyDescent="0.25">
      <c r="A333" s="195"/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 ht="12.75" customHeight="1" x14ac:dyDescent="0.25">
      <c r="A334" s="195"/>
      <c r="B334" s="195"/>
      <c r="C334" s="195"/>
      <c r="D334" s="195"/>
      <c r="E334" s="195"/>
      <c r="F334" s="195"/>
      <c r="G334" s="195"/>
      <c r="H334" s="195"/>
      <c r="I334" s="195"/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 ht="12.75" customHeight="1" x14ac:dyDescent="0.25">
      <c r="A335" s="195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 ht="12.75" customHeight="1" x14ac:dyDescent="0.25">
      <c r="A336" s="195"/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 ht="12.75" customHeight="1" x14ac:dyDescent="0.25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 ht="12.75" customHeight="1" x14ac:dyDescent="0.25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 ht="12.75" customHeight="1" x14ac:dyDescent="0.25">
      <c r="A339" s="195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 ht="12.75" customHeight="1" x14ac:dyDescent="0.25">
      <c r="A340" s="195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 ht="12.75" customHeight="1" x14ac:dyDescent="0.25">
      <c r="A341" s="195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 ht="12.75" customHeight="1" x14ac:dyDescent="0.25">
      <c r="A342" s="195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 ht="12.75" customHeight="1" x14ac:dyDescent="0.25">
      <c r="A343" s="195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 ht="12.75" customHeight="1" x14ac:dyDescent="0.25">
      <c r="A344" s="195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 ht="12.75" customHeight="1" x14ac:dyDescent="0.25">
      <c r="A345" s="195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 ht="12.75" customHeight="1" x14ac:dyDescent="0.25">
      <c r="A346" s="195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 ht="12.75" customHeight="1" x14ac:dyDescent="0.25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 ht="12.75" customHeight="1" x14ac:dyDescent="0.25">
      <c r="A348" s="195"/>
      <c r="B348" s="195"/>
      <c r="C348" s="195"/>
      <c r="D348" s="195"/>
      <c r="E348" s="195"/>
      <c r="F348" s="195"/>
      <c r="G348" s="195"/>
      <c r="H348" s="195"/>
      <c r="I348" s="195"/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 ht="12.75" customHeight="1" x14ac:dyDescent="0.25">
      <c r="A349" s="195"/>
      <c r="B349" s="195"/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 ht="12.75" customHeight="1" x14ac:dyDescent="0.25">
      <c r="A350" s="195"/>
      <c r="B350" s="195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 ht="12.75" customHeight="1" x14ac:dyDescent="0.25">
      <c r="A351" s="195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 ht="12.75" customHeight="1" x14ac:dyDescent="0.25">
      <c r="A352" s="195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 ht="12.75" customHeight="1" x14ac:dyDescent="0.25">
      <c r="A353" s="195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 ht="12.75" customHeight="1" x14ac:dyDescent="0.25">
      <c r="A354" s="195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 ht="12.75" customHeight="1" x14ac:dyDescent="0.25">
      <c r="A355" s="195"/>
      <c r="B355" s="195"/>
      <c r="C355" s="195"/>
      <c r="D355" s="195"/>
      <c r="E355" s="195"/>
      <c r="F355" s="195"/>
      <c r="G355" s="195"/>
      <c r="H355" s="195"/>
      <c r="I355" s="195"/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 ht="12.75" customHeight="1" x14ac:dyDescent="0.25">
      <c r="A356" s="195"/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 ht="12.75" customHeight="1" x14ac:dyDescent="0.25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 ht="12.75" customHeight="1" x14ac:dyDescent="0.25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 ht="12.75" customHeight="1" x14ac:dyDescent="0.25">
      <c r="A359" s="195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 ht="12.75" customHeight="1" x14ac:dyDescent="0.25">
      <c r="A360" s="195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 ht="12.75" customHeight="1" x14ac:dyDescent="0.25">
      <c r="A361" s="195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 ht="12.75" customHeight="1" x14ac:dyDescent="0.25">
      <c r="A362" s="195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 ht="12.75" customHeight="1" x14ac:dyDescent="0.25">
      <c r="A363" s="195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 ht="12.75" customHeight="1" x14ac:dyDescent="0.25">
      <c r="A364" s="195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 ht="12.75" customHeight="1" x14ac:dyDescent="0.25">
      <c r="A365" s="195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 ht="12.75" customHeight="1" x14ac:dyDescent="0.25">
      <c r="A366" s="195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 ht="12.75" customHeight="1" x14ac:dyDescent="0.25">
      <c r="A367" s="195"/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 ht="12.75" customHeight="1" x14ac:dyDescent="0.25">
      <c r="A368" s="195"/>
      <c r="B368" s="195"/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 ht="12.75" customHeight="1" x14ac:dyDescent="0.25">
      <c r="A369" s="195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 ht="12.75" customHeight="1" x14ac:dyDescent="0.25">
      <c r="A370" s="195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 ht="12.75" customHeight="1" x14ac:dyDescent="0.25">
      <c r="A371" s="195"/>
      <c r="B371" s="195"/>
      <c r="C371" s="195"/>
      <c r="D371" s="195"/>
      <c r="E371" s="195"/>
      <c r="F371" s="195"/>
      <c r="G371" s="195"/>
      <c r="H371" s="195"/>
      <c r="I371" s="195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 ht="12.75" customHeight="1" x14ac:dyDescent="0.25">
      <c r="A372" s="195"/>
      <c r="B372" s="195"/>
      <c r="C372" s="195"/>
      <c r="D372" s="195"/>
      <c r="E372" s="195"/>
      <c r="F372" s="195"/>
      <c r="G372" s="195"/>
      <c r="H372" s="195"/>
      <c r="I372" s="195"/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 ht="12.75" customHeight="1" x14ac:dyDescent="0.25">
      <c r="A373" s="195"/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 ht="12.75" customHeight="1" x14ac:dyDescent="0.25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 ht="12.75" customHeight="1" x14ac:dyDescent="0.25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 ht="12.75" customHeight="1" x14ac:dyDescent="0.25">
      <c r="A376" s="195"/>
      <c r="B376" s="195"/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 ht="12.75" customHeight="1" x14ac:dyDescent="0.25">
      <c r="A377" s="195"/>
      <c r="B377" s="195"/>
      <c r="C377" s="195"/>
      <c r="D377" s="195"/>
      <c r="E377" s="195"/>
      <c r="F377" s="195"/>
      <c r="G377" s="195"/>
      <c r="H377" s="195"/>
      <c r="I377" s="195"/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 ht="12.75" customHeight="1" x14ac:dyDescent="0.25">
      <c r="A378" s="195"/>
      <c r="B378" s="195"/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 ht="12.75" customHeight="1" x14ac:dyDescent="0.25">
      <c r="A379" s="195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 ht="12.75" customHeight="1" x14ac:dyDescent="0.25">
      <c r="A380" s="195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 ht="12.75" customHeight="1" x14ac:dyDescent="0.25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 ht="12.75" customHeight="1" x14ac:dyDescent="0.25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 ht="12.75" customHeight="1" x14ac:dyDescent="0.25">
      <c r="A383" s="195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 ht="12.75" customHeight="1" x14ac:dyDescent="0.25">
      <c r="A384" s="195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 ht="12.75" customHeight="1" x14ac:dyDescent="0.25">
      <c r="A385" s="195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 ht="12.75" customHeight="1" x14ac:dyDescent="0.25">
      <c r="A386" s="195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 ht="12.75" customHeight="1" x14ac:dyDescent="0.25">
      <c r="A387" s="195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 ht="12.75" customHeight="1" x14ac:dyDescent="0.25">
      <c r="A388" s="195"/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 ht="12.75" customHeight="1" x14ac:dyDescent="0.25">
      <c r="A389" s="195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 ht="12.75" customHeight="1" x14ac:dyDescent="0.25">
      <c r="A390" s="195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 ht="12.75" customHeight="1" x14ac:dyDescent="0.25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 ht="12.75" customHeight="1" x14ac:dyDescent="0.25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 ht="12.75" customHeight="1" x14ac:dyDescent="0.25">
      <c r="A393" s="195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 ht="12.75" customHeight="1" x14ac:dyDescent="0.25">
      <c r="A394" s="195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 ht="12.75" customHeight="1" x14ac:dyDescent="0.25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 ht="12.75" customHeight="1" x14ac:dyDescent="0.25">
      <c r="A396" s="195"/>
      <c r="B396" s="195"/>
      <c r="C396" s="195"/>
      <c r="D396" s="195"/>
      <c r="E396" s="195"/>
      <c r="F396" s="195"/>
      <c r="G396" s="195"/>
      <c r="H396" s="195"/>
      <c r="I396" s="195"/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 ht="12.75" customHeight="1" x14ac:dyDescent="0.25">
      <c r="A397" s="195"/>
      <c r="B397" s="195"/>
      <c r="C397" s="195"/>
      <c r="D397" s="195"/>
      <c r="E397" s="195"/>
      <c r="F397" s="195"/>
      <c r="G397" s="195"/>
      <c r="H397" s="195"/>
      <c r="I397" s="195"/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 ht="12.75" customHeight="1" x14ac:dyDescent="0.25">
      <c r="A398" s="195"/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 ht="12.75" customHeight="1" x14ac:dyDescent="0.25">
      <c r="A399" s="195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 ht="12.75" customHeight="1" x14ac:dyDescent="0.25">
      <c r="A400" s="195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 ht="12.75" customHeight="1" x14ac:dyDescent="0.25">
      <c r="A401" s="195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 ht="12.75" customHeight="1" x14ac:dyDescent="0.25">
      <c r="A402" s="195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 ht="12.75" customHeight="1" x14ac:dyDescent="0.25">
      <c r="A403" s="195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 ht="12.75" customHeight="1" x14ac:dyDescent="0.25">
      <c r="A404" s="195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 ht="12.75" customHeight="1" x14ac:dyDescent="0.25">
      <c r="A405" s="195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 ht="12.75" customHeight="1" x14ac:dyDescent="0.25">
      <c r="A406" s="195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 ht="12.75" customHeight="1" x14ac:dyDescent="0.25">
      <c r="A407" s="195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 ht="12.75" customHeight="1" x14ac:dyDescent="0.25">
      <c r="A408" s="195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 ht="12.75" customHeight="1" x14ac:dyDescent="0.25">
      <c r="A409" s="195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 ht="12.75" customHeight="1" x14ac:dyDescent="0.25">
      <c r="A410" s="195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 ht="12.75" customHeight="1" x14ac:dyDescent="0.25">
      <c r="A411" s="195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 ht="12.75" customHeight="1" x14ac:dyDescent="0.25">
      <c r="A412" s="195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 ht="12.75" customHeight="1" x14ac:dyDescent="0.25">
      <c r="A413" s="195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 ht="12.75" customHeight="1" x14ac:dyDescent="0.25">
      <c r="A414" s="195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 ht="12.75" customHeight="1" x14ac:dyDescent="0.25">
      <c r="A415" s="195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 ht="12.75" customHeight="1" x14ac:dyDescent="0.25">
      <c r="A416" s="195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 ht="12.75" customHeight="1" x14ac:dyDescent="0.25">
      <c r="A417" s="195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 ht="12.75" customHeight="1" x14ac:dyDescent="0.25">
      <c r="A418" s="195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 ht="12.75" customHeight="1" x14ac:dyDescent="0.25">
      <c r="A419" s="195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 ht="12.75" customHeight="1" x14ac:dyDescent="0.25">
      <c r="A420" s="195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 ht="12.75" customHeight="1" x14ac:dyDescent="0.25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 ht="12.75" customHeight="1" x14ac:dyDescent="0.25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 ht="12.75" customHeight="1" x14ac:dyDescent="0.25">
      <c r="A423" s="195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 ht="12.75" customHeight="1" x14ac:dyDescent="0.25">
      <c r="A424" s="195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 ht="12.75" customHeight="1" x14ac:dyDescent="0.25">
      <c r="A425" s="195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 ht="12.75" customHeight="1" x14ac:dyDescent="0.25">
      <c r="A426" s="195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 ht="12.75" customHeight="1" x14ac:dyDescent="0.25">
      <c r="A427" s="195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 ht="12.75" customHeight="1" x14ac:dyDescent="0.25">
      <c r="A428" s="195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 ht="12.75" customHeight="1" x14ac:dyDescent="0.25">
      <c r="A429" s="195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 ht="12.75" customHeight="1" x14ac:dyDescent="0.25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 ht="12.75" customHeight="1" x14ac:dyDescent="0.25">
      <c r="A431" s="195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 ht="12.75" customHeight="1" x14ac:dyDescent="0.25">
      <c r="A432" s="195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 ht="12.75" customHeight="1" x14ac:dyDescent="0.25">
      <c r="A433" s="195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 ht="12.75" customHeight="1" x14ac:dyDescent="0.25">
      <c r="A434" s="195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 ht="12.75" customHeight="1" x14ac:dyDescent="0.25">
      <c r="A435" s="195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 ht="12.75" customHeight="1" x14ac:dyDescent="0.25">
      <c r="A436" s="195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 ht="12.75" customHeight="1" x14ac:dyDescent="0.25">
      <c r="A437" s="195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 ht="12.75" customHeight="1" x14ac:dyDescent="0.25">
      <c r="A438" s="195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 ht="12.75" customHeight="1" x14ac:dyDescent="0.25">
      <c r="A439" s="195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 ht="12.75" customHeight="1" x14ac:dyDescent="0.25">
      <c r="A440" s="195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 ht="12.75" customHeight="1" x14ac:dyDescent="0.25">
      <c r="A441" s="195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 ht="12.75" customHeight="1" x14ac:dyDescent="0.25">
      <c r="A442" s="195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 ht="12.75" customHeight="1" x14ac:dyDescent="0.25">
      <c r="A443" s="195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 ht="12.75" customHeight="1" x14ac:dyDescent="0.25">
      <c r="A444" s="195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 ht="12.75" customHeight="1" x14ac:dyDescent="0.25">
      <c r="A445" s="195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 ht="12.75" customHeight="1" x14ac:dyDescent="0.25">
      <c r="A446" s="195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 ht="12.75" customHeight="1" x14ac:dyDescent="0.25">
      <c r="A447" s="195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 ht="12.75" customHeight="1" x14ac:dyDescent="0.25">
      <c r="A448" s="195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 ht="12.75" customHeight="1" x14ac:dyDescent="0.25">
      <c r="A449" s="195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 ht="12.75" customHeight="1" x14ac:dyDescent="0.25">
      <c r="A450" s="195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 ht="12.75" customHeight="1" x14ac:dyDescent="0.25">
      <c r="A451" s="195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 ht="12.75" customHeight="1" x14ac:dyDescent="0.25">
      <c r="A452" s="195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 ht="12.75" customHeight="1" x14ac:dyDescent="0.25">
      <c r="A453" s="195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 ht="12.75" customHeight="1" x14ac:dyDescent="0.25">
      <c r="A454" s="195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 ht="12.75" customHeight="1" x14ac:dyDescent="0.25">
      <c r="A455" s="195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 ht="12.75" customHeight="1" x14ac:dyDescent="0.25">
      <c r="A456" s="195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 ht="12.75" customHeight="1" x14ac:dyDescent="0.25">
      <c r="A457" s="195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 ht="12.75" customHeight="1" x14ac:dyDescent="0.25">
      <c r="A458" s="195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 ht="12.75" customHeight="1" x14ac:dyDescent="0.25">
      <c r="A459" s="195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 ht="12.75" customHeight="1" x14ac:dyDescent="0.25">
      <c r="A460" s="195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 ht="12.75" customHeight="1" x14ac:dyDescent="0.25">
      <c r="A461" s="195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 ht="12.75" customHeight="1" x14ac:dyDescent="0.25">
      <c r="A462" s="195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 ht="12.75" customHeight="1" x14ac:dyDescent="0.25">
      <c r="A463" s="195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 ht="12.75" customHeight="1" x14ac:dyDescent="0.25">
      <c r="A464" s="195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 ht="12.75" customHeight="1" x14ac:dyDescent="0.25">
      <c r="A465" s="195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 ht="12.75" customHeight="1" x14ac:dyDescent="0.25">
      <c r="A466" s="195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 ht="12.75" customHeight="1" x14ac:dyDescent="0.25">
      <c r="A467" s="195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 ht="12.75" customHeight="1" x14ac:dyDescent="0.25">
      <c r="A468" s="195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 ht="12.75" customHeight="1" x14ac:dyDescent="0.25">
      <c r="A469" s="195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 ht="12.75" customHeight="1" x14ac:dyDescent="0.25">
      <c r="A470" s="195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 ht="12.75" customHeight="1" x14ac:dyDescent="0.25">
      <c r="A471" s="195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 ht="12.75" customHeight="1" x14ac:dyDescent="0.25">
      <c r="A472" s="195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 ht="12.75" customHeight="1" x14ac:dyDescent="0.25">
      <c r="A473" s="195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 ht="12.75" customHeight="1" x14ac:dyDescent="0.25">
      <c r="A474" s="195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 ht="12.75" customHeight="1" x14ac:dyDescent="0.25">
      <c r="A475" s="195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 ht="12.75" customHeight="1" x14ac:dyDescent="0.25">
      <c r="A476" s="195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 ht="12.75" customHeight="1" x14ac:dyDescent="0.25">
      <c r="A477" s="195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 ht="12.75" customHeight="1" x14ac:dyDescent="0.25">
      <c r="A478" s="195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 ht="12.75" customHeight="1" x14ac:dyDescent="0.25">
      <c r="A479" s="195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 ht="12.75" customHeight="1" x14ac:dyDescent="0.25">
      <c r="A480" s="195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 ht="12.75" customHeight="1" x14ac:dyDescent="0.25">
      <c r="A481" s="195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 ht="12.75" customHeight="1" x14ac:dyDescent="0.25">
      <c r="A482" s="195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 ht="12.75" customHeight="1" x14ac:dyDescent="0.25">
      <c r="A483" s="195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 ht="12.75" customHeight="1" x14ac:dyDescent="0.25">
      <c r="A484" s="195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 ht="12.75" customHeight="1" x14ac:dyDescent="0.25">
      <c r="A485" s="195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 ht="12.75" customHeight="1" x14ac:dyDescent="0.25">
      <c r="A486" s="195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 ht="12.75" customHeight="1" x14ac:dyDescent="0.25">
      <c r="A487" s="195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 ht="12.75" customHeight="1" x14ac:dyDescent="0.25">
      <c r="A488" s="195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 ht="12.75" customHeight="1" x14ac:dyDescent="0.25">
      <c r="A489" s="195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 ht="12.75" customHeight="1" x14ac:dyDescent="0.25">
      <c r="A490" s="195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 ht="12.75" customHeight="1" x14ac:dyDescent="0.25">
      <c r="A491" s="195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 ht="12.75" customHeight="1" x14ac:dyDescent="0.25">
      <c r="A492" s="195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 ht="12.75" customHeight="1" x14ac:dyDescent="0.25">
      <c r="A493" s="195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 ht="12.75" customHeight="1" x14ac:dyDescent="0.25">
      <c r="A494" s="195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 ht="12.75" customHeight="1" x14ac:dyDescent="0.25">
      <c r="A495" s="195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 ht="12.75" customHeight="1" x14ac:dyDescent="0.25">
      <c r="A496" s="195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 ht="12.75" customHeight="1" x14ac:dyDescent="0.25">
      <c r="A497" s="195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 ht="12.75" customHeight="1" x14ac:dyDescent="0.25">
      <c r="A498" s="195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 ht="12.75" customHeight="1" x14ac:dyDescent="0.25">
      <c r="A499" s="195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 ht="12.75" customHeight="1" x14ac:dyDescent="0.25">
      <c r="A500" s="195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 ht="12.75" customHeight="1" x14ac:dyDescent="0.25">
      <c r="A501" s="195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 ht="12.75" customHeight="1" x14ac:dyDescent="0.25">
      <c r="A502" s="195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 ht="12.75" customHeight="1" x14ac:dyDescent="0.25">
      <c r="A503" s="195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 ht="12.75" customHeight="1" x14ac:dyDescent="0.25">
      <c r="A504" s="195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 ht="12.75" customHeight="1" x14ac:dyDescent="0.25">
      <c r="A505" s="195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 ht="12.75" customHeight="1" x14ac:dyDescent="0.25">
      <c r="A506" s="195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 ht="12.75" customHeight="1" x14ac:dyDescent="0.25">
      <c r="A507" s="195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 ht="12.75" customHeight="1" x14ac:dyDescent="0.25">
      <c r="A508" s="195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 ht="12.75" customHeight="1" x14ac:dyDescent="0.25">
      <c r="A509" s="195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 ht="12.75" customHeight="1" x14ac:dyDescent="0.25">
      <c r="A510" s="195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 ht="12.75" customHeight="1" x14ac:dyDescent="0.25">
      <c r="A511" s="195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 ht="12.75" customHeight="1" x14ac:dyDescent="0.25">
      <c r="A512" s="195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 ht="12.75" customHeight="1" x14ac:dyDescent="0.25">
      <c r="A513" s="195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 ht="12.75" customHeight="1" x14ac:dyDescent="0.25">
      <c r="A514" s="195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 ht="12.75" customHeight="1" x14ac:dyDescent="0.25">
      <c r="A515" s="195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 ht="12.75" customHeight="1" x14ac:dyDescent="0.25">
      <c r="A516" s="195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 ht="12.75" customHeight="1" x14ac:dyDescent="0.25">
      <c r="A517" s="195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 ht="12.75" customHeight="1" x14ac:dyDescent="0.25">
      <c r="A518" s="195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 ht="12.75" customHeight="1" x14ac:dyDescent="0.25">
      <c r="A519" s="195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 ht="12.75" customHeight="1" x14ac:dyDescent="0.25">
      <c r="A520" s="195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 ht="12.75" customHeight="1" x14ac:dyDescent="0.25">
      <c r="A521" s="195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 ht="12.75" customHeight="1" x14ac:dyDescent="0.25">
      <c r="A522" s="195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 ht="12.75" customHeight="1" x14ac:dyDescent="0.25">
      <c r="A523" s="195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 ht="12.75" customHeight="1" x14ac:dyDescent="0.25">
      <c r="A524" s="195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 ht="12.75" customHeight="1" x14ac:dyDescent="0.25">
      <c r="A525" s="195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 ht="12.75" customHeight="1" x14ac:dyDescent="0.25">
      <c r="A526" s="195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 ht="12.75" customHeight="1" x14ac:dyDescent="0.25">
      <c r="A527" s="195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 ht="12.75" customHeight="1" x14ac:dyDescent="0.25">
      <c r="A528" s="195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 ht="12.75" customHeight="1" x14ac:dyDescent="0.25">
      <c r="A529" s="195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 ht="12.75" customHeight="1" x14ac:dyDescent="0.25">
      <c r="A530" s="195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 ht="12.75" customHeight="1" x14ac:dyDescent="0.25">
      <c r="A531" s="195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 ht="12.75" customHeight="1" x14ac:dyDescent="0.25">
      <c r="A532" s="195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 ht="12.75" customHeight="1" x14ac:dyDescent="0.25">
      <c r="A533" s="195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 ht="12.75" customHeight="1" x14ac:dyDescent="0.25">
      <c r="A534" s="195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 ht="12.75" customHeight="1" x14ac:dyDescent="0.25">
      <c r="A535" s="195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 ht="12.75" customHeight="1" x14ac:dyDescent="0.25">
      <c r="A536" s="195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 ht="12.75" customHeight="1" x14ac:dyDescent="0.25">
      <c r="A537" s="195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 ht="12.75" customHeight="1" x14ac:dyDescent="0.25">
      <c r="A538" s="195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 ht="12.75" customHeight="1" x14ac:dyDescent="0.25">
      <c r="A539" s="195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 ht="12.75" customHeight="1" x14ac:dyDescent="0.25">
      <c r="A540" s="195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 ht="12.75" customHeight="1" x14ac:dyDescent="0.25">
      <c r="A541" s="195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 ht="12.75" customHeight="1" x14ac:dyDescent="0.25">
      <c r="A542" s="195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 ht="12.75" customHeight="1" x14ac:dyDescent="0.25">
      <c r="A543" s="195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 ht="12.75" customHeight="1" x14ac:dyDescent="0.25">
      <c r="A544" s="195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 ht="12.75" customHeight="1" x14ac:dyDescent="0.25">
      <c r="A545" s="195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 ht="12.75" customHeight="1" x14ac:dyDescent="0.25">
      <c r="A546" s="195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 ht="12.75" customHeight="1" x14ac:dyDescent="0.25">
      <c r="A547" s="195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 ht="12.75" customHeight="1" x14ac:dyDescent="0.25">
      <c r="A548" s="195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 ht="12.75" customHeight="1" x14ac:dyDescent="0.25">
      <c r="A549" s="195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 ht="12.75" customHeight="1" x14ac:dyDescent="0.25">
      <c r="A550" s="195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 ht="12.75" customHeight="1" x14ac:dyDescent="0.25">
      <c r="A551" s="195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 ht="12.75" customHeight="1" x14ac:dyDescent="0.25">
      <c r="A552" s="195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 ht="12.75" customHeight="1" x14ac:dyDescent="0.25">
      <c r="A553" s="195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 ht="12.75" customHeight="1" x14ac:dyDescent="0.25">
      <c r="A554" s="195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 ht="12.75" customHeight="1" x14ac:dyDescent="0.25">
      <c r="A555" s="195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 ht="12.75" customHeight="1" x14ac:dyDescent="0.25">
      <c r="A556" s="195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 ht="12.75" customHeight="1" x14ac:dyDescent="0.25">
      <c r="A557" s="195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 ht="12.75" customHeight="1" x14ac:dyDescent="0.25">
      <c r="A558" s="195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 ht="12.75" customHeight="1" x14ac:dyDescent="0.25">
      <c r="A559" s="195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 ht="12.75" customHeight="1" x14ac:dyDescent="0.25">
      <c r="A560" s="195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 ht="12.75" customHeight="1" x14ac:dyDescent="0.25">
      <c r="A561" s="195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 ht="12.75" customHeight="1" x14ac:dyDescent="0.25">
      <c r="A562" s="195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 ht="12.75" customHeight="1" x14ac:dyDescent="0.25">
      <c r="A563" s="195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 ht="12.75" customHeight="1" x14ac:dyDescent="0.25">
      <c r="A564" s="195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 ht="12.75" customHeight="1" x14ac:dyDescent="0.25">
      <c r="A565" s="195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 ht="12.75" customHeight="1" x14ac:dyDescent="0.25">
      <c r="A566" s="195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 ht="12.75" customHeight="1" x14ac:dyDescent="0.25">
      <c r="A567" s="195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 ht="12.75" customHeight="1" x14ac:dyDescent="0.25">
      <c r="A568" s="195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 ht="12.75" customHeight="1" x14ac:dyDescent="0.25">
      <c r="A569" s="195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 ht="12.75" customHeight="1" x14ac:dyDescent="0.25">
      <c r="A570" s="195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 ht="12.75" customHeight="1" x14ac:dyDescent="0.25">
      <c r="A571" s="195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 ht="12.75" customHeight="1" x14ac:dyDescent="0.25">
      <c r="A572" s="195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 ht="12.75" customHeight="1" x14ac:dyDescent="0.25">
      <c r="A573" s="195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 ht="12.75" customHeight="1" x14ac:dyDescent="0.25">
      <c r="A574" s="195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 ht="12.75" customHeight="1" x14ac:dyDescent="0.25">
      <c r="A575" s="195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 ht="12.75" customHeight="1" x14ac:dyDescent="0.25">
      <c r="A576" s="195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 ht="12.75" customHeight="1" x14ac:dyDescent="0.25">
      <c r="A577" s="195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 ht="12.75" customHeight="1" x14ac:dyDescent="0.25">
      <c r="A578" s="195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 ht="12.75" customHeight="1" x14ac:dyDescent="0.25">
      <c r="A579" s="195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 ht="12.75" customHeight="1" x14ac:dyDescent="0.25">
      <c r="A580" s="195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 ht="12.75" customHeight="1" x14ac:dyDescent="0.25">
      <c r="A581" s="195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 ht="12.75" customHeight="1" x14ac:dyDescent="0.25">
      <c r="A582" s="195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 ht="12.75" customHeight="1" x14ac:dyDescent="0.25">
      <c r="A583" s="195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 ht="12.75" customHeight="1" x14ac:dyDescent="0.25">
      <c r="A584" s="195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 ht="12.75" customHeight="1" x14ac:dyDescent="0.25">
      <c r="A585" s="195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 ht="12.75" customHeight="1" x14ac:dyDescent="0.25">
      <c r="A586" s="195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 ht="12.75" customHeight="1" x14ac:dyDescent="0.25">
      <c r="A587" s="195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 ht="12.75" customHeight="1" x14ac:dyDescent="0.25">
      <c r="A588" s="195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 ht="12.75" customHeight="1" x14ac:dyDescent="0.25">
      <c r="A589" s="195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 ht="12.75" customHeight="1" x14ac:dyDescent="0.25">
      <c r="A590" s="195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 ht="12.75" customHeight="1" x14ac:dyDescent="0.25">
      <c r="A591" s="195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 ht="12.75" customHeight="1" x14ac:dyDescent="0.25">
      <c r="A592" s="195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 ht="12.75" customHeight="1" x14ac:dyDescent="0.25">
      <c r="A593" s="195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 ht="12.75" customHeight="1" x14ac:dyDescent="0.25">
      <c r="A594" s="195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 ht="12.75" customHeight="1" x14ac:dyDescent="0.25">
      <c r="A595" s="195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 ht="12.75" customHeight="1" x14ac:dyDescent="0.25">
      <c r="A596" s="195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 ht="12.75" customHeight="1" x14ac:dyDescent="0.25">
      <c r="A597" s="195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 ht="12.75" customHeight="1" x14ac:dyDescent="0.25">
      <c r="A598" s="195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 ht="12.75" customHeight="1" x14ac:dyDescent="0.25">
      <c r="A599" s="195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 ht="12.75" customHeight="1" x14ac:dyDescent="0.25">
      <c r="A600" s="195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 ht="12.75" customHeight="1" x14ac:dyDescent="0.25">
      <c r="A601" s="195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 ht="12.75" customHeight="1" x14ac:dyDescent="0.25">
      <c r="A602" s="195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 ht="12.75" customHeight="1" x14ac:dyDescent="0.25">
      <c r="A603" s="195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 ht="12.75" customHeight="1" x14ac:dyDescent="0.25">
      <c r="A604" s="195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 ht="12.75" customHeight="1" x14ac:dyDescent="0.25">
      <c r="A605" s="195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 ht="12.75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 ht="12.75" customHeight="1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 ht="12.75" customHeight="1" x14ac:dyDescent="0.25">
      <c r="A608" s="195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 ht="12.75" customHeight="1" x14ac:dyDescent="0.25">
      <c r="A609" s="195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 ht="12.75" customHeight="1" x14ac:dyDescent="0.25">
      <c r="A610" s="195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 ht="12.75" customHeight="1" x14ac:dyDescent="0.25">
      <c r="A611" s="195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 ht="12.75" customHeight="1" x14ac:dyDescent="0.25">
      <c r="A612" s="195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 ht="12.75" customHeight="1" x14ac:dyDescent="0.25">
      <c r="A613" s="195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 ht="12.75" customHeight="1" x14ac:dyDescent="0.25">
      <c r="A614" s="195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 ht="12.75" customHeight="1" x14ac:dyDescent="0.25">
      <c r="A615" s="195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 ht="12.75" customHeight="1" x14ac:dyDescent="0.25">
      <c r="A616" s="195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 ht="12.75" customHeight="1" x14ac:dyDescent="0.25">
      <c r="A617" s="195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 ht="12.75" customHeight="1" x14ac:dyDescent="0.25">
      <c r="A618" s="195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 ht="12.75" customHeight="1" x14ac:dyDescent="0.25">
      <c r="A619" s="195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 ht="12.75" customHeight="1" x14ac:dyDescent="0.25">
      <c r="A620" s="195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 ht="12.75" customHeight="1" x14ac:dyDescent="0.25">
      <c r="A621" s="195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 ht="12.75" customHeight="1" x14ac:dyDescent="0.25">
      <c r="A622" s="195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 ht="12.75" customHeight="1" x14ac:dyDescent="0.25">
      <c r="A623" s="195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 ht="12.75" customHeight="1" x14ac:dyDescent="0.25">
      <c r="A624" s="195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 ht="12.75" customHeight="1" x14ac:dyDescent="0.25">
      <c r="A625" s="195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 ht="12.75" customHeight="1" x14ac:dyDescent="0.25">
      <c r="A626" s="195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 ht="12.75" customHeight="1" x14ac:dyDescent="0.25">
      <c r="A627" s="195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 ht="12.75" customHeight="1" x14ac:dyDescent="0.25">
      <c r="A628" s="195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 ht="12.75" customHeight="1" x14ac:dyDescent="0.25">
      <c r="A629" s="195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 ht="12.75" customHeight="1" x14ac:dyDescent="0.25">
      <c r="A630" s="195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 ht="12.75" customHeight="1" x14ac:dyDescent="0.25">
      <c r="A631" s="195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 ht="12.75" customHeight="1" x14ac:dyDescent="0.25">
      <c r="A632" s="195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 ht="12.75" customHeight="1" x14ac:dyDescent="0.25">
      <c r="A633" s="195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 ht="12.75" customHeight="1" x14ac:dyDescent="0.25">
      <c r="A634" s="195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 ht="12.75" customHeight="1" x14ac:dyDescent="0.25">
      <c r="A635" s="195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 ht="12.75" customHeight="1" x14ac:dyDescent="0.25">
      <c r="A636" s="195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 ht="12.75" customHeight="1" x14ac:dyDescent="0.25">
      <c r="A637" s="195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 ht="12.75" customHeight="1" x14ac:dyDescent="0.25">
      <c r="A638" s="195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 ht="12.75" customHeight="1" x14ac:dyDescent="0.25">
      <c r="A639" s="195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 ht="12.75" customHeight="1" x14ac:dyDescent="0.25">
      <c r="A640" s="195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 ht="12.75" customHeight="1" x14ac:dyDescent="0.25">
      <c r="A641" s="195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 ht="12.75" customHeight="1" x14ac:dyDescent="0.25">
      <c r="A642" s="195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 ht="12.75" customHeight="1" x14ac:dyDescent="0.25">
      <c r="A643" s="195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 ht="12.75" customHeight="1" x14ac:dyDescent="0.25">
      <c r="A644" s="195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 ht="12.75" customHeight="1" x14ac:dyDescent="0.25">
      <c r="A645" s="195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 ht="12.75" customHeight="1" x14ac:dyDescent="0.25">
      <c r="A646" s="195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 ht="12.75" customHeight="1" x14ac:dyDescent="0.25">
      <c r="A647" s="195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 ht="12.75" customHeight="1" x14ac:dyDescent="0.25">
      <c r="A648" s="195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 ht="12.75" customHeight="1" x14ac:dyDescent="0.25">
      <c r="A649" s="195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 ht="12.75" customHeight="1" x14ac:dyDescent="0.25">
      <c r="A650" s="195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 ht="12.75" customHeight="1" x14ac:dyDescent="0.25">
      <c r="A651" s="195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 ht="12.75" customHeight="1" x14ac:dyDescent="0.25">
      <c r="A652" s="195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 ht="12.75" customHeight="1" x14ac:dyDescent="0.25">
      <c r="A653" s="195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 ht="12.75" customHeight="1" x14ac:dyDescent="0.25">
      <c r="A654" s="195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 ht="12.75" customHeight="1" x14ac:dyDescent="0.25">
      <c r="A655" s="195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 ht="12.75" customHeight="1" x14ac:dyDescent="0.25">
      <c r="A656" s="195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 ht="12.75" customHeight="1" x14ac:dyDescent="0.25">
      <c r="A657" s="195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 ht="12.75" customHeight="1" x14ac:dyDescent="0.25">
      <c r="A658" s="195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 ht="12.75" customHeight="1" x14ac:dyDescent="0.25">
      <c r="A659" s="195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 ht="12.75" customHeight="1" x14ac:dyDescent="0.25">
      <c r="A660" s="195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 ht="12.75" customHeight="1" x14ac:dyDescent="0.25">
      <c r="A661" s="195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 ht="12.75" customHeight="1" x14ac:dyDescent="0.25">
      <c r="A662" s="195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 ht="12.75" customHeight="1" x14ac:dyDescent="0.25">
      <c r="A663" s="195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 ht="12.75" customHeight="1" x14ac:dyDescent="0.25">
      <c r="A664" s="195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 ht="12.75" customHeight="1" x14ac:dyDescent="0.25">
      <c r="A665" s="195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 ht="12.75" customHeight="1" x14ac:dyDescent="0.25">
      <c r="A666" s="195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 ht="12.75" customHeight="1" x14ac:dyDescent="0.25">
      <c r="A667" s="195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 ht="12.75" customHeight="1" x14ac:dyDescent="0.25">
      <c r="A668" s="195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 ht="12.75" customHeight="1" x14ac:dyDescent="0.25">
      <c r="A669" s="195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 ht="12.75" customHeight="1" x14ac:dyDescent="0.25">
      <c r="A670" s="195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 ht="12.75" customHeight="1" x14ac:dyDescent="0.25">
      <c r="A671" s="195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 ht="12.75" customHeight="1" x14ac:dyDescent="0.25">
      <c r="A672" s="195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 ht="12.75" customHeight="1" x14ac:dyDescent="0.25">
      <c r="A673" s="195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 ht="12.75" customHeight="1" x14ac:dyDescent="0.25">
      <c r="A674" s="195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 ht="12.75" customHeight="1" x14ac:dyDescent="0.25">
      <c r="A675" s="195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 ht="12.75" customHeight="1" x14ac:dyDescent="0.25">
      <c r="A676" s="195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 ht="12.75" customHeight="1" x14ac:dyDescent="0.25">
      <c r="A677" s="195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 ht="12.75" customHeight="1" x14ac:dyDescent="0.25">
      <c r="A678" s="195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 ht="12.75" customHeight="1" x14ac:dyDescent="0.25">
      <c r="A679" s="195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 ht="12.75" customHeight="1" x14ac:dyDescent="0.25">
      <c r="A680" s="195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 ht="12.75" customHeight="1" x14ac:dyDescent="0.25">
      <c r="A681" s="195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 ht="12.75" customHeight="1" x14ac:dyDescent="0.25">
      <c r="A682" s="195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 ht="12.75" customHeight="1" x14ac:dyDescent="0.25">
      <c r="A683" s="195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 ht="12.75" customHeight="1" x14ac:dyDescent="0.25">
      <c r="A684" s="195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 ht="12.75" customHeight="1" x14ac:dyDescent="0.25">
      <c r="A685" s="195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 ht="12.75" customHeight="1" x14ac:dyDescent="0.25">
      <c r="A686" s="195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 ht="12.75" customHeight="1" x14ac:dyDescent="0.25">
      <c r="A687" s="195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 ht="12.75" customHeight="1" x14ac:dyDescent="0.25">
      <c r="A688" s="195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 ht="12.75" customHeight="1" x14ac:dyDescent="0.25">
      <c r="A689" s="195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 ht="12.75" customHeight="1" x14ac:dyDescent="0.25">
      <c r="A690" s="195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 ht="12.75" customHeight="1" x14ac:dyDescent="0.25">
      <c r="A691" s="195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 ht="12.75" customHeight="1" x14ac:dyDescent="0.25">
      <c r="A692" s="195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 ht="12.75" customHeight="1" x14ac:dyDescent="0.25">
      <c r="A693" s="195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 ht="12.75" customHeight="1" x14ac:dyDescent="0.25">
      <c r="A694" s="195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 ht="12.75" customHeight="1" x14ac:dyDescent="0.25">
      <c r="A695" s="195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 ht="12.75" customHeight="1" x14ac:dyDescent="0.25">
      <c r="A696" s="195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 ht="12.75" customHeight="1" x14ac:dyDescent="0.25">
      <c r="A697" s="195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 ht="12.75" customHeight="1" x14ac:dyDescent="0.25">
      <c r="A698" s="195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 ht="12.75" customHeight="1" x14ac:dyDescent="0.25">
      <c r="A699" s="195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 ht="12.75" customHeight="1" x14ac:dyDescent="0.25">
      <c r="A700" s="195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 ht="12.75" customHeight="1" x14ac:dyDescent="0.25">
      <c r="A701" s="195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 ht="12.75" customHeight="1" x14ac:dyDescent="0.25">
      <c r="A702" s="195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 ht="12.75" customHeight="1" x14ac:dyDescent="0.25">
      <c r="A703" s="195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 ht="12.75" customHeight="1" x14ac:dyDescent="0.25">
      <c r="A704" s="195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 ht="12.75" customHeight="1" x14ac:dyDescent="0.25">
      <c r="A705" s="195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 ht="12.75" customHeight="1" x14ac:dyDescent="0.25">
      <c r="A706" s="195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 ht="12.75" customHeight="1" x14ac:dyDescent="0.25">
      <c r="A707" s="195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 ht="12.75" customHeight="1" x14ac:dyDescent="0.25">
      <c r="A708" s="195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 ht="12.75" customHeight="1" x14ac:dyDescent="0.25">
      <c r="A709" s="195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 ht="12.75" customHeight="1" x14ac:dyDescent="0.25">
      <c r="A710" s="195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 ht="12.75" customHeight="1" x14ac:dyDescent="0.25">
      <c r="A711" s="195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 ht="12.75" customHeight="1" x14ac:dyDescent="0.25">
      <c r="A712" s="195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 ht="12.75" customHeight="1" x14ac:dyDescent="0.25">
      <c r="A713" s="195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 ht="12.75" customHeight="1" x14ac:dyDescent="0.25">
      <c r="A714" s="195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 ht="12.75" customHeight="1" x14ac:dyDescent="0.25">
      <c r="A715" s="195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 ht="12.75" customHeight="1" x14ac:dyDescent="0.25">
      <c r="A716" s="195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 ht="12.75" customHeight="1" x14ac:dyDescent="0.25">
      <c r="A717" s="195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 ht="12.75" customHeight="1" x14ac:dyDescent="0.25">
      <c r="A718" s="195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 ht="12.75" customHeight="1" x14ac:dyDescent="0.25">
      <c r="A719" s="195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 ht="12.75" customHeight="1" x14ac:dyDescent="0.25">
      <c r="A720" s="195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 ht="12.75" customHeight="1" x14ac:dyDescent="0.25">
      <c r="A721" s="195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 ht="12.75" customHeight="1" x14ac:dyDescent="0.25">
      <c r="A722" s="195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 ht="12.75" customHeight="1" x14ac:dyDescent="0.25">
      <c r="A723" s="195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 ht="12.75" customHeight="1" x14ac:dyDescent="0.25">
      <c r="A724" s="195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 ht="12.75" customHeight="1" x14ac:dyDescent="0.25">
      <c r="A725" s="195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 ht="12.75" customHeight="1" x14ac:dyDescent="0.25">
      <c r="A726" s="195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 ht="12.75" customHeight="1" x14ac:dyDescent="0.25">
      <c r="A727" s="195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 ht="12.75" customHeight="1" x14ac:dyDescent="0.25">
      <c r="A728" s="195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 ht="12.75" customHeight="1" x14ac:dyDescent="0.25">
      <c r="A729" s="195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 ht="12.75" customHeight="1" x14ac:dyDescent="0.25">
      <c r="A730" s="195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 ht="12.75" customHeight="1" x14ac:dyDescent="0.25">
      <c r="A731" s="195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 ht="12.75" customHeight="1" x14ac:dyDescent="0.25">
      <c r="A732" s="195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 ht="12.75" customHeight="1" x14ac:dyDescent="0.25">
      <c r="A733" s="195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 ht="12.75" customHeight="1" x14ac:dyDescent="0.25">
      <c r="A734" s="195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 ht="12.75" customHeight="1" x14ac:dyDescent="0.25">
      <c r="A735" s="195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 ht="12.75" customHeight="1" x14ac:dyDescent="0.25">
      <c r="A736" s="195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 ht="12.75" customHeight="1" x14ac:dyDescent="0.25">
      <c r="A737" s="195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 ht="12.75" customHeight="1" x14ac:dyDescent="0.25">
      <c r="A738" s="195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 ht="12.75" customHeight="1" x14ac:dyDescent="0.25">
      <c r="A739" s="195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 ht="12.75" customHeight="1" x14ac:dyDescent="0.25">
      <c r="A740" s="195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 ht="12.75" customHeight="1" x14ac:dyDescent="0.25">
      <c r="A741" s="195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 ht="12.75" customHeight="1" x14ac:dyDescent="0.25">
      <c r="A742" s="195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 ht="12.75" customHeight="1" x14ac:dyDescent="0.25">
      <c r="A743" s="195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 ht="12.75" customHeight="1" x14ac:dyDescent="0.25">
      <c r="A744" s="195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 ht="12.75" customHeight="1" x14ac:dyDescent="0.25">
      <c r="A745" s="195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 ht="12.75" customHeight="1" x14ac:dyDescent="0.25">
      <c r="A746" s="195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 ht="12.75" customHeight="1" x14ac:dyDescent="0.25">
      <c r="A747" s="195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 ht="12.75" customHeight="1" x14ac:dyDescent="0.25">
      <c r="A748" s="195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 ht="12.75" customHeight="1" x14ac:dyDescent="0.25">
      <c r="A749" s="195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 ht="12.75" customHeight="1" x14ac:dyDescent="0.25">
      <c r="A750" s="195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 ht="12.75" customHeight="1" x14ac:dyDescent="0.25">
      <c r="A751" s="195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 ht="12.75" customHeight="1" x14ac:dyDescent="0.25">
      <c r="A752" s="195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 ht="12.75" customHeight="1" x14ac:dyDescent="0.25">
      <c r="A753" s="195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 ht="12.75" customHeight="1" x14ac:dyDescent="0.25">
      <c r="A754" s="195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 ht="12.75" customHeight="1" x14ac:dyDescent="0.25">
      <c r="A755" s="195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 ht="12.75" customHeight="1" x14ac:dyDescent="0.25">
      <c r="A756" s="195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 ht="12.75" customHeight="1" x14ac:dyDescent="0.25">
      <c r="A757" s="195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 ht="12.75" customHeight="1" x14ac:dyDescent="0.25">
      <c r="A758" s="195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 ht="12.75" customHeight="1" x14ac:dyDescent="0.25">
      <c r="A759" s="195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 ht="12.75" customHeight="1" x14ac:dyDescent="0.25">
      <c r="A760" s="195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 ht="12.75" customHeight="1" x14ac:dyDescent="0.25">
      <c r="A761" s="195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 ht="12.75" customHeight="1" x14ac:dyDescent="0.25">
      <c r="A762" s="195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 ht="12.75" customHeight="1" x14ac:dyDescent="0.25">
      <c r="A763" s="195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 ht="12.75" customHeight="1" x14ac:dyDescent="0.25">
      <c r="A764" s="195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 ht="12.75" customHeight="1" x14ac:dyDescent="0.25">
      <c r="A765" s="195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 ht="12.75" customHeight="1" x14ac:dyDescent="0.25">
      <c r="A766" s="195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 ht="12.75" customHeight="1" x14ac:dyDescent="0.25">
      <c r="A767" s="195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 ht="12.75" customHeight="1" x14ac:dyDescent="0.25">
      <c r="A768" s="195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 ht="12.75" customHeight="1" x14ac:dyDescent="0.25">
      <c r="A769" s="195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 ht="12.75" customHeight="1" x14ac:dyDescent="0.25">
      <c r="A770" s="195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 ht="12.75" customHeight="1" x14ac:dyDescent="0.25">
      <c r="A771" s="195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 ht="12.75" customHeight="1" x14ac:dyDescent="0.25">
      <c r="A772" s="195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 ht="12.75" customHeight="1" x14ac:dyDescent="0.25">
      <c r="A773" s="195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 ht="12.75" customHeight="1" x14ac:dyDescent="0.25">
      <c r="A774" s="195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 ht="12.75" customHeight="1" x14ac:dyDescent="0.25">
      <c r="A775" s="195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 ht="12.75" customHeight="1" x14ac:dyDescent="0.25">
      <c r="A776" s="195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 ht="12.75" customHeight="1" x14ac:dyDescent="0.25">
      <c r="A777" s="195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 ht="12.75" customHeight="1" x14ac:dyDescent="0.25">
      <c r="A778" s="195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 ht="12.75" customHeight="1" x14ac:dyDescent="0.25">
      <c r="A779" s="195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 ht="12.75" customHeight="1" x14ac:dyDescent="0.25">
      <c r="A780" s="195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 ht="12.75" customHeight="1" x14ac:dyDescent="0.25">
      <c r="A781" s="195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 ht="12.75" customHeight="1" x14ac:dyDescent="0.25">
      <c r="A782" s="195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 ht="12.75" customHeight="1" x14ac:dyDescent="0.25">
      <c r="A783" s="195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 ht="12.75" customHeight="1" x14ac:dyDescent="0.25">
      <c r="A784" s="195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 ht="12.75" customHeight="1" x14ac:dyDescent="0.25">
      <c r="A785" s="195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 ht="12.75" customHeight="1" x14ac:dyDescent="0.25">
      <c r="A786" s="195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 ht="12.75" customHeight="1" x14ac:dyDescent="0.25">
      <c r="A787" s="195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 ht="12.75" customHeight="1" x14ac:dyDescent="0.25">
      <c r="A788" s="195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 ht="12.75" customHeight="1" x14ac:dyDescent="0.25">
      <c r="A789" s="195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 ht="12.75" customHeight="1" x14ac:dyDescent="0.25">
      <c r="A790" s="195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 ht="12.75" customHeight="1" x14ac:dyDescent="0.25">
      <c r="A791" s="195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 ht="12.75" customHeight="1" x14ac:dyDescent="0.25">
      <c r="A792" s="195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 ht="12.75" customHeight="1" x14ac:dyDescent="0.25">
      <c r="A793" s="195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 ht="12.75" customHeight="1" x14ac:dyDescent="0.25">
      <c r="A794" s="195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 ht="12.75" customHeight="1" x14ac:dyDescent="0.25">
      <c r="A795" s="195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 ht="12.75" customHeight="1" x14ac:dyDescent="0.25">
      <c r="A796" s="195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 ht="12.75" customHeight="1" x14ac:dyDescent="0.25">
      <c r="A797" s="195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 ht="12.75" customHeight="1" x14ac:dyDescent="0.25">
      <c r="A798" s="195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 ht="12.75" customHeight="1" x14ac:dyDescent="0.25">
      <c r="A799" s="195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 ht="12.75" customHeight="1" x14ac:dyDescent="0.25">
      <c r="A800" s="195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 ht="12.75" customHeight="1" x14ac:dyDescent="0.25">
      <c r="A801" s="195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 ht="12.75" customHeight="1" x14ac:dyDescent="0.25">
      <c r="A802" s="195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 ht="12.75" customHeight="1" x14ac:dyDescent="0.25">
      <c r="A803" s="195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 ht="12.75" customHeight="1" x14ac:dyDescent="0.25">
      <c r="A804" s="195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 ht="12.75" customHeight="1" x14ac:dyDescent="0.25">
      <c r="A805" s="195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 ht="12.75" customHeight="1" x14ac:dyDescent="0.25">
      <c r="A806" s="195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 ht="12.75" customHeight="1" x14ac:dyDescent="0.25">
      <c r="A807" s="195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 ht="12.75" customHeight="1" x14ac:dyDescent="0.25">
      <c r="A808" s="195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 ht="12.75" customHeight="1" x14ac:dyDescent="0.25">
      <c r="A809" s="195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 ht="12.75" customHeight="1" x14ac:dyDescent="0.25">
      <c r="A810" s="195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 ht="12.75" customHeight="1" x14ac:dyDescent="0.25">
      <c r="A811" s="195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 ht="12.75" customHeight="1" x14ac:dyDescent="0.25">
      <c r="A812" s="195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 ht="12.75" customHeight="1" x14ac:dyDescent="0.25">
      <c r="A813" s="195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 ht="12.75" customHeight="1" x14ac:dyDescent="0.25">
      <c r="A814" s="195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 ht="12.75" customHeight="1" x14ac:dyDescent="0.25">
      <c r="A815" s="195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 ht="12.75" customHeight="1" x14ac:dyDescent="0.25">
      <c r="A816" s="195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 ht="12.75" customHeight="1" x14ac:dyDescent="0.25">
      <c r="A817" s="195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 ht="12.75" customHeight="1" x14ac:dyDescent="0.25">
      <c r="A818" s="195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 ht="12.75" customHeight="1" x14ac:dyDescent="0.25">
      <c r="A819" s="195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 ht="12.75" customHeight="1" x14ac:dyDescent="0.25">
      <c r="A820" s="195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 ht="12.75" customHeight="1" x14ac:dyDescent="0.25">
      <c r="A821" s="195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 ht="12.75" customHeight="1" x14ac:dyDescent="0.25">
      <c r="A822" s="195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 ht="12.75" customHeight="1" x14ac:dyDescent="0.25">
      <c r="A823" s="195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 ht="12.75" customHeight="1" x14ac:dyDescent="0.25">
      <c r="A824" s="195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 ht="12.75" customHeight="1" x14ac:dyDescent="0.25">
      <c r="A825" s="195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 ht="12.75" customHeight="1" x14ac:dyDescent="0.25">
      <c r="A826" s="195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 ht="12.75" customHeight="1" x14ac:dyDescent="0.25">
      <c r="A827" s="195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 ht="12.75" customHeight="1" x14ac:dyDescent="0.25">
      <c r="A828" s="195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 ht="12.75" customHeight="1" x14ac:dyDescent="0.25">
      <c r="A829" s="195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 ht="12.75" customHeight="1" x14ac:dyDescent="0.25">
      <c r="A830" s="195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 ht="12.75" customHeight="1" x14ac:dyDescent="0.25">
      <c r="A831" s="195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 ht="12.75" customHeight="1" x14ac:dyDescent="0.25">
      <c r="A832" s="195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 ht="12.75" customHeight="1" x14ac:dyDescent="0.25">
      <c r="A833" s="195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 ht="12.75" customHeight="1" x14ac:dyDescent="0.25">
      <c r="A834" s="195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 ht="12.75" customHeight="1" x14ac:dyDescent="0.25">
      <c r="A835" s="195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 ht="12.75" customHeight="1" x14ac:dyDescent="0.25">
      <c r="A836" s="195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 ht="12.75" customHeight="1" x14ac:dyDescent="0.25">
      <c r="A837" s="195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 ht="12.75" customHeight="1" x14ac:dyDescent="0.25">
      <c r="A838" s="195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 ht="12.75" customHeight="1" x14ac:dyDescent="0.25">
      <c r="A839" s="195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 ht="12.75" customHeight="1" x14ac:dyDescent="0.25">
      <c r="A840" s="195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 ht="12.75" customHeight="1" x14ac:dyDescent="0.25">
      <c r="A841" s="195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 ht="12.75" customHeight="1" x14ac:dyDescent="0.25">
      <c r="A842" s="195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 ht="12.75" customHeight="1" x14ac:dyDescent="0.25">
      <c r="A843" s="195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 ht="12.75" customHeight="1" x14ac:dyDescent="0.25">
      <c r="A844" s="195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 ht="12.75" customHeight="1" x14ac:dyDescent="0.25">
      <c r="A845" s="195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 ht="12.75" customHeight="1" x14ac:dyDescent="0.25">
      <c r="A846" s="195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 ht="12.75" customHeight="1" x14ac:dyDescent="0.25">
      <c r="A847" s="195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 ht="12.75" customHeight="1" x14ac:dyDescent="0.25">
      <c r="A848" s="195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 ht="12.75" customHeight="1" x14ac:dyDescent="0.25">
      <c r="A849" s="195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 ht="12.75" customHeight="1" x14ac:dyDescent="0.25">
      <c r="A850" s="195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 ht="12.75" customHeight="1" x14ac:dyDescent="0.25">
      <c r="A851" s="195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 ht="12.75" customHeight="1" x14ac:dyDescent="0.25">
      <c r="A852" s="195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 ht="12.75" customHeight="1" x14ac:dyDescent="0.25">
      <c r="A853" s="195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 ht="12.75" customHeight="1" x14ac:dyDescent="0.25">
      <c r="A854" s="195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 ht="12.75" customHeight="1" x14ac:dyDescent="0.25">
      <c r="A855" s="195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 ht="12.75" customHeight="1" x14ac:dyDescent="0.25">
      <c r="A856" s="195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 ht="12.75" customHeight="1" x14ac:dyDescent="0.25">
      <c r="A857" s="195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 ht="12.75" customHeight="1" x14ac:dyDescent="0.25">
      <c r="A858" s="195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 ht="12.75" customHeight="1" x14ac:dyDescent="0.25">
      <c r="A859" s="195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 ht="12.75" customHeight="1" x14ac:dyDescent="0.25">
      <c r="A860" s="195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 ht="12.75" customHeight="1" x14ac:dyDescent="0.25">
      <c r="A861" s="195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 ht="12.75" customHeight="1" x14ac:dyDescent="0.25">
      <c r="A862" s="195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 ht="12.75" customHeight="1" x14ac:dyDescent="0.25">
      <c r="A863" s="195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 ht="12.75" customHeight="1" x14ac:dyDescent="0.25">
      <c r="A864" s="195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 ht="12.75" customHeight="1" x14ac:dyDescent="0.25">
      <c r="A865" s="195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 ht="12.75" customHeight="1" x14ac:dyDescent="0.25">
      <c r="A866" s="195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 ht="12.75" customHeight="1" x14ac:dyDescent="0.25">
      <c r="A867" s="195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 ht="12.75" customHeight="1" x14ac:dyDescent="0.25">
      <c r="A868" s="195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 ht="12.75" customHeight="1" x14ac:dyDescent="0.25">
      <c r="A869" s="195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 ht="12.75" customHeight="1" x14ac:dyDescent="0.25">
      <c r="A870" s="195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 ht="12.75" customHeight="1" x14ac:dyDescent="0.25">
      <c r="A871" s="195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 ht="12.75" customHeight="1" x14ac:dyDescent="0.25">
      <c r="A872" s="195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 ht="12.75" customHeight="1" x14ac:dyDescent="0.25">
      <c r="A873" s="195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 ht="12.75" customHeight="1" x14ac:dyDescent="0.25">
      <c r="A874" s="195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 ht="12.75" customHeight="1" x14ac:dyDescent="0.25">
      <c r="A875" s="195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 ht="12.75" customHeight="1" x14ac:dyDescent="0.25">
      <c r="A876" s="195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 ht="12.75" customHeight="1" x14ac:dyDescent="0.25">
      <c r="A877" s="195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 ht="12.75" customHeight="1" x14ac:dyDescent="0.25">
      <c r="A878" s="195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 ht="12.75" customHeight="1" x14ac:dyDescent="0.25">
      <c r="A879" s="195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 ht="12.75" customHeight="1" x14ac:dyDescent="0.25">
      <c r="A880" s="195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 ht="12.75" customHeight="1" x14ac:dyDescent="0.25">
      <c r="A881" s="195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 ht="12.75" customHeight="1" x14ac:dyDescent="0.25">
      <c r="A882" s="195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 ht="12.75" customHeight="1" x14ac:dyDescent="0.25">
      <c r="A883" s="195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 ht="12.75" customHeight="1" x14ac:dyDescent="0.25">
      <c r="A884" s="195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 ht="12.75" customHeight="1" x14ac:dyDescent="0.25">
      <c r="A885" s="195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 ht="12.75" customHeight="1" x14ac:dyDescent="0.25">
      <c r="A886" s="195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 ht="12.75" customHeight="1" x14ac:dyDescent="0.25">
      <c r="A887" s="195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 ht="12.75" customHeight="1" x14ac:dyDescent="0.25">
      <c r="A888" s="195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 ht="12.75" customHeight="1" x14ac:dyDescent="0.25">
      <c r="A889" s="195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 ht="12.75" customHeight="1" x14ac:dyDescent="0.25">
      <c r="A890" s="195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 ht="12.75" customHeight="1" x14ac:dyDescent="0.25">
      <c r="A891" s="195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 ht="12.75" customHeight="1" x14ac:dyDescent="0.25">
      <c r="A892" s="195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 ht="12.75" customHeight="1" x14ac:dyDescent="0.25">
      <c r="A893" s="195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 ht="12.75" customHeight="1" x14ac:dyDescent="0.25">
      <c r="A894" s="195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 ht="12.75" customHeight="1" x14ac:dyDescent="0.25">
      <c r="A895" s="195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 ht="12.75" customHeight="1" x14ac:dyDescent="0.25">
      <c r="A896" s="195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 ht="12.75" customHeight="1" x14ac:dyDescent="0.25">
      <c r="A897" s="195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 ht="12.75" customHeight="1" x14ac:dyDescent="0.25">
      <c r="A898" s="195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 ht="12.75" customHeight="1" x14ac:dyDescent="0.25">
      <c r="A899" s="195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 ht="12.75" customHeight="1" x14ac:dyDescent="0.25">
      <c r="A900" s="195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 ht="12.75" customHeight="1" x14ac:dyDescent="0.25">
      <c r="A901" s="195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 ht="12.75" customHeight="1" x14ac:dyDescent="0.25">
      <c r="A902" s="195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 ht="12.75" customHeight="1" x14ac:dyDescent="0.25">
      <c r="A903" s="195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 ht="12.75" customHeight="1" x14ac:dyDescent="0.25">
      <c r="A904" s="195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 ht="12.75" customHeight="1" x14ac:dyDescent="0.25">
      <c r="A905" s="195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 ht="12.75" customHeight="1" x14ac:dyDescent="0.25">
      <c r="A906" s="195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 ht="12.75" customHeight="1" x14ac:dyDescent="0.25">
      <c r="A907" s="195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 ht="12.7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 ht="12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 ht="12.75" customHeight="1" x14ac:dyDescent="0.25">
      <c r="A910" s="195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 ht="12.75" customHeight="1" x14ac:dyDescent="0.25">
      <c r="A911" s="195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 ht="12.75" customHeight="1" x14ac:dyDescent="0.25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 ht="12.75" customHeight="1" x14ac:dyDescent="0.25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 ht="12.75" customHeight="1" x14ac:dyDescent="0.25">
      <c r="A914" s="195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 ht="12.75" customHeight="1" x14ac:dyDescent="0.25">
      <c r="A915" s="195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 ht="12.75" customHeight="1" x14ac:dyDescent="0.25">
      <c r="A916" s="195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 ht="12.75" customHeight="1" x14ac:dyDescent="0.25">
      <c r="A917" s="195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 ht="12.75" customHeight="1" x14ac:dyDescent="0.25">
      <c r="A918" s="195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 ht="12.75" customHeight="1" x14ac:dyDescent="0.25">
      <c r="A919" s="195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 ht="12.75" customHeight="1" x14ac:dyDescent="0.25">
      <c r="A920" s="195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 ht="12.75" customHeight="1" x14ac:dyDescent="0.25">
      <c r="A921" s="195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 ht="12.75" customHeight="1" x14ac:dyDescent="0.25">
      <c r="A922" s="195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 ht="12.75" customHeight="1" x14ac:dyDescent="0.25">
      <c r="A923" s="195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 ht="12.75" customHeight="1" x14ac:dyDescent="0.25">
      <c r="A924" s="195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 ht="12.75" customHeight="1" x14ac:dyDescent="0.25">
      <c r="A925" s="195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 ht="12.75" customHeight="1" x14ac:dyDescent="0.25">
      <c r="A926" s="195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 ht="12.75" customHeight="1" x14ac:dyDescent="0.25">
      <c r="A927" s="195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 ht="12.75" customHeight="1" x14ac:dyDescent="0.25">
      <c r="A928" s="195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 ht="12.75" customHeight="1" x14ac:dyDescent="0.25">
      <c r="A929" s="195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 ht="12.75" customHeight="1" x14ac:dyDescent="0.25">
      <c r="A930" s="195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 ht="12.75" customHeight="1" x14ac:dyDescent="0.25">
      <c r="A931" s="195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 ht="12.75" customHeight="1" x14ac:dyDescent="0.25">
      <c r="A932" s="195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 ht="12.75" customHeight="1" x14ac:dyDescent="0.25">
      <c r="A933" s="195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 ht="12.75" customHeight="1" x14ac:dyDescent="0.25">
      <c r="A934" s="195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 ht="12.75" customHeight="1" x14ac:dyDescent="0.25">
      <c r="A935" s="195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 ht="12.75" customHeight="1" x14ac:dyDescent="0.25">
      <c r="A936" s="195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 ht="12.75" customHeight="1" x14ac:dyDescent="0.25">
      <c r="A937" s="195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 ht="12.75" customHeight="1" x14ac:dyDescent="0.25">
      <c r="A938" s="195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 ht="12.75" customHeight="1" x14ac:dyDescent="0.25">
      <c r="A939" s="195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 ht="12.75" customHeight="1" x14ac:dyDescent="0.25">
      <c r="A940" s="195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 ht="12.75" customHeight="1" x14ac:dyDescent="0.25">
      <c r="A941" s="195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 ht="12.75" customHeight="1" x14ac:dyDescent="0.25">
      <c r="A942" s="195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 ht="12.75" customHeight="1" x14ac:dyDescent="0.25">
      <c r="A943" s="195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 ht="12.75" customHeight="1" x14ac:dyDescent="0.25">
      <c r="A944" s="195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 ht="12.75" customHeight="1" x14ac:dyDescent="0.25">
      <c r="A945" s="195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 ht="12.75" customHeight="1" x14ac:dyDescent="0.25">
      <c r="A946" s="195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 ht="12.75" customHeight="1" x14ac:dyDescent="0.25">
      <c r="A947" s="195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 ht="12.75" customHeight="1" x14ac:dyDescent="0.25">
      <c r="A948" s="195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 ht="12.75" customHeight="1" x14ac:dyDescent="0.25">
      <c r="A949" s="195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 ht="12.75" customHeight="1" x14ac:dyDescent="0.25">
      <c r="A950" s="195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 ht="12.75" customHeight="1" x14ac:dyDescent="0.25">
      <c r="A951" s="195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 ht="12.75" customHeight="1" x14ac:dyDescent="0.25">
      <c r="A952" s="195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 ht="12.75" customHeight="1" x14ac:dyDescent="0.25">
      <c r="A953" s="195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 ht="12.75" customHeight="1" x14ac:dyDescent="0.25">
      <c r="A954" s="195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 ht="12.75" customHeight="1" x14ac:dyDescent="0.25">
      <c r="A955" s="195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 ht="12.75" customHeight="1" x14ac:dyDescent="0.25">
      <c r="A956" s="195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 ht="12.75" customHeight="1" x14ac:dyDescent="0.25">
      <c r="A957" s="195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 ht="12.75" customHeight="1" x14ac:dyDescent="0.25">
      <c r="A958" s="195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 ht="12.75" customHeight="1" x14ac:dyDescent="0.25">
      <c r="A959" s="195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 ht="12.75" customHeight="1" x14ac:dyDescent="0.25">
      <c r="A960" s="195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 ht="12.75" customHeight="1" x14ac:dyDescent="0.25">
      <c r="A961" s="195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 ht="12.75" customHeight="1" x14ac:dyDescent="0.25">
      <c r="A962" s="195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 ht="12.75" customHeight="1" x14ac:dyDescent="0.25">
      <c r="A963" s="195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 ht="12.75" customHeight="1" x14ac:dyDescent="0.25">
      <c r="A964" s="195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 ht="12.75" customHeight="1" x14ac:dyDescent="0.25">
      <c r="A965" s="195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 ht="12.75" customHeight="1" x14ac:dyDescent="0.25">
      <c r="A966" s="195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 ht="12.75" customHeight="1" x14ac:dyDescent="0.25">
      <c r="A967" s="195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 ht="12.75" customHeight="1" x14ac:dyDescent="0.25">
      <c r="A968" s="195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 ht="12.75" customHeight="1" x14ac:dyDescent="0.25">
      <c r="A969" s="195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 ht="12.75" customHeight="1" x14ac:dyDescent="0.25">
      <c r="A970" s="195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 ht="12.75" customHeight="1" x14ac:dyDescent="0.25">
      <c r="A971" s="195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 ht="12.75" customHeight="1" x14ac:dyDescent="0.25">
      <c r="A972" s="195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 ht="12.75" customHeight="1" x14ac:dyDescent="0.25">
      <c r="A973" s="195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 ht="12.75" customHeight="1" x14ac:dyDescent="0.25">
      <c r="A974" s="195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 ht="12.75" customHeight="1" x14ac:dyDescent="0.25">
      <c r="A975" s="195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 ht="12.75" customHeight="1" x14ac:dyDescent="0.25">
      <c r="A976" s="195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 ht="12.75" customHeight="1" x14ac:dyDescent="0.25">
      <c r="A977" s="195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 ht="12.75" customHeight="1" x14ac:dyDescent="0.25">
      <c r="A978" s="195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 ht="12.75" customHeight="1" x14ac:dyDescent="0.25">
      <c r="A979" s="195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 ht="12.75" customHeight="1" x14ac:dyDescent="0.25">
      <c r="A980" s="195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 ht="12.75" customHeight="1" x14ac:dyDescent="0.25">
      <c r="A981" s="195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 ht="12.75" customHeight="1" x14ac:dyDescent="0.25">
      <c r="A982" s="195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 ht="12.75" customHeight="1" x14ac:dyDescent="0.25">
      <c r="A983" s="195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 ht="12.75" customHeight="1" x14ac:dyDescent="0.25">
      <c r="A984" s="195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 ht="12.75" customHeight="1" x14ac:dyDescent="0.25">
      <c r="A985" s="195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 ht="12.75" customHeight="1" x14ac:dyDescent="0.25">
      <c r="A986" s="195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 ht="12.75" customHeight="1" x14ac:dyDescent="0.25">
      <c r="A987" s="195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 ht="12.75" customHeight="1" x14ac:dyDescent="0.25">
      <c r="A988" s="195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 ht="12.75" customHeight="1" x14ac:dyDescent="0.25">
      <c r="A989" s="195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 ht="12.75" customHeight="1" x14ac:dyDescent="0.25">
      <c r="A990" s="195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 ht="12.75" customHeight="1" x14ac:dyDescent="0.25">
      <c r="A991" s="195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 ht="12.75" customHeight="1" x14ac:dyDescent="0.25">
      <c r="A992" s="195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 ht="12.75" customHeight="1" x14ac:dyDescent="0.25">
      <c r="A993" s="195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 ht="12.75" customHeight="1" x14ac:dyDescent="0.25">
      <c r="A994" s="195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 ht="12.75" customHeight="1" x14ac:dyDescent="0.25">
      <c r="A995" s="195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 ht="12.75" customHeight="1" x14ac:dyDescent="0.25">
      <c r="A996" s="195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 ht="12.75" customHeight="1" x14ac:dyDescent="0.25">
      <c r="A997" s="195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 ht="12.75" customHeight="1" x14ac:dyDescent="0.25">
      <c r="A998" s="195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  <row r="999" spans="1:26" ht="12.75" customHeight="1" x14ac:dyDescent="0.25">
      <c r="A999" s="195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</row>
    <row r="1000" spans="1:26" ht="12.75" customHeight="1" x14ac:dyDescent="0.25">
      <c r="A1000" s="195"/>
      <c r="B1000" s="195"/>
      <c r="C1000" s="195"/>
      <c r="D1000" s="195"/>
      <c r="E1000" s="195"/>
      <c r="F1000" s="195"/>
      <c r="G1000" s="195"/>
      <c r="H1000" s="195"/>
      <c r="I1000" s="195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A5A5A5"/>
    <pageSetUpPr fitToPage="1"/>
  </sheetPr>
  <dimension ref="A1:Z1000"/>
  <sheetViews>
    <sheetView showGridLines="0"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E10" sqref="E10"/>
    </sheetView>
  </sheetViews>
  <sheetFormatPr defaultColWidth="12.54296875" defaultRowHeight="15" customHeight="1" x14ac:dyDescent="0.25"/>
  <cols>
    <col min="1" max="1" width="7.453125" customWidth="1"/>
    <col min="2" max="2" width="25" customWidth="1"/>
    <col min="3" max="14" width="12.453125" customWidth="1"/>
    <col min="15" max="16" width="12" customWidth="1"/>
    <col min="17" max="18" width="9.1796875" customWidth="1"/>
    <col min="19" max="19" width="10.1796875" customWidth="1"/>
    <col min="20" max="26" width="9.1796875" customWidth="1"/>
  </cols>
  <sheetData>
    <row r="1" spans="1:26" ht="27.75" customHeight="1" x14ac:dyDescent="0.25">
      <c r="A1" s="408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295"/>
      <c r="R1" s="295"/>
      <c r="S1" s="295"/>
      <c r="T1" s="295"/>
      <c r="U1" s="295"/>
      <c r="V1" s="295"/>
      <c r="W1" s="295"/>
      <c r="X1" s="295"/>
      <c r="Y1" s="295"/>
      <c r="Z1" s="295"/>
    </row>
    <row r="2" spans="1:26" ht="19.5" customHeight="1" x14ac:dyDescent="0.25">
      <c r="A2" s="408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9.5" customHeight="1" x14ac:dyDescent="0.25">
      <c r="A3" s="429" t="s">
        <v>145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4" spans="1:26" ht="30" customHeight="1" x14ac:dyDescent="0.25">
      <c r="A4" s="296"/>
      <c r="B4" s="296"/>
      <c r="C4" s="297">
        <f>Resumo!C4</f>
        <v>45292</v>
      </c>
      <c r="D4" s="297">
        <f>Resumo!D4</f>
        <v>45323</v>
      </c>
      <c r="E4" s="297">
        <f>Resumo!E4</f>
        <v>45352</v>
      </c>
      <c r="F4" s="297">
        <f>Resumo!F4</f>
        <v>45383</v>
      </c>
      <c r="G4" s="297">
        <f>Resumo!G4</f>
        <v>45413</v>
      </c>
      <c r="H4" s="297">
        <f>Resumo!H4</f>
        <v>45444</v>
      </c>
      <c r="I4" s="297">
        <f>Resumo!I4</f>
        <v>45474</v>
      </c>
      <c r="J4" s="297">
        <f>Resumo!J4</f>
        <v>45505</v>
      </c>
      <c r="K4" s="297">
        <f>Resumo!K4</f>
        <v>45536</v>
      </c>
      <c r="L4" s="297">
        <f>Resumo!L4</f>
        <v>45566</v>
      </c>
      <c r="M4" s="297">
        <f>Resumo!M4</f>
        <v>45597</v>
      </c>
      <c r="N4" s="297">
        <f>Resumo!N4</f>
        <v>45627</v>
      </c>
      <c r="O4" s="298" t="s">
        <v>138</v>
      </c>
      <c r="P4" s="299" t="s">
        <v>146</v>
      </c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ht="23.25" customHeight="1" x14ac:dyDescent="0.25">
      <c r="A5" s="267" t="s">
        <v>147</v>
      </c>
      <c r="B5" s="243" t="s">
        <v>148</v>
      </c>
      <c r="C5" s="300">
        <f>Resumo!C5</f>
        <v>11561567.710000001</v>
      </c>
      <c r="D5" s="300">
        <f t="shared" ref="D5:N5" si="0">C5+C15-C151</f>
        <v>10794032.810000001</v>
      </c>
      <c r="E5" s="300">
        <f t="shared" si="0"/>
        <v>8044500.7200000016</v>
      </c>
      <c r="F5" s="300">
        <f t="shared" si="0"/>
        <v>4529437.2800000012</v>
      </c>
      <c r="G5" s="300">
        <f t="shared" si="0"/>
        <v>1551637.8100000024</v>
      </c>
      <c r="H5" s="300">
        <f t="shared" si="0"/>
        <v>14162926.109999999</v>
      </c>
      <c r="I5" s="300">
        <f t="shared" si="0"/>
        <v>10737028.489999998</v>
      </c>
      <c r="J5" s="300">
        <f t="shared" si="0"/>
        <v>6819900.4799999995</v>
      </c>
      <c r="K5" s="300">
        <f t="shared" si="0"/>
        <v>6819900.4799999995</v>
      </c>
      <c r="L5" s="300">
        <f t="shared" si="0"/>
        <v>6819900.4799999995</v>
      </c>
      <c r="M5" s="300">
        <f t="shared" si="0"/>
        <v>6819900.4799999995</v>
      </c>
      <c r="N5" s="300">
        <f t="shared" si="0"/>
        <v>6819900.4799999995</v>
      </c>
      <c r="O5" s="301"/>
      <c r="P5" s="302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ht="23.25" customHeight="1" x14ac:dyDescent="0.25">
      <c r="A6" s="209"/>
      <c r="B6" s="209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4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ht="23.25" customHeight="1" x14ac:dyDescent="0.25">
      <c r="A7" s="243">
        <v>1</v>
      </c>
      <c r="B7" s="243" t="s">
        <v>76</v>
      </c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6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ht="23.25" customHeight="1" x14ac:dyDescent="0.25">
      <c r="A8" s="307" t="s">
        <v>77</v>
      </c>
      <c r="B8" s="308" t="s">
        <v>78</v>
      </c>
      <c r="C8" s="309">
        <f>SUMPRODUCT(('Diário 1º PA'!$E$4:$E$2007='Analítico Cx.'!$B8)*('Diário 1º PA'!$B$4:$B$2007&gt;=C$4)*('Diário 1º PA'!$B$4:$B$2007&lt;=EOMONTH(C$4,0))*('Diário 1º PA'!$F$4:$F$2007))
+SUMPRODUCT(('Diário 2º PA'!$E$4:$E$1978='Analítico Cx.'!$B8)*('Diário 2º PA'!$B$4:$B$1978&gt;=C$4)*('Diário 2º PA'!$B$4:$B$1978&lt;=EOMONTH(C$4,0))*('Diário 2º PA'!$F$4:$F$1978))
+SUMPRODUCT(('Diário 3º PA'!$E$4:$E$1994='Analítico Cx.'!$B8)*('Diário 3º PA'!$B$4:$B$1994&gt;=C$4)*('Diário 3º PA'!$B$4:$B$1994&lt;=EOMONTH(C$4,0))*('Diário 3º PA'!$F$4:$F$1994))
+SUMPRODUCT(('Diário 4º PA'!$E$4:$E$2000='Analítico Cx.'!$B8)*('Diário 4º PA'!$B$4:$B$2000&gt;=C$4)*('Diário 4º PA'!$B$4:$B$2000&lt;=EOMONTH(C$4,0))*('Diário 4º PA'!$F$4:$F$2000))</f>
        <v>0</v>
      </c>
      <c r="D8" s="309">
        <f>SUMPRODUCT(('Diário 1º PA'!$E$4:$E$2007='Analítico Cx.'!$B8)*('Diário 1º PA'!$B$4:$B$2007&gt;=D$4)*('Diário 1º PA'!$B$4:$B$2007&lt;=EOMONTH(D$4,0))*('Diário 1º PA'!$F$4:$F$2007))
+SUMPRODUCT(('Diário 2º PA'!$E$4:$E$1978='Analítico Cx.'!$B8)*('Diário 2º PA'!$B$4:$B$1978&gt;=D$4)*('Diário 2º PA'!$B$4:$B$1978&lt;=EOMONTH(D$4,0))*('Diário 2º PA'!$F$4:$F$1978))
+SUMPRODUCT(('Diário 3º PA'!$E$4:$E$1994='Analítico Cx.'!$B8)*('Diário 3º PA'!$B$4:$B$1994&gt;=D$4)*('Diário 3º PA'!$B$4:$B$1994&lt;=EOMONTH(D$4,0))*('Diário 3º PA'!$F$4:$F$1994))
+SUMPRODUCT(('Diário 4º PA'!$E$4:$E$2000='Analítico Cx.'!$B8)*('Diário 4º PA'!$B$4:$B$2000&gt;=D$4)*('Diário 4º PA'!$B$4:$B$2000&lt;=EOMONTH(D$4,0))*('Diário 4º PA'!$F$4:$F$2000))</f>
        <v>0</v>
      </c>
      <c r="E8" s="309">
        <f>SUMPRODUCT(('Diário 1º PA'!$E$4:$E$2007='Analítico Cx.'!$B8)*('Diário 1º PA'!$B$4:$B$2007&gt;=E$4)*('Diário 1º PA'!$B$4:$B$2007&lt;=EOMONTH(E$4,0))*('Diário 1º PA'!$F$4:$F$2007))
+SUMPRODUCT(('Diário 2º PA'!$E$4:$E$1978='Analítico Cx.'!$B8)*('Diário 2º PA'!$B$4:$B$1978&gt;=E$4)*('Diário 2º PA'!$B$4:$B$1978&lt;=EOMONTH(E$4,0))*('Diário 2º PA'!$F$4:$F$1978))
+SUMPRODUCT(('Diário 3º PA'!$E$4:$E$1994='Analítico Cx.'!$B8)*('Diário 3º PA'!$B$4:$B$1994&gt;=E$4)*('Diário 3º PA'!$B$4:$B$1994&lt;=EOMONTH(E$4,0))*('Diário 3º PA'!$F$4:$F$1994))
+SUMPRODUCT(('Diário 4º PA'!$E$4:$E$2000='Analítico Cx.'!$B8)*('Diário 4º PA'!$B$4:$B$2000&gt;=E$4)*('Diário 4º PA'!$B$4:$B$2000&lt;=EOMONTH(E$4,0))*('Diário 4º PA'!$F$4:$F$2000))</f>
        <v>0</v>
      </c>
      <c r="F8" s="309">
        <f>SUMPRODUCT(('Diário 1º PA'!$E$4:$E$2007='Analítico Cx.'!$B8)*('Diário 1º PA'!$B$4:$B$2007&gt;=F$4)*('Diário 1º PA'!$B$4:$B$2007&lt;=EOMONTH(F$4,0))*('Diário 1º PA'!$F$4:$F$2007))
+SUMPRODUCT(('Diário 2º PA'!$E$4:$E$1978='Analítico Cx.'!$B8)*('Diário 2º PA'!$B$4:$B$1978&gt;=F$4)*('Diário 2º PA'!$B$4:$B$1978&lt;=EOMONTH(F$4,0))*('Diário 2º PA'!$F$4:$F$1978))
+SUMPRODUCT(('Diário 3º PA'!$E$4:$E$1994='Analítico Cx.'!$B8)*('Diário 3º PA'!$B$4:$B$1994&gt;=F$4)*('Diário 3º PA'!$B$4:$B$1994&lt;=EOMONTH(F$4,0))*('Diário 3º PA'!$F$4:$F$1994))
+SUMPRODUCT(('Diário 4º PA'!$E$4:$E$2000='Analítico Cx.'!$B8)*('Diário 4º PA'!$B$4:$B$2000&gt;=F$4)*('Diário 4º PA'!$B$4:$B$2000&lt;=EOMONTH(F$4,0))*('Diário 4º PA'!$F$4:$F$2000))</f>
        <v>0</v>
      </c>
      <c r="G8" s="309">
        <f>SUMPRODUCT(('Diário 1º PA'!$E$4:$E$2007='Analítico Cx.'!$B8)*('Diário 1º PA'!$B$4:$B$2007&gt;=G$4)*('Diário 1º PA'!$B$4:$B$2007&lt;=EOMONTH(G$4,0))*('Diário 1º PA'!$F$4:$F$2007))
+SUMPRODUCT(('Diário 2º PA'!$E$4:$E$1978='Analítico Cx.'!$B8)*('Diário 2º PA'!$B$4:$B$1978&gt;=G$4)*('Diário 2º PA'!$B$4:$B$1978&lt;=EOMONTH(G$4,0))*('Diário 2º PA'!$F$4:$F$1978))
+SUMPRODUCT(('Diário 3º PA'!$E$4:$E$1994='Analítico Cx.'!$B8)*('Diário 3º PA'!$B$4:$B$1994&gt;=G$4)*('Diário 3º PA'!$B$4:$B$1994&lt;=EOMONTH(G$4,0))*('Diário 3º PA'!$F$4:$F$1994))
+SUMPRODUCT(('Diário 4º PA'!$E$4:$E$2000='Analítico Cx.'!$B8)*('Diário 4º PA'!$B$4:$B$2000&gt;=G$4)*('Diário 4º PA'!$B$4:$B$2000&lt;=EOMONTH(G$4,0))*('Diário 4º PA'!$F$4:$F$2000))</f>
        <v>15842413.08</v>
      </c>
      <c r="H8" s="309">
        <f>SUMPRODUCT(('Diário 1º PA'!$E$4:$E$2007='Analítico Cx.'!$B8)*('Diário 1º PA'!$B$4:$B$2007&gt;=H$4)*('Diário 1º PA'!$B$4:$B$2007&lt;=EOMONTH(H$4,0))*('Diário 1º PA'!$F$4:$F$2007))
+SUMPRODUCT(('Diário 2º PA'!$E$4:$E$1978='Analítico Cx.'!$B8)*('Diário 2º PA'!$B$4:$B$1978&gt;=H$4)*('Diário 2º PA'!$B$4:$B$1978&lt;=EOMONTH(H$4,0))*('Diário 2º PA'!$F$4:$F$1978))
+SUMPRODUCT(('Diário 3º PA'!$E$4:$E$1994='Analítico Cx.'!$B8)*('Diário 3º PA'!$B$4:$B$1994&gt;=H$4)*('Diário 3º PA'!$B$4:$B$1994&lt;=EOMONTH(H$4,0))*('Diário 3º PA'!$F$4:$F$1994))
+SUMPRODUCT(('Diário 4º PA'!$E$4:$E$2000='Analítico Cx.'!$B8)*('Diário 4º PA'!$B$4:$B$2000&gt;=H$4)*('Diário 4º PA'!$B$4:$B$2000&lt;=EOMONTH(H$4,0))*('Diário 4º PA'!$F$4:$F$2000))</f>
        <v>0</v>
      </c>
      <c r="I8" s="309">
        <f>SUMPRODUCT(('Diário 1º PA'!$E$4:$E$2007='Analítico Cx.'!$B8)*('Diário 1º PA'!$B$4:$B$2007&gt;=I$4)*('Diário 1º PA'!$B$4:$B$2007&lt;=EOMONTH(I$4,0))*('Diário 1º PA'!$F$4:$F$2007))
+SUMPRODUCT(('Diário 2º PA'!$E$4:$E$1978='Analítico Cx.'!$B8)*('Diário 2º PA'!$B$4:$B$1978&gt;=I$4)*('Diário 2º PA'!$B$4:$B$1978&lt;=EOMONTH(I$4,0))*('Diário 2º PA'!$F$4:$F$1978))
+SUMPRODUCT(('Diário 3º PA'!$E$4:$E$1994='Analítico Cx.'!$B8)*('Diário 3º PA'!$B$4:$B$1994&gt;=I$4)*('Diário 3º PA'!$B$4:$B$1994&lt;=EOMONTH(I$4,0))*('Diário 3º PA'!$F$4:$F$1994))
+SUMPRODUCT(('Diário 4º PA'!$E$4:$E$2000='Analítico Cx.'!$B8)*('Diário 4º PA'!$B$4:$B$2000&gt;=I$4)*('Diário 4º PA'!$B$4:$B$2000&lt;=EOMONTH(I$4,0))*('Diário 4º PA'!$F$4:$F$2000))</f>
        <v>0</v>
      </c>
      <c r="J8" s="309">
        <f>SUMPRODUCT(('Diário 1º PA'!$E$4:$E$2007='Analítico Cx.'!$B8)*('Diário 1º PA'!$B$4:$B$2007&gt;=J$4)*('Diário 1º PA'!$B$4:$B$2007&lt;=EOMONTH(J$4,0))*('Diário 1º PA'!$F$4:$F$2007))
+SUMPRODUCT(('Diário 2º PA'!$E$4:$E$1978='Analítico Cx.'!$B8)*('Diário 2º PA'!$B$4:$B$1978&gt;=J$4)*('Diário 2º PA'!$B$4:$B$1978&lt;=EOMONTH(J$4,0))*('Diário 2º PA'!$F$4:$F$1978))
+SUMPRODUCT(('Diário 3º PA'!$E$4:$E$1994='Analítico Cx.'!$B8)*('Diário 3º PA'!$B$4:$B$1994&gt;=J$4)*('Diário 3º PA'!$B$4:$B$1994&lt;=EOMONTH(J$4,0))*('Diário 3º PA'!$F$4:$F$1994))
+SUMPRODUCT(('Diário 4º PA'!$E$4:$E$2000='Analítico Cx.'!$B8)*('Diário 4º PA'!$B$4:$B$2000&gt;=J$4)*('Diário 4º PA'!$B$4:$B$2000&lt;=EOMONTH(J$4,0))*('Diário 4º PA'!$F$4:$F$2000))</f>
        <v>0</v>
      </c>
      <c r="K8" s="309">
        <f>SUMPRODUCT(('Diário 1º PA'!$E$4:$E$2007='Analítico Cx.'!$B8)*('Diário 1º PA'!$B$4:$B$2007&gt;=K$4)*('Diário 1º PA'!$B$4:$B$2007&lt;=EOMONTH(K$4,0))*('Diário 1º PA'!$F$4:$F$2007))
+SUMPRODUCT(('Diário 2º PA'!$E$4:$E$1978='Analítico Cx.'!$B8)*('Diário 2º PA'!$B$4:$B$1978&gt;=K$4)*('Diário 2º PA'!$B$4:$B$1978&lt;=EOMONTH(K$4,0))*('Diário 2º PA'!$F$4:$F$1978))
+SUMPRODUCT(('Diário 3º PA'!$E$4:$E$1994='Analítico Cx.'!$B8)*('Diário 3º PA'!$B$4:$B$1994&gt;=K$4)*('Diário 3º PA'!$B$4:$B$1994&lt;=EOMONTH(K$4,0))*('Diário 3º PA'!$F$4:$F$1994))
+SUMPRODUCT(('Diário 4º PA'!$E$4:$E$2000='Analítico Cx.'!$B8)*('Diário 4º PA'!$B$4:$B$2000&gt;=K$4)*('Diário 4º PA'!$B$4:$B$2000&lt;=EOMONTH(K$4,0))*('Diário 4º PA'!$F$4:$F$2000))</f>
        <v>0</v>
      </c>
      <c r="L8" s="309">
        <f>SUMPRODUCT(('Diário 1º PA'!$E$4:$E$2007='Analítico Cx.'!$B8)*('Diário 1º PA'!$B$4:$B$2007&gt;=L$4)*('Diário 1º PA'!$B$4:$B$2007&lt;=EOMONTH(L$4,0))*('Diário 1º PA'!$F$4:$F$2007))
+SUMPRODUCT(('Diário 2º PA'!$E$4:$E$1978='Analítico Cx.'!$B8)*('Diário 2º PA'!$B$4:$B$1978&gt;=L$4)*('Diário 2º PA'!$B$4:$B$1978&lt;=EOMONTH(L$4,0))*('Diário 2º PA'!$F$4:$F$1978))
+SUMPRODUCT(('Diário 3º PA'!$E$4:$E$1994='Analítico Cx.'!$B8)*('Diário 3º PA'!$B$4:$B$1994&gt;=L$4)*('Diário 3º PA'!$B$4:$B$1994&lt;=EOMONTH(L$4,0))*('Diário 3º PA'!$F$4:$F$1994))
+SUMPRODUCT(('Diário 4º PA'!$E$4:$E$2000='Analítico Cx.'!$B8)*('Diário 4º PA'!$B$4:$B$2000&gt;=L$4)*('Diário 4º PA'!$B$4:$B$2000&lt;=EOMONTH(L$4,0))*('Diário 4º PA'!$F$4:$F$2000))</f>
        <v>0</v>
      </c>
      <c r="M8" s="309">
        <f>SUMPRODUCT(('Diário 1º PA'!$E$4:$E$2007='Analítico Cx.'!$B8)*('Diário 1º PA'!$B$4:$B$2007&gt;=M$4)*('Diário 1º PA'!$B$4:$B$2007&lt;=EOMONTH(M$4,0))*('Diário 1º PA'!$F$4:$F$2007))
+SUMPRODUCT(('Diário 2º PA'!$E$4:$E$1978='Analítico Cx.'!$B8)*('Diário 2º PA'!$B$4:$B$1978&gt;=M$4)*('Diário 2º PA'!$B$4:$B$1978&lt;=EOMONTH(M$4,0))*('Diário 2º PA'!$F$4:$F$1978))
+SUMPRODUCT(('Diário 3º PA'!$E$4:$E$1994='Analítico Cx.'!$B8)*('Diário 3º PA'!$B$4:$B$1994&gt;=M$4)*('Diário 3º PA'!$B$4:$B$1994&lt;=EOMONTH(M$4,0))*('Diário 3º PA'!$F$4:$F$1994))
+SUMPRODUCT(('Diário 4º PA'!$E$4:$E$2000='Analítico Cx.'!$B8)*('Diário 4º PA'!$B$4:$B$2000&gt;=M$4)*('Diário 4º PA'!$B$4:$B$2000&lt;=EOMONTH(M$4,0))*('Diário 4º PA'!$F$4:$F$2000))</f>
        <v>0</v>
      </c>
      <c r="N8" s="309">
        <f>SUMPRODUCT(('Diário 1º PA'!$E$4:$E$2007='Analítico Cx.'!$B8)*('Diário 1º PA'!$B$4:$B$2007&gt;=N$4)*('Diário 1º PA'!$B$4:$B$2007&lt;=EOMONTH(N$4,0))*('Diário 1º PA'!$F$4:$F$2007))
+SUMPRODUCT(('Diário 2º PA'!$E$4:$E$1978='Analítico Cx.'!$B8)*('Diário 2º PA'!$B$4:$B$1978&gt;=N$4)*('Diário 2º PA'!$B$4:$B$1978&lt;=EOMONTH(N$4,0))*('Diário 2º PA'!$F$4:$F$1978))
+SUMPRODUCT(('Diário 3º PA'!$E$4:$E$1994='Analítico Cx.'!$B8)*('Diário 3º PA'!$B$4:$B$1994&gt;=N$4)*('Diário 3º PA'!$B$4:$B$1994&lt;=EOMONTH(N$4,0))*('Diário 3º PA'!$F$4:$F$1994))
+SUMPRODUCT(('Diário 4º PA'!$E$4:$E$2000='Analítico Cx.'!$B8)*('Diário 4º PA'!$B$4:$B$2000&gt;=N$4)*('Diário 4º PA'!$B$4:$B$2000&lt;=EOMONTH(N$4,0))*('Diário 4º PA'!$F$4:$F$2000))</f>
        <v>0</v>
      </c>
      <c r="O8" s="310">
        <f t="shared" ref="O8:O9" si="1">SUM(C8:N8)</f>
        <v>15842413.08</v>
      </c>
      <c r="P8" s="311">
        <f t="shared" ref="P8:P9" si="2">IF($O$15=0,0,O8/$O$15)</f>
        <v>1</v>
      </c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23.25" customHeight="1" x14ac:dyDescent="0.25">
      <c r="A9" s="53" t="s">
        <v>80</v>
      </c>
      <c r="B9" s="54" t="s">
        <v>81</v>
      </c>
      <c r="C9" s="55">
        <f>SUMPRODUCT(('Diário 1º PA'!$E$4:$E$2007='Analítico Cx.'!$B9)*('Diário 1º PA'!$B$4:$B$2007&gt;=C$4)*('Diário 1º PA'!$B$4:$B$2007&lt;=EOMONTH(C$4,0))*('Diário 1º PA'!$F$4:$F$2007))
+SUMPRODUCT(('Diário 2º PA'!$E$4:$E$1978='Analítico Cx.'!$B9)*('Diário 2º PA'!$B$4:$B$1978&gt;=C$4)*('Diário 2º PA'!$B$4:$B$1978&lt;=EOMONTH(C$4,0))*('Diário 2º PA'!$F$4:$F$1978))
+SUMPRODUCT(('Diário 3º PA'!$E$4:$E$1994='Analítico Cx.'!$B9)*('Diário 3º PA'!$B$4:$B$1994&gt;=C$4)*('Diário 3º PA'!$B$4:$B$1994&lt;=EOMONTH(C$4,0))*('Diário 3º PA'!$F$4:$F$1994))
+SUMPRODUCT(('Diário 4º PA'!$E$4:$E$2000='Analítico Cx.'!$B9)*('Diário 4º PA'!$B$4:$B$2000&gt;=C$4)*('Diário 4º PA'!$B$4:$B$2000&lt;=EOMONTH(C$4,0))*('Diário 4º PA'!$F$4:$F$2000))</f>
        <v>0</v>
      </c>
      <c r="D9" s="55">
        <f>SUMPRODUCT(('Diário 1º PA'!$E$4:$E$2007='Analítico Cx.'!$B9)*('Diário 1º PA'!$B$4:$B$2007&gt;=D$4)*('Diário 1º PA'!$B$4:$B$2007&lt;=EOMONTH(D$4,0))*('Diário 1º PA'!$F$4:$F$2007))
+SUMPRODUCT(('Diário 2º PA'!$E$4:$E$1978='Analítico Cx.'!$B9)*('Diário 2º PA'!$B$4:$B$1978&gt;=D$4)*('Diário 2º PA'!$B$4:$B$1978&lt;=EOMONTH(D$4,0))*('Diário 2º PA'!$F$4:$F$1978))
+SUMPRODUCT(('Diário 3º PA'!$E$4:$E$1994='Analítico Cx.'!$B9)*('Diário 3º PA'!$B$4:$B$1994&gt;=D$4)*('Diário 3º PA'!$B$4:$B$1994&lt;=EOMONTH(D$4,0))*('Diário 3º PA'!$F$4:$F$1994))
+SUMPRODUCT(('Diário 4º PA'!$E$4:$E$2000='Analítico Cx.'!$B9)*('Diário 4º PA'!$B$4:$B$2000&gt;=D$4)*('Diário 4º PA'!$B$4:$B$2000&lt;=EOMONTH(D$4,0))*('Diário 4º PA'!$F$4:$F$2000))</f>
        <v>0</v>
      </c>
      <c r="E9" s="55">
        <f>SUMPRODUCT(('Diário 1º PA'!$E$4:$E$2007='Analítico Cx.'!$B9)*('Diário 1º PA'!$B$4:$B$2007&gt;=E$4)*('Diário 1º PA'!$B$4:$B$2007&lt;=EOMONTH(E$4,0))*('Diário 1º PA'!$F$4:$F$2007))
+SUMPRODUCT(('Diário 2º PA'!$E$4:$E$1978='Analítico Cx.'!$B9)*('Diário 2º PA'!$B$4:$B$1978&gt;=E$4)*('Diário 2º PA'!$B$4:$B$1978&lt;=EOMONTH(E$4,0))*('Diário 2º PA'!$F$4:$F$1978))
+SUMPRODUCT(('Diário 3º PA'!$E$4:$E$1994='Analítico Cx.'!$B9)*('Diário 3º PA'!$B$4:$B$1994&gt;=E$4)*('Diário 3º PA'!$B$4:$B$1994&lt;=EOMONTH(E$4,0))*('Diário 3º PA'!$F$4:$F$1994))
+SUMPRODUCT(('Diário 4º PA'!$E$4:$E$2000='Analítico Cx.'!$B9)*('Diário 4º PA'!$B$4:$B$2000&gt;=E$4)*('Diário 4º PA'!$B$4:$B$2000&lt;=EOMONTH(E$4,0))*('Diário 4º PA'!$F$4:$F$2000))</f>
        <v>0</v>
      </c>
      <c r="F9" s="55">
        <f>SUMPRODUCT(('Diário 1º PA'!$E$4:$E$2007='Analítico Cx.'!$B9)*('Diário 1º PA'!$B$4:$B$2007&gt;=F$4)*('Diário 1º PA'!$B$4:$B$2007&lt;=EOMONTH(F$4,0))*('Diário 1º PA'!$F$4:$F$2007))
+SUMPRODUCT(('Diário 2º PA'!$E$4:$E$1978='Analítico Cx.'!$B9)*('Diário 2º PA'!$B$4:$B$1978&gt;=F$4)*('Diário 2º PA'!$B$4:$B$1978&lt;=EOMONTH(F$4,0))*('Diário 2º PA'!$F$4:$F$1978))
+SUMPRODUCT(('Diário 3º PA'!$E$4:$E$1994='Analítico Cx.'!$B9)*('Diário 3º PA'!$B$4:$B$1994&gt;=F$4)*('Diário 3º PA'!$B$4:$B$1994&lt;=EOMONTH(F$4,0))*('Diário 3º PA'!$F$4:$F$1994))
+SUMPRODUCT(('Diário 4º PA'!$E$4:$E$2000='Analítico Cx.'!$B9)*('Diário 4º PA'!$B$4:$B$2000&gt;=F$4)*('Diário 4º PA'!$B$4:$B$2000&lt;=EOMONTH(F$4,0))*('Diário 4º PA'!$F$4:$F$2000))</f>
        <v>0</v>
      </c>
      <c r="G9" s="55">
        <f>SUMPRODUCT(('Diário 1º PA'!$E$4:$E$2007='Analítico Cx.'!$B9)*('Diário 1º PA'!$B$4:$B$2007&gt;=G$4)*('Diário 1º PA'!$B$4:$B$2007&lt;=EOMONTH(G$4,0))*('Diário 1º PA'!$F$4:$F$2007))
+SUMPRODUCT(('Diário 2º PA'!$E$4:$E$1978='Analítico Cx.'!$B9)*('Diário 2º PA'!$B$4:$B$1978&gt;=G$4)*('Diário 2º PA'!$B$4:$B$1978&lt;=EOMONTH(G$4,0))*('Diário 2º PA'!$F$4:$F$1978))
+SUMPRODUCT(('Diário 3º PA'!$E$4:$E$1994='Analítico Cx.'!$B9)*('Diário 3º PA'!$B$4:$B$1994&gt;=G$4)*('Diário 3º PA'!$B$4:$B$1994&lt;=EOMONTH(G$4,0))*('Diário 3º PA'!$F$4:$F$1994))
+SUMPRODUCT(('Diário 4º PA'!$E$4:$E$2000='Analítico Cx.'!$B9)*('Diário 4º PA'!$B$4:$B$2000&gt;=G$4)*('Diário 4º PA'!$B$4:$B$2000&lt;=EOMONTH(G$4,0))*('Diário 4º PA'!$F$4:$F$2000))</f>
        <v>0</v>
      </c>
      <c r="H9" s="55">
        <f>SUMPRODUCT(('Diário 1º PA'!$E$4:$E$2007='Analítico Cx.'!$B9)*('Diário 1º PA'!$B$4:$B$2007&gt;=H$4)*('Diário 1º PA'!$B$4:$B$2007&lt;=EOMONTH(H$4,0))*('Diário 1º PA'!$F$4:$F$2007))
+SUMPRODUCT(('Diário 2º PA'!$E$4:$E$1978='Analítico Cx.'!$B9)*('Diário 2º PA'!$B$4:$B$1978&gt;=H$4)*('Diário 2º PA'!$B$4:$B$1978&lt;=EOMONTH(H$4,0))*('Diário 2º PA'!$F$4:$F$1978))
+SUMPRODUCT(('Diário 3º PA'!$E$4:$E$1994='Analítico Cx.'!$B9)*('Diário 3º PA'!$B$4:$B$1994&gt;=H$4)*('Diário 3º PA'!$B$4:$B$1994&lt;=EOMONTH(H$4,0))*('Diário 3º PA'!$F$4:$F$1994))
+SUMPRODUCT(('Diário 4º PA'!$E$4:$E$2000='Analítico Cx.'!$B9)*('Diário 4º PA'!$B$4:$B$2000&gt;=H$4)*('Diário 4º PA'!$B$4:$B$2000&lt;=EOMONTH(H$4,0))*('Diário 4º PA'!$F$4:$F$2000))</f>
        <v>0</v>
      </c>
      <c r="I9" s="55">
        <f>SUMPRODUCT(('Diário 1º PA'!$E$4:$E$2007='Analítico Cx.'!$B9)*('Diário 1º PA'!$B$4:$B$2007&gt;=I$4)*('Diário 1º PA'!$B$4:$B$2007&lt;=EOMONTH(I$4,0))*('Diário 1º PA'!$F$4:$F$2007))
+SUMPRODUCT(('Diário 2º PA'!$E$4:$E$1978='Analítico Cx.'!$B9)*('Diário 2º PA'!$B$4:$B$1978&gt;=I$4)*('Diário 2º PA'!$B$4:$B$1978&lt;=EOMONTH(I$4,0))*('Diário 2º PA'!$F$4:$F$1978))
+SUMPRODUCT(('Diário 3º PA'!$E$4:$E$1994='Analítico Cx.'!$B9)*('Diário 3º PA'!$B$4:$B$1994&gt;=I$4)*('Diário 3º PA'!$B$4:$B$1994&lt;=EOMONTH(I$4,0))*('Diário 3º PA'!$F$4:$F$1994))
+SUMPRODUCT(('Diário 4º PA'!$E$4:$E$2000='Analítico Cx.'!$B9)*('Diário 4º PA'!$B$4:$B$2000&gt;=I$4)*('Diário 4º PA'!$B$4:$B$2000&lt;=EOMONTH(I$4,0))*('Diário 4º PA'!$F$4:$F$2000))</f>
        <v>0</v>
      </c>
      <c r="J9" s="55">
        <f>SUMPRODUCT(('Diário 1º PA'!$E$4:$E$2007='Analítico Cx.'!$B9)*('Diário 1º PA'!$B$4:$B$2007&gt;=J$4)*('Diário 1º PA'!$B$4:$B$2007&lt;=EOMONTH(J$4,0))*('Diário 1º PA'!$F$4:$F$2007))
+SUMPRODUCT(('Diário 2º PA'!$E$4:$E$1978='Analítico Cx.'!$B9)*('Diário 2º PA'!$B$4:$B$1978&gt;=J$4)*('Diário 2º PA'!$B$4:$B$1978&lt;=EOMONTH(J$4,0))*('Diário 2º PA'!$F$4:$F$1978))
+SUMPRODUCT(('Diário 3º PA'!$E$4:$E$1994='Analítico Cx.'!$B9)*('Diário 3º PA'!$B$4:$B$1994&gt;=J$4)*('Diário 3º PA'!$B$4:$B$1994&lt;=EOMONTH(J$4,0))*('Diário 3º PA'!$F$4:$F$1994))
+SUMPRODUCT(('Diário 4º PA'!$E$4:$E$2000='Analítico Cx.'!$B9)*('Diário 4º PA'!$B$4:$B$2000&gt;=J$4)*('Diário 4º PA'!$B$4:$B$2000&lt;=EOMONTH(J$4,0))*('Diário 4º PA'!$F$4:$F$2000))</f>
        <v>0</v>
      </c>
      <c r="K9" s="55">
        <f>SUMPRODUCT(('Diário 1º PA'!$E$4:$E$2007='Analítico Cx.'!$B9)*('Diário 1º PA'!$B$4:$B$2007&gt;=K$4)*('Diário 1º PA'!$B$4:$B$2007&lt;=EOMONTH(K$4,0))*('Diário 1º PA'!$F$4:$F$2007))
+SUMPRODUCT(('Diário 2º PA'!$E$4:$E$1978='Analítico Cx.'!$B9)*('Diário 2º PA'!$B$4:$B$1978&gt;=K$4)*('Diário 2º PA'!$B$4:$B$1978&lt;=EOMONTH(K$4,0))*('Diário 2º PA'!$F$4:$F$1978))
+SUMPRODUCT(('Diário 3º PA'!$E$4:$E$1994='Analítico Cx.'!$B9)*('Diário 3º PA'!$B$4:$B$1994&gt;=K$4)*('Diário 3º PA'!$B$4:$B$1994&lt;=EOMONTH(K$4,0))*('Diário 3º PA'!$F$4:$F$1994))
+SUMPRODUCT(('Diário 4º PA'!$E$4:$E$2000='Analítico Cx.'!$B9)*('Diário 4º PA'!$B$4:$B$2000&gt;=K$4)*('Diário 4º PA'!$B$4:$B$2000&lt;=EOMONTH(K$4,0))*('Diário 4º PA'!$F$4:$F$2000))</f>
        <v>0</v>
      </c>
      <c r="L9" s="55">
        <f>SUMPRODUCT(('Diário 1º PA'!$E$4:$E$2007='Analítico Cx.'!$B9)*('Diário 1º PA'!$B$4:$B$2007&gt;=L$4)*('Diário 1º PA'!$B$4:$B$2007&lt;=EOMONTH(L$4,0))*('Diário 1º PA'!$F$4:$F$2007))
+SUMPRODUCT(('Diário 2º PA'!$E$4:$E$1978='Analítico Cx.'!$B9)*('Diário 2º PA'!$B$4:$B$1978&gt;=L$4)*('Diário 2º PA'!$B$4:$B$1978&lt;=EOMONTH(L$4,0))*('Diário 2º PA'!$F$4:$F$1978))
+SUMPRODUCT(('Diário 3º PA'!$E$4:$E$1994='Analítico Cx.'!$B9)*('Diário 3º PA'!$B$4:$B$1994&gt;=L$4)*('Diário 3º PA'!$B$4:$B$1994&lt;=EOMONTH(L$4,0))*('Diário 3º PA'!$F$4:$F$1994))
+SUMPRODUCT(('Diário 4º PA'!$E$4:$E$2000='Analítico Cx.'!$B9)*('Diário 4º PA'!$B$4:$B$2000&gt;=L$4)*('Diário 4º PA'!$B$4:$B$2000&lt;=EOMONTH(L$4,0))*('Diário 4º PA'!$F$4:$F$2000))</f>
        <v>0</v>
      </c>
      <c r="M9" s="55">
        <f>SUMPRODUCT(('Diário 1º PA'!$E$4:$E$2007='Analítico Cx.'!$B9)*('Diário 1º PA'!$B$4:$B$2007&gt;=M$4)*('Diário 1º PA'!$B$4:$B$2007&lt;=EOMONTH(M$4,0))*('Diário 1º PA'!$F$4:$F$2007))
+SUMPRODUCT(('Diário 2º PA'!$E$4:$E$1978='Analítico Cx.'!$B9)*('Diário 2º PA'!$B$4:$B$1978&gt;=M$4)*('Diário 2º PA'!$B$4:$B$1978&lt;=EOMONTH(M$4,0))*('Diário 2º PA'!$F$4:$F$1978))
+SUMPRODUCT(('Diário 3º PA'!$E$4:$E$1994='Analítico Cx.'!$B9)*('Diário 3º PA'!$B$4:$B$1994&gt;=M$4)*('Diário 3º PA'!$B$4:$B$1994&lt;=EOMONTH(M$4,0))*('Diário 3º PA'!$F$4:$F$1994))
+SUMPRODUCT(('Diário 4º PA'!$E$4:$E$2000='Analítico Cx.'!$B9)*('Diário 4º PA'!$B$4:$B$2000&gt;=M$4)*('Diário 4º PA'!$B$4:$B$2000&lt;=EOMONTH(M$4,0))*('Diário 4º PA'!$F$4:$F$2000))</f>
        <v>0</v>
      </c>
      <c r="N9" s="55">
        <f>SUMPRODUCT(('Diário 1º PA'!$E$4:$E$2007='Analítico Cx.'!$B9)*('Diário 1º PA'!$B$4:$B$2007&gt;=N$4)*('Diário 1º PA'!$B$4:$B$2007&lt;=EOMONTH(N$4,0))*('Diário 1º PA'!$F$4:$F$2007))
+SUMPRODUCT(('Diário 2º PA'!$E$4:$E$1978='Analítico Cx.'!$B9)*('Diário 2º PA'!$B$4:$B$1978&gt;=N$4)*('Diário 2º PA'!$B$4:$B$1978&lt;=EOMONTH(N$4,0))*('Diário 2º PA'!$F$4:$F$1978))
+SUMPRODUCT(('Diário 3º PA'!$E$4:$E$1994='Analítico Cx.'!$B9)*('Diário 3º PA'!$B$4:$B$1994&gt;=N$4)*('Diário 3º PA'!$B$4:$B$1994&lt;=EOMONTH(N$4,0))*('Diário 3º PA'!$F$4:$F$1994))
+SUMPRODUCT(('Diário 4º PA'!$E$4:$E$2000='Analítico Cx.'!$B9)*('Diário 4º PA'!$B$4:$B$2000&gt;=N$4)*('Diário 4º PA'!$B$4:$B$2000&lt;=EOMONTH(N$4,0))*('Diário 4º PA'!$F$4:$F$2000))</f>
        <v>0</v>
      </c>
      <c r="O9" s="56">
        <f t="shared" si="1"/>
        <v>0</v>
      </c>
      <c r="P9" s="57">
        <f t="shared" si="2"/>
        <v>0</v>
      </c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ht="23.25" customHeight="1" x14ac:dyDescent="0.25">
      <c r="A10" s="312" t="s">
        <v>82</v>
      </c>
      <c r="B10" s="312" t="s">
        <v>149</v>
      </c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4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ht="23.25" customHeight="1" x14ac:dyDescent="0.25">
      <c r="A11" s="245" t="s">
        <v>84</v>
      </c>
      <c r="B11" s="246" t="s">
        <v>85</v>
      </c>
      <c r="C11" s="289">
        <f>SUMPRODUCT(('Diário 1º PA'!$E$4:$E$2007='Analítico Cx.'!$B11)*('Diário 1º PA'!$B$4:$B$2007&gt;=C$4)*('Diário 1º PA'!$B$4:$B$2007&lt;=EOMONTH(C$4,0))*('Diário 1º PA'!$F$4:$F$2007))
+SUMPRODUCT(('Diário 2º PA'!$E$4:$E$1978='Analítico Cx.'!$B11)*('Diário 2º PA'!$B$4:$B$1978&gt;=C$4)*('Diário 2º PA'!$B$4:$B$1978&lt;=EOMONTH(C$4,0))*('Diário 2º PA'!$F$4:$F$1978))
+SUMPRODUCT(('Diário 3º PA'!$E$4:$E$1994='Analítico Cx.'!$B11)*('Diário 3º PA'!$B$4:$B$1994&gt;=C$4)*('Diário 3º PA'!$B$4:$B$1994&lt;=EOMONTH(C$4,0))*('Diário 3º PA'!$F$4:$F$1994))
+SUMPRODUCT(('Diário 4º PA'!$E$4:$E$2000='Analítico Cx.'!$B11)*('Diário 4º PA'!$B$4:$B$2000&gt;=C$4)*('Diário 4º PA'!$B$4:$B$2000&lt;=EOMONTH(C$4,0))*('Diário 4º PA'!$F$4:$F$2000))</f>
        <v>0</v>
      </c>
      <c r="D11" s="289">
        <f>SUMPRODUCT(('Diário 1º PA'!$E$4:$E$2007='Analítico Cx.'!$B11)*('Diário 1º PA'!$B$4:$B$2007&gt;=D$4)*('Diário 1º PA'!$B$4:$B$2007&lt;=EOMONTH(D$4,0))*('Diário 1º PA'!$F$4:$F$2007))
+SUMPRODUCT(('Diário 2º PA'!$E$4:$E$1978='Analítico Cx.'!$B11)*('Diário 2º PA'!$B$4:$B$1978&gt;=D$4)*('Diário 2º PA'!$B$4:$B$1978&lt;=EOMONTH(D$4,0))*('Diário 2º PA'!$F$4:$F$1978))
+SUMPRODUCT(('Diário 3º PA'!$E$4:$E$1994='Analítico Cx.'!$B11)*('Diário 3º PA'!$B$4:$B$1994&gt;=D$4)*('Diário 3º PA'!$B$4:$B$1994&lt;=EOMONTH(D$4,0))*('Diário 3º PA'!$F$4:$F$1994))
+SUMPRODUCT(('Diário 4º PA'!$E$4:$E$2000='Analítico Cx.'!$B11)*('Diário 4º PA'!$B$4:$B$2000&gt;=D$4)*('Diário 4º PA'!$B$4:$B$2000&lt;=EOMONTH(D$4,0))*('Diário 4º PA'!$F$4:$F$2000))</f>
        <v>0</v>
      </c>
      <c r="E11" s="289">
        <f>SUMPRODUCT(('Diário 1º PA'!$E$4:$E$2007='Analítico Cx.'!$B11)*('Diário 1º PA'!$B$4:$B$2007&gt;=E$4)*('Diário 1º PA'!$B$4:$B$2007&lt;=EOMONTH(E$4,0))*('Diário 1º PA'!$F$4:$F$2007))
+SUMPRODUCT(('Diário 2º PA'!$E$4:$E$1978='Analítico Cx.'!$B11)*('Diário 2º PA'!$B$4:$B$1978&gt;=E$4)*('Diário 2º PA'!$B$4:$B$1978&lt;=EOMONTH(E$4,0))*('Diário 2º PA'!$F$4:$F$1978))
+SUMPRODUCT(('Diário 3º PA'!$E$4:$E$1994='Analítico Cx.'!$B11)*('Diário 3º PA'!$B$4:$B$1994&gt;=E$4)*('Diário 3º PA'!$B$4:$B$1994&lt;=EOMONTH(E$4,0))*('Diário 3º PA'!$F$4:$F$1994))
+SUMPRODUCT(('Diário 4º PA'!$E$4:$E$2000='Analítico Cx.'!$B11)*('Diário 4º PA'!$B$4:$B$2000&gt;=E$4)*('Diário 4º PA'!$B$4:$B$2000&lt;=EOMONTH(E$4,0))*('Diário 4º PA'!$F$4:$F$2000))</f>
        <v>0</v>
      </c>
      <c r="F11" s="289">
        <f>SUMPRODUCT(('Diário 1º PA'!$E$4:$E$2007='Analítico Cx.'!$B11)*('Diário 1º PA'!$B$4:$B$2007&gt;=F$4)*('Diário 1º PA'!$B$4:$B$2007&lt;=EOMONTH(F$4,0))*('Diário 1º PA'!$F$4:$F$2007))
+SUMPRODUCT(('Diário 2º PA'!$E$4:$E$1978='Analítico Cx.'!$B11)*('Diário 2º PA'!$B$4:$B$1978&gt;=F$4)*('Diário 2º PA'!$B$4:$B$1978&lt;=EOMONTH(F$4,0))*('Diário 2º PA'!$F$4:$F$1978))
+SUMPRODUCT(('Diário 3º PA'!$E$4:$E$1994='Analítico Cx.'!$B11)*('Diário 3º PA'!$B$4:$B$1994&gt;=F$4)*('Diário 3º PA'!$B$4:$B$1994&lt;=EOMONTH(F$4,0))*('Diário 3º PA'!$F$4:$F$1994))
+SUMPRODUCT(('Diário 4º PA'!$E$4:$E$2000='Analítico Cx.'!$B11)*('Diário 4º PA'!$B$4:$B$2000&gt;=F$4)*('Diário 4º PA'!$B$4:$B$2000&lt;=EOMONTH(F$4,0))*('Diário 4º PA'!$F$4:$F$2000))</f>
        <v>0</v>
      </c>
      <c r="G11" s="289">
        <f>SUMPRODUCT(('Diário 1º PA'!$E$4:$E$2007='Analítico Cx.'!$B11)*('Diário 1º PA'!$B$4:$B$2007&gt;=G$4)*('Diário 1º PA'!$B$4:$B$2007&lt;=EOMONTH(G$4,0))*('Diário 1º PA'!$F$4:$F$2007))
+SUMPRODUCT(('Diário 2º PA'!$E$4:$E$1978='Analítico Cx.'!$B11)*('Diário 2º PA'!$B$4:$B$1978&gt;=G$4)*('Diário 2º PA'!$B$4:$B$1978&lt;=EOMONTH(G$4,0))*('Diário 2º PA'!$F$4:$F$1978))
+SUMPRODUCT(('Diário 3º PA'!$E$4:$E$1994='Analítico Cx.'!$B11)*('Diário 3º PA'!$B$4:$B$1994&gt;=G$4)*('Diário 3º PA'!$B$4:$B$1994&lt;=EOMONTH(G$4,0))*('Diário 3º PA'!$F$4:$F$1994))
+SUMPRODUCT(('Diário 4º PA'!$E$4:$E$2000='Analítico Cx.'!$B11)*('Diário 4º PA'!$B$4:$B$2000&gt;=G$4)*('Diário 4º PA'!$B$4:$B$2000&lt;=EOMONTH(G$4,0))*('Diário 4º PA'!$F$4:$F$2000))</f>
        <v>0</v>
      </c>
      <c r="H11" s="289">
        <f>SUMPRODUCT(('Diário 1º PA'!$E$4:$E$2007='Analítico Cx.'!$B11)*('Diário 1º PA'!$B$4:$B$2007&gt;=H$4)*('Diário 1º PA'!$B$4:$B$2007&lt;=EOMONTH(H$4,0))*('Diário 1º PA'!$F$4:$F$2007))
+SUMPRODUCT(('Diário 2º PA'!$E$4:$E$1978='Analítico Cx.'!$B11)*('Diário 2º PA'!$B$4:$B$1978&gt;=H$4)*('Diário 2º PA'!$B$4:$B$1978&lt;=EOMONTH(H$4,0))*('Diário 2º PA'!$F$4:$F$1978))
+SUMPRODUCT(('Diário 3º PA'!$E$4:$E$1994='Analítico Cx.'!$B11)*('Diário 3º PA'!$B$4:$B$1994&gt;=H$4)*('Diário 3º PA'!$B$4:$B$1994&lt;=EOMONTH(H$4,0))*('Diário 3º PA'!$F$4:$F$1994))
+SUMPRODUCT(('Diário 4º PA'!$E$4:$E$2000='Analítico Cx.'!$B11)*('Diário 4º PA'!$B$4:$B$2000&gt;=H$4)*('Diário 4º PA'!$B$4:$B$2000&lt;=EOMONTH(H$4,0))*('Diário 4º PA'!$F$4:$F$2000))</f>
        <v>0</v>
      </c>
      <c r="I11" s="289">
        <f>SUMPRODUCT(('Diário 1º PA'!$E$4:$E$2007='Analítico Cx.'!$B11)*('Diário 1º PA'!$B$4:$B$2007&gt;=I$4)*('Diário 1º PA'!$B$4:$B$2007&lt;=EOMONTH(I$4,0))*('Diário 1º PA'!$F$4:$F$2007))
+SUMPRODUCT(('Diário 2º PA'!$E$4:$E$1978='Analítico Cx.'!$B11)*('Diário 2º PA'!$B$4:$B$1978&gt;=I$4)*('Diário 2º PA'!$B$4:$B$1978&lt;=EOMONTH(I$4,0))*('Diário 2º PA'!$F$4:$F$1978))
+SUMPRODUCT(('Diário 3º PA'!$E$4:$E$1994='Analítico Cx.'!$B11)*('Diário 3º PA'!$B$4:$B$1994&gt;=I$4)*('Diário 3º PA'!$B$4:$B$1994&lt;=EOMONTH(I$4,0))*('Diário 3º PA'!$F$4:$F$1994))
+SUMPRODUCT(('Diário 4º PA'!$E$4:$E$2000='Analítico Cx.'!$B11)*('Diário 4º PA'!$B$4:$B$2000&gt;=I$4)*('Diário 4º PA'!$B$4:$B$2000&lt;=EOMONTH(I$4,0))*('Diário 4º PA'!$F$4:$F$2000))</f>
        <v>0</v>
      </c>
      <c r="J11" s="289">
        <f>SUMPRODUCT(('Diário 1º PA'!$E$4:$E$2007='Analítico Cx.'!$B11)*('Diário 1º PA'!$B$4:$B$2007&gt;=J$4)*('Diário 1º PA'!$B$4:$B$2007&lt;=EOMONTH(J$4,0))*('Diário 1º PA'!$F$4:$F$2007))
+SUMPRODUCT(('Diário 2º PA'!$E$4:$E$1978='Analítico Cx.'!$B11)*('Diário 2º PA'!$B$4:$B$1978&gt;=J$4)*('Diário 2º PA'!$B$4:$B$1978&lt;=EOMONTH(J$4,0))*('Diário 2º PA'!$F$4:$F$1978))
+SUMPRODUCT(('Diário 3º PA'!$E$4:$E$1994='Analítico Cx.'!$B11)*('Diário 3º PA'!$B$4:$B$1994&gt;=J$4)*('Diário 3º PA'!$B$4:$B$1994&lt;=EOMONTH(J$4,0))*('Diário 3º PA'!$F$4:$F$1994))
+SUMPRODUCT(('Diário 4º PA'!$E$4:$E$2000='Analítico Cx.'!$B11)*('Diário 4º PA'!$B$4:$B$2000&gt;=J$4)*('Diário 4º PA'!$B$4:$B$2000&lt;=EOMONTH(J$4,0))*('Diário 4º PA'!$F$4:$F$2000))</f>
        <v>0</v>
      </c>
      <c r="K11" s="289">
        <f>SUMPRODUCT(('Diário 1º PA'!$E$4:$E$2007='Analítico Cx.'!$B11)*('Diário 1º PA'!$B$4:$B$2007&gt;=K$4)*('Diário 1º PA'!$B$4:$B$2007&lt;=EOMONTH(K$4,0))*('Diário 1º PA'!$F$4:$F$2007))
+SUMPRODUCT(('Diário 2º PA'!$E$4:$E$1978='Analítico Cx.'!$B11)*('Diário 2º PA'!$B$4:$B$1978&gt;=K$4)*('Diário 2º PA'!$B$4:$B$1978&lt;=EOMONTH(K$4,0))*('Diário 2º PA'!$F$4:$F$1978))
+SUMPRODUCT(('Diário 3º PA'!$E$4:$E$1994='Analítico Cx.'!$B11)*('Diário 3º PA'!$B$4:$B$1994&gt;=K$4)*('Diário 3º PA'!$B$4:$B$1994&lt;=EOMONTH(K$4,0))*('Diário 3º PA'!$F$4:$F$1994))
+SUMPRODUCT(('Diário 4º PA'!$E$4:$E$2000='Analítico Cx.'!$B11)*('Diário 4º PA'!$B$4:$B$2000&gt;=K$4)*('Diário 4º PA'!$B$4:$B$2000&lt;=EOMONTH(K$4,0))*('Diário 4º PA'!$F$4:$F$2000))</f>
        <v>0</v>
      </c>
      <c r="L11" s="289">
        <f>SUMPRODUCT(('Diário 1º PA'!$E$4:$E$2007='Analítico Cx.'!$B11)*('Diário 1º PA'!$B$4:$B$2007&gt;=L$4)*('Diário 1º PA'!$B$4:$B$2007&lt;=EOMONTH(L$4,0))*('Diário 1º PA'!$F$4:$F$2007))
+SUMPRODUCT(('Diário 2º PA'!$E$4:$E$1978='Analítico Cx.'!$B11)*('Diário 2º PA'!$B$4:$B$1978&gt;=L$4)*('Diário 2º PA'!$B$4:$B$1978&lt;=EOMONTH(L$4,0))*('Diário 2º PA'!$F$4:$F$1978))
+SUMPRODUCT(('Diário 3º PA'!$E$4:$E$1994='Analítico Cx.'!$B11)*('Diário 3º PA'!$B$4:$B$1994&gt;=L$4)*('Diário 3º PA'!$B$4:$B$1994&lt;=EOMONTH(L$4,0))*('Diário 3º PA'!$F$4:$F$1994))
+SUMPRODUCT(('Diário 4º PA'!$E$4:$E$2000='Analítico Cx.'!$B11)*('Diário 4º PA'!$B$4:$B$2000&gt;=L$4)*('Diário 4º PA'!$B$4:$B$2000&lt;=EOMONTH(L$4,0))*('Diário 4º PA'!$F$4:$F$2000))</f>
        <v>0</v>
      </c>
      <c r="M11" s="289">
        <f>SUMPRODUCT(('Diário 1º PA'!$E$4:$E$2007='Analítico Cx.'!$B11)*('Diário 1º PA'!$B$4:$B$2007&gt;=M$4)*('Diário 1º PA'!$B$4:$B$2007&lt;=EOMONTH(M$4,0))*('Diário 1º PA'!$F$4:$F$2007))
+SUMPRODUCT(('Diário 2º PA'!$E$4:$E$1978='Analítico Cx.'!$B11)*('Diário 2º PA'!$B$4:$B$1978&gt;=M$4)*('Diário 2º PA'!$B$4:$B$1978&lt;=EOMONTH(M$4,0))*('Diário 2º PA'!$F$4:$F$1978))
+SUMPRODUCT(('Diário 3º PA'!$E$4:$E$1994='Analítico Cx.'!$B11)*('Diário 3º PA'!$B$4:$B$1994&gt;=M$4)*('Diário 3º PA'!$B$4:$B$1994&lt;=EOMONTH(M$4,0))*('Diário 3º PA'!$F$4:$F$1994))
+SUMPRODUCT(('Diário 4º PA'!$E$4:$E$2000='Analítico Cx.'!$B11)*('Diário 4º PA'!$B$4:$B$2000&gt;=M$4)*('Diário 4º PA'!$B$4:$B$2000&lt;=EOMONTH(M$4,0))*('Diário 4º PA'!$F$4:$F$2000))</f>
        <v>0</v>
      </c>
      <c r="N11" s="289">
        <f>SUMPRODUCT(('Diário 1º PA'!$E$4:$E$2007='Analítico Cx.'!$B11)*('Diário 1º PA'!$B$4:$B$2007&gt;=N$4)*('Diário 1º PA'!$B$4:$B$2007&lt;=EOMONTH(N$4,0))*('Diário 1º PA'!$F$4:$F$2007))
+SUMPRODUCT(('Diário 2º PA'!$E$4:$E$1978='Analítico Cx.'!$B11)*('Diário 2º PA'!$B$4:$B$1978&gt;=N$4)*('Diário 2º PA'!$B$4:$B$1978&lt;=EOMONTH(N$4,0))*('Diário 2º PA'!$F$4:$F$1978))
+SUMPRODUCT(('Diário 3º PA'!$E$4:$E$1994='Analítico Cx.'!$B11)*('Diário 3º PA'!$B$4:$B$1994&gt;=N$4)*('Diário 3º PA'!$B$4:$B$1994&lt;=EOMONTH(N$4,0))*('Diário 3º PA'!$F$4:$F$1994))
+SUMPRODUCT(('Diário 4º PA'!$E$4:$E$2000='Analítico Cx.'!$B11)*('Diário 4º PA'!$B$4:$B$2000&gt;=N$4)*('Diário 4º PA'!$B$4:$B$2000&lt;=EOMONTH(N$4,0))*('Diário 4º PA'!$F$4:$F$2000))</f>
        <v>0</v>
      </c>
      <c r="O11" s="315">
        <f t="shared" ref="O11:O13" si="3">SUM(C11:N11)</f>
        <v>0</v>
      </c>
      <c r="P11" s="316">
        <f t="shared" ref="P11:P15" si="4">IF($O$15=0,0,O11/$O$15)</f>
        <v>0</v>
      </c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ht="23.25" customHeight="1" x14ac:dyDescent="0.25">
      <c r="A12" s="245" t="s">
        <v>86</v>
      </c>
      <c r="B12" s="246" t="s">
        <v>87</v>
      </c>
      <c r="C12" s="289">
        <f>SUMPRODUCT(('Diário 1º PA'!$E$4:$E$2007='Analítico Cx.'!$B12)*('Diário 1º PA'!$B$4:$B$2007&gt;=C$4)*('Diário 1º PA'!$B$4:$B$2007&lt;=EOMONTH(C$4,0))*('Diário 1º PA'!$F$4:$F$2007))
+SUMPRODUCT(('Diário 2º PA'!$E$4:$E$1978='Analítico Cx.'!$B12)*('Diário 2º PA'!$B$4:$B$1978&gt;=C$4)*('Diário 2º PA'!$B$4:$B$1978&lt;=EOMONTH(C$4,0))*('Diário 2º PA'!$F$4:$F$1978))
+SUMPRODUCT(('Diário 3º PA'!$E$4:$E$1994='Analítico Cx.'!$B12)*('Diário 3º PA'!$B$4:$B$1994&gt;=C$4)*('Diário 3º PA'!$B$4:$B$1994&lt;=EOMONTH(C$4,0))*('Diário 3º PA'!$F$4:$F$1994))
+SUMPRODUCT(('Diário 4º PA'!$E$4:$E$2000='Analítico Cx.'!$B12)*('Diário 4º PA'!$B$4:$B$2000&gt;=C$4)*('Diário 4º PA'!$B$4:$B$2000&lt;=EOMONTH(C$4,0))*('Diário 4º PA'!$F$4:$F$2000))</f>
        <v>0</v>
      </c>
      <c r="D12" s="289">
        <f>SUMPRODUCT(('Diário 1º PA'!$E$4:$E$2007='Analítico Cx.'!$B12)*('Diário 1º PA'!$B$4:$B$2007&gt;=D$4)*('Diário 1º PA'!$B$4:$B$2007&lt;=EOMONTH(D$4,0))*('Diário 1º PA'!$F$4:$F$2007))
+SUMPRODUCT(('Diário 2º PA'!$E$4:$E$1978='Analítico Cx.'!$B12)*('Diário 2º PA'!$B$4:$B$1978&gt;=D$4)*('Diário 2º PA'!$B$4:$B$1978&lt;=EOMONTH(D$4,0))*('Diário 2º PA'!$F$4:$F$1978))
+SUMPRODUCT(('Diário 3º PA'!$E$4:$E$1994='Analítico Cx.'!$B12)*('Diário 3º PA'!$B$4:$B$1994&gt;=D$4)*('Diário 3º PA'!$B$4:$B$1994&lt;=EOMONTH(D$4,0))*('Diário 3º PA'!$F$4:$F$1994))
+SUMPRODUCT(('Diário 4º PA'!$E$4:$E$2000='Analítico Cx.'!$B12)*('Diário 4º PA'!$B$4:$B$2000&gt;=D$4)*('Diário 4º PA'!$B$4:$B$2000&lt;=EOMONTH(D$4,0))*('Diário 4º PA'!$F$4:$F$2000))</f>
        <v>0</v>
      </c>
      <c r="E12" s="289">
        <f>SUMPRODUCT(('Diário 1º PA'!$E$4:$E$2007='Analítico Cx.'!$B12)*('Diário 1º PA'!$B$4:$B$2007&gt;=E$4)*('Diário 1º PA'!$B$4:$B$2007&lt;=EOMONTH(E$4,0))*('Diário 1º PA'!$F$4:$F$2007))
+SUMPRODUCT(('Diário 2º PA'!$E$4:$E$1978='Analítico Cx.'!$B12)*('Diário 2º PA'!$B$4:$B$1978&gt;=E$4)*('Diário 2º PA'!$B$4:$B$1978&lt;=EOMONTH(E$4,0))*('Diário 2º PA'!$F$4:$F$1978))
+SUMPRODUCT(('Diário 3º PA'!$E$4:$E$1994='Analítico Cx.'!$B12)*('Diário 3º PA'!$B$4:$B$1994&gt;=E$4)*('Diário 3º PA'!$B$4:$B$1994&lt;=EOMONTH(E$4,0))*('Diário 3º PA'!$F$4:$F$1994))
+SUMPRODUCT(('Diário 4º PA'!$E$4:$E$2000='Analítico Cx.'!$B12)*('Diário 4º PA'!$B$4:$B$2000&gt;=E$4)*('Diário 4º PA'!$B$4:$B$2000&lt;=EOMONTH(E$4,0))*('Diário 4º PA'!$F$4:$F$2000))</f>
        <v>0</v>
      </c>
      <c r="F12" s="289">
        <f>SUMPRODUCT(('Diário 1º PA'!$E$4:$E$2007='Analítico Cx.'!$B12)*('Diário 1º PA'!$B$4:$B$2007&gt;=F$4)*('Diário 1º PA'!$B$4:$B$2007&lt;=EOMONTH(F$4,0))*('Diário 1º PA'!$F$4:$F$2007))
+SUMPRODUCT(('Diário 2º PA'!$E$4:$E$1978='Analítico Cx.'!$B12)*('Diário 2º PA'!$B$4:$B$1978&gt;=F$4)*('Diário 2º PA'!$B$4:$B$1978&lt;=EOMONTH(F$4,0))*('Diário 2º PA'!$F$4:$F$1978))
+SUMPRODUCT(('Diário 3º PA'!$E$4:$E$1994='Analítico Cx.'!$B12)*('Diário 3º PA'!$B$4:$B$1994&gt;=F$4)*('Diário 3º PA'!$B$4:$B$1994&lt;=EOMONTH(F$4,0))*('Diário 3º PA'!$F$4:$F$1994))
+SUMPRODUCT(('Diário 4º PA'!$E$4:$E$2000='Analítico Cx.'!$B12)*('Diário 4º PA'!$B$4:$B$2000&gt;=F$4)*('Diário 4º PA'!$B$4:$B$2000&lt;=EOMONTH(F$4,0))*('Diário 4º PA'!$F$4:$F$2000))</f>
        <v>0</v>
      </c>
      <c r="G12" s="289">
        <f>SUMPRODUCT(('Diário 1º PA'!$E$4:$E$2007='Analítico Cx.'!$B12)*('Diário 1º PA'!$B$4:$B$2007&gt;=G$4)*('Diário 1º PA'!$B$4:$B$2007&lt;=EOMONTH(G$4,0))*('Diário 1º PA'!$F$4:$F$2007))
+SUMPRODUCT(('Diário 2º PA'!$E$4:$E$1978='Analítico Cx.'!$B12)*('Diário 2º PA'!$B$4:$B$1978&gt;=G$4)*('Diário 2º PA'!$B$4:$B$1978&lt;=EOMONTH(G$4,0))*('Diário 2º PA'!$F$4:$F$1978))
+SUMPRODUCT(('Diário 3º PA'!$E$4:$E$1994='Analítico Cx.'!$B12)*('Diário 3º PA'!$B$4:$B$1994&gt;=G$4)*('Diário 3º PA'!$B$4:$B$1994&lt;=EOMONTH(G$4,0))*('Diário 3º PA'!$F$4:$F$1994))
+SUMPRODUCT(('Diário 4º PA'!$E$4:$E$2000='Analítico Cx.'!$B12)*('Diário 4º PA'!$B$4:$B$2000&gt;=G$4)*('Diário 4º PA'!$B$4:$B$2000&lt;=EOMONTH(G$4,0))*('Diário 4º PA'!$F$4:$F$2000))</f>
        <v>0</v>
      </c>
      <c r="H12" s="289">
        <f>SUMPRODUCT(('Diário 1º PA'!$E$4:$E$2007='Analítico Cx.'!$B12)*('Diário 1º PA'!$B$4:$B$2007&gt;=H$4)*('Diário 1º PA'!$B$4:$B$2007&lt;=EOMONTH(H$4,0))*('Diário 1º PA'!$F$4:$F$2007))
+SUMPRODUCT(('Diário 2º PA'!$E$4:$E$1978='Analítico Cx.'!$B12)*('Diário 2º PA'!$B$4:$B$1978&gt;=H$4)*('Diário 2º PA'!$B$4:$B$1978&lt;=EOMONTH(H$4,0))*('Diário 2º PA'!$F$4:$F$1978))
+SUMPRODUCT(('Diário 3º PA'!$E$4:$E$1994='Analítico Cx.'!$B12)*('Diário 3º PA'!$B$4:$B$1994&gt;=H$4)*('Diário 3º PA'!$B$4:$B$1994&lt;=EOMONTH(H$4,0))*('Diário 3º PA'!$F$4:$F$1994))
+SUMPRODUCT(('Diário 4º PA'!$E$4:$E$2000='Analítico Cx.'!$B12)*('Diário 4º PA'!$B$4:$B$2000&gt;=H$4)*('Diário 4º PA'!$B$4:$B$2000&lt;=EOMONTH(H$4,0))*('Diário 4º PA'!$F$4:$F$2000))</f>
        <v>0</v>
      </c>
      <c r="I12" s="289">
        <f>SUMPRODUCT(('Diário 1º PA'!$E$4:$E$2007='Analítico Cx.'!$B12)*('Diário 1º PA'!$B$4:$B$2007&gt;=I$4)*('Diário 1º PA'!$B$4:$B$2007&lt;=EOMONTH(I$4,0))*('Diário 1º PA'!$F$4:$F$2007))
+SUMPRODUCT(('Diário 2º PA'!$E$4:$E$1978='Analítico Cx.'!$B12)*('Diário 2º PA'!$B$4:$B$1978&gt;=I$4)*('Diário 2º PA'!$B$4:$B$1978&lt;=EOMONTH(I$4,0))*('Diário 2º PA'!$F$4:$F$1978))
+SUMPRODUCT(('Diário 3º PA'!$E$4:$E$1994='Analítico Cx.'!$B12)*('Diário 3º PA'!$B$4:$B$1994&gt;=I$4)*('Diário 3º PA'!$B$4:$B$1994&lt;=EOMONTH(I$4,0))*('Diário 3º PA'!$F$4:$F$1994))
+SUMPRODUCT(('Diário 4º PA'!$E$4:$E$2000='Analítico Cx.'!$B12)*('Diário 4º PA'!$B$4:$B$2000&gt;=I$4)*('Diário 4º PA'!$B$4:$B$2000&lt;=EOMONTH(I$4,0))*('Diário 4º PA'!$F$4:$F$2000))</f>
        <v>0</v>
      </c>
      <c r="J12" s="289">
        <f>SUMPRODUCT(('Diário 1º PA'!$E$4:$E$2007='Analítico Cx.'!$B12)*('Diário 1º PA'!$B$4:$B$2007&gt;=J$4)*('Diário 1º PA'!$B$4:$B$2007&lt;=EOMONTH(J$4,0))*('Diário 1º PA'!$F$4:$F$2007))
+SUMPRODUCT(('Diário 2º PA'!$E$4:$E$1978='Analítico Cx.'!$B12)*('Diário 2º PA'!$B$4:$B$1978&gt;=J$4)*('Diário 2º PA'!$B$4:$B$1978&lt;=EOMONTH(J$4,0))*('Diário 2º PA'!$F$4:$F$1978))
+SUMPRODUCT(('Diário 3º PA'!$E$4:$E$1994='Analítico Cx.'!$B12)*('Diário 3º PA'!$B$4:$B$1994&gt;=J$4)*('Diário 3º PA'!$B$4:$B$1994&lt;=EOMONTH(J$4,0))*('Diário 3º PA'!$F$4:$F$1994))
+SUMPRODUCT(('Diário 4º PA'!$E$4:$E$2000='Analítico Cx.'!$B12)*('Diário 4º PA'!$B$4:$B$2000&gt;=J$4)*('Diário 4º PA'!$B$4:$B$2000&lt;=EOMONTH(J$4,0))*('Diário 4º PA'!$F$4:$F$2000))</f>
        <v>0</v>
      </c>
      <c r="K12" s="289">
        <f>SUMPRODUCT(('Diário 1º PA'!$E$4:$E$2007='Analítico Cx.'!$B12)*('Diário 1º PA'!$B$4:$B$2007&gt;=K$4)*('Diário 1º PA'!$B$4:$B$2007&lt;=EOMONTH(K$4,0))*('Diário 1º PA'!$F$4:$F$2007))
+SUMPRODUCT(('Diário 2º PA'!$E$4:$E$1978='Analítico Cx.'!$B12)*('Diário 2º PA'!$B$4:$B$1978&gt;=K$4)*('Diário 2º PA'!$B$4:$B$1978&lt;=EOMONTH(K$4,0))*('Diário 2º PA'!$F$4:$F$1978))
+SUMPRODUCT(('Diário 3º PA'!$E$4:$E$1994='Analítico Cx.'!$B12)*('Diário 3º PA'!$B$4:$B$1994&gt;=K$4)*('Diário 3º PA'!$B$4:$B$1994&lt;=EOMONTH(K$4,0))*('Diário 3º PA'!$F$4:$F$1994))
+SUMPRODUCT(('Diário 4º PA'!$E$4:$E$2000='Analítico Cx.'!$B12)*('Diário 4º PA'!$B$4:$B$2000&gt;=K$4)*('Diário 4º PA'!$B$4:$B$2000&lt;=EOMONTH(K$4,0))*('Diário 4º PA'!$F$4:$F$2000))</f>
        <v>0</v>
      </c>
      <c r="L12" s="289">
        <f>SUMPRODUCT(('Diário 1º PA'!$E$4:$E$2007='Analítico Cx.'!$B12)*('Diário 1º PA'!$B$4:$B$2007&gt;=L$4)*('Diário 1º PA'!$B$4:$B$2007&lt;=EOMONTH(L$4,0))*('Diário 1º PA'!$F$4:$F$2007))
+SUMPRODUCT(('Diário 2º PA'!$E$4:$E$1978='Analítico Cx.'!$B12)*('Diário 2º PA'!$B$4:$B$1978&gt;=L$4)*('Diário 2º PA'!$B$4:$B$1978&lt;=EOMONTH(L$4,0))*('Diário 2º PA'!$F$4:$F$1978))
+SUMPRODUCT(('Diário 3º PA'!$E$4:$E$1994='Analítico Cx.'!$B12)*('Diário 3º PA'!$B$4:$B$1994&gt;=L$4)*('Diário 3º PA'!$B$4:$B$1994&lt;=EOMONTH(L$4,0))*('Diário 3º PA'!$F$4:$F$1994))
+SUMPRODUCT(('Diário 4º PA'!$E$4:$E$2000='Analítico Cx.'!$B12)*('Diário 4º PA'!$B$4:$B$2000&gt;=L$4)*('Diário 4º PA'!$B$4:$B$2000&lt;=EOMONTH(L$4,0))*('Diário 4º PA'!$F$4:$F$2000))</f>
        <v>0</v>
      </c>
      <c r="M12" s="289">
        <f>SUMPRODUCT(('Diário 1º PA'!$E$4:$E$2007='Analítico Cx.'!$B12)*('Diário 1º PA'!$B$4:$B$2007&gt;=M$4)*('Diário 1º PA'!$B$4:$B$2007&lt;=EOMONTH(M$4,0))*('Diário 1º PA'!$F$4:$F$2007))
+SUMPRODUCT(('Diário 2º PA'!$E$4:$E$1978='Analítico Cx.'!$B12)*('Diário 2º PA'!$B$4:$B$1978&gt;=M$4)*('Diário 2º PA'!$B$4:$B$1978&lt;=EOMONTH(M$4,0))*('Diário 2º PA'!$F$4:$F$1978))
+SUMPRODUCT(('Diário 3º PA'!$E$4:$E$1994='Analítico Cx.'!$B12)*('Diário 3º PA'!$B$4:$B$1994&gt;=M$4)*('Diário 3º PA'!$B$4:$B$1994&lt;=EOMONTH(M$4,0))*('Diário 3º PA'!$F$4:$F$1994))
+SUMPRODUCT(('Diário 4º PA'!$E$4:$E$2000='Analítico Cx.'!$B12)*('Diário 4º PA'!$B$4:$B$2000&gt;=M$4)*('Diário 4º PA'!$B$4:$B$2000&lt;=EOMONTH(M$4,0))*('Diário 4º PA'!$F$4:$F$2000))</f>
        <v>0</v>
      </c>
      <c r="N12" s="289">
        <f>SUMPRODUCT(('Diário 1º PA'!$E$4:$E$2007='Analítico Cx.'!$B12)*('Diário 1º PA'!$B$4:$B$2007&gt;=N$4)*('Diário 1º PA'!$B$4:$B$2007&lt;=EOMONTH(N$4,0))*('Diário 1º PA'!$F$4:$F$2007))
+SUMPRODUCT(('Diário 2º PA'!$E$4:$E$1978='Analítico Cx.'!$B12)*('Diário 2º PA'!$B$4:$B$1978&gt;=N$4)*('Diário 2º PA'!$B$4:$B$1978&lt;=EOMONTH(N$4,0))*('Diário 2º PA'!$F$4:$F$1978))
+SUMPRODUCT(('Diário 3º PA'!$E$4:$E$1994='Analítico Cx.'!$B12)*('Diário 3º PA'!$B$4:$B$1994&gt;=N$4)*('Diário 3º PA'!$B$4:$B$1994&lt;=EOMONTH(N$4,0))*('Diário 3º PA'!$F$4:$F$1994))
+SUMPRODUCT(('Diário 4º PA'!$E$4:$E$2000='Analítico Cx.'!$B12)*('Diário 4º PA'!$B$4:$B$2000&gt;=N$4)*('Diário 4º PA'!$B$4:$B$2000&lt;=EOMONTH(N$4,0))*('Diário 4º PA'!$F$4:$F$2000))</f>
        <v>0</v>
      </c>
      <c r="O12" s="315">
        <f t="shared" si="3"/>
        <v>0</v>
      </c>
      <c r="P12" s="316">
        <f t="shared" si="4"/>
        <v>0</v>
      </c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23.25" customHeight="1" x14ac:dyDescent="0.25">
      <c r="A13" s="245" t="s">
        <v>88</v>
      </c>
      <c r="B13" s="246" t="s">
        <v>89</v>
      </c>
      <c r="C13" s="289">
        <f>SUMPRODUCT(('Diário 1º PA'!$E$4:$E$2007='Analítico Cx.'!$B13)*('Diário 1º PA'!$B$4:$B$2007&gt;=C$4)*('Diário 1º PA'!$B$4:$B$2007&lt;=EOMONTH(C$4,0))*('Diário 1º PA'!$F$4:$F$2007))
+SUMPRODUCT(('Diário 2º PA'!$E$4:$E$1978='Analítico Cx.'!$B13)*('Diário 2º PA'!$B$4:$B$1978&gt;=C$4)*('Diário 2º PA'!$B$4:$B$1978&lt;=EOMONTH(C$4,0))*('Diário 2º PA'!$F$4:$F$1978))
+SUMPRODUCT(('Diário 3º PA'!$E$4:$E$1994='Analítico Cx.'!$B13)*('Diário 3º PA'!$B$4:$B$1994&gt;=C$4)*('Diário 3º PA'!$B$4:$B$1994&lt;=EOMONTH(C$4,0))*('Diário 3º PA'!$F$4:$F$1994))
+SUMPRODUCT(('Diário 4º PA'!$E$4:$E$2000='Analítico Cx.'!$B13)*('Diário 4º PA'!$B$4:$B$2000&gt;=C$4)*('Diário 4º PA'!$B$4:$B$2000&lt;=EOMONTH(C$4,0))*('Diário 4º PA'!$F$4:$F$2000))</f>
        <v>0</v>
      </c>
      <c r="D13" s="289">
        <f>SUMPRODUCT(('Diário 1º PA'!$E$4:$E$2007='Analítico Cx.'!$B13)*('Diário 1º PA'!$B$4:$B$2007&gt;=D$4)*('Diário 1º PA'!$B$4:$B$2007&lt;=EOMONTH(D$4,0))*('Diário 1º PA'!$F$4:$F$2007))
+SUMPRODUCT(('Diário 2º PA'!$E$4:$E$1978='Analítico Cx.'!$B13)*('Diário 2º PA'!$B$4:$B$1978&gt;=D$4)*('Diário 2º PA'!$B$4:$B$1978&lt;=EOMONTH(D$4,0))*('Diário 2º PA'!$F$4:$F$1978))
+SUMPRODUCT(('Diário 3º PA'!$E$4:$E$1994='Analítico Cx.'!$B13)*('Diário 3º PA'!$B$4:$B$1994&gt;=D$4)*('Diário 3º PA'!$B$4:$B$1994&lt;=EOMONTH(D$4,0))*('Diário 3º PA'!$F$4:$F$1994))
+SUMPRODUCT(('Diário 4º PA'!$E$4:$E$2000='Analítico Cx.'!$B13)*('Diário 4º PA'!$B$4:$B$2000&gt;=D$4)*('Diário 4º PA'!$B$4:$B$2000&lt;=EOMONTH(D$4,0))*('Diário 4º PA'!$F$4:$F$2000))</f>
        <v>0</v>
      </c>
      <c r="E13" s="289">
        <f>SUMPRODUCT(('Diário 1º PA'!$E$4:$E$2007='Analítico Cx.'!$B13)*('Diário 1º PA'!$B$4:$B$2007&gt;=E$4)*('Diário 1º PA'!$B$4:$B$2007&lt;=EOMONTH(E$4,0))*('Diário 1º PA'!$F$4:$F$2007))
+SUMPRODUCT(('Diário 2º PA'!$E$4:$E$1978='Analítico Cx.'!$B13)*('Diário 2º PA'!$B$4:$B$1978&gt;=E$4)*('Diário 2º PA'!$B$4:$B$1978&lt;=EOMONTH(E$4,0))*('Diário 2º PA'!$F$4:$F$1978))
+SUMPRODUCT(('Diário 3º PA'!$E$4:$E$1994='Analítico Cx.'!$B13)*('Diário 3º PA'!$B$4:$B$1994&gt;=E$4)*('Diário 3º PA'!$B$4:$B$1994&lt;=EOMONTH(E$4,0))*('Diário 3º PA'!$F$4:$F$1994))
+SUMPRODUCT(('Diário 4º PA'!$E$4:$E$2000='Analítico Cx.'!$B13)*('Diário 4º PA'!$B$4:$B$2000&gt;=E$4)*('Diário 4º PA'!$B$4:$B$2000&lt;=EOMONTH(E$4,0))*('Diário 4º PA'!$F$4:$F$2000))</f>
        <v>0</v>
      </c>
      <c r="F13" s="289">
        <f>SUMPRODUCT(('Diário 1º PA'!$E$4:$E$2007='Analítico Cx.'!$B13)*('Diário 1º PA'!$B$4:$B$2007&gt;=F$4)*('Diário 1º PA'!$B$4:$B$2007&lt;=EOMONTH(F$4,0))*('Diário 1º PA'!$F$4:$F$2007))
+SUMPRODUCT(('Diário 2º PA'!$E$4:$E$1978='Analítico Cx.'!$B13)*('Diário 2º PA'!$B$4:$B$1978&gt;=F$4)*('Diário 2º PA'!$B$4:$B$1978&lt;=EOMONTH(F$4,0))*('Diário 2º PA'!$F$4:$F$1978))
+SUMPRODUCT(('Diário 3º PA'!$E$4:$E$1994='Analítico Cx.'!$B13)*('Diário 3º PA'!$B$4:$B$1994&gt;=F$4)*('Diário 3º PA'!$B$4:$B$1994&lt;=EOMONTH(F$4,0))*('Diário 3º PA'!$F$4:$F$1994))
+SUMPRODUCT(('Diário 4º PA'!$E$4:$E$2000='Analítico Cx.'!$B13)*('Diário 4º PA'!$B$4:$B$2000&gt;=F$4)*('Diário 4º PA'!$B$4:$B$2000&lt;=EOMONTH(F$4,0))*('Diário 4º PA'!$F$4:$F$2000))</f>
        <v>0</v>
      </c>
      <c r="G13" s="289">
        <f>SUMPRODUCT(('Diário 1º PA'!$E$4:$E$2007='Analítico Cx.'!$B13)*('Diário 1º PA'!$B$4:$B$2007&gt;=G$4)*('Diário 1º PA'!$B$4:$B$2007&lt;=EOMONTH(G$4,0))*('Diário 1º PA'!$F$4:$F$2007))
+SUMPRODUCT(('Diário 2º PA'!$E$4:$E$1978='Analítico Cx.'!$B13)*('Diário 2º PA'!$B$4:$B$1978&gt;=G$4)*('Diário 2º PA'!$B$4:$B$1978&lt;=EOMONTH(G$4,0))*('Diário 2º PA'!$F$4:$F$1978))
+SUMPRODUCT(('Diário 3º PA'!$E$4:$E$1994='Analítico Cx.'!$B13)*('Diário 3º PA'!$B$4:$B$1994&gt;=G$4)*('Diário 3º PA'!$B$4:$B$1994&lt;=EOMONTH(G$4,0))*('Diário 3º PA'!$F$4:$F$1994))
+SUMPRODUCT(('Diário 4º PA'!$E$4:$E$2000='Analítico Cx.'!$B13)*('Diário 4º PA'!$B$4:$B$2000&gt;=G$4)*('Diário 4º PA'!$B$4:$B$2000&lt;=EOMONTH(G$4,0))*('Diário 4º PA'!$F$4:$F$2000))</f>
        <v>0</v>
      </c>
      <c r="H13" s="289">
        <f>SUMPRODUCT(('Diário 1º PA'!$E$4:$E$2007='Analítico Cx.'!$B13)*('Diário 1º PA'!$B$4:$B$2007&gt;=H$4)*('Diário 1º PA'!$B$4:$B$2007&lt;=EOMONTH(H$4,0))*('Diário 1º PA'!$F$4:$F$2007))
+SUMPRODUCT(('Diário 2º PA'!$E$4:$E$1978='Analítico Cx.'!$B13)*('Diário 2º PA'!$B$4:$B$1978&gt;=H$4)*('Diário 2º PA'!$B$4:$B$1978&lt;=EOMONTH(H$4,0))*('Diário 2º PA'!$F$4:$F$1978))
+SUMPRODUCT(('Diário 3º PA'!$E$4:$E$1994='Analítico Cx.'!$B13)*('Diário 3º PA'!$B$4:$B$1994&gt;=H$4)*('Diário 3º PA'!$B$4:$B$1994&lt;=EOMONTH(H$4,0))*('Diário 3º PA'!$F$4:$F$1994))
+SUMPRODUCT(('Diário 4º PA'!$E$4:$E$2000='Analítico Cx.'!$B13)*('Diário 4º PA'!$B$4:$B$2000&gt;=H$4)*('Diário 4º PA'!$B$4:$B$2000&lt;=EOMONTH(H$4,0))*('Diário 4º PA'!$F$4:$F$2000))</f>
        <v>0</v>
      </c>
      <c r="I13" s="289">
        <f>SUMPRODUCT(('Diário 1º PA'!$E$4:$E$2007='Analítico Cx.'!$B13)*('Diário 1º PA'!$B$4:$B$2007&gt;=I$4)*('Diário 1º PA'!$B$4:$B$2007&lt;=EOMONTH(I$4,0))*('Diário 1º PA'!$F$4:$F$2007))
+SUMPRODUCT(('Diário 2º PA'!$E$4:$E$1978='Analítico Cx.'!$B13)*('Diário 2º PA'!$B$4:$B$1978&gt;=I$4)*('Diário 2º PA'!$B$4:$B$1978&lt;=EOMONTH(I$4,0))*('Diário 2º PA'!$F$4:$F$1978))
+SUMPRODUCT(('Diário 3º PA'!$E$4:$E$1994='Analítico Cx.'!$B13)*('Diário 3º PA'!$B$4:$B$1994&gt;=I$4)*('Diário 3º PA'!$B$4:$B$1994&lt;=EOMONTH(I$4,0))*('Diário 3º PA'!$F$4:$F$1994))
+SUMPRODUCT(('Diário 4º PA'!$E$4:$E$2000='Analítico Cx.'!$B13)*('Diário 4º PA'!$B$4:$B$2000&gt;=I$4)*('Diário 4º PA'!$B$4:$B$2000&lt;=EOMONTH(I$4,0))*('Diário 4º PA'!$F$4:$F$2000))</f>
        <v>0</v>
      </c>
      <c r="J13" s="289">
        <f>SUMPRODUCT(('Diário 1º PA'!$E$4:$E$2007='Analítico Cx.'!$B13)*('Diário 1º PA'!$B$4:$B$2007&gt;=J$4)*('Diário 1º PA'!$B$4:$B$2007&lt;=EOMONTH(J$4,0))*('Diário 1º PA'!$F$4:$F$2007))
+SUMPRODUCT(('Diário 2º PA'!$E$4:$E$1978='Analítico Cx.'!$B13)*('Diário 2º PA'!$B$4:$B$1978&gt;=J$4)*('Diário 2º PA'!$B$4:$B$1978&lt;=EOMONTH(J$4,0))*('Diário 2º PA'!$F$4:$F$1978))
+SUMPRODUCT(('Diário 3º PA'!$E$4:$E$1994='Analítico Cx.'!$B13)*('Diário 3º PA'!$B$4:$B$1994&gt;=J$4)*('Diário 3º PA'!$B$4:$B$1994&lt;=EOMONTH(J$4,0))*('Diário 3º PA'!$F$4:$F$1994))
+SUMPRODUCT(('Diário 4º PA'!$E$4:$E$2000='Analítico Cx.'!$B13)*('Diário 4º PA'!$B$4:$B$2000&gt;=J$4)*('Diário 4º PA'!$B$4:$B$2000&lt;=EOMONTH(J$4,0))*('Diário 4º PA'!$F$4:$F$2000))</f>
        <v>0</v>
      </c>
      <c r="K13" s="289">
        <f>SUMPRODUCT(('Diário 1º PA'!$E$4:$E$2007='Analítico Cx.'!$B13)*('Diário 1º PA'!$B$4:$B$2007&gt;=K$4)*('Diário 1º PA'!$B$4:$B$2007&lt;=EOMONTH(K$4,0))*('Diário 1º PA'!$F$4:$F$2007))
+SUMPRODUCT(('Diário 2º PA'!$E$4:$E$1978='Analítico Cx.'!$B13)*('Diário 2º PA'!$B$4:$B$1978&gt;=K$4)*('Diário 2º PA'!$B$4:$B$1978&lt;=EOMONTH(K$4,0))*('Diário 2º PA'!$F$4:$F$1978))
+SUMPRODUCT(('Diário 3º PA'!$E$4:$E$1994='Analítico Cx.'!$B13)*('Diário 3º PA'!$B$4:$B$1994&gt;=K$4)*('Diário 3º PA'!$B$4:$B$1994&lt;=EOMONTH(K$4,0))*('Diário 3º PA'!$F$4:$F$1994))
+SUMPRODUCT(('Diário 4º PA'!$E$4:$E$2000='Analítico Cx.'!$B13)*('Diário 4º PA'!$B$4:$B$2000&gt;=K$4)*('Diário 4º PA'!$B$4:$B$2000&lt;=EOMONTH(K$4,0))*('Diário 4º PA'!$F$4:$F$2000))</f>
        <v>0</v>
      </c>
      <c r="L13" s="289">
        <f>SUMPRODUCT(('Diário 1º PA'!$E$4:$E$2007='Analítico Cx.'!$B13)*('Diário 1º PA'!$B$4:$B$2007&gt;=L$4)*('Diário 1º PA'!$B$4:$B$2007&lt;=EOMONTH(L$4,0))*('Diário 1º PA'!$F$4:$F$2007))
+SUMPRODUCT(('Diário 2º PA'!$E$4:$E$1978='Analítico Cx.'!$B13)*('Diário 2º PA'!$B$4:$B$1978&gt;=L$4)*('Diário 2º PA'!$B$4:$B$1978&lt;=EOMONTH(L$4,0))*('Diário 2º PA'!$F$4:$F$1978))
+SUMPRODUCT(('Diário 3º PA'!$E$4:$E$1994='Analítico Cx.'!$B13)*('Diário 3º PA'!$B$4:$B$1994&gt;=L$4)*('Diário 3º PA'!$B$4:$B$1994&lt;=EOMONTH(L$4,0))*('Diário 3º PA'!$F$4:$F$1994))
+SUMPRODUCT(('Diário 4º PA'!$E$4:$E$2000='Analítico Cx.'!$B13)*('Diário 4º PA'!$B$4:$B$2000&gt;=L$4)*('Diário 4º PA'!$B$4:$B$2000&lt;=EOMONTH(L$4,0))*('Diário 4º PA'!$F$4:$F$2000))</f>
        <v>0</v>
      </c>
      <c r="M13" s="289">
        <f>SUMPRODUCT(('Diário 1º PA'!$E$4:$E$2007='Analítico Cx.'!$B13)*('Diário 1º PA'!$B$4:$B$2007&gt;=M$4)*('Diário 1º PA'!$B$4:$B$2007&lt;=EOMONTH(M$4,0))*('Diário 1º PA'!$F$4:$F$2007))
+SUMPRODUCT(('Diário 2º PA'!$E$4:$E$1978='Analítico Cx.'!$B13)*('Diário 2º PA'!$B$4:$B$1978&gt;=M$4)*('Diário 2º PA'!$B$4:$B$1978&lt;=EOMONTH(M$4,0))*('Diário 2º PA'!$F$4:$F$1978))
+SUMPRODUCT(('Diário 3º PA'!$E$4:$E$1994='Analítico Cx.'!$B13)*('Diário 3º PA'!$B$4:$B$1994&gt;=M$4)*('Diário 3º PA'!$B$4:$B$1994&lt;=EOMONTH(M$4,0))*('Diário 3º PA'!$F$4:$F$1994))
+SUMPRODUCT(('Diário 4º PA'!$E$4:$E$2000='Analítico Cx.'!$B13)*('Diário 4º PA'!$B$4:$B$2000&gt;=M$4)*('Diário 4º PA'!$B$4:$B$2000&lt;=EOMONTH(M$4,0))*('Diário 4º PA'!$F$4:$F$2000))</f>
        <v>0</v>
      </c>
      <c r="N13" s="289">
        <f>SUMPRODUCT(('Diário 1º PA'!$E$4:$E$2007='Analítico Cx.'!$B13)*('Diário 1º PA'!$B$4:$B$2007&gt;=N$4)*('Diário 1º PA'!$B$4:$B$2007&lt;=EOMONTH(N$4,0))*('Diário 1º PA'!$F$4:$F$2007))
+SUMPRODUCT(('Diário 2º PA'!$E$4:$E$1978='Analítico Cx.'!$B13)*('Diário 2º PA'!$B$4:$B$1978&gt;=N$4)*('Diário 2º PA'!$B$4:$B$1978&lt;=EOMONTH(N$4,0))*('Diário 2º PA'!$F$4:$F$1978))
+SUMPRODUCT(('Diário 3º PA'!$E$4:$E$1994='Analítico Cx.'!$B13)*('Diário 3º PA'!$B$4:$B$1994&gt;=N$4)*('Diário 3º PA'!$B$4:$B$1994&lt;=EOMONTH(N$4,0))*('Diário 3º PA'!$F$4:$F$1994))
+SUMPRODUCT(('Diário 4º PA'!$E$4:$E$2000='Analítico Cx.'!$B13)*('Diário 4º PA'!$B$4:$B$2000&gt;=N$4)*('Diário 4º PA'!$B$4:$B$2000&lt;=EOMONTH(N$4,0))*('Diário 4º PA'!$F$4:$F$2000))</f>
        <v>0</v>
      </c>
      <c r="O13" s="315">
        <f t="shared" si="3"/>
        <v>0</v>
      </c>
      <c r="P13" s="316">
        <f t="shared" si="4"/>
        <v>0</v>
      </c>
      <c r="Q13" s="295"/>
      <c r="R13" s="295"/>
      <c r="S13" s="317"/>
      <c r="T13" s="295"/>
      <c r="U13" s="295"/>
      <c r="V13" s="295"/>
      <c r="W13" s="295"/>
      <c r="X13" s="295"/>
      <c r="Y13" s="295"/>
      <c r="Z13" s="295"/>
    </row>
    <row r="14" spans="1:26" ht="23.25" customHeight="1" x14ac:dyDescent="0.25">
      <c r="A14" s="318"/>
      <c r="B14" s="319" t="s">
        <v>90</v>
      </c>
      <c r="C14" s="320">
        <f t="shared" ref="C14:O14" si="5">SUBTOTAL(109,C11:C13)</f>
        <v>0</v>
      </c>
      <c r="D14" s="320">
        <f t="shared" si="5"/>
        <v>0</v>
      </c>
      <c r="E14" s="320">
        <f t="shared" si="5"/>
        <v>0</v>
      </c>
      <c r="F14" s="320">
        <f t="shared" si="5"/>
        <v>0</v>
      </c>
      <c r="G14" s="320">
        <f t="shared" si="5"/>
        <v>0</v>
      </c>
      <c r="H14" s="320">
        <f t="shared" si="5"/>
        <v>0</v>
      </c>
      <c r="I14" s="320">
        <f t="shared" si="5"/>
        <v>0</v>
      </c>
      <c r="J14" s="320">
        <f t="shared" si="5"/>
        <v>0</v>
      </c>
      <c r="K14" s="320">
        <f t="shared" si="5"/>
        <v>0</v>
      </c>
      <c r="L14" s="320">
        <f t="shared" si="5"/>
        <v>0</v>
      </c>
      <c r="M14" s="320">
        <f t="shared" si="5"/>
        <v>0</v>
      </c>
      <c r="N14" s="320">
        <f t="shared" si="5"/>
        <v>0</v>
      </c>
      <c r="O14" s="320">
        <f t="shared" si="5"/>
        <v>0</v>
      </c>
      <c r="P14" s="321">
        <f t="shared" si="4"/>
        <v>0</v>
      </c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ht="23.25" customHeight="1" x14ac:dyDescent="0.25">
      <c r="A15" s="267" t="s">
        <v>150</v>
      </c>
      <c r="B15" s="322"/>
      <c r="C15" s="301">
        <f t="shared" ref="C15:O15" si="6">SUBTOTAL(109,C8:C13)</f>
        <v>0</v>
      </c>
      <c r="D15" s="301">
        <f t="shared" si="6"/>
        <v>0</v>
      </c>
      <c r="E15" s="301">
        <f t="shared" si="6"/>
        <v>0</v>
      </c>
      <c r="F15" s="301">
        <f t="shared" si="6"/>
        <v>0</v>
      </c>
      <c r="G15" s="301">
        <f t="shared" si="6"/>
        <v>15842413.08</v>
      </c>
      <c r="H15" s="301">
        <f t="shared" si="6"/>
        <v>0</v>
      </c>
      <c r="I15" s="301">
        <f t="shared" si="6"/>
        <v>0</v>
      </c>
      <c r="J15" s="301">
        <f t="shared" si="6"/>
        <v>0</v>
      </c>
      <c r="K15" s="301">
        <f t="shared" si="6"/>
        <v>0</v>
      </c>
      <c r="L15" s="301">
        <f t="shared" si="6"/>
        <v>0</v>
      </c>
      <c r="M15" s="301">
        <f t="shared" si="6"/>
        <v>0</v>
      </c>
      <c r="N15" s="301">
        <f t="shared" si="6"/>
        <v>0</v>
      </c>
      <c r="O15" s="301">
        <f t="shared" si="6"/>
        <v>15842413.08</v>
      </c>
      <c r="P15" s="323">
        <f t="shared" si="4"/>
        <v>1</v>
      </c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23.25" customHeight="1" x14ac:dyDescent="0.25">
      <c r="A16" s="58"/>
      <c r="B16" s="59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6" ht="23.25" customHeight="1" x14ac:dyDescent="0.25">
      <c r="A17" s="61">
        <v>2</v>
      </c>
      <c r="B17" s="17" t="s">
        <v>92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6" ht="23.25" customHeight="1" x14ac:dyDescent="0.25">
      <c r="A18" s="312" t="s">
        <v>93</v>
      </c>
      <c r="B18" s="324" t="s">
        <v>94</v>
      </c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6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6" ht="23.25" customHeight="1" x14ac:dyDescent="0.25">
      <c r="A19" s="327" t="s">
        <v>95</v>
      </c>
      <c r="B19" s="328" t="s">
        <v>151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30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6" ht="23.25" customHeight="1" x14ac:dyDescent="0.25">
      <c r="A20" s="331" t="s">
        <v>152</v>
      </c>
      <c r="B20" s="246" t="s">
        <v>96</v>
      </c>
      <c r="C20" s="289">
        <f>SUMPRODUCT(('Diário 1º PA'!$E$4:$E$2007='Analítico Cx.'!$B20)*('Diário 1º PA'!$B$4:$B$2007&gt;=C$4)*('Diário 1º PA'!$B$4:$B$2007&lt;=EOMONTH(C$4,0))*('Diário 1º PA'!$F$4:$F$2007))
+SUMPRODUCT(('Diário 2º PA'!$E$4:$E$1978='Analítico Cx.'!$B20)*('Diário 2º PA'!$B$4:$B$1978&gt;=C$4)*('Diário 2º PA'!$B$4:$B$1978&lt;=EOMONTH(C$4,0))*('Diário 2º PA'!$F$4:$F$1978))
+SUMPRODUCT(('Diário 3º PA'!$E$4:$E$1994='Analítico Cx.'!$B20)*('Diário 3º PA'!$B$4:$B$1994&gt;=C$4)*('Diário 3º PA'!$B$4:$B$1994&lt;=EOMONTH(C$4,0))*('Diário 3º PA'!$F$4:$F$1994))
+SUMPRODUCT(('Diário 4º PA'!$E$4:$E$2000='Analítico Cx.'!$B20)*('Diário 4º PA'!$B$4:$B$2000&gt;=C$4)*('Diário 4º PA'!$B$4:$B$2000&lt;=EOMONTH(C$4,0))*('Diário 4º PA'!$F$4:$F$2000))</f>
        <v>223167.68000000002</v>
      </c>
      <c r="D20" s="289">
        <f>SUMPRODUCT(('Diário 1º PA'!$E$4:$E$2007='Analítico Cx.'!$B20)*('Diário 1º PA'!$B$4:$B$2007&gt;=D$4)*('Diário 1º PA'!$B$4:$B$2007&lt;=EOMONTH(D$4,0))*('Diário 1º PA'!$F$4:$F$2007))
+SUMPRODUCT(('Diário 2º PA'!$E$4:$E$1978='Analítico Cx.'!$B20)*('Diário 2º PA'!$B$4:$B$1978&gt;=D$4)*('Diário 2º PA'!$B$4:$B$1978&lt;=EOMONTH(D$4,0))*('Diário 2º PA'!$F$4:$F$1978))
+SUMPRODUCT(('Diário 3º PA'!$E$4:$E$1994='Analítico Cx.'!$B20)*('Diário 3º PA'!$B$4:$B$1994&gt;=D$4)*('Diário 3º PA'!$B$4:$B$1994&lt;=EOMONTH(D$4,0))*('Diário 3º PA'!$F$4:$F$1994))
+SUMPRODUCT(('Diário 4º PA'!$E$4:$E$2000='Analítico Cx.'!$B20)*('Diário 4º PA'!$B$4:$B$2000&gt;=D$4)*('Diário 4º PA'!$B$4:$B$2000&lt;=EOMONTH(D$4,0))*('Diário 4º PA'!$F$4:$F$2000))</f>
        <v>885184.83</v>
      </c>
      <c r="E20" s="289">
        <f>SUMPRODUCT(('Diário 1º PA'!$E$4:$E$2007='Analítico Cx.'!$B20)*('Diário 1º PA'!$B$4:$B$2007&gt;=E$4)*('Diário 1º PA'!$B$4:$B$2007&lt;=EOMONTH(E$4,0))*('Diário 1º PA'!$F$4:$F$2007))
+SUMPRODUCT(('Diário 2º PA'!$E$4:$E$1978='Analítico Cx.'!$B20)*('Diário 2º PA'!$B$4:$B$1978&gt;=E$4)*('Diário 2º PA'!$B$4:$B$1978&lt;=EOMONTH(E$4,0))*('Diário 2º PA'!$F$4:$F$1978))
+SUMPRODUCT(('Diário 3º PA'!$E$4:$E$1994='Analítico Cx.'!$B20)*('Diário 3º PA'!$B$4:$B$1994&gt;=E$4)*('Diário 3º PA'!$B$4:$B$1994&lt;=EOMONTH(E$4,0))*('Diário 3º PA'!$F$4:$F$1994))
+SUMPRODUCT(('Diário 4º PA'!$E$4:$E$2000='Analítico Cx.'!$B20)*('Diário 4º PA'!$B$4:$B$2000&gt;=E$4)*('Diário 4º PA'!$B$4:$B$2000&lt;=EOMONTH(E$4,0))*('Diário 4º PA'!$F$4:$F$2000))</f>
        <v>938109.35000000009</v>
      </c>
      <c r="F20" s="289">
        <f>SUMPRODUCT(('Diário 1º PA'!$E$4:$E$2007='Analítico Cx.'!$B20)*('Diário 1º PA'!$B$4:$B$2007&gt;=F$4)*('Diário 1º PA'!$B$4:$B$2007&lt;=EOMONTH(F$4,0))*('Diário 1º PA'!$F$4:$F$2007))
+SUMPRODUCT(('Diário 2º PA'!$E$4:$E$1978='Analítico Cx.'!$B20)*('Diário 2º PA'!$B$4:$B$1978&gt;=F$4)*('Diário 2º PA'!$B$4:$B$1978&lt;=EOMONTH(F$4,0))*('Diário 2º PA'!$F$4:$F$1978))
+SUMPRODUCT(('Diário 3º PA'!$E$4:$E$1994='Analítico Cx.'!$B20)*('Diário 3º PA'!$B$4:$B$1994&gt;=F$4)*('Diário 3º PA'!$B$4:$B$1994&lt;=EOMONTH(F$4,0))*('Diário 3º PA'!$F$4:$F$1994))
+SUMPRODUCT(('Diário 4º PA'!$E$4:$E$2000='Analítico Cx.'!$B20)*('Diário 4º PA'!$B$4:$B$2000&gt;=F$4)*('Diário 4º PA'!$B$4:$B$2000&lt;=EOMONTH(F$4,0))*('Diário 4º PA'!$F$4:$F$2000))</f>
        <v>1004397.0399999999</v>
      </c>
      <c r="G20" s="289">
        <f>SUMPRODUCT(('Diário 1º PA'!$E$4:$E$2007='Analítico Cx.'!$B20)*('Diário 1º PA'!$B$4:$B$2007&gt;=G$4)*('Diário 1º PA'!$B$4:$B$2007&lt;=EOMONTH(G$4,0))*('Diário 1º PA'!$F$4:$F$2007))
+SUMPRODUCT(('Diário 2º PA'!$E$4:$E$1978='Analítico Cx.'!$B20)*('Diário 2º PA'!$B$4:$B$1978&gt;=G$4)*('Diário 2º PA'!$B$4:$B$1978&lt;=EOMONTH(G$4,0))*('Diário 2º PA'!$F$4:$F$1978))
+SUMPRODUCT(('Diário 3º PA'!$E$4:$E$1994='Analítico Cx.'!$B20)*('Diário 3º PA'!$B$4:$B$1994&gt;=G$4)*('Diário 3º PA'!$B$4:$B$1994&lt;=EOMONTH(G$4,0))*('Diário 3º PA'!$F$4:$F$1994))
+SUMPRODUCT(('Diário 4º PA'!$E$4:$E$2000='Analítico Cx.'!$B20)*('Diário 4º PA'!$B$4:$B$2000&gt;=G$4)*('Diário 4º PA'!$B$4:$B$2000&lt;=EOMONTH(G$4,0))*('Diário 4º PA'!$F$4:$F$2000))</f>
        <v>1073175.82</v>
      </c>
      <c r="H20" s="289">
        <f>SUMPRODUCT(('Diário 1º PA'!$E$4:$E$2007='Analítico Cx.'!$B20)*('Diário 1º PA'!$B$4:$B$2007&gt;=H$4)*('Diário 1º PA'!$B$4:$B$2007&lt;=EOMONTH(H$4,0))*('Diário 1º PA'!$F$4:$F$2007))
+SUMPRODUCT(('Diário 2º PA'!$E$4:$E$1978='Analítico Cx.'!$B20)*('Diário 2º PA'!$B$4:$B$1978&gt;=H$4)*('Diário 2º PA'!$B$4:$B$1978&lt;=EOMONTH(H$4,0))*('Diário 2º PA'!$F$4:$F$1978))
+SUMPRODUCT(('Diário 3º PA'!$E$4:$E$1994='Analítico Cx.'!$B20)*('Diário 3º PA'!$B$4:$B$1994&gt;=H$4)*('Diário 3º PA'!$B$4:$B$1994&lt;=EOMONTH(H$4,0))*('Diário 3º PA'!$F$4:$F$1994))
+SUMPRODUCT(('Diário 4º PA'!$E$4:$E$2000='Analítico Cx.'!$B20)*('Diário 4º PA'!$B$4:$B$2000&gt;=H$4)*('Diário 4º PA'!$B$4:$B$2000&lt;=EOMONTH(H$4,0))*('Diário 4º PA'!$F$4:$F$2000))</f>
        <v>1141636.3800000004</v>
      </c>
      <c r="I20" s="289">
        <f>SUMPRODUCT(('Diário 1º PA'!$E$4:$E$2007='Analítico Cx.'!$B20)*('Diário 1º PA'!$B$4:$B$2007&gt;=I$4)*('Diário 1º PA'!$B$4:$B$2007&lt;=EOMONTH(I$4,0))*('Diário 1º PA'!$F$4:$F$2007))
+SUMPRODUCT(('Diário 2º PA'!$E$4:$E$1978='Analítico Cx.'!$B20)*('Diário 2º PA'!$B$4:$B$1978&gt;=I$4)*('Diário 2º PA'!$B$4:$B$1978&lt;=EOMONTH(I$4,0))*('Diário 2º PA'!$F$4:$F$1978))
+SUMPRODUCT(('Diário 3º PA'!$E$4:$E$1994='Analítico Cx.'!$B20)*('Diário 3º PA'!$B$4:$B$1994&gt;=I$4)*('Diário 3º PA'!$B$4:$B$1994&lt;=EOMONTH(I$4,0))*('Diário 3º PA'!$F$4:$F$1994))
+SUMPRODUCT(('Diário 4º PA'!$E$4:$E$2000='Analítico Cx.'!$B20)*('Diário 4º PA'!$B$4:$B$2000&gt;=I$4)*('Diário 4º PA'!$B$4:$B$2000&lt;=EOMONTH(I$4,0))*('Diário 4º PA'!$F$4:$F$2000))</f>
        <v>1131823.9900000002</v>
      </c>
      <c r="J20" s="289">
        <f>SUMPRODUCT(('Diário 1º PA'!$E$4:$E$2007='Analítico Cx.'!$B20)*('Diário 1º PA'!$B$4:$B$2007&gt;=J$4)*('Diário 1º PA'!$B$4:$B$2007&lt;=EOMONTH(J$4,0))*('Diário 1º PA'!$F$4:$F$2007))
+SUMPRODUCT(('Diário 2º PA'!$E$4:$E$1978='Analítico Cx.'!$B20)*('Diário 2º PA'!$B$4:$B$1978&gt;=J$4)*('Diário 2º PA'!$B$4:$B$1978&lt;=EOMONTH(J$4,0))*('Diário 2º PA'!$F$4:$F$1978))
+SUMPRODUCT(('Diário 3º PA'!$E$4:$E$1994='Analítico Cx.'!$B20)*('Diário 3º PA'!$B$4:$B$1994&gt;=J$4)*('Diário 3º PA'!$B$4:$B$1994&lt;=EOMONTH(J$4,0))*('Diário 3º PA'!$F$4:$F$1994))
+SUMPRODUCT(('Diário 4º PA'!$E$4:$E$2000='Analítico Cx.'!$B20)*('Diário 4º PA'!$B$4:$B$2000&gt;=J$4)*('Diário 4º PA'!$B$4:$B$2000&lt;=EOMONTH(J$4,0))*('Diário 4º PA'!$F$4:$F$2000))</f>
        <v>0</v>
      </c>
      <c r="K20" s="289">
        <f>SUMPRODUCT(('Diário 1º PA'!$E$4:$E$2007='Analítico Cx.'!$B20)*('Diário 1º PA'!$B$4:$B$2007&gt;=K$4)*('Diário 1º PA'!$B$4:$B$2007&lt;=EOMONTH(K$4,0))*('Diário 1º PA'!$F$4:$F$2007))
+SUMPRODUCT(('Diário 2º PA'!$E$4:$E$1978='Analítico Cx.'!$B20)*('Diário 2º PA'!$B$4:$B$1978&gt;=K$4)*('Diário 2º PA'!$B$4:$B$1978&lt;=EOMONTH(K$4,0))*('Diário 2º PA'!$F$4:$F$1978))
+SUMPRODUCT(('Diário 3º PA'!$E$4:$E$1994='Analítico Cx.'!$B20)*('Diário 3º PA'!$B$4:$B$1994&gt;=K$4)*('Diário 3º PA'!$B$4:$B$1994&lt;=EOMONTH(K$4,0))*('Diário 3º PA'!$F$4:$F$1994))
+SUMPRODUCT(('Diário 4º PA'!$E$4:$E$2000='Analítico Cx.'!$B20)*('Diário 4º PA'!$B$4:$B$2000&gt;=K$4)*('Diário 4º PA'!$B$4:$B$2000&lt;=EOMONTH(K$4,0))*('Diário 4º PA'!$F$4:$F$2000))</f>
        <v>0</v>
      </c>
      <c r="L20" s="289">
        <f>SUMPRODUCT(('Diário 1º PA'!$E$4:$E$2007='Analítico Cx.'!$B20)*('Diário 1º PA'!$B$4:$B$2007&gt;=L$4)*('Diário 1º PA'!$B$4:$B$2007&lt;=EOMONTH(L$4,0))*('Diário 1º PA'!$F$4:$F$2007))
+SUMPRODUCT(('Diário 2º PA'!$E$4:$E$1978='Analítico Cx.'!$B20)*('Diário 2º PA'!$B$4:$B$1978&gt;=L$4)*('Diário 2º PA'!$B$4:$B$1978&lt;=EOMONTH(L$4,0))*('Diário 2º PA'!$F$4:$F$1978))
+SUMPRODUCT(('Diário 3º PA'!$E$4:$E$1994='Analítico Cx.'!$B20)*('Diário 3º PA'!$B$4:$B$1994&gt;=L$4)*('Diário 3º PA'!$B$4:$B$1994&lt;=EOMONTH(L$4,0))*('Diário 3º PA'!$F$4:$F$1994))
+SUMPRODUCT(('Diário 4º PA'!$E$4:$E$2000='Analítico Cx.'!$B20)*('Diário 4º PA'!$B$4:$B$2000&gt;=L$4)*('Diário 4º PA'!$B$4:$B$2000&lt;=EOMONTH(L$4,0))*('Diário 4º PA'!$F$4:$F$2000))</f>
        <v>0</v>
      </c>
      <c r="M20" s="289">
        <f>SUMPRODUCT(('Diário 1º PA'!$E$4:$E$2007='Analítico Cx.'!$B20)*('Diário 1º PA'!$B$4:$B$2007&gt;=M$4)*('Diário 1º PA'!$B$4:$B$2007&lt;=EOMONTH(M$4,0))*('Diário 1º PA'!$F$4:$F$2007))
+SUMPRODUCT(('Diário 2º PA'!$E$4:$E$1978='Analítico Cx.'!$B20)*('Diário 2º PA'!$B$4:$B$1978&gt;=M$4)*('Diário 2º PA'!$B$4:$B$1978&lt;=EOMONTH(M$4,0))*('Diário 2º PA'!$F$4:$F$1978))
+SUMPRODUCT(('Diário 3º PA'!$E$4:$E$1994='Analítico Cx.'!$B20)*('Diário 3º PA'!$B$4:$B$1994&gt;=M$4)*('Diário 3º PA'!$B$4:$B$1994&lt;=EOMONTH(M$4,0))*('Diário 3º PA'!$F$4:$F$1994))
+SUMPRODUCT(('Diário 4º PA'!$E$4:$E$2000='Analítico Cx.'!$B20)*('Diário 4º PA'!$B$4:$B$2000&gt;=M$4)*('Diário 4º PA'!$B$4:$B$2000&lt;=EOMONTH(M$4,0))*('Diário 4º PA'!$F$4:$F$2000))</f>
        <v>0</v>
      </c>
      <c r="N20" s="289">
        <f>SUMPRODUCT(('Diário 1º PA'!$E$4:$E$2007='Analítico Cx.'!$B20)*('Diário 1º PA'!$B$4:$B$2007&gt;=N$4)*('Diário 1º PA'!$B$4:$B$2007&lt;=EOMONTH(N$4,0))*('Diário 1º PA'!$F$4:$F$2007))
+SUMPRODUCT(('Diário 2º PA'!$E$4:$E$1978='Analítico Cx.'!$B20)*('Diário 2º PA'!$B$4:$B$1978&gt;=N$4)*('Diário 2º PA'!$B$4:$B$1978&lt;=EOMONTH(N$4,0))*('Diário 2º PA'!$F$4:$F$1978))
+SUMPRODUCT(('Diário 3º PA'!$E$4:$E$1994='Analítico Cx.'!$B20)*('Diário 3º PA'!$B$4:$B$1994&gt;=N$4)*('Diário 3º PA'!$B$4:$B$1994&lt;=EOMONTH(N$4,0))*('Diário 3º PA'!$F$4:$F$1994))
+SUMPRODUCT(('Diário 4º PA'!$E$4:$E$2000='Analítico Cx.'!$B20)*('Diário 4º PA'!$B$4:$B$2000&gt;=N$4)*('Diário 4º PA'!$B$4:$B$2000&lt;=EOMONTH(N$4,0))*('Diário 4º PA'!$F$4:$F$2000))</f>
        <v>0</v>
      </c>
      <c r="O20" s="315">
        <f t="shared" ref="O20:O27" si="7">SUM(C20:N20)</f>
        <v>6397495.0899999999</v>
      </c>
      <c r="P20" s="316">
        <f t="shared" ref="P20:P28" si="8">IF($O$151=0,0,O20/$O$151)</f>
        <v>0.31079819907678946</v>
      </c>
      <c r="Q20" s="295"/>
      <c r="R20" s="295"/>
      <c r="S20" s="295"/>
      <c r="T20" s="295"/>
      <c r="U20" s="295"/>
      <c r="V20" s="295"/>
      <c r="W20" s="295"/>
      <c r="X20" s="295"/>
      <c r="Y20" s="295"/>
      <c r="Z20" s="295"/>
    </row>
    <row r="21" spans="1:26" ht="23.25" customHeight="1" x14ac:dyDescent="0.25">
      <c r="A21" s="331" t="s">
        <v>153</v>
      </c>
      <c r="B21" s="332" t="s">
        <v>154</v>
      </c>
      <c r="C21" s="289">
        <f>SUMPRODUCT(('Diário 1º PA'!$E$4:$E$2007='Analítico Cx.'!$B21)*('Diário 1º PA'!$B$4:$B$2007&gt;=C$4)*('Diário 1º PA'!$B$4:$B$2007&lt;=EOMONTH(C$4,0))*('Diário 1º PA'!$F$4:$F$2007))
+SUMPRODUCT(('Diário 2º PA'!$E$4:$E$1978='Analítico Cx.'!$B21)*('Diário 2º PA'!$B$4:$B$1978&gt;=C$4)*('Diário 2º PA'!$B$4:$B$1978&lt;=EOMONTH(C$4,0))*('Diário 2º PA'!$F$4:$F$1978))
+SUMPRODUCT(('Diário 3º PA'!$E$4:$E$1994='Analítico Cx.'!$B21)*('Diário 3º PA'!$B$4:$B$1994&gt;=C$4)*('Diário 3º PA'!$B$4:$B$1994&lt;=EOMONTH(C$4,0))*('Diário 3º PA'!$F$4:$F$1994))
+SUMPRODUCT(('Diário 4º PA'!$E$4:$E$2000='Analítico Cx.'!$B21)*('Diário 4º PA'!$B$4:$B$2000&gt;=C$4)*('Diário 4º PA'!$B$4:$B$2000&lt;=EOMONTH(C$4,0))*('Diário 4º PA'!$F$4:$F$2000))</f>
        <v>0</v>
      </c>
      <c r="D21" s="289">
        <f>SUMPRODUCT(('Diário 1º PA'!$E$4:$E$2007='Analítico Cx.'!$B21)*('Diário 1º PA'!$B$4:$B$2007&gt;=D$4)*('Diário 1º PA'!$B$4:$B$2007&lt;=EOMONTH(D$4,0))*('Diário 1º PA'!$F$4:$F$2007))
+SUMPRODUCT(('Diário 2º PA'!$E$4:$E$1978='Analítico Cx.'!$B21)*('Diário 2º PA'!$B$4:$B$1978&gt;=D$4)*('Diário 2º PA'!$B$4:$B$1978&lt;=EOMONTH(D$4,0))*('Diário 2º PA'!$F$4:$F$1978))
+SUMPRODUCT(('Diário 3º PA'!$E$4:$E$1994='Analítico Cx.'!$B21)*('Diário 3º PA'!$B$4:$B$1994&gt;=D$4)*('Diário 3º PA'!$B$4:$B$1994&lt;=EOMONTH(D$4,0))*('Diário 3º PA'!$F$4:$F$1994))
+SUMPRODUCT(('Diário 4º PA'!$E$4:$E$2000='Analítico Cx.'!$B21)*('Diário 4º PA'!$B$4:$B$2000&gt;=D$4)*('Diário 4º PA'!$B$4:$B$2000&lt;=EOMONTH(D$4,0))*('Diário 4º PA'!$F$4:$F$2000))</f>
        <v>0</v>
      </c>
      <c r="E21" s="289">
        <f>SUMPRODUCT(('Diário 1º PA'!$E$4:$E$2007='Analítico Cx.'!$B21)*('Diário 1º PA'!$B$4:$B$2007&gt;=E$4)*('Diário 1º PA'!$B$4:$B$2007&lt;=EOMONTH(E$4,0))*('Diário 1º PA'!$F$4:$F$2007))
+SUMPRODUCT(('Diário 2º PA'!$E$4:$E$1978='Analítico Cx.'!$B21)*('Diário 2º PA'!$B$4:$B$1978&gt;=E$4)*('Diário 2º PA'!$B$4:$B$1978&lt;=EOMONTH(E$4,0))*('Diário 2º PA'!$F$4:$F$1978))
+SUMPRODUCT(('Diário 3º PA'!$E$4:$E$1994='Analítico Cx.'!$B21)*('Diário 3º PA'!$B$4:$B$1994&gt;=E$4)*('Diário 3º PA'!$B$4:$B$1994&lt;=EOMONTH(E$4,0))*('Diário 3º PA'!$F$4:$F$1994))
+SUMPRODUCT(('Diário 4º PA'!$E$4:$E$2000='Analítico Cx.'!$B21)*('Diário 4º PA'!$B$4:$B$2000&gt;=E$4)*('Diário 4º PA'!$B$4:$B$2000&lt;=EOMONTH(E$4,0))*('Diário 4º PA'!$F$4:$F$2000))</f>
        <v>0</v>
      </c>
      <c r="F21" s="289">
        <f>SUMPRODUCT(('Diário 1º PA'!$E$4:$E$2007='Analítico Cx.'!$B21)*('Diário 1º PA'!$B$4:$B$2007&gt;=F$4)*('Diário 1º PA'!$B$4:$B$2007&lt;=EOMONTH(F$4,0))*('Diário 1º PA'!$F$4:$F$2007))
+SUMPRODUCT(('Diário 2º PA'!$E$4:$E$1978='Analítico Cx.'!$B21)*('Diário 2º PA'!$B$4:$B$1978&gt;=F$4)*('Diário 2º PA'!$B$4:$B$1978&lt;=EOMONTH(F$4,0))*('Diário 2º PA'!$F$4:$F$1978))
+SUMPRODUCT(('Diário 3º PA'!$E$4:$E$1994='Analítico Cx.'!$B21)*('Diário 3º PA'!$B$4:$B$1994&gt;=F$4)*('Diário 3º PA'!$B$4:$B$1994&lt;=EOMONTH(F$4,0))*('Diário 3º PA'!$F$4:$F$1994))
+SUMPRODUCT(('Diário 4º PA'!$E$4:$E$2000='Analítico Cx.'!$B21)*('Diário 4º PA'!$B$4:$B$2000&gt;=F$4)*('Diário 4º PA'!$B$4:$B$2000&lt;=EOMONTH(F$4,0))*('Diário 4º PA'!$F$4:$F$2000))</f>
        <v>0</v>
      </c>
      <c r="G21" s="289">
        <f>SUMPRODUCT(('Diário 1º PA'!$E$4:$E$2007='Analítico Cx.'!$B21)*('Diário 1º PA'!$B$4:$B$2007&gt;=G$4)*('Diário 1º PA'!$B$4:$B$2007&lt;=EOMONTH(G$4,0))*('Diário 1º PA'!$F$4:$F$2007))
+SUMPRODUCT(('Diário 2º PA'!$E$4:$E$1978='Analítico Cx.'!$B21)*('Diário 2º PA'!$B$4:$B$1978&gt;=G$4)*('Diário 2º PA'!$B$4:$B$1978&lt;=EOMONTH(G$4,0))*('Diário 2º PA'!$F$4:$F$1978))
+SUMPRODUCT(('Diário 3º PA'!$E$4:$E$1994='Analítico Cx.'!$B21)*('Diário 3º PA'!$B$4:$B$1994&gt;=G$4)*('Diário 3º PA'!$B$4:$B$1994&lt;=EOMONTH(G$4,0))*('Diário 3º PA'!$F$4:$F$1994))
+SUMPRODUCT(('Diário 4º PA'!$E$4:$E$2000='Analítico Cx.'!$B21)*('Diário 4º PA'!$B$4:$B$2000&gt;=G$4)*('Diário 4º PA'!$B$4:$B$2000&lt;=EOMONTH(G$4,0))*('Diário 4º PA'!$F$4:$F$2000))</f>
        <v>0</v>
      </c>
      <c r="H21" s="289">
        <f>SUMPRODUCT(('Diário 1º PA'!$E$4:$E$2007='Analítico Cx.'!$B21)*('Diário 1º PA'!$B$4:$B$2007&gt;=H$4)*('Diário 1º PA'!$B$4:$B$2007&lt;=EOMONTH(H$4,0))*('Diário 1º PA'!$F$4:$F$2007))
+SUMPRODUCT(('Diário 2º PA'!$E$4:$E$1978='Analítico Cx.'!$B21)*('Diário 2º PA'!$B$4:$B$1978&gt;=H$4)*('Diário 2º PA'!$B$4:$B$1978&lt;=EOMONTH(H$4,0))*('Diário 2º PA'!$F$4:$F$1978))
+SUMPRODUCT(('Diário 3º PA'!$E$4:$E$1994='Analítico Cx.'!$B21)*('Diário 3º PA'!$B$4:$B$1994&gt;=H$4)*('Diário 3º PA'!$B$4:$B$1994&lt;=EOMONTH(H$4,0))*('Diário 3º PA'!$F$4:$F$1994))
+SUMPRODUCT(('Diário 4º PA'!$E$4:$E$2000='Analítico Cx.'!$B21)*('Diário 4º PA'!$B$4:$B$2000&gt;=H$4)*('Diário 4º PA'!$B$4:$B$2000&lt;=EOMONTH(H$4,0))*('Diário 4º PA'!$F$4:$F$2000))</f>
        <v>0</v>
      </c>
      <c r="I21" s="289">
        <f>SUMPRODUCT(('Diário 1º PA'!$E$4:$E$2007='Analítico Cx.'!$B21)*('Diário 1º PA'!$B$4:$B$2007&gt;=I$4)*('Diário 1º PA'!$B$4:$B$2007&lt;=EOMONTH(I$4,0))*('Diário 1º PA'!$F$4:$F$2007))
+SUMPRODUCT(('Diário 2º PA'!$E$4:$E$1978='Analítico Cx.'!$B21)*('Diário 2º PA'!$B$4:$B$1978&gt;=I$4)*('Diário 2º PA'!$B$4:$B$1978&lt;=EOMONTH(I$4,0))*('Diário 2º PA'!$F$4:$F$1978))
+SUMPRODUCT(('Diário 3º PA'!$E$4:$E$1994='Analítico Cx.'!$B21)*('Diário 3º PA'!$B$4:$B$1994&gt;=I$4)*('Diário 3º PA'!$B$4:$B$1994&lt;=EOMONTH(I$4,0))*('Diário 3º PA'!$F$4:$F$1994))
+SUMPRODUCT(('Diário 4º PA'!$E$4:$E$2000='Analítico Cx.'!$B21)*('Diário 4º PA'!$B$4:$B$2000&gt;=I$4)*('Diário 4º PA'!$B$4:$B$2000&lt;=EOMONTH(I$4,0))*('Diário 4º PA'!$F$4:$F$2000))</f>
        <v>0</v>
      </c>
      <c r="J21" s="289">
        <f>SUMPRODUCT(('Diário 1º PA'!$E$4:$E$2007='Analítico Cx.'!$B21)*('Diário 1º PA'!$B$4:$B$2007&gt;=J$4)*('Diário 1º PA'!$B$4:$B$2007&lt;=EOMONTH(J$4,0))*('Diário 1º PA'!$F$4:$F$2007))
+SUMPRODUCT(('Diário 2º PA'!$E$4:$E$1978='Analítico Cx.'!$B21)*('Diário 2º PA'!$B$4:$B$1978&gt;=J$4)*('Diário 2º PA'!$B$4:$B$1978&lt;=EOMONTH(J$4,0))*('Diário 2º PA'!$F$4:$F$1978))
+SUMPRODUCT(('Diário 3º PA'!$E$4:$E$1994='Analítico Cx.'!$B21)*('Diário 3º PA'!$B$4:$B$1994&gt;=J$4)*('Diário 3º PA'!$B$4:$B$1994&lt;=EOMONTH(J$4,0))*('Diário 3º PA'!$F$4:$F$1994))
+SUMPRODUCT(('Diário 4º PA'!$E$4:$E$2000='Analítico Cx.'!$B21)*('Diário 4º PA'!$B$4:$B$2000&gt;=J$4)*('Diário 4º PA'!$B$4:$B$2000&lt;=EOMONTH(J$4,0))*('Diário 4º PA'!$F$4:$F$2000))</f>
        <v>0</v>
      </c>
      <c r="K21" s="289">
        <f>SUMPRODUCT(('Diário 1º PA'!$E$4:$E$2007='Analítico Cx.'!$B21)*('Diário 1º PA'!$B$4:$B$2007&gt;=K$4)*('Diário 1º PA'!$B$4:$B$2007&lt;=EOMONTH(K$4,0))*('Diário 1º PA'!$F$4:$F$2007))
+SUMPRODUCT(('Diário 2º PA'!$E$4:$E$1978='Analítico Cx.'!$B21)*('Diário 2º PA'!$B$4:$B$1978&gt;=K$4)*('Diário 2º PA'!$B$4:$B$1978&lt;=EOMONTH(K$4,0))*('Diário 2º PA'!$F$4:$F$1978))
+SUMPRODUCT(('Diário 3º PA'!$E$4:$E$1994='Analítico Cx.'!$B21)*('Diário 3º PA'!$B$4:$B$1994&gt;=K$4)*('Diário 3º PA'!$B$4:$B$1994&lt;=EOMONTH(K$4,0))*('Diário 3º PA'!$F$4:$F$1994))
+SUMPRODUCT(('Diário 4º PA'!$E$4:$E$2000='Analítico Cx.'!$B21)*('Diário 4º PA'!$B$4:$B$2000&gt;=K$4)*('Diário 4º PA'!$B$4:$B$2000&lt;=EOMONTH(K$4,0))*('Diário 4º PA'!$F$4:$F$2000))</f>
        <v>0</v>
      </c>
      <c r="L21" s="289">
        <f>SUMPRODUCT(('Diário 1º PA'!$E$4:$E$2007='Analítico Cx.'!$B21)*('Diário 1º PA'!$B$4:$B$2007&gt;=L$4)*('Diário 1º PA'!$B$4:$B$2007&lt;=EOMONTH(L$4,0))*('Diário 1º PA'!$F$4:$F$2007))
+SUMPRODUCT(('Diário 2º PA'!$E$4:$E$1978='Analítico Cx.'!$B21)*('Diário 2º PA'!$B$4:$B$1978&gt;=L$4)*('Diário 2º PA'!$B$4:$B$1978&lt;=EOMONTH(L$4,0))*('Diário 2º PA'!$F$4:$F$1978))
+SUMPRODUCT(('Diário 3º PA'!$E$4:$E$1994='Analítico Cx.'!$B21)*('Diário 3º PA'!$B$4:$B$1994&gt;=L$4)*('Diário 3º PA'!$B$4:$B$1994&lt;=EOMONTH(L$4,0))*('Diário 3º PA'!$F$4:$F$1994))
+SUMPRODUCT(('Diário 4º PA'!$E$4:$E$2000='Analítico Cx.'!$B21)*('Diário 4º PA'!$B$4:$B$2000&gt;=L$4)*('Diário 4º PA'!$B$4:$B$2000&lt;=EOMONTH(L$4,0))*('Diário 4º PA'!$F$4:$F$2000))</f>
        <v>0</v>
      </c>
      <c r="M21" s="289">
        <f>SUMPRODUCT(('Diário 1º PA'!$E$4:$E$2007='Analítico Cx.'!$B21)*('Diário 1º PA'!$B$4:$B$2007&gt;=M$4)*('Diário 1º PA'!$B$4:$B$2007&lt;=EOMONTH(M$4,0))*('Diário 1º PA'!$F$4:$F$2007))
+SUMPRODUCT(('Diário 2º PA'!$E$4:$E$1978='Analítico Cx.'!$B21)*('Diário 2º PA'!$B$4:$B$1978&gt;=M$4)*('Diário 2º PA'!$B$4:$B$1978&lt;=EOMONTH(M$4,0))*('Diário 2º PA'!$F$4:$F$1978))
+SUMPRODUCT(('Diário 3º PA'!$E$4:$E$1994='Analítico Cx.'!$B21)*('Diário 3º PA'!$B$4:$B$1994&gt;=M$4)*('Diário 3º PA'!$B$4:$B$1994&lt;=EOMONTH(M$4,0))*('Diário 3º PA'!$F$4:$F$1994))
+SUMPRODUCT(('Diário 4º PA'!$E$4:$E$2000='Analítico Cx.'!$B21)*('Diário 4º PA'!$B$4:$B$2000&gt;=M$4)*('Diário 4º PA'!$B$4:$B$2000&lt;=EOMONTH(M$4,0))*('Diário 4º PA'!$F$4:$F$2000))</f>
        <v>0</v>
      </c>
      <c r="N21" s="289">
        <f>SUMPRODUCT(('Diário 1º PA'!$E$4:$E$2007='Analítico Cx.'!$B21)*('Diário 1º PA'!$B$4:$B$2007&gt;=N$4)*('Diário 1º PA'!$B$4:$B$2007&lt;=EOMONTH(N$4,0))*('Diário 1º PA'!$F$4:$F$2007))
+SUMPRODUCT(('Diário 2º PA'!$E$4:$E$1978='Analítico Cx.'!$B21)*('Diário 2º PA'!$B$4:$B$1978&gt;=N$4)*('Diário 2º PA'!$B$4:$B$1978&lt;=EOMONTH(N$4,0))*('Diário 2º PA'!$F$4:$F$1978))
+SUMPRODUCT(('Diário 3º PA'!$E$4:$E$1994='Analítico Cx.'!$B21)*('Diário 3º PA'!$B$4:$B$1994&gt;=N$4)*('Diário 3º PA'!$B$4:$B$1994&lt;=EOMONTH(N$4,0))*('Diário 3º PA'!$F$4:$F$1994))
+SUMPRODUCT(('Diário 4º PA'!$E$4:$E$2000='Analítico Cx.'!$B21)*('Diário 4º PA'!$B$4:$B$2000&gt;=N$4)*('Diário 4º PA'!$B$4:$B$2000&lt;=EOMONTH(N$4,0))*('Diário 4º PA'!$F$4:$F$2000))</f>
        <v>0</v>
      </c>
      <c r="O21" s="315">
        <f t="shared" si="7"/>
        <v>0</v>
      </c>
      <c r="P21" s="316">
        <f t="shared" si="8"/>
        <v>0</v>
      </c>
      <c r="Q21" s="295"/>
      <c r="R21" s="295"/>
      <c r="S21" s="295"/>
      <c r="T21" s="295"/>
      <c r="U21" s="295"/>
      <c r="V21" s="295"/>
      <c r="W21" s="295"/>
      <c r="X21" s="295"/>
      <c r="Y21" s="295"/>
      <c r="Z21" s="295"/>
    </row>
    <row r="22" spans="1:26" ht="23.25" customHeight="1" x14ac:dyDescent="0.25">
      <c r="A22" s="331" t="s">
        <v>155</v>
      </c>
      <c r="B22" s="332" t="s">
        <v>156</v>
      </c>
      <c r="C22" s="289">
        <f>SUMPRODUCT(('Diário 1º PA'!$E$4:$E$2007='Analítico Cx.'!$B22)*('Diário 1º PA'!$B$4:$B$2007&gt;=C$4)*('Diário 1º PA'!$B$4:$B$2007&lt;=EOMONTH(C$4,0))*('Diário 1º PA'!$F$4:$F$2007))
+SUMPRODUCT(('Diário 2º PA'!$E$4:$E$1978='Analítico Cx.'!$B22)*('Diário 2º PA'!$B$4:$B$1978&gt;=C$4)*('Diário 2º PA'!$B$4:$B$1978&lt;=EOMONTH(C$4,0))*('Diário 2º PA'!$F$4:$F$1978))
+SUMPRODUCT(('Diário 3º PA'!$E$4:$E$1994='Analítico Cx.'!$B22)*('Diário 3º PA'!$B$4:$B$1994&gt;=C$4)*('Diário 3º PA'!$B$4:$B$1994&lt;=EOMONTH(C$4,0))*('Diário 3º PA'!$F$4:$F$1994))
+SUMPRODUCT(('Diário 4º PA'!$E$4:$E$2000='Analítico Cx.'!$B22)*('Diário 4º PA'!$B$4:$B$2000&gt;=C$4)*('Diário 4º PA'!$B$4:$B$2000&lt;=EOMONTH(C$4,0))*('Diário 4º PA'!$F$4:$F$2000))</f>
        <v>0</v>
      </c>
      <c r="D22" s="289">
        <f>SUMPRODUCT(('Diário 1º PA'!$E$4:$E$2007='Analítico Cx.'!$B22)*('Diário 1º PA'!$B$4:$B$2007&gt;=D$4)*('Diário 1º PA'!$B$4:$B$2007&lt;=EOMONTH(D$4,0))*('Diário 1º PA'!$F$4:$F$2007))
+SUMPRODUCT(('Diário 2º PA'!$E$4:$E$1978='Analítico Cx.'!$B22)*('Diário 2º PA'!$B$4:$B$1978&gt;=D$4)*('Diário 2º PA'!$B$4:$B$1978&lt;=EOMONTH(D$4,0))*('Diário 2º PA'!$F$4:$F$1978))
+SUMPRODUCT(('Diário 3º PA'!$E$4:$E$1994='Analítico Cx.'!$B22)*('Diário 3º PA'!$B$4:$B$1994&gt;=D$4)*('Diário 3º PA'!$B$4:$B$1994&lt;=EOMONTH(D$4,0))*('Diário 3º PA'!$F$4:$F$1994))
+SUMPRODUCT(('Diário 4º PA'!$E$4:$E$2000='Analítico Cx.'!$B22)*('Diário 4º PA'!$B$4:$B$2000&gt;=D$4)*('Diário 4º PA'!$B$4:$B$2000&lt;=EOMONTH(D$4,0))*('Diário 4º PA'!$F$4:$F$2000))</f>
        <v>0</v>
      </c>
      <c r="E22" s="289">
        <f>SUMPRODUCT(('Diário 1º PA'!$E$4:$E$2007='Analítico Cx.'!$B22)*('Diário 1º PA'!$B$4:$B$2007&gt;=E$4)*('Diário 1º PA'!$B$4:$B$2007&lt;=EOMONTH(E$4,0))*('Diário 1º PA'!$F$4:$F$2007))
+SUMPRODUCT(('Diário 2º PA'!$E$4:$E$1978='Analítico Cx.'!$B22)*('Diário 2º PA'!$B$4:$B$1978&gt;=E$4)*('Diário 2º PA'!$B$4:$B$1978&lt;=EOMONTH(E$4,0))*('Diário 2º PA'!$F$4:$F$1978))
+SUMPRODUCT(('Diário 3º PA'!$E$4:$E$1994='Analítico Cx.'!$B22)*('Diário 3º PA'!$B$4:$B$1994&gt;=E$4)*('Diário 3º PA'!$B$4:$B$1994&lt;=EOMONTH(E$4,0))*('Diário 3º PA'!$F$4:$F$1994))
+SUMPRODUCT(('Diário 4º PA'!$E$4:$E$2000='Analítico Cx.'!$B22)*('Diário 4º PA'!$B$4:$B$2000&gt;=E$4)*('Diário 4º PA'!$B$4:$B$2000&lt;=EOMONTH(E$4,0))*('Diário 4º PA'!$F$4:$F$2000))</f>
        <v>0</v>
      </c>
      <c r="F22" s="289">
        <f>SUMPRODUCT(('Diário 1º PA'!$E$4:$E$2007='Analítico Cx.'!$B22)*('Diário 1º PA'!$B$4:$B$2007&gt;=F$4)*('Diário 1º PA'!$B$4:$B$2007&lt;=EOMONTH(F$4,0))*('Diário 1º PA'!$F$4:$F$2007))
+SUMPRODUCT(('Diário 2º PA'!$E$4:$E$1978='Analítico Cx.'!$B22)*('Diário 2º PA'!$B$4:$B$1978&gt;=F$4)*('Diário 2º PA'!$B$4:$B$1978&lt;=EOMONTH(F$4,0))*('Diário 2º PA'!$F$4:$F$1978))
+SUMPRODUCT(('Diário 3º PA'!$E$4:$E$1994='Analítico Cx.'!$B22)*('Diário 3º PA'!$B$4:$B$1994&gt;=F$4)*('Diário 3º PA'!$B$4:$B$1994&lt;=EOMONTH(F$4,0))*('Diário 3º PA'!$F$4:$F$1994))
+SUMPRODUCT(('Diário 4º PA'!$E$4:$E$2000='Analítico Cx.'!$B22)*('Diário 4º PA'!$B$4:$B$2000&gt;=F$4)*('Diário 4º PA'!$B$4:$B$2000&lt;=EOMONTH(F$4,0))*('Diário 4º PA'!$F$4:$F$2000))</f>
        <v>0</v>
      </c>
      <c r="G22" s="289">
        <f>SUMPRODUCT(('Diário 1º PA'!$E$4:$E$2007='Analítico Cx.'!$B22)*('Diário 1º PA'!$B$4:$B$2007&gt;=G$4)*('Diário 1º PA'!$B$4:$B$2007&lt;=EOMONTH(G$4,0))*('Diário 1º PA'!$F$4:$F$2007))
+SUMPRODUCT(('Diário 2º PA'!$E$4:$E$1978='Analítico Cx.'!$B22)*('Diário 2º PA'!$B$4:$B$1978&gt;=G$4)*('Diário 2º PA'!$B$4:$B$1978&lt;=EOMONTH(G$4,0))*('Diário 2º PA'!$F$4:$F$1978))
+SUMPRODUCT(('Diário 3º PA'!$E$4:$E$1994='Analítico Cx.'!$B22)*('Diário 3º PA'!$B$4:$B$1994&gt;=G$4)*('Diário 3º PA'!$B$4:$B$1994&lt;=EOMONTH(G$4,0))*('Diário 3º PA'!$F$4:$F$1994))
+SUMPRODUCT(('Diário 4º PA'!$E$4:$E$2000='Analítico Cx.'!$B22)*('Diário 4º PA'!$B$4:$B$2000&gt;=G$4)*('Diário 4º PA'!$B$4:$B$2000&lt;=EOMONTH(G$4,0))*('Diário 4º PA'!$F$4:$F$2000))</f>
        <v>0</v>
      </c>
      <c r="H22" s="289">
        <f>SUMPRODUCT(('Diário 1º PA'!$E$4:$E$2007='Analítico Cx.'!$B22)*('Diário 1º PA'!$B$4:$B$2007&gt;=H$4)*('Diário 1º PA'!$B$4:$B$2007&lt;=EOMONTH(H$4,0))*('Diário 1º PA'!$F$4:$F$2007))
+SUMPRODUCT(('Diário 2º PA'!$E$4:$E$1978='Analítico Cx.'!$B22)*('Diário 2º PA'!$B$4:$B$1978&gt;=H$4)*('Diário 2º PA'!$B$4:$B$1978&lt;=EOMONTH(H$4,0))*('Diário 2º PA'!$F$4:$F$1978))
+SUMPRODUCT(('Diário 3º PA'!$E$4:$E$1994='Analítico Cx.'!$B22)*('Diário 3º PA'!$B$4:$B$1994&gt;=H$4)*('Diário 3º PA'!$B$4:$B$1994&lt;=EOMONTH(H$4,0))*('Diário 3º PA'!$F$4:$F$1994))
+SUMPRODUCT(('Diário 4º PA'!$E$4:$E$2000='Analítico Cx.'!$B22)*('Diário 4º PA'!$B$4:$B$2000&gt;=H$4)*('Diário 4º PA'!$B$4:$B$2000&lt;=EOMONTH(H$4,0))*('Diário 4º PA'!$F$4:$F$2000))</f>
        <v>0</v>
      </c>
      <c r="I22" s="289">
        <f>SUMPRODUCT(('Diário 1º PA'!$E$4:$E$2007='Analítico Cx.'!$B22)*('Diário 1º PA'!$B$4:$B$2007&gt;=I$4)*('Diário 1º PA'!$B$4:$B$2007&lt;=EOMONTH(I$4,0))*('Diário 1º PA'!$F$4:$F$2007))
+SUMPRODUCT(('Diário 2º PA'!$E$4:$E$1978='Analítico Cx.'!$B22)*('Diário 2º PA'!$B$4:$B$1978&gt;=I$4)*('Diário 2º PA'!$B$4:$B$1978&lt;=EOMONTH(I$4,0))*('Diário 2º PA'!$F$4:$F$1978))
+SUMPRODUCT(('Diário 3º PA'!$E$4:$E$1994='Analítico Cx.'!$B22)*('Diário 3º PA'!$B$4:$B$1994&gt;=I$4)*('Diário 3º PA'!$B$4:$B$1994&lt;=EOMONTH(I$4,0))*('Diário 3º PA'!$F$4:$F$1994))
+SUMPRODUCT(('Diário 4º PA'!$E$4:$E$2000='Analítico Cx.'!$B22)*('Diário 4º PA'!$B$4:$B$2000&gt;=I$4)*('Diário 4º PA'!$B$4:$B$2000&lt;=EOMONTH(I$4,0))*('Diário 4º PA'!$F$4:$F$2000))</f>
        <v>0</v>
      </c>
      <c r="J22" s="289">
        <f>SUMPRODUCT(('Diário 1º PA'!$E$4:$E$2007='Analítico Cx.'!$B22)*('Diário 1º PA'!$B$4:$B$2007&gt;=J$4)*('Diário 1º PA'!$B$4:$B$2007&lt;=EOMONTH(J$4,0))*('Diário 1º PA'!$F$4:$F$2007))
+SUMPRODUCT(('Diário 2º PA'!$E$4:$E$1978='Analítico Cx.'!$B22)*('Diário 2º PA'!$B$4:$B$1978&gt;=J$4)*('Diário 2º PA'!$B$4:$B$1978&lt;=EOMONTH(J$4,0))*('Diário 2º PA'!$F$4:$F$1978))
+SUMPRODUCT(('Diário 3º PA'!$E$4:$E$1994='Analítico Cx.'!$B22)*('Diário 3º PA'!$B$4:$B$1994&gt;=J$4)*('Diário 3º PA'!$B$4:$B$1994&lt;=EOMONTH(J$4,0))*('Diário 3º PA'!$F$4:$F$1994))
+SUMPRODUCT(('Diário 4º PA'!$E$4:$E$2000='Analítico Cx.'!$B22)*('Diário 4º PA'!$B$4:$B$2000&gt;=J$4)*('Diário 4º PA'!$B$4:$B$2000&lt;=EOMONTH(J$4,0))*('Diário 4º PA'!$F$4:$F$2000))</f>
        <v>0</v>
      </c>
      <c r="K22" s="289">
        <f>SUMPRODUCT(('Diário 1º PA'!$E$4:$E$2007='Analítico Cx.'!$B22)*('Diário 1º PA'!$B$4:$B$2007&gt;=K$4)*('Diário 1º PA'!$B$4:$B$2007&lt;=EOMONTH(K$4,0))*('Diário 1º PA'!$F$4:$F$2007))
+SUMPRODUCT(('Diário 2º PA'!$E$4:$E$1978='Analítico Cx.'!$B22)*('Diário 2º PA'!$B$4:$B$1978&gt;=K$4)*('Diário 2º PA'!$B$4:$B$1978&lt;=EOMONTH(K$4,0))*('Diário 2º PA'!$F$4:$F$1978))
+SUMPRODUCT(('Diário 3º PA'!$E$4:$E$1994='Analítico Cx.'!$B22)*('Diário 3º PA'!$B$4:$B$1994&gt;=K$4)*('Diário 3º PA'!$B$4:$B$1994&lt;=EOMONTH(K$4,0))*('Diário 3º PA'!$F$4:$F$1994))
+SUMPRODUCT(('Diário 4º PA'!$E$4:$E$2000='Analítico Cx.'!$B22)*('Diário 4º PA'!$B$4:$B$2000&gt;=K$4)*('Diário 4º PA'!$B$4:$B$2000&lt;=EOMONTH(K$4,0))*('Diário 4º PA'!$F$4:$F$2000))</f>
        <v>0</v>
      </c>
      <c r="L22" s="289">
        <f>SUMPRODUCT(('Diário 1º PA'!$E$4:$E$2007='Analítico Cx.'!$B22)*('Diário 1º PA'!$B$4:$B$2007&gt;=L$4)*('Diário 1º PA'!$B$4:$B$2007&lt;=EOMONTH(L$4,0))*('Diário 1º PA'!$F$4:$F$2007))
+SUMPRODUCT(('Diário 2º PA'!$E$4:$E$1978='Analítico Cx.'!$B22)*('Diário 2º PA'!$B$4:$B$1978&gt;=L$4)*('Diário 2º PA'!$B$4:$B$1978&lt;=EOMONTH(L$4,0))*('Diário 2º PA'!$F$4:$F$1978))
+SUMPRODUCT(('Diário 3º PA'!$E$4:$E$1994='Analítico Cx.'!$B22)*('Diário 3º PA'!$B$4:$B$1994&gt;=L$4)*('Diário 3º PA'!$B$4:$B$1994&lt;=EOMONTH(L$4,0))*('Diário 3º PA'!$F$4:$F$1994))
+SUMPRODUCT(('Diário 4º PA'!$E$4:$E$2000='Analítico Cx.'!$B22)*('Diário 4º PA'!$B$4:$B$2000&gt;=L$4)*('Diário 4º PA'!$B$4:$B$2000&lt;=EOMONTH(L$4,0))*('Diário 4º PA'!$F$4:$F$2000))</f>
        <v>0</v>
      </c>
      <c r="M22" s="289">
        <f>SUMPRODUCT(('Diário 1º PA'!$E$4:$E$2007='Analítico Cx.'!$B22)*('Diário 1º PA'!$B$4:$B$2007&gt;=M$4)*('Diário 1º PA'!$B$4:$B$2007&lt;=EOMONTH(M$4,0))*('Diário 1º PA'!$F$4:$F$2007))
+SUMPRODUCT(('Diário 2º PA'!$E$4:$E$1978='Analítico Cx.'!$B22)*('Diário 2º PA'!$B$4:$B$1978&gt;=M$4)*('Diário 2º PA'!$B$4:$B$1978&lt;=EOMONTH(M$4,0))*('Diário 2º PA'!$F$4:$F$1978))
+SUMPRODUCT(('Diário 3º PA'!$E$4:$E$1994='Analítico Cx.'!$B22)*('Diário 3º PA'!$B$4:$B$1994&gt;=M$4)*('Diário 3º PA'!$B$4:$B$1994&lt;=EOMONTH(M$4,0))*('Diário 3º PA'!$F$4:$F$1994))
+SUMPRODUCT(('Diário 4º PA'!$E$4:$E$2000='Analítico Cx.'!$B22)*('Diário 4º PA'!$B$4:$B$2000&gt;=M$4)*('Diário 4º PA'!$B$4:$B$2000&lt;=EOMONTH(M$4,0))*('Diário 4º PA'!$F$4:$F$2000))</f>
        <v>0</v>
      </c>
      <c r="N22" s="289">
        <f>SUMPRODUCT(('Diário 1º PA'!$E$4:$E$2007='Analítico Cx.'!$B22)*('Diário 1º PA'!$B$4:$B$2007&gt;=N$4)*('Diário 1º PA'!$B$4:$B$2007&lt;=EOMONTH(N$4,0))*('Diário 1º PA'!$F$4:$F$2007))
+SUMPRODUCT(('Diário 2º PA'!$E$4:$E$1978='Analítico Cx.'!$B22)*('Diário 2º PA'!$B$4:$B$1978&gt;=N$4)*('Diário 2º PA'!$B$4:$B$1978&lt;=EOMONTH(N$4,0))*('Diário 2º PA'!$F$4:$F$1978))
+SUMPRODUCT(('Diário 3º PA'!$E$4:$E$1994='Analítico Cx.'!$B22)*('Diário 3º PA'!$B$4:$B$1994&gt;=N$4)*('Diário 3º PA'!$B$4:$B$1994&lt;=EOMONTH(N$4,0))*('Diário 3º PA'!$F$4:$F$1994))
+SUMPRODUCT(('Diário 4º PA'!$E$4:$E$2000='Analítico Cx.'!$B22)*('Diário 4º PA'!$B$4:$B$2000&gt;=N$4)*('Diário 4º PA'!$B$4:$B$2000&lt;=EOMONTH(N$4,0))*('Diário 4º PA'!$F$4:$F$2000))</f>
        <v>0</v>
      </c>
      <c r="O22" s="315">
        <f t="shared" si="7"/>
        <v>0</v>
      </c>
      <c r="P22" s="316">
        <f t="shared" si="8"/>
        <v>0</v>
      </c>
      <c r="Q22" s="295"/>
      <c r="R22" s="295"/>
      <c r="S22" s="295"/>
      <c r="T22" s="295"/>
      <c r="U22" s="295"/>
      <c r="V22" s="295"/>
      <c r="W22" s="295"/>
      <c r="X22" s="295"/>
      <c r="Y22" s="295"/>
      <c r="Z22" s="295"/>
    </row>
    <row r="23" spans="1:26" ht="23.25" customHeight="1" x14ac:dyDescent="0.25">
      <c r="A23" s="331" t="s">
        <v>157</v>
      </c>
      <c r="B23" s="332" t="s">
        <v>158</v>
      </c>
      <c r="C23" s="289">
        <f>SUMPRODUCT(('Diário 1º PA'!$E$4:$E$2007='Analítico Cx.'!$B23)*('Diário 1º PA'!$B$4:$B$2007&gt;=C$4)*('Diário 1º PA'!$B$4:$B$2007&lt;=EOMONTH(C$4,0))*('Diário 1º PA'!$F$4:$F$2007))
+SUMPRODUCT(('Diário 2º PA'!$E$4:$E$1978='Analítico Cx.'!$B23)*('Diário 2º PA'!$B$4:$B$1978&gt;=C$4)*('Diário 2º PA'!$B$4:$B$1978&lt;=EOMONTH(C$4,0))*('Diário 2º PA'!$F$4:$F$1978))
+SUMPRODUCT(('Diário 3º PA'!$E$4:$E$1994='Analítico Cx.'!$B23)*('Diário 3º PA'!$B$4:$B$1994&gt;=C$4)*('Diário 3º PA'!$B$4:$B$1994&lt;=EOMONTH(C$4,0))*('Diário 3º PA'!$F$4:$F$1994))
+SUMPRODUCT(('Diário 4º PA'!$E$4:$E$2000='Analítico Cx.'!$B23)*('Diário 4º PA'!$B$4:$B$2000&gt;=C$4)*('Diário 4º PA'!$B$4:$B$2000&lt;=EOMONTH(C$4,0))*('Diário 4º PA'!$F$4:$F$2000))</f>
        <v>0</v>
      </c>
      <c r="D23" s="289">
        <f>SUMPRODUCT(('Diário 1º PA'!$E$4:$E$2007='Analítico Cx.'!$B23)*('Diário 1º PA'!$B$4:$B$2007&gt;=D$4)*('Diário 1º PA'!$B$4:$B$2007&lt;=EOMONTH(D$4,0))*('Diário 1º PA'!$F$4:$F$2007))
+SUMPRODUCT(('Diário 2º PA'!$E$4:$E$1978='Analítico Cx.'!$B23)*('Diário 2º PA'!$B$4:$B$1978&gt;=D$4)*('Diário 2º PA'!$B$4:$B$1978&lt;=EOMONTH(D$4,0))*('Diário 2º PA'!$F$4:$F$1978))
+SUMPRODUCT(('Diário 3º PA'!$E$4:$E$1994='Analítico Cx.'!$B23)*('Diário 3º PA'!$B$4:$B$1994&gt;=D$4)*('Diário 3º PA'!$B$4:$B$1994&lt;=EOMONTH(D$4,0))*('Diário 3º PA'!$F$4:$F$1994))
+SUMPRODUCT(('Diário 4º PA'!$E$4:$E$2000='Analítico Cx.'!$B23)*('Diário 4º PA'!$B$4:$B$2000&gt;=D$4)*('Diário 4º PA'!$B$4:$B$2000&lt;=EOMONTH(D$4,0))*('Diário 4º PA'!$F$4:$F$2000))</f>
        <v>0</v>
      </c>
      <c r="E23" s="289">
        <f>SUMPRODUCT(('Diário 1º PA'!$E$4:$E$2007='Analítico Cx.'!$B23)*('Diário 1º PA'!$B$4:$B$2007&gt;=E$4)*('Diário 1º PA'!$B$4:$B$2007&lt;=EOMONTH(E$4,0))*('Diário 1º PA'!$F$4:$F$2007))
+SUMPRODUCT(('Diário 2º PA'!$E$4:$E$1978='Analítico Cx.'!$B23)*('Diário 2º PA'!$B$4:$B$1978&gt;=E$4)*('Diário 2º PA'!$B$4:$B$1978&lt;=EOMONTH(E$4,0))*('Diário 2º PA'!$F$4:$F$1978))
+SUMPRODUCT(('Diário 3º PA'!$E$4:$E$1994='Analítico Cx.'!$B23)*('Diário 3º PA'!$B$4:$B$1994&gt;=E$4)*('Diário 3º PA'!$B$4:$B$1994&lt;=EOMONTH(E$4,0))*('Diário 3º PA'!$F$4:$F$1994))
+SUMPRODUCT(('Diário 4º PA'!$E$4:$E$2000='Analítico Cx.'!$B23)*('Diário 4º PA'!$B$4:$B$2000&gt;=E$4)*('Diário 4º PA'!$B$4:$B$2000&lt;=EOMONTH(E$4,0))*('Diário 4º PA'!$F$4:$F$2000))</f>
        <v>0</v>
      </c>
      <c r="F23" s="289">
        <f>SUMPRODUCT(('Diário 1º PA'!$E$4:$E$2007='Analítico Cx.'!$B23)*('Diário 1º PA'!$B$4:$B$2007&gt;=F$4)*('Diário 1º PA'!$B$4:$B$2007&lt;=EOMONTH(F$4,0))*('Diário 1º PA'!$F$4:$F$2007))
+SUMPRODUCT(('Diário 2º PA'!$E$4:$E$1978='Analítico Cx.'!$B23)*('Diário 2º PA'!$B$4:$B$1978&gt;=F$4)*('Diário 2º PA'!$B$4:$B$1978&lt;=EOMONTH(F$4,0))*('Diário 2º PA'!$F$4:$F$1978))
+SUMPRODUCT(('Diário 3º PA'!$E$4:$E$1994='Analítico Cx.'!$B23)*('Diário 3º PA'!$B$4:$B$1994&gt;=F$4)*('Diário 3º PA'!$B$4:$B$1994&lt;=EOMONTH(F$4,0))*('Diário 3º PA'!$F$4:$F$1994))
+SUMPRODUCT(('Diário 4º PA'!$E$4:$E$2000='Analítico Cx.'!$B23)*('Diário 4º PA'!$B$4:$B$2000&gt;=F$4)*('Diário 4º PA'!$B$4:$B$2000&lt;=EOMONTH(F$4,0))*('Diário 4º PA'!$F$4:$F$2000))</f>
        <v>0</v>
      </c>
      <c r="G23" s="289">
        <f>SUMPRODUCT(('Diário 1º PA'!$E$4:$E$2007='Analítico Cx.'!$B23)*('Diário 1º PA'!$B$4:$B$2007&gt;=G$4)*('Diário 1º PA'!$B$4:$B$2007&lt;=EOMONTH(G$4,0))*('Diário 1º PA'!$F$4:$F$2007))
+SUMPRODUCT(('Diário 2º PA'!$E$4:$E$1978='Analítico Cx.'!$B23)*('Diário 2º PA'!$B$4:$B$1978&gt;=G$4)*('Diário 2º PA'!$B$4:$B$1978&lt;=EOMONTH(G$4,0))*('Diário 2º PA'!$F$4:$F$1978))
+SUMPRODUCT(('Diário 3º PA'!$E$4:$E$1994='Analítico Cx.'!$B23)*('Diário 3º PA'!$B$4:$B$1994&gt;=G$4)*('Diário 3º PA'!$B$4:$B$1994&lt;=EOMONTH(G$4,0))*('Diário 3º PA'!$F$4:$F$1994))
+SUMPRODUCT(('Diário 4º PA'!$E$4:$E$2000='Analítico Cx.'!$B23)*('Diário 4º PA'!$B$4:$B$2000&gt;=G$4)*('Diário 4º PA'!$B$4:$B$2000&lt;=EOMONTH(G$4,0))*('Diário 4º PA'!$F$4:$F$2000))</f>
        <v>0</v>
      </c>
      <c r="H23" s="289">
        <f>SUMPRODUCT(('Diário 1º PA'!$E$4:$E$2007='Analítico Cx.'!$B23)*('Diário 1º PA'!$B$4:$B$2007&gt;=H$4)*('Diário 1º PA'!$B$4:$B$2007&lt;=EOMONTH(H$4,0))*('Diário 1º PA'!$F$4:$F$2007))
+SUMPRODUCT(('Diário 2º PA'!$E$4:$E$1978='Analítico Cx.'!$B23)*('Diário 2º PA'!$B$4:$B$1978&gt;=H$4)*('Diário 2º PA'!$B$4:$B$1978&lt;=EOMONTH(H$4,0))*('Diário 2º PA'!$F$4:$F$1978))
+SUMPRODUCT(('Diário 3º PA'!$E$4:$E$1994='Analítico Cx.'!$B23)*('Diário 3º PA'!$B$4:$B$1994&gt;=H$4)*('Diário 3º PA'!$B$4:$B$1994&lt;=EOMONTH(H$4,0))*('Diário 3º PA'!$F$4:$F$1994))
+SUMPRODUCT(('Diário 4º PA'!$E$4:$E$2000='Analítico Cx.'!$B23)*('Diário 4º PA'!$B$4:$B$2000&gt;=H$4)*('Diário 4º PA'!$B$4:$B$2000&lt;=EOMONTH(H$4,0))*('Diário 4º PA'!$F$4:$F$2000))</f>
        <v>0</v>
      </c>
      <c r="I23" s="289">
        <f>SUMPRODUCT(('Diário 1º PA'!$E$4:$E$2007='Analítico Cx.'!$B23)*('Diário 1º PA'!$B$4:$B$2007&gt;=I$4)*('Diário 1º PA'!$B$4:$B$2007&lt;=EOMONTH(I$4,0))*('Diário 1º PA'!$F$4:$F$2007))
+SUMPRODUCT(('Diário 2º PA'!$E$4:$E$1978='Analítico Cx.'!$B23)*('Diário 2º PA'!$B$4:$B$1978&gt;=I$4)*('Diário 2º PA'!$B$4:$B$1978&lt;=EOMONTH(I$4,0))*('Diário 2º PA'!$F$4:$F$1978))
+SUMPRODUCT(('Diário 3º PA'!$E$4:$E$1994='Analítico Cx.'!$B23)*('Diário 3º PA'!$B$4:$B$1994&gt;=I$4)*('Diário 3º PA'!$B$4:$B$1994&lt;=EOMONTH(I$4,0))*('Diário 3º PA'!$F$4:$F$1994))
+SUMPRODUCT(('Diário 4º PA'!$E$4:$E$2000='Analítico Cx.'!$B23)*('Diário 4º PA'!$B$4:$B$2000&gt;=I$4)*('Diário 4º PA'!$B$4:$B$2000&lt;=EOMONTH(I$4,0))*('Diário 4º PA'!$F$4:$F$2000))</f>
        <v>0</v>
      </c>
      <c r="J23" s="289">
        <f>SUMPRODUCT(('Diário 1º PA'!$E$4:$E$2007='Analítico Cx.'!$B23)*('Diário 1º PA'!$B$4:$B$2007&gt;=J$4)*('Diário 1º PA'!$B$4:$B$2007&lt;=EOMONTH(J$4,0))*('Diário 1º PA'!$F$4:$F$2007))
+SUMPRODUCT(('Diário 2º PA'!$E$4:$E$1978='Analítico Cx.'!$B23)*('Diário 2º PA'!$B$4:$B$1978&gt;=J$4)*('Diário 2º PA'!$B$4:$B$1978&lt;=EOMONTH(J$4,0))*('Diário 2º PA'!$F$4:$F$1978))
+SUMPRODUCT(('Diário 3º PA'!$E$4:$E$1994='Analítico Cx.'!$B23)*('Diário 3º PA'!$B$4:$B$1994&gt;=J$4)*('Diário 3º PA'!$B$4:$B$1994&lt;=EOMONTH(J$4,0))*('Diário 3º PA'!$F$4:$F$1994))
+SUMPRODUCT(('Diário 4º PA'!$E$4:$E$2000='Analítico Cx.'!$B23)*('Diário 4º PA'!$B$4:$B$2000&gt;=J$4)*('Diário 4º PA'!$B$4:$B$2000&lt;=EOMONTH(J$4,0))*('Diário 4º PA'!$F$4:$F$2000))</f>
        <v>0</v>
      </c>
      <c r="K23" s="289">
        <f>SUMPRODUCT(('Diário 1º PA'!$E$4:$E$2007='Analítico Cx.'!$B23)*('Diário 1º PA'!$B$4:$B$2007&gt;=K$4)*('Diário 1º PA'!$B$4:$B$2007&lt;=EOMONTH(K$4,0))*('Diário 1º PA'!$F$4:$F$2007))
+SUMPRODUCT(('Diário 2º PA'!$E$4:$E$1978='Analítico Cx.'!$B23)*('Diário 2º PA'!$B$4:$B$1978&gt;=K$4)*('Diário 2º PA'!$B$4:$B$1978&lt;=EOMONTH(K$4,0))*('Diário 2º PA'!$F$4:$F$1978))
+SUMPRODUCT(('Diário 3º PA'!$E$4:$E$1994='Analítico Cx.'!$B23)*('Diário 3º PA'!$B$4:$B$1994&gt;=K$4)*('Diário 3º PA'!$B$4:$B$1994&lt;=EOMONTH(K$4,0))*('Diário 3º PA'!$F$4:$F$1994))
+SUMPRODUCT(('Diário 4º PA'!$E$4:$E$2000='Analítico Cx.'!$B23)*('Diário 4º PA'!$B$4:$B$2000&gt;=K$4)*('Diário 4º PA'!$B$4:$B$2000&lt;=EOMONTH(K$4,0))*('Diário 4º PA'!$F$4:$F$2000))</f>
        <v>0</v>
      </c>
      <c r="L23" s="289">
        <f>SUMPRODUCT(('Diário 1º PA'!$E$4:$E$2007='Analítico Cx.'!$B23)*('Diário 1º PA'!$B$4:$B$2007&gt;=L$4)*('Diário 1º PA'!$B$4:$B$2007&lt;=EOMONTH(L$4,0))*('Diário 1º PA'!$F$4:$F$2007))
+SUMPRODUCT(('Diário 2º PA'!$E$4:$E$1978='Analítico Cx.'!$B23)*('Diário 2º PA'!$B$4:$B$1978&gt;=L$4)*('Diário 2º PA'!$B$4:$B$1978&lt;=EOMONTH(L$4,0))*('Diário 2º PA'!$F$4:$F$1978))
+SUMPRODUCT(('Diário 3º PA'!$E$4:$E$1994='Analítico Cx.'!$B23)*('Diário 3º PA'!$B$4:$B$1994&gt;=L$4)*('Diário 3º PA'!$B$4:$B$1994&lt;=EOMONTH(L$4,0))*('Diário 3º PA'!$F$4:$F$1994))
+SUMPRODUCT(('Diário 4º PA'!$E$4:$E$2000='Analítico Cx.'!$B23)*('Diário 4º PA'!$B$4:$B$2000&gt;=L$4)*('Diário 4º PA'!$B$4:$B$2000&lt;=EOMONTH(L$4,0))*('Diário 4º PA'!$F$4:$F$2000))</f>
        <v>0</v>
      </c>
      <c r="M23" s="289">
        <f>SUMPRODUCT(('Diário 1º PA'!$E$4:$E$2007='Analítico Cx.'!$B23)*('Diário 1º PA'!$B$4:$B$2007&gt;=M$4)*('Diário 1º PA'!$B$4:$B$2007&lt;=EOMONTH(M$4,0))*('Diário 1º PA'!$F$4:$F$2007))
+SUMPRODUCT(('Diário 2º PA'!$E$4:$E$1978='Analítico Cx.'!$B23)*('Diário 2º PA'!$B$4:$B$1978&gt;=M$4)*('Diário 2º PA'!$B$4:$B$1978&lt;=EOMONTH(M$4,0))*('Diário 2º PA'!$F$4:$F$1978))
+SUMPRODUCT(('Diário 3º PA'!$E$4:$E$1994='Analítico Cx.'!$B23)*('Diário 3º PA'!$B$4:$B$1994&gt;=M$4)*('Diário 3º PA'!$B$4:$B$1994&lt;=EOMONTH(M$4,0))*('Diário 3º PA'!$F$4:$F$1994))
+SUMPRODUCT(('Diário 4º PA'!$E$4:$E$2000='Analítico Cx.'!$B23)*('Diário 4º PA'!$B$4:$B$2000&gt;=M$4)*('Diário 4º PA'!$B$4:$B$2000&lt;=EOMONTH(M$4,0))*('Diário 4º PA'!$F$4:$F$2000))</f>
        <v>0</v>
      </c>
      <c r="N23" s="289">
        <f>SUMPRODUCT(('Diário 1º PA'!$E$4:$E$2007='Analítico Cx.'!$B23)*('Diário 1º PA'!$B$4:$B$2007&gt;=N$4)*('Diário 1º PA'!$B$4:$B$2007&lt;=EOMONTH(N$4,0))*('Diário 1º PA'!$F$4:$F$2007))
+SUMPRODUCT(('Diário 2º PA'!$E$4:$E$1978='Analítico Cx.'!$B23)*('Diário 2º PA'!$B$4:$B$1978&gt;=N$4)*('Diário 2º PA'!$B$4:$B$1978&lt;=EOMONTH(N$4,0))*('Diário 2º PA'!$F$4:$F$1978))
+SUMPRODUCT(('Diário 3º PA'!$E$4:$E$1994='Analítico Cx.'!$B23)*('Diário 3º PA'!$B$4:$B$1994&gt;=N$4)*('Diário 3º PA'!$B$4:$B$1994&lt;=EOMONTH(N$4,0))*('Diário 3º PA'!$F$4:$F$1994))
+SUMPRODUCT(('Diário 4º PA'!$E$4:$E$2000='Analítico Cx.'!$B23)*('Diário 4º PA'!$B$4:$B$2000&gt;=N$4)*('Diário 4º PA'!$B$4:$B$2000&lt;=EOMONTH(N$4,0))*('Diário 4º PA'!$F$4:$F$2000))</f>
        <v>0</v>
      </c>
      <c r="O23" s="315">
        <f t="shared" si="7"/>
        <v>0</v>
      </c>
      <c r="P23" s="316">
        <f t="shared" si="8"/>
        <v>0</v>
      </c>
      <c r="Q23" s="295"/>
      <c r="R23" s="295"/>
      <c r="S23" s="295"/>
      <c r="T23" s="295"/>
      <c r="U23" s="295"/>
      <c r="V23" s="295"/>
      <c r="W23" s="295"/>
      <c r="X23" s="295"/>
      <c r="Y23" s="295"/>
      <c r="Z23" s="295"/>
    </row>
    <row r="24" spans="1:26" ht="23.25" customHeight="1" x14ac:dyDescent="0.25">
      <c r="A24" s="331" t="s">
        <v>159</v>
      </c>
      <c r="B24" s="332" t="s">
        <v>160</v>
      </c>
      <c r="C24" s="289">
        <f>SUMPRODUCT(('Diário 1º PA'!$E$4:$E$2007='Analítico Cx.'!$B24)*('Diário 1º PA'!$B$4:$B$2007&gt;=C$4)*('Diário 1º PA'!$B$4:$B$2007&lt;=EOMONTH(C$4,0))*('Diário 1º PA'!$F$4:$F$2007))
+SUMPRODUCT(('Diário 2º PA'!$E$4:$E$1978='Analítico Cx.'!$B24)*('Diário 2º PA'!$B$4:$B$1978&gt;=C$4)*('Diário 2º PA'!$B$4:$B$1978&lt;=EOMONTH(C$4,0))*('Diário 2º PA'!$F$4:$F$1978))
+SUMPRODUCT(('Diário 3º PA'!$E$4:$E$1994='Analítico Cx.'!$B24)*('Diário 3º PA'!$B$4:$B$1994&gt;=C$4)*('Diário 3º PA'!$B$4:$B$1994&lt;=EOMONTH(C$4,0))*('Diário 3º PA'!$F$4:$F$1994))
+SUMPRODUCT(('Diário 4º PA'!$E$4:$E$2000='Analítico Cx.'!$B24)*('Diário 4º PA'!$B$4:$B$2000&gt;=C$4)*('Diário 4º PA'!$B$4:$B$2000&lt;=EOMONTH(C$4,0))*('Diário 4º PA'!$F$4:$F$2000))</f>
        <v>0</v>
      </c>
      <c r="D24" s="289">
        <f>SUMPRODUCT(('Diário 1º PA'!$E$4:$E$2007='Analítico Cx.'!$B24)*('Diário 1º PA'!$B$4:$B$2007&gt;=D$4)*('Diário 1º PA'!$B$4:$B$2007&lt;=EOMONTH(D$4,0))*('Diário 1º PA'!$F$4:$F$2007))
+SUMPRODUCT(('Diário 2º PA'!$E$4:$E$1978='Analítico Cx.'!$B24)*('Diário 2º PA'!$B$4:$B$1978&gt;=D$4)*('Diário 2º PA'!$B$4:$B$1978&lt;=EOMONTH(D$4,0))*('Diário 2º PA'!$F$4:$F$1978))
+SUMPRODUCT(('Diário 3º PA'!$E$4:$E$1994='Analítico Cx.'!$B24)*('Diário 3º PA'!$B$4:$B$1994&gt;=D$4)*('Diário 3º PA'!$B$4:$B$1994&lt;=EOMONTH(D$4,0))*('Diário 3º PA'!$F$4:$F$1994))
+SUMPRODUCT(('Diário 4º PA'!$E$4:$E$2000='Analítico Cx.'!$B24)*('Diário 4º PA'!$B$4:$B$2000&gt;=D$4)*('Diário 4º PA'!$B$4:$B$2000&lt;=EOMONTH(D$4,0))*('Diário 4º PA'!$F$4:$F$2000))</f>
        <v>0</v>
      </c>
      <c r="E24" s="289">
        <f>SUMPRODUCT(('Diário 1º PA'!$E$4:$E$2007='Analítico Cx.'!$B24)*('Diário 1º PA'!$B$4:$B$2007&gt;=E$4)*('Diário 1º PA'!$B$4:$B$2007&lt;=EOMONTH(E$4,0))*('Diário 1º PA'!$F$4:$F$2007))
+SUMPRODUCT(('Diário 2º PA'!$E$4:$E$1978='Analítico Cx.'!$B24)*('Diário 2º PA'!$B$4:$B$1978&gt;=E$4)*('Diário 2º PA'!$B$4:$B$1978&lt;=EOMONTH(E$4,0))*('Diário 2º PA'!$F$4:$F$1978))
+SUMPRODUCT(('Diário 3º PA'!$E$4:$E$1994='Analítico Cx.'!$B24)*('Diário 3º PA'!$B$4:$B$1994&gt;=E$4)*('Diário 3º PA'!$B$4:$B$1994&lt;=EOMONTH(E$4,0))*('Diário 3º PA'!$F$4:$F$1994))
+SUMPRODUCT(('Diário 4º PA'!$E$4:$E$2000='Analítico Cx.'!$B24)*('Diário 4º PA'!$B$4:$B$2000&gt;=E$4)*('Diário 4º PA'!$B$4:$B$2000&lt;=EOMONTH(E$4,0))*('Diário 4º PA'!$F$4:$F$2000))</f>
        <v>0</v>
      </c>
      <c r="F24" s="289">
        <f>SUMPRODUCT(('Diário 1º PA'!$E$4:$E$2007='Analítico Cx.'!$B24)*('Diário 1º PA'!$B$4:$B$2007&gt;=F$4)*('Diário 1º PA'!$B$4:$B$2007&lt;=EOMONTH(F$4,0))*('Diário 1º PA'!$F$4:$F$2007))
+SUMPRODUCT(('Diário 2º PA'!$E$4:$E$1978='Analítico Cx.'!$B24)*('Diário 2º PA'!$B$4:$B$1978&gt;=F$4)*('Diário 2º PA'!$B$4:$B$1978&lt;=EOMONTH(F$4,0))*('Diário 2º PA'!$F$4:$F$1978))
+SUMPRODUCT(('Diário 3º PA'!$E$4:$E$1994='Analítico Cx.'!$B24)*('Diário 3º PA'!$B$4:$B$1994&gt;=F$4)*('Diário 3º PA'!$B$4:$B$1994&lt;=EOMONTH(F$4,0))*('Diário 3º PA'!$F$4:$F$1994))
+SUMPRODUCT(('Diário 4º PA'!$E$4:$E$2000='Analítico Cx.'!$B24)*('Diário 4º PA'!$B$4:$B$2000&gt;=F$4)*('Diário 4º PA'!$B$4:$B$2000&lt;=EOMONTH(F$4,0))*('Diário 4º PA'!$F$4:$F$2000))</f>
        <v>0</v>
      </c>
      <c r="G24" s="289">
        <f>SUMPRODUCT(('Diário 1º PA'!$E$4:$E$2007='Analítico Cx.'!$B24)*('Diário 1º PA'!$B$4:$B$2007&gt;=G$4)*('Diário 1º PA'!$B$4:$B$2007&lt;=EOMONTH(G$4,0))*('Diário 1º PA'!$F$4:$F$2007))
+SUMPRODUCT(('Diário 2º PA'!$E$4:$E$1978='Analítico Cx.'!$B24)*('Diário 2º PA'!$B$4:$B$1978&gt;=G$4)*('Diário 2º PA'!$B$4:$B$1978&lt;=EOMONTH(G$4,0))*('Diário 2º PA'!$F$4:$F$1978))
+SUMPRODUCT(('Diário 3º PA'!$E$4:$E$1994='Analítico Cx.'!$B24)*('Diário 3º PA'!$B$4:$B$1994&gt;=G$4)*('Diário 3º PA'!$B$4:$B$1994&lt;=EOMONTH(G$4,0))*('Diário 3º PA'!$F$4:$F$1994))
+SUMPRODUCT(('Diário 4º PA'!$E$4:$E$2000='Analítico Cx.'!$B24)*('Diário 4º PA'!$B$4:$B$2000&gt;=G$4)*('Diário 4º PA'!$B$4:$B$2000&lt;=EOMONTH(G$4,0))*('Diário 4º PA'!$F$4:$F$2000))</f>
        <v>0</v>
      </c>
      <c r="H24" s="289">
        <f>SUMPRODUCT(('Diário 1º PA'!$E$4:$E$2007='Analítico Cx.'!$B24)*('Diário 1º PA'!$B$4:$B$2007&gt;=H$4)*('Diário 1º PA'!$B$4:$B$2007&lt;=EOMONTH(H$4,0))*('Diário 1º PA'!$F$4:$F$2007))
+SUMPRODUCT(('Diário 2º PA'!$E$4:$E$1978='Analítico Cx.'!$B24)*('Diário 2º PA'!$B$4:$B$1978&gt;=H$4)*('Diário 2º PA'!$B$4:$B$1978&lt;=EOMONTH(H$4,0))*('Diário 2º PA'!$F$4:$F$1978))
+SUMPRODUCT(('Diário 3º PA'!$E$4:$E$1994='Analítico Cx.'!$B24)*('Diário 3º PA'!$B$4:$B$1994&gt;=H$4)*('Diário 3º PA'!$B$4:$B$1994&lt;=EOMONTH(H$4,0))*('Diário 3º PA'!$F$4:$F$1994))
+SUMPRODUCT(('Diário 4º PA'!$E$4:$E$2000='Analítico Cx.'!$B24)*('Diário 4º PA'!$B$4:$B$2000&gt;=H$4)*('Diário 4º PA'!$B$4:$B$2000&lt;=EOMONTH(H$4,0))*('Diário 4º PA'!$F$4:$F$2000))</f>
        <v>0</v>
      </c>
      <c r="I24" s="289">
        <f>SUMPRODUCT(('Diário 1º PA'!$E$4:$E$2007='Analítico Cx.'!$B24)*('Diário 1º PA'!$B$4:$B$2007&gt;=I$4)*('Diário 1º PA'!$B$4:$B$2007&lt;=EOMONTH(I$4,0))*('Diário 1º PA'!$F$4:$F$2007))
+SUMPRODUCT(('Diário 2º PA'!$E$4:$E$1978='Analítico Cx.'!$B24)*('Diário 2º PA'!$B$4:$B$1978&gt;=I$4)*('Diário 2º PA'!$B$4:$B$1978&lt;=EOMONTH(I$4,0))*('Diário 2º PA'!$F$4:$F$1978))
+SUMPRODUCT(('Diário 3º PA'!$E$4:$E$1994='Analítico Cx.'!$B24)*('Diário 3º PA'!$B$4:$B$1994&gt;=I$4)*('Diário 3º PA'!$B$4:$B$1994&lt;=EOMONTH(I$4,0))*('Diário 3º PA'!$F$4:$F$1994))
+SUMPRODUCT(('Diário 4º PA'!$E$4:$E$2000='Analítico Cx.'!$B24)*('Diário 4º PA'!$B$4:$B$2000&gt;=I$4)*('Diário 4º PA'!$B$4:$B$2000&lt;=EOMONTH(I$4,0))*('Diário 4º PA'!$F$4:$F$2000))</f>
        <v>0</v>
      </c>
      <c r="J24" s="289">
        <f>SUMPRODUCT(('Diário 1º PA'!$E$4:$E$2007='Analítico Cx.'!$B24)*('Diário 1º PA'!$B$4:$B$2007&gt;=J$4)*('Diário 1º PA'!$B$4:$B$2007&lt;=EOMONTH(J$4,0))*('Diário 1º PA'!$F$4:$F$2007))
+SUMPRODUCT(('Diário 2º PA'!$E$4:$E$1978='Analítico Cx.'!$B24)*('Diário 2º PA'!$B$4:$B$1978&gt;=J$4)*('Diário 2º PA'!$B$4:$B$1978&lt;=EOMONTH(J$4,0))*('Diário 2º PA'!$F$4:$F$1978))
+SUMPRODUCT(('Diário 3º PA'!$E$4:$E$1994='Analítico Cx.'!$B24)*('Diário 3º PA'!$B$4:$B$1994&gt;=J$4)*('Diário 3º PA'!$B$4:$B$1994&lt;=EOMONTH(J$4,0))*('Diário 3º PA'!$F$4:$F$1994))
+SUMPRODUCT(('Diário 4º PA'!$E$4:$E$2000='Analítico Cx.'!$B24)*('Diário 4º PA'!$B$4:$B$2000&gt;=J$4)*('Diário 4º PA'!$B$4:$B$2000&lt;=EOMONTH(J$4,0))*('Diário 4º PA'!$F$4:$F$2000))</f>
        <v>0</v>
      </c>
      <c r="K24" s="289">
        <f>SUMPRODUCT(('Diário 1º PA'!$E$4:$E$2007='Analítico Cx.'!$B24)*('Diário 1º PA'!$B$4:$B$2007&gt;=K$4)*('Diário 1º PA'!$B$4:$B$2007&lt;=EOMONTH(K$4,0))*('Diário 1º PA'!$F$4:$F$2007))
+SUMPRODUCT(('Diário 2º PA'!$E$4:$E$1978='Analítico Cx.'!$B24)*('Diário 2º PA'!$B$4:$B$1978&gt;=K$4)*('Diário 2º PA'!$B$4:$B$1978&lt;=EOMONTH(K$4,0))*('Diário 2º PA'!$F$4:$F$1978))
+SUMPRODUCT(('Diário 3º PA'!$E$4:$E$1994='Analítico Cx.'!$B24)*('Diário 3º PA'!$B$4:$B$1994&gt;=K$4)*('Diário 3º PA'!$B$4:$B$1994&lt;=EOMONTH(K$4,0))*('Diário 3º PA'!$F$4:$F$1994))
+SUMPRODUCT(('Diário 4º PA'!$E$4:$E$2000='Analítico Cx.'!$B24)*('Diário 4º PA'!$B$4:$B$2000&gt;=K$4)*('Diário 4º PA'!$B$4:$B$2000&lt;=EOMONTH(K$4,0))*('Diário 4º PA'!$F$4:$F$2000))</f>
        <v>0</v>
      </c>
      <c r="L24" s="289">
        <f>SUMPRODUCT(('Diário 1º PA'!$E$4:$E$2007='Analítico Cx.'!$B24)*('Diário 1º PA'!$B$4:$B$2007&gt;=L$4)*('Diário 1º PA'!$B$4:$B$2007&lt;=EOMONTH(L$4,0))*('Diário 1º PA'!$F$4:$F$2007))
+SUMPRODUCT(('Diário 2º PA'!$E$4:$E$1978='Analítico Cx.'!$B24)*('Diário 2º PA'!$B$4:$B$1978&gt;=L$4)*('Diário 2º PA'!$B$4:$B$1978&lt;=EOMONTH(L$4,0))*('Diário 2º PA'!$F$4:$F$1978))
+SUMPRODUCT(('Diário 3º PA'!$E$4:$E$1994='Analítico Cx.'!$B24)*('Diário 3º PA'!$B$4:$B$1994&gt;=L$4)*('Diário 3º PA'!$B$4:$B$1994&lt;=EOMONTH(L$4,0))*('Diário 3º PA'!$F$4:$F$1994))
+SUMPRODUCT(('Diário 4º PA'!$E$4:$E$2000='Analítico Cx.'!$B24)*('Diário 4º PA'!$B$4:$B$2000&gt;=L$4)*('Diário 4º PA'!$B$4:$B$2000&lt;=EOMONTH(L$4,0))*('Diário 4º PA'!$F$4:$F$2000))</f>
        <v>0</v>
      </c>
      <c r="M24" s="289">
        <f>SUMPRODUCT(('Diário 1º PA'!$E$4:$E$2007='Analítico Cx.'!$B24)*('Diário 1º PA'!$B$4:$B$2007&gt;=M$4)*('Diário 1º PA'!$B$4:$B$2007&lt;=EOMONTH(M$4,0))*('Diário 1º PA'!$F$4:$F$2007))
+SUMPRODUCT(('Diário 2º PA'!$E$4:$E$1978='Analítico Cx.'!$B24)*('Diário 2º PA'!$B$4:$B$1978&gt;=M$4)*('Diário 2º PA'!$B$4:$B$1978&lt;=EOMONTH(M$4,0))*('Diário 2º PA'!$F$4:$F$1978))
+SUMPRODUCT(('Diário 3º PA'!$E$4:$E$1994='Analítico Cx.'!$B24)*('Diário 3º PA'!$B$4:$B$1994&gt;=M$4)*('Diário 3º PA'!$B$4:$B$1994&lt;=EOMONTH(M$4,0))*('Diário 3º PA'!$F$4:$F$1994))
+SUMPRODUCT(('Diário 4º PA'!$E$4:$E$2000='Analítico Cx.'!$B24)*('Diário 4º PA'!$B$4:$B$2000&gt;=M$4)*('Diário 4º PA'!$B$4:$B$2000&lt;=EOMONTH(M$4,0))*('Diário 4º PA'!$F$4:$F$2000))</f>
        <v>0</v>
      </c>
      <c r="N24" s="289">
        <f>SUMPRODUCT(('Diário 1º PA'!$E$4:$E$2007='Analítico Cx.'!$B24)*('Diário 1º PA'!$B$4:$B$2007&gt;=N$4)*('Diário 1º PA'!$B$4:$B$2007&lt;=EOMONTH(N$4,0))*('Diário 1º PA'!$F$4:$F$2007))
+SUMPRODUCT(('Diário 2º PA'!$E$4:$E$1978='Analítico Cx.'!$B24)*('Diário 2º PA'!$B$4:$B$1978&gt;=N$4)*('Diário 2º PA'!$B$4:$B$1978&lt;=EOMONTH(N$4,0))*('Diário 2º PA'!$F$4:$F$1978))
+SUMPRODUCT(('Diário 3º PA'!$E$4:$E$1994='Analítico Cx.'!$B24)*('Diário 3º PA'!$B$4:$B$1994&gt;=N$4)*('Diário 3º PA'!$B$4:$B$1994&lt;=EOMONTH(N$4,0))*('Diário 3º PA'!$F$4:$F$1994))
+SUMPRODUCT(('Diário 4º PA'!$E$4:$E$2000='Analítico Cx.'!$B24)*('Diário 4º PA'!$B$4:$B$2000&gt;=N$4)*('Diário 4º PA'!$B$4:$B$2000&lt;=EOMONTH(N$4,0))*('Diário 4º PA'!$F$4:$F$2000))</f>
        <v>0</v>
      </c>
      <c r="O24" s="315">
        <f t="shared" si="7"/>
        <v>0</v>
      </c>
      <c r="P24" s="316">
        <f t="shared" si="8"/>
        <v>0</v>
      </c>
      <c r="Q24" s="295"/>
      <c r="R24" s="295"/>
      <c r="S24" s="295"/>
      <c r="T24" s="295"/>
      <c r="U24" s="295"/>
      <c r="V24" s="295"/>
      <c r="W24" s="295"/>
      <c r="X24" s="295"/>
      <c r="Y24" s="295"/>
      <c r="Z24" s="295"/>
    </row>
    <row r="25" spans="1:26" ht="23.25" customHeight="1" x14ac:dyDescent="0.25">
      <c r="A25" s="331" t="s">
        <v>161</v>
      </c>
      <c r="B25" s="332" t="s">
        <v>162</v>
      </c>
      <c r="C25" s="289">
        <f>SUMPRODUCT(('Diário 1º PA'!$E$4:$E$2007='Analítico Cx.'!$B25)*('Diário 1º PA'!$B$4:$B$2007&gt;=C$4)*('Diário 1º PA'!$B$4:$B$2007&lt;=EOMONTH(C$4,0))*('Diário 1º PA'!$F$4:$F$2007))
+SUMPRODUCT(('Diário 2º PA'!$E$4:$E$1978='Analítico Cx.'!$B25)*('Diário 2º PA'!$B$4:$B$1978&gt;=C$4)*('Diário 2º PA'!$B$4:$B$1978&lt;=EOMONTH(C$4,0))*('Diário 2º PA'!$F$4:$F$1978))
+SUMPRODUCT(('Diário 3º PA'!$E$4:$E$1994='Analítico Cx.'!$B25)*('Diário 3º PA'!$B$4:$B$1994&gt;=C$4)*('Diário 3º PA'!$B$4:$B$1994&lt;=EOMONTH(C$4,0))*('Diário 3º PA'!$F$4:$F$1994))
+SUMPRODUCT(('Diário 4º PA'!$E$4:$E$2000='Analítico Cx.'!$B25)*('Diário 4º PA'!$B$4:$B$2000&gt;=C$4)*('Diário 4º PA'!$B$4:$B$2000&lt;=EOMONTH(C$4,0))*('Diário 4º PA'!$F$4:$F$2000))</f>
        <v>0</v>
      </c>
      <c r="D25" s="289">
        <f>SUMPRODUCT(('Diário 1º PA'!$E$4:$E$2007='Analítico Cx.'!$B25)*('Diário 1º PA'!$B$4:$B$2007&gt;=D$4)*('Diário 1º PA'!$B$4:$B$2007&lt;=EOMONTH(D$4,0))*('Diário 1º PA'!$F$4:$F$2007))
+SUMPRODUCT(('Diário 2º PA'!$E$4:$E$1978='Analítico Cx.'!$B25)*('Diário 2º PA'!$B$4:$B$1978&gt;=D$4)*('Diário 2º PA'!$B$4:$B$1978&lt;=EOMONTH(D$4,0))*('Diário 2º PA'!$F$4:$F$1978))
+SUMPRODUCT(('Diário 3º PA'!$E$4:$E$1994='Analítico Cx.'!$B25)*('Diário 3º PA'!$B$4:$B$1994&gt;=D$4)*('Diário 3º PA'!$B$4:$B$1994&lt;=EOMONTH(D$4,0))*('Diário 3º PA'!$F$4:$F$1994))
+SUMPRODUCT(('Diário 4º PA'!$E$4:$E$2000='Analítico Cx.'!$B25)*('Diário 4º PA'!$B$4:$B$2000&gt;=D$4)*('Diário 4º PA'!$B$4:$B$2000&lt;=EOMONTH(D$4,0))*('Diário 4º PA'!$F$4:$F$2000))</f>
        <v>0</v>
      </c>
      <c r="E25" s="289">
        <f>SUMPRODUCT(('Diário 1º PA'!$E$4:$E$2007='Analítico Cx.'!$B25)*('Diário 1º PA'!$B$4:$B$2007&gt;=E$4)*('Diário 1º PA'!$B$4:$B$2007&lt;=EOMONTH(E$4,0))*('Diário 1º PA'!$F$4:$F$2007))
+SUMPRODUCT(('Diário 2º PA'!$E$4:$E$1978='Analítico Cx.'!$B25)*('Diário 2º PA'!$B$4:$B$1978&gt;=E$4)*('Diário 2º PA'!$B$4:$B$1978&lt;=EOMONTH(E$4,0))*('Diário 2º PA'!$F$4:$F$1978))
+SUMPRODUCT(('Diário 3º PA'!$E$4:$E$1994='Analítico Cx.'!$B25)*('Diário 3º PA'!$B$4:$B$1994&gt;=E$4)*('Diário 3º PA'!$B$4:$B$1994&lt;=EOMONTH(E$4,0))*('Diário 3º PA'!$F$4:$F$1994))
+SUMPRODUCT(('Diário 4º PA'!$E$4:$E$2000='Analítico Cx.'!$B25)*('Diário 4º PA'!$B$4:$B$2000&gt;=E$4)*('Diário 4º PA'!$B$4:$B$2000&lt;=EOMONTH(E$4,0))*('Diário 4º PA'!$F$4:$F$2000))</f>
        <v>0</v>
      </c>
      <c r="F25" s="289">
        <f>SUMPRODUCT(('Diário 1º PA'!$E$4:$E$2007='Analítico Cx.'!$B25)*('Diário 1º PA'!$B$4:$B$2007&gt;=F$4)*('Diário 1º PA'!$B$4:$B$2007&lt;=EOMONTH(F$4,0))*('Diário 1º PA'!$F$4:$F$2007))
+SUMPRODUCT(('Diário 2º PA'!$E$4:$E$1978='Analítico Cx.'!$B25)*('Diário 2º PA'!$B$4:$B$1978&gt;=F$4)*('Diário 2º PA'!$B$4:$B$1978&lt;=EOMONTH(F$4,0))*('Diário 2º PA'!$F$4:$F$1978))
+SUMPRODUCT(('Diário 3º PA'!$E$4:$E$1994='Analítico Cx.'!$B25)*('Diário 3º PA'!$B$4:$B$1994&gt;=F$4)*('Diário 3º PA'!$B$4:$B$1994&lt;=EOMONTH(F$4,0))*('Diário 3º PA'!$F$4:$F$1994))
+SUMPRODUCT(('Diário 4º PA'!$E$4:$E$2000='Analítico Cx.'!$B25)*('Diário 4º PA'!$B$4:$B$2000&gt;=F$4)*('Diário 4º PA'!$B$4:$B$2000&lt;=EOMONTH(F$4,0))*('Diário 4º PA'!$F$4:$F$2000))</f>
        <v>0</v>
      </c>
      <c r="G25" s="289">
        <f>SUMPRODUCT(('Diário 1º PA'!$E$4:$E$2007='Analítico Cx.'!$B25)*('Diário 1º PA'!$B$4:$B$2007&gt;=G$4)*('Diário 1º PA'!$B$4:$B$2007&lt;=EOMONTH(G$4,0))*('Diário 1º PA'!$F$4:$F$2007))
+SUMPRODUCT(('Diário 2º PA'!$E$4:$E$1978='Analítico Cx.'!$B25)*('Diário 2º PA'!$B$4:$B$1978&gt;=G$4)*('Diário 2º PA'!$B$4:$B$1978&lt;=EOMONTH(G$4,0))*('Diário 2º PA'!$F$4:$F$1978))
+SUMPRODUCT(('Diário 3º PA'!$E$4:$E$1994='Analítico Cx.'!$B25)*('Diário 3º PA'!$B$4:$B$1994&gt;=G$4)*('Diário 3º PA'!$B$4:$B$1994&lt;=EOMONTH(G$4,0))*('Diário 3º PA'!$F$4:$F$1994))
+SUMPRODUCT(('Diário 4º PA'!$E$4:$E$2000='Analítico Cx.'!$B25)*('Diário 4º PA'!$B$4:$B$2000&gt;=G$4)*('Diário 4º PA'!$B$4:$B$2000&lt;=EOMONTH(G$4,0))*('Diário 4º PA'!$F$4:$F$2000))</f>
        <v>0</v>
      </c>
      <c r="H25" s="289">
        <f>SUMPRODUCT(('Diário 1º PA'!$E$4:$E$2007='Analítico Cx.'!$B25)*('Diário 1º PA'!$B$4:$B$2007&gt;=H$4)*('Diário 1º PA'!$B$4:$B$2007&lt;=EOMONTH(H$4,0))*('Diário 1º PA'!$F$4:$F$2007))
+SUMPRODUCT(('Diário 2º PA'!$E$4:$E$1978='Analítico Cx.'!$B25)*('Diário 2º PA'!$B$4:$B$1978&gt;=H$4)*('Diário 2º PA'!$B$4:$B$1978&lt;=EOMONTH(H$4,0))*('Diário 2º PA'!$F$4:$F$1978))
+SUMPRODUCT(('Diário 3º PA'!$E$4:$E$1994='Analítico Cx.'!$B25)*('Diário 3º PA'!$B$4:$B$1994&gt;=H$4)*('Diário 3º PA'!$B$4:$B$1994&lt;=EOMONTH(H$4,0))*('Diário 3º PA'!$F$4:$F$1994))
+SUMPRODUCT(('Diário 4º PA'!$E$4:$E$2000='Analítico Cx.'!$B25)*('Diário 4º PA'!$B$4:$B$2000&gt;=H$4)*('Diário 4º PA'!$B$4:$B$2000&lt;=EOMONTH(H$4,0))*('Diário 4º PA'!$F$4:$F$2000))</f>
        <v>0</v>
      </c>
      <c r="I25" s="289">
        <f>SUMPRODUCT(('Diário 1º PA'!$E$4:$E$2007='Analítico Cx.'!$B25)*('Diário 1º PA'!$B$4:$B$2007&gt;=I$4)*('Diário 1º PA'!$B$4:$B$2007&lt;=EOMONTH(I$4,0))*('Diário 1º PA'!$F$4:$F$2007))
+SUMPRODUCT(('Diário 2º PA'!$E$4:$E$1978='Analítico Cx.'!$B25)*('Diário 2º PA'!$B$4:$B$1978&gt;=I$4)*('Diário 2º PA'!$B$4:$B$1978&lt;=EOMONTH(I$4,0))*('Diário 2º PA'!$F$4:$F$1978))
+SUMPRODUCT(('Diário 3º PA'!$E$4:$E$1994='Analítico Cx.'!$B25)*('Diário 3º PA'!$B$4:$B$1994&gt;=I$4)*('Diário 3º PA'!$B$4:$B$1994&lt;=EOMONTH(I$4,0))*('Diário 3º PA'!$F$4:$F$1994))
+SUMPRODUCT(('Diário 4º PA'!$E$4:$E$2000='Analítico Cx.'!$B25)*('Diário 4º PA'!$B$4:$B$2000&gt;=I$4)*('Diário 4º PA'!$B$4:$B$2000&lt;=EOMONTH(I$4,0))*('Diário 4º PA'!$F$4:$F$2000))</f>
        <v>0</v>
      </c>
      <c r="J25" s="289">
        <f>SUMPRODUCT(('Diário 1º PA'!$E$4:$E$2007='Analítico Cx.'!$B25)*('Diário 1º PA'!$B$4:$B$2007&gt;=J$4)*('Diário 1º PA'!$B$4:$B$2007&lt;=EOMONTH(J$4,0))*('Diário 1º PA'!$F$4:$F$2007))
+SUMPRODUCT(('Diário 2º PA'!$E$4:$E$1978='Analítico Cx.'!$B25)*('Diário 2º PA'!$B$4:$B$1978&gt;=J$4)*('Diário 2º PA'!$B$4:$B$1978&lt;=EOMONTH(J$4,0))*('Diário 2º PA'!$F$4:$F$1978))
+SUMPRODUCT(('Diário 3º PA'!$E$4:$E$1994='Analítico Cx.'!$B25)*('Diário 3º PA'!$B$4:$B$1994&gt;=J$4)*('Diário 3º PA'!$B$4:$B$1994&lt;=EOMONTH(J$4,0))*('Diário 3º PA'!$F$4:$F$1994))
+SUMPRODUCT(('Diário 4º PA'!$E$4:$E$2000='Analítico Cx.'!$B25)*('Diário 4º PA'!$B$4:$B$2000&gt;=J$4)*('Diário 4º PA'!$B$4:$B$2000&lt;=EOMONTH(J$4,0))*('Diário 4º PA'!$F$4:$F$2000))</f>
        <v>0</v>
      </c>
      <c r="K25" s="289">
        <f>SUMPRODUCT(('Diário 1º PA'!$E$4:$E$2007='Analítico Cx.'!$B25)*('Diário 1º PA'!$B$4:$B$2007&gt;=K$4)*('Diário 1º PA'!$B$4:$B$2007&lt;=EOMONTH(K$4,0))*('Diário 1º PA'!$F$4:$F$2007))
+SUMPRODUCT(('Diário 2º PA'!$E$4:$E$1978='Analítico Cx.'!$B25)*('Diário 2º PA'!$B$4:$B$1978&gt;=K$4)*('Diário 2º PA'!$B$4:$B$1978&lt;=EOMONTH(K$4,0))*('Diário 2º PA'!$F$4:$F$1978))
+SUMPRODUCT(('Diário 3º PA'!$E$4:$E$1994='Analítico Cx.'!$B25)*('Diário 3º PA'!$B$4:$B$1994&gt;=K$4)*('Diário 3º PA'!$B$4:$B$1994&lt;=EOMONTH(K$4,0))*('Diário 3º PA'!$F$4:$F$1994))
+SUMPRODUCT(('Diário 4º PA'!$E$4:$E$2000='Analítico Cx.'!$B25)*('Diário 4º PA'!$B$4:$B$2000&gt;=K$4)*('Diário 4º PA'!$B$4:$B$2000&lt;=EOMONTH(K$4,0))*('Diário 4º PA'!$F$4:$F$2000))</f>
        <v>0</v>
      </c>
      <c r="L25" s="289">
        <f>SUMPRODUCT(('Diário 1º PA'!$E$4:$E$2007='Analítico Cx.'!$B25)*('Diário 1º PA'!$B$4:$B$2007&gt;=L$4)*('Diário 1º PA'!$B$4:$B$2007&lt;=EOMONTH(L$4,0))*('Diário 1º PA'!$F$4:$F$2007))
+SUMPRODUCT(('Diário 2º PA'!$E$4:$E$1978='Analítico Cx.'!$B25)*('Diário 2º PA'!$B$4:$B$1978&gt;=L$4)*('Diário 2º PA'!$B$4:$B$1978&lt;=EOMONTH(L$4,0))*('Diário 2º PA'!$F$4:$F$1978))
+SUMPRODUCT(('Diário 3º PA'!$E$4:$E$1994='Analítico Cx.'!$B25)*('Diário 3º PA'!$B$4:$B$1994&gt;=L$4)*('Diário 3º PA'!$B$4:$B$1994&lt;=EOMONTH(L$4,0))*('Diário 3º PA'!$F$4:$F$1994))
+SUMPRODUCT(('Diário 4º PA'!$E$4:$E$2000='Analítico Cx.'!$B25)*('Diário 4º PA'!$B$4:$B$2000&gt;=L$4)*('Diário 4º PA'!$B$4:$B$2000&lt;=EOMONTH(L$4,0))*('Diário 4º PA'!$F$4:$F$2000))</f>
        <v>0</v>
      </c>
      <c r="M25" s="289">
        <f>SUMPRODUCT(('Diário 1º PA'!$E$4:$E$2007='Analítico Cx.'!$B25)*('Diário 1º PA'!$B$4:$B$2007&gt;=M$4)*('Diário 1º PA'!$B$4:$B$2007&lt;=EOMONTH(M$4,0))*('Diário 1º PA'!$F$4:$F$2007))
+SUMPRODUCT(('Diário 2º PA'!$E$4:$E$1978='Analítico Cx.'!$B25)*('Diário 2º PA'!$B$4:$B$1978&gt;=M$4)*('Diário 2º PA'!$B$4:$B$1978&lt;=EOMONTH(M$4,0))*('Diário 2º PA'!$F$4:$F$1978))
+SUMPRODUCT(('Diário 3º PA'!$E$4:$E$1994='Analítico Cx.'!$B25)*('Diário 3º PA'!$B$4:$B$1994&gt;=M$4)*('Diário 3º PA'!$B$4:$B$1994&lt;=EOMONTH(M$4,0))*('Diário 3º PA'!$F$4:$F$1994))
+SUMPRODUCT(('Diário 4º PA'!$E$4:$E$2000='Analítico Cx.'!$B25)*('Diário 4º PA'!$B$4:$B$2000&gt;=M$4)*('Diário 4º PA'!$B$4:$B$2000&lt;=EOMONTH(M$4,0))*('Diário 4º PA'!$F$4:$F$2000))</f>
        <v>0</v>
      </c>
      <c r="N25" s="289">
        <f>SUMPRODUCT(('Diário 1º PA'!$E$4:$E$2007='Analítico Cx.'!$B25)*('Diário 1º PA'!$B$4:$B$2007&gt;=N$4)*('Diário 1º PA'!$B$4:$B$2007&lt;=EOMONTH(N$4,0))*('Diário 1º PA'!$F$4:$F$2007))
+SUMPRODUCT(('Diário 2º PA'!$E$4:$E$1978='Analítico Cx.'!$B25)*('Diário 2º PA'!$B$4:$B$1978&gt;=N$4)*('Diário 2º PA'!$B$4:$B$1978&lt;=EOMONTH(N$4,0))*('Diário 2º PA'!$F$4:$F$1978))
+SUMPRODUCT(('Diário 3º PA'!$E$4:$E$1994='Analítico Cx.'!$B25)*('Diário 3º PA'!$B$4:$B$1994&gt;=N$4)*('Diário 3º PA'!$B$4:$B$1994&lt;=EOMONTH(N$4,0))*('Diário 3º PA'!$F$4:$F$1994))
+SUMPRODUCT(('Diário 4º PA'!$E$4:$E$2000='Analítico Cx.'!$B25)*('Diário 4º PA'!$B$4:$B$2000&gt;=N$4)*('Diário 4º PA'!$B$4:$B$2000&lt;=EOMONTH(N$4,0))*('Diário 4º PA'!$F$4:$F$2000))</f>
        <v>0</v>
      </c>
      <c r="O25" s="315">
        <f t="shared" si="7"/>
        <v>0</v>
      </c>
      <c r="P25" s="316">
        <f t="shared" si="8"/>
        <v>0</v>
      </c>
      <c r="Q25" s="295"/>
      <c r="R25" s="295"/>
      <c r="S25" s="295"/>
      <c r="T25" s="295"/>
      <c r="U25" s="295"/>
      <c r="V25" s="295"/>
      <c r="W25" s="295"/>
      <c r="X25" s="295"/>
      <c r="Y25" s="295"/>
      <c r="Z25" s="295"/>
    </row>
    <row r="26" spans="1:26" ht="23.25" customHeight="1" x14ac:dyDescent="0.25">
      <c r="A26" s="331" t="s">
        <v>163</v>
      </c>
      <c r="B26" s="332" t="s">
        <v>164</v>
      </c>
      <c r="C26" s="289">
        <f>SUMPRODUCT(('Diário 1º PA'!$E$4:$E$2007='Analítico Cx.'!$B26)*('Diário 1º PA'!$B$4:$B$2007&gt;=C$4)*('Diário 1º PA'!$B$4:$B$2007&lt;=EOMONTH(C$4,0))*('Diário 1º PA'!$F$4:$F$2007))
+SUMPRODUCT(('Diário 2º PA'!$E$4:$E$1978='Analítico Cx.'!$B26)*('Diário 2º PA'!$B$4:$B$1978&gt;=C$4)*('Diário 2º PA'!$B$4:$B$1978&lt;=EOMONTH(C$4,0))*('Diário 2º PA'!$F$4:$F$1978))
+SUMPRODUCT(('Diário 3º PA'!$E$4:$E$1994='Analítico Cx.'!$B26)*('Diário 3º PA'!$B$4:$B$1994&gt;=C$4)*('Diário 3º PA'!$B$4:$B$1994&lt;=EOMONTH(C$4,0))*('Diário 3º PA'!$F$4:$F$1994))
+SUMPRODUCT(('Diário 4º PA'!$E$4:$E$2000='Analítico Cx.'!$B26)*('Diário 4º PA'!$B$4:$B$2000&gt;=C$4)*('Diário 4º PA'!$B$4:$B$2000&lt;=EOMONTH(C$4,0))*('Diário 4º PA'!$F$4:$F$2000))</f>
        <v>0</v>
      </c>
      <c r="D26" s="289">
        <f>SUMPRODUCT(('Diário 1º PA'!$E$4:$E$2007='Analítico Cx.'!$B26)*('Diário 1º PA'!$B$4:$B$2007&gt;=D$4)*('Diário 1º PA'!$B$4:$B$2007&lt;=EOMONTH(D$4,0))*('Diário 1º PA'!$F$4:$F$2007))
+SUMPRODUCT(('Diário 2º PA'!$E$4:$E$1978='Analítico Cx.'!$B26)*('Diário 2º PA'!$B$4:$B$1978&gt;=D$4)*('Diário 2º PA'!$B$4:$B$1978&lt;=EOMONTH(D$4,0))*('Diário 2º PA'!$F$4:$F$1978))
+SUMPRODUCT(('Diário 3º PA'!$E$4:$E$1994='Analítico Cx.'!$B26)*('Diário 3º PA'!$B$4:$B$1994&gt;=D$4)*('Diário 3º PA'!$B$4:$B$1994&lt;=EOMONTH(D$4,0))*('Diário 3º PA'!$F$4:$F$1994))
+SUMPRODUCT(('Diário 4º PA'!$E$4:$E$2000='Analítico Cx.'!$B26)*('Diário 4º PA'!$B$4:$B$2000&gt;=D$4)*('Diário 4º PA'!$B$4:$B$2000&lt;=EOMONTH(D$4,0))*('Diário 4º PA'!$F$4:$F$2000))</f>
        <v>0</v>
      </c>
      <c r="E26" s="289">
        <f>SUMPRODUCT(('Diário 1º PA'!$E$4:$E$2007='Analítico Cx.'!$B26)*('Diário 1º PA'!$B$4:$B$2007&gt;=E$4)*('Diário 1º PA'!$B$4:$B$2007&lt;=EOMONTH(E$4,0))*('Diário 1º PA'!$F$4:$F$2007))
+SUMPRODUCT(('Diário 2º PA'!$E$4:$E$1978='Analítico Cx.'!$B26)*('Diário 2º PA'!$B$4:$B$1978&gt;=E$4)*('Diário 2º PA'!$B$4:$B$1978&lt;=EOMONTH(E$4,0))*('Diário 2º PA'!$F$4:$F$1978))
+SUMPRODUCT(('Diário 3º PA'!$E$4:$E$1994='Analítico Cx.'!$B26)*('Diário 3º PA'!$B$4:$B$1994&gt;=E$4)*('Diário 3º PA'!$B$4:$B$1994&lt;=EOMONTH(E$4,0))*('Diário 3º PA'!$F$4:$F$1994))
+SUMPRODUCT(('Diário 4º PA'!$E$4:$E$2000='Analítico Cx.'!$B26)*('Diário 4º PA'!$B$4:$B$2000&gt;=E$4)*('Diário 4º PA'!$B$4:$B$2000&lt;=EOMONTH(E$4,0))*('Diário 4º PA'!$F$4:$F$2000))</f>
        <v>0</v>
      </c>
      <c r="F26" s="289">
        <f>SUMPRODUCT(('Diário 1º PA'!$E$4:$E$2007='Analítico Cx.'!$B26)*('Diário 1º PA'!$B$4:$B$2007&gt;=F$4)*('Diário 1º PA'!$B$4:$B$2007&lt;=EOMONTH(F$4,0))*('Diário 1º PA'!$F$4:$F$2007))
+SUMPRODUCT(('Diário 2º PA'!$E$4:$E$1978='Analítico Cx.'!$B26)*('Diário 2º PA'!$B$4:$B$1978&gt;=F$4)*('Diário 2º PA'!$B$4:$B$1978&lt;=EOMONTH(F$4,0))*('Diário 2º PA'!$F$4:$F$1978))
+SUMPRODUCT(('Diário 3º PA'!$E$4:$E$1994='Analítico Cx.'!$B26)*('Diário 3º PA'!$B$4:$B$1994&gt;=F$4)*('Diário 3º PA'!$B$4:$B$1994&lt;=EOMONTH(F$4,0))*('Diário 3º PA'!$F$4:$F$1994))
+SUMPRODUCT(('Diário 4º PA'!$E$4:$E$2000='Analítico Cx.'!$B26)*('Diário 4º PA'!$B$4:$B$2000&gt;=F$4)*('Diário 4º PA'!$B$4:$B$2000&lt;=EOMONTH(F$4,0))*('Diário 4º PA'!$F$4:$F$2000))</f>
        <v>0</v>
      </c>
      <c r="G26" s="289">
        <f>SUMPRODUCT(('Diário 1º PA'!$E$4:$E$2007='Analítico Cx.'!$B26)*('Diário 1º PA'!$B$4:$B$2007&gt;=G$4)*('Diário 1º PA'!$B$4:$B$2007&lt;=EOMONTH(G$4,0))*('Diário 1º PA'!$F$4:$F$2007))
+SUMPRODUCT(('Diário 2º PA'!$E$4:$E$1978='Analítico Cx.'!$B26)*('Diário 2º PA'!$B$4:$B$1978&gt;=G$4)*('Diário 2º PA'!$B$4:$B$1978&lt;=EOMONTH(G$4,0))*('Diário 2º PA'!$F$4:$F$1978))
+SUMPRODUCT(('Diário 3º PA'!$E$4:$E$1994='Analítico Cx.'!$B26)*('Diário 3º PA'!$B$4:$B$1994&gt;=G$4)*('Diário 3º PA'!$B$4:$B$1994&lt;=EOMONTH(G$4,0))*('Diário 3º PA'!$F$4:$F$1994))
+SUMPRODUCT(('Diário 4º PA'!$E$4:$E$2000='Analítico Cx.'!$B26)*('Diário 4º PA'!$B$4:$B$2000&gt;=G$4)*('Diário 4º PA'!$B$4:$B$2000&lt;=EOMONTH(G$4,0))*('Diário 4º PA'!$F$4:$F$2000))</f>
        <v>0</v>
      </c>
      <c r="H26" s="289">
        <f>SUMPRODUCT(('Diário 1º PA'!$E$4:$E$2007='Analítico Cx.'!$B26)*('Diário 1º PA'!$B$4:$B$2007&gt;=H$4)*('Diário 1º PA'!$B$4:$B$2007&lt;=EOMONTH(H$4,0))*('Diário 1º PA'!$F$4:$F$2007))
+SUMPRODUCT(('Diário 2º PA'!$E$4:$E$1978='Analítico Cx.'!$B26)*('Diário 2º PA'!$B$4:$B$1978&gt;=H$4)*('Diário 2º PA'!$B$4:$B$1978&lt;=EOMONTH(H$4,0))*('Diário 2º PA'!$F$4:$F$1978))
+SUMPRODUCT(('Diário 3º PA'!$E$4:$E$1994='Analítico Cx.'!$B26)*('Diário 3º PA'!$B$4:$B$1994&gt;=H$4)*('Diário 3º PA'!$B$4:$B$1994&lt;=EOMONTH(H$4,0))*('Diário 3º PA'!$F$4:$F$1994))
+SUMPRODUCT(('Diário 4º PA'!$E$4:$E$2000='Analítico Cx.'!$B26)*('Diário 4º PA'!$B$4:$B$2000&gt;=H$4)*('Diário 4º PA'!$B$4:$B$2000&lt;=EOMONTH(H$4,0))*('Diário 4º PA'!$F$4:$F$2000))</f>
        <v>0</v>
      </c>
      <c r="I26" s="289">
        <f>SUMPRODUCT(('Diário 1º PA'!$E$4:$E$2007='Analítico Cx.'!$B26)*('Diário 1º PA'!$B$4:$B$2007&gt;=I$4)*('Diário 1º PA'!$B$4:$B$2007&lt;=EOMONTH(I$4,0))*('Diário 1º PA'!$F$4:$F$2007))
+SUMPRODUCT(('Diário 2º PA'!$E$4:$E$1978='Analítico Cx.'!$B26)*('Diário 2º PA'!$B$4:$B$1978&gt;=I$4)*('Diário 2º PA'!$B$4:$B$1978&lt;=EOMONTH(I$4,0))*('Diário 2º PA'!$F$4:$F$1978))
+SUMPRODUCT(('Diário 3º PA'!$E$4:$E$1994='Analítico Cx.'!$B26)*('Diário 3º PA'!$B$4:$B$1994&gt;=I$4)*('Diário 3º PA'!$B$4:$B$1994&lt;=EOMONTH(I$4,0))*('Diário 3º PA'!$F$4:$F$1994))
+SUMPRODUCT(('Diário 4º PA'!$E$4:$E$2000='Analítico Cx.'!$B26)*('Diário 4º PA'!$B$4:$B$2000&gt;=I$4)*('Diário 4º PA'!$B$4:$B$2000&lt;=EOMONTH(I$4,0))*('Diário 4º PA'!$F$4:$F$2000))</f>
        <v>0</v>
      </c>
      <c r="J26" s="289">
        <f>SUMPRODUCT(('Diário 1º PA'!$E$4:$E$2007='Analítico Cx.'!$B26)*('Diário 1º PA'!$B$4:$B$2007&gt;=J$4)*('Diário 1º PA'!$B$4:$B$2007&lt;=EOMONTH(J$4,0))*('Diário 1º PA'!$F$4:$F$2007))
+SUMPRODUCT(('Diário 2º PA'!$E$4:$E$1978='Analítico Cx.'!$B26)*('Diário 2º PA'!$B$4:$B$1978&gt;=J$4)*('Diário 2º PA'!$B$4:$B$1978&lt;=EOMONTH(J$4,0))*('Diário 2º PA'!$F$4:$F$1978))
+SUMPRODUCT(('Diário 3º PA'!$E$4:$E$1994='Analítico Cx.'!$B26)*('Diário 3º PA'!$B$4:$B$1994&gt;=J$4)*('Diário 3º PA'!$B$4:$B$1994&lt;=EOMONTH(J$4,0))*('Diário 3º PA'!$F$4:$F$1994))
+SUMPRODUCT(('Diário 4º PA'!$E$4:$E$2000='Analítico Cx.'!$B26)*('Diário 4º PA'!$B$4:$B$2000&gt;=J$4)*('Diário 4º PA'!$B$4:$B$2000&lt;=EOMONTH(J$4,0))*('Diário 4º PA'!$F$4:$F$2000))</f>
        <v>0</v>
      </c>
      <c r="K26" s="289">
        <f>SUMPRODUCT(('Diário 1º PA'!$E$4:$E$2007='Analítico Cx.'!$B26)*('Diário 1º PA'!$B$4:$B$2007&gt;=K$4)*('Diário 1º PA'!$B$4:$B$2007&lt;=EOMONTH(K$4,0))*('Diário 1º PA'!$F$4:$F$2007))
+SUMPRODUCT(('Diário 2º PA'!$E$4:$E$1978='Analítico Cx.'!$B26)*('Diário 2º PA'!$B$4:$B$1978&gt;=K$4)*('Diário 2º PA'!$B$4:$B$1978&lt;=EOMONTH(K$4,0))*('Diário 2º PA'!$F$4:$F$1978))
+SUMPRODUCT(('Diário 3º PA'!$E$4:$E$1994='Analítico Cx.'!$B26)*('Diário 3º PA'!$B$4:$B$1994&gt;=K$4)*('Diário 3º PA'!$B$4:$B$1994&lt;=EOMONTH(K$4,0))*('Diário 3º PA'!$F$4:$F$1994))
+SUMPRODUCT(('Diário 4º PA'!$E$4:$E$2000='Analítico Cx.'!$B26)*('Diário 4º PA'!$B$4:$B$2000&gt;=K$4)*('Diário 4º PA'!$B$4:$B$2000&lt;=EOMONTH(K$4,0))*('Diário 4º PA'!$F$4:$F$2000))</f>
        <v>0</v>
      </c>
      <c r="L26" s="289">
        <f>SUMPRODUCT(('Diário 1º PA'!$E$4:$E$2007='Analítico Cx.'!$B26)*('Diário 1º PA'!$B$4:$B$2007&gt;=L$4)*('Diário 1º PA'!$B$4:$B$2007&lt;=EOMONTH(L$4,0))*('Diário 1º PA'!$F$4:$F$2007))
+SUMPRODUCT(('Diário 2º PA'!$E$4:$E$1978='Analítico Cx.'!$B26)*('Diário 2º PA'!$B$4:$B$1978&gt;=L$4)*('Diário 2º PA'!$B$4:$B$1978&lt;=EOMONTH(L$4,0))*('Diário 2º PA'!$F$4:$F$1978))
+SUMPRODUCT(('Diário 3º PA'!$E$4:$E$1994='Analítico Cx.'!$B26)*('Diário 3º PA'!$B$4:$B$1994&gt;=L$4)*('Diário 3º PA'!$B$4:$B$1994&lt;=EOMONTH(L$4,0))*('Diário 3º PA'!$F$4:$F$1994))
+SUMPRODUCT(('Diário 4º PA'!$E$4:$E$2000='Analítico Cx.'!$B26)*('Diário 4º PA'!$B$4:$B$2000&gt;=L$4)*('Diário 4º PA'!$B$4:$B$2000&lt;=EOMONTH(L$4,0))*('Diário 4º PA'!$F$4:$F$2000))</f>
        <v>0</v>
      </c>
      <c r="M26" s="289">
        <f>SUMPRODUCT(('Diário 1º PA'!$E$4:$E$2007='Analítico Cx.'!$B26)*('Diário 1º PA'!$B$4:$B$2007&gt;=M$4)*('Diário 1º PA'!$B$4:$B$2007&lt;=EOMONTH(M$4,0))*('Diário 1º PA'!$F$4:$F$2007))
+SUMPRODUCT(('Diário 2º PA'!$E$4:$E$1978='Analítico Cx.'!$B26)*('Diário 2º PA'!$B$4:$B$1978&gt;=M$4)*('Diário 2º PA'!$B$4:$B$1978&lt;=EOMONTH(M$4,0))*('Diário 2º PA'!$F$4:$F$1978))
+SUMPRODUCT(('Diário 3º PA'!$E$4:$E$1994='Analítico Cx.'!$B26)*('Diário 3º PA'!$B$4:$B$1994&gt;=M$4)*('Diário 3º PA'!$B$4:$B$1994&lt;=EOMONTH(M$4,0))*('Diário 3º PA'!$F$4:$F$1994))
+SUMPRODUCT(('Diário 4º PA'!$E$4:$E$2000='Analítico Cx.'!$B26)*('Diário 4º PA'!$B$4:$B$2000&gt;=M$4)*('Diário 4º PA'!$B$4:$B$2000&lt;=EOMONTH(M$4,0))*('Diário 4º PA'!$F$4:$F$2000))</f>
        <v>0</v>
      </c>
      <c r="N26" s="289">
        <f>SUMPRODUCT(('Diário 1º PA'!$E$4:$E$2007='Analítico Cx.'!$B26)*('Diário 1º PA'!$B$4:$B$2007&gt;=N$4)*('Diário 1º PA'!$B$4:$B$2007&lt;=EOMONTH(N$4,0))*('Diário 1º PA'!$F$4:$F$2007))
+SUMPRODUCT(('Diário 2º PA'!$E$4:$E$1978='Analítico Cx.'!$B26)*('Diário 2º PA'!$B$4:$B$1978&gt;=N$4)*('Diário 2º PA'!$B$4:$B$1978&lt;=EOMONTH(N$4,0))*('Diário 2º PA'!$F$4:$F$1978))
+SUMPRODUCT(('Diário 3º PA'!$E$4:$E$1994='Analítico Cx.'!$B26)*('Diário 3º PA'!$B$4:$B$1994&gt;=N$4)*('Diário 3º PA'!$B$4:$B$1994&lt;=EOMONTH(N$4,0))*('Diário 3º PA'!$F$4:$F$1994))
+SUMPRODUCT(('Diário 4º PA'!$E$4:$E$2000='Analítico Cx.'!$B26)*('Diário 4º PA'!$B$4:$B$2000&gt;=N$4)*('Diário 4º PA'!$B$4:$B$2000&lt;=EOMONTH(N$4,0))*('Diário 4º PA'!$F$4:$F$2000))</f>
        <v>0</v>
      </c>
      <c r="O26" s="315">
        <f t="shared" si="7"/>
        <v>0</v>
      </c>
      <c r="P26" s="316">
        <f t="shared" si="8"/>
        <v>0</v>
      </c>
      <c r="Q26" s="295"/>
      <c r="R26" s="295"/>
      <c r="S26" s="295"/>
      <c r="T26" s="295"/>
      <c r="U26" s="295"/>
      <c r="V26" s="295"/>
      <c r="W26" s="295"/>
      <c r="X26" s="295"/>
      <c r="Y26" s="295"/>
      <c r="Z26" s="295"/>
    </row>
    <row r="27" spans="1:26" ht="23.25" customHeight="1" x14ac:dyDescent="0.25">
      <c r="A27" s="331" t="s">
        <v>165</v>
      </c>
      <c r="B27" s="332" t="s">
        <v>166</v>
      </c>
      <c r="C27" s="289">
        <f>SUMPRODUCT(('Diário 1º PA'!$E$4:$E$2007='Analítico Cx.'!$B27)*('Diário 1º PA'!$B$4:$B$2007&gt;=C$4)*('Diário 1º PA'!$B$4:$B$2007&lt;=EOMONTH(C$4,0))*('Diário 1º PA'!$F$4:$F$2007))
+SUMPRODUCT(('Diário 2º PA'!$E$4:$E$1978='Analítico Cx.'!$B27)*('Diário 2º PA'!$B$4:$B$1978&gt;=C$4)*('Diário 2º PA'!$B$4:$B$1978&lt;=EOMONTH(C$4,0))*('Diário 2º PA'!$F$4:$F$1978))
+SUMPRODUCT(('Diário 3º PA'!$E$4:$E$1994='Analítico Cx.'!$B27)*('Diário 3º PA'!$B$4:$B$1994&gt;=C$4)*('Diário 3º PA'!$B$4:$B$1994&lt;=EOMONTH(C$4,0))*('Diário 3º PA'!$F$4:$F$1994))
+SUMPRODUCT(('Diário 4º PA'!$E$4:$E$2000='Analítico Cx.'!$B27)*('Diário 4º PA'!$B$4:$B$2000&gt;=C$4)*('Diário 4º PA'!$B$4:$B$2000&lt;=EOMONTH(C$4,0))*('Diário 4º PA'!$F$4:$F$2000))</f>
        <v>7410.79</v>
      </c>
      <c r="D27" s="289">
        <f>SUMPRODUCT(('Diário 1º PA'!$E$4:$E$2007='Analítico Cx.'!$B27)*('Diário 1º PA'!$B$4:$B$2007&gt;=D$4)*('Diário 1º PA'!$B$4:$B$2007&lt;=EOMONTH(D$4,0))*('Diário 1º PA'!$F$4:$F$2007))
+SUMPRODUCT(('Diário 2º PA'!$E$4:$E$1978='Analítico Cx.'!$B27)*('Diário 2º PA'!$B$4:$B$1978&gt;=D$4)*('Diário 2º PA'!$B$4:$B$1978&lt;=EOMONTH(D$4,0))*('Diário 2º PA'!$F$4:$F$1978))
+SUMPRODUCT(('Diário 3º PA'!$E$4:$E$1994='Analítico Cx.'!$B27)*('Diário 3º PA'!$B$4:$B$1994&gt;=D$4)*('Diário 3º PA'!$B$4:$B$1994&lt;=EOMONTH(D$4,0))*('Diário 3º PA'!$F$4:$F$1994))
+SUMPRODUCT(('Diário 4º PA'!$E$4:$E$2000='Analítico Cx.'!$B27)*('Diário 4º PA'!$B$4:$B$2000&gt;=D$4)*('Diário 4º PA'!$B$4:$B$2000&lt;=EOMONTH(D$4,0))*('Diário 4º PA'!$F$4:$F$2000))</f>
        <v>6987.83</v>
      </c>
      <c r="E27" s="289">
        <f>SUMPRODUCT(('Diário 1º PA'!$E$4:$E$2007='Analítico Cx.'!$B27)*('Diário 1º PA'!$B$4:$B$2007&gt;=E$4)*('Diário 1º PA'!$B$4:$B$2007&lt;=EOMONTH(E$4,0))*('Diário 1º PA'!$F$4:$F$2007))
+SUMPRODUCT(('Diário 2º PA'!$E$4:$E$1978='Analítico Cx.'!$B27)*('Diário 2º PA'!$B$4:$B$1978&gt;=E$4)*('Diário 2º PA'!$B$4:$B$1978&lt;=EOMONTH(E$4,0))*('Diário 2º PA'!$F$4:$F$1978))
+SUMPRODUCT(('Diário 3º PA'!$E$4:$E$1994='Analítico Cx.'!$B27)*('Diário 3º PA'!$B$4:$B$1994&gt;=E$4)*('Diário 3º PA'!$B$4:$B$1994&lt;=EOMONTH(E$4,0))*('Diário 3º PA'!$F$4:$F$1994))
+SUMPRODUCT(('Diário 4º PA'!$E$4:$E$2000='Analítico Cx.'!$B27)*('Diário 4º PA'!$B$4:$B$2000&gt;=E$4)*('Diário 4º PA'!$B$4:$B$2000&lt;=EOMONTH(E$4,0))*('Diário 4º PA'!$F$4:$F$2000))</f>
        <v>6352.39</v>
      </c>
      <c r="F27" s="289">
        <f>SUMPRODUCT(('Diário 1º PA'!$E$4:$E$2007='Analítico Cx.'!$B27)*('Diário 1º PA'!$B$4:$B$2007&gt;=F$4)*('Diário 1º PA'!$B$4:$B$2007&lt;=EOMONTH(F$4,0))*('Diário 1º PA'!$F$4:$F$2007))
+SUMPRODUCT(('Diário 2º PA'!$E$4:$E$1978='Analítico Cx.'!$B27)*('Diário 2º PA'!$B$4:$B$1978&gt;=F$4)*('Diário 2º PA'!$B$4:$B$1978&lt;=EOMONTH(F$4,0))*('Diário 2º PA'!$F$4:$F$1978))
+SUMPRODUCT(('Diário 3º PA'!$E$4:$E$1994='Analítico Cx.'!$B27)*('Diário 3º PA'!$B$4:$B$1994&gt;=F$4)*('Diário 3º PA'!$B$4:$B$1994&lt;=EOMONTH(F$4,0))*('Diário 3º PA'!$F$4:$F$1994))
+SUMPRODUCT(('Diário 4º PA'!$E$4:$E$2000='Analítico Cx.'!$B27)*('Diário 4º PA'!$B$4:$B$2000&gt;=F$4)*('Diário 4º PA'!$B$4:$B$2000&lt;=EOMONTH(F$4,0))*('Diário 4º PA'!$F$4:$F$2000))</f>
        <v>5785.83</v>
      </c>
      <c r="G27" s="289">
        <f>SUMPRODUCT(('Diário 1º PA'!$E$4:$E$2007='Analítico Cx.'!$B27)*('Diário 1º PA'!$B$4:$B$2007&gt;=G$4)*('Diário 1º PA'!$B$4:$B$2007&lt;=EOMONTH(G$4,0))*('Diário 1º PA'!$F$4:$F$2007))
+SUMPRODUCT(('Diário 2º PA'!$E$4:$E$1978='Analítico Cx.'!$B27)*('Diário 2º PA'!$B$4:$B$1978&gt;=G$4)*('Diário 2º PA'!$B$4:$B$1978&lt;=EOMONTH(G$4,0))*('Diário 2º PA'!$F$4:$F$1978))
+SUMPRODUCT(('Diário 3º PA'!$E$4:$E$1994='Analítico Cx.'!$B27)*('Diário 3º PA'!$B$4:$B$1994&gt;=G$4)*('Diário 3º PA'!$B$4:$B$1994&lt;=EOMONTH(G$4,0))*('Diário 3º PA'!$F$4:$F$1994))
+SUMPRODUCT(('Diário 4º PA'!$E$4:$E$2000='Analítico Cx.'!$B27)*('Diário 4º PA'!$B$4:$B$2000&gt;=G$4)*('Diário 4º PA'!$B$4:$B$2000&lt;=EOMONTH(G$4,0))*('Diário 4º PA'!$F$4:$F$2000))</f>
        <v>0</v>
      </c>
      <c r="H27" s="289">
        <f>SUMPRODUCT(('Diário 1º PA'!$E$4:$E$2007='Analítico Cx.'!$B27)*('Diário 1º PA'!$B$4:$B$2007&gt;=H$4)*('Diário 1º PA'!$B$4:$B$2007&lt;=EOMONTH(H$4,0))*('Diário 1º PA'!$F$4:$F$2007))
+SUMPRODUCT(('Diário 2º PA'!$E$4:$E$1978='Analítico Cx.'!$B27)*('Diário 2º PA'!$B$4:$B$1978&gt;=H$4)*('Diário 2º PA'!$B$4:$B$1978&lt;=EOMONTH(H$4,0))*('Diário 2º PA'!$F$4:$F$1978))
+SUMPRODUCT(('Diário 3º PA'!$E$4:$E$1994='Analítico Cx.'!$B27)*('Diário 3º PA'!$B$4:$B$1994&gt;=H$4)*('Diário 3º PA'!$B$4:$B$1994&lt;=EOMONTH(H$4,0))*('Diário 3º PA'!$F$4:$F$1994))
+SUMPRODUCT(('Diário 4º PA'!$E$4:$E$2000='Analítico Cx.'!$B27)*('Diário 4º PA'!$B$4:$B$2000&gt;=H$4)*('Diário 4º PA'!$B$4:$B$2000&lt;=EOMONTH(H$4,0))*('Diário 4º PA'!$F$4:$F$2000))</f>
        <v>6495.18</v>
      </c>
      <c r="I27" s="289">
        <f>SUMPRODUCT(('Diário 1º PA'!$E$4:$E$2007='Analítico Cx.'!$B27)*('Diário 1º PA'!$B$4:$B$2007&gt;=I$4)*('Diário 1º PA'!$B$4:$B$2007&lt;=EOMONTH(I$4,0))*('Diário 1º PA'!$F$4:$F$2007))
+SUMPRODUCT(('Diário 2º PA'!$E$4:$E$1978='Analítico Cx.'!$B27)*('Diário 2º PA'!$B$4:$B$1978&gt;=I$4)*('Diário 2º PA'!$B$4:$B$1978&lt;=EOMONTH(I$4,0))*('Diário 2º PA'!$F$4:$F$1978))
+SUMPRODUCT(('Diário 3º PA'!$E$4:$E$1994='Analítico Cx.'!$B27)*('Diário 3º PA'!$B$4:$B$1994&gt;=I$4)*('Diário 3º PA'!$B$4:$B$1994&lt;=EOMONTH(I$4,0))*('Diário 3º PA'!$F$4:$F$1994))
+SUMPRODUCT(('Diário 4º PA'!$E$4:$E$2000='Analítico Cx.'!$B27)*('Diário 4º PA'!$B$4:$B$2000&gt;=I$4)*('Diário 4º PA'!$B$4:$B$2000&lt;=EOMONTH(I$4,0))*('Diário 4º PA'!$F$4:$F$2000))</f>
        <v>1934.77</v>
      </c>
      <c r="J27" s="289">
        <f>SUMPRODUCT(('Diário 1º PA'!$E$4:$E$2007='Analítico Cx.'!$B27)*('Diário 1º PA'!$B$4:$B$2007&gt;=J$4)*('Diário 1º PA'!$B$4:$B$2007&lt;=EOMONTH(J$4,0))*('Diário 1º PA'!$F$4:$F$2007))
+SUMPRODUCT(('Diário 2º PA'!$E$4:$E$1978='Analítico Cx.'!$B27)*('Diário 2º PA'!$B$4:$B$1978&gt;=J$4)*('Diário 2º PA'!$B$4:$B$1978&lt;=EOMONTH(J$4,0))*('Diário 2º PA'!$F$4:$F$1978))
+SUMPRODUCT(('Diário 3º PA'!$E$4:$E$1994='Analítico Cx.'!$B27)*('Diário 3º PA'!$B$4:$B$1994&gt;=J$4)*('Diário 3º PA'!$B$4:$B$1994&lt;=EOMONTH(J$4,0))*('Diário 3º PA'!$F$4:$F$1994))
+SUMPRODUCT(('Diário 4º PA'!$E$4:$E$2000='Analítico Cx.'!$B27)*('Diário 4º PA'!$B$4:$B$2000&gt;=J$4)*('Diário 4º PA'!$B$4:$B$2000&lt;=EOMONTH(J$4,0))*('Diário 4º PA'!$F$4:$F$2000))</f>
        <v>0</v>
      </c>
      <c r="K27" s="289">
        <f>SUMPRODUCT(('Diário 1º PA'!$E$4:$E$2007='Analítico Cx.'!$B27)*('Diário 1º PA'!$B$4:$B$2007&gt;=K$4)*('Diário 1º PA'!$B$4:$B$2007&lt;=EOMONTH(K$4,0))*('Diário 1º PA'!$F$4:$F$2007))
+SUMPRODUCT(('Diário 2º PA'!$E$4:$E$1978='Analítico Cx.'!$B27)*('Diário 2º PA'!$B$4:$B$1978&gt;=K$4)*('Diário 2º PA'!$B$4:$B$1978&lt;=EOMONTH(K$4,0))*('Diário 2º PA'!$F$4:$F$1978))
+SUMPRODUCT(('Diário 3º PA'!$E$4:$E$1994='Analítico Cx.'!$B27)*('Diário 3º PA'!$B$4:$B$1994&gt;=K$4)*('Diário 3º PA'!$B$4:$B$1994&lt;=EOMONTH(K$4,0))*('Diário 3º PA'!$F$4:$F$1994))
+SUMPRODUCT(('Diário 4º PA'!$E$4:$E$2000='Analítico Cx.'!$B27)*('Diário 4º PA'!$B$4:$B$2000&gt;=K$4)*('Diário 4º PA'!$B$4:$B$2000&lt;=EOMONTH(K$4,0))*('Diário 4º PA'!$F$4:$F$2000))</f>
        <v>0</v>
      </c>
      <c r="L27" s="289">
        <f>SUMPRODUCT(('Diário 1º PA'!$E$4:$E$2007='Analítico Cx.'!$B27)*('Diário 1º PA'!$B$4:$B$2007&gt;=L$4)*('Diário 1º PA'!$B$4:$B$2007&lt;=EOMONTH(L$4,0))*('Diário 1º PA'!$F$4:$F$2007))
+SUMPRODUCT(('Diário 2º PA'!$E$4:$E$1978='Analítico Cx.'!$B27)*('Diário 2º PA'!$B$4:$B$1978&gt;=L$4)*('Diário 2º PA'!$B$4:$B$1978&lt;=EOMONTH(L$4,0))*('Diário 2º PA'!$F$4:$F$1978))
+SUMPRODUCT(('Diário 3º PA'!$E$4:$E$1994='Analítico Cx.'!$B27)*('Diário 3º PA'!$B$4:$B$1994&gt;=L$4)*('Diário 3º PA'!$B$4:$B$1994&lt;=EOMONTH(L$4,0))*('Diário 3º PA'!$F$4:$F$1994))
+SUMPRODUCT(('Diário 4º PA'!$E$4:$E$2000='Analítico Cx.'!$B27)*('Diário 4º PA'!$B$4:$B$2000&gt;=L$4)*('Diário 4º PA'!$B$4:$B$2000&lt;=EOMONTH(L$4,0))*('Diário 4º PA'!$F$4:$F$2000))</f>
        <v>0</v>
      </c>
      <c r="M27" s="289">
        <f>SUMPRODUCT(('Diário 1º PA'!$E$4:$E$2007='Analítico Cx.'!$B27)*('Diário 1º PA'!$B$4:$B$2007&gt;=M$4)*('Diário 1º PA'!$B$4:$B$2007&lt;=EOMONTH(M$4,0))*('Diário 1º PA'!$F$4:$F$2007))
+SUMPRODUCT(('Diário 2º PA'!$E$4:$E$1978='Analítico Cx.'!$B27)*('Diário 2º PA'!$B$4:$B$1978&gt;=M$4)*('Diário 2º PA'!$B$4:$B$1978&lt;=EOMONTH(M$4,0))*('Diário 2º PA'!$F$4:$F$1978))
+SUMPRODUCT(('Diário 3º PA'!$E$4:$E$1994='Analítico Cx.'!$B27)*('Diário 3º PA'!$B$4:$B$1994&gt;=M$4)*('Diário 3º PA'!$B$4:$B$1994&lt;=EOMONTH(M$4,0))*('Diário 3º PA'!$F$4:$F$1994))
+SUMPRODUCT(('Diário 4º PA'!$E$4:$E$2000='Analítico Cx.'!$B27)*('Diário 4º PA'!$B$4:$B$2000&gt;=M$4)*('Diário 4º PA'!$B$4:$B$2000&lt;=EOMONTH(M$4,0))*('Diário 4º PA'!$F$4:$F$2000))</f>
        <v>0</v>
      </c>
      <c r="N27" s="289">
        <f>SUMPRODUCT(('Diário 1º PA'!$E$4:$E$2007='Analítico Cx.'!$B27)*('Diário 1º PA'!$B$4:$B$2007&gt;=N$4)*('Diário 1º PA'!$B$4:$B$2007&lt;=EOMONTH(N$4,0))*('Diário 1º PA'!$F$4:$F$2007))
+SUMPRODUCT(('Diário 2º PA'!$E$4:$E$1978='Analítico Cx.'!$B27)*('Diário 2º PA'!$B$4:$B$1978&gt;=N$4)*('Diário 2º PA'!$B$4:$B$1978&lt;=EOMONTH(N$4,0))*('Diário 2º PA'!$F$4:$F$1978))
+SUMPRODUCT(('Diário 3º PA'!$E$4:$E$1994='Analítico Cx.'!$B27)*('Diário 3º PA'!$B$4:$B$1994&gt;=N$4)*('Diário 3º PA'!$B$4:$B$1994&lt;=EOMONTH(N$4,0))*('Diário 3º PA'!$F$4:$F$1994))
+SUMPRODUCT(('Diário 4º PA'!$E$4:$E$2000='Analítico Cx.'!$B27)*('Diário 4º PA'!$B$4:$B$2000&gt;=N$4)*('Diário 4º PA'!$B$4:$B$2000&lt;=EOMONTH(N$4,0))*('Diário 4º PA'!$F$4:$F$2000))</f>
        <v>0</v>
      </c>
      <c r="O27" s="315">
        <f t="shared" si="7"/>
        <v>34966.789999999994</v>
      </c>
      <c r="P27" s="316">
        <f t="shared" si="8"/>
        <v>1.6987297694817441E-3</v>
      </c>
      <c r="Q27" s="295"/>
      <c r="R27" s="295"/>
      <c r="S27" s="295"/>
      <c r="T27" s="295"/>
      <c r="U27" s="295"/>
      <c r="V27" s="295"/>
      <c r="W27" s="295"/>
      <c r="X27" s="295"/>
      <c r="Y27" s="295"/>
      <c r="Z27" s="295"/>
    </row>
    <row r="28" spans="1:26" ht="23.25" customHeight="1" x14ac:dyDescent="0.25">
      <c r="A28" s="318"/>
      <c r="B28" s="319" t="s">
        <v>167</v>
      </c>
      <c r="C28" s="320">
        <f t="shared" ref="C28:O28" si="9">SUBTOTAL(109,C20:C27)</f>
        <v>230578.47000000003</v>
      </c>
      <c r="D28" s="320">
        <f t="shared" si="9"/>
        <v>892172.65999999992</v>
      </c>
      <c r="E28" s="320">
        <f t="shared" si="9"/>
        <v>944461.74000000011</v>
      </c>
      <c r="F28" s="320">
        <f t="shared" si="9"/>
        <v>1010182.8699999999</v>
      </c>
      <c r="G28" s="320">
        <f t="shared" si="9"/>
        <v>1073175.82</v>
      </c>
      <c r="H28" s="320">
        <f t="shared" si="9"/>
        <v>1148131.5600000003</v>
      </c>
      <c r="I28" s="320">
        <f t="shared" si="9"/>
        <v>1133758.7600000002</v>
      </c>
      <c r="J28" s="320">
        <f t="shared" si="9"/>
        <v>0</v>
      </c>
      <c r="K28" s="320">
        <f t="shared" si="9"/>
        <v>0</v>
      </c>
      <c r="L28" s="320">
        <f t="shared" si="9"/>
        <v>0</v>
      </c>
      <c r="M28" s="320">
        <f t="shared" si="9"/>
        <v>0</v>
      </c>
      <c r="N28" s="320">
        <f t="shared" si="9"/>
        <v>0</v>
      </c>
      <c r="O28" s="320">
        <f t="shared" si="9"/>
        <v>6432461.8799999999</v>
      </c>
      <c r="P28" s="321">
        <f t="shared" si="8"/>
        <v>0.31249692884627123</v>
      </c>
      <c r="Q28" s="295"/>
      <c r="R28" s="295"/>
      <c r="S28" s="295"/>
      <c r="T28" s="295"/>
      <c r="U28" s="295"/>
      <c r="V28" s="295"/>
      <c r="W28" s="295"/>
      <c r="X28" s="295"/>
      <c r="Y28" s="295"/>
      <c r="Z28" s="295"/>
    </row>
    <row r="29" spans="1:26" ht="23.25" customHeight="1" x14ac:dyDescent="0.25">
      <c r="A29" s="327" t="s">
        <v>97</v>
      </c>
      <c r="B29" s="328" t="s">
        <v>98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3"/>
      <c r="Q29" s="230"/>
      <c r="R29" s="230"/>
      <c r="S29" s="230"/>
      <c r="T29" s="230"/>
      <c r="U29" s="230"/>
      <c r="V29" s="230"/>
      <c r="W29" s="230"/>
      <c r="X29" s="230"/>
      <c r="Y29" s="230"/>
      <c r="Z29" s="230"/>
    </row>
    <row r="30" spans="1:26" ht="23.25" customHeight="1" x14ac:dyDescent="0.25">
      <c r="A30" s="331" t="s">
        <v>168</v>
      </c>
      <c r="B30" s="246" t="s">
        <v>169</v>
      </c>
      <c r="C30" s="289">
        <f>SUMPRODUCT(('Diário 1º PA'!$E$4:$E$2007='Analítico Cx.'!$B30)*('Diário 1º PA'!$B$4:$B$2007&gt;=C$4)*('Diário 1º PA'!$B$4:$B$2007&lt;=EOMONTH(C$4,0))*('Diário 1º PA'!$F$4:$F$2007))
+SUMPRODUCT(('Diário 2º PA'!$E$4:$E$1978='Analítico Cx.'!$B30)*('Diário 2º PA'!$B$4:$B$1978&gt;=C$4)*('Diário 2º PA'!$B$4:$B$1978&lt;=EOMONTH(C$4,0))*('Diário 2º PA'!$F$4:$F$1978))
+SUMPRODUCT(('Diário 3º PA'!$E$4:$E$1994='Analítico Cx.'!$B30)*('Diário 3º PA'!$B$4:$B$1994&gt;=C$4)*('Diário 3º PA'!$B$4:$B$1994&lt;=EOMONTH(C$4,0))*('Diário 3º PA'!$F$4:$F$1994))
+SUMPRODUCT(('Diário 4º PA'!$E$4:$E$2000='Analítico Cx.'!$B30)*('Diário 4º PA'!$B$4:$B$2000&gt;=C$4)*('Diário 4º PA'!$B$4:$B$2000&lt;=EOMONTH(C$4,0))*('Diário 4º PA'!$F$4:$F$2000))</f>
        <v>0</v>
      </c>
      <c r="D30" s="289">
        <f>SUMPRODUCT(('Diário 1º PA'!$E$4:$E$2007='Analítico Cx.'!$B30)*('Diário 1º PA'!$B$4:$B$2007&gt;=D$4)*('Diário 1º PA'!$B$4:$B$2007&lt;=EOMONTH(D$4,0))*('Diário 1º PA'!$F$4:$F$2007))
+SUMPRODUCT(('Diário 2º PA'!$E$4:$E$1978='Analítico Cx.'!$B30)*('Diário 2º PA'!$B$4:$B$1978&gt;=D$4)*('Diário 2º PA'!$B$4:$B$1978&lt;=EOMONTH(D$4,0))*('Diário 2º PA'!$F$4:$F$1978))
+SUMPRODUCT(('Diário 3º PA'!$E$4:$E$1994='Analítico Cx.'!$B30)*('Diário 3º PA'!$B$4:$B$1994&gt;=D$4)*('Diário 3º PA'!$B$4:$B$1994&lt;=EOMONTH(D$4,0))*('Diário 3º PA'!$F$4:$F$1994))
+SUMPRODUCT(('Diário 4º PA'!$E$4:$E$2000='Analítico Cx.'!$B30)*('Diário 4º PA'!$B$4:$B$2000&gt;=D$4)*('Diário 4º PA'!$B$4:$B$2000&lt;=EOMONTH(D$4,0))*('Diário 4º PA'!$F$4:$F$2000))</f>
        <v>0</v>
      </c>
      <c r="E30" s="289">
        <f>SUMPRODUCT(('Diário 1º PA'!$E$4:$E$2007='Analítico Cx.'!$B30)*('Diário 1º PA'!$B$4:$B$2007&gt;=E$4)*('Diário 1º PA'!$B$4:$B$2007&lt;=EOMONTH(E$4,0))*('Diário 1º PA'!$F$4:$F$2007))
+SUMPRODUCT(('Diário 2º PA'!$E$4:$E$1978='Analítico Cx.'!$B30)*('Diário 2º PA'!$B$4:$B$1978&gt;=E$4)*('Diário 2º PA'!$B$4:$B$1978&lt;=EOMONTH(E$4,0))*('Diário 2º PA'!$F$4:$F$1978))
+SUMPRODUCT(('Diário 3º PA'!$E$4:$E$1994='Analítico Cx.'!$B30)*('Diário 3º PA'!$B$4:$B$1994&gt;=E$4)*('Diário 3º PA'!$B$4:$B$1994&lt;=EOMONTH(E$4,0))*('Diário 3º PA'!$F$4:$F$1994))
+SUMPRODUCT(('Diário 4º PA'!$E$4:$E$2000='Analítico Cx.'!$B30)*('Diário 4º PA'!$B$4:$B$2000&gt;=E$4)*('Diário 4º PA'!$B$4:$B$2000&lt;=EOMONTH(E$4,0))*('Diário 4º PA'!$F$4:$F$2000))</f>
        <v>0</v>
      </c>
      <c r="F30" s="289">
        <f>SUMPRODUCT(('Diário 1º PA'!$E$4:$E$2007='Analítico Cx.'!$B30)*('Diário 1º PA'!$B$4:$B$2007&gt;=F$4)*('Diário 1º PA'!$B$4:$B$2007&lt;=EOMONTH(F$4,0))*('Diário 1º PA'!$F$4:$F$2007))
+SUMPRODUCT(('Diário 2º PA'!$E$4:$E$1978='Analítico Cx.'!$B30)*('Diário 2º PA'!$B$4:$B$1978&gt;=F$4)*('Diário 2º PA'!$B$4:$B$1978&lt;=EOMONTH(F$4,0))*('Diário 2º PA'!$F$4:$F$1978))
+SUMPRODUCT(('Diário 3º PA'!$E$4:$E$1994='Analítico Cx.'!$B30)*('Diário 3º PA'!$B$4:$B$1994&gt;=F$4)*('Diário 3º PA'!$B$4:$B$1994&lt;=EOMONTH(F$4,0))*('Diário 3º PA'!$F$4:$F$1994))
+SUMPRODUCT(('Diário 4º PA'!$E$4:$E$2000='Analítico Cx.'!$B30)*('Diário 4º PA'!$B$4:$B$2000&gt;=F$4)*('Diário 4º PA'!$B$4:$B$2000&lt;=EOMONTH(F$4,0))*('Diário 4º PA'!$F$4:$F$2000))</f>
        <v>0</v>
      </c>
      <c r="G30" s="289">
        <f>SUMPRODUCT(('Diário 1º PA'!$E$4:$E$2007='Analítico Cx.'!$B30)*('Diário 1º PA'!$B$4:$B$2007&gt;=G$4)*('Diário 1º PA'!$B$4:$B$2007&lt;=EOMONTH(G$4,0))*('Diário 1º PA'!$F$4:$F$2007))
+SUMPRODUCT(('Diário 2º PA'!$E$4:$E$1978='Analítico Cx.'!$B30)*('Diário 2º PA'!$B$4:$B$1978&gt;=G$4)*('Diário 2º PA'!$B$4:$B$1978&lt;=EOMONTH(G$4,0))*('Diário 2º PA'!$F$4:$F$1978))
+SUMPRODUCT(('Diário 3º PA'!$E$4:$E$1994='Analítico Cx.'!$B30)*('Diário 3º PA'!$B$4:$B$1994&gt;=G$4)*('Diário 3º PA'!$B$4:$B$1994&lt;=EOMONTH(G$4,0))*('Diário 3º PA'!$F$4:$F$1994))
+SUMPRODUCT(('Diário 4º PA'!$E$4:$E$2000='Analítico Cx.'!$B30)*('Diário 4º PA'!$B$4:$B$2000&gt;=G$4)*('Diário 4º PA'!$B$4:$B$2000&lt;=EOMONTH(G$4,0))*('Diário 4º PA'!$F$4:$F$2000))</f>
        <v>0</v>
      </c>
      <c r="H30" s="289">
        <f>SUMPRODUCT(('Diário 1º PA'!$E$4:$E$2007='Analítico Cx.'!$B30)*('Diário 1º PA'!$B$4:$B$2007&gt;=H$4)*('Diário 1º PA'!$B$4:$B$2007&lt;=EOMONTH(H$4,0))*('Diário 1º PA'!$F$4:$F$2007))
+SUMPRODUCT(('Diário 2º PA'!$E$4:$E$1978='Analítico Cx.'!$B30)*('Diário 2º PA'!$B$4:$B$1978&gt;=H$4)*('Diário 2º PA'!$B$4:$B$1978&lt;=EOMONTH(H$4,0))*('Diário 2º PA'!$F$4:$F$1978))
+SUMPRODUCT(('Diário 3º PA'!$E$4:$E$1994='Analítico Cx.'!$B30)*('Diário 3º PA'!$B$4:$B$1994&gt;=H$4)*('Diário 3º PA'!$B$4:$B$1994&lt;=EOMONTH(H$4,0))*('Diário 3º PA'!$F$4:$F$1994))
+SUMPRODUCT(('Diário 4º PA'!$E$4:$E$2000='Analítico Cx.'!$B30)*('Diário 4º PA'!$B$4:$B$2000&gt;=H$4)*('Diário 4º PA'!$B$4:$B$2000&lt;=EOMONTH(H$4,0))*('Diário 4º PA'!$F$4:$F$2000))</f>
        <v>0</v>
      </c>
      <c r="I30" s="289">
        <f>SUMPRODUCT(('Diário 1º PA'!$E$4:$E$2007='Analítico Cx.'!$B30)*('Diário 1º PA'!$B$4:$B$2007&gt;=I$4)*('Diário 1º PA'!$B$4:$B$2007&lt;=EOMONTH(I$4,0))*('Diário 1º PA'!$F$4:$F$2007))
+SUMPRODUCT(('Diário 2º PA'!$E$4:$E$1978='Analítico Cx.'!$B30)*('Diário 2º PA'!$B$4:$B$1978&gt;=I$4)*('Diário 2º PA'!$B$4:$B$1978&lt;=EOMONTH(I$4,0))*('Diário 2º PA'!$F$4:$F$1978))
+SUMPRODUCT(('Diário 3º PA'!$E$4:$E$1994='Analítico Cx.'!$B30)*('Diário 3º PA'!$B$4:$B$1994&gt;=I$4)*('Diário 3º PA'!$B$4:$B$1994&lt;=EOMONTH(I$4,0))*('Diário 3º PA'!$F$4:$F$1994))
+SUMPRODUCT(('Diário 4º PA'!$E$4:$E$2000='Analítico Cx.'!$B30)*('Diário 4º PA'!$B$4:$B$2000&gt;=I$4)*('Diário 4º PA'!$B$4:$B$2000&lt;=EOMONTH(I$4,0))*('Diário 4º PA'!$F$4:$F$2000))</f>
        <v>0</v>
      </c>
      <c r="J30" s="289">
        <f>SUMPRODUCT(('Diário 1º PA'!$E$4:$E$2007='Analítico Cx.'!$B30)*('Diário 1º PA'!$B$4:$B$2007&gt;=J$4)*('Diário 1º PA'!$B$4:$B$2007&lt;=EOMONTH(J$4,0))*('Diário 1º PA'!$F$4:$F$2007))
+SUMPRODUCT(('Diário 2º PA'!$E$4:$E$1978='Analítico Cx.'!$B30)*('Diário 2º PA'!$B$4:$B$1978&gt;=J$4)*('Diário 2º PA'!$B$4:$B$1978&lt;=EOMONTH(J$4,0))*('Diário 2º PA'!$F$4:$F$1978))
+SUMPRODUCT(('Diário 3º PA'!$E$4:$E$1994='Analítico Cx.'!$B30)*('Diário 3º PA'!$B$4:$B$1994&gt;=J$4)*('Diário 3º PA'!$B$4:$B$1994&lt;=EOMONTH(J$4,0))*('Diário 3º PA'!$F$4:$F$1994))
+SUMPRODUCT(('Diário 4º PA'!$E$4:$E$2000='Analítico Cx.'!$B30)*('Diário 4º PA'!$B$4:$B$2000&gt;=J$4)*('Diário 4º PA'!$B$4:$B$2000&lt;=EOMONTH(J$4,0))*('Diário 4º PA'!$F$4:$F$2000))</f>
        <v>0</v>
      </c>
      <c r="K30" s="289">
        <f>SUMPRODUCT(('Diário 1º PA'!$E$4:$E$2007='Analítico Cx.'!$B30)*('Diário 1º PA'!$B$4:$B$2007&gt;=K$4)*('Diário 1º PA'!$B$4:$B$2007&lt;=EOMONTH(K$4,0))*('Diário 1º PA'!$F$4:$F$2007))
+SUMPRODUCT(('Diário 2º PA'!$E$4:$E$1978='Analítico Cx.'!$B30)*('Diário 2º PA'!$B$4:$B$1978&gt;=K$4)*('Diário 2º PA'!$B$4:$B$1978&lt;=EOMONTH(K$4,0))*('Diário 2º PA'!$F$4:$F$1978))
+SUMPRODUCT(('Diário 3º PA'!$E$4:$E$1994='Analítico Cx.'!$B30)*('Diário 3º PA'!$B$4:$B$1994&gt;=K$4)*('Diário 3º PA'!$B$4:$B$1994&lt;=EOMONTH(K$4,0))*('Diário 3º PA'!$F$4:$F$1994))
+SUMPRODUCT(('Diário 4º PA'!$E$4:$E$2000='Analítico Cx.'!$B30)*('Diário 4º PA'!$B$4:$B$2000&gt;=K$4)*('Diário 4º PA'!$B$4:$B$2000&lt;=EOMONTH(K$4,0))*('Diário 4º PA'!$F$4:$F$2000))</f>
        <v>0</v>
      </c>
      <c r="L30" s="289">
        <f>SUMPRODUCT(('Diário 1º PA'!$E$4:$E$2007='Analítico Cx.'!$B30)*('Diário 1º PA'!$B$4:$B$2007&gt;=L$4)*('Diário 1º PA'!$B$4:$B$2007&lt;=EOMONTH(L$4,0))*('Diário 1º PA'!$F$4:$F$2007))
+SUMPRODUCT(('Diário 2º PA'!$E$4:$E$1978='Analítico Cx.'!$B30)*('Diário 2º PA'!$B$4:$B$1978&gt;=L$4)*('Diário 2º PA'!$B$4:$B$1978&lt;=EOMONTH(L$4,0))*('Diário 2º PA'!$F$4:$F$1978))
+SUMPRODUCT(('Diário 3º PA'!$E$4:$E$1994='Analítico Cx.'!$B30)*('Diário 3º PA'!$B$4:$B$1994&gt;=L$4)*('Diário 3º PA'!$B$4:$B$1994&lt;=EOMONTH(L$4,0))*('Diário 3º PA'!$F$4:$F$1994))
+SUMPRODUCT(('Diário 4º PA'!$E$4:$E$2000='Analítico Cx.'!$B30)*('Diário 4º PA'!$B$4:$B$2000&gt;=L$4)*('Diário 4º PA'!$B$4:$B$2000&lt;=EOMONTH(L$4,0))*('Diário 4º PA'!$F$4:$F$2000))</f>
        <v>0</v>
      </c>
      <c r="M30" s="289">
        <f>SUMPRODUCT(('Diário 1º PA'!$E$4:$E$2007='Analítico Cx.'!$B30)*('Diário 1º PA'!$B$4:$B$2007&gt;=M$4)*('Diário 1º PA'!$B$4:$B$2007&lt;=EOMONTH(M$4,0))*('Diário 1º PA'!$F$4:$F$2007))
+SUMPRODUCT(('Diário 2º PA'!$E$4:$E$1978='Analítico Cx.'!$B30)*('Diário 2º PA'!$B$4:$B$1978&gt;=M$4)*('Diário 2º PA'!$B$4:$B$1978&lt;=EOMONTH(M$4,0))*('Diário 2º PA'!$F$4:$F$1978))
+SUMPRODUCT(('Diário 3º PA'!$E$4:$E$1994='Analítico Cx.'!$B30)*('Diário 3º PA'!$B$4:$B$1994&gt;=M$4)*('Diário 3º PA'!$B$4:$B$1994&lt;=EOMONTH(M$4,0))*('Diário 3º PA'!$F$4:$F$1994))
+SUMPRODUCT(('Diário 4º PA'!$E$4:$E$2000='Analítico Cx.'!$B30)*('Diário 4º PA'!$B$4:$B$2000&gt;=M$4)*('Diário 4º PA'!$B$4:$B$2000&lt;=EOMONTH(M$4,0))*('Diário 4º PA'!$F$4:$F$2000))</f>
        <v>0</v>
      </c>
      <c r="N30" s="289">
        <f>SUMPRODUCT(('Diário 1º PA'!$E$4:$E$2007='Analítico Cx.'!$B30)*('Diário 1º PA'!$B$4:$B$2007&gt;=N$4)*('Diário 1º PA'!$B$4:$B$2007&lt;=EOMONTH(N$4,0))*('Diário 1º PA'!$F$4:$F$2007))
+SUMPRODUCT(('Diário 2º PA'!$E$4:$E$1978='Analítico Cx.'!$B30)*('Diário 2º PA'!$B$4:$B$1978&gt;=N$4)*('Diário 2º PA'!$B$4:$B$1978&lt;=EOMONTH(N$4,0))*('Diário 2º PA'!$F$4:$F$1978))
+SUMPRODUCT(('Diário 3º PA'!$E$4:$E$1994='Analítico Cx.'!$B30)*('Diário 3º PA'!$B$4:$B$1994&gt;=N$4)*('Diário 3º PA'!$B$4:$B$1994&lt;=EOMONTH(N$4,0))*('Diário 3º PA'!$F$4:$F$1994))
+SUMPRODUCT(('Diário 4º PA'!$E$4:$E$2000='Analítico Cx.'!$B30)*('Diário 4º PA'!$B$4:$B$2000&gt;=N$4)*('Diário 4º PA'!$B$4:$B$2000&lt;=EOMONTH(N$4,0))*('Diário 4º PA'!$F$4:$F$2000))</f>
        <v>0</v>
      </c>
      <c r="O30" s="315">
        <f t="shared" ref="O30:O31" si="10">SUM(C30:N30)</f>
        <v>0</v>
      </c>
      <c r="P30" s="316">
        <f t="shared" ref="P30:P32" si="11">IF($O$151=0,0,O30/$O$151)</f>
        <v>0</v>
      </c>
      <c r="Q30" s="295"/>
      <c r="R30" s="295"/>
      <c r="S30" s="295"/>
      <c r="T30" s="295"/>
      <c r="U30" s="295"/>
      <c r="V30" s="295"/>
      <c r="W30" s="295"/>
      <c r="X30" s="295"/>
      <c r="Y30" s="295"/>
      <c r="Z30" s="295"/>
    </row>
    <row r="31" spans="1:26" ht="23.25" customHeight="1" x14ac:dyDescent="0.25">
      <c r="A31" s="331" t="s">
        <v>170</v>
      </c>
      <c r="B31" s="246" t="s">
        <v>171</v>
      </c>
      <c r="C31" s="289">
        <f>SUMPRODUCT(('Diário 1º PA'!$E$4:$E$2007='Analítico Cx.'!$B31)*('Diário 1º PA'!$B$4:$B$2007&gt;=C$4)*('Diário 1º PA'!$B$4:$B$2007&lt;=EOMONTH(C$4,0))*('Diário 1º PA'!$F$4:$F$2007))
+SUMPRODUCT(('Diário 2º PA'!$E$4:$E$1978='Analítico Cx.'!$B31)*('Diário 2º PA'!$B$4:$B$1978&gt;=C$4)*('Diário 2º PA'!$B$4:$B$1978&lt;=EOMONTH(C$4,0))*('Diário 2º PA'!$F$4:$F$1978))
+SUMPRODUCT(('Diário 3º PA'!$E$4:$E$1994='Analítico Cx.'!$B31)*('Diário 3º PA'!$B$4:$B$1994&gt;=C$4)*('Diário 3º PA'!$B$4:$B$1994&lt;=EOMONTH(C$4,0))*('Diário 3º PA'!$F$4:$F$1994))
+SUMPRODUCT(('Diário 4º PA'!$E$4:$E$2000='Analítico Cx.'!$B31)*('Diário 4º PA'!$B$4:$B$2000&gt;=C$4)*('Diário 4º PA'!$B$4:$B$2000&lt;=EOMONTH(C$4,0))*('Diário 4º PA'!$F$4:$F$2000))</f>
        <v>0</v>
      </c>
      <c r="D31" s="289">
        <f>SUMPRODUCT(('Diário 1º PA'!$E$4:$E$2007='Analítico Cx.'!$B31)*('Diário 1º PA'!$B$4:$B$2007&gt;=D$4)*('Diário 1º PA'!$B$4:$B$2007&lt;=EOMONTH(D$4,0))*('Diário 1º PA'!$F$4:$F$2007))
+SUMPRODUCT(('Diário 2º PA'!$E$4:$E$1978='Analítico Cx.'!$B31)*('Diário 2º PA'!$B$4:$B$1978&gt;=D$4)*('Diário 2º PA'!$B$4:$B$1978&lt;=EOMONTH(D$4,0))*('Diário 2º PA'!$F$4:$F$1978))
+SUMPRODUCT(('Diário 3º PA'!$E$4:$E$1994='Analítico Cx.'!$B31)*('Diário 3º PA'!$B$4:$B$1994&gt;=D$4)*('Diário 3º PA'!$B$4:$B$1994&lt;=EOMONTH(D$4,0))*('Diário 3º PA'!$F$4:$F$1994))
+SUMPRODUCT(('Diário 4º PA'!$E$4:$E$2000='Analítico Cx.'!$B31)*('Diário 4º PA'!$B$4:$B$2000&gt;=D$4)*('Diário 4º PA'!$B$4:$B$2000&lt;=EOMONTH(D$4,0))*('Diário 4º PA'!$F$4:$F$2000))</f>
        <v>0</v>
      </c>
      <c r="E31" s="289">
        <f>SUMPRODUCT(('Diário 1º PA'!$E$4:$E$2007='Analítico Cx.'!$B31)*('Diário 1º PA'!$B$4:$B$2007&gt;=E$4)*('Diário 1º PA'!$B$4:$B$2007&lt;=EOMONTH(E$4,0))*('Diário 1º PA'!$F$4:$F$2007))
+SUMPRODUCT(('Diário 2º PA'!$E$4:$E$1978='Analítico Cx.'!$B31)*('Diário 2º PA'!$B$4:$B$1978&gt;=E$4)*('Diário 2º PA'!$B$4:$B$1978&lt;=EOMONTH(E$4,0))*('Diário 2º PA'!$F$4:$F$1978))
+SUMPRODUCT(('Diário 3º PA'!$E$4:$E$1994='Analítico Cx.'!$B31)*('Diário 3º PA'!$B$4:$B$1994&gt;=E$4)*('Diário 3º PA'!$B$4:$B$1994&lt;=EOMONTH(E$4,0))*('Diário 3º PA'!$F$4:$F$1994))
+SUMPRODUCT(('Diário 4º PA'!$E$4:$E$2000='Analítico Cx.'!$B31)*('Diário 4º PA'!$B$4:$B$2000&gt;=E$4)*('Diário 4º PA'!$B$4:$B$2000&lt;=EOMONTH(E$4,0))*('Diário 4º PA'!$F$4:$F$2000))</f>
        <v>0</v>
      </c>
      <c r="F31" s="289">
        <f>SUMPRODUCT(('Diário 1º PA'!$E$4:$E$2007='Analítico Cx.'!$B31)*('Diário 1º PA'!$B$4:$B$2007&gt;=F$4)*('Diário 1º PA'!$B$4:$B$2007&lt;=EOMONTH(F$4,0))*('Diário 1º PA'!$F$4:$F$2007))
+SUMPRODUCT(('Diário 2º PA'!$E$4:$E$1978='Analítico Cx.'!$B31)*('Diário 2º PA'!$B$4:$B$1978&gt;=F$4)*('Diário 2º PA'!$B$4:$B$1978&lt;=EOMONTH(F$4,0))*('Diário 2º PA'!$F$4:$F$1978))
+SUMPRODUCT(('Diário 3º PA'!$E$4:$E$1994='Analítico Cx.'!$B31)*('Diário 3º PA'!$B$4:$B$1994&gt;=F$4)*('Diário 3º PA'!$B$4:$B$1994&lt;=EOMONTH(F$4,0))*('Diário 3º PA'!$F$4:$F$1994))
+SUMPRODUCT(('Diário 4º PA'!$E$4:$E$2000='Analítico Cx.'!$B31)*('Diário 4º PA'!$B$4:$B$2000&gt;=F$4)*('Diário 4º PA'!$B$4:$B$2000&lt;=EOMONTH(F$4,0))*('Diário 4º PA'!$F$4:$F$2000))</f>
        <v>0</v>
      </c>
      <c r="G31" s="289">
        <f>SUMPRODUCT(('Diário 1º PA'!$E$4:$E$2007='Analítico Cx.'!$B31)*('Diário 1º PA'!$B$4:$B$2007&gt;=G$4)*('Diário 1º PA'!$B$4:$B$2007&lt;=EOMONTH(G$4,0))*('Diário 1º PA'!$F$4:$F$2007))
+SUMPRODUCT(('Diário 2º PA'!$E$4:$E$1978='Analítico Cx.'!$B31)*('Diário 2º PA'!$B$4:$B$1978&gt;=G$4)*('Diário 2º PA'!$B$4:$B$1978&lt;=EOMONTH(G$4,0))*('Diário 2º PA'!$F$4:$F$1978))
+SUMPRODUCT(('Diário 3º PA'!$E$4:$E$1994='Analítico Cx.'!$B31)*('Diário 3º PA'!$B$4:$B$1994&gt;=G$4)*('Diário 3º PA'!$B$4:$B$1994&lt;=EOMONTH(G$4,0))*('Diário 3º PA'!$F$4:$F$1994))
+SUMPRODUCT(('Diário 4º PA'!$E$4:$E$2000='Analítico Cx.'!$B31)*('Diário 4º PA'!$B$4:$B$2000&gt;=G$4)*('Diário 4º PA'!$B$4:$B$2000&lt;=EOMONTH(G$4,0))*('Diário 4º PA'!$F$4:$F$2000))</f>
        <v>0</v>
      </c>
      <c r="H31" s="289">
        <f>SUMPRODUCT(('Diário 1º PA'!$E$4:$E$2007='Analítico Cx.'!$B31)*('Diário 1º PA'!$B$4:$B$2007&gt;=H$4)*('Diário 1º PA'!$B$4:$B$2007&lt;=EOMONTH(H$4,0))*('Diário 1º PA'!$F$4:$F$2007))
+SUMPRODUCT(('Diário 2º PA'!$E$4:$E$1978='Analítico Cx.'!$B31)*('Diário 2º PA'!$B$4:$B$1978&gt;=H$4)*('Diário 2º PA'!$B$4:$B$1978&lt;=EOMONTH(H$4,0))*('Diário 2º PA'!$F$4:$F$1978))
+SUMPRODUCT(('Diário 3º PA'!$E$4:$E$1994='Analítico Cx.'!$B31)*('Diário 3º PA'!$B$4:$B$1994&gt;=H$4)*('Diário 3º PA'!$B$4:$B$1994&lt;=EOMONTH(H$4,0))*('Diário 3º PA'!$F$4:$F$1994))
+SUMPRODUCT(('Diário 4º PA'!$E$4:$E$2000='Analítico Cx.'!$B31)*('Diário 4º PA'!$B$4:$B$2000&gt;=H$4)*('Diário 4º PA'!$B$4:$B$2000&lt;=EOMONTH(H$4,0))*('Diário 4º PA'!$F$4:$F$2000))</f>
        <v>0</v>
      </c>
      <c r="I31" s="289">
        <f>SUMPRODUCT(('Diário 1º PA'!$E$4:$E$2007='Analítico Cx.'!$B31)*('Diário 1º PA'!$B$4:$B$2007&gt;=I$4)*('Diário 1º PA'!$B$4:$B$2007&lt;=EOMONTH(I$4,0))*('Diário 1º PA'!$F$4:$F$2007))
+SUMPRODUCT(('Diário 2º PA'!$E$4:$E$1978='Analítico Cx.'!$B31)*('Diário 2º PA'!$B$4:$B$1978&gt;=I$4)*('Diário 2º PA'!$B$4:$B$1978&lt;=EOMONTH(I$4,0))*('Diário 2º PA'!$F$4:$F$1978))
+SUMPRODUCT(('Diário 3º PA'!$E$4:$E$1994='Analítico Cx.'!$B31)*('Diário 3º PA'!$B$4:$B$1994&gt;=I$4)*('Diário 3º PA'!$B$4:$B$1994&lt;=EOMONTH(I$4,0))*('Diário 3º PA'!$F$4:$F$1994))
+SUMPRODUCT(('Diário 4º PA'!$E$4:$E$2000='Analítico Cx.'!$B31)*('Diário 4º PA'!$B$4:$B$2000&gt;=I$4)*('Diário 4º PA'!$B$4:$B$2000&lt;=EOMONTH(I$4,0))*('Diário 4º PA'!$F$4:$F$2000))</f>
        <v>539958.27999999991</v>
      </c>
      <c r="J31" s="289">
        <f>SUMPRODUCT(('Diário 1º PA'!$E$4:$E$2007='Analítico Cx.'!$B31)*('Diário 1º PA'!$B$4:$B$2007&gt;=J$4)*('Diário 1º PA'!$B$4:$B$2007&lt;=EOMONTH(J$4,0))*('Diário 1º PA'!$F$4:$F$2007))
+SUMPRODUCT(('Diário 2º PA'!$E$4:$E$1978='Analítico Cx.'!$B31)*('Diário 2º PA'!$B$4:$B$1978&gt;=J$4)*('Diário 2º PA'!$B$4:$B$1978&lt;=EOMONTH(J$4,0))*('Diário 2º PA'!$F$4:$F$1978))
+SUMPRODUCT(('Diário 3º PA'!$E$4:$E$1994='Analítico Cx.'!$B31)*('Diário 3º PA'!$B$4:$B$1994&gt;=J$4)*('Diário 3º PA'!$B$4:$B$1994&lt;=EOMONTH(J$4,0))*('Diário 3º PA'!$F$4:$F$1994))
+SUMPRODUCT(('Diário 4º PA'!$E$4:$E$2000='Analítico Cx.'!$B31)*('Diário 4º PA'!$B$4:$B$2000&gt;=J$4)*('Diário 4º PA'!$B$4:$B$2000&lt;=EOMONTH(J$4,0))*('Diário 4º PA'!$F$4:$F$2000))</f>
        <v>0</v>
      </c>
      <c r="K31" s="289">
        <f>SUMPRODUCT(('Diário 1º PA'!$E$4:$E$2007='Analítico Cx.'!$B31)*('Diário 1º PA'!$B$4:$B$2007&gt;=K$4)*('Diário 1º PA'!$B$4:$B$2007&lt;=EOMONTH(K$4,0))*('Diário 1º PA'!$F$4:$F$2007))
+SUMPRODUCT(('Diário 2º PA'!$E$4:$E$1978='Analítico Cx.'!$B31)*('Diário 2º PA'!$B$4:$B$1978&gt;=K$4)*('Diário 2º PA'!$B$4:$B$1978&lt;=EOMONTH(K$4,0))*('Diário 2º PA'!$F$4:$F$1978))
+SUMPRODUCT(('Diário 3º PA'!$E$4:$E$1994='Analítico Cx.'!$B31)*('Diário 3º PA'!$B$4:$B$1994&gt;=K$4)*('Diário 3º PA'!$B$4:$B$1994&lt;=EOMONTH(K$4,0))*('Diário 3º PA'!$F$4:$F$1994))
+SUMPRODUCT(('Diário 4º PA'!$E$4:$E$2000='Analítico Cx.'!$B31)*('Diário 4º PA'!$B$4:$B$2000&gt;=K$4)*('Diário 4º PA'!$B$4:$B$2000&lt;=EOMONTH(K$4,0))*('Diário 4º PA'!$F$4:$F$2000))</f>
        <v>0</v>
      </c>
      <c r="L31" s="289">
        <f>SUMPRODUCT(('Diário 1º PA'!$E$4:$E$2007='Analítico Cx.'!$B31)*('Diário 1º PA'!$B$4:$B$2007&gt;=L$4)*('Diário 1º PA'!$B$4:$B$2007&lt;=EOMONTH(L$4,0))*('Diário 1º PA'!$F$4:$F$2007))
+SUMPRODUCT(('Diário 2º PA'!$E$4:$E$1978='Analítico Cx.'!$B31)*('Diário 2º PA'!$B$4:$B$1978&gt;=L$4)*('Diário 2º PA'!$B$4:$B$1978&lt;=EOMONTH(L$4,0))*('Diário 2º PA'!$F$4:$F$1978))
+SUMPRODUCT(('Diário 3º PA'!$E$4:$E$1994='Analítico Cx.'!$B31)*('Diário 3º PA'!$B$4:$B$1994&gt;=L$4)*('Diário 3º PA'!$B$4:$B$1994&lt;=EOMONTH(L$4,0))*('Diário 3º PA'!$F$4:$F$1994))
+SUMPRODUCT(('Diário 4º PA'!$E$4:$E$2000='Analítico Cx.'!$B31)*('Diário 4º PA'!$B$4:$B$2000&gt;=L$4)*('Diário 4º PA'!$B$4:$B$2000&lt;=EOMONTH(L$4,0))*('Diário 4º PA'!$F$4:$F$2000))</f>
        <v>0</v>
      </c>
      <c r="M31" s="289">
        <f>SUMPRODUCT(('Diário 1º PA'!$E$4:$E$2007='Analítico Cx.'!$B31)*('Diário 1º PA'!$B$4:$B$2007&gt;=M$4)*('Diário 1º PA'!$B$4:$B$2007&lt;=EOMONTH(M$4,0))*('Diário 1º PA'!$F$4:$F$2007))
+SUMPRODUCT(('Diário 2º PA'!$E$4:$E$1978='Analítico Cx.'!$B31)*('Diário 2º PA'!$B$4:$B$1978&gt;=M$4)*('Diário 2º PA'!$B$4:$B$1978&lt;=EOMONTH(M$4,0))*('Diário 2º PA'!$F$4:$F$1978))
+SUMPRODUCT(('Diário 3º PA'!$E$4:$E$1994='Analítico Cx.'!$B31)*('Diário 3º PA'!$B$4:$B$1994&gt;=M$4)*('Diário 3º PA'!$B$4:$B$1994&lt;=EOMONTH(M$4,0))*('Diário 3º PA'!$F$4:$F$1994))
+SUMPRODUCT(('Diário 4º PA'!$E$4:$E$2000='Analítico Cx.'!$B31)*('Diário 4º PA'!$B$4:$B$2000&gt;=M$4)*('Diário 4º PA'!$B$4:$B$2000&lt;=EOMONTH(M$4,0))*('Diário 4º PA'!$F$4:$F$2000))</f>
        <v>0</v>
      </c>
      <c r="N31" s="289">
        <f>SUMPRODUCT(('Diário 1º PA'!$E$4:$E$2007='Analítico Cx.'!$B31)*('Diário 1º PA'!$B$4:$B$2007&gt;=N$4)*('Diário 1º PA'!$B$4:$B$2007&lt;=EOMONTH(N$4,0))*('Diário 1º PA'!$F$4:$F$2007))
+SUMPRODUCT(('Diário 2º PA'!$E$4:$E$1978='Analítico Cx.'!$B31)*('Diário 2º PA'!$B$4:$B$1978&gt;=N$4)*('Diário 2º PA'!$B$4:$B$1978&lt;=EOMONTH(N$4,0))*('Diário 2º PA'!$F$4:$F$1978))
+SUMPRODUCT(('Diário 3º PA'!$E$4:$E$1994='Analítico Cx.'!$B31)*('Diário 3º PA'!$B$4:$B$1994&gt;=N$4)*('Diário 3º PA'!$B$4:$B$1994&lt;=EOMONTH(N$4,0))*('Diário 3º PA'!$F$4:$F$1994))
+SUMPRODUCT(('Diário 4º PA'!$E$4:$E$2000='Analítico Cx.'!$B31)*('Diário 4º PA'!$B$4:$B$2000&gt;=N$4)*('Diário 4º PA'!$B$4:$B$2000&lt;=EOMONTH(N$4,0))*('Diário 4º PA'!$F$4:$F$2000))</f>
        <v>0</v>
      </c>
      <c r="O31" s="315">
        <f t="shared" si="10"/>
        <v>539958.27999999991</v>
      </c>
      <c r="P31" s="316">
        <f t="shared" si="11"/>
        <v>2.623183896817978E-2</v>
      </c>
      <c r="Q31" s="295"/>
      <c r="R31" s="295"/>
      <c r="S31" s="295"/>
      <c r="T31" s="295"/>
      <c r="U31" s="295"/>
      <c r="V31" s="295"/>
      <c r="W31" s="295"/>
      <c r="X31" s="295"/>
      <c r="Y31" s="295"/>
      <c r="Z31" s="295"/>
    </row>
    <row r="32" spans="1:26" ht="23.25" customHeight="1" x14ac:dyDescent="0.25">
      <c r="A32" s="318"/>
      <c r="B32" s="319" t="s">
        <v>172</v>
      </c>
      <c r="C32" s="320">
        <f t="shared" ref="C32:O32" si="12">SUBTOTAL(109,C30:C31)</f>
        <v>0</v>
      </c>
      <c r="D32" s="320">
        <f t="shared" si="12"/>
        <v>0</v>
      </c>
      <c r="E32" s="320">
        <f t="shared" si="12"/>
        <v>0</v>
      </c>
      <c r="F32" s="320">
        <f t="shared" si="12"/>
        <v>0</v>
      </c>
      <c r="G32" s="320">
        <f t="shared" si="12"/>
        <v>0</v>
      </c>
      <c r="H32" s="320">
        <f t="shared" si="12"/>
        <v>0</v>
      </c>
      <c r="I32" s="320">
        <f t="shared" si="12"/>
        <v>539958.27999999991</v>
      </c>
      <c r="J32" s="320">
        <f t="shared" si="12"/>
        <v>0</v>
      </c>
      <c r="K32" s="320">
        <f t="shared" si="12"/>
        <v>0</v>
      </c>
      <c r="L32" s="320">
        <f t="shared" si="12"/>
        <v>0</v>
      </c>
      <c r="M32" s="320">
        <f t="shared" si="12"/>
        <v>0</v>
      </c>
      <c r="N32" s="320">
        <f t="shared" si="12"/>
        <v>0</v>
      </c>
      <c r="O32" s="320">
        <f t="shared" si="12"/>
        <v>539958.27999999991</v>
      </c>
      <c r="P32" s="321">
        <f t="shared" si="11"/>
        <v>2.623183896817978E-2</v>
      </c>
      <c r="Q32" s="295"/>
      <c r="R32" s="295"/>
      <c r="S32" s="295"/>
      <c r="T32" s="295"/>
      <c r="U32" s="295"/>
      <c r="V32" s="295"/>
      <c r="W32" s="295"/>
      <c r="X32" s="295"/>
      <c r="Y32" s="295"/>
      <c r="Z32" s="295"/>
    </row>
    <row r="33" spans="1:26" ht="23.25" customHeight="1" x14ac:dyDescent="0.25">
      <c r="A33" s="333" t="s">
        <v>99</v>
      </c>
      <c r="B33" s="328" t="s">
        <v>100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3"/>
      <c r="Q33" s="295"/>
      <c r="R33" s="295"/>
      <c r="S33" s="295"/>
      <c r="T33" s="295"/>
      <c r="U33" s="295"/>
      <c r="V33" s="295"/>
      <c r="W33" s="295"/>
      <c r="X33" s="295"/>
      <c r="Y33" s="295"/>
      <c r="Z33" s="295"/>
    </row>
    <row r="34" spans="1:26" ht="23.25" customHeight="1" x14ac:dyDescent="0.25">
      <c r="A34" s="331" t="s">
        <v>173</v>
      </c>
      <c r="B34" s="246" t="s">
        <v>174</v>
      </c>
      <c r="C34" s="289">
        <f>SUMPRODUCT(('Diário 1º PA'!$E$4:$E$2007='Analítico Cx.'!$B34)*('Diário 1º PA'!$B$4:$B$2007&gt;=C$4)*('Diário 1º PA'!$B$4:$B$2007&lt;=EOMONTH(C$4,0))*('Diário 1º PA'!$F$4:$F$2007))
+SUMPRODUCT(('Diário 2º PA'!$E$4:$E$1978='Analítico Cx.'!$B34)*('Diário 2º PA'!$B$4:$B$1978&gt;=C$4)*('Diário 2º PA'!$B$4:$B$1978&lt;=EOMONTH(C$4,0))*('Diário 2º PA'!$F$4:$F$1978))
+SUMPRODUCT(('Diário 3º PA'!$E$4:$E$1994='Analítico Cx.'!$B34)*('Diário 3º PA'!$B$4:$B$1994&gt;=C$4)*('Diário 3º PA'!$B$4:$B$1994&lt;=EOMONTH(C$4,0))*('Diário 3º PA'!$F$4:$F$1994))
+SUMPRODUCT(('Diário 4º PA'!$E$4:$E$2000='Analítico Cx.'!$B34)*('Diário 4º PA'!$B$4:$B$2000&gt;=C$4)*('Diário 4º PA'!$B$4:$B$2000&lt;=EOMONTH(C$4,0))*('Diário 4º PA'!$F$4:$F$2000))</f>
        <v>154672.25</v>
      </c>
      <c r="D34" s="289">
        <f>SUMPRODUCT(('Diário 1º PA'!$E$4:$E$2007='Analítico Cx.'!$B34)*('Diário 1º PA'!$B$4:$B$2007&gt;=D$4)*('Diário 1º PA'!$B$4:$B$2007&lt;=EOMONTH(D$4,0))*('Diário 1º PA'!$F$4:$F$2007))
+SUMPRODUCT(('Diário 2º PA'!$E$4:$E$1978='Analítico Cx.'!$B34)*('Diário 2º PA'!$B$4:$B$1978&gt;=D$4)*('Diário 2º PA'!$B$4:$B$1978&lt;=EOMONTH(D$4,0))*('Diário 2º PA'!$F$4:$F$1978))
+SUMPRODUCT(('Diário 3º PA'!$E$4:$E$1994='Analítico Cx.'!$B34)*('Diário 3º PA'!$B$4:$B$1994&gt;=D$4)*('Diário 3º PA'!$B$4:$B$1994&lt;=EOMONTH(D$4,0))*('Diário 3º PA'!$F$4:$F$1994))
+SUMPRODUCT(('Diário 4º PA'!$E$4:$E$2000='Analítico Cx.'!$B34)*('Diário 4º PA'!$B$4:$B$2000&gt;=D$4)*('Diário 4º PA'!$B$4:$B$2000&lt;=EOMONTH(D$4,0))*('Diário 4º PA'!$F$4:$F$2000))</f>
        <v>402574.11</v>
      </c>
      <c r="E34" s="289">
        <f>SUMPRODUCT(('Diário 1º PA'!$E$4:$E$2007='Analítico Cx.'!$B34)*('Diário 1º PA'!$B$4:$B$2007&gt;=E$4)*('Diário 1º PA'!$B$4:$B$2007&lt;=EOMONTH(E$4,0))*('Diário 1º PA'!$F$4:$F$2007))
+SUMPRODUCT(('Diário 2º PA'!$E$4:$E$1978='Analítico Cx.'!$B34)*('Diário 2º PA'!$B$4:$B$1978&gt;=E$4)*('Diário 2º PA'!$B$4:$B$1978&lt;=EOMONTH(E$4,0))*('Diário 2º PA'!$F$4:$F$1978))
+SUMPRODUCT(('Diário 3º PA'!$E$4:$E$1994='Analítico Cx.'!$B34)*('Diário 3º PA'!$B$4:$B$1994&gt;=E$4)*('Diário 3º PA'!$B$4:$B$1994&lt;=EOMONTH(E$4,0))*('Diário 3º PA'!$F$4:$F$1994))
+SUMPRODUCT(('Diário 4º PA'!$E$4:$E$2000='Analítico Cx.'!$B34)*('Diário 4º PA'!$B$4:$B$2000&gt;=E$4)*('Diário 4º PA'!$B$4:$B$2000&lt;=EOMONTH(E$4,0))*('Diário 4º PA'!$F$4:$F$2000))</f>
        <v>427757.08</v>
      </c>
      <c r="F34" s="289">
        <f>SUMPRODUCT(('Diário 1º PA'!$E$4:$E$2007='Analítico Cx.'!$B34)*('Diário 1º PA'!$B$4:$B$2007&gt;=F$4)*('Diário 1º PA'!$B$4:$B$2007&lt;=EOMONTH(F$4,0))*('Diário 1º PA'!$F$4:$F$2007))
+SUMPRODUCT(('Diário 2º PA'!$E$4:$E$1978='Analítico Cx.'!$B34)*('Diário 2º PA'!$B$4:$B$1978&gt;=F$4)*('Diário 2º PA'!$B$4:$B$1978&lt;=EOMONTH(F$4,0))*('Diário 2º PA'!$F$4:$F$1978))
+SUMPRODUCT(('Diário 3º PA'!$E$4:$E$1994='Analítico Cx.'!$B34)*('Diário 3º PA'!$B$4:$B$1994&gt;=F$4)*('Diário 3º PA'!$B$4:$B$1994&lt;=EOMONTH(F$4,0))*('Diário 3º PA'!$F$4:$F$1994))
+SUMPRODUCT(('Diário 4º PA'!$E$4:$E$2000='Analítico Cx.'!$B34)*('Diário 4º PA'!$B$4:$B$2000&gt;=F$4)*('Diário 4º PA'!$B$4:$B$2000&lt;=EOMONTH(F$4,0))*('Diário 4º PA'!$F$4:$F$2000))</f>
        <v>447036.47</v>
      </c>
      <c r="G34" s="289">
        <f>SUMPRODUCT(('Diário 1º PA'!$E$4:$E$2007='Analítico Cx.'!$B34)*('Diário 1º PA'!$B$4:$B$2007&gt;=G$4)*('Diário 1º PA'!$B$4:$B$2007&lt;=EOMONTH(G$4,0))*('Diário 1º PA'!$F$4:$F$2007))
+SUMPRODUCT(('Diário 2º PA'!$E$4:$E$1978='Analítico Cx.'!$B34)*('Diário 2º PA'!$B$4:$B$1978&gt;=G$4)*('Diário 2º PA'!$B$4:$B$1978&lt;=EOMONTH(G$4,0))*('Diário 2º PA'!$F$4:$F$1978))
+SUMPRODUCT(('Diário 3º PA'!$E$4:$E$1994='Analítico Cx.'!$B34)*('Diário 3º PA'!$B$4:$B$1994&gt;=G$4)*('Diário 3º PA'!$B$4:$B$1994&lt;=EOMONTH(G$4,0))*('Diário 3º PA'!$F$4:$F$1994))
+SUMPRODUCT(('Diário 4º PA'!$E$4:$E$2000='Analítico Cx.'!$B34)*('Diário 4º PA'!$B$4:$B$2000&gt;=G$4)*('Diário 4º PA'!$B$4:$B$2000&lt;=EOMONTH(G$4,0))*('Diário 4º PA'!$F$4:$F$2000))</f>
        <v>484131.37</v>
      </c>
      <c r="H34" s="289">
        <f>SUMPRODUCT(('Diário 1º PA'!$E$4:$E$2007='Analítico Cx.'!$B34)*('Diário 1º PA'!$B$4:$B$2007&gt;=H$4)*('Diário 1º PA'!$B$4:$B$2007&lt;=EOMONTH(H$4,0))*('Diário 1º PA'!$F$4:$F$2007))
+SUMPRODUCT(('Diário 2º PA'!$E$4:$E$1978='Analítico Cx.'!$B34)*('Diário 2º PA'!$B$4:$B$1978&gt;=H$4)*('Diário 2º PA'!$B$4:$B$1978&lt;=EOMONTH(H$4,0))*('Diário 2º PA'!$F$4:$F$1978))
+SUMPRODUCT(('Diário 3º PA'!$E$4:$E$1994='Analítico Cx.'!$B34)*('Diário 3º PA'!$B$4:$B$1994&gt;=H$4)*('Diário 3º PA'!$B$4:$B$1994&lt;=EOMONTH(H$4,0))*('Diário 3º PA'!$F$4:$F$1994))
+SUMPRODUCT(('Diário 4º PA'!$E$4:$E$2000='Analítico Cx.'!$B34)*('Diário 4º PA'!$B$4:$B$2000&gt;=H$4)*('Diário 4º PA'!$B$4:$B$2000&lt;=EOMONTH(H$4,0))*('Diário 4º PA'!$F$4:$F$2000))</f>
        <v>516707.91</v>
      </c>
      <c r="I34" s="289">
        <f>SUMPRODUCT(('Diário 1º PA'!$E$4:$E$2007='Analítico Cx.'!$B34)*('Diário 1º PA'!$B$4:$B$2007&gt;=I$4)*('Diário 1º PA'!$B$4:$B$2007&lt;=EOMONTH(I$4,0))*('Diário 1º PA'!$F$4:$F$2007))
+SUMPRODUCT(('Diário 2º PA'!$E$4:$E$1978='Analítico Cx.'!$B34)*('Diário 2º PA'!$B$4:$B$1978&gt;=I$4)*('Diário 2º PA'!$B$4:$B$1978&lt;=EOMONTH(I$4,0))*('Diário 2º PA'!$F$4:$F$1978))
+SUMPRODUCT(('Diário 3º PA'!$E$4:$E$1994='Analítico Cx.'!$B34)*('Diário 3º PA'!$B$4:$B$1994&gt;=I$4)*('Diário 3º PA'!$B$4:$B$1994&lt;=EOMONTH(I$4,0))*('Diário 3º PA'!$F$4:$F$1994))
+SUMPRODUCT(('Diário 4º PA'!$E$4:$E$2000='Analítico Cx.'!$B34)*('Diário 4º PA'!$B$4:$B$2000&gt;=I$4)*('Diário 4º PA'!$B$4:$B$2000&lt;=EOMONTH(I$4,0))*('Diário 4º PA'!$F$4:$F$2000))</f>
        <v>509618.26</v>
      </c>
      <c r="J34" s="289">
        <f>SUMPRODUCT(('Diário 1º PA'!$E$4:$E$2007='Analítico Cx.'!$B34)*('Diário 1º PA'!$B$4:$B$2007&gt;=J$4)*('Diário 1º PA'!$B$4:$B$2007&lt;=EOMONTH(J$4,0))*('Diário 1º PA'!$F$4:$F$2007))
+SUMPRODUCT(('Diário 2º PA'!$E$4:$E$1978='Analítico Cx.'!$B34)*('Diário 2º PA'!$B$4:$B$1978&gt;=J$4)*('Diário 2º PA'!$B$4:$B$1978&lt;=EOMONTH(J$4,0))*('Diário 2º PA'!$F$4:$F$1978))
+SUMPRODUCT(('Diário 3º PA'!$E$4:$E$1994='Analítico Cx.'!$B34)*('Diário 3º PA'!$B$4:$B$1994&gt;=J$4)*('Diário 3º PA'!$B$4:$B$1994&lt;=EOMONTH(J$4,0))*('Diário 3º PA'!$F$4:$F$1994))
+SUMPRODUCT(('Diário 4º PA'!$E$4:$E$2000='Analítico Cx.'!$B34)*('Diário 4º PA'!$B$4:$B$2000&gt;=J$4)*('Diário 4º PA'!$B$4:$B$2000&lt;=EOMONTH(J$4,0))*('Diário 4º PA'!$F$4:$F$2000))</f>
        <v>0</v>
      </c>
      <c r="K34" s="289">
        <f>SUMPRODUCT(('Diário 1º PA'!$E$4:$E$2007='Analítico Cx.'!$B34)*('Diário 1º PA'!$B$4:$B$2007&gt;=K$4)*('Diário 1º PA'!$B$4:$B$2007&lt;=EOMONTH(K$4,0))*('Diário 1º PA'!$F$4:$F$2007))
+SUMPRODUCT(('Diário 2º PA'!$E$4:$E$1978='Analítico Cx.'!$B34)*('Diário 2º PA'!$B$4:$B$1978&gt;=K$4)*('Diário 2º PA'!$B$4:$B$1978&lt;=EOMONTH(K$4,0))*('Diário 2º PA'!$F$4:$F$1978))
+SUMPRODUCT(('Diário 3º PA'!$E$4:$E$1994='Analítico Cx.'!$B34)*('Diário 3º PA'!$B$4:$B$1994&gt;=K$4)*('Diário 3º PA'!$B$4:$B$1994&lt;=EOMONTH(K$4,0))*('Diário 3º PA'!$F$4:$F$1994))
+SUMPRODUCT(('Diário 4º PA'!$E$4:$E$2000='Analítico Cx.'!$B34)*('Diário 4º PA'!$B$4:$B$2000&gt;=K$4)*('Diário 4º PA'!$B$4:$B$2000&lt;=EOMONTH(K$4,0))*('Diário 4º PA'!$F$4:$F$2000))</f>
        <v>0</v>
      </c>
      <c r="L34" s="289">
        <f>SUMPRODUCT(('Diário 1º PA'!$E$4:$E$2007='Analítico Cx.'!$B34)*('Diário 1º PA'!$B$4:$B$2007&gt;=L$4)*('Diário 1º PA'!$B$4:$B$2007&lt;=EOMONTH(L$4,0))*('Diário 1º PA'!$F$4:$F$2007))
+SUMPRODUCT(('Diário 2º PA'!$E$4:$E$1978='Analítico Cx.'!$B34)*('Diário 2º PA'!$B$4:$B$1978&gt;=L$4)*('Diário 2º PA'!$B$4:$B$1978&lt;=EOMONTH(L$4,0))*('Diário 2º PA'!$F$4:$F$1978))
+SUMPRODUCT(('Diário 3º PA'!$E$4:$E$1994='Analítico Cx.'!$B34)*('Diário 3º PA'!$B$4:$B$1994&gt;=L$4)*('Diário 3º PA'!$B$4:$B$1994&lt;=EOMONTH(L$4,0))*('Diário 3º PA'!$F$4:$F$1994))
+SUMPRODUCT(('Diário 4º PA'!$E$4:$E$2000='Analítico Cx.'!$B34)*('Diário 4º PA'!$B$4:$B$2000&gt;=L$4)*('Diário 4º PA'!$B$4:$B$2000&lt;=EOMONTH(L$4,0))*('Diário 4º PA'!$F$4:$F$2000))</f>
        <v>0</v>
      </c>
      <c r="M34" s="289">
        <f>SUMPRODUCT(('Diário 1º PA'!$E$4:$E$2007='Analítico Cx.'!$B34)*('Diário 1º PA'!$B$4:$B$2007&gt;=M$4)*('Diário 1º PA'!$B$4:$B$2007&lt;=EOMONTH(M$4,0))*('Diário 1º PA'!$F$4:$F$2007))
+SUMPRODUCT(('Diário 2º PA'!$E$4:$E$1978='Analítico Cx.'!$B34)*('Diário 2º PA'!$B$4:$B$1978&gt;=M$4)*('Diário 2º PA'!$B$4:$B$1978&lt;=EOMONTH(M$4,0))*('Diário 2º PA'!$F$4:$F$1978))
+SUMPRODUCT(('Diário 3º PA'!$E$4:$E$1994='Analítico Cx.'!$B34)*('Diário 3º PA'!$B$4:$B$1994&gt;=M$4)*('Diário 3º PA'!$B$4:$B$1994&lt;=EOMONTH(M$4,0))*('Diário 3º PA'!$F$4:$F$1994))
+SUMPRODUCT(('Diário 4º PA'!$E$4:$E$2000='Analítico Cx.'!$B34)*('Diário 4º PA'!$B$4:$B$2000&gt;=M$4)*('Diário 4º PA'!$B$4:$B$2000&lt;=EOMONTH(M$4,0))*('Diário 4º PA'!$F$4:$F$2000))</f>
        <v>0</v>
      </c>
      <c r="N34" s="289">
        <f>SUMPRODUCT(('Diário 1º PA'!$E$4:$E$2007='Analítico Cx.'!$B34)*('Diário 1º PA'!$B$4:$B$2007&gt;=N$4)*('Diário 1º PA'!$B$4:$B$2007&lt;=EOMONTH(N$4,0))*('Diário 1º PA'!$F$4:$F$2007))
+SUMPRODUCT(('Diário 2º PA'!$E$4:$E$1978='Analítico Cx.'!$B34)*('Diário 2º PA'!$B$4:$B$1978&gt;=N$4)*('Diário 2º PA'!$B$4:$B$1978&lt;=EOMONTH(N$4,0))*('Diário 2º PA'!$F$4:$F$1978))
+SUMPRODUCT(('Diário 3º PA'!$E$4:$E$1994='Analítico Cx.'!$B34)*('Diário 3º PA'!$B$4:$B$1994&gt;=N$4)*('Diário 3º PA'!$B$4:$B$1994&lt;=EOMONTH(N$4,0))*('Diário 3º PA'!$F$4:$F$1994))
+SUMPRODUCT(('Diário 4º PA'!$E$4:$E$2000='Analítico Cx.'!$B34)*('Diário 4º PA'!$B$4:$B$2000&gt;=N$4)*('Diário 4º PA'!$B$4:$B$2000&lt;=EOMONTH(N$4,0))*('Diário 4º PA'!$F$4:$F$2000))</f>
        <v>0</v>
      </c>
      <c r="O34" s="315">
        <f t="shared" ref="O34:O45" si="13">SUM(C34:N34)</f>
        <v>2942497.45</v>
      </c>
      <c r="P34" s="316">
        <f t="shared" ref="P34:P58" si="14">IF($O$151=0,0,O34/$O$151)</f>
        <v>0.14295015398722963</v>
      </c>
      <c r="Q34" s="295"/>
      <c r="R34" s="295"/>
      <c r="S34" s="295"/>
      <c r="T34" s="295"/>
      <c r="U34" s="295"/>
      <c r="V34" s="295"/>
      <c r="W34" s="295"/>
      <c r="X34" s="295"/>
      <c r="Y34" s="295"/>
      <c r="Z34" s="295"/>
    </row>
    <row r="35" spans="1:26" ht="23.25" customHeight="1" x14ac:dyDescent="0.25">
      <c r="A35" s="331" t="s">
        <v>175</v>
      </c>
      <c r="B35" s="246" t="s">
        <v>176</v>
      </c>
      <c r="C35" s="289">
        <f>SUMPRODUCT(('Diário 1º PA'!$E$4:$E$2007='Analítico Cx.'!$B35)*('Diário 1º PA'!$B$4:$B$2007&gt;=C$4)*('Diário 1º PA'!$B$4:$B$2007&lt;=EOMONTH(C$4,0))*('Diário 1º PA'!$F$4:$F$2007))
+SUMPRODUCT(('Diário 2º PA'!$E$4:$E$1978='Analítico Cx.'!$B35)*('Diário 2º PA'!$B$4:$B$1978&gt;=C$4)*('Diário 2º PA'!$B$4:$B$1978&lt;=EOMONTH(C$4,0))*('Diário 2º PA'!$F$4:$F$1978))
+SUMPRODUCT(('Diário 3º PA'!$E$4:$E$1994='Analítico Cx.'!$B35)*('Diário 3º PA'!$B$4:$B$1994&gt;=C$4)*('Diário 3º PA'!$B$4:$B$1994&lt;=EOMONTH(C$4,0))*('Diário 3º PA'!$F$4:$F$1994))
+SUMPRODUCT(('Diário 4º PA'!$E$4:$E$2000='Analítico Cx.'!$B35)*('Diário 4º PA'!$B$4:$B$2000&gt;=C$4)*('Diário 4º PA'!$B$4:$B$2000&lt;=EOMONTH(C$4,0))*('Diário 4º PA'!$F$4:$F$2000))</f>
        <v>2894.62</v>
      </c>
      <c r="D35" s="289">
        <f>SUMPRODUCT(('Diário 1º PA'!$E$4:$E$2007='Analítico Cx.'!$B35)*('Diário 1º PA'!$B$4:$B$2007&gt;=D$4)*('Diário 1º PA'!$B$4:$B$2007&lt;=EOMONTH(D$4,0))*('Diário 1º PA'!$F$4:$F$2007))
+SUMPRODUCT(('Diário 2º PA'!$E$4:$E$1978='Analítico Cx.'!$B35)*('Diário 2º PA'!$B$4:$B$1978&gt;=D$4)*('Diário 2º PA'!$B$4:$B$1978&lt;=EOMONTH(D$4,0))*('Diário 2º PA'!$F$4:$F$1978))
+SUMPRODUCT(('Diário 3º PA'!$E$4:$E$1994='Analítico Cx.'!$B35)*('Diário 3º PA'!$B$4:$B$1994&gt;=D$4)*('Diário 3º PA'!$B$4:$B$1994&lt;=EOMONTH(D$4,0))*('Diário 3º PA'!$F$4:$F$1994))
+SUMPRODUCT(('Diário 4º PA'!$E$4:$E$2000='Analítico Cx.'!$B35)*('Diário 4º PA'!$B$4:$B$2000&gt;=D$4)*('Diário 4º PA'!$B$4:$B$2000&lt;=EOMONTH(D$4,0))*('Diário 4º PA'!$F$4:$F$2000))</f>
        <v>0</v>
      </c>
      <c r="E35" s="289">
        <f>SUMPRODUCT(('Diário 1º PA'!$E$4:$E$2007='Analítico Cx.'!$B35)*('Diário 1º PA'!$B$4:$B$2007&gt;=E$4)*('Diário 1º PA'!$B$4:$B$2007&lt;=EOMONTH(E$4,0))*('Diário 1º PA'!$F$4:$F$2007))
+SUMPRODUCT(('Diário 2º PA'!$E$4:$E$1978='Analítico Cx.'!$B35)*('Diário 2º PA'!$B$4:$B$1978&gt;=E$4)*('Diário 2º PA'!$B$4:$B$1978&lt;=EOMONTH(E$4,0))*('Diário 2º PA'!$F$4:$F$1978))
+SUMPRODUCT(('Diário 3º PA'!$E$4:$E$1994='Analítico Cx.'!$B35)*('Diário 3º PA'!$B$4:$B$1994&gt;=E$4)*('Diário 3º PA'!$B$4:$B$1994&lt;=EOMONTH(E$4,0))*('Diário 3º PA'!$F$4:$F$1994))
+SUMPRODUCT(('Diário 4º PA'!$E$4:$E$2000='Analítico Cx.'!$B35)*('Diário 4º PA'!$B$4:$B$2000&gt;=E$4)*('Diário 4º PA'!$B$4:$B$2000&lt;=EOMONTH(E$4,0))*('Diário 4º PA'!$F$4:$F$2000))</f>
        <v>0</v>
      </c>
      <c r="F35" s="289">
        <f>SUMPRODUCT(('Diário 1º PA'!$E$4:$E$2007='Analítico Cx.'!$B35)*('Diário 1º PA'!$B$4:$B$2007&gt;=F$4)*('Diário 1º PA'!$B$4:$B$2007&lt;=EOMONTH(F$4,0))*('Diário 1º PA'!$F$4:$F$2007))
+SUMPRODUCT(('Diário 2º PA'!$E$4:$E$1978='Analítico Cx.'!$B35)*('Diário 2º PA'!$B$4:$B$1978&gt;=F$4)*('Diário 2º PA'!$B$4:$B$1978&lt;=EOMONTH(F$4,0))*('Diário 2º PA'!$F$4:$F$1978))
+SUMPRODUCT(('Diário 3º PA'!$E$4:$E$1994='Analítico Cx.'!$B35)*('Diário 3º PA'!$B$4:$B$1994&gt;=F$4)*('Diário 3º PA'!$B$4:$B$1994&lt;=EOMONTH(F$4,0))*('Diário 3º PA'!$F$4:$F$1994))
+SUMPRODUCT(('Diário 4º PA'!$E$4:$E$2000='Analítico Cx.'!$B35)*('Diário 4º PA'!$B$4:$B$2000&gt;=F$4)*('Diário 4º PA'!$B$4:$B$2000&lt;=EOMONTH(F$4,0))*('Diário 4º PA'!$F$4:$F$2000))</f>
        <v>0</v>
      </c>
      <c r="G35" s="289">
        <f>SUMPRODUCT(('Diário 1º PA'!$E$4:$E$2007='Analítico Cx.'!$B35)*('Diário 1º PA'!$B$4:$B$2007&gt;=G$4)*('Diário 1º PA'!$B$4:$B$2007&lt;=EOMONTH(G$4,0))*('Diário 1º PA'!$F$4:$F$2007))
+SUMPRODUCT(('Diário 2º PA'!$E$4:$E$1978='Analítico Cx.'!$B35)*('Diário 2º PA'!$B$4:$B$1978&gt;=G$4)*('Diário 2º PA'!$B$4:$B$1978&lt;=EOMONTH(G$4,0))*('Diário 2º PA'!$F$4:$F$1978))
+SUMPRODUCT(('Diário 3º PA'!$E$4:$E$1994='Analítico Cx.'!$B35)*('Diário 3º PA'!$B$4:$B$1994&gt;=G$4)*('Diário 3º PA'!$B$4:$B$1994&lt;=EOMONTH(G$4,0))*('Diário 3º PA'!$F$4:$F$1994))
+SUMPRODUCT(('Diário 4º PA'!$E$4:$E$2000='Analítico Cx.'!$B35)*('Diário 4º PA'!$B$4:$B$2000&gt;=G$4)*('Diário 4º PA'!$B$4:$B$2000&lt;=EOMONTH(G$4,0))*('Diário 4º PA'!$F$4:$F$2000))</f>
        <v>0</v>
      </c>
      <c r="H35" s="289">
        <f>SUMPRODUCT(('Diário 1º PA'!$E$4:$E$2007='Analítico Cx.'!$B35)*('Diário 1º PA'!$B$4:$B$2007&gt;=H$4)*('Diário 1º PA'!$B$4:$B$2007&lt;=EOMONTH(H$4,0))*('Diário 1º PA'!$F$4:$F$2007))
+SUMPRODUCT(('Diário 2º PA'!$E$4:$E$1978='Analítico Cx.'!$B35)*('Diário 2º PA'!$B$4:$B$1978&gt;=H$4)*('Diário 2º PA'!$B$4:$B$1978&lt;=EOMONTH(H$4,0))*('Diário 2º PA'!$F$4:$F$1978))
+SUMPRODUCT(('Diário 3º PA'!$E$4:$E$1994='Analítico Cx.'!$B35)*('Diário 3º PA'!$B$4:$B$1994&gt;=H$4)*('Diário 3º PA'!$B$4:$B$1994&lt;=EOMONTH(H$4,0))*('Diário 3º PA'!$F$4:$F$1994))
+SUMPRODUCT(('Diário 4º PA'!$E$4:$E$2000='Analítico Cx.'!$B35)*('Diário 4º PA'!$B$4:$B$2000&gt;=H$4)*('Diário 4º PA'!$B$4:$B$2000&lt;=EOMONTH(H$4,0))*('Diário 4º PA'!$F$4:$F$2000))</f>
        <v>0</v>
      </c>
      <c r="I35" s="289">
        <f>SUMPRODUCT(('Diário 1º PA'!$E$4:$E$2007='Analítico Cx.'!$B35)*('Diário 1º PA'!$B$4:$B$2007&gt;=I$4)*('Diário 1º PA'!$B$4:$B$2007&lt;=EOMONTH(I$4,0))*('Diário 1º PA'!$F$4:$F$2007))
+SUMPRODUCT(('Diário 2º PA'!$E$4:$E$1978='Analítico Cx.'!$B35)*('Diário 2º PA'!$B$4:$B$1978&gt;=I$4)*('Diário 2º PA'!$B$4:$B$1978&lt;=EOMONTH(I$4,0))*('Diário 2º PA'!$F$4:$F$1978))
+SUMPRODUCT(('Diário 3º PA'!$E$4:$E$1994='Analítico Cx.'!$B35)*('Diário 3º PA'!$B$4:$B$1994&gt;=I$4)*('Diário 3º PA'!$B$4:$B$1994&lt;=EOMONTH(I$4,0))*('Diário 3º PA'!$F$4:$F$1994))
+SUMPRODUCT(('Diário 4º PA'!$E$4:$E$2000='Analítico Cx.'!$B35)*('Diário 4º PA'!$B$4:$B$2000&gt;=I$4)*('Diário 4º PA'!$B$4:$B$2000&lt;=EOMONTH(I$4,0))*('Diário 4º PA'!$F$4:$F$2000))</f>
        <v>0</v>
      </c>
      <c r="J35" s="289">
        <f>SUMPRODUCT(('Diário 1º PA'!$E$4:$E$2007='Analítico Cx.'!$B35)*('Diário 1º PA'!$B$4:$B$2007&gt;=J$4)*('Diário 1º PA'!$B$4:$B$2007&lt;=EOMONTH(J$4,0))*('Diário 1º PA'!$F$4:$F$2007))
+SUMPRODUCT(('Diário 2º PA'!$E$4:$E$1978='Analítico Cx.'!$B35)*('Diário 2º PA'!$B$4:$B$1978&gt;=J$4)*('Diário 2º PA'!$B$4:$B$1978&lt;=EOMONTH(J$4,0))*('Diário 2º PA'!$F$4:$F$1978))
+SUMPRODUCT(('Diário 3º PA'!$E$4:$E$1994='Analítico Cx.'!$B35)*('Diário 3º PA'!$B$4:$B$1994&gt;=J$4)*('Diário 3º PA'!$B$4:$B$1994&lt;=EOMONTH(J$4,0))*('Diário 3º PA'!$F$4:$F$1994))
+SUMPRODUCT(('Diário 4º PA'!$E$4:$E$2000='Analítico Cx.'!$B35)*('Diário 4º PA'!$B$4:$B$2000&gt;=J$4)*('Diário 4º PA'!$B$4:$B$2000&lt;=EOMONTH(J$4,0))*('Diário 4º PA'!$F$4:$F$2000))</f>
        <v>0</v>
      </c>
      <c r="K35" s="289">
        <f>SUMPRODUCT(('Diário 1º PA'!$E$4:$E$2007='Analítico Cx.'!$B35)*('Diário 1º PA'!$B$4:$B$2007&gt;=K$4)*('Diário 1º PA'!$B$4:$B$2007&lt;=EOMONTH(K$4,0))*('Diário 1º PA'!$F$4:$F$2007))
+SUMPRODUCT(('Diário 2º PA'!$E$4:$E$1978='Analítico Cx.'!$B35)*('Diário 2º PA'!$B$4:$B$1978&gt;=K$4)*('Diário 2º PA'!$B$4:$B$1978&lt;=EOMONTH(K$4,0))*('Diário 2º PA'!$F$4:$F$1978))
+SUMPRODUCT(('Diário 3º PA'!$E$4:$E$1994='Analítico Cx.'!$B35)*('Diário 3º PA'!$B$4:$B$1994&gt;=K$4)*('Diário 3º PA'!$B$4:$B$1994&lt;=EOMONTH(K$4,0))*('Diário 3º PA'!$F$4:$F$1994))
+SUMPRODUCT(('Diário 4º PA'!$E$4:$E$2000='Analítico Cx.'!$B35)*('Diário 4º PA'!$B$4:$B$2000&gt;=K$4)*('Diário 4º PA'!$B$4:$B$2000&lt;=EOMONTH(K$4,0))*('Diário 4º PA'!$F$4:$F$2000))</f>
        <v>0</v>
      </c>
      <c r="L35" s="289">
        <f>SUMPRODUCT(('Diário 1º PA'!$E$4:$E$2007='Analítico Cx.'!$B35)*('Diário 1º PA'!$B$4:$B$2007&gt;=L$4)*('Diário 1º PA'!$B$4:$B$2007&lt;=EOMONTH(L$4,0))*('Diário 1º PA'!$F$4:$F$2007))
+SUMPRODUCT(('Diário 2º PA'!$E$4:$E$1978='Analítico Cx.'!$B35)*('Diário 2º PA'!$B$4:$B$1978&gt;=L$4)*('Diário 2º PA'!$B$4:$B$1978&lt;=EOMONTH(L$4,0))*('Diário 2º PA'!$F$4:$F$1978))
+SUMPRODUCT(('Diário 3º PA'!$E$4:$E$1994='Analítico Cx.'!$B35)*('Diário 3º PA'!$B$4:$B$1994&gt;=L$4)*('Diário 3º PA'!$B$4:$B$1994&lt;=EOMONTH(L$4,0))*('Diário 3º PA'!$F$4:$F$1994))
+SUMPRODUCT(('Diário 4º PA'!$E$4:$E$2000='Analítico Cx.'!$B35)*('Diário 4º PA'!$B$4:$B$2000&gt;=L$4)*('Diário 4º PA'!$B$4:$B$2000&lt;=EOMONTH(L$4,0))*('Diário 4º PA'!$F$4:$F$2000))</f>
        <v>0</v>
      </c>
      <c r="M35" s="289">
        <f>SUMPRODUCT(('Diário 1º PA'!$E$4:$E$2007='Analítico Cx.'!$B35)*('Diário 1º PA'!$B$4:$B$2007&gt;=M$4)*('Diário 1º PA'!$B$4:$B$2007&lt;=EOMONTH(M$4,0))*('Diário 1º PA'!$F$4:$F$2007))
+SUMPRODUCT(('Diário 2º PA'!$E$4:$E$1978='Analítico Cx.'!$B35)*('Diário 2º PA'!$B$4:$B$1978&gt;=M$4)*('Diário 2º PA'!$B$4:$B$1978&lt;=EOMONTH(M$4,0))*('Diário 2º PA'!$F$4:$F$1978))
+SUMPRODUCT(('Diário 3º PA'!$E$4:$E$1994='Analítico Cx.'!$B35)*('Diário 3º PA'!$B$4:$B$1994&gt;=M$4)*('Diário 3º PA'!$B$4:$B$1994&lt;=EOMONTH(M$4,0))*('Diário 3º PA'!$F$4:$F$1994))
+SUMPRODUCT(('Diário 4º PA'!$E$4:$E$2000='Analítico Cx.'!$B35)*('Diário 4º PA'!$B$4:$B$2000&gt;=M$4)*('Diário 4º PA'!$B$4:$B$2000&lt;=EOMONTH(M$4,0))*('Diário 4º PA'!$F$4:$F$2000))</f>
        <v>0</v>
      </c>
      <c r="N35" s="289">
        <f>SUMPRODUCT(('Diário 1º PA'!$E$4:$E$2007='Analítico Cx.'!$B35)*('Diário 1º PA'!$B$4:$B$2007&gt;=N$4)*('Diário 1º PA'!$B$4:$B$2007&lt;=EOMONTH(N$4,0))*('Diário 1º PA'!$F$4:$F$2007))
+SUMPRODUCT(('Diário 2º PA'!$E$4:$E$1978='Analítico Cx.'!$B35)*('Diário 2º PA'!$B$4:$B$1978&gt;=N$4)*('Diário 2º PA'!$B$4:$B$1978&lt;=EOMONTH(N$4,0))*('Diário 2º PA'!$F$4:$F$1978))
+SUMPRODUCT(('Diário 3º PA'!$E$4:$E$1994='Analítico Cx.'!$B35)*('Diário 3º PA'!$B$4:$B$1994&gt;=N$4)*('Diário 3º PA'!$B$4:$B$1994&lt;=EOMONTH(N$4,0))*('Diário 3º PA'!$F$4:$F$1994))
+SUMPRODUCT(('Diário 4º PA'!$E$4:$E$2000='Analítico Cx.'!$B35)*('Diário 4º PA'!$B$4:$B$2000&gt;=N$4)*('Diário 4º PA'!$B$4:$B$2000&lt;=EOMONTH(N$4,0))*('Diário 4º PA'!$F$4:$F$2000))</f>
        <v>0</v>
      </c>
      <c r="O35" s="315">
        <f t="shared" si="13"/>
        <v>2894.62</v>
      </c>
      <c r="P35" s="316">
        <f t="shared" si="14"/>
        <v>1.4062420843712696E-4</v>
      </c>
      <c r="Q35" s="295"/>
      <c r="R35" s="295"/>
      <c r="S35" s="295"/>
      <c r="T35" s="295"/>
      <c r="U35" s="295"/>
      <c r="V35" s="295"/>
      <c r="W35" s="295"/>
      <c r="X35" s="295"/>
      <c r="Y35" s="295"/>
      <c r="Z35" s="295"/>
    </row>
    <row r="36" spans="1:26" ht="23.25" customHeight="1" x14ac:dyDescent="0.25">
      <c r="A36" s="331" t="s">
        <v>177</v>
      </c>
      <c r="B36" s="246" t="s">
        <v>178</v>
      </c>
      <c r="C36" s="289">
        <f>SUMPRODUCT(('Diário 1º PA'!$E$4:$E$2007='Analítico Cx.'!$B36)*('Diário 1º PA'!$B$4:$B$2007&gt;=C$4)*('Diário 1º PA'!$B$4:$B$2007&lt;=EOMONTH(C$4,0))*('Diário 1º PA'!$F$4:$F$2007))
+SUMPRODUCT(('Diário 2º PA'!$E$4:$E$1978='Analítico Cx.'!$B36)*('Diário 2º PA'!$B$4:$B$1978&gt;=C$4)*('Diário 2º PA'!$B$4:$B$1978&lt;=EOMONTH(C$4,0))*('Diário 2º PA'!$F$4:$F$1978))
+SUMPRODUCT(('Diário 3º PA'!$E$4:$E$1994='Analítico Cx.'!$B36)*('Diário 3º PA'!$B$4:$B$1994&gt;=C$4)*('Diário 3º PA'!$B$4:$B$1994&lt;=EOMONTH(C$4,0))*('Diário 3º PA'!$F$4:$F$1994))
+SUMPRODUCT(('Diário 4º PA'!$E$4:$E$2000='Analítico Cx.'!$B36)*('Diário 4º PA'!$B$4:$B$2000&gt;=C$4)*('Diário 4º PA'!$B$4:$B$2000&lt;=EOMONTH(C$4,0))*('Diário 4º PA'!$F$4:$F$2000))</f>
        <v>24581.000000000004</v>
      </c>
      <c r="D36" s="289">
        <f>SUMPRODUCT(('Diário 1º PA'!$E$4:$E$2007='Analítico Cx.'!$B36)*('Diário 1º PA'!$B$4:$B$2007&gt;=D$4)*('Diário 1º PA'!$B$4:$B$2007&lt;=EOMONTH(D$4,0))*('Diário 1º PA'!$F$4:$F$2007))
+SUMPRODUCT(('Diário 2º PA'!$E$4:$E$1978='Analítico Cx.'!$B36)*('Diário 2º PA'!$B$4:$B$1978&gt;=D$4)*('Diário 2º PA'!$B$4:$B$1978&lt;=EOMONTH(D$4,0))*('Diário 2º PA'!$F$4:$F$1978))
+SUMPRODUCT(('Diário 3º PA'!$E$4:$E$1994='Analítico Cx.'!$B36)*('Diário 3º PA'!$B$4:$B$1994&gt;=D$4)*('Diário 3º PA'!$B$4:$B$1994&lt;=EOMONTH(D$4,0))*('Diário 3º PA'!$F$4:$F$1994))
+SUMPRODUCT(('Diário 4º PA'!$E$4:$E$2000='Analítico Cx.'!$B36)*('Diário 4º PA'!$B$4:$B$2000&gt;=D$4)*('Diário 4º PA'!$B$4:$B$2000&lt;=EOMONTH(D$4,0))*('Diário 4º PA'!$F$4:$F$2000))</f>
        <v>80892.800000000003</v>
      </c>
      <c r="E36" s="289">
        <f>SUMPRODUCT(('Diário 1º PA'!$E$4:$E$2007='Analítico Cx.'!$B36)*('Diário 1º PA'!$B$4:$B$2007&gt;=E$4)*('Diário 1º PA'!$B$4:$B$2007&lt;=EOMONTH(E$4,0))*('Diário 1º PA'!$F$4:$F$2007))
+SUMPRODUCT(('Diário 2º PA'!$E$4:$E$1978='Analítico Cx.'!$B36)*('Diário 2º PA'!$B$4:$B$1978&gt;=E$4)*('Diário 2º PA'!$B$4:$B$1978&lt;=EOMONTH(E$4,0))*('Diário 2º PA'!$F$4:$F$1978))
+SUMPRODUCT(('Diário 3º PA'!$E$4:$E$1994='Analítico Cx.'!$B36)*('Diário 3º PA'!$B$4:$B$1994&gt;=E$4)*('Diário 3º PA'!$B$4:$B$1994&lt;=EOMONTH(E$4,0))*('Diário 3º PA'!$F$4:$F$1994))
+SUMPRODUCT(('Diário 4º PA'!$E$4:$E$2000='Analítico Cx.'!$B36)*('Diário 4º PA'!$B$4:$B$2000&gt;=E$4)*('Diário 4º PA'!$B$4:$B$2000&lt;=EOMONTH(E$4,0))*('Diário 4º PA'!$F$4:$F$2000))</f>
        <v>93741.09</v>
      </c>
      <c r="F36" s="289">
        <f>SUMPRODUCT(('Diário 1º PA'!$E$4:$E$2007='Analítico Cx.'!$B36)*('Diário 1º PA'!$B$4:$B$2007&gt;=F$4)*('Diário 1º PA'!$B$4:$B$2007&lt;=EOMONTH(F$4,0))*('Diário 1º PA'!$F$4:$F$2007))
+SUMPRODUCT(('Diário 2º PA'!$E$4:$E$1978='Analítico Cx.'!$B36)*('Diário 2º PA'!$B$4:$B$1978&gt;=F$4)*('Diário 2º PA'!$B$4:$B$1978&lt;=EOMONTH(F$4,0))*('Diário 2º PA'!$F$4:$F$1978))
+SUMPRODUCT(('Diário 3º PA'!$E$4:$E$1994='Analítico Cx.'!$B36)*('Diário 3º PA'!$B$4:$B$1994&gt;=F$4)*('Diário 3º PA'!$B$4:$B$1994&lt;=EOMONTH(F$4,0))*('Diário 3º PA'!$F$4:$F$1994))
+SUMPRODUCT(('Diário 4º PA'!$E$4:$E$2000='Analítico Cx.'!$B36)*('Diário 4º PA'!$B$4:$B$2000&gt;=F$4)*('Diário 4º PA'!$B$4:$B$2000&lt;=EOMONTH(F$4,0))*('Diário 4º PA'!$F$4:$F$2000))</f>
        <v>91538.75</v>
      </c>
      <c r="G36" s="289">
        <f>SUMPRODUCT(('Diário 1º PA'!$E$4:$E$2007='Analítico Cx.'!$B36)*('Diário 1º PA'!$B$4:$B$2007&gt;=G$4)*('Diário 1º PA'!$B$4:$B$2007&lt;=EOMONTH(G$4,0))*('Diário 1º PA'!$F$4:$F$2007))
+SUMPRODUCT(('Diário 2º PA'!$E$4:$E$1978='Analítico Cx.'!$B36)*('Diário 2º PA'!$B$4:$B$1978&gt;=G$4)*('Diário 2º PA'!$B$4:$B$1978&lt;=EOMONTH(G$4,0))*('Diário 2º PA'!$F$4:$F$1978))
+SUMPRODUCT(('Diário 3º PA'!$E$4:$E$1994='Analítico Cx.'!$B36)*('Diário 3º PA'!$B$4:$B$1994&gt;=G$4)*('Diário 3º PA'!$B$4:$B$1994&lt;=EOMONTH(G$4,0))*('Diário 3º PA'!$F$4:$F$1994))
+SUMPRODUCT(('Diário 4º PA'!$E$4:$E$2000='Analítico Cx.'!$B36)*('Diário 4º PA'!$B$4:$B$2000&gt;=G$4)*('Diário 4º PA'!$B$4:$B$2000&lt;=EOMONTH(G$4,0))*('Diário 4º PA'!$F$4:$F$2000))</f>
        <v>97959.71</v>
      </c>
      <c r="H36" s="289">
        <f>SUMPRODUCT(('Diário 1º PA'!$E$4:$E$2007='Analítico Cx.'!$B36)*('Diário 1º PA'!$B$4:$B$2007&gt;=H$4)*('Diário 1º PA'!$B$4:$B$2007&lt;=EOMONTH(H$4,0))*('Diário 1º PA'!$F$4:$F$2007))
+SUMPRODUCT(('Diário 2º PA'!$E$4:$E$1978='Analítico Cx.'!$B36)*('Diário 2º PA'!$B$4:$B$1978&gt;=H$4)*('Diário 2º PA'!$B$4:$B$1978&lt;=EOMONTH(H$4,0))*('Diário 2º PA'!$F$4:$F$1978))
+SUMPRODUCT(('Diário 3º PA'!$E$4:$E$1994='Analítico Cx.'!$B36)*('Diário 3º PA'!$B$4:$B$1994&gt;=H$4)*('Diário 3º PA'!$B$4:$B$1994&lt;=EOMONTH(H$4,0))*('Diário 3º PA'!$F$4:$F$1994))
+SUMPRODUCT(('Diário 4º PA'!$E$4:$E$2000='Analítico Cx.'!$B36)*('Diário 4º PA'!$B$4:$B$2000&gt;=H$4)*('Diário 4º PA'!$B$4:$B$2000&lt;=EOMONTH(H$4,0))*('Diário 4º PA'!$F$4:$F$2000))</f>
        <v>103813.36</v>
      </c>
      <c r="I36" s="289">
        <f>SUMPRODUCT(('Diário 1º PA'!$E$4:$E$2007='Analítico Cx.'!$B36)*('Diário 1º PA'!$B$4:$B$2007&gt;=I$4)*('Diário 1º PA'!$B$4:$B$2007&lt;=EOMONTH(I$4,0))*('Diário 1º PA'!$F$4:$F$2007))
+SUMPRODUCT(('Diário 2º PA'!$E$4:$E$1978='Analítico Cx.'!$B36)*('Diário 2º PA'!$B$4:$B$1978&gt;=I$4)*('Diário 2º PA'!$B$4:$B$1978&lt;=EOMONTH(I$4,0))*('Diário 2º PA'!$F$4:$F$1978))
+SUMPRODUCT(('Diário 3º PA'!$E$4:$E$1994='Analítico Cx.'!$B36)*('Diário 3º PA'!$B$4:$B$1994&gt;=I$4)*('Diário 3º PA'!$B$4:$B$1994&lt;=EOMONTH(I$4,0))*('Diário 3º PA'!$F$4:$F$1994))
+SUMPRODUCT(('Diário 4º PA'!$E$4:$E$2000='Analítico Cx.'!$B36)*('Diário 4º PA'!$B$4:$B$2000&gt;=I$4)*('Diário 4º PA'!$B$4:$B$2000&lt;=EOMONTH(I$4,0))*('Diário 4º PA'!$F$4:$F$2000))</f>
        <v>103048.29</v>
      </c>
      <c r="J36" s="289">
        <f>SUMPRODUCT(('Diário 1º PA'!$E$4:$E$2007='Analítico Cx.'!$B36)*('Diário 1º PA'!$B$4:$B$2007&gt;=J$4)*('Diário 1º PA'!$B$4:$B$2007&lt;=EOMONTH(J$4,0))*('Diário 1º PA'!$F$4:$F$2007))
+SUMPRODUCT(('Diário 2º PA'!$E$4:$E$1978='Analítico Cx.'!$B36)*('Diário 2º PA'!$B$4:$B$1978&gt;=J$4)*('Diário 2º PA'!$B$4:$B$1978&lt;=EOMONTH(J$4,0))*('Diário 2º PA'!$F$4:$F$1978))
+SUMPRODUCT(('Diário 3º PA'!$E$4:$E$1994='Analítico Cx.'!$B36)*('Diário 3º PA'!$B$4:$B$1994&gt;=J$4)*('Diário 3º PA'!$B$4:$B$1994&lt;=EOMONTH(J$4,0))*('Diário 3º PA'!$F$4:$F$1994))
+SUMPRODUCT(('Diário 4º PA'!$E$4:$E$2000='Analítico Cx.'!$B36)*('Diário 4º PA'!$B$4:$B$2000&gt;=J$4)*('Diário 4º PA'!$B$4:$B$2000&lt;=EOMONTH(J$4,0))*('Diário 4º PA'!$F$4:$F$2000))</f>
        <v>0</v>
      </c>
      <c r="K36" s="289">
        <f>SUMPRODUCT(('Diário 1º PA'!$E$4:$E$2007='Analítico Cx.'!$B36)*('Diário 1º PA'!$B$4:$B$2007&gt;=K$4)*('Diário 1º PA'!$B$4:$B$2007&lt;=EOMONTH(K$4,0))*('Diário 1º PA'!$F$4:$F$2007))
+SUMPRODUCT(('Diário 2º PA'!$E$4:$E$1978='Analítico Cx.'!$B36)*('Diário 2º PA'!$B$4:$B$1978&gt;=K$4)*('Diário 2º PA'!$B$4:$B$1978&lt;=EOMONTH(K$4,0))*('Diário 2º PA'!$F$4:$F$1978))
+SUMPRODUCT(('Diário 3º PA'!$E$4:$E$1994='Analítico Cx.'!$B36)*('Diário 3º PA'!$B$4:$B$1994&gt;=K$4)*('Diário 3º PA'!$B$4:$B$1994&lt;=EOMONTH(K$4,0))*('Diário 3º PA'!$F$4:$F$1994))
+SUMPRODUCT(('Diário 4º PA'!$E$4:$E$2000='Analítico Cx.'!$B36)*('Diário 4º PA'!$B$4:$B$2000&gt;=K$4)*('Diário 4º PA'!$B$4:$B$2000&lt;=EOMONTH(K$4,0))*('Diário 4º PA'!$F$4:$F$2000))</f>
        <v>0</v>
      </c>
      <c r="L36" s="289">
        <f>SUMPRODUCT(('Diário 1º PA'!$E$4:$E$2007='Analítico Cx.'!$B36)*('Diário 1º PA'!$B$4:$B$2007&gt;=L$4)*('Diário 1º PA'!$B$4:$B$2007&lt;=EOMONTH(L$4,0))*('Diário 1º PA'!$F$4:$F$2007))
+SUMPRODUCT(('Diário 2º PA'!$E$4:$E$1978='Analítico Cx.'!$B36)*('Diário 2º PA'!$B$4:$B$1978&gt;=L$4)*('Diário 2º PA'!$B$4:$B$1978&lt;=EOMONTH(L$4,0))*('Diário 2º PA'!$F$4:$F$1978))
+SUMPRODUCT(('Diário 3º PA'!$E$4:$E$1994='Analítico Cx.'!$B36)*('Diário 3º PA'!$B$4:$B$1994&gt;=L$4)*('Diário 3º PA'!$B$4:$B$1994&lt;=EOMONTH(L$4,0))*('Diário 3º PA'!$F$4:$F$1994))
+SUMPRODUCT(('Diário 4º PA'!$E$4:$E$2000='Analítico Cx.'!$B36)*('Diário 4º PA'!$B$4:$B$2000&gt;=L$4)*('Diário 4º PA'!$B$4:$B$2000&lt;=EOMONTH(L$4,0))*('Diário 4º PA'!$F$4:$F$2000))</f>
        <v>0</v>
      </c>
      <c r="M36" s="289">
        <f>SUMPRODUCT(('Diário 1º PA'!$E$4:$E$2007='Analítico Cx.'!$B36)*('Diário 1º PA'!$B$4:$B$2007&gt;=M$4)*('Diário 1º PA'!$B$4:$B$2007&lt;=EOMONTH(M$4,0))*('Diário 1º PA'!$F$4:$F$2007))
+SUMPRODUCT(('Diário 2º PA'!$E$4:$E$1978='Analítico Cx.'!$B36)*('Diário 2º PA'!$B$4:$B$1978&gt;=M$4)*('Diário 2º PA'!$B$4:$B$1978&lt;=EOMONTH(M$4,0))*('Diário 2º PA'!$F$4:$F$1978))
+SUMPRODUCT(('Diário 3º PA'!$E$4:$E$1994='Analítico Cx.'!$B36)*('Diário 3º PA'!$B$4:$B$1994&gt;=M$4)*('Diário 3º PA'!$B$4:$B$1994&lt;=EOMONTH(M$4,0))*('Diário 3º PA'!$F$4:$F$1994))
+SUMPRODUCT(('Diário 4º PA'!$E$4:$E$2000='Analítico Cx.'!$B36)*('Diário 4º PA'!$B$4:$B$2000&gt;=M$4)*('Diário 4º PA'!$B$4:$B$2000&lt;=EOMONTH(M$4,0))*('Diário 4º PA'!$F$4:$F$2000))</f>
        <v>0</v>
      </c>
      <c r="N36" s="289">
        <f>SUMPRODUCT(('Diário 1º PA'!$E$4:$E$2007='Analítico Cx.'!$B36)*('Diário 1º PA'!$B$4:$B$2007&gt;=N$4)*('Diário 1º PA'!$B$4:$B$2007&lt;=EOMONTH(N$4,0))*('Diário 1º PA'!$F$4:$F$2007))
+SUMPRODUCT(('Diário 2º PA'!$E$4:$E$1978='Analítico Cx.'!$B36)*('Diário 2º PA'!$B$4:$B$1978&gt;=N$4)*('Diário 2º PA'!$B$4:$B$1978&lt;=EOMONTH(N$4,0))*('Diário 2º PA'!$F$4:$F$1978))
+SUMPRODUCT(('Diário 3º PA'!$E$4:$E$1994='Analítico Cx.'!$B36)*('Diário 3º PA'!$B$4:$B$1994&gt;=N$4)*('Diário 3º PA'!$B$4:$B$1994&lt;=EOMONTH(N$4,0))*('Diário 3º PA'!$F$4:$F$1994))
+SUMPRODUCT(('Diário 4º PA'!$E$4:$E$2000='Analítico Cx.'!$B36)*('Diário 4º PA'!$B$4:$B$2000&gt;=N$4)*('Diário 4º PA'!$B$4:$B$2000&lt;=EOMONTH(N$4,0))*('Diário 4º PA'!$F$4:$F$2000))</f>
        <v>0</v>
      </c>
      <c r="O36" s="315">
        <f t="shared" si="13"/>
        <v>595575</v>
      </c>
      <c r="P36" s="316">
        <f t="shared" si="14"/>
        <v>2.8933767796789182E-2</v>
      </c>
      <c r="Q36" s="295"/>
      <c r="R36" s="295"/>
      <c r="S36" s="295"/>
      <c r="T36" s="295"/>
      <c r="U36" s="295"/>
      <c r="V36" s="295"/>
      <c r="W36" s="295"/>
      <c r="X36" s="295"/>
      <c r="Y36" s="295"/>
      <c r="Z36" s="295"/>
    </row>
    <row r="37" spans="1:26" ht="23.25" customHeight="1" x14ac:dyDescent="0.25">
      <c r="A37" s="331" t="s">
        <v>179</v>
      </c>
      <c r="B37" s="246" t="s">
        <v>180</v>
      </c>
      <c r="C37" s="289">
        <f>SUMPRODUCT(('Diário 1º PA'!$E$4:$E$2007='Analítico Cx.'!$B37)*('Diário 1º PA'!$B$4:$B$2007&gt;=C$4)*('Diário 1º PA'!$B$4:$B$2007&lt;=EOMONTH(C$4,0))*('Diário 1º PA'!$F$4:$F$2007))
+SUMPRODUCT(('Diário 2º PA'!$E$4:$E$1978='Analítico Cx.'!$B37)*('Diário 2º PA'!$B$4:$B$1978&gt;=C$4)*('Diário 2º PA'!$B$4:$B$1978&lt;=EOMONTH(C$4,0))*('Diário 2º PA'!$F$4:$F$1978))
+SUMPRODUCT(('Diário 3º PA'!$E$4:$E$1994='Analítico Cx.'!$B37)*('Diário 3º PA'!$B$4:$B$1994&gt;=C$4)*('Diário 3º PA'!$B$4:$B$1994&lt;=EOMONTH(C$4,0))*('Diário 3º PA'!$F$4:$F$1994))
+SUMPRODUCT(('Diário 4º PA'!$E$4:$E$2000='Analítico Cx.'!$B37)*('Diário 4º PA'!$B$4:$B$2000&gt;=C$4)*('Diário 4º PA'!$B$4:$B$2000&lt;=EOMONTH(C$4,0))*('Diário 4º PA'!$F$4:$F$2000))</f>
        <v>0</v>
      </c>
      <c r="D37" s="289">
        <f>SUMPRODUCT(('Diário 1º PA'!$E$4:$E$2007='Analítico Cx.'!$B37)*('Diário 1º PA'!$B$4:$B$2007&gt;=D$4)*('Diário 1º PA'!$B$4:$B$2007&lt;=EOMONTH(D$4,0))*('Diário 1º PA'!$F$4:$F$2007))
+SUMPRODUCT(('Diário 2º PA'!$E$4:$E$1978='Analítico Cx.'!$B37)*('Diário 2º PA'!$B$4:$B$1978&gt;=D$4)*('Diário 2º PA'!$B$4:$B$1978&lt;=EOMONTH(D$4,0))*('Diário 2º PA'!$F$4:$F$1978))
+SUMPRODUCT(('Diário 3º PA'!$E$4:$E$1994='Analítico Cx.'!$B37)*('Diário 3º PA'!$B$4:$B$1994&gt;=D$4)*('Diário 3º PA'!$B$4:$B$1994&lt;=EOMONTH(D$4,0))*('Diário 3º PA'!$F$4:$F$1994))
+SUMPRODUCT(('Diário 4º PA'!$E$4:$E$2000='Analítico Cx.'!$B37)*('Diário 4º PA'!$B$4:$B$2000&gt;=D$4)*('Diário 4º PA'!$B$4:$B$2000&lt;=EOMONTH(D$4,0))*('Diário 4º PA'!$F$4:$F$2000))</f>
        <v>0</v>
      </c>
      <c r="E37" s="289">
        <f>SUMPRODUCT(('Diário 1º PA'!$E$4:$E$2007='Analítico Cx.'!$B37)*('Diário 1º PA'!$B$4:$B$2007&gt;=E$4)*('Diário 1º PA'!$B$4:$B$2007&lt;=EOMONTH(E$4,0))*('Diário 1º PA'!$F$4:$F$2007))
+SUMPRODUCT(('Diário 2º PA'!$E$4:$E$1978='Analítico Cx.'!$B37)*('Diário 2º PA'!$B$4:$B$1978&gt;=E$4)*('Diário 2º PA'!$B$4:$B$1978&lt;=EOMONTH(E$4,0))*('Diário 2º PA'!$F$4:$F$1978))
+SUMPRODUCT(('Diário 3º PA'!$E$4:$E$1994='Analítico Cx.'!$B37)*('Diário 3º PA'!$B$4:$B$1994&gt;=E$4)*('Diário 3º PA'!$B$4:$B$1994&lt;=EOMONTH(E$4,0))*('Diário 3º PA'!$F$4:$F$1994))
+SUMPRODUCT(('Diário 4º PA'!$E$4:$E$2000='Analítico Cx.'!$B37)*('Diário 4º PA'!$B$4:$B$2000&gt;=E$4)*('Diário 4º PA'!$B$4:$B$2000&lt;=EOMONTH(E$4,0))*('Diário 4º PA'!$F$4:$F$2000))</f>
        <v>-7050.0700000000006</v>
      </c>
      <c r="F37" s="289">
        <f>SUMPRODUCT(('Diário 1º PA'!$E$4:$E$2007='Analítico Cx.'!$B37)*('Diário 1º PA'!$B$4:$B$2007&gt;=F$4)*('Diário 1º PA'!$B$4:$B$2007&lt;=EOMONTH(F$4,0))*('Diário 1º PA'!$F$4:$F$2007))
+SUMPRODUCT(('Diário 2º PA'!$E$4:$E$1978='Analítico Cx.'!$B37)*('Diário 2º PA'!$B$4:$B$1978&gt;=F$4)*('Diário 2º PA'!$B$4:$B$1978&lt;=EOMONTH(F$4,0))*('Diário 2º PA'!$F$4:$F$1978))
+SUMPRODUCT(('Diário 3º PA'!$E$4:$E$1994='Analítico Cx.'!$B37)*('Diário 3º PA'!$B$4:$B$1994&gt;=F$4)*('Diário 3º PA'!$B$4:$B$1994&lt;=EOMONTH(F$4,0))*('Diário 3º PA'!$F$4:$F$1994))
+SUMPRODUCT(('Diário 4º PA'!$E$4:$E$2000='Analítico Cx.'!$B37)*('Diário 4º PA'!$B$4:$B$2000&gt;=F$4)*('Diário 4º PA'!$B$4:$B$2000&lt;=EOMONTH(F$4,0))*('Diário 4º PA'!$F$4:$F$2000))</f>
        <v>191</v>
      </c>
      <c r="G37" s="289">
        <f>SUMPRODUCT(('Diário 1º PA'!$E$4:$E$2007='Analítico Cx.'!$B37)*('Diário 1º PA'!$B$4:$B$2007&gt;=G$4)*('Diário 1º PA'!$B$4:$B$2007&lt;=EOMONTH(G$4,0))*('Diário 1º PA'!$F$4:$F$2007))
+SUMPRODUCT(('Diário 2º PA'!$E$4:$E$1978='Analítico Cx.'!$B37)*('Diário 2º PA'!$B$4:$B$1978&gt;=G$4)*('Diário 2º PA'!$B$4:$B$1978&lt;=EOMONTH(G$4,0))*('Diário 2º PA'!$F$4:$F$1978))
+SUMPRODUCT(('Diário 3º PA'!$E$4:$E$1994='Analítico Cx.'!$B37)*('Diário 3º PA'!$B$4:$B$1994&gt;=G$4)*('Diário 3º PA'!$B$4:$B$1994&lt;=EOMONTH(G$4,0))*('Diário 3º PA'!$F$4:$F$1994))
+SUMPRODUCT(('Diário 4º PA'!$E$4:$E$2000='Analítico Cx.'!$B37)*('Diário 4º PA'!$B$4:$B$2000&gt;=G$4)*('Diário 4º PA'!$B$4:$B$2000&lt;=EOMONTH(G$4,0))*('Diário 4º PA'!$F$4:$F$2000))</f>
        <v>324.12</v>
      </c>
      <c r="H37" s="289">
        <f>SUMPRODUCT(('Diário 1º PA'!$E$4:$E$2007='Analítico Cx.'!$B37)*('Diário 1º PA'!$B$4:$B$2007&gt;=H$4)*('Diário 1º PA'!$B$4:$B$2007&lt;=EOMONTH(H$4,0))*('Diário 1º PA'!$F$4:$F$2007))
+SUMPRODUCT(('Diário 2º PA'!$E$4:$E$1978='Analítico Cx.'!$B37)*('Diário 2º PA'!$B$4:$B$1978&gt;=H$4)*('Diário 2º PA'!$B$4:$B$1978&lt;=EOMONTH(H$4,0))*('Diário 2º PA'!$F$4:$F$1978))
+SUMPRODUCT(('Diário 3º PA'!$E$4:$E$1994='Analítico Cx.'!$B37)*('Diário 3º PA'!$B$4:$B$1994&gt;=H$4)*('Diário 3º PA'!$B$4:$B$1994&lt;=EOMONTH(H$4,0))*('Diário 3º PA'!$F$4:$F$1994))
+SUMPRODUCT(('Diário 4º PA'!$E$4:$E$2000='Analítico Cx.'!$B37)*('Diário 4º PA'!$B$4:$B$2000&gt;=H$4)*('Diário 4º PA'!$B$4:$B$2000&lt;=EOMONTH(H$4,0))*('Diário 4º PA'!$F$4:$F$2000))</f>
        <v>2601.3500000000004</v>
      </c>
      <c r="I37" s="289">
        <f>SUMPRODUCT(('Diário 1º PA'!$E$4:$E$2007='Analítico Cx.'!$B37)*('Diário 1º PA'!$B$4:$B$2007&gt;=I$4)*('Diário 1º PA'!$B$4:$B$2007&lt;=EOMONTH(I$4,0))*('Diário 1º PA'!$F$4:$F$2007))
+SUMPRODUCT(('Diário 2º PA'!$E$4:$E$1978='Analítico Cx.'!$B37)*('Diário 2º PA'!$B$4:$B$1978&gt;=I$4)*('Diário 2º PA'!$B$4:$B$1978&lt;=EOMONTH(I$4,0))*('Diário 2º PA'!$F$4:$F$1978))
+SUMPRODUCT(('Diário 3º PA'!$E$4:$E$1994='Analítico Cx.'!$B37)*('Diário 3º PA'!$B$4:$B$1994&gt;=I$4)*('Diário 3º PA'!$B$4:$B$1994&lt;=EOMONTH(I$4,0))*('Diário 3º PA'!$F$4:$F$1994))
+SUMPRODUCT(('Diário 4º PA'!$E$4:$E$2000='Analítico Cx.'!$B37)*('Diário 4º PA'!$B$4:$B$2000&gt;=I$4)*('Diário 4º PA'!$B$4:$B$2000&lt;=EOMONTH(I$4,0))*('Diário 4º PA'!$F$4:$F$2000))</f>
        <v>1636.8799999999999</v>
      </c>
      <c r="J37" s="289">
        <f>SUMPRODUCT(('Diário 1º PA'!$E$4:$E$2007='Analítico Cx.'!$B37)*('Diário 1º PA'!$B$4:$B$2007&gt;=J$4)*('Diário 1º PA'!$B$4:$B$2007&lt;=EOMONTH(J$4,0))*('Diário 1º PA'!$F$4:$F$2007))
+SUMPRODUCT(('Diário 2º PA'!$E$4:$E$1978='Analítico Cx.'!$B37)*('Diário 2º PA'!$B$4:$B$1978&gt;=J$4)*('Diário 2º PA'!$B$4:$B$1978&lt;=EOMONTH(J$4,0))*('Diário 2º PA'!$F$4:$F$1978))
+SUMPRODUCT(('Diário 3º PA'!$E$4:$E$1994='Analítico Cx.'!$B37)*('Diário 3º PA'!$B$4:$B$1994&gt;=J$4)*('Diário 3º PA'!$B$4:$B$1994&lt;=EOMONTH(J$4,0))*('Diário 3º PA'!$F$4:$F$1994))
+SUMPRODUCT(('Diário 4º PA'!$E$4:$E$2000='Analítico Cx.'!$B37)*('Diário 4º PA'!$B$4:$B$2000&gt;=J$4)*('Diário 4º PA'!$B$4:$B$2000&lt;=EOMONTH(J$4,0))*('Diário 4º PA'!$F$4:$F$2000))</f>
        <v>0</v>
      </c>
      <c r="K37" s="289">
        <f>SUMPRODUCT(('Diário 1º PA'!$E$4:$E$2007='Analítico Cx.'!$B37)*('Diário 1º PA'!$B$4:$B$2007&gt;=K$4)*('Diário 1º PA'!$B$4:$B$2007&lt;=EOMONTH(K$4,0))*('Diário 1º PA'!$F$4:$F$2007))
+SUMPRODUCT(('Diário 2º PA'!$E$4:$E$1978='Analítico Cx.'!$B37)*('Diário 2º PA'!$B$4:$B$1978&gt;=K$4)*('Diário 2º PA'!$B$4:$B$1978&lt;=EOMONTH(K$4,0))*('Diário 2º PA'!$F$4:$F$1978))
+SUMPRODUCT(('Diário 3º PA'!$E$4:$E$1994='Analítico Cx.'!$B37)*('Diário 3º PA'!$B$4:$B$1994&gt;=K$4)*('Diário 3º PA'!$B$4:$B$1994&lt;=EOMONTH(K$4,0))*('Diário 3º PA'!$F$4:$F$1994))
+SUMPRODUCT(('Diário 4º PA'!$E$4:$E$2000='Analítico Cx.'!$B37)*('Diário 4º PA'!$B$4:$B$2000&gt;=K$4)*('Diário 4º PA'!$B$4:$B$2000&lt;=EOMONTH(K$4,0))*('Diário 4º PA'!$F$4:$F$2000))</f>
        <v>0</v>
      </c>
      <c r="L37" s="289">
        <f>SUMPRODUCT(('Diário 1º PA'!$E$4:$E$2007='Analítico Cx.'!$B37)*('Diário 1º PA'!$B$4:$B$2007&gt;=L$4)*('Diário 1º PA'!$B$4:$B$2007&lt;=EOMONTH(L$4,0))*('Diário 1º PA'!$F$4:$F$2007))
+SUMPRODUCT(('Diário 2º PA'!$E$4:$E$1978='Analítico Cx.'!$B37)*('Diário 2º PA'!$B$4:$B$1978&gt;=L$4)*('Diário 2º PA'!$B$4:$B$1978&lt;=EOMONTH(L$4,0))*('Diário 2º PA'!$F$4:$F$1978))
+SUMPRODUCT(('Diário 3º PA'!$E$4:$E$1994='Analítico Cx.'!$B37)*('Diário 3º PA'!$B$4:$B$1994&gt;=L$4)*('Diário 3º PA'!$B$4:$B$1994&lt;=EOMONTH(L$4,0))*('Diário 3º PA'!$F$4:$F$1994))
+SUMPRODUCT(('Diário 4º PA'!$E$4:$E$2000='Analítico Cx.'!$B37)*('Diário 4º PA'!$B$4:$B$2000&gt;=L$4)*('Diário 4º PA'!$B$4:$B$2000&lt;=EOMONTH(L$4,0))*('Diário 4º PA'!$F$4:$F$2000))</f>
        <v>0</v>
      </c>
      <c r="M37" s="289">
        <f>SUMPRODUCT(('Diário 1º PA'!$E$4:$E$2007='Analítico Cx.'!$B37)*('Diário 1º PA'!$B$4:$B$2007&gt;=M$4)*('Diário 1º PA'!$B$4:$B$2007&lt;=EOMONTH(M$4,0))*('Diário 1º PA'!$F$4:$F$2007))
+SUMPRODUCT(('Diário 2º PA'!$E$4:$E$1978='Analítico Cx.'!$B37)*('Diário 2º PA'!$B$4:$B$1978&gt;=M$4)*('Diário 2º PA'!$B$4:$B$1978&lt;=EOMONTH(M$4,0))*('Diário 2º PA'!$F$4:$F$1978))
+SUMPRODUCT(('Diário 3º PA'!$E$4:$E$1994='Analítico Cx.'!$B37)*('Diário 3º PA'!$B$4:$B$1994&gt;=M$4)*('Diário 3º PA'!$B$4:$B$1994&lt;=EOMONTH(M$4,0))*('Diário 3º PA'!$F$4:$F$1994))
+SUMPRODUCT(('Diário 4º PA'!$E$4:$E$2000='Analítico Cx.'!$B37)*('Diário 4º PA'!$B$4:$B$2000&gt;=M$4)*('Diário 4º PA'!$B$4:$B$2000&lt;=EOMONTH(M$4,0))*('Diário 4º PA'!$F$4:$F$2000))</f>
        <v>0</v>
      </c>
      <c r="N37" s="289">
        <f>SUMPRODUCT(('Diário 1º PA'!$E$4:$E$2007='Analítico Cx.'!$B37)*('Diário 1º PA'!$B$4:$B$2007&gt;=N$4)*('Diário 1º PA'!$B$4:$B$2007&lt;=EOMONTH(N$4,0))*('Diário 1º PA'!$F$4:$F$2007))
+SUMPRODUCT(('Diário 2º PA'!$E$4:$E$1978='Analítico Cx.'!$B37)*('Diário 2º PA'!$B$4:$B$1978&gt;=N$4)*('Diário 2º PA'!$B$4:$B$1978&lt;=EOMONTH(N$4,0))*('Diário 2º PA'!$F$4:$F$1978))
+SUMPRODUCT(('Diário 3º PA'!$E$4:$E$1994='Analítico Cx.'!$B37)*('Diário 3º PA'!$B$4:$B$1994&gt;=N$4)*('Diário 3º PA'!$B$4:$B$1994&lt;=EOMONTH(N$4,0))*('Diário 3º PA'!$F$4:$F$1994))
+SUMPRODUCT(('Diário 4º PA'!$E$4:$E$2000='Analítico Cx.'!$B37)*('Diário 4º PA'!$B$4:$B$2000&gt;=N$4)*('Diário 4º PA'!$B$4:$B$2000&lt;=EOMONTH(N$4,0))*('Diário 4º PA'!$F$4:$F$2000))</f>
        <v>0</v>
      </c>
      <c r="O37" s="315">
        <f t="shared" si="13"/>
        <v>-2296.7200000000003</v>
      </c>
      <c r="P37" s="316">
        <f t="shared" si="14"/>
        <v>-1.1157748927379701E-4</v>
      </c>
      <c r="Q37" s="295"/>
      <c r="R37" s="295"/>
      <c r="S37" s="295"/>
      <c r="T37" s="295"/>
      <c r="U37" s="295"/>
      <c r="V37" s="295"/>
      <c r="W37" s="295"/>
      <c r="X37" s="295"/>
      <c r="Y37" s="295"/>
      <c r="Z37" s="295"/>
    </row>
    <row r="38" spans="1:26" ht="23.25" customHeight="1" x14ac:dyDescent="0.25">
      <c r="A38" s="331" t="s">
        <v>181</v>
      </c>
      <c r="B38" s="246" t="s">
        <v>182</v>
      </c>
      <c r="C38" s="289">
        <f>SUMPRODUCT(('Diário 1º PA'!$E$4:$E$2007='Analítico Cx.'!$B38)*('Diário 1º PA'!$B$4:$B$2007&gt;=C$4)*('Diário 1º PA'!$B$4:$B$2007&lt;=EOMONTH(C$4,0))*('Diário 1º PA'!$F$4:$F$2007))
+SUMPRODUCT(('Diário 2º PA'!$E$4:$E$1978='Analítico Cx.'!$B38)*('Diário 2º PA'!$B$4:$B$1978&gt;=C$4)*('Diário 2º PA'!$B$4:$B$1978&lt;=EOMONTH(C$4,0))*('Diário 2º PA'!$F$4:$F$1978))
+SUMPRODUCT(('Diário 3º PA'!$E$4:$E$1994='Analítico Cx.'!$B38)*('Diário 3º PA'!$B$4:$B$1994&gt;=C$4)*('Diário 3º PA'!$B$4:$B$1994&lt;=EOMONTH(C$4,0))*('Diário 3º PA'!$F$4:$F$1994))
+SUMPRODUCT(('Diário 4º PA'!$E$4:$E$2000='Analítico Cx.'!$B38)*('Diário 4º PA'!$B$4:$B$2000&gt;=C$4)*('Diário 4º PA'!$B$4:$B$2000&lt;=EOMONTH(C$4,0))*('Diário 4º PA'!$F$4:$F$2000))</f>
        <v>0</v>
      </c>
      <c r="D38" s="289">
        <f>SUMPRODUCT(('Diário 1º PA'!$E$4:$E$2007='Analítico Cx.'!$B38)*('Diário 1º PA'!$B$4:$B$2007&gt;=D$4)*('Diário 1º PA'!$B$4:$B$2007&lt;=EOMONTH(D$4,0))*('Diário 1º PA'!$F$4:$F$2007))
+SUMPRODUCT(('Diário 2º PA'!$E$4:$E$1978='Analítico Cx.'!$B38)*('Diário 2º PA'!$B$4:$B$1978&gt;=D$4)*('Diário 2º PA'!$B$4:$B$1978&lt;=EOMONTH(D$4,0))*('Diário 2º PA'!$F$4:$F$1978))
+SUMPRODUCT(('Diário 3º PA'!$E$4:$E$1994='Analítico Cx.'!$B38)*('Diário 3º PA'!$B$4:$B$1994&gt;=D$4)*('Diário 3º PA'!$B$4:$B$1994&lt;=EOMONTH(D$4,0))*('Diário 3º PA'!$F$4:$F$1994))
+SUMPRODUCT(('Diário 4º PA'!$E$4:$E$2000='Analítico Cx.'!$B38)*('Diário 4º PA'!$B$4:$B$2000&gt;=D$4)*('Diário 4º PA'!$B$4:$B$2000&lt;=EOMONTH(D$4,0))*('Diário 4º PA'!$F$4:$F$2000))</f>
        <v>0</v>
      </c>
      <c r="E38" s="289">
        <f>SUMPRODUCT(('Diário 1º PA'!$E$4:$E$2007='Analítico Cx.'!$B38)*('Diário 1º PA'!$B$4:$B$2007&gt;=E$4)*('Diário 1º PA'!$B$4:$B$2007&lt;=EOMONTH(E$4,0))*('Diário 1º PA'!$F$4:$F$2007))
+SUMPRODUCT(('Diário 2º PA'!$E$4:$E$1978='Analítico Cx.'!$B38)*('Diário 2º PA'!$B$4:$B$1978&gt;=E$4)*('Diário 2º PA'!$B$4:$B$1978&lt;=EOMONTH(E$4,0))*('Diário 2º PA'!$F$4:$F$1978))
+SUMPRODUCT(('Diário 3º PA'!$E$4:$E$1994='Analítico Cx.'!$B38)*('Diário 3º PA'!$B$4:$B$1994&gt;=E$4)*('Diário 3º PA'!$B$4:$B$1994&lt;=EOMONTH(E$4,0))*('Diário 3º PA'!$F$4:$F$1994))
+SUMPRODUCT(('Diário 4º PA'!$E$4:$E$2000='Analítico Cx.'!$B38)*('Diário 4º PA'!$B$4:$B$2000&gt;=E$4)*('Diário 4º PA'!$B$4:$B$2000&lt;=EOMONTH(E$4,0))*('Diário 4º PA'!$F$4:$F$2000))</f>
        <v>0</v>
      </c>
      <c r="F38" s="289">
        <f>SUMPRODUCT(('Diário 1º PA'!$E$4:$E$2007='Analítico Cx.'!$B38)*('Diário 1º PA'!$B$4:$B$2007&gt;=F$4)*('Diário 1º PA'!$B$4:$B$2007&lt;=EOMONTH(F$4,0))*('Diário 1º PA'!$F$4:$F$2007))
+SUMPRODUCT(('Diário 2º PA'!$E$4:$E$1978='Analítico Cx.'!$B38)*('Diário 2º PA'!$B$4:$B$1978&gt;=F$4)*('Diário 2º PA'!$B$4:$B$1978&lt;=EOMONTH(F$4,0))*('Diário 2º PA'!$F$4:$F$1978))
+SUMPRODUCT(('Diário 3º PA'!$E$4:$E$1994='Analítico Cx.'!$B38)*('Diário 3º PA'!$B$4:$B$1994&gt;=F$4)*('Diário 3º PA'!$B$4:$B$1994&lt;=EOMONTH(F$4,0))*('Diário 3º PA'!$F$4:$F$1994))
+SUMPRODUCT(('Diário 4º PA'!$E$4:$E$2000='Analítico Cx.'!$B38)*('Diário 4º PA'!$B$4:$B$2000&gt;=F$4)*('Diário 4º PA'!$B$4:$B$2000&lt;=EOMONTH(F$4,0))*('Diário 4º PA'!$F$4:$F$2000))</f>
        <v>0</v>
      </c>
      <c r="G38" s="289">
        <f>SUMPRODUCT(('Diário 1º PA'!$E$4:$E$2007='Analítico Cx.'!$B38)*('Diário 1º PA'!$B$4:$B$2007&gt;=G$4)*('Diário 1º PA'!$B$4:$B$2007&lt;=EOMONTH(G$4,0))*('Diário 1º PA'!$F$4:$F$2007))
+SUMPRODUCT(('Diário 2º PA'!$E$4:$E$1978='Analítico Cx.'!$B38)*('Diário 2º PA'!$B$4:$B$1978&gt;=G$4)*('Diário 2º PA'!$B$4:$B$1978&lt;=EOMONTH(G$4,0))*('Diário 2º PA'!$F$4:$F$1978))
+SUMPRODUCT(('Diário 3º PA'!$E$4:$E$1994='Analítico Cx.'!$B38)*('Diário 3º PA'!$B$4:$B$1994&gt;=G$4)*('Diário 3º PA'!$B$4:$B$1994&lt;=EOMONTH(G$4,0))*('Diário 3º PA'!$F$4:$F$1994))
+SUMPRODUCT(('Diário 4º PA'!$E$4:$E$2000='Analítico Cx.'!$B38)*('Diário 4º PA'!$B$4:$B$2000&gt;=G$4)*('Diário 4º PA'!$B$4:$B$2000&lt;=EOMONTH(G$4,0))*('Diário 4º PA'!$F$4:$F$2000))</f>
        <v>0</v>
      </c>
      <c r="H38" s="289">
        <f>SUMPRODUCT(('Diário 1º PA'!$E$4:$E$2007='Analítico Cx.'!$B38)*('Diário 1º PA'!$B$4:$B$2007&gt;=H$4)*('Diário 1º PA'!$B$4:$B$2007&lt;=EOMONTH(H$4,0))*('Diário 1º PA'!$F$4:$F$2007))
+SUMPRODUCT(('Diário 2º PA'!$E$4:$E$1978='Analítico Cx.'!$B38)*('Diário 2º PA'!$B$4:$B$1978&gt;=H$4)*('Diário 2º PA'!$B$4:$B$1978&lt;=EOMONTH(H$4,0))*('Diário 2º PA'!$F$4:$F$1978))
+SUMPRODUCT(('Diário 3º PA'!$E$4:$E$1994='Analítico Cx.'!$B38)*('Diário 3º PA'!$B$4:$B$1994&gt;=H$4)*('Diário 3º PA'!$B$4:$B$1994&lt;=EOMONTH(H$4,0))*('Diário 3º PA'!$F$4:$F$1994))
+SUMPRODUCT(('Diário 4º PA'!$E$4:$E$2000='Analítico Cx.'!$B38)*('Diário 4º PA'!$B$4:$B$2000&gt;=H$4)*('Diário 4º PA'!$B$4:$B$2000&lt;=EOMONTH(H$4,0))*('Diário 4º PA'!$F$4:$F$2000))</f>
        <v>0</v>
      </c>
      <c r="I38" s="289">
        <f>SUMPRODUCT(('Diário 1º PA'!$E$4:$E$2007='Analítico Cx.'!$B38)*('Diário 1º PA'!$B$4:$B$2007&gt;=I$4)*('Diário 1º PA'!$B$4:$B$2007&lt;=EOMONTH(I$4,0))*('Diário 1º PA'!$F$4:$F$2007))
+SUMPRODUCT(('Diário 2º PA'!$E$4:$E$1978='Analítico Cx.'!$B38)*('Diário 2º PA'!$B$4:$B$1978&gt;=I$4)*('Diário 2º PA'!$B$4:$B$1978&lt;=EOMONTH(I$4,0))*('Diário 2º PA'!$F$4:$F$1978))
+SUMPRODUCT(('Diário 3º PA'!$E$4:$E$1994='Analítico Cx.'!$B38)*('Diário 3º PA'!$B$4:$B$1994&gt;=I$4)*('Diário 3º PA'!$B$4:$B$1994&lt;=EOMONTH(I$4,0))*('Diário 3º PA'!$F$4:$F$1994))
+SUMPRODUCT(('Diário 4º PA'!$E$4:$E$2000='Analítico Cx.'!$B38)*('Diário 4º PA'!$B$4:$B$2000&gt;=I$4)*('Diário 4º PA'!$B$4:$B$2000&lt;=EOMONTH(I$4,0))*('Diário 4º PA'!$F$4:$F$2000))</f>
        <v>0</v>
      </c>
      <c r="J38" s="289">
        <f>SUMPRODUCT(('Diário 1º PA'!$E$4:$E$2007='Analítico Cx.'!$B38)*('Diário 1º PA'!$B$4:$B$2007&gt;=J$4)*('Diário 1º PA'!$B$4:$B$2007&lt;=EOMONTH(J$4,0))*('Diário 1º PA'!$F$4:$F$2007))
+SUMPRODUCT(('Diário 2º PA'!$E$4:$E$1978='Analítico Cx.'!$B38)*('Diário 2º PA'!$B$4:$B$1978&gt;=J$4)*('Diário 2º PA'!$B$4:$B$1978&lt;=EOMONTH(J$4,0))*('Diário 2º PA'!$F$4:$F$1978))
+SUMPRODUCT(('Diário 3º PA'!$E$4:$E$1994='Analítico Cx.'!$B38)*('Diário 3º PA'!$B$4:$B$1994&gt;=J$4)*('Diário 3º PA'!$B$4:$B$1994&lt;=EOMONTH(J$4,0))*('Diário 3º PA'!$F$4:$F$1994))
+SUMPRODUCT(('Diário 4º PA'!$E$4:$E$2000='Analítico Cx.'!$B38)*('Diário 4º PA'!$B$4:$B$2000&gt;=J$4)*('Diário 4º PA'!$B$4:$B$2000&lt;=EOMONTH(J$4,0))*('Diário 4º PA'!$F$4:$F$2000))</f>
        <v>0</v>
      </c>
      <c r="K38" s="289">
        <f>SUMPRODUCT(('Diário 1º PA'!$E$4:$E$2007='Analítico Cx.'!$B38)*('Diário 1º PA'!$B$4:$B$2007&gt;=K$4)*('Diário 1º PA'!$B$4:$B$2007&lt;=EOMONTH(K$4,0))*('Diário 1º PA'!$F$4:$F$2007))
+SUMPRODUCT(('Diário 2º PA'!$E$4:$E$1978='Analítico Cx.'!$B38)*('Diário 2º PA'!$B$4:$B$1978&gt;=K$4)*('Diário 2º PA'!$B$4:$B$1978&lt;=EOMONTH(K$4,0))*('Diário 2º PA'!$F$4:$F$1978))
+SUMPRODUCT(('Diário 3º PA'!$E$4:$E$1994='Analítico Cx.'!$B38)*('Diário 3º PA'!$B$4:$B$1994&gt;=K$4)*('Diário 3º PA'!$B$4:$B$1994&lt;=EOMONTH(K$4,0))*('Diário 3º PA'!$F$4:$F$1994))
+SUMPRODUCT(('Diário 4º PA'!$E$4:$E$2000='Analítico Cx.'!$B38)*('Diário 4º PA'!$B$4:$B$2000&gt;=K$4)*('Diário 4º PA'!$B$4:$B$2000&lt;=EOMONTH(K$4,0))*('Diário 4º PA'!$F$4:$F$2000))</f>
        <v>0</v>
      </c>
      <c r="L38" s="289">
        <f>SUMPRODUCT(('Diário 1º PA'!$E$4:$E$2007='Analítico Cx.'!$B38)*('Diário 1º PA'!$B$4:$B$2007&gt;=L$4)*('Diário 1º PA'!$B$4:$B$2007&lt;=EOMONTH(L$4,0))*('Diário 1º PA'!$F$4:$F$2007))
+SUMPRODUCT(('Diário 2º PA'!$E$4:$E$1978='Analítico Cx.'!$B38)*('Diário 2º PA'!$B$4:$B$1978&gt;=L$4)*('Diário 2º PA'!$B$4:$B$1978&lt;=EOMONTH(L$4,0))*('Diário 2º PA'!$F$4:$F$1978))
+SUMPRODUCT(('Diário 3º PA'!$E$4:$E$1994='Analítico Cx.'!$B38)*('Diário 3º PA'!$B$4:$B$1994&gt;=L$4)*('Diário 3º PA'!$B$4:$B$1994&lt;=EOMONTH(L$4,0))*('Diário 3º PA'!$F$4:$F$1994))
+SUMPRODUCT(('Diário 4º PA'!$E$4:$E$2000='Analítico Cx.'!$B38)*('Diário 4º PA'!$B$4:$B$2000&gt;=L$4)*('Diário 4º PA'!$B$4:$B$2000&lt;=EOMONTH(L$4,0))*('Diário 4º PA'!$F$4:$F$2000))</f>
        <v>0</v>
      </c>
      <c r="M38" s="289">
        <f>SUMPRODUCT(('Diário 1º PA'!$E$4:$E$2007='Analítico Cx.'!$B38)*('Diário 1º PA'!$B$4:$B$2007&gt;=M$4)*('Diário 1º PA'!$B$4:$B$2007&lt;=EOMONTH(M$4,0))*('Diário 1º PA'!$F$4:$F$2007))
+SUMPRODUCT(('Diário 2º PA'!$E$4:$E$1978='Analítico Cx.'!$B38)*('Diário 2º PA'!$B$4:$B$1978&gt;=M$4)*('Diário 2º PA'!$B$4:$B$1978&lt;=EOMONTH(M$4,0))*('Diário 2º PA'!$F$4:$F$1978))
+SUMPRODUCT(('Diário 3º PA'!$E$4:$E$1994='Analítico Cx.'!$B38)*('Diário 3º PA'!$B$4:$B$1994&gt;=M$4)*('Diário 3º PA'!$B$4:$B$1994&lt;=EOMONTH(M$4,0))*('Diário 3º PA'!$F$4:$F$1994))
+SUMPRODUCT(('Diário 4º PA'!$E$4:$E$2000='Analítico Cx.'!$B38)*('Diário 4º PA'!$B$4:$B$2000&gt;=M$4)*('Diário 4º PA'!$B$4:$B$2000&lt;=EOMONTH(M$4,0))*('Diário 4º PA'!$F$4:$F$2000))</f>
        <v>0</v>
      </c>
      <c r="N38" s="289">
        <f>SUMPRODUCT(('Diário 1º PA'!$E$4:$E$2007='Analítico Cx.'!$B38)*('Diário 1º PA'!$B$4:$B$2007&gt;=N$4)*('Diário 1º PA'!$B$4:$B$2007&lt;=EOMONTH(N$4,0))*('Diário 1º PA'!$F$4:$F$2007))
+SUMPRODUCT(('Diário 2º PA'!$E$4:$E$1978='Analítico Cx.'!$B38)*('Diário 2º PA'!$B$4:$B$1978&gt;=N$4)*('Diário 2º PA'!$B$4:$B$1978&lt;=EOMONTH(N$4,0))*('Diário 2º PA'!$F$4:$F$1978))
+SUMPRODUCT(('Diário 3º PA'!$E$4:$E$1994='Analítico Cx.'!$B38)*('Diário 3º PA'!$B$4:$B$1994&gt;=N$4)*('Diário 3º PA'!$B$4:$B$1994&lt;=EOMONTH(N$4,0))*('Diário 3º PA'!$F$4:$F$1994))
+SUMPRODUCT(('Diário 4º PA'!$E$4:$E$2000='Analítico Cx.'!$B38)*('Diário 4º PA'!$B$4:$B$2000&gt;=N$4)*('Diário 4º PA'!$B$4:$B$2000&lt;=EOMONTH(N$4,0))*('Diário 4º PA'!$F$4:$F$2000))</f>
        <v>0</v>
      </c>
      <c r="O38" s="315">
        <f t="shared" si="13"/>
        <v>0</v>
      </c>
      <c r="P38" s="316">
        <f t="shared" si="14"/>
        <v>0</v>
      </c>
      <c r="Q38" s="295"/>
      <c r="R38" s="295"/>
      <c r="S38" s="295"/>
      <c r="T38" s="295"/>
      <c r="U38" s="295"/>
      <c r="V38" s="295"/>
      <c r="W38" s="295"/>
      <c r="X38" s="295"/>
      <c r="Y38" s="295"/>
      <c r="Z38" s="295"/>
    </row>
    <row r="39" spans="1:26" ht="23.25" customHeight="1" x14ac:dyDescent="0.25">
      <c r="A39" s="331" t="s">
        <v>183</v>
      </c>
      <c r="B39" s="246" t="s">
        <v>184</v>
      </c>
      <c r="C39" s="289">
        <f>SUMPRODUCT(('Diário 1º PA'!$E$4:$E$2007='Analítico Cx.'!$B39)*('Diário 1º PA'!$B$4:$B$2007&gt;=C$4)*('Diário 1º PA'!$B$4:$B$2007&lt;=EOMONTH(C$4,0))*('Diário 1º PA'!$F$4:$F$2007))
+SUMPRODUCT(('Diário 2º PA'!$E$4:$E$1978='Analítico Cx.'!$B39)*('Diário 2º PA'!$B$4:$B$1978&gt;=C$4)*('Diário 2º PA'!$B$4:$B$1978&lt;=EOMONTH(C$4,0))*('Diário 2º PA'!$F$4:$F$1978))
+SUMPRODUCT(('Diário 3º PA'!$E$4:$E$1994='Analítico Cx.'!$B39)*('Diário 3º PA'!$B$4:$B$1994&gt;=C$4)*('Diário 3º PA'!$B$4:$B$1994&lt;=EOMONTH(C$4,0))*('Diário 3º PA'!$F$4:$F$1994))
+SUMPRODUCT(('Diário 4º PA'!$E$4:$E$2000='Analítico Cx.'!$B39)*('Diário 4º PA'!$B$4:$B$2000&gt;=C$4)*('Diário 4º PA'!$B$4:$B$2000&lt;=EOMONTH(C$4,0))*('Diário 4º PA'!$F$4:$F$2000))</f>
        <v>0</v>
      </c>
      <c r="D39" s="289">
        <f>SUMPRODUCT(('Diário 1º PA'!$E$4:$E$2007='Analítico Cx.'!$B39)*('Diário 1º PA'!$B$4:$B$2007&gt;=D$4)*('Diário 1º PA'!$B$4:$B$2007&lt;=EOMONTH(D$4,0))*('Diário 1º PA'!$F$4:$F$2007))
+SUMPRODUCT(('Diário 2º PA'!$E$4:$E$1978='Analítico Cx.'!$B39)*('Diário 2º PA'!$B$4:$B$1978&gt;=D$4)*('Diário 2º PA'!$B$4:$B$1978&lt;=EOMONTH(D$4,0))*('Diário 2º PA'!$F$4:$F$1978))
+SUMPRODUCT(('Diário 3º PA'!$E$4:$E$1994='Analítico Cx.'!$B39)*('Diário 3º PA'!$B$4:$B$1994&gt;=D$4)*('Diário 3º PA'!$B$4:$B$1994&lt;=EOMONTH(D$4,0))*('Diário 3º PA'!$F$4:$F$1994))
+SUMPRODUCT(('Diário 4º PA'!$E$4:$E$2000='Analítico Cx.'!$B39)*('Diário 4º PA'!$B$4:$B$2000&gt;=D$4)*('Diário 4º PA'!$B$4:$B$2000&lt;=EOMONTH(D$4,0))*('Diário 4º PA'!$F$4:$F$2000))</f>
        <v>0</v>
      </c>
      <c r="E39" s="289">
        <f>SUMPRODUCT(('Diário 1º PA'!$E$4:$E$2007='Analítico Cx.'!$B39)*('Diário 1º PA'!$B$4:$B$2007&gt;=E$4)*('Diário 1º PA'!$B$4:$B$2007&lt;=EOMONTH(E$4,0))*('Diário 1º PA'!$F$4:$F$2007))
+SUMPRODUCT(('Diário 2º PA'!$E$4:$E$1978='Analítico Cx.'!$B39)*('Diário 2º PA'!$B$4:$B$1978&gt;=E$4)*('Diário 2º PA'!$B$4:$B$1978&lt;=EOMONTH(E$4,0))*('Diário 2º PA'!$F$4:$F$1978))
+SUMPRODUCT(('Diário 3º PA'!$E$4:$E$1994='Analítico Cx.'!$B39)*('Diário 3º PA'!$B$4:$B$1994&gt;=E$4)*('Diário 3º PA'!$B$4:$B$1994&lt;=EOMONTH(E$4,0))*('Diário 3º PA'!$F$4:$F$1994))
+SUMPRODUCT(('Diário 4º PA'!$E$4:$E$2000='Analítico Cx.'!$B39)*('Diário 4º PA'!$B$4:$B$2000&gt;=E$4)*('Diário 4º PA'!$B$4:$B$2000&lt;=EOMONTH(E$4,0))*('Diário 4º PA'!$F$4:$F$2000))</f>
        <v>0</v>
      </c>
      <c r="F39" s="289">
        <f>SUMPRODUCT(('Diário 1º PA'!$E$4:$E$2007='Analítico Cx.'!$B39)*('Diário 1º PA'!$B$4:$B$2007&gt;=F$4)*('Diário 1º PA'!$B$4:$B$2007&lt;=EOMONTH(F$4,0))*('Diário 1º PA'!$F$4:$F$2007))
+SUMPRODUCT(('Diário 2º PA'!$E$4:$E$1978='Analítico Cx.'!$B39)*('Diário 2º PA'!$B$4:$B$1978&gt;=F$4)*('Diário 2º PA'!$B$4:$B$1978&lt;=EOMONTH(F$4,0))*('Diário 2º PA'!$F$4:$F$1978))
+SUMPRODUCT(('Diário 3º PA'!$E$4:$E$1994='Analítico Cx.'!$B39)*('Diário 3º PA'!$B$4:$B$1994&gt;=F$4)*('Diário 3º PA'!$B$4:$B$1994&lt;=EOMONTH(F$4,0))*('Diário 3º PA'!$F$4:$F$1994))
+SUMPRODUCT(('Diário 4º PA'!$E$4:$E$2000='Analítico Cx.'!$B39)*('Diário 4º PA'!$B$4:$B$2000&gt;=F$4)*('Diário 4º PA'!$B$4:$B$2000&lt;=EOMONTH(F$4,0))*('Diário 4º PA'!$F$4:$F$2000))</f>
        <v>0</v>
      </c>
      <c r="G39" s="289">
        <f>SUMPRODUCT(('Diário 1º PA'!$E$4:$E$2007='Analítico Cx.'!$B39)*('Diário 1º PA'!$B$4:$B$2007&gt;=G$4)*('Diário 1º PA'!$B$4:$B$2007&lt;=EOMONTH(G$4,0))*('Diário 1º PA'!$F$4:$F$2007))
+SUMPRODUCT(('Diário 2º PA'!$E$4:$E$1978='Analítico Cx.'!$B39)*('Diário 2º PA'!$B$4:$B$1978&gt;=G$4)*('Diário 2º PA'!$B$4:$B$1978&lt;=EOMONTH(G$4,0))*('Diário 2º PA'!$F$4:$F$1978))
+SUMPRODUCT(('Diário 3º PA'!$E$4:$E$1994='Analítico Cx.'!$B39)*('Diário 3º PA'!$B$4:$B$1994&gt;=G$4)*('Diário 3º PA'!$B$4:$B$1994&lt;=EOMONTH(G$4,0))*('Diário 3º PA'!$F$4:$F$1994))
+SUMPRODUCT(('Diário 4º PA'!$E$4:$E$2000='Analítico Cx.'!$B39)*('Diário 4º PA'!$B$4:$B$2000&gt;=G$4)*('Diário 4º PA'!$B$4:$B$2000&lt;=EOMONTH(G$4,0))*('Diário 4º PA'!$F$4:$F$2000))</f>
        <v>0</v>
      </c>
      <c r="H39" s="289">
        <f>SUMPRODUCT(('Diário 1º PA'!$E$4:$E$2007='Analítico Cx.'!$B39)*('Diário 1º PA'!$B$4:$B$2007&gt;=H$4)*('Diário 1º PA'!$B$4:$B$2007&lt;=EOMONTH(H$4,0))*('Diário 1º PA'!$F$4:$F$2007))
+SUMPRODUCT(('Diário 2º PA'!$E$4:$E$1978='Analítico Cx.'!$B39)*('Diário 2º PA'!$B$4:$B$1978&gt;=H$4)*('Diário 2º PA'!$B$4:$B$1978&lt;=EOMONTH(H$4,0))*('Diário 2º PA'!$F$4:$F$1978))
+SUMPRODUCT(('Diário 3º PA'!$E$4:$E$1994='Analítico Cx.'!$B39)*('Diário 3º PA'!$B$4:$B$1994&gt;=H$4)*('Diário 3º PA'!$B$4:$B$1994&lt;=EOMONTH(H$4,0))*('Diário 3º PA'!$F$4:$F$1994))
+SUMPRODUCT(('Diário 4º PA'!$E$4:$E$2000='Analítico Cx.'!$B39)*('Diário 4º PA'!$B$4:$B$2000&gt;=H$4)*('Diário 4º PA'!$B$4:$B$2000&lt;=EOMONTH(H$4,0))*('Diário 4º PA'!$F$4:$F$2000))</f>
        <v>0</v>
      </c>
      <c r="I39" s="289">
        <f>SUMPRODUCT(('Diário 1º PA'!$E$4:$E$2007='Analítico Cx.'!$B39)*('Diário 1º PA'!$B$4:$B$2007&gt;=I$4)*('Diário 1º PA'!$B$4:$B$2007&lt;=EOMONTH(I$4,0))*('Diário 1º PA'!$F$4:$F$2007))
+SUMPRODUCT(('Diário 2º PA'!$E$4:$E$1978='Analítico Cx.'!$B39)*('Diário 2º PA'!$B$4:$B$1978&gt;=I$4)*('Diário 2º PA'!$B$4:$B$1978&lt;=EOMONTH(I$4,0))*('Diário 2º PA'!$F$4:$F$1978))
+SUMPRODUCT(('Diário 3º PA'!$E$4:$E$1994='Analítico Cx.'!$B39)*('Diário 3º PA'!$B$4:$B$1994&gt;=I$4)*('Diário 3º PA'!$B$4:$B$1994&lt;=EOMONTH(I$4,0))*('Diário 3º PA'!$F$4:$F$1994))
+SUMPRODUCT(('Diário 4º PA'!$E$4:$E$2000='Analítico Cx.'!$B39)*('Diário 4º PA'!$B$4:$B$2000&gt;=I$4)*('Diário 4º PA'!$B$4:$B$2000&lt;=EOMONTH(I$4,0))*('Diário 4º PA'!$F$4:$F$2000))</f>
        <v>0</v>
      </c>
      <c r="J39" s="289">
        <f>SUMPRODUCT(('Diário 1º PA'!$E$4:$E$2007='Analítico Cx.'!$B39)*('Diário 1º PA'!$B$4:$B$2007&gt;=J$4)*('Diário 1º PA'!$B$4:$B$2007&lt;=EOMONTH(J$4,0))*('Diário 1º PA'!$F$4:$F$2007))
+SUMPRODUCT(('Diário 2º PA'!$E$4:$E$1978='Analítico Cx.'!$B39)*('Diário 2º PA'!$B$4:$B$1978&gt;=J$4)*('Diário 2º PA'!$B$4:$B$1978&lt;=EOMONTH(J$4,0))*('Diário 2º PA'!$F$4:$F$1978))
+SUMPRODUCT(('Diário 3º PA'!$E$4:$E$1994='Analítico Cx.'!$B39)*('Diário 3º PA'!$B$4:$B$1994&gt;=J$4)*('Diário 3º PA'!$B$4:$B$1994&lt;=EOMONTH(J$4,0))*('Diário 3º PA'!$F$4:$F$1994))
+SUMPRODUCT(('Diário 4º PA'!$E$4:$E$2000='Analítico Cx.'!$B39)*('Diário 4º PA'!$B$4:$B$2000&gt;=J$4)*('Diário 4º PA'!$B$4:$B$2000&lt;=EOMONTH(J$4,0))*('Diário 4º PA'!$F$4:$F$2000))</f>
        <v>0</v>
      </c>
      <c r="K39" s="289">
        <f>SUMPRODUCT(('Diário 1º PA'!$E$4:$E$2007='Analítico Cx.'!$B39)*('Diário 1º PA'!$B$4:$B$2007&gt;=K$4)*('Diário 1º PA'!$B$4:$B$2007&lt;=EOMONTH(K$4,0))*('Diário 1º PA'!$F$4:$F$2007))
+SUMPRODUCT(('Diário 2º PA'!$E$4:$E$1978='Analítico Cx.'!$B39)*('Diário 2º PA'!$B$4:$B$1978&gt;=K$4)*('Diário 2º PA'!$B$4:$B$1978&lt;=EOMONTH(K$4,0))*('Diário 2º PA'!$F$4:$F$1978))
+SUMPRODUCT(('Diário 3º PA'!$E$4:$E$1994='Analítico Cx.'!$B39)*('Diário 3º PA'!$B$4:$B$1994&gt;=K$4)*('Diário 3º PA'!$B$4:$B$1994&lt;=EOMONTH(K$4,0))*('Diário 3º PA'!$F$4:$F$1994))
+SUMPRODUCT(('Diário 4º PA'!$E$4:$E$2000='Analítico Cx.'!$B39)*('Diário 4º PA'!$B$4:$B$2000&gt;=K$4)*('Diário 4º PA'!$B$4:$B$2000&lt;=EOMONTH(K$4,0))*('Diário 4º PA'!$F$4:$F$2000))</f>
        <v>0</v>
      </c>
      <c r="L39" s="289">
        <f>SUMPRODUCT(('Diário 1º PA'!$E$4:$E$2007='Analítico Cx.'!$B39)*('Diário 1º PA'!$B$4:$B$2007&gt;=L$4)*('Diário 1º PA'!$B$4:$B$2007&lt;=EOMONTH(L$4,0))*('Diário 1º PA'!$F$4:$F$2007))
+SUMPRODUCT(('Diário 2º PA'!$E$4:$E$1978='Analítico Cx.'!$B39)*('Diário 2º PA'!$B$4:$B$1978&gt;=L$4)*('Diário 2º PA'!$B$4:$B$1978&lt;=EOMONTH(L$4,0))*('Diário 2º PA'!$F$4:$F$1978))
+SUMPRODUCT(('Diário 3º PA'!$E$4:$E$1994='Analítico Cx.'!$B39)*('Diário 3º PA'!$B$4:$B$1994&gt;=L$4)*('Diário 3º PA'!$B$4:$B$1994&lt;=EOMONTH(L$4,0))*('Diário 3º PA'!$F$4:$F$1994))
+SUMPRODUCT(('Diário 4º PA'!$E$4:$E$2000='Analítico Cx.'!$B39)*('Diário 4º PA'!$B$4:$B$2000&gt;=L$4)*('Diário 4º PA'!$B$4:$B$2000&lt;=EOMONTH(L$4,0))*('Diário 4º PA'!$F$4:$F$2000))</f>
        <v>0</v>
      </c>
      <c r="M39" s="289">
        <f>SUMPRODUCT(('Diário 1º PA'!$E$4:$E$2007='Analítico Cx.'!$B39)*('Diário 1º PA'!$B$4:$B$2007&gt;=M$4)*('Diário 1º PA'!$B$4:$B$2007&lt;=EOMONTH(M$4,0))*('Diário 1º PA'!$F$4:$F$2007))
+SUMPRODUCT(('Diário 2º PA'!$E$4:$E$1978='Analítico Cx.'!$B39)*('Diário 2º PA'!$B$4:$B$1978&gt;=M$4)*('Diário 2º PA'!$B$4:$B$1978&lt;=EOMONTH(M$4,0))*('Diário 2º PA'!$F$4:$F$1978))
+SUMPRODUCT(('Diário 3º PA'!$E$4:$E$1994='Analítico Cx.'!$B39)*('Diário 3º PA'!$B$4:$B$1994&gt;=M$4)*('Diário 3º PA'!$B$4:$B$1994&lt;=EOMONTH(M$4,0))*('Diário 3º PA'!$F$4:$F$1994))
+SUMPRODUCT(('Diário 4º PA'!$E$4:$E$2000='Analítico Cx.'!$B39)*('Diário 4º PA'!$B$4:$B$2000&gt;=M$4)*('Diário 4º PA'!$B$4:$B$2000&lt;=EOMONTH(M$4,0))*('Diário 4º PA'!$F$4:$F$2000))</f>
        <v>0</v>
      </c>
      <c r="N39" s="289">
        <f>SUMPRODUCT(('Diário 1º PA'!$E$4:$E$2007='Analítico Cx.'!$B39)*('Diário 1º PA'!$B$4:$B$2007&gt;=N$4)*('Diário 1º PA'!$B$4:$B$2007&lt;=EOMONTH(N$4,0))*('Diário 1º PA'!$F$4:$F$2007))
+SUMPRODUCT(('Diário 2º PA'!$E$4:$E$1978='Analítico Cx.'!$B39)*('Diário 2º PA'!$B$4:$B$1978&gt;=N$4)*('Diário 2º PA'!$B$4:$B$1978&lt;=EOMONTH(N$4,0))*('Diário 2º PA'!$F$4:$F$1978))
+SUMPRODUCT(('Diário 3º PA'!$E$4:$E$1994='Analítico Cx.'!$B39)*('Diário 3º PA'!$B$4:$B$1994&gt;=N$4)*('Diário 3º PA'!$B$4:$B$1994&lt;=EOMONTH(N$4,0))*('Diário 3º PA'!$F$4:$F$1994))
+SUMPRODUCT(('Diário 4º PA'!$E$4:$E$2000='Analítico Cx.'!$B39)*('Diário 4º PA'!$B$4:$B$2000&gt;=N$4)*('Diário 4º PA'!$B$4:$B$2000&lt;=EOMONTH(N$4,0))*('Diário 4º PA'!$F$4:$F$2000))</f>
        <v>0</v>
      </c>
      <c r="O39" s="315">
        <f t="shared" si="13"/>
        <v>0</v>
      </c>
      <c r="P39" s="316">
        <f t="shared" si="14"/>
        <v>0</v>
      </c>
      <c r="Q39" s="295"/>
      <c r="R39" s="295"/>
      <c r="S39" s="295"/>
      <c r="T39" s="295"/>
      <c r="U39" s="295"/>
      <c r="V39" s="295"/>
      <c r="W39" s="295"/>
      <c r="X39" s="295"/>
      <c r="Y39" s="295"/>
      <c r="Z39" s="295"/>
    </row>
    <row r="40" spans="1:26" ht="23.25" customHeight="1" x14ac:dyDescent="0.25">
      <c r="A40" s="331" t="s">
        <v>185</v>
      </c>
      <c r="B40" s="246" t="s">
        <v>186</v>
      </c>
      <c r="C40" s="289">
        <f>SUMPRODUCT(('Diário 1º PA'!$E$4:$E$2007='Analítico Cx.'!$B40)*('Diário 1º PA'!$B$4:$B$2007&gt;=C$4)*('Diário 1º PA'!$B$4:$B$2007&lt;=EOMONTH(C$4,0))*('Diário 1º PA'!$F$4:$F$2007))
+SUMPRODUCT(('Diário 2º PA'!$E$4:$E$1978='Analítico Cx.'!$B40)*('Diário 2º PA'!$B$4:$B$1978&gt;=C$4)*('Diário 2º PA'!$B$4:$B$1978&lt;=EOMONTH(C$4,0))*('Diário 2º PA'!$F$4:$F$1978))
+SUMPRODUCT(('Diário 3º PA'!$E$4:$E$1994='Analítico Cx.'!$B40)*('Diário 3º PA'!$B$4:$B$1994&gt;=C$4)*('Diário 3º PA'!$B$4:$B$1994&lt;=EOMONTH(C$4,0))*('Diário 3º PA'!$F$4:$F$1994))
+SUMPRODUCT(('Diário 4º PA'!$E$4:$E$2000='Analítico Cx.'!$B40)*('Diário 4º PA'!$B$4:$B$2000&gt;=C$4)*('Diário 4º PA'!$B$4:$B$2000&lt;=EOMONTH(C$4,0))*('Diário 4º PA'!$F$4:$F$2000))</f>
        <v>0</v>
      </c>
      <c r="D40" s="289">
        <f>SUMPRODUCT(('Diário 1º PA'!$E$4:$E$2007='Analítico Cx.'!$B40)*('Diário 1º PA'!$B$4:$B$2007&gt;=D$4)*('Diário 1º PA'!$B$4:$B$2007&lt;=EOMONTH(D$4,0))*('Diário 1º PA'!$F$4:$F$2007))
+SUMPRODUCT(('Diário 2º PA'!$E$4:$E$1978='Analítico Cx.'!$B40)*('Diário 2º PA'!$B$4:$B$1978&gt;=D$4)*('Diário 2º PA'!$B$4:$B$1978&lt;=EOMONTH(D$4,0))*('Diário 2º PA'!$F$4:$F$1978))
+SUMPRODUCT(('Diário 3º PA'!$E$4:$E$1994='Analítico Cx.'!$B40)*('Diário 3º PA'!$B$4:$B$1994&gt;=D$4)*('Diário 3º PA'!$B$4:$B$1994&lt;=EOMONTH(D$4,0))*('Diário 3º PA'!$F$4:$F$1994))
+SUMPRODUCT(('Diário 4º PA'!$E$4:$E$2000='Analítico Cx.'!$B40)*('Diário 4º PA'!$B$4:$B$2000&gt;=D$4)*('Diário 4º PA'!$B$4:$B$2000&lt;=EOMONTH(D$4,0))*('Diário 4º PA'!$F$4:$F$2000))</f>
        <v>0</v>
      </c>
      <c r="E40" s="289">
        <f>SUMPRODUCT(('Diário 1º PA'!$E$4:$E$2007='Analítico Cx.'!$B40)*('Diário 1º PA'!$B$4:$B$2007&gt;=E$4)*('Diário 1º PA'!$B$4:$B$2007&lt;=EOMONTH(E$4,0))*('Diário 1º PA'!$F$4:$F$2007))
+SUMPRODUCT(('Diário 2º PA'!$E$4:$E$1978='Analítico Cx.'!$B40)*('Diário 2º PA'!$B$4:$B$1978&gt;=E$4)*('Diário 2º PA'!$B$4:$B$1978&lt;=EOMONTH(E$4,0))*('Diário 2º PA'!$F$4:$F$1978))
+SUMPRODUCT(('Diário 3º PA'!$E$4:$E$1994='Analítico Cx.'!$B40)*('Diário 3º PA'!$B$4:$B$1994&gt;=E$4)*('Diário 3º PA'!$B$4:$B$1994&lt;=EOMONTH(E$4,0))*('Diário 3º PA'!$F$4:$F$1994))
+SUMPRODUCT(('Diário 4º PA'!$E$4:$E$2000='Analítico Cx.'!$B40)*('Diário 4º PA'!$B$4:$B$2000&gt;=E$4)*('Diário 4º PA'!$B$4:$B$2000&lt;=EOMONTH(E$4,0))*('Diário 4º PA'!$F$4:$F$2000))</f>
        <v>0</v>
      </c>
      <c r="F40" s="289">
        <f>SUMPRODUCT(('Diário 1º PA'!$E$4:$E$2007='Analítico Cx.'!$B40)*('Diário 1º PA'!$B$4:$B$2007&gt;=F$4)*('Diário 1º PA'!$B$4:$B$2007&lt;=EOMONTH(F$4,0))*('Diário 1º PA'!$F$4:$F$2007))
+SUMPRODUCT(('Diário 2º PA'!$E$4:$E$1978='Analítico Cx.'!$B40)*('Diário 2º PA'!$B$4:$B$1978&gt;=F$4)*('Diário 2º PA'!$B$4:$B$1978&lt;=EOMONTH(F$4,0))*('Diário 2º PA'!$F$4:$F$1978))
+SUMPRODUCT(('Diário 3º PA'!$E$4:$E$1994='Analítico Cx.'!$B40)*('Diário 3º PA'!$B$4:$B$1994&gt;=F$4)*('Diário 3º PA'!$B$4:$B$1994&lt;=EOMONTH(F$4,0))*('Diário 3º PA'!$F$4:$F$1994))
+SUMPRODUCT(('Diário 4º PA'!$E$4:$E$2000='Analítico Cx.'!$B40)*('Diário 4º PA'!$B$4:$B$2000&gt;=F$4)*('Diário 4º PA'!$B$4:$B$2000&lt;=EOMONTH(F$4,0))*('Diário 4º PA'!$F$4:$F$2000))</f>
        <v>0</v>
      </c>
      <c r="G40" s="289">
        <f>SUMPRODUCT(('Diário 1º PA'!$E$4:$E$2007='Analítico Cx.'!$B40)*('Diário 1º PA'!$B$4:$B$2007&gt;=G$4)*('Diário 1º PA'!$B$4:$B$2007&lt;=EOMONTH(G$4,0))*('Diário 1º PA'!$F$4:$F$2007))
+SUMPRODUCT(('Diário 2º PA'!$E$4:$E$1978='Analítico Cx.'!$B40)*('Diário 2º PA'!$B$4:$B$1978&gt;=G$4)*('Diário 2º PA'!$B$4:$B$1978&lt;=EOMONTH(G$4,0))*('Diário 2º PA'!$F$4:$F$1978))
+SUMPRODUCT(('Diário 3º PA'!$E$4:$E$1994='Analítico Cx.'!$B40)*('Diário 3º PA'!$B$4:$B$1994&gt;=G$4)*('Diário 3º PA'!$B$4:$B$1994&lt;=EOMONTH(G$4,0))*('Diário 3º PA'!$F$4:$F$1994))
+SUMPRODUCT(('Diário 4º PA'!$E$4:$E$2000='Analítico Cx.'!$B40)*('Diário 4º PA'!$B$4:$B$2000&gt;=G$4)*('Diário 4º PA'!$B$4:$B$2000&lt;=EOMONTH(G$4,0))*('Diário 4º PA'!$F$4:$F$2000))</f>
        <v>0</v>
      </c>
      <c r="H40" s="289">
        <f>SUMPRODUCT(('Diário 1º PA'!$E$4:$E$2007='Analítico Cx.'!$B40)*('Diário 1º PA'!$B$4:$B$2007&gt;=H$4)*('Diário 1º PA'!$B$4:$B$2007&lt;=EOMONTH(H$4,0))*('Diário 1º PA'!$F$4:$F$2007))
+SUMPRODUCT(('Diário 2º PA'!$E$4:$E$1978='Analítico Cx.'!$B40)*('Diário 2º PA'!$B$4:$B$1978&gt;=H$4)*('Diário 2º PA'!$B$4:$B$1978&lt;=EOMONTH(H$4,0))*('Diário 2º PA'!$F$4:$F$1978))
+SUMPRODUCT(('Diário 3º PA'!$E$4:$E$1994='Analítico Cx.'!$B40)*('Diário 3º PA'!$B$4:$B$1994&gt;=H$4)*('Diário 3º PA'!$B$4:$B$1994&lt;=EOMONTH(H$4,0))*('Diário 3º PA'!$F$4:$F$1994))
+SUMPRODUCT(('Diário 4º PA'!$E$4:$E$2000='Analítico Cx.'!$B40)*('Diário 4º PA'!$B$4:$B$2000&gt;=H$4)*('Diário 4º PA'!$B$4:$B$2000&lt;=EOMONTH(H$4,0))*('Diário 4º PA'!$F$4:$F$2000))</f>
        <v>0</v>
      </c>
      <c r="I40" s="289">
        <f>SUMPRODUCT(('Diário 1º PA'!$E$4:$E$2007='Analítico Cx.'!$B40)*('Diário 1º PA'!$B$4:$B$2007&gt;=I$4)*('Diário 1º PA'!$B$4:$B$2007&lt;=EOMONTH(I$4,0))*('Diário 1º PA'!$F$4:$F$2007))
+SUMPRODUCT(('Diário 2º PA'!$E$4:$E$1978='Analítico Cx.'!$B40)*('Diário 2º PA'!$B$4:$B$1978&gt;=I$4)*('Diário 2º PA'!$B$4:$B$1978&lt;=EOMONTH(I$4,0))*('Diário 2º PA'!$F$4:$F$1978))
+SUMPRODUCT(('Diário 3º PA'!$E$4:$E$1994='Analítico Cx.'!$B40)*('Diário 3º PA'!$B$4:$B$1994&gt;=I$4)*('Diário 3º PA'!$B$4:$B$1994&lt;=EOMONTH(I$4,0))*('Diário 3º PA'!$F$4:$F$1994))
+SUMPRODUCT(('Diário 4º PA'!$E$4:$E$2000='Analítico Cx.'!$B40)*('Diário 4º PA'!$B$4:$B$2000&gt;=I$4)*('Diário 4º PA'!$B$4:$B$2000&lt;=EOMONTH(I$4,0))*('Diário 4º PA'!$F$4:$F$2000))</f>
        <v>0</v>
      </c>
      <c r="J40" s="289">
        <f>SUMPRODUCT(('Diário 1º PA'!$E$4:$E$2007='Analítico Cx.'!$B40)*('Diário 1º PA'!$B$4:$B$2007&gt;=J$4)*('Diário 1º PA'!$B$4:$B$2007&lt;=EOMONTH(J$4,0))*('Diário 1º PA'!$F$4:$F$2007))
+SUMPRODUCT(('Diário 2º PA'!$E$4:$E$1978='Analítico Cx.'!$B40)*('Diário 2º PA'!$B$4:$B$1978&gt;=J$4)*('Diário 2º PA'!$B$4:$B$1978&lt;=EOMONTH(J$4,0))*('Diário 2º PA'!$F$4:$F$1978))
+SUMPRODUCT(('Diário 3º PA'!$E$4:$E$1994='Analítico Cx.'!$B40)*('Diário 3º PA'!$B$4:$B$1994&gt;=J$4)*('Diário 3º PA'!$B$4:$B$1994&lt;=EOMONTH(J$4,0))*('Diário 3º PA'!$F$4:$F$1994))
+SUMPRODUCT(('Diário 4º PA'!$E$4:$E$2000='Analítico Cx.'!$B40)*('Diário 4º PA'!$B$4:$B$2000&gt;=J$4)*('Diário 4º PA'!$B$4:$B$2000&lt;=EOMONTH(J$4,0))*('Diário 4º PA'!$F$4:$F$2000))</f>
        <v>0</v>
      </c>
      <c r="K40" s="289">
        <f>SUMPRODUCT(('Diário 1º PA'!$E$4:$E$2007='Analítico Cx.'!$B40)*('Diário 1º PA'!$B$4:$B$2007&gt;=K$4)*('Diário 1º PA'!$B$4:$B$2007&lt;=EOMONTH(K$4,0))*('Diário 1º PA'!$F$4:$F$2007))
+SUMPRODUCT(('Diário 2º PA'!$E$4:$E$1978='Analítico Cx.'!$B40)*('Diário 2º PA'!$B$4:$B$1978&gt;=K$4)*('Diário 2º PA'!$B$4:$B$1978&lt;=EOMONTH(K$4,0))*('Diário 2º PA'!$F$4:$F$1978))
+SUMPRODUCT(('Diário 3º PA'!$E$4:$E$1994='Analítico Cx.'!$B40)*('Diário 3º PA'!$B$4:$B$1994&gt;=K$4)*('Diário 3º PA'!$B$4:$B$1994&lt;=EOMONTH(K$4,0))*('Diário 3º PA'!$F$4:$F$1994))
+SUMPRODUCT(('Diário 4º PA'!$E$4:$E$2000='Analítico Cx.'!$B40)*('Diário 4º PA'!$B$4:$B$2000&gt;=K$4)*('Diário 4º PA'!$B$4:$B$2000&lt;=EOMONTH(K$4,0))*('Diário 4º PA'!$F$4:$F$2000))</f>
        <v>0</v>
      </c>
      <c r="L40" s="289">
        <f>SUMPRODUCT(('Diário 1º PA'!$E$4:$E$2007='Analítico Cx.'!$B40)*('Diário 1º PA'!$B$4:$B$2007&gt;=L$4)*('Diário 1º PA'!$B$4:$B$2007&lt;=EOMONTH(L$4,0))*('Diário 1º PA'!$F$4:$F$2007))
+SUMPRODUCT(('Diário 2º PA'!$E$4:$E$1978='Analítico Cx.'!$B40)*('Diário 2º PA'!$B$4:$B$1978&gt;=L$4)*('Diário 2º PA'!$B$4:$B$1978&lt;=EOMONTH(L$4,0))*('Diário 2º PA'!$F$4:$F$1978))
+SUMPRODUCT(('Diário 3º PA'!$E$4:$E$1994='Analítico Cx.'!$B40)*('Diário 3º PA'!$B$4:$B$1994&gt;=L$4)*('Diário 3º PA'!$B$4:$B$1994&lt;=EOMONTH(L$4,0))*('Diário 3º PA'!$F$4:$F$1994))
+SUMPRODUCT(('Diário 4º PA'!$E$4:$E$2000='Analítico Cx.'!$B40)*('Diário 4º PA'!$B$4:$B$2000&gt;=L$4)*('Diário 4º PA'!$B$4:$B$2000&lt;=EOMONTH(L$4,0))*('Diário 4º PA'!$F$4:$F$2000))</f>
        <v>0</v>
      </c>
      <c r="M40" s="289">
        <f>SUMPRODUCT(('Diário 1º PA'!$E$4:$E$2007='Analítico Cx.'!$B40)*('Diário 1º PA'!$B$4:$B$2007&gt;=M$4)*('Diário 1º PA'!$B$4:$B$2007&lt;=EOMONTH(M$4,0))*('Diário 1º PA'!$F$4:$F$2007))
+SUMPRODUCT(('Diário 2º PA'!$E$4:$E$1978='Analítico Cx.'!$B40)*('Diário 2º PA'!$B$4:$B$1978&gt;=M$4)*('Diário 2º PA'!$B$4:$B$1978&lt;=EOMONTH(M$4,0))*('Diário 2º PA'!$F$4:$F$1978))
+SUMPRODUCT(('Diário 3º PA'!$E$4:$E$1994='Analítico Cx.'!$B40)*('Diário 3º PA'!$B$4:$B$1994&gt;=M$4)*('Diário 3º PA'!$B$4:$B$1994&lt;=EOMONTH(M$4,0))*('Diário 3º PA'!$F$4:$F$1994))
+SUMPRODUCT(('Diário 4º PA'!$E$4:$E$2000='Analítico Cx.'!$B40)*('Diário 4º PA'!$B$4:$B$2000&gt;=M$4)*('Diário 4º PA'!$B$4:$B$2000&lt;=EOMONTH(M$4,0))*('Diário 4º PA'!$F$4:$F$2000))</f>
        <v>0</v>
      </c>
      <c r="N40" s="289">
        <f>SUMPRODUCT(('Diário 1º PA'!$E$4:$E$2007='Analítico Cx.'!$B40)*('Diário 1º PA'!$B$4:$B$2007&gt;=N$4)*('Diário 1º PA'!$B$4:$B$2007&lt;=EOMONTH(N$4,0))*('Diário 1º PA'!$F$4:$F$2007))
+SUMPRODUCT(('Diário 2º PA'!$E$4:$E$1978='Analítico Cx.'!$B40)*('Diário 2º PA'!$B$4:$B$1978&gt;=N$4)*('Diário 2º PA'!$B$4:$B$1978&lt;=EOMONTH(N$4,0))*('Diário 2º PA'!$F$4:$F$1978))
+SUMPRODUCT(('Diário 3º PA'!$E$4:$E$1994='Analítico Cx.'!$B40)*('Diário 3º PA'!$B$4:$B$1994&gt;=N$4)*('Diário 3º PA'!$B$4:$B$1994&lt;=EOMONTH(N$4,0))*('Diário 3º PA'!$F$4:$F$1994))
+SUMPRODUCT(('Diário 4º PA'!$E$4:$E$2000='Analítico Cx.'!$B40)*('Diário 4º PA'!$B$4:$B$2000&gt;=N$4)*('Diário 4º PA'!$B$4:$B$2000&lt;=EOMONTH(N$4,0))*('Diário 4º PA'!$F$4:$F$2000))</f>
        <v>0</v>
      </c>
      <c r="O40" s="315">
        <f t="shared" si="13"/>
        <v>0</v>
      </c>
      <c r="P40" s="316">
        <f t="shared" si="14"/>
        <v>0</v>
      </c>
      <c r="Q40" s="295"/>
      <c r="R40" s="295"/>
      <c r="S40" s="295"/>
      <c r="T40" s="295"/>
      <c r="U40" s="295"/>
      <c r="V40" s="295"/>
      <c r="W40" s="295"/>
      <c r="X40" s="295"/>
      <c r="Y40" s="295"/>
      <c r="Z40" s="295"/>
    </row>
    <row r="41" spans="1:26" ht="23.25" customHeight="1" x14ac:dyDescent="0.25">
      <c r="A41" s="331" t="s">
        <v>187</v>
      </c>
      <c r="B41" s="246" t="s">
        <v>188</v>
      </c>
      <c r="C41" s="289">
        <f>SUMPRODUCT(('Diário 1º PA'!$E$4:$E$2007='Analítico Cx.'!$B41)*('Diário 1º PA'!$B$4:$B$2007&gt;=C$4)*('Diário 1º PA'!$B$4:$B$2007&lt;=EOMONTH(C$4,0))*('Diário 1º PA'!$F$4:$F$2007))
+SUMPRODUCT(('Diário 2º PA'!$E$4:$E$1978='Analítico Cx.'!$B41)*('Diário 2º PA'!$B$4:$B$1978&gt;=C$4)*('Diário 2º PA'!$B$4:$B$1978&lt;=EOMONTH(C$4,0))*('Diário 2º PA'!$F$4:$F$1978))
+SUMPRODUCT(('Diário 3º PA'!$E$4:$E$1994='Analítico Cx.'!$B41)*('Diário 3º PA'!$B$4:$B$1994&gt;=C$4)*('Diário 3º PA'!$B$4:$B$1994&lt;=EOMONTH(C$4,0))*('Diário 3º PA'!$F$4:$F$1994))
+SUMPRODUCT(('Diário 4º PA'!$E$4:$E$2000='Analítico Cx.'!$B41)*('Diário 4º PA'!$B$4:$B$2000&gt;=C$4)*('Diário 4º PA'!$B$4:$B$2000&lt;=EOMONTH(C$4,0))*('Diário 4º PA'!$F$4:$F$2000))</f>
        <v>4164.4400000000005</v>
      </c>
      <c r="D41" s="289">
        <f>SUMPRODUCT(('Diário 1º PA'!$E$4:$E$2007='Analítico Cx.'!$B41)*('Diário 1º PA'!$B$4:$B$2007&gt;=D$4)*('Diário 1º PA'!$B$4:$B$2007&lt;=EOMONTH(D$4,0))*('Diário 1º PA'!$F$4:$F$2007))
+SUMPRODUCT(('Diário 2º PA'!$E$4:$E$1978='Analítico Cx.'!$B41)*('Diário 2º PA'!$B$4:$B$1978&gt;=D$4)*('Diário 2º PA'!$B$4:$B$1978&lt;=EOMONTH(D$4,0))*('Diário 2º PA'!$F$4:$F$1978))
+SUMPRODUCT(('Diário 3º PA'!$E$4:$E$1994='Analítico Cx.'!$B41)*('Diário 3º PA'!$B$4:$B$1994&gt;=D$4)*('Diário 3º PA'!$B$4:$B$1994&lt;=EOMONTH(D$4,0))*('Diário 3º PA'!$F$4:$F$1994))
+SUMPRODUCT(('Diário 4º PA'!$E$4:$E$2000='Analítico Cx.'!$B41)*('Diário 4º PA'!$B$4:$B$2000&gt;=D$4)*('Diário 4º PA'!$B$4:$B$2000&lt;=EOMONTH(D$4,0))*('Diário 4º PA'!$F$4:$F$2000))</f>
        <v>11207.390000000001</v>
      </c>
      <c r="E41" s="289">
        <f>SUMPRODUCT(('Diário 1º PA'!$E$4:$E$2007='Analítico Cx.'!$B41)*('Diário 1º PA'!$B$4:$B$2007&gt;=E$4)*('Diário 1º PA'!$B$4:$B$2007&lt;=EOMONTH(E$4,0))*('Diário 1º PA'!$F$4:$F$2007))
+SUMPRODUCT(('Diário 2º PA'!$E$4:$E$1978='Analítico Cx.'!$B41)*('Diário 2º PA'!$B$4:$B$1978&gt;=E$4)*('Diário 2º PA'!$B$4:$B$1978&lt;=EOMONTH(E$4,0))*('Diário 2º PA'!$F$4:$F$1978))
+SUMPRODUCT(('Diário 3º PA'!$E$4:$E$1994='Analítico Cx.'!$B41)*('Diário 3º PA'!$B$4:$B$1994&gt;=E$4)*('Diário 3º PA'!$B$4:$B$1994&lt;=EOMONTH(E$4,0))*('Diário 3º PA'!$F$4:$F$1994))
+SUMPRODUCT(('Diário 4º PA'!$E$4:$E$2000='Analítico Cx.'!$B41)*('Diário 4º PA'!$B$4:$B$2000&gt;=E$4)*('Diário 4º PA'!$B$4:$B$2000&lt;=EOMONTH(E$4,0))*('Diário 4º PA'!$F$4:$F$2000))</f>
        <v>3430.37</v>
      </c>
      <c r="F41" s="289">
        <f>SUMPRODUCT(('Diário 1º PA'!$E$4:$E$2007='Analítico Cx.'!$B41)*('Diário 1º PA'!$B$4:$B$2007&gt;=F$4)*('Diário 1º PA'!$B$4:$B$2007&lt;=EOMONTH(F$4,0))*('Diário 1º PA'!$F$4:$F$2007))
+SUMPRODUCT(('Diário 2º PA'!$E$4:$E$1978='Analítico Cx.'!$B41)*('Diário 2º PA'!$B$4:$B$1978&gt;=F$4)*('Diário 2º PA'!$B$4:$B$1978&lt;=EOMONTH(F$4,0))*('Diário 2º PA'!$F$4:$F$1978))
+SUMPRODUCT(('Diário 3º PA'!$E$4:$E$1994='Analítico Cx.'!$B41)*('Diário 3º PA'!$B$4:$B$1994&gt;=F$4)*('Diário 3º PA'!$B$4:$B$1994&lt;=EOMONTH(F$4,0))*('Diário 3º PA'!$F$4:$F$1994))
+SUMPRODUCT(('Diário 4º PA'!$E$4:$E$2000='Analítico Cx.'!$B41)*('Diário 4º PA'!$B$4:$B$2000&gt;=F$4)*('Diário 4º PA'!$B$4:$B$2000&lt;=EOMONTH(F$4,0))*('Diário 4º PA'!$F$4:$F$2000))</f>
        <v>10709.87</v>
      </c>
      <c r="G41" s="289">
        <f>SUMPRODUCT(('Diário 1º PA'!$E$4:$E$2007='Analítico Cx.'!$B41)*('Diário 1º PA'!$B$4:$B$2007&gt;=G$4)*('Diário 1º PA'!$B$4:$B$2007&lt;=EOMONTH(G$4,0))*('Diário 1º PA'!$F$4:$F$2007))
+SUMPRODUCT(('Diário 2º PA'!$E$4:$E$1978='Analítico Cx.'!$B41)*('Diário 2º PA'!$B$4:$B$1978&gt;=G$4)*('Diário 2º PA'!$B$4:$B$1978&lt;=EOMONTH(G$4,0))*('Diário 2º PA'!$F$4:$F$1978))
+SUMPRODUCT(('Diário 3º PA'!$E$4:$E$1994='Analítico Cx.'!$B41)*('Diário 3º PA'!$B$4:$B$1994&gt;=G$4)*('Diário 3º PA'!$B$4:$B$1994&lt;=EOMONTH(G$4,0))*('Diário 3º PA'!$F$4:$F$1994))
+SUMPRODUCT(('Diário 4º PA'!$E$4:$E$2000='Analítico Cx.'!$B41)*('Diário 4º PA'!$B$4:$B$2000&gt;=G$4)*('Diário 4º PA'!$B$4:$B$2000&lt;=EOMONTH(G$4,0))*('Diário 4º PA'!$F$4:$F$2000))</f>
        <v>7612.4699999999993</v>
      </c>
      <c r="H41" s="289">
        <f>SUMPRODUCT(('Diário 1º PA'!$E$4:$E$2007='Analítico Cx.'!$B41)*('Diário 1º PA'!$B$4:$B$2007&gt;=H$4)*('Diário 1º PA'!$B$4:$B$2007&lt;=EOMONTH(H$4,0))*('Diário 1º PA'!$F$4:$F$2007))
+SUMPRODUCT(('Diário 2º PA'!$E$4:$E$1978='Analítico Cx.'!$B41)*('Diário 2º PA'!$B$4:$B$1978&gt;=H$4)*('Diário 2º PA'!$B$4:$B$1978&lt;=EOMONTH(H$4,0))*('Diário 2º PA'!$F$4:$F$1978))
+SUMPRODUCT(('Diário 3º PA'!$E$4:$E$1994='Analítico Cx.'!$B41)*('Diário 3º PA'!$B$4:$B$1994&gt;=H$4)*('Diário 3º PA'!$B$4:$B$1994&lt;=EOMONTH(H$4,0))*('Diário 3º PA'!$F$4:$F$1994))
+SUMPRODUCT(('Diário 4º PA'!$E$4:$E$2000='Analítico Cx.'!$B41)*('Diário 4º PA'!$B$4:$B$2000&gt;=H$4)*('Diário 4º PA'!$B$4:$B$2000&lt;=EOMONTH(H$4,0))*('Diário 4º PA'!$F$4:$F$2000))</f>
        <v>25442.87</v>
      </c>
      <c r="I41" s="289">
        <f>SUMPRODUCT(('Diário 1º PA'!$E$4:$E$2007='Analítico Cx.'!$B41)*('Diário 1º PA'!$B$4:$B$2007&gt;=I$4)*('Diário 1º PA'!$B$4:$B$2007&lt;=EOMONTH(I$4,0))*('Diário 1º PA'!$F$4:$F$2007))
+SUMPRODUCT(('Diário 2º PA'!$E$4:$E$1978='Analítico Cx.'!$B41)*('Diário 2º PA'!$B$4:$B$1978&gt;=I$4)*('Diário 2º PA'!$B$4:$B$1978&lt;=EOMONTH(I$4,0))*('Diário 2º PA'!$F$4:$F$1978))
+SUMPRODUCT(('Diário 3º PA'!$E$4:$E$1994='Analítico Cx.'!$B41)*('Diário 3º PA'!$B$4:$B$1994&gt;=I$4)*('Diário 3º PA'!$B$4:$B$1994&lt;=EOMONTH(I$4,0))*('Diário 3º PA'!$F$4:$F$1994))
+SUMPRODUCT(('Diário 4º PA'!$E$4:$E$2000='Analítico Cx.'!$B41)*('Diário 4º PA'!$B$4:$B$2000&gt;=I$4)*('Diário 4º PA'!$B$4:$B$2000&lt;=EOMONTH(I$4,0))*('Diário 4º PA'!$F$4:$F$2000))</f>
        <v>22254.53</v>
      </c>
      <c r="J41" s="289">
        <f>SUMPRODUCT(('Diário 1º PA'!$E$4:$E$2007='Analítico Cx.'!$B41)*('Diário 1º PA'!$B$4:$B$2007&gt;=J$4)*('Diário 1º PA'!$B$4:$B$2007&lt;=EOMONTH(J$4,0))*('Diário 1º PA'!$F$4:$F$2007))
+SUMPRODUCT(('Diário 2º PA'!$E$4:$E$1978='Analítico Cx.'!$B41)*('Diário 2º PA'!$B$4:$B$1978&gt;=J$4)*('Diário 2º PA'!$B$4:$B$1978&lt;=EOMONTH(J$4,0))*('Diário 2º PA'!$F$4:$F$1978))
+SUMPRODUCT(('Diário 3º PA'!$E$4:$E$1994='Analítico Cx.'!$B41)*('Diário 3º PA'!$B$4:$B$1994&gt;=J$4)*('Diário 3º PA'!$B$4:$B$1994&lt;=EOMONTH(J$4,0))*('Diário 3º PA'!$F$4:$F$1994))
+SUMPRODUCT(('Diário 4º PA'!$E$4:$E$2000='Analítico Cx.'!$B41)*('Diário 4º PA'!$B$4:$B$2000&gt;=J$4)*('Diário 4º PA'!$B$4:$B$2000&lt;=EOMONTH(J$4,0))*('Diário 4º PA'!$F$4:$F$2000))</f>
        <v>0</v>
      </c>
      <c r="K41" s="289">
        <f>SUMPRODUCT(('Diário 1º PA'!$E$4:$E$2007='Analítico Cx.'!$B41)*('Diário 1º PA'!$B$4:$B$2007&gt;=K$4)*('Diário 1º PA'!$B$4:$B$2007&lt;=EOMONTH(K$4,0))*('Diário 1º PA'!$F$4:$F$2007))
+SUMPRODUCT(('Diário 2º PA'!$E$4:$E$1978='Analítico Cx.'!$B41)*('Diário 2º PA'!$B$4:$B$1978&gt;=K$4)*('Diário 2º PA'!$B$4:$B$1978&lt;=EOMONTH(K$4,0))*('Diário 2º PA'!$F$4:$F$1978))
+SUMPRODUCT(('Diário 3º PA'!$E$4:$E$1994='Analítico Cx.'!$B41)*('Diário 3º PA'!$B$4:$B$1994&gt;=K$4)*('Diário 3º PA'!$B$4:$B$1994&lt;=EOMONTH(K$4,0))*('Diário 3º PA'!$F$4:$F$1994))
+SUMPRODUCT(('Diário 4º PA'!$E$4:$E$2000='Analítico Cx.'!$B41)*('Diário 4º PA'!$B$4:$B$2000&gt;=K$4)*('Diário 4º PA'!$B$4:$B$2000&lt;=EOMONTH(K$4,0))*('Diário 4º PA'!$F$4:$F$2000))</f>
        <v>0</v>
      </c>
      <c r="L41" s="289">
        <f>SUMPRODUCT(('Diário 1º PA'!$E$4:$E$2007='Analítico Cx.'!$B41)*('Diário 1º PA'!$B$4:$B$2007&gt;=L$4)*('Diário 1º PA'!$B$4:$B$2007&lt;=EOMONTH(L$4,0))*('Diário 1º PA'!$F$4:$F$2007))
+SUMPRODUCT(('Diário 2º PA'!$E$4:$E$1978='Analítico Cx.'!$B41)*('Diário 2º PA'!$B$4:$B$1978&gt;=L$4)*('Diário 2º PA'!$B$4:$B$1978&lt;=EOMONTH(L$4,0))*('Diário 2º PA'!$F$4:$F$1978))
+SUMPRODUCT(('Diário 3º PA'!$E$4:$E$1994='Analítico Cx.'!$B41)*('Diário 3º PA'!$B$4:$B$1994&gt;=L$4)*('Diário 3º PA'!$B$4:$B$1994&lt;=EOMONTH(L$4,0))*('Diário 3º PA'!$F$4:$F$1994))
+SUMPRODUCT(('Diário 4º PA'!$E$4:$E$2000='Analítico Cx.'!$B41)*('Diário 4º PA'!$B$4:$B$2000&gt;=L$4)*('Diário 4º PA'!$B$4:$B$2000&lt;=EOMONTH(L$4,0))*('Diário 4º PA'!$F$4:$F$2000))</f>
        <v>0</v>
      </c>
      <c r="M41" s="289">
        <f>SUMPRODUCT(('Diário 1º PA'!$E$4:$E$2007='Analítico Cx.'!$B41)*('Diário 1º PA'!$B$4:$B$2007&gt;=M$4)*('Diário 1º PA'!$B$4:$B$2007&lt;=EOMONTH(M$4,0))*('Diário 1º PA'!$F$4:$F$2007))
+SUMPRODUCT(('Diário 2º PA'!$E$4:$E$1978='Analítico Cx.'!$B41)*('Diário 2º PA'!$B$4:$B$1978&gt;=M$4)*('Diário 2º PA'!$B$4:$B$1978&lt;=EOMONTH(M$4,0))*('Diário 2º PA'!$F$4:$F$1978))
+SUMPRODUCT(('Diário 3º PA'!$E$4:$E$1994='Analítico Cx.'!$B41)*('Diário 3º PA'!$B$4:$B$1994&gt;=M$4)*('Diário 3º PA'!$B$4:$B$1994&lt;=EOMONTH(M$4,0))*('Diário 3º PA'!$F$4:$F$1994))
+SUMPRODUCT(('Diário 4º PA'!$E$4:$E$2000='Analítico Cx.'!$B41)*('Diário 4º PA'!$B$4:$B$2000&gt;=M$4)*('Diário 4º PA'!$B$4:$B$2000&lt;=EOMONTH(M$4,0))*('Diário 4º PA'!$F$4:$F$2000))</f>
        <v>0</v>
      </c>
      <c r="N41" s="289">
        <f>SUMPRODUCT(('Diário 1º PA'!$E$4:$E$2007='Analítico Cx.'!$B41)*('Diário 1º PA'!$B$4:$B$2007&gt;=N$4)*('Diário 1º PA'!$B$4:$B$2007&lt;=EOMONTH(N$4,0))*('Diário 1º PA'!$F$4:$F$2007))
+SUMPRODUCT(('Diário 2º PA'!$E$4:$E$1978='Analítico Cx.'!$B41)*('Diário 2º PA'!$B$4:$B$1978&gt;=N$4)*('Diário 2º PA'!$B$4:$B$1978&lt;=EOMONTH(N$4,0))*('Diário 2º PA'!$F$4:$F$1978))
+SUMPRODUCT(('Diário 3º PA'!$E$4:$E$1994='Analítico Cx.'!$B41)*('Diário 3º PA'!$B$4:$B$1994&gt;=N$4)*('Diário 3º PA'!$B$4:$B$1994&lt;=EOMONTH(N$4,0))*('Diário 3º PA'!$F$4:$F$1994))
+SUMPRODUCT(('Diário 4º PA'!$E$4:$E$2000='Analítico Cx.'!$B41)*('Diário 4º PA'!$B$4:$B$2000&gt;=N$4)*('Diário 4º PA'!$B$4:$B$2000&lt;=EOMONTH(N$4,0))*('Diário 4º PA'!$F$4:$F$2000))</f>
        <v>0</v>
      </c>
      <c r="O41" s="315">
        <f t="shared" si="13"/>
        <v>84821.94</v>
      </c>
      <c r="P41" s="316">
        <f t="shared" si="14"/>
        <v>4.1207544239318036E-3</v>
      </c>
      <c r="Q41" s="295"/>
      <c r="R41" s="295"/>
      <c r="S41" s="295"/>
      <c r="T41" s="295"/>
      <c r="U41" s="295"/>
      <c r="V41" s="295"/>
      <c r="W41" s="295"/>
      <c r="X41" s="295"/>
      <c r="Y41" s="295"/>
      <c r="Z41" s="295"/>
    </row>
    <row r="42" spans="1:26" ht="23.25" customHeight="1" x14ac:dyDescent="0.25">
      <c r="A42" s="331" t="s">
        <v>189</v>
      </c>
      <c r="B42" s="246" t="s">
        <v>190</v>
      </c>
      <c r="C42" s="289">
        <f>SUMPRODUCT(('Diário 1º PA'!$E$4:$E$2007='Analítico Cx.'!$B42)*('Diário 1º PA'!$B$4:$B$2007&gt;=C$4)*('Diário 1º PA'!$B$4:$B$2007&lt;=EOMONTH(C$4,0))*('Diário 1º PA'!$F$4:$F$2007))
+SUMPRODUCT(('Diário 2º PA'!$E$4:$E$1978='Analítico Cx.'!$B42)*('Diário 2º PA'!$B$4:$B$1978&gt;=C$4)*('Diário 2º PA'!$B$4:$B$1978&lt;=EOMONTH(C$4,0))*('Diário 2º PA'!$F$4:$F$1978))
+SUMPRODUCT(('Diário 3º PA'!$E$4:$E$1994='Analítico Cx.'!$B42)*('Diário 3º PA'!$B$4:$B$1994&gt;=C$4)*('Diário 3º PA'!$B$4:$B$1994&lt;=EOMONTH(C$4,0))*('Diário 3º PA'!$F$4:$F$1994))
+SUMPRODUCT(('Diário 4º PA'!$E$4:$E$2000='Analítico Cx.'!$B42)*('Diário 4º PA'!$B$4:$B$2000&gt;=C$4)*('Diário 4º PA'!$B$4:$B$2000&lt;=EOMONTH(C$4,0))*('Diário 4º PA'!$F$4:$F$2000))</f>
        <v>7086.26</v>
      </c>
      <c r="D42" s="289">
        <f>SUMPRODUCT(('Diário 1º PA'!$E$4:$E$2007='Analítico Cx.'!$B42)*('Diário 1º PA'!$B$4:$B$2007&gt;=D$4)*('Diário 1º PA'!$B$4:$B$2007&lt;=EOMONTH(D$4,0))*('Diário 1º PA'!$F$4:$F$2007))
+SUMPRODUCT(('Diário 2º PA'!$E$4:$E$1978='Analítico Cx.'!$B42)*('Diário 2º PA'!$B$4:$B$1978&gt;=D$4)*('Diário 2º PA'!$B$4:$B$1978&lt;=EOMONTH(D$4,0))*('Diário 2º PA'!$F$4:$F$1978))
+SUMPRODUCT(('Diário 3º PA'!$E$4:$E$1994='Analítico Cx.'!$B42)*('Diário 3º PA'!$B$4:$B$1994&gt;=D$4)*('Diário 3º PA'!$B$4:$B$1994&lt;=EOMONTH(D$4,0))*('Diário 3º PA'!$F$4:$F$1994))
+SUMPRODUCT(('Diário 4º PA'!$E$4:$E$2000='Analítico Cx.'!$B42)*('Diário 4º PA'!$B$4:$B$2000&gt;=D$4)*('Diário 4º PA'!$B$4:$B$2000&lt;=EOMONTH(D$4,0))*('Diário 4º PA'!$F$4:$F$2000))</f>
        <v>4736.7299999999996</v>
      </c>
      <c r="E42" s="289">
        <f>SUMPRODUCT(('Diário 1º PA'!$E$4:$E$2007='Analítico Cx.'!$B42)*('Diário 1º PA'!$B$4:$B$2007&gt;=E$4)*('Diário 1º PA'!$B$4:$B$2007&lt;=EOMONTH(E$4,0))*('Diário 1º PA'!$F$4:$F$2007))
+SUMPRODUCT(('Diário 2º PA'!$E$4:$E$1978='Analítico Cx.'!$B42)*('Diário 2º PA'!$B$4:$B$1978&gt;=E$4)*('Diário 2º PA'!$B$4:$B$1978&lt;=EOMONTH(E$4,0))*('Diário 2º PA'!$F$4:$F$1978))
+SUMPRODUCT(('Diário 3º PA'!$E$4:$E$1994='Analítico Cx.'!$B42)*('Diário 3º PA'!$B$4:$B$1994&gt;=E$4)*('Diário 3º PA'!$B$4:$B$1994&lt;=EOMONTH(E$4,0))*('Diário 3º PA'!$F$4:$F$1994))
+SUMPRODUCT(('Diário 4º PA'!$E$4:$E$2000='Analítico Cx.'!$B42)*('Diário 4º PA'!$B$4:$B$2000&gt;=E$4)*('Diário 4º PA'!$B$4:$B$2000&lt;=EOMONTH(E$4,0))*('Diário 4º PA'!$F$4:$F$2000))</f>
        <v>3237.6200000000003</v>
      </c>
      <c r="F42" s="289">
        <f>SUMPRODUCT(('Diário 1º PA'!$E$4:$E$2007='Analítico Cx.'!$B42)*('Diário 1º PA'!$B$4:$B$2007&gt;=F$4)*('Diário 1º PA'!$B$4:$B$2007&lt;=EOMONTH(F$4,0))*('Diário 1º PA'!$F$4:$F$2007))
+SUMPRODUCT(('Diário 2º PA'!$E$4:$E$1978='Analítico Cx.'!$B42)*('Diário 2º PA'!$B$4:$B$1978&gt;=F$4)*('Diário 2º PA'!$B$4:$B$1978&lt;=EOMONTH(F$4,0))*('Diário 2º PA'!$F$4:$F$1978))
+SUMPRODUCT(('Diário 3º PA'!$E$4:$E$1994='Analítico Cx.'!$B42)*('Diário 3º PA'!$B$4:$B$1994&gt;=F$4)*('Diário 3º PA'!$B$4:$B$1994&lt;=EOMONTH(F$4,0))*('Diário 3º PA'!$F$4:$F$1994))
+SUMPRODUCT(('Diário 4º PA'!$E$4:$E$2000='Analítico Cx.'!$B42)*('Diário 4º PA'!$B$4:$B$2000&gt;=F$4)*('Diário 4º PA'!$B$4:$B$2000&lt;=EOMONTH(F$4,0))*('Diário 4º PA'!$F$4:$F$2000))</f>
        <v>3744.41</v>
      </c>
      <c r="G42" s="289">
        <f>SUMPRODUCT(('Diário 1º PA'!$E$4:$E$2007='Analítico Cx.'!$B42)*('Diário 1º PA'!$B$4:$B$2007&gt;=G$4)*('Diário 1º PA'!$B$4:$B$2007&lt;=EOMONTH(G$4,0))*('Diário 1º PA'!$F$4:$F$2007))
+SUMPRODUCT(('Diário 2º PA'!$E$4:$E$1978='Analítico Cx.'!$B42)*('Diário 2º PA'!$B$4:$B$1978&gt;=G$4)*('Diário 2º PA'!$B$4:$B$1978&lt;=EOMONTH(G$4,0))*('Diário 2º PA'!$F$4:$F$1978))
+SUMPRODUCT(('Diário 3º PA'!$E$4:$E$1994='Analítico Cx.'!$B42)*('Diário 3º PA'!$B$4:$B$1994&gt;=G$4)*('Diário 3º PA'!$B$4:$B$1994&lt;=EOMONTH(G$4,0))*('Diário 3º PA'!$F$4:$F$1994))
+SUMPRODUCT(('Diário 4º PA'!$E$4:$E$2000='Analítico Cx.'!$B42)*('Diário 4º PA'!$B$4:$B$2000&gt;=G$4)*('Diário 4º PA'!$B$4:$B$2000&lt;=EOMONTH(G$4,0))*('Diário 4º PA'!$F$4:$F$2000))</f>
        <v>5462.91</v>
      </c>
      <c r="H42" s="289">
        <f>SUMPRODUCT(('Diário 1º PA'!$E$4:$E$2007='Analítico Cx.'!$B42)*('Diário 1º PA'!$B$4:$B$2007&gt;=H$4)*('Diário 1º PA'!$B$4:$B$2007&lt;=EOMONTH(H$4,0))*('Diário 1º PA'!$F$4:$F$2007))
+SUMPRODUCT(('Diário 2º PA'!$E$4:$E$1978='Analítico Cx.'!$B42)*('Diário 2º PA'!$B$4:$B$1978&gt;=H$4)*('Diário 2º PA'!$B$4:$B$1978&lt;=EOMONTH(H$4,0))*('Diário 2º PA'!$F$4:$F$1978))
+SUMPRODUCT(('Diário 3º PA'!$E$4:$E$1994='Analítico Cx.'!$B42)*('Diário 3º PA'!$B$4:$B$1994&gt;=H$4)*('Diário 3º PA'!$B$4:$B$1994&lt;=EOMONTH(H$4,0))*('Diário 3º PA'!$F$4:$F$1994))
+SUMPRODUCT(('Diário 4º PA'!$E$4:$E$2000='Analítico Cx.'!$B42)*('Diário 4º PA'!$B$4:$B$2000&gt;=H$4)*('Diário 4º PA'!$B$4:$B$2000&lt;=EOMONTH(H$4,0))*('Diário 4º PA'!$F$4:$F$2000))</f>
        <v>4069.3</v>
      </c>
      <c r="I42" s="289">
        <f>SUMPRODUCT(('Diário 1º PA'!$E$4:$E$2007='Analítico Cx.'!$B42)*('Diário 1º PA'!$B$4:$B$2007&gt;=I$4)*('Diário 1º PA'!$B$4:$B$2007&lt;=EOMONTH(I$4,0))*('Diário 1º PA'!$F$4:$F$2007))
+SUMPRODUCT(('Diário 2º PA'!$E$4:$E$1978='Analítico Cx.'!$B42)*('Diário 2º PA'!$B$4:$B$1978&gt;=I$4)*('Diário 2º PA'!$B$4:$B$1978&lt;=EOMONTH(I$4,0))*('Diário 2º PA'!$F$4:$F$1978))
+SUMPRODUCT(('Diário 3º PA'!$E$4:$E$1994='Analítico Cx.'!$B42)*('Diário 3º PA'!$B$4:$B$1994&gt;=I$4)*('Diário 3º PA'!$B$4:$B$1994&lt;=EOMONTH(I$4,0))*('Diário 3º PA'!$F$4:$F$1994))
+SUMPRODUCT(('Diário 4º PA'!$E$4:$E$2000='Analítico Cx.'!$B42)*('Diário 4º PA'!$B$4:$B$2000&gt;=I$4)*('Diário 4º PA'!$B$4:$B$2000&lt;=EOMONTH(I$4,0))*('Diário 4º PA'!$F$4:$F$2000))</f>
        <v>5146.8499999999995</v>
      </c>
      <c r="J42" s="289">
        <f>SUMPRODUCT(('Diário 1º PA'!$E$4:$E$2007='Analítico Cx.'!$B42)*('Diário 1º PA'!$B$4:$B$2007&gt;=J$4)*('Diário 1º PA'!$B$4:$B$2007&lt;=EOMONTH(J$4,0))*('Diário 1º PA'!$F$4:$F$2007))
+SUMPRODUCT(('Diário 2º PA'!$E$4:$E$1978='Analítico Cx.'!$B42)*('Diário 2º PA'!$B$4:$B$1978&gt;=J$4)*('Diário 2º PA'!$B$4:$B$1978&lt;=EOMONTH(J$4,0))*('Diário 2º PA'!$F$4:$F$1978))
+SUMPRODUCT(('Diário 3º PA'!$E$4:$E$1994='Analítico Cx.'!$B42)*('Diário 3º PA'!$B$4:$B$1994&gt;=J$4)*('Diário 3º PA'!$B$4:$B$1994&lt;=EOMONTH(J$4,0))*('Diário 3º PA'!$F$4:$F$1994))
+SUMPRODUCT(('Diário 4º PA'!$E$4:$E$2000='Analítico Cx.'!$B42)*('Diário 4º PA'!$B$4:$B$2000&gt;=J$4)*('Diário 4º PA'!$B$4:$B$2000&lt;=EOMONTH(J$4,0))*('Diário 4º PA'!$F$4:$F$2000))</f>
        <v>0</v>
      </c>
      <c r="K42" s="289">
        <f>SUMPRODUCT(('Diário 1º PA'!$E$4:$E$2007='Analítico Cx.'!$B42)*('Diário 1º PA'!$B$4:$B$2007&gt;=K$4)*('Diário 1º PA'!$B$4:$B$2007&lt;=EOMONTH(K$4,0))*('Diário 1º PA'!$F$4:$F$2007))
+SUMPRODUCT(('Diário 2º PA'!$E$4:$E$1978='Analítico Cx.'!$B42)*('Diário 2º PA'!$B$4:$B$1978&gt;=K$4)*('Diário 2º PA'!$B$4:$B$1978&lt;=EOMONTH(K$4,0))*('Diário 2º PA'!$F$4:$F$1978))
+SUMPRODUCT(('Diário 3º PA'!$E$4:$E$1994='Analítico Cx.'!$B42)*('Diário 3º PA'!$B$4:$B$1994&gt;=K$4)*('Diário 3º PA'!$B$4:$B$1994&lt;=EOMONTH(K$4,0))*('Diário 3º PA'!$F$4:$F$1994))
+SUMPRODUCT(('Diário 4º PA'!$E$4:$E$2000='Analítico Cx.'!$B42)*('Diário 4º PA'!$B$4:$B$2000&gt;=K$4)*('Diário 4º PA'!$B$4:$B$2000&lt;=EOMONTH(K$4,0))*('Diário 4º PA'!$F$4:$F$2000))</f>
        <v>0</v>
      </c>
      <c r="L42" s="289">
        <f>SUMPRODUCT(('Diário 1º PA'!$E$4:$E$2007='Analítico Cx.'!$B42)*('Diário 1º PA'!$B$4:$B$2007&gt;=L$4)*('Diário 1º PA'!$B$4:$B$2007&lt;=EOMONTH(L$4,0))*('Diário 1º PA'!$F$4:$F$2007))
+SUMPRODUCT(('Diário 2º PA'!$E$4:$E$1978='Analítico Cx.'!$B42)*('Diário 2º PA'!$B$4:$B$1978&gt;=L$4)*('Diário 2º PA'!$B$4:$B$1978&lt;=EOMONTH(L$4,0))*('Diário 2º PA'!$F$4:$F$1978))
+SUMPRODUCT(('Diário 3º PA'!$E$4:$E$1994='Analítico Cx.'!$B42)*('Diário 3º PA'!$B$4:$B$1994&gt;=L$4)*('Diário 3º PA'!$B$4:$B$1994&lt;=EOMONTH(L$4,0))*('Diário 3º PA'!$F$4:$F$1994))
+SUMPRODUCT(('Diário 4º PA'!$E$4:$E$2000='Analítico Cx.'!$B42)*('Diário 4º PA'!$B$4:$B$2000&gt;=L$4)*('Diário 4º PA'!$B$4:$B$2000&lt;=EOMONTH(L$4,0))*('Diário 4º PA'!$F$4:$F$2000))</f>
        <v>0</v>
      </c>
      <c r="M42" s="289">
        <f>SUMPRODUCT(('Diário 1º PA'!$E$4:$E$2007='Analítico Cx.'!$B42)*('Diário 1º PA'!$B$4:$B$2007&gt;=M$4)*('Diário 1º PA'!$B$4:$B$2007&lt;=EOMONTH(M$4,0))*('Diário 1º PA'!$F$4:$F$2007))
+SUMPRODUCT(('Diário 2º PA'!$E$4:$E$1978='Analítico Cx.'!$B42)*('Diário 2º PA'!$B$4:$B$1978&gt;=M$4)*('Diário 2º PA'!$B$4:$B$1978&lt;=EOMONTH(M$4,0))*('Diário 2º PA'!$F$4:$F$1978))
+SUMPRODUCT(('Diário 3º PA'!$E$4:$E$1994='Analítico Cx.'!$B42)*('Diário 3º PA'!$B$4:$B$1994&gt;=M$4)*('Diário 3º PA'!$B$4:$B$1994&lt;=EOMONTH(M$4,0))*('Diário 3º PA'!$F$4:$F$1994))
+SUMPRODUCT(('Diário 4º PA'!$E$4:$E$2000='Analítico Cx.'!$B42)*('Diário 4º PA'!$B$4:$B$2000&gt;=M$4)*('Diário 4º PA'!$B$4:$B$2000&lt;=EOMONTH(M$4,0))*('Diário 4º PA'!$F$4:$F$2000))</f>
        <v>0</v>
      </c>
      <c r="N42" s="289">
        <f>SUMPRODUCT(('Diário 1º PA'!$E$4:$E$2007='Analítico Cx.'!$B42)*('Diário 1º PA'!$B$4:$B$2007&gt;=N$4)*('Diário 1º PA'!$B$4:$B$2007&lt;=EOMONTH(N$4,0))*('Diário 1º PA'!$F$4:$F$2007))
+SUMPRODUCT(('Diário 2º PA'!$E$4:$E$1978='Analítico Cx.'!$B42)*('Diário 2º PA'!$B$4:$B$1978&gt;=N$4)*('Diário 2º PA'!$B$4:$B$1978&lt;=EOMONTH(N$4,0))*('Diário 2º PA'!$F$4:$F$1978))
+SUMPRODUCT(('Diário 3º PA'!$E$4:$E$1994='Analítico Cx.'!$B42)*('Diário 3º PA'!$B$4:$B$1994&gt;=N$4)*('Diário 3º PA'!$B$4:$B$1994&lt;=EOMONTH(N$4,0))*('Diário 3º PA'!$F$4:$F$1994))
+SUMPRODUCT(('Diário 4º PA'!$E$4:$E$2000='Analítico Cx.'!$B42)*('Diário 4º PA'!$B$4:$B$2000&gt;=N$4)*('Diário 4º PA'!$B$4:$B$2000&lt;=EOMONTH(N$4,0))*('Diário 4º PA'!$F$4:$F$2000))</f>
        <v>0</v>
      </c>
      <c r="O42" s="315">
        <f t="shared" si="13"/>
        <v>33484.080000000002</v>
      </c>
      <c r="P42" s="316">
        <f t="shared" si="14"/>
        <v>1.6266978896177858E-3</v>
      </c>
      <c r="Q42" s="295"/>
      <c r="R42" s="295"/>
      <c r="S42" s="295"/>
      <c r="T42" s="295"/>
      <c r="U42" s="295"/>
      <c r="V42" s="295"/>
      <c r="W42" s="295"/>
      <c r="X42" s="295"/>
      <c r="Y42" s="295"/>
      <c r="Z42" s="295"/>
    </row>
    <row r="43" spans="1:26" ht="23.25" customHeight="1" x14ac:dyDescent="0.25">
      <c r="A43" s="331" t="s">
        <v>191</v>
      </c>
      <c r="B43" s="246" t="s">
        <v>192</v>
      </c>
      <c r="C43" s="289">
        <f>SUMPRODUCT(('Diário 1º PA'!$E$4:$E$2007='Analítico Cx.'!$B43)*('Diário 1º PA'!$B$4:$B$2007&gt;=C$4)*('Diário 1º PA'!$B$4:$B$2007&lt;=EOMONTH(C$4,0))*('Diário 1º PA'!$F$4:$F$2007))
+SUMPRODUCT(('Diário 2º PA'!$E$4:$E$1978='Analítico Cx.'!$B43)*('Diário 2º PA'!$B$4:$B$1978&gt;=C$4)*('Diário 2º PA'!$B$4:$B$1978&lt;=EOMONTH(C$4,0))*('Diário 2º PA'!$F$4:$F$1978))
+SUMPRODUCT(('Diário 3º PA'!$E$4:$E$1994='Analítico Cx.'!$B43)*('Diário 3º PA'!$B$4:$B$1994&gt;=C$4)*('Diário 3º PA'!$B$4:$B$1994&lt;=EOMONTH(C$4,0))*('Diário 3º PA'!$F$4:$F$1994))
+SUMPRODUCT(('Diário 4º PA'!$E$4:$E$2000='Analítico Cx.'!$B43)*('Diário 4º PA'!$B$4:$B$2000&gt;=C$4)*('Diário 4º PA'!$B$4:$B$2000&lt;=EOMONTH(C$4,0))*('Diário 4º PA'!$F$4:$F$2000))</f>
        <v>0</v>
      </c>
      <c r="D43" s="289">
        <f>SUMPRODUCT(('Diário 1º PA'!$E$4:$E$2007='Analítico Cx.'!$B43)*('Diário 1º PA'!$B$4:$B$2007&gt;=D$4)*('Diário 1º PA'!$B$4:$B$2007&lt;=EOMONTH(D$4,0))*('Diário 1º PA'!$F$4:$F$2007))
+SUMPRODUCT(('Diário 2º PA'!$E$4:$E$1978='Analítico Cx.'!$B43)*('Diário 2º PA'!$B$4:$B$1978&gt;=D$4)*('Diário 2º PA'!$B$4:$B$1978&lt;=EOMONTH(D$4,0))*('Diário 2º PA'!$F$4:$F$1978))
+SUMPRODUCT(('Diário 3º PA'!$E$4:$E$1994='Analítico Cx.'!$B43)*('Diário 3º PA'!$B$4:$B$1994&gt;=D$4)*('Diário 3º PA'!$B$4:$B$1994&lt;=EOMONTH(D$4,0))*('Diário 3º PA'!$F$4:$F$1994))
+SUMPRODUCT(('Diário 4º PA'!$E$4:$E$2000='Analítico Cx.'!$B43)*('Diário 4º PA'!$B$4:$B$2000&gt;=D$4)*('Diário 4º PA'!$B$4:$B$2000&lt;=EOMONTH(D$4,0))*('Diário 4º PA'!$F$4:$F$2000))</f>
        <v>1460.37</v>
      </c>
      <c r="E43" s="289">
        <f>SUMPRODUCT(('Diário 1º PA'!$E$4:$E$2007='Analítico Cx.'!$B43)*('Diário 1º PA'!$B$4:$B$2007&gt;=E$4)*('Diário 1º PA'!$B$4:$B$2007&lt;=EOMONTH(E$4,0))*('Diário 1º PA'!$F$4:$F$2007))
+SUMPRODUCT(('Diário 2º PA'!$E$4:$E$1978='Analítico Cx.'!$B43)*('Diário 2º PA'!$B$4:$B$1978&gt;=E$4)*('Diário 2º PA'!$B$4:$B$1978&lt;=EOMONTH(E$4,0))*('Diário 2º PA'!$F$4:$F$1978))
+SUMPRODUCT(('Diário 3º PA'!$E$4:$E$1994='Analítico Cx.'!$B43)*('Diário 3º PA'!$B$4:$B$1994&gt;=E$4)*('Diário 3º PA'!$B$4:$B$1994&lt;=EOMONTH(E$4,0))*('Diário 3º PA'!$F$4:$F$1994))
+SUMPRODUCT(('Diário 4º PA'!$E$4:$E$2000='Analítico Cx.'!$B43)*('Diário 4º PA'!$B$4:$B$2000&gt;=E$4)*('Diário 4º PA'!$B$4:$B$2000&lt;=EOMONTH(E$4,0))*('Diário 4º PA'!$F$4:$F$2000))</f>
        <v>-1460.37</v>
      </c>
      <c r="F43" s="289">
        <f>SUMPRODUCT(('Diário 1º PA'!$E$4:$E$2007='Analítico Cx.'!$B43)*('Diário 1º PA'!$B$4:$B$2007&gt;=F$4)*('Diário 1º PA'!$B$4:$B$2007&lt;=EOMONTH(F$4,0))*('Diário 1º PA'!$F$4:$F$2007))
+SUMPRODUCT(('Diário 2º PA'!$E$4:$E$1978='Analítico Cx.'!$B43)*('Diário 2º PA'!$B$4:$B$1978&gt;=F$4)*('Diário 2º PA'!$B$4:$B$1978&lt;=EOMONTH(F$4,0))*('Diário 2º PA'!$F$4:$F$1978))
+SUMPRODUCT(('Diário 3º PA'!$E$4:$E$1994='Analítico Cx.'!$B43)*('Diário 3º PA'!$B$4:$B$1994&gt;=F$4)*('Diário 3º PA'!$B$4:$B$1994&lt;=EOMONTH(F$4,0))*('Diário 3º PA'!$F$4:$F$1994))
+SUMPRODUCT(('Diário 4º PA'!$E$4:$E$2000='Analítico Cx.'!$B43)*('Diário 4º PA'!$B$4:$B$2000&gt;=F$4)*('Diário 4º PA'!$B$4:$B$2000&lt;=EOMONTH(F$4,0))*('Diário 4º PA'!$F$4:$F$2000))</f>
        <v>0</v>
      </c>
      <c r="G43" s="289">
        <f>SUMPRODUCT(('Diário 1º PA'!$E$4:$E$2007='Analítico Cx.'!$B43)*('Diário 1º PA'!$B$4:$B$2007&gt;=G$4)*('Diário 1º PA'!$B$4:$B$2007&lt;=EOMONTH(G$4,0))*('Diário 1º PA'!$F$4:$F$2007))
+SUMPRODUCT(('Diário 2º PA'!$E$4:$E$1978='Analítico Cx.'!$B43)*('Diário 2º PA'!$B$4:$B$1978&gt;=G$4)*('Diário 2º PA'!$B$4:$B$1978&lt;=EOMONTH(G$4,0))*('Diário 2º PA'!$F$4:$F$1978))
+SUMPRODUCT(('Diário 3º PA'!$E$4:$E$1994='Analítico Cx.'!$B43)*('Diário 3º PA'!$B$4:$B$1994&gt;=G$4)*('Diário 3º PA'!$B$4:$B$1994&lt;=EOMONTH(G$4,0))*('Diário 3º PA'!$F$4:$F$1994))
+SUMPRODUCT(('Diário 4º PA'!$E$4:$E$2000='Analítico Cx.'!$B43)*('Diário 4º PA'!$B$4:$B$2000&gt;=G$4)*('Diário 4º PA'!$B$4:$B$2000&lt;=EOMONTH(G$4,0))*('Diário 4º PA'!$F$4:$F$2000))</f>
        <v>7732.57</v>
      </c>
      <c r="H43" s="289">
        <f>SUMPRODUCT(('Diário 1º PA'!$E$4:$E$2007='Analítico Cx.'!$B43)*('Diário 1º PA'!$B$4:$B$2007&gt;=H$4)*('Diário 1º PA'!$B$4:$B$2007&lt;=EOMONTH(H$4,0))*('Diário 1º PA'!$F$4:$F$2007))
+SUMPRODUCT(('Diário 2º PA'!$E$4:$E$1978='Analítico Cx.'!$B43)*('Diário 2º PA'!$B$4:$B$1978&gt;=H$4)*('Diário 2º PA'!$B$4:$B$1978&lt;=EOMONTH(H$4,0))*('Diário 2º PA'!$F$4:$F$1978))
+SUMPRODUCT(('Diário 3º PA'!$E$4:$E$1994='Analítico Cx.'!$B43)*('Diário 3º PA'!$B$4:$B$1994&gt;=H$4)*('Diário 3º PA'!$B$4:$B$1994&lt;=EOMONTH(H$4,0))*('Diário 3º PA'!$F$4:$F$1994))
+SUMPRODUCT(('Diário 4º PA'!$E$4:$E$2000='Analítico Cx.'!$B43)*('Diário 4º PA'!$B$4:$B$2000&gt;=H$4)*('Diário 4º PA'!$B$4:$B$2000&lt;=EOMONTH(H$4,0))*('Diário 4º PA'!$F$4:$F$2000))</f>
        <v>400</v>
      </c>
      <c r="I43" s="289">
        <f>SUMPRODUCT(('Diário 1º PA'!$E$4:$E$2007='Analítico Cx.'!$B43)*('Diário 1º PA'!$B$4:$B$2007&gt;=I$4)*('Diário 1º PA'!$B$4:$B$2007&lt;=EOMONTH(I$4,0))*('Diário 1º PA'!$F$4:$F$2007))
+SUMPRODUCT(('Diário 2º PA'!$E$4:$E$1978='Analítico Cx.'!$B43)*('Diário 2º PA'!$B$4:$B$1978&gt;=I$4)*('Diário 2º PA'!$B$4:$B$1978&lt;=EOMONTH(I$4,0))*('Diário 2º PA'!$F$4:$F$1978))
+SUMPRODUCT(('Diário 3º PA'!$E$4:$E$1994='Analítico Cx.'!$B43)*('Diário 3º PA'!$B$4:$B$1994&gt;=I$4)*('Diário 3º PA'!$B$4:$B$1994&lt;=EOMONTH(I$4,0))*('Diário 3º PA'!$F$4:$F$1994))
+SUMPRODUCT(('Diário 4º PA'!$E$4:$E$2000='Analítico Cx.'!$B43)*('Diário 4º PA'!$B$4:$B$2000&gt;=I$4)*('Diário 4º PA'!$B$4:$B$2000&lt;=EOMONTH(I$4,0))*('Diário 4º PA'!$F$4:$F$2000))</f>
        <v>73623.290000000008</v>
      </c>
      <c r="J43" s="289">
        <f>SUMPRODUCT(('Diário 1º PA'!$E$4:$E$2007='Analítico Cx.'!$B43)*('Diário 1º PA'!$B$4:$B$2007&gt;=J$4)*('Diário 1º PA'!$B$4:$B$2007&lt;=EOMONTH(J$4,0))*('Diário 1º PA'!$F$4:$F$2007))
+SUMPRODUCT(('Diário 2º PA'!$E$4:$E$1978='Analítico Cx.'!$B43)*('Diário 2º PA'!$B$4:$B$1978&gt;=J$4)*('Diário 2º PA'!$B$4:$B$1978&lt;=EOMONTH(J$4,0))*('Diário 2º PA'!$F$4:$F$1978))
+SUMPRODUCT(('Diário 3º PA'!$E$4:$E$1994='Analítico Cx.'!$B43)*('Diário 3º PA'!$B$4:$B$1994&gt;=J$4)*('Diário 3º PA'!$B$4:$B$1994&lt;=EOMONTH(J$4,0))*('Diário 3º PA'!$F$4:$F$1994))
+SUMPRODUCT(('Diário 4º PA'!$E$4:$E$2000='Analítico Cx.'!$B43)*('Diário 4º PA'!$B$4:$B$2000&gt;=J$4)*('Diário 4º PA'!$B$4:$B$2000&lt;=EOMONTH(J$4,0))*('Diário 4º PA'!$F$4:$F$2000))</f>
        <v>0</v>
      </c>
      <c r="K43" s="289">
        <f>SUMPRODUCT(('Diário 1º PA'!$E$4:$E$2007='Analítico Cx.'!$B43)*('Diário 1º PA'!$B$4:$B$2007&gt;=K$4)*('Diário 1º PA'!$B$4:$B$2007&lt;=EOMONTH(K$4,0))*('Diário 1º PA'!$F$4:$F$2007))
+SUMPRODUCT(('Diário 2º PA'!$E$4:$E$1978='Analítico Cx.'!$B43)*('Diário 2º PA'!$B$4:$B$1978&gt;=K$4)*('Diário 2º PA'!$B$4:$B$1978&lt;=EOMONTH(K$4,0))*('Diário 2º PA'!$F$4:$F$1978))
+SUMPRODUCT(('Diário 3º PA'!$E$4:$E$1994='Analítico Cx.'!$B43)*('Diário 3º PA'!$B$4:$B$1994&gt;=K$4)*('Diário 3º PA'!$B$4:$B$1994&lt;=EOMONTH(K$4,0))*('Diário 3º PA'!$F$4:$F$1994))
+SUMPRODUCT(('Diário 4º PA'!$E$4:$E$2000='Analítico Cx.'!$B43)*('Diário 4º PA'!$B$4:$B$2000&gt;=K$4)*('Diário 4º PA'!$B$4:$B$2000&lt;=EOMONTH(K$4,0))*('Diário 4º PA'!$F$4:$F$2000))</f>
        <v>0</v>
      </c>
      <c r="L43" s="289">
        <f>SUMPRODUCT(('Diário 1º PA'!$E$4:$E$2007='Analítico Cx.'!$B43)*('Diário 1º PA'!$B$4:$B$2007&gt;=L$4)*('Diário 1º PA'!$B$4:$B$2007&lt;=EOMONTH(L$4,0))*('Diário 1º PA'!$F$4:$F$2007))
+SUMPRODUCT(('Diário 2º PA'!$E$4:$E$1978='Analítico Cx.'!$B43)*('Diário 2º PA'!$B$4:$B$1978&gt;=L$4)*('Diário 2º PA'!$B$4:$B$1978&lt;=EOMONTH(L$4,0))*('Diário 2º PA'!$F$4:$F$1978))
+SUMPRODUCT(('Diário 3º PA'!$E$4:$E$1994='Analítico Cx.'!$B43)*('Diário 3º PA'!$B$4:$B$1994&gt;=L$4)*('Diário 3º PA'!$B$4:$B$1994&lt;=EOMONTH(L$4,0))*('Diário 3º PA'!$F$4:$F$1994))
+SUMPRODUCT(('Diário 4º PA'!$E$4:$E$2000='Analítico Cx.'!$B43)*('Diário 4º PA'!$B$4:$B$2000&gt;=L$4)*('Diário 4º PA'!$B$4:$B$2000&lt;=EOMONTH(L$4,0))*('Diário 4º PA'!$F$4:$F$2000))</f>
        <v>0</v>
      </c>
      <c r="M43" s="289">
        <f>SUMPRODUCT(('Diário 1º PA'!$E$4:$E$2007='Analítico Cx.'!$B43)*('Diário 1º PA'!$B$4:$B$2007&gt;=M$4)*('Diário 1º PA'!$B$4:$B$2007&lt;=EOMONTH(M$4,0))*('Diário 1º PA'!$F$4:$F$2007))
+SUMPRODUCT(('Diário 2º PA'!$E$4:$E$1978='Analítico Cx.'!$B43)*('Diário 2º PA'!$B$4:$B$1978&gt;=M$4)*('Diário 2º PA'!$B$4:$B$1978&lt;=EOMONTH(M$4,0))*('Diário 2º PA'!$F$4:$F$1978))
+SUMPRODUCT(('Diário 3º PA'!$E$4:$E$1994='Analítico Cx.'!$B43)*('Diário 3º PA'!$B$4:$B$1994&gt;=M$4)*('Diário 3º PA'!$B$4:$B$1994&lt;=EOMONTH(M$4,0))*('Diário 3º PA'!$F$4:$F$1994))
+SUMPRODUCT(('Diário 4º PA'!$E$4:$E$2000='Analítico Cx.'!$B43)*('Diário 4º PA'!$B$4:$B$2000&gt;=M$4)*('Diário 4º PA'!$B$4:$B$2000&lt;=EOMONTH(M$4,0))*('Diário 4º PA'!$F$4:$F$2000))</f>
        <v>0</v>
      </c>
      <c r="N43" s="289">
        <f>SUMPRODUCT(('Diário 1º PA'!$E$4:$E$2007='Analítico Cx.'!$B43)*('Diário 1º PA'!$B$4:$B$2007&gt;=N$4)*('Diário 1º PA'!$B$4:$B$2007&lt;=EOMONTH(N$4,0))*('Diário 1º PA'!$F$4:$F$2007))
+SUMPRODUCT(('Diário 2º PA'!$E$4:$E$1978='Analítico Cx.'!$B43)*('Diário 2º PA'!$B$4:$B$1978&gt;=N$4)*('Diário 2º PA'!$B$4:$B$1978&lt;=EOMONTH(N$4,0))*('Diário 2º PA'!$F$4:$F$1978))
+SUMPRODUCT(('Diário 3º PA'!$E$4:$E$1994='Analítico Cx.'!$B43)*('Diário 3º PA'!$B$4:$B$1994&gt;=N$4)*('Diário 3º PA'!$B$4:$B$1994&lt;=EOMONTH(N$4,0))*('Diário 3º PA'!$F$4:$F$1994))
+SUMPRODUCT(('Diário 4º PA'!$E$4:$E$2000='Analítico Cx.'!$B43)*('Diário 4º PA'!$B$4:$B$2000&gt;=N$4)*('Diário 4º PA'!$B$4:$B$2000&lt;=EOMONTH(N$4,0))*('Diário 4º PA'!$F$4:$F$2000))</f>
        <v>0</v>
      </c>
      <c r="O43" s="315">
        <f t="shared" si="13"/>
        <v>81755.860000000015</v>
      </c>
      <c r="P43" s="316">
        <f t="shared" si="14"/>
        <v>3.9718004772980823E-3</v>
      </c>
      <c r="Q43" s="295"/>
      <c r="R43" s="295"/>
      <c r="S43" s="295"/>
      <c r="T43" s="295"/>
      <c r="U43" s="295"/>
      <c r="V43" s="295"/>
      <c r="W43" s="295"/>
      <c r="X43" s="295"/>
      <c r="Y43" s="295"/>
      <c r="Z43" s="295"/>
    </row>
    <row r="44" spans="1:26" ht="23.25" customHeight="1" x14ac:dyDescent="0.25">
      <c r="A44" s="331" t="s">
        <v>193</v>
      </c>
      <c r="B44" s="246" t="s">
        <v>194</v>
      </c>
      <c r="C44" s="289">
        <f>SUMPRODUCT(('Diário 1º PA'!$E$4:$E$2007='Analítico Cx.'!$B44)*('Diário 1º PA'!$B$4:$B$2007&gt;=C$4)*('Diário 1º PA'!$B$4:$B$2007&lt;=EOMONTH(C$4,0))*('Diário 1º PA'!$F$4:$F$2007))
+SUMPRODUCT(('Diário 2º PA'!$E$4:$E$1978='Analítico Cx.'!$B44)*('Diário 2º PA'!$B$4:$B$1978&gt;=C$4)*('Diário 2º PA'!$B$4:$B$1978&lt;=EOMONTH(C$4,0))*('Diário 2º PA'!$F$4:$F$1978))
+SUMPRODUCT(('Diário 3º PA'!$E$4:$E$1994='Analítico Cx.'!$B44)*('Diário 3º PA'!$B$4:$B$1994&gt;=C$4)*('Diário 3º PA'!$B$4:$B$1994&lt;=EOMONTH(C$4,0))*('Diário 3º PA'!$F$4:$F$1994))
+SUMPRODUCT(('Diário 4º PA'!$E$4:$E$2000='Analítico Cx.'!$B44)*('Diário 4º PA'!$B$4:$B$2000&gt;=C$4)*('Diário 4º PA'!$B$4:$B$2000&lt;=EOMONTH(C$4,0))*('Diário 4º PA'!$F$4:$F$2000))</f>
        <v>0</v>
      </c>
      <c r="D44" s="289">
        <f>SUMPRODUCT(('Diário 1º PA'!$E$4:$E$2007='Analítico Cx.'!$B44)*('Diário 1º PA'!$B$4:$B$2007&gt;=D$4)*('Diário 1º PA'!$B$4:$B$2007&lt;=EOMONTH(D$4,0))*('Diário 1º PA'!$F$4:$F$2007))
+SUMPRODUCT(('Diário 2º PA'!$E$4:$E$1978='Analítico Cx.'!$B44)*('Diário 2º PA'!$B$4:$B$1978&gt;=D$4)*('Diário 2º PA'!$B$4:$B$1978&lt;=EOMONTH(D$4,0))*('Diário 2º PA'!$F$4:$F$1978))
+SUMPRODUCT(('Diário 3º PA'!$E$4:$E$1994='Analítico Cx.'!$B44)*('Diário 3º PA'!$B$4:$B$1994&gt;=D$4)*('Diário 3º PA'!$B$4:$B$1994&lt;=EOMONTH(D$4,0))*('Diário 3º PA'!$F$4:$F$1994))
+SUMPRODUCT(('Diário 4º PA'!$E$4:$E$2000='Analítico Cx.'!$B44)*('Diário 4º PA'!$B$4:$B$2000&gt;=D$4)*('Diário 4º PA'!$B$4:$B$2000&lt;=EOMONTH(D$4,0))*('Diário 4º PA'!$F$4:$F$2000))</f>
        <v>0</v>
      </c>
      <c r="E44" s="289">
        <f>SUMPRODUCT(('Diário 1º PA'!$E$4:$E$2007='Analítico Cx.'!$B44)*('Diário 1º PA'!$B$4:$B$2007&gt;=E$4)*('Diário 1º PA'!$B$4:$B$2007&lt;=EOMONTH(E$4,0))*('Diário 1º PA'!$F$4:$F$2007))
+SUMPRODUCT(('Diário 2º PA'!$E$4:$E$1978='Analítico Cx.'!$B44)*('Diário 2º PA'!$B$4:$B$1978&gt;=E$4)*('Diário 2º PA'!$B$4:$B$1978&lt;=EOMONTH(E$4,0))*('Diário 2º PA'!$F$4:$F$1978))
+SUMPRODUCT(('Diário 3º PA'!$E$4:$E$1994='Analítico Cx.'!$B44)*('Diário 3º PA'!$B$4:$B$1994&gt;=E$4)*('Diário 3º PA'!$B$4:$B$1994&lt;=EOMONTH(E$4,0))*('Diário 3º PA'!$F$4:$F$1994))
+SUMPRODUCT(('Diário 4º PA'!$E$4:$E$2000='Analítico Cx.'!$B44)*('Diário 4º PA'!$B$4:$B$2000&gt;=E$4)*('Diário 4º PA'!$B$4:$B$2000&lt;=EOMONTH(E$4,0))*('Diário 4º PA'!$F$4:$F$2000))</f>
        <v>0</v>
      </c>
      <c r="F44" s="289">
        <f>SUMPRODUCT(('Diário 1º PA'!$E$4:$E$2007='Analítico Cx.'!$B44)*('Diário 1º PA'!$B$4:$B$2007&gt;=F$4)*('Diário 1º PA'!$B$4:$B$2007&lt;=EOMONTH(F$4,0))*('Diário 1º PA'!$F$4:$F$2007))
+SUMPRODUCT(('Diário 2º PA'!$E$4:$E$1978='Analítico Cx.'!$B44)*('Diário 2º PA'!$B$4:$B$1978&gt;=F$4)*('Diário 2º PA'!$B$4:$B$1978&lt;=EOMONTH(F$4,0))*('Diário 2º PA'!$F$4:$F$1978))
+SUMPRODUCT(('Diário 3º PA'!$E$4:$E$1994='Analítico Cx.'!$B44)*('Diário 3º PA'!$B$4:$B$1994&gt;=F$4)*('Diário 3º PA'!$B$4:$B$1994&lt;=EOMONTH(F$4,0))*('Diário 3º PA'!$F$4:$F$1994))
+SUMPRODUCT(('Diário 4º PA'!$E$4:$E$2000='Analítico Cx.'!$B44)*('Diário 4º PA'!$B$4:$B$2000&gt;=F$4)*('Diário 4º PA'!$B$4:$B$2000&lt;=EOMONTH(F$4,0))*('Diário 4º PA'!$F$4:$F$2000))</f>
        <v>0</v>
      </c>
      <c r="G44" s="289">
        <f>SUMPRODUCT(('Diário 1º PA'!$E$4:$E$2007='Analítico Cx.'!$B44)*('Diário 1º PA'!$B$4:$B$2007&gt;=G$4)*('Diário 1º PA'!$B$4:$B$2007&lt;=EOMONTH(G$4,0))*('Diário 1º PA'!$F$4:$F$2007))
+SUMPRODUCT(('Diário 2º PA'!$E$4:$E$1978='Analítico Cx.'!$B44)*('Diário 2º PA'!$B$4:$B$1978&gt;=G$4)*('Diário 2º PA'!$B$4:$B$1978&lt;=EOMONTH(G$4,0))*('Diário 2º PA'!$F$4:$F$1978))
+SUMPRODUCT(('Diário 3º PA'!$E$4:$E$1994='Analítico Cx.'!$B44)*('Diário 3º PA'!$B$4:$B$1994&gt;=G$4)*('Diário 3º PA'!$B$4:$B$1994&lt;=EOMONTH(G$4,0))*('Diário 3º PA'!$F$4:$F$1994))
+SUMPRODUCT(('Diário 4º PA'!$E$4:$E$2000='Analítico Cx.'!$B44)*('Diário 4º PA'!$B$4:$B$2000&gt;=G$4)*('Diário 4º PA'!$B$4:$B$2000&lt;=EOMONTH(G$4,0))*('Diário 4º PA'!$F$4:$F$2000))</f>
        <v>0</v>
      </c>
      <c r="H44" s="289">
        <f>SUMPRODUCT(('Diário 1º PA'!$E$4:$E$2007='Analítico Cx.'!$B44)*('Diário 1º PA'!$B$4:$B$2007&gt;=H$4)*('Diário 1º PA'!$B$4:$B$2007&lt;=EOMONTH(H$4,0))*('Diário 1º PA'!$F$4:$F$2007))
+SUMPRODUCT(('Diário 2º PA'!$E$4:$E$1978='Analítico Cx.'!$B44)*('Diário 2º PA'!$B$4:$B$1978&gt;=H$4)*('Diário 2º PA'!$B$4:$B$1978&lt;=EOMONTH(H$4,0))*('Diário 2º PA'!$F$4:$F$1978))
+SUMPRODUCT(('Diário 3º PA'!$E$4:$E$1994='Analítico Cx.'!$B44)*('Diário 3º PA'!$B$4:$B$1994&gt;=H$4)*('Diário 3º PA'!$B$4:$B$1994&lt;=EOMONTH(H$4,0))*('Diário 3º PA'!$F$4:$F$1994))
+SUMPRODUCT(('Diário 4º PA'!$E$4:$E$2000='Analítico Cx.'!$B44)*('Diário 4º PA'!$B$4:$B$2000&gt;=H$4)*('Diário 4º PA'!$B$4:$B$2000&lt;=EOMONTH(H$4,0))*('Diário 4º PA'!$F$4:$F$2000))</f>
        <v>22745.48</v>
      </c>
      <c r="I44" s="289">
        <f>SUMPRODUCT(('Diário 1º PA'!$E$4:$E$2007='Analítico Cx.'!$B44)*('Diário 1º PA'!$B$4:$B$2007&gt;=I$4)*('Diário 1º PA'!$B$4:$B$2007&lt;=EOMONTH(I$4,0))*('Diário 1º PA'!$F$4:$F$2007))
+SUMPRODUCT(('Diário 2º PA'!$E$4:$E$1978='Analítico Cx.'!$B44)*('Diário 2º PA'!$B$4:$B$1978&gt;=I$4)*('Diário 2º PA'!$B$4:$B$1978&lt;=EOMONTH(I$4,0))*('Diário 2º PA'!$F$4:$F$1978))
+SUMPRODUCT(('Diário 3º PA'!$E$4:$E$1994='Analítico Cx.'!$B44)*('Diário 3º PA'!$B$4:$B$1994&gt;=I$4)*('Diário 3º PA'!$B$4:$B$1994&lt;=EOMONTH(I$4,0))*('Diário 3º PA'!$F$4:$F$1994))
+SUMPRODUCT(('Diário 4º PA'!$E$4:$E$2000='Analítico Cx.'!$B44)*('Diário 4º PA'!$B$4:$B$2000&gt;=I$4)*('Diário 4º PA'!$B$4:$B$2000&lt;=EOMONTH(I$4,0))*('Diário 4º PA'!$F$4:$F$2000))</f>
        <v>0</v>
      </c>
      <c r="J44" s="289">
        <f>SUMPRODUCT(('Diário 1º PA'!$E$4:$E$2007='Analítico Cx.'!$B44)*('Diário 1º PA'!$B$4:$B$2007&gt;=J$4)*('Diário 1º PA'!$B$4:$B$2007&lt;=EOMONTH(J$4,0))*('Diário 1º PA'!$F$4:$F$2007))
+SUMPRODUCT(('Diário 2º PA'!$E$4:$E$1978='Analítico Cx.'!$B44)*('Diário 2º PA'!$B$4:$B$1978&gt;=J$4)*('Diário 2º PA'!$B$4:$B$1978&lt;=EOMONTH(J$4,0))*('Diário 2º PA'!$F$4:$F$1978))
+SUMPRODUCT(('Diário 3º PA'!$E$4:$E$1994='Analítico Cx.'!$B44)*('Diário 3º PA'!$B$4:$B$1994&gt;=J$4)*('Diário 3º PA'!$B$4:$B$1994&lt;=EOMONTH(J$4,0))*('Diário 3º PA'!$F$4:$F$1994))
+SUMPRODUCT(('Diário 4º PA'!$E$4:$E$2000='Analítico Cx.'!$B44)*('Diário 4º PA'!$B$4:$B$2000&gt;=J$4)*('Diário 4º PA'!$B$4:$B$2000&lt;=EOMONTH(J$4,0))*('Diário 4º PA'!$F$4:$F$2000))</f>
        <v>0</v>
      </c>
      <c r="K44" s="289">
        <f>SUMPRODUCT(('Diário 1º PA'!$E$4:$E$2007='Analítico Cx.'!$B44)*('Diário 1º PA'!$B$4:$B$2007&gt;=K$4)*('Diário 1º PA'!$B$4:$B$2007&lt;=EOMONTH(K$4,0))*('Diário 1º PA'!$F$4:$F$2007))
+SUMPRODUCT(('Diário 2º PA'!$E$4:$E$1978='Analítico Cx.'!$B44)*('Diário 2º PA'!$B$4:$B$1978&gt;=K$4)*('Diário 2º PA'!$B$4:$B$1978&lt;=EOMONTH(K$4,0))*('Diário 2º PA'!$F$4:$F$1978))
+SUMPRODUCT(('Diário 3º PA'!$E$4:$E$1994='Analítico Cx.'!$B44)*('Diário 3º PA'!$B$4:$B$1994&gt;=K$4)*('Diário 3º PA'!$B$4:$B$1994&lt;=EOMONTH(K$4,0))*('Diário 3º PA'!$F$4:$F$1994))
+SUMPRODUCT(('Diário 4º PA'!$E$4:$E$2000='Analítico Cx.'!$B44)*('Diário 4º PA'!$B$4:$B$2000&gt;=K$4)*('Diário 4º PA'!$B$4:$B$2000&lt;=EOMONTH(K$4,0))*('Diário 4º PA'!$F$4:$F$2000))</f>
        <v>0</v>
      </c>
      <c r="L44" s="289">
        <f>SUMPRODUCT(('Diário 1º PA'!$E$4:$E$2007='Analítico Cx.'!$B44)*('Diário 1º PA'!$B$4:$B$2007&gt;=L$4)*('Diário 1º PA'!$B$4:$B$2007&lt;=EOMONTH(L$4,0))*('Diário 1º PA'!$F$4:$F$2007))
+SUMPRODUCT(('Diário 2º PA'!$E$4:$E$1978='Analítico Cx.'!$B44)*('Diário 2º PA'!$B$4:$B$1978&gt;=L$4)*('Diário 2º PA'!$B$4:$B$1978&lt;=EOMONTH(L$4,0))*('Diário 2º PA'!$F$4:$F$1978))
+SUMPRODUCT(('Diário 3º PA'!$E$4:$E$1994='Analítico Cx.'!$B44)*('Diário 3º PA'!$B$4:$B$1994&gt;=L$4)*('Diário 3º PA'!$B$4:$B$1994&lt;=EOMONTH(L$4,0))*('Diário 3º PA'!$F$4:$F$1994))
+SUMPRODUCT(('Diário 4º PA'!$E$4:$E$2000='Analítico Cx.'!$B44)*('Diário 4º PA'!$B$4:$B$2000&gt;=L$4)*('Diário 4º PA'!$B$4:$B$2000&lt;=EOMONTH(L$4,0))*('Diário 4º PA'!$F$4:$F$2000))</f>
        <v>0</v>
      </c>
      <c r="M44" s="289">
        <f>SUMPRODUCT(('Diário 1º PA'!$E$4:$E$2007='Analítico Cx.'!$B44)*('Diário 1º PA'!$B$4:$B$2007&gt;=M$4)*('Diário 1º PA'!$B$4:$B$2007&lt;=EOMONTH(M$4,0))*('Diário 1º PA'!$F$4:$F$2007))
+SUMPRODUCT(('Diário 2º PA'!$E$4:$E$1978='Analítico Cx.'!$B44)*('Diário 2º PA'!$B$4:$B$1978&gt;=M$4)*('Diário 2º PA'!$B$4:$B$1978&lt;=EOMONTH(M$4,0))*('Diário 2º PA'!$F$4:$F$1978))
+SUMPRODUCT(('Diário 3º PA'!$E$4:$E$1994='Analítico Cx.'!$B44)*('Diário 3º PA'!$B$4:$B$1994&gt;=M$4)*('Diário 3º PA'!$B$4:$B$1994&lt;=EOMONTH(M$4,0))*('Diário 3º PA'!$F$4:$F$1994))
+SUMPRODUCT(('Diário 4º PA'!$E$4:$E$2000='Analítico Cx.'!$B44)*('Diário 4º PA'!$B$4:$B$2000&gt;=M$4)*('Diário 4º PA'!$B$4:$B$2000&lt;=EOMONTH(M$4,0))*('Diário 4º PA'!$F$4:$F$2000))</f>
        <v>0</v>
      </c>
      <c r="N44" s="289">
        <f>SUMPRODUCT(('Diário 1º PA'!$E$4:$E$2007='Analítico Cx.'!$B44)*('Diário 1º PA'!$B$4:$B$2007&gt;=N$4)*('Diário 1º PA'!$B$4:$B$2007&lt;=EOMONTH(N$4,0))*('Diário 1º PA'!$F$4:$F$2007))
+SUMPRODUCT(('Diário 2º PA'!$E$4:$E$1978='Analítico Cx.'!$B44)*('Diário 2º PA'!$B$4:$B$1978&gt;=N$4)*('Diário 2º PA'!$B$4:$B$1978&lt;=EOMONTH(N$4,0))*('Diário 2º PA'!$F$4:$F$1978))
+SUMPRODUCT(('Diário 3º PA'!$E$4:$E$1994='Analítico Cx.'!$B44)*('Diário 3º PA'!$B$4:$B$1994&gt;=N$4)*('Diário 3º PA'!$B$4:$B$1994&lt;=EOMONTH(N$4,0))*('Diário 3º PA'!$F$4:$F$1994))
+SUMPRODUCT(('Diário 4º PA'!$E$4:$E$2000='Analítico Cx.'!$B44)*('Diário 4º PA'!$B$4:$B$2000&gt;=N$4)*('Diário 4º PA'!$B$4:$B$2000&lt;=EOMONTH(N$4,0))*('Diário 4º PA'!$F$4:$F$2000))</f>
        <v>0</v>
      </c>
      <c r="O44" s="315">
        <f t="shared" si="13"/>
        <v>22745.48</v>
      </c>
      <c r="P44" s="316">
        <f t="shared" si="14"/>
        <v>1.1050034617747762E-3</v>
      </c>
      <c r="Q44" s="295"/>
      <c r="R44" s="295"/>
      <c r="S44" s="295"/>
      <c r="T44" s="295"/>
      <c r="U44" s="295"/>
      <c r="V44" s="295"/>
      <c r="W44" s="295"/>
      <c r="X44" s="295"/>
      <c r="Y44" s="295"/>
      <c r="Z44" s="295"/>
    </row>
    <row r="45" spans="1:26" ht="23.25" customHeight="1" x14ac:dyDescent="0.25">
      <c r="A45" s="331" t="s">
        <v>195</v>
      </c>
      <c r="B45" s="332" t="s">
        <v>196</v>
      </c>
      <c r="C45" s="289">
        <f>SUMPRODUCT(('Diário 1º PA'!$E$4:$E$2007='Analítico Cx.'!$B45)*('Diário 1º PA'!$B$4:$B$2007&gt;=C$4)*('Diário 1º PA'!$B$4:$B$2007&lt;=EOMONTH(C$4,0))*('Diário 1º PA'!$F$4:$F$2007))
+SUMPRODUCT(('Diário 2º PA'!$E$4:$E$1978='Analítico Cx.'!$B45)*('Diário 2º PA'!$B$4:$B$1978&gt;=C$4)*('Diário 2º PA'!$B$4:$B$1978&lt;=EOMONTH(C$4,0))*('Diário 2º PA'!$F$4:$F$1978))
+SUMPRODUCT(('Diário 3º PA'!$E$4:$E$1994='Analítico Cx.'!$B45)*('Diário 3º PA'!$B$4:$B$1994&gt;=C$4)*('Diário 3º PA'!$B$4:$B$1994&lt;=EOMONTH(C$4,0))*('Diário 3º PA'!$F$4:$F$1994))
+SUMPRODUCT(('Diário 4º PA'!$E$4:$E$2000='Analítico Cx.'!$B45)*('Diário 4º PA'!$B$4:$B$2000&gt;=C$4)*('Diário 4º PA'!$B$4:$B$2000&lt;=EOMONTH(C$4,0))*('Diário 4º PA'!$F$4:$F$2000))</f>
        <v>0</v>
      </c>
      <c r="D45" s="289">
        <f>SUMPRODUCT(('Diário 1º PA'!$E$4:$E$2007='Analítico Cx.'!$B45)*('Diário 1º PA'!$B$4:$B$2007&gt;=D$4)*('Diário 1º PA'!$B$4:$B$2007&lt;=EOMONTH(D$4,0))*('Diário 1º PA'!$F$4:$F$2007))
+SUMPRODUCT(('Diário 2º PA'!$E$4:$E$1978='Analítico Cx.'!$B45)*('Diário 2º PA'!$B$4:$B$1978&gt;=D$4)*('Diário 2º PA'!$B$4:$B$1978&lt;=EOMONTH(D$4,0))*('Diário 2º PA'!$F$4:$F$1978))
+SUMPRODUCT(('Diário 3º PA'!$E$4:$E$1994='Analítico Cx.'!$B45)*('Diário 3º PA'!$B$4:$B$1994&gt;=D$4)*('Diário 3º PA'!$B$4:$B$1994&lt;=EOMONTH(D$4,0))*('Diário 3º PA'!$F$4:$F$1994))
+SUMPRODUCT(('Diário 4º PA'!$E$4:$E$2000='Analítico Cx.'!$B45)*('Diário 4º PA'!$B$4:$B$2000&gt;=D$4)*('Diário 4º PA'!$B$4:$B$2000&lt;=EOMONTH(D$4,0))*('Diário 4º PA'!$F$4:$F$2000))</f>
        <v>0</v>
      </c>
      <c r="E45" s="289">
        <f>SUMPRODUCT(('Diário 1º PA'!$E$4:$E$2007='Analítico Cx.'!$B45)*('Diário 1º PA'!$B$4:$B$2007&gt;=E$4)*('Diário 1º PA'!$B$4:$B$2007&lt;=EOMONTH(E$4,0))*('Diário 1º PA'!$F$4:$F$2007))
+SUMPRODUCT(('Diário 2º PA'!$E$4:$E$1978='Analítico Cx.'!$B45)*('Diário 2º PA'!$B$4:$B$1978&gt;=E$4)*('Diário 2º PA'!$B$4:$B$1978&lt;=EOMONTH(E$4,0))*('Diário 2º PA'!$F$4:$F$1978))
+SUMPRODUCT(('Diário 3º PA'!$E$4:$E$1994='Analítico Cx.'!$B45)*('Diário 3º PA'!$B$4:$B$1994&gt;=E$4)*('Diário 3º PA'!$B$4:$B$1994&lt;=EOMONTH(E$4,0))*('Diário 3º PA'!$F$4:$F$1994))
+SUMPRODUCT(('Diário 4º PA'!$E$4:$E$2000='Analítico Cx.'!$B45)*('Diário 4º PA'!$B$4:$B$2000&gt;=E$4)*('Diário 4º PA'!$B$4:$B$2000&lt;=EOMONTH(E$4,0))*('Diário 4º PA'!$F$4:$F$2000))</f>
        <v>0</v>
      </c>
      <c r="F45" s="289">
        <f>SUMPRODUCT(('Diário 1º PA'!$E$4:$E$2007='Analítico Cx.'!$B45)*('Diário 1º PA'!$B$4:$B$2007&gt;=F$4)*('Diário 1º PA'!$B$4:$B$2007&lt;=EOMONTH(F$4,0))*('Diário 1º PA'!$F$4:$F$2007))
+SUMPRODUCT(('Diário 2º PA'!$E$4:$E$1978='Analítico Cx.'!$B45)*('Diário 2º PA'!$B$4:$B$1978&gt;=F$4)*('Diário 2º PA'!$B$4:$B$1978&lt;=EOMONTH(F$4,0))*('Diário 2º PA'!$F$4:$F$1978))
+SUMPRODUCT(('Diário 3º PA'!$E$4:$E$1994='Analítico Cx.'!$B45)*('Diário 3º PA'!$B$4:$B$1994&gt;=F$4)*('Diário 3º PA'!$B$4:$B$1994&lt;=EOMONTH(F$4,0))*('Diário 3º PA'!$F$4:$F$1994))
+SUMPRODUCT(('Diário 4º PA'!$E$4:$E$2000='Analítico Cx.'!$B45)*('Diário 4º PA'!$B$4:$B$2000&gt;=F$4)*('Diário 4º PA'!$B$4:$B$2000&lt;=EOMONTH(F$4,0))*('Diário 4º PA'!$F$4:$F$2000))</f>
        <v>0</v>
      </c>
      <c r="G45" s="289">
        <f>SUMPRODUCT(('Diário 1º PA'!$E$4:$E$2007='Analítico Cx.'!$B45)*('Diário 1º PA'!$B$4:$B$2007&gt;=G$4)*('Diário 1º PA'!$B$4:$B$2007&lt;=EOMONTH(G$4,0))*('Diário 1º PA'!$F$4:$F$2007))
+SUMPRODUCT(('Diário 2º PA'!$E$4:$E$1978='Analítico Cx.'!$B45)*('Diário 2º PA'!$B$4:$B$1978&gt;=G$4)*('Diário 2º PA'!$B$4:$B$1978&lt;=EOMONTH(G$4,0))*('Diário 2º PA'!$F$4:$F$1978))
+SUMPRODUCT(('Diário 3º PA'!$E$4:$E$1994='Analítico Cx.'!$B45)*('Diário 3º PA'!$B$4:$B$1994&gt;=G$4)*('Diário 3º PA'!$B$4:$B$1994&lt;=EOMONTH(G$4,0))*('Diário 3º PA'!$F$4:$F$1994))
+SUMPRODUCT(('Diário 4º PA'!$E$4:$E$2000='Analítico Cx.'!$B45)*('Diário 4º PA'!$B$4:$B$2000&gt;=G$4)*('Diário 4º PA'!$B$4:$B$2000&lt;=EOMONTH(G$4,0))*('Diário 4º PA'!$F$4:$F$2000))</f>
        <v>0</v>
      </c>
      <c r="H45" s="289">
        <f>SUMPRODUCT(('Diário 1º PA'!$E$4:$E$2007='Analítico Cx.'!$B45)*('Diário 1º PA'!$B$4:$B$2007&gt;=H$4)*('Diário 1º PA'!$B$4:$B$2007&lt;=EOMONTH(H$4,0))*('Diário 1º PA'!$F$4:$F$2007))
+SUMPRODUCT(('Diário 2º PA'!$E$4:$E$1978='Analítico Cx.'!$B45)*('Diário 2º PA'!$B$4:$B$1978&gt;=H$4)*('Diário 2º PA'!$B$4:$B$1978&lt;=EOMONTH(H$4,0))*('Diário 2º PA'!$F$4:$F$1978))
+SUMPRODUCT(('Diário 3º PA'!$E$4:$E$1994='Analítico Cx.'!$B45)*('Diário 3º PA'!$B$4:$B$1994&gt;=H$4)*('Diário 3º PA'!$B$4:$B$1994&lt;=EOMONTH(H$4,0))*('Diário 3º PA'!$F$4:$F$1994))
+SUMPRODUCT(('Diário 4º PA'!$E$4:$E$2000='Analítico Cx.'!$B45)*('Diário 4º PA'!$B$4:$B$2000&gt;=H$4)*('Diário 4º PA'!$B$4:$B$2000&lt;=EOMONTH(H$4,0))*('Diário 4º PA'!$F$4:$F$2000))</f>
        <v>0</v>
      </c>
      <c r="I45" s="289">
        <f>SUMPRODUCT(('Diário 1º PA'!$E$4:$E$2007='Analítico Cx.'!$B45)*('Diário 1º PA'!$B$4:$B$2007&gt;=I$4)*('Diário 1º PA'!$B$4:$B$2007&lt;=EOMONTH(I$4,0))*('Diário 1º PA'!$F$4:$F$2007))
+SUMPRODUCT(('Diário 2º PA'!$E$4:$E$1978='Analítico Cx.'!$B45)*('Diário 2º PA'!$B$4:$B$1978&gt;=I$4)*('Diário 2º PA'!$B$4:$B$1978&lt;=EOMONTH(I$4,0))*('Diário 2º PA'!$F$4:$F$1978))
+SUMPRODUCT(('Diário 3º PA'!$E$4:$E$1994='Analítico Cx.'!$B45)*('Diário 3º PA'!$B$4:$B$1994&gt;=I$4)*('Diário 3º PA'!$B$4:$B$1994&lt;=EOMONTH(I$4,0))*('Diário 3º PA'!$F$4:$F$1994))
+SUMPRODUCT(('Diário 4º PA'!$E$4:$E$2000='Analítico Cx.'!$B45)*('Diário 4º PA'!$B$4:$B$2000&gt;=I$4)*('Diário 4º PA'!$B$4:$B$2000&lt;=EOMONTH(I$4,0))*('Diário 4º PA'!$F$4:$F$2000))</f>
        <v>0</v>
      </c>
      <c r="J45" s="289">
        <f>SUMPRODUCT(('Diário 1º PA'!$E$4:$E$2007='Analítico Cx.'!$B45)*('Diário 1º PA'!$B$4:$B$2007&gt;=J$4)*('Diário 1º PA'!$B$4:$B$2007&lt;=EOMONTH(J$4,0))*('Diário 1º PA'!$F$4:$F$2007))
+SUMPRODUCT(('Diário 2º PA'!$E$4:$E$1978='Analítico Cx.'!$B45)*('Diário 2º PA'!$B$4:$B$1978&gt;=J$4)*('Diário 2º PA'!$B$4:$B$1978&lt;=EOMONTH(J$4,0))*('Diário 2º PA'!$F$4:$F$1978))
+SUMPRODUCT(('Diário 3º PA'!$E$4:$E$1994='Analítico Cx.'!$B45)*('Diário 3º PA'!$B$4:$B$1994&gt;=J$4)*('Diário 3º PA'!$B$4:$B$1994&lt;=EOMONTH(J$4,0))*('Diário 3º PA'!$F$4:$F$1994))
+SUMPRODUCT(('Diário 4º PA'!$E$4:$E$2000='Analítico Cx.'!$B45)*('Diário 4º PA'!$B$4:$B$2000&gt;=J$4)*('Diário 4º PA'!$B$4:$B$2000&lt;=EOMONTH(J$4,0))*('Diário 4º PA'!$F$4:$F$2000))</f>
        <v>0</v>
      </c>
      <c r="K45" s="289">
        <f>SUMPRODUCT(('Diário 1º PA'!$E$4:$E$2007='Analítico Cx.'!$B45)*('Diário 1º PA'!$B$4:$B$2007&gt;=K$4)*('Diário 1º PA'!$B$4:$B$2007&lt;=EOMONTH(K$4,0))*('Diário 1º PA'!$F$4:$F$2007))
+SUMPRODUCT(('Diário 2º PA'!$E$4:$E$1978='Analítico Cx.'!$B45)*('Diário 2º PA'!$B$4:$B$1978&gt;=K$4)*('Diário 2º PA'!$B$4:$B$1978&lt;=EOMONTH(K$4,0))*('Diário 2º PA'!$F$4:$F$1978))
+SUMPRODUCT(('Diário 3º PA'!$E$4:$E$1994='Analítico Cx.'!$B45)*('Diário 3º PA'!$B$4:$B$1994&gt;=K$4)*('Diário 3º PA'!$B$4:$B$1994&lt;=EOMONTH(K$4,0))*('Diário 3º PA'!$F$4:$F$1994))
+SUMPRODUCT(('Diário 4º PA'!$E$4:$E$2000='Analítico Cx.'!$B45)*('Diário 4º PA'!$B$4:$B$2000&gt;=K$4)*('Diário 4º PA'!$B$4:$B$2000&lt;=EOMONTH(K$4,0))*('Diário 4º PA'!$F$4:$F$2000))</f>
        <v>0</v>
      </c>
      <c r="L45" s="289">
        <f>SUMPRODUCT(('Diário 1º PA'!$E$4:$E$2007='Analítico Cx.'!$B45)*('Diário 1º PA'!$B$4:$B$2007&gt;=L$4)*('Diário 1º PA'!$B$4:$B$2007&lt;=EOMONTH(L$4,0))*('Diário 1º PA'!$F$4:$F$2007))
+SUMPRODUCT(('Diário 2º PA'!$E$4:$E$1978='Analítico Cx.'!$B45)*('Diário 2º PA'!$B$4:$B$1978&gt;=L$4)*('Diário 2º PA'!$B$4:$B$1978&lt;=EOMONTH(L$4,0))*('Diário 2º PA'!$F$4:$F$1978))
+SUMPRODUCT(('Diário 3º PA'!$E$4:$E$1994='Analítico Cx.'!$B45)*('Diário 3º PA'!$B$4:$B$1994&gt;=L$4)*('Diário 3º PA'!$B$4:$B$1994&lt;=EOMONTH(L$4,0))*('Diário 3º PA'!$F$4:$F$1994))
+SUMPRODUCT(('Diário 4º PA'!$E$4:$E$2000='Analítico Cx.'!$B45)*('Diário 4º PA'!$B$4:$B$2000&gt;=L$4)*('Diário 4º PA'!$B$4:$B$2000&lt;=EOMONTH(L$4,0))*('Diário 4º PA'!$F$4:$F$2000))</f>
        <v>0</v>
      </c>
      <c r="M45" s="289">
        <f>SUMPRODUCT(('Diário 1º PA'!$E$4:$E$2007='Analítico Cx.'!$B45)*('Diário 1º PA'!$B$4:$B$2007&gt;=M$4)*('Diário 1º PA'!$B$4:$B$2007&lt;=EOMONTH(M$4,0))*('Diário 1º PA'!$F$4:$F$2007))
+SUMPRODUCT(('Diário 2º PA'!$E$4:$E$1978='Analítico Cx.'!$B45)*('Diário 2º PA'!$B$4:$B$1978&gt;=M$4)*('Diário 2º PA'!$B$4:$B$1978&lt;=EOMONTH(M$4,0))*('Diário 2º PA'!$F$4:$F$1978))
+SUMPRODUCT(('Diário 3º PA'!$E$4:$E$1994='Analítico Cx.'!$B45)*('Diário 3º PA'!$B$4:$B$1994&gt;=M$4)*('Diário 3º PA'!$B$4:$B$1994&lt;=EOMONTH(M$4,0))*('Diário 3º PA'!$F$4:$F$1994))
+SUMPRODUCT(('Diário 4º PA'!$E$4:$E$2000='Analítico Cx.'!$B45)*('Diário 4º PA'!$B$4:$B$2000&gt;=M$4)*('Diário 4º PA'!$B$4:$B$2000&lt;=EOMONTH(M$4,0))*('Diário 4º PA'!$F$4:$F$2000))</f>
        <v>0</v>
      </c>
      <c r="N45" s="289">
        <f>SUMPRODUCT(('Diário 1º PA'!$E$4:$E$2007='Analítico Cx.'!$B45)*('Diário 1º PA'!$B$4:$B$2007&gt;=N$4)*('Diário 1º PA'!$B$4:$B$2007&lt;=EOMONTH(N$4,0))*('Diário 1º PA'!$F$4:$F$2007))
+SUMPRODUCT(('Diário 2º PA'!$E$4:$E$1978='Analítico Cx.'!$B45)*('Diário 2º PA'!$B$4:$B$1978&gt;=N$4)*('Diário 2º PA'!$B$4:$B$1978&lt;=EOMONTH(N$4,0))*('Diário 2º PA'!$F$4:$F$1978))
+SUMPRODUCT(('Diário 3º PA'!$E$4:$E$1994='Analítico Cx.'!$B45)*('Diário 3º PA'!$B$4:$B$1994&gt;=N$4)*('Diário 3º PA'!$B$4:$B$1994&lt;=EOMONTH(N$4,0))*('Diário 3º PA'!$F$4:$F$1994))
+SUMPRODUCT(('Diário 4º PA'!$E$4:$E$2000='Analítico Cx.'!$B45)*('Diário 4º PA'!$B$4:$B$2000&gt;=N$4)*('Diário 4º PA'!$B$4:$B$2000&lt;=EOMONTH(N$4,0))*('Diário 4º PA'!$F$4:$F$2000))</f>
        <v>0</v>
      </c>
      <c r="O45" s="315">
        <f t="shared" si="13"/>
        <v>0</v>
      </c>
      <c r="P45" s="316">
        <f t="shared" si="14"/>
        <v>0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</row>
    <row r="46" spans="1:26" ht="23.25" customHeight="1" x14ac:dyDescent="0.25">
      <c r="A46" s="318"/>
      <c r="B46" s="319" t="s">
        <v>197</v>
      </c>
      <c r="C46" s="320">
        <f t="shared" ref="C46:O46" si="15">SUBTOTAL(109,C34:C45)</f>
        <v>193398.57</v>
      </c>
      <c r="D46" s="320">
        <f t="shared" si="15"/>
        <v>500871.39999999997</v>
      </c>
      <c r="E46" s="320">
        <f t="shared" si="15"/>
        <v>519655.72000000003</v>
      </c>
      <c r="F46" s="320">
        <f t="shared" si="15"/>
        <v>553220.5</v>
      </c>
      <c r="G46" s="320">
        <f t="shared" si="15"/>
        <v>603223.14999999991</v>
      </c>
      <c r="H46" s="320">
        <f t="shared" si="15"/>
        <v>675780.27</v>
      </c>
      <c r="I46" s="320">
        <f t="shared" si="15"/>
        <v>715328.10000000009</v>
      </c>
      <c r="J46" s="320">
        <f t="shared" si="15"/>
        <v>0</v>
      </c>
      <c r="K46" s="320">
        <f t="shared" si="15"/>
        <v>0</v>
      </c>
      <c r="L46" s="320">
        <f t="shared" si="15"/>
        <v>0</v>
      </c>
      <c r="M46" s="320">
        <f t="shared" si="15"/>
        <v>0</v>
      </c>
      <c r="N46" s="320">
        <f t="shared" si="15"/>
        <v>0</v>
      </c>
      <c r="O46" s="320">
        <f t="shared" si="15"/>
        <v>3761477.71</v>
      </c>
      <c r="P46" s="334">
        <f t="shared" si="14"/>
        <v>0.18273722475580459</v>
      </c>
      <c r="Q46" s="295"/>
      <c r="R46" s="295"/>
      <c r="S46" s="295"/>
      <c r="T46" s="295"/>
      <c r="U46" s="295"/>
      <c r="V46" s="295"/>
      <c r="W46" s="295"/>
      <c r="X46" s="295"/>
      <c r="Y46" s="295"/>
      <c r="Z46" s="295"/>
    </row>
    <row r="47" spans="1:26" ht="23.25" customHeight="1" x14ac:dyDescent="0.25">
      <c r="A47" s="333" t="s">
        <v>101</v>
      </c>
      <c r="B47" s="328" t="s">
        <v>102</v>
      </c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335">
        <f t="shared" si="14"/>
        <v>0</v>
      </c>
      <c r="Q47" s="295"/>
      <c r="R47" s="295"/>
      <c r="S47" s="295"/>
      <c r="T47" s="295"/>
      <c r="U47" s="295"/>
      <c r="V47" s="295"/>
      <c r="W47" s="295"/>
      <c r="X47" s="295"/>
      <c r="Y47" s="295"/>
      <c r="Z47" s="295"/>
    </row>
    <row r="48" spans="1:26" ht="23.25" customHeight="1" x14ac:dyDescent="0.25">
      <c r="A48" s="245" t="s">
        <v>198</v>
      </c>
      <c r="B48" s="246" t="s">
        <v>199</v>
      </c>
      <c r="C48" s="289">
        <f>SUMPRODUCT(('Diário 1º PA'!$E$4:$E$2007='Analítico Cx.'!$B48)*('Diário 1º PA'!$B$4:$B$2007&gt;=C$4)*('Diário 1º PA'!$B$4:$B$2007&lt;=EOMONTH(C$4,0))*('Diário 1º PA'!$F$4:$F$2007))
+SUMPRODUCT(('Diário 2º PA'!$E$4:$E$1978='Analítico Cx.'!$B48)*('Diário 2º PA'!$B$4:$B$1978&gt;=C$4)*('Diário 2º PA'!$B$4:$B$1978&lt;=EOMONTH(C$4,0))*('Diário 2º PA'!$F$4:$F$1978))
+SUMPRODUCT(('Diário 3º PA'!$E$4:$E$1994='Analítico Cx.'!$B48)*('Diário 3º PA'!$B$4:$B$1994&gt;=C$4)*('Diário 3º PA'!$B$4:$B$1994&lt;=EOMONTH(C$4,0))*('Diário 3º PA'!$F$4:$F$1994))
+SUMPRODUCT(('Diário 4º PA'!$E$4:$E$2000='Analítico Cx.'!$B48)*('Diário 4º PA'!$B$4:$B$2000&gt;=C$4)*('Diário 4º PA'!$B$4:$B$2000&lt;=EOMONTH(C$4,0))*('Diário 4º PA'!$F$4:$F$2000))</f>
        <v>15353.939999999999</v>
      </c>
      <c r="D48" s="289">
        <f>SUMPRODUCT(('Diário 1º PA'!$E$4:$E$2007='Analítico Cx.'!$B48)*('Diário 1º PA'!$B$4:$B$2007&gt;=D$4)*('Diário 1º PA'!$B$4:$B$2007&lt;=EOMONTH(D$4,0))*('Diário 1º PA'!$F$4:$F$2007))
+SUMPRODUCT(('Diário 2º PA'!$E$4:$E$1978='Analítico Cx.'!$B48)*('Diário 2º PA'!$B$4:$B$1978&gt;=D$4)*('Diário 2º PA'!$B$4:$B$1978&lt;=EOMONTH(D$4,0))*('Diário 2º PA'!$F$4:$F$1978))
+SUMPRODUCT(('Diário 3º PA'!$E$4:$E$1994='Analítico Cx.'!$B48)*('Diário 3º PA'!$B$4:$B$1994&gt;=D$4)*('Diário 3º PA'!$B$4:$B$1994&lt;=EOMONTH(D$4,0))*('Diário 3º PA'!$F$4:$F$1994))
+SUMPRODUCT(('Diário 4º PA'!$E$4:$E$2000='Analítico Cx.'!$B48)*('Diário 4º PA'!$B$4:$B$2000&gt;=D$4)*('Diário 4º PA'!$B$4:$B$2000&lt;=EOMONTH(D$4,0))*('Diário 4º PA'!$F$4:$F$2000))</f>
        <v>19971.68</v>
      </c>
      <c r="E48" s="289">
        <f>SUMPRODUCT(('Diário 1º PA'!$E$4:$E$2007='Analítico Cx.'!$B48)*('Diário 1º PA'!$B$4:$B$2007&gt;=E$4)*('Diário 1º PA'!$B$4:$B$2007&lt;=EOMONTH(E$4,0))*('Diário 1º PA'!$F$4:$F$2007))
+SUMPRODUCT(('Diário 2º PA'!$E$4:$E$1978='Analítico Cx.'!$B48)*('Diário 2º PA'!$B$4:$B$1978&gt;=E$4)*('Diário 2º PA'!$B$4:$B$1978&lt;=EOMONTH(E$4,0))*('Diário 2º PA'!$F$4:$F$1978))
+SUMPRODUCT(('Diário 3º PA'!$E$4:$E$1994='Analítico Cx.'!$B48)*('Diário 3º PA'!$B$4:$B$1994&gt;=E$4)*('Diário 3º PA'!$B$4:$B$1994&lt;=EOMONTH(E$4,0))*('Diário 3º PA'!$F$4:$F$1994))
+SUMPRODUCT(('Diário 4º PA'!$E$4:$E$2000='Analítico Cx.'!$B48)*('Diário 4º PA'!$B$4:$B$2000&gt;=E$4)*('Diário 4º PA'!$B$4:$B$2000&lt;=EOMONTH(E$4,0))*('Diário 4º PA'!$F$4:$F$2000))</f>
        <v>11683.030000000004</v>
      </c>
      <c r="F48" s="289">
        <f>SUMPRODUCT(('Diário 1º PA'!$E$4:$E$2007='Analítico Cx.'!$B48)*('Diário 1º PA'!$B$4:$B$2007&gt;=F$4)*('Diário 1º PA'!$B$4:$B$2007&lt;=EOMONTH(F$4,0))*('Diário 1º PA'!$F$4:$F$2007))
+SUMPRODUCT(('Diário 2º PA'!$E$4:$E$1978='Analítico Cx.'!$B48)*('Diário 2º PA'!$B$4:$B$1978&gt;=F$4)*('Diário 2º PA'!$B$4:$B$1978&lt;=EOMONTH(F$4,0))*('Diário 2º PA'!$F$4:$F$1978))
+SUMPRODUCT(('Diário 3º PA'!$E$4:$E$1994='Analítico Cx.'!$B48)*('Diário 3º PA'!$B$4:$B$1994&gt;=F$4)*('Diário 3º PA'!$B$4:$B$1994&lt;=EOMONTH(F$4,0))*('Diário 3º PA'!$F$4:$F$1994))
+SUMPRODUCT(('Diário 4º PA'!$E$4:$E$2000='Analítico Cx.'!$B48)*('Diário 4º PA'!$B$4:$B$2000&gt;=F$4)*('Diário 4º PA'!$B$4:$B$2000&lt;=EOMONTH(F$4,0))*('Diário 4º PA'!$F$4:$F$2000))</f>
        <v>20470.129999999997</v>
      </c>
      <c r="G48" s="289">
        <f>SUMPRODUCT(('Diário 1º PA'!$E$4:$E$2007='Analítico Cx.'!$B48)*('Diário 1º PA'!$B$4:$B$2007&gt;=G$4)*('Diário 1º PA'!$B$4:$B$2007&lt;=EOMONTH(G$4,0))*('Diário 1º PA'!$F$4:$F$2007))
+SUMPRODUCT(('Diário 2º PA'!$E$4:$E$1978='Analítico Cx.'!$B48)*('Diário 2º PA'!$B$4:$B$1978&gt;=G$4)*('Diário 2º PA'!$B$4:$B$1978&lt;=EOMONTH(G$4,0))*('Diário 2º PA'!$F$4:$F$1978))
+SUMPRODUCT(('Diário 3º PA'!$E$4:$E$1994='Analítico Cx.'!$B48)*('Diário 3º PA'!$B$4:$B$1994&gt;=G$4)*('Diário 3º PA'!$B$4:$B$1994&lt;=EOMONTH(G$4,0))*('Diário 3º PA'!$F$4:$F$1994))
+SUMPRODUCT(('Diário 4º PA'!$E$4:$E$2000='Analítico Cx.'!$B48)*('Diário 4º PA'!$B$4:$B$2000&gt;=G$4)*('Diário 4º PA'!$B$4:$B$2000&lt;=EOMONTH(G$4,0))*('Diário 4º PA'!$F$4:$F$2000))</f>
        <v>18667.349999999995</v>
      </c>
      <c r="H48" s="289">
        <f>SUMPRODUCT(('Diário 1º PA'!$E$4:$E$2007='Analítico Cx.'!$B48)*('Diário 1º PA'!$B$4:$B$2007&gt;=H$4)*('Diário 1º PA'!$B$4:$B$2007&lt;=EOMONTH(H$4,0))*('Diário 1º PA'!$F$4:$F$2007))
+SUMPRODUCT(('Diário 2º PA'!$E$4:$E$1978='Analítico Cx.'!$B48)*('Diário 2º PA'!$B$4:$B$1978&gt;=H$4)*('Diário 2º PA'!$B$4:$B$1978&lt;=EOMONTH(H$4,0))*('Diário 2º PA'!$F$4:$F$1978))
+SUMPRODUCT(('Diário 3º PA'!$E$4:$E$1994='Analítico Cx.'!$B48)*('Diário 3º PA'!$B$4:$B$1994&gt;=H$4)*('Diário 3º PA'!$B$4:$B$1994&lt;=EOMONTH(H$4,0))*('Diário 3º PA'!$F$4:$F$1994))
+SUMPRODUCT(('Diário 4º PA'!$E$4:$E$2000='Analítico Cx.'!$B48)*('Diário 4º PA'!$B$4:$B$2000&gt;=H$4)*('Diário 4º PA'!$B$4:$B$2000&lt;=EOMONTH(H$4,0))*('Diário 4º PA'!$F$4:$F$2000))</f>
        <v>18267.999999999996</v>
      </c>
      <c r="I48" s="289">
        <f>SUMPRODUCT(('Diário 1º PA'!$E$4:$E$2007='Analítico Cx.'!$B48)*('Diário 1º PA'!$B$4:$B$2007&gt;=I$4)*('Diário 1º PA'!$B$4:$B$2007&lt;=EOMONTH(I$4,0))*('Diário 1º PA'!$F$4:$F$2007))
+SUMPRODUCT(('Diário 2º PA'!$E$4:$E$1978='Analítico Cx.'!$B48)*('Diário 2º PA'!$B$4:$B$1978&gt;=I$4)*('Diário 2º PA'!$B$4:$B$1978&lt;=EOMONTH(I$4,0))*('Diário 2º PA'!$F$4:$F$1978))
+SUMPRODUCT(('Diário 3º PA'!$E$4:$E$1994='Analítico Cx.'!$B48)*('Diário 3º PA'!$B$4:$B$1994&gt;=I$4)*('Diário 3º PA'!$B$4:$B$1994&lt;=EOMONTH(I$4,0))*('Diário 3º PA'!$F$4:$F$1994))
+SUMPRODUCT(('Diário 4º PA'!$E$4:$E$2000='Analítico Cx.'!$B48)*('Diário 4º PA'!$B$4:$B$2000&gt;=I$4)*('Diário 4º PA'!$B$4:$B$2000&lt;=EOMONTH(I$4,0))*('Diário 4º PA'!$F$4:$F$2000))</f>
        <v>16433.690000000002</v>
      </c>
      <c r="J48" s="289">
        <f>SUMPRODUCT(('Diário 1º PA'!$E$4:$E$2007='Analítico Cx.'!$B48)*('Diário 1º PA'!$B$4:$B$2007&gt;=J$4)*('Diário 1º PA'!$B$4:$B$2007&lt;=EOMONTH(J$4,0))*('Diário 1º PA'!$F$4:$F$2007))
+SUMPRODUCT(('Diário 2º PA'!$E$4:$E$1978='Analítico Cx.'!$B48)*('Diário 2º PA'!$B$4:$B$1978&gt;=J$4)*('Diário 2º PA'!$B$4:$B$1978&lt;=EOMONTH(J$4,0))*('Diário 2º PA'!$F$4:$F$1978))
+SUMPRODUCT(('Diário 3º PA'!$E$4:$E$1994='Analítico Cx.'!$B48)*('Diário 3º PA'!$B$4:$B$1994&gt;=J$4)*('Diário 3º PA'!$B$4:$B$1994&lt;=EOMONTH(J$4,0))*('Diário 3º PA'!$F$4:$F$1994))
+SUMPRODUCT(('Diário 4º PA'!$E$4:$E$2000='Analítico Cx.'!$B48)*('Diário 4º PA'!$B$4:$B$2000&gt;=J$4)*('Diário 4º PA'!$B$4:$B$2000&lt;=EOMONTH(J$4,0))*('Diário 4º PA'!$F$4:$F$2000))</f>
        <v>0</v>
      </c>
      <c r="K48" s="289">
        <f>SUMPRODUCT(('Diário 1º PA'!$E$4:$E$2007='Analítico Cx.'!$B48)*('Diário 1º PA'!$B$4:$B$2007&gt;=K$4)*('Diário 1º PA'!$B$4:$B$2007&lt;=EOMONTH(K$4,0))*('Diário 1º PA'!$F$4:$F$2007))
+SUMPRODUCT(('Diário 2º PA'!$E$4:$E$1978='Analítico Cx.'!$B48)*('Diário 2º PA'!$B$4:$B$1978&gt;=K$4)*('Diário 2º PA'!$B$4:$B$1978&lt;=EOMONTH(K$4,0))*('Diário 2º PA'!$F$4:$F$1978))
+SUMPRODUCT(('Diário 3º PA'!$E$4:$E$1994='Analítico Cx.'!$B48)*('Diário 3º PA'!$B$4:$B$1994&gt;=K$4)*('Diário 3º PA'!$B$4:$B$1994&lt;=EOMONTH(K$4,0))*('Diário 3º PA'!$F$4:$F$1994))
+SUMPRODUCT(('Diário 4º PA'!$E$4:$E$2000='Analítico Cx.'!$B48)*('Diário 4º PA'!$B$4:$B$2000&gt;=K$4)*('Diário 4º PA'!$B$4:$B$2000&lt;=EOMONTH(K$4,0))*('Diário 4º PA'!$F$4:$F$2000))</f>
        <v>0</v>
      </c>
      <c r="L48" s="289">
        <f>SUMPRODUCT(('Diário 1º PA'!$E$4:$E$2007='Analítico Cx.'!$B48)*('Diário 1º PA'!$B$4:$B$2007&gt;=L$4)*('Diário 1º PA'!$B$4:$B$2007&lt;=EOMONTH(L$4,0))*('Diário 1º PA'!$F$4:$F$2007))
+SUMPRODUCT(('Diário 2º PA'!$E$4:$E$1978='Analítico Cx.'!$B48)*('Diário 2º PA'!$B$4:$B$1978&gt;=L$4)*('Diário 2º PA'!$B$4:$B$1978&lt;=EOMONTH(L$4,0))*('Diário 2º PA'!$F$4:$F$1978))
+SUMPRODUCT(('Diário 3º PA'!$E$4:$E$1994='Analítico Cx.'!$B48)*('Diário 3º PA'!$B$4:$B$1994&gt;=L$4)*('Diário 3º PA'!$B$4:$B$1994&lt;=EOMONTH(L$4,0))*('Diário 3º PA'!$F$4:$F$1994))
+SUMPRODUCT(('Diário 4º PA'!$E$4:$E$2000='Analítico Cx.'!$B48)*('Diário 4º PA'!$B$4:$B$2000&gt;=L$4)*('Diário 4º PA'!$B$4:$B$2000&lt;=EOMONTH(L$4,0))*('Diário 4º PA'!$F$4:$F$2000))</f>
        <v>0</v>
      </c>
      <c r="M48" s="289">
        <f>SUMPRODUCT(('Diário 1º PA'!$E$4:$E$2007='Analítico Cx.'!$B48)*('Diário 1º PA'!$B$4:$B$2007&gt;=M$4)*('Diário 1º PA'!$B$4:$B$2007&lt;=EOMONTH(M$4,0))*('Diário 1º PA'!$F$4:$F$2007))
+SUMPRODUCT(('Diário 2º PA'!$E$4:$E$1978='Analítico Cx.'!$B48)*('Diário 2º PA'!$B$4:$B$1978&gt;=M$4)*('Diário 2º PA'!$B$4:$B$1978&lt;=EOMONTH(M$4,0))*('Diário 2º PA'!$F$4:$F$1978))
+SUMPRODUCT(('Diário 3º PA'!$E$4:$E$1994='Analítico Cx.'!$B48)*('Diário 3º PA'!$B$4:$B$1994&gt;=M$4)*('Diário 3º PA'!$B$4:$B$1994&lt;=EOMONTH(M$4,0))*('Diário 3º PA'!$F$4:$F$1994))
+SUMPRODUCT(('Diário 4º PA'!$E$4:$E$2000='Analítico Cx.'!$B48)*('Diário 4º PA'!$B$4:$B$2000&gt;=M$4)*('Diário 4º PA'!$B$4:$B$2000&lt;=EOMONTH(M$4,0))*('Diário 4º PA'!$F$4:$F$2000))</f>
        <v>0</v>
      </c>
      <c r="N48" s="289">
        <f>SUMPRODUCT(('Diário 1º PA'!$E$4:$E$2007='Analítico Cx.'!$B48)*('Diário 1º PA'!$B$4:$B$2007&gt;=N$4)*('Diário 1º PA'!$B$4:$B$2007&lt;=EOMONTH(N$4,0))*('Diário 1º PA'!$F$4:$F$2007))
+SUMPRODUCT(('Diário 2º PA'!$E$4:$E$1978='Analítico Cx.'!$B48)*('Diário 2º PA'!$B$4:$B$1978&gt;=N$4)*('Diário 2º PA'!$B$4:$B$1978&lt;=EOMONTH(N$4,0))*('Diário 2º PA'!$F$4:$F$1978))
+SUMPRODUCT(('Diário 3º PA'!$E$4:$E$1994='Analítico Cx.'!$B48)*('Diário 3º PA'!$B$4:$B$1994&gt;=N$4)*('Diário 3º PA'!$B$4:$B$1994&lt;=EOMONTH(N$4,0))*('Diário 3º PA'!$F$4:$F$1994))
+SUMPRODUCT(('Diário 4º PA'!$E$4:$E$2000='Analítico Cx.'!$B48)*('Diário 4º PA'!$B$4:$B$2000&gt;=N$4)*('Diário 4º PA'!$B$4:$B$2000&lt;=EOMONTH(N$4,0))*('Diário 4º PA'!$F$4:$F$2000))</f>
        <v>0</v>
      </c>
      <c r="O48" s="315">
        <f t="shared" ref="O48:O56" si="16">SUM(C48:N48)</f>
        <v>120847.81999999999</v>
      </c>
      <c r="P48" s="316">
        <f t="shared" si="14"/>
        <v>5.8709360913876086E-3</v>
      </c>
      <c r="Q48" s="295"/>
      <c r="R48" s="295"/>
      <c r="S48" s="295"/>
      <c r="T48" s="295"/>
      <c r="U48" s="295"/>
      <c r="V48" s="295"/>
      <c r="W48" s="295"/>
      <c r="X48" s="295"/>
      <c r="Y48" s="295"/>
      <c r="Z48" s="295"/>
    </row>
    <row r="49" spans="1:26" ht="23.25" customHeight="1" x14ac:dyDescent="0.25">
      <c r="A49" s="245" t="s">
        <v>200</v>
      </c>
      <c r="B49" s="246" t="s">
        <v>201</v>
      </c>
      <c r="C49" s="289">
        <f>SUMPRODUCT(('Diário 1º PA'!$E$4:$E$2007='Analítico Cx.'!$B49)*('Diário 1º PA'!$B$4:$B$2007&gt;=C$4)*('Diário 1º PA'!$B$4:$B$2007&lt;=EOMONTH(C$4,0))*('Diário 1º PA'!$F$4:$F$2007))
+SUMPRODUCT(('Diário 2º PA'!$E$4:$E$1978='Analítico Cx.'!$B49)*('Diário 2º PA'!$B$4:$B$1978&gt;=C$4)*('Diário 2º PA'!$B$4:$B$1978&lt;=EOMONTH(C$4,0))*('Diário 2º PA'!$F$4:$F$1978))
+SUMPRODUCT(('Diário 3º PA'!$E$4:$E$1994='Analítico Cx.'!$B49)*('Diário 3º PA'!$B$4:$B$1994&gt;=C$4)*('Diário 3º PA'!$B$4:$B$1994&lt;=EOMONTH(C$4,0))*('Diário 3º PA'!$F$4:$F$1994))
+SUMPRODUCT(('Diário 4º PA'!$E$4:$E$2000='Analítico Cx.'!$B49)*('Diário 4º PA'!$B$4:$B$2000&gt;=C$4)*('Diário 4º PA'!$B$4:$B$2000&lt;=EOMONTH(C$4,0))*('Diário 4º PA'!$F$4:$F$2000))</f>
        <v>0</v>
      </c>
      <c r="D49" s="289">
        <f>SUMPRODUCT(('Diário 1º PA'!$E$4:$E$2007='Analítico Cx.'!$B49)*('Diário 1º PA'!$B$4:$B$2007&gt;=D$4)*('Diário 1º PA'!$B$4:$B$2007&lt;=EOMONTH(D$4,0))*('Diário 1º PA'!$F$4:$F$2007))
+SUMPRODUCT(('Diário 2º PA'!$E$4:$E$1978='Analítico Cx.'!$B49)*('Diário 2º PA'!$B$4:$B$1978&gt;=D$4)*('Diário 2º PA'!$B$4:$B$1978&lt;=EOMONTH(D$4,0))*('Diário 2º PA'!$F$4:$F$1978))
+SUMPRODUCT(('Diário 3º PA'!$E$4:$E$1994='Analítico Cx.'!$B49)*('Diário 3º PA'!$B$4:$B$1994&gt;=D$4)*('Diário 3º PA'!$B$4:$B$1994&lt;=EOMONTH(D$4,0))*('Diário 3º PA'!$F$4:$F$1994))
+SUMPRODUCT(('Diário 4º PA'!$E$4:$E$2000='Analítico Cx.'!$B49)*('Diário 4º PA'!$B$4:$B$2000&gt;=D$4)*('Diário 4º PA'!$B$4:$B$2000&lt;=EOMONTH(D$4,0))*('Diário 4º PA'!$F$4:$F$2000))</f>
        <v>0</v>
      </c>
      <c r="E49" s="289">
        <f>SUMPRODUCT(('Diário 1º PA'!$E$4:$E$2007='Analítico Cx.'!$B49)*('Diário 1º PA'!$B$4:$B$2007&gt;=E$4)*('Diário 1º PA'!$B$4:$B$2007&lt;=EOMONTH(E$4,0))*('Diário 1º PA'!$F$4:$F$2007))
+SUMPRODUCT(('Diário 2º PA'!$E$4:$E$1978='Analítico Cx.'!$B49)*('Diário 2º PA'!$B$4:$B$1978&gt;=E$4)*('Diário 2º PA'!$B$4:$B$1978&lt;=EOMONTH(E$4,0))*('Diário 2º PA'!$F$4:$F$1978))
+SUMPRODUCT(('Diário 3º PA'!$E$4:$E$1994='Analítico Cx.'!$B49)*('Diário 3º PA'!$B$4:$B$1994&gt;=E$4)*('Diário 3º PA'!$B$4:$B$1994&lt;=EOMONTH(E$4,0))*('Diário 3º PA'!$F$4:$F$1994))
+SUMPRODUCT(('Diário 4º PA'!$E$4:$E$2000='Analítico Cx.'!$B49)*('Diário 4º PA'!$B$4:$B$2000&gt;=E$4)*('Diário 4º PA'!$B$4:$B$2000&lt;=EOMONTH(E$4,0))*('Diário 4º PA'!$F$4:$F$2000))</f>
        <v>776566.93</v>
      </c>
      <c r="F49" s="289">
        <f>SUMPRODUCT(('Diário 1º PA'!$E$4:$E$2007='Analítico Cx.'!$B49)*('Diário 1º PA'!$B$4:$B$2007&gt;=F$4)*('Diário 1º PA'!$B$4:$B$2007&lt;=EOMONTH(F$4,0))*('Diário 1º PA'!$F$4:$F$2007))
+SUMPRODUCT(('Diário 2º PA'!$E$4:$E$1978='Analítico Cx.'!$B49)*('Diário 2º PA'!$B$4:$B$1978&gt;=F$4)*('Diário 2º PA'!$B$4:$B$1978&lt;=EOMONTH(F$4,0))*('Diário 2º PA'!$F$4:$F$1978))
+SUMPRODUCT(('Diário 3º PA'!$E$4:$E$1994='Analítico Cx.'!$B49)*('Diário 3º PA'!$B$4:$B$1994&gt;=F$4)*('Diário 3º PA'!$B$4:$B$1994&lt;=EOMONTH(F$4,0))*('Diário 3º PA'!$F$4:$F$1994))
+SUMPRODUCT(('Diário 4º PA'!$E$4:$E$2000='Analítico Cx.'!$B49)*('Diário 4º PA'!$B$4:$B$2000&gt;=F$4)*('Diário 4º PA'!$B$4:$B$2000&lt;=EOMONTH(F$4,0))*('Diário 4º PA'!$F$4:$F$2000))</f>
        <v>229566.63</v>
      </c>
      <c r="G49" s="289">
        <f>SUMPRODUCT(('Diário 1º PA'!$E$4:$E$2007='Analítico Cx.'!$B49)*('Diário 1º PA'!$B$4:$B$2007&gt;=G$4)*('Diário 1º PA'!$B$4:$B$2007&lt;=EOMONTH(G$4,0))*('Diário 1º PA'!$F$4:$F$2007))
+SUMPRODUCT(('Diário 2º PA'!$E$4:$E$1978='Analítico Cx.'!$B49)*('Diário 2º PA'!$B$4:$B$1978&gt;=G$4)*('Diário 2º PA'!$B$4:$B$1978&lt;=EOMONTH(G$4,0))*('Diário 2º PA'!$F$4:$F$1978))
+SUMPRODUCT(('Diário 3º PA'!$E$4:$E$1994='Analítico Cx.'!$B49)*('Diário 3º PA'!$B$4:$B$1994&gt;=G$4)*('Diário 3º PA'!$B$4:$B$1994&lt;=EOMONTH(G$4,0))*('Diário 3º PA'!$F$4:$F$1994))
+SUMPRODUCT(('Diário 4º PA'!$E$4:$E$2000='Analítico Cx.'!$B49)*('Diário 4º PA'!$B$4:$B$2000&gt;=G$4)*('Diário 4º PA'!$B$4:$B$2000&lt;=EOMONTH(G$4,0))*('Diário 4º PA'!$F$4:$F$2000))</f>
        <v>225350</v>
      </c>
      <c r="H49" s="289">
        <f>SUMPRODUCT(('Diário 1º PA'!$E$4:$E$2007='Analítico Cx.'!$B49)*('Diário 1º PA'!$B$4:$B$2007&gt;=H$4)*('Diário 1º PA'!$B$4:$B$2007&lt;=EOMONTH(H$4,0))*('Diário 1º PA'!$F$4:$F$2007))
+SUMPRODUCT(('Diário 2º PA'!$E$4:$E$1978='Analítico Cx.'!$B49)*('Diário 2º PA'!$B$4:$B$1978&gt;=H$4)*('Diário 2º PA'!$B$4:$B$1978&lt;=EOMONTH(H$4,0))*('Diário 2º PA'!$F$4:$F$1978))
+SUMPRODUCT(('Diário 3º PA'!$E$4:$E$1994='Analítico Cx.'!$B49)*('Diário 3º PA'!$B$4:$B$1994&gt;=H$4)*('Diário 3º PA'!$B$4:$B$1994&lt;=EOMONTH(H$4,0))*('Diário 3º PA'!$F$4:$F$1994))
+SUMPRODUCT(('Diário 4º PA'!$E$4:$E$2000='Analítico Cx.'!$B49)*('Diário 4º PA'!$B$4:$B$2000&gt;=H$4)*('Diário 4º PA'!$B$4:$B$2000&lt;=EOMONTH(H$4,0))*('Diário 4º PA'!$F$4:$F$2000))</f>
        <v>236716.67</v>
      </c>
      <c r="I49" s="289">
        <f>SUMPRODUCT(('Diário 1º PA'!$E$4:$E$2007='Analítico Cx.'!$B49)*('Diário 1º PA'!$B$4:$B$2007&gt;=I$4)*('Diário 1º PA'!$B$4:$B$2007&lt;=EOMONTH(I$4,0))*('Diário 1º PA'!$F$4:$F$2007))
+SUMPRODUCT(('Diário 2º PA'!$E$4:$E$1978='Analítico Cx.'!$B49)*('Diário 2º PA'!$B$4:$B$1978&gt;=I$4)*('Diário 2º PA'!$B$4:$B$1978&lt;=EOMONTH(I$4,0))*('Diário 2º PA'!$F$4:$F$1978))
+SUMPRODUCT(('Diário 3º PA'!$E$4:$E$1994='Analítico Cx.'!$B49)*('Diário 3º PA'!$B$4:$B$1994&gt;=I$4)*('Diário 3º PA'!$B$4:$B$1994&lt;=EOMONTH(I$4,0))*('Diário 3º PA'!$F$4:$F$1994))
+SUMPRODUCT(('Diário 4º PA'!$E$4:$E$2000='Analítico Cx.'!$B49)*('Diário 4º PA'!$B$4:$B$2000&gt;=I$4)*('Diário 4º PA'!$B$4:$B$2000&lt;=EOMONTH(I$4,0))*('Diário 4º PA'!$F$4:$F$2000))</f>
        <v>240166.66999999998</v>
      </c>
      <c r="J49" s="289">
        <f>SUMPRODUCT(('Diário 1º PA'!$E$4:$E$2007='Analítico Cx.'!$B49)*('Diário 1º PA'!$B$4:$B$2007&gt;=J$4)*('Diário 1º PA'!$B$4:$B$2007&lt;=EOMONTH(J$4,0))*('Diário 1º PA'!$F$4:$F$2007))
+SUMPRODUCT(('Diário 2º PA'!$E$4:$E$1978='Analítico Cx.'!$B49)*('Diário 2º PA'!$B$4:$B$1978&gt;=J$4)*('Diário 2º PA'!$B$4:$B$1978&lt;=EOMONTH(J$4,0))*('Diário 2º PA'!$F$4:$F$1978))
+SUMPRODUCT(('Diário 3º PA'!$E$4:$E$1994='Analítico Cx.'!$B49)*('Diário 3º PA'!$B$4:$B$1994&gt;=J$4)*('Diário 3º PA'!$B$4:$B$1994&lt;=EOMONTH(J$4,0))*('Diário 3º PA'!$F$4:$F$1994))
+SUMPRODUCT(('Diário 4º PA'!$E$4:$E$2000='Analítico Cx.'!$B49)*('Diário 4º PA'!$B$4:$B$2000&gt;=J$4)*('Diário 4º PA'!$B$4:$B$2000&lt;=EOMONTH(J$4,0))*('Diário 4º PA'!$F$4:$F$2000))</f>
        <v>0</v>
      </c>
      <c r="K49" s="289">
        <f>SUMPRODUCT(('Diário 1º PA'!$E$4:$E$2007='Analítico Cx.'!$B49)*('Diário 1º PA'!$B$4:$B$2007&gt;=K$4)*('Diário 1º PA'!$B$4:$B$2007&lt;=EOMONTH(K$4,0))*('Diário 1º PA'!$F$4:$F$2007))
+SUMPRODUCT(('Diário 2º PA'!$E$4:$E$1978='Analítico Cx.'!$B49)*('Diário 2º PA'!$B$4:$B$1978&gt;=K$4)*('Diário 2º PA'!$B$4:$B$1978&lt;=EOMONTH(K$4,0))*('Diário 2º PA'!$F$4:$F$1978))
+SUMPRODUCT(('Diário 3º PA'!$E$4:$E$1994='Analítico Cx.'!$B49)*('Diário 3º PA'!$B$4:$B$1994&gt;=K$4)*('Diário 3º PA'!$B$4:$B$1994&lt;=EOMONTH(K$4,0))*('Diário 3º PA'!$F$4:$F$1994))
+SUMPRODUCT(('Diário 4º PA'!$E$4:$E$2000='Analítico Cx.'!$B49)*('Diário 4º PA'!$B$4:$B$2000&gt;=K$4)*('Diário 4º PA'!$B$4:$B$2000&lt;=EOMONTH(K$4,0))*('Diário 4º PA'!$F$4:$F$2000))</f>
        <v>0</v>
      </c>
      <c r="L49" s="289">
        <f>SUMPRODUCT(('Diário 1º PA'!$E$4:$E$2007='Analítico Cx.'!$B49)*('Diário 1º PA'!$B$4:$B$2007&gt;=L$4)*('Diário 1º PA'!$B$4:$B$2007&lt;=EOMONTH(L$4,0))*('Diário 1º PA'!$F$4:$F$2007))
+SUMPRODUCT(('Diário 2º PA'!$E$4:$E$1978='Analítico Cx.'!$B49)*('Diário 2º PA'!$B$4:$B$1978&gt;=L$4)*('Diário 2º PA'!$B$4:$B$1978&lt;=EOMONTH(L$4,0))*('Diário 2º PA'!$F$4:$F$1978))
+SUMPRODUCT(('Diário 3º PA'!$E$4:$E$1994='Analítico Cx.'!$B49)*('Diário 3º PA'!$B$4:$B$1994&gt;=L$4)*('Diário 3º PA'!$B$4:$B$1994&lt;=EOMONTH(L$4,0))*('Diário 3º PA'!$F$4:$F$1994))
+SUMPRODUCT(('Diário 4º PA'!$E$4:$E$2000='Analítico Cx.'!$B49)*('Diário 4º PA'!$B$4:$B$2000&gt;=L$4)*('Diário 4º PA'!$B$4:$B$2000&lt;=EOMONTH(L$4,0))*('Diário 4º PA'!$F$4:$F$2000))</f>
        <v>0</v>
      </c>
      <c r="M49" s="289">
        <f>SUMPRODUCT(('Diário 1º PA'!$E$4:$E$2007='Analítico Cx.'!$B49)*('Diário 1º PA'!$B$4:$B$2007&gt;=M$4)*('Diário 1º PA'!$B$4:$B$2007&lt;=EOMONTH(M$4,0))*('Diário 1º PA'!$F$4:$F$2007))
+SUMPRODUCT(('Diário 2º PA'!$E$4:$E$1978='Analítico Cx.'!$B49)*('Diário 2º PA'!$B$4:$B$1978&gt;=M$4)*('Diário 2º PA'!$B$4:$B$1978&lt;=EOMONTH(M$4,0))*('Diário 2º PA'!$F$4:$F$1978))
+SUMPRODUCT(('Diário 3º PA'!$E$4:$E$1994='Analítico Cx.'!$B49)*('Diário 3º PA'!$B$4:$B$1994&gt;=M$4)*('Diário 3º PA'!$B$4:$B$1994&lt;=EOMONTH(M$4,0))*('Diário 3º PA'!$F$4:$F$1994))
+SUMPRODUCT(('Diário 4º PA'!$E$4:$E$2000='Analítico Cx.'!$B49)*('Diário 4º PA'!$B$4:$B$2000&gt;=M$4)*('Diário 4º PA'!$B$4:$B$2000&lt;=EOMONTH(M$4,0))*('Diário 4º PA'!$F$4:$F$2000))</f>
        <v>0</v>
      </c>
      <c r="N49" s="289">
        <f>SUMPRODUCT(('Diário 1º PA'!$E$4:$E$2007='Analítico Cx.'!$B49)*('Diário 1º PA'!$B$4:$B$2007&gt;=N$4)*('Diário 1º PA'!$B$4:$B$2007&lt;=EOMONTH(N$4,0))*('Diário 1º PA'!$F$4:$F$2007))
+SUMPRODUCT(('Diário 2º PA'!$E$4:$E$1978='Analítico Cx.'!$B49)*('Diário 2º PA'!$B$4:$B$1978&gt;=N$4)*('Diário 2º PA'!$B$4:$B$1978&lt;=EOMONTH(N$4,0))*('Diário 2º PA'!$F$4:$F$1978))
+SUMPRODUCT(('Diário 3º PA'!$E$4:$E$1994='Analítico Cx.'!$B49)*('Diário 3º PA'!$B$4:$B$1994&gt;=N$4)*('Diário 3º PA'!$B$4:$B$1994&lt;=EOMONTH(N$4,0))*('Diário 3º PA'!$F$4:$F$1994))
+SUMPRODUCT(('Diário 4º PA'!$E$4:$E$2000='Analítico Cx.'!$B49)*('Diário 4º PA'!$B$4:$B$2000&gt;=N$4)*('Diário 4º PA'!$B$4:$B$2000&lt;=EOMONTH(N$4,0))*('Diário 4º PA'!$F$4:$F$2000))</f>
        <v>0</v>
      </c>
      <c r="O49" s="315">
        <f t="shared" si="16"/>
        <v>1708366.9</v>
      </c>
      <c r="P49" s="316">
        <f t="shared" si="14"/>
        <v>8.2994570283038346E-2</v>
      </c>
      <c r="Q49" s="295"/>
      <c r="R49" s="295"/>
      <c r="S49" s="295"/>
      <c r="T49" s="295"/>
      <c r="U49" s="295"/>
      <c r="V49" s="295"/>
      <c r="W49" s="295"/>
      <c r="X49" s="295"/>
      <c r="Y49" s="295"/>
      <c r="Z49" s="295"/>
    </row>
    <row r="50" spans="1:26" ht="23.25" customHeight="1" x14ac:dyDescent="0.25">
      <c r="A50" s="245" t="s">
        <v>202</v>
      </c>
      <c r="B50" s="246" t="s">
        <v>203</v>
      </c>
      <c r="C50" s="289">
        <f>SUMPRODUCT(('Diário 1º PA'!$E$4:$E$2007='Analítico Cx.'!$B50)*('Diário 1º PA'!$B$4:$B$2007&gt;=C$4)*('Diário 1º PA'!$B$4:$B$2007&lt;=EOMONTH(C$4,0))*('Diário 1º PA'!$F$4:$F$2007))
+SUMPRODUCT(('Diário 2º PA'!$E$4:$E$1978='Analítico Cx.'!$B50)*('Diário 2º PA'!$B$4:$B$1978&gt;=C$4)*('Diário 2º PA'!$B$4:$B$1978&lt;=EOMONTH(C$4,0))*('Diário 2º PA'!$F$4:$F$1978))
+SUMPRODUCT(('Diário 3º PA'!$E$4:$E$1994='Analítico Cx.'!$B50)*('Diário 3º PA'!$B$4:$B$1994&gt;=C$4)*('Diário 3º PA'!$B$4:$B$1994&lt;=EOMONTH(C$4,0))*('Diário 3º PA'!$F$4:$F$1994))
+SUMPRODUCT(('Diário 4º PA'!$E$4:$E$2000='Analítico Cx.'!$B50)*('Diário 4º PA'!$B$4:$B$2000&gt;=C$4)*('Diário 4º PA'!$B$4:$B$2000&lt;=EOMONTH(C$4,0))*('Diário 4º PA'!$F$4:$F$2000))</f>
        <v>0</v>
      </c>
      <c r="D50" s="289">
        <f>SUMPRODUCT(('Diário 1º PA'!$E$4:$E$2007='Analítico Cx.'!$B50)*('Diário 1º PA'!$B$4:$B$2007&gt;=D$4)*('Diário 1º PA'!$B$4:$B$2007&lt;=EOMONTH(D$4,0))*('Diário 1º PA'!$F$4:$F$2007))
+SUMPRODUCT(('Diário 2º PA'!$E$4:$E$1978='Analítico Cx.'!$B50)*('Diário 2º PA'!$B$4:$B$1978&gt;=D$4)*('Diário 2º PA'!$B$4:$B$1978&lt;=EOMONTH(D$4,0))*('Diário 2º PA'!$F$4:$F$1978))
+SUMPRODUCT(('Diário 3º PA'!$E$4:$E$1994='Analítico Cx.'!$B50)*('Diário 3º PA'!$B$4:$B$1994&gt;=D$4)*('Diário 3º PA'!$B$4:$B$1994&lt;=EOMONTH(D$4,0))*('Diário 3º PA'!$F$4:$F$1994))
+SUMPRODUCT(('Diário 4º PA'!$E$4:$E$2000='Analítico Cx.'!$B50)*('Diário 4º PA'!$B$4:$B$2000&gt;=D$4)*('Diário 4º PA'!$B$4:$B$2000&lt;=EOMONTH(D$4,0))*('Diário 4º PA'!$F$4:$F$2000))</f>
        <v>20664.5</v>
      </c>
      <c r="E50" s="289">
        <f>SUMPRODUCT(('Diário 1º PA'!$E$4:$E$2007='Analítico Cx.'!$B50)*('Diário 1º PA'!$B$4:$B$2007&gt;=E$4)*('Diário 1º PA'!$B$4:$B$2007&lt;=EOMONTH(E$4,0))*('Diário 1º PA'!$F$4:$F$2007))
+SUMPRODUCT(('Diário 2º PA'!$E$4:$E$1978='Analítico Cx.'!$B50)*('Diário 2º PA'!$B$4:$B$1978&gt;=E$4)*('Diário 2º PA'!$B$4:$B$1978&lt;=EOMONTH(E$4,0))*('Diário 2º PA'!$F$4:$F$1978))
+SUMPRODUCT(('Diário 3º PA'!$E$4:$E$1994='Analítico Cx.'!$B50)*('Diário 3º PA'!$B$4:$B$1994&gt;=E$4)*('Diário 3º PA'!$B$4:$B$1994&lt;=EOMONTH(E$4,0))*('Diário 3º PA'!$F$4:$F$1994))
+SUMPRODUCT(('Diário 4º PA'!$E$4:$E$2000='Analítico Cx.'!$B50)*('Diário 4º PA'!$B$4:$B$2000&gt;=E$4)*('Diário 4º PA'!$B$4:$B$2000&lt;=EOMONTH(E$4,0))*('Diário 4º PA'!$F$4:$F$2000))</f>
        <v>19774.100000000002</v>
      </c>
      <c r="F50" s="289">
        <f>SUMPRODUCT(('Diário 1º PA'!$E$4:$E$2007='Analítico Cx.'!$B50)*('Diário 1º PA'!$B$4:$B$2007&gt;=F$4)*('Diário 1º PA'!$B$4:$B$2007&lt;=EOMONTH(F$4,0))*('Diário 1º PA'!$F$4:$F$2007))
+SUMPRODUCT(('Diário 2º PA'!$E$4:$E$1978='Analítico Cx.'!$B50)*('Diário 2º PA'!$B$4:$B$1978&gt;=F$4)*('Diário 2º PA'!$B$4:$B$1978&lt;=EOMONTH(F$4,0))*('Diário 2º PA'!$F$4:$F$1978))
+SUMPRODUCT(('Diário 3º PA'!$E$4:$E$1994='Analítico Cx.'!$B50)*('Diário 3º PA'!$B$4:$B$1994&gt;=F$4)*('Diário 3º PA'!$B$4:$B$1994&lt;=EOMONTH(F$4,0))*('Diário 3º PA'!$F$4:$F$1994))
+SUMPRODUCT(('Diário 4º PA'!$E$4:$E$2000='Analítico Cx.'!$B50)*('Diário 4º PA'!$B$4:$B$2000&gt;=F$4)*('Diário 4º PA'!$B$4:$B$2000&lt;=EOMONTH(F$4,0))*('Diário 4º PA'!$F$4:$F$2000))</f>
        <v>24449.5</v>
      </c>
      <c r="G50" s="289">
        <f>SUMPRODUCT(('Diário 1º PA'!$E$4:$E$2007='Analítico Cx.'!$B50)*('Diário 1º PA'!$B$4:$B$2007&gt;=G$4)*('Diário 1º PA'!$B$4:$B$2007&lt;=EOMONTH(G$4,0))*('Diário 1º PA'!$F$4:$F$2007))
+SUMPRODUCT(('Diário 2º PA'!$E$4:$E$1978='Analítico Cx.'!$B50)*('Diário 2º PA'!$B$4:$B$1978&gt;=G$4)*('Diário 2º PA'!$B$4:$B$1978&lt;=EOMONTH(G$4,0))*('Diário 2º PA'!$F$4:$F$1978))
+SUMPRODUCT(('Diário 3º PA'!$E$4:$E$1994='Analítico Cx.'!$B50)*('Diário 3º PA'!$B$4:$B$1994&gt;=G$4)*('Diário 3º PA'!$B$4:$B$1994&lt;=EOMONTH(G$4,0))*('Diário 3º PA'!$F$4:$F$1994))
+SUMPRODUCT(('Diário 4º PA'!$E$4:$E$2000='Analítico Cx.'!$B50)*('Diário 4º PA'!$B$4:$B$2000&gt;=G$4)*('Diário 4º PA'!$B$4:$B$2000&lt;=EOMONTH(G$4,0))*('Diário 4º PA'!$F$4:$F$2000))</f>
        <v>24013.82</v>
      </c>
      <c r="H50" s="289">
        <f>SUMPRODUCT(('Diário 1º PA'!$E$4:$E$2007='Analítico Cx.'!$B50)*('Diário 1º PA'!$B$4:$B$2007&gt;=H$4)*('Diário 1º PA'!$B$4:$B$2007&lt;=EOMONTH(H$4,0))*('Diário 1º PA'!$F$4:$F$2007))
+SUMPRODUCT(('Diário 2º PA'!$E$4:$E$1978='Analítico Cx.'!$B50)*('Diário 2º PA'!$B$4:$B$1978&gt;=H$4)*('Diário 2º PA'!$B$4:$B$1978&lt;=EOMONTH(H$4,0))*('Diário 2º PA'!$F$4:$F$1978))
+SUMPRODUCT(('Diário 3º PA'!$E$4:$E$1994='Analítico Cx.'!$B50)*('Diário 3º PA'!$B$4:$B$1994&gt;=H$4)*('Diário 3º PA'!$B$4:$B$1994&lt;=EOMONTH(H$4,0))*('Diário 3º PA'!$F$4:$F$1994))
+SUMPRODUCT(('Diário 4º PA'!$E$4:$E$2000='Analítico Cx.'!$B50)*('Diário 4º PA'!$B$4:$B$2000&gt;=H$4)*('Diário 4º PA'!$B$4:$B$2000&lt;=EOMONTH(H$4,0))*('Diário 4º PA'!$F$4:$F$2000))</f>
        <v>24282.400000000001</v>
      </c>
      <c r="I50" s="289">
        <f>SUMPRODUCT(('Diário 1º PA'!$E$4:$E$2007='Analítico Cx.'!$B50)*('Diário 1º PA'!$B$4:$B$2007&gt;=I$4)*('Diário 1º PA'!$B$4:$B$2007&lt;=EOMONTH(I$4,0))*('Diário 1º PA'!$F$4:$F$2007))
+SUMPRODUCT(('Diário 2º PA'!$E$4:$E$1978='Analítico Cx.'!$B50)*('Diário 2º PA'!$B$4:$B$1978&gt;=I$4)*('Diário 2º PA'!$B$4:$B$1978&lt;=EOMONTH(I$4,0))*('Diário 2º PA'!$F$4:$F$1978))
+SUMPRODUCT(('Diário 3º PA'!$E$4:$E$1994='Analítico Cx.'!$B50)*('Diário 3º PA'!$B$4:$B$1994&gt;=I$4)*('Diário 3º PA'!$B$4:$B$1994&lt;=EOMONTH(I$4,0))*('Diário 3º PA'!$F$4:$F$1994))
+SUMPRODUCT(('Diário 4º PA'!$E$4:$E$2000='Analítico Cx.'!$B50)*('Diário 4º PA'!$B$4:$B$2000&gt;=I$4)*('Diário 4º PA'!$B$4:$B$2000&lt;=EOMONTH(I$4,0))*('Diário 4º PA'!$F$4:$F$2000))</f>
        <v>24401.600000000002</v>
      </c>
      <c r="J50" s="289">
        <f>SUMPRODUCT(('Diário 1º PA'!$E$4:$E$2007='Analítico Cx.'!$B50)*('Diário 1º PA'!$B$4:$B$2007&gt;=J$4)*('Diário 1º PA'!$B$4:$B$2007&lt;=EOMONTH(J$4,0))*('Diário 1º PA'!$F$4:$F$2007))
+SUMPRODUCT(('Diário 2º PA'!$E$4:$E$1978='Analítico Cx.'!$B50)*('Diário 2º PA'!$B$4:$B$1978&gt;=J$4)*('Diário 2º PA'!$B$4:$B$1978&lt;=EOMONTH(J$4,0))*('Diário 2º PA'!$F$4:$F$1978))
+SUMPRODUCT(('Diário 3º PA'!$E$4:$E$1994='Analítico Cx.'!$B50)*('Diário 3º PA'!$B$4:$B$1994&gt;=J$4)*('Diário 3º PA'!$B$4:$B$1994&lt;=EOMONTH(J$4,0))*('Diário 3º PA'!$F$4:$F$1994))
+SUMPRODUCT(('Diário 4º PA'!$E$4:$E$2000='Analítico Cx.'!$B50)*('Diário 4º PA'!$B$4:$B$2000&gt;=J$4)*('Diário 4º PA'!$B$4:$B$2000&lt;=EOMONTH(J$4,0))*('Diário 4º PA'!$F$4:$F$2000))</f>
        <v>0</v>
      </c>
      <c r="K50" s="289">
        <f>SUMPRODUCT(('Diário 1º PA'!$E$4:$E$2007='Analítico Cx.'!$B50)*('Diário 1º PA'!$B$4:$B$2007&gt;=K$4)*('Diário 1º PA'!$B$4:$B$2007&lt;=EOMONTH(K$4,0))*('Diário 1º PA'!$F$4:$F$2007))
+SUMPRODUCT(('Diário 2º PA'!$E$4:$E$1978='Analítico Cx.'!$B50)*('Diário 2º PA'!$B$4:$B$1978&gt;=K$4)*('Diário 2º PA'!$B$4:$B$1978&lt;=EOMONTH(K$4,0))*('Diário 2º PA'!$F$4:$F$1978))
+SUMPRODUCT(('Diário 3º PA'!$E$4:$E$1994='Analítico Cx.'!$B50)*('Diário 3º PA'!$B$4:$B$1994&gt;=K$4)*('Diário 3º PA'!$B$4:$B$1994&lt;=EOMONTH(K$4,0))*('Diário 3º PA'!$F$4:$F$1994))
+SUMPRODUCT(('Diário 4º PA'!$E$4:$E$2000='Analítico Cx.'!$B50)*('Diário 4º PA'!$B$4:$B$2000&gt;=K$4)*('Diário 4º PA'!$B$4:$B$2000&lt;=EOMONTH(K$4,0))*('Diário 4º PA'!$F$4:$F$2000))</f>
        <v>0</v>
      </c>
      <c r="L50" s="289">
        <f>SUMPRODUCT(('Diário 1º PA'!$E$4:$E$2007='Analítico Cx.'!$B50)*('Diário 1º PA'!$B$4:$B$2007&gt;=L$4)*('Diário 1º PA'!$B$4:$B$2007&lt;=EOMONTH(L$4,0))*('Diário 1º PA'!$F$4:$F$2007))
+SUMPRODUCT(('Diário 2º PA'!$E$4:$E$1978='Analítico Cx.'!$B50)*('Diário 2º PA'!$B$4:$B$1978&gt;=L$4)*('Diário 2º PA'!$B$4:$B$1978&lt;=EOMONTH(L$4,0))*('Diário 2º PA'!$F$4:$F$1978))
+SUMPRODUCT(('Diário 3º PA'!$E$4:$E$1994='Analítico Cx.'!$B50)*('Diário 3º PA'!$B$4:$B$1994&gt;=L$4)*('Diário 3º PA'!$B$4:$B$1994&lt;=EOMONTH(L$4,0))*('Diário 3º PA'!$F$4:$F$1994))
+SUMPRODUCT(('Diário 4º PA'!$E$4:$E$2000='Analítico Cx.'!$B50)*('Diário 4º PA'!$B$4:$B$2000&gt;=L$4)*('Diário 4º PA'!$B$4:$B$2000&lt;=EOMONTH(L$4,0))*('Diário 4º PA'!$F$4:$F$2000))</f>
        <v>0</v>
      </c>
      <c r="M50" s="289">
        <f>SUMPRODUCT(('Diário 1º PA'!$E$4:$E$2007='Analítico Cx.'!$B50)*('Diário 1º PA'!$B$4:$B$2007&gt;=M$4)*('Diário 1º PA'!$B$4:$B$2007&lt;=EOMONTH(M$4,0))*('Diário 1º PA'!$F$4:$F$2007))
+SUMPRODUCT(('Diário 2º PA'!$E$4:$E$1978='Analítico Cx.'!$B50)*('Diário 2º PA'!$B$4:$B$1978&gt;=M$4)*('Diário 2º PA'!$B$4:$B$1978&lt;=EOMONTH(M$4,0))*('Diário 2º PA'!$F$4:$F$1978))
+SUMPRODUCT(('Diário 3º PA'!$E$4:$E$1994='Analítico Cx.'!$B50)*('Diário 3º PA'!$B$4:$B$1994&gt;=M$4)*('Diário 3º PA'!$B$4:$B$1994&lt;=EOMONTH(M$4,0))*('Diário 3º PA'!$F$4:$F$1994))
+SUMPRODUCT(('Diário 4º PA'!$E$4:$E$2000='Analítico Cx.'!$B50)*('Diário 4º PA'!$B$4:$B$2000&gt;=M$4)*('Diário 4º PA'!$B$4:$B$2000&lt;=EOMONTH(M$4,0))*('Diário 4º PA'!$F$4:$F$2000))</f>
        <v>0</v>
      </c>
      <c r="N50" s="289">
        <f>SUMPRODUCT(('Diário 1º PA'!$E$4:$E$2007='Analítico Cx.'!$B50)*('Diário 1º PA'!$B$4:$B$2007&gt;=N$4)*('Diário 1º PA'!$B$4:$B$2007&lt;=EOMONTH(N$4,0))*('Diário 1º PA'!$F$4:$F$2007))
+SUMPRODUCT(('Diário 2º PA'!$E$4:$E$1978='Analítico Cx.'!$B50)*('Diário 2º PA'!$B$4:$B$1978&gt;=N$4)*('Diário 2º PA'!$B$4:$B$1978&lt;=EOMONTH(N$4,0))*('Diário 2º PA'!$F$4:$F$1978))
+SUMPRODUCT(('Diário 3º PA'!$E$4:$E$1994='Analítico Cx.'!$B50)*('Diário 3º PA'!$B$4:$B$1994&gt;=N$4)*('Diário 3º PA'!$B$4:$B$1994&lt;=EOMONTH(N$4,0))*('Diário 3º PA'!$F$4:$F$1994))
+SUMPRODUCT(('Diário 4º PA'!$E$4:$E$2000='Analítico Cx.'!$B50)*('Diário 4º PA'!$B$4:$B$2000&gt;=N$4)*('Diário 4º PA'!$B$4:$B$2000&lt;=EOMONTH(N$4,0))*('Diário 4º PA'!$F$4:$F$2000))</f>
        <v>0</v>
      </c>
      <c r="O50" s="315">
        <f t="shared" si="16"/>
        <v>137585.92000000001</v>
      </c>
      <c r="P50" s="316">
        <f t="shared" si="14"/>
        <v>6.6840936261387948E-3</v>
      </c>
      <c r="Q50" s="295"/>
      <c r="R50" s="295"/>
      <c r="S50" s="295"/>
      <c r="T50" s="295"/>
      <c r="U50" s="295"/>
      <c r="V50" s="295"/>
      <c r="W50" s="295"/>
      <c r="X50" s="295"/>
      <c r="Y50" s="295"/>
      <c r="Z50" s="295"/>
    </row>
    <row r="51" spans="1:26" ht="23.25" customHeight="1" x14ac:dyDescent="0.25">
      <c r="A51" s="245" t="s">
        <v>204</v>
      </c>
      <c r="B51" s="246" t="s">
        <v>205</v>
      </c>
      <c r="C51" s="289">
        <f>SUMPRODUCT(('Diário 1º PA'!$E$4:$E$2007='Analítico Cx.'!$B51)*('Diário 1º PA'!$B$4:$B$2007&gt;=C$4)*('Diário 1º PA'!$B$4:$B$2007&lt;=EOMONTH(C$4,0))*('Diário 1º PA'!$F$4:$F$2007))
+SUMPRODUCT(('Diário 2º PA'!$E$4:$E$1978='Analítico Cx.'!$B51)*('Diário 2º PA'!$B$4:$B$1978&gt;=C$4)*('Diário 2º PA'!$B$4:$B$1978&lt;=EOMONTH(C$4,0))*('Diário 2º PA'!$F$4:$F$1978))
+SUMPRODUCT(('Diário 3º PA'!$E$4:$E$1994='Analítico Cx.'!$B51)*('Diário 3º PA'!$B$4:$B$1994&gt;=C$4)*('Diário 3º PA'!$B$4:$B$1994&lt;=EOMONTH(C$4,0))*('Diário 3º PA'!$F$4:$F$1994))
+SUMPRODUCT(('Diário 4º PA'!$E$4:$E$2000='Analítico Cx.'!$B51)*('Diário 4º PA'!$B$4:$B$2000&gt;=C$4)*('Diário 4º PA'!$B$4:$B$2000&lt;=EOMONTH(C$4,0))*('Diário 4º PA'!$F$4:$F$2000))</f>
        <v>0</v>
      </c>
      <c r="D51" s="289">
        <f>SUMPRODUCT(('Diário 1º PA'!$E$4:$E$2007='Analítico Cx.'!$B51)*('Diário 1º PA'!$B$4:$B$2007&gt;=D$4)*('Diário 1º PA'!$B$4:$B$2007&lt;=EOMONTH(D$4,0))*('Diário 1º PA'!$F$4:$F$2007))
+SUMPRODUCT(('Diário 2º PA'!$E$4:$E$1978='Analítico Cx.'!$B51)*('Diário 2º PA'!$B$4:$B$1978&gt;=D$4)*('Diário 2º PA'!$B$4:$B$1978&lt;=EOMONTH(D$4,0))*('Diário 2º PA'!$F$4:$F$1978))
+SUMPRODUCT(('Diário 3º PA'!$E$4:$E$1994='Analítico Cx.'!$B51)*('Diário 3º PA'!$B$4:$B$1994&gt;=D$4)*('Diário 3º PA'!$B$4:$B$1994&lt;=EOMONTH(D$4,0))*('Diário 3º PA'!$F$4:$F$1994))
+SUMPRODUCT(('Diário 4º PA'!$E$4:$E$2000='Analítico Cx.'!$B51)*('Diário 4º PA'!$B$4:$B$2000&gt;=D$4)*('Diário 4º PA'!$B$4:$B$2000&lt;=EOMONTH(D$4,0))*('Diário 4º PA'!$F$4:$F$2000))</f>
        <v>3481.28</v>
      </c>
      <c r="E51" s="289">
        <f>SUMPRODUCT(('Diário 1º PA'!$E$4:$E$2007='Analítico Cx.'!$B51)*('Diário 1º PA'!$B$4:$B$2007&gt;=E$4)*('Diário 1º PA'!$B$4:$B$2007&lt;=EOMONTH(E$4,0))*('Diário 1º PA'!$F$4:$F$2007))
+SUMPRODUCT(('Diário 2º PA'!$E$4:$E$1978='Analítico Cx.'!$B51)*('Diário 2º PA'!$B$4:$B$1978&gt;=E$4)*('Diário 2º PA'!$B$4:$B$1978&lt;=EOMONTH(E$4,0))*('Diário 2º PA'!$F$4:$F$1978))
+SUMPRODUCT(('Diário 3º PA'!$E$4:$E$1994='Analítico Cx.'!$B51)*('Diário 3º PA'!$B$4:$B$1994&gt;=E$4)*('Diário 3º PA'!$B$4:$B$1994&lt;=EOMONTH(E$4,0))*('Diário 3º PA'!$F$4:$F$1994))
+SUMPRODUCT(('Diário 4º PA'!$E$4:$E$2000='Analítico Cx.'!$B51)*('Diário 4º PA'!$B$4:$B$2000&gt;=E$4)*('Diário 4º PA'!$B$4:$B$2000&lt;=EOMONTH(E$4,0))*('Diário 4º PA'!$F$4:$F$2000))</f>
        <v>3906.32</v>
      </c>
      <c r="F51" s="289">
        <f>SUMPRODUCT(('Diário 1º PA'!$E$4:$E$2007='Analítico Cx.'!$B51)*('Diário 1º PA'!$B$4:$B$2007&gt;=F$4)*('Diário 1º PA'!$B$4:$B$2007&lt;=EOMONTH(F$4,0))*('Diário 1º PA'!$F$4:$F$2007))
+SUMPRODUCT(('Diário 2º PA'!$E$4:$E$1978='Analítico Cx.'!$B51)*('Diário 2º PA'!$B$4:$B$1978&gt;=F$4)*('Diário 2º PA'!$B$4:$B$1978&lt;=EOMONTH(F$4,0))*('Diário 2º PA'!$F$4:$F$1978))
+SUMPRODUCT(('Diário 3º PA'!$E$4:$E$1994='Analítico Cx.'!$B51)*('Diário 3º PA'!$B$4:$B$1994&gt;=F$4)*('Diário 3º PA'!$B$4:$B$1994&lt;=EOMONTH(F$4,0))*('Diário 3º PA'!$F$4:$F$1994))
+SUMPRODUCT(('Diário 4º PA'!$E$4:$E$2000='Analítico Cx.'!$B51)*('Diário 4º PA'!$B$4:$B$2000&gt;=F$4)*('Diário 4º PA'!$B$4:$B$2000&lt;=EOMONTH(F$4,0))*('Diário 4º PA'!$F$4:$F$2000))</f>
        <v>4027.7600000000011</v>
      </c>
      <c r="G51" s="289">
        <f>SUMPRODUCT(('Diário 1º PA'!$E$4:$E$2007='Analítico Cx.'!$B51)*('Diário 1º PA'!$B$4:$B$2007&gt;=G$4)*('Diário 1º PA'!$B$4:$B$2007&lt;=EOMONTH(G$4,0))*('Diário 1º PA'!$F$4:$F$2007))
+SUMPRODUCT(('Diário 2º PA'!$E$4:$E$1978='Analítico Cx.'!$B51)*('Diário 2º PA'!$B$4:$B$1978&gt;=G$4)*('Diário 2º PA'!$B$4:$B$1978&lt;=EOMONTH(G$4,0))*('Diário 2º PA'!$F$4:$F$1978))
+SUMPRODUCT(('Diário 3º PA'!$E$4:$E$1994='Analítico Cx.'!$B51)*('Diário 3º PA'!$B$4:$B$1994&gt;=G$4)*('Diário 3º PA'!$B$4:$B$1994&lt;=EOMONTH(G$4,0))*('Diário 3º PA'!$F$4:$F$1994))
+SUMPRODUCT(('Diário 4º PA'!$E$4:$E$2000='Analítico Cx.'!$B51)*('Diário 4º PA'!$B$4:$B$2000&gt;=G$4)*('Diário 4º PA'!$B$4:$B$2000&lt;=EOMONTH(G$4,0))*('Diário 4º PA'!$F$4:$F$2000))</f>
        <v>4462.920000000001</v>
      </c>
      <c r="H51" s="289">
        <f>SUMPRODUCT(('Diário 1º PA'!$E$4:$E$2007='Analítico Cx.'!$B51)*('Diário 1º PA'!$B$4:$B$2007&gt;=H$4)*('Diário 1º PA'!$B$4:$B$2007&lt;=EOMONTH(H$4,0))*('Diário 1º PA'!$F$4:$F$2007))
+SUMPRODUCT(('Diário 2º PA'!$E$4:$E$1978='Analítico Cx.'!$B51)*('Diário 2º PA'!$B$4:$B$1978&gt;=H$4)*('Diário 2º PA'!$B$4:$B$1978&lt;=EOMONTH(H$4,0))*('Diário 2º PA'!$F$4:$F$1978))
+SUMPRODUCT(('Diário 3º PA'!$E$4:$E$1994='Analítico Cx.'!$B51)*('Diário 3º PA'!$B$4:$B$1994&gt;=H$4)*('Diário 3º PA'!$B$4:$B$1994&lt;=EOMONTH(H$4,0))*('Diário 3º PA'!$F$4:$F$1994))
+SUMPRODUCT(('Diário 4º PA'!$E$4:$E$2000='Analítico Cx.'!$B51)*('Diário 4º PA'!$B$4:$B$2000&gt;=H$4)*('Diário 4º PA'!$B$4:$B$2000&lt;=EOMONTH(H$4,0))*('Diário 4º PA'!$F$4:$F$2000))</f>
        <v>4533.76</v>
      </c>
      <c r="I51" s="289">
        <f>SUMPRODUCT(('Diário 1º PA'!$E$4:$E$2007='Analítico Cx.'!$B51)*('Diário 1º PA'!$B$4:$B$2007&gt;=I$4)*('Diário 1º PA'!$B$4:$B$2007&lt;=EOMONTH(I$4,0))*('Diário 1º PA'!$F$4:$F$2007))
+SUMPRODUCT(('Diário 2º PA'!$E$4:$E$1978='Analítico Cx.'!$B51)*('Diário 2º PA'!$B$4:$B$1978&gt;=I$4)*('Diário 2º PA'!$B$4:$B$1978&lt;=EOMONTH(I$4,0))*('Diário 2º PA'!$F$4:$F$1978))
+SUMPRODUCT(('Diário 3º PA'!$E$4:$E$1994='Analítico Cx.'!$B51)*('Diário 3º PA'!$B$4:$B$1994&gt;=I$4)*('Diário 3º PA'!$B$4:$B$1994&lt;=EOMONTH(I$4,0))*('Diário 3º PA'!$F$4:$F$1994))
+SUMPRODUCT(('Diário 4º PA'!$E$4:$E$2000='Analítico Cx.'!$B51)*('Diário 4º PA'!$B$4:$B$2000&gt;=I$4)*('Diário 4º PA'!$B$4:$B$2000&lt;=EOMONTH(I$4,0))*('Diário 4º PA'!$F$4:$F$2000))</f>
        <v>4756.4000000000015</v>
      </c>
      <c r="J51" s="289">
        <f>SUMPRODUCT(('Diário 1º PA'!$E$4:$E$2007='Analítico Cx.'!$B51)*('Diário 1º PA'!$B$4:$B$2007&gt;=J$4)*('Diário 1º PA'!$B$4:$B$2007&lt;=EOMONTH(J$4,0))*('Diário 1º PA'!$F$4:$F$2007))
+SUMPRODUCT(('Diário 2º PA'!$E$4:$E$1978='Analítico Cx.'!$B51)*('Diário 2º PA'!$B$4:$B$1978&gt;=J$4)*('Diário 2º PA'!$B$4:$B$1978&lt;=EOMONTH(J$4,0))*('Diário 2º PA'!$F$4:$F$1978))
+SUMPRODUCT(('Diário 3º PA'!$E$4:$E$1994='Analítico Cx.'!$B51)*('Diário 3º PA'!$B$4:$B$1994&gt;=J$4)*('Diário 3º PA'!$B$4:$B$1994&lt;=EOMONTH(J$4,0))*('Diário 3º PA'!$F$4:$F$1994))
+SUMPRODUCT(('Diário 4º PA'!$E$4:$E$2000='Analítico Cx.'!$B51)*('Diário 4º PA'!$B$4:$B$2000&gt;=J$4)*('Diário 4º PA'!$B$4:$B$2000&lt;=EOMONTH(J$4,0))*('Diário 4º PA'!$F$4:$F$2000))</f>
        <v>0</v>
      </c>
      <c r="K51" s="289">
        <f>SUMPRODUCT(('Diário 1º PA'!$E$4:$E$2007='Analítico Cx.'!$B51)*('Diário 1º PA'!$B$4:$B$2007&gt;=K$4)*('Diário 1º PA'!$B$4:$B$2007&lt;=EOMONTH(K$4,0))*('Diário 1º PA'!$F$4:$F$2007))
+SUMPRODUCT(('Diário 2º PA'!$E$4:$E$1978='Analítico Cx.'!$B51)*('Diário 2º PA'!$B$4:$B$1978&gt;=K$4)*('Diário 2º PA'!$B$4:$B$1978&lt;=EOMONTH(K$4,0))*('Diário 2º PA'!$F$4:$F$1978))
+SUMPRODUCT(('Diário 3º PA'!$E$4:$E$1994='Analítico Cx.'!$B51)*('Diário 3º PA'!$B$4:$B$1994&gt;=K$4)*('Diário 3º PA'!$B$4:$B$1994&lt;=EOMONTH(K$4,0))*('Diário 3º PA'!$F$4:$F$1994))
+SUMPRODUCT(('Diário 4º PA'!$E$4:$E$2000='Analítico Cx.'!$B51)*('Diário 4º PA'!$B$4:$B$2000&gt;=K$4)*('Diário 4º PA'!$B$4:$B$2000&lt;=EOMONTH(K$4,0))*('Diário 4º PA'!$F$4:$F$2000))</f>
        <v>0</v>
      </c>
      <c r="L51" s="289">
        <f>SUMPRODUCT(('Diário 1º PA'!$E$4:$E$2007='Analítico Cx.'!$B51)*('Diário 1º PA'!$B$4:$B$2007&gt;=L$4)*('Diário 1º PA'!$B$4:$B$2007&lt;=EOMONTH(L$4,0))*('Diário 1º PA'!$F$4:$F$2007))
+SUMPRODUCT(('Diário 2º PA'!$E$4:$E$1978='Analítico Cx.'!$B51)*('Diário 2º PA'!$B$4:$B$1978&gt;=L$4)*('Diário 2º PA'!$B$4:$B$1978&lt;=EOMONTH(L$4,0))*('Diário 2º PA'!$F$4:$F$1978))
+SUMPRODUCT(('Diário 3º PA'!$E$4:$E$1994='Analítico Cx.'!$B51)*('Diário 3º PA'!$B$4:$B$1994&gt;=L$4)*('Diário 3º PA'!$B$4:$B$1994&lt;=EOMONTH(L$4,0))*('Diário 3º PA'!$F$4:$F$1994))
+SUMPRODUCT(('Diário 4º PA'!$E$4:$E$2000='Analítico Cx.'!$B51)*('Diário 4º PA'!$B$4:$B$2000&gt;=L$4)*('Diário 4º PA'!$B$4:$B$2000&lt;=EOMONTH(L$4,0))*('Diário 4º PA'!$F$4:$F$2000))</f>
        <v>0</v>
      </c>
      <c r="M51" s="289">
        <f>SUMPRODUCT(('Diário 1º PA'!$E$4:$E$2007='Analítico Cx.'!$B51)*('Diário 1º PA'!$B$4:$B$2007&gt;=M$4)*('Diário 1º PA'!$B$4:$B$2007&lt;=EOMONTH(M$4,0))*('Diário 1º PA'!$F$4:$F$2007))
+SUMPRODUCT(('Diário 2º PA'!$E$4:$E$1978='Analítico Cx.'!$B51)*('Diário 2º PA'!$B$4:$B$1978&gt;=M$4)*('Diário 2º PA'!$B$4:$B$1978&lt;=EOMONTH(M$4,0))*('Diário 2º PA'!$F$4:$F$1978))
+SUMPRODUCT(('Diário 3º PA'!$E$4:$E$1994='Analítico Cx.'!$B51)*('Diário 3º PA'!$B$4:$B$1994&gt;=M$4)*('Diário 3º PA'!$B$4:$B$1994&lt;=EOMONTH(M$4,0))*('Diário 3º PA'!$F$4:$F$1994))
+SUMPRODUCT(('Diário 4º PA'!$E$4:$E$2000='Analítico Cx.'!$B51)*('Diário 4º PA'!$B$4:$B$2000&gt;=M$4)*('Diário 4º PA'!$B$4:$B$2000&lt;=EOMONTH(M$4,0))*('Diário 4º PA'!$F$4:$F$2000))</f>
        <v>0</v>
      </c>
      <c r="N51" s="289">
        <f>SUMPRODUCT(('Diário 1º PA'!$E$4:$E$2007='Analítico Cx.'!$B51)*('Diário 1º PA'!$B$4:$B$2007&gt;=N$4)*('Diário 1º PA'!$B$4:$B$2007&lt;=EOMONTH(N$4,0))*('Diário 1º PA'!$F$4:$F$2007))
+SUMPRODUCT(('Diário 2º PA'!$E$4:$E$1978='Analítico Cx.'!$B51)*('Diário 2º PA'!$B$4:$B$1978&gt;=N$4)*('Diário 2º PA'!$B$4:$B$1978&lt;=EOMONTH(N$4,0))*('Diário 2º PA'!$F$4:$F$1978))
+SUMPRODUCT(('Diário 3º PA'!$E$4:$E$1994='Analítico Cx.'!$B51)*('Diário 3º PA'!$B$4:$B$1994&gt;=N$4)*('Diário 3º PA'!$B$4:$B$1994&lt;=EOMONTH(N$4,0))*('Diário 3º PA'!$F$4:$F$1994))
+SUMPRODUCT(('Diário 4º PA'!$E$4:$E$2000='Analítico Cx.'!$B51)*('Diário 4º PA'!$B$4:$B$2000&gt;=N$4)*('Diário 4º PA'!$B$4:$B$2000&lt;=EOMONTH(N$4,0))*('Diário 4º PA'!$F$4:$F$2000))</f>
        <v>0</v>
      </c>
      <c r="O51" s="315">
        <f t="shared" si="16"/>
        <v>25168.440000000002</v>
      </c>
      <c r="P51" s="316">
        <f t="shared" si="14"/>
        <v>1.2227138458924917E-3</v>
      </c>
      <c r="Q51" s="295"/>
      <c r="R51" s="295"/>
      <c r="S51" s="295"/>
      <c r="T51" s="295"/>
      <c r="U51" s="295"/>
      <c r="V51" s="295"/>
      <c r="W51" s="295"/>
      <c r="X51" s="295"/>
      <c r="Y51" s="295"/>
      <c r="Z51" s="295"/>
    </row>
    <row r="52" spans="1:26" ht="23.25" customHeight="1" x14ac:dyDescent="0.25">
      <c r="A52" s="245" t="s">
        <v>206</v>
      </c>
      <c r="B52" s="246" t="s">
        <v>207</v>
      </c>
      <c r="C52" s="289">
        <f>SUMPRODUCT(('Diário 1º PA'!$E$4:$E$2007='Analítico Cx.'!$B52)*('Diário 1º PA'!$B$4:$B$2007&gt;=C$4)*('Diário 1º PA'!$B$4:$B$2007&lt;=EOMONTH(C$4,0))*('Diário 1º PA'!$F$4:$F$2007))
+SUMPRODUCT(('Diário 2º PA'!$E$4:$E$1978='Analítico Cx.'!$B52)*('Diário 2º PA'!$B$4:$B$1978&gt;=C$4)*('Diário 2º PA'!$B$4:$B$1978&lt;=EOMONTH(C$4,0))*('Diário 2º PA'!$F$4:$F$1978))
+SUMPRODUCT(('Diário 3º PA'!$E$4:$E$1994='Analítico Cx.'!$B52)*('Diário 3º PA'!$B$4:$B$1994&gt;=C$4)*('Diário 3º PA'!$B$4:$B$1994&lt;=EOMONTH(C$4,0))*('Diário 3º PA'!$F$4:$F$1994))
+SUMPRODUCT(('Diário 4º PA'!$E$4:$E$2000='Analítico Cx.'!$B52)*('Diário 4º PA'!$B$4:$B$2000&gt;=C$4)*('Diário 4º PA'!$B$4:$B$2000&lt;=EOMONTH(C$4,0))*('Diário 4º PA'!$F$4:$F$2000))</f>
        <v>0</v>
      </c>
      <c r="D52" s="289">
        <f>SUMPRODUCT(('Diário 1º PA'!$E$4:$E$2007='Analítico Cx.'!$B52)*('Diário 1º PA'!$B$4:$B$2007&gt;=D$4)*('Diário 1º PA'!$B$4:$B$2007&lt;=EOMONTH(D$4,0))*('Diário 1º PA'!$F$4:$F$2007))
+SUMPRODUCT(('Diário 2º PA'!$E$4:$E$1978='Analítico Cx.'!$B52)*('Diário 2º PA'!$B$4:$B$1978&gt;=D$4)*('Diário 2º PA'!$B$4:$B$1978&lt;=EOMONTH(D$4,0))*('Diário 2º PA'!$F$4:$F$1978))
+SUMPRODUCT(('Diário 3º PA'!$E$4:$E$1994='Analítico Cx.'!$B52)*('Diário 3º PA'!$B$4:$B$1994&gt;=D$4)*('Diário 3º PA'!$B$4:$B$1994&lt;=EOMONTH(D$4,0))*('Diário 3º PA'!$F$4:$F$1994))
+SUMPRODUCT(('Diário 4º PA'!$E$4:$E$2000='Analítico Cx.'!$B52)*('Diário 4º PA'!$B$4:$B$2000&gt;=D$4)*('Diário 4º PA'!$B$4:$B$2000&lt;=EOMONTH(D$4,0))*('Diário 4º PA'!$F$4:$F$2000))</f>
        <v>7665.2700000000013</v>
      </c>
      <c r="E52" s="289">
        <f>SUMPRODUCT(('Diário 1º PA'!$E$4:$E$2007='Analítico Cx.'!$B52)*('Diário 1º PA'!$B$4:$B$2007&gt;=E$4)*('Diário 1º PA'!$B$4:$B$2007&lt;=EOMONTH(E$4,0))*('Diário 1º PA'!$F$4:$F$2007))
+SUMPRODUCT(('Diário 2º PA'!$E$4:$E$1978='Analítico Cx.'!$B52)*('Diário 2º PA'!$B$4:$B$1978&gt;=E$4)*('Diário 2º PA'!$B$4:$B$1978&lt;=EOMONTH(E$4,0))*('Diário 2º PA'!$F$4:$F$1978))
+SUMPRODUCT(('Diário 3º PA'!$E$4:$E$1994='Analítico Cx.'!$B52)*('Diário 3º PA'!$B$4:$B$1994&gt;=E$4)*('Diário 3º PA'!$B$4:$B$1994&lt;=EOMONTH(E$4,0))*('Diário 3º PA'!$F$4:$F$1994))
+SUMPRODUCT(('Diário 4º PA'!$E$4:$E$2000='Analítico Cx.'!$B52)*('Diário 4º PA'!$B$4:$B$2000&gt;=E$4)*('Diário 4º PA'!$B$4:$B$2000&lt;=EOMONTH(E$4,0))*('Diário 4º PA'!$F$4:$F$2000))</f>
        <v>8457.68</v>
      </c>
      <c r="F52" s="289">
        <f>SUMPRODUCT(('Diário 1º PA'!$E$4:$E$2007='Analítico Cx.'!$B52)*('Diário 1º PA'!$B$4:$B$2007&gt;=F$4)*('Diário 1º PA'!$B$4:$B$2007&lt;=EOMONTH(F$4,0))*('Diário 1º PA'!$F$4:$F$2007))
+SUMPRODUCT(('Diário 2º PA'!$E$4:$E$1978='Analítico Cx.'!$B52)*('Diário 2º PA'!$B$4:$B$1978&gt;=F$4)*('Diário 2º PA'!$B$4:$B$1978&lt;=EOMONTH(F$4,0))*('Diário 2º PA'!$F$4:$F$1978))
+SUMPRODUCT(('Diário 3º PA'!$E$4:$E$1994='Analítico Cx.'!$B52)*('Diário 3º PA'!$B$4:$B$1994&gt;=F$4)*('Diário 3º PA'!$B$4:$B$1994&lt;=EOMONTH(F$4,0))*('Diário 3º PA'!$F$4:$F$1994))
+SUMPRODUCT(('Diário 4º PA'!$E$4:$E$2000='Analítico Cx.'!$B52)*('Diário 4º PA'!$B$4:$B$2000&gt;=F$4)*('Diário 4º PA'!$B$4:$B$2000&lt;=EOMONTH(F$4,0))*('Diário 4º PA'!$F$4:$F$2000))</f>
        <v>8750.5499999999993</v>
      </c>
      <c r="G52" s="289">
        <f>SUMPRODUCT(('Diário 1º PA'!$E$4:$E$2007='Analítico Cx.'!$B52)*('Diário 1º PA'!$B$4:$B$2007&gt;=G$4)*('Diário 1º PA'!$B$4:$B$2007&lt;=EOMONTH(G$4,0))*('Diário 1º PA'!$F$4:$F$2007))
+SUMPRODUCT(('Diário 2º PA'!$E$4:$E$1978='Analítico Cx.'!$B52)*('Diário 2º PA'!$B$4:$B$1978&gt;=G$4)*('Diário 2º PA'!$B$4:$B$1978&lt;=EOMONTH(G$4,0))*('Diário 2º PA'!$F$4:$F$1978))
+SUMPRODUCT(('Diário 3º PA'!$E$4:$E$1994='Analítico Cx.'!$B52)*('Diário 3º PA'!$B$4:$B$1994&gt;=G$4)*('Diário 3º PA'!$B$4:$B$1994&lt;=EOMONTH(G$4,0))*('Diário 3º PA'!$F$4:$F$1994))
+SUMPRODUCT(('Diário 4º PA'!$E$4:$E$2000='Analítico Cx.'!$B52)*('Diário 4º PA'!$B$4:$B$2000&gt;=G$4)*('Diário 4º PA'!$B$4:$B$2000&lt;=EOMONTH(G$4,0))*('Diário 4º PA'!$F$4:$F$2000))</f>
        <v>9397.41</v>
      </c>
      <c r="H52" s="289">
        <f>SUMPRODUCT(('Diário 1º PA'!$E$4:$E$2007='Analítico Cx.'!$B52)*('Diário 1º PA'!$B$4:$B$2007&gt;=H$4)*('Diário 1º PA'!$B$4:$B$2007&lt;=EOMONTH(H$4,0))*('Diário 1º PA'!$F$4:$F$2007))
+SUMPRODUCT(('Diário 2º PA'!$E$4:$E$1978='Analítico Cx.'!$B52)*('Diário 2º PA'!$B$4:$B$1978&gt;=H$4)*('Diário 2º PA'!$B$4:$B$1978&lt;=EOMONTH(H$4,0))*('Diário 2º PA'!$F$4:$F$1978))
+SUMPRODUCT(('Diário 3º PA'!$E$4:$E$1994='Analítico Cx.'!$B52)*('Diário 3º PA'!$B$4:$B$1994&gt;=H$4)*('Diário 3º PA'!$B$4:$B$1994&lt;=EOMONTH(H$4,0))*('Diário 3º PA'!$F$4:$F$1994))
+SUMPRODUCT(('Diário 4º PA'!$E$4:$E$2000='Analítico Cx.'!$B52)*('Diário 4º PA'!$B$4:$B$2000&gt;=H$4)*('Diário 4º PA'!$B$4:$B$2000&lt;=EOMONTH(H$4,0))*('Diário 4º PA'!$F$4:$F$2000))</f>
        <v>9039.5500000000011</v>
      </c>
      <c r="I52" s="289">
        <f>SUMPRODUCT(('Diário 1º PA'!$E$4:$E$2007='Analítico Cx.'!$B52)*('Diário 1º PA'!$B$4:$B$2007&gt;=I$4)*('Diário 1º PA'!$B$4:$B$2007&lt;=EOMONTH(I$4,0))*('Diário 1º PA'!$F$4:$F$2007))
+SUMPRODUCT(('Diário 2º PA'!$E$4:$E$1978='Analítico Cx.'!$B52)*('Diário 2º PA'!$B$4:$B$1978&gt;=I$4)*('Diário 2º PA'!$B$4:$B$1978&lt;=EOMONTH(I$4,0))*('Diário 2º PA'!$F$4:$F$1978))
+SUMPRODUCT(('Diário 3º PA'!$E$4:$E$1994='Analítico Cx.'!$B52)*('Diário 3º PA'!$B$4:$B$1994&gt;=I$4)*('Diário 3º PA'!$B$4:$B$1994&lt;=EOMONTH(I$4,0))*('Diário 3º PA'!$F$4:$F$1994))
+SUMPRODUCT(('Diário 4º PA'!$E$4:$E$2000='Analítico Cx.'!$B52)*('Diário 4º PA'!$B$4:$B$2000&gt;=I$4)*('Diário 4º PA'!$B$4:$B$2000&lt;=EOMONTH(I$4,0))*('Diário 4º PA'!$F$4:$F$2000))</f>
        <v>10612.13</v>
      </c>
      <c r="J52" s="289">
        <f>SUMPRODUCT(('Diário 1º PA'!$E$4:$E$2007='Analítico Cx.'!$B52)*('Diário 1º PA'!$B$4:$B$2007&gt;=J$4)*('Diário 1º PA'!$B$4:$B$2007&lt;=EOMONTH(J$4,0))*('Diário 1º PA'!$F$4:$F$2007))
+SUMPRODUCT(('Diário 2º PA'!$E$4:$E$1978='Analítico Cx.'!$B52)*('Diário 2º PA'!$B$4:$B$1978&gt;=J$4)*('Diário 2º PA'!$B$4:$B$1978&lt;=EOMONTH(J$4,0))*('Diário 2º PA'!$F$4:$F$1978))
+SUMPRODUCT(('Diário 3º PA'!$E$4:$E$1994='Analítico Cx.'!$B52)*('Diário 3º PA'!$B$4:$B$1994&gt;=J$4)*('Diário 3º PA'!$B$4:$B$1994&lt;=EOMONTH(J$4,0))*('Diário 3º PA'!$F$4:$F$1994))
+SUMPRODUCT(('Diário 4º PA'!$E$4:$E$2000='Analítico Cx.'!$B52)*('Diário 4º PA'!$B$4:$B$2000&gt;=J$4)*('Diário 4º PA'!$B$4:$B$2000&lt;=EOMONTH(J$4,0))*('Diário 4º PA'!$F$4:$F$2000))</f>
        <v>0</v>
      </c>
      <c r="K52" s="289">
        <f>SUMPRODUCT(('Diário 1º PA'!$E$4:$E$2007='Analítico Cx.'!$B52)*('Diário 1º PA'!$B$4:$B$2007&gt;=K$4)*('Diário 1º PA'!$B$4:$B$2007&lt;=EOMONTH(K$4,0))*('Diário 1º PA'!$F$4:$F$2007))
+SUMPRODUCT(('Diário 2º PA'!$E$4:$E$1978='Analítico Cx.'!$B52)*('Diário 2º PA'!$B$4:$B$1978&gt;=K$4)*('Diário 2º PA'!$B$4:$B$1978&lt;=EOMONTH(K$4,0))*('Diário 2º PA'!$F$4:$F$1978))
+SUMPRODUCT(('Diário 3º PA'!$E$4:$E$1994='Analítico Cx.'!$B52)*('Diário 3º PA'!$B$4:$B$1994&gt;=K$4)*('Diário 3º PA'!$B$4:$B$1994&lt;=EOMONTH(K$4,0))*('Diário 3º PA'!$F$4:$F$1994))
+SUMPRODUCT(('Diário 4º PA'!$E$4:$E$2000='Analítico Cx.'!$B52)*('Diário 4º PA'!$B$4:$B$2000&gt;=K$4)*('Diário 4º PA'!$B$4:$B$2000&lt;=EOMONTH(K$4,0))*('Diário 4º PA'!$F$4:$F$2000))</f>
        <v>0</v>
      </c>
      <c r="L52" s="289">
        <f>SUMPRODUCT(('Diário 1º PA'!$E$4:$E$2007='Analítico Cx.'!$B52)*('Diário 1º PA'!$B$4:$B$2007&gt;=L$4)*('Diário 1º PA'!$B$4:$B$2007&lt;=EOMONTH(L$4,0))*('Diário 1º PA'!$F$4:$F$2007))
+SUMPRODUCT(('Diário 2º PA'!$E$4:$E$1978='Analítico Cx.'!$B52)*('Diário 2º PA'!$B$4:$B$1978&gt;=L$4)*('Diário 2º PA'!$B$4:$B$1978&lt;=EOMONTH(L$4,0))*('Diário 2º PA'!$F$4:$F$1978))
+SUMPRODUCT(('Diário 3º PA'!$E$4:$E$1994='Analítico Cx.'!$B52)*('Diário 3º PA'!$B$4:$B$1994&gt;=L$4)*('Diário 3º PA'!$B$4:$B$1994&lt;=EOMONTH(L$4,0))*('Diário 3º PA'!$F$4:$F$1994))
+SUMPRODUCT(('Diário 4º PA'!$E$4:$E$2000='Analítico Cx.'!$B52)*('Diário 4º PA'!$B$4:$B$2000&gt;=L$4)*('Diário 4º PA'!$B$4:$B$2000&lt;=EOMONTH(L$4,0))*('Diário 4º PA'!$F$4:$F$2000))</f>
        <v>0</v>
      </c>
      <c r="M52" s="289">
        <f>SUMPRODUCT(('Diário 1º PA'!$E$4:$E$2007='Analítico Cx.'!$B52)*('Diário 1º PA'!$B$4:$B$2007&gt;=M$4)*('Diário 1º PA'!$B$4:$B$2007&lt;=EOMONTH(M$4,0))*('Diário 1º PA'!$F$4:$F$2007))
+SUMPRODUCT(('Diário 2º PA'!$E$4:$E$1978='Analítico Cx.'!$B52)*('Diário 2º PA'!$B$4:$B$1978&gt;=M$4)*('Diário 2º PA'!$B$4:$B$1978&lt;=EOMONTH(M$4,0))*('Diário 2º PA'!$F$4:$F$1978))
+SUMPRODUCT(('Diário 3º PA'!$E$4:$E$1994='Analítico Cx.'!$B52)*('Diário 3º PA'!$B$4:$B$1994&gt;=M$4)*('Diário 3º PA'!$B$4:$B$1994&lt;=EOMONTH(M$4,0))*('Diário 3º PA'!$F$4:$F$1994))
+SUMPRODUCT(('Diário 4º PA'!$E$4:$E$2000='Analítico Cx.'!$B52)*('Diário 4º PA'!$B$4:$B$2000&gt;=M$4)*('Diário 4º PA'!$B$4:$B$2000&lt;=EOMONTH(M$4,0))*('Diário 4º PA'!$F$4:$F$2000))</f>
        <v>0</v>
      </c>
      <c r="N52" s="289">
        <f>SUMPRODUCT(('Diário 1º PA'!$E$4:$E$2007='Analítico Cx.'!$B52)*('Diário 1º PA'!$B$4:$B$2007&gt;=N$4)*('Diário 1º PA'!$B$4:$B$2007&lt;=EOMONTH(N$4,0))*('Diário 1º PA'!$F$4:$F$2007))
+SUMPRODUCT(('Diário 2º PA'!$E$4:$E$1978='Analítico Cx.'!$B52)*('Diário 2º PA'!$B$4:$B$1978&gt;=N$4)*('Diário 2º PA'!$B$4:$B$1978&lt;=EOMONTH(N$4,0))*('Diário 2º PA'!$F$4:$F$1978))
+SUMPRODUCT(('Diário 3º PA'!$E$4:$E$1994='Analítico Cx.'!$B52)*('Diário 3º PA'!$B$4:$B$1994&gt;=N$4)*('Diário 3º PA'!$B$4:$B$1994&lt;=EOMONTH(N$4,0))*('Diário 3º PA'!$F$4:$F$1994))
+SUMPRODUCT(('Diário 4º PA'!$E$4:$E$2000='Analítico Cx.'!$B52)*('Diário 4º PA'!$B$4:$B$2000&gt;=N$4)*('Diário 4º PA'!$B$4:$B$2000&lt;=EOMONTH(N$4,0))*('Diário 4º PA'!$F$4:$F$2000))</f>
        <v>0</v>
      </c>
      <c r="O52" s="315">
        <f t="shared" si="16"/>
        <v>53922.590000000004</v>
      </c>
      <c r="P52" s="316">
        <f t="shared" si="14"/>
        <v>2.6196259044813271E-3</v>
      </c>
      <c r="Q52" s="295"/>
      <c r="R52" s="295"/>
      <c r="S52" s="295"/>
      <c r="T52" s="295"/>
      <c r="U52" s="295"/>
      <c r="V52" s="295"/>
      <c r="W52" s="295"/>
      <c r="X52" s="295"/>
      <c r="Y52" s="295"/>
      <c r="Z52" s="295"/>
    </row>
    <row r="53" spans="1:26" ht="23.25" customHeight="1" x14ac:dyDescent="0.25">
      <c r="A53" s="245" t="s">
        <v>208</v>
      </c>
      <c r="B53" s="246" t="s">
        <v>209</v>
      </c>
      <c r="C53" s="289">
        <f>SUMPRODUCT(('Diário 1º PA'!$E$4:$E$2007='Analítico Cx.'!$B53)*('Diário 1º PA'!$B$4:$B$2007&gt;=C$4)*('Diário 1º PA'!$B$4:$B$2007&lt;=EOMONTH(C$4,0))*('Diário 1º PA'!$F$4:$F$2007))
+SUMPRODUCT(('Diário 2º PA'!$E$4:$E$1978='Analítico Cx.'!$B53)*('Diário 2º PA'!$B$4:$B$1978&gt;=C$4)*('Diário 2º PA'!$B$4:$B$1978&lt;=EOMONTH(C$4,0))*('Diário 2º PA'!$F$4:$F$1978))
+SUMPRODUCT(('Diário 3º PA'!$E$4:$E$1994='Analítico Cx.'!$B53)*('Diário 3º PA'!$B$4:$B$1994&gt;=C$4)*('Diário 3º PA'!$B$4:$B$1994&lt;=EOMONTH(C$4,0))*('Diário 3º PA'!$F$4:$F$1994))
+SUMPRODUCT(('Diário 4º PA'!$E$4:$E$2000='Analítico Cx.'!$B53)*('Diário 4º PA'!$B$4:$B$2000&gt;=C$4)*('Diário 4º PA'!$B$4:$B$2000&lt;=EOMONTH(C$4,0))*('Diário 4º PA'!$F$4:$F$2000))</f>
        <v>0</v>
      </c>
      <c r="D53" s="289">
        <f>SUMPRODUCT(('Diário 1º PA'!$E$4:$E$2007='Analítico Cx.'!$B53)*('Diário 1º PA'!$B$4:$B$2007&gt;=D$4)*('Diário 1º PA'!$B$4:$B$2007&lt;=EOMONTH(D$4,0))*('Diário 1º PA'!$F$4:$F$2007))
+SUMPRODUCT(('Diário 2º PA'!$E$4:$E$1978='Analítico Cx.'!$B53)*('Diário 2º PA'!$B$4:$B$1978&gt;=D$4)*('Diário 2º PA'!$B$4:$B$1978&lt;=EOMONTH(D$4,0))*('Diário 2º PA'!$F$4:$F$1978))
+SUMPRODUCT(('Diário 3º PA'!$E$4:$E$1994='Analítico Cx.'!$B53)*('Diário 3º PA'!$B$4:$B$1994&gt;=D$4)*('Diário 3º PA'!$B$4:$B$1994&lt;=EOMONTH(D$4,0))*('Diário 3º PA'!$F$4:$F$1994))
+SUMPRODUCT(('Diário 4º PA'!$E$4:$E$2000='Analítico Cx.'!$B53)*('Diário 4º PA'!$B$4:$B$2000&gt;=D$4)*('Diário 4º PA'!$B$4:$B$2000&lt;=EOMONTH(D$4,0))*('Diário 4º PA'!$F$4:$F$2000))</f>
        <v>0</v>
      </c>
      <c r="E53" s="289">
        <f>SUMPRODUCT(('Diário 1º PA'!$E$4:$E$2007='Analítico Cx.'!$B53)*('Diário 1º PA'!$B$4:$B$2007&gt;=E$4)*('Diário 1º PA'!$B$4:$B$2007&lt;=EOMONTH(E$4,0))*('Diário 1º PA'!$F$4:$F$2007))
+SUMPRODUCT(('Diário 2º PA'!$E$4:$E$1978='Analítico Cx.'!$B53)*('Diário 2º PA'!$B$4:$B$1978&gt;=E$4)*('Diário 2º PA'!$B$4:$B$1978&lt;=EOMONTH(E$4,0))*('Diário 2º PA'!$F$4:$F$1978))
+SUMPRODUCT(('Diário 3º PA'!$E$4:$E$1994='Analítico Cx.'!$B53)*('Diário 3º PA'!$B$4:$B$1994&gt;=E$4)*('Diário 3º PA'!$B$4:$B$1994&lt;=EOMONTH(E$4,0))*('Diário 3º PA'!$F$4:$F$1994))
+SUMPRODUCT(('Diário 4º PA'!$E$4:$E$2000='Analítico Cx.'!$B53)*('Diário 4º PA'!$B$4:$B$2000&gt;=E$4)*('Diário 4º PA'!$B$4:$B$2000&lt;=EOMONTH(E$4,0))*('Diário 4º PA'!$F$4:$F$2000))</f>
        <v>0</v>
      </c>
      <c r="F53" s="289">
        <f>SUMPRODUCT(('Diário 1º PA'!$E$4:$E$2007='Analítico Cx.'!$B53)*('Diário 1º PA'!$B$4:$B$2007&gt;=F$4)*('Diário 1º PA'!$B$4:$B$2007&lt;=EOMONTH(F$4,0))*('Diário 1º PA'!$F$4:$F$2007))
+SUMPRODUCT(('Diário 2º PA'!$E$4:$E$1978='Analítico Cx.'!$B53)*('Diário 2º PA'!$B$4:$B$1978&gt;=F$4)*('Diário 2º PA'!$B$4:$B$1978&lt;=EOMONTH(F$4,0))*('Diário 2º PA'!$F$4:$F$1978))
+SUMPRODUCT(('Diário 3º PA'!$E$4:$E$1994='Analítico Cx.'!$B53)*('Diário 3º PA'!$B$4:$B$1994&gt;=F$4)*('Diário 3º PA'!$B$4:$B$1994&lt;=EOMONTH(F$4,0))*('Diário 3º PA'!$F$4:$F$1994))
+SUMPRODUCT(('Diário 4º PA'!$E$4:$E$2000='Analítico Cx.'!$B53)*('Diário 4º PA'!$B$4:$B$2000&gt;=F$4)*('Diário 4º PA'!$B$4:$B$2000&lt;=EOMONTH(F$4,0))*('Diário 4º PA'!$F$4:$F$2000))</f>
        <v>0</v>
      </c>
      <c r="G53" s="289">
        <f>SUMPRODUCT(('Diário 1º PA'!$E$4:$E$2007='Analítico Cx.'!$B53)*('Diário 1º PA'!$B$4:$B$2007&gt;=G$4)*('Diário 1º PA'!$B$4:$B$2007&lt;=EOMONTH(G$4,0))*('Diário 1º PA'!$F$4:$F$2007))
+SUMPRODUCT(('Diário 2º PA'!$E$4:$E$1978='Analítico Cx.'!$B53)*('Diário 2º PA'!$B$4:$B$1978&gt;=G$4)*('Diário 2º PA'!$B$4:$B$1978&lt;=EOMONTH(G$4,0))*('Diário 2º PA'!$F$4:$F$1978))
+SUMPRODUCT(('Diário 3º PA'!$E$4:$E$1994='Analítico Cx.'!$B53)*('Diário 3º PA'!$B$4:$B$1994&gt;=G$4)*('Diário 3º PA'!$B$4:$B$1994&lt;=EOMONTH(G$4,0))*('Diário 3º PA'!$F$4:$F$1994))
+SUMPRODUCT(('Diário 4º PA'!$E$4:$E$2000='Analítico Cx.'!$B53)*('Diário 4º PA'!$B$4:$B$2000&gt;=G$4)*('Diário 4º PA'!$B$4:$B$2000&lt;=EOMONTH(G$4,0))*('Diário 4º PA'!$F$4:$F$2000))</f>
        <v>0</v>
      </c>
      <c r="H53" s="289">
        <f>SUMPRODUCT(('Diário 1º PA'!$E$4:$E$2007='Analítico Cx.'!$B53)*('Diário 1º PA'!$B$4:$B$2007&gt;=H$4)*('Diário 1º PA'!$B$4:$B$2007&lt;=EOMONTH(H$4,0))*('Diário 1º PA'!$F$4:$F$2007))
+SUMPRODUCT(('Diário 2º PA'!$E$4:$E$1978='Analítico Cx.'!$B53)*('Diário 2º PA'!$B$4:$B$1978&gt;=H$4)*('Diário 2º PA'!$B$4:$B$1978&lt;=EOMONTH(H$4,0))*('Diário 2º PA'!$F$4:$F$1978))
+SUMPRODUCT(('Diário 3º PA'!$E$4:$E$1994='Analítico Cx.'!$B53)*('Diário 3º PA'!$B$4:$B$1994&gt;=H$4)*('Diário 3º PA'!$B$4:$B$1994&lt;=EOMONTH(H$4,0))*('Diário 3º PA'!$F$4:$F$1994))
+SUMPRODUCT(('Diário 4º PA'!$E$4:$E$2000='Analítico Cx.'!$B53)*('Diário 4º PA'!$B$4:$B$2000&gt;=H$4)*('Diário 4º PA'!$B$4:$B$2000&lt;=EOMONTH(H$4,0))*('Diário 4º PA'!$F$4:$F$2000))</f>
        <v>0</v>
      </c>
      <c r="I53" s="289">
        <f>SUMPRODUCT(('Diário 1º PA'!$E$4:$E$2007='Analítico Cx.'!$B53)*('Diário 1º PA'!$B$4:$B$2007&gt;=I$4)*('Diário 1º PA'!$B$4:$B$2007&lt;=EOMONTH(I$4,0))*('Diário 1º PA'!$F$4:$F$2007))
+SUMPRODUCT(('Diário 2º PA'!$E$4:$E$1978='Analítico Cx.'!$B53)*('Diário 2º PA'!$B$4:$B$1978&gt;=I$4)*('Diário 2º PA'!$B$4:$B$1978&lt;=EOMONTH(I$4,0))*('Diário 2º PA'!$F$4:$F$1978))
+SUMPRODUCT(('Diário 3º PA'!$E$4:$E$1994='Analítico Cx.'!$B53)*('Diário 3º PA'!$B$4:$B$1994&gt;=I$4)*('Diário 3º PA'!$B$4:$B$1994&lt;=EOMONTH(I$4,0))*('Diário 3º PA'!$F$4:$F$1994))
+SUMPRODUCT(('Diário 4º PA'!$E$4:$E$2000='Analítico Cx.'!$B53)*('Diário 4º PA'!$B$4:$B$2000&gt;=I$4)*('Diário 4º PA'!$B$4:$B$2000&lt;=EOMONTH(I$4,0))*('Diário 4º PA'!$F$4:$F$2000))</f>
        <v>0</v>
      </c>
      <c r="J53" s="289">
        <f>SUMPRODUCT(('Diário 1º PA'!$E$4:$E$2007='Analítico Cx.'!$B53)*('Diário 1º PA'!$B$4:$B$2007&gt;=J$4)*('Diário 1º PA'!$B$4:$B$2007&lt;=EOMONTH(J$4,0))*('Diário 1º PA'!$F$4:$F$2007))
+SUMPRODUCT(('Diário 2º PA'!$E$4:$E$1978='Analítico Cx.'!$B53)*('Diário 2º PA'!$B$4:$B$1978&gt;=J$4)*('Diário 2º PA'!$B$4:$B$1978&lt;=EOMONTH(J$4,0))*('Diário 2º PA'!$F$4:$F$1978))
+SUMPRODUCT(('Diário 3º PA'!$E$4:$E$1994='Analítico Cx.'!$B53)*('Diário 3º PA'!$B$4:$B$1994&gt;=J$4)*('Diário 3º PA'!$B$4:$B$1994&lt;=EOMONTH(J$4,0))*('Diário 3º PA'!$F$4:$F$1994))
+SUMPRODUCT(('Diário 4º PA'!$E$4:$E$2000='Analítico Cx.'!$B53)*('Diário 4º PA'!$B$4:$B$2000&gt;=J$4)*('Diário 4º PA'!$B$4:$B$2000&lt;=EOMONTH(J$4,0))*('Diário 4º PA'!$F$4:$F$2000))</f>
        <v>0</v>
      </c>
      <c r="K53" s="289">
        <f>SUMPRODUCT(('Diário 1º PA'!$E$4:$E$2007='Analítico Cx.'!$B53)*('Diário 1º PA'!$B$4:$B$2007&gt;=K$4)*('Diário 1º PA'!$B$4:$B$2007&lt;=EOMONTH(K$4,0))*('Diário 1º PA'!$F$4:$F$2007))
+SUMPRODUCT(('Diário 2º PA'!$E$4:$E$1978='Analítico Cx.'!$B53)*('Diário 2º PA'!$B$4:$B$1978&gt;=K$4)*('Diário 2º PA'!$B$4:$B$1978&lt;=EOMONTH(K$4,0))*('Diário 2º PA'!$F$4:$F$1978))
+SUMPRODUCT(('Diário 3º PA'!$E$4:$E$1994='Analítico Cx.'!$B53)*('Diário 3º PA'!$B$4:$B$1994&gt;=K$4)*('Diário 3º PA'!$B$4:$B$1994&lt;=EOMONTH(K$4,0))*('Diário 3º PA'!$F$4:$F$1994))
+SUMPRODUCT(('Diário 4º PA'!$E$4:$E$2000='Analítico Cx.'!$B53)*('Diário 4º PA'!$B$4:$B$2000&gt;=K$4)*('Diário 4º PA'!$B$4:$B$2000&lt;=EOMONTH(K$4,0))*('Diário 4º PA'!$F$4:$F$2000))</f>
        <v>0</v>
      </c>
      <c r="L53" s="289">
        <f>SUMPRODUCT(('Diário 1º PA'!$E$4:$E$2007='Analítico Cx.'!$B53)*('Diário 1º PA'!$B$4:$B$2007&gt;=L$4)*('Diário 1º PA'!$B$4:$B$2007&lt;=EOMONTH(L$4,0))*('Diário 1º PA'!$F$4:$F$2007))
+SUMPRODUCT(('Diário 2º PA'!$E$4:$E$1978='Analítico Cx.'!$B53)*('Diário 2º PA'!$B$4:$B$1978&gt;=L$4)*('Diário 2º PA'!$B$4:$B$1978&lt;=EOMONTH(L$4,0))*('Diário 2º PA'!$F$4:$F$1978))
+SUMPRODUCT(('Diário 3º PA'!$E$4:$E$1994='Analítico Cx.'!$B53)*('Diário 3º PA'!$B$4:$B$1994&gt;=L$4)*('Diário 3º PA'!$B$4:$B$1994&lt;=EOMONTH(L$4,0))*('Diário 3º PA'!$F$4:$F$1994))
+SUMPRODUCT(('Diário 4º PA'!$E$4:$E$2000='Analítico Cx.'!$B53)*('Diário 4º PA'!$B$4:$B$2000&gt;=L$4)*('Diário 4º PA'!$B$4:$B$2000&lt;=EOMONTH(L$4,0))*('Diário 4º PA'!$F$4:$F$2000))</f>
        <v>0</v>
      </c>
      <c r="M53" s="289">
        <f>SUMPRODUCT(('Diário 1º PA'!$E$4:$E$2007='Analítico Cx.'!$B53)*('Diário 1º PA'!$B$4:$B$2007&gt;=M$4)*('Diário 1º PA'!$B$4:$B$2007&lt;=EOMONTH(M$4,0))*('Diário 1º PA'!$F$4:$F$2007))
+SUMPRODUCT(('Diário 2º PA'!$E$4:$E$1978='Analítico Cx.'!$B53)*('Diário 2º PA'!$B$4:$B$1978&gt;=M$4)*('Diário 2º PA'!$B$4:$B$1978&lt;=EOMONTH(M$4,0))*('Diário 2º PA'!$F$4:$F$1978))
+SUMPRODUCT(('Diário 3º PA'!$E$4:$E$1994='Analítico Cx.'!$B53)*('Diário 3º PA'!$B$4:$B$1994&gt;=M$4)*('Diário 3º PA'!$B$4:$B$1994&lt;=EOMONTH(M$4,0))*('Diário 3º PA'!$F$4:$F$1994))
+SUMPRODUCT(('Diário 4º PA'!$E$4:$E$2000='Analítico Cx.'!$B53)*('Diário 4º PA'!$B$4:$B$2000&gt;=M$4)*('Diário 4º PA'!$B$4:$B$2000&lt;=EOMONTH(M$4,0))*('Diário 4º PA'!$F$4:$F$2000))</f>
        <v>0</v>
      </c>
      <c r="N53" s="289">
        <f>SUMPRODUCT(('Diário 1º PA'!$E$4:$E$2007='Analítico Cx.'!$B53)*('Diário 1º PA'!$B$4:$B$2007&gt;=N$4)*('Diário 1º PA'!$B$4:$B$2007&lt;=EOMONTH(N$4,0))*('Diário 1º PA'!$F$4:$F$2007))
+SUMPRODUCT(('Diário 2º PA'!$E$4:$E$1978='Analítico Cx.'!$B53)*('Diário 2º PA'!$B$4:$B$1978&gt;=N$4)*('Diário 2º PA'!$B$4:$B$1978&lt;=EOMONTH(N$4,0))*('Diário 2º PA'!$F$4:$F$1978))
+SUMPRODUCT(('Diário 3º PA'!$E$4:$E$1994='Analítico Cx.'!$B53)*('Diário 3º PA'!$B$4:$B$1994&gt;=N$4)*('Diário 3º PA'!$B$4:$B$1994&lt;=EOMONTH(N$4,0))*('Diário 3º PA'!$F$4:$F$1994))
+SUMPRODUCT(('Diário 4º PA'!$E$4:$E$2000='Analítico Cx.'!$B53)*('Diário 4º PA'!$B$4:$B$2000&gt;=N$4)*('Diário 4º PA'!$B$4:$B$2000&lt;=EOMONTH(N$4,0))*('Diário 4º PA'!$F$4:$F$2000))</f>
        <v>0</v>
      </c>
      <c r="O53" s="315">
        <f t="shared" si="16"/>
        <v>0</v>
      </c>
      <c r="P53" s="316">
        <f t="shared" si="14"/>
        <v>0</v>
      </c>
      <c r="Q53" s="295"/>
      <c r="R53" s="295"/>
      <c r="S53" s="295"/>
      <c r="T53" s="295"/>
      <c r="U53" s="295"/>
      <c r="V53" s="295"/>
      <c r="W53" s="295"/>
      <c r="X53" s="295"/>
      <c r="Y53" s="295"/>
      <c r="Z53" s="295"/>
    </row>
    <row r="54" spans="1:26" ht="23.25" customHeight="1" x14ac:dyDescent="0.25">
      <c r="A54" s="245" t="s">
        <v>210</v>
      </c>
      <c r="B54" s="246" t="s">
        <v>211</v>
      </c>
      <c r="C54" s="289">
        <f>SUMPRODUCT(('Diário 1º PA'!$E$4:$E$2007='Analítico Cx.'!$B54)*('Diário 1º PA'!$B$4:$B$2007&gt;=C$4)*('Diário 1º PA'!$B$4:$B$2007&lt;=EOMONTH(C$4,0))*('Diário 1º PA'!$F$4:$F$2007))
+SUMPRODUCT(('Diário 2º PA'!$E$4:$E$1978='Analítico Cx.'!$B54)*('Diário 2º PA'!$B$4:$B$1978&gt;=C$4)*('Diário 2º PA'!$B$4:$B$1978&lt;=EOMONTH(C$4,0))*('Diário 2º PA'!$F$4:$F$1978))
+SUMPRODUCT(('Diário 3º PA'!$E$4:$E$1994='Analítico Cx.'!$B54)*('Diário 3º PA'!$B$4:$B$1994&gt;=C$4)*('Diário 3º PA'!$B$4:$B$1994&lt;=EOMONTH(C$4,0))*('Diário 3º PA'!$F$4:$F$1994))
+SUMPRODUCT(('Diário 4º PA'!$E$4:$E$2000='Analítico Cx.'!$B54)*('Diário 4º PA'!$B$4:$B$2000&gt;=C$4)*('Diário 4º PA'!$B$4:$B$2000&lt;=EOMONTH(C$4,0))*('Diário 4º PA'!$F$4:$F$2000))</f>
        <v>0</v>
      </c>
      <c r="D54" s="289">
        <f>SUMPRODUCT(('Diário 1º PA'!$E$4:$E$2007='Analítico Cx.'!$B54)*('Diário 1º PA'!$B$4:$B$2007&gt;=D$4)*('Diário 1º PA'!$B$4:$B$2007&lt;=EOMONTH(D$4,0))*('Diário 1º PA'!$F$4:$F$2007))
+SUMPRODUCT(('Diário 2º PA'!$E$4:$E$1978='Analítico Cx.'!$B54)*('Diário 2º PA'!$B$4:$B$1978&gt;=D$4)*('Diário 2º PA'!$B$4:$B$1978&lt;=EOMONTH(D$4,0))*('Diário 2º PA'!$F$4:$F$1978))
+SUMPRODUCT(('Diário 3º PA'!$E$4:$E$1994='Analítico Cx.'!$B54)*('Diário 3º PA'!$B$4:$B$1994&gt;=D$4)*('Diário 3º PA'!$B$4:$B$1994&lt;=EOMONTH(D$4,0))*('Diário 3º PA'!$F$4:$F$1994))
+SUMPRODUCT(('Diário 4º PA'!$E$4:$E$2000='Analítico Cx.'!$B54)*('Diário 4º PA'!$B$4:$B$2000&gt;=D$4)*('Diário 4º PA'!$B$4:$B$2000&lt;=EOMONTH(D$4,0))*('Diário 4º PA'!$F$4:$F$2000))</f>
        <v>8575.0000000000018</v>
      </c>
      <c r="E54" s="289">
        <f>SUMPRODUCT(('Diário 1º PA'!$E$4:$E$2007='Analítico Cx.'!$B54)*('Diário 1º PA'!$B$4:$B$2007&gt;=E$4)*('Diário 1º PA'!$B$4:$B$2007&lt;=EOMONTH(E$4,0))*('Diário 1º PA'!$F$4:$F$2007))
+SUMPRODUCT(('Diário 2º PA'!$E$4:$E$1978='Analítico Cx.'!$B54)*('Diário 2º PA'!$B$4:$B$1978&gt;=E$4)*('Diário 2º PA'!$B$4:$B$1978&lt;=EOMONTH(E$4,0))*('Diário 2º PA'!$F$4:$F$1978))
+SUMPRODUCT(('Diário 3º PA'!$E$4:$E$1994='Analítico Cx.'!$B54)*('Diário 3º PA'!$B$4:$B$1994&gt;=E$4)*('Diário 3º PA'!$B$4:$B$1994&lt;=EOMONTH(E$4,0))*('Diário 3º PA'!$F$4:$F$1994))
+SUMPRODUCT(('Diário 4º PA'!$E$4:$E$2000='Analítico Cx.'!$B54)*('Diário 4º PA'!$B$4:$B$2000&gt;=E$4)*('Diário 4º PA'!$B$4:$B$2000&lt;=EOMONTH(E$4,0))*('Diário 4º PA'!$F$4:$F$2000))</f>
        <v>9638.5000000000018</v>
      </c>
      <c r="F54" s="289">
        <f>SUMPRODUCT(('Diário 1º PA'!$E$4:$E$2007='Analítico Cx.'!$B54)*('Diário 1º PA'!$B$4:$B$2007&gt;=F$4)*('Diário 1º PA'!$B$4:$B$2007&lt;=EOMONTH(F$4,0))*('Diário 1º PA'!$F$4:$F$2007))
+SUMPRODUCT(('Diário 2º PA'!$E$4:$E$1978='Analítico Cx.'!$B54)*('Diário 2º PA'!$B$4:$B$1978&gt;=F$4)*('Diário 2º PA'!$B$4:$B$1978&lt;=EOMONTH(F$4,0))*('Diário 2º PA'!$F$4:$F$1978))
+SUMPRODUCT(('Diário 3º PA'!$E$4:$E$1994='Analítico Cx.'!$B54)*('Diário 3º PA'!$B$4:$B$1994&gt;=F$4)*('Diário 3º PA'!$B$4:$B$1994&lt;=EOMONTH(F$4,0))*('Diário 3º PA'!$F$4:$F$1994))
+SUMPRODUCT(('Diário 4º PA'!$E$4:$E$2000='Analítico Cx.'!$B54)*('Diário 4º PA'!$B$4:$B$2000&gt;=F$4)*('Diário 4º PA'!$B$4:$B$2000&lt;=EOMONTH(F$4,0))*('Diário 4º PA'!$F$4:$F$2000))</f>
        <v>9930.1</v>
      </c>
      <c r="G54" s="289">
        <f>SUMPRODUCT(('Diário 1º PA'!$E$4:$E$2007='Analítico Cx.'!$B54)*('Diário 1º PA'!$B$4:$B$2007&gt;=G$4)*('Diário 1º PA'!$B$4:$B$2007&lt;=EOMONTH(G$4,0))*('Diário 1º PA'!$F$4:$F$2007))
+SUMPRODUCT(('Diário 2º PA'!$E$4:$E$1978='Analítico Cx.'!$B54)*('Diário 2º PA'!$B$4:$B$1978&gt;=G$4)*('Diário 2º PA'!$B$4:$B$1978&lt;=EOMONTH(G$4,0))*('Diário 2º PA'!$F$4:$F$1978))
+SUMPRODUCT(('Diário 3º PA'!$E$4:$E$1994='Analítico Cx.'!$B54)*('Diário 3º PA'!$B$4:$B$1994&gt;=G$4)*('Diário 3º PA'!$B$4:$B$1994&lt;=EOMONTH(G$4,0))*('Diário 3º PA'!$F$4:$F$1994))
+SUMPRODUCT(('Diário 4º PA'!$E$4:$E$2000='Analítico Cx.'!$B54)*('Diário 4º PA'!$B$4:$B$2000&gt;=G$4)*('Diário 4º PA'!$B$4:$B$2000&lt;=EOMONTH(G$4,0))*('Diário 4º PA'!$F$4:$F$2000))</f>
        <v>10853.25</v>
      </c>
      <c r="H54" s="289">
        <f>SUMPRODUCT(('Diário 1º PA'!$E$4:$E$2007='Analítico Cx.'!$B54)*('Diário 1º PA'!$B$4:$B$2007&gt;=H$4)*('Diário 1º PA'!$B$4:$B$2007&lt;=EOMONTH(H$4,0))*('Diário 1º PA'!$F$4:$F$2007))
+SUMPRODUCT(('Diário 2º PA'!$E$4:$E$1978='Analítico Cx.'!$B54)*('Diário 2º PA'!$B$4:$B$1978&gt;=H$4)*('Diário 2º PA'!$B$4:$B$1978&lt;=EOMONTH(H$4,0))*('Diário 2º PA'!$F$4:$F$1978))
+SUMPRODUCT(('Diário 3º PA'!$E$4:$E$1994='Analítico Cx.'!$B54)*('Diário 3º PA'!$B$4:$B$1994&gt;=H$4)*('Diário 3º PA'!$B$4:$B$1994&lt;=EOMONTH(H$4,0))*('Diário 3º PA'!$F$4:$F$1994))
+SUMPRODUCT(('Diário 4º PA'!$E$4:$E$2000='Analítico Cx.'!$B54)*('Diário 4º PA'!$B$4:$B$2000&gt;=H$4)*('Diário 4º PA'!$B$4:$B$2000&lt;=EOMONTH(H$4,0))*('Diário 4º PA'!$F$4:$F$2000))</f>
        <v>11327.300000000001</v>
      </c>
      <c r="I54" s="289">
        <f>SUMPRODUCT(('Diário 1º PA'!$E$4:$E$2007='Analítico Cx.'!$B54)*('Diário 1º PA'!$B$4:$B$2007&gt;=I$4)*('Diário 1º PA'!$B$4:$B$2007&lt;=EOMONTH(I$4,0))*('Diário 1º PA'!$F$4:$F$2007))
+SUMPRODUCT(('Diário 2º PA'!$E$4:$E$1978='Analítico Cx.'!$B54)*('Diário 2º PA'!$B$4:$B$1978&gt;=I$4)*('Diário 2º PA'!$B$4:$B$1978&lt;=EOMONTH(I$4,0))*('Diário 2º PA'!$F$4:$F$1978))
+SUMPRODUCT(('Diário 3º PA'!$E$4:$E$1994='Analítico Cx.'!$B54)*('Diário 3º PA'!$B$4:$B$1994&gt;=I$4)*('Diário 3º PA'!$B$4:$B$1994&lt;=EOMONTH(I$4,0))*('Diário 3º PA'!$F$4:$F$1994))
+SUMPRODUCT(('Diário 4º PA'!$E$4:$E$2000='Analítico Cx.'!$B54)*('Diário 4º PA'!$B$4:$B$2000&gt;=I$4)*('Diário 4º PA'!$B$4:$B$2000&lt;=EOMONTH(I$4,0))*('Diário 4º PA'!$F$4:$F$2000))</f>
        <v>11576.8</v>
      </c>
      <c r="J54" s="289">
        <f>SUMPRODUCT(('Diário 1º PA'!$E$4:$E$2007='Analítico Cx.'!$B54)*('Diário 1º PA'!$B$4:$B$2007&gt;=J$4)*('Diário 1º PA'!$B$4:$B$2007&lt;=EOMONTH(J$4,0))*('Diário 1º PA'!$F$4:$F$2007))
+SUMPRODUCT(('Diário 2º PA'!$E$4:$E$1978='Analítico Cx.'!$B54)*('Diário 2º PA'!$B$4:$B$1978&gt;=J$4)*('Diário 2º PA'!$B$4:$B$1978&lt;=EOMONTH(J$4,0))*('Diário 2º PA'!$F$4:$F$1978))
+SUMPRODUCT(('Diário 3º PA'!$E$4:$E$1994='Analítico Cx.'!$B54)*('Diário 3º PA'!$B$4:$B$1994&gt;=J$4)*('Diário 3º PA'!$B$4:$B$1994&lt;=EOMONTH(J$4,0))*('Diário 3º PA'!$F$4:$F$1994))
+SUMPRODUCT(('Diário 4º PA'!$E$4:$E$2000='Analítico Cx.'!$B54)*('Diário 4º PA'!$B$4:$B$2000&gt;=J$4)*('Diário 4º PA'!$B$4:$B$2000&lt;=EOMONTH(J$4,0))*('Diário 4º PA'!$F$4:$F$2000))</f>
        <v>0</v>
      </c>
      <c r="K54" s="289">
        <f>SUMPRODUCT(('Diário 1º PA'!$E$4:$E$2007='Analítico Cx.'!$B54)*('Diário 1º PA'!$B$4:$B$2007&gt;=K$4)*('Diário 1º PA'!$B$4:$B$2007&lt;=EOMONTH(K$4,0))*('Diário 1º PA'!$F$4:$F$2007))
+SUMPRODUCT(('Diário 2º PA'!$E$4:$E$1978='Analítico Cx.'!$B54)*('Diário 2º PA'!$B$4:$B$1978&gt;=K$4)*('Diário 2º PA'!$B$4:$B$1978&lt;=EOMONTH(K$4,0))*('Diário 2º PA'!$F$4:$F$1978))
+SUMPRODUCT(('Diário 3º PA'!$E$4:$E$1994='Analítico Cx.'!$B54)*('Diário 3º PA'!$B$4:$B$1994&gt;=K$4)*('Diário 3º PA'!$B$4:$B$1994&lt;=EOMONTH(K$4,0))*('Diário 3º PA'!$F$4:$F$1994))
+SUMPRODUCT(('Diário 4º PA'!$E$4:$E$2000='Analítico Cx.'!$B54)*('Diário 4º PA'!$B$4:$B$2000&gt;=K$4)*('Diário 4º PA'!$B$4:$B$2000&lt;=EOMONTH(K$4,0))*('Diário 4º PA'!$F$4:$F$2000))</f>
        <v>0</v>
      </c>
      <c r="L54" s="289">
        <f>SUMPRODUCT(('Diário 1º PA'!$E$4:$E$2007='Analítico Cx.'!$B54)*('Diário 1º PA'!$B$4:$B$2007&gt;=L$4)*('Diário 1º PA'!$B$4:$B$2007&lt;=EOMONTH(L$4,0))*('Diário 1º PA'!$F$4:$F$2007))
+SUMPRODUCT(('Diário 2º PA'!$E$4:$E$1978='Analítico Cx.'!$B54)*('Diário 2º PA'!$B$4:$B$1978&gt;=L$4)*('Diário 2º PA'!$B$4:$B$1978&lt;=EOMONTH(L$4,0))*('Diário 2º PA'!$F$4:$F$1978))
+SUMPRODUCT(('Diário 3º PA'!$E$4:$E$1994='Analítico Cx.'!$B54)*('Diário 3º PA'!$B$4:$B$1994&gt;=L$4)*('Diário 3º PA'!$B$4:$B$1994&lt;=EOMONTH(L$4,0))*('Diário 3º PA'!$F$4:$F$1994))
+SUMPRODUCT(('Diário 4º PA'!$E$4:$E$2000='Analítico Cx.'!$B54)*('Diário 4º PA'!$B$4:$B$2000&gt;=L$4)*('Diário 4º PA'!$B$4:$B$2000&lt;=EOMONTH(L$4,0))*('Diário 4º PA'!$F$4:$F$2000))</f>
        <v>0</v>
      </c>
      <c r="M54" s="289">
        <f>SUMPRODUCT(('Diário 1º PA'!$E$4:$E$2007='Analítico Cx.'!$B54)*('Diário 1º PA'!$B$4:$B$2007&gt;=M$4)*('Diário 1º PA'!$B$4:$B$2007&lt;=EOMONTH(M$4,0))*('Diário 1º PA'!$F$4:$F$2007))
+SUMPRODUCT(('Diário 2º PA'!$E$4:$E$1978='Analítico Cx.'!$B54)*('Diário 2º PA'!$B$4:$B$1978&gt;=M$4)*('Diário 2º PA'!$B$4:$B$1978&lt;=EOMONTH(M$4,0))*('Diário 2º PA'!$F$4:$F$1978))
+SUMPRODUCT(('Diário 3º PA'!$E$4:$E$1994='Analítico Cx.'!$B54)*('Diário 3º PA'!$B$4:$B$1994&gt;=M$4)*('Diário 3º PA'!$B$4:$B$1994&lt;=EOMONTH(M$4,0))*('Diário 3º PA'!$F$4:$F$1994))
+SUMPRODUCT(('Diário 4º PA'!$E$4:$E$2000='Analítico Cx.'!$B54)*('Diário 4º PA'!$B$4:$B$2000&gt;=M$4)*('Diário 4º PA'!$B$4:$B$2000&lt;=EOMONTH(M$4,0))*('Diário 4º PA'!$F$4:$F$2000))</f>
        <v>0</v>
      </c>
      <c r="N54" s="289">
        <f>SUMPRODUCT(('Diário 1º PA'!$E$4:$E$2007='Analítico Cx.'!$B54)*('Diário 1º PA'!$B$4:$B$2007&gt;=N$4)*('Diário 1º PA'!$B$4:$B$2007&lt;=EOMONTH(N$4,0))*('Diário 1º PA'!$F$4:$F$2007))
+SUMPRODUCT(('Diário 2º PA'!$E$4:$E$1978='Analítico Cx.'!$B54)*('Diário 2º PA'!$B$4:$B$1978&gt;=N$4)*('Diário 2º PA'!$B$4:$B$1978&lt;=EOMONTH(N$4,0))*('Diário 2º PA'!$F$4:$F$1978))
+SUMPRODUCT(('Diário 3º PA'!$E$4:$E$1994='Analítico Cx.'!$B54)*('Diário 3º PA'!$B$4:$B$1994&gt;=N$4)*('Diário 3º PA'!$B$4:$B$1994&lt;=EOMONTH(N$4,0))*('Diário 3º PA'!$F$4:$F$1994))
+SUMPRODUCT(('Diário 4º PA'!$E$4:$E$2000='Analítico Cx.'!$B54)*('Diário 4º PA'!$B$4:$B$2000&gt;=N$4)*('Diário 4º PA'!$B$4:$B$2000&lt;=EOMONTH(N$4,0))*('Diário 4º PA'!$F$4:$F$2000))</f>
        <v>0</v>
      </c>
      <c r="O54" s="315">
        <f t="shared" si="16"/>
        <v>61900.950000000012</v>
      </c>
      <c r="P54" s="316">
        <f t="shared" si="14"/>
        <v>3.0072244699671032E-3</v>
      </c>
      <c r="Q54" s="295"/>
      <c r="R54" s="295"/>
      <c r="S54" s="295"/>
      <c r="T54" s="295"/>
      <c r="U54" s="295"/>
      <c r="V54" s="295"/>
      <c r="W54" s="295"/>
      <c r="X54" s="295"/>
      <c r="Y54" s="295"/>
      <c r="Z54" s="295"/>
    </row>
    <row r="55" spans="1:26" ht="23.25" customHeight="1" x14ac:dyDescent="0.25">
      <c r="A55" s="245" t="s">
        <v>212</v>
      </c>
      <c r="B55" s="246" t="s">
        <v>213</v>
      </c>
      <c r="C55" s="289">
        <f>SUMPRODUCT(('Diário 1º PA'!$E$4:$E$2007='Analítico Cx.'!$B55)*('Diário 1º PA'!$B$4:$B$2007&gt;=C$4)*('Diário 1º PA'!$B$4:$B$2007&lt;=EOMONTH(C$4,0))*('Diário 1º PA'!$F$4:$F$2007))
+SUMPRODUCT(('Diário 2º PA'!$E$4:$E$1978='Analítico Cx.'!$B55)*('Diário 2º PA'!$B$4:$B$1978&gt;=C$4)*('Diário 2º PA'!$B$4:$B$1978&lt;=EOMONTH(C$4,0))*('Diário 2º PA'!$F$4:$F$1978))
+SUMPRODUCT(('Diário 3º PA'!$E$4:$E$1994='Analítico Cx.'!$B55)*('Diário 3º PA'!$B$4:$B$1994&gt;=C$4)*('Diário 3º PA'!$B$4:$B$1994&lt;=EOMONTH(C$4,0))*('Diário 3º PA'!$F$4:$F$1994))
+SUMPRODUCT(('Diário 4º PA'!$E$4:$E$2000='Analítico Cx.'!$B55)*('Diário 4º PA'!$B$4:$B$2000&gt;=C$4)*('Diário 4º PA'!$B$4:$B$2000&lt;=EOMONTH(C$4,0))*('Diário 4º PA'!$F$4:$F$2000))</f>
        <v>0</v>
      </c>
      <c r="D55" s="289">
        <f>SUMPRODUCT(('Diário 1º PA'!$E$4:$E$2007='Analítico Cx.'!$B55)*('Diário 1º PA'!$B$4:$B$2007&gt;=D$4)*('Diário 1º PA'!$B$4:$B$2007&lt;=EOMONTH(D$4,0))*('Diário 1º PA'!$F$4:$F$2007))
+SUMPRODUCT(('Diário 2º PA'!$E$4:$E$1978='Analítico Cx.'!$B55)*('Diário 2º PA'!$B$4:$B$1978&gt;=D$4)*('Diário 2º PA'!$B$4:$B$1978&lt;=EOMONTH(D$4,0))*('Diário 2º PA'!$F$4:$F$1978))
+SUMPRODUCT(('Diário 3º PA'!$E$4:$E$1994='Analítico Cx.'!$B55)*('Diário 3º PA'!$B$4:$B$1994&gt;=D$4)*('Diário 3º PA'!$B$4:$B$1994&lt;=EOMONTH(D$4,0))*('Diário 3º PA'!$F$4:$F$1994))
+SUMPRODUCT(('Diário 4º PA'!$E$4:$E$2000='Analítico Cx.'!$B55)*('Diário 4º PA'!$B$4:$B$2000&gt;=D$4)*('Diário 4º PA'!$B$4:$B$2000&lt;=EOMONTH(D$4,0))*('Diário 4º PA'!$F$4:$F$2000))</f>
        <v>0</v>
      </c>
      <c r="E55" s="289">
        <f>SUMPRODUCT(('Diário 1º PA'!$E$4:$E$2007='Analítico Cx.'!$B55)*('Diário 1º PA'!$B$4:$B$2007&gt;=E$4)*('Diário 1º PA'!$B$4:$B$2007&lt;=EOMONTH(E$4,0))*('Diário 1º PA'!$F$4:$F$2007))
+SUMPRODUCT(('Diário 2º PA'!$E$4:$E$1978='Analítico Cx.'!$B55)*('Diário 2º PA'!$B$4:$B$1978&gt;=E$4)*('Diário 2º PA'!$B$4:$B$1978&lt;=EOMONTH(E$4,0))*('Diário 2º PA'!$F$4:$F$1978))
+SUMPRODUCT(('Diário 3º PA'!$E$4:$E$1994='Analítico Cx.'!$B55)*('Diário 3º PA'!$B$4:$B$1994&gt;=E$4)*('Diário 3º PA'!$B$4:$B$1994&lt;=EOMONTH(E$4,0))*('Diário 3º PA'!$F$4:$F$1994))
+SUMPRODUCT(('Diário 4º PA'!$E$4:$E$2000='Analítico Cx.'!$B55)*('Diário 4º PA'!$B$4:$B$2000&gt;=E$4)*('Diário 4º PA'!$B$4:$B$2000&lt;=EOMONTH(E$4,0))*('Diário 4º PA'!$F$4:$F$2000))</f>
        <v>0</v>
      </c>
      <c r="F55" s="289">
        <f>SUMPRODUCT(('Diário 1º PA'!$E$4:$E$2007='Analítico Cx.'!$B55)*('Diário 1º PA'!$B$4:$B$2007&gt;=F$4)*('Diário 1º PA'!$B$4:$B$2007&lt;=EOMONTH(F$4,0))*('Diário 1º PA'!$F$4:$F$2007))
+SUMPRODUCT(('Diário 2º PA'!$E$4:$E$1978='Analítico Cx.'!$B55)*('Diário 2º PA'!$B$4:$B$1978&gt;=F$4)*('Diário 2º PA'!$B$4:$B$1978&lt;=EOMONTH(F$4,0))*('Diário 2º PA'!$F$4:$F$1978))
+SUMPRODUCT(('Diário 3º PA'!$E$4:$E$1994='Analítico Cx.'!$B55)*('Diário 3º PA'!$B$4:$B$1994&gt;=F$4)*('Diário 3º PA'!$B$4:$B$1994&lt;=EOMONTH(F$4,0))*('Diário 3º PA'!$F$4:$F$1994))
+SUMPRODUCT(('Diário 4º PA'!$E$4:$E$2000='Analítico Cx.'!$B55)*('Diário 4º PA'!$B$4:$B$2000&gt;=F$4)*('Diário 4º PA'!$B$4:$B$2000&lt;=EOMONTH(F$4,0))*('Diário 4º PA'!$F$4:$F$2000))</f>
        <v>0</v>
      </c>
      <c r="G55" s="289">
        <f>SUMPRODUCT(('Diário 1º PA'!$E$4:$E$2007='Analítico Cx.'!$B55)*('Diário 1º PA'!$B$4:$B$2007&gt;=G$4)*('Diário 1º PA'!$B$4:$B$2007&lt;=EOMONTH(G$4,0))*('Diário 1º PA'!$F$4:$F$2007))
+SUMPRODUCT(('Diário 2º PA'!$E$4:$E$1978='Analítico Cx.'!$B55)*('Diário 2º PA'!$B$4:$B$1978&gt;=G$4)*('Diário 2º PA'!$B$4:$B$1978&lt;=EOMONTH(G$4,0))*('Diário 2º PA'!$F$4:$F$1978))
+SUMPRODUCT(('Diário 3º PA'!$E$4:$E$1994='Analítico Cx.'!$B55)*('Diário 3º PA'!$B$4:$B$1994&gt;=G$4)*('Diário 3º PA'!$B$4:$B$1994&lt;=EOMONTH(G$4,0))*('Diário 3º PA'!$F$4:$F$1994))
+SUMPRODUCT(('Diário 4º PA'!$E$4:$E$2000='Analítico Cx.'!$B55)*('Diário 4º PA'!$B$4:$B$2000&gt;=G$4)*('Diário 4º PA'!$B$4:$B$2000&lt;=EOMONTH(G$4,0))*('Diário 4º PA'!$F$4:$F$2000))</f>
        <v>0</v>
      </c>
      <c r="H55" s="289">
        <f>SUMPRODUCT(('Diário 1º PA'!$E$4:$E$2007='Analítico Cx.'!$B55)*('Diário 1º PA'!$B$4:$B$2007&gt;=H$4)*('Diário 1º PA'!$B$4:$B$2007&lt;=EOMONTH(H$4,0))*('Diário 1º PA'!$F$4:$F$2007))
+SUMPRODUCT(('Diário 2º PA'!$E$4:$E$1978='Analítico Cx.'!$B55)*('Diário 2º PA'!$B$4:$B$1978&gt;=H$4)*('Diário 2º PA'!$B$4:$B$1978&lt;=EOMONTH(H$4,0))*('Diário 2º PA'!$F$4:$F$1978))
+SUMPRODUCT(('Diário 3º PA'!$E$4:$E$1994='Analítico Cx.'!$B55)*('Diário 3º PA'!$B$4:$B$1994&gt;=H$4)*('Diário 3º PA'!$B$4:$B$1994&lt;=EOMONTH(H$4,0))*('Diário 3º PA'!$F$4:$F$1994))
+SUMPRODUCT(('Diário 4º PA'!$E$4:$E$2000='Analítico Cx.'!$B55)*('Diário 4º PA'!$B$4:$B$2000&gt;=H$4)*('Diário 4º PA'!$B$4:$B$2000&lt;=EOMONTH(H$4,0))*('Diário 4º PA'!$F$4:$F$2000))</f>
        <v>0</v>
      </c>
      <c r="I55" s="289">
        <f>SUMPRODUCT(('Diário 1º PA'!$E$4:$E$2007='Analítico Cx.'!$B55)*('Diário 1º PA'!$B$4:$B$2007&gt;=I$4)*('Diário 1º PA'!$B$4:$B$2007&lt;=EOMONTH(I$4,0))*('Diário 1º PA'!$F$4:$F$2007))
+SUMPRODUCT(('Diário 2º PA'!$E$4:$E$1978='Analítico Cx.'!$B55)*('Diário 2º PA'!$B$4:$B$1978&gt;=I$4)*('Diário 2º PA'!$B$4:$B$1978&lt;=EOMONTH(I$4,0))*('Diário 2º PA'!$F$4:$F$1978))
+SUMPRODUCT(('Diário 3º PA'!$E$4:$E$1994='Analítico Cx.'!$B55)*('Diário 3º PA'!$B$4:$B$1994&gt;=I$4)*('Diário 3º PA'!$B$4:$B$1994&lt;=EOMONTH(I$4,0))*('Diário 3º PA'!$F$4:$F$1994))
+SUMPRODUCT(('Diário 4º PA'!$E$4:$E$2000='Analítico Cx.'!$B55)*('Diário 4º PA'!$B$4:$B$2000&gt;=I$4)*('Diário 4º PA'!$B$4:$B$2000&lt;=EOMONTH(I$4,0))*('Diário 4º PA'!$F$4:$F$2000))</f>
        <v>0</v>
      </c>
      <c r="J55" s="289">
        <f>SUMPRODUCT(('Diário 1º PA'!$E$4:$E$2007='Analítico Cx.'!$B55)*('Diário 1º PA'!$B$4:$B$2007&gt;=J$4)*('Diário 1º PA'!$B$4:$B$2007&lt;=EOMONTH(J$4,0))*('Diário 1º PA'!$F$4:$F$2007))
+SUMPRODUCT(('Diário 2º PA'!$E$4:$E$1978='Analítico Cx.'!$B55)*('Diário 2º PA'!$B$4:$B$1978&gt;=J$4)*('Diário 2º PA'!$B$4:$B$1978&lt;=EOMONTH(J$4,0))*('Diário 2º PA'!$F$4:$F$1978))
+SUMPRODUCT(('Diário 3º PA'!$E$4:$E$1994='Analítico Cx.'!$B55)*('Diário 3º PA'!$B$4:$B$1994&gt;=J$4)*('Diário 3º PA'!$B$4:$B$1994&lt;=EOMONTH(J$4,0))*('Diário 3º PA'!$F$4:$F$1994))
+SUMPRODUCT(('Diário 4º PA'!$E$4:$E$2000='Analítico Cx.'!$B55)*('Diário 4º PA'!$B$4:$B$2000&gt;=J$4)*('Diário 4º PA'!$B$4:$B$2000&lt;=EOMONTH(J$4,0))*('Diário 4º PA'!$F$4:$F$2000))</f>
        <v>0</v>
      </c>
      <c r="K55" s="289">
        <f>SUMPRODUCT(('Diário 1º PA'!$E$4:$E$2007='Analítico Cx.'!$B55)*('Diário 1º PA'!$B$4:$B$2007&gt;=K$4)*('Diário 1º PA'!$B$4:$B$2007&lt;=EOMONTH(K$4,0))*('Diário 1º PA'!$F$4:$F$2007))
+SUMPRODUCT(('Diário 2º PA'!$E$4:$E$1978='Analítico Cx.'!$B55)*('Diário 2º PA'!$B$4:$B$1978&gt;=K$4)*('Diário 2º PA'!$B$4:$B$1978&lt;=EOMONTH(K$4,0))*('Diário 2º PA'!$F$4:$F$1978))
+SUMPRODUCT(('Diário 3º PA'!$E$4:$E$1994='Analítico Cx.'!$B55)*('Diário 3º PA'!$B$4:$B$1994&gt;=K$4)*('Diário 3º PA'!$B$4:$B$1994&lt;=EOMONTH(K$4,0))*('Diário 3º PA'!$F$4:$F$1994))
+SUMPRODUCT(('Diário 4º PA'!$E$4:$E$2000='Analítico Cx.'!$B55)*('Diário 4º PA'!$B$4:$B$2000&gt;=K$4)*('Diário 4º PA'!$B$4:$B$2000&lt;=EOMONTH(K$4,0))*('Diário 4º PA'!$F$4:$F$2000))</f>
        <v>0</v>
      </c>
      <c r="L55" s="289">
        <f>SUMPRODUCT(('Diário 1º PA'!$E$4:$E$2007='Analítico Cx.'!$B55)*('Diário 1º PA'!$B$4:$B$2007&gt;=L$4)*('Diário 1º PA'!$B$4:$B$2007&lt;=EOMONTH(L$4,0))*('Diário 1º PA'!$F$4:$F$2007))
+SUMPRODUCT(('Diário 2º PA'!$E$4:$E$1978='Analítico Cx.'!$B55)*('Diário 2º PA'!$B$4:$B$1978&gt;=L$4)*('Diário 2º PA'!$B$4:$B$1978&lt;=EOMONTH(L$4,0))*('Diário 2º PA'!$F$4:$F$1978))
+SUMPRODUCT(('Diário 3º PA'!$E$4:$E$1994='Analítico Cx.'!$B55)*('Diário 3º PA'!$B$4:$B$1994&gt;=L$4)*('Diário 3º PA'!$B$4:$B$1994&lt;=EOMONTH(L$4,0))*('Diário 3º PA'!$F$4:$F$1994))
+SUMPRODUCT(('Diário 4º PA'!$E$4:$E$2000='Analítico Cx.'!$B55)*('Diário 4º PA'!$B$4:$B$2000&gt;=L$4)*('Diário 4º PA'!$B$4:$B$2000&lt;=EOMONTH(L$4,0))*('Diário 4º PA'!$F$4:$F$2000))</f>
        <v>0</v>
      </c>
      <c r="M55" s="289">
        <f>SUMPRODUCT(('Diário 1º PA'!$E$4:$E$2007='Analítico Cx.'!$B55)*('Diário 1º PA'!$B$4:$B$2007&gt;=M$4)*('Diário 1º PA'!$B$4:$B$2007&lt;=EOMONTH(M$4,0))*('Diário 1º PA'!$F$4:$F$2007))
+SUMPRODUCT(('Diário 2º PA'!$E$4:$E$1978='Analítico Cx.'!$B55)*('Diário 2º PA'!$B$4:$B$1978&gt;=M$4)*('Diário 2º PA'!$B$4:$B$1978&lt;=EOMONTH(M$4,0))*('Diário 2º PA'!$F$4:$F$1978))
+SUMPRODUCT(('Diário 3º PA'!$E$4:$E$1994='Analítico Cx.'!$B55)*('Diário 3º PA'!$B$4:$B$1994&gt;=M$4)*('Diário 3º PA'!$B$4:$B$1994&lt;=EOMONTH(M$4,0))*('Diário 3º PA'!$F$4:$F$1994))
+SUMPRODUCT(('Diário 4º PA'!$E$4:$E$2000='Analítico Cx.'!$B55)*('Diário 4º PA'!$B$4:$B$2000&gt;=M$4)*('Diário 4º PA'!$B$4:$B$2000&lt;=EOMONTH(M$4,0))*('Diário 4º PA'!$F$4:$F$2000))</f>
        <v>0</v>
      </c>
      <c r="N55" s="289">
        <f>SUMPRODUCT(('Diário 1º PA'!$E$4:$E$2007='Analítico Cx.'!$B55)*('Diário 1º PA'!$B$4:$B$2007&gt;=N$4)*('Diário 1º PA'!$B$4:$B$2007&lt;=EOMONTH(N$4,0))*('Diário 1º PA'!$F$4:$F$2007))
+SUMPRODUCT(('Diário 2º PA'!$E$4:$E$1978='Analítico Cx.'!$B55)*('Diário 2º PA'!$B$4:$B$1978&gt;=N$4)*('Diário 2º PA'!$B$4:$B$1978&lt;=EOMONTH(N$4,0))*('Diário 2º PA'!$F$4:$F$1978))
+SUMPRODUCT(('Diário 3º PA'!$E$4:$E$1994='Analítico Cx.'!$B55)*('Diário 3º PA'!$B$4:$B$1994&gt;=N$4)*('Diário 3º PA'!$B$4:$B$1994&lt;=EOMONTH(N$4,0))*('Diário 3º PA'!$F$4:$F$1994))
+SUMPRODUCT(('Diário 4º PA'!$E$4:$E$2000='Analítico Cx.'!$B55)*('Diário 4º PA'!$B$4:$B$2000&gt;=N$4)*('Diário 4º PA'!$B$4:$B$2000&lt;=EOMONTH(N$4,0))*('Diário 4º PA'!$F$4:$F$2000))</f>
        <v>0</v>
      </c>
      <c r="O55" s="315">
        <f t="shared" si="16"/>
        <v>0</v>
      </c>
      <c r="P55" s="316">
        <f t="shared" si="14"/>
        <v>0</v>
      </c>
      <c r="Q55" s="295"/>
      <c r="R55" s="295"/>
      <c r="S55" s="295"/>
      <c r="T55" s="295"/>
      <c r="U55" s="295"/>
      <c r="V55" s="295"/>
      <c r="W55" s="295"/>
      <c r="X55" s="295"/>
      <c r="Y55" s="295"/>
      <c r="Z55" s="295"/>
    </row>
    <row r="56" spans="1:26" ht="23.25" customHeight="1" x14ac:dyDescent="0.25">
      <c r="A56" s="245" t="s">
        <v>214</v>
      </c>
      <c r="B56" s="336" t="s">
        <v>215</v>
      </c>
      <c r="C56" s="289">
        <f>SUMPRODUCT(('Diário 1º PA'!$E$4:$E$2007='Analítico Cx.'!$B56)*('Diário 1º PA'!$B$4:$B$2007&gt;=C$4)*('Diário 1º PA'!$B$4:$B$2007&lt;=EOMONTH(C$4,0))*('Diário 1º PA'!$F$4:$F$2007))
+SUMPRODUCT(('Diário 2º PA'!$E$4:$E$1978='Analítico Cx.'!$B56)*('Diário 2º PA'!$B$4:$B$1978&gt;=C$4)*('Diário 2º PA'!$B$4:$B$1978&lt;=EOMONTH(C$4,0))*('Diário 2º PA'!$F$4:$F$1978))
+SUMPRODUCT(('Diário 3º PA'!$E$4:$E$1994='Analítico Cx.'!$B56)*('Diário 3º PA'!$B$4:$B$1994&gt;=C$4)*('Diário 3º PA'!$B$4:$B$1994&lt;=EOMONTH(C$4,0))*('Diário 3º PA'!$F$4:$F$1994))
+SUMPRODUCT(('Diário 4º PA'!$E$4:$E$2000='Analítico Cx.'!$B56)*('Diário 4º PA'!$B$4:$B$2000&gt;=C$4)*('Diário 4º PA'!$B$4:$B$2000&lt;=EOMONTH(C$4,0))*('Diário 4º PA'!$F$4:$F$2000))</f>
        <v>0</v>
      </c>
      <c r="D56" s="289">
        <f>SUMPRODUCT(('Diário 1º PA'!$E$4:$E$2007='Analítico Cx.'!$B56)*('Diário 1º PA'!$B$4:$B$2007&gt;=D$4)*('Diário 1º PA'!$B$4:$B$2007&lt;=EOMONTH(D$4,0))*('Diário 1º PA'!$F$4:$F$2007))
+SUMPRODUCT(('Diário 2º PA'!$E$4:$E$1978='Analítico Cx.'!$B56)*('Diário 2º PA'!$B$4:$B$1978&gt;=D$4)*('Diário 2º PA'!$B$4:$B$1978&lt;=EOMONTH(D$4,0))*('Diário 2º PA'!$F$4:$F$1978))
+SUMPRODUCT(('Diário 3º PA'!$E$4:$E$1994='Analítico Cx.'!$B56)*('Diário 3º PA'!$B$4:$B$1994&gt;=D$4)*('Diário 3º PA'!$B$4:$B$1994&lt;=EOMONTH(D$4,0))*('Diário 3º PA'!$F$4:$F$1994))
+SUMPRODUCT(('Diário 4º PA'!$E$4:$E$2000='Analítico Cx.'!$B56)*('Diário 4º PA'!$B$4:$B$2000&gt;=D$4)*('Diário 4º PA'!$B$4:$B$2000&lt;=EOMONTH(D$4,0))*('Diário 4º PA'!$F$4:$F$2000))</f>
        <v>7239</v>
      </c>
      <c r="E56" s="289">
        <f>SUMPRODUCT(('Diário 1º PA'!$E$4:$E$2007='Analítico Cx.'!$B56)*('Diário 1º PA'!$B$4:$B$2007&gt;=E$4)*('Diário 1º PA'!$B$4:$B$2007&lt;=EOMONTH(E$4,0))*('Diário 1º PA'!$F$4:$F$2007))
+SUMPRODUCT(('Diário 2º PA'!$E$4:$E$1978='Analítico Cx.'!$B56)*('Diário 2º PA'!$B$4:$B$1978&gt;=E$4)*('Diário 2º PA'!$B$4:$B$1978&lt;=EOMONTH(E$4,0))*('Diário 2º PA'!$F$4:$F$1978))
+SUMPRODUCT(('Diário 3º PA'!$E$4:$E$1994='Analítico Cx.'!$B56)*('Diário 3º PA'!$B$4:$B$1994&gt;=E$4)*('Diário 3º PA'!$B$4:$B$1994&lt;=EOMONTH(E$4,0))*('Diário 3º PA'!$F$4:$F$1994))
+SUMPRODUCT(('Diário 4º PA'!$E$4:$E$2000='Analítico Cx.'!$B56)*('Diário 4º PA'!$B$4:$B$2000&gt;=E$4)*('Diário 4º PA'!$B$4:$B$2000&lt;=EOMONTH(E$4,0))*('Diário 4º PA'!$F$4:$F$2000))</f>
        <v>6992</v>
      </c>
      <c r="F56" s="289">
        <f>SUMPRODUCT(('Diário 1º PA'!$E$4:$E$2007='Analítico Cx.'!$B56)*('Diário 1º PA'!$B$4:$B$2007&gt;=F$4)*('Diário 1º PA'!$B$4:$B$2007&lt;=EOMONTH(F$4,0))*('Diário 1º PA'!$F$4:$F$2007))
+SUMPRODUCT(('Diário 2º PA'!$E$4:$E$1978='Analítico Cx.'!$B56)*('Diário 2º PA'!$B$4:$B$1978&gt;=F$4)*('Diário 2º PA'!$B$4:$B$1978&lt;=EOMONTH(F$4,0))*('Diário 2º PA'!$F$4:$F$1978))
+SUMPRODUCT(('Diário 3º PA'!$E$4:$E$1994='Analítico Cx.'!$B56)*('Diário 3º PA'!$B$4:$B$1994&gt;=F$4)*('Diário 3º PA'!$B$4:$B$1994&lt;=EOMONTH(F$4,0))*('Diário 3º PA'!$F$4:$F$1994))
+SUMPRODUCT(('Diário 4º PA'!$E$4:$E$2000='Analítico Cx.'!$B56)*('Diário 4º PA'!$B$4:$B$2000&gt;=F$4)*('Diário 4º PA'!$B$4:$B$2000&lt;=EOMONTH(F$4,0))*('Diário 4º PA'!$F$4:$F$2000))</f>
        <v>5263</v>
      </c>
      <c r="G56" s="289">
        <f>SUMPRODUCT(('Diário 1º PA'!$E$4:$E$2007='Analítico Cx.'!$B56)*('Diário 1º PA'!$B$4:$B$2007&gt;=G$4)*('Diário 1º PA'!$B$4:$B$2007&lt;=EOMONTH(G$4,0))*('Diário 1º PA'!$F$4:$F$2007))
+SUMPRODUCT(('Diário 2º PA'!$E$4:$E$1978='Analítico Cx.'!$B56)*('Diário 2º PA'!$B$4:$B$1978&gt;=G$4)*('Diário 2º PA'!$B$4:$B$1978&lt;=EOMONTH(G$4,0))*('Diário 2º PA'!$F$4:$F$1978))
+SUMPRODUCT(('Diário 3º PA'!$E$4:$E$1994='Analítico Cx.'!$B56)*('Diário 3º PA'!$B$4:$B$1994&gt;=G$4)*('Diário 3º PA'!$B$4:$B$1994&lt;=EOMONTH(G$4,0))*('Diário 3º PA'!$F$4:$F$1994))
+SUMPRODUCT(('Diário 4º PA'!$E$4:$E$2000='Analítico Cx.'!$B56)*('Diário 4º PA'!$B$4:$B$2000&gt;=G$4)*('Diário 4º PA'!$B$4:$B$2000&lt;=EOMONTH(G$4,0))*('Diário 4º PA'!$F$4:$F$2000))</f>
        <v>7657</v>
      </c>
      <c r="H56" s="289">
        <f>SUMPRODUCT(('Diário 1º PA'!$E$4:$E$2007='Analítico Cx.'!$B56)*('Diário 1º PA'!$B$4:$B$2007&gt;=H$4)*('Diário 1º PA'!$B$4:$B$2007&lt;=EOMONTH(H$4,0))*('Diário 1º PA'!$F$4:$F$2007))
+SUMPRODUCT(('Diário 2º PA'!$E$4:$E$1978='Analítico Cx.'!$B56)*('Diário 2º PA'!$B$4:$B$1978&gt;=H$4)*('Diário 2º PA'!$B$4:$B$1978&lt;=EOMONTH(H$4,0))*('Diário 2º PA'!$F$4:$F$1978))
+SUMPRODUCT(('Diário 3º PA'!$E$4:$E$1994='Analítico Cx.'!$B56)*('Diário 3º PA'!$B$4:$B$1994&gt;=H$4)*('Diário 3º PA'!$B$4:$B$1994&lt;=EOMONTH(H$4,0))*('Diário 3º PA'!$F$4:$F$1994))
+SUMPRODUCT(('Diário 4º PA'!$E$4:$E$2000='Analítico Cx.'!$B56)*('Diário 4º PA'!$B$4:$B$2000&gt;=H$4)*('Diário 4º PA'!$B$4:$B$2000&lt;=EOMONTH(H$4,0))*('Diário 4º PA'!$F$4:$F$2000))</f>
        <v>6479</v>
      </c>
      <c r="I56" s="289">
        <f>SUMPRODUCT(('Diário 1º PA'!$E$4:$E$2007='Analítico Cx.'!$B56)*('Diário 1º PA'!$B$4:$B$2007&gt;=I$4)*('Diário 1º PA'!$B$4:$B$2007&lt;=EOMONTH(I$4,0))*('Diário 1º PA'!$F$4:$F$2007))
+SUMPRODUCT(('Diário 2º PA'!$E$4:$E$1978='Analítico Cx.'!$B56)*('Diário 2º PA'!$B$4:$B$1978&gt;=I$4)*('Diário 2º PA'!$B$4:$B$1978&lt;=EOMONTH(I$4,0))*('Diário 2º PA'!$F$4:$F$1978))
+SUMPRODUCT(('Diário 3º PA'!$E$4:$E$1994='Analítico Cx.'!$B56)*('Diário 3º PA'!$B$4:$B$1994&gt;=I$4)*('Diário 3º PA'!$B$4:$B$1994&lt;=EOMONTH(I$4,0))*('Diário 3º PA'!$F$4:$F$1994))
+SUMPRODUCT(('Diário 4º PA'!$E$4:$E$2000='Analítico Cx.'!$B56)*('Diário 4º PA'!$B$4:$B$2000&gt;=I$4)*('Diário 4º PA'!$B$4:$B$2000&lt;=EOMONTH(I$4,0))*('Diário 4º PA'!$F$4:$F$2000))</f>
        <v>7942</v>
      </c>
      <c r="J56" s="289">
        <f>SUMPRODUCT(('Diário 1º PA'!$E$4:$E$2007='Analítico Cx.'!$B56)*('Diário 1º PA'!$B$4:$B$2007&gt;=J$4)*('Diário 1º PA'!$B$4:$B$2007&lt;=EOMONTH(J$4,0))*('Diário 1º PA'!$F$4:$F$2007))
+SUMPRODUCT(('Diário 2º PA'!$E$4:$E$1978='Analítico Cx.'!$B56)*('Diário 2º PA'!$B$4:$B$1978&gt;=J$4)*('Diário 2º PA'!$B$4:$B$1978&lt;=EOMONTH(J$4,0))*('Diário 2º PA'!$F$4:$F$1978))
+SUMPRODUCT(('Diário 3º PA'!$E$4:$E$1994='Analítico Cx.'!$B56)*('Diário 3º PA'!$B$4:$B$1994&gt;=J$4)*('Diário 3º PA'!$B$4:$B$1994&lt;=EOMONTH(J$4,0))*('Diário 3º PA'!$F$4:$F$1994))
+SUMPRODUCT(('Diário 4º PA'!$E$4:$E$2000='Analítico Cx.'!$B56)*('Diário 4º PA'!$B$4:$B$2000&gt;=J$4)*('Diário 4º PA'!$B$4:$B$2000&lt;=EOMONTH(J$4,0))*('Diário 4º PA'!$F$4:$F$2000))</f>
        <v>0</v>
      </c>
      <c r="K56" s="289">
        <f>SUMPRODUCT(('Diário 1º PA'!$E$4:$E$2007='Analítico Cx.'!$B56)*('Diário 1º PA'!$B$4:$B$2007&gt;=K$4)*('Diário 1º PA'!$B$4:$B$2007&lt;=EOMONTH(K$4,0))*('Diário 1º PA'!$F$4:$F$2007))
+SUMPRODUCT(('Diário 2º PA'!$E$4:$E$1978='Analítico Cx.'!$B56)*('Diário 2º PA'!$B$4:$B$1978&gt;=K$4)*('Diário 2º PA'!$B$4:$B$1978&lt;=EOMONTH(K$4,0))*('Diário 2º PA'!$F$4:$F$1978))
+SUMPRODUCT(('Diário 3º PA'!$E$4:$E$1994='Analítico Cx.'!$B56)*('Diário 3º PA'!$B$4:$B$1994&gt;=K$4)*('Diário 3º PA'!$B$4:$B$1994&lt;=EOMONTH(K$4,0))*('Diário 3º PA'!$F$4:$F$1994))
+SUMPRODUCT(('Diário 4º PA'!$E$4:$E$2000='Analítico Cx.'!$B56)*('Diário 4º PA'!$B$4:$B$2000&gt;=K$4)*('Diário 4º PA'!$B$4:$B$2000&lt;=EOMONTH(K$4,0))*('Diário 4º PA'!$F$4:$F$2000))</f>
        <v>0</v>
      </c>
      <c r="L56" s="289">
        <f>SUMPRODUCT(('Diário 1º PA'!$E$4:$E$2007='Analítico Cx.'!$B56)*('Diário 1º PA'!$B$4:$B$2007&gt;=L$4)*('Diário 1º PA'!$B$4:$B$2007&lt;=EOMONTH(L$4,0))*('Diário 1º PA'!$F$4:$F$2007))
+SUMPRODUCT(('Diário 2º PA'!$E$4:$E$1978='Analítico Cx.'!$B56)*('Diário 2º PA'!$B$4:$B$1978&gt;=L$4)*('Diário 2º PA'!$B$4:$B$1978&lt;=EOMONTH(L$4,0))*('Diário 2º PA'!$F$4:$F$1978))
+SUMPRODUCT(('Diário 3º PA'!$E$4:$E$1994='Analítico Cx.'!$B56)*('Diário 3º PA'!$B$4:$B$1994&gt;=L$4)*('Diário 3º PA'!$B$4:$B$1994&lt;=EOMONTH(L$4,0))*('Diário 3º PA'!$F$4:$F$1994))
+SUMPRODUCT(('Diário 4º PA'!$E$4:$E$2000='Analítico Cx.'!$B56)*('Diário 4º PA'!$B$4:$B$2000&gt;=L$4)*('Diário 4º PA'!$B$4:$B$2000&lt;=EOMONTH(L$4,0))*('Diário 4º PA'!$F$4:$F$2000))</f>
        <v>0</v>
      </c>
      <c r="M56" s="289">
        <f>SUMPRODUCT(('Diário 1º PA'!$E$4:$E$2007='Analítico Cx.'!$B56)*('Diário 1º PA'!$B$4:$B$2007&gt;=M$4)*('Diário 1º PA'!$B$4:$B$2007&lt;=EOMONTH(M$4,0))*('Diário 1º PA'!$F$4:$F$2007))
+SUMPRODUCT(('Diário 2º PA'!$E$4:$E$1978='Analítico Cx.'!$B56)*('Diário 2º PA'!$B$4:$B$1978&gt;=M$4)*('Diário 2º PA'!$B$4:$B$1978&lt;=EOMONTH(M$4,0))*('Diário 2º PA'!$F$4:$F$1978))
+SUMPRODUCT(('Diário 3º PA'!$E$4:$E$1994='Analítico Cx.'!$B56)*('Diário 3º PA'!$B$4:$B$1994&gt;=M$4)*('Diário 3º PA'!$B$4:$B$1994&lt;=EOMONTH(M$4,0))*('Diário 3º PA'!$F$4:$F$1994))
+SUMPRODUCT(('Diário 4º PA'!$E$4:$E$2000='Analítico Cx.'!$B56)*('Diário 4º PA'!$B$4:$B$2000&gt;=M$4)*('Diário 4º PA'!$B$4:$B$2000&lt;=EOMONTH(M$4,0))*('Diário 4º PA'!$F$4:$F$2000))</f>
        <v>0</v>
      </c>
      <c r="N56" s="289">
        <f>SUMPRODUCT(('Diário 1º PA'!$E$4:$E$2007='Analítico Cx.'!$B56)*('Diário 1º PA'!$B$4:$B$2007&gt;=N$4)*('Diário 1º PA'!$B$4:$B$2007&lt;=EOMONTH(N$4,0))*('Diário 1º PA'!$F$4:$F$2007))
+SUMPRODUCT(('Diário 2º PA'!$E$4:$E$1978='Analítico Cx.'!$B56)*('Diário 2º PA'!$B$4:$B$1978&gt;=N$4)*('Diário 2º PA'!$B$4:$B$1978&lt;=EOMONTH(N$4,0))*('Diário 2º PA'!$F$4:$F$1978))
+SUMPRODUCT(('Diário 3º PA'!$E$4:$E$1994='Analítico Cx.'!$B56)*('Diário 3º PA'!$B$4:$B$1994&gt;=N$4)*('Diário 3º PA'!$B$4:$B$1994&lt;=EOMONTH(N$4,0))*('Diário 3º PA'!$F$4:$F$1994))
+SUMPRODUCT(('Diário 4º PA'!$E$4:$E$2000='Analítico Cx.'!$B56)*('Diário 4º PA'!$B$4:$B$2000&gt;=N$4)*('Diário 4º PA'!$B$4:$B$2000&lt;=EOMONTH(N$4,0))*('Diário 4º PA'!$F$4:$F$2000))</f>
        <v>0</v>
      </c>
      <c r="O56" s="315">
        <f t="shared" si="16"/>
        <v>41572</v>
      </c>
      <c r="P56" s="316">
        <f t="shared" si="14"/>
        <v>2.0196190149823611E-3</v>
      </c>
      <c r="Q56" s="295"/>
      <c r="R56" s="295"/>
      <c r="S56" s="295"/>
      <c r="T56" s="295"/>
      <c r="U56" s="295"/>
      <c r="V56" s="295"/>
      <c r="W56" s="295"/>
      <c r="X56" s="295"/>
      <c r="Y56" s="295"/>
      <c r="Z56" s="295"/>
    </row>
    <row r="57" spans="1:26" ht="23.25" customHeight="1" x14ac:dyDescent="0.25">
      <c r="A57" s="318"/>
      <c r="B57" s="319" t="s">
        <v>216</v>
      </c>
      <c r="C57" s="320">
        <f t="shared" ref="C57:O57" si="17">SUBTOTAL(109,C48:C56)</f>
        <v>15353.939999999999</v>
      </c>
      <c r="D57" s="320">
        <f t="shared" si="17"/>
        <v>67596.73000000001</v>
      </c>
      <c r="E57" s="320">
        <f t="shared" si="17"/>
        <v>837018.56</v>
      </c>
      <c r="F57" s="320">
        <f t="shared" si="17"/>
        <v>302457.67</v>
      </c>
      <c r="G57" s="320">
        <f t="shared" si="17"/>
        <v>300401.74999999994</v>
      </c>
      <c r="H57" s="320">
        <f t="shared" si="17"/>
        <v>310646.68</v>
      </c>
      <c r="I57" s="320">
        <f t="shared" si="17"/>
        <v>315889.28999999998</v>
      </c>
      <c r="J57" s="320">
        <f t="shared" si="17"/>
        <v>0</v>
      </c>
      <c r="K57" s="320">
        <f t="shared" si="17"/>
        <v>0</v>
      </c>
      <c r="L57" s="320">
        <f t="shared" si="17"/>
        <v>0</v>
      </c>
      <c r="M57" s="320">
        <f t="shared" si="17"/>
        <v>0</v>
      </c>
      <c r="N57" s="320">
        <f t="shared" si="17"/>
        <v>0</v>
      </c>
      <c r="O57" s="320">
        <f t="shared" si="17"/>
        <v>2149364.62</v>
      </c>
      <c r="P57" s="321">
        <f t="shared" si="14"/>
        <v>0.10441878323588803</v>
      </c>
      <c r="Q57" s="295"/>
      <c r="R57" s="295"/>
      <c r="S57" s="295"/>
      <c r="T57" s="295"/>
      <c r="U57" s="295"/>
      <c r="V57" s="295"/>
      <c r="W57" s="295"/>
      <c r="X57" s="295"/>
      <c r="Y57" s="295"/>
      <c r="Z57" s="295"/>
    </row>
    <row r="58" spans="1:26" ht="23.25" customHeight="1" x14ac:dyDescent="0.25">
      <c r="A58" s="64"/>
      <c r="B58" s="65" t="s">
        <v>217</v>
      </c>
      <c r="C58" s="56">
        <f t="shared" ref="C58:O58" si="18">SUBTOTAL(109,C20:C57)</f>
        <v>439330.98000000004</v>
      </c>
      <c r="D58" s="56">
        <f t="shared" si="18"/>
        <v>1460640.79</v>
      </c>
      <c r="E58" s="56">
        <f t="shared" si="18"/>
        <v>2301136.0200000005</v>
      </c>
      <c r="F58" s="56">
        <f t="shared" si="18"/>
        <v>1865861.04</v>
      </c>
      <c r="G58" s="56">
        <f t="shared" si="18"/>
        <v>1976800.72</v>
      </c>
      <c r="H58" s="56">
        <f t="shared" si="18"/>
        <v>2134558.5099999998</v>
      </c>
      <c r="I58" s="56">
        <f t="shared" si="18"/>
        <v>2704934.4299999992</v>
      </c>
      <c r="J58" s="56">
        <f t="shared" si="18"/>
        <v>0</v>
      </c>
      <c r="K58" s="56">
        <f t="shared" si="18"/>
        <v>0</v>
      </c>
      <c r="L58" s="56">
        <f t="shared" si="18"/>
        <v>0</v>
      </c>
      <c r="M58" s="56">
        <f t="shared" si="18"/>
        <v>0</v>
      </c>
      <c r="N58" s="56">
        <f t="shared" si="18"/>
        <v>0</v>
      </c>
      <c r="O58" s="56">
        <f t="shared" si="18"/>
        <v>12883262.489999996</v>
      </c>
      <c r="P58" s="66">
        <f t="shared" si="14"/>
        <v>0.62588477580614343</v>
      </c>
      <c r="Q58" s="295"/>
      <c r="R58" s="295"/>
      <c r="S58" s="295"/>
      <c r="T58" s="295"/>
      <c r="U58" s="295"/>
      <c r="V58" s="295"/>
      <c r="W58" s="295"/>
      <c r="X58" s="295"/>
      <c r="Y58" s="295"/>
      <c r="Z58" s="295"/>
    </row>
    <row r="59" spans="1:26" ht="23.25" customHeight="1" x14ac:dyDescent="0.25">
      <c r="A59" s="67" t="s">
        <v>104</v>
      </c>
      <c r="B59" s="54" t="s">
        <v>105</v>
      </c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337"/>
      <c r="P59" s="338"/>
      <c r="Q59" s="295"/>
      <c r="R59" s="295"/>
      <c r="S59" s="295"/>
      <c r="T59" s="295"/>
      <c r="U59" s="295"/>
      <c r="V59" s="295"/>
      <c r="W59" s="295"/>
      <c r="X59" s="295"/>
      <c r="Y59" s="295"/>
      <c r="Z59" s="295"/>
    </row>
    <row r="60" spans="1:26" ht="23.25" customHeight="1" x14ac:dyDescent="0.25">
      <c r="A60" s="331" t="s">
        <v>218</v>
      </c>
      <c r="B60" s="246" t="s">
        <v>219</v>
      </c>
      <c r="C60" s="289">
        <f>SUMPRODUCT(('Diário 1º PA'!$E$4:$E$2007='Analítico Cx.'!$B60)*('Diário 1º PA'!$B$4:$B$2007&gt;=C$4)*('Diário 1º PA'!$B$4:$B$2007&lt;=EOMONTH(C$4,0))*('Diário 1º PA'!$F$4:$F$2007))
+SUMPRODUCT(('Diário 2º PA'!$E$4:$E$1978='Analítico Cx.'!$B60)*('Diário 2º PA'!$B$4:$B$1978&gt;=C$4)*('Diário 2º PA'!$B$4:$B$1978&lt;=EOMONTH(C$4,0))*('Diário 2º PA'!$F$4:$F$1978))
+SUMPRODUCT(('Diário 3º PA'!$E$4:$E$1994='Analítico Cx.'!$B60)*('Diário 3º PA'!$B$4:$B$1994&gt;=C$4)*('Diário 3º PA'!$B$4:$B$1994&lt;=EOMONTH(C$4,0))*('Diário 3º PA'!$F$4:$F$1994))
+SUMPRODUCT(('Diário 4º PA'!$E$4:$E$2000='Analítico Cx.'!$B60)*('Diário 4º PA'!$B$4:$B$2000&gt;=C$4)*('Diário 4º PA'!$B$4:$B$2000&lt;=EOMONTH(C$4,0))*('Diário 4º PA'!$F$4:$F$2000))</f>
        <v>41871.64</v>
      </c>
      <c r="D60" s="289">
        <f>SUMPRODUCT(('Diário 1º PA'!$E$4:$E$2007='Analítico Cx.'!$B60)*('Diário 1º PA'!$B$4:$B$2007&gt;=D$4)*('Diário 1º PA'!$B$4:$B$2007&lt;=EOMONTH(D$4,0))*('Diário 1º PA'!$F$4:$F$2007))
+SUMPRODUCT(('Diário 2º PA'!$E$4:$E$1978='Analítico Cx.'!$B60)*('Diário 2º PA'!$B$4:$B$1978&gt;=D$4)*('Diário 2º PA'!$B$4:$B$1978&lt;=EOMONTH(D$4,0))*('Diário 2º PA'!$F$4:$F$1978))
+SUMPRODUCT(('Diário 3º PA'!$E$4:$E$1994='Analítico Cx.'!$B60)*('Diário 3º PA'!$B$4:$B$1994&gt;=D$4)*('Diário 3º PA'!$B$4:$B$1994&lt;=EOMONTH(D$4,0))*('Diário 3º PA'!$F$4:$F$1994))
+SUMPRODUCT(('Diário 4º PA'!$E$4:$E$2000='Analítico Cx.'!$B60)*('Diário 4º PA'!$B$4:$B$2000&gt;=D$4)*('Diário 4º PA'!$B$4:$B$2000&lt;=EOMONTH(D$4,0))*('Diário 4º PA'!$F$4:$F$2000))</f>
        <v>93890.799999999988</v>
      </c>
      <c r="E60" s="289">
        <f>SUMPRODUCT(('Diário 1º PA'!$E$4:$E$2007='Analítico Cx.'!$B60)*('Diário 1º PA'!$B$4:$B$2007&gt;=E$4)*('Diário 1º PA'!$B$4:$B$2007&lt;=EOMONTH(E$4,0))*('Diário 1º PA'!$F$4:$F$2007))
+SUMPRODUCT(('Diário 2º PA'!$E$4:$E$1978='Analítico Cx.'!$B60)*('Diário 2º PA'!$B$4:$B$1978&gt;=E$4)*('Diário 2º PA'!$B$4:$B$1978&lt;=EOMONTH(E$4,0))*('Diário 2º PA'!$F$4:$F$1978))
+SUMPRODUCT(('Diário 3º PA'!$E$4:$E$1994='Analítico Cx.'!$B60)*('Diário 3º PA'!$B$4:$B$1994&gt;=E$4)*('Diário 3º PA'!$B$4:$B$1994&lt;=EOMONTH(E$4,0))*('Diário 3º PA'!$F$4:$F$1994))
+SUMPRODUCT(('Diário 4º PA'!$E$4:$E$2000='Analítico Cx.'!$B60)*('Diário 4º PA'!$B$4:$B$2000&gt;=E$4)*('Diário 4º PA'!$B$4:$B$2000&lt;=EOMONTH(E$4,0))*('Diário 4º PA'!$F$4:$F$2000))</f>
        <v>82530.39</v>
      </c>
      <c r="F60" s="289">
        <f>SUMPRODUCT(('Diário 1º PA'!$E$4:$E$2007='Analítico Cx.'!$B60)*('Diário 1º PA'!$B$4:$B$2007&gt;=F$4)*('Diário 1º PA'!$B$4:$B$2007&lt;=EOMONTH(F$4,0))*('Diário 1º PA'!$F$4:$F$2007))
+SUMPRODUCT(('Diário 2º PA'!$E$4:$E$1978='Analítico Cx.'!$B60)*('Diário 2º PA'!$B$4:$B$1978&gt;=F$4)*('Diário 2º PA'!$B$4:$B$1978&lt;=EOMONTH(F$4,0))*('Diário 2º PA'!$F$4:$F$1978))
+SUMPRODUCT(('Diário 3º PA'!$E$4:$E$1994='Analítico Cx.'!$B60)*('Diário 3º PA'!$B$4:$B$1994&gt;=F$4)*('Diário 3º PA'!$B$4:$B$1994&lt;=EOMONTH(F$4,0))*('Diário 3º PA'!$F$4:$F$1994))
+SUMPRODUCT(('Diário 4º PA'!$E$4:$E$2000='Analítico Cx.'!$B60)*('Diário 4º PA'!$B$4:$B$2000&gt;=F$4)*('Diário 4º PA'!$B$4:$B$2000&lt;=EOMONTH(F$4,0))*('Diário 4º PA'!$F$4:$F$2000))</f>
        <v>145198.19</v>
      </c>
      <c r="G60" s="289">
        <f>SUMPRODUCT(('Diário 1º PA'!$E$4:$E$2007='Analítico Cx.'!$B60)*('Diário 1º PA'!$B$4:$B$2007&gt;=G$4)*('Diário 1º PA'!$B$4:$B$2007&lt;=EOMONTH(G$4,0))*('Diário 1º PA'!$F$4:$F$2007))
+SUMPRODUCT(('Diário 2º PA'!$E$4:$E$1978='Analítico Cx.'!$B60)*('Diário 2º PA'!$B$4:$B$1978&gt;=G$4)*('Diário 2º PA'!$B$4:$B$1978&lt;=EOMONTH(G$4,0))*('Diário 2º PA'!$F$4:$F$1978))
+SUMPRODUCT(('Diário 3º PA'!$E$4:$E$1994='Analítico Cx.'!$B60)*('Diário 3º PA'!$B$4:$B$1994&gt;=G$4)*('Diário 3º PA'!$B$4:$B$1994&lt;=EOMONTH(G$4,0))*('Diário 3º PA'!$F$4:$F$1994))
+SUMPRODUCT(('Diário 4º PA'!$E$4:$E$2000='Analítico Cx.'!$B60)*('Diário 4º PA'!$B$4:$B$2000&gt;=G$4)*('Diário 4º PA'!$B$4:$B$2000&lt;=EOMONTH(G$4,0))*('Diário 4º PA'!$F$4:$F$2000))</f>
        <v>116441.56999999998</v>
      </c>
      <c r="H60" s="289">
        <f>SUMPRODUCT(('Diário 1º PA'!$E$4:$E$2007='Analítico Cx.'!$B60)*('Diário 1º PA'!$B$4:$B$2007&gt;=H$4)*('Diário 1º PA'!$B$4:$B$2007&lt;=EOMONTH(H$4,0))*('Diário 1º PA'!$F$4:$F$2007))
+SUMPRODUCT(('Diário 2º PA'!$E$4:$E$1978='Analítico Cx.'!$B60)*('Diário 2º PA'!$B$4:$B$1978&gt;=H$4)*('Diário 2º PA'!$B$4:$B$1978&lt;=EOMONTH(H$4,0))*('Diário 2º PA'!$F$4:$F$1978))
+SUMPRODUCT(('Diário 3º PA'!$E$4:$E$1994='Analítico Cx.'!$B60)*('Diário 3º PA'!$B$4:$B$1994&gt;=H$4)*('Diário 3º PA'!$B$4:$B$1994&lt;=EOMONTH(H$4,0))*('Diário 3º PA'!$F$4:$F$1994))
+SUMPRODUCT(('Diário 4º PA'!$E$4:$E$2000='Analítico Cx.'!$B60)*('Diário 4º PA'!$B$4:$B$2000&gt;=H$4)*('Diário 4º PA'!$B$4:$B$2000&lt;=EOMONTH(H$4,0))*('Diário 4º PA'!$F$4:$F$2000))</f>
        <v>103331.30999999998</v>
      </c>
      <c r="I60" s="289">
        <f>SUMPRODUCT(('Diário 1º PA'!$E$4:$E$2007='Analítico Cx.'!$B60)*('Diário 1º PA'!$B$4:$B$2007&gt;=I$4)*('Diário 1º PA'!$B$4:$B$2007&lt;=EOMONTH(I$4,0))*('Diário 1º PA'!$F$4:$F$2007))
+SUMPRODUCT(('Diário 2º PA'!$E$4:$E$1978='Analítico Cx.'!$B60)*('Diário 2º PA'!$B$4:$B$1978&gt;=I$4)*('Diário 2º PA'!$B$4:$B$1978&lt;=EOMONTH(I$4,0))*('Diário 2º PA'!$F$4:$F$1978))
+SUMPRODUCT(('Diário 3º PA'!$E$4:$E$1994='Analítico Cx.'!$B60)*('Diário 3º PA'!$B$4:$B$1994&gt;=I$4)*('Diário 3º PA'!$B$4:$B$1994&lt;=EOMONTH(I$4,0))*('Diário 3º PA'!$F$4:$F$1994))
+SUMPRODUCT(('Diário 4º PA'!$E$4:$E$2000='Analítico Cx.'!$B60)*('Diário 4º PA'!$B$4:$B$2000&gt;=I$4)*('Diário 4º PA'!$B$4:$B$2000&lt;=EOMONTH(I$4,0))*('Diário 4º PA'!$F$4:$F$2000))</f>
        <v>147955.18999999997</v>
      </c>
      <c r="J60" s="289">
        <f>SUMPRODUCT(('Diário 1º PA'!$E$4:$E$2007='Analítico Cx.'!$B60)*('Diário 1º PA'!$B$4:$B$2007&gt;=J$4)*('Diário 1º PA'!$B$4:$B$2007&lt;=EOMONTH(J$4,0))*('Diário 1º PA'!$F$4:$F$2007))
+SUMPRODUCT(('Diário 2º PA'!$E$4:$E$1978='Analítico Cx.'!$B60)*('Diário 2º PA'!$B$4:$B$1978&gt;=J$4)*('Diário 2º PA'!$B$4:$B$1978&lt;=EOMONTH(J$4,0))*('Diário 2º PA'!$F$4:$F$1978))
+SUMPRODUCT(('Diário 3º PA'!$E$4:$E$1994='Analítico Cx.'!$B60)*('Diário 3º PA'!$B$4:$B$1994&gt;=J$4)*('Diário 3º PA'!$B$4:$B$1994&lt;=EOMONTH(J$4,0))*('Diário 3º PA'!$F$4:$F$1994))
+SUMPRODUCT(('Diário 4º PA'!$E$4:$E$2000='Analítico Cx.'!$B60)*('Diário 4º PA'!$B$4:$B$2000&gt;=J$4)*('Diário 4º PA'!$B$4:$B$2000&lt;=EOMONTH(J$4,0))*('Diário 4º PA'!$F$4:$F$2000))</f>
        <v>0</v>
      </c>
      <c r="K60" s="289">
        <f>SUMPRODUCT(('Diário 1º PA'!$E$4:$E$2007='Analítico Cx.'!$B60)*('Diário 1º PA'!$B$4:$B$2007&gt;=K$4)*('Diário 1º PA'!$B$4:$B$2007&lt;=EOMONTH(K$4,0))*('Diário 1º PA'!$F$4:$F$2007))
+SUMPRODUCT(('Diário 2º PA'!$E$4:$E$1978='Analítico Cx.'!$B60)*('Diário 2º PA'!$B$4:$B$1978&gt;=K$4)*('Diário 2º PA'!$B$4:$B$1978&lt;=EOMONTH(K$4,0))*('Diário 2º PA'!$F$4:$F$1978))
+SUMPRODUCT(('Diário 3º PA'!$E$4:$E$1994='Analítico Cx.'!$B60)*('Diário 3º PA'!$B$4:$B$1994&gt;=K$4)*('Diário 3º PA'!$B$4:$B$1994&lt;=EOMONTH(K$4,0))*('Diário 3º PA'!$F$4:$F$1994))
+SUMPRODUCT(('Diário 4º PA'!$E$4:$E$2000='Analítico Cx.'!$B60)*('Diário 4º PA'!$B$4:$B$2000&gt;=K$4)*('Diário 4º PA'!$B$4:$B$2000&lt;=EOMONTH(K$4,0))*('Diário 4º PA'!$F$4:$F$2000))</f>
        <v>0</v>
      </c>
      <c r="L60" s="289">
        <f>SUMPRODUCT(('Diário 1º PA'!$E$4:$E$2007='Analítico Cx.'!$B60)*('Diário 1º PA'!$B$4:$B$2007&gt;=L$4)*('Diário 1º PA'!$B$4:$B$2007&lt;=EOMONTH(L$4,0))*('Diário 1º PA'!$F$4:$F$2007))
+SUMPRODUCT(('Diário 2º PA'!$E$4:$E$1978='Analítico Cx.'!$B60)*('Diário 2º PA'!$B$4:$B$1978&gt;=L$4)*('Diário 2º PA'!$B$4:$B$1978&lt;=EOMONTH(L$4,0))*('Diário 2º PA'!$F$4:$F$1978))
+SUMPRODUCT(('Diário 3º PA'!$E$4:$E$1994='Analítico Cx.'!$B60)*('Diário 3º PA'!$B$4:$B$1994&gt;=L$4)*('Diário 3º PA'!$B$4:$B$1994&lt;=EOMONTH(L$4,0))*('Diário 3º PA'!$F$4:$F$1994))
+SUMPRODUCT(('Diário 4º PA'!$E$4:$E$2000='Analítico Cx.'!$B60)*('Diário 4º PA'!$B$4:$B$2000&gt;=L$4)*('Diário 4º PA'!$B$4:$B$2000&lt;=EOMONTH(L$4,0))*('Diário 4º PA'!$F$4:$F$2000))</f>
        <v>0</v>
      </c>
      <c r="M60" s="289">
        <f>SUMPRODUCT(('Diário 1º PA'!$E$4:$E$2007='Analítico Cx.'!$B60)*('Diário 1º PA'!$B$4:$B$2007&gt;=M$4)*('Diário 1º PA'!$B$4:$B$2007&lt;=EOMONTH(M$4,0))*('Diário 1º PA'!$F$4:$F$2007))
+SUMPRODUCT(('Diário 2º PA'!$E$4:$E$1978='Analítico Cx.'!$B60)*('Diário 2º PA'!$B$4:$B$1978&gt;=M$4)*('Diário 2º PA'!$B$4:$B$1978&lt;=EOMONTH(M$4,0))*('Diário 2º PA'!$F$4:$F$1978))
+SUMPRODUCT(('Diário 3º PA'!$E$4:$E$1994='Analítico Cx.'!$B60)*('Diário 3º PA'!$B$4:$B$1994&gt;=M$4)*('Diário 3º PA'!$B$4:$B$1994&lt;=EOMONTH(M$4,0))*('Diário 3º PA'!$F$4:$F$1994))
+SUMPRODUCT(('Diário 4º PA'!$E$4:$E$2000='Analítico Cx.'!$B60)*('Diário 4º PA'!$B$4:$B$2000&gt;=M$4)*('Diário 4º PA'!$B$4:$B$2000&lt;=EOMONTH(M$4,0))*('Diário 4º PA'!$F$4:$F$2000))</f>
        <v>0</v>
      </c>
      <c r="N60" s="289">
        <f>SUMPRODUCT(('Diário 1º PA'!$E$4:$E$2007='Analítico Cx.'!$B60)*('Diário 1º PA'!$B$4:$B$2007&gt;=N$4)*('Diário 1º PA'!$B$4:$B$2007&lt;=EOMONTH(N$4,0))*('Diário 1º PA'!$F$4:$F$2007))
+SUMPRODUCT(('Diário 2º PA'!$E$4:$E$1978='Analítico Cx.'!$B60)*('Diário 2º PA'!$B$4:$B$1978&gt;=N$4)*('Diário 2º PA'!$B$4:$B$1978&lt;=EOMONTH(N$4,0))*('Diário 2º PA'!$F$4:$F$1978))
+SUMPRODUCT(('Diário 3º PA'!$E$4:$E$1994='Analítico Cx.'!$B60)*('Diário 3º PA'!$B$4:$B$1994&gt;=N$4)*('Diário 3º PA'!$B$4:$B$1994&lt;=EOMONTH(N$4,0))*('Diário 3º PA'!$F$4:$F$1994))
+SUMPRODUCT(('Diário 4º PA'!$E$4:$E$2000='Analítico Cx.'!$B60)*('Diário 4º PA'!$B$4:$B$2000&gt;=N$4)*('Diário 4º PA'!$B$4:$B$2000&lt;=EOMONTH(N$4,0))*('Diário 4º PA'!$F$4:$F$2000))</f>
        <v>0</v>
      </c>
      <c r="O60" s="315">
        <f t="shared" ref="O60:O132" si="19">SUM(C60:N60)</f>
        <v>731219.08999999985</v>
      </c>
      <c r="P60" s="316">
        <f t="shared" ref="P60:P133" si="20">IF($O$151=0,0,O60/$O$151)</f>
        <v>3.5523524927405424E-2</v>
      </c>
      <c r="Q60" s="295"/>
      <c r="R60" s="295"/>
      <c r="S60" s="295"/>
      <c r="T60" s="295"/>
      <c r="U60" s="295"/>
      <c r="V60" s="295"/>
      <c r="W60" s="295"/>
      <c r="X60" s="295"/>
      <c r="Y60" s="295"/>
      <c r="Z60" s="295"/>
    </row>
    <row r="61" spans="1:26" ht="23.25" customHeight="1" x14ac:dyDescent="0.25">
      <c r="A61" s="331" t="s">
        <v>220</v>
      </c>
      <c r="B61" s="246" t="s">
        <v>221</v>
      </c>
      <c r="C61" s="289">
        <f>SUMPRODUCT(('Diário 1º PA'!$E$4:$E$2007='Analítico Cx.'!$B61)*('Diário 1º PA'!$B$4:$B$2007&gt;=C$4)*('Diário 1º PA'!$B$4:$B$2007&lt;=EOMONTH(C$4,0))*('Diário 1º PA'!$F$4:$F$2007))
+SUMPRODUCT(('Diário 2º PA'!$E$4:$E$1978='Analítico Cx.'!$B61)*('Diário 2º PA'!$B$4:$B$1978&gt;=C$4)*('Diário 2º PA'!$B$4:$B$1978&lt;=EOMONTH(C$4,0))*('Diário 2º PA'!$F$4:$F$1978))
+SUMPRODUCT(('Diário 3º PA'!$E$4:$E$1994='Analítico Cx.'!$B61)*('Diário 3º PA'!$B$4:$B$1994&gt;=C$4)*('Diário 3º PA'!$B$4:$B$1994&lt;=EOMONTH(C$4,0))*('Diário 3º PA'!$F$4:$F$1994))
+SUMPRODUCT(('Diário 4º PA'!$E$4:$E$2000='Analítico Cx.'!$B61)*('Diário 4º PA'!$B$4:$B$2000&gt;=C$4)*('Diário 4º PA'!$B$4:$B$2000&lt;=EOMONTH(C$4,0))*('Diário 4º PA'!$F$4:$F$2000))</f>
        <v>1930.5200000000002</v>
      </c>
      <c r="D61" s="289">
        <f>SUMPRODUCT(('Diário 1º PA'!$E$4:$E$2007='Analítico Cx.'!$B61)*('Diário 1º PA'!$B$4:$B$2007&gt;=D$4)*('Diário 1º PA'!$B$4:$B$2007&lt;=EOMONTH(D$4,0))*('Diário 1º PA'!$F$4:$F$2007))
+SUMPRODUCT(('Diário 2º PA'!$E$4:$E$1978='Analítico Cx.'!$B61)*('Diário 2º PA'!$B$4:$B$1978&gt;=D$4)*('Diário 2º PA'!$B$4:$B$1978&lt;=EOMONTH(D$4,0))*('Diário 2º PA'!$F$4:$F$1978))
+SUMPRODUCT(('Diário 3º PA'!$E$4:$E$1994='Analítico Cx.'!$B61)*('Diário 3º PA'!$B$4:$B$1994&gt;=D$4)*('Diário 3º PA'!$B$4:$B$1994&lt;=EOMONTH(D$4,0))*('Diário 3º PA'!$F$4:$F$1994))
+SUMPRODUCT(('Diário 4º PA'!$E$4:$E$2000='Analítico Cx.'!$B61)*('Diário 4º PA'!$B$4:$B$2000&gt;=D$4)*('Diário 4º PA'!$B$4:$B$2000&lt;=EOMONTH(D$4,0))*('Diário 4º PA'!$F$4:$F$2000))</f>
        <v>2069.65</v>
      </c>
      <c r="E61" s="289">
        <f>SUMPRODUCT(('Diário 1º PA'!$E$4:$E$2007='Analítico Cx.'!$B61)*('Diário 1º PA'!$B$4:$B$2007&gt;=E$4)*('Diário 1º PA'!$B$4:$B$2007&lt;=EOMONTH(E$4,0))*('Diário 1º PA'!$F$4:$F$2007))
+SUMPRODUCT(('Diário 2º PA'!$E$4:$E$1978='Analítico Cx.'!$B61)*('Diário 2º PA'!$B$4:$B$1978&gt;=E$4)*('Diário 2º PA'!$B$4:$B$1978&lt;=EOMONTH(E$4,0))*('Diário 2º PA'!$F$4:$F$1978))
+SUMPRODUCT(('Diário 3º PA'!$E$4:$E$1994='Analítico Cx.'!$B61)*('Diário 3º PA'!$B$4:$B$1994&gt;=E$4)*('Diário 3º PA'!$B$4:$B$1994&lt;=EOMONTH(E$4,0))*('Diário 3º PA'!$F$4:$F$1994))
+SUMPRODUCT(('Diário 4º PA'!$E$4:$E$2000='Analítico Cx.'!$B61)*('Diário 4º PA'!$B$4:$B$2000&gt;=E$4)*('Diário 4º PA'!$B$4:$B$2000&lt;=EOMONTH(E$4,0))*('Diário 4º PA'!$F$4:$F$2000))</f>
        <v>2129.89</v>
      </c>
      <c r="F61" s="289">
        <f>SUMPRODUCT(('Diário 1º PA'!$E$4:$E$2007='Analítico Cx.'!$B61)*('Diário 1º PA'!$B$4:$B$2007&gt;=F$4)*('Diário 1º PA'!$B$4:$B$2007&lt;=EOMONTH(F$4,0))*('Diário 1º PA'!$F$4:$F$2007))
+SUMPRODUCT(('Diário 2º PA'!$E$4:$E$1978='Analítico Cx.'!$B61)*('Diário 2º PA'!$B$4:$B$1978&gt;=F$4)*('Diário 2º PA'!$B$4:$B$1978&lt;=EOMONTH(F$4,0))*('Diário 2º PA'!$F$4:$F$1978))
+SUMPRODUCT(('Diário 3º PA'!$E$4:$E$1994='Analítico Cx.'!$B61)*('Diário 3º PA'!$B$4:$B$1994&gt;=F$4)*('Diário 3º PA'!$B$4:$B$1994&lt;=EOMONTH(F$4,0))*('Diário 3º PA'!$F$4:$F$1994))
+SUMPRODUCT(('Diário 4º PA'!$E$4:$E$2000='Analítico Cx.'!$B61)*('Diário 4º PA'!$B$4:$B$2000&gt;=F$4)*('Diário 4º PA'!$B$4:$B$2000&lt;=EOMONTH(F$4,0))*('Diário 4º PA'!$F$4:$F$2000))</f>
        <v>0</v>
      </c>
      <c r="G61" s="289">
        <f>SUMPRODUCT(('Diário 1º PA'!$E$4:$E$2007='Analítico Cx.'!$B61)*('Diário 1º PA'!$B$4:$B$2007&gt;=G$4)*('Diário 1º PA'!$B$4:$B$2007&lt;=EOMONTH(G$4,0))*('Diário 1º PA'!$F$4:$F$2007))
+SUMPRODUCT(('Diário 2º PA'!$E$4:$E$1978='Analítico Cx.'!$B61)*('Diário 2º PA'!$B$4:$B$1978&gt;=G$4)*('Diário 2º PA'!$B$4:$B$1978&lt;=EOMONTH(G$4,0))*('Diário 2º PA'!$F$4:$F$1978))
+SUMPRODUCT(('Diário 3º PA'!$E$4:$E$1994='Analítico Cx.'!$B61)*('Diário 3º PA'!$B$4:$B$1994&gt;=G$4)*('Diário 3º PA'!$B$4:$B$1994&lt;=EOMONTH(G$4,0))*('Diário 3º PA'!$F$4:$F$1994))
+SUMPRODUCT(('Diário 4º PA'!$E$4:$E$2000='Analítico Cx.'!$B61)*('Diário 4º PA'!$B$4:$B$2000&gt;=G$4)*('Diário 4º PA'!$B$4:$B$2000&lt;=EOMONTH(G$4,0))*('Diário 4º PA'!$F$4:$F$2000))</f>
        <v>2039.4900000000002</v>
      </c>
      <c r="H61" s="289">
        <f>SUMPRODUCT(('Diário 1º PA'!$E$4:$E$2007='Analítico Cx.'!$B61)*('Diário 1º PA'!$B$4:$B$2007&gt;=H$4)*('Diário 1º PA'!$B$4:$B$2007&lt;=EOMONTH(H$4,0))*('Diário 1º PA'!$F$4:$F$2007))
+SUMPRODUCT(('Diário 2º PA'!$E$4:$E$1978='Analítico Cx.'!$B61)*('Diário 2º PA'!$B$4:$B$1978&gt;=H$4)*('Diário 2º PA'!$B$4:$B$1978&lt;=EOMONTH(H$4,0))*('Diário 2º PA'!$F$4:$F$1978))
+SUMPRODUCT(('Diário 3º PA'!$E$4:$E$1994='Analítico Cx.'!$B61)*('Diário 3º PA'!$B$4:$B$1994&gt;=H$4)*('Diário 3º PA'!$B$4:$B$1994&lt;=EOMONTH(H$4,0))*('Diário 3º PA'!$F$4:$F$1994))
+SUMPRODUCT(('Diário 4º PA'!$E$4:$E$2000='Analítico Cx.'!$B61)*('Diário 4º PA'!$B$4:$B$2000&gt;=H$4)*('Diário 4º PA'!$B$4:$B$2000&lt;=EOMONTH(H$4,0))*('Diário 4º PA'!$F$4:$F$2000))</f>
        <v>2005.62</v>
      </c>
      <c r="I61" s="289">
        <f>SUMPRODUCT(('Diário 1º PA'!$E$4:$E$2007='Analítico Cx.'!$B61)*('Diário 1º PA'!$B$4:$B$2007&gt;=I$4)*('Diário 1º PA'!$B$4:$B$2007&lt;=EOMONTH(I$4,0))*('Diário 1º PA'!$F$4:$F$2007))
+SUMPRODUCT(('Diário 2º PA'!$E$4:$E$1978='Analítico Cx.'!$B61)*('Diário 2º PA'!$B$4:$B$1978&gt;=I$4)*('Diário 2º PA'!$B$4:$B$1978&lt;=EOMONTH(I$4,0))*('Diário 2º PA'!$F$4:$F$1978))
+SUMPRODUCT(('Diário 3º PA'!$E$4:$E$1994='Analítico Cx.'!$B61)*('Diário 3º PA'!$B$4:$B$1994&gt;=I$4)*('Diário 3º PA'!$B$4:$B$1994&lt;=EOMONTH(I$4,0))*('Diário 3º PA'!$F$4:$F$1994))
+SUMPRODUCT(('Diário 4º PA'!$E$4:$E$2000='Analítico Cx.'!$B61)*('Diário 4º PA'!$B$4:$B$2000&gt;=I$4)*('Diário 4º PA'!$B$4:$B$2000&lt;=EOMONTH(I$4,0))*('Diário 4º PA'!$F$4:$F$2000))</f>
        <v>2012.48</v>
      </c>
      <c r="J61" s="289">
        <f>SUMPRODUCT(('Diário 1º PA'!$E$4:$E$2007='Analítico Cx.'!$B61)*('Diário 1º PA'!$B$4:$B$2007&gt;=J$4)*('Diário 1º PA'!$B$4:$B$2007&lt;=EOMONTH(J$4,0))*('Diário 1º PA'!$F$4:$F$2007))
+SUMPRODUCT(('Diário 2º PA'!$E$4:$E$1978='Analítico Cx.'!$B61)*('Diário 2º PA'!$B$4:$B$1978&gt;=J$4)*('Diário 2º PA'!$B$4:$B$1978&lt;=EOMONTH(J$4,0))*('Diário 2º PA'!$F$4:$F$1978))
+SUMPRODUCT(('Diário 3º PA'!$E$4:$E$1994='Analítico Cx.'!$B61)*('Diário 3º PA'!$B$4:$B$1994&gt;=J$4)*('Diário 3º PA'!$B$4:$B$1994&lt;=EOMONTH(J$4,0))*('Diário 3º PA'!$F$4:$F$1994))
+SUMPRODUCT(('Diário 4º PA'!$E$4:$E$2000='Analítico Cx.'!$B61)*('Diário 4º PA'!$B$4:$B$2000&gt;=J$4)*('Diário 4º PA'!$B$4:$B$2000&lt;=EOMONTH(J$4,0))*('Diário 4º PA'!$F$4:$F$2000))</f>
        <v>0</v>
      </c>
      <c r="K61" s="289">
        <f>SUMPRODUCT(('Diário 1º PA'!$E$4:$E$2007='Analítico Cx.'!$B61)*('Diário 1º PA'!$B$4:$B$2007&gt;=K$4)*('Diário 1º PA'!$B$4:$B$2007&lt;=EOMONTH(K$4,0))*('Diário 1º PA'!$F$4:$F$2007))
+SUMPRODUCT(('Diário 2º PA'!$E$4:$E$1978='Analítico Cx.'!$B61)*('Diário 2º PA'!$B$4:$B$1978&gt;=K$4)*('Diário 2º PA'!$B$4:$B$1978&lt;=EOMONTH(K$4,0))*('Diário 2º PA'!$F$4:$F$1978))
+SUMPRODUCT(('Diário 3º PA'!$E$4:$E$1994='Analítico Cx.'!$B61)*('Diário 3º PA'!$B$4:$B$1994&gt;=K$4)*('Diário 3º PA'!$B$4:$B$1994&lt;=EOMONTH(K$4,0))*('Diário 3º PA'!$F$4:$F$1994))
+SUMPRODUCT(('Diário 4º PA'!$E$4:$E$2000='Analítico Cx.'!$B61)*('Diário 4º PA'!$B$4:$B$2000&gt;=K$4)*('Diário 4º PA'!$B$4:$B$2000&lt;=EOMONTH(K$4,0))*('Diário 4º PA'!$F$4:$F$2000))</f>
        <v>0</v>
      </c>
      <c r="L61" s="289">
        <f>SUMPRODUCT(('Diário 1º PA'!$E$4:$E$2007='Analítico Cx.'!$B61)*('Diário 1º PA'!$B$4:$B$2007&gt;=L$4)*('Diário 1º PA'!$B$4:$B$2007&lt;=EOMONTH(L$4,0))*('Diário 1º PA'!$F$4:$F$2007))
+SUMPRODUCT(('Diário 2º PA'!$E$4:$E$1978='Analítico Cx.'!$B61)*('Diário 2º PA'!$B$4:$B$1978&gt;=L$4)*('Diário 2º PA'!$B$4:$B$1978&lt;=EOMONTH(L$4,0))*('Diário 2º PA'!$F$4:$F$1978))
+SUMPRODUCT(('Diário 3º PA'!$E$4:$E$1994='Analítico Cx.'!$B61)*('Diário 3º PA'!$B$4:$B$1994&gt;=L$4)*('Diário 3º PA'!$B$4:$B$1994&lt;=EOMONTH(L$4,0))*('Diário 3º PA'!$F$4:$F$1994))
+SUMPRODUCT(('Diário 4º PA'!$E$4:$E$2000='Analítico Cx.'!$B61)*('Diário 4º PA'!$B$4:$B$2000&gt;=L$4)*('Diário 4º PA'!$B$4:$B$2000&lt;=EOMONTH(L$4,0))*('Diário 4º PA'!$F$4:$F$2000))</f>
        <v>0</v>
      </c>
      <c r="M61" s="289">
        <f>SUMPRODUCT(('Diário 1º PA'!$E$4:$E$2007='Analítico Cx.'!$B61)*('Diário 1º PA'!$B$4:$B$2007&gt;=M$4)*('Diário 1º PA'!$B$4:$B$2007&lt;=EOMONTH(M$4,0))*('Diário 1º PA'!$F$4:$F$2007))
+SUMPRODUCT(('Diário 2º PA'!$E$4:$E$1978='Analítico Cx.'!$B61)*('Diário 2º PA'!$B$4:$B$1978&gt;=M$4)*('Diário 2º PA'!$B$4:$B$1978&lt;=EOMONTH(M$4,0))*('Diário 2º PA'!$F$4:$F$1978))
+SUMPRODUCT(('Diário 3º PA'!$E$4:$E$1994='Analítico Cx.'!$B61)*('Diário 3º PA'!$B$4:$B$1994&gt;=M$4)*('Diário 3º PA'!$B$4:$B$1994&lt;=EOMONTH(M$4,0))*('Diário 3º PA'!$F$4:$F$1994))
+SUMPRODUCT(('Diário 4º PA'!$E$4:$E$2000='Analítico Cx.'!$B61)*('Diário 4º PA'!$B$4:$B$2000&gt;=M$4)*('Diário 4º PA'!$B$4:$B$2000&lt;=EOMONTH(M$4,0))*('Diário 4º PA'!$F$4:$F$2000))</f>
        <v>0</v>
      </c>
      <c r="N61" s="289">
        <f>SUMPRODUCT(('Diário 1º PA'!$E$4:$E$2007='Analítico Cx.'!$B61)*('Diário 1º PA'!$B$4:$B$2007&gt;=N$4)*('Diário 1º PA'!$B$4:$B$2007&lt;=EOMONTH(N$4,0))*('Diário 1º PA'!$F$4:$F$2007))
+SUMPRODUCT(('Diário 2º PA'!$E$4:$E$1978='Analítico Cx.'!$B61)*('Diário 2º PA'!$B$4:$B$1978&gt;=N$4)*('Diário 2º PA'!$B$4:$B$1978&lt;=EOMONTH(N$4,0))*('Diário 2º PA'!$F$4:$F$1978))
+SUMPRODUCT(('Diário 3º PA'!$E$4:$E$1994='Analítico Cx.'!$B61)*('Diário 3º PA'!$B$4:$B$1994&gt;=N$4)*('Diário 3º PA'!$B$4:$B$1994&lt;=EOMONTH(N$4,0))*('Diário 3º PA'!$F$4:$F$1994))
+SUMPRODUCT(('Diário 4º PA'!$E$4:$E$2000='Analítico Cx.'!$B61)*('Diário 4º PA'!$B$4:$B$2000&gt;=N$4)*('Diário 4º PA'!$B$4:$B$2000&lt;=EOMONTH(N$4,0))*('Diário 4º PA'!$F$4:$F$2000))</f>
        <v>0</v>
      </c>
      <c r="O61" s="315">
        <f t="shared" si="19"/>
        <v>12187.649999999998</v>
      </c>
      <c r="P61" s="316">
        <f t="shared" si="20"/>
        <v>5.9209106340685485E-4</v>
      </c>
      <c r="Q61" s="295"/>
      <c r="R61" s="295"/>
      <c r="S61" s="295"/>
      <c r="T61" s="295"/>
      <c r="U61" s="295"/>
      <c r="V61" s="295"/>
      <c r="W61" s="295"/>
      <c r="X61" s="295"/>
      <c r="Y61" s="295"/>
      <c r="Z61" s="295"/>
    </row>
    <row r="62" spans="1:26" ht="23.25" customHeight="1" x14ac:dyDescent="0.25">
      <c r="A62" s="331" t="s">
        <v>222</v>
      </c>
      <c r="B62" s="246" t="s">
        <v>223</v>
      </c>
      <c r="C62" s="289">
        <f>SUMPRODUCT(('Diário 1º PA'!$E$4:$E$2007='Analítico Cx.'!$B62)*('Diário 1º PA'!$B$4:$B$2007&gt;=C$4)*('Diário 1º PA'!$B$4:$B$2007&lt;=EOMONTH(C$4,0))*('Diário 1º PA'!$F$4:$F$2007))
+SUMPRODUCT(('Diário 2º PA'!$E$4:$E$1978='Analítico Cx.'!$B62)*('Diário 2º PA'!$B$4:$B$1978&gt;=C$4)*('Diário 2º PA'!$B$4:$B$1978&lt;=EOMONTH(C$4,0))*('Diário 2º PA'!$F$4:$F$1978))
+SUMPRODUCT(('Diário 3º PA'!$E$4:$E$1994='Analítico Cx.'!$B62)*('Diário 3º PA'!$B$4:$B$1994&gt;=C$4)*('Diário 3º PA'!$B$4:$B$1994&lt;=EOMONTH(C$4,0))*('Diário 3º PA'!$F$4:$F$1994))
+SUMPRODUCT(('Diário 4º PA'!$E$4:$E$2000='Analítico Cx.'!$B62)*('Diário 4º PA'!$B$4:$B$2000&gt;=C$4)*('Diário 4º PA'!$B$4:$B$2000&lt;=EOMONTH(C$4,0))*('Diário 4º PA'!$F$4:$F$2000))</f>
        <v>16226.46</v>
      </c>
      <c r="D62" s="289">
        <f>SUMPRODUCT(('Diário 1º PA'!$E$4:$E$2007='Analítico Cx.'!$B62)*('Diário 1º PA'!$B$4:$B$2007&gt;=D$4)*('Diário 1º PA'!$B$4:$B$2007&lt;=EOMONTH(D$4,0))*('Diário 1º PA'!$F$4:$F$2007))
+SUMPRODUCT(('Diário 2º PA'!$E$4:$E$1978='Analítico Cx.'!$B62)*('Diário 2º PA'!$B$4:$B$1978&gt;=D$4)*('Diário 2º PA'!$B$4:$B$1978&lt;=EOMONTH(D$4,0))*('Diário 2º PA'!$F$4:$F$1978))
+SUMPRODUCT(('Diário 3º PA'!$E$4:$E$1994='Analítico Cx.'!$B62)*('Diário 3º PA'!$B$4:$B$1994&gt;=D$4)*('Diário 3º PA'!$B$4:$B$1994&lt;=EOMONTH(D$4,0))*('Diário 3º PA'!$F$4:$F$1994))
+SUMPRODUCT(('Diário 4º PA'!$E$4:$E$2000='Analítico Cx.'!$B62)*('Diário 4º PA'!$B$4:$B$2000&gt;=D$4)*('Diário 4º PA'!$B$4:$B$2000&lt;=EOMONTH(D$4,0))*('Diário 4º PA'!$F$4:$F$2000))</f>
        <v>9855.1600000000035</v>
      </c>
      <c r="E62" s="289">
        <f>SUMPRODUCT(('Diário 1º PA'!$E$4:$E$2007='Analítico Cx.'!$B62)*('Diário 1º PA'!$B$4:$B$2007&gt;=E$4)*('Diário 1º PA'!$B$4:$B$2007&lt;=EOMONTH(E$4,0))*('Diário 1º PA'!$F$4:$F$2007))
+SUMPRODUCT(('Diário 2º PA'!$E$4:$E$1978='Analítico Cx.'!$B62)*('Diário 2º PA'!$B$4:$B$1978&gt;=E$4)*('Diário 2º PA'!$B$4:$B$1978&lt;=EOMONTH(E$4,0))*('Diário 2º PA'!$F$4:$F$1978))
+SUMPRODUCT(('Diário 3º PA'!$E$4:$E$1994='Analítico Cx.'!$B62)*('Diário 3º PA'!$B$4:$B$1994&gt;=E$4)*('Diário 3º PA'!$B$4:$B$1994&lt;=EOMONTH(E$4,0))*('Diário 3º PA'!$F$4:$F$1994))
+SUMPRODUCT(('Diário 4º PA'!$E$4:$E$2000='Analítico Cx.'!$B62)*('Diário 4º PA'!$B$4:$B$2000&gt;=E$4)*('Diário 4º PA'!$B$4:$B$2000&lt;=EOMONTH(E$4,0))*('Diário 4º PA'!$F$4:$F$2000))</f>
        <v>19090.839999999997</v>
      </c>
      <c r="F62" s="289">
        <f>SUMPRODUCT(('Diário 1º PA'!$E$4:$E$2007='Analítico Cx.'!$B62)*('Diário 1º PA'!$B$4:$B$2007&gt;=F$4)*('Diário 1º PA'!$B$4:$B$2007&lt;=EOMONTH(F$4,0))*('Diário 1º PA'!$F$4:$F$2007))
+SUMPRODUCT(('Diário 2º PA'!$E$4:$E$1978='Analítico Cx.'!$B62)*('Diário 2º PA'!$B$4:$B$1978&gt;=F$4)*('Diário 2º PA'!$B$4:$B$1978&lt;=EOMONTH(F$4,0))*('Diário 2º PA'!$F$4:$F$1978))
+SUMPRODUCT(('Diário 3º PA'!$E$4:$E$1994='Analítico Cx.'!$B62)*('Diário 3º PA'!$B$4:$B$1994&gt;=F$4)*('Diário 3º PA'!$B$4:$B$1994&lt;=EOMONTH(F$4,0))*('Diário 3º PA'!$F$4:$F$1994))
+SUMPRODUCT(('Diário 4º PA'!$E$4:$E$2000='Analítico Cx.'!$B62)*('Diário 4º PA'!$B$4:$B$2000&gt;=F$4)*('Diário 4º PA'!$B$4:$B$2000&lt;=EOMONTH(F$4,0))*('Diário 4º PA'!$F$4:$F$2000))</f>
        <v>5869.4299999999985</v>
      </c>
      <c r="G62" s="289">
        <f>SUMPRODUCT(('Diário 1º PA'!$E$4:$E$2007='Analítico Cx.'!$B62)*('Diário 1º PA'!$B$4:$B$2007&gt;=G$4)*('Diário 1º PA'!$B$4:$B$2007&lt;=EOMONTH(G$4,0))*('Diário 1º PA'!$F$4:$F$2007))
+SUMPRODUCT(('Diário 2º PA'!$E$4:$E$1978='Analítico Cx.'!$B62)*('Diário 2º PA'!$B$4:$B$1978&gt;=G$4)*('Diário 2º PA'!$B$4:$B$1978&lt;=EOMONTH(G$4,0))*('Diário 2º PA'!$F$4:$F$1978))
+SUMPRODUCT(('Diário 3º PA'!$E$4:$E$1994='Analítico Cx.'!$B62)*('Diário 3º PA'!$B$4:$B$1994&gt;=G$4)*('Diário 3º PA'!$B$4:$B$1994&lt;=EOMONTH(G$4,0))*('Diário 3º PA'!$F$4:$F$1994))
+SUMPRODUCT(('Diário 4º PA'!$E$4:$E$2000='Analítico Cx.'!$B62)*('Diário 4º PA'!$B$4:$B$2000&gt;=G$4)*('Diário 4º PA'!$B$4:$B$2000&lt;=EOMONTH(G$4,0))*('Diário 4º PA'!$F$4:$F$2000))</f>
        <v>2713.87</v>
      </c>
      <c r="H62" s="289">
        <f>SUMPRODUCT(('Diário 1º PA'!$E$4:$E$2007='Analítico Cx.'!$B62)*('Diário 1º PA'!$B$4:$B$2007&gt;=H$4)*('Diário 1º PA'!$B$4:$B$2007&lt;=EOMONTH(H$4,0))*('Diário 1º PA'!$F$4:$F$2007))
+SUMPRODUCT(('Diário 2º PA'!$E$4:$E$1978='Analítico Cx.'!$B62)*('Diário 2º PA'!$B$4:$B$1978&gt;=H$4)*('Diário 2º PA'!$B$4:$B$1978&lt;=EOMONTH(H$4,0))*('Diário 2º PA'!$F$4:$F$1978))
+SUMPRODUCT(('Diário 3º PA'!$E$4:$E$1994='Analítico Cx.'!$B62)*('Diário 3º PA'!$B$4:$B$1994&gt;=H$4)*('Diário 3º PA'!$B$4:$B$1994&lt;=EOMONTH(H$4,0))*('Diário 3º PA'!$F$4:$F$1994))
+SUMPRODUCT(('Diário 4º PA'!$E$4:$E$2000='Analítico Cx.'!$B62)*('Diário 4º PA'!$B$4:$B$2000&gt;=H$4)*('Diário 4º PA'!$B$4:$B$2000&lt;=EOMONTH(H$4,0))*('Diário 4º PA'!$F$4:$F$2000))</f>
        <v>2301.3100000000004</v>
      </c>
      <c r="I62" s="289">
        <f>SUMPRODUCT(('Diário 1º PA'!$E$4:$E$2007='Analítico Cx.'!$B62)*('Diário 1º PA'!$B$4:$B$2007&gt;=I$4)*('Diário 1º PA'!$B$4:$B$2007&lt;=EOMONTH(I$4,0))*('Diário 1º PA'!$F$4:$F$2007))
+SUMPRODUCT(('Diário 2º PA'!$E$4:$E$1978='Analítico Cx.'!$B62)*('Diário 2º PA'!$B$4:$B$1978&gt;=I$4)*('Diário 2º PA'!$B$4:$B$1978&lt;=EOMONTH(I$4,0))*('Diário 2º PA'!$F$4:$F$1978))
+SUMPRODUCT(('Diário 3º PA'!$E$4:$E$1994='Analítico Cx.'!$B62)*('Diário 3º PA'!$B$4:$B$1994&gt;=I$4)*('Diário 3º PA'!$B$4:$B$1994&lt;=EOMONTH(I$4,0))*('Diário 3º PA'!$F$4:$F$1994))
+SUMPRODUCT(('Diário 4º PA'!$E$4:$E$2000='Analítico Cx.'!$B62)*('Diário 4º PA'!$B$4:$B$2000&gt;=I$4)*('Diário 4º PA'!$B$4:$B$2000&lt;=EOMONTH(I$4,0))*('Diário 4º PA'!$F$4:$F$2000))</f>
        <v>3977.7400000000002</v>
      </c>
      <c r="J62" s="289">
        <f>SUMPRODUCT(('Diário 1º PA'!$E$4:$E$2007='Analítico Cx.'!$B62)*('Diário 1º PA'!$B$4:$B$2007&gt;=J$4)*('Diário 1º PA'!$B$4:$B$2007&lt;=EOMONTH(J$4,0))*('Diário 1º PA'!$F$4:$F$2007))
+SUMPRODUCT(('Diário 2º PA'!$E$4:$E$1978='Analítico Cx.'!$B62)*('Diário 2º PA'!$B$4:$B$1978&gt;=J$4)*('Diário 2º PA'!$B$4:$B$1978&lt;=EOMONTH(J$4,0))*('Diário 2º PA'!$F$4:$F$1978))
+SUMPRODUCT(('Diário 3º PA'!$E$4:$E$1994='Analítico Cx.'!$B62)*('Diário 3º PA'!$B$4:$B$1994&gt;=J$4)*('Diário 3º PA'!$B$4:$B$1994&lt;=EOMONTH(J$4,0))*('Diário 3º PA'!$F$4:$F$1994))
+SUMPRODUCT(('Diário 4º PA'!$E$4:$E$2000='Analítico Cx.'!$B62)*('Diário 4º PA'!$B$4:$B$2000&gt;=J$4)*('Diário 4º PA'!$B$4:$B$2000&lt;=EOMONTH(J$4,0))*('Diário 4º PA'!$F$4:$F$2000))</f>
        <v>0</v>
      </c>
      <c r="K62" s="289">
        <f>SUMPRODUCT(('Diário 1º PA'!$E$4:$E$2007='Analítico Cx.'!$B62)*('Diário 1º PA'!$B$4:$B$2007&gt;=K$4)*('Diário 1º PA'!$B$4:$B$2007&lt;=EOMONTH(K$4,0))*('Diário 1º PA'!$F$4:$F$2007))
+SUMPRODUCT(('Diário 2º PA'!$E$4:$E$1978='Analítico Cx.'!$B62)*('Diário 2º PA'!$B$4:$B$1978&gt;=K$4)*('Diário 2º PA'!$B$4:$B$1978&lt;=EOMONTH(K$4,0))*('Diário 2º PA'!$F$4:$F$1978))
+SUMPRODUCT(('Diário 3º PA'!$E$4:$E$1994='Analítico Cx.'!$B62)*('Diário 3º PA'!$B$4:$B$1994&gt;=K$4)*('Diário 3º PA'!$B$4:$B$1994&lt;=EOMONTH(K$4,0))*('Diário 3º PA'!$F$4:$F$1994))
+SUMPRODUCT(('Diário 4º PA'!$E$4:$E$2000='Analítico Cx.'!$B62)*('Diário 4º PA'!$B$4:$B$2000&gt;=K$4)*('Diário 4º PA'!$B$4:$B$2000&lt;=EOMONTH(K$4,0))*('Diário 4º PA'!$F$4:$F$2000))</f>
        <v>0</v>
      </c>
      <c r="L62" s="289">
        <f>SUMPRODUCT(('Diário 1º PA'!$E$4:$E$2007='Analítico Cx.'!$B62)*('Diário 1º PA'!$B$4:$B$2007&gt;=L$4)*('Diário 1º PA'!$B$4:$B$2007&lt;=EOMONTH(L$4,0))*('Diário 1º PA'!$F$4:$F$2007))
+SUMPRODUCT(('Diário 2º PA'!$E$4:$E$1978='Analítico Cx.'!$B62)*('Diário 2º PA'!$B$4:$B$1978&gt;=L$4)*('Diário 2º PA'!$B$4:$B$1978&lt;=EOMONTH(L$4,0))*('Diário 2º PA'!$F$4:$F$1978))
+SUMPRODUCT(('Diário 3º PA'!$E$4:$E$1994='Analítico Cx.'!$B62)*('Diário 3º PA'!$B$4:$B$1994&gt;=L$4)*('Diário 3º PA'!$B$4:$B$1994&lt;=EOMONTH(L$4,0))*('Diário 3º PA'!$F$4:$F$1994))
+SUMPRODUCT(('Diário 4º PA'!$E$4:$E$2000='Analítico Cx.'!$B62)*('Diário 4º PA'!$B$4:$B$2000&gt;=L$4)*('Diário 4º PA'!$B$4:$B$2000&lt;=EOMONTH(L$4,0))*('Diário 4º PA'!$F$4:$F$2000))</f>
        <v>0</v>
      </c>
      <c r="M62" s="289">
        <f>SUMPRODUCT(('Diário 1º PA'!$E$4:$E$2007='Analítico Cx.'!$B62)*('Diário 1º PA'!$B$4:$B$2007&gt;=M$4)*('Diário 1º PA'!$B$4:$B$2007&lt;=EOMONTH(M$4,0))*('Diário 1º PA'!$F$4:$F$2007))
+SUMPRODUCT(('Diário 2º PA'!$E$4:$E$1978='Analítico Cx.'!$B62)*('Diário 2º PA'!$B$4:$B$1978&gt;=M$4)*('Diário 2º PA'!$B$4:$B$1978&lt;=EOMONTH(M$4,0))*('Diário 2º PA'!$F$4:$F$1978))
+SUMPRODUCT(('Diário 3º PA'!$E$4:$E$1994='Analítico Cx.'!$B62)*('Diário 3º PA'!$B$4:$B$1994&gt;=M$4)*('Diário 3º PA'!$B$4:$B$1994&lt;=EOMONTH(M$4,0))*('Diário 3º PA'!$F$4:$F$1994))
+SUMPRODUCT(('Diário 4º PA'!$E$4:$E$2000='Analítico Cx.'!$B62)*('Diário 4º PA'!$B$4:$B$2000&gt;=M$4)*('Diário 4º PA'!$B$4:$B$2000&lt;=EOMONTH(M$4,0))*('Diário 4º PA'!$F$4:$F$2000))</f>
        <v>0</v>
      </c>
      <c r="N62" s="289">
        <f>SUMPRODUCT(('Diário 1º PA'!$E$4:$E$2007='Analítico Cx.'!$B62)*('Diário 1º PA'!$B$4:$B$2007&gt;=N$4)*('Diário 1º PA'!$B$4:$B$2007&lt;=EOMONTH(N$4,0))*('Diário 1º PA'!$F$4:$F$2007))
+SUMPRODUCT(('Diário 2º PA'!$E$4:$E$1978='Analítico Cx.'!$B62)*('Diário 2º PA'!$B$4:$B$1978&gt;=N$4)*('Diário 2º PA'!$B$4:$B$1978&lt;=EOMONTH(N$4,0))*('Diário 2º PA'!$F$4:$F$1978))
+SUMPRODUCT(('Diário 3º PA'!$E$4:$E$1994='Analítico Cx.'!$B62)*('Diário 3º PA'!$B$4:$B$1994&gt;=N$4)*('Diário 3º PA'!$B$4:$B$1994&lt;=EOMONTH(N$4,0))*('Diário 3º PA'!$F$4:$F$1994))
+SUMPRODUCT(('Diário 4º PA'!$E$4:$E$2000='Analítico Cx.'!$B62)*('Diário 4º PA'!$B$4:$B$2000&gt;=N$4)*('Diário 4º PA'!$B$4:$B$2000&lt;=EOMONTH(N$4,0))*('Diário 4º PA'!$F$4:$F$2000))</f>
        <v>0</v>
      </c>
      <c r="O62" s="315">
        <f t="shared" si="19"/>
        <v>60034.81</v>
      </c>
      <c r="P62" s="316">
        <f t="shared" si="20"/>
        <v>2.9165650879643319E-3</v>
      </c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1:26" ht="23.25" customHeight="1" x14ac:dyDescent="0.25">
      <c r="A63" s="331" t="s">
        <v>224</v>
      </c>
      <c r="B63" s="246" t="s">
        <v>225</v>
      </c>
      <c r="C63" s="289">
        <f>SUMPRODUCT(('Diário 1º PA'!$E$4:$E$2007='Analítico Cx.'!$B63)*('Diário 1º PA'!$B$4:$B$2007&gt;=C$4)*('Diário 1º PA'!$B$4:$B$2007&lt;=EOMONTH(C$4,0))*('Diário 1º PA'!$F$4:$F$2007))
+SUMPRODUCT(('Diário 2º PA'!$E$4:$E$1978='Analítico Cx.'!$B63)*('Diário 2º PA'!$B$4:$B$1978&gt;=C$4)*('Diário 2º PA'!$B$4:$B$1978&lt;=EOMONTH(C$4,0))*('Diário 2º PA'!$F$4:$F$1978))
+SUMPRODUCT(('Diário 3º PA'!$E$4:$E$1994='Analítico Cx.'!$B63)*('Diário 3º PA'!$B$4:$B$1994&gt;=C$4)*('Diário 3º PA'!$B$4:$B$1994&lt;=EOMONTH(C$4,0))*('Diário 3º PA'!$F$4:$F$1994))
+SUMPRODUCT(('Diário 4º PA'!$E$4:$E$2000='Analítico Cx.'!$B63)*('Diário 4º PA'!$B$4:$B$2000&gt;=C$4)*('Diário 4º PA'!$B$4:$B$2000&lt;=EOMONTH(C$4,0))*('Diário 4º PA'!$F$4:$F$2000))</f>
        <v>2085.5</v>
      </c>
      <c r="D63" s="289">
        <f>SUMPRODUCT(('Diário 1º PA'!$E$4:$E$2007='Analítico Cx.'!$B63)*('Diário 1º PA'!$B$4:$B$2007&gt;=D$4)*('Diário 1º PA'!$B$4:$B$2007&lt;=EOMONTH(D$4,0))*('Diário 1º PA'!$F$4:$F$2007))
+SUMPRODUCT(('Diário 2º PA'!$E$4:$E$1978='Analítico Cx.'!$B63)*('Diário 2º PA'!$B$4:$B$1978&gt;=D$4)*('Diário 2º PA'!$B$4:$B$1978&lt;=EOMONTH(D$4,0))*('Diário 2º PA'!$F$4:$F$1978))
+SUMPRODUCT(('Diário 3º PA'!$E$4:$E$1994='Analítico Cx.'!$B63)*('Diário 3º PA'!$B$4:$B$1994&gt;=D$4)*('Diário 3º PA'!$B$4:$B$1994&lt;=EOMONTH(D$4,0))*('Diário 3º PA'!$F$4:$F$1994))
+SUMPRODUCT(('Diário 4º PA'!$E$4:$E$2000='Analítico Cx.'!$B63)*('Diário 4º PA'!$B$4:$B$2000&gt;=D$4)*('Diário 4º PA'!$B$4:$B$2000&lt;=EOMONTH(D$4,0))*('Diário 4º PA'!$F$4:$F$2000))</f>
        <v>141732.70000000001</v>
      </c>
      <c r="E63" s="289">
        <f>SUMPRODUCT(('Diário 1º PA'!$E$4:$E$2007='Analítico Cx.'!$B63)*('Diário 1º PA'!$B$4:$B$2007&gt;=E$4)*('Diário 1º PA'!$B$4:$B$2007&lt;=EOMONTH(E$4,0))*('Diário 1º PA'!$F$4:$F$2007))
+SUMPRODUCT(('Diário 2º PA'!$E$4:$E$1978='Analítico Cx.'!$B63)*('Diário 2º PA'!$B$4:$B$1978&gt;=E$4)*('Diário 2º PA'!$B$4:$B$1978&lt;=EOMONTH(E$4,0))*('Diário 2º PA'!$F$4:$F$1978))
+SUMPRODUCT(('Diário 3º PA'!$E$4:$E$1994='Analítico Cx.'!$B63)*('Diário 3º PA'!$B$4:$B$1994&gt;=E$4)*('Diário 3º PA'!$B$4:$B$1994&lt;=EOMONTH(E$4,0))*('Diário 3º PA'!$F$4:$F$1994))
+SUMPRODUCT(('Diário 4º PA'!$E$4:$E$2000='Analítico Cx.'!$B63)*('Diário 4º PA'!$B$4:$B$2000&gt;=E$4)*('Diário 4º PA'!$B$4:$B$2000&lt;=EOMONTH(E$4,0))*('Diário 4º PA'!$F$4:$F$2000))</f>
        <v>126647.65999999999</v>
      </c>
      <c r="F63" s="289">
        <f>SUMPRODUCT(('Diário 1º PA'!$E$4:$E$2007='Analítico Cx.'!$B63)*('Diário 1º PA'!$B$4:$B$2007&gt;=F$4)*('Diário 1º PA'!$B$4:$B$2007&lt;=EOMONTH(F$4,0))*('Diário 1º PA'!$F$4:$F$2007))
+SUMPRODUCT(('Diário 2º PA'!$E$4:$E$1978='Analítico Cx.'!$B63)*('Diário 2º PA'!$B$4:$B$1978&gt;=F$4)*('Diário 2º PA'!$B$4:$B$1978&lt;=EOMONTH(F$4,0))*('Diário 2º PA'!$F$4:$F$1978))
+SUMPRODUCT(('Diário 3º PA'!$E$4:$E$1994='Analítico Cx.'!$B63)*('Diário 3º PA'!$B$4:$B$1994&gt;=F$4)*('Diário 3º PA'!$B$4:$B$1994&lt;=EOMONTH(F$4,0))*('Diário 3º PA'!$F$4:$F$1994))
+SUMPRODUCT(('Diário 4º PA'!$E$4:$E$2000='Analítico Cx.'!$B63)*('Diário 4º PA'!$B$4:$B$2000&gt;=F$4)*('Diário 4º PA'!$B$4:$B$2000&lt;=EOMONTH(F$4,0))*('Diário 4º PA'!$F$4:$F$2000))</f>
        <v>2090.25</v>
      </c>
      <c r="G63" s="289">
        <f>SUMPRODUCT(('Diário 1º PA'!$E$4:$E$2007='Analítico Cx.'!$B63)*('Diário 1º PA'!$B$4:$B$2007&gt;=G$4)*('Diário 1º PA'!$B$4:$B$2007&lt;=EOMONTH(G$4,0))*('Diário 1º PA'!$F$4:$F$2007))
+SUMPRODUCT(('Diário 2º PA'!$E$4:$E$1978='Analítico Cx.'!$B63)*('Diário 2º PA'!$B$4:$B$1978&gt;=G$4)*('Diário 2º PA'!$B$4:$B$1978&lt;=EOMONTH(G$4,0))*('Diário 2º PA'!$F$4:$F$1978))
+SUMPRODUCT(('Diário 3º PA'!$E$4:$E$1994='Analítico Cx.'!$B63)*('Diário 3º PA'!$B$4:$B$1994&gt;=G$4)*('Diário 3º PA'!$B$4:$B$1994&lt;=EOMONTH(G$4,0))*('Diário 3º PA'!$F$4:$F$1994))
+SUMPRODUCT(('Diário 4º PA'!$E$4:$E$2000='Analítico Cx.'!$B63)*('Diário 4º PA'!$B$4:$B$2000&gt;=G$4)*('Diário 4º PA'!$B$4:$B$2000&lt;=EOMONTH(G$4,0))*('Diário 4º PA'!$F$4:$F$2000))</f>
        <v>3266.5</v>
      </c>
      <c r="H63" s="289">
        <f>SUMPRODUCT(('Diário 1º PA'!$E$4:$E$2007='Analítico Cx.'!$B63)*('Diário 1º PA'!$B$4:$B$2007&gt;=H$4)*('Diário 1º PA'!$B$4:$B$2007&lt;=EOMONTH(H$4,0))*('Diário 1º PA'!$F$4:$F$2007))
+SUMPRODUCT(('Diário 2º PA'!$E$4:$E$1978='Analítico Cx.'!$B63)*('Diário 2º PA'!$B$4:$B$1978&gt;=H$4)*('Diário 2º PA'!$B$4:$B$1978&lt;=EOMONTH(H$4,0))*('Diário 2º PA'!$F$4:$F$1978))
+SUMPRODUCT(('Diário 3º PA'!$E$4:$E$1994='Analítico Cx.'!$B63)*('Diário 3º PA'!$B$4:$B$1994&gt;=H$4)*('Diário 3º PA'!$B$4:$B$1994&lt;=EOMONTH(H$4,0))*('Diário 3º PA'!$F$4:$F$1994))
+SUMPRODUCT(('Diário 4º PA'!$E$4:$E$2000='Analítico Cx.'!$B63)*('Diário 4º PA'!$B$4:$B$2000&gt;=H$4)*('Diário 4º PA'!$B$4:$B$2000&lt;=EOMONTH(H$4,0))*('Diário 4º PA'!$F$4:$F$2000))</f>
        <v>746.31</v>
      </c>
      <c r="I63" s="289">
        <f>SUMPRODUCT(('Diário 1º PA'!$E$4:$E$2007='Analítico Cx.'!$B63)*('Diário 1º PA'!$B$4:$B$2007&gt;=I$4)*('Diário 1º PA'!$B$4:$B$2007&lt;=EOMONTH(I$4,0))*('Diário 1º PA'!$F$4:$F$2007))
+SUMPRODUCT(('Diário 2º PA'!$E$4:$E$1978='Analítico Cx.'!$B63)*('Diário 2º PA'!$B$4:$B$1978&gt;=I$4)*('Diário 2º PA'!$B$4:$B$1978&lt;=EOMONTH(I$4,0))*('Diário 2º PA'!$F$4:$F$1978))
+SUMPRODUCT(('Diário 3º PA'!$E$4:$E$1994='Analítico Cx.'!$B63)*('Diário 3º PA'!$B$4:$B$1994&gt;=I$4)*('Diário 3º PA'!$B$4:$B$1994&lt;=EOMONTH(I$4,0))*('Diário 3º PA'!$F$4:$F$1994))
+SUMPRODUCT(('Diário 4º PA'!$E$4:$E$2000='Analítico Cx.'!$B63)*('Diário 4º PA'!$B$4:$B$2000&gt;=I$4)*('Diário 4º PA'!$B$4:$B$2000&lt;=EOMONTH(I$4,0))*('Diário 4º PA'!$F$4:$F$2000))</f>
        <v>1475.82</v>
      </c>
      <c r="J63" s="289">
        <f>SUMPRODUCT(('Diário 1º PA'!$E$4:$E$2007='Analítico Cx.'!$B63)*('Diário 1º PA'!$B$4:$B$2007&gt;=J$4)*('Diário 1º PA'!$B$4:$B$2007&lt;=EOMONTH(J$4,0))*('Diário 1º PA'!$F$4:$F$2007))
+SUMPRODUCT(('Diário 2º PA'!$E$4:$E$1978='Analítico Cx.'!$B63)*('Diário 2º PA'!$B$4:$B$1978&gt;=J$4)*('Diário 2º PA'!$B$4:$B$1978&lt;=EOMONTH(J$4,0))*('Diário 2º PA'!$F$4:$F$1978))
+SUMPRODUCT(('Diário 3º PA'!$E$4:$E$1994='Analítico Cx.'!$B63)*('Diário 3º PA'!$B$4:$B$1994&gt;=J$4)*('Diário 3º PA'!$B$4:$B$1994&lt;=EOMONTH(J$4,0))*('Diário 3º PA'!$F$4:$F$1994))
+SUMPRODUCT(('Diário 4º PA'!$E$4:$E$2000='Analítico Cx.'!$B63)*('Diário 4º PA'!$B$4:$B$2000&gt;=J$4)*('Diário 4º PA'!$B$4:$B$2000&lt;=EOMONTH(J$4,0))*('Diário 4º PA'!$F$4:$F$2000))</f>
        <v>0</v>
      </c>
      <c r="K63" s="289">
        <f>SUMPRODUCT(('Diário 1º PA'!$E$4:$E$2007='Analítico Cx.'!$B63)*('Diário 1º PA'!$B$4:$B$2007&gt;=K$4)*('Diário 1º PA'!$B$4:$B$2007&lt;=EOMONTH(K$4,0))*('Diário 1º PA'!$F$4:$F$2007))
+SUMPRODUCT(('Diário 2º PA'!$E$4:$E$1978='Analítico Cx.'!$B63)*('Diário 2º PA'!$B$4:$B$1978&gt;=K$4)*('Diário 2º PA'!$B$4:$B$1978&lt;=EOMONTH(K$4,0))*('Diário 2º PA'!$F$4:$F$1978))
+SUMPRODUCT(('Diário 3º PA'!$E$4:$E$1994='Analítico Cx.'!$B63)*('Diário 3º PA'!$B$4:$B$1994&gt;=K$4)*('Diário 3º PA'!$B$4:$B$1994&lt;=EOMONTH(K$4,0))*('Diário 3º PA'!$F$4:$F$1994))
+SUMPRODUCT(('Diário 4º PA'!$E$4:$E$2000='Analítico Cx.'!$B63)*('Diário 4º PA'!$B$4:$B$2000&gt;=K$4)*('Diário 4º PA'!$B$4:$B$2000&lt;=EOMONTH(K$4,0))*('Diário 4º PA'!$F$4:$F$2000))</f>
        <v>0</v>
      </c>
      <c r="L63" s="289">
        <f>SUMPRODUCT(('Diário 1º PA'!$E$4:$E$2007='Analítico Cx.'!$B63)*('Diário 1º PA'!$B$4:$B$2007&gt;=L$4)*('Diário 1º PA'!$B$4:$B$2007&lt;=EOMONTH(L$4,0))*('Diário 1º PA'!$F$4:$F$2007))
+SUMPRODUCT(('Diário 2º PA'!$E$4:$E$1978='Analítico Cx.'!$B63)*('Diário 2º PA'!$B$4:$B$1978&gt;=L$4)*('Diário 2º PA'!$B$4:$B$1978&lt;=EOMONTH(L$4,0))*('Diário 2º PA'!$F$4:$F$1978))
+SUMPRODUCT(('Diário 3º PA'!$E$4:$E$1994='Analítico Cx.'!$B63)*('Diário 3º PA'!$B$4:$B$1994&gt;=L$4)*('Diário 3º PA'!$B$4:$B$1994&lt;=EOMONTH(L$4,0))*('Diário 3º PA'!$F$4:$F$1994))
+SUMPRODUCT(('Diário 4º PA'!$E$4:$E$2000='Analítico Cx.'!$B63)*('Diário 4º PA'!$B$4:$B$2000&gt;=L$4)*('Diário 4º PA'!$B$4:$B$2000&lt;=EOMONTH(L$4,0))*('Diário 4º PA'!$F$4:$F$2000))</f>
        <v>0</v>
      </c>
      <c r="M63" s="289">
        <f>SUMPRODUCT(('Diário 1º PA'!$E$4:$E$2007='Analítico Cx.'!$B63)*('Diário 1º PA'!$B$4:$B$2007&gt;=M$4)*('Diário 1º PA'!$B$4:$B$2007&lt;=EOMONTH(M$4,0))*('Diário 1º PA'!$F$4:$F$2007))
+SUMPRODUCT(('Diário 2º PA'!$E$4:$E$1978='Analítico Cx.'!$B63)*('Diário 2º PA'!$B$4:$B$1978&gt;=M$4)*('Diário 2º PA'!$B$4:$B$1978&lt;=EOMONTH(M$4,0))*('Diário 2º PA'!$F$4:$F$1978))
+SUMPRODUCT(('Diário 3º PA'!$E$4:$E$1994='Analítico Cx.'!$B63)*('Diário 3º PA'!$B$4:$B$1994&gt;=M$4)*('Diário 3º PA'!$B$4:$B$1994&lt;=EOMONTH(M$4,0))*('Diário 3º PA'!$F$4:$F$1994))
+SUMPRODUCT(('Diário 4º PA'!$E$4:$E$2000='Analítico Cx.'!$B63)*('Diário 4º PA'!$B$4:$B$2000&gt;=M$4)*('Diário 4º PA'!$B$4:$B$2000&lt;=EOMONTH(M$4,0))*('Diário 4º PA'!$F$4:$F$2000))</f>
        <v>0</v>
      </c>
      <c r="N63" s="289">
        <f>SUMPRODUCT(('Diário 1º PA'!$E$4:$E$2007='Analítico Cx.'!$B63)*('Diário 1º PA'!$B$4:$B$2007&gt;=N$4)*('Diário 1º PA'!$B$4:$B$2007&lt;=EOMONTH(N$4,0))*('Diário 1º PA'!$F$4:$F$2007))
+SUMPRODUCT(('Diário 2º PA'!$E$4:$E$1978='Analítico Cx.'!$B63)*('Diário 2º PA'!$B$4:$B$1978&gt;=N$4)*('Diário 2º PA'!$B$4:$B$1978&lt;=EOMONTH(N$4,0))*('Diário 2º PA'!$F$4:$F$1978))
+SUMPRODUCT(('Diário 3º PA'!$E$4:$E$1994='Analítico Cx.'!$B63)*('Diário 3º PA'!$B$4:$B$1994&gt;=N$4)*('Diário 3º PA'!$B$4:$B$1994&lt;=EOMONTH(N$4,0))*('Diário 3º PA'!$F$4:$F$1994))
+SUMPRODUCT(('Diário 4º PA'!$E$4:$E$2000='Analítico Cx.'!$B63)*('Diário 4º PA'!$B$4:$B$2000&gt;=N$4)*('Diário 4º PA'!$B$4:$B$2000&lt;=EOMONTH(N$4,0))*('Diário 4º PA'!$F$4:$F$2000))</f>
        <v>0</v>
      </c>
      <c r="O63" s="315">
        <f t="shared" si="19"/>
        <v>278044.74</v>
      </c>
      <c r="P63" s="316">
        <f t="shared" si="20"/>
        <v>1.3507756276335676E-2</v>
      </c>
      <c r="Q63" s="295"/>
      <c r="R63" s="295"/>
      <c r="S63" s="295"/>
      <c r="T63" s="295"/>
      <c r="U63" s="295"/>
      <c r="V63" s="295"/>
      <c r="W63" s="295"/>
      <c r="X63" s="295"/>
      <c r="Y63" s="295"/>
      <c r="Z63" s="295"/>
    </row>
    <row r="64" spans="1:26" ht="23.25" customHeight="1" x14ac:dyDescent="0.25">
      <c r="A64" s="331" t="s">
        <v>226</v>
      </c>
      <c r="B64" s="246" t="s">
        <v>227</v>
      </c>
      <c r="C64" s="289">
        <f>SUMPRODUCT(('Diário 1º PA'!$E$4:$E$2007='Analítico Cx.'!$B64)*('Diário 1º PA'!$B$4:$B$2007&gt;=C$4)*('Diário 1º PA'!$B$4:$B$2007&lt;=EOMONTH(C$4,0))*('Diário 1º PA'!$F$4:$F$2007))
+SUMPRODUCT(('Diário 2º PA'!$E$4:$E$1978='Analítico Cx.'!$B64)*('Diário 2º PA'!$B$4:$B$1978&gt;=C$4)*('Diário 2º PA'!$B$4:$B$1978&lt;=EOMONTH(C$4,0))*('Diário 2º PA'!$F$4:$F$1978))
+SUMPRODUCT(('Diário 3º PA'!$E$4:$E$1994='Analítico Cx.'!$B64)*('Diário 3º PA'!$B$4:$B$1994&gt;=C$4)*('Diário 3º PA'!$B$4:$B$1994&lt;=EOMONTH(C$4,0))*('Diário 3º PA'!$F$4:$F$1994))
+SUMPRODUCT(('Diário 4º PA'!$E$4:$E$2000='Analítico Cx.'!$B64)*('Diário 4º PA'!$B$4:$B$2000&gt;=C$4)*('Diário 4º PA'!$B$4:$B$2000&lt;=EOMONTH(C$4,0))*('Diário 4º PA'!$F$4:$F$2000))</f>
        <v>6811.0199999999995</v>
      </c>
      <c r="D64" s="289">
        <f>SUMPRODUCT(('Diário 1º PA'!$E$4:$E$2007='Analítico Cx.'!$B64)*('Diário 1º PA'!$B$4:$B$2007&gt;=D$4)*('Diário 1º PA'!$B$4:$B$2007&lt;=EOMONTH(D$4,0))*('Diário 1º PA'!$F$4:$F$2007))
+SUMPRODUCT(('Diário 2º PA'!$E$4:$E$1978='Analítico Cx.'!$B64)*('Diário 2º PA'!$B$4:$B$1978&gt;=D$4)*('Diário 2º PA'!$B$4:$B$1978&lt;=EOMONTH(D$4,0))*('Diário 2º PA'!$F$4:$F$1978))
+SUMPRODUCT(('Diário 3º PA'!$E$4:$E$1994='Analítico Cx.'!$B64)*('Diário 3º PA'!$B$4:$B$1994&gt;=D$4)*('Diário 3º PA'!$B$4:$B$1994&lt;=EOMONTH(D$4,0))*('Diário 3º PA'!$F$4:$F$1994))
+SUMPRODUCT(('Diário 4º PA'!$E$4:$E$2000='Analítico Cx.'!$B64)*('Diário 4º PA'!$B$4:$B$2000&gt;=D$4)*('Diário 4º PA'!$B$4:$B$2000&lt;=EOMONTH(D$4,0))*('Diário 4º PA'!$F$4:$F$2000))</f>
        <v>21930.420000000002</v>
      </c>
      <c r="E64" s="289">
        <f>SUMPRODUCT(('Diário 1º PA'!$E$4:$E$2007='Analítico Cx.'!$B64)*('Diário 1º PA'!$B$4:$B$2007&gt;=E$4)*('Diário 1º PA'!$B$4:$B$2007&lt;=EOMONTH(E$4,0))*('Diário 1º PA'!$F$4:$F$2007))
+SUMPRODUCT(('Diário 2º PA'!$E$4:$E$1978='Analítico Cx.'!$B64)*('Diário 2º PA'!$B$4:$B$1978&gt;=E$4)*('Diário 2º PA'!$B$4:$B$1978&lt;=EOMONTH(E$4,0))*('Diário 2º PA'!$F$4:$F$1978))
+SUMPRODUCT(('Diário 3º PA'!$E$4:$E$1994='Analítico Cx.'!$B64)*('Diário 3º PA'!$B$4:$B$1994&gt;=E$4)*('Diário 3º PA'!$B$4:$B$1994&lt;=EOMONTH(E$4,0))*('Diário 3º PA'!$F$4:$F$1994))
+SUMPRODUCT(('Diário 4º PA'!$E$4:$E$2000='Analítico Cx.'!$B64)*('Diário 4º PA'!$B$4:$B$2000&gt;=E$4)*('Diário 4º PA'!$B$4:$B$2000&lt;=EOMONTH(E$4,0))*('Diário 4º PA'!$F$4:$F$2000))</f>
        <v>25621.850000000002</v>
      </c>
      <c r="F64" s="289">
        <f>SUMPRODUCT(('Diário 1º PA'!$E$4:$E$2007='Analítico Cx.'!$B64)*('Diário 1º PA'!$B$4:$B$2007&gt;=F$4)*('Diário 1º PA'!$B$4:$B$2007&lt;=EOMONTH(F$4,0))*('Diário 1º PA'!$F$4:$F$2007))
+SUMPRODUCT(('Diário 2º PA'!$E$4:$E$1978='Analítico Cx.'!$B64)*('Diário 2º PA'!$B$4:$B$1978&gt;=F$4)*('Diário 2º PA'!$B$4:$B$1978&lt;=EOMONTH(F$4,0))*('Diário 2º PA'!$F$4:$F$1978))
+SUMPRODUCT(('Diário 3º PA'!$E$4:$E$1994='Analítico Cx.'!$B64)*('Diário 3º PA'!$B$4:$B$1994&gt;=F$4)*('Diário 3º PA'!$B$4:$B$1994&lt;=EOMONTH(F$4,0))*('Diário 3º PA'!$F$4:$F$1994))
+SUMPRODUCT(('Diário 4º PA'!$E$4:$E$2000='Analítico Cx.'!$B64)*('Diário 4º PA'!$B$4:$B$2000&gt;=F$4)*('Diário 4º PA'!$B$4:$B$2000&lt;=EOMONTH(F$4,0))*('Diário 4º PA'!$F$4:$F$2000))</f>
        <v>28894.959999999995</v>
      </c>
      <c r="G64" s="289">
        <f>SUMPRODUCT(('Diário 1º PA'!$E$4:$E$2007='Analítico Cx.'!$B64)*('Diário 1º PA'!$B$4:$B$2007&gt;=G$4)*('Diário 1º PA'!$B$4:$B$2007&lt;=EOMONTH(G$4,0))*('Diário 1º PA'!$F$4:$F$2007))
+SUMPRODUCT(('Diário 2º PA'!$E$4:$E$1978='Analítico Cx.'!$B64)*('Diário 2º PA'!$B$4:$B$1978&gt;=G$4)*('Diário 2º PA'!$B$4:$B$1978&lt;=EOMONTH(G$4,0))*('Diário 2º PA'!$F$4:$F$1978))
+SUMPRODUCT(('Diário 3º PA'!$E$4:$E$1994='Analítico Cx.'!$B64)*('Diário 3º PA'!$B$4:$B$1994&gt;=G$4)*('Diário 3º PA'!$B$4:$B$1994&lt;=EOMONTH(G$4,0))*('Diário 3º PA'!$F$4:$F$1994))
+SUMPRODUCT(('Diário 4º PA'!$E$4:$E$2000='Analítico Cx.'!$B64)*('Diário 4º PA'!$B$4:$B$2000&gt;=G$4)*('Diário 4º PA'!$B$4:$B$2000&lt;=EOMONTH(G$4,0))*('Diário 4º PA'!$F$4:$F$2000))</f>
        <v>24955.410000000007</v>
      </c>
      <c r="H64" s="289">
        <f>SUMPRODUCT(('Diário 1º PA'!$E$4:$E$2007='Analítico Cx.'!$B64)*('Diário 1º PA'!$B$4:$B$2007&gt;=H$4)*('Diário 1º PA'!$B$4:$B$2007&lt;=EOMONTH(H$4,0))*('Diário 1º PA'!$F$4:$F$2007))
+SUMPRODUCT(('Diário 2º PA'!$E$4:$E$1978='Analítico Cx.'!$B64)*('Diário 2º PA'!$B$4:$B$1978&gt;=H$4)*('Diário 2º PA'!$B$4:$B$1978&lt;=EOMONTH(H$4,0))*('Diário 2º PA'!$F$4:$F$1978))
+SUMPRODUCT(('Diário 3º PA'!$E$4:$E$1994='Analítico Cx.'!$B64)*('Diário 3º PA'!$B$4:$B$1994&gt;=H$4)*('Diário 3º PA'!$B$4:$B$1994&lt;=EOMONTH(H$4,0))*('Diário 3º PA'!$F$4:$F$1994))
+SUMPRODUCT(('Diário 4º PA'!$E$4:$E$2000='Analítico Cx.'!$B64)*('Diário 4º PA'!$B$4:$B$2000&gt;=H$4)*('Diário 4º PA'!$B$4:$B$2000&lt;=EOMONTH(H$4,0))*('Diário 4º PA'!$F$4:$F$2000))</f>
        <v>24416.059999999998</v>
      </c>
      <c r="I64" s="289">
        <f>SUMPRODUCT(('Diário 1º PA'!$E$4:$E$2007='Analítico Cx.'!$B64)*('Diário 1º PA'!$B$4:$B$2007&gt;=I$4)*('Diário 1º PA'!$B$4:$B$2007&lt;=EOMONTH(I$4,0))*('Diário 1º PA'!$F$4:$F$2007))
+SUMPRODUCT(('Diário 2º PA'!$E$4:$E$1978='Analítico Cx.'!$B64)*('Diário 2º PA'!$B$4:$B$1978&gt;=I$4)*('Diário 2º PA'!$B$4:$B$1978&lt;=EOMONTH(I$4,0))*('Diário 2º PA'!$F$4:$F$1978))
+SUMPRODUCT(('Diário 3º PA'!$E$4:$E$1994='Analítico Cx.'!$B64)*('Diário 3º PA'!$B$4:$B$1994&gt;=I$4)*('Diário 3º PA'!$B$4:$B$1994&lt;=EOMONTH(I$4,0))*('Diário 3º PA'!$F$4:$F$1994))
+SUMPRODUCT(('Diário 4º PA'!$E$4:$E$2000='Analítico Cx.'!$B64)*('Diário 4º PA'!$B$4:$B$2000&gt;=I$4)*('Diário 4º PA'!$B$4:$B$2000&lt;=EOMONTH(I$4,0))*('Diário 4º PA'!$F$4:$F$2000))</f>
        <v>23537.32</v>
      </c>
      <c r="J64" s="289">
        <f>SUMPRODUCT(('Diário 1º PA'!$E$4:$E$2007='Analítico Cx.'!$B64)*('Diário 1º PA'!$B$4:$B$2007&gt;=J$4)*('Diário 1º PA'!$B$4:$B$2007&lt;=EOMONTH(J$4,0))*('Diário 1º PA'!$F$4:$F$2007))
+SUMPRODUCT(('Diário 2º PA'!$E$4:$E$1978='Analítico Cx.'!$B64)*('Diário 2º PA'!$B$4:$B$1978&gt;=J$4)*('Diário 2º PA'!$B$4:$B$1978&lt;=EOMONTH(J$4,0))*('Diário 2º PA'!$F$4:$F$1978))
+SUMPRODUCT(('Diário 3º PA'!$E$4:$E$1994='Analítico Cx.'!$B64)*('Diário 3º PA'!$B$4:$B$1994&gt;=J$4)*('Diário 3º PA'!$B$4:$B$1994&lt;=EOMONTH(J$4,0))*('Diário 3º PA'!$F$4:$F$1994))
+SUMPRODUCT(('Diário 4º PA'!$E$4:$E$2000='Analítico Cx.'!$B64)*('Diário 4º PA'!$B$4:$B$2000&gt;=J$4)*('Diário 4º PA'!$B$4:$B$2000&lt;=EOMONTH(J$4,0))*('Diário 4º PA'!$F$4:$F$2000))</f>
        <v>0</v>
      </c>
      <c r="K64" s="289">
        <f>SUMPRODUCT(('Diário 1º PA'!$E$4:$E$2007='Analítico Cx.'!$B64)*('Diário 1º PA'!$B$4:$B$2007&gt;=K$4)*('Diário 1º PA'!$B$4:$B$2007&lt;=EOMONTH(K$4,0))*('Diário 1º PA'!$F$4:$F$2007))
+SUMPRODUCT(('Diário 2º PA'!$E$4:$E$1978='Analítico Cx.'!$B64)*('Diário 2º PA'!$B$4:$B$1978&gt;=K$4)*('Diário 2º PA'!$B$4:$B$1978&lt;=EOMONTH(K$4,0))*('Diário 2º PA'!$F$4:$F$1978))
+SUMPRODUCT(('Diário 3º PA'!$E$4:$E$1994='Analítico Cx.'!$B64)*('Diário 3º PA'!$B$4:$B$1994&gt;=K$4)*('Diário 3º PA'!$B$4:$B$1994&lt;=EOMONTH(K$4,0))*('Diário 3º PA'!$F$4:$F$1994))
+SUMPRODUCT(('Diário 4º PA'!$E$4:$E$2000='Analítico Cx.'!$B64)*('Diário 4º PA'!$B$4:$B$2000&gt;=K$4)*('Diário 4º PA'!$B$4:$B$2000&lt;=EOMONTH(K$4,0))*('Diário 4º PA'!$F$4:$F$2000))</f>
        <v>0</v>
      </c>
      <c r="L64" s="289">
        <f>SUMPRODUCT(('Diário 1º PA'!$E$4:$E$2007='Analítico Cx.'!$B64)*('Diário 1º PA'!$B$4:$B$2007&gt;=L$4)*('Diário 1º PA'!$B$4:$B$2007&lt;=EOMONTH(L$4,0))*('Diário 1º PA'!$F$4:$F$2007))
+SUMPRODUCT(('Diário 2º PA'!$E$4:$E$1978='Analítico Cx.'!$B64)*('Diário 2º PA'!$B$4:$B$1978&gt;=L$4)*('Diário 2º PA'!$B$4:$B$1978&lt;=EOMONTH(L$4,0))*('Diário 2º PA'!$F$4:$F$1978))
+SUMPRODUCT(('Diário 3º PA'!$E$4:$E$1994='Analítico Cx.'!$B64)*('Diário 3º PA'!$B$4:$B$1994&gt;=L$4)*('Diário 3º PA'!$B$4:$B$1994&lt;=EOMONTH(L$4,0))*('Diário 3º PA'!$F$4:$F$1994))
+SUMPRODUCT(('Diário 4º PA'!$E$4:$E$2000='Analítico Cx.'!$B64)*('Diário 4º PA'!$B$4:$B$2000&gt;=L$4)*('Diário 4º PA'!$B$4:$B$2000&lt;=EOMONTH(L$4,0))*('Diário 4º PA'!$F$4:$F$2000))</f>
        <v>0</v>
      </c>
      <c r="M64" s="289">
        <f>SUMPRODUCT(('Diário 1º PA'!$E$4:$E$2007='Analítico Cx.'!$B64)*('Diário 1º PA'!$B$4:$B$2007&gt;=M$4)*('Diário 1º PA'!$B$4:$B$2007&lt;=EOMONTH(M$4,0))*('Diário 1º PA'!$F$4:$F$2007))
+SUMPRODUCT(('Diário 2º PA'!$E$4:$E$1978='Analítico Cx.'!$B64)*('Diário 2º PA'!$B$4:$B$1978&gt;=M$4)*('Diário 2º PA'!$B$4:$B$1978&lt;=EOMONTH(M$4,0))*('Diário 2º PA'!$F$4:$F$1978))
+SUMPRODUCT(('Diário 3º PA'!$E$4:$E$1994='Analítico Cx.'!$B64)*('Diário 3º PA'!$B$4:$B$1994&gt;=M$4)*('Diário 3º PA'!$B$4:$B$1994&lt;=EOMONTH(M$4,0))*('Diário 3º PA'!$F$4:$F$1994))
+SUMPRODUCT(('Diário 4º PA'!$E$4:$E$2000='Analítico Cx.'!$B64)*('Diário 4º PA'!$B$4:$B$2000&gt;=M$4)*('Diário 4º PA'!$B$4:$B$2000&lt;=EOMONTH(M$4,0))*('Diário 4º PA'!$F$4:$F$2000))</f>
        <v>0</v>
      </c>
      <c r="N64" s="289">
        <f>SUMPRODUCT(('Diário 1º PA'!$E$4:$E$2007='Analítico Cx.'!$B64)*('Diário 1º PA'!$B$4:$B$2007&gt;=N$4)*('Diário 1º PA'!$B$4:$B$2007&lt;=EOMONTH(N$4,0))*('Diário 1º PA'!$F$4:$F$2007))
+SUMPRODUCT(('Diário 2º PA'!$E$4:$E$1978='Analítico Cx.'!$B64)*('Diário 2º PA'!$B$4:$B$1978&gt;=N$4)*('Diário 2º PA'!$B$4:$B$1978&lt;=EOMONTH(N$4,0))*('Diário 2º PA'!$F$4:$F$1978))
+SUMPRODUCT(('Diário 3º PA'!$E$4:$E$1994='Analítico Cx.'!$B64)*('Diário 3º PA'!$B$4:$B$1994&gt;=N$4)*('Diário 3º PA'!$B$4:$B$1994&lt;=EOMONTH(N$4,0))*('Diário 3º PA'!$F$4:$F$1994))
+SUMPRODUCT(('Diário 4º PA'!$E$4:$E$2000='Analítico Cx.'!$B64)*('Diário 4º PA'!$B$4:$B$2000&gt;=N$4)*('Diário 4º PA'!$B$4:$B$2000&lt;=EOMONTH(N$4,0))*('Diário 4º PA'!$F$4:$F$2000))</f>
        <v>0</v>
      </c>
      <c r="O64" s="315">
        <f t="shared" si="19"/>
        <v>156167.04000000001</v>
      </c>
      <c r="P64" s="316">
        <f t="shared" si="20"/>
        <v>7.5867873447876223E-3</v>
      </c>
      <c r="Q64" s="295"/>
      <c r="R64" s="295"/>
      <c r="S64" s="295"/>
      <c r="T64" s="295"/>
      <c r="U64" s="295"/>
      <c r="V64" s="295"/>
      <c r="W64" s="295"/>
      <c r="X64" s="295"/>
      <c r="Y64" s="295"/>
      <c r="Z64" s="295"/>
    </row>
    <row r="65" spans="1:26" ht="23.25" customHeight="1" x14ac:dyDescent="0.25">
      <c r="A65" s="331" t="s">
        <v>228</v>
      </c>
      <c r="B65" s="246" t="s">
        <v>229</v>
      </c>
      <c r="C65" s="289">
        <f>SUMPRODUCT(('Diário 1º PA'!$E$4:$E$2007='Analítico Cx.'!$B65)*('Diário 1º PA'!$B$4:$B$2007&gt;=C$4)*('Diário 1º PA'!$B$4:$B$2007&lt;=EOMONTH(C$4,0))*('Diário 1º PA'!$F$4:$F$2007))
+SUMPRODUCT(('Diário 2º PA'!$E$4:$E$1978='Analítico Cx.'!$B65)*('Diário 2º PA'!$B$4:$B$1978&gt;=C$4)*('Diário 2º PA'!$B$4:$B$1978&lt;=EOMONTH(C$4,0))*('Diário 2º PA'!$F$4:$F$1978))
+SUMPRODUCT(('Diário 3º PA'!$E$4:$E$1994='Analítico Cx.'!$B65)*('Diário 3º PA'!$B$4:$B$1994&gt;=C$4)*('Diário 3º PA'!$B$4:$B$1994&lt;=EOMONTH(C$4,0))*('Diário 3º PA'!$F$4:$F$1994))
+SUMPRODUCT(('Diário 4º PA'!$E$4:$E$2000='Analítico Cx.'!$B65)*('Diário 4º PA'!$B$4:$B$2000&gt;=C$4)*('Diário 4º PA'!$B$4:$B$2000&lt;=EOMONTH(C$4,0))*('Diário 4º PA'!$F$4:$F$2000))</f>
        <v>9352.35</v>
      </c>
      <c r="D65" s="289">
        <f>SUMPRODUCT(('Diário 1º PA'!$E$4:$E$2007='Analítico Cx.'!$B65)*('Diário 1º PA'!$B$4:$B$2007&gt;=D$4)*('Diário 1º PA'!$B$4:$B$2007&lt;=EOMONTH(D$4,0))*('Diário 1º PA'!$F$4:$F$2007))
+SUMPRODUCT(('Diário 2º PA'!$E$4:$E$1978='Analítico Cx.'!$B65)*('Diário 2º PA'!$B$4:$B$1978&gt;=D$4)*('Diário 2º PA'!$B$4:$B$1978&lt;=EOMONTH(D$4,0))*('Diário 2º PA'!$F$4:$F$1978))
+SUMPRODUCT(('Diário 3º PA'!$E$4:$E$1994='Analítico Cx.'!$B65)*('Diário 3º PA'!$B$4:$B$1994&gt;=D$4)*('Diário 3º PA'!$B$4:$B$1994&lt;=EOMONTH(D$4,0))*('Diário 3º PA'!$F$4:$F$1994))
+SUMPRODUCT(('Diário 4º PA'!$E$4:$E$2000='Analítico Cx.'!$B65)*('Diário 4º PA'!$B$4:$B$2000&gt;=D$4)*('Diário 4º PA'!$B$4:$B$2000&lt;=EOMONTH(D$4,0))*('Diário 4º PA'!$F$4:$F$2000))</f>
        <v>18711.330000000002</v>
      </c>
      <c r="E65" s="289">
        <f>SUMPRODUCT(('Diário 1º PA'!$E$4:$E$2007='Analítico Cx.'!$B65)*('Diário 1º PA'!$B$4:$B$2007&gt;=E$4)*('Diário 1º PA'!$B$4:$B$2007&lt;=EOMONTH(E$4,0))*('Diário 1º PA'!$F$4:$F$2007))
+SUMPRODUCT(('Diário 2º PA'!$E$4:$E$1978='Analítico Cx.'!$B65)*('Diário 2º PA'!$B$4:$B$1978&gt;=E$4)*('Diário 2º PA'!$B$4:$B$1978&lt;=EOMONTH(E$4,0))*('Diário 2º PA'!$F$4:$F$1978))
+SUMPRODUCT(('Diário 3º PA'!$E$4:$E$1994='Analítico Cx.'!$B65)*('Diário 3º PA'!$B$4:$B$1994&gt;=E$4)*('Diário 3º PA'!$B$4:$B$1994&lt;=EOMONTH(E$4,0))*('Diário 3º PA'!$F$4:$F$1994))
+SUMPRODUCT(('Diário 4º PA'!$E$4:$E$2000='Analítico Cx.'!$B65)*('Diário 4º PA'!$B$4:$B$2000&gt;=E$4)*('Diário 4º PA'!$B$4:$B$2000&lt;=EOMONTH(E$4,0))*('Diário 4º PA'!$F$4:$F$2000))</f>
        <v>21526.359999999997</v>
      </c>
      <c r="F65" s="289">
        <f>SUMPRODUCT(('Diário 1º PA'!$E$4:$E$2007='Analítico Cx.'!$B65)*('Diário 1º PA'!$B$4:$B$2007&gt;=F$4)*('Diário 1º PA'!$B$4:$B$2007&lt;=EOMONTH(F$4,0))*('Diário 1º PA'!$F$4:$F$2007))
+SUMPRODUCT(('Diário 2º PA'!$E$4:$E$1978='Analítico Cx.'!$B65)*('Diário 2º PA'!$B$4:$B$1978&gt;=F$4)*('Diário 2º PA'!$B$4:$B$1978&lt;=EOMONTH(F$4,0))*('Diário 2º PA'!$F$4:$F$1978))
+SUMPRODUCT(('Diário 3º PA'!$E$4:$E$1994='Analítico Cx.'!$B65)*('Diário 3º PA'!$B$4:$B$1994&gt;=F$4)*('Diário 3º PA'!$B$4:$B$1994&lt;=EOMONTH(F$4,0))*('Diário 3º PA'!$F$4:$F$1994))
+SUMPRODUCT(('Diário 4º PA'!$E$4:$E$2000='Analítico Cx.'!$B65)*('Diário 4º PA'!$B$4:$B$2000&gt;=F$4)*('Diário 4º PA'!$B$4:$B$2000&lt;=EOMONTH(F$4,0))*('Diário 4º PA'!$F$4:$F$2000))</f>
        <v>21238.13</v>
      </c>
      <c r="G65" s="289">
        <f>SUMPRODUCT(('Diário 1º PA'!$E$4:$E$2007='Analítico Cx.'!$B65)*('Diário 1º PA'!$B$4:$B$2007&gt;=G$4)*('Diário 1º PA'!$B$4:$B$2007&lt;=EOMONTH(G$4,0))*('Diário 1º PA'!$F$4:$F$2007))
+SUMPRODUCT(('Diário 2º PA'!$E$4:$E$1978='Analítico Cx.'!$B65)*('Diário 2º PA'!$B$4:$B$1978&gt;=G$4)*('Diário 2º PA'!$B$4:$B$1978&lt;=EOMONTH(G$4,0))*('Diário 2º PA'!$F$4:$F$1978))
+SUMPRODUCT(('Diário 3º PA'!$E$4:$E$1994='Analítico Cx.'!$B65)*('Diário 3º PA'!$B$4:$B$1994&gt;=G$4)*('Diário 3º PA'!$B$4:$B$1994&lt;=EOMONTH(G$4,0))*('Diário 3º PA'!$F$4:$F$1994))
+SUMPRODUCT(('Diário 4º PA'!$E$4:$E$2000='Analítico Cx.'!$B65)*('Diário 4º PA'!$B$4:$B$2000&gt;=G$4)*('Diário 4º PA'!$B$4:$B$2000&lt;=EOMONTH(G$4,0))*('Diário 4º PA'!$F$4:$F$2000))</f>
        <v>21895.74</v>
      </c>
      <c r="H65" s="289">
        <f>SUMPRODUCT(('Diário 1º PA'!$E$4:$E$2007='Analítico Cx.'!$B65)*('Diário 1º PA'!$B$4:$B$2007&gt;=H$4)*('Diário 1º PA'!$B$4:$B$2007&lt;=EOMONTH(H$4,0))*('Diário 1º PA'!$F$4:$F$2007))
+SUMPRODUCT(('Diário 2º PA'!$E$4:$E$1978='Analítico Cx.'!$B65)*('Diário 2º PA'!$B$4:$B$1978&gt;=H$4)*('Diário 2º PA'!$B$4:$B$1978&lt;=EOMONTH(H$4,0))*('Diário 2º PA'!$F$4:$F$1978))
+SUMPRODUCT(('Diário 3º PA'!$E$4:$E$1994='Analítico Cx.'!$B65)*('Diário 3º PA'!$B$4:$B$1994&gt;=H$4)*('Diário 3º PA'!$B$4:$B$1994&lt;=EOMONTH(H$4,0))*('Diário 3º PA'!$F$4:$F$1994))
+SUMPRODUCT(('Diário 4º PA'!$E$4:$E$2000='Analítico Cx.'!$B65)*('Diário 4º PA'!$B$4:$B$2000&gt;=H$4)*('Diário 4º PA'!$B$4:$B$2000&lt;=EOMONTH(H$4,0))*('Diário 4º PA'!$F$4:$F$2000))</f>
        <v>19754.999999999996</v>
      </c>
      <c r="I65" s="289">
        <f>SUMPRODUCT(('Diário 1º PA'!$E$4:$E$2007='Analítico Cx.'!$B65)*('Diário 1º PA'!$B$4:$B$2007&gt;=I$4)*('Diário 1º PA'!$B$4:$B$2007&lt;=EOMONTH(I$4,0))*('Diário 1º PA'!$F$4:$F$2007))
+SUMPRODUCT(('Diário 2º PA'!$E$4:$E$1978='Analítico Cx.'!$B65)*('Diário 2º PA'!$B$4:$B$1978&gt;=I$4)*('Diário 2º PA'!$B$4:$B$1978&lt;=EOMONTH(I$4,0))*('Diário 2º PA'!$F$4:$F$1978))
+SUMPRODUCT(('Diário 3º PA'!$E$4:$E$1994='Analítico Cx.'!$B65)*('Diário 3º PA'!$B$4:$B$1994&gt;=I$4)*('Diário 3º PA'!$B$4:$B$1994&lt;=EOMONTH(I$4,0))*('Diário 3º PA'!$F$4:$F$1994))
+SUMPRODUCT(('Diário 4º PA'!$E$4:$E$2000='Analítico Cx.'!$B65)*('Diário 4º PA'!$B$4:$B$2000&gt;=I$4)*('Diário 4º PA'!$B$4:$B$2000&lt;=EOMONTH(I$4,0))*('Diário 4º PA'!$F$4:$F$2000))</f>
        <v>23249.02</v>
      </c>
      <c r="J65" s="289">
        <f>SUMPRODUCT(('Diário 1º PA'!$E$4:$E$2007='Analítico Cx.'!$B65)*('Diário 1º PA'!$B$4:$B$2007&gt;=J$4)*('Diário 1º PA'!$B$4:$B$2007&lt;=EOMONTH(J$4,0))*('Diário 1º PA'!$F$4:$F$2007))
+SUMPRODUCT(('Diário 2º PA'!$E$4:$E$1978='Analítico Cx.'!$B65)*('Diário 2º PA'!$B$4:$B$1978&gt;=J$4)*('Diário 2º PA'!$B$4:$B$1978&lt;=EOMONTH(J$4,0))*('Diário 2º PA'!$F$4:$F$1978))
+SUMPRODUCT(('Diário 3º PA'!$E$4:$E$1994='Analítico Cx.'!$B65)*('Diário 3º PA'!$B$4:$B$1994&gt;=J$4)*('Diário 3º PA'!$B$4:$B$1994&lt;=EOMONTH(J$4,0))*('Diário 3º PA'!$F$4:$F$1994))
+SUMPRODUCT(('Diário 4º PA'!$E$4:$E$2000='Analítico Cx.'!$B65)*('Diário 4º PA'!$B$4:$B$2000&gt;=J$4)*('Diário 4º PA'!$B$4:$B$2000&lt;=EOMONTH(J$4,0))*('Diário 4º PA'!$F$4:$F$2000))</f>
        <v>0</v>
      </c>
      <c r="K65" s="289">
        <f>SUMPRODUCT(('Diário 1º PA'!$E$4:$E$2007='Analítico Cx.'!$B65)*('Diário 1º PA'!$B$4:$B$2007&gt;=K$4)*('Diário 1º PA'!$B$4:$B$2007&lt;=EOMONTH(K$4,0))*('Diário 1º PA'!$F$4:$F$2007))
+SUMPRODUCT(('Diário 2º PA'!$E$4:$E$1978='Analítico Cx.'!$B65)*('Diário 2º PA'!$B$4:$B$1978&gt;=K$4)*('Diário 2º PA'!$B$4:$B$1978&lt;=EOMONTH(K$4,0))*('Diário 2º PA'!$F$4:$F$1978))
+SUMPRODUCT(('Diário 3º PA'!$E$4:$E$1994='Analítico Cx.'!$B65)*('Diário 3º PA'!$B$4:$B$1994&gt;=K$4)*('Diário 3º PA'!$B$4:$B$1994&lt;=EOMONTH(K$4,0))*('Diário 3º PA'!$F$4:$F$1994))
+SUMPRODUCT(('Diário 4º PA'!$E$4:$E$2000='Analítico Cx.'!$B65)*('Diário 4º PA'!$B$4:$B$2000&gt;=K$4)*('Diário 4º PA'!$B$4:$B$2000&lt;=EOMONTH(K$4,0))*('Diário 4º PA'!$F$4:$F$2000))</f>
        <v>0</v>
      </c>
      <c r="L65" s="289">
        <f>SUMPRODUCT(('Diário 1º PA'!$E$4:$E$2007='Analítico Cx.'!$B65)*('Diário 1º PA'!$B$4:$B$2007&gt;=L$4)*('Diário 1º PA'!$B$4:$B$2007&lt;=EOMONTH(L$4,0))*('Diário 1º PA'!$F$4:$F$2007))
+SUMPRODUCT(('Diário 2º PA'!$E$4:$E$1978='Analítico Cx.'!$B65)*('Diário 2º PA'!$B$4:$B$1978&gt;=L$4)*('Diário 2º PA'!$B$4:$B$1978&lt;=EOMONTH(L$4,0))*('Diário 2º PA'!$F$4:$F$1978))
+SUMPRODUCT(('Diário 3º PA'!$E$4:$E$1994='Analítico Cx.'!$B65)*('Diário 3º PA'!$B$4:$B$1994&gt;=L$4)*('Diário 3º PA'!$B$4:$B$1994&lt;=EOMONTH(L$4,0))*('Diário 3º PA'!$F$4:$F$1994))
+SUMPRODUCT(('Diário 4º PA'!$E$4:$E$2000='Analítico Cx.'!$B65)*('Diário 4º PA'!$B$4:$B$2000&gt;=L$4)*('Diário 4º PA'!$B$4:$B$2000&lt;=EOMONTH(L$4,0))*('Diário 4º PA'!$F$4:$F$2000))</f>
        <v>0</v>
      </c>
      <c r="M65" s="289">
        <f>SUMPRODUCT(('Diário 1º PA'!$E$4:$E$2007='Analítico Cx.'!$B65)*('Diário 1º PA'!$B$4:$B$2007&gt;=M$4)*('Diário 1º PA'!$B$4:$B$2007&lt;=EOMONTH(M$4,0))*('Diário 1º PA'!$F$4:$F$2007))
+SUMPRODUCT(('Diário 2º PA'!$E$4:$E$1978='Analítico Cx.'!$B65)*('Diário 2º PA'!$B$4:$B$1978&gt;=M$4)*('Diário 2º PA'!$B$4:$B$1978&lt;=EOMONTH(M$4,0))*('Diário 2º PA'!$F$4:$F$1978))
+SUMPRODUCT(('Diário 3º PA'!$E$4:$E$1994='Analítico Cx.'!$B65)*('Diário 3º PA'!$B$4:$B$1994&gt;=M$4)*('Diário 3º PA'!$B$4:$B$1994&lt;=EOMONTH(M$4,0))*('Diário 3º PA'!$F$4:$F$1994))
+SUMPRODUCT(('Diário 4º PA'!$E$4:$E$2000='Analítico Cx.'!$B65)*('Diário 4º PA'!$B$4:$B$2000&gt;=M$4)*('Diário 4º PA'!$B$4:$B$2000&lt;=EOMONTH(M$4,0))*('Diário 4º PA'!$F$4:$F$2000))</f>
        <v>0</v>
      </c>
      <c r="N65" s="289">
        <f>SUMPRODUCT(('Diário 1º PA'!$E$4:$E$2007='Analítico Cx.'!$B65)*('Diário 1º PA'!$B$4:$B$2007&gt;=N$4)*('Diário 1º PA'!$B$4:$B$2007&lt;=EOMONTH(N$4,0))*('Diário 1º PA'!$F$4:$F$2007))
+SUMPRODUCT(('Diário 2º PA'!$E$4:$E$1978='Analítico Cx.'!$B65)*('Diário 2º PA'!$B$4:$B$1978&gt;=N$4)*('Diário 2º PA'!$B$4:$B$1978&lt;=EOMONTH(N$4,0))*('Diário 2º PA'!$F$4:$F$1978))
+SUMPRODUCT(('Diário 3º PA'!$E$4:$E$1994='Analítico Cx.'!$B65)*('Diário 3º PA'!$B$4:$B$1994&gt;=N$4)*('Diário 3º PA'!$B$4:$B$1994&lt;=EOMONTH(N$4,0))*('Diário 3º PA'!$F$4:$F$1994))
+SUMPRODUCT(('Diário 4º PA'!$E$4:$E$2000='Analítico Cx.'!$B65)*('Diário 4º PA'!$B$4:$B$2000&gt;=N$4)*('Diário 4º PA'!$B$4:$B$2000&lt;=EOMONTH(N$4,0))*('Diário 4º PA'!$F$4:$F$2000))</f>
        <v>0</v>
      </c>
      <c r="O65" s="315">
        <f t="shared" si="19"/>
        <v>135727.93</v>
      </c>
      <c r="P65" s="316">
        <f t="shared" si="20"/>
        <v>6.5938301811843273E-3</v>
      </c>
      <c r="Q65" s="295"/>
      <c r="R65" s="295"/>
      <c r="S65" s="295"/>
      <c r="T65" s="295"/>
      <c r="U65" s="295"/>
      <c r="V65" s="295"/>
      <c r="W65" s="295"/>
      <c r="X65" s="295"/>
      <c r="Y65" s="295"/>
      <c r="Z65" s="295"/>
    </row>
    <row r="66" spans="1:26" ht="23.25" customHeight="1" x14ac:dyDescent="0.25">
      <c r="A66" s="331" t="s">
        <v>230</v>
      </c>
      <c r="B66" s="246" t="s">
        <v>231</v>
      </c>
      <c r="C66" s="289">
        <f>SUMPRODUCT(('Diário 1º PA'!$E$4:$E$2007='Analítico Cx.'!$B66)*('Diário 1º PA'!$B$4:$B$2007&gt;=C$4)*('Diário 1º PA'!$B$4:$B$2007&lt;=EOMONTH(C$4,0))*('Diário 1º PA'!$F$4:$F$2007))
+SUMPRODUCT(('Diário 2º PA'!$E$4:$E$1978='Analítico Cx.'!$B66)*('Diário 2º PA'!$B$4:$B$1978&gt;=C$4)*('Diário 2º PA'!$B$4:$B$1978&lt;=EOMONTH(C$4,0))*('Diário 2º PA'!$F$4:$F$1978))
+SUMPRODUCT(('Diário 3º PA'!$E$4:$E$1994='Analítico Cx.'!$B66)*('Diário 3º PA'!$B$4:$B$1994&gt;=C$4)*('Diário 3º PA'!$B$4:$B$1994&lt;=EOMONTH(C$4,0))*('Diário 3º PA'!$F$4:$F$1994))
+SUMPRODUCT(('Diário 4º PA'!$E$4:$E$2000='Analítico Cx.'!$B66)*('Diário 4º PA'!$B$4:$B$2000&gt;=C$4)*('Diário 4º PA'!$B$4:$B$2000&lt;=EOMONTH(C$4,0))*('Diário 4º PA'!$F$4:$F$2000))</f>
        <v>152.08000000000001</v>
      </c>
      <c r="D66" s="289">
        <f>SUMPRODUCT(('Diário 1º PA'!$E$4:$E$2007='Analítico Cx.'!$B66)*('Diário 1º PA'!$B$4:$B$2007&gt;=D$4)*('Diário 1º PA'!$B$4:$B$2007&lt;=EOMONTH(D$4,0))*('Diário 1º PA'!$F$4:$F$2007))
+SUMPRODUCT(('Diário 2º PA'!$E$4:$E$1978='Analítico Cx.'!$B66)*('Diário 2º PA'!$B$4:$B$1978&gt;=D$4)*('Diário 2º PA'!$B$4:$B$1978&lt;=EOMONTH(D$4,0))*('Diário 2º PA'!$F$4:$F$1978))
+SUMPRODUCT(('Diário 3º PA'!$E$4:$E$1994='Analítico Cx.'!$B66)*('Diário 3º PA'!$B$4:$B$1994&gt;=D$4)*('Diário 3º PA'!$B$4:$B$1994&lt;=EOMONTH(D$4,0))*('Diário 3º PA'!$F$4:$F$1994))
+SUMPRODUCT(('Diário 4º PA'!$E$4:$E$2000='Analítico Cx.'!$B66)*('Diário 4º PA'!$B$4:$B$2000&gt;=D$4)*('Diário 4º PA'!$B$4:$B$2000&lt;=EOMONTH(D$4,0))*('Diário 4º PA'!$F$4:$F$2000))</f>
        <v>0</v>
      </c>
      <c r="E66" s="289">
        <f>SUMPRODUCT(('Diário 1º PA'!$E$4:$E$2007='Analítico Cx.'!$B66)*('Diário 1º PA'!$B$4:$B$2007&gt;=E$4)*('Diário 1º PA'!$B$4:$B$2007&lt;=EOMONTH(E$4,0))*('Diário 1º PA'!$F$4:$F$2007))
+SUMPRODUCT(('Diário 2º PA'!$E$4:$E$1978='Analítico Cx.'!$B66)*('Diário 2º PA'!$B$4:$B$1978&gt;=E$4)*('Diário 2º PA'!$B$4:$B$1978&lt;=EOMONTH(E$4,0))*('Diário 2º PA'!$F$4:$F$1978))
+SUMPRODUCT(('Diário 3º PA'!$E$4:$E$1994='Analítico Cx.'!$B66)*('Diário 3º PA'!$B$4:$B$1994&gt;=E$4)*('Diário 3º PA'!$B$4:$B$1994&lt;=EOMONTH(E$4,0))*('Diário 3º PA'!$F$4:$F$1994))
+SUMPRODUCT(('Diário 4º PA'!$E$4:$E$2000='Analítico Cx.'!$B66)*('Diário 4º PA'!$B$4:$B$2000&gt;=E$4)*('Diário 4º PA'!$B$4:$B$2000&lt;=EOMONTH(E$4,0))*('Diário 4º PA'!$F$4:$F$2000))</f>
        <v>39.6</v>
      </c>
      <c r="F66" s="289">
        <f>SUMPRODUCT(('Diário 1º PA'!$E$4:$E$2007='Analítico Cx.'!$B66)*('Diário 1º PA'!$B$4:$B$2007&gt;=F$4)*('Diário 1º PA'!$B$4:$B$2007&lt;=EOMONTH(F$4,0))*('Diário 1º PA'!$F$4:$F$2007))
+SUMPRODUCT(('Diário 2º PA'!$E$4:$E$1978='Analítico Cx.'!$B66)*('Diário 2º PA'!$B$4:$B$1978&gt;=F$4)*('Diário 2º PA'!$B$4:$B$1978&lt;=EOMONTH(F$4,0))*('Diário 2º PA'!$F$4:$F$1978))
+SUMPRODUCT(('Diário 3º PA'!$E$4:$E$1994='Analítico Cx.'!$B66)*('Diário 3º PA'!$B$4:$B$1994&gt;=F$4)*('Diário 3º PA'!$B$4:$B$1994&lt;=EOMONTH(F$4,0))*('Diário 3º PA'!$F$4:$F$1994))
+SUMPRODUCT(('Diário 4º PA'!$E$4:$E$2000='Analítico Cx.'!$B66)*('Diário 4º PA'!$B$4:$B$2000&gt;=F$4)*('Diário 4º PA'!$B$4:$B$2000&lt;=EOMONTH(F$4,0))*('Diário 4º PA'!$F$4:$F$2000))</f>
        <v>53.989999999999995</v>
      </c>
      <c r="G66" s="289">
        <f>SUMPRODUCT(('Diário 1º PA'!$E$4:$E$2007='Analítico Cx.'!$B66)*('Diário 1º PA'!$B$4:$B$2007&gt;=G$4)*('Diário 1º PA'!$B$4:$B$2007&lt;=EOMONTH(G$4,0))*('Diário 1º PA'!$F$4:$F$2007))
+SUMPRODUCT(('Diário 2º PA'!$E$4:$E$1978='Analítico Cx.'!$B66)*('Diário 2º PA'!$B$4:$B$1978&gt;=G$4)*('Diário 2º PA'!$B$4:$B$1978&lt;=EOMONTH(G$4,0))*('Diário 2º PA'!$F$4:$F$1978))
+SUMPRODUCT(('Diário 3º PA'!$E$4:$E$1994='Analítico Cx.'!$B66)*('Diário 3º PA'!$B$4:$B$1994&gt;=G$4)*('Diário 3º PA'!$B$4:$B$1994&lt;=EOMONTH(G$4,0))*('Diário 3º PA'!$F$4:$F$1994))
+SUMPRODUCT(('Diário 4º PA'!$E$4:$E$2000='Analítico Cx.'!$B66)*('Diário 4º PA'!$B$4:$B$2000&gt;=G$4)*('Diário 4º PA'!$B$4:$B$2000&lt;=EOMONTH(G$4,0))*('Diário 4º PA'!$F$4:$F$2000))</f>
        <v>291.82</v>
      </c>
      <c r="H66" s="289">
        <f>SUMPRODUCT(('Diário 1º PA'!$E$4:$E$2007='Analítico Cx.'!$B66)*('Diário 1º PA'!$B$4:$B$2007&gt;=H$4)*('Diário 1º PA'!$B$4:$B$2007&lt;=EOMONTH(H$4,0))*('Diário 1º PA'!$F$4:$F$2007))
+SUMPRODUCT(('Diário 2º PA'!$E$4:$E$1978='Analítico Cx.'!$B66)*('Diário 2º PA'!$B$4:$B$1978&gt;=H$4)*('Diário 2º PA'!$B$4:$B$1978&lt;=EOMONTH(H$4,0))*('Diário 2º PA'!$F$4:$F$1978))
+SUMPRODUCT(('Diário 3º PA'!$E$4:$E$1994='Analítico Cx.'!$B66)*('Diário 3º PA'!$B$4:$B$1994&gt;=H$4)*('Diário 3º PA'!$B$4:$B$1994&lt;=EOMONTH(H$4,0))*('Diário 3º PA'!$F$4:$F$1994))
+SUMPRODUCT(('Diário 4º PA'!$E$4:$E$2000='Analítico Cx.'!$B66)*('Diário 4º PA'!$B$4:$B$2000&gt;=H$4)*('Diário 4º PA'!$B$4:$B$2000&lt;=EOMONTH(H$4,0))*('Diário 4º PA'!$F$4:$F$2000))</f>
        <v>0</v>
      </c>
      <c r="I66" s="289">
        <f>SUMPRODUCT(('Diário 1º PA'!$E$4:$E$2007='Analítico Cx.'!$B66)*('Diário 1º PA'!$B$4:$B$2007&gt;=I$4)*('Diário 1º PA'!$B$4:$B$2007&lt;=EOMONTH(I$4,0))*('Diário 1º PA'!$F$4:$F$2007))
+SUMPRODUCT(('Diário 2º PA'!$E$4:$E$1978='Analítico Cx.'!$B66)*('Diário 2º PA'!$B$4:$B$1978&gt;=I$4)*('Diário 2º PA'!$B$4:$B$1978&lt;=EOMONTH(I$4,0))*('Diário 2º PA'!$F$4:$F$1978))
+SUMPRODUCT(('Diário 3º PA'!$E$4:$E$1994='Analítico Cx.'!$B66)*('Diário 3º PA'!$B$4:$B$1994&gt;=I$4)*('Diário 3º PA'!$B$4:$B$1994&lt;=EOMONTH(I$4,0))*('Diário 3º PA'!$F$4:$F$1994))
+SUMPRODUCT(('Diário 4º PA'!$E$4:$E$2000='Analítico Cx.'!$B66)*('Diário 4º PA'!$B$4:$B$2000&gt;=I$4)*('Diário 4º PA'!$B$4:$B$2000&lt;=EOMONTH(I$4,0))*('Diário 4º PA'!$F$4:$F$2000))</f>
        <v>0</v>
      </c>
      <c r="J66" s="289">
        <f>SUMPRODUCT(('Diário 1º PA'!$E$4:$E$2007='Analítico Cx.'!$B66)*('Diário 1º PA'!$B$4:$B$2007&gt;=J$4)*('Diário 1º PA'!$B$4:$B$2007&lt;=EOMONTH(J$4,0))*('Diário 1º PA'!$F$4:$F$2007))
+SUMPRODUCT(('Diário 2º PA'!$E$4:$E$1978='Analítico Cx.'!$B66)*('Diário 2º PA'!$B$4:$B$1978&gt;=J$4)*('Diário 2º PA'!$B$4:$B$1978&lt;=EOMONTH(J$4,0))*('Diário 2º PA'!$F$4:$F$1978))
+SUMPRODUCT(('Diário 3º PA'!$E$4:$E$1994='Analítico Cx.'!$B66)*('Diário 3º PA'!$B$4:$B$1994&gt;=J$4)*('Diário 3º PA'!$B$4:$B$1994&lt;=EOMONTH(J$4,0))*('Diário 3º PA'!$F$4:$F$1994))
+SUMPRODUCT(('Diário 4º PA'!$E$4:$E$2000='Analítico Cx.'!$B66)*('Diário 4º PA'!$B$4:$B$2000&gt;=J$4)*('Diário 4º PA'!$B$4:$B$2000&lt;=EOMONTH(J$4,0))*('Diário 4º PA'!$F$4:$F$2000))</f>
        <v>0</v>
      </c>
      <c r="K66" s="289">
        <f>SUMPRODUCT(('Diário 1º PA'!$E$4:$E$2007='Analítico Cx.'!$B66)*('Diário 1º PA'!$B$4:$B$2007&gt;=K$4)*('Diário 1º PA'!$B$4:$B$2007&lt;=EOMONTH(K$4,0))*('Diário 1º PA'!$F$4:$F$2007))
+SUMPRODUCT(('Diário 2º PA'!$E$4:$E$1978='Analítico Cx.'!$B66)*('Diário 2º PA'!$B$4:$B$1978&gt;=K$4)*('Diário 2º PA'!$B$4:$B$1978&lt;=EOMONTH(K$4,0))*('Diário 2º PA'!$F$4:$F$1978))
+SUMPRODUCT(('Diário 3º PA'!$E$4:$E$1994='Analítico Cx.'!$B66)*('Diário 3º PA'!$B$4:$B$1994&gt;=K$4)*('Diário 3º PA'!$B$4:$B$1994&lt;=EOMONTH(K$4,0))*('Diário 3º PA'!$F$4:$F$1994))
+SUMPRODUCT(('Diário 4º PA'!$E$4:$E$2000='Analítico Cx.'!$B66)*('Diário 4º PA'!$B$4:$B$2000&gt;=K$4)*('Diário 4º PA'!$B$4:$B$2000&lt;=EOMONTH(K$4,0))*('Diário 4º PA'!$F$4:$F$2000))</f>
        <v>0</v>
      </c>
      <c r="L66" s="289">
        <f>SUMPRODUCT(('Diário 1º PA'!$E$4:$E$2007='Analítico Cx.'!$B66)*('Diário 1º PA'!$B$4:$B$2007&gt;=L$4)*('Diário 1º PA'!$B$4:$B$2007&lt;=EOMONTH(L$4,0))*('Diário 1º PA'!$F$4:$F$2007))
+SUMPRODUCT(('Diário 2º PA'!$E$4:$E$1978='Analítico Cx.'!$B66)*('Diário 2º PA'!$B$4:$B$1978&gt;=L$4)*('Diário 2º PA'!$B$4:$B$1978&lt;=EOMONTH(L$4,0))*('Diário 2º PA'!$F$4:$F$1978))
+SUMPRODUCT(('Diário 3º PA'!$E$4:$E$1994='Analítico Cx.'!$B66)*('Diário 3º PA'!$B$4:$B$1994&gt;=L$4)*('Diário 3º PA'!$B$4:$B$1994&lt;=EOMONTH(L$4,0))*('Diário 3º PA'!$F$4:$F$1994))
+SUMPRODUCT(('Diário 4º PA'!$E$4:$E$2000='Analítico Cx.'!$B66)*('Diário 4º PA'!$B$4:$B$2000&gt;=L$4)*('Diário 4º PA'!$B$4:$B$2000&lt;=EOMONTH(L$4,0))*('Diário 4º PA'!$F$4:$F$2000))</f>
        <v>0</v>
      </c>
      <c r="M66" s="289">
        <f>SUMPRODUCT(('Diário 1º PA'!$E$4:$E$2007='Analítico Cx.'!$B66)*('Diário 1º PA'!$B$4:$B$2007&gt;=M$4)*('Diário 1º PA'!$B$4:$B$2007&lt;=EOMONTH(M$4,0))*('Diário 1º PA'!$F$4:$F$2007))
+SUMPRODUCT(('Diário 2º PA'!$E$4:$E$1978='Analítico Cx.'!$B66)*('Diário 2º PA'!$B$4:$B$1978&gt;=M$4)*('Diário 2º PA'!$B$4:$B$1978&lt;=EOMONTH(M$4,0))*('Diário 2º PA'!$F$4:$F$1978))
+SUMPRODUCT(('Diário 3º PA'!$E$4:$E$1994='Analítico Cx.'!$B66)*('Diário 3º PA'!$B$4:$B$1994&gt;=M$4)*('Diário 3º PA'!$B$4:$B$1994&lt;=EOMONTH(M$4,0))*('Diário 3º PA'!$F$4:$F$1994))
+SUMPRODUCT(('Diário 4º PA'!$E$4:$E$2000='Analítico Cx.'!$B66)*('Diário 4º PA'!$B$4:$B$2000&gt;=M$4)*('Diário 4º PA'!$B$4:$B$2000&lt;=EOMONTH(M$4,0))*('Diário 4º PA'!$F$4:$F$2000))</f>
        <v>0</v>
      </c>
      <c r="N66" s="289">
        <f>SUMPRODUCT(('Diário 1º PA'!$E$4:$E$2007='Analítico Cx.'!$B66)*('Diário 1º PA'!$B$4:$B$2007&gt;=N$4)*('Diário 1º PA'!$B$4:$B$2007&lt;=EOMONTH(N$4,0))*('Diário 1º PA'!$F$4:$F$2007))
+SUMPRODUCT(('Diário 2º PA'!$E$4:$E$1978='Analítico Cx.'!$B66)*('Diário 2º PA'!$B$4:$B$1978&gt;=N$4)*('Diário 2º PA'!$B$4:$B$1978&lt;=EOMONTH(N$4,0))*('Diário 2º PA'!$F$4:$F$1978))
+SUMPRODUCT(('Diário 3º PA'!$E$4:$E$1994='Analítico Cx.'!$B66)*('Diário 3º PA'!$B$4:$B$1994&gt;=N$4)*('Diário 3º PA'!$B$4:$B$1994&lt;=EOMONTH(N$4,0))*('Diário 3º PA'!$F$4:$F$1994))
+SUMPRODUCT(('Diário 4º PA'!$E$4:$E$2000='Analítico Cx.'!$B66)*('Diário 4º PA'!$B$4:$B$2000&gt;=N$4)*('Diário 4º PA'!$B$4:$B$2000&lt;=EOMONTH(N$4,0))*('Diário 4º PA'!$F$4:$F$2000))</f>
        <v>0</v>
      </c>
      <c r="O66" s="315">
        <f t="shared" si="19"/>
        <v>537.49</v>
      </c>
      <c r="P66" s="316">
        <f t="shared" si="20"/>
        <v>2.6111926882586099E-5</v>
      </c>
      <c r="Q66" s="295"/>
      <c r="R66" s="295"/>
      <c r="S66" s="295"/>
      <c r="T66" s="295"/>
      <c r="U66" s="295"/>
      <c r="V66" s="295"/>
      <c r="W66" s="295"/>
      <c r="X66" s="295"/>
      <c r="Y66" s="295"/>
      <c r="Z66" s="295"/>
    </row>
    <row r="67" spans="1:26" ht="23.25" customHeight="1" x14ac:dyDescent="0.25">
      <c r="A67" s="331" t="s">
        <v>232</v>
      </c>
      <c r="B67" s="246" t="s">
        <v>233</v>
      </c>
      <c r="C67" s="289">
        <f>SUMPRODUCT(('Diário 1º PA'!$E$4:$E$2007='Analítico Cx.'!$B67)*('Diário 1º PA'!$B$4:$B$2007&gt;=C$4)*('Diário 1º PA'!$B$4:$B$2007&lt;=EOMONTH(C$4,0))*('Diário 1º PA'!$F$4:$F$2007))
+SUMPRODUCT(('Diário 2º PA'!$E$4:$E$1978='Analítico Cx.'!$B67)*('Diário 2º PA'!$B$4:$B$1978&gt;=C$4)*('Diário 2º PA'!$B$4:$B$1978&lt;=EOMONTH(C$4,0))*('Diário 2º PA'!$F$4:$F$1978))
+SUMPRODUCT(('Diário 3º PA'!$E$4:$E$1994='Analítico Cx.'!$B67)*('Diário 3º PA'!$B$4:$B$1994&gt;=C$4)*('Diário 3º PA'!$B$4:$B$1994&lt;=EOMONTH(C$4,0))*('Diário 3º PA'!$F$4:$F$1994))
+SUMPRODUCT(('Diário 4º PA'!$E$4:$E$2000='Analítico Cx.'!$B67)*('Diário 4º PA'!$B$4:$B$2000&gt;=C$4)*('Diário 4º PA'!$B$4:$B$2000&lt;=EOMONTH(C$4,0))*('Diário 4º PA'!$F$4:$F$2000))</f>
        <v>0</v>
      </c>
      <c r="D67" s="289">
        <f>SUMPRODUCT(('Diário 1º PA'!$E$4:$E$2007='Analítico Cx.'!$B67)*('Diário 1º PA'!$B$4:$B$2007&gt;=D$4)*('Diário 1º PA'!$B$4:$B$2007&lt;=EOMONTH(D$4,0))*('Diário 1º PA'!$F$4:$F$2007))
+SUMPRODUCT(('Diário 2º PA'!$E$4:$E$1978='Analítico Cx.'!$B67)*('Diário 2º PA'!$B$4:$B$1978&gt;=D$4)*('Diário 2º PA'!$B$4:$B$1978&lt;=EOMONTH(D$4,0))*('Diário 2º PA'!$F$4:$F$1978))
+SUMPRODUCT(('Diário 3º PA'!$E$4:$E$1994='Analítico Cx.'!$B67)*('Diário 3º PA'!$B$4:$B$1994&gt;=D$4)*('Diário 3º PA'!$B$4:$B$1994&lt;=EOMONTH(D$4,0))*('Diário 3º PA'!$F$4:$F$1994))
+SUMPRODUCT(('Diário 4º PA'!$E$4:$E$2000='Analítico Cx.'!$B67)*('Diário 4º PA'!$B$4:$B$2000&gt;=D$4)*('Diário 4º PA'!$B$4:$B$2000&lt;=EOMONTH(D$4,0))*('Diário 4º PA'!$F$4:$F$2000))</f>
        <v>7995.9600000000009</v>
      </c>
      <c r="E67" s="289">
        <f>SUMPRODUCT(('Diário 1º PA'!$E$4:$E$2007='Analítico Cx.'!$B67)*('Diário 1º PA'!$B$4:$B$2007&gt;=E$4)*('Diário 1º PA'!$B$4:$B$2007&lt;=EOMONTH(E$4,0))*('Diário 1º PA'!$F$4:$F$2007))
+SUMPRODUCT(('Diário 2º PA'!$E$4:$E$1978='Analítico Cx.'!$B67)*('Diário 2º PA'!$B$4:$B$1978&gt;=E$4)*('Diário 2º PA'!$B$4:$B$1978&lt;=EOMONTH(E$4,0))*('Diário 2º PA'!$F$4:$F$1978))
+SUMPRODUCT(('Diário 3º PA'!$E$4:$E$1994='Analítico Cx.'!$B67)*('Diário 3º PA'!$B$4:$B$1994&gt;=E$4)*('Diário 3º PA'!$B$4:$B$1994&lt;=EOMONTH(E$4,0))*('Diário 3º PA'!$F$4:$F$1994))
+SUMPRODUCT(('Diário 4º PA'!$E$4:$E$2000='Analítico Cx.'!$B67)*('Diário 4º PA'!$B$4:$B$2000&gt;=E$4)*('Diário 4º PA'!$B$4:$B$2000&lt;=EOMONTH(E$4,0))*('Diário 4º PA'!$F$4:$F$2000))</f>
        <v>4061.44</v>
      </c>
      <c r="F67" s="289">
        <f>SUMPRODUCT(('Diário 1º PA'!$E$4:$E$2007='Analítico Cx.'!$B67)*('Diário 1º PA'!$B$4:$B$2007&gt;=F$4)*('Diário 1º PA'!$B$4:$B$2007&lt;=EOMONTH(F$4,0))*('Diário 1º PA'!$F$4:$F$2007))
+SUMPRODUCT(('Diário 2º PA'!$E$4:$E$1978='Analítico Cx.'!$B67)*('Diário 2º PA'!$B$4:$B$1978&gt;=F$4)*('Diário 2º PA'!$B$4:$B$1978&lt;=EOMONTH(F$4,0))*('Diário 2º PA'!$F$4:$F$1978))
+SUMPRODUCT(('Diário 3º PA'!$E$4:$E$1994='Analítico Cx.'!$B67)*('Diário 3º PA'!$B$4:$B$1994&gt;=F$4)*('Diário 3º PA'!$B$4:$B$1994&lt;=EOMONTH(F$4,0))*('Diário 3º PA'!$F$4:$F$1994))
+SUMPRODUCT(('Diário 4º PA'!$E$4:$E$2000='Analítico Cx.'!$B67)*('Diário 4º PA'!$B$4:$B$2000&gt;=F$4)*('Diário 4º PA'!$B$4:$B$2000&lt;=EOMONTH(F$4,0))*('Diário 4º PA'!$F$4:$F$2000))</f>
        <v>4251.82</v>
      </c>
      <c r="G67" s="289">
        <f>SUMPRODUCT(('Diário 1º PA'!$E$4:$E$2007='Analítico Cx.'!$B67)*('Diário 1º PA'!$B$4:$B$2007&gt;=G$4)*('Diário 1º PA'!$B$4:$B$2007&lt;=EOMONTH(G$4,0))*('Diário 1º PA'!$F$4:$F$2007))
+SUMPRODUCT(('Diário 2º PA'!$E$4:$E$1978='Analítico Cx.'!$B67)*('Diário 2º PA'!$B$4:$B$1978&gt;=G$4)*('Diário 2º PA'!$B$4:$B$1978&lt;=EOMONTH(G$4,0))*('Diário 2º PA'!$F$4:$F$1978))
+SUMPRODUCT(('Diário 3º PA'!$E$4:$E$1994='Analítico Cx.'!$B67)*('Diário 3º PA'!$B$4:$B$1994&gt;=G$4)*('Diário 3º PA'!$B$4:$B$1994&lt;=EOMONTH(G$4,0))*('Diário 3º PA'!$F$4:$F$1994))
+SUMPRODUCT(('Diário 4º PA'!$E$4:$E$2000='Analítico Cx.'!$B67)*('Diário 4º PA'!$B$4:$B$2000&gt;=G$4)*('Diário 4º PA'!$B$4:$B$2000&lt;=EOMONTH(G$4,0))*('Diário 4º PA'!$F$4:$F$2000))</f>
        <v>4569.12</v>
      </c>
      <c r="H67" s="289">
        <f>SUMPRODUCT(('Diário 1º PA'!$E$4:$E$2007='Analítico Cx.'!$B67)*('Diário 1º PA'!$B$4:$B$2007&gt;=H$4)*('Diário 1º PA'!$B$4:$B$2007&lt;=EOMONTH(H$4,0))*('Diário 1º PA'!$F$4:$F$2007))
+SUMPRODUCT(('Diário 2º PA'!$E$4:$E$1978='Analítico Cx.'!$B67)*('Diário 2º PA'!$B$4:$B$1978&gt;=H$4)*('Diário 2º PA'!$B$4:$B$1978&lt;=EOMONTH(H$4,0))*('Diário 2º PA'!$F$4:$F$1978))
+SUMPRODUCT(('Diário 3º PA'!$E$4:$E$1994='Analítico Cx.'!$B67)*('Diário 3º PA'!$B$4:$B$1994&gt;=H$4)*('Diário 3º PA'!$B$4:$B$1994&lt;=EOMONTH(H$4,0))*('Diário 3º PA'!$F$4:$F$1994))
+SUMPRODUCT(('Diário 4º PA'!$E$4:$E$2000='Analítico Cx.'!$B67)*('Diário 4º PA'!$B$4:$B$2000&gt;=H$4)*('Diário 4º PA'!$B$4:$B$2000&lt;=EOMONTH(H$4,0))*('Diário 4º PA'!$F$4:$F$2000))</f>
        <v>4569.12</v>
      </c>
      <c r="I67" s="289">
        <f>SUMPRODUCT(('Diário 1º PA'!$E$4:$E$2007='Analítico Cx.'!$B67)*('Diário 1º PA'!$B$4:$B$2007&gt;=I$4)*('Diário 1º PA'!$B$4:$B$2007&lt;=EOMONTH(I$4,0))*('Diário 1º PA'!$F$4:$F$2007))
+SUMPRODUCT(('Diário 2º PA'!$E$4:$E$1978='Analítico Cx.'!$B67)*('Diário 2º PA'!$B$4:$B$1978&gt;=I$4)*('Diário 2º PA'!$B$4:$B$1978&lt;=EOMONTH(I$4,0))*('Diário 2º PA'!$F$4:$F$1978))
+SUMPRODUCT(('Diário 3º PA'!$E$4:$E$1994='Analítico Cx.'!$B67)*('Diário 3º PA'!$B$4:$B$1994&gt;=I$4)*('Diário 3º PA'!$B$4:$B$1994&lt;=EOMONTH(I$4,0))*('Diário 3º PA'!$F$4:$F$1994))
+SUMPRODUCT(('Diário 4º PA'!$E$4:$E$2000='Analítico Cx.'!$B67)*('Diário 4º PA'!$B$4:$B$2000&gt;=I$4)*('Diário 4º PA'!$B$4:$B$2000&lt;=EOMONTH(I$4,0))*('Diário 4º PA'!$F$4:$F$2000))</f>
        <v>4487.2</v>
      </c>
      <c r="J67" s="289">
        <f>SUMPRODUCT(('Diário 1º PA'!$E$4:$E$2007='Analítico Cx.'!$B67)*('Diário 1º PA'!$B$4:$B$2007&gt;=J$4)*('Diário 1º PA'!$B$4:$B$2007&lt;=EOMONTH(J$4,0))*('Diário 1º PA'!$F$4:$F$2007))
+SUMPRODUCT(('Diário 2º PA'!$E$4:$E$1978='Analítico Cx.'!$B67)*('Diário 2º PA'!$B$4:$B$1978&gt;=J$4)*('Diário 2º PA'!$B$4:$B$1978&lt;=EOMONTH(J$4,0))*('Diário 2º PA'!$F$4:$F$1978))
+SUMPRODUCT(('Diário 3º PA'!$E$4:$E$1994='Analítico Cx.'!$B67)*('Diário 3º PA'!$B$4:$B$1994&gt;=J$4)*('Diário 3º PA'!$B$4:$B$1994&lt;=EOMONTH(J$4,0))*('Diário 3º PA'!$F$4:$F$1994))
+SUMPRODUCT(('Diário 4º PA'!$E$4:$E$2000='Analítico Cx.'!$B67)*('Diário 4º PA'!$B$4:$B$2000&gt;=J$4)*('Diário 4º PA'!$B$4:$B$2000&lt;=EOMONTH(J$4,0))*('Diário 4º PA'!$F$4:$F$2000))</f>
        <v>0</v>
      </c>
      <c r="K67" s="289">
        <f>SUMPRODUCT(('Diário 1º PA'!$E$4:$E$2007='Analítico Cx.'!$B67)*('Diário 1º PA'!$B$4:$B$2007&gt;=K$4)*('Diário 1º PA'!$B$4:$B$2007&lt;=EOMONTH(K$4,0))*('Diário 1º PA'!$F$4:$F$2007))
+SUMPRODUCT(('Diário 2º PA'!$E$4:$E$1978='Analítico Cx.'!$B67)*('Diário 2º PA'!$B$4:$B$1978&gt;=K$4)*('Diário 2º PA'!$B$4:$B$1978&lt;=EOMONTH(K$4,0))*('Diário 2º PA'!$F$4:$F$1978))
+SUMPRODUCT(('Diário 3º PA'!$E$4:$E$1994='Analítico Cx.'!$B67)*('Diário 3º PA'!$B$4:$B$1994&gt;=K$4)*('Diário 3º PA'!$B$4:$B$1994&lt;=EOMONTH(K$4,0))*('Diário 3º PA'!$F$4:$F$1994))
+SUMPRODUCT(('Diário 4º PA'!$E$4:$E$2000='Analítico Cx.'!$B67)*('Diário 4º PA'!$B$4:$B$2000&gt;=K$4)*('Diário 4º PA'!$B$4:$B$2000&lt;=EOMONTH(K$4,0))*('Diário 4º PA'!$F$4:$F$2000))</f>
        <v>0</v>
      </c>
      <c r="L67" s="289">
        <f>SUMPRODUCT(('Diário 1º PA'!$E$4:$E$2007='Analítico Cx.'!$B67)*('Diário 1º PA'!$B$4:$B$2007&gt;=L$4)*('Diário 1º PA'!$B$4:$B$2007&lt;=EOMONTH(L$4,0))*('Diário 1º PA'!$F$4:$F$2007))
+SUMPRODUCT(('Diário 2º PA'!$E$4:$E$1978='Analítico Cx.'!$B67)*('Diário 2º PA'!$B$4:$B$1978&gt;=L$4)*('Diário 2º PA'!$B$4:$B$1978&lt;=EOMONTH(L$4,0))*('Diário 2º PA'!$F$4:$F$1978))
+SUMPRODUCT(('Diário 3º PA'!$E$4:$E$1994='Analítico Cx.'!$B67)*('Diário 3º PA'!$B$4:$B$1994&gt;=L$4)*('Diário 3º PA'!$B$4:$B$1994&lt;=EOMONTH(L$4,0))*('Diário 3º PA'!$F$4:$F$1994))
+SUMPRODUCT(('Diário 4º PA'!$E$4:$E$2000='Analítico Cx.'!$B67)*('Diário 4º PA'!$B$4:$B$2000&gt;=L$4)*('Diário 4º PA'!$B$4:$B$2000&lt;=EOMONTH(L$4,0))*('Diário 4º PA'!$F$4:$F$2000))</f>
        <v>0</v>
      </c>
      <c r="M67" s="289">
        <f>SUMPRODUCT(('Diário 1º PA'!$E$4:$E$2007='Analítico Cx.'!$B67)*('Diário 1º PA'!$B$4:$B$2007&gt;=M$4)*('Diário 1º PA'!$B$4:$B$2007&lt;=EOMONTH(M$4,0))*('Diário 1º PA'!$F$4:$F$2007))
+SUMPRODUCT(('Diário 2º PA'!$E$4:$E$1978='Analítico Cx.'!$B67)*('Diário 2º PA'!$B$4:$B$1978&gt;=M$4)*('Diário 2º PA'!$B$4:$B$1978&lt;=EOMONTH(M$4,0))*('Diário 2º PA'!$F$4:$F$1978))
+SUMPRODUCT(('Diário 3º PA'!$E$4:$E$1994='Analítico Cx.'!$B67)*('Diário 3º PA'!$B$4:$B$1994&gt;=M$4)*('Diário 3º PA'!$B$4:$B$1994&lt;=EOMONTH(M$4,0))*('Diário 3º PA'!$F$4:$F$1994))
+SUMPRODUCT(('Diário 4º PA'!$E$4:$E$2000='Analítico Cx.'!$B67)*('Diário 4º PA'!$B$4:$B$2000&gt;=M$4)*('Diário 4º PA'!$B$4:$B$2000&lt;=EOMONTH(M$4,0))*('Diário 4º PA'!$F$4:$F$2000))</f>
        <v>0</v>
      </c>
      <c r="N67" s="289">
        <f>SUMPRODUCT(('Diário 1º PA'!$E$4:$E$2007='Analítico Cx.'!$B67)*('Diário 1º PA'!$B$4:$B$2007&gt;=N$4)*('Diário 1º PA'!$B$4:$B$2007&lt;=EOMONTH(N$4,0))*('Diário 1º PA'!$F$4:$F$2007))
+SUMPRODUCT(('Diário 2º PA'!$E$4:$E$1978='Analítico Cx.'!$B67)*('Diário 2º PA'!$B$4:$B$1978&gt;=N$4)*('Diário 2º PA'!$B$4:$B$1978&lt;=EOMONTH(N$4,0))*('Diário 2º PA'!$F$4:$F$1978))
+SUMPRODUCT(('Diário 3º PA'!$E$4:$E$1994='Analítico Cx.'!$B67)*('Diário 3º PA'!$B$4:$B$1994&gt;=N$4)*('Diário 3º PA'!$B$4:$B$1994&lt;=EOMONTH(N$4,0))*('Diário 3º PA'!$F$4:$F$1994))
+SUMPRODUCT(('Diário 4º PA'!$E$4:$E$2000='Analítico Cx.'!$B67)*('Diário 4º PA'!$B$4:$B$2000&gt;=N$4)*('Diário 4º PA'!$B$4:$B$2000&lt;=EOMONTH(N$4,0))*('Diário 4º PA'!$F$4:$F$2000))</f>
        <v>0</v>
      </c>
      <c r="O67" s="315">
        <f t="shared" si="19"/>
        <v>29934.66</v>
      </c>
      <c r="P67" s="316">
        <f t="shared" si="20"/>
        <v>1.4542626898641367E-3</v>
      </c>
      <c r="Q67" s="295"/>
      <c r="R67" s="295"/>
      <c r="S67" s="295"/>
      <c r="T67" s="295"/>
      <c r="U67" s="295"/>
      <c r="V67" s="295"/>
      <c r="W67" s="295"/>
      <c r="X67" s="295"/>
      <c r="Y67" s="295"/>
      <c r="Z67" s="295"/>
    </row>
    <row r="68" spans="1:26" ht="23.25" customHeight="1" x14ac:dyDescent="0.25">
      <c r="A68" s="331" t="s">
        <v>234</v>
      </c>
      <c r="B68" s="246" t="s">
        <v>235</v>
      </c>
      <c r="C68" s="289">
        <f>SUMPRODUCT(('Diário 1º PA'!$E$4:$E$2007='Analítico Cx.'!$B68)*('Diário 1º PA'!$B$4:$B$2007&gt;=C$4)*('Diário 1º PA'!$B$4:$B$2007&lt;=EOMONTH(C$4,0))*('Diário 1º PA'!$F$4:$F$2007))
+SUMPRODUCT(('Diário 2º PA'!$E$4:$E$1978='Analítico Cx.'!$B68)*('Diário 2º PA'!$B$4:$B$1978&gt;=C$4)*('Diário 2º PA'!$B$4:$B$1978&lt;=EOMONTH(C$4,0))*('Diário 2º PA'!$F$4:$F$1978))
+SUMPRODUCT(('Diário 3º PA'!$E$4:$E$1994='Analítico Cx.'!$B68)*('Diário 3º PA'!$B$4:$B$1994&gt;=C$4)*('Diário 3º PA'!$B$4:$B$1994&lt;=EOMONTH(C$4,0))*('Diário 3º PA'!$F$4:$F$1994))
+SUMPRODUCT(('Diário 4º PA'!$E$4:$E$2000='Analítico Cx.'!$B68)*('Diário 4º PA'!$B$4:$B$2000&gt;=C$4)*('Diário 4º PA'!$B$4:$B$2000&lt;=EOMONTH(C$4,0))*('Diário 4º PA'!$F$4:$F$2000))</f>
        <v>129.9</v>
      </c>
      <c r="D68" s="289">
        <f>SUMPRODUCT(('Diário 1º PA'!$E$4:$E$2007='Analítico Cx.'!$B68)*('Diário 1º PA'!$B$4:$B$2007&gt;=D$4)*('Diário 1º PA'!$B$4:$B$2007&lt;=EOMONTH(D$4,0))*('Diário 1º PA'!$F$4:$F$2007))
+SUMPRODUCT(('Diário 2º PA'!$E$4:$E$1978='Analítico Cx.'!$B68)*('Diário 2º PA'!$B$4:$B$1978&gt;=D$4)*('Diário 2º PA'!$B$4:$B$1978&lt;=EOMONTH(D$4,0))*('Diário 2º PA'!$F$4:$F$1978))
+SUMPRODUCT(('Diário 3º PA'!$E$4:$E$1994='Analítico Cx.'!$B68)*('Diário 3º PA'!$B$4:$B$1994&gt;=D$4)*('Diário 3º PA'!$B$4:$B$1994&lt;=EOMONTH(D$4,0))*('Diário 3º PA'!$F$4:$F$1994))
+SUMPRODUCT(('Diário 4º PA'!$E$4:$E$2000='Analítico Cx.'!$B68)*('Diário 4º PA'!$B$4:$B$2000&gt;=D$4)*('Diário 4º PA'!$B$4:$B$2000&lt;=EOMONTH(D$4,0))*('Diário 4º PA'!$F$4:$F$2000))</f>
        <v>2866.1600000000003</v>
      </c>
      <c r="E68" s="289">
        <f>SUMPRODUCT(('Diário 1º PA'!$E$4:$E$2007='Analítico Cx.'!$B68)*('Diário 1º PA'!$B$4:$B$2007&gt;=E$4)*('Diário 1º PA'!$B$4:$B$2007&lt;=EOMONTH(E$4,0))*('Diário 1º PA'!$F$4:$F$2007))
+SUMPRODUCT(('Diário 2º PA'!$E$4:$E$1978='Analítico Cx.'!$B68)*('Diário 2º PA'!$B$4:$B$1978&gt;=E$4)*('Diário 2º PA'!$B$4:$B$1978&lt;=EOMONTH(E$4,0))*('Diário 2º PA'!$F$4:$F$1978))
+SUMPRODUCT(('Diário 3º PA'!$E$4:$E$1994='Analítico Cx.'!$B68)*('Diário 3º PA'!$B$4:$B$1994&gt;=E$4)*('Diário 3º PA'!$B$4:$B$1994&lt;=EOMONTH(E$4,0))*('Diário 3º PA'!$F$4:$F$1994))
+SUMPRODUCT(('Diário 4º PA'!$E$4:$E$2000='Analítico Cx.'!$B68)*('Diário 4º PA'!$B$4:$B$2000&gt;=E$4)*('Diário 4º PA'!$B$4:$B$2000&lt;=EOMONTH(E$4,0))*('Diário 4º PA'!$F$4:$F$2000))</f>
        <v>2673.6799999999994</v>
      </c>
      <c r="F68" s="289">
        <f>SUMPRODUCT(('Diário 1º PA'!$E$4:$E$2007='Analítico Cx.'!$B68)*('Diário 1º PA'!$B$4:$B$2007&gt;=F$4)*('Diário 1º PA'!$B$4:$B$2007&lt;=EOMONTH(F$4,0))*('Diário 1º PA'!$F$4:$F$2007))
+SUMPRODUCT(('Diário 2º PA'!$E$4:$E$1978='Analítico Cx.'!$B68)*('Diário 2º PA'!$B$4:$B$1978&gt;=F$4)*('Diário 2º PA'!$B$4:$B$1978&lt;=EOMONTH(F$4,0))*('Diário 2º PA'!$F$4:$F$1978))
+SUMPRODUCT(('Diário 3º PA'!$E$4:$E$1994='Analítico Cx.'!$B68)*('Diário 3º PA'!$B$4:$B$1994&gt;=F$4)*('Diário 3º PA'!$B$4:$B$1994&lt;=EOMONTH(F$4,0))*('Diário 3º PA'!$F$4:$F$1994))
+SUMPRODUCT(('Diário 4º PA'!$E$4:$E$2000='Analítico Cx.'!$B68)*('Diário 4º PA'!$B$4:$B$2000&gt;=F$4)*('Diário 4º PA'!$B$4:$B$2000&lt;=EOMONTH(F$4,0))*('Diário 4º PA'!$F$4:$F$2000))</f>
        <v>2538.7099999999996</v>
      </c>
      <c r="G68" s="289">
        <f>SUMPRODUCT(('Diário 1º PA'!$E$4:$E$2007='Analítico Cx.'!$B68)*('Diário 1º PA'!$B$4:$B$2007&gt;=G$4)*('Diário 1º PA'!$B$4:$B$2007&lt;=EOMONTH(G$4,0))*('Diário 1º PA'!$F$4:$F$2007))
+SUMPRODUCT(('Diário 2º PA'!$E$4:$E$1978='Analítico Cx.'!$B68)*('Diário 2º PA'!$B$4:$B$1978&gt;=G$4)*('Diário 2º PA'!$B$4:$B$1978&lt;=EOMONTH(G$4,0))*('Diário 2º PA'!$F$4:$F$1978))
+SUMPRODUCT(('Diário 3º PA'!$E$4:$E$1994='Analítico Cx.'!$B68)*('Diário 3º PA'!$B$4:$B$1994&gt;=G$4)*('Diário 3º PA'!$B$4:$B$1994&lt;=EOMONTH(G$4,0))*('Diário 3º PA'!$F$4:$F$1994))
+SUMPRODUCT(('Diário 4º PA'!$E$4:$E$2000='Analítico Cx.'!$B68)*('Diário 4º PA'!$B$4:$B$2000&gt;=G$4)*('Diário 4º PA'!$B$4:$B$2000&lt;=EOMONTH(G$4,0))*('Diário 4º PA'!$F$4:$F$2000))</f>
        <v>2566.0899999999992</v>
      </c>
      <c r="H68" s="289">
        <f>SUMPRODUCT(('Diário 1º PA'!$E$4:$E$2007='Analítico Cx.'!$B68)*('Diário 1º PA'!$B$4:$B$2007&gt;=H$4)*('Diário 1º PA'!$B$4:$B$2007&lt;=EOMONTH(H$4,0))*('Diário 1º PA'!$F$4:$F$2007))
+SUMPRODUCT(('Diário 2º PA'!$E$4:$E$1978='Analítico Cx.'!$B68)*('Diário 2º PA'!$B$4:$B$1978&gt;=H$4)*('Diário 2º PA'!$B$4:$B$1978&lt;=EOMONTH(H$4,0))*('Diário 2º PA'!$F$4:$F$1978))
+SUMPRODUCT(('Diário 3º PA'!$E$4:$E$1994='Analítico Cx.'!$B68)*('Diário 3º PA'!$B$4:$B$1994&gt;=H$4)*('Diário 3º PA'!$B$4:$B$1994&lt;=EOMONTH(H$4,0))*('Diário 3º PA'!$F$4:$F$1994))
+SUMPRODUCT(('Diário 4º PA'!$E$4:$E$2000='Analítico Cx.'!$B68)*('Diário 4º PA'!$B$4:$B$2000&gt;=H$4)*('Diário 4º PA'!$B$4:$B$2000&lt;=EOMONTH(H$4,0))*('Diário 4º PA'!$F$4:$F$2000))</f>
        <v>2705.809999999999</v>
      </c>
      <c r="I68" s="289">
        <f>SUMPRODUCT(('Diário 1º PA'!$E$4:$E$2007='Analítico Cx.'!$B68)*('Diário 1º PA'!$B$4:$B$2007&gt;=I$4)*('Diário 1º PA'!$B$4:$B$2007&lt;=EOMONTH(I$4,0))*('Diário 1º PA'!$F$4:$F$2007))
+SUMPRODUCT(('Diário 2º PA'!$E$4:$E$1978='Analítico Cx.'!$B68)*('Diário 2º PA'!$B$4:$B$1978&gt;=I$4)*('Diário 2º PA'!$B$4:$B$1978&lt;=EOMONTH(I$4,0))*('Diário 2º PA'!$F$4:$F$1978))
+SUMPRODUCT(('Diário 3º PA'!$E$4:$E$1994='Analítico Cx.'!$B68)*('Diário 3º PA'!$B$4:$B$1994&gt;=I$4)*('Diário 3º PA'!$B$4:$B$1994&lt;=EOMONTH(I$4,0))*('Diário 3º PA'!$F$4:$F$1994))
+SUMPRODUCT(('Diário 4º PA'!$E$4:$E$2000='Analítico Cx.'!$B68)*('Diário 4º PA'!$B$4:$B$2000&gt;=I$4)*('Diário 4º PA'!$B$4:$B$2000&lt;=EOMONTH(I$4,0))*('Diário 4º PA'!$F$4:$F$2000))</f>
        <v>2596.66</v>
      </c>
      <c r="J68" s="289">
        <f>SUMPRODUCT(('Diário 1º PA'!$E$4:$E$2007='Analítico Cx.'!$B68)*('Diário 1º PA'!$B$4:$B$2007&gt;=J$4)*('Diário 1º PA'!$B$4:$B$2007&lt;=EOMONTH(J$4,0))*('Diário 1º PA'!$F$4:$F$2007))
+SUMPRODUCT(('Diário 2º PA'!$E$4:$E$1978='Analítico Cx.'!$B68)*('Diário 2º PA'!$B$4:$B$1978&gt;=J$4)*('Diário 2º PA'!$B$4:$B$1978&lt;=EOMONTH(J$4,0))*('Diário 2º PA'!$F$4:$F$1978))
+SUMPRODUCT(('Diário 3º PA'!$E$4:$E$1994='Analítico Cx.'!$B68)*('Diário 3º PA'!$B$4:$B$1994&gt;=J$4)*('Diário 3º PA'!$B$4:$B$1994&lt;=EOMONTH(J$4,0))*('Diário 3º PA'!$F$4:$F$1994))
+SUMPRODUCT(('Diário 4º PA'!$E$4:$E$2000='Analítico Cx.'!$B68)*('Diário 4º PA'!$B$4:$B$2000&gt;=J$4)*('Diário 4º PA'!$B$4:$B$2000&lt;=EOMONTH(J$4,0))*('Diário 4º PA'!$F$4:$F$2000))</f>
        <v>0</v>
      </c>
      <c r="K68" s="289">
        <f>SUMPRODUCT(('Diário 1º PA'!$E$4:$E$2007='Analítico Cx.'!$B68)*('Diário 1º PA'!$B$4:$B$2007&gt;=K$4)*('Diário 1º PA'!$B$4:$B$2007&lt;=EOMONTH(K$4,0))*('Diário 1º PA'!$F$4:$F$2007))
+SUMPRODUCT(('Diário 2º PA'!$E$4:$E$1978='Analítico Cx.'!$B68)*('Diário 2º PA'!$B$4:$B$1978&gt;=K$4)*('Diário 2º PA'!$B$4:$B$1978&lt;=EOMONTH(K$4,0))*('Diário 2º PA'!$F$4:$F$1978))
+SUMPRODUCT(('Diário 3º PA'!$E$4:$E$1994='Analítico Cx.'!$B68)*('Diário 3º PA'!$B$4:$B$1994&gt;=K$4)*('Diário 3º PA'!$B$4:$B$1994&lt;=EOMONTH(K$4,0))*('Diário 3º PA'!$F$4:$F$1994))
+SUMPRODUCT(('Diário 4º PA'!$E$4:$E$2000='Analítico Cx.'!$B68)*('Diário 4º PA'!$B$4:$B$2000&gt;=K$4)*('Diário 4º PA'!$B$4:$B$2000&lt;=EOMONTH(K$4,0))*('Diário 4º PA'!$F$4:$F$2000))</f>
        <v>0</v>
      </c>
      <c r="L68" s="289">
        <f>SUMPRODUCT(('Diário 1º PA'!$E$4:$E$2007='Analítico Cx.'!$B68)*('Diário 1º PA'!$B$4:$B$2007&gt;=L$4)*('Diário 1º PA'!$B$4:$B$2007&lt;=EOMONTH(L$4,0))*('Diário 1º PA'!$F$4:$F$2007))
+SUMPRODUCT(('Diário 2º PA'!$E$4:$E$1978='Analítico Cx.'!$B68)*('Diário 2º PA'!$B$4:$B$1978&gt;=L$4)*('Diário 2º PA'!$B$4:$B$1978&lt;=EOMONTH(L$4,0))*('Diário 2º PA'!$F$4:$F$1978))
+SUMPRODUCT(('Diário 3º PA'!$E$4:$E$1994='Analítico Cx.'!$B68)*('Diário 3º PA'!$B$4:$B$1994&gt;=L$4)*('Diário 3º PA'!$B$4:$B$1994&lt;=EOMONTH(L$4,0))*('Diário 3º PA'!$F$4:$F$1994))
+SUMPRODUCT(('Diário 4º PA'!$E$4:$E$2000='Analítico Cx.'!$B68)*('Diário 4º PA'!$B$4:$B$2000&gt;=L$4)*('Diário 4º PA'!$B$4:$B$2000&lt;=EOMONTH(L$4,0))*('Diário 4º PA'!$F$4:$F$2000))</f>
        <v>0</v>
      </c>
      <c r="M68" s="289">
        <f>SUMPRODUCT(('Diário 1º PA'!$E$4:$E$2007='Analítico Cx.'!$B68)*('Diário 1º PA'!$B$4:$B$2007&gt;=M$4)*('Diário 1º PA'!$B$4:$B$2007&lt;=EOMONTH(M$4,0))*('Diário 1º PA'!$F$4:$F$2007))
+SUMPRODUCT(('Diário 2º PA'!$E$4:$E$1978='Analítico Cx.'!$B68)*('Diário 2º PA'!$B$4:$B$1978&gt;=M$4)*('Diário 2º PA'!$B$4:$B$1978&lt;=EOMONTH(M$4,0))*('Diário 2º PA'!$F$4:$F$1978))
+SUMPRODUCT(('Diário 3º PA'!$E$4:$E$1994='Analítico Cx.'!$B68)*('Diário 3º PA'!$B$4:$B$1994&gt;=M$4)*('Diário 3º PA'!$B$4:$B$1994&lt;=EOMONTH(M$4,0))*('Diário 3º PA'!$F$4:$F$1994))
+SUMPRODUCT(('Diário 4º PA'!$E$4:$E$2000='Analítico Cx.'!$B68)*('Diário 4º PA'!$B$4:$B$2000&gt;=M$4)*('Diário 4º PA'!$B$4:$B$2000&lt;=EOMONTH(M$4,0))*('Diário 4º PA'!$F$4:$F$2000))</f>
        <v>0</v>
      </c>
      <c r="N68" s="289">
        <f>SUMPRODUCT(('Diário 1º PA'!$E$4:$E$2007='Analítico Cx.'!$B68)*('Diário 1º PA'!$B$4:$B$2007&gt;=N$4)*('Diário 1º PA'!$B$4:$B$2007&lt;=EOMONTH(N$4,0))*('Diário 1º PA'!$F$4:$F$2007))
+SUMPRODUCT(('Diário 2º PA'!$E$4:$E$1978='Analítico Cx.'!$B68)*('Diário 2º PA'!$B$4:$B$1978&gt;=N$4)*('Diário 2º PA'!$B$4:$B$1978&lt;=EOMONTH(N$4,0))*('Diário 2º PA'!$F$4:$F$1978))
+SUMPRODUCT(('Diário 3º PA'!$E$4:$E$1994='Analítico Cx.'!$B68)*('Diário 3º PA'!$B$4:$B$1994&gt;=N$4)*('Diário 3º PA'!$B$4:$B$1994&lt;=EOMONTH(N$4,0))*('Diário 3º PA'!$F$4:$F$1994))
+SUMPRODUCT(('Diário 4º PA'!$E$4:$E$2000='Analítico Cx.'!$B68)*('Diário 4º PA'!$B$4:$B$2000&gt;=N$4)*('Diário 4º PA'!$B$4:$B$2000&lt;=EOMONTH(N$4,0))*('Diário 4º PA'!$F$4:$F$2000))</f>
        <v>0</v>
      </c>
      <c r="O68" s="315">
        <f t="shared" si="19"/>
        <v>16077.009999999997</v>
      </c>
      <c r="P68" s="316">
        <f t="shared" si="20"/>
        <v>7.8104096747959122E-4</v>
      </c>
      <c r="Q68" s="295"/>
      <c r="R68" s="295"/>
      <c r="S68" s="295"/>
      <c r="T68" s="295"/>
      <c r="U68" s="295"/>
      <c r="V68" s="295"/>
      <c r="W68" s="295"/>
      <c r="X68" s="295"/>
      <c r="Y68" s="295"/>
      <c r="Z68" s="295"/>
    </row>
    <row r="69" spans="1:26" ht="23.25" customHeight="1" x14ac:dyDescent="0.25">
      <c r="A69" s="331" t="s">
        <v>236</v>
      </c>
      <c r="B69" s="246" t="s">
        <v>237</v>
      </c>
      <c r="C69" s="289">
        <f>SUMPRODUCT(('Diário 1º PA'!$E$4:$E$2007='Analítico Cx.'!$B69)*('Diário 1º PA'!$B$4:$B$2007&gt;=C$4)*('Diário 1º PA'!$B$4:$B$2007&lt;=EOMONTH(C$4,0))*('Diário 1º PA'!$F$4:$F$2007))
+SUMPRODUCT(('Diário 2º PA'!$E$4:$E$1978='Analítico Cx.'!$B69)*('Diário 2º PA'!$B$4:$B$1978&gt;=C$4)*('Diário 2º PA'!$B$4:$B$1978&lt;=EOMONTH(C$4,0))*('Diário 2º PA'!$F$4:$F$1978))
+SUMPRODUCT(('Diário 3º PA'!$E$4:$E$1994='Analítico Cx.'!$B69)*('Diário 3º PA'!$B$4:$B$1994&gt;=C$4)*('Diário 3º PA'!$B$4:$B$1994&lt;=EOMONTH(C$4,0))*('Diário 3º PA'!$F$4:$F$1994))
+SUMPRODUCT(('Diário 4º PA'!$E$4:$E$2000='Analítico Cx.'!$B69)*('Diário 4º PA'!$B$4:$B$2000&gt;=C$4)*('Diário 4º PA'!$B$4:$B$2000&lt;=EOMONTH(C$4,0))*('Diário 4º PA'!$F$4:$F$2000))</f>
        <v>594.16999999999996</v>
      </c>
      <c r="D69" s="289">
        <f>SUMPRODUCT(('Diário 1º PA'!$E$4:$E$2007='Analítico Cx.'!$B69)*('Diário 1º PA'!$B$4:$B$2007&gt;=D$4)*('Diário 1º PA'!$B$4:$B$2007&lt;=EOMONTH(D$4,0))*('Diário 1º PA'!$F$4:$F$2007))
+SUMPRODUCT(('Diário 2º PA'!$E$4:$E$1978='Analítico Cx.'!$B69)*('Diário 2º PA'!$B$4:$B$1978&gt;=D$4)*('Diário 2º PA'!$B$4:$B$1978&lt;=EOMONTH(D$4,0))*('Diário 2º PA'!$F$4:$F$1978))
+SUMPRODUCT(('Diário 3º PA'!$E$4:$E$1994='Analítico Cx.'!$B69)*('Diário 3º PA'!$B$4:$B$1994&gt;=D$4)*('Diário 3º PA'!$B$4:$B$1994&lt;=EOMONTH(D$4,0))*('Diário 3º PA'!$F$4:$F$1994))
+SUMPRODUCT(('Diário 4º PA'!$E$4:$E$2000='Analítico Cx.'!$B69)*('Diário 4º PA'!$B$4:$B$2000&gt;=D$4)*('Diário 4º PA'!$B$4:$B$2000&lt;=EOMONTH(D$4,0))*('Diário 4º PA'!$F$4:$F$2000))</f>
        <v>0</v>
      </c>
      <c r="E69" s="289">
        <f>SUMPRODUCT(('Diário 1º PA'!$E$4:$E$2007='Analítico Cx.'!$B69)*('Diário 1º PA'!$B$4:$B$2007&gt;=E$4)*('Diário 1º PA'!$B$4:$B$2007&lt;=EOMONTH(E$4,0))*('Diário 1º PA'!$F$4:$F$2007))
+SUMPRODUCT(('Diário 2º PA'!$E$4:$E$1978='Analítico Cx.'!$B69)*('Diário 2º PA'!$B$4:$B$1978&gt;=E$4)*('Diário 2º PA'!$B$4:$B$1978&lt;=EOMONTH(E$4,0))*('Diário 2º PA'!$F$4:$F$1978))
+SUMPRODUCT(('Diário 3º PA'!$E$4:$E$1994='Analítico Cx.'!$B69)*('Diário 3º PA'!$B$4:$B$1994&gt;=E$4)*('Diário 3º PA'!$B$4:$B$1994&lt;=EOMONTH(E$4,0))*('Diário 3º PA'!$F$4:$F$1994))
+SUMPRODUCT(('Diário 4º PA'!$E$4:$E$2000='Analítico Cx.'!$B69)*('Diário 4º PA'!$B$4:$B$2000&gt;=E$4)*('Diário 4º PA'!$B$4:$B$2000&lt;=EOMONTH(E$4,0))*('Diário 4º PA'!$F$4:$F$2000))</f>
        <v>0</v>
      </c>
      <c r="F69" s="289">
        <f>SUMPRODUCT(('Diário 1º PA'!$E$4:$E$2007='Analítico Cx.'!$B69)*('Diário 1º PA'!$B$4:$B$2007&gt;=F$4)*('Diário 1º PA'!$B$4:$B$2007&lt;=EOMONTH(F$4,0))*('Diário 1º PA'!$F$4:$F$2007))
+SUMPRODUCT(('Diário 2º PA'!$E$4:$E$1978='Analítico Cx.'!$B69)*('Diário 2º PA'!$B$4:$B$1978&gt;=F$4)*('Diário 2º PA'!$B$4:$B$1978&lt;=EOMONTH(F$4,0))*('Diário 2º PA'!$F$4:$F$1978))
+SUMPRODUCT(('Diário 3º PA'!$E$4:$E$1994='Analítico Cx.'!$B69)*('Diário 3º PA'!$B$4:$B$1994&gt;=F$4)*('Diário 3º PA'!$B$4:$B$1994&lt;=EOMONTH(F$4,0))*('Diário 3º PA'!$F$4:$F$1994))
+SUMPRODUCT(('Diário 4º PA'!$E$4:$E$2000='Analítico Cx.'!$B69)*('Diário 4º PA'!$B$4:$B$2000&gt;=F$4)*('Diário 4º PA'!$B$4:$B$2000&lt;=EOMONTH(F$4,0))*('Diário 4º PA'!$F$4:$F$2000))</f>
        <v>0</v>
      </c>
      <c r="G69" s="289">
        <f>SUMPRODUCT(('Diário 1º PA'!$E$4:$E$2007='Analítico Cx.'!$B69)*('Diário 1º PA'!$B$4:$B$2007&gt;=G$4)*('Diário 1º PA'!$B$4:$B$2007&lt;=EOMONTH(G$4,0))*('Diário 1º PA'!$F$4:$F$2007))
+SUMPRODUCT(('Diário 2º PA'!$E$4:$E$1978='Analítico Cx.'!$B69)*('Diário 2º PA'!$B$4:$B$1978&gt;=G$4)*('Diário 2º PA'!$B$4:$B$1978&lt;=EOMONTH(G$4,0))*('Diário 2º PA'!$F$4:$F$1978))
+SUMPRODUCT(('Diário 3º PA'!$E$4:$E$1994='Analítico Cx.'!$B69)*('Diário 3º PA'!$B$4:$B$1994&gt;=G$4)*('Diário 3º PA'!$B$4:$B$1994&lt;=EOMONTH(G$4,0))*('Diário 3º PA'!$F$4:$F$1994))
+SUMPRODUCT(('Diário 4º PA'!$E$4:$E$2000='Analítico Cx.'!$B69)*('Diário 4º PA'!$B$4:$B$2000&gt;=G$4)*('Diário 4º PA'!$B$4:$B$2000&lt;=EOMONTH(G$4,0))*('Diário 4º PA'!$F$4:$F$2000))</f>
        <v>0</v>
      </c>
      <c r="H69" s="289">
        <f>SUMPRODUCT(('Diário 1º PA'!$E$4:$E$2007='Analítico Cx.'!$B69)*('Diário 1º PA'!$B$4:$B$2007&gt;=H$4)*('Diário 1º PA'!$B$4:$B$2007&lt;=EOMONTH(H$4,0))*('Diário 1º PA'!$F$4:$F$2007))
+SUMPRODUCT(('Diário 2º PA'!$E$4:$E$1978='Analítico Cx.'!$B69)*('Diário 2º PA'!$B$4:$B$1978&gt;=H$4)*('Diário 2º PA'!$B$4:$B$1978&lt;=EOMONTH(H$4,0))*('Diário 2º PA'!$F$4:$F$1978))
+SUMPRODUCT(('Diário 3º PA'!$E$4:$E$1994='Analítico Cx.'!$B69)*('Diário 3º PA'!$B$4:$B$1994&gt;=H$4)*('Diário 3º PA'!$B$4:$B$1994&lt;=EOMONTH(H$4,0))*('Diário 3º PA'!$F$4:$F$1994))
+SUMPRODUCT(('Diário 4º PA'!$E$4:$E$2000='Analítico Cx.'!$B69)*('Diário 4º PA'!$B$4:$B$2000&gt;=H$4)*('Diário 4º PA'!$B$4:$B$2000&lt;=EOMONTH(H$4,0))*('Diário 4º PA'!$F$4:$F$2000))</f>
        <v>0</v>
      </c>
      <c r="I69" s="289">
        <f>SUMPRODUCT(('Diário 1º PA'!$E$4:$E$2007='Analítico Cx.'!$B69)*('Diário 1º PA'!$B$4:$B$2007&gt;=I$4)*('Diário 1º PA'!$B$4:$B$2007&lt;=EOMONTH(I$4,0))*('Diário 1º PA'!$F$4:$F$2007))
+SUMPRODUCT(('Diário 2º PA'!$E$4:$E$1978='Analítico Cx.'!$B69)*('Diário 2º PA'!$B$4:$B$1978&gt;=I$4)*('Diário 2º PA'!$B$4:$B$1978&lt;=EOMONTH(I$4,0))*('Diário 2º PA'!$F$4:$F$1978))
+SUMPRODUCT(('Diário 3º PA'!$E$4:$E$1994='Analítico Cx.'!$B69)*('Diário 3º PA'!$B$4:$B$1994&gt;=I$4)*('Diário 3º PA'!$B$4:$B$1994&lt;=EOMONTH(I$4,0))*('Diário 3º PA'!$F$4:$F$1994))
+SUMPRODUCT(('Diário 4º PA'!$E$4:$E$2000='Analítico Cx.'!$B69)*('Diário 4º PA'!$B$4:$B$2000&gt;=I$4)*('Diário 4º PA'!$B$4:$B$2000&lt;=EOMONTH(I$4,0))*('Diário 4º PA'!$F$4:$F$2000))</f>
        <v>0</v>
      </c>
      <c r="J69" s="289">
        <f>SUMPRODUCT(('Diário 1º PA'!$E$4:$E$2007='Analítico Cx.'!$B69)*('Diário 1º PA'!$B$4:$B$2007&gt;=J$4)*('Diário 1º PA'!$B$4:$B$2007&lt;=EOMONTH(J$4,0))*('Diário 1º PA'!$F$4:$F$2007))
+SUMPRODUCT(('Diário 2º PA'!$E$4:$E$1978='Analítico Cx.'!$B69)*('Diário 2º PA'!$B$4:$B$1978&gt;=J$4)*('Diário 2º PA'!$B$4:$B$1978&lt;=EOMONTH(J$4,0))*('Diário 2º PA'!$F$4:$F$1978))
+SUMPRODUCT(('Diário 3º PA'!$E$4:$E$1994='Analítico Cx.'!$B69)*('Diário 3º PA'!$B$4:$B$1994&gt;=J$4)*('Diário 3º PA'!$B$4:$B$1994&lt;=EOMONTH(J$4,0))*('Diário 3º PA'!$F$4:$F$1994))
+SUMPRODUCT(('Diário 4º PA'!$E$4:$E$2000='Analítico Cx.'!$B69)*('Diário 4º PA'!$B$4:$B$2000&gt;=J$4)*('Diário 4º PA'!$B$4:$B$2000&lt;=EOMONTH(J$4,0))*('Diário 4º PA'!$F$4:$F$2000))</f>
        <v>0</v>
      </c>
      <c r="K69" s="289">
        <f>SUMPRODUCT(('Diário 1º PA'!$E$4:$E$2007='Analítico Cx.'!$B69)*('Diário 1º PA'!$B$4:$B$2007&gt;=K$4)*('Diário 1º PA'!$B$4:$B$2007&lt;=EOMONTH(K$4,0))*('Diário 1º PA'!$F$4:$F$2007))
+SUMPRODUCT(('Diário 2º PA'!$E$4:$E$1978='Analítico Cx.'!$B69)*('Diário 2º PA'!$B$4:$B$1978&gt;=K$4)*('Diário 2º PA'!$B$4:$B$1978&lt;=EOMONTH(K$4,0))*('Diário 2º PA'!$F$4:$F$1978))
+SUMPRODUCT(('Diário 3º PA'!$E$4:$E$1994='Analítico Cx.'!$B69)*('Diário 3º PA'!$B$4:$B$1994&gt;=K$4)*('Diário 3º PA'!$B$4:$B$1994&lt;=EOMONTH(K$4,0))*('Diário 3º PA'!$F$4:$F$1994))
+SUMPRODUCT(('Diário 4º PA'!$E$4:$E$2000='Analítico Cx.'!$B69)*('Diário 4º PA'!$B$4:$B$2000&gt;=K$4)*('Diário 4º PA'!$B$4:$B$2000&lt;=EOMONTH(K$4,0))*('Diário 4º PA'!$F$4:$F$2000))</f>
        <v>0</v>
      </c>
      <c r="L69" s="289">
        <f>SUMPRODUCT(('Diário 1º PA'!$E$4:$E$2007='Analítico Cx.'!$B69)*('Diário 1º PA'!$B$4:$B$2007&gt;=L$4)*('Diário 1º PA'!$B$4:$B$2007&lt;=EOMONTH(L$4,0))*('Diário 1º PA'!$F$4:$F$2007))
+SUMPRODUCT(('Diário 2º PA'!$E$4:$E$1978='Analítico Cx.'!$B69)*('Diário 2º PA'!$B$4:$B$1978&gt;=L$4)*('Diário 2º PA'!$B$4:$B$1978&lt;=EOMONTH(L$4,0))*('Diário 2º PA'!$F$4:$F$1978))
+SUMPRODUCT(('Diário 3º PA'!$E$4:$E$1994='Analítico Cx.'!$B69)*('Diário 3º PA'!$B$4:$B$1994&gt;=L$4)*('Diário 3º PA'!$B$4:$B$1994&lt;=EOMONTH(L$4,0))*('Diário 3º PA'!$F$4:$F$1994))
+SUMPRODUCT(('Diário 4º PA'!$E$4:$E$2000='Analítico Cx.'!$B69)*('Diário 4º PA'!$B$4:$B$2000&gt;=L$4)*('Diário 4º PA'!$B$4:$B$2000&lt;=EOMONTH(L$4,0))*('Diário 4º PA'!$F$4:$F$2000))</f>
        <v>0</v>
      </c>
      <c r="M69" s="289">
        <f>SUMPRODUCT(('Diário 1º PA'!$E$4:$E$2007='Analítico Cx.'!$B69)*('Diário 1º PA'!$B$4:$B$2007&gt;=M$4)*('Diário 1º PA'!$B$4:$B$2007&lt;=EOMONTH(M$4,0))*('Diário 1º PA'!$F$4:$F$2007))
+SUMPRODUCT(('Diário 2º PA'!$E$4:$E$1978='Analítico Cx.'!$B69)*('Diário 2º PA'!$B$4:$B$1978&gt;=M$4)*('Diário 2º PA'!$B$4:$B$1978&lt;=EOMONTH(M$4,0))*('Diário 2º PA'!$F$4:$F$1978))
+SUMPRODUCT(('Diário 3º PA'!$E$4:$E$1994='Analítico Cx.'!$B69)*('Diário 3º PA'!$B$4:$B$1994&gt;=M$4)*('Diário 3º PA'!$B$4:$B$1994&lt;=EOMONTH(M$4,0))*('Diário 3º PA'!$F$4:$F$1994))
+SUMPRODUCT(('Diário 4º PA'!$E$4:$E$2000='Analítico Cx.'!$B69)*('Diário 4º PA'!$B$4:$B$2000&gt;=M$4)*('Diário 4º PA'!$B$4:$B$2000&lt;=EOMONTH(M$4,0))*('Diário 4º PA'!$F$4:$F$2000))</f>
        <v>0</v>
      </c>
      <c r="N69" s="289">
        <f>SUMPRODUCT(('Diário 1º PA'!$E$4:$E$2007='Analítico Cx.'!$B69)*('Diário 1º PA'!$B$4:$B$2007&gt;=N$4)*('Diário 1º PA'!$B$4:$B$2007&lt;=EOMONTH(N$4,0))*('Diário 1º PA'!$F$4:$F$2007))
+SUMPRODUCT(('Diário 2º PA'!$E$4:$E$1978='Analítico Cx.'!$B69)*('Diário 2º PA'!$B$4:$B$1978&gt;=N$4)*('Diário 2º PA'!$B$4:$B$1978&lt;=EOMONTH(N$4,0))*('Diário 2º PA'!$F$4:$F$1978))
+SUMPRODUCT(('Diário 3º PA'!$E$4:$E$1994='Analítico Cx.'!$B69)*('Diário 3º PA'!$B$4:$B$1994&gt;=N$4)*('Diário 3º PA'!$B$4:$B$1994&lt;=EOMONTH(N$4,0))*('Diário 3º PA'!$F$4:$F$1994))
+SUMPRODUCT(('Diário 4º PA'!$E$4:$E$2000='Analítico Cx.'!$B69)*('Diário 4º PA'!$B$4:$B$2000&gt;=N$4)*('Diário 4º PA'!$B$4:$B$2000&lt;=EOMONTH(N$4,0))*('Diário 4º PA'!$F$4:$F$2000))</f>
        <v>0</v>
      </c>
      <c r="O69" s="315">
        <f t="shared" si="19"/>
        <v>594.16999999999996</v>
      </c>
      <c r="P69" s="316">
        <f t="shared" si="20"/>
        <v>2.8865511164535493E-5</v>
      </c>
      <c r="Q69" s="295"/>
      <c r="R69" s="295"/>
      <c r="S69" s="295"/>
      <c r="T69" s="295"/>
      <c r="U69" s="295"/>
      <c r="V69" s="295"/>
      <c r="W69" s="295"/>
      <c r="X69" s="295"/>
      <c r="Y69" s="295"/>
      <c r="Z69" s="295"/>
    </row>
    <row r="70" spans="1:26" ht="23.25" customHeight="1" x14ac:dyDescent="0.25">
      <c r="A70" s="331" t="s">
        <v>238</v>
      </c>
      <c r="B70" s="246" t="s">
        <v>239</v>
      </c>
      <c r="C70" s="289">
        <f>SUMPRODUCT(('Diário 1º PA'!$E$4:$E$2007='Analítico Cx.'!$B70)*('Diário 1º PA'!$B$4:$B$2007&gt;=C$4)*('Diário 1º PA'!$B$4:$B$2007&lt;=EOMONTH(C$4,0))*('Diário 1º PA'!$F$4:$F$2007))
+SUMPRODUCT(('Diário 2º PA'!$E$4:$E$1978='Analítico Cx.'!$B70)*('Diário 2º PA'!$B$4:$B$1978&gt;=C$4)*('Diário 2º PA'!$B$4:$B$1978&lt;=EOMONTH(C$4,0))*('Diário 2º PA'!$F$4:$F$1978))
+SUMPRODUCT(('Diário 3º PA'!$E$4:$E$1994='Analítico Cx.'!$B70)*('Diário 3º PA'!$B$4:$B$1994&gt;=C$4)*('Diário 3º PA'!$B$4:$B$1994&lt;=EOMONTH(C$4,0))*('Diário 3º PA'!$F$4:$F$1994))
+SUMPRODUCT(('Diário 4º PA'!$E$4:$E$2000='Analítico Cx.'!$B70)*('Diário 4º PA'!$B$4:$B$2000&gt;=C$4)*('Diário 4º PA'!$B$4:$B$2000&lt;=EOMONTH(C$4,0))*('Diário 4º PA'!$F$4:$F$2000))</f>
        <v>10568</v>
      </c>
      <c r="D70" s="289">
        <f>SUMPRODUCT(('Diário 1º PA'!$E$4:$E$2007='Analítico Cx.'!$B70)*('Diário 1º PA'!$B$4:$B$2007&gt;=D$4)*('Diário 1º PA'!$B$4:$B$2007&lt;=EOMONTH(D$4,0))*('Diário 1º PA'!$F$4:$F$2007))
+SUMPRODUCT(('Diário 2º PA'!$E$4:$E$1978='Analítico Cx.'!$B70)*('Diário 2º PA'!$B$4:$B$1978&gt;=D$4)*('Diário 2º PA'!$B$4:$B$1978&lt;=EOMONTH(D$4,0))*('Diário 2º PA'!$F$4:$F$1978))
+SUMPRODUCT(('Diário 3º PA'!$E$4:$E$1994='Analítico Cx.'!$B70)*('Diário 3º PA'!$B$4:$B$1994&gt;=D$4)*('Diário 3º PA'!$B$4:$B$1994&lt;=EOMONTH(D$4,0))*('Diário 3º PA'!$F$4:$F$1994))
+SUMPRODUCT(('Diário 4º PA'!$E$4:$E$2000='Analítico Cx.'!$B70)*('Diário 4º PA'!$B$4:$B$2000&gt;=D$4)*('Diário 4º PA'!$B$4:$B$2000&lt;=EOMONTH(D$4,0))*('Diário 4º PA'!$F$4:$F$2000))</f>
        <v>10568</v>
      </c>
      <c r="E70" s="289">
        <f>SUMPRODUCT(('Diário 1º PA'!$E$4:$E$2007='Analítico Cx.'!$B70)*('Diário 1º PA'!$B$4:$B$2007&gt;=E$4)*('Diário 1º PA'!$B$4:$B$2007&lt;=EOMONTH(E$4,0))*('Diário 1º PA'!$F$4:$F$2007))
+SUMPRODUCT(('Diário 2º PA'!$E$4:$E$1978='Analítico Cx.'!$B70)*('Diário 2º PA'!$B$4:$B$1978&gt;=E$4)*('Diário 2º PA'!$B$4:$B$1978&lt;=EOMONTH(E$4,0))*('Diário 2º PA'!$F$4:$F$1978))
+SUMPRODUCT(('Diário 3º PA'!$E$4:$E$1994='Analítico Cx.'!$B70)*('Diário 3º PA'!$B$4:$B$1994&gt;=E$4)*('Diário 3º PA'!$B$4:$B$1994&lt;=EOMONTH(E$4,0))*('Diário 3º PA'!$F$4:$F$1994))
+SUMPRODUCT(('Diário 4º PA'!$E$4:$E$2000='Analítico Cx.'!$B70)*('Diário 4º PA'!$B$4:$B$2000&gt;=E$4)*('Diário 4º PA'!$B$4:$B$2000&lt;=EOMONTH(E$4,0))*('Diário 4º PA'!$F$4:$F$2000))</f>
        <v>11096</v>
      </c>
      <c r="F70" s="289">
        <f>SUMPRODUCT(('Diário 1º PA'!$E$4:$E$2007='Analítico Cx.'!$B70)*('Diário 1º PA'!$B$4:$B$2007&gt;=F$4)*('Diário 1º PA'!$B$4:$B$2007&lt;=EOMONTH(F$4,0))*('Diário 1º PA'!$F$4:$F$2007))
+SUMPRODUCT(('Diário 2º PA'!$E$4:$E$1978='Analítico Cx.'!$B70)*('Diário 2º PA'!$B$4:$B$1978&gt;=F$4)*('Diário 2º PA'!$B$4:$B$1978&lt;=EOMONTH(F$4,0))*('Diário 2º PA'!$F$4:$F$1978))
+SUMPRODUCT(('Diário 3º PA'!$E$4:$E$1994='Analítico Cx.'!$B70)*('Diário 3º PA'!$B$4:$B$1994&gt;=F$4)*('Diário 3º PA'!$B$4:$B$1994&lt;=EOMONTH(F$4,0))*('Diário 3º PA'!$F$4:$F$1994))
+SUMPRODUCT(('Diário 4º PA'!$E$4:$E$2000='Analítico Cx.'!$B70)*('Diário 4º PA'!$B$4:$B$2000&gt;=F$4)*('Diário 4º PA'!$B$4:$B$2000&lt;=EOMONTH(F$4,0))*('Diário 4º PA'!$F$4:$F$2000))</f>
        <v>11096</v>
      </c>
      <c r="G70" s="289">
        <f>SUMPRODUCT(('Diário 1º PA'!$E$4:$E$2007='Analítico Cx.'!$B70)*('Diário 1º PA'!$B$4:$B$2007&gt;=G$4)*('Diário 1º PA'!$B$4:$B$2007&lt;=EOMONTH(G$4,0))*('Diário 1º PA'!$F$4:$F$2007))
+SUMPRODUCT(('Diário 2º PA'!$E$4:$E$1978='Analítico Cx.'!$B70)*('Diário 2º PA'!$B$4:$B$1978&gt;=G$4)*('Diário 2º PA'!$B$4:$B$1978&lt;=EOMONTH(G$4,0))*('Diário 2º PA'!$F$4:$F$1978))
+SUMPRODUCT(('Diário 3º PA'!$E$4:$E$1994='Analítico Cx.'!$B70)*('Diário 3º PA'!$B$4:$B$1994&gt;=G$4)*('Diário 3º PA'!$B$4:$B$1994&lt;=EOMONTH(G$4,0))*('Diário 3º PA'!$F$4:$F$1994))
+SUMPRODUCT(('Diário 4º PA'!$E$4:$E$2000='Analítico Cx.'!$B70)*('Diário 4º PA'!$B$4:$B$2000&gt;=G$4)*('Diário 4º PA'!$B$4:$B$2000&lt;=EOMONTH(G$4,0))*('Diário 4º PA'!$F$4:$F$2000))</f>
        <v>0</v>
      </c>
      <c r="H70" s="289">
        <f>SUMPRODUCT(('Diário 1º PA'!$E$4:$E$2007='Analítico Cx.'!$B70)*('Diário 1º PA'!$B$4:$B$2007&gt;=H$4)*('Diário 1º PA'!$B$4:$B$2007&lt;=EOMONTH(H$4,0))*('Diário 1º PA'!$F$4:$F$2007))
+SUMPRODUCT(('Diário 2º PA'!$E$4:$E$1978='Analítico Cx.'!$B70)*('Diário 2º PA'!$B$4:$B$1978&gt;=H$4)*('Diário 2º PA'!$B$4:$B$1978&lt;=EOMONTH(H$4,0))*('Diário 2º PA'!$F$4:$F$1978))
+SUMPRODUCT(('Diário 3º PA'!$E$4:$E$1994='Analítico Cx.'!$B70)*('Diário 3º PA'!$B$4:$B$1994&gt;=H$4)*('Diário 3º PA'!$B$4:$B$1994&lt;=EOMONTH(H$4,0))*('Diário 3º PA'!$F$4:$F$1994))
+SUMPRODUCT(('Diário 4º PA'!$E$4:$E$2000='Analítico Cx.'!$B70)*('Diário 4º PA'!$B$4:$B$2000&gt;=H$4)*('Diário 4º PA'!$B$4:$B$2000&lt;=EOMONTH(H$4,0))*('Diário 4º PA'!$F$4:$F$2000))</f>
        <v>11096</v>
      </c>
      <c r="I70" s="289">
        <f>SUMPRODUCT(('Diário 1º PA'!$E$4:$E$2007='Analítico Cx.'!$B70)*('Diário 1º PA'!$B$4:$B$2007&gt;=I$4)*('Diário 1º PA'!$B$4:$B$2007&lt;=EOMONTH(I$4,0))*('Diário 1º PA'!$F$4:$F$2007))
+SUMPRODUCT(('Diário 2º PA'!$E$4:$E$1978='Analítico Cx.'!$B70)*('Diário 2º PA'!$B$4:$B$1978&gt;=I$4)*('Diário 2º PA'!$B$4:$B$1978&lt;=EOMONTH(I$4,0))*('Diário 2º PA'!$F$4:$F$1978))
+SUMPRODUCT(('Diário 3º PA'!$E$4:$E$1994='Analítico Cx.'!$B70)*('Diário 3º PA'!$B$4:$B$1994&gt;=I$4)*('Diário 3º PA'!$B$4:$B$1994&lt;=EOMONTH(I$4,0))*('Diário 3º PA'!$F$4:$F$1994))
+SUMPRODUCT(('Diário 4º PA'!$E$4:$E$2000='Analítico Cx.'!$B70)*('Diário 4º PA'!$B$4:$B$2000&gt;=I$4)*('Diário 4º PA'!$B$4:$B$2000&lt;=EOMONTH(I$4,0))*('Diário 4º PA'!$F$4:$F$2000))</f>
        <v>11096</v>
      </c>
      <c r="J70" s="289">
        <f>SUMPRODUCT(('Diário 1º PA'!$E$4:$E$2007='Analítico Cx.'!$B70)*('Diário 1º PA'!$B$4:$B$2007&gt;=J$4)*('Diário 1º PA'!$B$4:$B$2007&lt;=EOMONTH(J$4,0))*('Diário 1º PA'!$F$4:$F$2007))
+SUMPRODUCT(('Diário 2º PA'!$E$4:$E$1978='Analítico Cx.'!$B70)*('Diário 2º PA'!$B$4:$B$1978&gt;=J$4)*('Diário 2º PA'!$B$4:$B$1978&lt;=EOMONTH(J$4,0))*('Diário 2º PA'!$F$4:$F$1978))
+SUMPRODUCT(('Diário 3º PA'!$E$4:$E$1994='Analítico Cx.'!$B70)*('Diário 3º PA'!$B$4:$B$1994&gt;=J$4)*('Diário 3º PA'!$B$4:$B$1994&lt;=EOMONTH(J$4,0))*('Diário 3º PA'!$F$4:$F$1994))
+SUMPRODUCT(('Diário 4º PA'!$E$4:$E$2000='Analítico Cx.'!$B70)*('Diário 4º PA'!$B$4:$B$2000&gt;=J$4)*('Diário 4º PA'!$B$4:$B$2000&lt;=EOMONTH(J$4,0))*('Diário 4º PA'!$F$4:$F$2000))</f>
        <v>0</v>
      </c>
      <c r="K70" s="289">
        <f>SUMPRODUCT(('Diário 1º PA'!$E$4:$E$2007='Analítico Cx.'!$B70)*('Diário 1º PA'!$B$4:$B$2007&gt;=K$4)*('Diário 1º PA'!$B$4:$B$2007&lt;=EOMONTH(K$4,0))*('Diário 1º PA'!$F$4:$F$2007))
+SUMPRODUCT(('Diário 2º PA'!$E$4:$E$1978='Analítico Cx.'!$B70)*('Diário 2º PA'!$B$4:$B$1978&gt;=K$4)*('Diário 2º PA'!$B$4:$B$1978&lt;=EOMONTH(K$4,0))*('Diário 2º PA'!$F$4:$F$1978))
+SUMPRODUCT(('Diário 3º PA'!$E$4:$E$1994='Analítico Cx.'!$B70)*('Diário 3º PA'!$B$4:$B$1994&gt;=K$4)*('Diário 3º PA'!$B$4:$B$1994&lt;=EOMONTH(K$4,0))*('Diário 3º PA'!$F$4:$F$1994))
+SUMPRODUCT(('Diário 4º PA'!$E$4:$E$2000='Analítico Cx.'!$B70)*('Diário 4º PA'!$B$4:$B$2000&gt;=K$4)*('Diário 4º PA'!$B$4:$B$2000&lt;=EOMONTH(K$4,0))*('Diário 4º PA'!$F$4:$F$2000))</f>
        <v>0</v>
      </c>
      <c r="L70" s="289">
        <f>SUMPRODUCT(('Diário 1º PA'!$E$4:$E$2007='Analítico Cx.'!$B70)*('Diário 1º PA'!$B$4:$B$2007&gt;=L$4)*('Diário 1º PA'!$B$4:$B$2007&lt;=EOMONTH(L$4,0))*('Diário 1º PA'!$F$4:$F$2007))
+SUMPRODUCT(('Diário 2º PA'!$E$4:$E$1978='Analítico Cx.'!$B70)*('Diário 2º PA'!$B$4:$B$1978&gt;=L$4)*('Diário 2º PA'!$B$4:$B$1978&lt;=EOMONTH(L$4,0))*('Diário 2º PA'!$F$4:$F$1978))
+SUMPRODUCT(('Diário 3º PA'!$E$4:$E$1994='Analítico Cx.'!$B70)*('Diário 3º PA'!$B$4:$B$1994&gt;=L$4)*('Diário 3º PA'!$B$4:$B$1994&lt;=EOMONTH(L$4,0))*('Diário 3º PA'!$F$4:$F$1994))
+SUMPRODUCT(('Diário 4º PA'!$E$4:$E$2000='Analítico Cx.'!$B70)*('Diário 4º PA'!$B$4:$B$2000&gt;=L$4)*('Diário 4º PA'!$B$4:$B$2000&lt;=EOMONTH(L$4,0))*('Diário 4º PA'!$F$4:$F$2000))</f>
        <v>0</v>
      </c>
      <c r="M70" s="289">
        <f>SUMPRODUCT(('Diário 1º PA'!$E$4:$E$2007='Analítico Cx.'!$B70)*('Diário 1º PA'!$B$4:$B$2007&gt;=M$4)*('Diário 1º PA'!$B$4:$B$2007&lt;=EOMONTH(M$4,0))*('Diário 1º PA'!$F$4:$F$2007))
+SUMPRODUCT(('Diário 2º PA'!$E$4:$E$1978='Analítico Cx.'!$B70)*('Diário 2º PA'!$B$4:$B$1978&gt;=M$4)*('Diário 2º PA'!$B$4:$B$1978&lt;=EOMONTH(M$4,0))*('Diário 2º PA'!$F$4:$F$1978))
+SUMPRODUCT(('Diário 3º PA'!$E$4:$E$1994='Analítico Cx.'!$B70)*('Diário 3º PA'!$B$4:$B$1994&gt;=M$4)*('Diário 3º PA'!$B$4:$B$1994&lt;=EOMONTH(M$4,0))*('Diário 3º PA'!$F$4:$F$1994))
+SUMPRODUCT(('Diário 4º PA'!$E$4:$E$2000='Analítico Cx.'!$B70)*('Diário 4º PA'!$B$4:$B$2000&gt;=M$4)*('Diário 4º PA'!$B$4:$B$2000&lt;=EOMONTH(M$4,0))*('Diário 4º PA'!$F$4:$F$2000))</f>
        <v>0</v>
      </c>
      <c r="N70" s="289">
        <f>SUMPRODUCT(('Diário 1º PA'!$E$4:$E$2007='Analítico Cx.'!$B70)*('Diário 1º PA'!$B$4:$B$2007&gt;=N$4)*('Diário 1º PA'!$B$4:$B$2007&lt;=EOMONTH(N$4,0))*('Diário 1º PA'!$F$4:$F$2007))
+SUMPRODUCT(('Diário 2º PA'!$E$4:$E$1978='Analítico Cx.'!$B70)*('Diário 2º PA'!$B$4:$B$1978&gt;=N$4)*('Diário 2º PA'!$B$4:$B$1978&lt;=EOMONTH(N$4,0))*('Diário 2º PA'!$F$4:$F$1978))
+SUMPRODUCT(('Diário 3º PA'!$E$4:$E$1994='Analítico Cx.'!$B70)*('Diário 3º PA'!$B$4:$B$1994&gt;=N$4)*('Diário 3º PA'!$B$4:$B$1994&lt;=EOMONTH(N$4,0))*('Diário 3º PA'!$F$4:$F$1994))
+SUMPRODUCT(('Diário 4º PA'!$E$4:$E$2000='Analítico Cx.'!$B70)*('Diário 4º PA'!$B$4:$B$2000&gt;=N$4)*('Diário 4º PA'!$B$4:$B$2000&lt;=EOMONTH(N$4,0))*('Diário 4º PA'!$F$4:$F$2000))</f>
        <v>0</v>
      </c>
      <c r="O70" s="315">
        <f t="shared" si="19"/>
        <v>65520</v>
      </c>
      <c r="P70" s="316">
        <f t="shared" si="20"/>
        <v>3.1830423809690251E-3</v>
      </c>
      <c r="Q70" s="295"/>
      <c r="R70" s="295"/>
      <c r="S70" s="295"/>
      <c r="T70" s="295"/>
      <c r="U70" s="295"/>
      <c r="V70" s="295"/>
      <c r="W70" s="295"/>
      <c r="X70" s="295"/>
      <c r="Y70" s="295"/>
      <c r="Z70" s="295"/>
    </row>
    <row r="71" spans="1:26" ht="23.25" customHeight="1" x14ac:dyDescent="0.25">
      <c r="A71" s="331" t="s">
        <v>240</v>
      </c>
      <c r="B71" s="246" t="s">
        <v>241</v>
      </c>
      <c r="C71" s="289">
        <f>SUMPRODUCT(('Diário 1º PA'!$E$4:$E$2007='Analítico Cx.'!$B71)*('Diário 1º PA'!$B$4:$B$2007&gt;=C$4)*('Diário 1º PA'!$B$4:$B$2007&lt;=EOMONTH(C$4,0))*('Diário 1º PA'!$F$4:$F$2007))
+SUMPRODUCT(('Diário 2º PA'!$E$4:$E$1978='Analítico Cx.'!$B71)*('Diário 2º PA'!$B$4:$B$1978&gt;=C$4)*('Diário 2º PA'!$B$4:$B$1978&lt;=EOMONTH(C$4,0))*('Diário 2º PA'!$F$4:$F$1978))
+SUMPRODUCT(('Diário 3º PA'!$E$4:$E$1994='Analítico Cx.'!$B71)*('Diário 3º PA'!$B$4:$B$1994&gt;=C$4)*('Diário 3º PA'!$B$4:$B$1994&lt;=EOMONTH(C$4,0))*('Diário 3º PA'!$F$4:$F$1994))
+SUMPRODUCT(('Diário 4º PA'!$E$4:$E$2000='Analítico Cx.'!$B71)*('Diário 4º PA'!$B$4:$B$2000&gt;=C$4)*('Diário 4º PA'!$B$4:$B$2000&lt;=EOMONTH(C$4,0))*('Diário 4º PA'!$F$4:$F$2000))</f>
        <v>0</v>
      </c>
      <c r="D71" s="289">
        <f>SUMPRODUCT(('Diário 1º PA'!$E$4:$E$2007='Analítico Cx.'!$B71)*('Diário 1º PA'!$B$4:$B$2007&gt;=D$4)*('Diário 1º PA'!$B$4:$B$2007&lt;=EOMONTH(D$4,0))*('Diário 1º PA'!$F$4:$F$2007))
+SUMPRODUCT(('Diário 2º PA'!$E$4:$E$1978='Analítico Cx.'!$B71)*('Diário 2º PA'!$B$4:$B$1978&gt;=D$4)*('Diário 2º PA'!$B$4:$B$1978&lt;=EOMONTH(D$4,0))*('Diário 2º PA'!$F$4:$F$1978))
+SUMPRODUCT(('Diário 3º PA'!$E$4:$E$1994='Analítico Cx.'!$B71)*('Diário 3º PA'!$B$4:$B$1994&gt;=D$4)*('Diário 3º PA'!$B$4:$B$1994&lt;=EOMONTH(D$4,0))*('Diário 3º PA'!$F$4:$F$1994))
+SUMPRODUCT(('Diário 4º PA'!$E$4:$E$2000='Analítico Cx.'!$B71)*('Diário 4º PA'!$B$4:$B$2000&gt;=D$4)*('Diário 4º PA'!$B$4:$B$2000&lt;=EOMONTH(D$4,0))*('Diário 4º PA'!$F$4:$F$2000))</f>
        <v>0</v>
      </c>
      <c r="E71" s="289">
        <f>SUMPRODUCT(('Diário 1º PA'!$E$4:$E$2007='Analítico Cx.'!$B71)*('Diário 1º PA'!$B$4:$B$2007&gt;=E$4)*('Diário 1º PA'!$B$4:$B$2007&lt;=EOMONTH(E$4,0))*('Diário 1º PA'!$F$4:$F$2007))
+SUMPRODUCT(('Diário 2º PA'!$E$4:$E$1978='Analítico Cx.'!$B71)*('Diário 2º PA'!$B$4:$B$1978&gt;=E$4)*('Diário 2º PA'!$B$4:$B$1978&lt;=EOMONTH(E$4,0))*('Diário 2º PA'!$F$4:$F$1978))
+SUMPRODUCT(('Diário 3º PA'!$E$4:$E$1994='Analítico Cx.'!$B71)*('Diário 3º PA'!$B$4:$B$1994&gt;=E$4)*('Diário 3º PA'!$B$4:$B$1994&lt;=EOMONTH(E$4,0))*('Diário 3º PA'!$F$4:$F$1994))
+SUMPRODUCT(('Diário 4º PA'!$E$4:$E$2000='Analítico Cx.'!$B71)*('Diário 4º PA'!$B$4:$B$2000&gt;=E$4)*('Diário 4º PA'!$B$4:$B$2000&lt;=EOMONTH(E$4,0))*('Diário 4º PA'!$F$4:$F$2000))</f>
        <v>356</v>
      </c>
      <c r="F71" s="289">
        <f>SUMPRODUCT(('Diário 1º PA'!$E$4:$E$2007='Analítico Cx.'!$B71)*('Diário 1º PA'!$B$4:$B$2007&gt;=F$4)*('Diário 1º PA'!$B$4:$B$2007&lt;=EOMONTH(F$4,0))*('Diário 1º PA'!$F$4:$F$2007))
+SUMPRODUCT(('Diário 2º PA'!$E$4:$E$1978='Analítico Cx.'!$B71)*('Diário 2º PA'!$B$4:$B$1978&gt;=F$4)*('Diário 2º PA'!$B$4:$B$1978&lt;=EOMONTH(F$4,0))*('Diário 2º PA'!$F$4:$F$1978))
+SUMPRODUCT(('Diário 3º PA'!$E$4:$E$1994='Analítico Cx.'!$B71)*('Diário 3º PA'!$B$4:$B$1994&gt;=F$4)*('Diário 3º PA'!$B$4:$B$1994&lt;=EOMONTH(F$4,0))*('Diário 3º PA'!$F$4:$F$1994))
+SUMPRODUCT(('Diário 4º PA'!$E$4:$E$2000='Analítico Cx.'!$B71)*('Diário 4º PA'!$B$4:$B$2000&gt;=F$4)*('Diário 4º PA'!$B$4:$B$2000&lt;=EOMONTH(F$4,0))*('Diário 4º PA'!$F$4:$F$2000))</f>
        <v>10900</v>
      </c>
      <c r="G71" s="289">
        <f>SUMPRODUCT(('Diário 1º PA'!$E$4:$E$2007='Analítico Cx.'!$B71)*('Diário 1º PA'!$B$4:$B$2007&gt;=G$4)*('Diário 1º PA'!$B$4:$B$2007&lt;=EOMONTH(G$4,0))*('Diário 1º PA'!$F$4:$F$2007))
+SUMPRODUCT(('Diário 2º PA'!$E$4:$E$1978='Analítico Cx.'!$B71)*('Diário 2º PA'!$B$4:$B$1978&gt;=G$4)*('Diário 2º PA'!$B$4:$B$1978&lt;=EOMONTH(G$4,0))*('Diário 2º PA'!$F$4:$F$1978))
+SUMPRODUCT(('Diário 3º PA'!$E$4:$E$1994='Analítico Cx.'!$B71)*('Diário 3º PA'!$B$4:$B$1994&gt;=G$4)*('Diário 3º PA'!$B$4:$B$1994&lt;=EOMONTH(G$4,0))*('Diário 3º PA'!$F$4:$F$1994))
+SUMPRODUCT(('Diário 4º PA'!$E$4:$E$2000='Analítico Cx.'!$B71)*('Diário 4º PA'!$B$4:$B$2000&gt;=G$4)*('Diário 4º PA'!$B$4:$B$2000&lt;=EOMONTH(G$4,0))*('Diário 4º PA'!$F$4:$F$2000))</f>
        <v>11400</v>
      </c>
      <c r="H71" s="289">
        <f>SUMPRODUCT(('Diário 1º PA'!$E$4:$E$2007='Analítico Cx.'!$B71)*('Diário 1º PA'!$B$4:$B$2007&gt;=H$4)*('Diário 1º PA'!$B$4:$B$2007&lt;=EOMONTH(H$4,0))*('Diário 1º PA'!$F$4:$F$2007))
+SUMPRODUCT(('Diário 2º PA'!$E$4:$E$1978='Analítico Cx.'!$B71)*('Diário 2º PA'!$B$4:$B$1978&gt;=H$4)*('Diário 2º PA'!$B$4:$B$1978&lt;=EOMONTH(H$4,0))*('Diário 2º PA'!$F$4:$F$1978))
+SUMPRODUCT(('Diário 3º PA'!$E$4:$E$1994='Analítico Cx.'!$B71)*('Diário 3º PA'!$B$4:$B$1994&gt;=H$4)*('Diário 3º PA'!$B$4:$B$1994&lt;=EOMONTH(H$4,0))*('Diário 3º PA'!$F$4:$F$1994))
+SUMPRODUCT(('Diário 4º PA'!$E$4:$E$2000='Analítico Cx.'!$B71)*('Diário 4º PA'!$B$4:$B$2000&gt;=H$4)*('Diário 4º PA'!$B$4:$B$2000&lt;=EOMONTH(H$4,0))*('Diário 4º PA'!$F$4:$F$2000))</f>
        <v>12200</v>
      </c>
      <c r="I71" s="289">
        <f>SUMPRODUCT(('Diário 1º PA'!$E$4:$E$2007='Analítico Cx.'!$B71)*('Diário 1º PA'!$B$4:$B$2007&gt;=I$4)*('Diário 1º PA'!$B$4:$B$2007&lt;=EOMONTH(I$4,0))*('Diário 1º PA'!$F$4:$F$2007))
+SUMPRODUCT(('Diário 2º PA'!$E$4:$E$1978='Analítico Cx.'!$B71)*('Diário 2º PA'!$B$4:$B$1978&gt;=I$4)*('Diário 2º PA'!$B$4:$B$1978&lt;=EOMONTH(I$4,0))*('Diário 2º PA'!$F$4:$F$1978))
+SUMPRODUCT(('Diário 3º PA'!$E$4:$E$1994='Analítico Cx.'!$B71)*('Diário 3º PA'!$B$4:$B$1994&gt;=I$4)*('Diário 3º PA'!$B$4:$B$1994&lt;=EOMONTH(I$4,0))*('Diário 3º PA'!$F$4:$F$1994))
+SUMPRODUCT(('Diário 4º PA'!$E$4:$E$2000='Analítico Cx.'!$B71)*('Diário 4º PA'!$B$4:$B$2000&gt;=I$4)*('Diário 4º PA'!$B$4:$B$2000&lt;=EOMONTH(I$4,0))*('Diário 4º PA'!$F$4:$F$2000))</f>
        <v>11400</v>
      </c>
      <c r="J71" s="289">
        <f>SUMPRODUCT(('Diário 1º PA'!$E$4:$E$2007='Analítico Cx.'!$B71)*('Diário 1º PA'!$B$4:$B$2007&gt;=J$4)*('Diário 1º PA'!$B$4:$B$2007&lt;=EOMONTH(J$4,0))*('Diário 1º PA'!$F$4:$F$2007))
+SUMPRODUCT(('Diário 2º PA'!$E$4:$E$1978='Analítico Cx.'!$B71)*('Diário 2º PA'!$B$4:$B$1978&gt;=J$4)*('Diário 2º PA'!$B$4:$B$1978&lt;=EOMONTH(J$4,0))*('Diário 2º PA'!$F$4:$F$1978))
+SUMPRODUCT(('Diário 3º PA'!$E$4:$E$1994='Analítico Cx.'!$B71)*('Diário 3º PA'!$B$4:$B$1994&gt;=J$4)*('Diário 3º PA'!$B$4:$B$1994&lt;=EOMONTH(J$4,0))*('Diário 3º PA'!$F$4:$F$1994))
+SUMPRODUCT(('Diário 4º PA'!$E$4:$E$2000='Analítico Cx.'!$B71)*('Diário 4º PA'!$B$4:$B$2000&gt;=J$4)*('Diário 4º PA'!$B$4:$B$2000&lt;=EOMONTH(J$4,0))*('Diário 4º PA'!$F$4:$F$2000))</f>
        <v>0</v>
      </c>
      <c r="K71" s="289">
        <f>SUMPRODUCT(('Diário 1º PA'!$E$4:$E$2007='Analítico Cx.'!$B71)*('Diário 1º PA'!$B$4:$B$2007&gt;=K$4)*('Diário 1º PA'!$B$4:$B$2007&lt;=EOMONTH(K$4,0))*('Diário 1º PA'!$F$4:$F$2007))
+SUMPRODUCT(('Diário 2º PA'!$E$4:$E$1978='Analítico Cx.'!$B71)*('Diário 2º PA'!$B$4:$B$1978&gt;=K$4)*('Diário 2º PA'!$B$4:$B$1978&lt;=EOMONTH(K$4,0))*('Diário 2º PA'!$F$4:$F$1978))
+SUMPRODUCT(('Diário 3º PA'!$E$4:$E$1994='Analítico Cx.'!$B71)*('Diário 3º PA'!$B$4:$B$1994&gt;=K$4)*('Diário 3º PA'!$B$4:$B$1994&lt;=EOMONTH(K$4,0))*('Diário 3º PA'!$F$4:$F$1994))
+SUMPRODUCT(('Diário 4º PA'!$E$4:$E$2000='Analítico Cx.'!$B71)*('Diário 4º PA'!$B$4:$B$2000&gt;=K$4)*('Diário 4º PA'!$B$4:$B$2000&lt;=EOMONTH(K$4,0))*('Diário 4º PA'!$F$4:$F$2000))</f>
        <v>0</v>
      </c>
      <c r="L71" s="289">
        <f>SUMPRODUCT(('Diário 1º PA'!$E$4:$E$2007='Analítico Cx.'!$B71)*('Diário 1º PA'!$B$4:$B$2007&gt;=L$4)*('Diário 1º PA'!$B$4:$B$2007&lt;=EOMONTH(L$4,0))*('Diário 1º PA'!$F$4:$F$2007))
+SUMPRODUCT(('Diário 2º PA'!$E$4:$E$1978='Analítico Cx.'!$B71)*('Diário 2º PA'!$B$4:$B$1978&gt;=L$4)*('Diário 2º PA'!$B$4:$B$1978&lt;=EOMONTH(L$4,0))*('Diário 2º PA'!$F$4:$F$1978))
+SUMPRODUCT(('Diário 3º PA'!$E$4:$E$1994='Analítico Cx.'!$B71)*('Diário 3º PA'!$B$4:$B$1994&gt;=L$4)*('Diário 3º PA'!$B$4:$B$1994&lt;=EOMONTH(L$4,0))*('Diário 3º PA'!$F$4:$F$1994))
+SUMPRODUCT(('Diário 4º PA'!$E$4:$E$2000='Analítico Cx.'!$B71)*('Diário 4º PA'!$B$4:$B$2000&gt;=L$4)*('Diário 4º PA'!$B$4:$B$2000&lt;=EOMONTH(L$4,0))*('Diário 4º PA'!$F$4:$F$2000))</f>
        <v>0</v>
      </c>
      <c r="M71" s="289">
        <f>SUMPRODUCT(('Diário 1º PA'!$E$4:$E$2007='Analítico Cx.'!$B71)*('Diário 1º PA'!$B$4:$B$2007&gt;=M$4)*('Diário 1º PA'!$B$4:$B$2007&lt;=EOMONTH(M$4,0))*('Diário 1º PA'!$F$4:$F$2007))
+SUMPRODUCT(('Diário 2º PA'!$E$4:$E$1978='Analítico Cx.'!$B71)*('Diário 2º PA'!$B$4:$B$1978&gt;=M$4)*('Diário 2º PA'!$B$4:$B$1978&lt;=EOMONTH(M$4,0))*('Diário 2º PA'!$F$4:$F$1978))
+SUMPRODUCT(('Diário 3º PA'!$E$4:$E$1994='Analítico Cx.'!$B71)*('Diário 3º PA'!$B$4:$B$1994&gt;=M$4)*('Diário 3º PA'!$B$4:$B$1994&lt;=EOMONTH(M$4,0))*('Diário 3º PA'!$F$4:$F$1994))
+SUMPRODUCT(('Diário 4º PA'!$E$4:$E$2000='Analítico Cx.'!$B71)*('Diário 4º PA'!$B$4:$B$2000&gt;=M$4)*('Diário 4º PA'!$B$4:$B$2000&lt;=EOMONTH(M$4,0))*('Diário 4º PA'!$F$4:$F$2000))</f>
        <v>0</v>
      </c>
      <c r="N71" s="289">
        <f>SUMPRODUCT(('Diário 1º PA'!$E$4:$E$2007='Analítico Cx.'!$B71)*('Diário 1º PA'!$B$4:$B$2007&gt;=N$4)*('Diário 1º PA'!$B$4:$B$2007&lt;=EOMONTH(N$4,0))*('Diário 1º PA'!$F$4:$F$2007))
+SUMPRODUCT(('Diário 2º PA'!$E$4:$E$1978='Analítico Cx.'!$B71)*('Diário 2º PA'!$B$4:$B$1978&gt;=N$4)*('Diário 2º PA'!$B$4:$B$1978&lt;=EOMONTH(N$4,0))*('Diário 2º PA'!$F$4:$F$1978))
+SUMPRODUCT(('Diário 3º PA'!$E$4:$E$1994='Analítico Cx.'!$B71)*('Diário 3º PA'!$B$4:$B$1994&gt;=N$4)*('Diário 3º PA'!$B$4:$B$1994&lt;=EOMONTH(N$4,0))*('Diário 3º PA'!$F$4:$F$1994))
+SUMPRODUCT(('Diário 4º PA'!$E$4:$E$2000='Analítico Cx.'!$B71)*('Diário 4º PA'!$B$4:$B$2000&gt;=N$4)*('Diário 4º PA'!$B$4:$B$2000&lt;=EOMONTH(N$4,0))*('Diário 4º PA'!$F$4:$F$2000))</f>
        <v>0</v>
      </c>
      <c r="O71" s="315">
        <f t="shared" si="19"/>
        <v>46256</v>
      </c>
      <c r="P71" s="316">
        <f t="shared" si="20"/>
        <v>2.2471735099832604E-3</v>
      </c>
      <c r="Q71" s="295"/>
      <c r="R71" s="295"/>
      <c r="S71" s="295"/>
      <c r="T71" s="295"/>
      <c r="U71" s="295"/>
      <c r="V71" s="295"/>
      <c r="W71" s="295"/>
      <c r="X71" s="295"/>
      <c r="Y71" s="295"/>
      <c r="Z71" s="295"/>
    </row>
    <row r="72" spans="1:26" ht="23.25" customHeight="1" x14ac:dyDescent="0.25">
      <c r="A72" s="331" t="s">
        <v>242</v>
      </c>
      <c r="B72" s="246" t="s">
        <v>243</v>
      </c>
      <c r="C72" s="289">
        <f>SUMPRODUCT(('Diário 1º PA'!$E$4:$E$2007='Analítico Cx.'!$B72)*('Diário 1º PA'!$B$4:$B$2007&gt;=C$4)*('Diário 1º PA'!$B$4:$B$2007&lt;=EOMONTH(C$4,0))*('Diário 1º PA'!$F$4:$F$2007))
+SUMPRODUCT(('Diário 2º PA'!$E$4:$E$1978='Analítico Cx.'!$B72)*('Diário 2º PA'!$B$4:$B$1978&gt;=C$4)*('Diário 2º PA'!$B$4:$B$1978&lt;=EOMONTH(C$4,0))*('Diário 2º PA'!$F$4:$F$1978))
+SUMPRODUCT(('Diário 3º PA'!$E$4:$E$1994='Analítico Cx.'!$B72)*('Diário 3º PA'!$B$4:$B$1994&gt;=C$4)*('Diário 3º PA'!$B$4:$B$1994&lt;=EOMONTH(C$4,0))*('Diário 3º PA'!$F$4:$F$1994))
+SUMPRODUCT(('Diário 4º PA'!$E$4:$E$2000='Analítico Cx.'!$B72)*('Diário 4º PA'!$B$4:$B$2000&gt;=C$4)*('Diário 4º PA'!$B$4:$B$2000&lt;=EOMONTH(C$4,0))*('Diário 4º PA'!$F$4:$F$2000))</f>
        <v>0</v>
      </c>
      <c r="D72" s="289">
        <f>SUMPRODUCT(('Diário 1º PA'!$E$4:$E$2007='Analítico Cx.'!$B72)*('Diário 1º PA'!$B$4:$B$2007&gt;=D$4)*('Diário 1º PA'!$B$4:$B$2007&lt;=EOMONTH(D$4,0))*('Diário 1º PA'!$F$4:$F$2007))
+SUMPRODUCT(('Diário 2º PA'!$E$4:$E$1978='Analítico Cx.'!$B72)*('Diário 2º PA'!$B$4:$B$1978&gt;=D$4)*('Diário 2º PA'!$B$4:$B$1978&lt;=EOMONTH(D$4,0))*('Diário 2º PA'!$F$4:$F$1978))
+SUMPRODUCT(('Diário 3º PA'!$E$4:$E$1994='Analítico Cx.'!$B72)*('Diário 3º PA'!$B$4:$B$1994&gt;=D$4)*('Diário 3º PA'!$B$4:$B$1994&lt;=EOMONTH(D$4,0))*('Diário 3º PA'!$F$4:$F$1994))
+SUMPRODUCT(('Diário 4º PA'!$E$4:$E$2000='Analítico Cx.'!$B72)*('Diário 4º PA'!$B$4:$B$2000&gt;=D$4)*('Diário 4º PA'!$B$4:$B$2000&lt;=EOMONTH(D$4,0))*('Diário 4º PA'!$F$4:$F$2000))</f>
        <v>0</v>
      </c>
      <c r="E72" s="289">
        <f>SUMPRODUCT(('Diário 1º PA'!$E$4:$E$2007='Analítico Cx.'!$B72)*('Diário 1º PA'!$B$4:$B$2007&gt;=E$4)*('Diário 1º PA'!$B$4:$B$2007&lt;=EOMONTH(E$4,0))*('Diário 1º PA'!$F$4:$F$2007))
+SUMPRODUCT(('Diário 2º PA'!$E$4:$E$1978='Analítico Cx.'!$B72)*('Diário 2º PA'!$B$4:$B$1978&gt;=E$4)*('Diário 2º PA'!$B$4:$B$1978&lt;=EOMONTH(E$4,0))*('Diário 2º PA'!$F$4:$F$1978))
+SUMPRODUCT(('Diário 3º PA'!$E$4:$E$1994='Analítico Cx.'!$B72)*('Diário 3º PA'!$B$4:$B$1994&gt;=E$4)*('Diário 3º PA'!$B$4:$B$1994&lt;=EOMONTH(E$4,0))*('Diário 3º PA'!$F$4:$F$1994))
+SUMPRODUCT(('Diário 4º PA'!$E$4:$E$2000='Analítico Cx.'!$B72)*('Diário 4º PA'!$B$4:$B$2000&gt;=E$4)*('Diário 4º PA'!$B$4:$B$2000&lt;=EOMONTH(E$4,0))*('Diário 4º PA'!$F$4:$F$2000))</f>
        <v>0</v>
      </c>
      <c r="F72" s="289">
        <f>SUMPRODUCT(('Diário 1º PA'!$E$4:$E$2007='Analítico Cx.'!$B72)*('Diário 1º PA'!$B$4:$B$2007&gt;=F$4)*('Diário 1º PA'!$B$4:$B$2007&lt;=EOMONTH(F$4,0))*('Diário 1º PA'!$F$4:$F$2007))
+SUMPRODUCT(('Diário 2º PA'!$E$4:$E$1978='Analítico Cx.'!$B72)*('Diário 2º PA'!$B$4:$B$1978&gt;=F$4)*('Diário 2º PA'!$B$4:$B$1978&lt;=EOMONTH(F$4,0))*('Diário 2º PA'!$F$4:$F$1978))
+SUMPRODUCT(('Diário 3º PA'!$E$4:$E$1994='Analítico Cx.'!$B72)*('Diário 3º PA'!$B$4:$B$1994&gt;=F$4)*('Diário 3º PA'!$B$4:$B$1994&lt;=EOMONTH(F$4,0))*('Diário 3º PA'!$F$4:$F$1994))
+SUMPRODUCT(('Diário 4º PA'!$E$4:$E$2000='Analítico Cx.'!$B72)*('Diário 4º PA'!$B$4:$B$2000&gt;=F$4)*('Diário 4º PA'!$B$4:$B$2000&lt;=EOMONTH(F$4,0))*('Diário 4º PA'!$F$4:$F$2000))</f>
        <v>0</v>
      </c>
      <c r="G72" s="289">
        <f>SUMPRODUCT(('Diário 1º PA'!$E$4:$E$2007='Analítico Cx.'!$B72)*('Diário 1º PA'!$B$4:$B$2007&gt;=G$4)*('Diário 1º PA'!$B$4:$B$2007&lt;=EOMONTH(G$4,0))*('Diário 1º PA'!$F$4:$F$2007))
+SUMPRODUCT(('Diário 2º PA'!$E$4:$E$1978='Analítico Cx.'!$B72)*('Diário 2º PA'!$B$4:$B$1978&gt;=G$4)*('Diário 2º PA'!$B$4:$B$1978&lt;=EOMONTH(G$4,0))*('Diário 2º PA'!$F$4:$F$1978))
+SUMPRODUCT(('Diário 3º PA'!$E$4:$E$1994='Analítico Cx.'!$B72)*('Diário 3º PA'!$B$4:$B$1994&gt;=G$4)*('Diário 3º PA'!$B$4:$B$1994&lt;=EOMONTH(G$4,0))*('Diário 3º PA'!$F$4:$F$1994))
+SUMPRODUCT(('Diário 4º PA'!$E$4:$E$2000='Analítico Cx.'!$B72)*('Diário 4º PA'!$B$4:$B$2000&gt;=G$4)*('Diário 4º PA'!$B$4:$B$2000&lt;=EOMONTH(G$4,0))*('Diário 4º PA'!$F$4:$F$2000))</f>
        <v>0</v>
      </c>
      <c r="H72" s="289">
        <f>SUMPRODUCT(('Diário 1º PA'!$E$4:$E$2007='Analítico Cx.'!$B72)*('Diário 1º PA'!$B$4:$B$2007&gt;=H$4)*('Diário 1º PA'!$B$4:$B$2007&lt;=EOMONTH(H$4,0))*('Diário 1º PA'!$F$4:$F$2007))
+SUMPRODUCT(('Diário 2º PA'!$E$4:$E$1978='Analítico Cx.'!$B72)*('Diário 2º PA'!$B$4:$B$1978&gt;=H$4)*('Diário 2º PA'!$B$4:$B$1978&lt;=EOMONTH(H$4,0))*('Diário 2º PA'!$F$4:$F$1978))
+SUMPRODUCT(('Diário 3º PA'!$E$4:$E$1994='Analítico Cx.'!$B72)*('Diário 3º PA'!$B$4:$B$1994&gt;=H$4)*('Diário 3º PA'!$B$4:$B$1994&lt;=EOMONTH(H$4,0))*('Diário 3º PA'!$F$4:$F$1994))
+SUMPRODUCT(('Diário 4º PA'!$E$4:$E$2000='Analítico Cx.'!$B72)*('Diário 4º PA'!$B$4:$B$2000&gt;=H$4)*('Diário 4º PA'!$B$4:$B$2000&lt;=EOMONTH(H$4,0))*('Diário 4º PA'!$F$4:$F$2000))</f>
        <v>0</v>
      </c>
      <c r="I72" s="289">
        <f>SUMPRODUCT(('Diário 1º PA'!$E$4:$E$2007='Analítico Cx.'!$B72)*('Diário 1º PA'!$B$4:$B$2007&gt;=I$4)*('Diário 1º PA'!$B$4:$B$2007&lt;=EOMONTH(I$4,0))*('Diário 1º PA'!$F$4:$F$2007))
+SUMPRODUCT(('Diário 2º PA'!$E$4:$E$1978='Analítico Cx.'!$B72)*('Diário 2º PA'!$B$4:$B$1978&gt;=I$4)*('Diário 2º PA'!$B$4:$B$1978&lt;=EOMONTH(I$4,0))*('Diário 2º PA'!$F$4:$F$1978))
+SUMPRODUCT(('Diário 3º PA'!$E$4:$E$1994='Analítico Cx.'!$B72)*('Diário 3º PA'!$B$4:$B$1994&gt;=I$4)*('Diário 3º PA'!$B$4:$B$1994&lt;=EOMONTH(I$4,0))*('Diário 3º PA'!$F$4:$F$1994))
+SUMPRODUCT(('Diário 4º PA'!$E$4:$E$2000='Analítico Cx.'!$B72)*('Diário 4º PA'!$B$4:$B$2000&gt;=I$4)*('Diário 4º PA'!$B$4:$B$2000&lt;=EOMONTH(I$4,0))*('Diário 4º PA'!$F$4:$F$2000))</f>
        <v>0</v>
      </c>
      <c r="J72" s="289">
        <f>SUMPRODUCT(('Diário 1º PA'!$E$4:$E$2007='Analítico Cx.'!$B72)*('Diário 1º PA'!$B$4:$B$2007&gt;=J$4)*('Diário 1º PA'!$B$4:$B$2007&lt;=EOMONTH(J$4,0))*('Diário 1º PA'!$F$4:$F$2007))
+SUMPRODUCT(('Diário 2º PA'!$E$4:$E$1978='Analítico Cx.'!$B72)*('Diário 2º PA'!$B$4:$B$1978&gt;=J$4)*('Diário 2º PA'!$B$4:$B$1978&lt;=EOMONTH(J$4,0))*('Diário 2º PA'!$F$4:$F$1978))
+SUMPRODUCT(('Diário 3º PA'!$E$4:$E$1994='Analítico Cx.'!$B72)*('Diário 3º PA'!$B$4:$B$1994&gt;=J$4)*('Diário 3º PA'!$B$4:$B$1994&lt;=EOMONTH(J$4,0))*('Diário 3º PA'!$F$4:$F$1994))
+SUMPRODUCT(('Diário 4º PA'!$E$4:$E$2000='Analítico Cx.'!$B72)*('Diário 4º PA'!$B$4:$B$2000&gt;=J$4)*('Diário 4º PA'!$B$4:$B$2000&lt;=EOMONTH(J$4,0))*('Diário 4º PA'!$F$4:$F$2000))</f>
        <v>0</v>
      </c>
      <c r="K72" s="289">
        <f>SUMPRODUCT(('Diário 1º PA'!$E$4:$E$2007='Analítico Cx.'!$B72)*('Diário 1º PA'!$B$4:$B$2007&gt;=K$4)*('Diário 1º PA'!$B$4:$B$2007&lt;=EOMONTH(K$4,0))*('Diário 1º PA'!$F$4:$F$2007))
+SUMPRODUCT(('Diário 2º PA'!$E$4:$E$1978='Analítico Cx.'!$B72)*('Diário 2º PA'!$B$4:$B$1978&gt;=K$4)*('Diário 2º PA'!$B$4:$B$1978&lt;=EOMONTH(K$4,0))*('Diário 2º PA'!$F$4:$F$1978))
+SUMPRODUCT(('Diário 3º PA'!$E$4:$E$1994='Analítico Cx.'!$B72)*('Diário 3º PA'!$B$4:$B$1994&gt;=K$4)*('Diário 3º PA'!$B$4:$B$1994&lt;=EOMONTH(K$4,0))*('Diário 3º PA'!$F$4:$F$1994))
+SUMPRODUCT(('Diário 4º PA'!$E$4:$E$2000='Analítico Cx.'!$B72)*('Diário 4º PA'!$B$4:$B$2000&gt;=K$4)*('Diário 4º PA'!$B$4:$B$2000&lt;=EOMONTH(K$4,0))*('Diário 4º PA'!$F$4:$F$2000))</f>
        <v>0</v>
      </c>
      <c r="L72" s="289">
        <f>SUMPRODUCT(('Diário 1º PA'!$E$4:$E$2007='Analítico Cx.'!$B72)*('Diário 1º PA'!$B$4:$B$2007&gt;=L$4)*('Diário 1º PA'!$B$4:$B$2007&lt;=EOMONTH(L$4,0))*('Diário 1º PA'!$F$4:$F$2007))
+SUMPRODUCT(('Diário 2º PA'!$E$4:$E$1978='Analítico Cx.'!$B72)*('Diário 2º PA'!$B$4:$B$1978&gt;=L$4)*('Diário 2º PA'!$B$4:$B$1978&lt;=EOMONTH(L$4,0))*('Diário 2º PA'!$F$4:$F$1978))
+SUMPRODUCT(('Diário 3º PA'!$E$4:$E$1994='Analítico Cx.'!$B72)*('Diário 3º PA'!$B$4:$B$1994&gt;=L$4)*('Diário 3º PA'!$B$4:$B$1994&lt;=EOMONTH(L$4,0))*('Diário 3º PA'!$F$4:$F$1994))
+SUMPRODUCT(('Diário 4º PA'!$E$4:$E$2000='Analítico Cx.'!$B72)*('Diário 4º PA'!$B$4:$B$2000&gt;=L$4)*('Diário 4º PA'!$B$4:$B$2000&lt;=EOMONTH(L$4,0))*('Diário 4º PA'!$F$4:$F$2000))</f>
        <v>0</v>
      </c>
      <c r="M72" s="289">
        <f>SUMPRODUCT(('Diário 1º PA'!$E$4:$E$2007='Analítico Cx.'!$B72)*('Diário 1º PA'!$B$4:$B$2007&gt;=M$4)*('Diário 1º PA'!$B$4:$B$2007&lt;=EOMONTH(M$4,0))*('Diário 1º PA'!$F$4:$F$2007))
+SUMPRODUCT(('Diário 2º PA'!$E$4:$E$1978='Analítico Cx.'!$B72)*('Diário 2º PA'!$B$4:$B$1978&gt;=M$4)*('Diário 2º PA'!$B$4:$B$1978&lt;=EOMONTH(M$4,0))*('Diário 2º PA'!$F$4:$F$1978))
+SUMPRODUCT(('Diário 3º PA'!$E$4:$E$1994='Analítico Cx.'!$B72)*('Diário 3º PA'!$B$4:$B$1994&gt;=M$4)*('Diário 3º PA'!$B$4:$B$1994&lt;=EOMONTH(M$4,0))*('Diário 3º PA'!$F$4:$F$1994))
+SUMPRODUCT(('Diário 4º PA'!$E$4:$E$2000='Analítico Cx.'!$B72)*('Diário 4º PA'!$B$4:$B$2000&gt;=M$4)*('Diário 4º PA'!$B$4:$B$2000&lt;=EOMONTH(M$4,0))*('Diário 4º PA'!$F$4:$F$2000))</f>
        <v>0</v>
      </c>
      <c r="N72" s="289">
        <f>SUMPRODUCT(('Diário 1º PA'!$E$4:$E$2007='Analítico Cx.'!$B72)*('Diário 1º PA'!$B$4:$B$2007&gt;=N$4)*('Diário 1º PA'!$B$4:$B$2007&lt;=EOMONTH(N$4,0))*('Diário 1º PA'!$F$4:$F$2007))
+SUMPRODUCT(('Diário 2º PA'!$E$4:$E$1978='Analítico Cx.'!$B72)*('Diário 2º PA'!$B$4:$B$1978&gt;=N$4)*('Diário 2º PA'!$B$4:$B$1978&lt;=EOMONTH(N$4,0))*('Diário 2º PA'!$F$4:$F$1978))
+SUMPRODUCT(('Diário 3º PA'!$E$4:$E$1994='Analítico Cx.'!$B72)*('Diário 3º PA'!$B$4:$B$1994&gt;=N$4)*('Diário 3º PA'!$B$4:$B$1994&lt;=EOMONTH(N$4,0))*('Diário 3º PA'!$F$4:$F$1994))
+SUMPRODUCT(('Diário 4º PA'!$E$4:$E$2000='Analítico Cx.'!$B72)*('Diário 4º PA'!$B$4:$B$2000&gt;=N$4)*('Diário 4º PA'!$B$4:$B$2000&lt;=EOMONTH(N$4,0))*('Diário 4º PA'!$F$4:$F$2000))</f>
        <v>0</v>
      </c>
      <c r="O72" s="315">
        <f t="shared" si="19"/>
        <v>0</v>
      </c>
      <c r="P72" s="316">
        <f t="shared" si="20"/>
        <v>0</v>
      </c>
      <c r="Q72" s="295"/>
      <c r="R72" s="295"/>
      <c r="S72" s="295"/>
      <c r="T72" s="295"/>
      <c r="U72" s="295"/>
      <c r="V72" s="295"/>
      <c r="W72" s="295"/>
      <c r="X72" s="295"/>
      <c r="Y72" s="295"/>
      <c r="Z72" s="295"/>
    </row>
    <row r="73" spans="1:26" ht="23.25" customHeight="1" x14ac:dyDescent="0.25">
      <c r="A73" s="331" t="s">
        <v>244</v>
      </c>
      <c r="B73" s="246" t="s">
        <v>245</v>
      </c>
      <c r="C73" s="289">
        <f>SUMPRODUCT(('Diário 1º PA'!$E$4:$E$2007='Analítico Cx.'!$B73)*('Diário 1º PA'!$B$4:$B$2007&gt;=C$4)*('Diário 1º PA'!$B$4:$B$2007&lt;=EOMONTH(C$4,0))*('Diário 1º PA'!$F$4:$F$2007))
+SUMPRODUCT(('Diário 2º PA'!$E$4:$E$1978='Analítico Cx.'!$B73)*('Diário 2º PA'!$B$4:$B$1978&gt;=C$4)*('Diário 2º PA'!$B$4:$B$1978&lt;=EOMONTH(C$4,0))*('Diário 2º PA'!$F$4:$F$1978))
+SUMPRODUCT(('Diário 3º PA'!$E$4:$E$1994='Analítico Cx.'!$B73)*('Diário 3º PA'!$B$4:$B$1994&gt;=C$4)*('Diário 3º PA'!$B$4:$B$1994&lt;=EOMONTH(C$4,0))*('Diário 3º PA'!$F$4:$F$1994))
+SUMPRODUCT(('Diário 4º PA'!$E$4:$E$2000='Analítico Cx.'!$B73)*('Diário 4º PA'!$B$4:$B$2000&gt;=C$4)*('Diário 4º PA'!$B$4:$B$2000&lt;=EOMONTH(C$4,0))*('Diário 4º PA'!$F$4:$F$2000))</f>
        <v>0</v>
      </c>
      <c r="D73" s="289">
        <f>SUMPRODUCT(('Diário 1º PA'!$E$4:$E$2007='Analítico Cx.'!$B73)*('Diário 1º PA'!$B$4:$B$2007&gt;=D$4)*('Diário 1º PA'!$B$4:$B$2007&lt;=EOMONTH(D$4,0))*('Diário 1º PA'!$F$4:$F$2007))
+SUMPRODUCT(('Diário 2º PA'!$E$4:$E$1978='Analítico Cx.'!$B73)*('Diário 2º PA'!$B$4:$B$1978&gt;=D$4)*('Diário 2º PA'!$B$4:$B$1978&lt;=EOMONTH(D$4,0))*('Diário 2º PA'!$F$4:$F$1978))
+SUMPRODUCT(('Diário 3º PA'!$E$4:$E$1994='Analítico Cx.'!$B73)*('Diário 3º PA'!$B$4:$B$1994&gt;=D$4)*('Diário 3º PA'!$B$4:$B$1994&lt;=EOMONTH(D$4,0))*('Diário 3º PA'!$F$4:$F$1994))
+SUMPRODUCT(('Diário 4º PA'!$E$4:$E$2000='Analítico Cx.'!$B73)*('Diário 4º PA'!$B$4:$B$2000&gt;=D$4)*('Diário 4º PA'!$B$4:$B$2000&lt;=EOMONTH(D$4,0))*('Diário 4º PA'!$F$4:$F$2000))</f>
        <v>0</v>
      </c>
      <c r="E73" s="289">
        <f>SUMPRODUCT(('Diário 1º PA'!$E$4:$E$2007='Analítico Cx.'!$B73)*('Diário 1º PA'!$B$4:$B$2007&gt;=E$4)*('Diário 1º PA'!$B$4:$B$2007&lt;=EOMONTH(E$4,0))*('Diário 1º PA'!$F$4:$F$2007))
+SUMPRODUCT(('Diário 2º PA'!$E$4:$E$1978='Analítico Cx.'!$B73)*('Diário 2º PA'!$B$4:$B$1978&gt;=E$4)*('Diário 2º PA'!$B$4:$B$1978&lt;=EOMONTH(E$4,0))*('Diário 2º PA'!$F$4:$F$1978))
+SUMPRODUCT(('Diário 3º PA'!$E$4:$E$1994='Analítico Cx.'!$B73)*('Diário 3º PA'!$B$4:$B$1994&gt;=E$4)*('Diário 3º PA'!$B$4:$B$1994&lt;=EOMONTH(E$4,0))*('Diário 3º PA'!$F$4:$F$1994))
+SUMPRODUCT(('Diário 4º PA'!$E$4:$E$2000='Analítico Cx.'!$B73)*('Diário 4º PA'!$B$4:$B$2000&gt;=E$4)*('Diário 4º PA'!$B$4:$B$2000&lt;=EOMONTH(E$4,0))*('Diário 4º PA'!$F$4:$F$2000))</f>
        <v>3000</v>
      </c>
      <c r="F73" s="289">
        <f>SUMPRODUCT(('Diário 1º PA'!$E$4:$E$2007='Analítico Cx.'!$B73)*('Diário 1º PA'!$B$4:$B$2007&gt;=F$4)*('Diário 1º PA'!$B$4:$B$2007&lt;=EOMONTH(F$4,0))*('Diário 1º PA'!$F$4:$F$2007))
+SUMPRODUCT(('Diário 2º PA'!$E$4:$E$1978='Analítico Cx.'!$B73)*('Diário 2º PA'!$B$4:$B$1978&gt;=F$4)*('Diário 2º PA'!$B$4:$B$1978&lt;=EOMONTH(F$4,0))*('Diário 2º PA'!$F$4:$F$1978))
+SUMPRODUCT(('Diário 3º PA'!$E$4:$E$1994='Analítico Cx.'!$B73)*('Diário 3º PA'!$B$4:$B$1994&gt;=F$4)*('Diário 3º PA'!$B$4:$B$1994&lt;=EOMONTH(F$4,0))*('Diário 3º PA'!$F$4:$F$1994))
+SUMPRODUCT(('Diário 4º PA'!$E$4:$E$2000='Analítico Cx.'!$B73)*('Diário 4º PA'!$B$4:$B$2000&gt;=F$4)*('Diário 4º PA'!$B$4:$B$2000&lt;=EOMONTH(F$4,0))*('Diário 4º PA'!$F$4:$F$2000))</f>
        <v>10320</v>
      </c>
      <c r="G73" s="289">
        <f>SUMPRODUCT(('Diário 1º PA'!$E$4:$E$2007='Analítico Cx.'!$B73)*('Diário 1º PA'!$B$4:$B$2007&gt;=G$4)*('Diário 1º PA'!$B$4:$B$2007&lt;=EOMONTH(G$4,0))*('Diário 1º PA'!$F$4:$F$2007))
+SUMPRODUCT(('Diário 2º PA'!$E$4:$E$1978='Analítico Cx.'!$B73)*('Diário 2º PA'!$B$4:$B$1978&gt;=G$4)*('Diário 2º PA'!$B$4:$B$1978&lt;=EOMONTH(G$4,0))*('Diário 2º PA'!$F$4:$F$1978))
+SUMPRODUCT(('Diário 3º PA'!$E$4:$E$1994='Analítico Cx.'!$B73)*('Diário 3º PA'!$B$4:$B$1994&gt;=G$4)*('Diário 3º PA'!$B$4:$B$1994&lt;=EOMONTH(G$4,0))*('Diário 3º PA'!$F$4:$F$1994))
+SUMPRODUCT(('Diário 4º PA'!$E$4:$E$2000='Analítico Cx.'!$B73)*('Diário 4º PA'!$B$4:$B$2000&gt;=G$4)*('Diário 4º PA'!$B$4:$B$2000&lt;=EOMONTH(G$4,0))*('Diário 4º PA'!$F$4:$F$2000))</f>
        <v>3000</v>
      </c>
      <c r="H73" s="289">
        <f>SUMPRODUCT(('Diário 1º PA'!$E$4:$E$2007='Analítico Cx.'!$B73)*('Diário 1º PA'!$B$4:$B$2007&gt;=H$4)*('Diário 1º PA'!$B$4:$B$2007&lt;=EOMONTH(H$4,0))*('Diário 1º PA'!$F$4:$F$2007))
+SUMPRODUCT(('Diário 2º PA'!$E$4:$E$1978='Analítico Cx.'!$B73)*('Diário 2º PA'!$B$4:$B$1978&gt;=H$4)*('Diário 2º PA'!$B$4:$B$1978&lt;=EOMONTH(H$4,0))*('Diário 2º PA'!$F$4:$F$1978))
+SUMPRODUCT(('Diário 3º PA'!$E$4:$E$1994='Analítico Cx.'!$B73)*('Diário 3º PA'!$B$4:$B$1994&gt;=H$4)*('Diário 3º PA'!$B$4:$B$1994&lt;=EOMONTH(H$4,0))*('Diário 3º PA'!$F$4:$F$1994))
+SUMPRODUCT(('Diário 4º PA'!$E$4:$E$2000='Analítico Cx.'!$B73)*('Diário 4º PA'!$B$4:$B$2000&gt;=H$4)*('Diário 4º PA'!$B$4:$B$2000&lt;=EOMONTH(H$4,0))*('Diário 4º PA'!$F$4:$F$2000))</f>
        <v>7320</v>
      </c>
      <c r="I73" s="289">
        <f>SUMPRODUCT(('Diário 1º PA'!$E$4:$E$2007='Analítico Cx.'!$B73)*('Diário 1º PA'!$B$4:$B$2007&gt;=I$4)*('Diário 1º PA'!$B$4:$B$2007&lt;=EOMONTH(I$4,0))*('Diário 1º PA'!$F$4:$F$2007))
+SUMPRODUCT(('Diário 2º PA'!$E$4:$E$1978='Analítico Cx.'!$B73)*('Diário 2º PA'!$B$4:$B$1978&gt;=I$4)*('Diário 2º PA'!$B$4:$B$1978&lt;=EOMONTH(I$4,0))*('Diário 2º PA'!$F$4:$F$1978))
+SUMPRODUCT(('Diário 3º PA'!$E$4:$E$1994='Analítico Cx.'!$B73)*('Diário 3º PA'!$B$4:$B$1994&gt;=I$4)*('Diário 3º PA'!$B$4:$B$1994&lt;=EOMONTH(I$4,0))*('Diário 3º PA'!$F$4:$F$1994))
+SUMPRODUCT(('Diário 4º PA'!$E$4:$E$2000='Analítico Cx.'!$B73)*('Diário 4º PA'!$B$4:$B$2000&gt;=I$4)*('Diário 4º PA'!$B$4:$B$2000&lt;=EOMONTH(I$4,0))*('Diário 4º PA'!$F$4:$F$2000))</f>
        <v>7320</v>
      </c>
      <c r="J73" s="289">
        <f>SUMPRODUCT(('Diário 1º PA'!$E$4:$E$2007='Analítico Cx.'!$B73)*('Diário 1º PA'!$B$4:$B$2007&gt;=J$4)*('Diário 1º PA'!$B$4:$B$2007&lt;=EOMONTH(J$4,0))*('Diário 1º PA'!$F$4:$F$2007))
+SUMPRODUCT(('Diário 2º PA'!$E$4:$E$1978='Analítico Cx.'!$B73)*('Diário 2º PA'!$B$4:$B$1978&gt;=J$4)*('Diário 2º PA'!$B$4:$B$1978&lt;=EOMONTH(J$4,0))*('Diário 2º PA'!$F$4:$F$1978))
+SUMPRODUCT(('Diário 3º PA'!$E$4:$E$1994='Analítico Cx.'!$B73)*('Diário 3º PA'!$B$4:$B$1994&gt;=J$4)*('Diário 3º PA'!$B$4:$B$1994&lt;=EOMONTH(J$4,0))*('Diário 3º PA'!$F$4:$F$1994))
+SUMPRODUCT(('Diário 4º PA'!$E$4:$E$2000='Analítico Cx.'!$B73)*('Diário 4º PA'!$B$4:$B$2000&gt;=J$4)*('Diário 4º PA'!$B$4:$B$2000&lt;=EOMONTH(J$4,0))*('Diário 4º PA'!$F$4:$F$2000))</f>
        <v>0</v>
      </c>
      <c r="K73" s="289">
        <f>SUMPRODUCT(('Diário 1º PA'!$E$4:$E$2007='Analítico Cx.'!$B73)*('Diário 1º PA'!$B$4:$B$2007&gt;=K$4)*('Diário 1º PA'!$B$4:$B$2007&lt;=EOMONTH(K$4,0))*('Diário 1º PA'!$F$4:$F$2007))
+SUMPRODUCT(('Diário 2º PA'!$E$4:$E$1978='Analítico Cx.'!$B73)*('Diário 2º PA'!$B$4:$B$1978&gt;=K$4)*('Diário 2º PA'!$B$4:$B$1978&lt;=EOMONTH(K$4,0))*('Diário 2º PA'!$F$4:$F$1978))
+SUMPRODUCT(('Diário 3º PA'!$E$4:$E$1994='Analítico Cx.'!$B73)*('Diário 3º PA'!$B$4:$B$1994&gt;=K$4)*('Diário 3º PA'!$B$4:$B$1994&lt;=EOMONTH(K$4,0))*('Diário 3º PA'!$F$4:$F$1994))
+SUMPRODUCT(('Diário 4º PA'!$E$4:$E$2000='Analítico Cx.'!$B73)*('Diário 4º PA'!$B$4:$B$2000&gt;=K$4)*('Diário 4º PA'!$B$4:$B$2000&lt;=EOMONTH(K$4,0))*('Diário 4º PA'!$F$4:$F$2000))</f>
        <v>0</v>
      </c>
      <c r="L73" s="289">
        <f>SUMPRODUCT(('Diário 1º PA'!$E$4:$E$2007='Analítico Cx.'!$B73)*('Diário 1º PA'!$B$4:$B$2007&gt;=L$4)*('Diário 1º PA'!$B$4:$B$2007&lt;=EOMONTH(L$4,0))*('Diário 1º PA'!$F$4:$F$2007))
+SUMPRODUCT(('Diário 2º PA'!$E$4:$E$1978='Analítico Cx.'!$B73)*('Diário 2º PA'!$B$4:$B$1978&gt;=L$4)*('Diário 2º PA'!$B$4:$B$1978&lt;=EOMONTH(L$4,0))*('Diário 2º PA'!$F$4:$F$1978))
+SUMPRODUCT(('Diário 3º PA'!$E$4:$E$1994='Analítico Cx.'!$B73)*('Diário 3º PA'!$B$4:$B$1994&gt;=L$4)*('Diário 3º PA'!$B$4:$B$1994&lt;=EOMONTH(L$4,0))*('Diário 3º PA'!$F$4:$F$1994))
+SUMPRODUCT(('Diário 4º PA'!$E$4:$E$2000='Analítico Cx.'!$B73)*('Diário 4º PA'!$B$4:$B$2000&gt;=L$4)*('Diário 4º PA'!$B$4:$B$2000&lt;=EOMONTH(L$4,0))*('Diário 4º PA'!$F$4:$F$2000))</f>
        <v>0</v>
      </c>
      <c r="M73" s="289">
        <f>SUMPRODUCT(('Diário 1º PA'!$E$4:$E$2007='Analítico Cx.'!$B73)*('Diário 1º PA'!$B$4:$B$2007&gt;=M$4)*('Diário 1º PA'!$B$4:$B$2007&lt;=EOMONTH(M$4,0))*('Diário 1º PA'!$F$4:$F$2007))
+SUMPRODUCT(('Diário 2º PA'!$E$4:$E$1978='Analítico Cx.'!$B73)*('Diário 2º PA'!$B$4:$B$1978&gt;=M$4)*('Diário 2º PA'!$B$4:$B$1978&lt;=EOMONTH(M$4,0))*('Diário 2º PA'!$F$4:$F$1978))
+SUMPRODUCT(('Diário 3º PA'!$E$4:$E$1994='Analítico Cx.'!$B73)*('Diário 3º PA'!$B$4:$B$1994&gt;=M$4)*('Diário 3º PA'!$B$4:$B$1994&lt;=EOMONTH(M$4,0))*('Diário 3º PA'!$F$4:$F$1994))
+SUMPRODUCT(('Diário 4º PA'!$E$4:$E$2000='Analítico Cx.'!$B73)*('Diário 4º PA'!$B$4:$B$2000&gt;=M$4)*('Diário 4º PA'!$B$4:$B$2000&lt;=EOMONTH(M$4,0))*('Diário 4º PA'!$F$4:$F$2000))</f>
        <v>0</v>
      </c>
      <c r="N73" s="289">
        <f>SUMPRODUCT(('Diário 1º PA'!$E$4:$E$2007='Analítico Cx.'!$B73)*('Diário 1º PA'!$B$4:$B$2007&gt;=N$4)*('Diário 1º PA'!$B$4:$B$2007&lt;=EOMONTH(N$4,0))*('Diário 1º PA'!$F$4:$F$2007))
+SUMPRODUCT(('Diário 2º PA'!$E$4:$E$1978='Analítico Cx.'!$B73)*('Diário 2º PA'!$B$4:$B$1978&gt;=N$4)*('Diário 2º PA'!$B$4:$B$1978&lt;=EOMONTH(N$4,0))*('Diário 2º PA'!$F$4:$F$1978))
+SUMPRODUCT(('Diário 3º PA'!$E$4:$E$1994='Analítico Cx.'!$B73)*('Diário 3º PA'!$B$4:$B$1994&gt;=N$4)*('Diário 3º PA'!$B$4:$B$1994&lt;=EOMONTH(N$4,0))*('Diário 3º PA'!$F$4:$F$1994))
+SUMPRODUCT(('Diário 4º PA'!$E$4:$E$2000='Analítico Cx.'!$B73)*('Diário 4º PA'!$B$4:$B$2000&gt;=N$4)*('Diário 4º PA'!$B$4:$B$2000&lt;=EOMONTH(N$4,0))*('Diário 4º PA'!$F$4:$F$2000))</f>
        <v>0</v>
      </c>
      <c r="O73" s="315">
        <f t="shared" si="19"/>
        <v>30960</v>
      </c>
      <c r="P73" s="316">
        <f t="shared" si="20"/>
        <v>1.5040749712271217E-3</v>
      </c>
      <c r="Q73" s="295"/>
      <c r="R73" s="295"/>
      <c r="S73" s="295"/>
      <c r="T73" s="295"/>
      <c r="U73" s="295"/>
      <c r="V73" s="295"/>
      <c r="W73" s="295"/>
      <c r="X73" s="295"/>
      <c r="Y73" s="295"/>
      <c r="Z73" s="295"/>
    </row>
    <row r="74" spans="1:26" ht="23.25" customHeight="1" x14ac:dyDescent="0.25">
      <c r="A74" s="331" t="s">
        <v>246</v>
      </c>
      <c r="B74" s="246" t="s">
        <v>247</v>
      </c>
      <c r="C74" s="289">
        <f>SUMPRODUCT(('Diário 1º PA'!$E$4:$E$2007='Analítico Cx.'!$B74)*('Diário 1º PA'!$B$4:$B$2007&gt;=C$4)*('Diário 1º PA'!$B$4:$B$2007&lt;=EOMONTH(C$4,0))*('Diário 1º PA'!$F$4:$F$2007))
+SUMPRODUCT(('Diário 2º PA'!$E$4:$E$1978='Analítico Cx.'!$B74)*('Diário 2º PA'!$B$4:$B$1978&gt;=C$4)*('Diário 2º PA'!$B$4:$B$1978&lt;=EOMONTH(C$4,0))*('Diário 2º PA'!$F$4:$F$1978))
+SUMPRODUCT(('Diário 3º PA'!$E$4:$E$1994='Analítico Cx.'!$B74)*('Diário 3º PA'!$B$4:$B$1994&gt;=C$4)*('Diário 3º PA'!$B$4:$B$1994&lt;=EOMONTH(C$4,0))*('Diário 3º PA'!$F$4:$F$1994))
+SUMPRODUCT(('Diário 4º PA'!$E$4:$E$2000='Analítico Cx.'!$B74)*('Diário 4º PA'!$B$4:$B$2000&gt;=C$4)*('Diário 4º PA'!$B$4:$B$2000&lt;=EOMONTH(C$4,0))*('Diário 4º PA'!$F$4:$F$2000))</f>
        <v>0</v>
      </c>
      <c r="D74" s="289">
        <f>SUMPRODUCT(('Diário 1º PA'!$E$4:$E$2007='Analítico Cx.'!$B74)*('Diário 1º PA'!$B$4:$B$2007&gt;=D$4)*('Diário 1º PA'!$B$4:$B$2007&lt;=EOMONTH(D$4,0))*('Diário 1º PA'!$F$4:$F$2007))
+SUMPRODUCT(('Diário 2º PA'!$E$4:$E$1978='Analítico Cx.'!$B74)*('Diário 2º PA'!$B$4:$B$1978&gt;=D$4)*('Diário 2º PA'!$B$4:$B$1978&lt;=EOMONTH(D$4,0))*('Diário 2º PA'!$F$4:$F$1978))
+SUMPRODUCT(('Diário 3º PA'!$E$4:$E$1994='Analítico Cx.'!$B74)*('Diário 3º PA'!$B$4:$B$1994&gt;=D$4)*('Diário 3º PA'!$B$4:$B$1994&lt;=EOMONTH(D$4,0))*('Diário 3º PA'!$F$4:$F$1994))
+SUMPRODUCT(('Diário 4º PA'!$E$4:$E$2000='Analítico Cx.'!$B74)*('Diário 4º PA'!$B$4:$B$2000&gt;=D$4)*('Diário 4º PA'!$B$4:$B$2000&lt;=EOMONTH(D$4,0))*('Diário 4º PA'!$F$4:$F$2000))</f>
        <v>0</v>
      </c>
      <c r="E74" s="289">
        <f>SUMPRODUCT(('Diário 1º PA'!$E$4:$E$2007='Analítico Cx.'!$B74)*('Diário 1º PA'!$B$4:$B$2007&gt;=E$4)*('Diário 1º PA'!$B$4:$B$2007&lt;=EOMONTH(E$4,0))*('Diário 1º PA'!$F$4:$F$2007))
+SUMPRODUCT(('Diário 2º PA'!$E$4:$E$1978='Analítico Cx.'!$B74)*('Diário 2º PA'!$B$4:$B$1978&gt;=E$4)*('Diário 2º PA'!$B$4:$B$1978&lt;=EOMONTH(E$4,0))*('Diário 2º PA'!$F$4:$F$1978))
+SUMPRODUCT(('Diário 3º PA'!$E$4:$E$1994='Analítico Cx.'!$B74)*('Diário 3º PA'!$B$4:$B$1994&gt;=E$4)*('Diário 3º PA'!$B$4:$B$1994&lt;=EOMONTH(E$4,0))*('Diário 3º PA'!$F$4:$F$1994))
+SUMPRODUCT(('Diário 4º PA'!$E$4:$E$2000='Analítico Cx.'!$B74)*('Diário 4º PA'!$B$4:$B$2000&gt;=E$4)*('Diário 4º PA'!$B$4:$B$2000&lt;=EOMONTH(E$4,0))*('Diário 4º PA'!$F$4:$F$2000))</f>
        <v>0</v>
      </c>
      <c r="F74" s="289">
        <f>SUMPRODUCT(('Diário 1º PA'!$E$4:$E$2007='Analítico Cx.'!$B74)*('Diário 1º PA'!$B$4:$B$2007&gt;=F$4)*('Diário 1º PA'!$B$4:$B$2007&lt;=EOMONTH(F$4,0))*('Diário 1º PA'!$F$4:$F$2007))
+SUMPRODUCT(('Diário 2º PA'!$E$4:$E$1978='Analítico Cx.'!$B74)*('Diário 2º PA'!$B$4:$B$1978&gt;=F$4)*('Diário 2º PA'!$B$4:$B$1978&lt;=EOMONTH(F$4,0))*('Diário 2º PA'!$F$4:$F$1978))
+SUMPRODUCT(('Diário 3º PA'!$E$4:$E$1994='Analítico Cx.'!$B74)*('Diário 3º PA'!$B$4:$B$1994&gt;=F$4)*('Diário 3º PA'!$B$4:$B$1994&lt;=EOMONTH(F$4,0))*('Diário 3º PA'!$F$4:$F$1994))
+SUMPRODUCT(('Diário 4º PA'!$E$4:$E$2000='Analítico Cx.'!$B74)*('Diário 4º PA'!$B$4:$B$2000&gt;=F$4)*('Diário 4º PA'!$B$4:$B$2000&lt;=EOMONTH(F$4,0))*('Diário 4º PA'!$F$4:$F$2000))</f>
        <v>0</v>
      </c>
      <c r="G74" s="289">
        <f>SUMPRODUCT(('Diário 1º PA'!$E$4:$E$2007='Analítico Cx.'!$B74)*('Diário 1º PA'!$B$4:$B$2007&gt;=G$4)*('Diário 1º PA'!$B$4:$B$2007&lt;=EOMONTH(G$4,0))*('Diário 1º PA'!$F$4:$F$2007))
+SUMPRODUCT(('Diário 2º PA'!$E$4:$E$1978='Analítico Cx.'!$B74)*('Diário 2º PA'!$B$4:$B$1978&gt;=G$4)*('Diário 2º PA'!$B$4:$B$1978&lt;=EOMONTH(G$4,0))*('Diário 2º PA'!$F$4:$F$1978))
+SUMPRODUCT(('Diário 3º PA'!$E$4:$E$1994='Analítico Cx.'!$B74)*('Diário 3º PA'!$B$4:$B$1994&gt;=G$4)*('Diário 3º PA'!$B$4:$B$1994&lt;=EOMONTH(G$4,0))*('Diário 3º PA'!$F$4:$F$1994))
+SUMPRODUCT(('Diário 4º PA'!$E$4:$E$2000='Analítico Cx.'!$B74)*('Diário 4º PA'!$B$4:$B$2000&gt;=G$4)*('Diário 4º PA'!$B$4:$B$2000&lt;=EOMONTH(G$4,0))*('Diário 4º PA'!$F$4:$F$2000))</f>
        <v>0</v>
      </c>
      <c r="H74" s="289">
        <f>SUMPRODUCT(('Diário 1º PA'!$E$4:$E$2007='Analítico Cx.'!$B74)*('Diário 1º PA'!$B$4:$B$2007&gt;=H$4)*('Diário 1º PA'!$B$4:$B$2007&lt;=EOMONTH(H$4,0))*('Diário 1º PA'!$F$4:$F$2007))
+SUMPRODUCT(('Diário 2º PA'!$E$4:$E$1978='Analítico Cx.'!$B74)*('Diário 2º PA'!$B$4:$B$1978&gt;=H$4)*('Diário 2º PA'!$B$4:$B$1978&lt;=EOMONTH(H$4,0))*('Diário 2º PA'!$F$4:$F$1978))
+SUMPRODUCT(('Diário 3º PA'!$E$4:$E$1994='Analítico Cx.'!$B74)*('Diário 3º PA'!$B$4:$B$1994&gt;=H$4)*('Diário 3º PA'!$B$4:$B$1994&lt;=EOMONTH(H$4,0))*('Diário 3º PA'!$F$4:$F$1994))
+SUMPRODUCT(('Diário 4º PA'!$E$4:$E$2000='Analítico Cx.'!$B74)*('Diário 4º PA'!$B$4:$B$2000&gt;=H$4)*('Diário 4º PA'!$B$4:$B$2000&lt;=EOMONTH(H$4,0))*('Diário 4º PA'!$F$4:$F$2000))</f>
        <v>0</v>
      </c>
      <c r="I74" s="289">
        <f>SUMPRODUCT(('Diário 1º PA'!$E$4:$E$2007='Analítico Cx.'!$B74)*('Diário 1º PA'!$B$4:$B$2007&gt;=I$4)*('Diário 1º PA'!$B$4:$B$2007&lt;=EOMONTH(I$4,0))*('Diário 1º PA'!$F$4:$F$2007))
+SUMPRODUCT(('Diário 2º PA'!$E$4:$E$1978='Analítico Cx.'!$B74)*('Diário 2º PA'!$B$4:$B$1978&gt;=I$4)*('Diário 2º PA'!$B$4:$B$1978&lt;=EOMONTH(I$4,0))*('Diário 2º PA'!$F$4:$F$1978))
+SUMPRODUCT(('Diário 3º PA'!$E$4:$E$1994='Analítico Cx.'!$B74)*('Diário 3º PA'!$B$4:$B$1994&gt;=I$4)*('Diário 3º PA'!$B$4:$B$1994&lt;=EOMONTH(I$4,0))*('Diário 3º PA'!$F$4:$F$1994))
+SUMPRODUCT(('Diário 4º PA'!$E$4:$E$2000='Analítico Cx.'!$B74)*('Diário 4º PA'!$B$4:$B$2000&gt;=I$4)*('Diário 4º PA'!$B$4:$B$2000&lt;=EOMONTH(I$4,0))*('Diário 4º PA'!$F$4:$F$2000))</f>
        <v>0</v>
      </c>
      <c r="J74" s="289">
        <f>SUMPRODUCT(('Diário 1º PA'!$E$4:$E$2007='Analítico Cx.'!$B74)*('Diário 1º PA'!$B$4:$B$2007&gt;=J$4)*('Diário 1º PA'!$B$4:$B$2007&lt;=EOMONTH(J$4,0))*('Diário 1º PA'!$F$4:$F$2007))
+SUMPRODUCT(('Diário 2º PA'!$E$4:$E$1978='Analítico Cx.'!$B74)*('Diário 2º PA'!$B$4:$B$1978&gt;=J$4)*('Diário 2º PA'!$B$4:$B$1978&lt;=EOMONTH(J$4,0))*('Diário 2º PA'!$F$4:$F$1978))
+SUMPRODUCT(('Diário 3º PA'!$E$4:$E$1994='Analítico Cx.'!$B74)*('Diário 3º PA'!$B$4:$B$1994&gt;=J$4)*('Diário 3º PA'!$B$4:$B$1994&lt;=EOMONTH(J$4,0))*('Diário 3º PA'!$F$4:$F$1994))
+SUMPRODUCT(('Diário 4º PA'!$E$4:$E$2000='Analítico Cx.'!$B74)*('Diário 4º PA'!$B$4:$B$2000&gt;=J$4)*('Diário 4º PA'!$B$4:$B$2000&lt;=EOMONTH(J$4,0))*('Diário 4º PA'!$F$4:$F$2000))</f>
        <v>0</v>
      </c>
      <c r="K74" s="289">
        <f>SUMPRODUCT(('Diário 1º PA'!$E$4:$E$2007='Analítico Cx.'!$B74)*('Diário 1º PA'!$B$4:$B$2007&gt;=K$4)*('Diário 1º PA'!$B$4:$B$2007&lt;=EOMONTH(K$4,0))*('Diário 1º PA'!$F$4:$F$2007))
+SUMPRODUCT(('Diário 2º PA'!$E$4:$E$1978='Analítico Cx.'!$B74)*('Diário 2º PA'!$B$4:$B$1978&gt;=K$4)*('Diário 2º PA'!$B$4:$B$1978&lt;=EOMONTH(K$4,0))*('Diário 2º PA'!$F$4:$F$1978))
+SUMPRODUCT(('Diário 3º PA'!$E$4:$E$1994='Analítico Cx.'!$B74)*('Diário 3º PA'!$B$4:$B$1994&gt;=K$4)*('Diário 3º PA'!$B$4:$B$1994&lt;=EOMONTH(K$4,0))*('Diário 3º PA'!$F$4:$F$1994))
+SUMPRODUCT(('Diário 4º PA'!$E$4:$E$2000='Analítico Cx.'!$B74)*('Diário 4º PA'!$B$4:$B$2000&gt;=K$4)*('Diário 4º PA'!$B$4:$B$2000&lt;=EOMONTH(K$4,0))*('Diário 4º PA'!$F$4:$F$2000))</f>
        <v>0</v>
      </c>
      <c r="L74" s="289">
        <f>SUMPRODUCT(('Diário 1º PA'!$E$4:$E$2007='Analítico Cx.'!$B74)*('Diário 1º PA'!$B$4:$B$2007&gt;=L$4)*('Diário 1º PA'!$B$4:$B$2007&lt;=EOMONTH(L$4,0))*('Diário 1º PA'!$F$4:$F$2007))
+SUMPRODUCT(('Diário 2º PA'!$E$4:$E$1978='Analítico Cx.'!$B74)*('Diário 2º PA'!$B$4:$B$1978&gt;=L$4)*('Diário 2º PA'!$B$4:$B$1978&lt;=EOMONTH(L$4,0))*('Diário 2º PA'!$F$4:$F$1978))
+SUMPRODUCT(('Diário 3º PA'!$E$4:$E$1994='Analítico Cx.'!$B74)*('Diário 3º PA'!$B$4:$B$1994&gt;=L$4)*('Diário 3º PA'!$B$4:$B$1994&lt;=EOMONTH(L$4,0))*('Diário 3º PA'!$F$4:$F$1994))
+SUMPRODUCT(('Diário 4º PA'!$E$4:$E$2000='Analítico Cx.'!$B74)*('Diário 4º PA'!$B$4:$B$2000&gt;=L$4)*('Diário 4º PA'!$B$4:$B$2000&lt;=EOMONTH(L$4,0))*('Diário 4º PA'!$F$4:$F$2000))</f>
        <v>0</v>
      </c>
      <c r="M74" s="289">
        <f>SUMPRODUCT(('Diário 1º PA'!$E$4:$E$2007='Analítico Cx.'!$B74)*('Diário 1º PA'!$B$4:$B$2007&gt;=M$4)*('Diário 1º PA'!$B$4:$B$2007&lt;=EOMONTH(M$4,0))*('Diário 1º PA'!$F$4:$F$2007))
+SUMPRODUCT(('Diário 2º PA'!$E$4:$E$1978='Analítico Cx.'!$B74)*('Diário 2º PA'!$B$4:$B$1978&gt;=M$4)*('Diário 2º PA'!$B$4:$B$1978&lt;=EOMONTH(M$4,0))*('Diário 2º PA'!$F$4:$F$1978))
+SUMPRODUCT(('Diário 3º PA'!$E$4:$E$1994='Analítico Cx.'!$B74)*('Diário 3º PA'!$B$4:$B$1994&gt;=M$4)*('Diário 3º PA'!$B$4:$B$1994&lt;=EOMONTH(M$4,0))*('Diário 3º PA'!$F$4:$F$1994))
+SUMPRODUCT(('Diário 4º PA'!$E$4:$E$2000='Analítico Cx.'!$B74)*('Diário 4º PA'!$B$4:$B$2000&gt;=M$4)*('Diário 4º PA'!$B$4:$B$2000&lt;=EOMONTH(M$4,0))*('Diário 4º PA'!$F$4:$F$2000))</f>
        <v>0</v>
      </c>
      <c r="N74" s="289">
        <f>SUMPRODUCT(('Diário 1º PA'!$E$4:$E$2007='Analítico Cx.'!$B74)*('Diário 1º PA'!$B$4:$B$2007&gt;=N$4)*('Diário 1º PA'!$B$4:$B$2007&lt;=EOMONTH(N$4,0))*('Diário 1º PA'!$F$4:$F$2007))
+SUMPRODUCT(('Diário 2º PA'!$E$4:$E$1978='Analítico Cx.'!$B74)*('Diário 2º PA'!$B$4:$B$1978&gt;=N$4)*('Diário 2º PA'!$B$4:$B$1978&lt;=EOMONTH(N$4,0))*('Diário 2º PA'!$F$4:$F$1978))
+SUMPRODUCT(('Diário 3º PA'!$E$4:$E$1994='Analítico Cx.'!$B74)*('Diário 3º PA'!$B$4:$B$1994&gt;=N$4)*('Diário 3º PA'!$B$4:$B$1994&lt;=EOMONTH(N$4,0))*('Diário 3º PA'!$F$4:$F$1994))
+SUMPRODUCT(('Diário 4º PA'!$E$4:$E$2000='Analítico Cx.'!$B74)*('Diário 4º PA'!$B$4:$B$2000&gt;=N$4)*('Diário 4º PA'!$B$4:$B$2000&lt;=EOMONTH(N$4,0))*('Diário 4º PA'!$F$4:$F$2000))</f>
        <v>0</v>
      </c>
      <c r="O74" s="315">
        <f t="shared" si="19"/>
        <v>0</v>
      </c>
      <c r="P74" s="316">
        <f t="shared" si="20"/>
        <v>0</v>
      </c>
      <c r="Q74" s="295"/>
      <c r="R74" s="295"/>
      <c r="S74" s="295"/>
      <c r="T74" s="295"/>
      <c r="U74" s="295"/>
      <c r="V74" s="295"/>
      <c r="W74" s="295"/>
      <c r="X74" s="295"/>
      <c r="Y74" s="295"/>
      <c r="Z74" s="295"/>
    </row>
    <row r="75" spans="1:26" ht="23.25" customHeight="1" x14ac:dyDescent="0.25">
      <c r="A75" s="331" t="s">
        <v>248</v>
      </c>
      <c r="B75" s="332" t="s">
        <v>249</v>
      </c>
      <c r="C75" s="289">
        <f>SUMPRODUCT(('Diário 1º PA'!$E$4:$E$2007='Analítico Cx.'!$B75)*('Diário 1º PA'!$B$4:$B$2007&gt;=C$4)*('Diário 1º PA'!$B$4:$B$2007&lt;=EOMONTH(C$4,0))*('Diário 1º PA'!$F$4:$F$2007))
+SUMPRODUCT(('Diário 2º PA'!$E$4:$E$1978='Analítico Cx.'!$B75)*('Diário 2º PA'!$B$4:$B$1978&gt;=C$4)*('Diário 2º PA'!$B$4:$B$1978&lt;=EOMONTH(C$4,0))*('Diário 2º PA'!$F$4:$F$1978))
+SUMPRODUCT(('Diário 3º PA'!$E$4:$E$1994='Analítico Cx.'!$B75)*('Diário 3º PA'!$B$4:$B$1994&gt;=C$4)*('Diário 3º PA'!$B$4:$B$1994&lt;=EOMONTH(C$4,0))*('Diário 3º PA'!$F$4:$F$1994))
+SUMPRODUCT(('Diário 4º PA'!$E$4:$E$2000='Analítico Cx.'!$B75)*('Diário 4º PA'!$B$4:$B$2000&gt;=C$4)*('Diário 4º PA'!$B$4:$B$2000&lt;=EOMONTH(C$4,0))*('Diário 4º PA'!$F$4:$F$2000))</f>
        <v>0</v>
      </c>
      <c r="D75" s="289">
        <f>SUMPRODUCT(('Diário 1º PA'!$E$4:$E$2007='Analítico Cx.'!$B75)*('Diário 1º PA'!$B$4:$B$2007&gt;=D$4)*('Diário 1º PA'!$B$4:$B$2007&lt;=EOMONTH(D$4,0))*('Diário 1º PA'!$F$4:$F$2007))
+SUMPRODUCT(('Diário 2º PA'!$E$4:$E$1978='Analítico Cx.'!$B75)*('Diário 2º PA'!$B$4:$B$1978&gt;=D$4)*('Diário 2º PA'!$B$4:$B$1978&lt;=EOMONTH(D$4,0))*('Diário 2º PA'!$F$4:$F$1978))
+SUMPRODUCT(('Diário 3º PA'!$E$4:$E$1994='Analítico Cx.'!$B75)*('Diário 3º PA'!$B$4:$B$1994&gt;=D$4)*('Diário 3º PA'!$B$4:$B$1994&lt;=EOMONTH(D$4,0))*('Diário 3º PA'!$F$4:$F$1994))
+SUMPRODUCT(('Diário 4º PA'!$E$4:$E$2000='Analítico Cx.'!$B75)*('Diário 4º PA'!$B$4:$B$2000&gt;=D$4)*('Diário 4º PA'!$B$4:$B$2000&lt;=EOMONTH(D$4,0))*('Diário 4º PA'!$F$4:$F$2000))</f>
        <v>0</v>
      </c>
      <c r="E75" s="289">
        <f>SUMPRODUCT(('Diário 1º PA'!$E$4:$E$2007='Analítico Cx.'!$B75)*('Diário 1º PA'!$B$4:$B$2007&gt;=E$4)*('Diário 1º PA'!$B$4:$B$2007&lt;=EOMONTH(E$4,0))*('Diário 1º PA'!$F$4:$F$2007))
+SUMPRODUCT(('Diário 2º PA'!$E$4:$E$1978='Analítico Cx.'!$B75)*('Diário 2º PA'!$B$4:$B$1978&gt;=E$4)*('Diário 2º PA'!$B$4:$B$1978&lt;=EOMONTH(E$4,0))*('Diário 2º PA'!$F$4:$F$1978))
+SUMPRODUCT(('Diário 3º PA'!$E$4:$E$1994='Analítico Cx.'!$B75)*('Diário 3º PA'!$B$4:$B$1994&gt;=E$4)*('Diário 3º PA'!$B$4:$B$1994&lt;=EOMONTH(E$4,0))*('Diário 3º PA'!$F$4:$F$1994))
+SUMPRODUCT(('Diário 4º PA'!$E$4:$E$2000='Analítico Cx.'!$B75)*('Diário 4º PA'!$B$4:$B$2000&gt;=E$4)*('Diário 4º PA'!$B$4:$B$2000&lt;=EOMONTH(E$4,0))*('Diário 4º PA'!$F$4:$F$2000))</f>
        <v>0</v>
      </c>
      <c r="F75" s="289">
        <f>SUMPRODUCT(('Diário 1º PA'!$E$4:$E$2007='Analítico Cx.'!$B75)*('Diário 1º PA'!$B$4:$B$2007&gt;=F$4)*('Diário 1º PA'!$B$4:$B$2007&lt;=EOMONTH(F$4,0))*('Diário 1º PA'!$F$4:$F$2007))
+SUMPRODUCT(('Diário 2º PA'!$E$4:$E$1978='Analítico Cx.'!$B75)*('Diário 2º PA'!$B$4:$B$1978&gt;=F$4)*('Diário 2º PA'!$B$4:$B$1978&lt;=EOMONTH(F$4,0))*('Diário 2º PA'!$F$4:$F$1978))
+SUMPRODUCT(('Diário 3º PA'!$E$4:$E$1994='Analítico Cx.'!$B75)*('Diário 3º PA'!$B$4:$B$1994&gt;=F$4)*('Diário 3º PA'!$B$4:$B$1994&lt;=EOMONTH(F$4,0))*('Diário 3º PA'!$F$4:$F$1994))
+SUMPRODUCT(('Diário 4º PA'!$E$4:$E$2000='Analítico Cx.'!$B75)*('Diário 4º PA'!$B$4:$B$2000&gt;=F$4)*('Diário 4º PA'!$B$4:$B$2000&lt;=EOMONTH(F$4,0))*('Diário 4º PA'!$F$4:$F$2000))</f>
        <v>0</v>
      </c>
      <c r="G75" s="289">
        <f>SUMPRODUCT(('Diário 1º PA'!$E$4:$E$2007='Analítico Cx.'!$B75)*('Diário 1º PA'!$B$4:$B$2007&gt;=G$4)*('Diário 1º PA'!$B$4:$B$2007&lt;=EOMONTH(G$4,0))*('Diário 1º PA'!$F$4:$F$2007))
+SUMPRODUCT(('Diário 2º PA'!$E$4:$E$1978='Analítico Cx.'!$B75)*('Diário 2º PA'!$B$4:$B$1978&gt;=G$4)*('Diário 2º PA'!$B$4:$B$1978&lt;=EOMONTH(G$4,0))*('Diário 2º PA'!$F$4:$F$1978))
+SUMPRODUCT(('Diário 3º PA'!$E$4:$E$1994='Analítico Cx.'!$B75)*('Diário 3º PA'!$B$4:$B$1994&gt;=G$4)*('Diário 3º PA'!$B$4:$B$1994&lt;=EOMONTH(G$4,0))*('Diário 3º PA'!$F$4:$F$1994))
+SUMPRODUCT(('Diário 4º PA'!$E$4:$E$2000='Analítico Cx.'!$B75)*('Diário 4º PA'!$B$4:$B$2000&gt;=G$4)*('Diário 4º PA'!$B$4:$B$2000&lt;=EOMONTH(G$4,0))*('Diário 4º PA'!$F$4:$F$2000))</f>
        <v>0</v>
      </c>
      <c r="H75" s="289">
        <f>SUMPRODUCT(('Diário 1º PA'!$E$4:$E$2007='Analítico Cx.'!$B75)*('Diário 1º PA'!$B$4:$B$2007&gt;=H$4)*('Diário 1º PA'!$B$4:$B$2007&lt;=EOMONTH(H$4,0))*('Diário 1º PA'!$F$4:$F$2007))
+SUMPRODUCT(('Diário 2º PA'!$E$4:$E$1978='Analítico Cx.'!$B75)*('Diário 2º PA'!$B$4:$B$1978&gt;=H$4)*('Diário 2º PA'!$B$4:$B$1978&lt;=EOMONTH(H$4,0))*('Diário 2º PA'!$F$4:$F$1978))
+SUMPRODUCT(('Diário 3º PA'!$E$4:$E$1994='Analítico Cx.'!$B75)*('Diário 3º PA'!$B$4:$B$1994&gt;=H$4)*('Diário 3º PA'!$B$4:$B$1994&lt;=EOMONTH(H$4,0))*('Diário 3º PA'!$F$4:$F$1994))
+SUMPRODUCT(('Diário 4º PA'!$E$4:$E$2000='Analítico Cx.'!$B75)*('Diário 4º PA'!$B$4:$B$2000&gt;=H$4)*('Diário 4º PA'!$B$4:$B$2000&lt;=EOMONTH(H$4,0))*('Diário 4º PA'!$F$4:$F$2000))</f>
        <v>0</v>
      </c>
      <c r="I75" s="289">
        <f>SUMPRODUCT(('Diário 1º PA'!$E$4:$E$2007='Analítico Cx.'!$B75)*('Diário 1º PA'!$B$4:$B$2007&gt;=I$4)*('Diário 1º PA'!$B$4:$B$2007&lt;=EOMONTH(I$4,0))*('Diário 1º PA'!$F$4:$F$2007))
+SUMPRODUCT(('Diário 2º PA'!$E$4:$E$1978='Analítico Cx.'!$B75)*('Diário 2º PA'!$B$4:$B$1978&gt;=I$4)*('Diário 2º PA'!$B$4:$B$1978&lt;=EOMONTH(I$4,0))*('Diário 2º PA'!$F$4:$F$1978))
+SUMPRODUCT(('Diário 3º PA'!$E$4:$E$1994='Analítico Cx.'!$B75)*('Diário 3º PA'!$B$4:$B$1994&gt;=I$4)*('Diário 3º PA'!$B$4:$B$1994&lt;=EOMONTH(I$4,0))*('Diário 3º PA'!$F$4:$F$1994))
+SUMPRODUCT(('Diário 4º PA'!$E$4:$E$2000='Analítico Cx.'!$B75)*('Diário 4º PA'!$B$4:$B$2000&gt;=I$4)*('Diário 4º PA'!$B$4:$B$2000&lt;=EOMONTH(I$4,0))*('Diário 4º PA'!$F$4:$F$2000))</f>
        <v>0</v>
      </c>
      <c r="J75" s="289">
        <f>SUMPRODUCT(('Diário 1º PA'!$E$4:$E$2007='Analítico Cx.'!$B75)*('Diário 1º PA'!$B$4:$B$2007&gt;=J$4)*('Diário 1º PA'!$B$4:$B$2007&lt;=EOMONTH(J$4,0))*('Diário 1º PA'!$F$4:$F$2007))
+SUMPRODUCT(('Diário 2º PA'!$E$4:$E$1978='Analítico Cx.'!$B75)*('Diário 2º PA'!$B$4:$B$1978&gt;=J$4)*('Diário 2º PA'!$B$4:$B$1978&lt;=EOMONTH(J$4,0))*('Diário 2º PA'!$F$4:$F$1978))
+SUMPRODUCT(('Diário 3º PA'!$E$4:$E$1994='Analítico Cx.'!$B75)*('Diário 3º PA'!$B$4:$B$1994&gt;=J$4)*('Diário 3º PA'!$B$4:$B$1994&lt;=EOMONTH(J$4,0))*('Diário 3º PA'!$F$4:$F$1994))
+SUMPRODUCT(('Diário 4º PA'!$E$4:$E$2000='Analítico Cx.'!$B75)*('Diário 4º PA'!$B$4:$B$2000&gt;=J$4)*('Diário 4º PA'!$B$4:$B$2000&lt;=EOMONTH(J$4,0))*('Diário 4º PA'!$F$4:$F$2000))</f>
        <v>0</v>
      </c>
      <c r="K75" s="289">
        <f>SUMPRODUCT(('Diário 1º PA'!$E$4:$E$2007='Analítico Cx.'!$B75)*('Diário 1º PA'!$B$4:$B$2007&gt;=K$4)*('Diário 1º PA'!$B$4:$B$2007&lt;=EOMONTH(K$4,0))*('Diário 1º PA'!$F$4:$F$2007))
+SUMPRODUCT(('Diário 2º PA'!$E$4:$E$1978='Analítico Cx.'!$B75)*('Diário 2º PA'!$B$4:$B$1978&gt;=K$4)*('Diário 2º PA'!$B$4:$B$1978&lt;=EOMONTH(K$4,0))*('Diário 2º PA'!$F$4:$F$1978))
+SUMPRODUCT(('Diário 3º PA'!$E$4:$E$1994='Analítico Cx.'!$B75)*('Diário 3º PA'!$B$4:$B$1994&gt;=K$4)*('Diário 3º PA'!$B$4:$B$1994&lt;=EOMONTH(K$4,0))*('Diário 3º PA'!$F$4:$F$1994))
+SUMPRODUCT(('Diário 4º PA'!$E$4:$E$2000='Analítico Cx.'!$B75)*('Diário 4º PA'!$B$4:$B$2000&gt;=K$4)*('Diário 4º PA'!$B$4:$B$2000&lt;=EOMONTH(K$4,0))*('Diário 4º PA'!$F$4:$F$2000))</f>
        <v>0</v>
      </c>
      <c r="L75" s="289">
        <f>SUMPRODUCT(('Diário 1º PA'!$E$4:$E$2007='Analítico Cx.'!$B75)*('Diário 1º PA'!$B$4:$B$2007&gt;=L$4)*('Diário 1º PA'!$B$4:$B$2007&lt;=EOMONTH(L$4,0))*('Diário 1º PA'!$F$4:$F$2007))
+SUMPRODUCT(('Diário 2º PA'!$E$4:$E$1978='Analítico Cx.'!$B75)*('Diário 2º PA'!$B$4:$B$1978&gt;=L$4)*('Diário 2º PA'!$B$4:$B$1978&lt;=EOMONTH(L$4,0))*('Diário 2º PA'!$F$4:$F$1978))
+SUMPRODUCT(('Diário 3º PA'!$E$4:$E$1994='Analítico Cx.'!$B75)*('Diário 3º PA'!$B$4:$B$1994&gt;=L$4)*('Diário 3º PA'!$B$4:$B$1994&lt;=EOMONTH(L$4,0))*('Diário 3º PA'!$F$4:$F$1994))
+SUMPRODUCT(('Diário 4º PA'!$E$4:$E$2000='Analítico Cx.'!$B75)*('Diário 4º PA'!$B$4:$B$2000&gt;=L$4)*('Diário 4º PA'!$B$4:$B$2000&lt;=EOMONTH(L$4,0))*('Diário 4º PA'!$F$4:$F$2000))</f>
        <v>0</v>
      </c>
      <c r="M75" s="289">
        <f>SUMPRODUCT(('Diário 1º PA'!$E$4:$E$2007='Analítico Cx.'!$B75)*('Diário 1º PA'!$B$4:$B$2007&gt;=M$4)*('Diário 1º PA'!$B$4:$B$2007&lt;=EOMONTH(M$4,0))*('Diário 1º PA'!$F$4:$F$2007))
+SUMPRODUCT(('Diário 2º PA'!$E$4:$E$1978='Analítico Cx.'!$B75)*('Diário 2º PA'!$B$4:$B$1978&gt;=M$4)*('Diário 2º PA'!$B$4:$B$1978&lt;=EOMONTH(M$4,0))*('Diário 2º PA'!$F$4:$F$1978))
+SUMPRODUCT(('Diário 3º PA'!$E$4:$E$1994='Analítico Cx.'!$B75)*('Diário 3º PA'!$B$4:$B$1994&gt;=M$4)*('Diário 3º PA'!$B$4:$B$1994&lt;=EOMONTH(M$4,0))*('Diário 3º PA'!$F$4:$F$1994))
+SUMPRODUCT(('Diário 4º PA'!$E$4:$E$2000='Analítico Cx.'!$B75)*('Diário 4º PA'!$B$4:$B$2000&gt;=M$4)*('Diário 4º PA'!$B$4:$B$2000&lt;=EOMONTH(M$4,0))*('Diário 4º PA'!$F$4:$F$2000))</f>
        <v>0</v>
      </c>
      <c r="N75" s="289">
        <f>SUMPRODUCT(('Diário 1º PA'!$E$4:$E$2007='Analítico Cx.'!$B75)*('Diário 1º PA'!$B$4:$B$2007&gt;=N$4)*('Diário 1º PA'!$B$4:$B$2007&lt;=EOMONTH(N$4,0))*('Diário 1º PA'!$F$4:$F$2007))
+SUMPRODUCT(('Diário 2º PA'!$E$4:$E$1978='Analítico Cx.'!$B75)*('Diário 2º PA'!$B$4:$B$1978&gt;=N$4)*('Diário 2º PA'!$B$4:$B$1978&lt;=EOMONTH(N$4,0))*('Diário 2º PA'!$F$4:$F$1978))
+SUMPRODUCT(('Diário 3º PA'!$E$4:$E$1994='Analítico Cx.'!$B75)*('Diário 3º PA'!$B$4:$B$1994&gt;=N$4)*('Diário 3º PA'!$B$4:$B$1994&lt;=EOMONTH(N$4,0))*('Diário 3º PA'!$F$4:$F$1994))
+SUMPRODUCT(('Diário 4º PA'!$E$4:$E$2000='Analítico Cx.'!$B75)*('Diário 4º PA'!$B$4:$B$2000&gt;=N$4)*('Diário 4º PA'!$B$4:$B$2000&lt;=EOMONTH(N$4,0))*('Diário 4º PA'!$F$4:$F$2000))</f>
        <v>0</v>
      </c>
      <c r="O75" s="315">
        <f t="shared" si="19"/>
        <v>0</v>
      </c>
      <c r="P75" s="316">
        <f t="shared" si="20"/>
        <v>0</v>
      </c>
      <c r="Q75" s="295"/>
      <c r="R75" s="295"/>
      <c r="S75" s="295"/>
      <c r="T75" s="295"/>
      <c r="U75" s="295"/>
      <c r="V75" s="295"/>
      <c r="W75" s="295"/>
      <c r="X75" s="295"/>
      <c r="Y75" s="295"/>
      <c r="Z75" s="295"/>
    </row>
    <row r="76" spans="1:26" ht="23.25" customHeight="1" x14ac:dyDescent="0.25">
      <c r="A76" s="331" t="s">
        <v>250</v>
      </c>
      <c r="B76" s="246" t="s">
        <v>251</v>
      </c>
      <c r="C76" s="289">
        <f>SUMPRODUCT(('Diário 1º PA'!$E$4:$E$2007='Analítico Cx.'!$B76)*('Diário 1º PA'!$B$4:$B$2007&gt;=C$4)*('Diário 1º PA'!$B$4:$B$2007&lt;=EOMONTH(C$4,0))*('Diário 1º PA'!$F$4:$F$2007))
+SUMPRODUCT(('Diário 2º PA'!$E$4:$E$1978='Analítico Cx.'!$B76)*('Diário 2º PA'!$B$4:$B$1978&gt;=C$4)*('Diário 2º PA'!$B$4:$B$1978&lt;=EOMONTH(C$4,0))*('Diário 2º PA'!$F$4:$F$1978))
+SUMPRODUCT(('Diário 3º PA'!$E$4:$E$1994='Analítico Cx.'!$B76)*('Diário 3º PA'!$B$4:$B$1994&gt;=C$4)*('Diário 3º PA'!$B$4:$B$1994&lt;=EOMONTH(C$4,0))*('Diário 3º PA'!$F$4:$F$1994))
+SUMPRODUCT(('Diário 4º PA'!$E$4:$E$2000='Analítico Cx.'!$B76)*('Diário 4º PA'!$B$4:$B$2000&gt;=C$4)*('Diário 4º PA'!$B$4:$B$2000&lt;=EOMONTH(C$4,0))*('Diário 4º PA'!$F$4:$F$2000))</f>
        <v>0</v>
      </c>
      <c r="D76" s="289">
        <f>SUMPRODUCT(('Diário 1º PA'!$E$4:$E$2007='Analítico Cx.'!$B76)*('Diário 1º PA'!$B$4:$B$2007&gt;=D$4)*('Diário 1º PA'!$B$4:$B$2007&lt;=EOMONTH(D$4,0))*('Diário 1º PA'!$F$4:$F$2007))
+SUMPRODUCT(('Diário 2º PA'!$E$4:$E$1978='Analítico Cx.'!$B76)*('Diário 2º PA'!$B$4:$B$1978&gt;=D$4)*('Diário 2º PA'!$B$4:$B$1978&lt;=EOMONTH(D$4,0))*('Diário 2º PA'!$F$4:$F$1978))
+SUMPRODUCT(('Diário 3º PA'!$E$4:$E$1994='Analítico Cx.'!$B76)*('Diário 3º PA'!$B$4:$B$1994&gt;=D$4)*('Diário 3º PA'!$B$4:$B$1994&lt;=EOMONTH(D$4,0))*('Diário 3º PA'!$F$4:$F$1994))
+SUMPRODUCT(('Diário 4º PA'!$E$4:$E$2000='Analítico Cx.'!$B76)*('Diário 4º PA'!$B$4:$B$2000&gt;=D$4)*('Diário 4º PA'!$B$4:$B$2000&lt;=EOMONTH(D$4,0))*('Diário 4º PA'!$F$4:$F$2000))</f>
        <v>0</v>
      </c>
      <c r="E76" s="289">
        <f>SUMPRODUCT(('Diário 1º PA'!$E$4:$E$2007='Analítico Cx.'!$B76)*('Diário 1º PA'!$B$4:$B$2007&gt;=E$4)*('Diário 1º PA'!$B$4:$B$2007&lt;=EOMONTH(E$4,0))*('Diário 1º PA'!$F$4:$F$2007))
+SUMPRODUCT(('Diário 2º PA'!$E$4:$E$1978='Analítico Cx.'!$B76)*('Diário 2º PA'!$B$4:$B$1978&gt;=E$4)*('Diário 2º PA'!$B$4:$B$1978&lt;=EOMONTH(E$4,0))*('Diário 2º PA'!$F$4:$F$1978))
+SUMPRODUCT(('Diário 3º PA'!$E$4:$E$1994='Analítico Cx.'!$B76)*('Diário 3º PA'!$B$4:$B$1994&gt;=E$4)*('Diário 3º PA'!$B$4:$B$1994&lt;=EOMONTH(E$4,0))*('Diário 3º PA'!$F$4:$F$1994))
+SUMPRODUCT(('Diário 4º PA'!$E$4:$E$2000='Analítico Cx.'!$B76)*('Diário 4º PA'!$B$4:$B$2000&gt;=E$4)*('Diário 4º PA'!$B$4:$B$2000&lt;=EOMONTH(E$4,0))*('Diário 4º PA'!$F$4:$F$2000))</f>
        <v>0</v>
      </c>
      <c r="F76" s="289">
        <f>SUMPRODUCT(('Diário 1º PA'!$E$4:$E$2007='Analítico Cx.'!$B76)*('Diário 1º PA'!$B$4:$B$2007&gt;=F$4)*('Diário 1º PA'!$B$4:$B$2007&lt;=EOMONTH(F$4,0))*('Diário 1º PA'!$F$4:$F$2007))
+SUMPRODUCT(('Diário 2º PA'!$E$4:$E$1978='Analítico Cx.'!$B76)*('Diário 2º PA'!$B$4:$B$1978&gt;=F$4)*('Diário 2º PA'!$B$4:$B$1978&lt;=EOMONTH(F$4,0))*('Diário 2º PA'!$F$4:$F$1978))
+SUMPRODUCT(('Diário 3º PA'!$E$4:$E$1994='Analítico Cx.'!$B76)*('Diário 3º PA'!$B$4:$B$1994&gt;=F$4)*('Diário 3º PA'!$B$4:$B$1994&lt;=EOMONTH(F$4,0))*('Diário 3º PA'!$F$4:$F$1994))
+SUMPRODUCT(('Diário 4º PA'!$E$4:$E$2000='Analítico Cx.'!$B76)*('Diário 4º PA'!$B$4:$B$2000&gt;=F$4)*('Diário 4º PA'!$B$4:$B$2000&lt;=EOMONTH(F$4,0))*('Diário 4º PA'!$F$4:$F$2000))</f>
        <v>0</v>
      </c>
      <c r="G76" s="289">
        <f>SUMPRODUCT(('Diário 1º PA'!$E$4:$E$2007='Analítico Cx.'!$B76)*('Diário 1º PA'!$B$4:$B$2007&gt;=G$4)*('Diário 1º PA'!$B$4:$B$2007&lt;=EOMONTH(G$4,0))*('Diário 1º PA'!$F$4:$F$2007))
+SUMPRODUCT(('Diário 2º PA'!$E$4:$E$1978='Analítico Cx.'!$B76)*('Diário 2º PA'!$B$4:$B$1978&gt;=G$4)*('Diário 2º PA'!$B$4:$B$1978&lt;=EOMONTH(G$4,0))*('Diário 2º PA'!$F$4:$F$1978))
+SUMPRODUCT(('Diário 3º PA'!$E$4:$E$1994='Analítico Cx.'!$B76)*('Diário 3º PA'!$B$4:$B$1994&gt;=G$4)*('Diário 3º PA'!$B$4:$B$1994&lt;=EOMONTH(G$4,0))*('Diário 3º PA'!$F$4:$F$1994))
+SUMPRODUCT(('Diário 4º PA'!$E$4:$E$2000='Analítico Cx.'!$B76)*('Diário 4º PA'!$B$4:$B$2000&gt;=G$4)*('Diário 4º PA'!$B$4:$B$2000&lt;=EOMONTH(G$4,0))*('Diário 4º PA'!$F$4:$F$2000))</f>
        <v>4900</v>
      </c>
      <c r="H76" s="289">
        <f>SUMPRODUCT(('Diário 1º PA'!$E$4:$E$2007='Analítico Cx.'!$B76)*('Diário 1º PA'!$B$4:$B$2007&gt;=H$4)*('Diário 1º PA'!$B$4:$B$2007&lt;=EOMONTH(H$4,0))*('Diário 1º PA'!$F$4:$F$2007))
+SUMPRODUCT(('Diário 2º PA'!$E$4:$E$1978='Analítico Cx.'!$B76)*('Diário 2º PA'!$B$4:$B$1978&gt;=H$4)*('Diário 2º PA'!$B$4:$B$1978&lt;=EOMONTH(H$4,0))*('Diário 2º PA'!$F$4:$F$1978))
+SUMPRODUCT(('Diário 3º PA'!$E$4:$E$1994='Analítico Cx.'!$B76)*('Diário 3º PA'!$B$4:$B$1994&gt;=H$4)*('Diário 3º PA'!$B$4:$B$1994&lt;=EOMONTH(H$4,0))*('Diário 3º PA'!$F$4:$F$1994))
+SUMPRODUCT(('Diário 4º PA'!$E$4:$E$2000='Analítico Cx.'!$B76)*('Diário 4º PA'!$B$4:$B$2000&gt;=H$4)*('Diário 4º PA'!$B$4:$B$2000&lt;=EOMONTH(H$4,0))*('Diário 4º PA'!$F$4:$F$2000))</f>
        <v>0</v>
      </c>
      <c r="I76" s="289">
        <f>SUMPRODUCT(('Diário 1º PA'!$E$4:$E$2007='Analítico Cx.'!$B76)*('Diário 1º PA'!$B$4:$B$2007&gt;=I$4)*('Diário 1º PA'!$B$4:$B$2007&lt;=EOMONTH(I$4,0))*('Diário 1º PA'!$F$4:$F$2007))
+SUMPRODUCT(('Diário 2º PA'!$E$4:$E$1978='Analítico Cx.'!$B76)*('Diário 2º PA'!$B$4:$B$1978&gt;=I$4)*('Diário 2º PA'!$B$4:$B$1978&lt;=EOMONTH(I$4,0))*('Diário 2º PA'!$F$4:$F$1978))
+SUMPRODUCT(('Diário 3º PA'!$E$4:$E$1994='Analítico Cx.'!$B76)*('Diário 3º PA'!$B$4:$B$1994&gt;=I$4)*('Diário 3º PA'!$B$4:$B$1994&lt;=EOMONTH(I$4,0))*('Diário 3º PA'!$F$4:$F$1994))
+SUMPRODUCT(('Diário 4º PA'!$E$4:$E$2000='Analítico Cx.'!$B76)*('Diário 4º PA'!$B$4:$B$2000&gt;=I$4)*('Diário 4º PA'!$B$4:$B$2000&lt;=EOMONTH(I$4,0))*('Diário 4º PA'!$F$4:$F$2000))</f>
        <v>0</v>
      </c>
      <c r="J76" s="289">
        <f>SUMPRODUCT(('Diário 1º PA'!$E$4:$E$2007='Analítico Cx.'!$B76)*('Diário 1º PA'!$B$4:$B$2007&gt;=J$4)*('Diário 1º PA'!$B$4:$B$2007&lt;=EOMONTH(J$4,0))*('Diário 1º PA'!$F$4:$F$2007))
+SUMPRODUCT(('Diário 2º PA'!$E$4:$E$1978='Analítico Cx.'!$B76)*('Diário 2º PA'!$B$4:$B$1978&gt;=J$4)*('Diário 2º PA'!$B$4:$B$1978&lt;=EOMONTH(J$4,0))*('Diário 2º PA'!$F$4:$F$1978))
+SUMPRODUCT(('Diário 3º PA'!$E$4:$E$1994='Analítico Cx.'!$B76)*('Diário 3º PA'!$B$4:$B$1994&gt;=J$4)*('Diário 3º PA'!$B$4:$B$1994&lt;=EOMONTH(J$4,0))*('Diário 3º PA'!$F$4:$F$1994))
+SUMPRODUCT(('Diário 4º PA'!$E$4:$E$2000='Analítico Cx.'!$B76)*('Diário 4º PA'!$B$4:$B$2000&gt;=J$4)*('Diário 4º PA'!$B$4:$B$2000&lt;=EOMONTH(J$4,0))*('Diário 4º PA'!$F$4:$F$2000))</f>
        <v>0</v>
      </c>
      <c r="K76" s="289">
        <f>SUMPRODUCT(('Diário 1º PA'!$E$4:$E$2007='Analítico Cx.'!$B76)*('Diário 1º PA'!$B$4:$B$2007&gt;=K$4)*('Diário 1º PA'!$B$4:$B$2007&lt;=EOMONTH(K$4,0))*('Diário 1º PA'!$F$4:$F$2007))
+SUMPRODUCT(('Diário 2º PA'!$E$4:$E$1978='Analítico Cx.'!$B76)*('Diário 2º PA'!$B$4:$B$1978&gt;=K$4)*('Diário 2º PA'!$B$4:$B$1978&lt;=EOMONTH(K$4,0))*('Diário 2º PA'!$F$4:$F$1978))
+SUMPRODUCT(('Diário 3º PA'!$E$4:$E$1994='Analítico Cx.'!$B76)*('Diário 3º PA'!$B$4:$B$1994&gt;=K$4)*('Diário 3º PA'!$B$4:$B$1994&lt;=EOMONTH(K$4,0))*('Diário 3º PA'!$F$4:$F$1994))
+SUMPRODUCT(('Diário 4º PA'!$E$4:$E$2000='Analítico Cx.'!$B76)*('Diário 4º PA'!$B$4:$B$2000&gt;=K$4)*('Diário 4º PA'!$B$4:$B$2000&lt;=EOMONTH(K$4,0))*('Diário 4º PA'!$F$4:$F$2000))</f>
        <v>0</v>
      </c>
      <c r="L76" s="289">
        <f>SUMPRODUCT(('Diário 1º PA'!$E$4:$E$2007='Analítico Cx.'!$B76)*('Diário 1º PA'!$B$4:$B$2007&gt;=L$4)*('Diário 1º PA'!$B$4:$B$2007&lt;=EOMONTH(L$4,0))*('Diário 1º PA'!$F$4:$F$2007))
+SUMPRODUCT(('Diário 2º PA'!$E$4:$E$1978='Analítico Cx.'!$B76)*('Diário 2º PA'!$B$4:$B$1978&gt;=L$4)*('Diário 2º PA'!$B$4:$B$1978&lt;=EOMONTH(L$4,0))*('Diário 2º PA'!$F$4:$F$1978))
+SUMPRODUCT(('Diário 3º PA'!$E$4:$E$1994='Analítico Cx.'!$B76)*('Diário 3º PA'!$B$4:$B$1994&gt;=L$4)*('Diário 3º PA'!$B$4:$B$1994&lt;=EOMONTH(L$4,0))*('Diário 3º PA'!$F$4:$F$1994))
+SUMPRODUCT(('Diário 4º PA'!$E$4:$E$2000='Analítico Cx.'!$B76)*('Diário 4º PA'!$B$4:$B$2000&gt;=L$4)*('Diário 4º PA'!$B$4:$B$2000&lt;=EOMONTH(L$4,0))*('Diário 4º PA'!$F$4:$F$2000))</f>
        <v>0</v>
      </c>
      <c r="M76" s="289">
        <f>SUMPRODUCT(('Diário 1º PA'!$E$4:$E$2007='Analítico Cx.'!$B76)*('Diário 1º PA'!$B$4:$B$2007&gt;=M$4)*('Diário 1º PA'!$B$4:$B$2007&lt;=EOMONTH(M$4,0))*('Diário 1º PA'!$F$4:$F$2007))
+SUMPRODUCT(('Diário 2º PA'!$E$4:$E$1978='Analítico Cx.'!$B76)*('Diário 2º PA'!$B$4:$B$1978&gt;=M$4)*('Diário 2º PA'!$B$4:$B$1978&lt;=EOMONTH(M$4,0))*('Diário 2º PA'!$F$4:$F$1978))
+SUMPRODUCT(('Diário 3º PA'!$E$4:$E$1994='Analítico Cx.'!$B76)*('Diário 3º PA'!$B$4:$B$1994&gt;=M$4)*('Diário 3º PA'!$B$4:$B$1994&lt;=EOMONTH(M$4,0))*('Diário 3º PA'!$F$4:$F$1994))
+SUMPRODUCT(('Diário 4º PA'!$E$4:$E$2000='Analítico Cx.'!$B76)*('Diário 4º PA'!$B$4:$B$2000&gt;=M$4)*('Diário 4º PA'!$B$4:$B$2000&lt;=EOMONTH(M$4,0))*('Diário 4º PA'!$F$4:$F$2000))</f>
        <v>0</v>
      </c>
      <c r="N76" s="289">
        <f>SUMPRODUCT(('Diário 1º PA'!$E$4:$E$2007='Analítico Cx.'!$B76)*('Diário 1º PA'!$B$4:$B$2007&gt;=N$4)*('Diário 1º PA'!$B$4:$B$2007&lt;=EOMONTH(N$4,0))*('Diário 1º PA'!$F$4:$F$2007))
+SUMPRODUCT(('Diário 2º PA'!$E$4:$E$1978='Analítico Cx.'!$B76)*('Diário 2º PA'!$B$4:$B$1978&gt;=N$4)*('Diário 2º PA'!$B$4:$B$1978&lt;=EOMONTH(N$4,0))*('Diário 2º PA'!$F$4:$F$1978))
+SUMPRODUCT(('Diário 3º PA'!$E$4:$E$1994='Analítico Cx.'!$B76)*('Diário 3º PA'!$B$4:$B$1994&gt;=N$4)*('Diário 3º PA'!$B$4:$B$1994&lt;=EOMONTH(N$4,0))*('Diário 3º PA'!$F$4:$F$1994))
+SUMPRODUCT(('Diário 4º PA'!$E$4:$E$2000='Analítico Cx.'!$B76)*('Diário 4º PA'!$B$4:$B$2000&gt;=N$4)*('Diário 4º PA'!$B$4:$B$2000&lt;=EOMONTH(N$4,0))*('Diário 4º PA'!$F$4:$F$2000))</f>
        <v>0</v>
      </c>
      <c r="O76" s="315">
        <f t="shared" si="19"/>
        <v>4900</v>
      </c>
      <c r="P76" s="316">
        <f t="shared" si="20"/>
        <v>2.3804804131178606E-4</v>
      </c>
      <c r="Q76" s="295"/>
      <c r="R76" s="295"/>
      <c r="S76" s="295"/>
      <c r="T76" s="295"/>
      <c r="U76" s="295"/>
      <c r="V76" s="295"/>
      <c r="W76" s="295"/>
      <c r="X76" s="295"/>
      <c r="Y76" s="295"/>
      <c r="Z76" s="295"/>
    </row>
    <row r="77" spans="1:26" ht="23.25" customHeight="1" x14ac:dyDescent="0.25">
      <c r="A77" s="331" t="s">
        <v>252</v>
      </c>
      <c r="B77" s="246" t="s">
        <v>253</v>
      </c>
      <c r="C77" s="289">
        <f>SUMPRODUCT(('Diário 1º PA'!$E$4:$E$2007='Analítico Cx.'!$B77)*('Diário 1º PA'!$B$4:$B$2007&gt;=C$4)*('Diário 1º PA'!$B$4:$B$2007&lt;=EOMONTH(C$4,0))*('Diário 1º PA'!$F$4:$F$2007))
+SUMPRODUCT(('Diário 2º PA'!$E$4:$E$1978='Analítico Cx.'!$B77)*('Diário 2º PA'!$B$4:$B$1978&gt;=C$4)*('Diário 2º PA'!$B$4:$B$1978&lt;=EOMONTH(C$4,0))*('Diário 2º PA'!$F$4:$F$1978))
+SUMPRODUCT(('Diário 3º PA'!$E$4:$E$1994='Analítico Cx.'!$B77)*('Diário 3º PA'!$B$4:$B$1994&gt;=C$4)*('Diário 3º PA'!$B$4:$B$1994&lt;=EOMONTH(C$4,0))*('Diário 3º PA'!$F$4:$F$1994))
+SUMPRODUCT(('Diário 4º PA'!$E$4:$E$2000='Analítico Cx.'!$B77)*('Diário 4º PA'!$B$4:$B$2000&gt;=C$4)*('Diário 4º PA'!$B$4:$B$2000&lt;=EOMONTH(C$4,0))*('Diário 4º PA'!$F$4:$F$2000))</f>
        <v>0</v>
      </c>
      <c r="D77" s="289">
        <f>SUMPRODUCT(('Diário 1º PA'!$E$4:$E$2007='Analítico Cx.'!$B77)*('Diário 1º PA'!$B$4:$B$2007&gt;=D$4)*('Diário 1º PA'!$B$4:$B$2007&lt;=EOMONTH(D$4,0))*('Diário 1º PA'!$F$4:$F$2007))
+SUMPRODUCT(('Diário 2º PA'!$E$4:$E$1978='Analítico Cx.'!$B77)*('Diário 2º PA'!$B$4:$B$1978&gt;=D$4)*('Diário 2º PA'!$B$4:$B$1978&lt;=EOMONTH(D$4,0))*('Diário 2º PA'!$F$4:$F$1978))
+SUMPRODUCT(('Diário 3º PA'!$E$4:$E$1994='Analítico Cx.'!$B77)*('Diário 3º PA'!$B$4:$B$1994&gt;=D$4)*('Diário 3º PA'!$B$4:$B$1994&lt;=EOMONTH(D$4,0))*('Diário 3º PA'!$F$4:$F$1994))
+SUMPRODUCT(('Diário 4º PA'!$E$4:$E$2000='Analítico Cx.'!$B77)*('Diário 4º PA'!$B$4:$B$2000&gt;=D$4)*('Diário 4º PA'!$B$4:$B$2000&lt;=EOMONTH(D$4,0))*('Diário 4º PA'!$F$4:$F$2000))</f>
        <v>0</v>
      </c>
      <c r="E77" s="289">
        <f>SUMPRODUCT(('Diário 1º PA'!$E$4:$E$2007='Analítico Cx.'!$B77)*('Diário 1º PA'!$B$4:$B$2007&gt;=E$4)*('Diário 1º PA'!$B$4:$B$2007&lt;=EOMONTH(E$4,0))*('Diário 1º PA'!$F$4:$F$2007))
+SUMPRODUCT(('Diário 2º PA'!$E$4:$E$1978='Analítico Cx.'!$B77)*('Diário 2º PA'!$B$4:$B$1978&gt;=E$4)*('Diário 2º PA'!$B$4:$B$1978&lt;=EOMONTH(E$4,0))*('Diário 2º PA'!$F$4:$F$1978))
+SUMPRODUCT(('Diário 3º PA'!$E$4:$E$1994='Analítico Cx.'!$B77)*('Diário 3º PA'!$B$4:$B$1994&gt;=E$4)*('Diário 3º PA'!$B$4:$B$1994&lt;=EOMONTH(E$4,0))*('Diário 3º PA'!$F$4:$F$1994))
+SUMPRODUCT(('Diário 4º PA'!$E$4:$E$2000='Analítico Cx.'!$B77)*('Diário 4º PA'!$B$4:$B$2000&gt;=E$4)*('Diário 4º PA'!$B$4:$B$2000&lt;=EOMONTH(E$4,0))*('Diário 4º PA'!$F$4:$F$2000))</f>
        <v>0</v>
      </c>
      <c r="F77" s="289">
        <f>SUMPRODUCT(('Diário 1º PA'!$E$4:$E$2007='Analítico Cx.'!$B77)*('Diário 1º PA'!$B$4:$B$2007&gt;=F$4)*('Diário 1º PA'!$B$4:$B$2007&lt;=EOMONTH(F$4,0))*('Diário 1º PA'!$F$4:$F$2007))
+SUMPRODUCT(('Diário 2º PA'!$E$4:$E$1978='Analítico Cx.'!$B77)*('Diário 2º PA'!$B$4:$B$1978&gt;=F$4)*('Diário 2º PA'!$B$4:$B$1978&lt;=EOMONTH(F$4,0))*('Diário 2º PA'!$F$4:$F$1978))
+SUMPRODUCT(('Diário 3º PA'!$E$4:$E$1994='Analítico Cx.'!$B77)*('Diário 3º PA'!$B$4:$B$1994&gt;=F$4)*('Diário 3º PA'!$B$4:$B$1994&lt;=EOMONTH(F$4,0))*('Diário 3º PA'!$F$4:$F$1994))
+SUMPRODUCT(('Diário 4º PA'!$E$4:$E$2000='Analítico Cx.'!$B77)*('Diário 4º PA'!$B$4:$B$2000&gt;=F$4)*('Diário 4º PA'!$B$4:$B$2000&lt;=EOMONTH(F$4,0))*('Diário 4º PA'!$F$4:$F$2000))</f>
        <v>0</v>
      </c>
      <c r="G77" s="289">
        <f>SUMPRODUCT(('Diário 1º PA'!$E$4:$E$2007='Analítico Cx.'!$B77)*('Diário 1º PA'!$B$4:$B$2007&gt;=G$4)*('Diário 1º PA'!$B$4:$B$2007&lt;=EOMONTH(G$4,0))*('Diário 1º PA'!$F$4:$F$2007))
+SUMPRODUCT(('Diário 2º PA'!$E$4:$E$1978='Analítico Cx.'!$B77)*('Diário 2º PA'!$B$4:$B$1978&gt;=G$4)*('Diário 2º PA'!$B$4:$B$1978&lt;=EOMONTH(G$4,0))*('Diário 2º PA'!$F$4:$F$1978))
+SUMPRODUCT(('Diário 3º PA'!$E$4:$E$1994='Analítico Cx.'!$B77)*('Diário 3º PA'!$B$4:$B$1994&gt;=G$4)*('Diário 3º PA'!$B$4:$B$1994&lt;=EOMONTH(G$4,0))*('Diário 3º PA'!$F$4:$F$1994))
+SUMPRODUCT(('Diário 4º PA'!$E$4:$E$2000='Analítico Cx.'!$B77)*('Diário 4º PA'!$B$4:$B$2000&gt;=G$4)*('Diário 4º PA'!$B$4:$B$2000&lt;=EOMONTH(G$4,0))*('Diário 4º PA'!$F$4:$F$2000))</f>
        <v>0</v>
      </c>
      <c r="H77" s="289">
        <f>SUMPRODUCT(('Diário 1º PA'!$E$4:$E$2007='Analítico Cx.'!$B77)*('Diário 1º PA'!$B$4:$B$2007&gt;=H$4)*('Diário 1º PA'!$B$4:$B$2007&lt;=EOMONTH(H$4,0))*('Diário 1º PA'!$F$4:$F$2007))
+SUMPRODUCT(('Diário 2º PA'!$E$4:$E$1978='Analítico Cx.'!$B77)*('Diário 2º PA'!$B$4:$B$1978&gt;=H$4)*('Diário 2º PA'!$B$4:$B$1978&lt;=EOMONTH(H$4,0))*('Diário 2º PA'!$F$4:$F$1978))
+SUMPRODUCT(('Diário 3º PA'!$E$4:$E$1994='Analítico Cx.'!$B77)*('Diário 3º PA'!$B$4:$B$1994&gt;=H$4)*('Diário 3º PA'!$B$4:$B$1994&lt;=EOMONTH(H$4,0))*('Diário 3º PA'!$F$4:$F$1994))
+SUMPRODUCT(('Diário 4º PA'!$E$4:$E$2000='Analítico Cx.'!$B77)*('Diário 4º PA'!$B$4:$B$2000&gt;=H$4)*('Diário 4º PA'!$B$4:$B$2000&lt;=EOMONTH(H$4,0))*('Diário 4º PA'!$F$4:$F$2000))</f>
        <v>0</v>
      </c>
      <c r="I77" s="289">
        <f>SUMPRODUCT(('Diário 1º PA'!$E$4:$E$2007='Analítico Cx.'!$B77)*('Diário 1º PA'!$B$4:$B$2007&gt;=I$4)*('Diário 1º PA'!$B$4:$B$2007&lt;=EOMONTH(I$4,0))*('Diário 1º PA'!$F$4:$F$2007))
+SUMPRODUCT(('Diário 2º PA'!$E$4:$E$1978='Analítico Cx.'!$B77)*('Diário 2º PA'!$B$4:$B$1978&gt;=I$4)*('Diário 2º PA'!$B$4:$B$1978&lt;=EOMONTH(I$4,0))*('Diário 2º PA'!$F$4:$F$1978))
+SUMPRODUCT(('Diário 3º PA'!$E$4:$E$1994='Analítico Cx.'!$B77)*('Diário 3º PA'!$B$4:$B$1994&gt;=I$4)*('Diário 3º PA'!$B$4:$B$1994&lt;=EOMONTH(I$4,0))*('Diário 3º PA'!$F$4:$F$1994))
+SUMPRODUCT(('Diário 4º PA'!$E$4:$E$2000='Analítico Cx.'!$B77)*('Diário 4º PA'!$B$4:$B$2000&gt;=I$4)*('Diário 4º PA'!$B$4:$B$2000&lt;=EOMONTH(I$4,0))*('Diário 4º PA'!$F$4:$F$2000))</f>
        <v>0</v>
      </c>
      <c r="J77" s="289">
        <f>SUMPRODUCT(('Diário 1º PA'!$E$4:$E$2007='Analítico Cx.'!$B77)*('Diário 1º PA'!$B$4:$B$2007&gt;=J$4)*('Diário 1º PA'!$B$4:$B$2007&lt;=EOMONTH(J$4,0))*('Diário 1º PA'!$F$4:$F$2007))
+SUMPRODUCT(('Diário 2º PA'!$E$4:$E$1978='Analítico Cx.'!$B77)*('Diário 2º PA'!$B$4:$B$1978&gt;=J$4)*('Diário 2º PA'!$B$4:$B$1978&lt;=EOMONTH(J$4,0))*('Diário 2º PA'!$F$4:$F$1978))
+SUMPRODUCT(('Diário 3º PA'!$E$4:$E$1994='Analítico Cx.'!$B77)*('Diário 3º PA'!$B$4:$B$1994&gt;=J$4)*('Diário 3º PA'!$B$4:$B$1994&lt;=EOMONTH(J$4,0))*('Diário 3º PA'!$F$4:$F$1994))
+SUMPRODUCT(('Diário 4º PA'!$E$4:$E$2000='Analítico Cx.'!$B77)*('Diário 4º PA'!$B$4:$B$2000&gt;=J$4)*('Diário 4º PA'!$B$4:$B$2000&lt;=EOMONTH(J$4,0))*('Diário 4º PA'!$F$4:$F$2000))</f>
        <v>0</v>
      </c>
      <c r="K77" s="289">
        <f>SUMPRODUCT(('Diário 1º PA'!$E$4:$E$2007='Analítico Cx.'!$B77)*('Diário 1º PA'!$B$4:$B$2007&gt;=K$4)*('Diário 1º PA'!$B$4:$B$2007&lt;=EOMONTH(K$4,0))*('Diário 1º PA'!$F$4:$F$2007))
+SUMPRODUCT(('Diário 2º PA'!$E$4:$E$1978='Analítico Cx.'!$B77)*('Diário 2º PA'!$B$4:$B$1978&gt;=K$4)*('Diário 2º PA'!$B$4:$B$1978&lt;=EOMONTH(K$4,0))*('Diário 2º PA'!$F$4:$F$1978))
+SUMPRODUCT(('Diário 3º PA'!$E$4:$E$1994='Analítico Cx.'!$B77)*('Diário 3º PA'!$B$4:$B$1994&gt;=K$4)*('Diário 3º PA'!$B$4:$B$1994&lt;=EOMONTH(K$4,0))*('Diário 3º PA'!$F$4:$F$1994))
+SUMPRODUCT(('Diário 4º PA'!$E$4:$E$2000='Analítico Cx.'!$B77)*('Diário 4º PA'!$B$4:$B$2000&gt;=K$4)*('Diário 4º PA'!$B$4:$B$2000&lt;=EOMONTH(K$4,0))*('Diário 4º PA'!$F$4:$F$2000))</f>
        <v>0</v>
      </c>
      <c r="L77" s="289">
        <f>SUMPRODUCT(('Diário 1º PA'!$E$4:$E$2007='Analítico Cx.'!$B77)*('Diário 1º PA'!$B$4:$B$2007&gt;=L$4)*('Diário 1º PA'!$B$4:$B$2007&lt;=EOMONTH(L$4,0))*('Diário 1º PA'!$F$4:$F$2007))
+SUMPRODUCT(('Diário 2º PA'!$E$4:$E$1978='Analítico Cx.'!$B77)*('Diário 2º PA'!$B$4:$B$1978&gt;=L$4)*('Diário 2º PA'!$B$4:$B$1978&lt;=EOMONTH(L$4,0))*('Diário 2º PA'!$F$4:$F$1978))
+SUMPRODUCT(('Diário 3º PA'!$E$4:$E$1994='Analítico Cx.'!$B77)*('Diário 3º PA'!$B$4:$B$1994&gt;=L$4)*('Diário 3º PA'!$B$4:$B$1994&lt;=EOMONTH(L$4,0))*('Diário 3º PA'!$F$4:$F$1994))
+SUMPRODUCT(('Diário 4º PA'!$E$4:$E$2000='Analítico Cx.'!$B77)*('Diário 4º PA'!$B$4:$B$2000&gt;=L$4)*('Diário 4º PA'!$B$4:$B$2000&lt;=EOMONTH(L$4,0))*('Diário 4º PA'!$F$4:$F$2000))</f>
        <v>0</v>
      </c>
      <c r="M77" s="289">
        <f>SUMPRODUCT(('Diário 1º PA'!$E$4:$E$2007='Analítico Cx.'!$B77)*('Diário 1º PA'!$B$4:$B$2007&gt;=M$4)*('Diário 1º PA'!$B$4:$B$2007&lt;=EOMONTH(M$4,0))*('Diário 1º PA'!$F$4:$F$2007))
+SUMPRODUCT(('Diário 2º PA'!$E$4:$E$1978='Analítico Cx.'!$B77)*('Diário 2º PA'!$B$4:$B$1978&gt;=M$4)*('Diário 2º PA'!$B$4:$B$1978&lt;=EOMONTH(M$4,0))*('Diário 2º PA'!$F$4:$F$1978))
+SUMPRODUCT(('Diário 3º PA'!$E$4:$E$1994='Analítico Cx.'!$B77)*('Diário 3º PA'!$B$4:$B$1994&gt;=M$4)*('Diário 3º PA'!$B$4:$B$1994&lt;=EOMONTH(M$4,0))*('Diário 3º PA'!$F$4:$F$1994))
+SUMPRODUCT(('Diário 4º PA'!$E$4:$E$2000='Analítico Cx.'!$B77)*('Diário 4º PA'!$B$4:$B$2000&gt;=M$4)*('Diário 4º PA'!$B$4:$B$2000&lt;=EOMONTH(M$4,0))*('Diário 4º PA'!$F$4:$F$2000))</f>
        <v>0</v>
      </c>
      <c r="N77" s="289">
        <f>SUMPRODUCT(('Diário 1º PA'!$E$4:$E$2007='Analítico Cx.'!$B77)*('Diário 1º PA'!$B$4:$B$2007&gt;=N$4)*('Diário 1º PA'!$B$4:$B$2007&lt;=EOMONTH(N$4,0))*('Diário 1º PA'!$F$4:$F$2007))
+SUMPRODUCT(('Diário 2º PA'!$E$4:$E$1978='Analítico Cx.'!$B77)*('Diário 2º PA'!$B$4:$B$1978&gt;=N$4)*('Diário 2º PA'!$B$4:$B$1978&lt;=EOMONTH(N$4,0))*('Diário 2º PA'!$F$4:$F$1978))
+SUMPRODUCT(('Diário 3º PA'!$E$4:$E$1994='Analítico Cx.'!$B77)*('Diário 3º PA'!$B$4:$B$1994&gt;=N$4)*('Diário 3º PA'!$B$4:$B$1994&lt;=EOMONTH(N$4,0))*('Diário 3º PA'!$F$4:$F$1994))
+SUMPRODUCT(('Diário 4º PA'!$E$4:$E$2000='Analítico Cx.'!$B77)*('Diário 4º PA'!$B$4:$B$2000&gt;=N$4)*('Diário 4º PA'!$B$4:$B$2000&lt;=EOMONTH(N$4,0))*('Diário 4º PA'!$F$4:$F$2000))</f>
        <v>0</v>
      </c>
      <c r="O77" s="315">
        <f t="shared" si="19"/>
        <v>0</v>
      </c>
      <c r="P77" s="316">
        <f t="shared" si="20"/>
        <v>0</v>
      </c>
      <c r="Q77" s="295"/>
      <c r="R77" s="295"/>
      <c r="S77" s="295"/>
      <c r="T77" s="295"/>
      <c r="U77" s="295"/>
      <c r="V77" s="295"/>
      <c r="W77" s="295"/>
      <c r="X77" s="295"/>
      <c r="Y77" s="295"/>
      <c r="Z77" s="295"/>
    </row>
    <row r="78" spans="1:26" ht="23.25" customHeight="1" x14ac:dyDescent="0.25">
      <c r="A78" s="331" t="s">
        <v>254</v>
      </c>
      <c r="B78" s="246" t="s">
        <v>255</v>
      </c>
      <c r="C78" s="289">
        <f>SUMPRODUCT(('Diário 1º PA'!$E$4:$E$2007='Analítico Cx.'!$B78)*('Diário 1º PA'!$B$4:$B$2007&gt;=C$4)*('Diário 1º PA'!$B$4:$B$2007&lt;=EOMONTH(C$4,0))*('Diário 1º PA'!$F$4:$F$2007))
+SUMPRODUCT(('Diário 2º PA'!$E$4:$E$1978='Analítico Cx.'!$B78)*('Diário 2º PA'!$B$4:$B$1978&gt;=C$4)*('Diário 2º PA'!$B$4:$B$1978&lt;=EOMONTH(C$4,0))*('Diário 2º PA'!$F$4:$F$1978))
+SUMPRODUCT(('Diário 3º PA'!$E$4:$E$1994='Analítico Cx.'!$B78)*('Diário 3º PA'!$B$4:$B$1994&gt;=C$4)*('Diário 3º PA'!$B$4:$B$1994&lt;=EOMONTH(C$4,0))*('Diário 3º PA'!$F$4:$F$1994))
+SUMPRODUCT(('Diário 4º PA'!$E$4:$E$2000='Analítico Cx.'!$B78)*('Diário 4º PA'!$B$4:$B$2000&gt;=C$4)*('Diário 4º PA'!$B$4:$B$2000&lt;=EOMONTH(C$4,0))*('Diário 4º PA'!$F$4:$F$2000))</f>
        <v>0</v>
      </c>
      <c r="D78" s="289">
        <f>SUMPRODUCT(('Diário 1º PA'!$E$4:$E$2007='Analítico Cx.'!$B78)*('Diário 1º PA'!$B$4:$B$2007&gt;=D$4)*('Diário 1º PA'!$B$4:$B$2007&lt;=EOMONTH(D$4,0))*('Diário 1º PA'!$F$4:$F$2007))
+SUMPRODUCT(('Diário 2º PA'!$E$4:$E$1978='Analítico Cx.'!$B78)*('Diário 2º PA'!$B$4:$B$1978&gt;=D$4)*('Diário 2º PA'!$B$4:$B$1978&lt;=EOMONTH(D$4,0))*('Diário 2º PA'!$F$4:$F$1978))
+SUMPRODUCT(('Diário 3º PA'!$E$4:$E$1994='Analítico Cx.'!$B78)*('Diário 3º PA'!$B$4:$B$1994&gt;=D$4)*('Diário 3º PA'!$B$4:$B$1994&lt;=EOMONTH(D$4,0))*('Diário 3º PA'!$F$4:$F$1994))
+SUMPRODUCT(('Diário 4º PA'!$E$4:$E$2000='Analítico Cx.'!$B78)*('Diário 4º PA'!$B$4:$B$2000&gt;=D$4)*('Diário 4º PA'!$B$4:$B$2000&lt;=EOMONTH(D$4,0))*('Diário 4º PA'!$F$4:$F$2000))</f>
        <v>0</v>
      </c>
      <c r="E78" s="289">
        <f>SUMPRODUCT(('Diário 1º PA'!$E$4:$E$2007='Analítico Cx.'!$B78)*('Diário 1º PA'!$B$4:$B$2007&gt;=E$4)*('Diário 1º PA'!$B$4:$B$2007&lt;=EOMONTH(E$4,0))*('Diário 1º PA'!$F$4:$F$2007))
+SUMPRODUCT(('Diário 2º PA'!$E$4:$E$1978='Analítico Cx.'!$B78)*('Diário 2º PA'!$B$4:$B$1978&gt;=E$4)*('Diário 2º PA'!$B$4:$B$1978&lt;=EOMONTH(E$4,0))*('Diário 2º PA'!$F$4:$F$1978))
+SUMPRODUCT(('Diário 3º PA'!$E$4:$E$1994='Analítico Cx.'!$B78)*('Diário 3º PA'!$B$4:$B$1994&gt;=E$4)*('Diário 3º PA'!$B$4:$B$1994&lt;=EOMONTH(E$4,0))*('Diário 3º PA'!$F$4:$F$1994))
+SUMPRODUCT(('Diário 4º PA'!$E$4:$E$2000='Analítico Cx.'!$B78)*('Diário 4º PA'!$B$4:$B$2000&gt;=E$4)*('Diário 4º PA'!$B$4:$B$2000&lt;=EOMONTH(E$4,0))*('Diário 4º PA'!$F$4:$F$2000))</f>
        <v>0</v>
      </c>
      <c r="F78" s="289">
        <f>SUMPRODUCT(('Diário 1º PA'!$E$4:$E$2007='Analítico Cx.'!$B78)*('Diário 1º PA'!$B$4:$B$2007&gt;=F$4)*('Diário 1º PA'!$B$4:$B$2007&lt;=EOMONTH(F$4,0))*('Diário 1º PA'!$F$4:$F$2007))
+SUMPRODUCT(('Diário 2º PA'!$E$4:$E$1978='Analítico Cx.'!$B78)*('Diário 2º PA'!$B$4:$B$1978&gt;=F$4)*('Diário 2º PA'!$B$4:$B$1978&lt;=EOMONTH(F$4,0))*('Diário 2º PA'!$F$4:$F$1978))
+SUMPRODUCT(('Diário 3º PA'!$E$4:$E$1994='Analítico Cx.'!$B78)*('Diário 3º PA'!$B$4:$B$1994&gt;=F$4)*('Diário 3º PA'!$B$4:$B$1994&lt;=EOMONTH(F$4,0))*('Diário 3º PA'!$F$4:$F$1994))
+SUMPRODUCT(('Diário 4º PA'!$E$4:$E$2000='Analítico Cx.'!$B78)*('Diário 4º PA'!$B$4:$B$2000&gt;=F$4)*('Diário 4º PA'!$B$4:$B$2000&lt;=EOMONTH(F$4,0))*('Diário 4º PA'!$F$4:$F$2000))</f>
        <v>0</v>
      </c>
      <c r="G78" s="289">
        <f>SUMPRODUCT(('Diário 1º PA'!$E$4:$E$2007='Analítico Cx.'!$B78)*('Diário 1º PA'!$B$4:$B$2007&gt;=G$4)*('Diário 1º PA'!$B$4:$B$2007&lt;=EOMONTH(G$4,0))*('Diário 1º PA'!$F$4:$F$2007))
+SUMPRODUCT(('Diário 2º PA'!$E$4:$E$1978='Analítico Cx.'!$B78)*('Diário 2º PA'!$B$4:$B$1978&gt;=G$4)*('Diário 2º PA'!$B$4:$B$1978&lt;=EOMONTH(G$4,0))*('Diário 2º PA'!$F$4:$F$1978))
+SUMPRODUCT(('Diário 3º PA'!$E$4:$E$1994='Analítico Cx.'!$B78)*('Diário 3º PA'!$B$4:$B$1994&gt;=G$4)*('Diário 3º PA'!$B$4:$B$1994&lt;=EOMONTH(G$4,0))*('Diário 3º PA'!$F$4:$F$1994))
+SUMPRODUCT(('Diário 4º PA'!$E$4:$E$2000='Analítico Cx.'!$B78)*('Diário 4º PA'!$B$4:$B$2000&gt;=G$4)*('Diário 4º PA'!$B$4:$B$2000&lt;=EOMONTH(G$4,0))*('Diário 4º PA'!$F$4:$F$2000))</f>
        <v>594.16999999999996</v>
      </c>
      <c r="H78" s="289">
        <f>SUMPRODUCT(('Diário 1º PA'!$E$4:$E$2007='Analítico Cx.'!$B78)*('Diário 1º PA'!$B$4:$B$2007&gt;=H$4)*('Diário 1º PA'!$B$4:$B$2007&lt;=EOMONTH(H$4,0))*('Diário 1º PA'!$F$4:$F$2007))
+SUMPRODUCT(('Diário 2º PA'!$E$4:$E$1978='Analítico Cx.'!$B78)*('Diário 2º PA'!$B$4:$B$1978&gt;=H$4)*('Diário 2º PA'!$B$4:$B$1978&lt;=EOMONTH(H$4,0))*('Diário 2º PA'!$F$4:$F$1978))
+SUMPRODUCT(('Diário 3º PA'!$E$4:$E$1994='Analítico Cx.'!$B78)*('Diário 3º PA'!$B$4:$B$1994&gt;=H$4)*('Diário 3º PA'!$B$4:$B$1994&lt;=EOMONTH(H$4,0))*('Diário 3º PA'!$F$4:$F$1994))
+SUMPRODUCT(('Diário 4º PA'!$E$4:$E$2000='Analítico Cx.'!$B78)*('Diário 4º PA'!$B$4:$B$2000&gt;=H$4)*('Diário 4º PA'!$B$4:$B$2000&lt;=EOMONTH(H$4,0))*('Diário 4º PA'!$F$4:$F$2000))</f>
        <v>594.16999999999996</v>
      </c>
      <c r="I78" s="289">
        <f>SUMPRODUCT(('Diário 1º PA'!$E$4:$E$2007='Analítico Cx.'!$B78)*('Diário 1º PA'!$B$4:$B$2007&gt;=I$4)*('Diário 1º PA'!$B$4:$B$2007&lt;=EOMONTH(I$4,0))*('Diário 1º PA'!$F$4:$F$2007))
+SUMPRODUCT(('Diário 2º PA'!$E$4:$E$1978='Analítico Cx.'!$B78)*('Diário 2º PA'!$B$4:$B$1978&gt;=I$4)*('Diário 2º PA'!$B$4:$B$1978&lt;=EOMONTH(I$4,0))*('Diário 2º PA'!$F$4:$F$1978))
+SUMPRODUCT(('Diário 3º PA'!$E$4:$E$1994='Analítico Cx.'!$B78)*('Diário 3º PA'!$B$4:$B$1994&gt;=I$4)*('Diário 3º PA'!$B$4:$B$1994&lt;=EOMONTH(I$4,0))*('Diário 3º PA'!$F$4:$F$1994))
+SUMPRODUCT(('Diário 4º PA'!$E$4:$E$2000='Analítico Cx.'!$B78)*('Diário 4º PA'!$B$4:$B$2000&gt;=I$4)*('Diário 4º PA'!$B$4:$B$2000&lt;=EOMONTH(I$4,0))*('Diário 4º PA'!$F$4:$F$2000))</f>
        <v>594.16999999999996</v>
      </c>
      <c r="J78" s="289">
        <f>SUMPRODUCT(('Diário 1º PA'!$E$4:$E$2007='Analítico Cx.'!$B78)*('Diário 1º PA'!$B$4:$B$2007&gt;=J$4)*('Diário 1º PA'!$B$4:$B$2007&lt;=EOMONTH(J$4,0))*('Diário 1º PA'!$F$4:$F$2007))
+SUMPRODUCT(('Diário 2º PA'!$E$4:$E$1978='Analítico Cx.'!$B78)*('Diário 2º PA'!$B$4:$B$1978&gt;=J$4)*('Diário 2º PA'!$B$4:$B$1978&lt;=EOMONTH(J$4,0))*('Diário 2º PA'!$F$4:$F$1978))
+SUMPRODUCT(('Diário 3º PA'!$E$4:$E$1994='Analítico Cx.'!$B78)*('Diário 3º PA'!$B$4:$B$1994&gt;=J$4)*('Diário 3º PA'!$B$4:$B$1994&lt;=EOMONTH(J$4,0))*('Diário 3º PA'!$F$4:$F$1994))
+SUMPRODUCT(('Diário 4º PA'!$E$4:$E$2000='Analítico Cx.'!$B78)*('Diário 4º PA'!$B$4:$B$2000&gt;=J$4)*('Diário 4º PA'!$B$4:$B$2000&lt;=EOMONTH(J$4,0))*('Diário 4º PA'!$F$4:$F$2000))</f>
        <v>0</v>
      </c>
      <c r="K78" s="289">
        <f>SUMPRODUCT(('Diário 1º PA'!$E$4:$E$2007='Analítico Cx.'!$B78)*('Diário 1º PA'!$B$4:$B$2007&gt;=K$4)*('Diário 1º PA'!$B$4:$B$2007&lt;=EOMONTH(K$4,0))*('Diário 1º PA'!$F$4:$F$2007))
+SUMPRODUCT(('Diário 2º PA'!$E$4:$E$1978='Analítico Cx.'!$B78)*('Diário 2º PA'!$B$4:$B$1978&gt;=K$4)*('Diário 2º PA'!$B$4:$B$1978&lt;=EOMONTH(K$4,0))*('Diário 2º PA'!$F$4:$F$1978))
+SUMPRODUCT(('Diário 3º PA'!$E$4:$E$1994='Analítico Cx.'!$B78)*('Diário 3º PA'!$B$4:$B$1994&gt;=K$4)*('Diário 3º PA'!$B$4:$B$1994&lt;=EOMONTH(K$4,0))*('Diário 3º PA'!$F$4:$F$1994))
+SUMPRODUCT(('Diário 4º PA'!$E$4:$E$2000='Analítico Cx.'!$B78)*('Diário 4º PA'!$B$4:$B$2000&gt;=K$4)*('Diário 4º PA'!$B$4:$B$2000&lt;=EOMONTH(K$4,0))*('Diário 4º PA'!$F$4:$F$2000))</f>
        <v>0</v>
      </c>
      <c r="L78" s="289">
        <f>SUMPRODUCT(('Diário 1º PA'!$E$4:$E$2007='Analítico Cx.'!$B78)*('Diário 1º PA'!$B$4:$B$2007&gt;=L$4)*('Diário 1º PA'!$B$4:$B$2007&lt;=EOMONTH(L$4,0))*('Diário 1º PA'!$F$4:$F$2007))
+SUMPRODUCT(('Diário 2º PA'!$E$4:$E$1978='Analítico Cx.'!$B78)*('Diário 2º PA'!$B$4:$B$1978&gt;=L$4)*('Diário 2º PA'!$B$4:$B$1978&lt;=EOMONTH(L$4,0))*('Diário 2º PA'!$F$4:$F$1978))
+SUMPRODUCT(('Diário 3º PA'!$E$4:$E$1994='Analítico Cx.'!$B78)*('Diário 3º PA'!$B$4:$B$1994&gt;=L$4)*('Diário 3º PA'!$B$4:$B$1994&lt;=EOMONTH(L$4,0))*('Diário 3º PA'!$F$4:$F$1994))
+SUMPRODUCT(('Diário 4º PA'!$E$4:$E$2000='Analítico Cx.'!$B78)*('Diário 4º PA'!$B$4:$B$2000&gt;=L$4)*('Diário 4º PA'!$B$4:$B$2000&lt;=EOMONTH(L$4,0))*('Diário 4º PA'!$F$4:$F$2000))</f>
        <v>0</v>
      </c>
      <c r="M78" s="289">
        <f>SUMPRODUCT(('Diário 1º PA'!$E$4:$E$2007='Analítico Cx.'!$B78)*('Diário 1º PA'!$B$4:$B$2007&gt;=M$4)*('Diário 1º PA'!$B$4:$B$2007&lt;=EOMONTH(M$4,0))*('Diário 1º PA'!$F$4:$F$2007))
+SUMPRODUCT(('Diário 2º PA'!$E$4:$E$1978='Analítico Cx.'!$B78)*('Diário 2º PA'!$B$4:$B$1978&gt;=M$4)*('Diário 2º PA'!$B$4:$B$1978&lt;=EOMONTH(M$4,0))*('Diário 2º PA'!$F$4:$F$1978))
+SUMPRODUCT(('Diário 3º PA'!$E$4:$E$1994='Analítico Cx.'!$B78)*('Diário 3º PA'!$B$4:$B$1994&gt;=M$4)*('Diário 3º PA'!$B$4:$B$1994&lt;=EOMONTH(M$4,0))*('Diário 3º PA'!$F$4:$F$1994))
+SUMPRODUCT(('Diário 4º PA'!$E$4:$E$2000='Analítico Cx.'!$B78)*('Diário 4º PA'!$B$4:$B$2000&gt;=M$4)*('Diário 4º PA'!$B$4:$B$2000&lt;=EOMONTH(M$4,0))*('Diário 4º PA'!$F$4:$F$2000))</f>
        <v>0</v>
      </c>
      <c r="N78" s="289">
        <f>SUMPRODUCT(('Diário 1º PA'!$E$4:$E$2007='Analítico Cx.'!$B78)*('Diário 1º PA'!$B$4:$B$2007&gt;=N$4)*('Diário 1º PA'!$B$4:$B$2007&lt;=EOMONTH(N$4,0))*('Diário 1º PA'!$F$4:$F$2007))
+SUMPRODUCT(('Diário 2º PA'!$E$4:$E$1978='Analítico Cx.'!$B78)*('Diário 2º PA'!$B$4:$B$1978&gt;=N$4)*('Diário 2º PA'!$B$4:$B$1978&lt;=EOMONTH(N$4,0))*('Diário 2º PA'!$F$4:$F$1978))
+SUMPRODUCT(('Diário 3º PA'!$E$4:$E$1994='Analítico Cx.'!$B78)*('Diário 3º PA'!$B$4:$B$1994&gt;=N$4)*('Diário 3º PA'!$B$4:$B$1994&lt;=EOMONTH(N$4,0))*('Diário 3º PA'!$F$4:$F$1994))
+SUMPRODUCT(('Diário 4º PA'!$E$4:$E$2000='Analítico Cx.'!$B78)*('Diário 4º PA'!$B$4:$B$2000&gt;=N$4)*('Diário 4º PA'!$B$4:$B$2000&lt;=EOMONTH(N$4,0))*('Diário 4º PA'!$F$4:$F$2000))</f>
        <v>0</v>
      </c>
      <c r="O78" s="315">
        <f t="shared" si="19"/>
        <v>1782.5099999999998</v>
      </c>
      <c r="P78" s="316">
        <f t="shared" si="20"/>
        <v>8.6596533493606478E-5</v>
      </c>
      <c r="Q78" s="295"/>
      <c r="R78" s="295"/>
      <c r="S78" s="295"/>
      <c r="T78" s="295"/>
      <c r="U78" s="295"/>
      <c r="V78" s="295"/>
      <c r="W78" s="295"/>
      <c r="X78" s="295"/>
      <c r="Y78" s="295"/>
      <c r="Z78" s="295"/>
    </row>
    <row r="79" spans="1:26" ht="23.25" customHeight="1" x14ac:dyDescent="0.25">
      <c r="A79" s="331" t="s">
        <v>256</v>
      </c>
      <c r="B79" s="246" t="s">
        <v>257</v>
      </c>
      <c r="C79" s="289">
        <f>SUMPRODUCT(('Diário 1º PA'!$E$4:$E$2007='Analítico Cx.'!$B79)*('Diário 1º PA'!$B$4:$B$2007&gt;=C$4)*('Diário 1º PA'!$B$4:$B$2007&lt;=EOMONTH(C$4,0))*('Diário 1º PA'!$F$4:$F$2007))
+SUMPRODUCT(('Diário 2º PA'!$E$4:$E$1978='Analítico Cx.'!$B79)*('Diário 2º PA'!$B$4:$B$1978&gt;=C$4)*('Diário 2º PA'!$B$4:$B$1978&lt;=EOMONTH(C$4,0))*('Diário 2º PA'!$F$4:$F$1978))
+SUMPRODUCT(('Diário 3º PA'!$E$4:$E$1994='Analítico Cx.'!$B79)*('Diário 3º PA'!$B$4:$B$1994&gt;=C$4)*('Diário 3º PA'!$B$4:$B$1994&lt;=EOMONTH(C$4,0))*('Diário 3º PA'!$F$4:$F$1994))
+SUMPRODUCT(('Diário 4º PA'!$E$4:$E$2000='Analítico Cx.'!$B79)*('Diário 4º PA'!$B$4:$B$2000&gt;=C$4)*('Diário 4º PA'!$B$4:$B$2000&lt;=EOMONTH(C$4,0))*('Diário 4º PA'!$F$4:$F$2000))</f>
        <v>4769.4399999999996</v>
      </c>
      <c r="D79" s="289">
        <f>SUMPRODUCT(('Diário 1º PA'!$E$4:$E$2007='Analítico Cx.'!$B79)*('Diário 1º PA'!$B$4:$B$2007&gt;=D$4)*('Diário 1º PA'!$B$4:$B$2007&lt;=EOMONTH(D$4,0))*('Diário 1º PA'!$F$4:$F$2007))
+SUMPRODUCT(('Diário 2º PA'!$E$4:$E$1978='Analítico Cx.'!$B79)*('Diário 2º PA'!$B$4:$B$1978&gt;=D$4)*('Diário 2º PA'!$B$4:$B$1978&lt;=EOMONTH(D$4,0))*('Diário 2º PA'!$F$4:$F$1978))
+SUMPRODUCT(('Diário 3º PA'!$E$4:$E$1994='Analítico Cx.'!$B79)*('Diário 3º PA'!$B$4:$B$1994&gt;=D$4)*('Diário 3º PA'!$B$4:$B$1994&lt;=EOMONTH(D$4,0))*('Diário 3º PA'!$F$4:$F$1994))
+SUMPRODUCT(('Diário 4º PA'!$E$4:$E$2000='Analítico Cx.'!$B79)*('Diário 4º PA'!$B$4:$B$2000&gt;=D$4)*('Diário 4º PA'!$B$4:$B$2000&lt;=EOMONTH(D$4,0))*('Diário 4º PA'!$F$4:$F$2000))</f>
        <v>13228.1</v>
      </c>
      <c r="E79" s="289">
        <f>SUMPRODUCT(('Diário 1º PA'!$E$4:$E$2007='Analítico Cx.'!$B79)*('Diário 1º PA'!$B$4:$B$2007&gt;=E$4)*('Diário 1º PA'!$B$4:$B$2007&lt;=EOMONTH(E$4,0))*('Diário 1º PA'!$F$4:$F$2007))
+SUMPRODUCT(('Diário 2º PA'!$E$4:$E$1978='Analítico Cx.'!$B79)*('Diário 2º PA'!$B$4:$B$1978&gt;=E$4)*('Diário 2º PA'!$B$4:$B$1978&lt;=EOMONTH(E$4,0))*('Diário 2º PA'!$F$4:$F$1978))
+SUMPRODUCT(('Diário 3º PA'!$E$4:$E$1994='Analítico Cx.'!$B79)*('Diário 3º PA'!$B$4:$B$1994&gt;=E$4)*('Diário 3º PA'!$B$4:$B$1994&lt;=EOMONTH(E$4,0))*('Diário 3º PA'!$F$4:$F$1994))
+SUMPRODUCT(('Diário 4º PA'!$E$4:$E$2000='Analítico Cx.'!$B79)*('Diário 4º PA'!$B$4:$B$2000&gt;=E$4)*('Diário 4º PA'!$B$4:$B$2000&lt;=EOMONTH(E$4,0))*('Diário 4º PA'!$F$4:$F$2000))</f>
        <v>9499.17</v>
      </c>
      <c r="F79" s="289">
        <f>SUMPRODUCT(('Diário 1º PA'!$E$4:$E$2007='Analítico Cx.'!$B79)*('Diário 1º PA'!$B$4:$B$2007&gt;=F$4)*('Diário 1º PA'!$B$4:$B$2007&lt;=EOMONTH(F$4,0))*('Diário 1º PA'!$F$4:$F$2007))
+SUMPRODUCT(('Diário 2º PA'!$E$4:$E$1978='Analítico Cx.'!$B79)*('Diário 2º PA'!$B$4:$B$1978&gt;=F$4)*('Diário 2º PA'!$B$4:$B$1978&lt;=EOMONTH(F$4,0))*('Diário 2º PA'!$F$4:$F$1978))
+SUMPRODUCT(('Diário 3º PA'!$E$4:$E$1994='Analítico Cx.'!$B79)*('Diário 3º PA'!$B$4:$B$1994&gt;=F$4)*('Diário 3º PA'!$B$4:$B$1994&lt;=EOMONTH(F$4,0))*('Diário 3º PA'!$F$4:$F$1994))
+SUMPRODUCT(('Diário 4º PA'!$E$4:$E$2000='Analítico Cx.'!$B79)*('Diário 4º PA'!$B$4:$B$2000&gt;=F$4)*('Diário 4º PA'!$B$4:$B$2000&lt;=EOMONTH(F$4,0))*('Diário 4º PA'!$F$4:$F$2000))</f>
        <v>6689.07</v>
      </c>
      <c r="G79" s="289">
        <f>SUMPRODUCT(('Diário 1º PA'!$E$4:$E$2007='Analítico Cx.'!$B79)*('Diário 1º PA'!$B$4:$B$2007&gt;=G$4)*('Diário 1º PA'!$B$4:$B$2007&lt;=EOMONTH(G$4,0))*('Diário 1º PA'!$F$4:$F$2007))
+SUMPRODUCT(('Diário 2º PA'!$E$4:$E$1978='Analítico Cx.'!$B79)*('Diário 2º PA'!$B$4:$B$1978&gt;=G$4)*('Diário 2º PA'!$B$4:$B$1978&lt;=EOMONTH(G$4,0))*('Diário 2º PA'!$F$4:$F$1978))
+SUMPRODUCT(('Diário 3º PA'!$E$4:$E$1994='Analítico Cx.'!$B79)*('Diário 3º PA'!$B$4:$B$1994&gt;=G$4)*('Diário 3º PA'!$B$4:$B$1994&lt;=EOMONTH(G$4,0))*('Diário 3º PA'!$F$4:$F$1994))
+SUMPRODUCT(('Diário 4º PA'!$E$4:$E$2000='Analítico Cx.'!$B79)*('Diário 4º PA'!$B$4:$B$2000&gt;=G$4)*('Diário 4º PA'!$B$4:$B$2000&lt;=EOMONTH(G$4,0))*('Diário 4º PA'!$F$4:$F$2000))</f>
        <v>3945</v>
      </c>
      <c r="H79" s="289">
        <f>SUMPRODUCT(('Diário 1º PA'!$E$4:$E$2007='Analítico Cx.'!$B79)*('Diário 1º PA'!$B$4:$B$2007&gt;=H$4)*('Diário 1º PA'!$B$4:$B$2007&lt;=EOMONTH(H$4,0))*('Diário 1º PA'!$F$4:$F$2007))
+SUMPRODUCT(('Diário 2º PA'!$E$4:$E$1978='Analítico Cx.'!$B79)*('Diário 2º PA'!$B$4:$B$1978&gt;=H$4)*('Diário 2º PA'!$B$4:$B$1978&lt;=EOMONTH(H$4,0))*('Diário 2º PA'!$F$4:$F$1978))
+SUMPRODUCT(('Diário 3º PA'!$E$4:$E$1994='Analítico Cx.'!$B79)*('Diário 3º PA'!$B$4:$B$1994&gt;=H$4)*('Diário 3º PA'!$B$4:$B$1994&lt;=EOMONTH(H$4,0))*('Diário 3º PA'!$F$4:$F$1994))
+SUMPRODUCT(('Diário 4º PA'!$E$4:$E$2000='Analítico Cx.'!$B79)*('Diário 4º PA'!$B$4:$B$2000&gt;=H$4)*('Diário 4º PA'!$B$4:$B$2000&lt;=EOMONTH(H$4,0))*('Diário 4º PA'!$F$4:$F$2000))</f>
        <v>4400</v>
      </c>
      <c r="I79" s="289">
        <f>SUMPRODUCT(('Diário 1º PA'!$E$4:$E$2007='Analítico Cx.'!$B79)*('Diário 1º PA'!$B$4:$B$2007&gt;=I$4)*('Diário 1º PA'!$B$4:$B$2007&lt;=EOMONTH(I$4,0))*('Diário 1º PA'!$F$4:$F$2007))
+SUMPRODUCT(('Diário 2º PA'!$E$4:$E$1978='Analítico Cx.'!$B79)*('Diário 2º PA'!$B$4:$B$1978&gt;=I$4)*('Diário 2º PA'!$B$4:$B$1978&lt;=EOMONTH(I$4,0))*('Diário 2º PA'!$F$4:$F$1978))
+SUMPRODUCT(('Diário 3º PA'!$E$4:$E$1994='Analítico Cx.'!$B79)*('Diário 3º PA'!$B$4:$B$1994&gt;=I$4)*('Diário 3º PA'!$B$4:$B$1994&lt;=EOMONTH(I$4,0))*('Diário 3º PA'!$F$4:$F$1994))
+SUMPRODUCT(('Diário 4º PA'!$E$4:$E$2000='Analítico Cx.'!$B79)*('Diário 4º PA'!$B$4:$B$2000&gt;=I$4)*('Diário 4º PA'!$B$4:$B$2000&lt;=EOMONTH(I$4,0))*('Diário 4º PA'!$F$4:$F$2000))</f>
        <v>6545</v>
      </c>
      <c r="J79" s="289">
        <f>SUMPRODUCT(('Diário 1º PA'!$E$4:$E$2007='Analítico Cx.'!$B79)*('Diário 1º PA'!$B$4:$B$2007&gt;=J$4)*('Diário 1º PA'!$B$4:$B$2007&lt;=EOMONTH(J$4,0))*('Diário 1º PA'!$F$4:$F$2007))
+SUMPRODUCT(('Diário 2º PA'!$E$4:$E$1978='Analítico Cx.'!$B79)*('Diário 2º PA'!$B$4:$B$1978&gt;=J$4)*('Diário 2º PA'!$B$4:$B$1978&lt;=EOMONTH(J$4,0))*('Diário 2º PA'!$F$4:$F$1978))
+SUMPRODUCT(('Diário 3º PA'!$E$4:$E$1994='Analítico Cx.'!$B79)*('Diário 3º PA'!$B$4:$B$1994&gt;=J$4)*('Diário 3º PA'!$B$4:$B$1994&lt;=EOMONTH(J$4,0))*('Diário 3º PA'!$F$4:$F$1994))
+SUMPRODUCT(('Diário 4º PA'!$E$4:$E$2000='Analítico Cx.'!$B79)*('Diário 4º PA'!$B$4:$B$2000&gt;=J$4)*('Diário 4º PA'!$B$4:$B$2000&lt;=EOMONTH(J$4,0))*('Diário 4º PA'!$F$4:$F$2000))</f>
        <v>0</v>
      </c>
      <c r="K79" s="289">
        <f>SUMPRODUCT(('Diário 1º PA'!$E$4:$E$2007='Analítico Cx.'!$B79)*('Diário 1º PA'!$B$4:$B$2007&gt;=K$4)*('Diário 1º PA'!$B$4:$B$2007&lt;=EOMONTH(K$4,0))*('Diário 1º PA'!$F$4:$F$2007))
+SUMPRODUCT(('Diário 2º PA'!$E$4:$E$1978='Analítico Cx.'!$B79)*('Diário 2º PA'!$B$4:$B$1978&gt;=K$4)*('Diário 2º PA'!$B$4:$B$1978&lt;=EOMONTH(K$4,0))*('Diário 2º PA'!$F$4:$F$1978))
+SUMPRODUCT(('Diário 3º PA'!$E$4:$E$1994='Analítico Cx.'!$B79)*('Diário 3º PA'!$B$4:$B$1994&gt;=K$4)*('Diário 3º PA'!$B$4:$B$1994&lt;=EOMONTH(K$4,0))*('Diário 3º PA'!$F$4:$F$1994))
+SUMPRODUCT(('Diário 4º PA'!$E$4:$E$2000='Analítico Cx.'!$B79)*('Diário 4º PA'!$B$4:$B$2000&gt;=K$4)*('Diário 4º PA'!$B$4:$B$2000&lt;=EOMONTH(K$4,0))*('Diário 4º PA'!$F$4:$F$2000))</f>
        <v>0</v>
      </c>
      <c r="L79" s="289">
        <f>SUMPRODUCT(('Diário 1º PA'!$E$4:$E$2007='Analítico Cx.'!$B79)*('Diário 1º PA'!$B$4:$B$2007&gt;=L$4)*('Diário 1º PA'!$B$4:$B$2007&lt;=EOMONTH(L$4,0))*('Diário 1º PA'!$F$4:$F$2007))
+SUMPRODUCT(('Diário 2º PA'!$E$4:$E$1978='Analítico Cx.'!$B79)*('Diário 2º PA'!$B$4:$B$1978&gt;=L$4)*('Diário 2º PA'!$B$4:$B$1978&lt;=EOMONTH(L$4,0))*('Diário 2º PA'!$F$4:$F$1978))
+SUMPRODUCT(('Diário 3º PA'!$E$4:$E$1994='Analítico Cx.'!$B79)*('Diário 3º PA'!$B$4:$B$1994&gt;=L$4)*('Diário 3º PA'!$B$4:$B$1994&lt;=EOMONTH(L$4,0))*('Diário 3º PA'!$F$4:$F$1994))
+SUMPRODUCT(('Diário 4º PA'!$E$4:$E$2000='Analítico Cx.'!$B79)*('Diário 4º PA'!$B$4:$B$2000&gt;=L$4)*('Diário 4º PA'!$B$4:$B$2000&lt;=EOMONTH(L$4,0))*('Diário 4º PA'!$F$4:$F$2000))</f>
        <v>0</v>
      </c>
      <c r="M79" s="289">
        <f>SUMPRODUCT(('Diário 1º PA'!$E$4:$E$2007='Analítico Cx.'!$B79)*('Diário 1º PA'!$B$4:$B$2007&gt;=M$4)*('Diário 1º PA'!$B$4:$B$2007&lt;=EOMONTH(M$4,0))*('Diário 1º PA'!$F$4:$F$2007))
+SUMPRODUCT(('Diário 2º PA'!$E$4:$E$1978='Analítico Cx.'!$B79)*('Diário 2º PA'!$B$4:$B$1978&gt;=M$4)*('Diário 2º PA'!$B$4:$B$1978&lt;=EOMONTH(M$4,0))*('Diário 2º PA'!$F$4:$F$1978))
+SUMPRODUCT(('Diário 3º PA'!$E$4:$E$1994='Analítico Cx.'!$B79)*('Diário 3º PA'!$B$4:$B$1994&gt;=M$4)*('Diário 3º PA'!$B$4:$B$1994&lt;=EOMONTH(M$4,0))*('Diário 3º PA'!$F$4:$F$1994))
+SUMPRODUCT(('Diário 4º PA'!$E$4:$E$2000='Analítico Cx.'!$B79)*('Diário 4º PA'!$B$4:$B$2000&gt;=M$4)*('Diário 4º PA'!$B$4:$B$2000&lt;=EOMONTH(M$4,0))*('Diário 4º PA'!$F$4:$F$2000))</f>
        <v>0</v>
      </c>
      <c r="N79" s="289">
        <f>SUMPRODUCT(('Diário 1º PA'!$E$4:$E$2007='Analítico Cx.'!$B79)*('Diário 1º PA'!$B$4:$B$2007&gt;=N$4)*('Diário 1º PA'!$B$4:$B$2007&lt;=EOMONTH(N$4,0))*('Diário 1º PA'!$F$4:$F$2007))
+SUMPRODUCT(('Diário 2º PA'!$E$4:$E$1978='Analítico Cx.'!$B79)*('Diário 2º PA'!$B$4:$B$1978&gt;=N$4)*('Diário 2º PA'!$B$4:$B$1978&lt;=EOMONTH(N$4,0))*('Diário 2º PA'!$F$4:$F$1978))
+SUMPRODUCT(('Diário 3º PA'!$E$4:$E$1994='Analítico Cx.'!$B79)*('Diário 3º PA'!$B$4:$B$1994&gt;=N$4)*('Diário 3º PA'!$B$4:$B$1994&lt;=EOMONTH(N$4,0))*('Diário 3º PA'!$F$4:$F$1994))
+SUMPRODUCT(('Diário 4º PA'!$E$4:$E$2000='Analítico Cx.'!$B79)*('Diário 4º PA'!$B$4:$B$2000&gt;=N$4)*('Diário 4º PA'!$B$4:$B$2000&lt;=EOMONTH(N$4,0))*('Diário 4º PA'!$F$4:$F$2000))</f>
        <v>0</v>
      </c>
      <c r="O79" s="315">
        <f t="shared" si="19"/>
        <v>49075.78</v>
      </c>
      <c r="P79" s="316">
        <f t="shared" si="20"/>
        <v>2.3841618989485966E-3</v>
      </c>
      <c r="Q79" s="295"/>
      <c r="R79" s="295"/>
      <c r="S79" s="295"/>
      <c r="T79" s="295"/>
      <c r="U79" s="295"/>
      <c r="V79" s="295"/>
      <c r="W79" s="295"/>
      <c r="X79" s="295"/>
      <c r="Y79" s="295"/>
      <c r="Z79" s="295"/>
    </row>
    <row r="80" spans="1:26" ht="23.25" customHeight="1" x14ac:dyDescent="0.25">
      <c r="A80" s="331" t="s">
        <v>258</v>
      </c>
      <c r="B80" s="246" t="s">
        <v>259</v>
      </c>
      <c r="C80" s="289">
        <f>SUMPRODUCT(('Diário 1º PA'!$E$4:$E$2007='Analítico Cx.'!$B80)*('Diário 1º PA'!$B$4:$B$2007&gt;=C$4)*('Diário 1º PA'!$B$4:$B$2007&lt;=EOMONTH(C$4,0))*('Diário 1º PA'!$F$4:$F$2007))
+SUMPRODUCT(('Diário 2º PA'!$E$4:$E$1978='Analítico Cx.'!$B80)*('Diário 2º PA'!$B$4:$B$1978&gt;=C$4)*('Diário 2º PA'!$B$4:$B$1978&lt;=EOMONTH(C$4,0))*('Diário 2º PA'!$F$4:$F$1978))
+SUMPRODUCT(('Diário 3º PA'!$E$4:$E$1994='Analítico Cx.'!$B80)*('Diário 3º PA'!$B$4:$B$1994&gt;=C$4)*('Diário 3º PA'!$B$4:$B$1994&lt;=EOMONTH(C$4,0))*('Diário 3º PA'!$F$4:$F$1994))
+SUMPRODUCT(('Diário 4º PA'!$E$4:$E$2000='Analítico Cx.'!$B80)*('Diário 4º PA'!$B$4:$B$2000&gt;=C$4)*('Diário 4º PA'!$B$4:$B$2000&lt;=EOMONTH(C$4,0))*('Diário 4º PA'!$F$4:$F$2000))</f>
        <v>0</v>
      </c>
      <c r="D80" s="289">
        <f>SUMPRODUCT(('Diário 1º PA'!$E$4:$E$2007='Analítico Cx.'!$B80)*('Diário 1º PA'!$B$4:$B$2007&gt;=D$4)*('Diário 1º PA'!$B$4:$B$2007&lt;=EOMONTH(D$4,0))*('Diário 1º PA'!$F$4:$F$2007))
+SUMPRODUCT(('Diário 2º PA'!$E$4:$E$1978='Analítico Cx.'!$B80)*('Diário 2º PA'!$B$4:$B$1978&gt;=D$4)*('Diário 2º PA'!$B$4:$B$1978&lt;=EOMONTH(D$4,0))*('Diário 2º PA'!$F$4:$F$1978))
+SUMPRODUCT(('Diário 3º PA'!$E$4:$E$1994='Analítico Cx.'!$B80)*('Diário 3º PA'!$B$4:$B$1994&gt;=D$4)*('Diário 3º PA'!$B$4:$B$1994&lt;=EOMONTH(D$4,0))*('Diário 3º PA'!$F$4:$F$1994))
+SUMPRODUCT(('Diário 4º PA'!$E$4:$E$2000='Analítico Cx.'!$B80)*('Diário 4º PA'!$B$4:$B$2000&gt;=D$4)*('Diário 4º PA'!$B$4:$B$2000&lt;=EOMONTH(D$4,0))*('Diário 4º PA'!$F$4:$F$2000))</f>
        <v>21165.530000000002</v>
      </c>
      <c r="E80" s="289">
        <f>SUMPRODUCT(('Diário 1º PA'!$E$4:$E$2007='Analítico Cx.'!$B80)*('Diário 1º PA'!$B$4:$B$2007&gt;=E$4)*('Diário 1º PA'!$B$4:$B$2007&lt;=EOMONTH(E$4,0))*('Diário 1º PA'!$F$4:$F$2007))
+SUMPRODUCT(('Diário 2º PA'!$E$4:$E$1978='Analítico Cx.'!$B80)*('Diário 2º PA'!$B$4:$B$1978&gt;=E$4)*('Diário 2º PA'!$B$4:$B$1978&lt;=EOMONTH(E$4,0))*('Diário 2º PA'!$F$4:$F$1978))
+SUMPRODUCT(('Diário 3º PA'!$E$4:$E$1994='Analítico Cx.'!$B80)*('Diário 3º PA'!$B$4:$B$1994&gt;=E$4)*('Diário 3º PA'!$B$4:$B$1994&lt;=EOMONTH(E$4,0))*('Diário 3º PA'!$F$4:$F$1994))
+SUMPRODUCT(('Diário 4º PA'!$E$4:$E$2000='Analítico Cx.'!$B80)*('Diário 4º PA'!$B$4:$B$2000&gt;=E$4)*('Diário 4º PA'!$B$4:$B$2000&lt;=EOMONTH(E$4,0))*('Diário 4º PA'!$F$4:$F$2000))</f>
        <v>0</v>
      </c>
      <c r="F80" s="289">
        <f>SUMPRODUCT(('Diário 1º PA'!$E$4:$E$2007='Analítico Cx.'!$B80)*('Diário 1º PA'!$B$4:$B$2007&gt;=F$4)*('Diário 1º PA'!$B$4:$B$2007&lt;=EOMONTH(F$4,0))*('Diário 1º PA'!$F$4:$F$2007))
+SUMPRODUCT(('Diário 2º PA'!$E$4:$E$1978='Analítico Cx.'!$B80)*('Diário 2º PA'!$B$4:$B$1978&gt;=F$4)*('Diário 2º PA'!$B$4:$B$1978&lt;=EOMONTH(F$4,0))*('Diário 2º PA'!$F$4:$F$1978))
+SUMPRODUCT(('Diário 3º PA'!$E$4:$E$1994='Analítico Cx.'!$B80)*('Diário 3º PA'!$B$4:$B$1994&gt;=F$4)*('Diário 3º PA'!$B$4:$B$1994&lt;=EOMONTH(F$4,0))*('Diário 3º PA'!$F$4:$F$1994))
+SUMPRODUCT(('Diário 4º PA'!$E$4:$E$2000='Analítico Cx.'!$B80)*('Diário 4º PA'!$B$4:$B$2000&gt;=F$4)*('Diário 4º PA'!$B$4:$B$2000&lt;=EOMONTH(F$4,0))*('Diário 4º PA'!$F$4:$F$2000))</f>
        <v>0</v>
      </c>
      <c r="G80" s="289">
        <f>SUMPRODUCT(('Diário 1º PA'!$E$4:$E$2007='Analítico Cx.'!$B80)*('Diário 1º PA'!$B$4:$B$2007&gt;=G$4)*('Diário 1º PA'!$B$4:$B$2007&lt;=EOMONTH(G$4,0))*('Diário 1º PA'!$F$4:$F$2007))
+SUMPRODUCT(('Diário 2º PA'!$E$4:$E$1978='Analítico Cx.'!$B80)*('Diário 2º PA'!$B$4:$B$1978&gt;=G$4)*('Diário 2º PA'!$B$4:$B$1978&lt;=EOMONTH(G$4,0))*('Diário 2º PA'!$F$4:$F$1978))
+SUMPRODUCT(('Diário 3º PA'!$E$4:$E$1994='Analítico Cx.'!$B80)*('Diário 3º PA'!$B$4:$B$1994&gt;=G$4)*('Diário 3º PA'!$B$4:$B$1994&lt;=EOMONTH(G$4,0))*('Diário 3º PA'!$F$4:$F$1994))
+SUMPRODUCT(('Diário 4º PA'!$E$4:$E$2000='Analítico Cx.'!$B80)*('Diário 4º PA'!$B$4:$B$2000&gt;=G$4)*('Diário 4º PA'!$B$4:$B$2000&lt;=EOMONTH(G$4,0))*('Diário 4º PA'!$F$4:$F$2000))</f>
        <v>0</v>
      </c>
      <c r="H80" s="289">
        <f>SUMPRODUCT(('Diário 1º PA'!$E$4:$E$2007='Analítico Cx.'!$B80)*('Diário 1º PA'!$B$4:$B$2007&gt;=H$4)*('Diário 1º PA'!$B$4:$B$2007&lt;=EOMONTH(H$4,0))*('Diário 1º PA'!$F$4:$F$2007))
+SUMPRODUCT(('Diário 2º PA'!$E$4:$E$1978='Analítico Cx.'!$B80)*('Diário 2º PA'!$B$4:$B$1978&gt;=H$4)*('Diário 2º PA'!$B$4:$B$1978&lt;=EOMONTH(H$4,0))*('Diário 2º PA'!$F$4:$F$1978))
+SUMPRODUCT(('Diário 3º PA'!$E$4:$E$1994='Analítico Cx.'!$B80)*('Diário 3º PA'!$B$4:$B$1994&gt;=H$4)*('Diário 3º PA'!$B$4:$B$1994&lt;=EOMONTH(H$4,0))*('Diário 3º PA'!$F$4:$F$1994))
+SUMPRODUCT(('Diário 4º PA'!$E$4:$E$2000='Analítico Cx.'!$B80)*('Diário 4º PA'!$B$4:$B$2000&gt;=H$4)*('Diário 4º PA'!$B$4:$B$2000&lt;=EOMONTH(H$4,0))*('Diário 4º PA'!$F$4:$F$2000))</f>
        <v>1300</v>
      </c>
      <c r="I80" s="289">
        <f>SUMPRODUCT(('Diário 1º PA'!$E$4:$E$2007='Analítico Cx.'!$B80)*('Diário 1º PA'!$B$4:$B$2007&gt;=I$4)*('Diário 1º PA'!$B$4:$B$2007&lt;=EOMONTH(I$4,0))*('Diário 1º PA'!$F$4:$F$2007))
+SUMPRODUCT(('Diário 2º PA'!$E$4:$E$1978='Analítico Cx.'!$B80)*('Diário 2º PA'!$B$4:$B$1978&gt;=I$4)*('Diário 2º PA'!$B$4:$B$1978&lt;=EOMONTH(I$4,0))*('Diário 2º PA'!$F$4:$F$1978))
+SUMPRODUCT(('Diário 3º PA'!$E$4:$E$1994='Analítico Cx.'!$B80)*('Diário 3º PA'!$B$4:$B$1994&gt;=I$4)*('Diário 3º PA'!$B$4:$B$1994&lt;=EOMONTH(I$4,0))*('Diário 3º PA'!$F$4:$F$1994))
+SUMPRODUCT(('Diário 4º PA'!$E$4:$E$2000='Analítico Cx.'!$B80)*('Diário 4º PA'!$B$4:$B$2000&gt;=I$4)*('Diário 4º PA'!$B$4:$B$2000&lt;=EOMONTH(I$4,0))*('Diário 4º PA'!$F$4:$F$2000))</f>
        <v>0</v>
      </c>
      <c r="J80" s="289">
        <f>SUMPRODUCT(('Diário 1º PA'!$E$4:$E$2007='Analítico Cx.'!$B80)*('Diário 1º PA'!$B$4:$B$2007&gt;=J$4)*('Diário 1º PA'!$B$4:$B$2007&lt;=EOMONTH(J$4,0))*('Diário 1º PA'!$F$4:$F$2007))
+SUMPRODUCT(('Diário 2º PA'!$E$4:$E$1978='Analítico Cx.'!$B80)*('Diário 2º PA'!$B$4:$B$1978&gt;=J$4)*('Diário 2º PA'!$B$4:$B$1978&lt;=EOMONTH(J$4,0))*('Diário 2º PA'!$F$4:$F$1978))
+SUMPRODUCT(('Diário 3º PA'!$E$4:$E$1994='Analítico Cx.'!$B80)*('Diário 3º PA'!$B$4:$B$1994&gt;=J$4)*('Diário 3º PA'!$B$4:$B$1994&lt;=EOMONTH(J$4,0))*('Diário 3º PA'!$F$4:$F$1994))
+SUMPRODUCT(('Diário 4º PA'!$E$4:$E$2000='Analítico Cx.'!$B80)*('Diário 4º PA'!$B$4:$B$2000&gt;=J$4)*('Diário 4º PA'!$B$4:$B$2000&lt;=EOMONTH(J$4,0))*('Diário 4º PA'!$F$4:$F$2000))</f>
        <v>0</v>
      </c>
      <c r="K80" s="289">
        <f>SUMPRODUCT(('Diário 1º PA'!$E$4:$E$2007='Analítico Cx.'!$B80)*('Diário 1º PA'!$B$4:$B$2007&gt;=K$4)*('Diário 1º PA'!$B$4:$B$2007&lt;=EOMONTH(K$4,0))*('Diário 1º PA'!$F$4:$F$2007))
+SUMPRODUCT(('Diário 2º PA'!$E$4:$E$1978='Analítico Cx.'!$B80)*('Diário 2º PA'!$B$4:$B$1978&gt;=K$4)*('Diário 2º PA'!$B$4:$B$1978&lt;=EOMONTH(K$4,0))*('Diário 2º PA'!$F$4:$F$1978))
+SUMPRODUCT(('Diário 3º PA'!$E$4:$E$1994='Analítico Cx.'!$B80)*('Diário 3º PA'!$B$4:$B$1994&gt;=K$4)*('Diário 3º PA'!$B$4:$B$1994&lt;=EOMONTH(K$4,0))*('Diário 3º PA'!$F$4:$F$1994))
+SUMPRODUCT(('Diário 4º PA'!$E$4:$E$2000='Analítico Cx.'!$B80)*('Diário 4º PA'!$B$4:$B$2000&gt;=K$4)*('Diário 4º PA'!$B$4:$B$2000&lt;=EOMONTH(K$4,0))*('Diário 4º PA'!$F$4:$F$2000))</f>
        <v>0</v>
      </c>
      <c r="L80" s="289">
        <f>SUMPRODUCT(('Diário 1º PA'!$E$4:$E$2007='Analítico Cx.'!$B80)*('Diário 1º PA'!$B$4:$B$2007&gt;=L$4)*('Diário 1º PA'!$B$4:$B$2007&lt;=EOMONTH(L$4,0))*('Diário 1º PA'!$F$4:$F$2007))
+SUMPRODUCT(('Diário 2º PA'!$E$4:$E$1978='Analítico Cx.'!$B80)*('Diário 2º PA'!$B$4:$B$1978&gt;=L$4)*('Diário 2º PA'!$B$4:$B$1978&lt;=EOMONTH(L$4,0))*('Diário 2º PA'!$F$4:$F$1978))
+SUMPRODUCT(('Diário 3º PA'!$E$4:$E$1994='Analítico Cx.'!$B80)*('Diário 3º PA'!$B$4:$B$1994&gt;=L$4)*('Diário 3º PA'!$B$4:$B$1994&lt;=EOMONTH(L$4,0))*('Diário 3º PA'!$F$4:$F$1994))
+SUMPRODUCT(('Diário 4º PA'!$E$4:$E$2000='Analítico Cx.'!$B80)*('Diário 4º PA'!$B$4:$B$2000&gt;=L$4)*('Diário 4º PA'!$B$4:$B$2000&lt;=EOMONTH(L$4,0))*('Diário 4º PA'!$F$4:$F$2000))</f>
        <v>0</v>
      </c>
      <c r="M80" s="289">
        <f>SUMPRODUCT(('Diário 1º PA'!$E$4:$E$2007='Analítico Cx.'!$B80)*('Diário 1º PA'!$B$4:$B$2007&gt;=M$4)*('Diário 1º PA'!$B$4:$B$2007&lt;=EOMONTH(M$4,0))*('Diário 1º PA'!$F$4:$F$2007))
+SUMPRODUCT(('Diário 2º PA'!$E$4:$E$1978='Analítico Cx.'!$B80)*('Diário 2º PA'!$B$4:$B$1978&gt;=M$4)*('Diário 2º PA'!$B$4:$B$1978&lt;=EOMONTH(M$4,0))*('Diário 2º PA'!$F$4:$F$1978))
+SUMPRODUCT(('Diário 3º PA'!$E$4:$E$1994='Analítico Cx.'!$B80)*('Diário 3º PA'!$B$4:$B$1994&gt;=M$4)*('Diário 3º PA'!$B$4:$B$1994&lt;=EOMONTH(M$4,0))*('Diário 3º PA'!$F$4:$F$1994))
+SUMPRODUCT(('Diário 4º PA'!$E$4:$E$2000='Analítico Cx.'!$B80)*('Diário 4º PA'!$B$4:$B$2000&gt;=M$4)*('Diário 4º PA'!$B$4:$B$2000&lt;=EOMONTH(M$4,0))*('Diário 4º PA'!$F$4:$F$2000))</f>
        <v>0</v>
      </c>
      <c r="N80" s="289">
        <f>SUMPRODUCT(('Diário 1º PA'!$E$4:$E$2007='Analítico Cx.'!$B80)*('Diário 1º PA'!$B$4:$B$2007&gt;=N$4)*('Diário 1º PA'!$B$4:$B$2007&lt;=EOMONTH(N$4,0))*('Diário 1º PA'!$F$4:$F$2007))
+SUMPRODUCT(('Diário 2º PA'!$E$4:$E$1978='Analítico Cx.'!$B80)*('Diário 2º PA'!$B$4:$B$1978&gt;=N$4)*('Diário 2º PA'!$B$4:$B$1978&lt;=EOMONTH(N$4,0))*('Diário 2º PA'!$F$4:$F$1978))
+SUMPRODUCT(('Diário 3º PA'!$E$4:$E$1994='Analítico Cx.'!$B80)*('Diário 3º PA'!$B$4:$B$1994&gt;=N$4)*('Diário 3º PA'!$B$4:$B$1994&lt;=EOMONTH(N$4,0))*('Diário 3º PA'!$F$4:$F$1994))
+SUMPRODUCT(('Diário 4º PA'!$E$4:$E$2000='Analítico Cx.'!$B80)*('Diário 4º PA'!$B$4:$B$2000&gt;=N$4)*('Diário 4º PA'!$B$4:$B$2000&lt;=EOMONTH(N$4,0))*('Diário 4º PA'!$F$4:$F$2000))</f>
        <v>0</v>
      </c>
      <c r="O80" s="315">
        <f t="shared" si="19"/>
        <v>22465.530000000002</v>
      </c>
      <c r="P80" s="316">
        <f t="shared" si="20"/>
        <v>1.0914031456186061E-3</v>
      </c>
      <c r="Q80" s="295"/>
      <c r="R80" s="295"/>
      <c r="S80" s="295"/>
      <c r="T80" s="295"/>
      <c r="U80" s="295"/>
      <c r="V80" s="295"/>
      <c r="W80" s="295"/>
      <c r="X80" s="295"/>
      <c r="Y80" s="295"/>
      <c r="Z80" s="295"/>
    </row>
    <row r="81" spans="1:26" ht="23.25" customHeight="1" x14ac:dyDescent="0.25">
      <c r="A81" s="331" t="s">
        <v>260</v>
      </c>
      <c r="B81" s="246" t="s">
        <v>261</v>
      </c>
      <c r="C81" s="289">
        <f>SUMPRODUCT(('Diário 1º PA'!$E$4:$E$2007='Analítico Cx.'!$B81)*('Diário 1º PA'!$B$4:$B$2007&gt;=C$4)*('Diário 1º PA'!$B$4:$B$2007&lt;=EOMONTH(C$4,0))*('Diário 1º PA'!$F$4:$F$2007))
+SUMPRODUCT(('Diário 2º PA'!$E$4:$E$1978='Analítico Cx.'!$B81)*('Diário 2º PA'!$B$4:$B$1978&gt;=C$4)*('Diário 2º PA'!$B$4:$B$1978&lt;=EOMONTH(C$4,0))*('Diário 2º PA'!$F$4:$F$1978))
+SUMPRODUCT(('Diário 3º PA'!$E$4:$E$1994='Analítico Cx.'!$B81)*('Diário 3º PA'!$B$4:$B$1994&gt;=C$4)*('Diário 3º PA'!$B$4:$B$1994&lt;=EOMONTH(C$4,0))*('Diário 3º PA'!$F$4:$F$1994))
+SUMPRODUCT(('Diário 4º PA'!$E$4:$E$2000='Analítico Cx.'!$B81)*('Diário 4º PA'!$B$4:$B$2000&gt;=C$4)*('Diário 4º PA'!$B$4:$B$2000&lt;=EOMONTH(C$4,0))*('Diário 4º PA'!$F$4:$F$2000))</f>
        <v>0</v>
      </c>
      <c r="D81" s="289">
        <f>SUMPRODUCT(('Diário 1º PA'!$E$4:$E$2007='Analítico Cx.'!$B81)*('Diário 1º PA'!$B$4:$B$2007&gt;=D$4)*('Diário 1º PA'!$B$4:$B$2007&lt;=EOMONTH(D$4,0))*('Diário 1º PA'!$F$4:$F$2007))
+SUMPRODUCT(('Diário 2º PA'!$E$4:$E$1978='Analítico Cx.'!$B81)*('Diário 2º PA'!$B$4:$B$1978&gt;=D$4)*('Diário 2º PA'!$B$4:$B$1978&lt;=EOMONTH(D$4,0))*('Diário 2º PA'!$F$4:$F$1978))
+SUMPRODUCT(('Diário 3º PA'!$E$4:$E$1994='Analítico Cx.'!$B81)*('Diário 3º PA'!$B$4:$B$1994&gt;=D$4)*('Diário 3º PA'!$B$4:$B$1994&lt;=EOMONTH(D$4,0))*('Diário 3º PA'!$F$4:$F$1994))
+SUMPRODUCT(('Diário 4º PA'!$E$4:$E$2000='Analítico Cx.'!$B81)*('Diário 4º PA'!$B$4:$B$2000&gt;=D$4)*('Diário 4º PA'!$B$4:$B$2000&lt;=EOMONTH(D$4,0))*('Diário 4º PA'!$F$4:$F$2000))</f>
        <v>0</v>
      </c>
      <c r="E81" s="289">
        <f>SUMPRODUCT(('Diário 1º PA'!$E$4:$E$2007='Analítico Cx.'!$B81)*('Diário 1º PA'!$B$4:$B$2007&gt;=E$4)*('Diário 1º PA'!$B$4:$B$2007&lt;=EOMONTH(E$4,0))*('Diário 1º PA'!$F$4:$F$2007))
+SUMPRODUCT(('Diário 2º PA'!$E$4:$E$1978='Analítico Cx.'!$B81)*('Diário 2º PA'!$B$4:$B$1978&gt;=E$4)*('Diário 2º PA'!$B$4:$B$1978&lt;=EOMONTH(E$4,0))*('Diário 2º PA'!$F$4:$F$1978))
+SUMPRODUCT(('Diário 3º PA'!$E$4:$E$1994='Analítico Cx.'!$B81)*('Diário 3º PA'!$B$4:$B$1994&gt;=E$4)*('Diário 3º PA'!$B$4:$B$1994&lt;=EOMONTH(E$4,0))*('Diário 3º PA'!$F$4:$F$1994))
+SUMPRODUCT(('Diário 4º PA'!$E$4:$E$2000='Analítico Cx.'!$B81)*('Diário 4º PA'!$B$4:$B$2000&gt;=E$4)*('Diário 4º PA'!$B$4:$B$2000&lt;=EOMONTH(E$4,0))*('Diário 4º PA'!$F$4:$F$2000))</f>
        <v>0</v>
      </c>
      <c r="F81" s="289">
        <f>SUMPRODUCT(('Diário 1º PA'!$E$4:$E$2007='Analítico Cx.'!$B81)*('Diário 1º PA'!$B$4:$B$2007&gt;=F$4)*('Diário 1º PA'!$B$4:$B$2007&lt;=EOMONTH(F$4,0))*('Diário 1º PA'!$F$4:$F$2007))
+SUMPRODUCT(('Diário 2º PA'!$E$4:$E$1978='Analítico Cx.'!$B81)*('Diário 2º PA'!$B$4:$B$1978&gt;=F$4)*('Diário 2º PA'!$B$4:$B$1978&lt;=EOMONTH(F$4,0))*('Diário 2º PA'!$F$4:$F$1978))
+SUMPRODUCT(('Diário 3º PA'!$E$4:$E$1994='Analítico Cx.'!$B81)*('Diário 3º PA'!$B$4:$B$1994&gt;=F$4)*('Diário 3º PA'!$B$4:$B$1994&lt;=EOMONTH(F$4,0))*('Diário 3º PA'!$F$4:$F$1994))
+SUMPRODUCT(('Diário 4º PA'!$E$4:$E$2000='Analítico Cx.'!$B81)*('Diário 4º PA'!$B$4:$B$2000&gt;=F$4)*('Diário 4º PA'!$B$4:$B$2000&lt;=EOMONTH(F$4,0))*('Diário 4º PA'!$F$4:$F$2000))</f>
        <v>150</v>
      </c>
      <c r="G81" s="289">
        <f>SUMPRODUCT(('Diário 1º PA'!$E$4:$E$2007='Analítico Cx.'!$B81)*('Diário 1º PA'!$B$4:$B$2007&gt;=G$4)*('Diário 1º PA'!$B$4:$B$2007&lt;=EOMONTH(G$4,0))*('Diário 1º PA'!$F$4:$F$2007))
+SUMPRODUCT(('Diário 2º PA'!$E$4:$E$1978='Analítico Cx.'!$B81)*('Diário 2º PA'!$B$4:$B$1978&gt;=G$4)*('Diário 2º PA'!$B$4:$B$1978&lt;=EOMONTH(G$4,0))*('Diário 2º PA'!$F$4:$F$1978))
+SUMPRODUCT(('Diário 3º PA'!$E$4:$E$1994='Analítico Cx.'!$B81)*('Diário 3º PA'!$B$4:$B$1994&gt;=G$4)*('Diário 3º PA'!$B$4:$B$1994&lt;=EOMONTH(G$4,0))*('Diário 3º PA'!$F$4:$F$1994))
+SUMPRODUCT(('Diário 4º PA'!$E$4:$E$2000='Analítico Cx.'!$B81)*('Diário 4º PA'!$B$4:$B$2000&gt;=G$4)*('Diário 4º PA'!$B$4:$B$2000&lt;=EOMONTH(G$4,0))*('Diário 4º PA'!$F$4:$F$2000))</f>
        <v>0</v>
      </c>
      <c r="H81" s="289">
        <f>SUMPRODUCT(('Diário 1º PA'!$E$4:$E$2007='Analítico Cx.'!$B81)*('Diário 1º PA'!$B$4:$B$2007&gt;=H$4)*('Diário 1º PA'!$B$4:$B$2007&lt;=EOMONTH(H$4,0))*('Diário 1º PA'!$F$4:$F$2007))
+SUMPRODUCT(('Diário 2º PA'!$E$4:$E$1978='Analítico Cx.'!$B81)*('Diário 2º PA'!$B$4:$B$1978&gt;=H$4)*('Diário 2º PA'!$B$4:$B$1978&lt;=EOMONTH(H$4,0))*('Diário 2º PA'!$F$4:$F$1978))
+SUMPRODUCT(('Diário 3º PA'!$E$4:$E$1994='Analítico Cx.'!$B81)*('Diário 3º PA'!$B$4:$B$1994&gt;=H$4)*('Diário 3º PA'!$B$4:$B$1994&lt;=EOMONTH(H$4,0))*('Diário 3º PA'!$F$4:$F$1994))
+SUMPRODUCT(('Diário 4º PA'!$E$4:$E$2000='Analítico Cx.'!$B81)*('Diário 4º PA'!$B$4:$B$2000&gt;=H$4)*('Diário 4º PA'!$B$4:$B$2000&lt;=EOMONTH(H$4,0))*('Diário 4º PA'!$F$4:$F$2000))</f>
        <v>0</v>
      </c>
      <c r="I81" s="289">
        <f>SUMPRODUCT(('Diário 1º PA'!$E$4:$E$2007='Analítico Cx.'!$B81)*('Diário 1º PA'!$B$4:$B$2007&gt;=I$4)*('Diário 1º PA'!$B$4:$B$2007&lt;=EOMONTH(I$4,0))*('Diário 1º PA'!$F$4:$F$2007))
+SUMPRODUCT(('Diário 2º PA'!$E$4:$E$1978='Analítico Cx.'!$B81)*('Diário 2º PA'!$B$4:$B$1978&gt;=I$4)*('Diário 2º PA'!$B$4:$B$1978&lt;=EOMONTH(I$4,0))*('Diário 2º PA'!$F$4:$F$1978))
+SUMPRODUCT(('Diário 3º PA'!$E$4:$E$1994='Analítico Cx.'!$B81)*('Diário 3º PA'!$B$4:$B$1994&gt;=I$4)*('Diário 3º PA'!$B$4:$B$1994&lt;=EOMONTH(I$4,0))*('Diário 3º PA'!$F$4:$F$1994))
+SUMPRODUCT(('Diário 4º PA'!$E$4:$E$2000='Analítico Cx.'!$B81)*('Diário 4º PA'!$B$4:$B$2000&gt;=I$4)*('Diário 4º PA'!$B$4:$B$2000&lt;=EOMONTH(I$4,0))*('Diário 4º PA'!$F$4:$F$2000))</f>
        <v>0</v>
      </c>
      <c r="J81" s="289">
        <f>SUMPRODUCT(('Diário 1º PA'!$E$4:$E$2007='Analítico Cx.'!$B81)*('Diário 1º PA'!$B$4:$B$2007&gt;=J$4)*('Diário 1º PA'!$B$4:$B$2007&lt;=EOMONTH(J$4,0))*('Diário 1º PA'!$F$4:$F$2007))
+SUMPRODUCT(('Diário 2º PA'!$E$4:$E$1978='Analítico Cx.'!$B81)*('Diário 2º PA'!$B$4:$B$1978&gt;=J$4)*('Diário 2º PA'!$B$4:$B$1978&lt;=EOMONTH(J$4,0))*('Diário 2º PA'!$F$4:$F$1978))
+SUMPRODUCT(('Diário 3º PA'!$E$4:$E$1994='Analítico Cx.'!$B81)*('Diário 3º PA'!$B$4:$B$1994&gt;=J$4)*('Diário 3º PA'!$B$4:$B$1994&lt;=EOMONTH(J$4,0))*('Diário 3º PA'!$F$4:$F$1994))
+SUMPRODUCT(('Diário 4º PA'!$E$4:$E$2000='Analítico Cx.'!$B81)*('Diário 4º PA'!$B$4:$B$2000&gt;=J$4)*('Diário 4º PA'!$B$4:$B$2000&lt;=EOMONTH(J$4,0))*('Diário 4º PA'!$F$4:$F$2000))</f>
        <v>0</v>
      </c>
      <c r="K81" s="289">
        <f>SUMPRODUCT(('Diário 1º PA'!$E$4:$E$2007='Analítico Cx.'!$B81)*('Diário 1º PA'!$B$4:$B$2007&gt;=K$4)*('Diário 1º PA'!$B$4:$B$2007&lt;=EOMONTH(K$4,0))*('Diário 1º PA'!$F$4:$F$2007))
+SUMPRODUCT(('Diário 2º PA'!$E$4:$E$1978='Analítico Cx.'!$B81)*('Diário 2º PA'!$B$4:$B$1978&gt;=K$4)*('Diário 2º PA'!$B$4:$B$1978&lt;=EOMONTH(K$4,0))*('Diário 2º PA'!$F$4:$F$1978))
+SUMPRODUCT(('Diário 3º PA'!$E$4:$E$1994='Analítico Cx.'!$B81)*('Diário 3º PA'!$B$4:$B$1994&gt;=K$4)*('Diário 3º PA'!$B$4:$B$1994&lt;=EOMONTH(K$4,0))*('Diário 3º PA'!$F$4:$F$1994))
+SUMPRODUCT(('Diário 4º PA'!$E$4:$E$2000='Analítico Cx.'!$B81)*('Diário 4º PA'!$B$4:$B$2000&gt;=K$4)*('Diário 4º PA'!$B$4:$B$2000&lt;=EOMONTH(K$4,0))*('Diário 4º PA'!$F$4:$F$2000))</f>
        <v>0</v>
      </c>
      <c r="L81" s="289">
        <f>SUMPRODUCT(('Diário 1º PA'!$E$4:$E$2007='Analítico Cx.'!$B81)*('Diário 1º PA'!$B$4:$B$2007&gt;=L$4)*('Diário 1º PA'!$B$4:$B$2007&lt;=EOMONTH(L$4,0))*('Diário 1º PA'!$F$4:$F$2007))
+SUMPRODUCT(('Diário 2º PA'!$E$4:$E$1978='Analítico Cx.'!$B81)*('Diário 2º PA'!$B$4:$B$1978&gt;=L$4)*('Diário 2º PA'!$B$4:$B$1978&lt;=EOMONTH(L$4,0))*('Diário 2º PA'!$F$4:$F$1978))
+SUMPRODUCT(('Diário 3º PA'!$E$4:$E$1994='Analítico Cx.'!$B81)*('Diário 3º PA'!$B$4:$B$1994&gt;=L$4)*('Diário 3º PA'!$B$4:$B$1994&lt;=EOMONTH(L$4,0))*('Diário 3º PA'!$F$4:$F$1994))
+SUMPRODUCT(('Diário 4º PA'!$E$4:$E$2000='Analítico Cx.'!$B81)*('Diário 4º PA'!$B$4:$B$2000&gt;=L$4)*('Diário 4º PA'!$B$4:$B$2000&lt;=EOMONTH(L$4,0))*('Diário 4º PA'!$F$4:$F$2000))</f>
        <v>0</v>
      </c>
      <c r="M81" s="289">
        <f>SUMPRODUCT(('Diário 1º PA'!$E$4:$E$2007='Analítico Cx.'!$B81)*('Diário 1º PA'!$B$4:$B$2007&gt;=M$4)*('Diário 1º PA'!$B$4:$B$2007&lt;=EOMONTH(M$4,0))*('Diário 1º PA'!$F$4:$F$2007))
+SUMPRODUCT(('Diário 2º PA'!$E$4:$E$1978='Analítico Cx.'!$B81)*('Diário 2º PA'!$B$4:$B$1978&gt;=M$4)*('Diário 2º PA'!$B$4:$B$1978&lt;=EOMONTH(M$4,0))*('Diário 2º PA'!$F$4:$F$1978))
+SUMPRODUCT(('Diário 3º PA'!$E$4:$E$1994='Analítico Cx.'!$B81)*('Diário 3º PA'!$B$4:$B$1994&gt;=M$4)*('Diário 3º PA'!$B$4:$B$1994&lt;=EOMONTH(M$4,0))*('Diário 3º PA'!$F$4:$F$1994))
+SUMPRODUCT(('Diário 4º PA'!$E$4:$E$2000='Analítico Cx.'!$B81)*('Diário 4º PA'!$B$4:$B$2000&gt;=M$4)*('Diário 4º PA'!$B$4:$B$2000&lt;=EOMONTH(M$4,0))*('Diário 4º PA'!$F$4:$F$2000))</f>
        <v>0</v>
      </c>
      <c r="N81" s="289">
        <f>SUMPRODUCT(('Diário 1º PA'!$E$4:$E$2007='Analítico Cx.'!$B81)*('Diário 1º PA'!$B$4:$B$2007&gt;=N$4)*('Diário 1º PA'!$B$4:$B$2007&lt;=EOMONTH(N$4,0))*('Diário 1º PA'!$F$4:$F$2007))
+SUMPRODUCT(('Diário 2º PA'!$E$4:$E$1978='Analítico Cx.'!$B81)*('Diário 2º PA'!$B$4:$B$1978&gt;=N$4)*('Diário 2º PA'!$B$4:$B$1978&lt;=EOMONTH(N$4,0))*('Diário 2º PA'!$F$4:$F$1978))
+SUMPRODUCT(('Diário 3º PA'!$E$4:$E$1994='Analítico Cx.'!$B81)*('Diário 3º PA'!$B$4:$B$1994&gt;=N$4)*('Diário 3º PA'!$B$4:$B$1994&lt;=EOMONTH(N$4,0))*('Diário 3º PA'!$F$4:$F$1994))
+SUMPRODUCT(('Diário 4º PA'!$E$4:$E$2000='Analítico Cx.'!$B81)*('Diário 4º PA'!$B$4:$B$2000&gt;=N$4)*('Diário 4º PA'!$B$4:$B$2000&lt;=EOMONTH(N$4,0))*('Diário 4º PA'!$F$4:$F$2000))</f>
        <v>0</v>
      </c>
      <c r="O81" s="315">
        <f t="shared" si="19"/>
        <v>150</v>
      </c>
      <c r="P81" s="316">
        <f t="shared" si="20"/>
        <v>7.2871849381159E-6</v>
      </c>
      <c r="Q81" s="295"/>
      <c r="R81" s="295"/>
      <c r="S81" s="295"/>
      <c r="T81" s="295"/>
      <c r="U81" s="295"/>
      <c r="V81" s="295"/>
      <c r="W81" s="295"/>
      <c r="X81" s="295"/>
      <c r="Y81" s="295"/>
      <c r="Z81" s="295"/>
    </row>
    <row r="82" spans="1:26" ht="23.25" customHeight="1" x14ac:dyDescent="0.25">
      <c r="A82" s="331" t="s">
        <v>262</v>
      </c>
      <c r="B82" s="246" t="s">
        <v>263</v>
      </c>
      <c r="C82" s="289">
        <f>SUMPRODUCT(('Diário 1º PA'!$E$4:$E$2007='Analítico Cx.'!$B82)*('Diário 1º PA'!$B$4:$B$2007&gt;=C$4)*('Diário 1º PA'!$B$4:$B$2007&lt;=EOMONTH(C$4,0))*('Diário 1º PA'!$F$4:$F$2007))
+SUMPRODUCT(('Diário 2º PA'!$E$4:$E$1978='Analítico Cx.'!$B82)*('Diário 2º PA'!$B$4:$B$1978&gt;=C$4)*('Diário 2º PA'!$B$4:$B$1978&lt;=EOMONTH(C$4,0))*('Diário 2º PA'!$F$4:$F$1978))
+SUMPRODUCT(('Diário 3º PA'!$E$4:$E$1994='Analítico Cx.'!$B82)*('Diário 3º PA'!$B$4:$B$1994&gt;=C$4)*('Diário 3º PA'!$B$4:$B$1994&lt;=EOMONTH(C$4,0))*('Diário 3º PA'!$F$4:$F$1994))
+SUMPRODUCT(('Diário 4º PA'!$E$4:$E$2000='Analítico Cx.'!$B82)*('Diário 4º PA'!$B$4:$B$2000&gt;=C$4)*('Diário 4º PA'!$B$4:$B$2000&lt;=EOMONTH(C$4,0))*('Diário 4º PA'!$F$4:$F$2000))</f>
        <v>0</v>
      </c>
      <c r="D82" s="289">
        <f>SUMPRODUCT(('Diário 1º PA'!$E$4:$E$2007='Analítico Cx.'!$B82)*('Diário 1º PA'!$B$4:$B$2007&gt;=D$4)*('Diário 1º PA'!$B$4:$B$2007&lt;=EOMONTH(D$4,0))*('Diário 1º PA'!$F$4:$F$2007))
+SUMPRODUCT(('Diário 2º PA'!$E$4:$E$1978='Analítico Cx.'!$B82)*('Diário 2º PA'!$B$4:$B$1978&gt;=D$4)*('Diário 2º PA'!$B$4:$B$1978&lt;=EOMONTH(D$4,0))*('Diário 2º PA'!$F$4:$F$1978))
+SUMPRODUCT(('Diário 3º PA'!$E$4:$E$1994='Analítico Cx.'!$B82)*('Diário 3º PA'!$B$4:$B$1994&gt;=D$4)*('Diário 3º PA'!$B$4:$B$1994&lt;=EOMONTH(D$4,0))*('Diário 3º PA'!$F$4:$F$1994))
+SUMPRODUCT(('Diário 4º PA'!$E$4:$E$2000='Analítico Cx.'!$B82)*('Diário 4º PA'!$B$4:$B$2000&gt;=D$4)*('Diário 4º PA'!$B$4:$B$2000&lt;=EOMONTH(D$4,0))*('Diário 4º PA'!$F$4:$F$2000))</f>
        <v>0</v>
      </c>
      <c r="E82" s="289">
        <f>SUMPRODUCT(('Diário 1º PA'!$E$4:$E$2007='Analítico Cx.'!$B82)*('Diário 1º PA'!$B$4:$B$2007&gt;=E$4)*('Diário 1º PA'!$B$4:$B$2007&lt;=EOMONTH(E$4,0))*('Diário 1º PA'!$F$4:$F$2007))
+SUMPRODUCT(('Diário 2º PA'!$E$4:$E$1978='Analítico Cx.'!$B82)*('Diário 2º PA'!$B$4:$B$1978&gt;=E$4)*('Diário 2º PA'!$B$4:$B$1978&lt;=EOMONTH(E$4,0))*('Diário 2º PA'!$F$4:$F$1978))
+SUMPRODUCT(('Diário 3º PA'!$E$4:$E$1994='Analítico Cx.'!$B82)*('Diário 3º PA'!$B$4:$B$1994&gt;=E$4)*('Diário 3º PA'!$B$4:$B$1994&lt;=EOMONTH(E$4,0))*('Diário 3º PA'!$F$4:$F$1994))
+SUMPRODUCT(('Diário 4º PA'!$E$4:$E$2000='Analítico Cx.'!$B82)*('Diário 4º PA'!$B$4:$B$2000&gt;=E$4)*('Diário 4º PA'!$B$4:$B$2000&lt;=EOMONTH(E$4,0))*('Diário 4º PA'!$F$4:$F$2000))</f>
        <v>0</v>
      </c>
      <c r="F82" s="289">
        <f>SUMPRODUCT(('Diário 1º PA'!$E$4:$E$2007='Analítico Cx.'!$B82)*('Diário 1º PA'!$B$4:$B$2007&gt;=F$4)*('Diário 1º PA'!$B$4:$B$2007&lt;=EOMONTH(F$4,0))*('Diário 1º PA'!$F$4:$F$2007))
+SUMPRODUCT(('Diário 2º PA'!$E$4:$E$1978='Analítico Cx.'!$B82)*('Diário 2º PA'!$B$4:$B$1978&gt;=F$4)*('Diário 2º PA'!$B$4:$B$1978&lt;=EOMONTH(F$4,0))*('Diário 2º PA'!$F$4:$F$1978))
+SUMPRODUCT(('Diário 3º PA'!$E$4:$E$1994='Analítico Cx.'!$B82)*('Diário 3º PA'!$B$4:$B$1994&gt;=F$4)*('Diário 3º PA'!$B$4:$B$1994&lt;=EOMONTH(F$4,0))*('Diário 3º PA'!$F$4:$F$1994))
+SUMPRODUCT(('Diário 4º PA'!$E$4:$E$2000='Analítico Cx.'!$B82)*('Diário 4º PA'!$B$4:$B$2000&gt;=F$4)*('Diário 4º PA'!$B$4:$B$2000&lt;=EOMONTH(F$4,0))*('Diário 4º PA'!$F$4:$F$2000))</f>
        <v>0</v>
      </c>
      <c r="G82" s="289">
        <f>SUMPRODUCT(('Diário 1º PA'!$E$4:$E$2007='Analítico Cx.'!$B82)*('Diário 1º PA'!$B$4:$B$2007&gt;=G$4)*('Diário 1º PA'!$B$4:$B$2007&lt;=EOMONTH(G$4,0))*('Diário 1º PA'!$F$4:$F$2007))
+SUMPRODUCT(('Diário 2º PA'!$E$4:$E$1978='Analítico Cx.'!$B82)*('Diário 2º PA'!$B$4:$B$1978&gt;=G$4)*('Diário 2º PA'!$B$4:$B$1978&lt;=EOMONTH(G$4,0))*('Diário 2º PA'!$F$4:$F$1978))
+SUMPRODUCT(('Diário 3º PA'!$E$4:$E$1994='Analítico Cx.'!$B82)*('Diário 3º PA'!$B$4:$B$1994&gt;=G$4)*('Diário 3º PA'!$B$4:$B$1994&lt;=EOMONTH(G$4,0))*('Diário 3º PA'!$F$4:$F$1994))
+SUMPRODUCT(('Diário 4º PA'!$E$4:$E$2000='Analítico Cx.'!$B82)*('Diário 4º PA'!$B$4:$B$2000&gt;=G$4)*('Diário 4º PA'!$B$4:$B$2000&lt;=EOMONTH(G$4,0))*('Diário 4º PA'!$F$4:$F$2000))</f>
        <v>0</v>
      </c>
      <c r="H82" s="289">
        <f>SUMPRODUCT(('Diário 1º PA'!$E$4:$E$2007='Analítico Cx.'!$B82)*('Diário 1º PA'!$B$4:$B$2007&gt;=H$4)*('Diário 1º PA'!$B$4:$B$2007&lt;=EOMONTH(H$4,0))*('Diário 1º PA'!$F$4:$F$2007))
+SUMPRODUCT(('Diário 2º PA'!$E$4:$E$1978='Analítico Cx.'!$B82)*('Diário 2º PA'!$B$4:$B$1978&gt;=H$4)*('Diário 2º PA'!$B$4:$B$1978&lt;=EOMONTH(H$4,0))*('Diário 2º PA'!$F$4:$F$1978))
+SUMPRODUCT(('Diário 3º PA'!$E$4:$E$1994='Analítico Cx.'!$B82)*('Diário 3º PA'!$B$4:$B$1994&gt;=H$4)*('Diário 3º PA'!$B$4:$B$1994&lt;=EOMONTH(H$4,0))*('Diário 3º PA'!$F$4:$F$1994))
+SUMPRODUCT(('Diário 4º PA'!$E$4:$E$2000='Analítico Cx.'!$B82)*('Diário 4º PA'!$B$4:$B$2000&gt;=H$4)*('Diário 4º PA'!$B$4:$B$2000&lt;=EOMONTH(H$4,0))*('Diário 4º PA'!$F$4:$F$2000))</f>
        <v>0</v>
      </c>
      <c r="I82" s="289">
        <f>SUMPRODUCT(('Diário 1º PA'!$E$4:$E$2007='Analítico Cx.'!$B82)*('Diário 1º PA'!$B$4:$B$2007&gt;=I$4)*('Diário 1º PA'!$B$4:$B$2007&lt;=EOMONTH(I$4,0))*('Diário 1º PA'!$F$4:$F$2007))
+SUMPRODUCT(('Diário 2º PA'!$E$4:$E$1978='Analítico Cx.'!$B82)*('Diário 2º PA'!$B$4:$B$1978&gt;=I$4)*('Diário 2º PA'!$B$4:$B$1978&lt;=EOMONTH(I$4,0))*('Diário 2º PA'!$F$4:$F$1978))
+SUMPRODUCT(('Diário 3º PA'!$E$4:$E$1994='Analítico Cx.'!$B82)*('Diário 3º PA'!$B$4:$B$1994&gt;=I$4)*('Diário 3º PA'!$B$4:$B$1994&lt;=EOMONTH(I$4,0))*('Diário 3º PA'!$F$4:$F$1994))
+SUMPRODUCT(('Diário 4º PA'!$E$4:$E$2000='Analítico Cx.'!$B82)*('Diário 4º PA'!$B$4:$B$2000&gt;=I$4)*('Diário 4º PA'!$B$4:$B$2000&lt;=EOMONTH(I$4,0))*('Diário 4º PA'!$F$4:$F$2000))</f>
        <v>0</v>
      </c>
      <c r="J82" s="289">
        <f>SUMPRODUCT(('Diário 1º PA'!$E$4:$E$2007='Analítico Cx.'!$B82)*('Diário 1º PA'!$B$4:$B$2007&gt;=J$4)*('Diário 1º PA'!$B$4:$B$2007&lt;=EOMONTH(J$4,0))*('Diário 1º PA'!$F$4:$F$2007))
+SUMPRODUCT(('Diário 2º PA'!$E$4:$E$1978='Analítico Cx.'!$B82)*('Diário 2º PA'!$B$4:$B$1978&gt;=J$4)*('Diário 2º PA'!$B$4:$B$1978&lt;=EOMONTH(J$4,0))*('Diário 2º PA'!$F$4:$F$1978))
+SUMPRODUCT(('Diário 3º PA'!$E$4:$E$1994='Analítico Cx.'!$B82)*('Diário 3º PA'!$B$4:$B$1994&gt;=J$4)*('Diário 3º PA'!$B$4:$B$1994&lt;=EOMONTH(J$4,0))*('Diário 3º PA'!$F$4:$F$1994))
+SUMPRODUCT(('Diário 4º PA'!$E$4:$E$2000='Analítico Cx.'!$B82)*('Diário 4º PA'!$B$4:$B$2000&gt;=J$4)*('Diário 4º PA'!$B$4:$B$2000&lt;=EOMONTH(J$4,0))*('Diário 4º PA'!$F$4:$F$2000))</f>
        <v>0</v>
      </c>
      <c r="K82" s="289">
        <f>SUMPRODUCT(('Diário 1º PA'!$E$4:$E$2007='Analítico Cx.'!$B82)*('Diário 1º PA'!$B$4:$B$2007&gt;=K$4)*('Diário 1º PA'!$B$4:$B$2007&lt;=EOMONTH(K$4,0))*('Diário 1º PA'!$F$4:$F$2007))
+SUMPRODUCT(('Diário 2º PA'!$E$4:$E$1978='Analítico Cx.'!$B82)*('Diário 2º PA'!$B$4:$B$1978&gt;=K$4)*('Diário 2º PA'!$B$4:$B$1978&lt;=EOMONTH(K$4,0))*('Diário 2º PA'!$F$4:$F$1978))
+SUMPRODUCT(('Diário 3º PA'!$E$4:$E$1994='Analítico Cx.'!$B82)*('Diário 3º PA'!$B$4:$B$1994&gt;=K$4)*('Diário 3º PA'!$B$4:$B$1994&lt;=EOMONTH(K$4,0))*('Diário 3º PA'!$F$4:$F$1994))
+SUMPRODUCT(('Diário 4º PA'!$E$4:$E$2000='Analítico Cx.'!$B82)*('Diário 4º PA'!$B$4:$B$2000&gt;=K$4)*('Diário 4º PA'!$B$4:$B$2000&lt;=EOMONTH(K$4,0))*('Diário 4º PA'!$F$4:$F$2000))</f>
        <v>0</v>
      </c>
      <c r="L82" s="289">
        <f>SUMPRODUCT(('Diário 1º PA'!$E$4:$E$2007='Analítico Cx.'!$B82)*('Diário 1º PA'!$B$4:$B$2007&gt;=L$4)*('Diário 1º PA'!$B$4:$B$2007&lt;=EOMONTH(L$4,0))*('Diário 1º PA'!$F$4:$F$2007))
+SUMPRODUCT(('Diário 2º PA'!$E$4:$E$1978='Analítico Cx.'!$B82)*('Diário 2º PA'!$B$4:$B$1978&gt;=L$4)*('Diário 2º PA'!$B$4:$B$1978&lt;=EOMONTH(L$4,0))*('Diário 2º PA'!$F$4:$F$1978))
+SUMPRODUCT(('Diário 3º PA'!$E$4:$E$1994='Analítico Cx.'!$B82)*('Diário 3º PA'!$B$4:$B$1994&gt;=L$4)*('Diário 3º PA'!$B$4:$B$1994&lt;=EOMONTH(L$4,0))*('Diário 3º PA'!$F$4:$F$1994))
+SUMPRODUCT(('Diário 4º PA'!$E$4:$E$2000='Analítico Cx.'!$B82)*('Diário 4º PA'!$B$4:$B$2000&gt;=L$4)*('Diário 4º PA'!$B$4:$B$2000&lt;=EOMONTH(L$4,0))*('Diário 4º PA'!$F$4:$F$2000))</f>
        <v>0</v>
      </c>
      <c r="M82" s="289">
        <f>SUMPRODUCT(('Diário 1º PA'!$E$4:$E$2007='Analítico Cx.'!$B82)*('Diário 1º PA'!$B$4:$B$2007&gt;=M$4)*('Diário 1º PA'!$B$4:$B$2007&lt;=EOMONTH(M$4,0))*('Diário 1º PA'!$F$4:$F$2007))
+SUMPRODUCT(('Diário 2º PA'!$E$4:$E$1978='Analítico Cx.'!$B82)*('Diário 2º PA'!$B$4:$B$1978&gt;=M$4)*('Diário 2º PA'!$B$4:$B$1978&lt;=EOMONTH(M$4,0))*('Diário 2º PA'!$F$4:$F$1978))
+SUMPRODUCT(('Diário 3º PA'!$E$4:$E$1994='Analítico Cx.'!$B82)*('Diário 3º PA'!$B$4:$B$1994&gt;=M$4)*('Diário 3º PA'!$B$4:$B$1994&lt;=EOMONTH(M$4,0))*('Diário 3º PA'!$F$4:$F$1994))
+SUMPRODUCT(('Diário 4º PA'!$E$4:$E$2000='Analítico Cx.'!$B82)*('Diário 4º PA'!$B$4:$B$2000&gt;=M$4)*('Diário 4º PA'!$B$4:$B$2000&lt;=EOMONTH(M$4,0))*('Diário 4º PA'!$F$4:$F$2000))</f>
        <v>0</v>
      </c>
      <c r="N82" s="289">
        <f>SUMPRODUCT(('Diário 1º PA'!$E$4:$E$2007='Analítico Cx.'!$B82)*('Diário 1º PA'!$B$4:$B$2007&gt;=N$4)*('Diário 1º PA'!$B$4:$B$2007&lt;=EOMONTH(N$4,0))*('Diário 1º PA'!$F$4:$F$2007))
+SUMPRODUCT(('Diário 2º PA'!$E$4:$E$1978='Analítico Cx.'!$B82)*('Diário 2º PA'!$B$4:$B$1978&gt;=N$4)*('Diário 2º PA'!$B$4:$B$1978&lt;=EOMONTH(N$4,0))*('Diário 2º PA'!$F$4:$F$1978))
+SUMPRODUCT(('Diário 3º PA'!$E$4:$E$1994='Analítico Cx.'!$B82)*('Diário 3º PA'!$B$4:$B$1994&gt;=N$4)*('Diário 3º PA'!$B$4:$B$1994&lt;=EOMONTH(N$4,0))*('Diário 3º PA'!$F$4:$F$1994))
+SUMPRODUCT(('Diário 4º PA'!$E$4:$E$2000='Analítico Cx.'!$B82)*('Diário 4º PA'!$B$4:$B$2000&gt;=N$4)*('Diário 4º PA'!$B$4:$B$2000&lt;=EOMONTH(N$4,0))*('Diário 4º PA'!$F$4:$F$2000))</f>
        <v>0</v>
      </c>
      <c r="O82" s="315">
        <f t="shared" si="19"/>
        <v>0</v>
      </c>
      <c r="P82" s="316">
        <f t="shared" si="20"/>
        <v>0</v>
      </c>
      <c r="Q82" s="295"/>
      <c r="R82" s="295"/>
      <c r="S82" s="295"/>
      <c r="T82" s="295"/>
      <c r="U82" s="295"/>
      <c r="V82" s="295"/>
      <c r="W82" s="295"/>
      <c r="X82" s="295"/>
      <c r="Y82" s="295"/>
      <c r="Z82" s="295"/>
    </row>
    <row r="83" spans="1:26" ht="23.25" customHeight="1" x14ac:dyDescent="0.25">
      <c r="A83" s="331" t="s">
        <v>264</v>
      </c>
      <c r="B83" s="246" t="s">
        <v>265</v>
      </c>
      <c r="C83" s="289">
        <f>SUMPRODUCT(('Diário 1º PA'!$E$4:$E$2007='Analítico Cx.'!$B83)*('Diário 1º PA'!$B$4:$B$2007&gt;=C$4)*('Diário 1º PA'!$B$4:$B$2007&lt;=EOMONTH(C$4,0))*('Diário 1º PA'!$F$4:$F$2007))
+SUMPRODUCT(('Diário 2º PA'!$E$4:$E$1978='Analítico Cx.'!$B83)*('Diário 2º PA'!$B$4:$B$1978&gt;=C$4)*('Diário 2º PA'!$B$4:$B$1978&lt;=EOMONTH(C$4,0))*('Diário 2º PA'!$F$4:$F$1978))
+SUMPRODUCT(('Diário 3º PA'!$E$4:$E$1994='Analítico Cx.'!$B83)*('Diário 3º PA'!$B$4:$B$1994&gt;=C$4)*('Diário 3º PA'!$B$4:$B$1994&lt;=EOMONTH(C$4,0))*('Diário 3º PA'!$F$4:$F$1994))
+SUMPRODUCT(('Diário 4º PA'!$E$4:$E$2000='Analítico Cx.'!$B83)*('Diário 4º PA'!$B$4:$B$2000&gt;=C$4)*('Diário 4º PA'!$B$4:$B$2000&lt;=EOMONTH(C$4,0))*('Diário 4º PA'!$F$4:$F$2000))</f>
        <v>2243.46</v>
      </c>
      <c r="D83" s="289">
        <f>SUMPRODUCT(('Diário 1º PA'!$E$4:$E$2007='Analítico Cx.'!$B83)*('Diário 1º PA'!$B$4:$B$2007&gt;=D$4)*('Diário 1º PA'!$B$4:$B$2007&lt;=EOMONTH(D$4,0))*('Diário 1º PA'!$F$4:$F$2007))
+SUMPRODUCT(('Diário 2º PA'!$E$4:$E$1978='Analítico Cx.'!$B83)*('Diário 2º PA'!$B$4:$B$1978&gt;=D$4)*('Diário 2º PA'!$B$4:$B$1978&lt;=EOMONTH(D$4,0))*('Diário 2º PA'!$F$4:$F$1978))
+SUMPRODUCT(('Diário 3º PA'!$E$4:$E$1994='Analítico Cx.'!$B83)*('Diário 3º PA'!$B$4:$B$1994&gt;=D$4)*('Diário 3º PA'!$B$4:$B$1994&lt;=EOMONTH(D$4,0))*('Diário 3º PA'!$F$4:$F$1994))
+SUMPRODUCT(('Diário 4º PA'!$E$4:$E$2000='Analítico Cx.'!$B83)*('Diário 4º PA'!$B$4:$B$2000&gt;=D$4)*('Diário 4º PA'!$B$4:$B$2000&lt;=EOMONTH(D$4,0))*('Diário 4º PA'!$F$4:$F$2000))</f>
        <v>2929.1600000000003</v>
      </c>
      <c r="E83" s="289">
        <f>SUMPRODUCT(('Diário 1º PA'!$E$4:$E$2007='Analítico Cx.'!$B83)*('Diário 1º PA'!$B$4:$B$2007&gt;=E$4)*('Diário 1º PA'!$B$4:$B$2007&lt;=EOMONTH(E$4,0))*('Diário 1º PA'!$F$4:$F$2007))
+SUMPRODUCT(('Diário 2º PA'!$E$4:$E$1978='Analítico Cx.'!$B83)*('Diário 2º PA'!$B$4:$B$1978&gt;=E$4)*('Diário 2º PA'!$B$4:$B$1978&lt;=EOMONTH(E$4,0))*('Diário 2º PA'!$F$4:$F$1978))
+SUMPRODUCT(('Diário 3º PA'!$E$4:$E$1994='Analítico Cx.'!$B83)*('Diário 3º PA'!$B$4:$B$1994&gt;=E$4)*('Diário 3º PA'!$B$4:$B$1994&lt;=EOMONTH(E$4,0))*('Diário 3º PA'!$F$4:$F$1994))
+SUMPRODUCT(('Diário 4º PA'!$E$4:$E$2000='Analítico Cx.'!$B83)*('Diário 4º PA'!$B$4:$B$2000&gt;=E$4)*('Diário 4º PA'!$B$4:$B$2000&lt;=EOMONTH(E$4,0))*('Diário 4º PA'!$F$4:$F$2000))</f>
        <v>2797.5899999999997</v>
      </c>
      <c r="F83" s="289">
        <f>SUMPRODUCT(('Diário 1º PA'!$E$4:$E$2007='Analítico Cx.'!$B83)*('Diário 1º PA'!$B$4:$B$2007&gt;=F$4)*('Diário 1º PA'!$B$4:$B$2007&lt;=EOMONTH(F$4,0))*('Diário 1º PA'!$F$4:$F$2007))
+SUMPRODUCT(('Diário 2º PA'!$E$4:$E$1978='Analítico Cx.'!$B83)*('Diário 2º PA'!$B$4:$B$1978&gt;=F$4)*('Diário 2º PA'!$B$4:$B$1978&lt;=EOMONTH(F$4,0))*('Diário 2º PA'!$F$4:$F$1978))
+SUMPRODUCT(('Diário 3º PA'!$E$4:$E$1994='Analítico Cx.'!$B83)*('Diário 3º PA'!$B$4:$B$1994&gt;=F$4)*('Diário 3º PA'!$B$4:$B$1994&lt;=EOMONTH(F$4,0))*('Diário 3º PA'!$F$4:$F$1994))
+SUMPRODUCT(('Diário 4º PA'!$E$4:$E$2000='Analítico Cx.'!$B83)*('Diário 4º PA'!$B$4:$B$2000&gt;=F$4)*('Diário 4º PA'!$B$4:$B$2000&lt;=EOMONTH(F$4,0))*('Diário 4º PA'!$F$4:$F$2000))</f>
        <v>3172.18</v>
      </c>
      <c r="G83" s="289">
        <f>SUMPRODUCT(('Diário 1º PA'!$E$4:$E$2007='Analítico Cx.'!$B83)*('Diário 1º PA'!$B$4:$B$2007&gt;=G$4)*('Diário 1º PA'!$B$4:$B$2007&lt;=EOMONTH(G$4,0))*('Diário 1º PA'!$F$4:$F$2007))
+SUMPRODUCT(('Diário 2º PA'!$E$4:$E$1978='Analítico Cx.'!$B83)*('Diário 2º PA'!$B$4:$B$1978&gt;=G$4)*('Diário 2º PA'!$B$4:$B$1978&lt;=EOMONTH(G$4,0))*('Diário 2º PA'!$F$4:$F$1978))
+SUMPRODUCT(('Diário 3º PA'!$E$4:$E$1994='Analítico Cx.'!$B83)*('Diário 3º PA'!$B$4:$B$1994&gt;=G$4)*('Diário 3º PA'!$B$4:$B$1994&lt;=EOMONTH(G$4,0))*('Diário 3º PA'!$F$4:$F$1994))
+SUMPRODUCT(('Diário 4º PA'!$E$4:$E$2000='Analítico Cx.'!$B83)*('Diário 4º PA'!$B$4:$B$2000&gt;=G$4)*('Diário 4º PA'!$B$4:$B$2000&lt;=EOMONTH(G$4,0))*('Diário 4º PA'!$F$4:$F$2000))</f>
        <v>3991.1800000000003</v>
      </c>
      <c r="H83" s="289">
        <f>SUMPRODUCT(('Diário 1º PA'!$E$4:$E$2007='Analítico Cx.'!$B83)*('Diário 1º PA'!$B$4:$B$2007&gt;=H$4)*('Diário 1º PA'!$B$4:$B$2007&lt;=EOMONTH(H$4,0))*('Diário 1º PA'!$F$4:$F$2007))
+SUMPRODUCT(('Diário 2º PA'!$E$4:$E$1978='Analítico Cx.'!$B83)*('Diário 2º PA'!$B$4:$B$1978&gt;=H$4)*('Diário 2º PA'!$B$4:$B$1978&lt;=EOMONTH(H$4,0))*('Diário 2º PA'!$F$4:$F$1978))
+SUMPRODUCT(('Diário 3º PA'!$E$4:$E$1994='Analítico Cx.'!$B83)*('Diário 3º PA'!$B$4:$B$1994&gt;=H$4)*('Diário 3º PA'!$B$4:$B$1994&lt;=EOMONTH(H$4,0))*('Diário 3º PA'!$F$4:$F$1994))
+SUMPRODUCT(('Diário 4º PA'!$E$4:$E$2000='Analítico Cx.'!$B83)*('Diário 4º PA'!$B$4:$B$2000&gt;=H$4)*('Diário 4º PA'!$B$4:$B$2000&lt;=EOMONTH(H$4,0))*('Diário 4º PA'!$F$4:$F$2000))</f>
        <v>5259</v>
      </c>
      <c r="I83" s="289">
        <f>SUMPRODUCT(('Diário 1º PA'!$E$4:$E$2007='Analítico Cx.'!$B83)*('Diário 1º PA'!$B$4:$B$2007&gt;=I$4)*('Diário 1º PA'!$B$4:$B$2007&lt;=EOMONTH(I$4,0))*('Diário 1º PA'!$F$4:$F$2007))
+SUMPRODUCT(('Diário 2º PA'!$E$4:$E$1978='Analítico Cx.'!$B83)*('Diário 2º PA'!$B$4:$B$1978&gt;=I$4)*('Diário 2º PA'!$B$4:$B$1978&lt;=EOMONTH(I$4,0))*('Diário 2º PA'!$F$4:$F$1978))
+SUMPRODUCT(('Diário 3º PA'!$E$4:$E$1994='Analítico Cx.'!$B83)*('Diário 3º PA'!$B$4:$B$1994&gt;=I$4)*('Diário 3º PA'!$B$4:$B$1994&lt;=EOMONTH(I$4,0))*('Diário 3º PA'!$F$4:$F$1994))
+SUMPRODUCT(('Diário 4º PA'!$E$4:$E$2000='Analítico Cx.'!$B83)*('Diário 4º PA'!$B$4:$B$2000&gt;=I$4)*('Diário 4º PA'!$B$4:$B$2000&lt;=EOMONTH(I$4,0))*('Diário 4º PA'!$F$4:$F$2000))</f>
        <v>7681.3700000000008</v>
      </c>
      <c r="J83" s="289">
        <f>SUMPRODUCT(('Diário 1º PA'!$E$4:$E$2007='Analítico Cx.'!$B83)*('Diário 1º PA'!$B$4:$B$2007&gt;=J$4)*('Diário 1º PA'!$B$4:$B$2007&lt;=EOMONTH(J$4,0))*('Diário 1º PA'!$F$4:$F$2007))
+SUMPRODUCT(('Diário 2º PA'!$E$4:$E$1978='Analítico Cx.'!$B83)*('Diário 2º PA'!$B$4:$B$1978&gt;=J$4)*('Diário 2º PA'!$B$4:$B$1978&lt;=EOMONTH(J$4,0))*('Diário 2º PA'!$F$4:$F$1978))
+SUMPRODUCT(('Diário 3º PA'!$E$4:$E$1994='Analítico Cx.'!$B83)*('Diário 3º PA'!$B$4:$B$1994&gt;=J$4)*('Diário 3º PA'!$B$4:$B$1994&lt;=EOMONTH(J$4,0))*('Diário 3º PA'!$F$4:$F$1994))
+SUMPRODUCT(('Diário 4º PA'!$E$4:$E$2000='Analítico Cx.'!$B83)*('Diário 4º PA'!$B$4:$B$2000&gt;=J$4)*('Diário 4º PA'!$B$4:$B$2000&lt;=EOMONTH(J$4,0))*('Diário 4º PA'!$F$4:$F$2000))</f>
        <v>0</v>
      </c>
      <c r="K83" s="289">
        <f>SUMPRODUCT(('Diário 1º PA'!$E$4:$E$2007='Analítico Cx.'!$B83)*('Diário 1º PA'!$B$4:$B$2007&gt;=K$4)*('Diário 1º PA'!$B$4:$B$2007&lt;=EOMONTH(K$4,0))*('Diário 1º PA'!$F$4:$F$2007))
+SUMPRODUCT(('Diário 2º PA'!$E$4:$E$1978='Analítico Cx.'!$B83)*('Diário 2º PA'!$B$4:$B$1978&gt;=K$4)*('Diário 2º PA'!$B$4:$B$1978&lt;=EOMONTH(K$4,0))*('Diário 2º PA'!$F$4:$F$1978))
+SUMPRODUCT(('Diário 3º PA'!$E$4:$E$1994='Analítico Cx.'!$B83)*('Diário 3º PA'!$B$4:$B$1994&gt;=K$4)*('Diário 3º PA'!$B$4:$B$1994&lt;=EOMONTH(K$4,0))*('Diário 3º PA'!$F$4:$F$1994))
+SUMPRODUCT(('Diário 4º PA'!$E$4:$E$2000='Analítico Cx.'!$B83)*('Diário 4º PA'!$B$4:$B$2000&gt;=K$4)*('Diário 4º PA'!$B$4:$B$2000&lt;=EOMONTH(K$4,0))*('Diário 4º PA'!$F$4:$F$2000))</f>
        <v>0</v>
      </c>
      <c r="L83" s="289">
        <f>SUMPRODUCT(('Diário 1º PA'!$E$4:$E$2007='Analítico Cx.'!$B83)*('Diário 1º PA'!$B$4:$B$2007&gt;=L$4)*('Diário 1º PA'!$B$4:$B$2007&lt;=EOMONTH(L$4,0))*('Diário 1º PA'!$F$4:$F$2007))
+SUMPRODUCT(('Diário 2º PA'!$E$4:$E$1978='Analítico Cx.'!$B83)*('Diário 2º PA'!$B$4:$B$1978&gt;=L$4)*('Diário 2º PA'!$B$4:$B$1978&lt;=EOMONTH(L$4,0))*('Diário 2º PA'!$F$4:$F$1978))
+SUMPRODUCT(('Diário 3º PA'!$E$4:$E$1994='Analítico Cx.'!$B83)*('Diário 3º PA'!$B$4:$B$1994&gt;=L$4)*('Diário 3º PA'!$B$4:$B$1994&lt;=EOMONTH(L$4,0))*('Diário 3º PA'!$F$4:$F$1994))
+SUMPRODUCT(('Diário 4º PA'!$E$4:$E$2000='Analítico Cx.'!$B83)*('Diário 4º PA'!$B$4:$B$2000&gt;=L$4)*('Diário 4º PA'!$B$4:$B$2000&lt;=EOMONTH(L$4,0))*('Diário 4º PA'!$F$4:$F$2000))</f>
        <v>0</v>
      </c>
      <c r="M83" s="289">
        <f>SUMPRODUCT(('Diário 1º PA'!$E$4:$E$2007='Analítico Cx.'!$B83)*('Diário 1º PA'!$B$4:$B$2007&gt;=M$4)*('Diário 1º PA'!$B$4:$B$2007&lt;=EOMONTH(M$4,0))*('Diário 1º PA'!$F$4:$F$2007))
+SUMPRODUCT(('Diário 2º PA'!$E$4:$E$1978='Analítico Cx.'!$B83)*('Diário 2º PA'!$B$4:$B$1978&gt;=M$4)*('Diário 2º PA'!$B$4:$B$1978&lt;=EOMONTH(M$4,0))*('Diário 2º PA'!$F$4:$F$1978))
+SUMPRODUCT(('Diário 3º PA'!$E$4:$E$1994='Analítico Cx.'!$B83)*('Diário 3º PA'!$B$4:$B$1994&gt;=M$4)*('Diário 3º PA'!$B$4:$B$1994&lt;=EOMONTH(M$4,0))*('Diário 3º PA'!$F$4:$F$1994))
+SUMPRODUCT(('Diário 4º PA'!$E$4:$E$2000='Analítico Cx.'!$B83)*('Diário 4º PA'!$B$4:$B$2000&gt;=M$4)*('Diário 4º PA'!$B$4:$B$2000&lt;=EOMONTH(M$4,0))*('Diário 4º PA'!$F$4:$F$2000))</f>
        <v>0</v>
      </c>
      <c r="N83" s="289">
        <f>SUMPRODUCT(('Diário 1º PA'!$E$4:$E$2007='Analítico Cx.'!$B83)*('Diário 1º PA'!$B$4:$B$2007&gt;=N$4)*('Diário 1º PA'!$B$4:$B$2007&lt;=EOMONTH(N$4,0))*('Diário 1º PA'!$F$4:$F$2007))
+SUMPRODUCT(('Diário 2º PA'!$E$4:$E$1978='Analítico Cx.'!$B83)*('Diário 2º PA'!$B$4:$B$1978&gt;=N$4)*('Diário 2º PA'!$B$4:$B$1978&lt;=EOMONTH(N$4,0))*('Diário 2º PA'!$F$4:$F$1978))
+SUMPRODUCT(('Diário 3º PA'!$E$4:$E$1994='Analítico Cx.'!$B83)*('Diário 3º PA'!$B$4:$B$1994&gt;=N$4)*('Diário 3º PA'!$B$4:$B$1994&lt;=EOMONTH(N$4,0))*('Diário 3º PA'!$F$4:$F$1994))
+SUMPRODUCT(('Diário 4º PA'!$E$4:$E$2000='Analítico Cx.'!$B83)*('Diário 4º PA'!$B$4:$B$2000&gt;=N$4)*('Diário 4º PA'!$B$4:$B$2000&lt;=EOMONTH(N$4,0))*('Diário 4º PA'!$F$4:$F$2000))</f>
        <v>0</v>
      </c>
      <c r="O83" s="315">
        <f t="shared" si="19"/>
        <v>28073.940000000002</v>
      </c>
      <c r="P83" s="316">
        <f t="shared" si="20"/>
        <v>1.3638666181437966E-3</v>
      </c>
      <c r="Q83" s="295"/>
      <c r="R83" s="295"/>
      <c r="S83" s="295"/>
      <c r="T83" s="295"/>
      <c r="U83" s="295"/>
      <c r="V83" s="295"/>
      <c r="W83" s="295"/>
      <c r="X83" s="295"/>
      <c r="Y83" s="295"/>
      <c r="Z83" s="295"/>
    </row>
    <row r="84" spans="1:26" ht="23.25" customHeight="1" x14ac:dyDescent="0.25">
      <c r="A84" s="331" t="s">
        <v>266</v>
      </c>
      <c r="B84" s="246" t="s">
        <v>267</v>
      </c>
      <c r="C84" s="289">
        <f>SUMPRODUCT(('Diário 1º PA'!$E$4:$E$2007='Analítico Cx.'!$B84)*('Diário 1º PA'!$B$4:$B$2007&gt;=C$4)*('Diário 1º PA'!$B$4:$B$2007&lt;=EOMONTH(C$4,0))*('Diário 1º PA'!$F$4:$F$2007))
+SUMPRODUCT(('Diário 2º PA'!$E$4:$E$1978='Analítico Cx.'!$B84)*('Diário 2º PA'!$B$4:$B$1978&gt;=C$4)*('Diário 2º PA'!$B$4:$B$1978&lt;=EOMONTH(C$4,0))*('Diário 2º PA'!$F$4:$F$1978))
+SUMPRODUCT(('Diário 3º PA'!$E$4:$E$1994='Analítico Cx.'!$B84)*('Diário 3º PA'!$B$4:$B$1994&gt;=C$4)*('Diário 3º PA'!$B$4:$B$1994&lt;=EOMONTH(C$4,0))*('Diário 3º PA'!$F$4:$F$1994))
+SUMPRODUCT(('Diário 4º PA'!$E$4:$E$2000='Analítico Cx.'!$B84)*('Diário 4º PA'!$B$4:$B$2000&gt;=C$4)*('Diário 4º PA'!$B$4:$B$2000&lt;=EOMONTH(C$4,0))*('Diário 4º PA'!$F$4:$F$2000))</f>
        <v>0</v>
      </c>
      <c r="D84" s="289">
        <f>SUMPRODUCT(('Diário 1º PA'!$E$4:$E$2007='Analítico Cx.'!$B84)*('Diário 1º PA'!$B$4:$B$2007&gt;=D$4)*('Diário 1º PA'!$B$4:$B$2007&lt;=EOMONTH(D$4,0))*('Diário 1º PA'!$F$4:$F$2007))
+SUMPRODUCT(('Diário 2º PA'!$E$4:$E$1978='Analítico Cx.'!$B84)*('Diário 2º PA'!$B$4:$B$1978&gt;=D$4)*('Diário 2º PA'!$B$4:$B$1978&lt;=EOMONTH(D$4,0))*('Diário 2º PA'!$F$4:$F$1978))
+SUMPRODUCT(('Diário 3º PA'!$E$4:$E$1994='Analítico Cx.'!$B84)*('Diário 3º PA'!$B$4:$B$1994&gt;=D$4)*('Diário 3º PA'!$B$4:$B$1994&lt;=EOMONTH(D$4,0))*('Diário 3º PA'!$F$4:$F$1994))
+SUMPRODUCT(('Diário 4º PA'!$E$4:$E$2000='Analítico Cx.'!$B84)*('Diário 4º PA'!$B$4:$B$2000&gt;=D$4)*('Diário 4º PA'!$B$4:$B$2000&lt;=EOMONTH(D$4,0))*('Diário 4º PA'!$F$4:$F$2000))</f>
        <v>0</v>
      </c>
      <c r="E84" s="289">
        <f>SUMPRODUCT(('Diário 1º PA'!$E$4:$E$2007='Analítico Cx.'!$B84)*('Diário 1º PA'!$B$4:$B$2007&gt;=E$4)*('Diário 1º PA'!$B$4:$B$2007&lt;=EOMONTH(E$4,0))*('Diário 1º PA'!$F$4:$F$2007))
+SUMPRODUCT(('Diário 2º PA'!$E$4:$E$1978='Analítico Cx.'!$B84)*('Diário 2º PA'!$B$4:$B$1978&gt;=E$4)*('Diário 2º PA'!$B$4:$B$1978&lt;=EOMONTH(E$4,0))*('Diário 2º PA'!$F$4:$F$1978))
+SUMPRODUCT(('Diário 3º PA'!$E$4:$E$1994='Analítico Cx.'!$B84)*('Diário 3º PA'!$B$4:$B$1994&gt;=E$4)*('Diário 3º PA'!$B$4:$B$1994&lt;=EOMONTH(E$4,0))*('Diário 3º PA'!$F$4:$F$1994))
+SUMPRODUCT(('Diário 4º PA'!$E$4:$E$2000='Analítico Cx.'!$B84)*('Diário 4º PA'!$B$4:$B$2000&gt;=E$4)*('Diário 4º PA'!$B$4:$B$2000&lt;=EOMONTH(E$4,0))*('Diário 4º PA'!$F$4:$F$2000))</f>
        <v>0</v>
      </c>
      <c r="F84" s="289">
        <f>SUMPRODUCT(('Diário 1º PA'!$E$4:$E$2007='Analítico Cx.'!$B84)*('Diário 1º PA'!$B$4:$B$2007&gt;=F$4)*('Diário 1º PA'!$B$4:$B$2007&lt;=EOMONTH(F$4,0))*('Diário 1º PA'!$F$4:$F$2007))
+SUMPRODUCT(('Diário 2º PA'!$E$4:$E$1978='Analítico Cx.'!$B84)*('Diário 2º PA'!$B$4:$B$1978&gt;=F$4)*('Diário 2º PA'!$B$4:$B$1978&lt;=EOMONTH(F$4,0))*('Diário 2º PA'!$F$4:$F$1978))
+SUMPRODUCT(('Diário 3º PA'!$E$4:$E$1994='Analítico Cx.'!$B84)*('Diário 3º PA'!$B$4:$B$1994&gt;=F$4)*('Diário 3º PA'!$B$4:$B$1994&lt;=EOMONTH(F$4,0))*('Diário 3º PA'!$F$4:$F$1994))
+SUMPRODUCT(('Diário 4º PA'!$E$4:$E$2000='Analítico Cx.'!$B84)*('Diário 4º PA'!$B$4:$B$2000&gt;=F$4)*('Diário 4º PA'!$B$4:$B$2000&lt;=EOMONTH(F$4,0))*('Diário 4º PA'!$F$4:$F$2000))</f>
        <v>0</v>
      </c>
      <c r="G84" s="289">
        <f>SUMPRODUCT(('Diário 1º PA'!$E$4:$E$2007='Analítico Cx.'!$B84)*('Diário 1º PA'!$B$4:$B$2007&gt;=G$4)*('Diário 1º PA'!$B$4:$B$2007&lt;=EOMONTH(G$4,0))*('Diário 1º PA'!$F$4:$F$2007))
+SUMPRODUCT(('Diário 2º PA'!$E$4:$E$1978='Analítico Cx.'!$B84)*('Diário 2º PA'!$B$4:$B$1978&gt;=G$4)*('Diário 2º PA'!$B$4:$B$1978&lt;=EOMONTH(G$4,0))*('Diário 2º PA'!$F$4:$F$1978))
+SUMPRODUCT(('Diário 3º PA'!$E$4:$E$1994='Analítico Cx.'!$B84)*('Diário 3º PA'!$B$4:$B$1994&gt;=G$4)*('Diário 3º PA'!$B$4:$B$1994&lt;=EOMONTH(G$4,0))*('Diário 3º PA'!$F$4:$F$1994))
+SUMPRODUCT(('Diário 4º PA'!$E$4:$E$2000='Analítico Cx.'!$B84)*('Diário 4º PA'!$B$4:$B$2000&gt;=G$4)*('Diário 4º PA'!$B$4:$B$2000&lt;=EOMONTH(G$4,0))*('Diário 4º PA'!$F$4:$F$2000))</f>
        <v>198</v>
      </c>
      <c r="H84" s="289">
        <f>SUMPRODUCT(('Diário 1º PA'!$E$4:$E$2007='Analítico Cx.'!$B84)*('Diário 1º PA'!$B$4:$B$2007&gt;=H$4)*('Diário 1º PA'!$B$4:$B$2007&lt;=EOMONTH(H$4,0))*('Diário 1º PA'!$F$4:$F$2007))
+SUMPRODUCT(('Diário 2º PA'!$E$4:$E$1978='Analítico Cx.'!$B84)*('Diário 2º PA'!$B$4:$B$1978&gt;=H$4)*('Diário 2º PA'!$B$4:$B$1978&lt;=EOMONTH(H$4,0))*('Diário 2º PA'!$F$4:$F$1978))
+SUMPRODUCT(('Diário 3º PA'!$E$4:$E$1994='Analítico Cx.'!$B84)*('Diário 3º PA'!$B$4:$B$1994&gt;=H$4)*('Diário 3º PA'!$B$4:$B$1994&lt;=EOMONTH(H$4,0))*('Diário 3º PA'!$F$4:$F$1994))
+SUMPRODUCT(('Diário 4º PA'!$E$4:$E$2000='Analítico Cx.'!$B84)*('Diário 4º PA'!$B$4:$B$2000&gt;=H$4)*('Diário 4º PA'!$B$4:$B$2000&lt;=EOMONTH(H$4,0))*('Diário 4º PA'!$F$4:$F$2000))</f>
        <v>185</v>
      </c>
      <c r="I84" s="289">
        <f>SUMPRODUCT(('Diário 1º PA'!$E$4:$E$2007='Analítico Cx.'!$B84)*('Diário 1º PA'!$B$4:$B$2007&gt;=I$4)*('Diário 1º PA'!$B$4:$B$2007&lt;=EOMONTH(I$4,0))*('Diário 1º PA'!$F$4:$F$2007))
+SUMPRODUCT(('Diário 2º PA'!$E$4:$E$1978='Analítico Cx.'!$B84)*('Diário 2º PA'!$B$4:$B$1978&gt;=I$4)*('Diário 2º PA'!$B$4:$B$1978&lt;=EOMONTH(I$4,0))*('Diário 2º PA'!$F$4:$F$1978))
+SUMPRODUCT(('Diário 3º PA'!$E$4:$E$1994='Analítico Cx.'!$B84)*('Diário 3º PA'!$B$4:$B$1994&gt;=I$4)*('Diário 3º PA'!$B$4:$B$1994&lt;=EOMONTH(I$4,0))*('Diário 3º PA'!$F$4:$F$1994))
+SUMPRODUCT(('Diário 4º PA'!$E$4:$E$2000='Analítico Cx.'!$B84)*('Diário 4º PA'!$B$4:$B$2000&gt;=I$4)*('Diário 4º PA'!$B$4:$B$2000&lt;=EOMONTH(I$4,0))*('Diário 4º PA'!$F$4:$F$2000))</f>
        <v>170</v>
      </c>
      <c r="J84" s="289">
        <f>SUMPRODUCT(('Diário 1º PA'!$E$4:$E$2007='Analítico Cx.'!$B84)*('Diário 1º PA'!$B$4:$B$2007&gt;=J$4)*('Diário 1º PA'!$B$4:$B$2007&lt;=EOMONTH(J$4,0))*('Diário 1º PA'!$F$4:$F$2007))
+SUMPRODUCT(('Diário 2º PA'!$E$4:$E$1978='Analítico Cx.'!$B84)*('Diário 2º PA'!$B$4:$B$1978&gt;=J$4)*('Diário 2º PA'!$B$4:$B$1978&lt;=EOMONTH(J$4,0))*('Diário 2º PA'!$F$4:$F$1978))
+SUMPRODUCT(('Diário 3º PA'!$E$4:$E$1994='Analítico Cx.'!$B84)*('Diário 3º PA'!$B$4:$B$1994&gt;=J$4)*('Diário 3º PA'!$B$4:$B$1994&lt;=EOMONTH(J$4,0))*('Diário 3º PA'!$F$4:$F$1994))
+SUMPRODUCT(('Diário 4º PA'!$E$4:$E$2000='Analítico Cx.'!$B84)*('Diário 4º PA'!$B$4:$B$2000&gt;=J$4)*('Diário 4º PA'!$B$4:$B$2000&lt;=EOMONTH(J$4,0))*('Diário 4º PA'!$F$4:$F$2000))</f>
        <v>0</v>
      </c>
      <c r="K84" s="289">
        <f>SUMPRODUCT(('Diário 1º PA'!$E$4:$E$2007='Analítico Cx.'!$B84)*('Diário 1º PA'!$B$4:$B$2007&gt;=K$4)*('Diário 1º PA'!$B$4:$B$2007&lt;=EOMONTH(K$4,0))*('Diário 1º PA'!$F$4:$F$2007))
+SUMPRODUCT(('Diário 2º PA'!$E$4:$E$1978='Analítico Cx.'!$B84)*('Diário 2º PA'!$B$4:$B$1978&gt;=K$4)*('Diário 2º PA'!$B$4:$B$1978&lt;=EOMONTH(K$4,0))*('Diário 2º PA'!$F$4:$F$1978))
+SUMPRODUCT(('Diário 3º PA'!$E$4:$E$1994='Analítico Cx.'!$B84)*('Diário 3º PA'!$B$4:$B$1994&gt;=K$4)*('Diário 3º PA'!$B$4:$B$1994&lt;=EOMONTH(K$4,0))*('Diário 3º PA'!$F$4:$F$1994))
+SUMPRODUCT(('Diário 4º PA'!$E$4:$E$2000='Analítico Cx.'!$B84)*('Diário 4º PA'!$B$4:$B$2000&gt;=K$4)*('Diário 4º PA'!$B$4:$B$2000&lt;=EOMONTH(K$4,0))*('Diário 4º PA'!$F$4:$F$2000))</f>
        <v>0</v>
      </c>
      <c r="L84" s="289">
        <f>SUMPRODUCT(('Diário 1º PA'!$E$4:$E$2007='Analítico Cx.'!$B84)*('Diário 1º PA'!$B$4:$B$2007&gt;=L$4)*('Diário 1º PA'!$B$4:$B$2007&lt;=EOMONTH(L$4,0))*('Diário 1º PA'!$F$4:$F$2007))
+SUMPRODUCT(('Diário 2º PA'!$E$4:$E$1978='Analítico Cx.'!$B84)*('Diário 2º PA'!$B$4:$B$1978&gt;=L$4)*('Diário 2º PA'!$B$4:$B$1978&lt;=EOMONTH(L$4,0))*('Diário 2º PA'!$F$4:$F$1978))
+SUMPRODUCT(('Diário 3º PA'!$E$4:$E$1994='Analítico Cx.'!$B84)*('Diário 3º PA'!$B$4:$B$1994&gt;=L$4)*('Diário 3º PA'!$B$4:$B$1994&lt;=EOMONTH(L$4,0))*('Diário 3º PA'!$F$4:$F$1994))
+SUMPRODUCT(('Diário 4º PA'!$E$4:$E$2000='Analítico Cx.'!$B84)*('Diário 4º PA'!$B$4:$B$2000&gt;=L$4)*('Diário 4º PA'!$B$4:$B$2000&lt;=EOMONTH(L$4,0))*('Diário 4º PA'!$F$4:$F$2000))</f>
        <v>0</v>
      </c>
      <c r="M84" s="289">
        <f>SUMPRODUCT(('Diário 1º PA'!$E$4:$E$2007='Analítico Cx.'!$B84)*('Diário 1º PA'!$B$4:$B$2007&gt;=M$4)*('Diário 1º PA'!$B$4:$B$2007&lt;=EOMONTH(M$4,0))*('Diário 1º PA'!$F$4:$F$2007))
+SUMPRODUCT(('Diário 2º PA'!$E$4:$E$1978='Analítico Cx.'!$B84)*('Diário 2º PA'!$B$4:$B$1978&gt;=M$4)*('Diário 2º PA'!$B$4:$B$1978&lt;=EOMONTH(M$4,0))*('Diário 2º PA'!$F$4:$F$1978))
+SUMPRODUCT(('Diário 3º PA'!$E$4:$E$1994='Analítico Cx.'!$B84)*('Diário 3º PA'!$B$4:$B$1994&gt;=M$4)*('Diário 3º PA'!$B$4:$B$1994&lt;=EOMONTH(M$4,0))*('Diário 3º PA'!$F$4:$F$1994))
+SUMPRODUCT(('Diário 4º PA'!$E$4:$E$2000='Analítico Cx.'!$B84)*('Diário 4º PA'!$B$4:$B$2000&gt;=M$4)*('Diário 4º PA'!$B$4:$B$2000&lt;=EOMONTH(M$4,0))*('Diário 4º PA'!$F$4:$F$2000))</f>
        <v>0</v>
      </c>
      <c r="N84" s="289">
        <f>SUMPRODUCT(('Diário 1º PA'!$E$4:$E$2007='Analítico Cx.'!$B84)*('Diário 1º PA'!$B$4:$B$2007&gt;=N$4)*('Diário 1º PA'!$B$4:$B$2007&lt;=EOMONTH(N$4,0))*('Diário 1º PA'!$F$4:$F$2007))
+SUMPRODUCT(('Diário 2º PA'!$E$4:$E$1978='Analítico Cx.'!$B84)*('Diário 2º PA'!$B$4:$B$1978&gt;=N$4)*('Diário 2º PA'!$B$4:$B$1978&lt;=EOMONTH(N$4,0))*('Diário 2º PA'!$F$4:$F$1978))
+SUMPRODUCT(('Diário 3º PA'!$E$4:$E$1994='Analítico Cx.'!$B84)*('Diário 3º PA'!$B$4:$B$1994&gt;=N$4)*('Diário 3º PA'!$B$4:$B$1994&lt;=EOMONTH(N$4,0))*('Diário 3º PA'!$F$4:$F$1994))
+SUMPRODUCT(('Diário 4º PA'!$E$4:$E$2000='Analítico Cx.'!$B84)*('Diário 4º PA'!$B$4:$B$2000&gt;=N$4)*('Diário 4º PA'!$B$4:$B$2000&lt;=EOMONTH(N$4,0))*('Diário 4º PA'!$F$4:$F$2000))</f>
        <v>0</v>
      </c>
      <c r="O84" s="315">
        <f t="shared" si="19"/>
        <v>553</v>
      </c>
      <c r="P84" s="316">
        <f t="shared" si="20"/>
        <v>2.6865421805187283E-5</v>
      </c>
      <c r="Q84" s="295"/>
      <c r="R84" s="295"/>
      <c r="S84" s="295"/>
      <c r="T84" s="295"/>
      <c r="U84" s="295"/>
      <c r="V84" s="295"/>
      <c r="W84" s="295"/>
      <c r="X84" s="295"/>
      <c r="Y84" s="295"/>
      <c r="Z84" s="295"/>
    </row>
    <row r="85" spans="1:26" ht="23.25" customHeight="1" x14ac:dyDescent="0.25">
      <c r="A85" s="331" t="s">
        <v>268</v>
      </c>
      <c r="B85" s="246" t="s">
        <v>269</v>
      </c>
      <c r="C85" s="289">
        <f>SUMPRODUCT(('Diário 1º PA'!$E$4:$E$2007='Analítico Cx.'!$B85)*('Diário 1º PA'!$B$4:$B$2007&gt;=C$4)*('Diário 1º PA'!$B$4:$B$2007&lt;=EOMONTH(C$4,0))*('Diário 1º PA'!$F$4:$F$2007))
+SUMPRODUCT(('Diário 2º PA'!$E$4:$E$1978='Analítico Cx.'!$B85)*('Diário 2º PA'!$B$4:$B$1978&gt;=C$4)*('Diário 2º PA'!$B$4:$B$1978&lt;=EOMONTH(C$4,0))*('Diário 2º PA'!$F$4:$F$1978))
+SUMPRODUCT(('Diário 3º PA'!$E$4:$E$1994='Analítico Cx.'!$B85)*('Diário 3º PA'!$B$4:$B$1994&gt;=C$4)*('Diário 3º PA'!$B$4:$B$1994&lt;=EOMONTH(C$4,0))*('Diário 3º PA'!$F$4:$F$1994))
+SUMPRODUCT(('Diário 4º PA'!$E$4:$E$2000='Analítico Cx.'!$B85)*('Diário 4º PA'!$B$4:$B$2000&gt;=C$4)*('Diário 4º PA'!$B$4:$B$2000&lt;=EOMONTH(C$4,0))*('Diário 4º PA'!$F$4:$F$2000))</f>
        <v>0</v>
      </c>
      <c r="D85" s="289">
        <f>SUMPRODUCT(('Diário 1º PA'!$E$4:$E$2007='Analítico Cx.'!$B85)*('Diário 1º PA'!$B$4:$B$2007&gt;=D$4)*('Diário 1º PA'!$B$4:$B$2007&lt;=EOMONTH(D$4,0))*('Diário 1º PA'!$F$4:$F$2007))
+SUMPRODUCT(('Diário 2º PA'!$E$4:$E$1978='Analítico Cx.'!$B85)*('Diário 2º PA'!$B$4:$B$1978&gt;=D$4)*('Diário 2º PA'!$B$4:$B$1978&lt;=EOMONTH(D$4,0))*('Diário 2º PA'!$F$4:$F$1978))
+SUMPRODUCT(('Diário 3º PA'!$E$4:$E$1994='Analítico Cx.'!$B85)*('Diário 3º PA'!$B$4:$B$1994&gt;=D$4)*('Diário 3º PA'!$B$4:$B$1994&lt;=EOMONTH(D$4,0))*('Diário 3º PA'!$F$4:$F$1994))
+SUMPRODUCT(('Diário 4º PA'!$E$4:$E$2000='Analítico Cx.'!$B85)*('Diário 4º PA'!$B$4:$B$2000&gt;=D$4)*('Diário 4º PA'!$B$4:$B$2000&lt;=EOMONTH(D$4,0))*('Diário 4º PA'!$F$4:$F$2000))</f>
        <v>24932.400000000001</v>
      </c>
      <c r="E85" s="289">
        <f>SUMPRODUCT(('Diário 1º PA'!$E$4:$E$2007='Analítico Cx.'!$B85)*('Diário 1º PA'!$B$4:$B$2007&gt;=E$4)*('Diário 1º PA'!$B$4:$B$2007&lt;=EOMONTH(E$4,0))*('Diário 1º PA'!$F$4:$F$2007))
+SUMPRODUCT(('Diário 2º PA'!$E$4:$E$1978='Analítico Cx.'!$B85)*('Diário 2º PA'!$B$4:$B$1978&gt;=E$4)*('Diário 2º PA'!$B$4:$B$1978&lt;=EOMONTH(E$4,0))*('Diário 2º PA'!$F$4:$F$1978))
+SUMPRODUCT(('Diário 3º PA'!$E$4:$E$1994='Analítico Cx.'!$B85)*('Diário 3º PA'!$B$4:$B$1994&gt;=E$4)*('Diário 3º PA'!$B$4:$B$1994&lt;=EOMONTH(E$4,0))*('Diário 3º PA'!$F$4:$F$1994))
+SUMPRODUCT(('Diário 4º PA'!$E$4:$E$2000='Analítico Cx.'!$B85)*('Diário 4º PA'!$B$4:$B$2000&gt;=E$4)*('Diário 4º PA'!$B$4:$B$2000&lt;=EOMONTH(E$4,0))*('Diário 4º PA'!$F$4:$F$2000))</f>
        <v>0</v>
      </c>
      <c r="F85" s="289">
        <f>SUMPRODUCT(('Diário 1º PA'!$E$4:$E$2007='Analítico Cx.'!$B85)*('Diário 1º PA'!$B$4:$B$2007&gt;=F$4)*('Diário 1º PA'!$B$4:$B$2007&lt;=EOMONTH(F$4,0))*('Diário 1º PA'!$F$4:$F$2007))
+SUMPRODUCT(('Diário 2º PA'!$E$4:$E$1978='Analítico Cx.'!$B85)*('Diário 2º PA'!$B$4:$B$1978&gt;=F$4)*('Diário 2º PA'!$B$4:$B$1978&lt;=EOMONTH(F$4,0))*('Diário 2º PA'!$F$4:$F$1978))
+SUMPRODUCT(('Diário 3º PA'!$E$4:$E$1994='Analítico Cx.'!$B85)*('Diário 3º PA'!$B$4:$B$1994&gt;=F$4)*('Diário 3º PA'!$B$4:$B$1994&lt;=EOMONTH(F$4,0))*('Diário 3º PA'!$F$4:$F$1994))
+SUMPRODUCT(('Diário 4º PA'!$E$4:$E$2000='Analítico Cx.'!$B85)*('Diário 4º PA'!$B$4:$B$2000&gt;=F$4)*('Diário 4º PA'!$B$4:$B$2000&lt;=EOMONTH(F$4,0))*('Diário 4º PA'!$F$4:$F$2000))</f>
        <v>0</v>
      </c>
      <c r="G85" s="289">
        <f>SUMPRODUCT(('Diário 1º PA'!$E$4:$E$2007='Analítico Cx.'!$B85)*('Diário 1º PA'!$B$4:$B$2007&gt;=G$4)*('Diário 1º PA'!$B$4:$B$2007&lt;=EOMONTH(G$4,0))*('Diário 1º PA'!$F$4:$F$2007))
+SUMPRODUCT(('Diário 2º PA'!$E$4:$E$1978='Analítico Cx.'!$B85)*('Diário 2º PA'!$B$4:$B$1978&gt;=G$4)*('Diário 2º PA'!$B$4:$B$1978&lt;=EOMONTH(G$4,0))*('Diário 2º PA'!$F$4:$F$1978))
+SUMPRODUCT(('Diário 3º PA'!$E$4:$E$1994='Analítico Cx.'!$B85)*('Diário 3º PA'!$B$4:$B$1994&gt;=G$4)*('Diário 3º PA'!$B$4:$B$1994&lt;=EOMONTH(G$4,0))*('Diário 3º PA'!$F$4:$F$1994))
+SUMPRODUCT(('Diário 4º PA'!$E$4:$E$2000='Analítico Cx.'!$B85)*('Diário 4º PA'!$B$4:$B$2000&gt;=G$4)*('Diário 4º PA'!$B$4:$B$2000&lt;=EOMONTH(G$4,0))*('Diário 4º PA'!$F$4:$F$2000))</f>
        <v>0</v>
      </c>
      <c r="H85" s="289">
        <f>SUMPRODUCT(('Diário 1º PA'!$E$4:$E$2007='Analítico Cx.'!$B85)*('Diário 1º PA'!$B$4:$B$2007&gt;=H$4)*('Diário 1º PA'!$B$4:$B$2007&lt;=EOMONTH(H$4,0))*('Diário 1º PA'!$F$4:$F$2007))
+SUMPRODUCT(('Diário 2º PA'!$E$4:$E$1978='Analítico Cx.'!$B85)*('Diário 2º PA'!$B$4:$B$1978&gt;=H$4)*('Diário 2º PA'!$B$4:$B$1978&lt;=EOMONTH(H$4,0))*('Diário 2º PA'!$F$4:$F$1978))
+SUMPRODUCT(('Diário 3º PA'!$E$4:$E$1994='Analítico Cx.'!$B85)*('Diário 3º PA'!$B$4:$B$1994&gt;=H$4)*('Diário 3º PA'!$B$4:$B$1994&lt;=EOMONTH(H$4,0))*('Diário 3º PA'!$F$4:$F$1994))
+SUMPRODUCT(('Diário 4º PA'!$E$4:$E$2000='Analítico Cx.'!$B85)*('Diário 4º PA'!$B$4:$B$2000&gt;=H$4)*('Diário 4º PA'!$B$4:$B$2000&lt;=EOMONTH(H$4,0))*('Diário 4º PA'!$F$4:$F$2000))</f>
        <v>0</v>
      </c>
      <c r="I85" s="289">
        <f>SUMPRODUCT(('Diário 1º PA'!$E$4:$E$2007='Analítico Cx.'!$B85)*('Diário 1º PA'!$B$4:$B$2007&gt;=I$4)*('Diário 1º PA'!$B$4:$B$2007&lt;=EOMONTH(I$4,0))*('Diário 1º PA'!$F$4:$F$2007))
+SUMPRODUCT(('Diário 2º PA'!$E$4:$E$1978='Analítico Cx.'!$B85)*('Diário 2º PA'!$B$4:$B$1978&gt;=I$4)*('Diário 2º PA'!$B$4:$B$1978&lt;=EOMONTH(I$4,0))*('Diário 2º PA'!$F$4:$F$1978))
+SUMPRODUCT(('Diário 3º PA'!$E$4:$E$1994='Analítico Cx.'!$B85)*('Diário 3º PA'!$B$4:$B$1994&gt;=I$4)*('Diário 3º PA'!$B$4:$B$1994&lt;=EOMONTH(I$4,0))*('Diário 3º PA'!$F$4:$F$1994))
+SUMPRODUCT(('Diário 4º PA'!$E$4:$E$2000='Analítico Cx.'!$B85)*('Diário 4º PA'!$B$4:$B$2000&gt;=I$4)*('Diário 4º PA'!$B$4:$B$2000&lt;=EOMONTH(I$4,0))*('Diário 4º PA'!$F$4:$F$2000))</f>
        <v>1165.18</v>
      </c>
      <c r="J85" s="289">
        <f>SUMPRODUCT(('Diário 1º PA'!$E$4:$E$2007='Analítico Cx.'!$B85)*('Diário 1º PA'!$B$4:$B$2007&gt;=J$4)*('Diário 1º PA'!$B$4:$B$2007&lt;=EOMONTH(J$4,0))*('Diário 1º PA'!$F$4:$F$2007))
+SUMPRODUCT(('Diário 2º PA'!$E$4:$E$1978='Analítico Cx.'!$B85)*('Diário 2º PA'!$B$4:$B$1978&gt;=J$4)*('Diário 2º PA'!$B$4:$B$1978&lt;=EOMONTH(J$4,0))*('Diário 2º PA'!$F$4:$F$1978))
+SUMPRODUCT(('Diário 3º PA'!$E$4:$E$1994='Analítico Cx.'!$B85)*('Diário 3º PA'!$B$4:$B$1994&gt;=J$4)*('Diário 3º PA'!$B$4:$B$1994&lt;=EOMONTH(J$4,0))*('Diário 3º PA'!$F$4:$F$1994))
+SUMPRODUCT(('Diário 4º PA'!$E$4:$E$2000='Analítico Cx.'!$B85)*('Diário 4º PA'!$B$4:$B$2000&gt;=J$4)*('Diário 4º PA'!$B$4:$B$2000&lt;=EOMONTH(J$4,0))*('Diário 4º PA'!$F$4:$F$2000))</f>
        <v>0</v>
      </c>
      <c r="K85" s="289">
        <f>SUMPRODUCT(('Diário 1º PA'!$E$4:$E$2007='Analítico Cx.'!$B85)*('Diário 1º PA'!$B$4:$B$2007&gt;=K$4)*('Diário 1º PA'!$B$4:$B$2007&lt;=EOMONTH(K$4,0))*('Diário 1º PA'!$F$4:$F$2007))
+SUMPRODUCT(('Diário 2º PA'!$E$4:$E$1978='Analítico Cx.'!$B85)*('Diário 2º PA'!$B$4:$B$1978&gt;=K$4)*('Diário 2º PA'!$B$4:$B$1978&lt;=EOMONTH(K$4,0))*('Diário 2º PA'!$F$4:$F$1978))
+SUMPRODUCT(('Diário 3º PA'!$E$4:$E$1994='Analítico Cx.'!$B85)*('Diário 3º PA'!$B$4:$B$1994&gt;=K$4)*('Diário 3º PA'!$B$4:$B$1994&lt;=EOMONTH(K$4,0))*('Diário 3º PA'!$F$4:$F$1994))
+SUMPRODUCT(('Diário 4º PA'!$E$4:$E$2000='Analítico Cx.'!$B85)*('Diário 4º PA'!$B$4:$B$2000&gt;=K$4)*('Diário 4º PA'!$B$4:$B$2000&lt;=EOMONTH(K$4,0))*('Diário 4º PA'!$F$4:$F$2000))</f>
        <v>0</v>
      </c>
      <c r="L85" s="289">
        <f>SUMPRODUCT(('Diário 1º PA'!$E$4:$E$2007='Analítico Cx.'!$B85)*('Diário 1º PA'!$B$4:$B$2007&gt;=L$4)*('Diário 1º PA'!$B$4:$B$2007&lt;=EOMONTH(L$4,0))*('Diário 1º PA'!$F$4:$F$2007))
+SUMPRODUCT(('Diário 2º PA'!$E$4:$E$1978='Analítico Cx.'!$B85)*('Diário 2º PA'!$B$4:$B$1978&gt;=L$4)*('Diário 2º PA'!$B$4:$B$1978&lt;=EOMONTH(L$4,0))*('Diário 2º PA'!$F$4:$F$1978))
+SUMPRODUCT(('Diário 3º PA'!$E$4:$E$1994='Analítico Cx.'!$B85)*('Diário 3º PA'!$B$4:$B$1994&gt;=L$4)*('Diário 3º PA'!$B$4:$B$1994&lt;=EOMONTH(L$4,0))*('Diário 3º PA'!$F$4:$F$1994))
+SUMPRODUCT(('Diário 4º PA'!$E$4:$E$2000='Analítico Cx.'!$B85)*('Diário 4º PA'!$B$4:$B$2000&gt;=L$4)*('Diário 4º PA'!$B$4:$B$2000&lt;=EOMONTH(L$4,0))*('Diário 4º PA'!$F$4:$F$2000))</f>
        <v>0</v>
      </c>
      <c r="M85" s="289">
        <f>SUMPRODUCT(('Diário 1º PA'!$E$4:$E$2007='Analítico Cx.'!$B85)*('Diário 1º PA'!$B$4:$B$2007&gt;=M$4)*('Diário 1º PA'!$B$4:$B$2007&lt;=EOMONTH(M$4,0))*('Diário 1º PA'!$F$4:$F$2007))
+SUMPRODUCT(('Diário 2º PA'!$E$4:$E$1978='Analítico Cx.'!$B85)*('Diário 2º PA'!$B$4:$B$1978&gt;=M$4)*('Diário 2º PA'!$B$4:$B$1978&lt;=EOMONTH(M$4,0))*('Diário 2º PA'!$F$4:$F$1978))
+SUMPRODUCT(('Diário 3º PA'!$E$4:$E$1994='Analítico Cx.'!$B85)*('Diário 3º PA'!$B$4:$B$1994&gt;=M$4)*('Diário 3º PA'!$B$4:$B$1994&lt;=EOMONTH(M$4,0))*('Diário 3º PA'!$F$4:$F$1994))
+SUMPRODUCT(('Diário 4º PA'!$E$4:$E$2000='Analítico Cx.'!$B85)*('Diário 4º PA'!$B$4:$B$2000&gt;=M$4)*('Diário 4º PA'!$B$4:$B$2000&lt;=EOMONTH(M$4,0))*('Diário 4º PA'!$F$4:$F$2000))</f>
        <v>0</v>
      </c>
      <c r="N85" s="289">
        <f>SUMPRODUCT(('Diário 1º PA'!$E$4:$E$2007='Analítico Cx.'!$B85)*('Diário 1º PA'!$B$4:$B$2007&gt;=N$4)*('Diário 1º PA'!$B$4:$B$2007&lt;=EOMONTH(N$4,0))*('Diário 1º PA'!$F$4:$F$2007))
+SUMPRODUCT(('Diário 2º PA'!$E$4:$E$1978='Analítico Cx.'!$B85)*('Diário 2º PA'!$B$4:$B$1978&gt;=N$4)*('Diário 2º PA'!$B$4:$B$1978&lt;=EOMONTH(N$4,0))*('Diário 2º PA'!$F$4:$F$1978))
+SUMPRODUCT(('Diário 3º PA'!$E$4:$E$1994='Analítico Cx.'!$B85)*('Diário 3º PA'!$B$4:$B$1994&gt;=N$4)*('Diário 3º PA'!$B$4:$B$1994&lt;=EOMONTH(N$4,0))*('Diário 3º PA'!$F$4:$F$1994))
+SUMPRODUCT(('Diário 4º PA'!$E$4:$E$2000='Analítico Cx.'!$B85)*('Diário 4º PA'!$B$4:$B$2000&gt;=N$4)*('Diário 4º PA'!$B$4:$B$2000&lt;=EOMONTH(N$4,0))*('Diário 4º PA'!$F$4:$F$2000))</f>
        <v>0</v>
      </c>
      <c r="O85" s="315">
        <f t="shared" si="19"/>
        <v>26097.58</v>
      </c>
      <c r="P85" s="316">
        <f t="shared" si="20"/>
        <v>1.2678526126484984E-3</v>
      </c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1:26" ht="23.25" customHeight="1" x14ac:dyDescent="0.25">
      <c r="A86" s="331" t="s">
        <v>270</v>
      </c>
      <c r="B86" s="246" t="s">
        <v>271</v>
      </c>
      <c r="C86" s="289">
        <f>SUMPRODUCT(('Diário 1º PA'!$E$4:$E$2007='Analítico Cx.'!$B86)*('Diário 1º PA'!$B$4:$B$2007&gt;=C$4)*('Diário 1º PA'!$B$4:$B$2007&lt;=EOMONTH(C$4,0))*('Diário 1º PA'!$F$4:$F$2007))
+SUMPRODUCT(('Diário 2º PA'!$E$4:$E$1978='Analítico Cx.'!$B86)*('Diário 2º PA'!$B$4:$B$1978&gt;=C$4)*('Diário 2º PA'!$B$4:$B$1978&lt;=EOMONTH(C$4,0))*('Diário 2º PA'!$F$4:$F$1978))
+SUMPRODUCT(('Diário 3º PA'!$E$4:$E$1994='Analítico Cx.'!$B86)*('Diário 3º PA'!$B$4:$B$1994&gt;=C$4)*('Diário 3º PA'!$B$4:$B$1994&lt;=EOMONTH(C$4,0))*('Diário 3º PA'!$F$4:$F$1994))
+SUMPRODUCT(('Diário 4º PA'!$E$4:$E$2000='Analítico Cx.'!$B86)*('Diário 4º PA'!$B$4:$B$2000&gt;=C$4)*('Diário 4º PA'!$B$4:$B$2000&lt;=EOMONTH(C$4,0))*('Diário 4º PA'!$F$4:$F$2000))</f>
        <v>285</v>
      </c>
      <c r="D86" s="289">
        <f>SUMPRODUCT(('Diário 1º PA'!$E$4:$E$2007='Analítico Cx.'!$B86)*('Diário 1º PA'!$B$4:$B$2007&gt;=D$4)*('Diário 1º PA'!$B$4:$B$2007&lt;=EOMONTH(D$4,0))*('Diário 1º PA'!$F$4:$F$2007))
+SUMPRODUCT(('Diário 2º PA'!$E$4:$E$1978='Analítico Cx.'!$B86)*('Diário 2º PA'!$B$4:$B$1978&gt;=D$4)*('Diário 2º PA'!$B$4:$B$1978&lt;=EOMONTH(D$4,0))*('Diário 2º PA'!$F$4:$F$1978))
+SUMPRODUCT(('Diário 3º PA'!$E$4:$E$1994='Analítico Cx.'!$B86)*('Diário 3º PA'!$B$4:$B$1994&gt;=D$4)*('Diário 3º PA'!$B$4:$B$1994&lt;=EOMONTH(D$4,0))*('Diário 3º PA'!$F$4:$F$1994))
+SUMPRODUCT(('Diário 4º PA'!$E$4:$E$2000='Analítico Cx.'!$B86)*('Diário 4º PA'!$B$4:$B$2000&gt;=D$4)*('Diário 4º PA'!$B$4:$B$2000&lt;=EOMONTH(D$4,0))*('Diário 4º PA'!$F$4:$F$2000))</f>
        <v>0</v>
      </c>
      <c r="E86" s="289">
        <f>SUMPRODUCT(('Diário 1º PA'!$E$4:$E$2007='Analítico Cx.'!$B86)*('Diário 1º PA'!$B$4:$B$2007&gt;=E$4)*('Diário 1º PA'!$B$4:$B$2007&lt;=EOMONTH(E$4,0))*('Diário 1º PA'!$F$4:$F$2007))
+SUMPRODUCT(('Diário 2º PA'!$E$4:$E$1978='Analítico Cx.'!$B86)*('Diário 2º PA'!$B$4:$B$1978&gt;=E$4)*('Diário 2º PA'!$B$4:$B$1978&lt;=EOMONTH(E$4,0))*('Diário 2º PA'!$F$4:$F$1978))
+SUMPRODUCT(('Diário 3º PA'!$E$4:$E$1994='Analítico Cx.'!$B86)*('Diário 3º PA'!$B$4:$B$1994&gt;=E$4)*('Diário 3º PA'!$B$4:$B$1994&lt;=EOMONTH(E$4,0))*('Diário 3º PA'!$F$4:$F$1994))
+SUMPRODUCT(('Diário 4º PA'!$E$4:$E$2000='Analítico Cx.'!$B86)*('Diário 4º PA'!$B$4:$B$2000&gt;=E$4)*('Diário 4º PA'!$B$4:$B$2000&lt;=EOMONTH(E$4,0))*('Diário 4º PA'!$F$4:$F$2000))</f>
        <v>0</v>
      </c>
      <c r="F86" s="289">
        <f>SUMPRODUCT(('Diário 1º PA'!$E$4:$E$2007='Analítico Cx.'!$B86)*('Diário 1º PA'!$B$4:$B$2007&gt;=F$4)*('Diário 1º PA'!$B$4:$B$2007&lt;=EOMONTH(F$4,0))*('Diário 1º PA'!$F$4:$F$2007))
+SUMPRODUCT(('Diário 2º PA'!$E$4:$E$1978='Analítico Cx.'!$B86)*('Diário 2º PA'!$B$4:$B$1978&gt;=F$4)*('Diário 2º PA'!$B$4:$B$1978&lt;=EOMONTH(F$4,0))*('Diário 2º PA'!$F$4:$F$1978))
+SUMPRODUCT(('Diário 3º PA'!$E$4:$E$1994='Analítico Cx.'!$B86)*('Diário 3º PA'!$B$4:$B$1994&gt;=F$4)*('Diário 3º PA'!$B$4:$B$1994&lt;=EOMONTH(F$4,0))*('Diário 3º PA'!$F$4:$F$1994))
+SUMPRODUCT(('Diário 4º PA'!$E$4:$E$2000='Analítico Cx.'!$B86)*('Diário 4º PA'!$B$4:$B$2000&gt;=F$4)*('Diário 4º PA'!$B$4:$B$2000&lt;=EOMONTH(F$4,0))*('Diário 4º PA'!$F$4:$F$2000))</f>
        <v>0</v>
      </c>
      <c r="G86" s="289">
        <f>SUMPRODUCT(('Diário 1º PA'!$E$4:$E$2007='Analítico Cx.'!$B86)*('Diário 1º PA'!$B$4:$B$2007&gt;=G$4)*('Diário 1º PA'!$B$4:$B$2007&lt;=EOMONTH(G$4,0))*('Diário 1º PA'!$F$4:$F$2007))
+SUMPRODUCT(('Diário 2º PA'!$E$4:$E$1978='Analítico Cx.'!$B86)*('Diário 2º PA'!$B$4:$B$1978&gt;=G$4)*('Diário 2º PA'!$B$4:$B$1978&lt;=EOMONTH(G$4,0))*('Diário 2º PA'!$F$4:$F$1978))
+SUMPRODUCT(('Diário 3º PA'!$E$4:$E$1994='Analítico Cx.'!$B86)*('Diário 3º PA'!$B$4:$B$1994&gt;=G$4)*('Diário 3º PA'!$B$4:$B$1994&lt;=EOMONTH(G$4,0))*('Diário 3º PA'!$F$4:$F$1994))
+SUMPRODUCT(('Diário 4º PA'!$E$4:$E$2000='Analítico Cx.'!$B86)*('Diário 4º PA'!$B$4:$B$2000&gt;=G$4)*('Diário 4º PA'!$B$4:$B$2000&lt;=EOMONTH(G$4,0))*('Diário 4º PA'!$F$4:$F$2000))</f>
        <v>0</v>
      </c>
      <c r="H86" s="289">
        <f>SUMPRODUCT(('Diário 1º PA'!$E$4:$E$2007='Analítico Cx.'!$B86)*('Diário 1º PA'!$B$4:$B$2007&gt;=H$4)*('Diário 1º PA'!$B$4:$B$2007&lt;=EOMONTH(H$4,0))*('Diário 1º PA'!$F$4:$F$2007))
+SUMPRODUCT(('Diário 2º PA'!$E$4:$E$1978='Analítico Cx.'!$B86)*('Diário 2º PA'!$B$4:$B$1978&gt;=H$4)*('Diário 2º PA'!$B$4:$B$1978&lt;=EOMONTH(H$4,0))*('Diário 2º PA'!$F$4:$F$1978))
+SUMPRODUCT(('Diário 3º PA'!$E$4:$E$1994='Analítico Cx.'!$B86)*('Diário 3º PA'!$B$4:$B$1994&gt;=H$4)*('Diário 3º PA'!$B$4:$B$1994&lt;=EOMONTH(H$4,0))*('Diário 3º PA'!$F$4:$F$1994))
+SUMPRODUCT(('Diário 4º PA'!$E$4:$E$2000='Analítico Cx.'!$B86)*('Diário 4º PA'!$B$4:$B$2000&gt;=H$4)*('Diário 4º PA'!$B$4:$B$2000&lt;=EOMONTH(H$4,0))*('Diário 4º PA'!$F$4:$F$2000))</f>
        <v>0</v>
      </c>
      <c r="I86" s="289">
        <f>SUMPRODUCT(('Diário 1º PA'!$E$4:$E$2007='Analítico Cx.'!$B86)*('Diário 1º PA'!$B$4:$B$2007&gt;=I$4)*('Diário 1º PA'!$B$4:$B$2007&lt;=EOMONTH(I$4,0))*('Diário 1º PA'!$F$4:$F$2007))
+SUMPRODUCT(('Diário 2º PA'!$E$4:$E$1978='Analítico Cx.'!$B86)*('Diário 2º PA'!$B$4:$B$1978&gt;=I$4)*('Diário 2º PA'!$B$4:$B$1978&lt;=EOMONTH(I$4,0))*('Diário 2º PA'!$F$4:$F$1978))
+SUMPRODUCT(('Diário 3º PA'!$E$4:$E$1994='Analítico Cx.'!$B86)*('Diário 3º PA'!$B$4:$B$1994&gt;=I$4)*('Diário 3º PA'!$B$4:$B$1994&lt;=EOMONTH(I$4,0))*('Diário 3º PA'!$F$4:$F$1994))
+SUMPRODUCT(('Diário 4º PA'!$E$4:$E$2000='Analítico Cx.'!$B86)*('Diário 4º PA'!$B$4:$B$2000&gt;=I$4)*('Diário 4º PA'!$B$4:$B$2000&lt;=EOMONTH(I$4,0))*('Diário 4º PA'!$F$4:$F$2000))</f>
        <v>0</v>
      </c>
      <c r="J86" s="289">
        <f>SUMPRODUCT(('Diário 1º PA'!$E$4:$E$2007='Analítico Cx.'!$B86)*('Diário 1º PA'!$B$4:$B$2007&gt;=J$4)*('Diário 1º PA'!$B$4:$B$2007&lt;=EOMONTH(J$4,0))*('Diário 1º PA'!$F$4:$F$2007))
+SUMPRODUCT(('Diário 2º PA'!$E$4:$E$1978='Analítico Cx.'!$B86)*('Diário 2º PA'!$B$4:$B$1978&gt;=J$4)*('Diário 2º PA'!$B$4:$B$1978&lt;=EOMONTH(J$4,0))*('Diário 2º PA'!$F$4:$F$1978))
+SUMPRODUCT(('Diário 3º PA'!$E$4:$E$1994='Analítico Cx.'!$B86)*('Diário 3º PA'!$B$4:$B$1994&gt;=J$4)*('Diário 3º PA'!$B$4:$B$1994&lt;=EOMONTH(J$4,0))*('Diário 3º PA'!$F$4:$F$1994))
+SUMPRODUCT(('Diário 4º PA'!$E$4:$E$2000='Analítico Cx.'!$B86)*('Diário 4º PA'!$B$4:$B$2000&gt;=J$4)*('Diário 4º PA'!$B$4:$B$2000&lt;=EOMONTH(J$4,0))*('Diário 4º PA'!$F$4:$F$2000))</f>
        <v>0</v>
      </c>
      <c r="K86" s="289">
        <f>SUMPRODUCT(('Diário 1º PA'!$E$4:$E$2007='Analítico Cx.'!$B86)*('Diário 1º PA'!$B$4:$B$2007&gt;=K$4)*('Diário 1º PA'!$B$4:$B$2007&lt;=EOMONTH(K$4,0))*('Diário 1º PA'!$F$4:$F$2007))
+SUMPRODUCT(('Diário 2º PA'!$E$4:$E$1978='Analítico Cx.'!$B86)*('Diário 2º PA'!$B$4:$B$1978&gt;=K$4)*('Diário 2º PA'!$B$4:$B$1978&lt;=EOMONTH(K$4,0))*('Diário 2º PA'!$F$4:$F$1978))
+SUMPRODUCT(('Diário 3º PA'!$E$4:$E$1994='Analítico Cx.'!$B86)*('Diário 3º PA'!$B$4:$B$1994&gt;=K$4)*('Diário 3º PA'!$B$4:$B$1994&lt;=EOMONTH(K$4,0))*('Diário 3º PA'!$F$4:$F$1994))
+SUMPRODUCT(('Diário 4º PA'!$E$4:$E$2000='Analítico Cx.'!$B86)*('Diário 4º PA'!$B$4:$B$2000&gt;=K$4)*('Diário 4º PA'!$B$4:$B$2000&lt;=EOMONTH(K$4,0))*('Diário 4º PA'!$F$4:$F$2000))</f>
        <v>0</v>
      </c>
      <c r="L86" s="289">
        <f>SUMPRODUCT(('Diário 1º PA'!$E$4:$E$2007='Analítico Cx.'!$B86)*('Diário 1º PA'!$B$4:$B$2007&gt;=L$4)*('Diário 1º PA'!$B$4:$B$2007&lt;=EOMONTH(L$4,0))*('Diário 1º PA'!$F$4:$F$2007))
+SUMPRODUCT(('Diário 2º PA'!$E$4:$E$1978='Analítico Cx.'!$B86)*('Diário 2º PA'!$B$4:$B$1978&gt;=L$4)*('Diário 2º PA'!$B$4:$B$1978&lt;=EOMONTH(L$4,0))*('Diário 2º PA'!$F$4:$F$1978))
+SUMPRODUCT(('Diário 3º PA'!$E$4:$E$1994='Analítico Cx.'!$B86)*('Diário 3º PA'!$B$4:$B$1994&gt;=L$4)*('Diário 3º PA'!$B$4:$B$1994&lt;=EOMONTH(L$4,0))*('Diário 3º PA'!$F$4:$F$1994))
+SUMPRODUCT(('Diário 4º PA'!$E$4:$E$2000='Analítico Cx.'!$B86)*('Diário 4º PA'!$B$4:$B$2000&gt;=L$4)*('Diário 4º PA'!$B$4:$B$2000&lt;=EOMONTH(L$4,0))*('Diário 4º PA'!$F$4:$F$2000))</f>
        <v>0</v>
      </c>
      <c r="M86" s="289">
        <f>SUMPRODUCT(('Diário 1º PA'!$E$4:$E$2007='Analítico Cx.'!$B86)*('Diário 1º PA'!$B$4:$B$2007&gt;=M$4)*('Diário 1º PA'!$B$4:$B$2007&lt;=EOMONTH(M$4,0))*('Diário 1º PA'!$F$4:$F$2007))
+SUMPRODUCT(('Diário 2º PA'!$E$4:$E$1978='Analítico Cx.'!$B86)*('Diário 2º PA'!$B$4:$B$1978&gt;=M$4)*('Diário 2º PA'!$B$4:$B$1978&lt;=EOMONTH(M$4,0))*('Diário 2º PA'!$F$4:$F$1978))
+SUMPRODUCT(('Diário 3º PA'!$E$4:$E$1994='Analítico Cx.'!$B86)*('Diário 3º PA'!$B$4:$B$1994&gt;=M$4)*('Diário 3º PA'!$B$4:$B$1994&lt;=EOMONTH(M$4,0))*('Diário 3º PA'!$F$4:$F$1994))
+SUMPRODUCT(('Diário 4º PA'!$E$4:$E$2000='Analítico Cx.'!$B86)*('Diário 4º PA'!$B$4:$B$2000&gt;=M$4)*('Diário 4º PA'!$B$4:$B$2000&lt;=EOMONTH(M$4,0))*('Diário 4º PA'!$F$4:$F$2000))</f>
        <v>0</v>
      </c>
      <c r="N86" s="289">
        <f>SUMPRODUCT(('Diário 1º PA'!$E$4:$E$2007='Analítico Cx.'!$B86)*('Diário 1º PA'!$B$4:$B$2007&gt;=N$4)*('Diário 1º PA'!$B$4:$B$2007&lt;=EOMONTH(N$4,0))*('Diário 1º PA'!$F$4:$F$2007))
+SUMPRODUCT(('Diário 2º PA'!$E$4:$E$1978='Analítico Cx.'!$B86)*('Diário 2º PA'!$B$4:$B$1978&gt;=N$4)*('Diário 2º PA'!$B$4:$B$1978&lt;=EOMONTH(N$4,0))*('Diário 2º PA'!$F$4:$F$1978))
+SUMPRODUCT(('Diário 3º PA'!$E$4:$E$1994='Analítico Cx.'!$B86)*('Diário 3º PA'!$B$4:$B$1994&gt;=N$4)*('Diário 3º PA'!$B$4:$B$1994&lt;=EOMONTH(N$4,0))*('Diário 3º PA'!$F$4:$F$1994))
+SUMPRODUCT(('Diário 4º PA'!$E$4:$E$2000='Analítico Cx.'!$B86)*('Diário 4º PA'!$B$4:$B$2000&gt;=N$4)*('Diário 4º PA'!$B$4:$B$2000&lt;=EOMONTH(N$4,0))*('Diário 4º PA'!$F$4:$F$2000))</f>
        <v>0</v>
      </c>
      <c r="O86" s="315">
        <f t="shared" si="19"/>
        <v>285</v>
      </c>
      <c r="P86" s="316">
        <f t="shared" si="20"/>
        <v>1.384565138242021E-5</v>
      </c>
      <c r="Q86" s="295"/>
      <c r="R86" s="295"/>
      <c r="S86" s="295"/>
      <c r="T86" s="295"/>
      <c r="U86" s="295"/>
      <c r="V86" s="295"/>
      <c r="W86" s="295"/>
      <c r="X86" s="295"/>
      <c r="Y86" s="295"/>
      <c r="Z86" s="295"/>
    </row>
    <row r="87" spans="1:26" ht="23.25" customHeight="1" x14ac:dyDescent="0.25">
      <c r="A87" s="331" t="s">
        <v>272</v>
      </c>
      <c r="B87" s="246" t="s">
        <v>273</v>
      </c>
      <c r="C87" s="289">
        <f>SUMPRODUCT(('Diário 1º PA'!$E$4:$E$2007='Analítico Cx.'!$B87)*('Diário 1º PA'!$B$4:$B$2007&gt;=C$4)*('Diário 1º PA'!$B$4:$B$2007&lt;=EOMONTH(C$4,0))*('Diário 1º PA'!$F$4:$F$2007))
+SUMPRODUCT(('Diário 2º PA'!$E$4:$E$1978='Analítico Cx.'!$B87)*('Diário 2º PA'!$B$4:$B$1978&gt;=C$4)*('Diário 2º PA'!$B$4:$B$1978&lt;=EOMONTH(C$4,0))*('Diário 2º PA'!$F$4:$F$1978))
+SUMPRODUCT(('Diário 3º PA'!$E$4:$E$1994='Analítico Cx.'!$B87)*('Diário 3º PA'!$B$4:$B$1994&gt;=C$4)*('Diário 3º PA'!$B$4:$B$1994&lt;=EOMONTH(C$4,0))*('Diário 3º PA'!$F$4:$F$1994))
+SUMPRODUCT(('Diário 4º PA'!$E$4:$E$2000='Analítico Cx.'!$B87)*('Diário 4º PA'!$B$4:$B$2000&gt;=C$4)*('Diário 4º PA'!$B$4:$B$2000&lt;=EOMONTH(C$4,0))*('Diário 4º PA'!$F$4:$F$2000))</f>
        <v>0</v>
      </c>
      <c r="D87" s="289">
        <f>SUMPRODUCT(('Diário 1º PA'!$E$4:$E$2007='Analítico Cx.'!$B87)*('Diário 1º PA'!$B$4:$B$2007&gt;=D$4)*('Diário 1º PA'!$B$4:$B$2007&lt;=EOMONTH(D$4,0))*('Diário 1º PA'!$F$4:$F$2007))
+SUMPRODUCT(('Diário 2º PA'!$E$4:$E$1978='Analítico Cx.'!$B87)*('Diário 2º PA'!$B$4:$B$1978&gt;=D$4)*('Diário 2º PA'!$B$4:$B$1978&lt;=EOMONTH(D$4,0))*('Diário 2º PA'!$F$4:$F$1978))
+SUMPRODUCT(('Diário 3º PA'!$E$4:$E$1994='Analítico Cx.'!$B87)*('Diário 3º PA'!$B$4:$B$1994&gt;=D$4)*('Diário 3º PA'!$B$4:$B$1994&lt;=EOMONTH(D$4,0))*('Diário 3º PA'!$F$4:$F$1994))
+SUMPRODUCT(('Diário 4º PA'!$E$4:$E$2000='Analítico Cx.'!$B87)*('Diário 4º PA'!$B$4:$B$2000&gt;=D$4)*('Diário 4º PA'!$B$4:$B$2000&lt;=EOMONTH(D$4,0))*('Diário 4º PA'!$F$4:$F$2000))</f>
        <v>11900</v>
      </c>
      <c r="E87" s="289">
        <f>SUMPRODUCT(('Diário 1º PA'!$E$4:$E$2007='Analítico Cx.'!$B87)*('Diário 1º PA'!$B$4:$B$2007&gt;=E$4)*('Diário 1º PA'!$B$4:$B$2007&lt;=EOMONTH(E$4,0))*('Diário 1º PA'!$F$4:$F$2007))
+SUMPRODUCT(('Diário 2º PA'!$E$4:$E$1978='Analítico Cx.'!$B87)*('Diário 2º PA'!$B$4:$B$1978&gt;=E$4)*('Diário 2º PA'!$B$4:$B$1978&lt;=EOMONTH(E$4,0))*('Diário 2º PA'!$F$4:$F$1978))
+SUMPRODUCT(('Diário 3º PA'!$E$4:$E$1994='Analítico Cx.'!$B87)*('Diário 3º PA'!$B$4:$B$1994&gt;=E$4)*('Diário 3º PA'!$B$4:$B$1994&lt;=EOMONTH(E$4,0))*('Diário 3º PA'!$F$4:$F$1994))
+SUMPRODUCT(('Diário 4º PA'!$E$4:$E$2000='Analítico Cx.'!$B87)*('Diário 4º PA'!$B$4:$B$2000&gt;=E$4)*('Diário 4º PA'!$B$4:$B$2000&lt;=EOMONTH(E$4,0))*('Diário 4º PA'!$F$4:$F$2000))</f>
        <v>23800</v>
      </c>
      <c r="F87" s="289">
        <f>SUMPRODUCT(('Diário 1º PA'!$E$4:$E$2007='Analítico Cx.'!$B87)*('Diário 1º PA'!$B$4:$B$2007&gt;=F$4)*('Diário 1º PA'!$B$4:$B$2007&lt;=EOMONTH(F$4,0))*('Diário 1º PA'!$F$4:$F$2007))
+SUMPRODUCT(('Diário 2º PA'!$E$4:$E$1978='Analítico Cx.'!$B87)*('Diário 2º PA'!$B$4:$B$1978&gt;=F$4)*('Diário 2º PA'!$B$4:$B$1978&lt;=EOMONTH(F$4,0))*('Diário 2º PA'!$F$4:$F$1978))
+SUMPRODUCT(('Diário 3º PA'!$E$4:$E$1994='Analítico Cx.'!$B87)*('Diário 3º PA'!$B$4:$B$1994&gt;=F$4)*('Diário 3º PA'!$B$4:$B$1994&lt;=EOMONTH(F$4,0))*('Diário 3º PA'!$F$4:$F$1994))
+SUMPRODUCT(('Diário 4º PA'!$E$4:$E$2000='Analítico Cx.'!$B87)*('Diário 4º PA'!$B$4:$B$2000&gt;=F$4)*('Diário 4º PA'!$B$4:$B$2000&lt;=EOMONTH(F$4,0))*('Diário 4º PA'!$F$4:$F$2000))</f>
        <v>23800</v>
      </c>
      <c r="G87" s="289">
        <f>SUMPRODUCT(('Diário 1º PA'!$E$4:$E$2007='Analítico Cx.'!$B87)*('Diário 1º PA'!$B$4:$B$2007&gt;=G$4)*('Diário 1º PA'!$B$4:$B$2007&lt;=EOMONTH(G$4,0))*('Diário 1º PA'!$F$4:$F$2007))
+SUMPRODUCT(('Diário 2º PA'!$E$4:$E$1978='Analítico Cx.'!$B87)*('Diário 2º PA'!$B$4:$B$1978&gt;=G$4)*('Diário 2º PA'!$B$4:$B$1978&lt;=EOMONTH(G$4,0))*('Diário 2º PA'!$F$4:$F$1978))
+SUMPRODUCT(('Diário 3º PA'!$E$4:$E$1994='Analítico Cx.'!$B87)*('Diário 3º PA'!$B$4:$B$1994&gt;=G$4)*('Diário 3º PA'!$B$4:$B$1994&lt;=EOMONTH(G$4,0))*('Diário 3º PA'!$F$4:$F$1994))
+SUMPRODUCT(('Diário 4º PA'!$E$4:$E$2000='Analítico Cx.'!$B87)*('Diário 4º PA'!$B$4:$B$2000&gt;=G$4)*('Diário 4º PA'!$B$4:$B$2000&lt;=EOMONTH(G$4,0))*('Diário 4º PA'!$F$4:$F$2000))</f>
        <v>79300</v>
      </c>
      <c r="H87" s="289">
        <f>SUMPRODUCT(('Diário 1º PA'!$E$4:$E$2007='Analítico Cx.'!$B87)*('Diário 1º PA'!$B$4:$B$2007&gt;=H$4)*('Diário 1º PA'!$B$4:$B$2007&lt;=EOMONTH(H$4,0))*('Diário 1º PA'!$F$4:$F$2007))
+SUMPRODUCT(('Diário 2º PA'!$E$4:$E$1978='Analítico Cx.'!$B87)*('Diário 2º PA'!$B$4:$B$1978&gt;=H$4)*('Diário 2º PA'!$B$4:$B$1978&lt;=EOMONTH(H$4,0))*('Diário 2º PA'!$F$4:$F$1978))
+SUMPRODUCT(('Diário 3º PA'!$E$4:$E$1994='Analítico Cx.'!$B87)*('Diário 3º PA'!$B$4:$B$1994&gt;=H$4)*('Diário 3º PA'!$B$4:$B$1994&lt;=EOMONTH(H$4,0))*('Diário 3º PA'!$F$4:$F$1994))
+SUMPRODUCT(('Diário 4º PA'!$E$4:$E$2000='Analítico Cx.'!$B87)*('Diário 4º PA'!$B$4:$B$2000&gt;=H$4)*('Diário 4º PA'!$B$4:$B$2000&lt;=EOMONTH(H$4,0))*('Diário 4º PA'!$F$4:$F$2000))</f>
        <v>40330</v>
      </c>
      <c r="I87" s="289">
        <f>SUMPRODUCT(('Diário 1º PA'!$E$4:$E$2007='Analítico Cx.'!$B87)*('Diário 1º PA'!$B$4:$B$2007&gt;=I$4)*('Diário 1º PA'!$B$4:$B$2007&lt;=EOMONTH(I$4,0))*('Diário 1º PA'!$F$4:$F$2007))
+SUMPRODUCT(('Diário 2º PA'!$E$4:$E$1978='Analítico Cx.'!$B87)*('Diário 2º PA'!$B$4:$B$1978&gt;=I$4)*('Diário 2º PA'!$B$4:$B$1978&lt;=EOMONTH(I$4,0))*('Diário 2º PA'!$F$4:$F$1978))
+SUMPRODUCT(('Diário 3º PA'!$E$4:$E$1994='Analítico Cx.'!$B87)*('Diário 3º PA'!$B$4:$B$1994&gt;=I$4)*('Diário 3º PA'!$B$4:$B$1994&lt;=EOMONTH(I$4,0))*('Diário 3º PA'!$F$4:$F$1994))
+SUMPRODUCT(('Diário 4º PA'!$E$4:$E$2000='Analítico Cx.'!$B87)*('Diário 4º PA'!$B$4:$B$2000&gt;=I$4)*('Diário 4º PA'!$B$4:$B$2000&lt;=EOMONTH(I$4,0))*('Diário 4º PA'!$F$4:$F$2000))</f>
        <v>44350</v>
      </c>
      <c r="J87" s="289">
        <f>SUMPRODUCT(('Diário 1º PA'!$E$4:$E$2007='Analítico Cx.'!$B87)*('Diário 1º PA'!$B$4:$B$2007&gt;=J$4)*('Diário 1º PA'!$B$4:$B$2007&lt;=EOMONTH(J$4,0))*('Diário 1º PA'!$F$4:$F$2007))
+SUMPRODUCT(('Diário 2º PA'!$E$4:$E$1978='Analítico Cx.'!$B87)*('Diário 2º PA'!$B$4:$B$1978&gt;=J$4)*('Diário 2º PA'!$B$4:$B$1978&lt;=EOMONTH(J$4,0))*('Diário 2º PA'!$F$4:$F$1978))
+SUMPRODUCT(('Diário 3º PA'!$E$4:$E$1994='Analítico Cx.'!$B87)*('Diário 3º PA'!$B$4:$B$1994&gt;=J$4)*('Diário 3º PA'!$B$4:$B$1994&lt;=EOMONTH(J$4,0))*('Diário 3º PA'!$F$4:$F$1994))
+SUMPRODUCT(('Diário 4º PA'!$E$4:$E$2000='Analítico Cx.'!$B87)*('Diário 4º PA'!$B$4:$B$2000&gt;=J$4)*('Diário 4º PA'!$B$4:$B$2000&lt;=EOMONTH(J$4,0))*('Diário 4º PA'!$F$4:$F$2000))</f>
        <v>0</v>
      </c>
      <c r="K87" s="289">
        <f>SUMPRODUCT(('Diário 1º PA'!$E$4:$E$2007='Analítico Cx.'!$B87)*('Diário 1º PA'!$B$4:$B$2007&gt;=K$4)*('Diário 1º PA'!$B$4:$B$2007&lt;=EOMONTH(K$4,0))*('Diário 1º PA'!$F$4:$F$2007))
+SUMPRODUCT(('Diário 2º PA'!$E$4:$E$1978='Analítico Cx.'!$B87)*('Diário 2º PA'!$B$4:$B$1978&gt;=K$4)*('Diário 2º PA'!$B$4:$B$1978&lt;=EOMONTH(K$4,0))*('Diário 2º PA'!$F$4:$F$1978))
+SUMPRODUCT(('Diário 3º PA'!$E$4:$E$1994='Analítico Cx.'!$B87)*('Diário 3º PA'!$B$4:$B$1994&gt;=K$4)*('Diário 3º PA'!$B$4:$B$1994&lt;=EOMONTH(K$4,0))*('Diário 3º PA'!$F$4:$F$1994))
+SUMPRODUCT(('Diário 4º PA'!$E$4:$E$2000='Analítico Cx.'!$B87)*('Diário 4º PA'!$B$4:$B$2000&gt;=K$4)*('Diário 4º PA'!$B$4:$B$2000&lt;=EOMONTH(K$4,0))*('Diário 4º PA'!$F$4:$F$2000))</f>
        <v>0</v>
      </c>
      <c r="L87" s="289">
        <f>SUMPRODUCT(('Diário 1º PA'!$E$4:$E$2007='Analítico Cx.'!$B87)*('Diário 1º PA'!$B$4:$B$2007&gt;=L$4)*('Diário 1º PA'!$B$4:$B$2007&lt;=EOMONTH(L$4,0))*('Diário 1º PA'!$F$4:$F$2007))
+SUMPRODUCT(('Diário 2º PA'!$E$4:$E$1978='Analítico Cx.'!$B87)*('Diário 2º PA'!$B$4:$B$1978&gt;=L$4)*('Diário 2º PA'!$B$4:$B$1978&lt;=EOMONTH(L$4,0))*('Diário 2º PA'!$F$4:$F$1978))
+SUMPRODUCT(('Diário 3º PA'!$E$4:$E$1994='Analítico Cx.'!$B87)*('Diário 3º PA'!$B$4:$B$1994&gt;=L$4)*('Diário 3º PA'!$B$4:$B$1994&lt;=EOMONTH(L$4,0))*('Diário 3º PA'!$F$4:$F$1994))
+SUMPRODUCT(('Diário 4º PA'!$E$4:$E$2000='Analítico Cx.'!$B87)*('Diário 4º PA'!$B$4:$B$2000&gt;=L$4)*('Diário 4º PA'!$B$4:$B$2000&lt;=EOMONTH(L$4,0))*('Diário 4º PA'!$F$4:$F$2000))</f>
        <v>0</v>
      </c>
      <c r="M87" s="289">
        <f>SUMPRODUCT(('Diário 1º PA'!$E$4:$E$2007='Analítico Cx.'!$B87)*('Diário 1º PA'!$B$4:$B$2007&gt;=M$4)*('Diário 1º PA'!$B$4:$B$2007&lt;=EOMONTH(M$4,0))*('Diário 1º PA'!$F$4:$F$2007))
+SUMPRODUCT(('Diário 2º PA'!$E$4:$E$1978='Analítico Cx.'!$B87)*('Diário 2º PA'!$B$4:$B$1978&gt;=M$4)*('Diário 2º PA'!$B$4:$B$1978&lt;=EOMONTH(M$4,0))*('Diário 2º PA'!$F$4:$F$1978))
+SUMPRODUCT(('Diário 3º PA'!$E$4:$E$1994='Analítico Cx.'!$B87)*('Diário 3º PA'!$B$4:$B$1994&gt;=M$4)*('Diário 3º PA'!$B$4:$B$1994&lt;=EOMONTH(M$4,0))*('Diário 3º PA'!$F$4:$F$1994))
+SUMPRODUCT(('Diário 4º PA'!$E$4:$E$2000='Analítico Cx.'!$B87)*('Diário 4º PA'!$B$4:$B$2000&gt;=M$4)*('Diário 4º PA'!$B$4:$B$2000&lt;=EOMONTH(M$4,0))*('Diário 4º PA'!$F$4:$F$2000))</f>
        <v>0</v>
      </c>
      <c r="N87" s="289">
        <f>SUMPRODUCT(('Diário 1º PA'!$E$4:$E$2007='Analítico Cx.'!$B87)*('Diário 1º PA'!$B$4:$B$2007&gt;=N$4)*('Diário 1º PA'!$B$4:$B$2007&lt;=EOMONTH(N$4,0))*('Diário 1º PA'!$F$4:$F$2007))
+SUMPRODUCT(('Diário 2º PA'!$E$4:$E$1978='Analítico Cx.'!$B87)*('Diário 2º PA'!$B$4:$B$1978&gt;=N$4)*('Diário 2º PA'!$B$4:$B$1978&lt;=EOMONTH(N$4,0))*('Diário 2º PA'!$F$4:$F$1978))
+SUMPRODUCT(('Diário 3º PA'!$E$4:$E$1994='Analítico Cx.'!$B87)*('Diário 3º PA'!$B$4:$B$1994&gt;=N$4)*('Diário 3º PA'!$B$4:$B$1994&lt;=EOMONTH(N$4,0))*('Diário 3º PA'!$F$4:$F$1994))
+SUMPRODUCT(('Diário 4º PA'!$E$4:$E$2000='Analítico Cx.'!$B87)*('Diário 4º PA'!$B$4:$B$2000&gt;=N$4)*('Diário 4º PA'!$B$4:$B$2000&lt;=EOMONTH(N$4,0))*('Diário 4º PA'!$F$4:$F$2000))</f>
        <v>0</v>
      </c>
      <c r="O87" s="315">
        <f t="shared" si="19"/>
        <v>223480</v>
      </c>
      <c r="P87" s="316">
        <f t="shared" si="20"/>
        <v>1.0856933933134276E-2</v>
      </c>
      <c r="Q87" s="295"/>
      <c r="R87" s="295"/>
      <c r="S87" s="295"/>
      <c r="T87" s="295"/>
      <c r="U87" s="295"/>
      <c r="V87" s="295"/>
      <c r="W87" s="295"/>
      <c r="X87" s="295"/>
      <c r="Y87" s="295"/>
      <c r="Z87" s="295"/>
    </row>
    <row r="88" spans="1:26" ht="23.25" customHeight="1" x14ac:dyDescent="0.25">
      <c r="A88" s="331" t="s">
        <v>274</v>
      </c>
      <c r="B88" s="246" t="s">
        <v>275</v>
      </c>
      <c r="C88" s="289">
        <f>SUMPRODUCT(('Diário 1º PA'!$E$4:$E$2007='Analítico Cx.'!$B88)*('Diário 1º PA'!$B$4:$B$2007&gt;=C$4)*('Diário 1º PA'!$B$4:$B$2007&lt;=EOMONTH(C$4,0))*('Diário 1º PA'!$F$4:$F$2007))
+SUMPRODUCT(('Diário 2º PA'!$E$4:$E$1978='Analítico Cx.'!$B88)*('Diário 2º PA'!$B$4:$B$1978&gt;=C$4)*('Diário 2º PA'!$B$4:$B$1978&lt;=EOMONTH(C$4,0))*('Diário 2º PA'!$F$4:$F$1978))
+SUMPRODUCT(('Diário 3º PA'!$E$4:$E$1994='Analítico Cx.'!$B88)*('Diário 3º PA'!$B$4:$B$1994&gt;=C$4)*('Diário 3º PA'!$B$4:$B$1994&lt;=EOMONTH(C$4,0))*('Diário 3º PA'!$F$4:$F$1994))
+SUMPRODUCT(('Diário 4º PA'!$E$4:$E$2000='Analítico Cx.'!$B88)*('Diário 4º PA'!$B$4:$B$2000&gt;=C$4)*('Diário 4º PA'!$B$4:$B$2000&lt;=EOMONTH(C$4,0))*('Diário 4º PA'!$F$4:$F$2000))</f>
        <v>0</v>
      </c>
      <c r="D88" s="289">
        <f>SUMPRODUCT(('Diário 1º PA'!$E$4:$E$2007='Analítico Cx.'!$B88)*('Diário 1º PA'!$B$4:$B$2007&gt;=D$4)*('Diário 1º PA'!$B$4:$B$2007&lt;=EOMONTH(D$4,0))*('Diário 1º PA'!$F$4:$F$2007))
+SUMPRODUCT(('Diário 2º PA'!$E$4:$E$1978='Analítico Cx.'!$B88)*('Diário 2º PA'!$B$4:$B$1978&gt;=D$4)*('Diário 2º PA'!$B$4:$B$1978&lt;=EOMONTH(D$4,0))*('Diário 2º PA'!$F$4:$F$1978))
+SUMPRODUCT(('Diário 3º PA'!$E$4:$E$1994='Analítico Cx.'!$B88)*('Diário 3º PA'!$B$4:$B$1994&gt;=D$4)*('Diário 3º PA'!$B$4:$B$1994&lt;=EOMONTH(D$4,0))*('Diário 3º PA'!$F$4:$F$1994))
+SUMPRODUCT(('Diário 4º PA'!$E$4:$E$2000='Analítico Cx.'!$B88)*('Diário 4º PA'!$B$4:$B$2000&gt;=D$4)*('Diário 4º PA'!$B$4:$B$2000&lt;=EOMONTH(D$4,0))*('Diário 4º PA'!$F$4:$F$2000))</f>
        <v>0</v>
      </c>
      <c r="E88" s="289">
        <f>SUMPRODUCT(('Diário 1º PA'!$E$4:$E$2007='Analítico Cx.'!$B88)*('Diário 1º PA'!$B$4:$B$2007&gt;=E$4)*('Diário 1º PA'!$B$4:$B$2007&lt;=EOMONTH(E$4,0))*('Diário 1º PA'!$F$4:$F$2007))
+SUMPRODUCT(('Diário 2º PA'!$E$4:$E$1978='Analítico Cx.'!$B88)*('Diário 2º PA'!$B$4:$B$1978&gt;=E$4)*('Diário 2º PA'!$B$4:$B$1978&lt;=EOMONTH(E$4,0))*('Diário 2º PA'!$F$4:$F$1978))
+SUMPRODUCT(('Diário 3º PA'!$E$4:$E$1994='Analítico Cx.'!$B88)*('Diário 3º PA'!$B$4:$B$1994&gt;=E$4)*('Diário 3º PA'!$B$4:$B$1994&lt;=EOMONTH(E$4,0))*('Diário 3º PA'!$F$4:$F$1994))
+SUMPRODUCT(('Diário 4º PA'!$E$4:$E$2000='Analítico Cx.'!$B88)*('Diário 4º PA'!$B$4:$B$2000&gt;=E$4)*('Diário 4º PA'!$B$4:$B$2000&lt;=EOMONTH(E$4,0))*('Diário 4º PA'!$F$4:$F$2000))</f>
        <v>0</v>
      </c>
      <c r="F88" s="289">
        <f>SUMPRODUCT(('Diário 1º PA'!$E$4:$E$2007='Analítico Cx.'!$B88)*('Diário 1º PA'!$B$4:$B$2007&gt;=F$4)*('Diário 1º PA'!$B$4:$B$2007&lt;=EOMONTH(F$4,0))*('Diário 1º PA'!$F$4:$F$2007))
+SUMPRODUCT(('Diário 2º PA'!$E$4:$E$1978='Analítico Cx.'!$B88)*('Diário 2º PA'!$B$4:$B$1978&gt;=F$4)*('Diário 2º PA'!$B$4:$B$1978&lt;=EOMONTH(F$4,0))*('Diário 2º PA'!$F$4:$F$1978))
+SUMPRODUCT(('Diário 3º PA'!$E$4:$E$1994='Analítico Cx.'!$B88)*('Diário 3º PA'!$B$4:$B$1994&gt;=F$4)*('Diário 3º PA'!$B$4:$B$1994&lt;=EOMONTH(F$4,0))*('Diário 3º PA'!$F$4:$F$1994))
+SUMPRODUCT(('Diário 4º PA'!$E$4:$E$2000='Analítico Cx.'!$B88)*('Diário 4º PA'!$B$4:$B$2000&gt;=F$4)*('Diário 4º PA'!$B$4:$B$2000&lt;=EOMONTH(F$4,0))*('Diário 4º PA'!$F$4:$F$2000))</f>
        <v>0</v>
      </c>
      <c r="G88" s="289">
        <f>SUMPRODUCT(('Diário 1º PA'!$E$4:$E$2007='Analítico Cx.'!$B88)*('Diário 1º PA'!$B$4:$B$2007&gt;=G$4)*('Diário 1º PA'!$B$4:$B$2007&lt;=EOMONTH(G$4,0))*('Diário 1º PA'!$F$4:$F$2007))
+SUMPRODUCT(('Diário 2º PA'!$E$4:$E$1978='Analítico Cx.'!$B88)*('Diário 2º PA'!$B$4:$B$1978&gt;=G$4)*('Diário 2º PA'!$B$4:$B$1978&lt;=EOMONTH(G$4,0))*('Diário 2º PA'!$F$4:$F$1978))
+SUMPRODUCT(('Diário 3º PA'!$E$4:$E$1994='Analítico Cx.'!$B88)*('Diário 3º PA'!$B$4:$B$1994&gt;=G$4)*('Diário 3º PA'!$B$4:$B$1994&lt;=EOMONTH(G$4,0))*('Diário 3º PA'!$F$4:$F$1994))
+SUMPRODUCT(('Diário 4º PA'!$E$4:$E$2000='Analítico Cx.'!$B88)*('Diário 4º PA'!$B$4:$B$2000&gt;=G$4)*('Diário 4º PA'!$B$4:$B$2000&lt;=EOMONTH(G$4,0))*('Diário 4º PA'!$F$4:$F$2000))</f>
        <v>0</v>
      </c>
      <c r="H88" s="289">
        <f>SUMPRODUCT(('Diário 1º PA'!$E$4:$E$2007='Analítico Cx.'!$B88)*('Diário 1º PA'!$B$4:$B$2007&gt;=H$4)*('Diário 1º PA'!$B$4:$B$2007&lt;=EOMONTH(H$4,0))*('Diário 1º PA'!$F$4:$F$2007))
+SUMPRODUCT(('Diário 2º PA'!$E$4:$E$1978='Analítico Cx.'!$B88)*('Diário 2º PA'!$B$4:$B$1978&gt;=H$4)*('Diário 2º PA'!$B$4:$B$1978&lt;=EOMONTH(H$4,0))*('Diário 2º PA'!$F$4:$F$1978))
+SUMPRODUCT(('Diário 3º PA'!$E$4:$E$1994='Analítico Cx.'!$B88)*('Diário 3º PA'!$B$4:$B$1994&gt;=H$4)*('Diário 3º PA'!$B$4:$B$1994&lt;=EOMONTH(H$4,0))*('Diário 3º PA'!$F$4:$F$1994))
+SUMPRODUCT(('Diário 4º PA'!$E$4:$E$2000='Analítico Cx.'!$B88)*('Diário 4º PA'!$B$4:$B$2000&gt;=H$4)*('Diário 4º PA'!$B$4:$B$2000&lt;=EOMONTH(H$4,0))*('Diário 4º PA'!$F$4:$F$2000))</f>
        <v>0</v>
      </c>
      <c r="I88" s="289">
        <f>SUMPRODUCT(('Diário 1º PA'!$E$4:$E$2007='Analítico Cx.'!$B88)*('Diário 1º PA'!$B$4:$B$2007&gt;=I$4)*('Diário 1º PA'!$B$4:$B$2007&lt;=EOMONTH(I$4,0))*('Diário 1º PA'!$F$4:$F$2007))
+SUMPRODUCT(('Diário 2º PA'!$E$4:$E$1978='Analítico Cx.'!$B88)*('Diário 2º PA'!$B$4:$B$1978&gt;=I$4)*('Diário 2º PA'!$B$4:$B$1978&lt;=EOMONTH(I$4,0))*('Diário 2º PA'!$F$4:$F$1978))
+SUMPRODUCT(('Diário 3º PA'!$E$4:$E$1994='Analítico Cx.'!$B88)*('Diário 3º PA'!$B$4:$B$1994&gt;=I$4)*('Diário 3º PA'!$B$4:$B$1994&lt;=EOMONTH(I$4,0))*('Diário 3º PA'!$F$4:$F$1994))
+SUMPRODUCT(('Diário 4º PA'!$E$4:$E$2000='Analítico Cx.'!$B88)*('Diário 4º PA'!$B$4:$B$2000&gt;=I$4)*('Diário 4º PA'!$B$4:$B$2000&lt;=EOMONTH(I$4,0))*('Diário 4º PA'!$F$4:$F$2000))</f>
        <v>0</v>
      </c>
      <c r="J88" s="289">
        <f>SUMPRODUCT(('Diário 1º PA'!$E$4:$E$2007='Analítico Cx.'!$B88)*('Diário 1º PA'!$B$4:$B$2007&gt;=J$4)*('Diário 1º PA'!$B$4:$B$2007&lt;=EOMONTH(J$4,0))*('Diário 1º PA'!$F$4:$F$2007))
+SUMPRODUCT(('Diário 2º PA'!$E$4:$E$1978='Analítico Cx.'!$B88)*('Diário 2º PA'!$B$4:$B$1978&gt;=J$4)*('Diário 2º PA'!$B$4:$B$1978&lt;=EOMONTH(J$4,0))*('Diário 2º PA'!$F$4:$F$1978))
+SUMPRODUCT(('Diário 3º PA'!$E$4:$E$1994='Analítico Cx.'!$B88)*('Diário 3º PA'!$B$4:$B$1994&gt;=J$4)*('Diário 3º PA'!$B$4:$B$1994&lt;=EOMONTH(J$4,0))*('Diário 3º PA'!$F$4:$F$1994))
+SUMPRODUCT(('Diário 4º PA'!$E$4:$E$2000='Analítico Cx.'!$B88)*('Diário 4º PA'!$B$4:$B$2000&gt;=J$4)*('Diário 4º PA'!$B$4:$B$2000&lt;=EOMONTH(J$4,0))*('Diário 4º PA'!$F$4:$F$2000))</f>
        <v>0</v>
      </c>
      <c r="K88" s="289">
        <f>SUMPRODUCT(('Diário 1º PA'!$E$4:$E$2007='Analítico Cx.'!$B88)*('Diário 1º PA'!$B$4:$B$2007&gt;=K$4)*('Diário 1º PA'!$B$4:$B$2007&lt;=EOMONTH(K$4,0))*('Diário 1º PA'!$F$4:$F$2007))
+SUMPRODUCT(('Diário 2º PA'!$E$4:$E$1978='Analítico Cx.'!$B88)*('Diário 2º PA'!$B$4:$B$1978&gt;=K$4)*('Diário 2º PA'!$B$4:$B$1978&lt;=EOMONTH(K$4,0))*('Diário 2º PA'!$F$4:$F$1978))
+SUMPRODUCT(('Diário 3º PA'!$E$4:$E$1994='Analítico Cx.'!$B88)*('Diário 3º PA'!$B$4:$B$1994&gt;=K$4)*('Diário 3º PA'!$B$4:$B$1994&lt;=EOMONTH(K$4,0))*('Diário 3º PA'!$F$4:$F$1994))
+SUMPRODUCT(('Diário 4º PA'!$E$4:$E$2000='Analítico Cx.'!$B88)*('Diário 4º PA'!$B$4:$B$2000&gt;=K$4)*('Diário 4º PA'!$B$4:$B$2000&lt;=EOMONTH(K$4,0))*('Diário 4º PA'!$F$4:$F$2000))</f>
        <v>0</v>
      </c>
      <c r="L88" s="289">
        <f>SUMPRODUCT(('Diário 1º PA'!$E$4:$E$2007='Analítico Cx.'!$B88)*('Diário 1º PA'!$B$4:$B$2007&gt;=L$4)*('Diário 1º PA'!$B$4:$B$2007&lt;=EOMONTH(L$4,0))*('Diário 1º PA'!$F$4:$F$2007))
+SUMPRODUCT(('Diário 2º PA'!$E$4:$E$1978='Analítico Cx.'!$B88)*('Diário 2º PA'!$B$4:$B$1978&gt;=L$4)*('Diário 2º PA'!$B$4:$B$1978&lt;=EOMONTH(L$4,0))*('Diário 2º PA'!$F$4:$F$1978))
+SUMPRODUCT(('Diário 3º PA'!$E$4:$E$1994='Analítico Cx.'!$B88)*('Diário 3º PA'!$B$4:$B$1994&gt;=L$4)*('Diário 3º PA'!$B$4:$B$1994&lt;=EOMONTH(L$4,0))*('Diário 3º PA'!$F$4:$F$1994))
+SUMPRODUCT(('Diário 4º PA'!$E$4:$E$2000='Analítico Cx.'!$B88)*('Diário 4º PA'!$B$4:$B$2000&gt;=L$4)*('Diário 4º PA'!$B$4:$B$2000&lt;=EOMONTH(L$4,0))*('Diário 4º PA'!$F$4:$F$2000))</f>
        <v>0</v>
      </c>
      <c r="M88" s="289">
        <f>SUMPRODUCT(('Diário 1º PA'!$E$4:$E$2007='Analítico Cx.'!$B88)*('Diário 1º PA'!$B$4:$B$2007&gt;=M$4)*('Diário 1º PA'!$B$4:$B$2007&lt;=EOMONTH(M$4,0))*('Diário 1º PA'!$F$4:$F$2007))
+SUMPRODUCT(('Diário 2º PA'!$E$4:$E$1978='Analítico Cx.'!$B88)*('Diário 2º PA'!$B$4:$B$1978&gt;=M$4)*('Diário 2º PA'!$B$4:$B$1978&lt;=EOMONTH(M$4,0))*('Diário 2º PA'!$F$4:$F$1978))
+SUMPRODUCT(('Diário 3º PA'!$E$4:$E$1994='Analítico Cx.'!$B88)*('Diário 3º PA'!$B$4:$B$1994&gt;=M$4)*('Diário 3º PA'!$B$4:$B$1994&lt;=EOMONTH(M$4,0))*('Diário 3º PA'!$F$4:$F$1994))
+SUMPRODUCT(('Diário 4º PA'!$E$4:$E$2000='Analítico Cx.'!$B88)*('Diário 4º PA'!$B$4:$B$2000&gt;=M$4)*('Diário 4º PA'!$B$4:$B$2000&lt;=EOMONTH(M$4,0))*('Diário 4º PA'!$F$4:$F$2000))</f>
        <v>0</v>
      </c>
      <c r="N88" s="289">
        <f>SUMPRODUCT(('Diário 1º PA'!$E$4:$E$2007='Analítico Cx.'!$B88)*('Diário 1º PA'!$B$4:$B$2007&gt;=N$4)*('Diário 1º PA'!$B$4:$B$2007&lt;=EOMONTH(N$4,0))*('Diário 1º PA'!$F$4:$F$2007))
+SUMPRODUCT(('Diário 2º PA'!$E$4:$E$1978='Analítico Cx.'!$B88)*('Diário 2º PA'!$B$4:$B$1978&gt;=N$4)*('Diário 2º PA'!$B$4:$B$1978&lt;=EOMONTH(N$4,0))*('Diário 2º PA'!$F$4:$F$1978))
+SUMPRODUCT(('Diário 3º PA'!$E$4:$E$1994='Analítico Cx.'!$B88)*('Diário 3º PA'!$B$4:$B$1994&gt;=N$4)*('Diário 3º PA'!$B$4:$B$1994&lt;=EOMONTH(N$4,0))*('Diário 3º PA'!$F$4:$F$1994))
+SUMPRODUCT(('Diário 4º PA'!$E$4:$E$2000='Analítico Cx.'!$B88)*('Diário 4º PA'!$B$4:$B$2000&gt;=N$4)*('Diário 4º PA'!$B$4:$B$2000&lt;=EOMONTH(N$4,0))*('Diário 4º PA'!$F$4:$F$2000))</f>
        <v>0</v>
      </c>
      <c r="O88" s="315">
        <f t="shared" si="19"/>
        <v>0</v>
      </c>
      <c r="P88" s="316">
        <f t="shared" si="20"/>
        <v>0</v>
      </c>
      <c r="Q88" s="295"/>
      <c r="R88" s="295"/>
      <c r="S88" s="295"/>
      <c r="T88" s="295"/>
      <c r="U88" s="295"/>
      <c r="V88" s="295"/>
      <c r="W88" s="295"/>
      <c r="X88" s="295"/>
      <c r="Y88" s="295"/>
      <c r="Z88" s="295"/>
    </row>
    <row r="89" spans="1:26" ht="23.25" customHeight="1" x14ac:dyDescent="0.25">
      <c r="A89" s="331" t="s">
        <v>276</v>
      </c>
      <c r="B89" s="246" t="s">
        <v>277</v>
      </c>
      <c r="C89" s="289">
        <f>SUMPRODUCT(('Diário 1º PA'!$E$4:$E$2007='Analítico Cx.'!$B89)*('Diário 1º PA'!$B$4:$B$2007&gt;=C$4)*('Diário 1º PA'!$B$4:$B$2007&lt;=EOMONTH(C$4,0))*('Diário 1º PA'!$F$4:$F$2007))
+SUMPRODUCT(('Diário 2º PA'!$E$4:$E$1978='Analítico Cx.'!$B89)*('Diário 2º PA'!$B$4:$B$1978&gt;=C$4)*('Diário 2º PA'!$B$4:$B$1978&lt;=EOMONTH(C$4,0))*('Diário 2º PA'!$F$4:$F$1978))
+SUMPRODUCT(('Diário 3º PA'!$E$4:$E$1994='Analítico Cx.'!$B89)*('Diário 3º PA'!$B$4:$B$1994&gt;=C$4)*('Diário 3º PA'!$B$4:$B$1994&lt;=EOMONTH(C$4,0))*('Diário 3º PA'!$F$4:$F$1994))
+SUMPRODUCT(('Diário 4º PA'!$E$4:$E$2000='Analítico Cx.'!$B89)*('Diário 4º PA'!$B$4:$B$2000&gt;=C$4)*('Diário 4º PA'!$B$4:$B$2000&lt;=EOMONTH(C$4,0))*('Diário 4º PA'!$F$4:$F$2000))</f>
        <v>0</v>
      </c>
      <c r="D89" s="289">
        <f>SUMPRODUCT(('Diário 1º PA'!$E$4:$E$2007='Analítico Cx.'!$B89)*('Diário 1º PA'!$B$4:$B$2007&gt;=D$4)*('Diário 1º PA'!$B$4:$B$2007&lt;=EOMONTH(D$4,0))*('Diário 1º PA'!$F$4:$F$2007))
+SUMPRODUCT(('Diário 2º PA'!$E$4:$E$1978='Analítico Cx.'!$B89)*('Diário 2º PA'!$B$4:$B$1978&gt;=D$4)*('Diário 2º PA'!$B$4:$B$1978&lt;=EOMONTH(D$4,0))*('Diário 2º PA'!$F$4:$F$1978))
+SUMPRODUCT(('Diário 3º PA'!$E$4:$E$1994='Analítico Cx.'!$B89)*('Diário 3º PA'!$B$4:$B$1994&gt;=D$4)*('Diário 3º PA'!$B$4:$B$1994&lt;=EOMONTH(D$4,0))*('Diário 3º PA'!$F$4:$F$1994))
+SUMPRODUCT(('Diário 4º PA'!$E$4:$E$2000='Analítico Cx.'!$B89)*('Diário 4º PA'!$B$4:$B$2000&gt;=D$4)*('Diário 4º PA'!$B$4:$B$2000&lt;=EOMONTH(D$4,0))*('Diário 4º PA'!$F$4:$F$2000))</f>
        <v>0</v>
      </c>
      <c r="E89" s="289">
        <f>SUMPRODUCT(('Diário 1º PA'!$E$4:$E$2007='Analítico Cx.'!$B89)*('Diário 1º PA'!$B$4:$B$2007&gt;=E$4)*('Diário 1º PA'!$B$4:$B$2007&lt;=EOMONTH(E$4,0))*('Diário 1º PA'!$F$4:$F$2007))
+SUMPRODUCT(('Diário 2º PA'!$E$4:$E$1978='Analítico Cx.'!$B89)*('Diário 2º PA'!$B$4:$B$1978&gt;=E$4)*('Diário 2º PA'!$B$4:$B$1978&lt;=EOMONTH(E$4,0))*('Diário 2º PA'!$F$4:$F$1978))
+SUMPRODUCT(('Diário 3º PA'!$E$4:$E$1994='Analítico Cx.'!$B89)*('Diário 3º PA'!$B$4:$B$1994&gt;=E$4)*('Diário 3º PA'!$B$4:$B$1994&lt;=EOMONTH(E$4,0))*('Diário 3º PA'!$F$4:$F$1994))
+SUMPRODUCT(('Diário 4º PA'!$E$4:$E$2000='Analítico Cx.'!$B89)*('Diário 4º PA'!$B$4:$B$2000&gt;=E$4)*('Diário 4º PA'!$B$4:$B$2000&lt;=EOMONTH(E$4,0))*('Diário 4º PA'!$F$4:$F$2000))</f>
        <v>0</v>
      </c>
      <c r="F89" s="289">
        <f>SUMPRODUCT(('Diário 1º PA'!$E$4:$E$2007='Analítico Cx.'!$B89)*('Diário 1º PA'!$B$4:$B$2007&gt;=F$4)*('Diário 1º PA'!$B$4:$B$2007&lt;=EOMONTH(F$4,0))*('Diário 1º PA'!$F$4:$F$2007))
+SUMPRODUCT(('Diário 2º PA'!$E$4:$E$1978='Analítico Cx.'!$B89)*('Diário 2º PA'!$B$4:$B$1978&gt;=F$4)*('Diário 2º PA'!$B$4:$B$1978&lt;=EOMONTH(F$4,0))*('Diário 2º PA'!$F$4:$F$1978))
+SUMPRODUCT(('Diário 3º PA'!$E$4:$E$1994='Analítico Cx.'!$B89)*('Diário 3º PA'!$B$4:$B$1994&gt;=F$4)*('Diário 3º PA'!$B$4:$B$1994&lt;=EOMONTH(F$4,0))*('Diário 3º PA'!$F$4:$F$1994))
+SUMPRODUCT(('Diário 4º PA'!$E$4:$E$2000='Analítico Cx.'!$B89)*('Diário 4º PA'!$B$4:$B$2000&gt;=F$4)*('Diário 4º PA'!$B$4:$B$2000&lt;=EOMONTH(F$4,0))*('Diário 4º PA'!$F$4:$F$2000))</f>
        <v>0</v>
      </c>
      <c r="G89" s="289">
        <f>SUMPRODUCT(('Diário 1º PA'!$E$4:$E$2007='Analítico Cx.'!$B89)*('Diário 1º PA'!$B$4:$B$2007&gt;=G$4)*('Diário 1º PA'!$B$4:$B$2007&lt;=EOMONTH(G$4,0))*('Diário 1º PA'!$F$4:$F$2007))
+SUMPRODUCT(('Diário 2º PA'!$E$4:$E$1978='Analítico Cx.'!$B89)*('Diário 2º PA'!$B$4:$B$1978&gt;=G$4)*('Diário 2º PA'!$B$4:$B$1978&lt;=EOMONTH(G$4,0))*('Diário 2º PA'!$F$4:$F$1978))
+SUMPRODUCT(('Diário 3º PA'!$E$4:$E$1994='Analítico Cx.'!$B89)*('Diário 3º PA'!$B$4:$B$1994&gt;=G$4)*('Diário 3º PA'!$B$4:$B$1994&lt;=EOMONTH(G$4,0))*('Diário 3º PA'!$F$4:$F$1994))
+SUMPRODUCT(('Diário 4º PA'!$E$4:$E$2000='Analítico Cx.'!$B89)*('Diário 4º PA'!$B$4:$B$2000&gt;=G$4)*('Diário 4º PA'!$B$4:$B$2000&lt;=EOMONTH(G$4,0))*('Diário 4º PA'!$F$4:$F$2000))</f>
        <v>0</v>
      </c>
      <c r="H89" s="289">
        <f>SUMPRODUCT(('Diário 1º PA'!$E$4:$E$2007='Analítico Cx.'!$B89)*('Diário 1º PA'!$B$4:$B$2007&gt;=H$4)*('Diário 1º PA'!$B$4:$B$2007&lt;=EOMONTH(H$4,0))*('Diário 1º PA'!$F$4:$F$2007))
+SUMPRODUCT(('Diário 2º PA'!$E$4:$E$1978='Analítico Cx.'!$B89)*('Diário 2º PA'!$B$4:$B$1978&gt;=H$4)*('Diário 2º PA'!$B$4:$B$1978&lt;=EOMONTH(H$4,0))*('Diário 2º PA'!$F$4:$F$1978))
+SUMPRODUCT(('Diário 3º PA'!$E$4:$E$1994='Analítico Cx.'!$B89)*('Diário 3º PA'!$B$4:$B$1994&gt;=H$4)*('Diário 3º PA'!$B$4:$B$1994&lt;=EOMONTH(H$4,0))*('Diário 3º PA'!$F$4:$F$1994))
+SUMPRODUCT(('Diário 4º PA'!$E$4:$E$2000='Analítico Cx.'!$B89)*('Diário 4º PA'!$B$4:$B$2000&gt;=H$4)*('Diário 4º PA'!$B$4:$B$2000&lt;=EOMONTH(H$4,0))*('Diário 4º PA'!$F$4:$F$2000))</f>
        <v>0</v>
      </c>
      <c r="I89" s="289">
        <f>SUMPRODUCT(('Diário 1º PA'!$E$4:$E$2007='Analítico Cx.'!$B89)*('Diário 1º PA'!$B$4:$B$2007&gt;=I$4)*('Diário 1º PA'!$B$4:$B$2007&lt;=EOMONTH(I$4,0))*('Diário 1º PA'!$F$4:$F$2007))
+SUMPRODUCT(('Diário 2º PA'!$E$4:$E$1978='Analítico Cx.'!$B89)*('Diário 2º PA'!$B$4:$B$1978&gt;=I$4)*('Diário 2º PA'!$B$4:$B$1978&lt;=EOMONTH(I$4,0))*('Diário 2º PA'!$F$4:$F$1978))
+SUMPRODUCT(('Diário 3º PA'!$E$4:$E$1994='Analítico Cx.'!$B89)*('Diário 3º PA'!$B$4:$B$1994&gt;=I$4)*('Diário 3º PA'!$B$4:$B$1994&lt;=EOMONTH(I$4,0))*('Diário 3º PA'!$F$4:$F$1994))
+SUMPRODUCT(('Diário 4º PA'!$E$4:$E$2000='Analítico Cx.'!$B89)*('Diário 4º PA'!$B$4:$B$2000&gt;=I$4)*('Diário 4º PA'!$B$4:$B$2000&lt;=EOMONTH(I$4,0))*('Diário 4º PA'!$F$4:$F$2000))</f>
        <v>0</v>
      </c>
      <c r="J89" s="289">
        <f>SUMPRODUCT(('Diário 1º PA'!$E$4:$E$2007='Analítico Cx.'!$B89)*('Diário 1º PA'!$B$4:$B$2007&gt;=J$4)*('Diário 1º PA'!$B$4:$B$2007&lt;=EOMONTH(J$4,0))*('Diário 1º PA'!$F$4:$F$2007))
+SUMPRODUCT(('Diário 2º PA'!$E$4:$E$1978='Analítico Cx.'!$B89)*('Diário 2º PA'!$B$4:$B$1978&gt;=J$4)*('Diário 2º PA'!$B$4:$B$1978&lt;=EOMONTH(J$4,0))*('Diário 2º PA'!$F$4:$F$1978))
+SUMPRODUCT(('Diário 3º PA'!$E$4:$E$1994='Analítico Cx.'!$B89)*('Diário 3º PA'!$B$4:$B$1994&gt;=J$4)*('Diário 3º PA'!$B$4:$B$1994&lt;=EOMONTH(J$4,0))*('Diário 3º PA'!$F$4:$F$1994))
+SUMPRODUCT(('Diário 4º PA'!$E$4:$E$2000='Analítico Cx.'!$B89)*('Diário 4º PA'!$B$4:$B$2000&gt;=J$4)*('Diário 4º PA'!$B$4:$B$2000&lt;=EOMONTH(J$4,0))*('Diário 4º PA'!$F$4:$F$2000))</f>
        <v>0</v>
      </c>
      <c r="K89" s="289">
        <f>SUMPRODUCT(('Diário 1º PA'!$E$4:$E$2007='Analítico Cx.'!$B89)*('Diário 1º PA'!$B$4:$B$2007&gt;=K$4)*('Diário 1º PA'!$B$4:$B$2007&lt;=EOMONTH(K$4,0))*('Diário 1º PA'!$F$4:$F$2007))
+SUMPRODUCT(('Diário 2º PA'!$E$4:$E$1978='Analítico Cx.'!$B89)*('Diário 2º PA'!$B$4:$B$1978&gt;=K$4)*('Diário 2º PA'!$B$4:$B$1978&lt;=EOMONTH(K$4,0))*('Diário 2º PA'!$F$4:$F$1978))
+SUMPRODUCT(('Diário 3º PA'!$E$4:$E$1994='Analítico Cx.'!$B89)*('Diário 3º PA'!$B$4:$B$1994&gt;=K$4)*('Diário 3º PA'!$B$4:$B$1994&lt;=EOMONTH(K$4,0))*('Diário 3º PA'!$F$4:$F$1994))
+SUMPRODUCT(('Diário 4º PA'!$E$4:$E$2000='Analítico Cx.'!$B89)*('Diário 4º PA'!$B$4:$B$2000&gt;=K$4)*('Diário 4º PA'!$B$4:$B$2000&lt;=EOMONTH(K$4,0))*('Diário 4º PA'!$F$4:$F$2000))</f>
        <v>0</v>
      </c>
      <c r="L89" s="289">
        <f>SUMPRODUCT(('Diário 1º PA'!$E$4:$E$2007='Analítico Cx.'!$B89)*('Diário 1º PA'!$B$4:$B$2007&gt;=L$4)*('Diário 1º PA'!$B$4:$B$2007&lt;=EOMONTH(L$4,0))*('Diário 1º PA'!$F$4:$F$2007))
+SUMPRODUCT(('Diário 2º PA'!$E$4:$E$1978='Analítico Cx.'!$B89)*('Diário 2º PA'!$B$4:$B$1978&gt;=L$4)*('Diário 2º PA'!$B$4:$B$1978&lt;=EOMONTH(L$4,0))*('Diário 2º PA'!$F$4:$F$1978))
+SUMPRODUCT(('Diário 3º PA'!$E$4:$E$1994='Analítico Cx.'!$B89)*('Diário 3º PA'!$B$4:$B$1994&gt;=L$4)*('Diário 3º PA'!$B$4:$B$1994&lt;=EOMONTH(L$4,0))*('Diário 3º PA'!$F$4:$F$1994))
+SUMPRODUCT(('Diário 4º PA'!$E$4:$E$2000='Analítico Cx.'!$B89)*('Diário 4º PA'!$B$4:$B$2000&gt;=L$4)*('Diário 4º PA'!$B$4:$B$2000&lt;=EOMONTH(L$4,0))*('Diário 4º PA'!$F$4:$F$2000))</f>
        <v>0</v>
      </c>
      <c r="M89" s="289">
        <f>SUMPRODUCT(('Diário 1º PA'!$E$4:$E$2007='Analítico Cx.'!$B89)*('Diário 1º PA'!$B$4:$B$2007&gt;=M$4)*('Diário 1º PA'!$B$4:$B$2007&lt;=EOMONTH(M$4,0))*('Diário 1º PA'!$F$4:$F$2007))
+SUMPRODUCT(('Diário 2º PA'!$E$4:$E$1978='Analítico Cx.'!$B89)*('Diário 2º PA'!$B$4:$B$1978&gt;=M$4)*('Diário 2º PA'!$B$4:$B$1978&lt;=EOMONTH(M$4,0))*('Diário 2º PA'!$F$4:$F$1978))
+SUMPRODUCT(('Diário 3º PA'!$E$4:$E$1994='Analítico Cx.'!$B89)*('Diário 3º PA'!$B$4:$B$1994&gt;=M$4)*('Diário 3º PA'!$B$4:$B$1994&lt;=EOMONTH(M$4,0))*('Diário 3º PA'!$F$4:$F$1994))
+SUMPRODUCT(('Diário 4º PA'!$E$4:$E$2000='Analítico Cx.'!$B89)*('Diário 4º PA'!$B$4:$B$2000&gt;=M$4)*('Diário 4º PA'!$B$4:$B$2000&lt;=EOMONTH(M$4,0))*('Diário 4º PA'!$F$4:$F$2000))</f>
        <v>0</v>
      </c>
      <c r="N89" s="289">
        <f>SUMPRODUCT(('Diário 1º PA'!$E$4:$E$2007='Analítico Cx.'!$B89)*('Diário 1º PA'!$B$4:$B$2007&gt;=N$4)*('Diário 1º PA'!$B$4:$B$2007&lt;=EOMONTH(N$4,0))*('Diário 1º PA'!$F$4:$F$2007))
+SUMPRODUCT(('Diário 2º PA'!$E$4:$E$1978='Analítico Cx.'!$B89)*('Diário 2º PA'!$B$4:$B$1978&gt;=N$4)*('Diário 2º PA'!$B$4:$B$1978&lt;=EOMONTH(N$4,0))*('Diário 2º PA'!$F$4:$F$1978))
+SUMPRODUCT(('Diário 3º PA'!$E$4:$E$1994='Analítico Cx.'!$B89)*('Diário 3º PA'!$B$4:$B$1994&gt;=N$4)*('Diário 3º PA'!$B$4:$B$1994&lt;=EOMONTH(N$4,0))*('Diário 3º PA'!$F$4:$F$1994))
+SUMPRODUCT(('Diário 4º PA'!$E$4:$E$2000='Analítico Cx.'!$B89)*('Diário 4º PA'!$B$4:$B$2000&gt;=N$4)*('Diário 4º PA'!$B$4:$B$2000&lt;=EOMONTH(N$4,0))*('Diário 4º PA'!$F$4:$F$2000))</f>
        <v>0</v>
      </c>
      <c r="O89" s="315">
        <f t="shared" si="19"/>
        <v>0</v>
      </c>
      <c r="P89" s="316">
        <f t="shared" si="20"/>
        <v>0</v>
      </c>
      <c r="Q89" s="295"/>
      <c r="R89" s="295"/>
      <c r="S89" s="295"/>
      <c r="T89" s="295"/>
      <c r="U89" s="295"/>
      <c r="V89" s="295"/>
      <c r="W89" s="295"/>
      <c r="X89" s="295"/>
      <c r="Y89" s="295"/>
      <c r="Z89" s="295"/>
    </row>
    <row r="90" spans="1:26" ht="23.25" customHeight="1" x14ac:dyDescent="0.25">
      <c r="A90" s="331" t="s">
        <v>278</v>
      </c>
      <c r="B90" s="246" t="s">
        <v>279</v>
      </c>
      <c r="C90" s="289">
        <f>SUMPRODUCT(('Diário 1º PA'!$E$4:$E$2007='Analítico Cx.'!$B90)*('Diário 1º PA'!$B$4:$B$2007&gt;=C$4)*('Diário 1º PA'!$B$4:$B$2007&lt;=EOMONTH(C$4,0))*('Diário 1º PA'!$F$4:$F$2007))
+SUMPRODUCT(('Diário 2º PA'!$E$4:$E$1978='Analítico Cx.'!$B90)*('Diário 2º PA'!$B$4:$B$1978&gt;=C$4)*('Diário 2º PA'!$B$4:$B$1978&lt;=EOMONTH(C$4,0))*('Diário 2º PA'!$F$4:$F$1978))
+SUMPRODUCT(('Diário 3º PA'!$E$4:$E$1994='Analítico Cx.'!$B90)*('Diário 3º PA'!$B$4:$B$1994&gt;=C$4)*('Diário 3º PA'!$B$4:$B$1994&lt;=EOMONTH(C$4,0))*('Diário 3º PA'!$F$4:$F$1994))
+SUMPRODUCT(('Diário 4º PA'!$E$4:$E$2000='Analítico Cx.'!$B90)*('Diário 4º PA'!$B$4:$B$2000&gt;=C$4)*('Diário 4º PA'!$B$4:$B$2000&lt;=EOMONTH(C$4,0))*('Diário 4º PA'!$F$4:$F$2000))</f>
        <v>0</v>
      </c>
      <c r="D90" s="289">
        <f>SUMPRODUCT(('Diário 1º PA'!$E$4:$E$2007='Analítico Cx.'!$B90)*('Diário 1º PA'!$B$4:$B$2007&gt;=D$4)*('Diário 1º PA'!$B$4:$B$2007&lt;=EOMONTH(D$4,0))*('Diário 1º PA'!$F$4:$F$2007))
+SUMPRODUCT(('Diário 2º PA'!$E$4:$E$1978='Analítico Cx.'!$B90)*('Diário 2º PA'!$B$4:$B$1978&gt;=D$4)*('Diário 2º PA'!$B$4:$B$1978&lt;=EOMONTH(D$4,0))*('Diário 2º PA'!$F$4:$F$1978))
+SUMPRODUCT(('Diário 3º PA'!$E$4:$E$1994='Analítico Cx.'!$B90)*('Diário 3º PA'!$B$4:$B$1994&gt;=D$4)*('Diário 3º PA'!$B$4:$B$1994&lt;=EOMONTH(D$4,0))*('Diário 3º PA'!$F$4:$F$1994))
+SUMPRODUCT(('Diário 4º PA'!$E$4:$E$2000='Analítico Cx.'!$B90)*('Diário 4º PA'!$B$4:$B$2000&gt;=D$4)*('Diário 4º PA'!$B$4:$B$2000&lt;=EOMONTH(D$4,0))*('Diário 4º PA'!$F$4:$F$2000))</f>
        <v>2239.54</v>
      </c>
      <c r="E90" s="289">
        <f>SUMPRODUCT(('Diário 1º PA'!$E$4:$E$2007='Analítico Cx.'!$B90)*('Diário 1º PA'!$B$4:$B$2007&gt;=E$4)*('Diário 1º PA'!$B$4:$B$2007&lt;=EOMONTH(E$4,0))*('Diário 1º PA'!$F$4:$F$2007))
+SUMPRODUCT(('Diário 2º PA'!$E$4:$E$1978='Analítico Cx.'!$B90)*('Diário 2º PA'!$B$4:$B$1978&gt;=E$4)*('Diário 2º PA'!$B$4:$B$1978&lt;=EOMONTH(E$4,0))*('Diário 2º PA'!$F$4:$F$1978))
+SUMPRODUCT(('Diário 3º PA'!$E$4:$E$1994='Analítico Cx.'!$B90)*('Diário 3º PA'!$B$4:$B$1994&gt;=E$4)*('Diário 3º PA'!$B$4:$B$1994&lt;=EOMONTH(E$4,0))*('Diário 3º PA'!$F$4:$F$1994))
+SUMPRODUCT(('Diário 4º PA'!$E$4:$E$2000='Analítico Cx.'!$B90)*('Diário 4º PA'!$B$4:$B$2000&gt;=E$4)*('Diário 4º PA'!$B$4:$B$2000&lt;=EOMONTH(E$4,0))*('Diário 4º PA'!$F$4:$F$2000))</f>
        <v>2016.7500000000002</v>
      </c>
      <c r="F90" s="289">
        <f>SUMPRODUCT(('Diário 1º PA'!$E$4:$E$2007='Analítico Cx.'!$B90)*('Diário 1º PA'!$B$4:$B$2007&gt;=F$4)*('Diário 1º PA'!$B$4:$B$2007&lt;=EOMONTH(F$4,0))*('Diário 1º PA'!$F$4:$F$2007))
+SUMPRODUCT(('Diário 2º PA'!$E$4:$E$1978='Analítico Cx.'!$B90)*('Diário 2º PA'!$B$4:$B$1978&gt;=F$4)*('Diário 2º PA'!$B$4:$B$1978&lt;=EOMONTH(F$4,0))*('Diário 2º PA'!$F$4:$F$1978))
+SUMPRODUCT(('Diário 3º PA'!$E$4:$E$1994='Analítico Cx.'!$B90)*('Diário 3º PA'!$B$4:$B$1994&gt;=F$4)*('Diário 3º PA'!$B$4:$B$1994&lt;=EOMONTH(F$4,0))*('Diário 3º PA'!$F$4:$F$1994))
+SUMPRODUCT(('Diário 4º PA'!$E$4:$E$2000='Analítico Cx.'!$B90)*('Diário 4º PA'!$B$4:$B$2000&gt;=F$4)*('Diário 4º PA'!$B$4:$B$2000&lt;=EOMONTH(F$4,0))*('Diário 4º PA'!$F$4:$F$2000))</f>
        <v>2175.7800000000002</v>
      </c>
      <c r="G90" s="289">
        <f>SUMPRODUCT(('Diário 1º PA'!$E$4:$E$2007='Analítico Cx.'!$B90)*('Diário 1º PA'!$B$4:$B$2007&gt;=G$4)*('Diário 1º PA'!$B$4:$B$2007&lt;=EOMONTH(G$4,0))*('Diário 1º PA'!$F$4:$F$2007))
+SUMPRODUCT(('Diário 2º PA'!$E$4:$E$1978='Analítico Cx.'!$B90)*('Diário 2º PA'!$B$4:$B$1978&gt;=G$4)*('Diário 2º PA'!$B$4:$B$1978&lt;=EOMONTH(G$4,0))*('Diário 2º PA'!$F$4:$F$1978))
+SUMPRODUCT(('Diário 3º PA'!$E$4:$E$1994='Analítico Cx.'!$B90)*('Diário 3º PA'!$B$4:$B$1994&gt;=G$4)*('Diário 3º PA'!$B$4:$B$1994&lt;=EOMONTH(G$4,0))*('Diário 3º PA'!$F$4:$F$1994))
+SUMPRODUCT(('Diário 4º PA'!$E$4:$E$2000='Analítico Cx.'!$B90)*('Diário 4º PA'!$B$4:$B$2000&gt;=G$4)*('Diário 4º PA'!$B$4:$B$2000&lt;=EOMONTH(G$4,0))*('Diário 4º PA'!$F$4:$F$2000))</f>
        <v>1890.13</v>
      </c>
      <c r="H90" s="289">
        <f>SUMPRODUCT(('Diário 1º PA'!$E$4:$E$2007='Analítico Cx.'!$B90)*('Diário 1º PA'!$B$4:$B$2007&gt;=H$4)*('Diário 1º PA'!$B$4:$B$2007&lt;=EOMONTH(H$4,0))*('Diário 1º PA'!$F$4:$F$2007))
+SUMPRODUCT(('Diário 2º PA'!$E$4:$E$1978='Analítico Cx.'!$B90)*('Diário 2º PA'!$B$4:$B$1978&gt;=H$4)*('Diário 2º PA'!$B$4:$B$1978&lt;=EOMONTH(H$4,0))*('Diário 2º PA'!$F$4:$F$1978))
+SUMPRODUCT(('Diário 3º PA'!$E$4:$E$1994='Analítico Cx.'!$B90)*('Diário 3º PA'!$B$4:$B$1994&gt;=H$4)*('Diário 3º PA'!$B$4:$B$1994&lt;=EOMONTH(H$4,0))*('Diário 3º PA'!$F$4:$F$1994))
+SUMPRODUCT(('Diário 4º PA'!$E$4:$E$2000='Analítico Cx.'!$B90)*('Diário 4º PA'!$B$4:$B$2000&gt;=H$4)*('Diário 4º PA'!$B$4:$B$2000&lt;=EOMONTH(H$4,0))*('Diário 4º PA'!$F$4:$F$2000))</f>
        <v>1691.1999999999998</v>
      </c>
      <c r="I90" s="289">
        <f>SUMPRODUCT(('Diário 1º PA'!$E$4:$E$2007='Analítico Cx.'!$B90)*('Diário 1º PA'!$B$4:$B$2007&gt;=I$4)*('Diário 1º PA'!$B$4:$B$2007&lt;=EOMONTH(I$4,0))*('Diário 1º PA'!$F$4:$F$2007))
+SUMPRODUCT(('Diário 2º PA'!$E$4:$E$1978='Analítico Cx.'!$B90)*('Diário 2º PA'!$B$4:$B$1978&gt;=I$4)*('Diário 2º PA'!$B$4:$B$1978&lt;=EOMONTH(I$4,0))*('Diário 2º PA'!$F$4:$F$1978))
+SUMPRODUCT(('Diário 3º PA'!$E$4:$E$1994='Analítico Cx.'!$B90)*('Diário 3º PA'!$B$4:$B$1994&gt;=I$4)*('Diário 3º PA'!$B$4:$B$1994&lt;=EOMONTH(I$4,0))*('Diário 3º PA'!$F$4:$F$1994))
+SUMPRODUCT(('Diário 4º PA'!$E$4:$E$2000='Analítico Cx.'!$B90)*('Diário 4º PA'!$B$4:$B$2000&gt;=I$4)*('Diário 4º PA'!$B$4:$B$2000&lt;=EOMONTH(I$4,0))*('Diário 4º PA'!$F$4:$F$2000))</f>
        <v>2226.9699999999998</v>
      </c>
      <c r="J90" s="289">
        <f>SUMPRODUCT(('Diário 1º PA'!$E$4:$E$2007='Analítico Cx.'!$B90)*('Diário 1º PA'!$B$4:$B$2007&gt;=J$4)*('Diário 1º PA'!$B$4:$B$2007&lt;=EOMONTH(J$4,0))*('Diário 1º PA'!$F$4:$F$2007))
+SUMPRODUCT(('Diário 2º PA'!$E$4:$E$1978='Analítico Cx.'!$B90)*('Diário 2º PA'!$B$4:$B$1978&gt;=J$4)*('Diário 2º PA'!$B$4:$B$1978&lt;=EOMONTH(J$4,0))*('Diário 2º PA'!$F$4:$F$1978))
+SUMPRODUCT(('Diário 3º PA'!$E$4:$E$1994='Analítico Cx.'!$B90)*('Diário 3º PA'!$B$4:$B$1994&gt;=J$4)*('Diário 3º PA'!$B$4:$B$1994&lt;=EOMONTH(J$4,0))*('Diário 3º PA'!$F$4:$F$1994))
+SUMPRODUCT(('Diário 4º PA'!$E$4:$E$2000='Analítico Cx.'!$B90)*('Diário 4º PA'!$B$4:$B$2000&gt;=J$4)*('Diário 4º PA'!$B$4:$B$2000&lt;=EOMONTH(J$4,0))*('Diário 4º PA'!$F$4:$F$2000))</f>
        <v>0</v>
      </c>
      <c r="K90" s="289">
        <f>SUMPRODUCT(('Diário 1º PA'!$E$4:$E$2007='Analítico Cx.'!$B90)*('Diário 1º PA'!$B$4:$B$2007&gt;=K$4)*('Diário 1º PA'!$B$4:$B$2007&lt;=EOMONTH(K$4,0))*('Diário 1º PA'!$F$4:$F$2007))
+SUMPRODUCT(('Diário 2º PA'!$E$4:$E$1978='Analítico Cx.'!$B90)*('Diário 2º PA'!$B$4:$B$1978&gt;=K$4)*('Diário 2º PA'!$B$4:$B$1978&lt;=EOMONTH(K$4,0))*('Diário 2º PA'!$F$4:$F$1978))
+SUMPRODUCT(('Diário 3º PA'!$E$4:$E$1994='Analítico Cx.'!$B90)*('Diário 3º PA'!$B$4:$B$1994&gt;=K$4)*('Diário 3º PA'!$B$4:$B$1994&lt;=EOMONTH(K$4,0))*('Diário 3º PA'!$F$4:$F$1994))
+SUMPRODUCT(('Diário 4º PA'!$E$4:$E$2000='Analítico Cx.'!$B90)*('Diário 4º PA'!$B$4:$B$2000&gt;=K$4)*('Diário 4º PA'!$B$4:$B$2000&lt;=EOMONTH(K$4,0))*('Diário 4º PA'!$F$4:$F$2000))</f>
        <v>0</v>
      </c>
      <c r="L90" s="289">
        <f>SUMPRODUCT(('Diário 1º PA'!$E$4:$E$2007='Analítico Cx.'!$B90)*('Diário 1º PA'!$B$4:$B$2007&gt;=L$4)*('Diário 1º PA'!$B$4:$B$2007&lt;=EOMONTH(L$4,0))*('Diário 1º PA'!$F$4:$F$2007))
+SUMPRODUCT(('Diário 2º PA'!$E$4:$E$1978='Analítico Cx.'!$B90)*('Diário 2º PA'!$B$4:$B$1978&gt;=L$4)*('Diário 2º PA'!$B$4:$B$1978&lt;=EOMONTH(L$4,0))*('Diário 2º PA'!$F$4:$F$1978))
+SUMPRODUCT(('Diário 3º PA'!$E$4:$E$1994='Analítico Cx.'!$B90)*('Diário 3º PA'!$B$4:$B$1994&gt;=L$4)*('Diário 3º PA'!$B$4:$B$1994&lt;=EOMONTH(L$4,0))*('Diário 3º PA'!$F$4:$F$1994))
+SUMPRODUCT(('Diário 4º PA'!$E$4:$E$2000='Analítico Cx.'!$B90)*('Diário 4º PA'!$B$4:$B$2000&gt;=L$4)*('Diário 4º PA'!$B$4:$B$2000&lt;=EOMONTH(L$4,0))*('Diário 4º PA'!$F$4:$F$2000))</f>
        <v>0</v>
      </c>
      <c r="M90" s="289">
        <f>SUMPRODUCT(('Diário 1º PA'!$E$4:$E$2007='Analítico Cx.'!$B90)*('Diário 1º PA'!$B$4:$B$2007&gt;=M$4)*('Diário 1º PA'!$B$4:$B$2007&lt;=EOMONTH(M$4,0))*('Diário 1º PA'!$F$4:$F$2007))
+SUMPRODUCT(('Diário 2º PA'!$E$4:$E$1978='Analítico Cx.'!$B90)*('Diário 2º PA'!$B$4:$B$1978&gt;=M$4)*('Diário 2º PA'!$B$4:$B$1978&lt;=EOMONTH(M$4,0))*('Diário 2º PA'!$F$4:$F$1978))
+SUMPRODUCT(('Diário 3º PA'!$E$4:$E$1994='Analítico Cx.'!$B90)*('Diário 3º PA'!$B$4:$B$1994&gt;=M$4)*('Diário 3º PA'!$B$4:$B$1994&lt;=EOMONTH(M$4,0))*('Diário 3º PA'!$F$4:$F$1994))
+SUMPRODUCT(('Diário 4º PA'!$E$4:$E$2000='Analítico Cx.'!$B90)*('Diário 4º PA'!$B$4:$B$2000&gt;=M$4)*('Diário 4º PA'!$B$4:$B$2000&lt;=EOMONTH(M$4,0))*('Diário 4º PA'!$F$4:$F$2000))</f>
        <v>0</v>
      </c>
      <c r="N90" s="289">
        <f>SUMPRODUCT(('Diário 1º PA'!$E$4:$E$2007='Analítico Cx.'!$B90)*('Diário 1º PA'!$B$4:$B$2007&gt;=N$4)*('Diário 1º PA'!$B$4:$B$2007&lt;=EOMONTH(N$4,0))*('Diário 1º PA'!$F$4:$F$2007))
+SUMPRODUCT(('Diário 2º PA'!$E$4:$E$1978='Analítico Cx.'!$B90)*('Diário 2º PA'!$B$4:$B$1978&gt;=N$4)*('Diário 2º PA'!$B$4:$B$1978&lt;=EOMONTH(N$4,0))*('Diário 2º PA'!$F$4:$F$1978))
+SUMPRODUCT(('Diário 3º PA'!$E$4:$E$1994='Analítico Cx.'!$B90)*('Diário 3º PA'!$B$4:$B$1994&gt;=N$4)*('Diário 3º PA'!$B$4:$B$1994&lt;=EOMONTH(N$4,0))*('Diário 3º PA'!$F$4:$F$1994))
+SUMPRODUCT(('Diário 4º PA'!$E$4:$E$2000='Analítico Cx.'!$B90)*('Diário 4º PA'!$B$4:$B$2000&gt;=N$4)*('Diário 4º PA'!$B$4:$B$2000&lt;=EOMONTH(N$4,0))*('Diário 4º PA'!$F$4:$F$2000))</f>
        <v>0</v>
      </c>
      <c r="O90" s="315">
        <f t="shared" si="19"/>
        <v>12240.37</v>
      </c>
      <c r="P90" s="316">
        <f t="shared" si="20"/>
        <v>5.9465226600643811E-4</v>
      </c>
      <c r="Q90" s="295"/>
      <c r="R90" s="295"/>
      <c r="S90" s="295"/>
      <c r="T90" s="295"/>
      <c r="U90" s="295"/>
      <c r="V90" s="295"/>
      <c r="W90" s="295"/>
      <c r="X90" s="295"/>
      <c r="Y90" s="295"/>
      <c r="Z90" s="295"/>
    </row>
    <row r="91" spans="1:26" ht="23.25" customHeight="1" x14ac:dyDescent="0.25">
      <c r="A91" s="331" t="s">
        <v>280</v>
      </c>
      <c r="B91" s="246" t="s">
        <v>281</v>
      </c>
      <c r="C91" s="289">
        <f>SUMPRODUCT(('Diário 1º PA'!$E$4:$E$2007='Analítico Cx.'!$B91)*('Diário 1º PA'!$B$4:$B$2007&gt;=C$4)*('Diário 1º PA'!$B$4:$B$2007&lt;=EOMONTH(C$4,0))*('Diário 1º PA'!$F$4:$F$2007))
+SUMPRODUCT(('Diário 2º PA'!$E$4:$E$1978='Analítico Cx.'!$B91)*('Diário 2º PA'!$B$4:$B$1978&gt;=C$4)*('Diário 2º PA'!$B$4:$B$1978&lt;=EOMONTH(C$4,0))*('Diário 2º PA'!$F$4:$F$1978))
+SUMPRODUCT(('Diário 3º PA'!$E$4:$E$1994='Analítico Cx.'!$B91)*('Diário 3º PA'!$B$4:$B$1994&gt;=C$4)*('Diário 3º PA'!$B$4:$B$1994&lt;=EOMONTH(C$4,0))*('Diário 3º PA'!$F$4:$F$1994))
+SUMPRODUCT(('Diário 4º PA'!$E$4:$E$2000='Analítico Cx.'!$B91)*('Diário 4º PA'!$B$4:$B$2000&gt;=C$4)*('Diário 4º PA'!$B$4:$B$2000&lt;=EOMONTH(C$4,0))*('Diário 4º PA'!$F$4:$F$2000))</f>
        <v>553.22</v>
      </c>
      <c r="D91" s="289">
        <f>SUMPRODUCT(('Diário 1º PA'!$E$4:$E$2007='Analítico Cx.'!$B91)*('Diário 1º PA'!$B$4:$B$2007&gt;=D$4)*('Diário 1º PA'!$B$4:$B$2007&lt;=EOMONTH(D$4,0))*('Diário 1º PA'!$F$4:$F$2007))
+SUMPRODUCT(('Diário 2º PA'!$E$4:$E$1978='Analítico Cx.'!$B91)*('Diário 2º PA'!$B$4:$B$1978&gt;=D$4)*('Diário 2º PA'!$B$4:$B$1978&lt;=EOMONTH(D$4,0))*('Diário 2º PA'!$F$4:$F$1978))
+SUMPRODUCT(('Diário 3º PA'!$E$4:$E$1994='Analítico Cx.'!$B91)*('Diário 3º PA'!$B$4:$B$1994&gt;=D$4)*('Diário 3º PA'!$B$4:$B$1994&lt;=EOMONTH(D$4,0))*('Diário 3º PA'!$F$4:$F$1994))
+SUMPRODUCT(('Diário 4º PA'!$E$4:$E$2000='Analítico Cx.'!$B91)*('Diário 4º PA'!$B$4:$B$2000&gt;=D$4)*('Diário 4º PA'!$B$4:$B$2000&lt;=EOMONTH(D$4,0))*('Diário 4º PA'!$F$4:$F$2000))</f>
        <v>1440.54</v>
      </c>
      <c r="E91" s="289">
        <f>SUMPRODUCT(('Diário 1º PA'!$E$4:$E$2007='Analítico Cx.'!$B91)*('Diário 1º PA'!$B$4:$B$2007&gt;=E$4)*('Diário 1º PA'!$B$4:$B$2007&lt;=EOMONTH(E$4,0))*('Diário 1º PA'!$F$4:$F$2007))
+SUMPRODUCT(('Diário 2º PA'!$E$4:$E$1978='Analítico Cx.'!$B91)*('Diário 2º PA'!$B$4:$B$1978&gt;=E$4)*('Diário 2º PA'!$B$4:$B$1978&lt;=EOMONTH(E$4,0))*('Diário 2º PA'!$F$4:$F$1978))
+SUMPRODUCT(('Diário 3º PA'!$E$4:$E$1994='Analítico Cx.'!$B91)*('Diário 3º PA'!$B$4:$B$1994&gt;=E$4)*('Diário 3º PA'!$B$4:$B$1994&lt;=EOMONTH(E$4,0))*('Diário 3º PA'!$F$4:$F$1994))
+SUMPRODUCT(('Diário 4º PA'!$E$4:$E$2000='Analítico Cx.'!$B91)*('Diário 4º PA'!$B$4:$B$2000&gt;=E$4)*('Diário 4º PA'!$B$4:$B$2000&lt;=EOMONTH(E$4,0))*('Diário 4º PA'!$F$4:$F$2000))</f>
        <v>0</v>
      </c>
      <c r="F91" s="289">
        <f>SUMPRODUCT(('Diário 1º PA'!$E$4:$E$2007='Analítico Cx.'!$B91)*('Diário 1º PA'!$B$4:$B$2007&gt;=F$4)*('Diário 1º PA'!$B$4:$B$2007&lt;=EOMONTH(F$4,0))*('Diário 1º PA'!$F$4:$F$2007))
+SUMPRODUCT(('Diário 2º PA'!$E$4:$E$1978='Analítico Cx.'!$B91)*('Diário 2º PA'!$B$4:$B$1978&gt;=F$4)*('Diário 2º PA'!$B$4:$B$1978&lt;=EOMONTH(F$4,0))*('Diário 2º PA'!$F$4:$F$1978))
+SUMPRODUCT(('Diário 3º PA'!$E$4:$E$1994='Analítico Cx.'!$B91)*('Diário 3º PA'!$B$4:$B$1994&gt;=F$4)*('Diário 3º PA'!$B$4:$B$1994&lt;=EOMONTH(F$4,0))*('Diário 3º PA'!$F$4:$F$1994))
+SUMPRODUCT(('Diário 4º PA'!$E$4:$E$2000='Analítico Cx.'!$B91)*('Diário 4º PA'!$B$4:$B$2000&gt;=F$4)*('Diário 4º PA'!$B$4:$B$2000&lt;=EOMONTH(F$4,0))*('Diário 4º PA'!$F$4:$F$2000))</f>
        <v>1472.5</v>
      </c>
      <c r="G91" s="289">
        <f>SUMPRODUCT(('Diário 1º PA'!$E$4:$E$2007='Analítico Cx.'!$B91)*('Diário 1º PA'!$B$4:$B$2007&gt;=G$4)*('Diário 1º PA'!$B$4:$B$2007&lt;=EOMONTH(G$4,0))*('Diário 1º PA'!$F$4:$F$2007))
+SUMPRODUCT(('Diário 2º PA'!$E$4:$E$1978='Analítico Cx.'!$B91)*('Diário 2º PA'!$B$4:$B$1978&gt;=G$4)*('Diário 2º PA'!$B$4:$B$1978&lt;=EOMONTH(G$4,0))*('Diário 2º PA'!$F$4:$F$1978))
+SUMPRODUCT(('Diário 3º PA'!$E$4:$E$1994='Analítico Cx.'!$B91)*('Diário 3º PA'!$B$4:$B$1994&gt;=G$4)*('Diário 3º PA'!$B$4:$B$1994&lt;=EOMONTH(G$4,0))*('Diário 3º PA'!$F$4:$F$1994))
+SUMPRODUCT(('Diário 4º PA'!$E$4:$E$2000='Analítico Cx.'!$B91)*('Diário 4º PA'!$B$4:$B$2000&gt;=G$4)*('Diário 4º PA'!$B$4:$B$2000&lt;=EOMONTH(G$4,0))*('Diário 4º PA'!$F$4:$F$2000))</f>
        <v>553.22</v>
      </c>
      <c r="H91" s="289">
        <f>SUMPRODUCT(('Diário 1º PA'!$E$4:$E$2007='Analítico Cx.'!$B91)*('Diário 1º PA'!$B$4:$B$2007&gt;=H$4)*('Diário 1º PA'!$B$4:$B$2007&lt;=EOMONTH(H$4,0))*('Diário 1º PA'!$F$4:$F$2007))
+SUMPRODUCT(('Diário 2º PA'!$E$4:$E$1978='Analítico Cx.'!$B91)*('Diário 2º PA'!$B$4:$B$1978&gt;=H$4)*('Diário 2º PA'!$B$4:$B$1978&lt;=EOMONTH(H$4,0))*('Diário 2º PA'!$F$4:$F$1978))
+SUMPRODUCT(('Diário 3º PA'!$E$4:$E$1994='Analítico Cx.'!$B91)*('Diário 3º PA'!$B$4:$B$1994&gt;=H$4)*('Diário 3º PA'!$B$4:$B$1994&lt;=EOMONTH(H$4,0))*('Diário 3º PA'!$F$4:$F$1994))
+SUMPRODUCT(('Diário 4º PA'!$E$4:$E$2000='Analítico Cx.'!$B91)*('Diário 4º PA'!$B$4:$B$2000&gt;=H$4)*('Diário 4º PA'!$B$4:$B$2000&lt;=EOMONTH(H$4,0))*('Diário 4º PA'!$F$4:$F$2000))</f>
        <v>222.27999999999997</v>
      </c>
      <c r="I91" s="289">
        <f>SUMPRODUCT(('Diário 1º PA'!$E$4:$E$2007='Analítico Cx.'!$B91)*('Diário 1º PA'!$B$4:$B$2007&gt;=I$4)*('Diário 1º PA'!$B$4:$B$2007&lt;=EOMONTH(I$4,0))*('Diário 1º PA'!$F$4:$F$2007))
+SUMPRODUCT(('Diário 2º PA'!$E$4:$E$1978='Analítico Cx.'!$B91)*('Diário 2º PA'!$B$4:$B$1978&gt;=I$4)*('Diário 2º PA'!$B$4:$B$1978&lt;=EOMONTH(I$4,0))*('Diário 2º PA'!$F$4:$F$1978))
+SUMPRODUCT(('Diário 3º PA'!$E$4:$E$1994='Analítico Cx.'!$B91)*('Diário 3º PA'!$B$4:$B$1994&gt;=I$4)*('Diário 3º PA'!$B$4:$B$1994&lt;=EOMONTH(I$4,0))*('Diário 3º PA'!$F$4:$F$1994))
+SUMPRODUCT(('Diário 4º PA'!$E$4:$E$2000='Analítico Cx.'!$B91)*('Diário 4º PA'!$B$4:$B$2000&gt;=I$4)*('Diário 4º PA'!$B$4:$B$2000&lt;=EOMONTH(I$4,0))*('Diário 4º PA'!$F$4:$F$2000))</f>
        <v>539.61</v>
      </c>
      <c r="J91" s="289">
        <f>SUMPRODUCT(('Diário 1º PA'!$E$4:$E$2007='Analítico Cx.'!$B91)*('Diário 1º PA'!$B$4:$B$2007&gt;=J$4)*('Diário 1º PA'!$B$4:$B$2007&lt;=EOMONTH(J$4,0))*('Diário 1º PA'!$F$4:$F$2007))
+SUMPRODUCT(('Diário 2º PA'!$E$4:$E$1978='Analítico Cx.'!$B91)*('Diário 2º PA'!$B$4:$B$1978&gt;=J$4)*('Diário 2º PA'!$B$4:$B$1978&lt;=EOMONTH(J$4,0))*('Diário 2º PA'!$F$4:$F$1978))
+SUMPRODUCT(('Diário 3º PA'!$E$4:$E$1994='Analítico Cx.'!$B91)*('Diário 3º PA'!$B$4:$B$1994&gt;=J$4)*('Diário 3º PA'!$B$4:$B$1994&lt;=EOMONTH(J$4,0))*('Diário 3º PA'!$F$4:$F$1994))
+SUMPRODUCT(('Diário 4º PA'!$E$4:$E$2000='Analítico Cx.'!$B91)*('Diário 4º PA'!$B$4:$B$2000&gt;=J$4)*('Diário 4º PA'!$B$4:$B$2000&lt;=EOMONTH(J$4,0))*('Diário 4º PA'!$F$4:$F$2000))</f>
        <v>0</v>
      </c>
      <c r="K91" s="289">
        <f>SUMPRODUCT(('Diário 1º PA'!$E$4:$E$2007='Analítico Cx.'!$B91)*('Diário 1º PA'!$B$4:$B$2007&gt;=K$4)*('Diário 1º PA'!$B$4:$B$2007&lt;=EOMONTH(K$4,0))*('Diário 1º PA'!$F$4:$F$2007))
+SUMPRODUCT(('Diário 2º PA'!$E$4:$E$1978='Analítico Cx.'!$B91)*('Diário 2º PA'!$B$4:$B$1978&gt;=K$4)*('Diário 2º PA'!$B$4:$B$1978&lt;=EOMONTH(K$4,0))*('Diário 2º PA'!$F$4:$F$1978))
+SUMPRODUCT(('Diário 3º PA'!$E$4:$E$1994='Analítico Cx.'!$B91)*('Diário 3º PA'!$B$4:$B$1994&gt;=K$4)*('Diário 3º PA'!$B$4:$B$1994&lt;=EOMONTH(K$4,0))*('Diário 3º PA'!$F$4:$F$1994))
+SUMPRODUCT(('Diário 4º PA'!$E$4:$E$2000='Analítico Cx.'!$B91)*('Diário 4º PA'!$B$4:$B$2000&gt;=K$4)*('Diário 4º PA'!$B$4:$B$2000&lt;=EOMONTH(K$4,0))*('Diário 4º PA'!$F$4:$F$2000))</f>
        <v>0</v>
      </c>
      <c r="L91" s="289">
        <f>SUMPRODUCT(('Diário 1º PA'!$E$4:$E$2007='Analítico Cx.'!$B91)*('Diário 1º PA'!$B$4:$B$2007&gt;=L$4)*('Diário 1º PA'!$B$4:$B$2007&lt;=EOMONTH(L$4,0))*('Diário 1º PA'!$F$4:$F$2007))
+SUMPRODUCT(('Diário 2º PA'!$E$4:$E$1978='Analítico Cx.'!$B91)*('Diário 2º PA'!$B$4:$B$1978&gt;=L$4)*('Diário 2º PA'!$B$4:$B$1978&lt;=EOMONTH(L$4,0))*('Diário 2º PA'!$F$4:$F$1978))
+SUMPRODUCT(('Diário 3º PA'!$E$4:$E$1994='Analítico Cx.'!$B91)*('Diário 3º PA'!$B$4:$B$1994&gt;=L$4)*('Diário 3º PA'!$B$4:$B$1994&lt;=EOMONTH(L$4,0))*('Diário 3º PA'!$F$4:$F$1994))
+SUMPRODUCT(('Diário 4º PA'!$E$4:$E$2000='Analítico Cx.'!$B91)*('Diário 4º PA'!$B$4:$B$2000&gt;=L$4)*('Diário 4º PA'!$B$4:$B$2000&lt;=EOMONTH(L$4,0))*('Diário 4º PA'!$F$4:$F$2000))</f>
        <v>0</v>
      </c>
      <c r="M91" s="289">
        <f>SUMPRODUCT(('Diário 1º PA'!$E$4:$E$2007='Analítico Cx.'!$B91)*('Diário 1º PA'!$B$4:$B$2007&gt;=M$4)*('Diário 1º PA'!$B$4:$B$2007&lt;=EOMONTH(M$4,0))*('Diário 1º PA'!$F$4:$F$2007))
+SUMPRODUCT(('Diário 2º PA'!$E$4:$E$1978='Analítico Cx.'!$B91)*('Diário 2º PA'!$B$4:$B$1978&gt;=M$4)*('Diário 2º PA'!$B$4:$B$1978&lt;=EOMONTH(M$4,0))*('Diário 2º PA'!$F$4:$F$1978))
+SUMPRODUCT(('Diário 3º PA'!$E$4:$E$1994='Analítico Cx.'!$B91)*('Diário 3º PA'!$B$4:$B$1994&gt;=M$4)*('Diário 3º PA'!$B$4:$B$1994&lt;=EOMONTH(M$4,0))*('Diário 3º PA'!$F$4:$F$1994))
+SUMPRODUCT(('Diário 4º PA'!$E$4:$E$2000='Analítico Cx.'!$B91)*('Diário 4º PA'!$B$4:$B$2000&gt;=M$4)*('Diário 4º PA'!$B$4:$B$2000&lt;=EOMONTH(M$4,0))*('Diário 4º PA'!$F$4:$F$2000))</f>
        <v>0</v>
      </c>
      <c r="N91" s="289">
        <f>SUMPRODUCT(('Diário 1º PA'!$E$4:$E$2007='Analítico Cx.'!$B91)*('Diário 1º PA'!$B$4:$B$2007&gt;=N$4)*('Diário 1º PA'!$B$4:$B$2007&lt;=EOMONTH(N$4,0))*('Diário 1º PA'!$F$4:$F$2007))
+SUMPRODUCT(('Diário 2º PA'!$E$4:$E$1978='Analítico Cx.'!$B91)*('Diário 2º PA'!$B$4:$B$1978&gt;=N$4)*('Diário 2º PA'!$B$4:$B$1978&lt;=EOMONTH(N$4,0))*('Diário 2º PA'!$F$4:$F$1978))
+SUMPRODUCT(('Diário 3º PA'!$E$4:$E$1994='Analítico Cx.'!$B91)*('Diário 3º PA'!$B$4:$B$1994&gt;=N$4)*('Diário 3º PA'!$B$4:$B$1994&lt;=EOMONTH(N$4,0))*('Diário 3º PA'!$F$4:$F$1994))
+SUMPRODUCT(('Diário 4º PA'!$E$4:$E$2000='Analítico Cx.'!$B91)*('Diário 4º PA'!$B$4:$B$2000&gt;=N$4)*('Diário 4º PA'!$B$4:$B$2000&lt;=EOMONTH(N$4,0))*('Diário 4º PA'!$F$4:$F$2000))</f>
        <v>0</v>
      </c>
      <c r="O91" s="315">
        <f t="shared" si="19"/>
        <v>4781.37</v>
      </c>
      <c r="P91" s="316">
        <f t="shared" si="20"/>
        <v>2.322848496503948E-4</v>
      </c>
      <c r="Q91" s="295"/>
      <c r="R91" s="295"/>
      <c r="S91" s="295"/>
      <c r="T91" s="295"/>
      <c r="U91" s="295"/>
      <c r="V91" s="295"/>
      <c r="W91" s="295"/>
      <c r="X91" s="295"/>
      <c r="Y91" s="295"/>
      <c r="Z91" s="295"/>
    </row>
    <row r="92" spans="1:26" ht="23.25" customHeight="1" x14ac:dyDescent="0.25">
      <c r="A92" s="331" t="s">
        <v>282</v>
      </c>
      <c r="B92" s="246" t="s">
        <v>283</v>
      </c>
      <c r="C92" s="289">
        <f>SUMPRODUCT(('Diário 1º PA'!$E$4:$E$2007='Analítico Cx.'!$B92)*('Diário 1º PA'!$B$4:$B$2007&gt;=C$4)*('Diário 1º PA'!$B$4:$B$2007&lt;=EOMONTH(C$4,0))*('Diário 1º PA'!$F$4:$F$2007))
+SUMPRODUCT(('Diário 2º PA'!$E$4:$E$1978='Analítico Cx.'!$B92)*('Diário 2º PA'!$B$4:$B$1978&gt;=C$4)*('Diário 2º PA'!$B$4:$B$1978&lt;=EOMONTH(C$4,0))*('Diário 2º PA'!$F$4:$F$1978))
+SUMPRODUCT(('Diário 3º PA'!$E$4:$E$1994='Analítico Cx.'!$B92)*('Diário 3º PA'!$B$4:$B$1994&gt;=C$4)*('Diário 3º PA'!$B$4:$B$1994&lt;=EOMONTH(C$4,0))*('Diário 3º PA'!$F$4:$F$1994))
+SUMPRODUCT(('Diário 4º PA'!$E$4:$E$2000='Analítico Cx.'!$B92)*('Diário 4º PA'!$B$4:$B$2000&gt;=C$4)*('Diário 4º PA'!$B$4:$B$2000&lt;=EOMONTH(C$4,0))*('Diário 4º PA'!$F$4:$F$2000))</f>
        <v>1067.4000000000001</v>
      </c>
      <c r="D92" s="289">
        <f>SUMPRODUCT(('Diário 1º PA'!$E$4:$E$2007='Analítico Cx.'!$B92)*('Diário 1º PA'!$B$4:$B$2007&gt;=D$4)*('Diário 1º PA'!$B$4:$B$2007&lt;=EOMONTH(D$4,0))*('Diário 1º PA'!$F$4:$F$2007))
+SUMPRODUCT(('Diário 2º PA'!$E$4:$E$1978='Analítico Cx.'!$B92)*('Diário 2º PA'!$B$4:$B$1978&gt;=D$4)*('Diário 2º PA'!$B$4:$B$1978&lt;=EOMONTH(D$4,0))*('Diário 2º PA'!$F$4:$F$1978))
+SUMPRODUCT(('Diário 3º PA'!$E$4:$E$1994='Analítico Cx.'!$B92)*('Diário 3º PA'!$B$4:$B$1994&gt;=D$4)*('Diário 3º PA'!$B$4:$B$1994&lt;=EOMONTH(D$4,0))*('Diário 3º PA'!$F$4:$F$1994))
+SUMPRODUCT(('Diário 4º PA'!$E$4:$E$2000='Analítico Cx.'!$B92)*('Diário 4º PA'!$B$4:$B$2000&gt;=D$4)*('Diário 4º PA'!$B$4:$B$2000&lt;=EOMONTH(D$4,0))*('Diário 4º PA'!$F$4:$F$2000))</f>
        <v>84</v>
      </c>
      <c r="E92" s="289">
        <f>SUMPRODUCT(('Diário 1º PA'!$E$4:$E$2007='Analítico Cx.'!$B92)*('Diário 1º PA'!$B$4:$B$2007&gt;=E$4)*('Diário 1º PA'!$B$4:$B$2007&lt;=EOMONTH(E$4,0))*('Diário 1º PA'!$F$4:$F$2007))
+SUMPRODUCT(('Diário 2º PA'!$E$4:$E$1978='Analítico Cx.'!$B92)*('Diário 2º PA'!$B$4:$B$1978&gt;=E$4)*('Diário 2º PA'!$B$4:$B$1978&lt;=EOMONTH(E$4,0))*('Diário 2º PA'!$F$4:$F$1978))
+SUMPRODUCT(('Diário 3º PA'!$E$4:$E$1994='Analítico Cx.'!$B92)*('Diário 3º PA'!$B$4:$B$1994&gt;=E$4)*('Diário 3º PA'!$B$4:$B$1994&lt;=EOMONTH(E$4,0))*('Diário 3º PA'!$F$4:$F$1994))
+SUMPRODUCT(('Diário 4º PA'!$E$4:$E$2000='Analítico Cx.'!$B92)*('Diário 4º PA'!$B$4:$B$2000&gt;=E$4)*('Diário 4º PA'!$B$4:$B$2000&lt;=EOMONTH(E$4,0))*('Diário 4º PA'!$F$4:$F$2000))</f>
        <v>55</v>
      </c>
      <c r="F92" s="289">
        <f>SUMPRODUCT(('Diário 1º PA'!$E$4:$E$2007='Analítico Cx.'!$B92)*('Diário 1º PA'!$B$4:$B$2007&gt;=F$4)*('Diário 1º PA'!$B$4:$B$2007&lt;=EOMONTH(F$4,0))*('Diário 1º PA'!$F$4:$F$2007))
+SUMPRODUCT(('Diário 2º PA'!$E$4:$E$1978='Analítico Cx.'!$B92)*('Diário 2º PA'!$B$4:$B$1978&gt;=F$4)*('Diário 2º PA'!$B$4:$B$1978&lt;=EOMONTH(F$4,0))*('Diário 2º PA'!$F$4:$F$1978))
+SUMPRODUCT(('Diário 3º PA'!$E$4:$E$1994='Analítico Cx.'!$B92)*('Diário 3º PA'!$B$4:$B$1994&gt;=F$4)*('Diário 3º PA'!$B$4:$B$1994&lt;=EOMONTH(F$4,0))*('Diário 3º PA'!$F$4:$F$1994))
+SUMPRODUCT(('Diário 4º PA'!$E$4:$E$2000='Analítico Cx.'!$B92)*('Diário 4º PA'!$B$4:$B$2000&gt;=F$4)*('Diário 4º PA'!$B$4:$B$2000&lt;=EOMONTH(F$4,0))*('Diário 4º PA'!$F$4:$F$2000))</f>
        <v>84</v>
      </c>
      <c r="G92" s="289">
        <f>SUMPRODUCT(('Diário 1º PA'!$E$4:$E$2007='Analítico Cx.'!$B92)*('Diário 1º PA'!$B$4:$B$2007&gt;=G$4)*('Diário 1º PA'!$B$4:$B$2007&lt;=EOMONTH(G$4,0))*('Diário 1º PA'!$F$4:$F$2007))
+SUMPRODUCT(('Diário 2º PA'!$E$4:$E$1978='Analítico Cx.'!$B92)*('Diário 2º PA'!$B$4:$B$1978&gt;=G$4)*('Diário 2º PA'!$B$4:$B$1978&lt;=EOMONTH(G$4,0))*('Diário 2º PA'!$F$4:$F$1978))
+SUMPRODUCT(('Diário 3º PA'!$E$4:$E$1994='Analítico Cx.'!$B92)*('Diário 3º PA'!$B$4:$B$1994&gt;=G$4)*('Diário 3º PA'!$B$4:$B$1994&lt;=EOMONTH(G$4,0))*('Diário 3º PA'!$F$4:$F$1994))
+SUMPRODUCT(('Diário 4º PA'!$E$4:$E$2000='Analítico Cx.'!$B92)*('Diário 4º PA'!$B$4:$B$2000&gt;=G$4)*('Diário 4º PA'!$B$4:$B$2000&lt;=EOMONTH(G$4,0))*('Diário 4º PA'!$F$4:$F$2000))</f>
        <v>75</v>
      </c>
      <c r="H92" s="289">
        <f>SUMPRODUCT(('Diário 1º PA'!$E$4:$E$2007='Analítico Cx.'!$B92)*('Diário 1º PA'!$B$4:$B$2007&gt;=H$4)*('Diário 1º PA'!$B$4:$B$2007&lt;=EOMONTH(H$4,0))*('Diário 1º PA'!$F$4:$F$2007))
+SUMPRODUCT(('Diário 2º PA'!$E$4:$E$1978='Analítico Cx.'!$B92)*('Diário 2º PA'!$B$4:$B$1978&gt;=H$4)*('Diário 2º PA'!$B$4:$B$1978&lt;=EOMONTH(H$4,0))*('Diário 2º PA'!$F$4:$F$1978))
+SUMPRODUCT(('Diário 3º PA'!$E$4:$E$1994='Analítico Cx.'!$B92)*('Diário 3º PA'!$B$4:$B$1994&gt;=H$4)*('Diário 3º PA'!$B$4:$B$1994&lt;=EOMONTH(H$4,0))*('Diário 3º PA'!$F$4:$F$1994))
+SUMPRODUCT(('Diário 4º PA'!$E$4:$E$2000='Analítico Cx.'!$B92)*('Diário 4º PA'!$B$4:$B$2000&gt;=H$4)*('Diário 4º PA'!$B$4:$B$2000&lt;=EOMONTH(H$4,0))*('Diário 4º PA'!$F$4:$F$2000))</f>
        <v>100</v>
      </c>
      <c r="I92" s="289">
        <f>SUMPRODUCT(('Diário 1º PA'!$E$4:$E$2007='Analítico Cx.'!$B92)*('Diário 1º PA'!$B$4:$B$2007&gt;=I$4)*('Diário 1º PA'!$B$4:$B$2007&lt;=EOMONTH(I$4,0))*('Diário 1º PA'!$F$4:$F$2007))
+SUMPRODUCT(('Diário 2º PA'!$E$4:$E$1978='Analítico Cx.'!$B92)*('Diário 2º PA'!$B$4:$B$1978&gt;=I$4)*('Diário 2º PA'!$B$4:$B$1978&lt;=EOMONTH(I$4,0))*('Diário 2º PA'!$F$4:$F$1978))
+SUMPRODUCT(('Diário 3º PA'!$E$4:$E$1994='Analítico Cx.'!$B92)*('Diário 3º PA'!$B$4:$B$1994&gt;=I$4)*('Diário 3º PA'!$B$4:$B$1994&lt;=EOMONTH(I$4,0))*('Diário 3º PA'!$F$4:$F$1994))
+SUMPRODUCT(('Diário 4º PA'!$E$4:$E$2000='Analítico Cx.'!$B92)*('Diário 4º PA'!$B$4:$B$2000&gt;=I$4)*('Diário 4º PA'!$B$4:$B$2000&lt;=EOMONTH(I$4,0))*('Diário 4º PA'!$F$4:$F$2000))</f>
        <v>76</v>
      </c>
      <c r="J92" s="289">
        <f>SUMPRODUCT(('Diário 1º PA'!$E$4:$E$2007='Analítico Cx.'!$B92)*('Diário 1º PA'!$B$4:$B$2007&gt;=J$4)*('Diário 1º PA'!$B$4:$B$2007&lt;=EOMONTH(J$4,0))*('Diário 1º PA'!$F$4:$F$2007))
+SUMPRODUCT(('Diário 2º PA'!$E$4:$E$1978='Analítico Cx.'!$B92)*('Diário 2º PA'!$B$4:$B$1978&gt;=J$4)*('Diário 2º PA'!$B$4:$B$1978&lt;=EOMONTH(J$4,0))*('Diário 2º PA'!$F$4:$F$1978))
+SUMPRODUCT(('Diário 3º PA'!$E$4:$E$1994='Analítico Cx.'!$B92)*('Diário 3º PA'!$B$4:$B$1994&gt;=J$4)*('Diário 3º PA'!$B$4:$B$1994&lt;=EOMONTH(J$4,0))*('Diário 3º PA'!$F$4:$F$1994))
+SUMPRODUCT(('Diário 4º PA'!$E$4:$E$2000='Analítico Cx.'!$B92)*('Diário 4º PA'!$B$4:$B$2000&gt;=J$4)*('Diário 4º PA'!$B$4:$B$2000&lt;=EOMONTH(J$4,0))*('Diário 4º PA'!$F$4:$F$2000))</f>
        <v>0</v>
      </c>
      <c r="K92" s="289">
        <f>SUMPRODUCT(('Diário 1º PA'!$E$4:$E$2007='Analítico Cx.'!$B92)*('Diário 1º PA'!$B$4:$B$2007&gt;=K$4)*('Diário 1º PA'!$B$4:$B$2007&lt;=EOMONTH(K$4,0))*('Diário 1º PA'!$F$4:$F$2007))
+SUMPRODUCT(('Diário 2º PA'!$E$4:$E$1978='Analítico Cx.'!$B92)*('Diário 2º PA'!$B$4:$B$1978&gt;=K$4)*('Diário 2º PA'!$B$4:$B$1978&lt;=EOMONTH(K$4,0))*('Diário 2º PA'!$F$4:$F$1978))
+SUMPRODUCT(('Diário 3º PA'!$E$4:$E$1994='Analítico Cx.'!$B92)*('Diário 3º PA'!$B$4:$B$1994&gt;=K$4)*('Diário 3º PA'!$B$4:$B$1994&lt;=EOMONTH(K$4,0))*('Diário 3º PA'!$F$4:$F$1994))
+SUMPRODUCT(('Diário 4º PA'!$E$4:$E$2000='Analítico Cx.'!$B92)*('Diário 4º PA'!$B$4:$B$2000&gt;=K$4)*('Diário 4º PA'!$B$4:$B$2000&lt;=EOMONTH(K$4,0))*('Diário 4º PA'!$F$4:$F$2000))</f>
        <v>0</v>
      </c>
      <c r="L92" s="289">
        <f>SUMPRODUCT(('Diário 1º PA'!$E$4:$E$2007='Analítico Cx.'!$B92)*('Diário 1º PA'!$B$4:$B$2007&gt;=L$4)*('Diário 1º PA'!$B$4:$B$2007&lt;=EOMONTH(L$4,0))*('Diário 1º PA'!$F$4:$F$2007))
+SUMPRODUCT(('Diário 2º PA'!$E$4:$E$1978='Analítico Cx.'!$B92)*('Diário 2º PA'!$B$4:$B$1978&gt;=L$4)*('Diário 2º PA'!$B$4:$B$1978&lt;=EOMONTH(L$4,0))*('Diário 2º PA'!$F$4:$F$1978))
+SUMPRODUCT(('Diário 3º PA'!$E$4:$E$1994='Analítico Cx.'!$B92)*('Diário 3º PA'!$B$4:$B$1994&gt;=L$4)*('Diário 3º PA'!$B$4:$B$1994&lt;=EOMONTH(L$4,0))*('Diário 3º PA'!$F$4:$F$1994))
+SUMPRODUCT(('Diário 4º PA'!$E$4:$E$2000='Analítico Cx.'!$B92)*('Diário 4º PA'!$B$4:$B$2000&gt;=L$4)*('Diário 4º PA'!$B$4:$B$2000&lt;=EOMONTH(L$4,0))*('Diário 4º PA'!$F$4:$F$2000))</f>
        <v>0</v>
      </c>
      <c r="M92" s="289">
        <f>SUMPRODUCT(('Diário 1º PA'!$E$4:$E$2007='Analítico Cx.'!$B92)*('Diário 1º PA'!$B$4:$B$2007&gt;=M$4)*('Diário 1º PA'!$B$4:$B$2007&lt;=EOMONTH(M$4,0))*('Diário 1º PA'!$F$4:$F$2007))
+SUMPRODUCT(('Diário 2º PA'!$E$4:$E$1978='Analítico Cx.'!$B92)*('Diário 2º PA'!$B$4:$B$1978&gt;=M$4)*('Diário 2º PA'!$B$4:$B$1978&lt;=EOMONTH(M$4,0))*('Diário 2º PA'!$F$4:$F$1978))
+SUMPRODUCT(('Diário 3º PA'!$E$4:$E$1994='Analítico Cx.'!$B92)*('Diário 3º PA'!$B$4:$B$1994&gt;=M$4)*('Diário 3º PA'!$B$4:$B$1994&lt;=EOMONTH(M$4,0))*('Diário 3º PA'!$F$4:$F$1994))
+SUMPRODUCT(('Diário 4º PA'!$E$4:$E$2000='Analítico Cx.'!$B92)*('Diário 4º PA'!$B$4:$B$2000&gt;=M$4)*('Diário 4º PA'!$B$4:$B$2000&lt;=EOMONTH(M$4,0))*('Diário 4º PA'!$F$4:$F$2000))</f>
        <v>0</v>
      </c>
      <c r="N92" s="289">
        <f>SUMPRODUCT(('Diário 1º PA'!$E$4:$E$2007='Analítico Cx.'!$B92)*('Diário 1º PA'!$B$4:$B$2007&gt;=N$4)*('Diário 1º PA'!$B$4:$B$2007&lt;=EOMONTH(N$4,0))*('Diário 1º PA'!$F$4:$F$2007))
+SUMPRODUCT(('Diário 2º PA'!$E$4:$E$1978='Analítico Cx.'!$B92)*('Diário 2º PA'!$B$4:$B$1978&gt;=N$4)*('Diário 2º PA'!$B$4:$B$1978&lt;=EOMONTH(N$4,0))*('Diário 2º PA'!$F$4:$F$1978))
+SUMPRODUCT(('Diário 3º PA'!$E$4:$E$1994='Analítico Cx.'!$B92)*('Diário 3º PA'!$B$4:$B$1994&gt;=N$4)*('Diário 3º PA'!$B$4:$B$1994&lt;=EOMONTH(N$4,0))*('Diário 3º PA'!$F$4:$F$1994))
+SUMPRODUCT(('Diário 4º PA'!$E$4:$E$2000='Analítico Cx.'!$B92)*('Diário 4º PA'!$B$4:$B$2000&gt;=N$4)*('Diário 4º PA'!$B$4:$B$2000&lt;=EOMONTH(N$4,0))*('Diário 4º PA'!$F$4:$F$2000))</f>
        <v>0</v>
      </c>
      <c r="O92" s="315">
        <f t="shared" si="19"/>
        <v>1541.4</v>
      </c>
      <c r="P92" s="316">
        <f t="shared" si="20"/>
        <v>7.4883112424078992E-5</v>
      </c>
      <c r="Q92" s="295"/>
      <c r="R92" s="295"/>
      <c r="S92" s="295"/>
      <c r="T92" s="295"/>
      <c r="U92" s="295"/>
      <c r="V92" s="295"/>
      <c r="W92" s="295"/>
      <c r="X92" s="295"/>
      <c r="Y92" s="295"/>
      <c r="Z92" s="295"/>
    </row>
    <row r="93" spans="1:26" ht="23.25" customHeight="1" x14ac:dyDescent="0.25">
      <c r="A93" s="331" t="s">
        <v>284</v>
      </c>
      <c r="B93" s="246" t="s">
        <v>285</v>
      </c>
      <c r="C93" s="289">
        <f>SUMPRODUCT(('Diário 1º PA'!$E$4:$E$2007='Analítico Cx.'!$B93)*('Diário 1º PA'!$B$4:$B$2007&gt;=C$4)*('Diário 1º PA'!$B$4:$B$2007&lt;=EOMONTH(C$4,0))*('Diário 1º PA'!$F$4:$F$2007))
+SUMPRODUCT(('Diário 2º PA'!$E$4:$E$1978='Analítico Cx.'!$B93)*('Diário 2º PA'!$B$4:$B$1978&gt;=C$4)*('Diário 2º PA'!$B$4:$B$1978&lt;=EOMONTH(C$4,0))*('Diário 2º PA'!$F$4:$F$1978))
+SUMPRODUCT(('Diário 3º PA'!$E$4:$E$1994='Analítico Cx.'!$B93)*('Diário 3º PA'!$B$4:$B$1994&gt;=C$4)*('Diário 3º PA'!$B$4:$B$1994&lt;=EOMONTH(C$4,0))*('Diário 3º PA'!$F$4:$F$1994))
+SUMPRODUCT(('Diário 4º PA'!$E$4:$E$2000='Analítico Cx.'!$B93)*('Diário 4º PA'!$B$4:$B$2000&gt;=C$4)*('Diário 4º PA'!$B$4:$B$2000&lt;=EOMONTH(C$4,0))*('Diário 4º PA'!$F$4:$F$2000))</f>
        <v>0</v>
      </c>
      <c r="D93" s="289">
        <f>SUMPRODUCT(('Diário 1º PA'!$E$4:$E$2007='Analítico Cx.'!$B93)*('Diário 1º PA'!$B$4:$B$2007&gt;=D$4)*('Diário 1º PA'!$B$4:$B$2007&lt;=EOMONTH(D$4,0))*('Diário 1º PA'!$F$4:$F$2007))
+SUMPRODUCT(('Diário 2º PA'!$E$4:$E$1978='Analítico Cx.'!$B93)*('Diário 2º PA'!$B$4:$B$1978&gt;=D$4)*('Diário 2º PA'!$B$4:$B$1978&lt;=EOMONTH(D$4,0))*('Diário 2º PA'!$F$4:$F$1978))
+SUMPRODUCT(('Diário 3º PA'!$E$4:$E$1994='Analítico Cx.'!$B93)*('Diário 3º PA'!$B$4:$B$1994&gt;=D$4)*('Diário 3º PA'!$B$4:$B$1994&lt;=EOMONTH(D$4,0))*('Diário 3º PA'!$F$4:$F$1994))
+SUMPRODUCT(('Diário 4º PA'!$E$4:$E$2000='Analítico Cx.'!$B93)*('Diário 4º PA'!$B$4:$B$2000&gt;=D$4)*('Diário 4º PA'!$B$4:$B$2000&lt;=EOMONTH(D$4,0))*('Diário 4º PA'!$F$4:$F$2000))</f>
        <v>0</v>
      </c>
      <c r="E93" s="289">
        <f>SUMPRODUCT(('Diário 1º PA'!$E$4:$E$2007='Analítico Cx.'!$B93)*('Diário 1º PA'!$B$4:$B$2007&gt;=E$4)*('Diário 1º PA'!$B$4:$B$2007&lt;=EOMONTH(E$4,0))*('Diário 1º PA'!$F$4:$F$2007))
+SUMPRODUCT(('Diário 2º PA'!$E$4:$E$1978='Analítico Cx.'!$B93)*('Diário 2º PA'!$B$4:$B$1978&gt;=E$4)*('Diário 2º PA'!$B$4:$B$1978&lt;=EOMONTH(E$4,0))*('Diário 2º PA'!$F$4:$F$1978))
+SUMPRODUCT(('Diário 3º PA'!$E$4:$E$1994='Analítico Cx.'!$B93)*('Diário 3º PA'!$B$4:$B$1994&gt;=E$4)*('Diário 3º PA'!$B$4:$B$1994&lt;=EOMONTH(E$4,0))*('Diário 3º PA'!$F$4:$F$1994))
+SUMPRODUCT(('Diário 4º PA'!$E$4:$E$2000='Analítico Cx.'!$B93)*('Diário 4º PA'!$B$4:$B$2000&gt;=E$4)*('Diário 4º PA'!$B$4:$B$2000&lt;=EOMONTH(E$4,0))*('Diário 4º PA'!$F$4:$F$2000))</f>
        <v>0</v>
      </c>
      <c r="F93" s="289">
        <f>SUMPRODUCT(('Diário 1º PA'!$E$4:$E$2007='Analítico Cx.'!$B93)*('Diário 1º PA'!$B$4:$B$2007&gt;=F$4)*('Diário 1º PA'!$B$4:$B$2007&lt;=EOMONTH(F$4,0))*('Diário 1º PA'!$F$4:$F$2007))
+SUMPRODUCT(('Diário 2º PA'!$E$4:$E$1978='Analítico Cx.'!$B93)*('Diário 2º PA'!$B$4:$B$1978&gt;=F$4)*('Diário 2º PA'!$B$4:$B$1978&lt;=EOMONTH(F$4,0))*('Diário 2º PA'!$F$4:$F$1978))
+SUMPRODUCT(('Diário 3º PA'!$E$4:$E$1994='Analítico Cx.'!$B93)*('Diário 3º PA'!$B$4:$B$1994&gt;=F$4)*('Diário 3º PA'!$B$4:$B$1994&lt;=EOMONTH(F$4,0))*('Diário 3º PA'!$F$4:$F$1994))
+SUMPRODUCT(('Diário 4º PA'!$E$4:$E$2000='Analítico Cx.'!$B93)*('Diário 4º PA'!$B$4:$B$2000&gt;=F$4)*('Diário 4º PA'!$B$4:$B$2000&lt;=EOMONTH(F$4,0))*('Diário 4º PA'!$F$4:$F$2000))</f>
        <v>0</v>
      </c>
      <c r="G93" s="289">
        <f>SUMPRODUCT(('Diário 1º PA'!$E$4:$E$2007='Analítico Cx.'!$B93)*('Diário 1º PA'!$B$4:$B$2007&gt;=G$4)*('Diário 1º PA'!$B$4:$B$2007&lt;=EOMONTH(G$4,0))*('Diário 1º PA'!$F$4:$F$2007))
+SUMPRODUCT(('Diário 2º PA'!$E$4:$E$1978='Analítico Cx.'!$B93)*('Diário 2º PA'!$B$4:$B$1978&gt;=G$4)*('Diário 2º PA'!$B$4:$B$1978&lt;=EOMONTH(G$4,0))*('Diário 2º PA'!$F$4:$F$1978))
+SUMPRODUCT(('Diário 3º PA'!$E$4:$E$1994='Analítico Cx.'!$B93)*('Diário 3º PA'!$B$4:$B$1994&gt;=G$4)*('Diário 3º PA'!$B$4:$B$1994&lt;=EOMONTH(G$4,0))*('Diário 3º PA'!$F$4:$F$1994))
+SUMPRODUCT(('Diário 4º PA'!$E$4:$E$2000='Analítico Cx.'!$B93)*('Diário 4º PA'!$B$4:$B$2000&gt;=G$4)*('Diário 4º PA'!$B$4:$B$2000&lt;=EOMONTH(G$4,0))*('Diário 4º PA'!$F$4:$F$2000))</f>
        <v>0</v>
      </c>
      <c r="H93" s="289">
        <f>SUMPRODUCT(('Diário 1º PA'!$E$4:$E$2007='Analítico Cx.'!$B93)*('Diário 1º PA'!$B$4:$B$2007&gt;=H$4)*('Diário 1º PA'!$B$4:$B$2007&lt;=EOMONTH(H$4,0))*('Diário 1º PA'!$F$4:$F$2007))
+SUMPRODUCT(('Diário 2º PA'!$E$4:$E$1978='Analítico Cx.'!$B93)*('Diário 2º PA'!$B$4:$B$1978&gt;=H$4)*('Diário 2º PA'!$B$4:$B$1978&lt;=EOMONTH(H$4,0))*('Diário 2º PA'!$F$4:$F$1978))
+SUMPRODUCT(('Diário 3º PA'!$E$4:$E$1994='Analítico Cx.'!$B93)*('Diário 3º PA'!$B$4:$B$1994&gt;=H$4)*('Diário 3º PA'!$B$4:$B$1994&lt;=EOMONTH(H$4,0))*('Diário 3º PA'!$F$4:$F$1994))
+SUMPRODUCT(('Diário 4º PA'!$E$4:$E$2000='Analítico Cx.'!$B93)*('Diário 4º PA'!$B$4:$B$2000&gt;=H$4)*('Diário 4º PA'!$B$4:$B$2000&lt;=EOMONTH(H$4,0))*('Diário 4º PA'!$F$4:$F$2000))</f>
        <v>0</v>
      </c>
      <c r="I93" s="289">
        <f>SUMPRODUCT(('Diário 1º PA'!$E$4:$E$2007='Analítico Cx.'!$B93)*('Diário 1º PA'!$B$4:$B$2007&gt;=I$4)*('Diário 1º PA'!$B$4:$B$2007&lt;=EOMONTH(I$4,0))*('Diário 1º PA'!$F$4:$F$2007))
+SUMPRODUCT(('Diário 2º PA'!$E$4:$E$1978='Analítico Cx.'!$B93)*('Diário 2º PA'!$B$4:$B$1978&gt;=I$4)*('Diário 2º PA'!$B$4:$B$1978&lt;=EOMONTH(I$4,0))*('Diário 2º PA'!$F$4:$F$1978))
+SUMPRODUCT(('Diário 3º PA'!$E$4:$E$1994='Analítico Cx.'!$B93)*('Diário 3º PA'!$B$4:$B$1994&gt;=I$4)*('Diário 3º PA'!$B$4:$B$1994&lt;=EOMONTH(I$4,0))*('Diário 3º PA'!$F$4:$F$1994))
+SUMPRODUCT(('Diário 4º PA'!$E$4:$E$2000='Analítico Cx.'!$B93)*('Diário 4º PA'!$B$4:$B$2000&gt;=I$4)*('Diário 4º PA'!$B$4:$B$2000&lt;=EOMONTH(I$4,0))*('Diário 4º PA'!$F$4:$F$2000))</f>
        <v>0</v>
      </c>
      <c r="J93" s="289">
        <f>SUMPRODUCT(('Diário 1º PA'!$E$4:$E$2007='Analítico Cx.'!$B93)*('Diário 1º PA'!$B$4:$B$2007&gt;=J$4)*('Diário 1º PA'!$B$4:$B$2007&lt;=EOMONTH(J$4,0))*('Diário 1º PA'!$F$4:$F$2007))
+SUMPRODUCT(('Diário 2º PA'!$E$4:$E$1978='Analítico Cx.'!$B93)*('Diário 2º PA'!$B$4:$B$1978&gt;=J$4)*('Diário 2º PA'!$B$4:$B$1978&lt;=EOMONTH(J$4,0))*('Diário 2º PA'!$F$4:$F$1978))
+SUMPRODUCT(('Diário 3º PA'!$E$4:$E$1994='Analítico Cx.'!$B93)*('Diário 3º PA'!$B$4:$B$1994&gt;=J$4)*('Diário 3º PA'!$B$4:$B$1994&lt;=EOMONTH(J$4,0))*('Diário 3º PA'!$F$4:$F$1994))
+SUMPRODUCT(('Diário 4º PA'!$E$4:$E$2000='Analítico Cx.'!$B93)*('Diário 4º PA'!$B$4:$B$2000&gt;=J$4)*('Diário 4º PA'!$B$4:$B$2000&lt;=EOMONTH(J$4,0))*('Diário 4º PA'!$F$4:$F$2000))</f>
        <v>0</v>
      </c>
      <c r="K93" s="289">
        <f>SUMPRODUCT(('Diário 1º PA'!$E$4:$E$2007='Analítico Cx.'!$B93)*('Diário 1º PA'!$B$4:$B$2007&gt;=K$4)*('Diário 1º PA'!$B$4:$B$2007&lt;=EOMONTH(K$4,0))*('Diário 1º PA'!$F$4:$F$2007))
+SUMPRODUCT(('Diário 2º PA'!$E$4:$E$1978='Analítico Cx.'!$B93)*('Diário 2º PA'!$B$4:$B$1978&gt;=K$4)*('Diário 2º PA'!$B$4:$B$1978&lt;=EOMONTH(K$4,0))*('Diário 2º PA'!$F$4:$F$1978))
+SUMPRODUCT(('Diário 3º PA'!$E$4:$E$1994='Analítico Cx.'!$B93)*('Diário 3º PA'!$B$4:$B$1994&gt;=K$4)*('Diário 3º PA'!$B$4:$B$1994&lt;=EOMONTH(K$4,0))*('Diário 3º PA'!$F$4:$F$1994))
+SUMPRODUCT(('Diário 4º PA'!$E$4:$E$2000='Analítico Cx.'!$B93)*('Diário 4º PA'!$B$4:$B$2000&gt;=K$4)*('Diário 4º PA'!$B$4:$B$2000&lt;=EOMONTH(K$4,0))*('Diário 4º PA'!$F$4:$F$2000))</f>
        <v>0</v>
      </c>
      <c r="L93" s="289">
        <f>SUMPRODUCT(('Diário 1º PA'!$E$4:$E$2007='Analítico Cx.'!$B93)*('Diário 1º PA'!$B$4:$B$2007&gt;=L$4)*('Diário 1º PA'!$B$4:$B$2007&lt;=EOMONTH(L$4,0))*('Diário 1º PA'!$F$4:$F$2007))
+SUMPRODUCT(('Diário 2º PA'!$E$4:$E$1978='Analítico Cx.'!$B93)*('Diário 2º PA'!$B$4:$B$1978&gt;=L$4)*('Diário 2º PA'!$B$4:$B$1978&lt;=EOMONTH(L$4,0))*('Diário 2º PA'!$F$4:$F$1978))
+SUMPRODUCT(('Diário 3º PA'!$E$4:$E$1994='Analítico Cx.'!$B93)*('Diário 3º PA'!$B$4:$B$1994&gt;=L$4)*('Diário 3º PA'!$B$4:$B$1994&lt;=EOMONTH(L$4,0))*('Diário 3º PA'!$F$4:$F$1994))
+SUMPRODUCT(('Diário 4º PA'!$E$4:$E$2000='Analítico Cx.'!$B93)*('Diário 4º PA'!$B$4:$B$2000&gt;=L$4)*('Diário 4º PA'!$B$4:$B$2000&lt;=EOMONTH(L$4,0))*('Diário 4º PA'!$F$4:$F$2000))</f>
        <v>0</v>
      </c>
      <c r="M93" s="289">
        <f>SUMPRODUCT(('Diário 1º PA'!$E$4:$E$2007='Analítico Cx.'!$B93)*('Diário 1º PA'!$B$4:$B$2007&gt;=M$4)*('Diário 1º PA'!$B$4:$B$2007&lt;=EOMONTH(M$4,0))*('Diário 1º PA'!$F$4:$F$2007))
+SUMPRODUCT(('Diário 2º PA'!$E$4:$E$1978='Analítico Cx.'!$B93)*('Diário 2º PA'!$B$4:$B$1978&gt;=M$4)*('Diário 2º PA'!$B$4:$B$1978&lt;=EOMONTH(M$4,0))*('Diário 2º PA'!$F$4:$F$1978))
+SUMPRODUCT(('Diário 3º PA'!$E$4:$E$1994='Analítico Cx.'!$B93)*('Diário 3º PA'!$B$4:$B$1994&gt;=M$4)*('Diário 3º PA'!$B$4:$B$1994&lt;=EOMONTH(M$4,0))*('Diário 3º PA'!$F$4:$F$1994))
+SUMPRODUCT(('Diário 4º PA'!$E$4:$E$2000='Analítico Cx.'!$B93)*('Diário 4º PA'!$B$4:$B$2000&gt;=M$4)*('Diário 4º PA'!$B$4:$B$2000&lt;=EOMONTH(M$4,0))*('Diário 4º PA'!$F$4:$F$2000))</f>
        <v>0</v>
      </c>
      <c r="N93" s="289">
        <f>SUMPRODUCT(('Diário 1º PA'!$E$4:$E$2007='Analítico Cx.'!$B93)*('Diário 1º PA'!$B$4:$B$2007&gt;=N$4)*('Diário 1º PA'!$B$4:$B$2007&lt;=EOMONTH(N$4,0))*('Diário 1º PA'!$F$4:$F$2007))
+SUMPRODUCT(('Diário 2º PA'!$E$4:$E$1978='Analítico Cx.'!$B93)*('Diário 2º PA'!$B$4:$B$1978&gt;=N$4)*('Diário 2º PA'!$B$4:$B$1978&lt;=EOMONTH(N$4,0))*('Diário 2º PA'!$F$4:$F$1978))
+SUMPRODUCT(('Diário 3º PA'!$E$4:$E$1994='Analítico Cx.'!$B93)*('Diário 3º PA'!$B$4:$B$1994&gt;=N$4)*('Diário 3º PA'!$B$4:$B$1994&lt;=EOMONTH(N$4,0))*('Diário 3º PA'!$F$4:$F$1994))
+SUMPRODUCT(('Diário 4º PA'!$E$4:$E$2000='Analítico Cx.'!$B93)*('Diário 4º PA'!$B$4:$B$2000&gt;=N$4)*('Diário 4º PA'!$B$4:$B$2000&lt;=EOMONTH(N$4,0))*('Diário 4º PA'!$F$4:$F$2000))</f>
        <v>0</v>
      </c>
      <c r="O93" s="315">
        <f t="shared" si="19"/>
        <v>0</v>
      </c>
      <c r="P93" s="316">
        <f t="shared" si="20"/>
        <v>0</v>
      </c>
      <c r="Q93" s="295"/>
      <c r="R93" s="295"/>
      <c r="S93" s="295"/>
      <c r="T93" s="295"/>
      <c r="U93" s="295"/>
      <c r="V93" s="295"/>
      <c r="W93" s="295"/>
      <c r="X93" s="295"/>
      <c r="Y93" s="295"/>
      <c r="Z93" s="295"/>
    </row>
    <row r="94" spans="1:26" ht="23.25" customHeight="1" x14ac:dyDescent="0.25">
      <c r="A94" s="331" t="s">
        <v>286</v>
      </c>
      <c r="B94" s="246" t="s">
        <v>287</v>
      </c>
      <c r="C94" s="289">
        <f>SUMPRODUCT(('Diário 1º PA'!$E$4:$E$2007='Analítico Cx.'!$B94)*('Diário 1º PA'!$B$4:$B$2007&gt;=C$4)*('Diário 1º PA'!$B$4:$B$2007&lt;=EOMONTH(C$4,0))*('Diário 1º PA'!$F$4:$F$2007))
+SUMPRODUCT(('Diário 2º PA'!$E$4:$E$1978='Analítico Cx.'!$B94)*('Diário 2º PA'!$B$4:$B$1978&gt;=C$4)*('Diário 2º PA'!$B$4:$B$1978&lt;=EOMONTH(C$4,0))*('Diário 2º PA'!$F$4:$F$1978))
+SUMPRODUCT(('Diário 3º PA'!$E$4:$E$1994='Analítico Cx.'!$B94)*('Diário 3º PA'!$B$4:$B$1994&gt;=C$4)*('Diário 3º PA'!$B$4:$B$1994&lt;=EOMONTH(C$4,0))*('Diário 3º PA'!$F$4:$F$1994))
+SUMPRODUCT(('Diário 4º PA'!$E$4:$E$2000='Analítico Cx.'!$B94)*('Diário 4º PA'!$B$4:$B$2000&gt;=C$4)*('Diário 4º PA'!$B$4:$B$2000&lt;=EOMONTH(C$4,0))*('Diário 4º PA'!$F$4:$F$2000))</f>
        <v>1234.58</v>
      </c>
      <c r="D94" s="289">
        <f>SUMPRODUCT(('Diário 1º PA'!$E$4:$E$2007='Analítico Cx.'!$B94)*('Diário 1º PA'!$B$4:$B$2007&gt;=D$4)*('Diário 1º PA'!$B$4:$B$2007&lt;=EOMONTH(D$4,0))*('Diário 1º PA'!$F$4:$F$2007))
+SUMPRODUCT(('Diário 2º PA'!$E$4:$E$1978='Analítico Cx.'!$B94)*('Diário 2º PA'!$B$4:$B$1978&gt;=D$4)*('Diário 2º PA'!$B$4:$B$1978&lt;=EOMONTH(D$4,0))*('Diário 2º PA'!$F$4:$F$1978))
+SUMPRODUCT(('Diário 3º PA'!$E$4:$E$1994='Analítico Cx.'!$B94)*('Diário 3º PA'!$B$4:$B$1994&gt;=D$4)*('Diário 3º PA'!$B$4:$B$1994&lt;=EOMONTH(D$4,0))*('Diário 3º PA'!$F$4:$F$1994))
+SUMPRODUCT(('Diário 4º PA'!$E$4:$E$2000='Analítico Cx.'!$B94)*('Diário 4º PA'!$B$4:$B$2000&gt;=D$4)*('Diário 4º PA'!$B$4:$B$2000&lt;=EOMONTH(D$4,0))*('Diário 4º PA'!$F$4:$F$2000))</f>
        <v>904.57999999999993</v>
      </c>
      <c r="E94" s="289">
        <f>SUMPRODUCT(('Diário 1º PA'!$E$4:$E$2007='Analítico Cx.'!$B94)*('Diário 1º PA'!$B$4:$B$2007&gt;=E$4)*('Diário 1º PA'!$B$4:$B$2007&lt;=EOMONTH(E$4,0))*('Diário 1º PA'!$F$4:$F$2007))
+SUMPRODUCT(('Diário 2º PA'!$E$4:$E$1978='Analítico Cx.'!$B94)*('Diário 2º PA'!$B$4:$B$1978&gt;=E$4)*('Diário 2º PA'!$B$4:$B$1978&lt;=EOMONTH(E$4,0))*('Diário 2º PA'!$F$4:$F$1978))
+SUMPRODUCT(('Diário 3º PA'!$E$4:$E$1994='Analítico Cx.'!$B94)*('Diário 3º PA'!$B$4:$B$1994&gt;=E$4)*('Diário 3º PA'!$B$4:$B$1994&lt;=EOMONTH(E$4,0))*('Diário 3º PA'!$F$4:$F$1994))
+SUMPRODUCT(('Diário 4º PA'!$E$4:$E$2000='Analítico Cx.'!$B94)*('Diário 4º PA'!$B$4:$B$2000&gt;=E$4)*('Diário 4º PA'!$B$4:$B$2000&lt;=EOMONTH(E$4,0))*('Diário 4º PA'!$F$4:$F$2000))</f>
        <v>1331.79</v>
      </c>
      <c r="F94" s="289">
        <f>SUMPRODUCT(('Diário 1º PA'!$E$4:$E$2007='Analítico Cx.'!$B94)*('Diário 1º PA'!$B$4:$B$2007&gt;=F$4)*('Diário 1º PA'!$B$4:$B$2007&lt;=EOMONTH(F$4,0))*('Diário 1º PA'!$F$4:$F$2007))
+SUMPRODUCT(('Diário 2º PA'!$E$4:$E$1978='Analítico Cx.'!$B94)*('Diário 2º PA'!$B$4:$B$1978&gt;=F$4)*('Diário 2º PA'!$B$4:$B$1978&lt;=EOMONTH(F$4,0))*('Diário 2º PA'!$F$4:$F$1978))
+SUMPRODUCT(('Diário 3º PA'!$E$4:$E$1994='Analítico Cx.'!$B94)*('Diário 3º PA'!$B$4:$B$1994&gt;=F$4)*('Diário 3º PA'!$B$4:$B$1994&lt;=EOMONTH(F$4,0))*('Diário 3º PA'!$F$4:$F$1994))
+SUMPRODUCT(('Diário 4º PA'!$E$4:$E$2000='Analítico Cx.'!$B94)*('Diário 4º PA'!$B$4:$B$2000&gt;=F$4)*('Diário 4º PA'!$B$4:$B$2000&lt;=EOMONTH(F$4,0))*('Diário 4º PA'!$F$4:$F$2000))</f>
        <v>1184.96</v>
      </c>
      <c r="G94" s="289">
        <f>SUMPRODUCT(('Diário 1º PA'!$E$4:$E$2007='Analítico Cx.'!$B94)*('Diário 1º PA'!$B$4:$B$2007&gt;=G$4)*('Diário 1º PA'!$B$4:$B$2007&lt;=EOMONTH(G$4,0))*('Diário 1º PA'!$F$4:$F$2007))
+SUMPRODUCT(('Diário 2º PA'!$E$4:$E$1978='Analítico Cx.'!$B94)*('Diário 2º PA'!$B$4:$B$1978&gt;=G$4)*('Diário 2º PA'!$B$4:$B$1978&lt;=EOMONTH(G$4,0))*('Diário 2º PA'!$F$4:$F$1978))
+SUMPRODUCT(('Diário 3º PA'!$E$4:$E$1994='Analítico Cx.'!$B94)*('Diário 3º PA'!$B$4:$B$1994&gt;=G$4)*('Diário 3º PA'!$B$4:$B$1994&lt;=EOMONTH(G$4,0))*('Diário 3º PA'!$F$4:$F$1994))
+SUMPRODUCT(('Diário 4º PA'!$E$4:$E$2000='Analítico Cx.'!$B94)*('Diário 4º PA'!$B$4:$B$2000&gt;=G$4)*('Diário 4º PA'!$B$4:$B$2000&lt;=EOMONTH(G$4,0))*('Diário 4º PA'!$F$4:$F$2000))</f>
        <v>2170.2799999999997</v>
      </c>
      <c r="H94" s="289">
        <f>SUMPRODUCT(('Diário 1º PA'!$E$4:$E$2007='Analítico Cx.'!$B94)*('Diário 1º PA'!$B$4:$B$2007&gt;=H$4)*('Diário 1º PA'!$B$4:$B$2007&lt;=EOMONTH(H$4,0))*('Diário 1º PA'!$F$4:$F$2007))
+SUMPRODUCT(('Diário 2º PA'!$E$4:$E$1978='Analítico Cx.'!$B94)*('Diário 2º PA'!$B$4:$B$1978&gt;=H$4)*('Diário 2º PA'!$B$4:$B$1978&lt;=EOMONTH(H$4,0))*('Diário 2º PA'!$F$4:$F$1978))
+SUMPRODUCT(('Diário 3º PA'!$E$4:$E$1994='Analítico Cx.'!$B94)*('Diário 3º PA'!$B$4:$B$1994&gt;=H$4)*('Diário 3º PA'!$B$4:$B$1994&lt;=EOMONTH(H$4,0))*('Diário 3º PA'!$F$4:$F$1994))
+SUMPRODUCT(('Diário 4º PA'!$E$4:$E$2000='Analítico Cx.'!$B94)*('Diário 4º PA'!$B$4:$B$2000&gt;=H$4)*('Diário 4º PA'!$B$4:$B$2000&lt;=EOMONTH(H$4,0))*('Diário 4º PA'!$F$4:$F$2000))</f>
        <v>0</v>
      </c>
      <c r="I94" s="289">
        <f>SUMPRODUCT(('Diário 1º PA'!$E$4:$E$2007='Analítico Cx.'!$B94)*('Diário 1º PA'!$B$4:$B$2007&gt;=I$4)*('Diário 1º PA'!$B$4:$B$2007&lt;=EOMONTH(I$4,0))*('Diário 1º PA'!$F$4:$F$2007))
+SUMPRODUCT(('Diário 2º PA'!$E$4:$E$1978='Analítico Cx.'!$B94)*('Diário 2º PA'!$B$4:$B$1978&gt;=I$4)*('Diário 2º PA'!$B$4:$B$1978&lt;=EOMONTH(I$4,0))*('Diário 2º PA'!$F$4:$F$1978))
+SUMPRODUCT(('Diário 3º PA'!$E$4:$E$1994='Analítico Cx.'!$B94)*('Diário 3º PA'!$B$4:$B$1994&gt;=I$4)*('Diário 3º PA'!$B$4:$B$1994&lt;=EOMONTH(I$4,0))*('Diário 3º PA'!$F$4:$F$1994))
+SUMPRODUCT(('Diário 4º PA'!$E$4:$E$2000='Analítico Cx.'!$B94)*('Diário 4º PA'!$B$4:$B$2000&gt;=I$4)*('Diário 4º PA'!$B$4:$B$2000&lt;=EOMONTH(I$4,0))*('Diário 4º PA'!$F$4:$F$2000))</f>
        <v>1368.15</v>
      </c>
      <c r="J94" s="289">
        <f>SUMPRODUCT(('Diário 1º PA'!$E$4:$E$2007='Analítico Cx.'!$B94)*('Diário 1º PA'!$B$4:$B$2007&gt;=J$4)*('Diário 1º PA'!$B$4:$B$2007&lt;=EOMONTH(J$4,0))*('Diário 1º PA'!$F$4:$F$2007))
+SUMPRODUCT(('Diário 2º PA'!$E$4:$E$1978='Analítico Cx.'!$B94)*('Diário 2º PA'!$B$4:$B$1978&gt;=J$4)*('Diário 2º PA'!$B$4:$B$1978&lt;=EOMONTH(J$4,0))*('Diário 2º PA'!$F$4:$F$1978))
+SUMPRODUCT(('Diário 3º PA'!$E$4:$E$1994='Analítico Cx.'!$B94)*('Diário 3º PA'!$B$4:$B$1994&gt;=J$4)*('Diário 3º PA'!$B$4:$B$1994&lt;=EOMONTH(J$4,0))*('Diário 3º PA'!$F$4:$F$1994))
+SUMPRODUCT(('Diário 4º PA'!$E$4:$E$2000='Analítico Cx.'!$B94)*('Diário 4º PA'!$B$4:$B$2000&gt;=J$4)*('Diário 4º PA'!$B$4:$B$2000&lt;=EOMONTH(J$4,0))*('Diário 4º PA'!$F$4:$F$2000))</f>
        <v>0</v>
      </c>
      <c r="K94" s="289">
        <f>SUMPRODUCT(('Diário 1º PA'!$E$4:$E$2007='Analítico Cx.'!$B94)*('Diário 1º PA'!$B$4:$B$2007&gt;=K$4)*('Diário 1º PA'!$B$4:$B$2007&lt;=EOMONTH(K$4,0))*('Diário 1º PA'!$F$4:$F$2007))
+SUMPRODUCT(('Diário 2º PA'!$E$4:$E$1978='Analítico Cx.'!$B94)*('Diário 2º PA'!$B$4:$B$1978&gt;=K$4)*('Diário 2º PA'!$B$4:$B$1978&lt;=EOMONTH(K$4,0))*('Diário 2º PA'!$F$4:$F$1978))
+SUMPRODUCT(('Diário 3º PA'!$E$4:$E$1994='Analítico Cx.'!$B94)*('Diário 3º PA'!$B$4:$B$1994&gt;=K$4)*('Diário 3º PA'!$B$4:$B$1994&lt;=EOMONTH(K$4,0))*('Diário 3º PA'!$F$4:$F$1994))
+SUMPRODUCT(('Diário 4º PA'!$E$4:$E$2000='Analítico Cx.'!$B94)*('Diário 4º PA'!$B$4:$B$2000&gt;=K$4)*('Diário 4º PA'!$B$4:$B$2000&lt;=EOMONTH(K$4,0))*('Diário 4º PA'!$F$4:$F$2000))</f>
        <v>0</v>
      </c>
      <c r="L94" s="289">
        <f>SUMPRODUCT(('Diário 1º PA'!$E$4:$E$2007='Analítico Cx.'!$B94)*('Diário 1º PA'!$B$4:$B$2007&gt;=L$4)*('Diário 1º PA'!$B$4:$B$2007&lt;=EOMONTH(L$4,0))*('Diário 1º PA'!$F$4:$F$2007))
+SUMPRODUCT(('Diário 2º PA'!$E$4:$E$1978='Analítico Cx.'!$B94)*('Diário 2º PA'!$B$4:$B$1978&gt;=L$4)*('Diário 2º PA'!$B$4:$B$1978&lt;=EOMONTH(L$4,0))*('Diário 2º PA'!$F$4:$F$1978))
+SUMPRODUCT(('Diário 3º PA'!$E$4:$E$1994='Analítico Cx.'!$B94)*('Diário 3º PA'!$B$4:$B$1994&gt;=L$4)*('Diário 3º PA'!$B$4:$B$1994&lt;=EOMONTH(L$4,0))*('Diário 3º PA'!$F$4:$F$1994))
+SUMPRODUCT(('Diário 4º PA'!$E$4:$E$2000='Analítico Cx.'!$B94)*('Diário 4º PA'!$B$4:$B$2000&gt;=L$4)*('Diário 4º PA'!$B$4:$B$2000&lt;=EOMONTH(L$4,0))*('Diário 4º PA'!$F$4:$F$2000))</f>
        <v>0</v>
      </c>
      <c r="M94" s="289">
        <f>SUMPRODUCT(('Diário 1º PA'!$E$4:$E$2007='Analítico Cx.'!$B94)*('Diário 1º PA'!$B$4:$B$2007&gt;=M$4)*('Diário 1º PA'!$B$4:$B$2007&lt;=EOMONTH(M$4,0))*('Diário 1º PA'!$F$4:$F$2007))
+SUMPRODUCT(('Diário 2º PA'!$E$4:$E$1978='Analítico Cx.'!$B94)*('Diário 2º PA'!$B$4:$B$1978&gt;=M$4)*('Diário 2º PA'!$B$4:$B$1978&lt;=EOMONTH(M$4,0))*('Diário 2º PA'!$F$4:$F$1978))
+SUMPRODUCT(('Diário 3º PA'!$E$4:$E$1994='Analítico Cx.'!$B94)*('Diário 3º PA'!$B$4:$B$1994&gt;=M$4)*('Diário 3º PA'!$B$4:$B$1994&lt;=EOMONTH(M$4,0))*('Diário 3º PA'!$F$4:$F$1994))
+SUMPRODUCT(('Diário 4º PA'!$E$4:$E$2000='Analítico Cx.'!$B94)*('Diário 4º PA'!$B$4:$B$2000&gt;=M$4)*('Diário 4º PA'!$B$4:$B$2000&lt;=EOMONTH(M$4,0))*('Diário 4º PA'!$F$4:$F$2000))</f>
        <v>0</v>
      </c>
      <c r="N94" s="289">
        <f>SUMPRODUCT(('Diário 1º PA'!$E$4:$E$2007='Analítico Cx.'!$B94)*('Diário 1º PA'!$B$4:$B$2007&gt;=N$4)*('Diário 1º PA'!$B$4:$B$2007&lt;=EOMONTH(N$4,0))*('Diário 1º PA'!$F$4:$F$2007))
+SUMPRODUCT(('Diário 2º PA'!$E$4:$E$1978='Analítico Cx.'!$B94)*('Diário 2º PA'!$B$4:$B$1978&gt;=N$4)*('Diário 2º PA'!$B$4:$B$1978&lt;=EOMONTH(N$4,0))*('Diário 2º PA'!$F$4:$F$1978))
+SUMPRODUCT(('Diário 3º PA'!$E$4:$E$1994='Analítico Cx.'!$B94)*('Diário 3º PA'!$B$4:$B$1994&gt;=N$4)*('Diário 3º PA'!$B$4:$B$1994&lt;=EOMONTH(N$4,0))*('Diário 3º PA'!$F$4:$F$1994))
+SUMPRODUCT(('Diário 4º PA'!$E$4:$E$2000='Analítico Cx.'!$B94)*('Diário 4º PA'!$B$4:$B$2000&gt;=N$4)*('Diário 4º PA'!$B$4:$B$2000&lt;=EOMONTH(N$4,0))*('Diário 4º PA'!$F$4:$F$2000))</f>
        <v>0</v>
      </c>
      <c r="O94" s="315">
        <f t="shared" si="19"/>
        <v>8194.34</v>
      </c>
      <c r="P94" s="316">
        <f t="shared" si="20"/>
        <v>3.9809114017200431E-4</v>
      </c>
      <c r="Q94" s="295"/>
      <c r="R94" s="295"/>
      <c r="S94" s="295"/>
      <c r="T94" s="295"/>
      <c r="U94" s="295"/>
      <c r="V94" s="295"/>
      <c r="W94" s="295"/>
      <c r="X94" s="295"/>
      <c r="Y94" s="295"/>
      <c r="Z94" s="295"/>
    </row>
    <row r="95" spans="1:26" ht="23.25" customHeight="1" x14ac:dyDescent="0.25">
      <c r="A95" s="331" t="s">
        <v>288</v>
      </c>
      <c r="B95" s="246" t="s">
        <v>289</v>
      </c>
      <c r="C95" s="289">
        <f>SUMPRODUCT(('Diário 1º PA'!$E$4:$E$2007='Analítico Cx.'!$B95)*('Diário 1º PA'!$B$4:$B$2007&gt;=C$4)*('Diário 1º PA'!$B$4:$B$2007&lt;=EOMONTH(C$4,0))*('Diário 1º PA'!$F$4:$F$2007))
+SUMPRODUCT(('Diário 2º PA'!$E$4:$E$1978='Analítico Cx.'!$B95)*('Diário 2º PA'!$B$4:$B$1978&gt;=C$4)*('Diário 2º PA'!$B$4:$B$1978&lt;=EOMONTH(C$4,0))*('Diário 2º PA'!$F$4:$F$1978))
+SUMPRODUCT(('Diário 3º PA'!$E$4:$E$1994='Analítico Cx.'!$B95)*('Diário 3º PA'!$B$4:$B$1994&gt;=C$4)*('Diário 3º PA'!$B$4:$B$1994&lt;=EOMONTH(C$4,0))*('Diário 3º PA'!$F$4:$F$1994))
+SUMPRODUCT(('Diário 4º PA'!$E$4:$E$2000='Analítico Cx.'!$B95)*('Diário 4º PA'!$B$4:$B$2000&gt;=C$4)*('Diário 4º PA'!$B$4:$B$2000&lt;=EOMONTH(C$4,0))*('Diário 4º PA'!$F$4:$F$2000))</f>
        <v>0</v>
      </c>
      <c r="D95" s="289">
        <f>SUMPRODUCT(('Diário 1º PA'!$E$4:$E$2007='Analítico Cx.'!$B95)*('Diário 1º PA'!$B$4:$B$2007&gt;=D$4)*('Diário 1º PA'!$B$4:$B$2007&lt;=EOMONTH(D$4,0))*('Diário 1º PA'!$F$4:$F$2007))
+SUMPRODUCT(('Diário 2º PA'!$E$4:$E$1978='Analítico Cx.'!$B95)*('Diário 2º PA'!$B$4:$B$1978&gt;=D$4)*('Diário 2º PA'!$B$4:$B$1978&lt;=EOMONTH(D$4,0))*('Diário 2º PA'!$F$4:$F$1978))
+SUMPRODUCT(('Diário 3º PA'!$E$4:$E$1994='Analítico Cx.'!$B95)*('Diário 3º PA'!$B$4:$B$1994&gt;=D$4)*('Diário 3º PA'!$B$4:$B$1994&lt;=EOMONTH(D$4,0))*('Diário 3º PA'!$F$4:$F$1994))
+SUMPRODUCT(('Diário 4º PA'!$E$4:$E$2000='Analítico Cx.'!$B95)*('Diário 4º PA'!$B$4:$B$2000&gt;=D$4)*('Diário 4º PA'!$B$4:$B$2000&lt;=EOMONTH(D$4,0))*('Diário 4º PA'!$F$4:$F$2000))</f>
        <v>0</v>
      </c>
      <c r="E95" s="289">
        <f>SUMPRODUCT(('Diário 1º PA'!$E$4:$E$2007='Analítico Cx.'!$B95)*('Diário 1º PA'!$B$4:$B$2007&gt;=E$4)*('Diário 1º PA'!$B$4:$B$2007&lt;=EOMONTH(E$4,0))*('Diário 1º PA'!$F$4:$F$2007))
+SUMPRODUCT(('Diário 2º PA'!$E$4:$E$1978='Analítico Cx.'!$B95)*('Diário 2º PA'!$B$4:$B$1978&gt;=E$4)*('Diário 2º PA'!$B$4:$B$1978&lt;=EOMONTH(E$4,0))*('Diário 2º PA'!$F$4:$F$1978))
+SUMPRODUCT(('Diário 3º PA'!$E$4:$E$1994='Analítico Cx.'!$B95)*('Diário 3º PA'!$B$4:$B$1994&gt;=E$4)*('Diário 3º PA'!$B$4:$B$1994&lt;=EOMONTH(E$4,0))*('Diário 3º PA'!$F$4:$F$1994))
+SUMPRODUCT(('Diário 4º PA'!$E$4:$E$2000='Analítico Cx.'!$B95)*('Diário 4º PA'!$B$4:$B$2000&gt;=E$4)*('Diário 4º PA'!$B$4:$B$2000&lt;=EOMONTH(E$4,0))*('Diário 4º PA'!$F$4:$F$2000))</f>
        <v>0</v>
      </c>
      <c r="F95" s="289">
        <f>SUMPRODUCT(('Diário 1º PA'!$E$4:$E$2007='Analítico Cx.'!$B95)*('Diário 1º PA'!$B$4:$B$2007&gt;=F$4)*('Diário 1º PA'!$B$4:$B$2007&lt;=EOMONTH(F$4,0))*('Diário 1º PA'!$F$4:$F$2007))
+SUMPRODUCT(('Diário 2º PA'!$E$4:$E$1978='Analítico Cx.'!$B95)*('Diário 2º PA'!$B$4:$B$1978&gt;=F$4)*('Diário 2º PA'!$B$4:$B$1978&lt;=EOMONTH(F$4,0))*('Diário 2º PA'!$F$4:$F$1978))
+SUMPRODUCT(('Diário 3º PA'!$E$4:$E$1994='Analítico Cx.'!$B95)*('Diário 3º PA'!$B$4:$B$1994&gt;=F$4)*('Diário 3º PA'!$B$4:$B$1994&lt;=EOMONTH(F$4,0))*('Diário 3º PA'!$F$4:$F$1994))
+SUMPRODUCT(('Diário 4º PA'!$E$4:$E$2000='Analítico Cx.'!$B95)*('Diário 4º PA'!$B$4:$B$2000&gt;=F$4)*('Diário 4º PA'!$B$4:$B$2000&lt;=EOMONTH(F$4,0))*('Diário 4º PA'!$F$4:$F$2000))</f>
        <v>0</v>
      </c>
      <c r="G95" s="289">
        <f>SUMPRODUCT(('Diário 1º PA'!$E$4:$E$2007='Analítico Cx.'!$B95)*('Diário 1º PA'!$B$4:$B$2007&gt;=G$4)*('Diário 1º PA'!$B$4:$B$2007&lt;=EOMONTH(G$4,0))*('Diário 1º PA'!$F$4:$F$2007))
+SUMPRODUCT(('Diário 2º PA'!$E$4:$E$1978='Analítico Cx.'!$B95)*('Diário 2º PA'!$B$4:$B$1978&gt;=G$4)*('Diário 2º PA'!$B$4:$B$1978&lt;=EOMONTH(G$4,0))*('Diário 2º PA'!$F$4:$F$1978))
+SUMPRODUCT(('Diário 3º PA'!$E$4:$E$1994='Analítico Cx.'!$B95)*('Diário 3º PA'!$B$4:$B$1994&gt;=G$4)*('Diário 3º PA'!$B$4:$B$1994&lt;=EOMONTH(G$4,0))*('Diário 3º PA'!$F$4:$F$1994))
+SUMPRODUCT(('Diário 4º PA'!$E$4:$E$2000='Analítico Cx.'!$B95)*('Diário 4º PA'!$B$4:$B$2000&gt;=G$4)*('Diário 4º PA'!$B$4:$B$2000&lt;=EOMONTH(G$4,0))*('Diário 4º PA'!$F$4:$F$2000))</f>
        <v>0</v>
      </c>
      <c r="H95" s="289">
        <f>SUMPRODUCT(('Diário 1º PA'!$E$4:$E$2007='Analítico Cx.'!$B95)*('Diário 1º PA'!$B$4:$B$2007&gt;=H$4)*('Diário 1º PA'!$B$4:$B$2007&lt;=EOMONTH(H$4,0))*('Diário 1º PA'!$F$4:$F$2007))
+SUMPRODUCT(('Diário 2º PA'!$E$4:$E$1978='Analítico Cx.'!$B95)*('Diário 2º PA'!$B$4:$B$1978&gt;=H$4)*('Diário 2º PA'!$B$4:$B$1978&lt;=EOMONTH(H$4,0))*('Diário 2º PA'!$F$4:$F$1978))
+SUMPRODUCT(('Diário 3º PA'!$E$4:$E$1994='Analítico Cx.'!$B95)*('Diário 3º PA'!$B$4:$B$1994&gt;=H$4)*('Diário 3º PA'!$B$4:$B$1994&lt;=EOMONTH(H$4,0))*('Diário 3º PA'!$F$4:$F$1994))
+SUMPRODUCT(('Diário 4º PA'!$E$4:$E$2000='Analítico Cx.'!$B95)*('Diário 4º PA'!$B$4:$B$2000&gt;=H$4)*('Diário 4º PA'!$B$4:$B$2000&lt;=EOMONTH(H$4,0))*('Diário 4º PA'!$F$4:$F$2000))</f>
        <v>0</v>
      </c>
      <c r="I95" s="289">
        <f>SUMPRODUCT(('Diário 1º PA'!$E$4:$E$2007='Analítico Cx.'!$B95)*('Diário 1º PA'!$B$4:$B$2007&gt;=I$4)*('Diário 1º PA'!$B$4:$B$2007&lt;=EOMONTH(I$4,0))*('Diário 1º PA'!$F$4:$F$2007))
+SUMPRODUCT(('Diário 2º PA'!$E$4:$E$1978='Analítico Cx.'!$B95)*('Diário 2º PA'!$B$4:$B$1978&gt;=I$4)*('Diário 2º PA'!$B$4:$B$1978&lt;=EOMONTH(I$4,0))*('Diário 2º PA'!$F$4:$F$1978))
+SUMPRODUCT(('Diário 3º PA'!$E$4:$E$1994='Analítico Cx.'!$B95)*('Diário 3º PA'!$B$4:$B$1994&gt;=I$4)*('Diário 3º PA'!$B$4:$B$1994&lt;=EOMONTH(I$4,0))*('Diário 3º PA'!$F$4:$F$1994))
+SUMPRODUCT(('Diário 4º PA'!$E$4:$E$2000='Analítico Cx.'!$B95)*('Diário 4º PA'!$B$4:$B$2000&gt;=I$4)*('Diário 4º PA'!$B$4:$B$2000&lt;=EOMONTH(I$4,0))*('Diário 4º PA'!$F$4:$F$2000))</f>
        <v>0</v>
      </c>
      <c r="J95" s="289">
        <f>SUMPRODUCT(('Diário 1º PA'!$E$4:$E$2007='Analítico Cx.'!$B95)*('Diário 1º PA'!$B$4:$B$2007&gt;=J$4)*('Diário 1º PA'!$B$4:$B$2007&lt;=EOMONTH(J$4,0))*('Diário 1º PA'!$F$4:$F$2007))
+SUMPRODUCT(('Diário 2º PA'!$E$4:$E$1978='Analítico Cx.'!$B95)*('Diário 2º PA'!$B$4:$B$1978&gt;=J$4)*('Diário 2º PA'!$B$4:$B$1978&lt;=EOMONTH(J$4,0))*('Diário 2º PA'!$F$4:$F$1978))
+SUMPRODUCT(('Diário 3º PA'!$E$4:$E$1994='Analítico Cx.'!$B95)*('Diário 3º PA'!$B$4:$B$1994&gt;=J$4)*('Diário 3º PA'!$B$4:$B$1994&lt;=EOMONTH(J$4,0))*('Diário 3º PA'!$F$4:$F$1994))
+SUMPRODUCT(('Diário 4º PA'!$E$4:$E$2000='Analítico Cx.'!$B95)*('Diário 4º PA'!$B$4:$B$2000&gt;=J$4)*('Diário 4º PA'!$B$4:$B$2000&lt;=EOMONTH(J$4,0))*('Diário 4º PA'!$F$4:$F$2000))</f>
        <v>0</v>
      </c>
      <c r="K95" s="289">
        <f>SUMPRODUCT(('Diário 1º PA'!$E$4:$E$2007='Analítico Cx.'!$B95)*('Diário 1º PA'!$B$4:$B$2007&gt;=K$4)*('Diário 1º PA'!$B$4:$B$2007&lt;=EOMONTH(K$4,0))*('Diário 1º PA'!$F$4:$F$2007))
+SUMPRODUCT(('Diário 2º PA'!$E$4:$E$1978='Analítico Cx.'!$B95)*('Diário 2º PA'!$B$4:$B$1978&gt;=K$4)*('Diário 2º PA'!$B$4:$B$1978&lt;=EOMONTH(K$4,0))*('Diário 2º PA'!$F$4:$F$1978))
+SUMPRODUCT(('Diário 3º PA'!$E$4:$E$1994='Analítico Cx.'!$B95)*('Diário 3º PA'!$B$4:$B$1994&gt;=K$4)*('Diário 3º PA'!$B$4:$B$1994&lt;=EOMONTH(K$4,0))*('Diário 3º PA'!$F$4:$F$1994))
+SUMPRODUCT(('Diário 4º PA'!$E$4:$E$2000='Analítico Cx.'!$B95)*('Diário 4º PA'!$B$4:$B$2000&gt;=K$4)*('Diário 4º PA'!$B$4:$B$2000&lt;=EOMONTH(K$4,0))*('Diário 4º PA'!$F$4:$F$2000))</f>
        <v>0</v>
      </c>
      <c r="L95" s="289">
        <f>SUMPRODUCT(('Diário 1º PA'!$E$4:$E$2007='Analítico Cx.'!$B95)*('Diário 1º PA'!$B$4:$B$2007&gt;=L$4)*('Diário 1º PA'!$B$4:$B$2007&lt;=EOMONTH(L$4,0))*('Diário 1º PA'!$F$4:$F$2007))
+SUMPRODUCT(('Diário 2º PA'!$E$4:$E$1978='Analítico Cx.'!$B95)*('Diário 2º PA'!$B$4:$B$1978&gt;=L$4)*('Diário 2º PA'!$B$4:$B$1978&lt;=EOMONTH(L$4,0))*('Diário 2º PA'!$F$4:$F$1978))
+SUMPRODUCT(('Diário 3º PA'!$E$4:$E$1994='Analítico Cx.'!$B95)*('Diário 3º PA'!$B$4:$B$1994&gt;=L$4)*('Diário 3º PA'!$B$4:$B$1994&lt;=EOMONTH(L$4,0))*('Diário 3º PA'!$F$4:$F$1994))
+SUMPRODUCT(('Diário 4º PA'!$E$4:$E$2000='Analítico Cx.'!$B95)*('Diário 4º PA'!$B$4:$B$2000&gt;=L$4)*('Diário 4º PA'!$B$4:$B$2000&lt;=EOMONTH(L$4,0))*('Diário 4º PA'!$F$4:$F$2000))</f>
        <v>0</v>
      </c>
      <c r="M95" s="289">
        <f>SUMPRODUCT(('Diário 1º PA'!$E$4:$E$2007='Analítico Cx.'!$B95)*('Diário 1º PA'!$B$4:$B$2007&gt;=M$4)*('Diário 1º PA'!$B$4:$B$2007&lt;=EOMONTH(M$4,0))*('Diário 1º PA'!$F$4:$F$2007))
+SUMPRODUCT(('Diário 2º PA'!$E$4:$E$1978='Analítico Cx.'!$B95)*('Diário 2º PA'!$B$4:$B$1978&gt;=M$4)*('Diário 2º PA'!$B$4:$B$1978&lt;=EOMONTH(M$4,0))*('Diário 2º PA'!$F$4:$F$1978))
+SUMPRODUCT(('Diário 3º PA'!$E$4:$E$1994='Analítico Cx.'!$B95)*('Diário 3º PA'!$B$4:$B$1994&gt;=M$4)*('Diário 3º PA'!$B$4:$B$1994&lt;=EOMONTH(M$4,0))*('Diário 3º PA'!$F$4:$F$1994))
+SUMPRODUCT(('Diário 4º PA'!$E$4:$E$2000='Analítico Cx.'!$B95)*('Diário 4º PA'!$B$4:$B$2000&gt;=M$4)*('Diário 4º PA'!$B$4:$B$2000&lt;=EOMONTH(M$4,0))*('Diário 4º PA'!$F$4:$F$2000))</f>
        <v>0</v>
      </c>
      <c r="N95" s="289">
        <f>SUMPRODUCT(('Diário 1º PA'!$E$4:$E$2007='Analítico Cx.'!$B95)*('Diário 1º PA'!$B$4:$B$2007&gt;=N$4)*('Diário 1º PA'!$B$4:$B$2007&lt;=EOMONTH(N$4,0))*('Diário 1º PA'!$F$4:$F$2007))
+SUMPRODUCT(('Diário 2º PA'!$E$4:$E$1978='Analítico Cx.'!$B95)*('Diário 2º PA'!$B$4:$B$1978&gt;=N$4)*('Diário 2º PA'!$B$4:$B$1978&lt;=EOMONTH(N$4,0))*('Diário 2º PA'!$F$4:$F$1978))
+SUMPRODUCT(('Diário 3º PA'!$E$4:$E$1994='Analítico Cx.'!$B95)*('Diário 3º PA'!$B$4:$B$1994&gt;=N$4)*('Diário 3º PA'!$B$4:$B$1994&lt;=EOMONTH(N$4,0))*('Diário 3º PA'!$F$4:$F$1994))
+SUMPRODUCT(('Diário 4º PA'!$E$4:$E$2000='Analítico Cx.'!$B95)*('Diário 4º PA'!$B$4:$B$2000&gt;=N$4)*('Diário 4º PA'!$B$4:$B$2000&lt;=EOMONTH(N$4,0))*('Diário 4º PA'!$F$4:$F$2000))</f>
        <v>0</v>
      </c>
      <c r="O95" s="315">
        <f t="shared" si="19"/>
        <v>0</v>
      </c>
      <c r="P95" s="316">
        <f t="shared" si="20"/>
        <v>0</v>
      </c>
      <c r="Q95" s="295"/>
      <c r="R95" s="295"/>
      <c r="S95" s="295"/>
      <c r="T95" s="295"/>
      <c r="U95" s="295"/>
      <c r="V95" s="295"/>
      <c r="W95" s="295"/>
      <c r="X95" s="295"/>
      <c r="Y95" s="295"/>
      <c r="Z95" s="295"/>
    </row>
    <row r="96" spans="1:26" ht="23.25" customHeight="1" x14ac:dyDescent="0.25">
      <c r="A96" s="331" t="s">
        <v>290</v>
      </c>
      <c r="B96" s="246" t="s">
        <v>291</v>
      </c>
      <c r="C96" s="289">
        <f>SUMPRODUCT(('Diário 1º PA'!$E$4:$E$2007='Analítico Cx.'!$B96)*('Diário 1º PA'!$B$4:$B$2007&gt;=C$4)*('Diário 1º PA'!$B$4:$B$2007&lt;=EOMONTH(C$4,0))*('Diário 1º PA'!$F$4:$F$2007))
+SUMPRODUCT(('Diário 2º PA'!$E$4:$E$1978='Analítico Cx.'!$B96)*('Diário 2º PA'!$B$4:$B$1978&gt;=C$4)*('Diário 2º PA'!$B$4:$B$1978&lt;=EOMONTH(C$4,0))*('Diário 2º PA'!$F$4:$F$1978))
+SUMPRODUCT(('Diário 3º PA'!$E$4:$E$1994='Analítico Cx.'!$B96)*('Diário 3º PA'!$B$4:$B$1994&gt;=C$4)*('Diário 3º PA'!$B$4:$B$1994&lt;=EOMONTH(C$4,0))*('Diário 3º PA'!$F$4:$F$1994))
+SUMPRODUCT(('Diário 4º PA'!$E$4:$E$2000='Analítico Cx.'!$B96)*('Diário 4º PA'!$B$4:$B$2000&gt;=C$4)*('Diário 4º PA'!$B$4:$B$2000&lt;=EOMONTH(C$4,0))*('Diário 4º PA'!$F$4:$F$2000))</f>
        <v>0</v>
      </c>
      <c r="D96" s="289">
        <f>SUMPRODUCT(('Diário 1º PA'!$E$4:$E$2007='Analítico Cx.'!$B96)*('Diário 1º PA'!$B$4:$B$2007&gt;=D$4)*('Diário 1º PA'!$B$4:$B$2007&lt;=EOMONTH(D$4,0))*('Diário 1º PA'!$F$4:$F$2007))
+SUMPRODUCT(('Diário 2º PA'!$E$4:$E$1978='Analítico Cx.'!$B96)*('Diário 2º PA'!$B$4:$B$1978&gt;=D$4)*('Diário 2º PA'!$B$4:$B$1978&lt;=EOMONTH(D$4,0))*('Diário 2º PA'!$F$4:$F$1978))
+SUMPRODUCT(('Diário 3º PA'!$E$4:$E$1994='Analítico Cx.'!$B96)*('Diário 3º PA'!$B$4:$B$1994&gt;=D$4)*('Diário 3º PA'!$B$4:$B$1994&lt;=EOMONTH(D$4,0))*('Diário 3º PA'!$F$4:$F$1994))
+SUMPRODUCT(('Diário 4º PA'!$E$4:$E$2000='Analítico Cx.'!$B96)*('Diário 4º PA'!$B$4:$B$2000&gt;=D$4)*('Diário 4º PA'!$B$4:$B$2000&lt;=EOMONTH(D$4,0))*('Diário 4º PA'!$F$4:$F$2000))</f>
        <v>0</v>
      </c>
      <c r="E96" s="289">
        <f>SUMPRODUCT(('Diário 1º PA'!$E$4:$E$2007='Analítico Cx.'!$B96)*('Diário 1º PA'!$B$4:$B$2007&gt;=E$4)*('Diário 1º PA'!$B$4:$B$2007&lt;=EOMONTH(E$4,0))*('Diário 1º PA'!$F$4:$F$2007))
+SUMPRODUCT(('Diário 2º PA'!$E$4:$E$1978='Analítico Cx.'!$B96)*('Diário 2º PA'!$B$4:$B$1978&gt;=E$4)*('Diário 2º PA'!$B$4:$B$1978&lt;=EOMONTH(E$4,0))*('Diário 2º PA'!$F$4:$F$1978))
+SUMPRODUCT(('Diário 3º PA'!$E$4:$E$1994='Analítico Cx.'!$B96)*('Diário 3º PA'!$B$4:$B$1994&gt;=E$4)*('Diário 3º PA'!$B$4:$B$1994&lt;=EOMONTH(E$4,0))*('Diário 3º PA'!$F$4:$F$1994))
+SUMPRODUCT(('Diário 4º PA'!$E$4:$E$2000='Analítico Cx.'!$B96)*('Diário 4º PA'!$B$4:$B$2000&gt;=E$4)*('Diário 4º PA'!$B$4:$B$2000&lt;=EOMONTH(E$4,0))*('Diário 4º PA'!$F$4:$F$2000))</f>
        <v>0</v>
      </c>
      <c r="F96" s="289">
        <f>SUMPRODUCT(('Diário 1º PA'!$E$4:$E$2007='Analítico Cx.'!$B96)*('Diário 1º PA'!$B$4:$B$2007&gt;=F$4)*('Diário 1º PA'!$B$4:$B$2007&lt;=EOMONTH(F$4,0))*('Diário 1º PA'!$F$4:$F$2007))
+SUMPRODUCT(('Diário 2º PA'!$E$4:$E$1978='Analítico Cx.'!$B96)*('Diário 2º PA'!$B$4:$B$1978&gt;=F$4)*('Diário 2º PA'!$B$4:$B$1978&lt;=EOMONTH(F$4,0))*('Diário 2º PA'!$F$4:$F$1978))
+SUMPRODUCT(('Diário 3º PA'!$E$4:$E$1994='Analítico Cx.'!$B96)*('Diário 3º PA'!$B$4:$B$1994&gt;=F$4)*('Diário 3º PA'!$B$4:$B$1994&lt;=EOMONTH(F$4,0))*('Diário 3º PA'!$F$4:$F$1994))
+SUMPRODUCT(('Diário 4º PA'!$E$4:$E$2000='Analítico Cx.'!$B96)*('Diário 4º PA'!$B$4:$B$2000&gt;=F$4)*('Diário 4º PA'!$B$4:$B$2000&lt;=EOMONTH(F$4,0))*('Diário 4º PA'!$F$4:$F$2000))</f>
        <v>0</v>
      </c>
      <c r="G96" s="289">
        <f>SUMPRODUCT(('Diário 1º PA'!$E$4:$E$2007='Analítico Cx.'!$B96)*('Diário 1º PA'!$B$4:$B$2007&gt;=G$4)*('Diário 1º PA'!$B$4:$B$2007&lt;=EOMONTH(G$4,0))*('Diário 1º PA'!$F$4:$F$2007))
+SUMPRODUCT(('Diário 2º PA'!$E$4:$E$1978='Analítico Cx.'!$B96)*('Diário 2º PA'!$B$4:$B$1978&gt;=G$4)*('Diário 2º PA'!$B$4:$B$1978&lt;=EOMONTH(G$4,0))*('Diário 2º PA'!$F$4:$F$1978))
+SUMPRODUCT(('Diário 3º PA'!$E$4:$E$1994='Analítico Cx.'!$B96)*('Diário 3º PA'!$B$4:$B$1994&gt;=G$4)*('Diário 3º PA'!$B$4:$B$1994&lt;=EOMONTH(G$4,0))*('Diário 3º PA'!$F$4:$F$1994))
+SUMPRODUCT(('Diário 4º PA'!$E$4:$E$2000='Analítico Cx.'!$B96)*('Diário 4º PA'!$B$4:$B$2000&gt;=G$4)*('Diário 4º PA'!$B$4:$B$2000&lt;=EOMONTH(G$4,0))*('Diário 4º PA'!$F$4:$F$2000))</f>
        <v>0</v>
      </c>
      <c r="H96" s="289">
        <f>SUMPRODUCT(('Diário 1º PA'!$E$4:$E$2007='Analítico Cx.'!$B96)*('Diário 1º PA'!$B$4:$B$2007&gt;=H$4)*('Diário 1º PA'!$B$4:$B$2007&lt;=EOMONTH(H$4,0))*('Diário 1º PA'!$F$4:$F$2007))
+SUMPRODUCT(('Diário 2º PA'!$E$4:$E$1978='Analítico Cx.'!$B96)*('Diário 2º PA'!$B$4:$B$1978&gt;=H$4)*('Diário 2º PA'!$B$4:$B$1978&lt;=EOMONTH(H$4,0))*('Diário 2º PA'!$F$4:$F$1978))
+SUMPRODUCT(('Diário 3º PA'!$E$4:$E$1994='Analítico Cx.'!$B96)*('Diário 3º PA'!$B$4:$B$1994&gt;=H$4)*('Diário 3º PA'!$B$4:$B$1994&lt;=EOMONTH(H$4,0))*('Diário 3º PA'!$F$4:$F$1994))
+SUMPRODUCT(('Diário 4º PA'!$E$4:$E$2000='Analítico Cx.'!$B96)*('Diário 4º PA'!$B$4:$B$2000&gt;=H$4)*('Diário 4º PA'!$B$4:$B$2000&lt;=EOMONTH(H$4,0))*('Diário 4º PA'!$F$4:$F$2000))</f>
        <v>0</v>
      </c>
      <c r="I96" s="289">
        <f>SUMPRODUCT(('Diário 1º PA'!$E$4:$E$2007='Analítico Cx.'!$B96)*('Diário 1º PA'!$B$4:$B$2007&gt;=I$4)*('Diário 1º PA'!$B$4:$B$2007&lt;=EOMONTH(I$4,0))*('Diário 1º PA'!$F$4:$F$2007))
+SUMPRODUCT(('Diário 2º PA'!$E$4:$E$1978='Analítico Cx.'!$B96)*('Diário 2º PA'!$B$4:$B$1978&gt;=I$4)*('Diário 2º PA'!$B$4:$B$1978&lt;=EOMONTH(I$4,0))*('Diário 2º PA'!$F$4:$F$1978))
+SUMPRODUCT(('Diário 3º PA'!$E$4:$E$1994='Analítico Cx.'!$B96)*('Diário 3º PA'!$B$4:$B$1994&gt;=I$4)*('Diário 3º PA'!$B$4:$B$1994&lt;=EOMONTH(I$4,0))*('Diário 3º PA'!$F$4:$F$1994))
+SUMPRODUCT(('Diário 4º PA'!$E$4:$E$2000='Analítico Cx.'!$B96)*('Diário 4º PA'!$B$4:$B$2000&gt;=I$4)*('Diário 4º PA'!$B$4:$B$2000&lt;=EOMONTH(I$4,0))*('Diário 4º PA'!$F$4:$F$2000))</f>
        <v>0</v>
      </c>
      <c r="J96" s="289">
        <f>SUMPRODUCT(('Diário 1º PA'!$E$4:$E$2007='Analítico Cx.'!$B96)*('Diário 1º PA'!$B$4:$B$2007&gt;=J$4)*('Diário 1º PA'!$B$4:$B$2007&lt;=EOMONTH(J$4,0))*('Diário 1º PA'!$F$4:$F$2007))
+SUMPRODUCT(('Diário 2º PA'!$E$4:$E$1978='Analítico Cx.'!$B96)*('Diário 2º PA'!$B$4:$B$1978&gt;=J$4)*('Diário 2º PA'!$B$4:$B$1978&lt;=EOMONTH(J$4,0))*('Diário 2º PA'!$F$4:$F$1978))
+SUMPRODUCT(('Diário 3º PA'!$E$4:$E$1994='Analítico Cx.'!$B96)*('Diário 3º PA'!$B$4:$B$1994&gt;=J$4)*('Diário 3º PA'!$B$4:$B$1994&lt;=EOMONTH(J$4,0))*('Diário 3º PA'!$F$4:$F$1994))
+SUMPRODUCT(('Diário 4º PA'!$E$4:$E$2000='Analítico Cx.'!$B96)*('Diário 4º PA'!$B$4:$B$2000&gt;=J$4)*('Diário 4º PA'!$B$4:$B$2000&lt;=EOMONTH(J$4,0))*('Diário 4º PA'!$F$4:$F$2000))</f>
        <v>0</v>
      </c>
      <c r="K96" s="289">
        <f>SUMPRODUCT(('Diário 1º PA'!$E$4:$E$2007='Analítico Cx.'!$B96)*('Diário 1º PA'!$B$4:$B$2007&gt;=K$4)*('Diário 1º PA'!$B$4:$B$2007&lt;=EOMONTH(K$4,0))*('Diário 1º PA'!$F$4:$F$2007))
+SUMPRODUCT(('Diário 2º PA'!$E$4:$E$1978='Analítico Cx.'!$B96)*('Diário 2º PA'!$B$4:$B$1978&gt;=K$4)*('Diário 2º PA'!$B$4:$B$1978&lt;=EOMONTH(K$4,0))*('Diário 2º PA'!$F$4:$F$1978))
+SUMPRODUCT(('Diário 3º PA'!$E$4:$E$1994='Analítico Cx.'!$B96)*('Diário 3º PA'!$B$4:$B$1994&gt;=K$4)*('Diário 3º PA'!$B$4:$B$1994&lt;=EOMONTH(K$4,0))*('Diário 3º PA'!$F$4:$F$1994))
+SUMPRODUCT(('Diário 4º PA'!$E$4:$E$2000='Analítico Cx.'!$B96)*('Diário 4º PA'!$B$4:$B$2000&gt;=K$4)*('Diário 4º PA'!$B$4:$B$2000&lt;=EOMONTH(K$4,0))*('Diário 4º PA'!$F$4:$F$2000))</f>
        <v>0</v>
      </c>
      <c r="L96" s="289">
        <f>SUMPRODUCT(('Diário 1º PA'!$E$4:$E$2007='Analítico Cx.'!$B96)*('Diário 1º PA'!$B$4:$B$2007&gt;=L$4)*('Diário 1º PA'!$B$4:$B$2007&lt;=EOMONTH(L$4,0))*('Diário 1º PA'!$F$4:$F$2007))
+SUMPRODUCT(('Diário 2º PA'!$E$4:$E$1978='Analítico Cx.'!$B96)*('Diário 2º PA'!$B$4:$B$1978&gt;=L$4)*('Diário 2º PA'!$B$4:$B$1978&lt;=EOMONTH(L$4,0))*('Diário 2º PA'!$F$4:$F$1978))
+SUMPRODUCT(('Diário 3º PA'!$E$4:$E$1994='Analítico Cx.'!$B96)*('Diário 3º PA'!$B$4:$B$1994&gt;=L$4)*('Diário 3º PA'!$B$4:$B$1994&lt;=EOMONTH(L$4,0))*('Diário 3º PA'!$F$4:$F$1994))
+SUMPRODUCT(('Diário 4º PA'!$E$4:$E$2000='Analítico Cx.'!$B96)*('Diário 4º PA'!$B$4:$B$2000&gt;=L$4)*('Diário 4º PA'!$B$4:$B$2000&lt;=EOMONTH(L$4,0))*('Diário 4º PA'!$F$4:$F$2000))</f>
        <v>0</v>
      </c>
      <c r="M96" s="289">
        <f>SUMPRODUCT(('Diário 1º PA'!$E$4:$E$2007='Analítico Cx.'!$B96)*('Diário 1º PA'!$B$4:$B$2007&gt;=M$4)*('Diário 1º PA'!$B$4:$B$2007&lt;=EOMONTH(M$4,0))*('Diário 1º PA'!$F$4:$F$2007))
+SUMPRODUCT(('Diário 2º PA'!$E$4:$E$1978='Analítico Cx.'!$B96)*('Diário 2º PA'!$B$4:$B$1978&gt;=M$4)*('Diário 2º PA'!$B$4:$B$1978&lt;=EOMONTH(M$4,0))*('Diário 2º PA'!$F$4:$F$1978))
+SUMPRODUCT(('Diário 3º PA'!$E$4:$E$1994='Analítico Cx.'!$B96)*('Diário 3º PA'!$B$4:$B$1994&gt;=M$4)*('Diário 3º PA'!$B$4:$B$1994&lt;=EOMONTH(M$4,0))*('Diário 3º PA'!$F$4:$F$1994))
+SUMPRODUCT(('Diário 4º PA'!$E$4:$E$2000='Analítico Cx.'!$B96)*('Diário 4º PA'!$B$4:$B$2000&gt;=M$4)*('Diário 4º PA'!$B$4:$B$2000&lt;=EOMONTH(M$4,0))*('Diário 4º PA'!$F$4:$F$2000))</f>
        <v>0</v>
      </c>
      <c r="N96" s="289">
        <f>SUMPRODUCT(('Diário 1º PA'!$E$4:$E$2007='Analítico Cx.'!$B96)*('Diário 1º PA'!$B$4:$B$2007&gt;=N$4)*('Diário 1º PA'!$B$4:$B$2007&lt;=EOMONTH(N$4,0))*('Diário 1º PA'!$F$4:$F$2007))
+SUMPRODUCT(('Diário 2º PA'!$E$4:$E$1978='Analítico Cx.'!$B96)*('Diário 2º PA'!$B$4:$B$1978&gt;=N$4)*('Diário 2º PA'!$B$4:$B$1978&lt;=EOMONTH(N$4,0))*('Diário 2º PA'!$F$4:$F$1978))
+SUMPRODUCT(('Diário 3º PA'!$E$4:$E$1994='Analítico Cx.'!$B96)*('Diário 3º PA'!$B$4:$B$1994&gt;=N$4)*('Diário 3º PA'!$B$4:$B$1994&lt;=EOMONTH(N$4,0))*('Diário 3º PA'!$F$4:$F$1994))
+SUMPRODUCT(('Diário 4º PA'!$E$4:$E$2000='Analítico Cx.'!$B96)*('Diário 4º PA'!$B$4:$B$2000&gt;=N$4)*('Diário 4º PA'!$B$4:$B$2000&lt;=EOMONTH(N$4,0))*('Diário 4º PA'!$F$4:$F$2000))</f>
        <v>0</v>
      </c>
      <c r="O96" s="315">
        <f t="shared" si="19"/>
        <v>0</v>
      </c>
      <c r="P96" s="316">
        <f t="shared" si="20"/>
        <v>0</v>
      </c>
      <c r="Q96" s="295"/>
      <c r="R96" s="295"/>
      <c r="S96" s="295"/>
      <c r="T96" s="295"/>
      <c r="U96" s="295"/>
      <c r="V96" s="295"/>
      <c r="W96" s="295"/>
      <c r="X96" s="295"/>
      <c r="Y96" s="295"/>
      <c r="Z96" s="295"/>
    </row>
    <row r="97" spans="1:26" ht="23.25" customHeight="1" x14ac:dyDescent="0.25">
      <c r="A97" s="331" t="s">
        <v>292</v>
      </c>
      <c r="B97" s="246" t="s">
        <v>293</v>
      </c>
      <c r="C97" s="289">
        <f>SUMPRODUCT(('Diário 1º PA'!$E$4:$E$2007='Analítico Cx.'!$B97)*('Diário 1º PA'!$B$4:$B$2007&gt;=C$4)*('Diário 1º PA'!$B$4:$B$2007&lt;=EOMONTH(C$4,0))*('Diário 1º PA'!$F$4:$F$2007))
+SUMPRODUCT(('Diário 2º PA'!$E$4:$E$1978='Analítico Cx.'!$B97)*('Diário 2º PA'!$B$4:$B$1978&gt;=C$4)*('Diário 2º PA'!$B$4:$B$1978&lt;=EOMONTH(C$4,0))*('Diário 2º PA'!$F$4:$F$1978))
+SUMPRODUCT(('Diário 3º PA'!$E$4:$E$1994='Analítico Cx.'!$B97)*('Diário 3º PA'!$B$4:$B$1994&gt;=C$4)*('Diário 3º PA'!$B$4:$B$1994&lt;=EOMONTH(C$4,0))*('Diário 3º PA'!$F$4:$F$1994))
+SUMPRODUCT(('Diário 4º PA'!$E$4:$E$2000='Analítico Cx.'!$B97)*('Diário 4º PA'!$B$4:$B$2000&gt;=C$4)*('Diário 4º PA'!$B$4:$B$2000&lt;=EOMONTH(C$4,0))*('Diário 4º PA'!$F$4:$F$2000))</f>
        <v>0</v>
      </c>
      <c r="D97" s="289">
        <f>SUMPRODUCT(('Diário 1º PA'!$E$4:$E$2007='Analítico Cx.'!$B97)*('Diário 1º PA'!$B$4:$B$2007&gt;=D$4)*('Diário 1º PA'!$B$4:$B$2007&lt;=EOMONTH(D$4,0))*('Diário 1º PA'!$F$4:$F$2007))
+SUMPRODUCT(('Diário 2º PA'!$E$4:$E$1978='Analítico Cx.'!$B97)*('Diário 2º PA'!$B$4:$B$1978&gt;=D$4)*('Diário 2º PA'!$B$4:$B$1978&lt;=EOMONTH(D$4,0))*('Diário 2º PA'!$F$4:$F$1978))
+SUMPRODUCT(('Diário 3º PA'!$E$4:$E$1994='Analítico Cx.'!$B97)*('Diário 3º PA'!$B$4:$B$1994&gt;=D$4)*('Diário 3º PA'!$B$4:$B$1994&lt;=EOMONTH(D$4,0))*('Diário 3º PA'!$F$4:$F$1994))
+SUMPRODUCT(('Diário 4º PA'!$E$4:$E$2000='Analítico Cx.'!$B97)*('Diário 4º PA'!$B$4:$B$2000&gt;=D$4)*('Diário 4º PA'!$B$4:$B$2000&lt;=EOMONTH(D$4,0))*('Diário 4º PA'!$F$4:$F$2000))</f>
        <v>0</v>
      </c>
      <c r="E97" s="289">
        <f>SUMPRODUCT(('Diário 1º PA'!$E$4:$E$2007='Analítico Cx.'!$B97)*('Diário 1º PA'!$B$4:$B$2007&gt;=E$4)*('Diário 1º PA'!$B$4:$B$2007&lt;=EOMONTH(E$4,0))*('Diário 1º PA'!$F$4:$F$2007))
+SUMPRODUCT(('Diário 2º PA'!$E$4:$E$1978='Analítico Cx.'!$B97)*('Diário 2º PA'!$B$4:$B$1978&gt;=E$4)*('Diário 2º PA'!$B$4:$B$1978&lt;=EOMONTH(E$4,0))*('Diário 2º PA'!$F$4:$F$1978))
+SUMPRODUCT(('Diário 3º PA'!$E$4:$E$1994='Analítico Cx.'!$B97)*('Diário 3º PA'!$B$4:$B$1994&gt;=E$4)*('Diário 3º PA'!$B$4:$B$1994&lt;=EOMONTH(E$4,0))*('Diário 3º PA'!$F$4:$F$1994))
+SUMPRODUCT(('Diário 4º PA'!$E$4:$E$2000='Analítico Cx.'!$B97)*('Diário 4º PA'!$B$4:$B$2000&gt;=E$4)*('Diário 4º PA'!$B$4:$B$2000&lt;=EOMONTH(E$4,0))*('Diário 4º PA'!$F$4:$F$2000))</f>
        <v>0</v>
      </c>
      <c r="F97" s="289">
        <f>SUMPRODUCT(('Diário 1º PA'!$E$4:$E$2007='Analítico Cx.'!$B97)*('Diário 1º PA'!$B$4:$B$2007&gt;=F$4)*('Diário 1º PA'!$B$4:$B$2007&lt;=EOMONTH(F$4,0))*('Diário 1º PA'!$F$4:$F$2007))
+SUMPRODUCT(('Diário 2º PA'!$E$4:$E$1978='Analítico Cx.'!$B97)*('Diário 2º PA'!$B$4:$B$1978&gt;=F$4)*('Diário 2º PA'!$B$4:$B$1978&lt;=EOMONTH(F$4,0))*('Diário 2º PA'!$F$4:$F$1978))
+SUMPRODUCT(('Diário 3º PA'!$E$4:$E$1994='Analítico Cx.'!$B97)*('Diário 3º PA'!$B$4:$B$1994&gt;=F$4)*('Diário 3º PA'!$B$4:$B$1994&lt;=EOMONTH(F$4,0))*('Diário 3º PA'!$F$4:$F$1994))
+SUMPRODUCT(('Diário 4º PA'!$E$4:$E$2000='Analítico Cx.'!$B97)*('Diário 4º PA'!$B$4:$B$2000&gt;=F$4)*('Diário 4º PA'!$B$4:$B$2000&lt;=EOMONTH(F$4,0))*('Diário 4º PA'!$F$4:$F$2000))</f>
        <v>0</v>
      </c>
      <c r="G97" s="289">
        <f>SUMPRODUCT(('Diário 1º PA'!$E$4:$E$2007='Analítico Cx.'!$B97)*('Diário 1º PA'!$B$4:$B$2007&gt;=G$4)*('Diário 1º PA'!$B$4:$B$2007&lt;=EOMONTH(G$4,0))*('Diário 1º PA'!$F$4:$F$2007))
+SUMPRODUCT(('Diário 2º PA'!$E$4:$E$1978='Analítico Cx.'!$B97)*('Diário 2º PA'!$B$4:$B$1978&gt;=G$4)*('Diário 2º PA'!$B$4:$B$1978&lt;=EOMONTH(G$4,0))*('Diário 2º PA'!$F$4:$F$1978))
+SUMPRODUCT(('Diário 3º PA'!$E$4:$E$1994='Analítico Cx.'!$B97)*('Diário 3º PA'!$B$4:$B$1994&gt;=G$4)*('Diário 3º PA'!$B$4:$B$1994&lt;=EOMONTH(G$4,0))*('Diário 3º PA'!$F$4:$F$1994))
+SUMPRODUCT(('Diário 4º PA'!$E$4:$E$2000='Analítico Cx.'!$B97)*('Diário 4º PA'!$B$4:$B$2000&gt;=G$4)*('Diário 4º PA'!$B$4:$B$2000&lt;=EOMONTH(G$4,0))*('Diário 4º PA'!$F$4:$F$2000))</f>
        <v>0</v>
      </c>
      <c r="H97" s="289">
        <f>SUMPRODUCT(('Diário 1º PA'!$E$4:$E$2007='Analítico Cx.'!$B97)*('Diário 1º PA'!$B$4:$B$2007&gt;=H$4)*('Diário 1º PA'!$B$4:$B$2007&lt;=EOMONTH(H$4,0))*('Diário 1º PA'!$F$4:$F$2007))
+SUMPRODUCT(('Diário 2º PA'!$E$4:$E$1978='Analítico Cx.'!$B97)*('Diário 2º PA'!$B$4:$B$1978&gt;=H$4)*('Diário 2º PA'!$B$4:$B$1978&lt;=EOMONTH(H$4,0))*('Diário 2º PA'!$F$4:$F$1978))
+SUMPRODUCT(('Diário 3º PA'!$E$4:$E$1994='Analítico Cx.'!$B97)*('Diário 3º PA'!$B$4:$B$1994&gt;=H$4)*('Diário 3º PA'!$B$4:$B$1994&lt;=EOMONTH(H$4,0))*('Diário 3º PA'!$F$4:$F$1994))
+SUMPRODUCT(('Diário 4º PA'!$E$4:$E$2000='Analítico Cx.'!$B97)*('Diário 4º PA'!$B$4:$B$2000&gt;=H$4)*('Diário 4º PA'!$B$4:$B$2000&lt;=EOMONTH(H$4,0))*('Diário 4º PA'!$F$4:$F$2000))</f>
        <v>0</v>
      </c>
      <c r="I97" s="289">
        <f>SUMPRODUCT(('Diário 1º PA'!$E$4:$E$2007='Analítico Cx.'!$B97)*('Diário 1º PA'!$B$4:$B$2007&gt;=I$4)*('Diário 1º PA'!$B$4:$B$2007&lt;=EOMONTH(I$4,0))*('Diário 1º PA'!$F$4:$F$2007))
+SUMPRODUCT(('Diário 2º PA'!$E$4:$E$1978='Analítico Cx.'!$B97)*('Diário 2º PA'!$B$4:$B$1978&gt;=I$4)*('Diário 2º PA'!$B$4:$B$1978&lt;=EOMONTH(I$4,0))*('Diário 2º PA'!$F$4:$F$1978))
+SUMPRODUCT(('Diário 3º PA'!$E$4:$E$1994='Analítico Cx.'!$B97)*('Diário 3º PA'!$B$4:$B$1994&gt;=I$4)*('Diário 3º PA'!$B$4:$B$1994&lt;=EOMONTH(I$4,0))*('Diário 3º PA'!$F$4:$F$1994))
+SUMPRODUCT(('Diário 4º PA'!$E$4:$E$2000='Analítico Cx.'!$B97)*('Diário 4º PA'!$B$4:$B$2000&gt;=I$4)*('Diário 4º PA'!$B$4:$B$2000&lt;=EOMONTH(I$4,0))*('Diário 4º PA'!$F$4:$F$2000))</f>
        <v>0</v>
      </c>
      <c r="J97" s="289">
        <f>SUMPRODUCT(('Diário 1º PA'!$E$4:$E$2007='Analítico Cx.'!$B97)*('Diário 1º PA'!$B$4:$B$2007&gt;=J$4)*('Diário 1º PA'!$B$4:$B$2007&lt;=EOMONTH(J$4,0))*('Diário 1º PA'!$F$4:$F$2007))
+SUMPRODUCT(('Diário 2º PA'!$E$4:$E$1978='Analítico Cx.'!$B97)*('Diário 2º PA'!$B$4:$B$1978&gt;=J$4)*('Diário 2º PA'!$B$4:$B$1978&lt;=EOMONTH(J$4,0))*('Diário 2º PA'!$F$4:$F$1978))
+SUMPRODUCT(('Diário 3º PA'!$E$4:$E$1994='Analítico Cx.'!$B97)*('Diário 3º PA'!$B$4:$B$1994&gt;=J$4)*('Diário 3º PA'!$B$4:$B$1994&lt;=EOMONTH(J$4,0))*('Diário 3º PA'!$F$4:$F$1994))
+SUMPRODUCT(('Diário 4º PA'!$E$4:$E$2000='Analítico Cx.'!$B97)*('Diário 4º PA'!$B$4:$B$2000&gt;=J$4)*('Diário 4º PA'!$B$4:$B$2000&lt;=EOMONTH(J$4,0))*('Diário 4º PA'!$F$4:$F$2000))</f>
        <v>0</v>
      </c>
      <c r="K97" s="289">
        <f>SUMPRODUCT(('Diário 1º PA'!$E$4:$E$2007='Analítico Cx.'!$B97)*('Diário 1º PA'!$B$4:$B$2007&gt;=K$4)*('Diário 1º PA'!$B$4:$B$2007&lt;=EOMONTH(K$4,0))*('Diário 1º PA'!$F$4:$F$2007))
+SUMPRODUCT(('Diário 2º PA'!$E$4:$E$1978='Analítico Cx.'!$B97)*('Diário 2º PA'!$B$4:$B$1978&gt;=K$4)*('Diário 2º PA'!$B$4:$B$1978&lt;=EOMONTH(K$4,0))*('Diário 2º PA'!$F$4:$F$1978))
+SUMPRODUCT(('Diário 3º PA'!$E$4:$E$1994='Analítico Cx.'!$B97)*('Diário 3º PA'!$B$4:$B$1994&gt;=K$4)*('Diário 3º PA'!$B$4:$B$1994&lt;=EOMONTH(K$4,0))*('Diário 3º PA'!$F$4:$F$1994))
+SUMPRODUCT(('Diário 4º PA'!$E$4:$E$2000='Analítico Cx.'!$B97)*('Diário 4º PA'!$B$4:$B$2000&gt;=K$4)*('Diário 4º PA'!$B$4:$B$2000&lt;=EOMONTH(K$4,0))*('Diário 4º PA'!$F$4:$F$2000))</f>
        <v>0</v>
      </c>
      <c r="L97" s="289">
        <f>SUMPRODUCT(('Diário 1º PA'!$E$4:$E$2007='Analítico Cx.'!$B97)*('Diário 1º PA'!$B$4:$B$2007&gt;=L$4)*('Diário 1º PA'!$B$4:$B$2007&lt;=EOMONTH(L$4,0))*('Diário 1º PA'!$F$4:$F$2007))
+SUMPRODUCT(('Diário 2º PA'!$E$4:$E$1978='Analítico Cx.'!$B97)*('Diário 2º PA'!$B$4:$B$1978&gt;=L$4)*('Diário 2º PA'!$B$4:$B$1978&lt;=EOMONTH(L$4,0))*('Diário 2º PA'!$F$4:$F$1978))
+SUMPRODUCT(('Diário 3º PA'!$E$4:$E$1994='Analítico Cx.'!$B97)*('Diário 3º PA'!$B$4:$B$1994&gt;=L$4)*('Diário 3º PA'!$B$4:$B$1994&lt;=EOMONTH(L$4,0))*('Diário 3º PA'!$F$4:$F$1994))
+SUMPRODUCT(('Diário 4º PA'!$E$4:$E$2000='Analítico Cx.'!$B97)*('Diário 4º PA'!$B$4:$B$2000&gt;=L$4)*('Diário 4º PA'!$B$4:$B$2000&lt;=EOMONTH(L$4,0))*('Diário 4º PA'!$F$4:$F$2000))</f>
        <v>0</v>
      </c>
      <c r="M97" s="289">
        <f>SUMPRODUCT(('Diário 1º PA'!$E$4:$E$2007='Analítico Cx.'!$B97)*('Diário 1º PA'!$B$4:$B$2007&gt;=M$4)*('Diário 1º PA'!$B$4:$B$2007&lt;=EOMONTH(M$4,0))*('Diário 1º PA'!$F$4:$F$2007))
+SUMPRODUCT(('Diário 2º PA'!$E$4:$E$1978='Analítico Cx.'!$B97)*('Diário 2º PA'!$B$4:$B$1978&gt;=M$4)*('Diário 2º PA'!$B$4:$B$1978&lt;=EOMONTH(M$4,0))*('Diário 2º PA'!$F$4:$F$1978))
+SUMPRODUCT(('Diário 3º PA'!$E$4:$E$1994='Analítico Cx.'!$B97)*('Diário 3º PA'!$B$4:$B$1994&gt;=M$4)*('Diário 3º PA'!$B$4:$B$1994&lt;=EOMONTH(M$4,0))*('Diário 3º PA'!$F$4:$F$1994))
+SUMPRODUCT(('Diário 4º PA'!$E$4:$E$2000='Analítico Cx.'!$B97)*('Diário 4º PA'!$B$4:$B$2000&gt;=M$4)*('Diário 4º PA'!$B$4:$B$2000&lt;=EOMONTH(M$4,0))*('Diário 4º PA'!$F$4:$F$2000))</f>
        <v>0</v>
      </c>
      <c r="N97" s="289">
        <f>SUMPRODUCT(('Diário 1º PA'!$E$4:$E$2007='Analítico Cx.'!$B97)*('Diário 1º PA'!$B$4:$B$2007&gt;=N$4)*('Diário 1º PA'!$B$4:$B$2007&lt;=EOMONTH(N$4,0))*('Diário 1º PA'!$F$4:$F$2007))
+SUMPRODUCT(('Diário 2º PA'!$E$4:$E$1978='Analítico Cx.'!$B97)*('Diário 2º PA'!$B$4:$B$1978&gt;=N$4)*('Diário 2º PA'!$B$4:$B$1978&lt;=EOMONTH(N$4,0))*('Diário 2º PA'!$F$4:$F$1978))
+SUMPRODUCT(('Diário 3º PA'!$E$4:$E$1994='Analítico Cx.'!$B97)*('Diário 3º PA'!$B$4:$B$1994&gt;=N$4)*('Diário 3º PA'!$B$4:$B$1994&lt;=EOMONTH(N$4,0))*('Diário 3º PA'!$F$4:$F$1994))
+SUMPRODUCT(('Diário 4º PA'!$E$4:$E$2000='Analítico Cx.'!$B97)*('Diário 4º PA'!$B$4:$B$2000&gt;=N$4)*('Diário 4º PA'!$B$4:$B$2000&lt;=EOMONTH(N$4,0))*('Diário 4º PA'!$F$4:$F$2000))</f>
        <v>0</v>
      </c>
      <c r="O97" s="315">
        <f t="shared" si="19"/>
        <v>0</v>
      </c>
      <c r="P97" s="316">
        <f t="shared" si="20"/>
        <v>0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</row>
    <row r="98" spans="1:26" ht="23.25" customHeight="1" x14ac:dyDescent="0.25">
      <c r="A98" s="331" t="s">
        <v>294</v>
      </c>
      <c r="B98" s="246" t="s">
        <v>295</v>
      </c>
      <c r="C98" s="289">
        <f>SUMPRODUCT(('Diário 1º PA'!$E$4:$E$2007='Analítico Cx.'!$B98)*('Diário 1º PA'!$B$4:$B$2007&gt;=C$4)*('Diário 1º PA'!$B$4:$B$2007&lt;=EOMONTH(C$4,0))*('Diário 1º PA'!$F$4:$F$2007))
+SUMPRODUCT(('Diário 2º PA'!$E$4:$E$1978='Analítico Cx.'!$B98)*('Diário 2º PA'!$B$4:$B$1978&gt;=C$4)*('Diário 2º PA'!$B$4:$B$1978&lt;=EOMONTH(C$4,0))*('Diário 2º PA'!$F$4:$F$1978))
+SUMPRODUCT(('Diário 3º PA'!$E$4:$E$1994='Analítico Cx.'!$B98)*('Diário 3º PA'!$B$4:$B$1994&gt;=C$4)*('Diário 3º PA'!$B$4:$B$1994&lt;=EOMONTH(C$4,0))*('Diário 3º PA'!$F$4:$F$1994))
+SUMPRODUCT(('Diário 4º PA'!$E$4:$E$2000='Analítico Cx.'!$B98)*('Diário 4º PA'!$B$4:$B$2000&gt;=C$4)*('Diário 4º PA'!$B$4:$B$2000&lt;=EOMONTH(C$4,0))*('Diário 4º PA'!$F$4:$F$2000))</f>
        <v>330.6</v>
      </c>
      <c r="D98" s="289">
        <f>SUMPRODUCT(('Diário 1º PA'!$E$4:$E$2007='Analítico Cx.'!$B98)*('Diário 1º PA'!$B$4:$B$2007&gt;=D$4)*('Diário 1º PA'!$B$4:$B$2007&lt;=EOMONTH(D$4,0))*('Diário 1º PA'!$F$4:$F$2007))
+SUMPRODUCT(('Diário 2º PA'!$E$4:$E$1978='Analítico Cx.'!$B98)*('Diário 2º PA'!$B$4:$B$1978&gt;=D$4)*('Diário 2º PA'!$B$4:$B$1978&lt;=EOMONTH(D$4,0))*('Diário 2º PA'!$F$4:$F$1978))
+SUMPRODUCT(('Diário 3º PA'!$E$4:$E$1994='Analítico Cx.'!$B98)*('Diário 3º PA'!$B$4:$B$1994&gt;=D$4)*('Diário 3º PA'!$B$4:$B$1994&lt;=EOMONTH(D$4,0))*('Diário 3º PA'!$F$4:$F$1994))
+SUMPRODUCT(('Diário 4º PA'!$E$4:$E$2000='Analítico Cx.'!$B98)*('Diário 4º PA'!$B$4:$B$2000&gt;=D$4)*('Diário 4º PA'!$B$4:$B$2000&lt;=EOMONTH(D$4,0))*('Diário 4º PA'!$F$4:$F$2000))</f>
        <v>16955.490000000002</v>
      </c>
      <c r="E98" s="289">
        <f>SUMPRODUCT(('Diário 1º PA'!$E$4:$E$2007='Analítico Cx.'!$B98)*('Diário 1º PA'!$B$4:$B$2007&gt;=E$4)*('Diário 1º PA'!$B$4:$B$2007&lt;=EOMONTH(E$4,0))*('Diário 1º PA'!$F$4:$F$2007))
+SUMPRODUCT(('Diário 2º PA'!$E$4:$E$1978='Analítico Cx.'!$B98)*('Diário 2º PA'!$B$4:$B$1978&gt;=E$4)*('Diário 2º PA'!$B$4:$B$1978&lt;=EOMONTH(E$4,0))*('Diário 2º PA'!$F$4:$F$1978))
+SUMPRODUCT(('Diário 3º PA'!$E$4:$E$1994='Analítico Cx.'!$B98)*('Diário 3º PA'!$B$4:$B$1994&gt;=E$4)*('Diário 3º PA'!$B$4:$B$1994&lt;=EOMONTH(E$4,0))*('Diário 3º PA'!$F$4:$F$1994))
+SUMPRODUCT(('Diário 4º PA'!$E$4:$E$2000='Analítico Cx.'!$B98)*('Diário 4º PA'!$B$4:$B$2000&gt;=E$4)*('Diário 4º PA'!$B$4:$B$2000&lt;=EOMONTH(E$4,0))*('Diário 4º PA'!$F$4:$F$2000))</f>
        <v>2303.7200000000003</v>
      </c>
      <c r="F98" s="289">
        <f>SUMPRODUCT(('Diário 1º PA'!$E$4:$E$2007='Analítico Cx.'!$B98)*('Diário 1º PA'!$B$4:$B$2007&gt;=F$4)*('Diário 1º PA'!$B$4:$B$2007&lt;=EOMONTH(F$4,0))*('Diário 1º PA'!$F$4:$F$2007))
+SUMPRODUCT(('Diário 2º PA'!$E$4:$E$1978='Analítico Cx.'!$B98)*('Diário 2º PA'!$B$4:$B$1978&gt;=F$4)*('Diário 2º PA'!$B$4:$B$1978&lt;=EOMONTH(F$4,0))*('Diário 2º PA'!$F$4:$F$1978))
+SUMPRODUCT(('Diário 3º PA'!$E$4:$E$1994='Analítico Cx.'!$B98)*('Diário 3º PA'!$B$4:$B$1994&gt;=F$4)*('Diário 3º PA'!$B$4:$B$1994&lt;=EOMONTH(F$4,0))*('Diário 3º PA'!$F$4:$F$1994))
+SUMPRODUCT(('Diário 4º PA'!$E$4:$E$2000='Analítico Cx.'!$B98)*('Diário 4º PA'!$B$4:$B$2000&gt;=F$4)*('Diário 4º PA'!$B$4:$B$2000&lt;=EOMONTH(F$4,0))*('Diário 4º PA'!$F$4:$F$2000))</f>
        <v>9747.02</v>
      </c>
      <c r="G98" s="289">
        <f>SUMPRODUCT(('Diário 1º PA'!$E$4:$E$2007='Analítico Cx.'!$B98)*('Diário 1º PA'!$B$4:$B$2007&gt;=G$4)*('Diário 1º PA'!$B$4:$B$2007&lt;=EOMONTH(G$4,0))*('Diário 1º PA'!$F$4:$F$2007))
+SUMPRODUCT(('Diário 2º PA'!$E$4:$E$1978='Analítico Cx.'!$B98)*('Diário 2º PA'!$B$4:$B$1978&gt;=G$4)*('Diário 2º PA'!$B$4:$B$1978&lt;=EOMONTH(G$4,0))*('Diário 2º PA'!$F$4:$F$1978))
+SUMPRODUCT(('Diário 3º PA'!$E$4:$E$1994='Analítico Cx.'!$B98)*('Diário 3º PA'!$B$4:$B$1994&gt;=G$4)*('Diário 3º PA'!$B$4:$B$1994&lt;=EOMONTH(G$4,0))*('Diário 3º PA'!$F$4:$F$1994))
+SUMPRODUCT(('Diário 4º PA'!$E$4:$E$2000='Analítico Cx.'!$B98)*('Diário 4º PA'!$B$4:$B$2000&gt;=G$4)*('Diário 4º PA'!$B$4:$B$2000&lt;=EOMONTH(G$4,0))*('Diário 4º PA'!$F$4:$F$2000))</f>
        <v>6978.69</v>
      </c>
      <c r="H98" s="289">
        <f>SUMPRODUCT(('Diário 1º PA'!$E$4:$E$2007='Analítico Cx.'!$B98)*('Diário 1º PA'!$B$4:$B$2007&gt;=H$4)*('Diário 1º PA'!$B$4:$B$2007&lt;=EOMONTH(H$4,0))*('Diário 1º PA'!$F$4:$F$2007))
+SUMPRODUCT(('Diário 2º PA'!$E$4:$E$1978='Analítico Cx.'!$B98)*('Diário 2º PA'!$B$4:$B$1978&gt;=H$4)*('Diário 2º PA'!$B$4:$B$1978&lt;=EOMONTH(H$4,0))*('Diário 2º PA'!$F$4:$F$1978))
+SUMPRODUCT(('Diário 3º PA'!$E$4:$E$1994='Analítico Cx.'!$B98)*('Diário 3º PA'!$B$4:$B$1994&gt;=H$4)*('Diário 3º PA'!$B$4:$B$1994&lt;=EOMONTH(H$4,0))*('Diário 3º PA'!$F$4:$F$1994))
+SUMPRODUCT(('Diário 4º PA'!$E$4:$E$2000='Analítico Cx.'!$B98)*('Diário 4º PA'!$B$4:$B$2000&gt;=H$4)*('Diário 4º PA'!$B$4:$B$2000&lt;=EOMONTH(H$4,0))*('Diário 4º PA'!$F$4:$F$2000))</f>
        <v>9744.86</v>
      </c>
      <c r="I98" s="289">
        <f>SUMPRODUCT(('Diário 1º PA'!$E$4:$E$2007='Analítico Cx.'!$B98)*('Diário 1º PA'!$B$4:$B$2007&gt;=I$4)*('Diário 1º PA'!$B$4:$B$2007&lt;=EOMONTH(I$4,0))*('Diário 1º PA'!$F$4:$F$2007))
+SUMPRODUCT(('Diário 2º PA'!$E$4:$E$1978='Analítico Cx.'!$B98)*('Diário 2º PA'!$B$4:$B$1978&gt;=I$4)*('Diário 2º PA'!$B$4:$B$1978&lt;=EOMONTH(I$4,0))*('Diário 2º PA'!$F$4:$F$1978))
+SUMPRODUCT(('Diário 3º PA'!$E$4:$E$1994='Analítico Cx.'!$B98)*('Diário 3º PA'!$B$4:$B$1994&gt;=I$4)*('Diário 3º PA'!$B$4:$B$1994&lt;=EOMONTH(I$4,0))*('Diário 3º PA'!$F$4:$F$1994))
+SUMPRODUCT(('Diário 4º PA'!$E$4:$E$2000='Analítico Cx.'!$B98)*('Diário 4º PA'!$B$4:$B$2000&gt;=I$4)*('Diário 4º PA'!$B$4:$B$2000&lt;=EOMONTH(I$4,0))*('Diário 4º PA'!$F$4:$F$2000))</f>
        <v>17758.79</v>
      </c>
      <c r="J98" s="289">
        <f>SUMPRODUCT(('Diário 1º PA'!$E$4:$E$2007='Analítico Cx.'!$B98)*('Diário 1º PA'!$B$4:$B$2007&gt;=J$4)*('Diário 1º PA'!$B$4:$B$2007&lt;=EOMONTH(J$4,0))*('Diário 1º PA'!$F$4:$F$2007))
+SUMPRODUCT(('Diário 2º PA'!$E$4:$E$1978='Analítico Cx.'!$B98)*('Diário 2º PA'!$B$4:$B$1978&gt;=J$4)*('Diário 2º PA'!$B$4:$B$1978&lt;=EOMONTH(J$4,0))*('Diário 2º PA'!$F$4:$F$1978))
+SUMPRODUCT(('Diário 3º PA'!$E$4:$E$1994='Analítico Cx.'!$B98)*('Diário 3º PA'!$B$4:$B$1994&gt;=J$4)*('Diário 3º PA'!$B$4:$B$1994&lt;=EOMONTH(J$4,0))*('Diário 3º PA'!$F$4:$F$1994))
+SUMPRODUCT(('Diário 4º PA'!$E$4:$E$2000='Analítico Cx.'!$B98)*('Diário 4º PA'!$B$4:$B$2000&gt;=J$4)*('Diário 4º PA'!$B$4:$B$2000&lt;=EOMONTH(J$4,0))*('Diário 4º PA'!$F$4:$F$2000))</f>
        <v>0</v>
      </c>
      <c r="K98" s="289">
        <f>SUMPRODUCT(('Diário 1º PA'!$E$4:$E$2007='Analítico Cx.'!$B98)*('Diário 1º PA'!$B$4:$B$2007&gt;=K$4)*('Diário 1º PA'!$B$4:$B$2007&lt;=EOMONTH(K$4,0))*('Diário 1º PA'!$F$4:$F$2007))
+SUMPRODUCT(('Diário 2º PA'!$E$4:$E$1978='Analítico Cx.'!$B98)*('Diário 2º PA'!$B$4:$B$1978&gt;=K$4)*('Diário 2º PA'!$B$4:$B$1978&lt;=EOMONTH(K$4,0))*('Diário 2º PA'!$F$4:$F$1978))
+SUMPRODUCT(('Diário 3º PA'!$E$4:$E$1994='Analítico Cx.'!$B98)*('Diário 3º PA'!$B$4:$B$1994&gt;=K$4)*('Diário 3º PA'!$B$4:$B$1994&lt;=EOMONTH(K$4,0))*('Diário 3º PA'!$F$4:$F$1994))
+SUMPRODUCT(('Diário 4º PA'!$E$4:$E$2000='Analítico Cx.'!$B98)*('Diário 4º PA'!$B$4:$B$2000&gt;=K$4)*('Diário 4º PA'!$B$4:$B$2000&lt;=EOMONTH(K$4,0))*('Diário 4º PA'!$F$4:$F$2000))</f>
        <v>0</v>
      </c>
      <c r="L98" s="289">
        <f>SUMPRODUCT(('Diário 1º PA'!$E$4:$E$2007='Analítico Cx.'!$B98)*('Diário 1º PA'!$B$4:$B$2007&gt;=L$4)*('Diário 1º PA'!$B$4:$B$2007&lt;=EOMONTH(L$4,0))*('Diário 1º PA'!$F$4:$F$2007))
+SUMPRODUCT(('Diário 2º PA'!$E$4:$E$1978='Analítico Cx.'!$B98)*('Diário 2º PA'!$B$4:$B$1978&gt;=L$4)*('Diário 2º PA'!$B$4:$B$1978&lt;=EOMONTH(L$4,0))*('Diário 2º PA'!$F$4:$F$1978))
+SUMPRODUCT(('Diário 3º PA'!$E$4:$E$1994='Analítico Cx.'!$B98)*('Diário 3º PA'!$B$4:$B$1994&gt;=L$4)*('Diário 3º PA'!$B$4:$B$1994&lt;=EOMONTH(L$4,0))*('Diário 3º PA'!$F$4:$F$1994))
+SUMPRODUCT(('Diário 4º PA'!$E$4:$E$2000='Analítico Cx.'!$B98)*('Diário 4º PA'!$B$4:$B$2000&gt;=L$4)*('Diário 4º PA'!$B$4:$B$2000&lt;=EOMONTH(L$4,0))*('Diário 4º PA'!$F$4:$F$2000))</f>
        <v>0</v>
      </c>
      <c r="M98" s="289">
        <f>SUMPRODUCT(('Diário 1º PA'!$E$4:$E$2007='Analítico Cx.'!$B98)*('Diário 1º PA'!$B$4:$B$2007&gt;=M$4)*('Diário 1º PA'!$B$4:$B$2007&lt;=EOMONTH(M$4,0))*('Diário 1º PA'!$F$4:$F$2007))
+SUMPRODUCT(('Diário 2º PA'!$E$4:$E$1978='Analítico Cx.'!$B98)*('Diário 2º PA'!$B$4:$B$1978&gt;=M$4)*('Diário 2º PA'!$B$4:$B$1978&lt;=EOMONTH(M$4,0))*('Diário 2º PA'!$F$4:$F$1978))
+SUMPRODUCT(('Diário 3º PA'!$E$4:$E$1994='Analítico Cx.'!$B98)*('Diário 3º PA'!$B$4:$B$1994&gt;=M$4)*('Diário 3º PA'!$B$4:$B$1994&lt;=EOMONTH(M$4,0))*('Diário 3º PA'!$F$4:$F$1994))
+SUMPRODUCT(('Diário 4º PA'!$E$4:$E$2000='Analítico Cx.'!$B98)*('Diário 4º PA'!$B$4:$B$2000&gt;=M$4)*('Diário 4º PA'!$B$4:$B$2000&lt;=EOMONTH(M$4,0))*('Diário 4º PA'!$F$4:$F$2000))</f>
        <v>0</v>
      </c>
      <c r="N98" s="289">
        <f>SUMPRODUCT(('Diário 1º PA'!$E$4:$E$2007='Analítico Cx.'!$B98)*('Diário 1º PA'!$B$4:$B$2007&gt;=N$4)*('Diário 1º PA'!$B$4:$B$2007&lt;=EOMONTH(N$4,0))*('Diário 1º PA'!$F$4:$F$2007))
+SUMPRODUCT(('Diário 2º PA'!$E$4:$E$1978='Analítico Cx.'!$B98)*('Diário 2º PA'!$B$4:$B$1978&gt;=N$4)*('Diário 2º PA'!$B$4:$B$1978&lt;=EOMONTH(N$4,0))*('Diário 2º PA'!$F$4:$F$1978))
+SUMPRODUCT(('Diário 3º PA'!$E$4:$E$1994='Analítico Cx.'!$B98)*('Diário 3º PA'!$B$4:$B$1994&gt;=N$4)*('Diário 3º PA'!$B$4:$B$1994&lt;=EOMONTH(N$4,0))*('Diário 3º PA'!$F$4:$F$1994))
+SUMPRODUCT(('Diário 4º PA'!$E$4:$E$2000='Analítico Cx.'!$B98)*('Diário 4º PA'!$B$4:$B$2000&gt;=N$4)*('Diário 4º PA'!$B$4:$B$2000&lt;=EOMONTH(N$4,0))*('Diário 4º PA'!$F$4:$F$2000))</f>
        <v>0</v>
      </c>
      <c r="O98" s="315">
        <f t="shared" si="19"/>
        <v>63819.170000000006</v>
      </c>
      <c r="P98" s="316">
        <f t="shared" si="20"/>
        <v>3.1004139625803876E-3</v>
      </c>
      <c r="Q98" s="295"/>
      <c r="R98" s="295"/>
      <c r="S98" s="295"/>
      <c r="T98" s="295"/>
      <c r="U98" s="295"/>
      <c r="V98" s="295"/>
      <c r="W98" s="295"/>
      <c r="X98" s="295"/>
      <c r="Y98" s="295"/>
      <c r="Z98" s="295"/>
    </row>
    <row r="99" spans="1:26" ht="23.25" customHeight="1" x14ac:dyDescent="0.25">
      <c r="A99" s="331" t="s">
        <v>296</v>
      </c>
      <c r="B99" s="246" t="s">
        <v>297</v>
      </c>
      <c r="C99" s="289">
        <f>SUMPRODUCT(('Diário 1º PA'!$E$4:$E$2007='Analítico Cx.'!$B99)*('Diário 1º PA'!$B$4:$B$2007&gt;=C$4)*('Diário 1º PA'!$B$4:$B$2007&lt;=EOMONTH(C$4,0))*('Diário 1º PA'!$F$4:$F$2007))
+SUMPRODUCT(('Diário 2º PA'!$E$4:$E$1978='Analítico Cx.'!$B99)*('Diário 2º PA'!$B$4:$B$1978&gt;=C$4)*('Diário 2º PA'!$B$4:$B$1978&lt;=EOMONTH(C$4,0))*('Diário 2º PA'!$F$4:$F$1978))
+SUMPRODUCT(('Diário 3º PA'!$E$4:$E$1994='Analítico Cx.'!$B99)*('Diário 3º PA'!$B$4:$B$1994&gt;=C$4)*('Diário 3º PA'!$B$4:$B$1994&lt;=EOMONTH(C$4,0))*('Diário 3º PA'!$F$4:$F$1994))
+SUMPRODUCT(('Diário 4º PA'!$E$4:$E$2000='Analítico Cx.'!$B99)*('Diário 4º PA'!$B$4:$B$2000&gt;=C$4)*('Diário 4º PA'!$B$4:$B$2000&lt;=EOMONTH(C$4,0))*('Diário 4º PA'!$F$4:$F$2000))</f>
        <v>0</v>
      </c>
      <c r="D99" s="289">
        <f>SUMPRODUCT(('Diário 1º PA'!$E$4:$E$2007='Analítico Cx.'!$B99)*('Diário 1º PA'!$B$4:$B$2007&gt;=D$4)*('Diário 1º PA'!$B$4:$B$2007&lt;=EOMONTH(D$4,0))*('Diário 1º PA'!$F$4:$F$2007))
+SUMPRODUCT(('Diário 2º PA'!$E$4:$E$1978='Analítico Cx.'!$B99)*('Diário 2º PA'!$B$4:$B$1978&gt;=D$4)*('Diário 2º PA'!$B$4:$B$1978&lt;=EOMONTH(D$4,0))*('Diário 2º PA'!$F$4:$F$1978))
+SUMPRODUCT(('Diário 3º PA'!$E$4:$E$1994='Analítico Cx.'!$B99)*('Diário 3º PA'!$B$4:$B$1994&gt;=D$4)*('Diário 3º PA'!$B$4:$B$1994&lt;=EOMONTH(D$4,0))*('Diário 3º PA'!$F$4:$F$1994))
+SUMPRODUCT(('Diário 4º PA'!$E$4:$E$2000='Analítico Cx.'!$B99)*('Diário 4º PA'!$B$4:$B$2000&gt;=D$4)*('Diário 4º PA'!$B$4:$B$2000&lt;=EOMONTH(D$4,0))*('Diário 4º PA'!$F$4:$F$2000))</f>
        <v>2376.7600000000002</v>
      </c>
      <c r="E99" s="289">
        <f>SUMPRODUCT(('Diário 1º PA'!$E$4:$E$2007='Analítico Cx.'!$B99)*('Diário 1º PA'!$B$4:$B$2007&gt;=E$4)*('Diário 1º PA'!$B$4:$B$2007&lt;=EOMONTH(E$4,0))*('Diário 1º PA'!$F$4:$F$2007))
+SUMPRODUCT(('Diário 2º PA'!$E$4:$E$1978='Analítico Cx.'!$B99)*('Diário 2º PA'!$B$4:$B$1978&gt;=E$4)*('Diário 2º PA'!$B$4:$B$1978&lt;=EOMONTH(E$4,0))*('Diário 2º PA'!$F$4:$F$1978))
+SUMPRODUCT(('Diário 3º PA'!$E$4:$E$1994='Analítico Cx.'!$B99)*('Diário 3º PA'!$B$4:$B$1994&gt;=E$4)*('Diário 3º PA'!$B$4:$B$1994&lt;=EOMONTH(E$4,0))*('Diário 3º PA'!$F$4:$F$1994))
+SUMPRODUCT(('Diário 4º PA'!$E$4:$E$2000='Analítico Cx.'!$B99)*('Diário 4º PA'!$B$4:$B$2000&gt;=E$4)*('Diário 4º PA'!$B$4:$B$2000&lt;=EOMONTH(E$4,0))*('Diário 4º PA'!$F$4:$F$2000))</f>
        <v>0</v>
      </c>
      <c r="F99" s="289">
        <f>SUMPRODUCT(('Diário 1º PA'!$E$4:$E$2007='Analítico Cx.'!$B99)*('Diário 1º PA'!$B$4:$B$2007&gt;=F$4)*('Diário 1º PA'!$B$4:$B$2007&lt;=EOMONTH(F$4,0))*('Diário 1º PA'!$F$4:$F$2007))
+SUMPRODUCT(('Diário 2º PA'!$E$4:$E$1978='Analítico Cx.'!$B99)*('Diário 2º PA'!$B$4:$B$1978&gt;=F$4)*('Diário 2º PA'!$B$4:$B$1978&lt;=EOMONTH(F$4,0))*('Diário 2º PA'!$F$4:$F$1978))
+SUMPRODUCT(('Diário 3º PA'!$E$4:$E$1994='Analítico Cx.'!$B99)*('Diário 3º PA'!$B$4:$B$1994&gt;=F$4)*('Diário 3º PA'!$B$4:$B$1994&lt;=EOMONTH(F$4,0))*('Diário 3º PA'!$F$4:$F$1994))
+SUMPRODUCT(('Diário 4º PA'!$E$4:$E$2000='Analítico Cx.'!$B99)*('Diário 4º PA'!$B$4:$B$2000&gt;=F$4)*('Diário 4º PA'!$B$4:$B$2000&lt;=EOMONTH(F$4,0))*('Diário 4º PA'!$F$4:$F$2000))</f>
        <v>2862.33</v>
      </c>
      <c r="G99" s="289">
        <f>SUMPRODUCT(('Diário 1º PA'!$E$4:$E$2007='Analítico Cx.'!$B99)*('Diário 1º PA'!$B$4:$B$2007&gt;=G$4)*('Diário 1º PA'!$B$4:$B$2007&lt;=EOMONTH(G$4,0))*('Diário 1º PA'!$F$4:$F$2007))
+SUMPRODUCT(('Diário 2º PA'!$E$4:$E$1978='Analítico Cx.'!$B99)*('Diário 2º PA'!$B$4:$B$1978&gt;=G$4)*('Diário 2º PA'!$B$4:$B$1978&lt;=EOMONTH(G$4,0))*('Diário 2º PA'!$F$4:$F$1978))
+SUMPRODUCT(('Diário 3º PA'!$E$4:$E$1994='Analítico Cx.'!$B99)*('Diário 3º PA'!$B$4:$B$1994&gt;=G$4)*('Diário 3º PA'!$B$4:$B$1994&lt;=EOMONTH(G$4,0))*('Diário 3º PA'!$F$4:$F$1994))
+SUMPRODUCT(('Diário 4º PA'!$E$4:$E$2000='Analítico Cx.'!$B99)*('Diário 4º PA'!$B$4:$B$2000&gt;=G$4)*('Diário 4º PA'!$B$4:$B$2000&lt;=EOMONTH(G$4,0))*('Diário 4º PA'!$F$4:$F$2000))</f>
        <v>1571.9</v>
      </c>
      <c r="H99" s="289">
        <f>SUMPRODUCT(('Diário 1º PA'!$E$4:$E$2007='Analítico Cx.'!$B99)*('Diário 1º PA'!$B$4:$B$2007&gt;=H$4)*('Diário 1º PA'!$B$4:$B$2007&lt;=EOMONTH(H$4,0))*('Diário 1º PA'!$F$4:$F$2007))
+SUMPRODUCT(('Diário 2º PA'!$E$4:$E$1978='Analítico Cx.'!$B99)*('Diário 2º PA'!$B$4:$B$1978&gt;=H$4)*('Diário 2º PA'!$B$4:$B$1978&lt;=EOMONTH(H$4,0))*('Diário 2º PA'!$F$4:$F$1978))
+SUMPRODUCT(('Diário 3º PA'!$E$4:$E$1994='Analítico Cx.'!$B99)*('Diário 3º PA'!$B$4:$B$1994&gt;=H$4)*('Diário 3º PA'!$B$4:$B$1994&lt;=EOMONTH(H$4,0))*('Diário 3º PA'!$F$4:$F$1994))
+SUMPRODUCT(('Diário 4º PA'!$E$4:$E$2000='Analítico Cx.'!$B99)*('Diário 4º PA'!$B$4:$B$2000&gt;=H$4)*('Diário 4º PA'!$B$4:$B$2000&lt;=EOMONTH(H$4,0))*('Diário 4º PA'!$F$4:$F$2000))</f>
        <v>2149.52</v>
      </c>
      <c r="I99" s="289">
        <f>SUMPRODUCT(('Diário 1º PA'!$E$4:$E$2007='Analítico Cx.'!$B99)*('Diário 1º PA'!$B$4:$B$2007&gt;=I$4)*('Diário 1º PA'!$B$4:$B$2007&lt;=EOMONTH(I$4,0))*('Diário 1º PA'!$F$4:$F$2007))
+SUMPRODUCT(('Diário 2º PA'!$E$4:$E$1978='Analítico Cx.'!$B99)*('Diário 2º PA'!$B$4:$B$1978&gt;=I$4)*('Diário 2º PA'!$B$4:$B$1978&lt;=EOMONTH(I$4,0))*('Diário 2º PA'!$F$4:$F$1978))
+SUMPRODUCT(('Diário 3º PA'!$E$4:$E$1994='Analítico Cx.'!$B99)*('Diário 3º PA'!$B$4:$B$1994&gt;=I$4)*('Diário 3º PA'!$B$4:$B$1994&lt;=EOMONTH(I$4,0))*('Diário 3º PA'!$F$4:$F$1994))
+SUMPRODUCT(('Diário 4º PA'!$E$4:$E$2000='Analítico Cx.'!$B99)*('Diário 4º PA'!$B$4:$B$2000&gt;=I$4)*('Diário 4º PA'!$B$4:$B$2000&lt;=EOMONTH(I$4,0))*('Diário 4º PA'!$F$4:$F$2000))</f>
        <v>637.74</v>
      </c>
      <c r="J99" s="289">
        <f>SUMPRODUCT(('Diário 1º PA'!$E$4:$E$2007='Analítico Cx.'!$B99)*('Diário 1º PA'!$B$4:$B$2007&gt;=J$4)*('Diário 1º PA'!$B$4:$B$2007&lt;=EOMONTH(J$4,0))*('Diário 1º PA'!$F$4:$F$2007))
+SUMPRODUCT(('Diário 2º PA'!$E$4:$E$1978='Analítico Cx.'!$B99)*('Diário 2º PA'!$B$4:$B$1978&gt;=J$4)*('Diário 2º PA'!$B$4:$B$1978&lt;=EOMONTH(J$4,0))*('Diário 2º PA'!$F$4:$F$1978))
+SUMPRODUCT(('Diário 3º PA'!$E$4:$E$1994='Analítico Cx.'!$B99)*('Diário 3º PA'!$B$4:$B$1994&gt;=J$4)*('Diário 3º PA'!$B$4:$B$1994&lt;=EOMONTH(J$4,0))*('Diário 3º PA'!$F$4:$F$1994))
+SUMPRODUCT(('Diário 4º PA'!$E$4:$E$2000='Analítico Cx.'!$B99)*('Diário 4º PA'!$B$4:$B$2000&gt;=J$4)*('Diário 4º PA'!$B$4:$B$2000&lt;=EOMONTH(J$4,0))*('Diário 4º PA'!$F$4:$F$2000))</f>
        <v>0</v>
      </c>
      <c r="K99" s="289">
        <f>SUMPRODUCT(('Diário 1º PA'!$E$4:$E$2007='Analítico Cx.'!$B99)*('Diário 1º PA'!$B$4:$B$2007&gt;=K$4)*('Diário 1º PA'!$B$4:$B$2007&lt;=EOMONTH(K$4,0))*('Diário 1º PA'!$F$4:$F$2007))
+SUMPRODUCT(('Diário 2º PA'!$E$4:$E$1978='Analítico Cx.'!$B99)*('Diário 2º PA'!$B$4:$B$1978&gt;=K$4)*('Diário 2º PA'!$B$4:$B$1978&lt;=EOMONTH(K$4,0))*('Diário 2º PA'!$F$4:$F$1978))
+SUMPRODUCT(('Diário 3º PA'!$E$4:$E$1994='Analítico Cx.'!$B99)*('Diário 3º PA'!$B$4:$B$1994&gt;=K$4)*('Diário 3º PA'!$B$4:$B$1994&lt;=EOMONTH(K$4,0))*('Diário 3º PA'!$F$4:$F$1994))
+SUMPRODUCT(('Diário 4º PA'!$E$4:$E$2000='Analítico Cx.'!$B99)*('Diário 4º PA'!$B$4:$B$2000&gt;=K$4)*('Diário 4º PA'!$B$4:$B$2000&lt;=EOMONTH(K$4,0))*('Diário 4º PA'!$F$4:$F$2000))</f>
        <v>0</v>
      </c>
      <c r="L99" s="289">
        <f>SUMPRODUCT(('Diário 1º PA'!$E$4:$E$2007='Analítico Cx.'!$B99)*('Diário 1º PA'!$B$4:$B$2007&gt;=L$4)*('Diário 1º PA'!$B$4:$B$2007&lt;=EOMONTH(L$4,0))*('Diário 1º PA'!$F$4:$F$2007))
+SUMPRODUCT(('Diário 2º PA'!$E$4:$E$1978='Analítico Cx.'!$B99)*('Diário 2º PA'!$B$4:$B$1978&gt;=L$4)*('Diário 2º PA'!$B$4:$B$1978&lt;=EOMONTH(L$4,0))*('Diário 2º PA'!$F$4:$F$1978))
+SUMPRODUCT(('Diário 3º PA'!$E$4:$E$1994='Analítico Cx.'!$B99)*('Diário 3º PA'!$B$4:$B$1994&gt;=L$4)*('Diário 3º PA'!$B$4:$B$1994&lt;=EOMONTH(L$4,0))*('Diário 3º PA'!$F$4:$F$1994))
+SUMPRODUCT(('Diário 4º PA'!$E$4:$E$2000='Analítico Cx.'!$B99)*('Diário 4º PA'!$B$4:$B$2000&gt;=L$4)*('Diário 4º PA'!$B$4:$B$2000&lt;=EOMONTH(L$4,0))*('Diário 4º PA'!$F$4:$F$2000))</f>
        <v>0</v>
      </c>
      <c r="M99" s="289">
        <f>SUMPRODUCT(('Diário 1º PA'!$E$4:$E$2007='Analítico Cx.'!$B99)*('Diário 1º PA'!$B$4:$B$2007&gt;=M$4)*('Diário 1º PA'!$B$4:$B$2007&lt;=EOMONTH(M$4,0))*('Diário 1º PA'!$F$4:$F$2007))
+SUMPRODUCT(('Diário 2º PA'!$E$4:$E$1978='Analítico Cx.'!$B99)*('Diário 2º PA'!$B$4:$B$1978&gt;=M$4)*('Diário 2º PA'!$B$4:$B$1978&lt;=EOMONTH(M$4,0))*('Diário 2º PA'!$F$4:$F$1978))
+SUMPRODUCT(('Diário 3º PA'!$E$4:$E$1994='Analítico Cx.'!$B99)*('Diário 3º PA'!$B$4:$B$1994&gt;=M$4)*('Diário 3º PA'!$B$4:$B$1994&lt;=EOMONTH(M$4,0))*('Diário 3º PA'!$F$4:$F$1994))
+SUMPRODUCT(('Diário 4º PA'!$E$4:$E$2000='Analítico Cx.'!$B99)*('Diário 4º PA'!$B$4:$B$2000&gt;=M$4)*('Diário 4º PA'!$B$4:$B$2000&lt;=EOMONTH(M$4,0))*('Diário 4º PA'!$F$4:$F$2000))</f>
        <v>0</v>
      </c>
      <c r="N99" s="289">
        <f>SUMPRODUCT(('Diário 1º PA'!$E$4:$E$2007='Analítico Cx.'!$B99)*('Diário 1º PA'!$B$4:$B$2007&gt;=N$4)*('Diário 1º PA'!$B$4:$B$2007&lt;=EOMONTH(N$4,0))*('Diário 1º PA'!$F$4:$F$2007))
+SUMPRODUCT(('Diário 2º PA'!$E$4:$E$1978='Analítico Cx.'!$B99)*('Diário 2º PA'!$B$4:$B$1978&gt;=N$4)*('Diário 2º PA'!$B$4:$B$1978&lt;=EOMONTH(N$4,0))*('Diário 2º PA'!$F$4:$F$1978))
+SUMPRODUCT(('Diário 3º PA'!$E$4:$E$1994='Analítico Cx.'!$B99)*('Diário 3º PA'!$B$4:$B$1994&gt;=N$4)*('Diário 3º PA'!$B$4:$B$1994&lt;=EOMONTH(N$4,0))*('Diário 3º PA'!$F$4:$F$1994))
+SUMPRODUCT(('Diário 4º PA'!$E$4:$E$2000='Analítico Cx.'!$B99)*('Diário 4º PA'!$B$4:$B$2000&gt;=N$4)*('Diário 4º PA'!$B$4:$B$2000&lt;=EOMONTH(N$4,0))*('Diário 4º PA'!$F$4:$F$2000))</f>
        <v>0</v>
      </c>
      <c r="O99" s="315">
        <f t="shared" si="19"/>
        <v>9598.25</v>
      </c>
      <c r="P99" s="316">
        <f t="shared" si="20"/>
        <v>4.6629481888180624E-4</v>
      </c>
      <c r="Q99" s="295"/>
      <c r="R99" s="295"/>
      <c r="S99" s="295"/>
      <c r="T99" s="295"/>
      <c r="U99" s="295"/>
      <c r="V99" s="295"/>
      <c r="W99" s="295"/>
      <c r="X99" s="295"/>
      <c r="Y99" s="295"/>
      <c r="Z99" s="295"/>
    </row>
    <row r="100" spans="1:26" ht="23.25" customHeight="1" x14ac:dyDescent="0.25">
      <c r="A100" s="331" t="s">
        <v>298</v>
      </c>
      <c r="B100" s="246" t="s">
        <v>299</v>
      </c>
      <c r="C100" s="289">
        <f>SUMPRODUCT(('Diário 1º PA'!$E$4:$E$2007='Analítico Cx.'!$B100)*('Diário 1º PA'!$B$4:$B$2007&gt;=C$4)*('Diário 1º PA'!$B$4:$B$2007&lt;=EOMONTH(C$4,0))*('Diário 1º PA'!$F$4:$F$2007))
+SUMPRODUCT(('Diário 2º PA'!$E$4:$E$1978='Analítico Cx.'!$B100)*('Diário 2º PA'!$B$4:$B$1978&gt;=C$4)*('Diário 2º PA'!$B$4:$B$1978&lt;=EOMONTH(C$4,0))*('Diário 2º PA'!$F$4:$F$1978))
+SUMPRODUCT(('Diário 3º PA'!$E$4:$E$1994='Analítico Cx.'!$B100)*('Diário 3º PA'!$B$4:$B$1994&gt;=C$4)*('Diário 3º PA'!$B$4:$B$1994&lt;=EOMONTH(C$4,0))*('Diário 3º PA'!$F$4:$F$1994))
+SUMPRODUCT(('Diário 4º PA'!$E$4:$E$2000='Analítico Cx.'!$B100)*('Diário 4º PA'!$B$4:$B$2000&gt;=C$4)*('Diário 4º PA'!$B$4:$B$2000&lt;=EOMONTH(C$4,0))*('Diário 4º PA'!$F$4:$F$2000))</f>
        <v>90473.12999999999</v>
      </c>
      <c r="D100" s="289">
        <f>SUMPRODUCT(('Diário 1º PA'!$E$4:$E$2007='Analítico Cx.'!$B100)*('Diário 1º PA'!$B$4:$B$2007&gt;=D$4)*('Diário 1º PA'!$B$4:$B$2007&lt;=EOMONTH(D$4,0))*('Diário 1º PA'!$F$4:$F$2007))
+SUMPRODUCT(('Diário 2º PA'!$E$4:$E$1978='Analítico Cx.'!$B100)*('Diário 2º PA'!$B$4:$B$1978&gt;=D$4)*('Diário 2º PA'!$B$4:$B$1978&lt;=EOMONTH(D$4,0))*('Diário 2º PA'!$F$4:$F$1978))
+SUMPRODUCT(('Diário 3º PA'!$E$4:$E$1994='Analítico Cx.'!$B100)*('Diário 3º PA'!$B$4:$B$1994&gt;=D$4)*('Diário 3º PA'!$B$4:$B$1994&lt;=EOMONTH(D$4,0))*('Diário 3º PA'!$F$4:$F$1994))
+SUMPRODUCT(('Diário 4º PA'!$E$4:$E$2000='Analítico Cx.'!$B100)*('Diário 4º PA'!$B$4:$B$2000&gt;=D$4)*('Diário 4º PA'!$B$4:$B$2000&lt;=EOMONTH(D$4,0))*('Diário 4º PA'!$F$4:$F$2000))</f>
        <v>411143.06999999995</v>
      </c>
      <c r="E100" s="289">
        <f>SUMPRODUCT(('Diário 1º PA'!$E$4:$E$2007='Analítico Cx.'!$B100)*('Diário 1º PA'!$B$4:$B$2007&gt;=E$4)*('Diário 1º PA'!$B$4:$B$2007&lt;=EOMONTH(E$4,0))*('Diário 1º PA'!$F$4:$F$2007))
+SUMPRODUCT(('Diário 2º PA'!$E$4:$E$1978='Analítico Cx.'!$B100)*('Diário 2º PA'!$B$4:$B$1978&gt;=E$4)*('Diário 2º PA'!$B$4:$B$1978&lt;=EOMONTH(E$4,0))*('Diário 2º PA'!$F$4:$F$1978))
+SUMPRODUCT(('Diário 3º PA'!$E$4:$E$1994='Analítico Cx.'!$B100)*('Diário 3º PA'!$B$4:$B$1994&gt;=E$4)*('Diário 3º PA'!$B$4:$B$1994&lt;=EOMONTH(E$4,0))*('Diário 3º PA'!$F$4:$F$1994))
+SUMPRODUCT(('Diário 4º PA'!$E$4:$E$2000='Analítico Cx.'!$B100)*('Diário 4º PA'!$B$4:$B$2000&gt;=E$4)*('Diário 4º PA'!$B$4:$B$2000&lt;=EOMONTH(E$4,0))*('Diário 4º PA'!$F$4:$F$2000))</f>
        <v>416552.56000000006</v>
      </c>
      <c r="F100" s="289">
        <f>SUMPRODUCT(('Diário 1º PA'!$E$4:$E$2007='Analítico Cx.'!$B100)*('Diário 1º PA'!$B$4:$B$2007&gt;=F$4)*('Diário 1º PA'!$B$4:$B$2007&lt;=EOMONTH(F$4,0))*('Diário 1º PA'!$F$4:$F$2007))
+SUMPRODUCT(('Diário 2º PA'!$E$4:$E$1978='Analítico Cx.'!$B100)*('Diário 2º PA'!$B$4:$B$1978&gt;=F$4)*('Diário 2º PA'!$B$4:$B$1978&lt;=EOMONTH(F$4,0))*('Diário 2º PA'!$F$4:$F$1978))
+SUMPRODUCT(('Diário 3º PA'!$E$4:$E$1994='Analítico Cx.'!$B100)*('Diário 3º PA'!$B$4:$B$1994&gt;=F$4)*('Diário 3º PA'!$B$4:$B$1994&lt;=EOMONTH(F$4,0))*('Diário 3º PA'!$F$4:$F$1994))
+SUMPRODUCT(('Diário 4º PA'!$E$4:$E$2000='Analítico Cx.'!$B100)*('Diário 4º PA'!$B$4:$B$2000&gt;=F$4)*('Diário 4º PA'!$B$4:$B$2000&lt;=EOMONTH(F$4,0))*('Diário 4º PA'!$F$4:$F$2000))</f>
        <v>409426.13999999996</v>
      </c>
      <c r="G100" s="289">
        <f>SUMPRODUCT(('Diário 1º PA'!$E$4:$E$2007='Analítico Cx.'!$B100)*('Diário 1º PA'!$B$4:$B$2007&gt;=G$4)*('Diário 1º PA'!$B$4:$B$2007&lt;=EOMONTH(G$4,0))*('Diário 1º PA'!$F$4:$F$2007))
+SUMPRODUCT(('Diário 2º PA'!$E$4:$E$1978='Analítico Cx.'!$B100)*('Diário 2º PA'!$B$4:$B$1978&gt;=G$4)*('Diário 2º PA'!$B$4:$B$1978&lt;=EOMONTH(G$4,0))*('Diário 2º PA'!$F$4:$F$1978))
+SUMPRODUCT(('Diário 3º PA'!$E$4:$E$1994='Analítico Cx.'!$B100)*('Diário 3º PA'!$B$4:$B$1994&gt;=G$4)*('Diário 3º PA'!$B$4:$B$1994&lt;=EOMONTH(G$4,0))*('Diário 3º PA'!$F$4:$F$1994))
+SUMPRODUCT(('Diário 4º PA'!$E$4:$E$2000='Analítico Cx.'!$B100)*('Diário 4º PA'!$B$4:$B$2000&gt;=G$4)*('Diário 4º PA'!$B$4:$B$2000&lt;=EOMONTH(G$4,0))*('Diário 4º PA'!$F$4:$F$2000))</f>
        <v>399695.44</v>
      </c>
      <c r="H100" s="289">
        <f>SUMPRODUCT(('Diário 1º PA'!$E$4:$E$2007='Analítico Cx.'!$B100)*('Diário 1º PA'!$B$4:$B$2007&gt;=H$4)*('Diário 1º PA'!$B$4:$B$2007&lt;=EOMONTH(H$4,0))*('Diário 1º PA'!$F$4:$F$2007))
+SUMPRODUCT(('Diário 2º PA'!$E$4:$E$1978='Analítico Cx.'!$B100)*('Diário 2º PA'!$B$4:$B$1978&gt;=H$4)*('Diário 2º PA'!$B$4:$B$1978&lt;=EOMONTH(H$4,0))*('Diário 2º PA'!$F$4:$F$1978))
+SUMPRODUCT(('Diário 3º PA'!$E$4:$E$1994='Analítico Cx.'!$B100)*('Diário 3º PA'!$B$4:$B$1994&gt;=H$4)*('Diário 3º PA'!$B$4:$B$1994&lt;=EOMONTH(H$4,0))*('Diário 3º PA'!$F$4:$F$1994))
+SUMPRODUCT(('Diário 4º PA'!$E$4:$E$2000='Analítico Cx.'!$B100)*('Diário 4º PA'!$B$4:$B$2000&gt;=H$4)*('Diário 4º PA'!$B$4:$B$2000&lt;=EOMONTH(H$4,0))*('Diário 4º PA'!$F$4:$F$2000))</f>
        <v>481969.91</v>
      </c>
      <c r="I100" s="289">
        <f>SUMPRODUCT(('Diário 1º PA'!$E$4:$E$2007='Analítico Cx.'!$B100)*('Diário 1º PA'!$B$4:$B$2007&gt;=I$4)*('Diário 1º PA'!$B$4:$B$2007&lt;=EOMONTH(I$4,0))*('Diário 1º PA'!$F$4:$F$2007))
+SUMPRODUCT(('Diário 2º PA'!$E$4:$E$1978='Analítico Cx.'!$B100)*('Diário 2º PA'!$B$4:$B$1978&gt;=I$4)*('Diário 2º PA'!$B$4:$B$1978&lt;=EOMONTH(I$4,0))*('Diário 2º PA'!$F$4:$F$1978))
+SUMPRODUCT(('Diário 3º PA'!$E$4:$E$1994='Analítico Cx.'!$B100)*('Diário 3º PA'!$B$4:$B$1994&gt;=I$4)*('Diário 3º PA'!$B$4:$B$1994&lt;=EOMONTH(I$4,0))*('Diário 3º PA'!$F$4:$F$1994))
+SUMPRODUCT(('Diário 4º PA'!$E$4:$E$2000='Analítico Cx.'!$B100)*('Diário 4º PA'!$B$4:$B$2000&gt;=I$4)*('Diário 4º PA'!$B$4:$B$2000&lt;=EOMONTH(I$4,0))*('Diário 4º PA'!$F$4:$F$2000))</f>
        <v>327072.56</v>
      </c>
      <c r="J100" s="289">
        <f>SUMPRODUCT(('Diário 1º PA'!$E$4:$E$2007='Analítico Cx.'!$B100)*('Diário 1º PA'!$B$4:$B$2007&gt;=J$4)*('Diário 1º PA'!$B$4:$B$2007&lt;=EOMONTH(J$4,0))*('Diário 1º PA'!$F$4:$F$2007))
+SUMPRODUCT(('Diário 2º PA'!$E$4:$E$1978='Analítico Cx.'!$B100)*('Diário 2º PA'!$B$4:$B$1978&gt;=J$4)*('Diário 2º PA'!$B$4:$B$1978&lt;=EOMONTH(J$4,0))*('Diário 2º PA'!$F$4:$F$1978))
+SUMPRODUCT(('Diário 3º PA'!$E$4:$E$1994='Analítico Cx.'!$B100)*('Diário 3º PA'!$B$4:$B$1994&gt;=J$4)*('Diário 3º PA'!$B$4:$B$1994&lt;=EOMONTH(J$4,0))*('Diário 3º PA'!$F$4:$F$1994))
+SUMPRODUCT(('Diário 4º PA'!$E$4:$E$2000='Analítico Cx.'!$B100)*('Diário 4º PA'!$B$4:$B$2000&gt;=J$4)*('Diário 4º PA'!$B$4:$B$2000&lt;=EOMONTH(J$4,0))*('Diário 4º PA'!$F$4:$F$2000))</f>
        <v>0</v>
      </c>
      <c r="K100" s="289">
        <f>SUMPRODUCT(('Diário 1º PA'!$E$4:$E$2007='Analítico Cx.'!$B100)*('Diário 1º PA'!$B$4:$B$2007&gt;=K$4)*('Diário 1º PA'!$B$4:$B$2007&lt;=EOMONTH(K$4,0))*('Diário 1º PA'!$F$4:$F$2007))
+SUMPRODUCT(('Diário 2º PA'!$E$4:$E$1978='Analítico Cx.'!$B100)*('Diário 2º PA'!$B$4:$B$1978&gt;=K$4)*('Diário 2º PA'!$B$4:$B$1978&lt;=EOMONTH(K$4,0))*('Diário 2º PA'!$F$4:$F$1978))
+SUMPRODUCT(('Diário 3º PA'!$E$4:$E$1994='Analítico Cx.'!$B100)*('Diário 3º PA'!$B$4:$B$1994&gt;=K$4)*('Diário 3º PA'!$B$4:$B$1994&lt;=EOMONTH(K$4,0))*('Diário 3º PA'!$F$4:$F$1994))
+SUMPRODUCT(('Diário 4º PA'!$E$4:$E$2000='Analítico Cx.'!$B100)*('Diário 4º PA'!$B$4:$B$2000&gt;=K$4)*('Diário 4º PA'!$B$4:$B$2000&lt;=EOMONTH(K$4,0))*('Diário 4º PA'!$F$4:$F$2000))</f>
        <v>0</v>
      </c>
      <c r="L100" s="289">
        <f>SUMPRODUCT(('Diário 1º PA'!$E$4:$E$2007='Analítico Cx.'!$B100)*('Diário 1º PA'!$B$4:$B$2007&gt;=L$4)*('Diário 1º PA'!$B$4:$B$2007&lt;=EOMONTH(L$4,0))*('Diário 1º PA'!$F$4:$F$2007))
+SUMPRODUCT(('Diário 2º PA'!$E$4:$E$1978='Analítico Cx.'!$B100)*('Diário 2º PA'!$B$4:$B$1978&gt;=L$4)*('Diário 2º PA'!$B$4:$B$1978&lt;=EOMONTH(L$4,0))*('Diário 2º PA'!$F$4:$F$1978))
+SUMPRODUCT(('Diário 3º PA'!$E$4:$E$1994='Analítico Cx.'!$B100)*('Diário 3º PA'!$B$4:$B$1994&gt;=L$4)*('Diário 3º PA'!$B$4:$B$1994&lt;=EOMONTH(L$4,0))*('Diário 3º PA'!$F$4:$F$1994))
+SUMPRODUCT(('Diário 4º PA'!$E$4:$E$2000='Analítico Cx.'!$B100)*('Diário 4º PA'!$B$4:$B$2000&gt;=L$4)*('Diário 4º PA'!$B$4:$B$2000&lt;=EOMONTH(L$4,0))*('Diário 4º PA'!$F$4:$F$2000))</f>
        <v>0</v>
      </c>
      <c r="M100" s="289">
        <f>SUMPRODUCT(('Diário 1º PA'!$E$4:$E$2007='Analítico Cx.'!$B100)*('Diário 1º PA'!$B$4:$B$2007&gt;=M$4)*('Diário 1º PA'!$B$4:$B$2007&lt;=EOMONTH(M$4,0))*('Diário 1º PA'!$F$4:$F$2007))
+SUMPRODUCT(('Diário 2º PA'!$E$4:$E$1978='Analítico Cx.'!$B100)*('Diário 2º PA'!$B$4:$B$1978&gt;=M$4)*('Diário 2º PA'!$B$4:$B$1978&lt;=EOMONTH(M$4,0))*('Diário 2º PA'!$F$4:$F$1978))
+SUMPRODUCT(('Diário 3º PA'!$E$4:$E$1994='Analítico Cx.'!$B100)*('Diário 3º PA'!$B$4:$B$1994&gt;=M$4)*('Diário 3º PA'!$B$4:$B$1994&lt;=EOMONTH(M$4,0))*('Diário 3º PA'!$F$4:$F$1994))
+SUMPRODUCT(('Diário 4º PA'!$E$4:$E$2000='Analítico Cx.'!$B100)*('Diário 4º PA'!$B$4:$B$2000&gt;=M$4)*('Diário 4º PA'!$B$4:$B$2000&lt;=EOMONTH(M$4,0))*('Diário 4º PA'!$F$4:$F$2000))</f>
        <v>0</v>
      </c>
      <c r="N100" s="289">
        <f>SUMPRODUCT(('Diário 1º PA'!$E$4:$E$2007='Analítico Cx.'!$B100)*('Diário 1º PA'!$B$4:$B$2007&gt;=N$4)*('Diário 1º PA'!$B$4:$B$2007&lt;=EOMONTH(N$4,0))*('Diário 1º PA'!$F$4:$F$2007))
+SUMPRODUCT(('Diário 2º PA'!$E$4:$E$1978='Analítico Cx.'!$B100)*('Diário 2º PA'!$B$4:$B$1978&gt;=N$4)*('Diário 2º PA'!$B$4:$B$1978&lt;=EOMONTH(N$4,0))*('Diário 2º PA'!$F$4:$F$1978))
+SUMPRODUCT(('Diário 3º PA'!$E$4:$E$1994='Analítico Cx.'!$B100)*('Diário 3º PA'!$B$4:$B$1994&gt;=N$4)*('Diário 3º PA'!$B$4:$B$1994&lt;=EOMONTH(N$4,0))*('Diário 3º PA'!$F$4:$F$1994))
+SUMPRODUCT(('Diário 4º PA'!$E$4:$E$2000='Analítico Cx.'!$B100)*('Diário 4º PA'!$B$4:$B$2000&gt;=N$4)*('Diário 4º PA'!$B$4:$B$2000&lt;=EOMONTH(N$4,0))*('Diário 4º PA'!$F$4:$F$2000))</f>
        <v>0</v>
      </c>
      <c r="O100" s="315">
        <f t="shared" si="19"/>
        <v>2536332.81</v>
      </c>
      <c r="P100" s="316">
        <f t="shared" si="20"/>
        <v>0.12321817500720784</v>
      </c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</row>
    <row r="101" spans="1:26" ht="23.25" customHeight="1" x14ac:dyDescent="0.25">
      <c r="A101" s="331" t="s">
        <v>300</v>
      </c>
      <c r="B101" s="246" t="s">
        <v>301</v>
      </c>
      <c r="C101" s="289">
        <f>SUMPRODUCT(('Diário 1º PA'!$E$4:$E$2007='Analítico Cx.'!$B101)*('Diário 1º PA'!$B$4:$B$2007&gt;=C$4)*('Diário 1º PA'!$B$4:$B$2007&lt;=EOMONTH(C$4,0))*('Diário 1º PA'!$F$4:$F$2007))
+SUMPRODUCT(('Diário 2º PA'!$E$4:$E$1978='Analítico Cx.'!$B101)*('Diário 2º PA'!$B$4:$B$1978&gt;=C$4)*('Diário 2º PA'!$B$4:$B$1978&lt;=EOMONTH(C$4,0))*('Diário 2º PA'!$F$4:$F$1978))
+SUMPRODUCT(('Diário 3º PA'!$E$4:$E$1994='Analítico Cx.'!$B101)*('Diário 3º PA'!$B$4:$B$1994&gt;=C$4)*('Diário 3º PA'!$B$4:$B$1994&lt;=EOMONTH(C$4,0))*('Diário 3º PA'!$F$4:$F$1994))
+SUMPRODUCT(('Diário 4º PA'!$E$4:$E$2000='Analítico Cx.'!$B101)*('Diário 4º PA'!$B$4:$B$2000&gt;=C$4)*('Diário 4º PA'!$B$4:$B$2000&lt;=EOMONTH(C$4,0))*('Diário 4º PA'!$F$4:$F$2000))</f>
        <v>0</v>
      </c>
      <c r="D101" s="289">
        <f>SUMPRODUCT(('Diário 1º PA'!$E$4:$E$2007='Analítico Cx.'!$B101)*('Diário 1º PA'!$B$4:$B$2007&gt;=D$4)*('Diário 1º PA'!$B$4:$B$2007&lt;=EOMONTH(D$4,0))*('Diário 1º PA'!$F$4:$F$2007))
+SUMPRODUCT(('Diário 2º PA'!$E$4:$E$1978='Analítico Cx.'!$B101)*('Diário 2º PA'!$B$4:$B$1978&gt;=D$4)*('Diário 2º PA'!$B$4:$B$1978&lt;=EOMONTH(D$4,0))*('Diário 2º PA'!$F$4:$F$1978))
+SUMPRODUCT(('Diário 3º PA'!$E$4:$E$1994='Analítico Cx.'!$B101)*('Diário 3º PA'!$B$4:$B$1994&gt;=D$4)*('Diário 3º PA'!$B$4:$B$1994&lt;=EOMONTH(D$4,0))*('Diário 3º PA'!$F$4:$F$1994))
+SUMPRODUCT(('Diário 4º PA'!$E$4:$E$2000='Analítico Cx.'!$B101)*('Diário 4º PA'!$B$4:$B$2000&gt;=D$4)*('Diário 4º PA'!$B$4:$B$2000&lt;=EOMONTH(D$4,0))*('Diário 4º PA'!$F$4:$F$2000))</f>
        <v>72.400000000000006</v>
      </c>
      <c r="E101" s="289">
        <f>SUMPRODUCT(('Diário 1º PA'!$E$4:$E$2007='Analítico Cx.'!$B101)*('Diário 1º PA'!$B$4:$B$2007&gt;=E$4)*('Diário 1º PA'!$B$4:$B$2007&lt;=EOMONTH(E$4,0))*('Diário 1º PA'!$F$4:$F$2007))
+SUMPRODUCT(('Diário 2º PA'!$E$4:$E$1978='Analítico Cx.'!$B101)*('Diário 2º PA'!$B$4:$B$1978&gt;=E$4)*('Diário 2º PA'!$B$4:$B$1978&lt;=EOMONTH(E$4,0))*('Diário 2º PA'!$F$4:$F$1978))
+SUMPRODUCT(('Diário 3º PA'!$E$4:$E$1994='Analítico Cx.'!$B101)*('Diário 3º PA'!$B$4:$B$1994&gt;=E$4)*('Diário 3º PA'!$B$4:$B$1994&lt;=EOMONTH(E$4,0))*('Diário 3º PA'!$F$4:$F$1994))
+SUMPRODUCT(('Diário 4º PA'!$E$4:$E$2000='Analítico Cx.'!$B101)*('Diário 4º PA'!$B$4:$B$2000&gt;=E$4)*('Diário 4º PA'!$B$4:$B$2000&lt;=EOMONTH(E$4,0))*('Diário 4º PA'!$F$4:$F$2000))</f>
        <v>270</v>
      </c>
      <c r="F101" s="289">
        <f>SUMPRODUCT(('Diário 1º PA'!$E$4:$E$2007='Analítico Cx.'!$B101)*('Diário 1º PA'!$B$4:$B$2007&gt;=F$4)*('Diário 1º PA'!$B$4:$B$2007&lt;=EOMONTH(F$4,0))*('Diário 1º PA'!$F$4:$F$2007))
+SUMPRODUCT(('Diário 2º PA'!$E$4:$E$1978='Analítico Cx.'!$B101)*('Diário 2º PA'!$B$4:$B$1978&gt;=F$4)*('Diário 2º PA'!$B$4:$B$1978&lt;=EOMONTH(F$4,0))*('Diário 2º PA'!$F$4:$F$1978))
+SUMPRODUCT(('Diário 3º PA'!$E$4:$E$1994='Analítico Cx.'!$B101)*('Diário 3º PA'!$B$4:$B$1994&gt;=F$4)*('Diário 3º PA'!$B$4:$B$1994&lt;=EOMONTH(F$4,0))*('Diário 3º PA'!$F$4:$F$1994))
+SUMPRODUCT(('Diário 4º PA'!$E$4:$E$2000='Analítico Cx.'!$B101)*('Diário 4º PA'!$B$4:$B$2000&gt;=F$4)*('Diário 4º PA'!$B$4:$B$2000&lt;=EOMONTH(F$4,0))*('Diário 4º PA'!$F$4:$F$2000))</f>
        <v>1564</v>
      </c>
      <c r="G101" s="289">
        <f>SUMPRODUCT(('Diário 1º PA'!$E$4:$E$2007='Analítico Cx.'!$B101)*('Diário 1º PA'!$B$4:$B$2007&gt;=G$4)*('Diário 1º PA'!$B$4:$B$2007&lt;=EOMONTH(G$4,0))*('Diário 1º PA'!$F$4:$F$2007))
+SUMPRODUCT(('Diário 2º PA'!$E$4:$E$1978='Analítico Cx.'!$B101)*('Diário 2º PA'!$B$4:$B$1978&gt;=G$4)*('Diário 2º PA'!$B$4:$B$1978&lt;=EOMONTH(G$4,0))*('Diário 2º PA'!$F$4:$F$1978))
+SUMPRODUCT(('Diário 3º PA'!$E$4:$E$1994='Analítico Cx.'!$B101)*('Diário 3º PA'!$B$4:$B$1994&gt;=G$4)*('Diário 3º PA'!$B$4:$B$1994&lt;=EOMONTH(G$4,0))*('Diário 3º PA'!$F$4:$F$1994))
+SUMPRODUCT(('Diário 4º PA'!$E$4:$E$2000='Analítico Cx.'!$B101)*('Diário 4º PA'!$B$4:$B$2000&gt;=G$4)*('Diário 4º PA'!$B$4:$B$2000&lt;=EOMONTH(G$4,0))*('Diário 4º PA'!$F$4:$F$2000))</f>
        <v>386.5</v>
      </c>
      <c r="H101" s="289">
        <f>SUMPRODUCT(('Diário 1º PA'!$E$4:$E$2007='Analítico Cx.'!$B101)*('Diário 1º PA'!$B$4:$B$2007&gt;=H$4)*('Diário 1º PA'!$B$4:$B$2007&lt;=EOMONTH(H$4,0))*('Diário 1º PA'!$F$4:$F$2007))
+SUMPRODUCT(('Diário 2º PA'!$E$4:$E$1978='Analítico Cx.'!$B101)*('Diário 2º PA'!$B$4:$B$1978&gt;=H$4)*('Diário 2º PA'!$B$4:$B$1978&lt;=EOMONTH(H$4,0))*('Diário 2º PA'!$F$4:$F$1978))
+SUMPRODUCT(('Diário 3º PA'!$E$4:$E$1994='Analítico Cx.'!$B101)*('Diário 3º PA'!$B$4:$B$1994&gt;=H$4)*('Diário 3º PA'!$B$4:$B$1994&lt;=EOMONTH(H$4,0))*('Diário 3º PA'!$F$4:$F$1994))
+SUMPRODUCT(('Diário 4º PA'!$E$4:$E$2000='Analítico Cx.'!$B101)*('Diário 4º PA'!$B$4:$B$2000&gt;=H$4)*('Diário 4º PA'!$B$4:$B$2000&lt;=EOMONTH(H$4,0))*('Diário 4º PA'!$F$4:$F$2000))</f>
        <v>99.87</v>
      </c>
      <c r="I101" s="289">
        <f>SUMPRODUCT(('Diário 1º PA'!$E$4:$E$2007='Analítico Cx.'!$B101)*('Diário 1º PA'!$B$4:$B$2007&gt;=I$4)*('Diário 1º PA'!$B$4:$B$2007&lt;=EOMONTH(I$4,0))*('Diário 1º PA'!$F$4:$F$2007))
+SUMPRODUCT(('Diário 2º PA'!$E$4:$E$1978='Analítico Cx.'!$B101)*('Diário 2º PA'!$B$4:$B$1978&gt;=I$4)*('Diário 2º PA'!$B$4:$B$1978&lt;=EOMONTH(I$4,0))*('Diário 2º PA'!$F$4:$F$1978))
+SUMPRODUCT(('Diário 3º PA'!$E$4:$E$1994='Analítico Cx.'!$B101)*('Diário 3º PA'!$B$4:$B$1994&gt;=I$4)*('Diário 3º PA'!$B$4:$B$1994&lt;=EOMONTH(I$4,0))*('Diário 3º PA'!$F$4:$F$1994))
+SUMPRODUCT(('Diário 4º PA'!$E$4:$E$2000='Analítico Cx.'!$B101)*('Diário 4º PA'!$B$4:$B$2000&gt;=I$4)*('Diário 4º PA'!$B$4:$B$2000&lt;=EOMONTH(I$4,0))*('Diário 4º PA'!$F$4:$F$2000))</f>
        <v>5064.09</v>
      </c>
      <c r="J101" s="289">
        <f>SUMPRODUCT(('Diário 1º PA'!$E$4:$E$2007='Analítico Cx.'!$B101)*('Diário 1º PA'!$B$4:$B$2007&gt;=J$4)*('Diário 1º PA'!$B$4:$B$2007&lt;=EOMONTH(J$4,0))*('Diário 1º PA'!$F$4:$F$2007))
+SUMPRODUCT(('Diário 2º PA'!$E$4:$E$1978='Analítico Cx.'!$B101)*('Diário 2º PA'!$B$4:$B$1978&gt;=J$4)*('Diário 2º PA'!$B$4:$B$1978&lt;=EOMONTH(J$4,0))*('Diário 2º PA'!$F$4:$F$1978))
+SUMPRODUCT(('Diário 3º PA'!$E$4:$E$1994='Analítico Cx.'!$B101)*('Diário 3º PA'!$B$4:$B$1994&gt;=J$4)*('Diário 3º PA'!$B$4:$B$1994&lt;=EOMONTH(J$4,0))*('Diário 3º PA'!$F$4:$F$1994))
+SUMPRODUCT(('Diário 4º PA'!$E$4:$E$2000='Analítico Cx.'!$B101)*('Diário 4º PA'!$B$4:$B$2000&gt;=J$4)*('Diário 4º PA'!$B$4:$B$2000&lt;=EOMONTH(J$4,0))*('Diário 4º PA'!$F$4:$F$2000))</f>
        <v>0</v>
      </c>
      <c r="K101" s="289">
        <f>SUMPRODUCT(('Diário 1º PA'!$E$4:$E$2007='Analítico Cx.'!$B101)*('Diário 1º PA'!$B$4:$B$2007&gt;=K$4)*('Diário 1º PA'!$B$4:$B$2007&lt;=EOMONTH(K$4,0))*('Diário 1º PA'!$F$4:$F$2007))
+SUMPRODUCT(('Diário 2º PA'!$E$4:$E$1978='Analítico Cx.'!$B101)*('Diário 2º PA'!$B$4:$B$1978&gt;=K$4)*('Diário 2º PA'!$B$4:$B$1978&lt;=EOMONTH(K$4,0))*('Diário 2º PA'!$F$4:$F$1978))
+SUMPRODUCT(('Diário 3º PA'!$E$4:$E$1994='Analítico Cx.'!$B101)*('Diário 3º PA'!$B$4:$B$1994&gt;=K$4)*('Diário 3º PA'!$B$4:$B$1994&lt;=EOMONTH(K$4,0))*('Diário 3º PA'!$F$4:$F$1994))
+SUMPRODUCT(('Diário 4º PA'!$E$4:$E$2000='Analítico Cx.'!$B101)*('Diário 4º PA'!$B$4:$B$2000&gt;=K$4)*('Diário 4º PA'!$B$4:$B$2000&lt;=EOMONTH(K$4,0))*('Diário 4º PA'!$F$4:$F$2000))</f>
        <v>0</v>
      </c>
      <c r="L101" s="289">
        <f>SUMPRODUCT(('Diário 1º PA'!$E$4:$E$2007='Analítico Cx.'!$B101)*('Diário 1º PA'!$B$4:$B$2007&gt;=L$4)*('Diário 1º PA'!$B$4:$B$2007&lt;=EOMONTH(L$4,0))*('Diário 1º PA'!$F$4:$F$2007))
+SUMPRODUCT(('Diário 2º PA'!$E$4:$E$1978='Analítico Cx.'!$B101)*('Diário 2º PA'!$B$4:$B$1978&gt;=L$4)*('Diário 2º PA'!$B$4:$B$1978&lt;=EOMONTH(L$4,0))*('Diário 2º PA'!$F$4:$F$1978))
+SUMPRODUCT(('Diário 3º PA'!$E$4:$E$1994='Analítico Cx.'!$B101)*('Diário 3º PA'!$B$4:$B$1994&gt;=L$4)*('Diário 3º PA'!$B$4:$B$1994&lt;=EOMONTH(L$4,0))*('Diário 3º PA'!$F$4:$F$1994))
+SUMPRODUCT(('Diário 4º PA'!$E$4:$E$2000='Analítico Cx.'!$B101)*('Diário 4º PA'!$B$4:$B$2000&gt;=L$4)*('Diário 4º PA'!$B$4:$B$2000&lt;=EOMONTH(L$4,0))*('Diário 4º PA'!$F$4:$F$2000))</f>
        <v>0</v>
      </c>
      <c r="M101" s="289">
        <f>SUMPRODUCT(('Diário 1º PA'!$E$4:$E$2007='Analítico Cx.'!$B101)*('Diário 1º PA'!$B$4:$B$2007&gt;=M$4)*('Diário 1º PA'!$B$4:$B$2007&lt;=EOMONTH(M$4,0))*('Diário 1º PA'!$F$4:$F$2007))
+SUMPRODUCT(('Diário 2º PA'!$E$4:$E$1978='Analítico Cx.'!$B101)*('Diário 2º PA'!$B$4:$B$1978&gt;=M$4)*('Diário 2º PA'!$B$4:$B$1978&lt;=EOMONTH(M$4,0))*('Diário 2º PA'!$F$4:$F$1978))
+SUMPRODUCT(('Diário 3º PA'!$E$4:$E$1994='Analítico Cx.'!$B101)*('Diário 3º PA'!$B$4:$B$1994&gt;=M$4)*('Diário 3º PA'!$B$4:$B$1994&lt;=EOMONTH(M$4,0))*('Diário 3º PA'!$F$4:$F$1994))
+SUMPRODUCT(('Diário 4º PA'!$E$4:$E$2000='Analítico Cx.'!$B101)*('Diário 4º PA'!$B$4:$B$2000&gt;=M$4)*('Diário 4º PA'!$B$4:$B$2000&lt;=EOMONTH(M$4,0))*('Diário 4º PA'!$F$4:$F$2000))</f>
        <v>0</v>
      </c>
      <c r="N101" s="289">
        <f>SUMPRODUCT(('Diário 1º PA'!$E$4:$E$2007='Analítico Cx.'!$B101)*('Diário 1º PA'!$B$4:$B$2007&gt;=N$4)*('Diário 1º PA'!$B$4:$B$2007&lt;=EOMONTH(N$4,0))*('Diário 1º PA'!$F$4:$F$2007))
+SUMPRODUCT(('Diário 2º PA'!$E$4:$E$1978='Analítico Cx.'!$B101)*('Diário 2º PA'!$B$4:$B$1978&gt;=N$4)*('Diário 2º PA'!$B$4:$B$1978&lt;=EOMONTH(N$4,0))*('Diário 2º PA'!$F$4:$F$1978))
+SUMPRODUCT(('Diário 3º PA'!$E$4:$E$1994='Analítico Cx.'!$B101)*('Diário 3º PA'!$B$4:$B$1994&gt;=N$4)*('Diário 3º PA'!$B$4:$B$1994&lt;=EOMONTH(N$4,0))*('Diário 3º PA'!$F$4:$F$1994))
+SUMPRODUCT(('Diário 4º PA'!$E$4:$E$2000='Analítico Cx.'!$B101)*('Diário 4º PA'!$B$4:$B$2000&gt;=N$4)*('Diário 4º PA'!$B$4:$B$2000&lt;=EOMONTH(N$4,0))*('Diário 4º PA'!$F$4:$F$2000))</f>
        <v>0</v>
      </c>
      <c r="O101" s="315">
        <f t="shared" si="19"/>
        <v>7456.8600000000006</v>
      </c>
      <c r="P101" s="316">
        <f t="shared" si="20"/>
        <v>3.6226345251759288E-4</v>
      </c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</row>
    <row r="102" spans="1:26" ht="23.25" customHeight="1" x14ac:dyDescent="0.25">
      <c r="A102" s="331" t="s">
        <v>302</v>
      </c>
      <c r="B102" s="246" t="s">
        <v>303</v>
      </c>
      <c r="C102" s="289">
        <f>SUMPRODUCT(('Diário 1º PA'!$E$4:$E$2007='Analítico Cx.'!$B102)*('Diário 1º PA'!$B$4:$B$2007&gt;=C$4)*('Diário 1º PA'!$B$4:$B$2007&lt;=EOMONTH(C$4,0))*('Diário 1º PA'!$F$4:$F$2007))
+SUMPRODUCT(('Diário 2º PA'!$E$4:$E$1978='Analítico Cx.'!$B102)*('Diário 2º PA'!$B$4:$B$1978&gt;=C$4)*('Diário 2º PA'!$B$4:$B$1978&lt;=EOMONTH(C$4,0))*('Diário 2º PA'!$F$4:$F$1978))
+SUMPRODUCT(('Diário 3º PA'!$E$4:$E$1994='Analítico Cx.'!$B102)*('Diário 3º PA'!$B$4:$B$1994&gt;=C$4)*('Diário 3º PA'!$B$4:$B$1994&lt;=EOMONTH(C$4,0))*('Diário 3º PA'!$F$4:$F$1994))
+SUMPRODUCT(('Diário 4º PA'!$E$4:$E$2000='Analítico Cx.'!$B102)*('Diário 4º PA'!$B$4:$B$2000&gt;=C$4)*('Diário 4º PA'!$B$4:$B$2000&lt;=EOMONTH(C$4,0))*('Diário 4º PA'!$F$4:$F$2000))</f>
        <v>0</v>
      </c>
      <c r="D102" s="289">
        <f>SUMPRODUCT(('Diário 1º PA'!$E$4:$E$2007='Analítico Cx.'!$B102)*('Diário 1º PA'!$B$4:$B$2007&gt;=D$4)*('Diário 1º PA'!$B$4:$B$2007&lt;=EOMONTH(D$4,0))*('Diário 1º PA'!$F$4:$F$2007))
+SUMPRODUCT(('Diário 2º PA'!$E$4:$E$1978='Analítico Cx.'!$B102)*('Diário 2º PA'!$B$4:$B$1978&gt;=D$4)*('Diário 2º PA'!$B$4:$B$1978&lt;=EOMONTH(D$4,0))*('Diário 2º PA'!$F$4:$F$1978))
+SUMPRODUCT(('Diário 3º PA'!$E$4:$E$1994='Analítico Cx.'!$B102)*('Diário 3º PA'!$B$4:$B$1994&gt;=D$4)*('Diário 3º PA'!$B$4:$B$1994&lt;=EOMONTH(D$4,0))*('Diário 3º PA'!$F$4:$F$1994))
+SUMPRODUCT(('Diário 4º PA'!$E$4:$E$2000='Analítico Cx.'!$B102)*('Diário 4º PA'!$B$4:$B$2000&gt;=D$4)*('Diário 4º PA'!$B$4:$B$2000&lt;=EOMONTH(D$4,0))*('Diário 4º PA'!$F$4:$F$2000))</f>
        <v>234</v>
      </c>
      <c r="E102" s="289">
        <f>SUMPRODUCT(('Diário 1º PA'!$E$4:$E$2007='Analítico Cx.'!$B102)*('Diário 1º PA'!$B$4:$B$2007&gt;=E$4)*('Diário 1º PA'!$B$4:$B$2007&lt;=EOMONTH(E$4,0))*('Diário 1º PA'!$F$4:$F$2007))
+SUMPRODUCT(('Diário 2º PA'!$E$4:$E$1978='Analítico Cx.'!$B102)*('Diário 2º PA'!$B$4:$B$1978&gt;=E$4)*('Diário 2º PA'!$B$4:$B$1978&lt;=EOMONTH(E$4,0))*('Diário 2º PA'!$F$4:$F$1978))
+SUMPRODUCT(('Diário 3º PA'!$E$4:$E$1994='Analítico Cx.'!$B102)*('Diário 3º PA'!$B$4:$B$1994&gt;=E$4)*('Diário 3º PA'!$B$4:$B$1994&lt;=EOMONTH(E$4,0))*('Diário 3º PA'!$F$4:$F$1994))
+SUMPRODUCT(('Diário 4º PA'!$E$4:$E$2000='Analítico Cx.'!$B102)*('Diário 4º PA'!$B$4:$B$2000&gt;=E$4)*('Diário 4º PA'!$B$4:$B$2000&lt;=EOMONTH(E$4,0))*('Diário 4º PA'!$F$4:$F$2000))</f>
        <v>477.6</v>
      </c>
      <c r="F102" s="289">
        <f>SUMPRODUCT(('Diário 1º PA'!$E$4:$E$2007='Analítico Cx.'!$B102)*('Diário 1º PA'!$B$4:$B$2007&gt;=F$4)*('Diário 1º PA'!$B$4:$B$2007&lt;=EOMONTH(F$4,0))*('Diário 1º PA'!$F$4:$F$2007))
+SUMPRODUCT(('Diário 2º PA'!$E$4:$E$1978='Analítico Cx.'!$B102)*('Diário 2º PA'!$B$4:$B$1978&gt;=F$4)*('Diário 2º PA'!$B$4:$B$1978&lt;=EOMONTH(F$4,0))*('Diário 2º PA'!$F$4:$F$1978))
+SUMPRODUCT(('Diário 3º PA'!$E$4:$E$1994='Analítico Cx.'!$B102)*('Diário 3º PA'!$B$4:$B$1994&gt;=F$4)*('Diário 3º PA'!$B$4:$B$1994&lt;=EOMONTH(F$4,0))*('Diário 3º PA'!$F$4:$F$1994))
+SUMPRODUCT(('Diário 4º PA'!$E$4:$E$2000='Analítico Cx.'!$B102)*('Diário 4º PA'!$B$4:$B$2000&gt;=F$4)*('Diário 4º PA'!$B$4:$B$2000&lt;=EOMONTH(F$4,0))*('Diário 4º PA'!$F$4:$F$2000))</f>
        <v>0</v>
      </c>
      <c r="G102" s="289">
        <f>SUMPRODUCT(('Diário 1º PA'!$E$4:$E$2007='Analítico Cx.'!$B102)*('Diário 1º PA'!$B$4:$B$2007&gt;=G$4)*('Diário 1º PA'!$B$4:$B$2007&lt;=EOMONTH(G$4,0))*('Diário 1º PA'!$F$4:$F$2007))
+SUMPRODUCT(('Diário 2º PA'!$E$4:$E$1978='Analítico Cx.'!$B102)*('Diário 2º PA'!$B$4:$B$1978&gt;=G$4)*('Diário 2º PA'!$B$4:$B$1978&lt;=EOMONTH(G$4,0))*('Diário 2º PA'!$F$4:$F$1978))
+SUMPRODUCT(('Diário 3º PA'!$E$4:$E$1994='Analítico Cx.'!$B102)*('Diário 3º PA'!$B$4:$B$1994&gt;=G$4)*('Diário 3º PA'!$B$4:$B$1994&lt;=EOMONTH(G$4,0))*('Diário 3º PA'!$F$4:$F$1994))
+SUMPRODUCT(('Diário 4º PA'!$E$4:$E$2000='Analítico Cx.'!$B102)*('Diário 4º PA'!$B$4:$B$2000&gt;=G$4)*('Diário 4º PA'!$B$4:$B$2000&lt;=EOMONTH(G$4,0))*('Diário 4º PA'!$F$4:$F$2000))</f>
        <v>0</v>
      </c>
      <c r="H102" s="289">
        <f>SUMPRODUCT(('Diário 1º PA'!$E$4:$E$2007='Analítico Cx.'!$B102)*('Diário 1º PA'!$B$4:$B$2007&gt;=H$4)*('Diário 1º PA'!$B$4:$B$2007&lt;=EOMONTH(H$4,0))*('Diário 1º PA'!$F$4:$F$2007))
+SUMPRODUCT(('Diário 2º PA'!$E$4:$E$1978='Analítico Cx.'!$B102)*('Diário 2º PA'!$B$4:$B$1978&gt;=H$4)*('Diário 2º PA'!$B$4:$B$1978&lt;=EOMONTH(H$4,0))*('Diário 2º PA'!$F$4:$F$1978))
+SUMPRODUCT(('Diário 3º PA'!$E$4:$E$1994='Analítico Cx.'!$B102)*('Diário 3º PA'!$B$4:$B$1994&gt;=H$4)*('Diário 3º PA'!$B$4:$B$1994&lt;=EOMONTH(H$4,0))*('Diário 3º PA'!$F$4:$F$1994))
+SUMPRODUCT(('Diário 4º PA'!$E$4:$E$2000='Analítico Cx.'!$B102)*('Diário 4º PA'!$B$4:$B$2000&gt;=H$4)*('Diário 4º PA'!$B$4:$B$2000&lt;=EOMONTH(H$4,0))*('Diário 4º PA'!$F$4:$F$2000))</f>
        <v>661.54</v>
      </c>
      <c r="I102" s="289">
        <f>SUMPRODUCT(('Diário 1º PA'!$E$4:$E$2007='Analítico Cx.'!$B102)*('Diário 1º PA'!$B$4:$B$2007&gt;=I$4)*('Diário 1º PA'!$B$4:$B$2007&lt;=EOMONTH(I$4,0))*('Diário 1º PA'!$F$4:$F$2007))
+SUMPRODUCT(('Diário 2º PA'!$E$4:$E$1978='Analítico Cx.'!$B102)*('Diário 2º PA'!$B$4:$B$1978&gt;=I$4)*('Diário 2º PA'!$B$4:$B$1978&lt;=EOMONTH(I$4,0))*('Diário 2º PA'!$F$4:$F$1978))
+SUMPRODUCT(('Diário 3º PA'!$E$4:$E$1994='Analítico Cx.'!$B102)*('Diário 3º PA'!$B$4:$B$1994&gt;=I$4)*('Diário 3º PA'!$B$4:$B$1994&lt;=EOMONTH(I$4,0))*('Diário 3º PA'!$F$4:$F$1994))
+SUMPRODUCT(('Diário 4º PA'!$E$4:$E$2000='Analítico Cx.'!$B102)*('Diário 4º PA'!$B$4:$B$2000&gt;=I$4)*('Diário 4º PA'!$B$4:$B$2000&lt;=EOMONTH(I$4,0))*('Diário 4º PA'!$F$4:$F$2000))</f>
        <v>662</v>
      </c>
      <c r="J102" s="289">
        <f>SUMPRODUCT(('Diário 1º PA'!$E$4:$E$2007='Analítico Cx.'!$B102)*('Diário 1º PA'!$B$4:$B$2007&gt;=J$4)*('Diário 1º PA'!$B$4:$B$2007&lt;=EOMONTH(J$4,0))*('Diário 1º PA'!$F$4:$F$2007))
+SUMPRODUCT(('Diário 2º PA'!$E$4:$E$1978='Analítico Cx.'!$B102)*('Diário 2º PA'!$B$4:$B$1978&gt;=J$4)*('Diário 2º PA'!$B$4:$B$1978&lt;=EOMONTH(J$4,0))*('Diário 2º PA'!$F$4:$F$1978))
+SUMPRODUCT(('Diário 3º PA'!$E$4:$E$1994='Analítico Cx.'!$B102)*('Diário 3º PA'!$B$4:$B$1994&gt;=J$4)*('Diário 3º PA'!$B$4:$B$1994&lt;=EOMONTH(J$4,0))*('Diário 3º PA'!$F$4:$F$1994))
+SUMPRODUCT(('Diário 4º PA'!$E$4:$E$2000='Analítico Cx.'!$B102)*('Diário 4º PA'!$B$4:$B$2000&gt;=J$4)*('Diário 4º PA'!$B$4:$B$2000&lt;=EOMONTH(J$4,0))*('Diário 4º PA'!$F$4:$F$2000))</f>
        <v>0</v>
      </c>
      <c r="K102" s="289">
        <f>SUMPRODUCT(('Diário 1º PA'!$E$4:$E$2007='Analítico Cx.'!$B102)*('Diário 1º PA'!$B$4:$B$2007&gt;=K$4)*('Diário 1º PA'!$B$4:$B$2007&lt;=EOMONTH(K$4,0))*('Diário 1º PA'!$F$4:$F$2007))
+SUMPRODUCT(('Diário 2º PA'!$E$4:$E$1978='Analítico Cx.'!$B102)*('Diário 2º PA'!$B$4:$B$1978&gt;=K$4)*('Diário 2º PA'!$B$4:$B$1978&lt;=EOMONTH(K$4,0))*('Diário 2º PA'!$F$4:$F$1978))
+SUMPRODUCT(('Diário 3º PA'!$E$4:$E$1994='Analítico Cx.'!$B102)*('Diário 3º PA'!$B$4:$B$1994&gt;=K$4)*('Diário 3º PA'!$B$4:$B$1994&lt;=EOMONTH(K$4,0))*('Diário 3º PA'!$F$4:$F$1994))
+SUMPRODUCT(('Diário 4º PA'!$E$4:$E$2000='Analítico Cx.'!$B102)*('Diário 4º PA'!$B$4:$B$2000&gt;=K$4)*('Diário 4º PA'!$B$4:$B$2000&lt;=EOMONTH(K$4,0))*('Diário 4º PA'!$F$4:$F$2000))</f>
        <v>0</v>
      </c>
      <c r="L102" s="289">
        <f>SUMPRODUCT(('Diário 1º PA'!$E$4:$E$2007='Analítico Cx.'!$B102)*('Diário 1º PA'!$B$4:$B$2007&gt;=L$4)*('Diário 1º PA'!$B$4:$B$2007&lt;=EOMONTH(L$4,0))*('Diário 1º PA'!$F$4:$F$2007))
+SUMPRODUCT(('Diário 2º PA'!$E$4:$E$1978='Analítico Cx.'!$B102)*('Diário 2º PA'!$B$4:$B$1978&gt;=L$4)*('Diário 2º PA'!$B$4:$B$1978&lt;=EOMONTH(L$4,0))*('Diário 2º PA'!$F$4:$F$1978))
+SUMPRODUCT(('Diário 3º PA'!$E$4:$E$1994='Analítico Cx.'!$B102)*('Diário 3º PA'!$B$4:$B$1994&gt;=L$4)*('Diário 3º PA'!$B$4:$B$1994&lt;=EOMONTH(L$4,0))*('Diário 3º PA'!$F$4:$F$1994))
+SUMPRODUCT(('Diário 4º PA'!$E$4:$E$2000='Analítico Cx.'!$B102)*('Diário 4º PA'!$B$4:$B$2000&gt;=L$4)*('Diário 4º PA'!$B$4:$B$2000&lt;=EOMONTH(L$4,0))*('Diário 4º PA'!$F$4:$F$2000))</f>
        <v>0</v>
      </c>
      <c r="M102" s="289">
        <f>SUMPRODUCT(('Diário 1º PA'!$E$4:$E$2007='Analítico Cx.'!$B102)*('Diário 1º PA'!$B$4:$B$2007&gt;=M$4)*('Diário 1º PA'!$B$4:$B$2007&lt;=EOMONTH(M$4,0))*('Diário 1º PA'!$F$4:$F$2007))
+SUMPRODUCT(('Diário 2º PA'!$E$4:$E$1978='Analítico Cx.'!$B102)*('Diário 2º PA'!$B$4:$B$1978&gt;=M$4)*('Diário 2º PA'!$B$4:$B$1978&lt;=EOMONTH(M$4,0))*('Diário 2º PA'!$F$4:$F$1978))
+SUMPRODUCT(('Diário 3º PA'!$E$4:$E$1994='Analítico Cx.'!$B102)*('Diário 3º PA'!$B$4:$B$1994&gt;=M$4)*('Diário 3º PA'!$B$4:$B$1994&lt;=EOMONTH(M$4,0))*('Diário 3º PA'!$F$4:$F$1994))
+SUMPRODUCT(('Diário 4º PA'!$E$4:$E$2000='Analítico Cx.'!$B102)*('Diário 4º PA'!$B$4:$B$2000&gt;=M$4)*('Diário 4º PA'!$B$4:$B$2000&lt;=EOMONTH(M$4,0))*('Diário 4º PA'!$F$4:$F$2000))</f>
        <v>0</v>
      </c>
      <c r="N102" s="289">
        <f>SUMPRODUCT(('Diário 1º PA'!$E$4:$E$2007='Analítico Cx.'!$B102)*('Diário 1º PA'!$B$4:$B$2007&gt;=N$4)*('Diário 1º PA'!$B$4:$B$2007&lt;=EOMONTH(N$4,0))*('Diário 1º PA'!$F$4:$F$2007))
+SUMPRODUCT(('Diário 2º PA'!$E$4:$E$1978='Analítico Cx.'!$B102)*('Diário 2º PA'!$B$4:$B$1978&gt;=N$4)*('Diário 2º PA'!$B$4:$B$1978&lt;=EOMONTH(N$4,0))*('Diário 2º PA'!$F$4:$F$1978))
+SUMPRODUCT(('Diário 3º PA'!$E$4:$E$1994='Analítico Cx.'!$B102)*('Diário 3º PA'!$B$4:$B$1994&gt;=N$4)*('Diário 3º PA'!$B$4:$B$1994&lt;=EOMONTH(N$4,0))*('Diário 3º PA'!$F$4:$F$1994))
+SUMPRODUCT(('Diário 4º PA'!$E$4:$E$2000='Analítico Cx.'!$B102)*('Diário 4º PA'!$B$4:$B$2000&gt;=N$4)*('Diário 4º PA'!$B$4:$B$2000&lt;=EOMONTH(N$4,0))*('Diário 4º PA'!$F$4:$F$2000))</f>
        <v>0</v>
      </c>
      <c r="O102" s="315">
        <f t="shared" si="19"/>
        <v>2035.1399999999999</v>
      </c>
      <c r="P102" s="316">
        <f t="shared" si="20"/>
        <v>9.8869610366381276E-5</v>
      </c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</row>
    <row r="103" spans="1:26" ht="23.25" customHeight="1" x14ac:dyDescent="0.25">
      <c r="A103" s="331" t="s">
        <v>304</v>
      </c>
      <c r="B103" s="246" t="s">
        <v>305</v>
      </c>
      <c r="C103" s="289">
        <f>SUMPRODUCT(('Diário 1º PA'!$E$4:$E$2007='Analítico Cx.'!$B103)*('Diário 1º PA'!$B$4:$B$2007&gt;=C$4)*('Diário 1º PA'!$B$4:$B$2007&lt;=EOMONTH(C$4,0))*('Diário 1º PA'!$F$4:$F$2007))
+SUMPRODUCT(('Diário 2º PA'!$E$4:$E$1978='Analítico Cx.'!$B103)*('Diário 2º PA'!$B$4:$B$1978&gt;=C$4)*('Diário 2º PA'!$B$4:$B$1978&lt;=EOMONTH(C$4,0))*('Diário 2º PA'!$F$4:$F$1978))
+SUMPRODUCT(('Diário 3º PA'!$E$4:$E$1994='Analítico Cx.'!$B103)*('Diário 3º PA'!$B$4:$B$1994&gt;=C$4)*('Diário 3º PA'!$B$4:$B$1994&lt;=EOMONTH(C$4,0))*('Diário 3º PA'!$F$4:$F$1994))
+SUMPRODUCT(('Diário 4º PA'!$E$4:$E$2000='Analítico Cx.'!$B103)*('Diário 4º PA'!$B$4:$B$2000&gt;=C$4)*('Diário 4º PA'!$B$4:$B$2000&lt;=EOMONTH(C$4,0))*('Diário 4º PA'!$F$4:$F$2000))</f>
        <v>0</v>
      </c>
      <c r="D103" s="289">
        <f>SUMPRODUCT(('Diário 1º PA'!$E$4:$E$2007='Analítico Cx.'!$B103)*('Diário 1º PA'!$B$4:$B$2007&gt;=D$4)*('Diário 1º PA'!$B$4:$B$2007&lt;=EOMONTH(D$4,0))*('Diário 1º PA'!$F$4:$F$2007))
+SUMPRODUCT(('Diário 2º PA'!$E$4:$E$1978='Analítico Cx.'!$B103)*('Diário 2º PA'!$B$4:$B$1978&gt;=D$4)*('Diário 2º PA'!$B$4:$B$1978&lt;=EOMONTH(D$4,0))*('Diário 2º PA'!$F$4:$F$1978))
+SUMPRODUCT(('Diário 3º PA'!$E$4:$E$1994='Analítico Cx.'!$B103)*('Diário 3º PA'!$B$4:$B$1994&gt;=D$4)*('Diário 3º PA'!$B$4:$B$1994&lt;=EOMONTH(D$4,0))*('Diário 3º PA'!$F$4:$F$1994))
+SUMPRODUCT(('Diário 4º PA'!$E$4:$E$2000='Analítico Cx.'!$B103)*('Diário 4º PA'!$B$4:$B$2000&gt;=D$4)*('Diário 4º PA'!$B$4:$B$2000&lt;=EOMONTH(D$4,0))*('Diário 4º PA'!$F$4:$F$2000))</f>
        <v>0</v>
      </c>
      <c r="E103" s="289">
        <f>SUMPRODUCT(('Diário 1º PA'!$E$4:$E$2007='Analítico Cx.'!$B103)*('Diário 1º PA'!$B$4:$B$2007&gt;=E$4)*('Diário 1º PA'!$B$4:$B$2007&lt;=EOMONTH(E$4,0))*('Diário 1º PA'!$F$4:$F$2007))
+SUMPRODUCT(('Diário 2º PA'!$E$4:$E$1978='Analítico Cx.'!$B103)*('Diário 2º PA'!$B$4:$B$1978&gt;=E$4)*('Diário 2º PA'!$B$4:$B$1978&lt;=EOMONTH(E$4,0))*('Diário 2º PA'!$F$4:$F$1978))
+SUMPRODUCT(('Diário 3º PA'!$E$4:$E$1994='Analítico Cx.'!$B103)*('Diário 3º PA'!$B$4:$B$1994&gt;=E$4)*('Diário 3º PA'!$B$4:$B$1994&lt;=EOMONTH(E$4,0))*('Diário 3º PA'!$F$4:$F$1994))
+SUMPRODUCT(('Diário 4º PA'!$E$4:$E$2000='Analítico Cx.'!$B103)*('Diário 4º PA'!$B$4:$B$2000&gt;=E$4)*('Diário 4º PA'!$B$4:$B$2000&lt;=EOMONTH(E$4,0))*('Diário 4º PA'!$F$4:$F$2000))</f>
        <v>1635.9</v>
      </c>
      <c r="F103" s="289">
        <f>SUMPRODUCT(('Diário 1º PA'!$E$4:$E$2007='Analítico Cx.'!$B103)*('Diário 1º PA'!$B$4:$B$2007&gt;=F$4)*('Diário 1º PA'!$B$4:$B$2007&lt;=EOMONTH(F$4,0))*('Diário 1º PA'!$F$4:$F$2007))
+SUMPRODUCT(('Diário 2º PA'!$E$4:$E$1978='Analítico Cx.'!$B103)*('Diário 2º PA'!$B$4:$B$1978&gt;=F$4)*('Diário 2º PA'!$B$4:$B$1978&lt;=EOMONTH(F$4,0))*('Diário 2º PA'!$F$4:$F$1978))
+SUMPRODUCT(('Diário 3º PA'!$E$4:$E$1994='Analítico Cx.'!$B103)*('Diário 3º PA'!$B$4:$B$1994&gt;=F$4)*('Diário 3º PA'!$B$4:$B$1994&lt;=EOMONTH(F$4,0))*('Diário 3º PA'!$F$4:$F$1994))
+SUMPRODUCT(('Diário 4º PA'!$E$4:$E$2000='Analítico Cx.'!$B103)*('Diário 4º PA'!$B$4:$B$2000&gt;=F$4)*('Diário 4º PA'!$B$4:$B$2000&lt;=EOMONTH(F$4,0))*('Diário 4º PA'!$F$4:$F$2000))</f>
        <v>9227.24</v>
      </c>
      <c r="G103" s="289">
        <f>SUMPRODUCT(('Diário 1º PA'!$E$4:$E$2007='Analítico Cx.'!$B103)*('Diário 1º PA'!$B$4:$B$2007&gt;=G$4)*('Diário 1º PA'!$B$4:$B$2007&lt;=EOMONTH(G$4,0))*('Diário 1º PA'!$F$4:$F$2007))
+SUMPRODUCT(('Diário 2º PA'!$E$4:$E$1978='Analítico Cx.'!$B103)*('Diário 2º PA'!$B$4:$B$1978&gt;=G$4)*('Diário 2º PA'!$B$4:$B$1978&lt;=EOMONTH(G$4,0))*('Diário 2º PA'!$F$4:$F$1978))
+SUMPRODUCT(('Diário 3º PA'!$E$4:$E$1994='Analítico Cx.'!$B103)*('Diário 3º PA'!$B$4:$B$1994&gt;=G$4)*('Diário 3º PA'!$B$4:$B$1994&lt;=EOMONTH(G$4,0))*('Diário 3º PA'!$F$4:$F$1994))
+SUMPRODUCT(('Diário 4º PA'!$E$4:$E$2000='Analítico Cx.'!$B103)*('Diário 4º PA'!$B$4:$B$2000&gt;=G$4)*('Diário 4º PA'!$B$4:$B$2000&lt;=EOMONTH(G$4,0))*('Diário 4º PA'!$F$4:$F$2000))</f>
        <v>5746.83</v>
      </c>
      <c r="H103" s="289">
        <f>SUMPRODUCT(('Diário 1º PA'!$E$4:$E$2007='Analítico Cx.'!$B103)*('Diário 1º PA'!$B$4:$B$2007&gt;=H$4)*('Diário 1º PA'!$B$4:$B$2007&lt;=EOMONTH(H$4,0))*('Diário 1º PA'!$F$4:$F$2007))
+SUMPRODUCT(('Diário 2º PA'!$E$4:$E$1978='Analítico Cx.'!$B103)*('Diário 2º PA'!$B$4:$B$1978&gt;=H$4)*('Diário 2º PA'!$B$4:$B$1978&lt;=EOMONTH(H$4,0))*('Diário 2º PA'!$F$4:$F$1978))
+SUMPRODUCT(('Diário 3º PA'!$E$4:$E$1994='Analítico Cx.'!$B103)*('Diário 3º PA'!$B$4:$B$1994&gt;=H$4)*('Diário 3º PA'!$B$4:$B$1994&lt;=EOMONTH(H$4,0))*('Diário 3º PA'!$F$4:$F$1994))
+SUMPRODUCT(('Diário 4º PA'!$E$4:$E$2000='Analítico Cx.'!$B103)*('Diário 4º PA'!$B$4:$B$2000&gt;=H$4)*('Diário 4º PA'!$B$4:$B$2000&lt;=EOMONTH(H$4,0))*('Diário 4º PA'!$F$4:$F$2000))</f>
        <v>4829.8500000000004</v>
      </c>
      <c r="I103" s="289">
        <f>SUMPRODUCT(('Diário 1º PA'!$E$4:$E$2007='Analítico Cx.'!$B103)*('Diário 1º PA'!$B$4:$B$2007&gt;=I$4)*('Diário 1º PA'!$B$4:$B$2007&lt;=EOMONTH(I$4,0))*('Diário 1º PA'!$F$4:$F$2007))
+SUMPRODUCT(('Diário 2º PA'!$E$4:$E$1978='Analítico Cx.'!$B103)*('Diário 2º PA'!$B$4:$B$1978&gt;=I$4)*('Diário 2º PA'!$B$4:$B$1978&lt;=EOMONTH(I$4,0))*('Diário 2º PA'!$F$4:$F$1978))
+SUMPRODUCT(('Diário 3º PA'!$E$4:$E$1994='Analítico Cx.'!$B103)*('Diário 3º PA'!$B$4:$B$1994&gt;=I$4)*('Diário 3º PA'!$B$4:$B$1994&lt;=EOMONTH(I$4,0))*('Diário 3º PA'!$F$4:$F$1994))
+SUMPRODUCT(('Diário 4º PA'!$E$4:$E$2000='Analítico Cx.'!$B103)*('Diário 4º PA'!$B$4:$B$2000&gt;=I$4)*('Diário 4º PA'!$B$4:$B$2000&lt;=EOMONTH(I$4,0))*('Diário 4º PA'!$F$4:$F$2000))</f>
        <v>11493.750000000002</v>
      </c>
      <c r="J103" s="289">
        <f>SUMPRODUCT(('Diário 1º PA'!$E$4:$E$2007='Analítico Cx.'!$B103)*('Diário 1º PA'!$B$4:$B$2007&gt;=J$4)*('Diário 1º PA'!$B$4:$B$2007&lt;=EOMONTH(J$4,0))*('Diário 1º PA'!$F$4:$F$2007))
+SUMPRODUCT(('Diário 2º PA'!$E$4:$E$1978='Analítico Cx.'!$B103)*('Diário 2º PA'!$B$4:$B$1978&gt;=J$4)*('Diário 2º PA'!$B$4:$B$1978&lt;=EOMONTH(J$4,0))*('Diário 2º PA'!$F$4:$F$1978))
+SUMPRODUCT(('Diário 3º PA'!$E$4:$E$1994='Analítico Cx.'!$B103)*('Diário 3º PA'!$B$4:$B$1994&gt;=J$4)*('Diário 3º PA'!$B$4:$B$1994&lt;=EOMONTH(J$4,0))*('Diário 3º PA'!$F$4:$F$1994))
+SUMPRODUCT(('Diário 4º PA'!$E$4:$E$2000='Analítico Cx.'!$B103)*('Diário 4º PA'!$B$4:$B$2000&gt;=J$4)*('Diário 4º PA'!$B$4:$B$2000&lt;=EOMONTH(J$4,0))*('Diário 4º PA'!$F$4:$F$2000))</f>
        <v>0</v>
      </c>
      <c r="K103" s="289">
        <f>SUMPRODUCT(('Diário 1º PA'!$E$4:$E$2007='Analítico Cx.'!$B103)*('Diário 1º PA'!$B$4:$B$2007&gt;=K$4)*('Diário 1º PA'!$B$4:$B$2007&lt;=EOMONTH(K$4,0))*('Diário 1º PA'!$F$4:$F$2007))
+SUMPRODUCT(('Diário 2º PA'!$E$4:$E$1978='Analítico Cx.'!$B103)*('Diário 2º PA'!$B$4:$B$1978&gt;=K$4)*('Diário 2º PA'!$B$4:$B$1978&lt;=EOMONTH(K$4,0))*('Diário 2º PA'!$F$4:$F$1978))
+SUMPRODUCT(('Diário 3º PA'!$E$4:$E$1994='Analítico Cx.'!$B103)*('Diário 3º PA'!$B$4:$B$1994&gt;=K$4)*('Diário 3º PA'!$B$4:$B$1994&lt;=EOMONTH(K$4,0))*('Diário 3º PA'!$F$4:$F$1994))
+SUMPRODUCT(('Diário 4º PA'!$E$4:$E$2000='Analítico Cx.'!$B103)*('Diário 4º PA'!$B$4:$B$2000&gt;=K$4)*('Diário 4º PA'!$B$4:$B$2000&lt;=EOMONTH(K$4,0))*('Diário 4º PA'!$F$4:$F$2000))</f>
        <v>0</v>
      </c>
      <c r="L103" s="289">
        <f>SUMPRODUCT(('Diário 1º PA'!$E$4:$E$2007='Analítico Cx.'!$B103)*('Diário 1º PA'!$B$4:$B$2007&gt;=L$4)*('Diário 1º PA'!$B$4:$B$2007&lt;=EOMONTH(L$4,0))*('Diário 1º PA'!$F$4:$F$2007))
+SUMPRODUCT(('Diário 2º PA'!$E$4:$E$1978='Analítico Cx.'!$B103)*('Diário 2º PA'!$B$4:$B$1978&gt;=L$4)*('Diário 2º PA'!$B$4:$B$1978&lt;=EOMONTH(L$4,0))*('Diário 2º PA'!$F$4:$F$1978))
+SUMPRODUCT(('Diário 3º PA'!$E$4:$E$1994='Analítico Cx.'!$B103)*('Diário 3º PA'!$B$4:$B$1994&gt;=L$4)*('Diário 3º PA'!$B$4:$B$1994&lt;=EOMONTH(L$4,0))*('Diário 3º PA'!$F$4:$F$1994))
+SUMPRODUCT(('Diário 4º PA'!$E$4:$E$2000='Analítico Cx.'!$B103)*('Diário 4º PA'!$B$4:$B$2000&gt;=L$4)*('Diário 4º PA'!$B$4:$B$2000&lt;=EOMONTH(L$4,0))*('Diário 4º PA'!$F$4:$F$2000))</f>
        <v>0</v>
      </c>
      <c r="M103" s="289">
        <f>SUMPRODUCT(('Diário 1º PA'!$E$4:$E$2007='Analítico Cx.'!$B103)*('Diário 1º PA'!$B$4:$B$2007&gt;=M$4)*('Diário 1º PA'!$B$4:$B$2007&lt;=EOMONTH(M$4,0))*('Diário 1º PA'!$F$4:$F$2007))
+SUMPRODUCT(('Diário 2º PA'!$E$4:$E$1978='Analítico Cx.'!$B103)*('Diário 2º PA'!$B$4:$B$1978&gt;=M$4)*('Diário 2º PA'!$B$4:$B$1978&lt;=EOMONTH(M$4,0))*('Diário 2º PA'!$F$4:$F$1978))
+SUMPRODUCT(('Diário 3º PA'!$E$4:$E$1994='Analítico Cx.'!$B103)*('Diário 3º PA'!$B$4:$B$1994&gt;=M$4)*('Diário 3º PA'!$B$4:$B$1994&lt;=EOMONTH(M$4,0))*('Diário 3º PA'!$F$4:$F$1994))
+SUMPRODUCT(('Diário 4º PA'!$E$4:$E$2000='Analítico Cx.'!$B103)*('Diário 4º PA'!$B$4:$B$2000&gt;=M$4)*('Diário 4º PA'!$B$4:$B$2000&lt;=EOMONTH(M$4,0))*('Diário 4º PA'!$F$4:$F$2000))</f>
        <v>0</v>
      </c>
      <c r="N103" s="289">
        <f>SUMPRODUCT(('Diário 1º PA'!$E$4:$E$2007='Analítico Cx.'!$B103)*('Diário 1º PA'!$B$4:$B$2007&gt;=N$4)*('Diário 1º PA'!$B$4:$B$2007&lt;=EOMONTH(N$4,0))*('Diário 1º PA'!$F$4:$F$2007))
+SUMPRODUCT(('Diário 2º PA'!$E$4:$E$1978='Analítico Cx.'!$B103)*('Diário 2º PA'!$B$4:$B$1978&gt;=N$4)*('Diário 2º PA'!$B$4:$B$1978&lt;=EOMONTH(N$4,0))*('Diário 2º PA'!$F$4:$F$1978))
+SUMPRODUCT(('Diário 3º PA'!$E$4:$E$1994='Analítico Cx.'!$B103)*('Diário 3º PA'!$B$4:$B$1994&gt;=N$4)*('Diário 3º PA'!$B$4:$B$1994&lt;=EOMONTH(N$4,0))*('Diário 3º PA'!$F$4:$F$1994))
+SUMPRODUCT(('Diário 4º PA'!$E$4:$E$2000='Analítico Cx.'!$B103)*('Diário 4º PA'!$B$4:$B$2000&gt;=N$4)*('Diário 4º PA'!$B$4:$B$2000&lt;=EOMONTH(N$4,0))*('Diário 4º PA'!$F$4:$F$2000))</f>
        <v>0</v>
      </c>
      <c r="O103" s="315">
        <f t="shared" si="19"/>
        <v>32933.57</v>
      </c>
      <c r="P103" s="316">
        <f t="shared" si="20"/>
        <v>1.599953435082571E-3</v>
      </c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</row>
    <row r="104" spans="1:26" ht="23.25" customHeight="1" x14ac:dyDescent="0.25">
      <c r="A104" s="331" t="s">
        <v>306</v>
      </c>
      <c r="B104" s="332" t="s">
        <v>307</v>
      </c>
      <c r="C104" s="289">
        <f>SUMPRODUCT(('Diário 1º PA'!$E$4:$E$2007='Analítico Cx.'!$B104)*('Diário 1º PA'!$B$4:$B$2007&gt;=C$4)*('Diário 1º PA'!$B$4:$B$2007&lt;=EOMONTH(C$4,0))*('Diário 1º PA'!$F$4:$F$2007))
+SUMPRODUCT(('Diário 2º PA'!$E$4:$E$1978='Analítico Cx.'!$B104)*('Diário 2º PA'!$B$4:$B$1978&gt;=C$4)*('Diário 2º PA'!$B$4:$B$1978&lt;=EOMONTH(C$4,0))*('Diário 2º PA'!$F$4:$F$1978))
+SUMPRODUCT(('Diário 3º PA'!$E$4:$E$1994='Analítico Cx.'!$B104)*('Diário 3º PA'!$B$4:$B$1994&gt;=C$4)*('Diário 3º PA'!$B$4:$B$1994&lt;=EOMONTH(C$4,0))*('Diário 3º PA'!$F$4:$F$1994))
+SUMPRODUCT(('Diário 4º PA'!$E$4:$E$2000='Analítico Cx.'!$B104)*('Diário 4º PA'!$B$4:$B$2000&gt;=C$4)*('Diário 4º PA'!$B$4:$B$2000&lt;=EOMONTH(C$4,0))*('Diário 4º PA'!$F$4:$F$2000))</f>
        <v>1156.08</v>
      </c>
      <c r="D104" s="289">
        <f>SUMPRODUCT(('Diário 1º PA'!$E$4:$E$2007='Analítico Cx.'!$B104)*('Diário 1º PA'!$B$4:$B$2007&gt;=D$4)*('Diário 1º PA'!$B$4:$B$2007&lt;=EOMONTH(D$4,0))*('Diário 1º PA'!$F$4:$F$2007))
+SUMPRODUCT(('Diário 2º PA'!$E$4:$E$1978='Analítico Cx.'!$B104)*('Diário 2º PA'!$B$4:$B$1978&gt;=D$4)*('Diário 2º PA'!$B$4:$B$1978&lt;=EOMONTH(D$4,0))*('Diário 2º PA'!$F$4:$F$1978))
+SUMPRODUCT(('Diário 3º PA'!$E$4:$E$1994='Analítico Cx.'!$B104)*('Diário 3º PA'!$B$4:$B$1994&gt;=D$4)*('Diário 3º PA'!$B$4:$B$1994&lt;=EOMONTH(D$4,0))*('Diário 3º PA'!$F$4:$F$1994))
+SUMPRODUCT(('Diário 4º PA'!$E$4:$E$2000='Analítico Cx.'!$B104)*('Diário 4º PA'!$B$4:$B$2000&gt;=D$4)*('Diário 4º PA'!$B$4:$B$2000&lt;=EOMONTH(D$4,0))*('Diário 4º PA'!$F$4:$F$2000))</f>
        <v>5050.1099999999997</v>
      </c>
      <c r="E104" s="289">
        <f>SUMPRODUCT(('Diário 1º PA'!$E$4:$E$2007='Analítico Cx.'!$B104)*('Diário 1º PA'!$B$4:$B$2007&gt;=E$4)*('Diário 1º PA'!$B$4:$B$2007&lt;=EOMONTH(E$4,0))*('Diário 1º PA'!$F$4:$F$2007))
+SUMPRODUCT(('Diário 2º PA'!$E$4:$E$1978='Analítico Cx.'!$B104)*('Diário 2º PA'!$B$4:$B$1978&gt;=E$4)*('Diário 2º PA'!$B$4:$B$1978&lt;=EOMONTH(E$4,0))*('Diário 2º PA'!$F$4:$F$1978))
+SUMPRODUCT(('Diário 3º PA'!$E$4:$E$1994='Analítico Cx.'!$B104)*('Diário 3º PA'!$B$4:$B$1994&gt;=E$4)*('Diário 3º PA'!$B$4:$B$1994&lt;=EOMONTH(E$4,0))*('Diário 3º PA'!$F$4:$F$1994))
+SUMPRODUCT(('Diário 4º PA'!$E$4:$E$2000='Analítico Cx.'!$B104)*('Diário 4º PA'!$B$4:$B$2000&gt;=E$4)*('Diário 4º PA'!$B$4:$B$2000&lt;=EOMONTH(E$4,0))*('Diário 4º PA'!$F$4:$F$2000))</f>
        <v>6058.01</v>
      </c>
      <c r="F104" s="289">
        <f>SUMPRODUCT(('Diário 1º PA'!$E$4:$E$2007='Analítico Cx.'!$B104)*('Diário 1º PA'!$B$4:$B$2007&gt;=F$4)*('Diário 1º PA'!$B$4:$B$2007&lt;=EOMONTH(F$4,0))*('Diário 1º PA'!$F$4:$F$2007))
+SUMPRODUCT(('Diário 2º PA'!$E$4:$E$1978='Analítico Cx.'!$B104)*('Diário 2º PA'!$B$4:$B$1978&gt;=F$4)*('Diário 2º PA'!$B$4:$B$1978&lt;=EOMONTH(F$4,0))*('Diário 2º PA'!$F$4:$F$1978))
+SUMPRODUCT(('Diário 3º PA'!$E$4:$E$1994='Analítico Cx.'!$B104)*('Diário 3º PA'!$B$4:$B$1994&gt;=F$4)*('Diário 3º PA'!$B$4:$B$1994&lt;=EOMONTH(F$4,0))*('Diário 3º PA'!$F$4:$F$1994))
+SUMPRODUCT(('Diário 4º PA'!$E$4:$E$2000='Analítico Cx.'!$B104)*('Diário 4º PA'!$B$4:$B$2000&gt;=F$4)*('Diário 4º PA'!$B$4:$B$2000&lt;=EOMONTH(F$4,0))*('Diário 4º PA'!$F$4:$F$2000))</f>
        <v>18029.13</v>
      </c>
      <c r="G104" s="289">
        <f>SUMPRODUCT(('Diário 1º PA'!$E$4:$E$2007='Analítico Cx.'!$B104)*('Diário 1º PA'!$B$4:$B$2007&gt;=G$4)*('Diário 1º PA'!$B$4:$B$2007&lt;=EOMONTH(G$4,0))*('Diário 1º PA'!$F$4:$F$2007))
+SUMPRODUCT(('Diário 2º PA'!$E$4:$E$1978='Analítico Cx.'!$B104)*('Diário 2º PA'!$B$4:$B$1978&gt;=G$4)*('Diário 2º PA'!$B$4:$B$1978&lt;=EOMONTH(G$4,0))*('Diário 2º PA'!$F$4:$F$1978))
+SUMPRODUCT(('Diário 3º PA'!$E$4:$E$1994='Analítico Cx.'!$B104)*('Diário 3º PA'!$B$4:$B$1994&gt;=G$4)*('Diário 3º PA'!$B$4:$B$1994&lt;=EOMONTH(G$4,0))*('Diário 3º PA'!$F$4:$F$1994))
+SUMPRODUCT(('Diário 4º PA'!$E$4:$E$2000='Analítico Cx.'!$B104)*('Diário 4º PA'!$B$4:$B$2000&gt;=G$4)*('Diário 4º PA'!$B$4:$B$2000&lt;=EOMONTH(G$4,0))*('Diário 4º PA'!$F$4:$F$2000))</f>
        <v>24583.41</v>
      </c>
      <c r="H104" s="289">
        <f>SUMPRODUCT(('Diário 1º PA'!$E$4:$E$2007='Analítico Cx.'!$B104)*('Diário 1º PA'!$B$4:$B$2007&gt;=H$4)*('Diário 1º PA'!$B$4:$B$2007&lt;=EOMONTH(H$4,0))*('Diário 1º PA'!$F$4:$F$2007))
+SUMPRODUCT(('Diário 2º PA'!$E$4:$E$1978='Analítico Cx.'!$B104)*('Diário 2º PA'!$B$4:$B$1978&gt;=H$4)*('Diário 2º PA'!$B$4:$B$1978&lt;=EOMONTH(H$4,0))*('Diário 2º PA'!$F$4:$F$1978))
+SUMPRODUCT(('Diário 3º PA'!$E$4:$E$1994='Analítico Cx.'!$B104)*('Diário 3º PA'!$B$4:$B$1994&gt;=H$4)*('Diário 3º PA'!$B$4:$B$1994&lt;=EOMONTH(H$4,0))*('Diário 3º PA'!$F$4:$F$1994))
+SUMPRODUCT(('Diário 4º PA'!$E$4:$E$2000='Analítico Cx.'!$B104)*('Diário 4º PA'!$B$4:$B$2000&gt;=H$4)*('Diário 4º PA'!$B$4:$B$2000&lt;=EOMONTH(H$4,0))*('Diário 4º PA'!$F$4:$F$2000))</f>
        <v>6631.6</v>
      </c>
      <c r="I104" s="289">
        <f>SUMPRODUCT(('Diário 1º PA'!$E$4:$E$2007='Analítico Cx.'!$B104)*('Diário 1º PA'!$B$4:$B$2007&gt;=I$4)*('Diário 1º PA'!$B$4:$B$2007&lt;=EOMONTH(I$4,0))*('Diário 1º PA'!$F$4:$F$2007))
+SUMPRODUCT(('Diário 2º PA'!$E$4:$E$1978='Analítico Cx.'!$B104)*('Diário 2º PA'!$B$4:$B$1978&gt;=I$4)*('Diário 2º PA'!$B$4:$B$1978&lt;=EOMONTH(I$4,0))*('Diário 2º PA'!$F$4:$F$1978))
+SUMPRODUCT(('Diário 3º PA'!$E$4:$E$1994='Analítico Cx.'!$B104)*('Diário 3º PA'!$B$4:$B$1994&gt;=I$4)*('Diário 3º PA'!$B$4:$B$1994&lt;=EOMONTH(I$4,0))*('Diário 3º PA'!$F$4:$F$1994))
+SUMPRODUCT(('Diário 4º PA'!$E$4:$E$2000='Analítico Cx.'!$B104)*('Diário 4º PA'!$B$4:$B$2000&gt;=I$4)*('Diário 4º PA'!$B$4:$B$2000&lt;=EOMONTH(I$4,0))*('Diário 4º PA'!$F$4:$F$2000))</f>
        <v>13523.070000000002</v>
      </c>
      <c r="J104" s="289">
        <f>SUMPRODUCT(('Diário 1º PA'!$E$4:$E$2007='Analítico Cx.'!$B104)*('Diário 1º PA'!$B$4:$B$2007&gt;=J$4)*('Diário 1º PA'!$B$4:$B$2007&lt;=EOMONTH(J$4,0))*('Diário 1º PA'!$F$4:$F$2007))
+SUMPRODUCT(('Diário 2º PA'!$E$4:$E$1978='Analítico Cx.'!$B104)*('Diário 2º PA'!$B$4:$B$1978&gt;=J$4)*('Diário 2º PA'!$B$4:$B$1978&lt;=EOMONTH(J$4,0))*('Diário 2º PA'!$F$4:$F$1978))
+SUMPRODUCT(('Diário 3º PA'!$E$4:$E$1994='Analítico Cx.'!$B104)*('Diário 3º PA'!$B$4:$B$1994&gt;=J$4)*('Diário 3º PA'!$B$4:$B$1994&lt;=EOMONTH(J$4,0))*('Diário 3º PA'!$F$4:$F$1994))
+SUMPRODUCT(('Diário 4º PA'!$E$4:$E$2000='Analítico Cx.'!$B104)*('Diário 4º PA'!$B$4:$B$2000&gt;=J$4)*('Diário 4º PA'!$B$4:$B$2000&lt;=EOMONTH(J$4,0))*('Diário 4º PA'!$F$4:$F$2000))</f>
        <v>0</v>
      </c>
      <c r="K104" s="289">
        <f>SUMPRODUCT(('Diário 1º PA'!$E$4:$E$2007='Analítico Cx.'!$B104)*('Diário 1º PA'!$B$4:$B$2007&gt;=K$4)*('Diário 1º PA'!$B$4:$B$2007&lt;=EOMONTH(K$4,0))*('Diário 1º PA'!$F$4:$F$2007))
+SUMPRODUCT(('Diário 2º PA'!$E$4:$E$1978='Analítico Cx.'!$B104)*('Diário 2º PA'!$B$4:$B$1978&gt;=K$4)*('Diário 2º PA'!$B$4:$B$1978&lt;=EOMONTH(K$4,0))*('Diário 2º PA'!$F$4:$F$1978))
+SUMPRODUCT(('Diário 3º PA'!$E$4:$E$1994='Analítico Cx.'!$B104)*('Diário 3º PA'!$B$4:$B$1994&gt;=K$4)*('Diário 3º PA'!$B$4:$B$1994&lt;=EOMONTH(K$4,0))*('Diário 3º PA'!$F$4:$F$1994))
+SUMPRODUCT(('Diário 4º PA'!$E$4:$E$2000='Analítico Cx.'!$B104)*('Diário 4º PA'!$B$4:$B$2000&gt;=K$4)*('Diário 4º PA'!$B$4:$B$2000&lt;=EOMONTH(K$4,0))*('Diário 4º PA'!$F$4:$F$2000))</f>
        <v>0</v>
      </c>
      <c r="L104" s="289">
        <f>SUMPRODUCT(('Diário 1º PA'!$E$4:$E$2007='Analítico Cx.'!$B104)*('Diário 1º PA'!$B$4:$B$2007&gt;=L$4)*('Diário 1º PA'!$B$4:$B$2007&lt;=EOMONTH(L$4,0))*('Diário 1º PA'!$F$4:$F$2007))
+SUMPRODUCT(('Diário 2º PA'!$E$4:$E$1978='Analítico Cx.'!$B104)*('Diário 2º PA'!$B$4:$B$1978&gt;=L$4)*('Diário 2º PA'!$B$4:$B$1978&lt;=EOMONTH(L$4,0))*('Diário 2º PA'!$F$4:$F$1978))
+SUMPRODUCT(('Diário 3º PA'!$E$4:$E$1994='Analítico Cx.'!$B104)*('Diário 3º PA'!$B$4:$B$1994&gt;=L$4)*('Diário 3º PA'!$B$4:$B$1994&lt;=EOMONTH(L$4,0))*('Diário 3º PA'!$F$4:$F$1994))
+SUMPRODUCT(('Diário 4º PA'!$E$4:$E$2000='Analítico Cx.'!$B104)*('Diário 4º PA'!$B$4:$B$2000&gt;=L$4)*('Diário 4º PA'!$B$4:$B$2000&lt;=EOMONTH(L$4,0))*('Diário 4º PA'!$F$4:$F$2000))</f>
        <v>0</v>
      </c>
      <c r="M104" s="289">
        <f>SUMPRODUCT(('Diário 1º PA'!$E$4:$E$2007='Analítico Cx.'!$B104)*('Diário 1º PA'!$B$4:$B$2007&gt;=M$4)*('Diário 1º PA'!$B$4:$B$2007&lt;=EOMONTH(M$4,0))*('Diário 1º PA'!$F$4:$F$2007))
+SUMPRODUCT(('Diário 2º PA'!$E$4:$E$1978='Analítico Cx.'!$B104)*('Diário 2º PA'!$B$4:$B$1978&gt;=M$4)*('Diário 2º PA'!$B$4:$B$1978&lt;=EOMONTH(M$4,0))*('Diário 2º PA'!$F$4:$F$1978))
+SUMPRODUCT(('Diário 3º PA'!$E$4:$E$1994='Analítico Cx.'!$B104)*('Diário 3º PA'!$B$4:$B$1994&gt;=M$4)*('Diário 3º PA'!$B$4:$B$1994&lt;=EOMONTH(M$4,0))*('Diário 3º PA'!$F$4:$F$1994))
+SUMPRODUCT(('Diário 4º PA'!$E$4:$E$2000='Analítico Cx.'!$B104)*('Diário 4º PA'!$B$4:$B$2000&gt;=M$4)*('Diário 4º PA'!$B$4:$B$2000&lt;=EOMONTH(M$4,0))*('Diário 4º PA'!$F$4:$F$2000))</f>
        <v>0</v>
      </c>
      <c r="N104" s="289">
        <f>SUMPRODUCT(('Diário 1º PA'!$E$4:$E$2007='Analítico Cx.'!$B104)*('Diário 1º PA'!$B$4:$B$2007&gt;=N$4)*('Diário 1º PA'!$B$4:$B$2007&lt;=EOMONTH(N$4,0))*('Diário 1º PA'!$F$4:$F$2007))
+SUMPRODUCT(('Diário 2º PA'!$E$4:$E$1978='Analítico Cx.'!$B104)*('Diário 2º PA'!$B$4:$B$1978&gt;=N$4)*('Diário 2º PA'!$B$4:$B$1978&lt;=EOMONTH(N$4,0))*('Diário 2º PA'!$F$4:$F$1978))
+SUMPRODUCT(('Diário 3º PA'!$E$4:$E$1994='Analítico Cx.'!$B104)*('Diário 3º PA'!$B$4:$B$1994&gt;=N$4)*('Diário 3º PA'!$B$4:$B$1994&lt;=EOMONTH(N$4,0))*('Diário 3º PA'!$F$4:$F$1994))
+SUMPRODUCT(('Diário 4º PA'!$E$4:$E$2000='Analítico Cx.'!$B104)*('Diário 4º PA'!$B$4:$B$2000&gt;=N$4)*('Diário 4º PA'!$B$4:$B$2000&lt;=EOMONTH(N$4,0))*('Diário 4º PA'!$F$4:$F$2000))</f>
        <v>0</v>
      </c>
      <c r="O104" s="315">
        <f t="shared" si="19"/>
        <v>75031.41</v>
      </c>
      <c r="P104" s="316">
        <f t="shared" si="20"/>
        <v>3.6451184055839914E-3</v>
      </c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</row>
    <row r="105" spans="1:26" ht="23.25" customHeight="1" x14ac:dyDescent="0.25">
      <c r="A105" s="331" t="s">
        <v>308</v>
      </c>
      <c r="B105" s="246" t="s">
        <v>309</v>
      </c>
      <c r="C105" s="289">
        <f>SUMPRODUCT(('Diário 1º PA'!$E$4:$E$2007='Analítico Cx.'!$B105)*('Diário 1º PA'!$B$4:$B$2007&gt;=C$4)*('Diário 1º PA'!$B$4:$B$2007&lt;=EOMONTH(C$4,0))*('Diário 1º PA'!$F$4:$F$2007))
+SUMPRODUCT(('Diário 2º PA'!$E$4:$E$1978='Analítico Cx.'!$B105)*('Diário 2º PA'!$B$4:$B$1978&gt;=C$4)*('Diário 2º PA'!$B$4:$B$1978&lt;=EOMONTH(C$4,0))*('Diário 2º PA'!$F$4:$F$1978))
+SUMPRODUCT(('Diário 3º PA'!$E$4:$E$1994='Analítico Cx.'!$B105)*('Diário 3º PA'!$B$4:$B$1994&gt;=C$4)*('Diário 3º PA'!$B$4:$B$1994&lt;=EOMONTH(C$4,0))*('Diário 3º PA'!$F$4:$F$1994))
+SUMPRODUCT(('Diário 4º PA'!$E$4:$E$2000='Analítico Cx.'!$B105)*('Diário 4º PA'!$B$4:$B$2000&gt;=C$4)*('Diário 4º PA'!$B$4:$B$2000&lt;=EOMONTH(C$4,0))*('Diário 4º PA'!$F$4:$F$2000))</f>
        <v>0</v>
      </c>
      <c r="D105" s="289">
        <f>SUMPRODUCT(('Diário 1º PA'!$E$4:$E$2007='Analítico Cx.'!$B105)*('Diário 1º PA'!$B$4:$B$2007&gt;=D$4)*('Diário 1º PA'!$B$4:$B$2007&lt;=EOMONTH(D$4,0))*('Diário 1º PA'!$F$4:$F$2007))
+SUMPRODUCT(('Diário 2º PA'!$E$4:$E$1978='Analítico Cx.'!$B105)*('Diário 2º PA'!$B$4:$B$1978&gt;=D$4)*('Diário 2º PA'!$B$4:$B$1978&lt;=EOMONTH(D$4,0))*('Diário 2º PA'!$F$4:$F$1978))
+SUMPRODUCT(('Diário 3º PA'!$E$4:$E$1994='Analítico Cx.'!$B105)*('Diário 3º PA'!$B$4:$B$1994&gt;=D$4)*('Diário 3º PA'!$B$4:$B$1994&lt;=EOMONTH(D$4,0))*('Diário 3º PA'!$F$4:$F$1994))
+SUMPRODUCT(('Diário 4º PA'!$E$4:$E$2000='Analítico Cx.'!$B105)*('Diário 4º PA'!$B$4:$B$2000&gt;=D$4)*('Diário 4º PA'!$B$4:$B$2000&lt;=EOMONTH(D$4,0))*('Diário 4º PA'!$F$4:$F$2000))</f>
        <v>0</v>
      </c>
      <c r="E105" s="289">
        <f>SUMPRODUCT(('Diário 1º PA'!$E$4:$E$2007='Analítico Cx.'!$B105)*('Diário 1º PA'!$B$4:$B$2007&gt;=E$4)*('Diário 1º PA'!$B$4:$B$2007&lt;=EOMONTH(E$4,0))*('Diário 1º PA'!$F$4:$F$2007))
+SUMPRODUCT(('Diário 2º PA'!$E$4:$E$1978='Analítico Cx.'!$B105)*('Diário 2º PA'!$B$4:$B$1978&gt;=E$4)*('Diário 2º PA'!$B$4:$B$1978&lt;=EOMONTH(E$4,0))*('Diário 2º PA'!$F$4:$F$1978))
+SUMPRODUCT(('Diário 3º PA'!$E$4:$E$1994='Analítico Cx.'!$B105)*('Diário 3º PA'!$B$4:$B$1994&gt;=E$4)*('Diário 3º PA'!$B$4:$B$1994&lt;=EOMONTH(E$4,0))*('Diário 3º PA'!$F$4:$F$1994))
+SUMPRODUCT(('Diário 4º PA'!$E$4:$E$2000='Analítico Cx.'!$B105)*('Diário 4º PA'!$B$4:$B$2000&gt;=E$4)*('Diário 4º PA'!$B$4:$B$2000&lt;=EOMONTH(E$4,0))*('Diário 4º PA'!$F$4:$F$2000))</f>
        <v>0</v>
      </c>
      <c r="F105" s="289">
        <f>SUMPRODUCT(('Diário 1º PA'!$E$4:$E$2007='Analítico Cx.'!$B105)*('Diário 1º PA'!$B$4:$B$2007&gt;=F$4)*('Diário 1º PA'!$B$4:$B$2007&lt;=EOMONTH(F$4,0))*('Diário 1º PA'!$F$4:$F$2007))
+SUMPRODUCT(('Diário 2º PA'!$E$4:$E$1978='Analítico Cx.'!$B105)*('Diário 2º PA'!$B$4:$B$1978&gt;=F$4)*('Diário 2º PA'!$B$4:$B$1978&lt;=EOMONTH(F$4,0))*('Diário 2º PA'!$F$4:$F$1978))
+SUMPRODUCT(('Diário 3º PA'!$E$4:$E$1994='Analítico Cx.'!$B105)*('Diário 3º PA'!$B$4:$B$1994&gt;=F$4)*('Diário 3º PA'!$B$4:$B$1994&lt;=EOMONTH(F$4,0))*('Diário 3º PA'!$F$4:$F$1994))
+SUMPRODUCT(('Diário 4º PA'!$E$4:$E$2000='Analítico Cx.'!$B105)*('Diário 4º PA'!$B$4:$B$2000&gt;=F$4)*('Diário 4º PA'!$B$4:$B$2000&lt;=EOMONTH(F$4,0))*('Diário 4º PA'!$F$4:$F$2000))</f>
        <v>0</v>
      </c>
      <c r="G105" s="289">
        <f>SUMPRODUCT(('Diário 1º PA'!$E$4:$E$2007='Analítico Cx.'!$B105)*('Diário 1º PA'!$B$4:$B$2007&gt;=G$4)*('Diário 1º PA'!$B$4:$B$2007&lt;=EOMONTH(G$4,0))*('Diário 1º PA'!$F$4:$F$2007))
+SUMPRODUCT(('Diário 2º PA'!$E$4:$E$1978='Analítico Cx.'!$B105)*('Diário 2º PA'!$B$4:$B$1978&gt;=G$4)*('Diário 2º PA'!$B$4:$B$1978&lt;=EOMONTH(G$4,0))*('Diário 2º PA'!$F$4:$F$1978))
+SUMPRODUCT(('Diário 3º PA'!$E$4:$E$1994='Analítico Cx.'!$B105)*('Diário 3º PA'!$B$4:$B$1994&gt;=G$4)*('Diário 3º PA'!$B$4:$B$1994&lt;=EOMONTH(G$4,0))*('Diário 3º PA'!$F$4:$F$1994))
+SUMPRODUCT(('Diário 4º PA'!$E$4:$E$2000='Analítico Cx.'!$B105)*('Diário 4º PA'!$B$4:$B$2000&gt;=G$4)*('Diário 4º PA'!$B$4:$B$2000&lt;=EOMONTH(G$4,0))*('Diário 4º PA'!$F$4:$F$2000))</f>
        <v>0</v>
      </c>
      <c r="H105" s="289">
        <f>SUMPRODUCT(('Diário 1º PA'!$E$4:$E$2007='Analítico Cx.'!$B105)*('Diário 1º PA'!$B$4:$B$2007&gt;=H$4)*('Diário 1º PA'!$B$4:$B$2007&lt;=EOMONTH(H$4,0))*('Diário 1º PA'!$F$4:$F$2007))
+SUMPRODUCT(('Diário 2º PA'!$E$4:$E$1978='Analítico Cx.'!$B105)*('Diário 2º PA'!$B$4:$B$1978&gt;=H$4)*('Diário 2º PA'!$B$4:$B$1978&lt;=EOMONTH(H$4,0))*('Diário 2º PA'!$F$4:$F$1978))
+SUMPRODUCT(('Diário 3º PA'!$E$4:$E$1994='Analítico Cx.'!$B105)*('Diário 3º PA'!$B$4:$B$1994&gt;=H$4)*('Diário 3º PA'!$B$4:$B$1994&lt;=EOMONTH(H$4,0))*('Diário 3º PA'!$F$4:$F$1994))
+SUMPRODUCT(('Diário 4º PA'!$E$4:$E$2000='Analítico Cx.'!$B105)*('Diário 4º PA'!$B$4:$B$2000&gt;=H$4)*('Diário 4º PA'!$B$4:$B$2000&lt;=EOMONTH(H$4,0))*('Diário 4º PA'!$F$4:$F$2000))</f>
        <v>0</v>
      </c>
      <c r="I105" s="289">
        <f>SUMPRODUCT(('Diário 1º PA'!$E$4:$E$2007='Analítico Cx.'!$B105)*('Diário 1º PA'!$B$4:$B$2007&gt;=I$4)*('Diário 1º PA'!$B$4:$B$2007&lt;=EOMONTH(I$4,0))*('Diário 1º PA'!$F$4:$F$2007))
+SUMPRODUCT(('Diário 2º PA'!$E$4:$E$1978='Analítico Cx.'!$B105)*('Diário 2º PA'!$B$4:$B$1978&gt;=I$4)*('Diário 2º PA'!$B$4:$B$1978&lt;=EOMONTH(I$4,0))*('Diário 2º PA'!$F$4:$F$1978))
+SUMPRODUCT(('Diário 3º PA'!$E$4:$E$1994='Analítico Cx.'!$B105)*('Diário 3º PA'!$B$4:$B$1994&gt;=I$4)*('Diário 3º PA'!$B$4:$B$1994&lt;=EOMONTH(I$4,0))*('Diário 3º PA'!$F$4:$F$1994))
+SUMPRODUCT(('Diário 4º PA'!$E$4:$E$2000='Analítico Cx.'!$B105)*('Diário 4º PA'!$B$4:$B$2000&gt;=I$4)*('Diário 4º PA'!$B$4:$B$2000&lt;=EOMONTH(I$4,0))*('Diário 4º PA'!$F$4:$F$2000))</f>
        <v>0</v>
      </c>
      <c r="J105" s="289">
        <f>SUMPRODUCT(('Diário 1º PA'!$E$4:$E$2007='Analítico Cx.'!$B105)*('Diário 1º PA'!$B$4:$B$2007&gt;=J$4)*('Diário 1º PA'!$B$4:$B$2007&lt;=EOMONTH(J$4,0))*('Diário 1º PA'!$F$4:$F$2007))
+SUMPRODUCT(('Diário 2º PA'!$E$4:$E$1978='Analítico Cx.'!$B105)*('Diário 2º PA'!$B$4:$B$1978&gt;=J$4)*('Diário 2º PA'!$B$4:$B$1978&lt;=EOMONTH(J$4,0))*('Diário 2º PA'!$F$4:$F$1978))
+SUMPRODUCT(('Diário 3º PA'!$E$4:$E$1994='Analítico Cx.'!$B105)*('Diário 3º PA'!$B$4:$B$1994&gt;=J$4)*('Diário 3º PA'!$B$4:$B$1994&lt;=EOMONTH(J$4,0))*('Diário 3º PA'!$F$4:$F$1994))
+SUMPRODUCT(('Diário 4º PA'!$E$4:$E$2000='Analítico Cx.'!$B105)*('Diário 4º PA'!$B$4:$B$2000&gt;=J$4)*('Diário 4º PA'!$B$4:$B$2000&lt;=EOMONTH(J$4,0))*('Diário 4º PA'!$F$4:$F$2000))</f>
        <v>0</v>
      </c>
      <c r="K105" s="289">
        <f>SUMPRODUCT(('Diário 1º PA'!$E$4:$E$2007='Analítico Cx.'!$B105)*('Diário 1º PA'!$B$4:$B$2007&gt;=K$4)*('Diário 1º PA'!$B$4:$B$2007&lt;=EOMONTH(K$4,0))*('Diário 1º PA'!$F$4:$F$2007))
+SUMPRODUCT(('Diário 2º PA'!$E$4:$E$1978='Analítico Cx.'!$B105)*('Diário 2º PA'!$B$4:$B$1978&gt;=K$4)*('Diário 2º PA'!$B$4:$B$1978&lt;=EOMONTH(K$4,0))*('Diário 2º PA'!$F$4:$F$1978))
+SUMPRODUCT(('Diário 3º PA'!$E$4:$E$1994='Analítico Cx.'!$B105)*('Diário 3º PA'!$B$4:$B$1994&gt;=K$4)*('Diário 3º PA'!$B$4:$B$1994&lt;=EOMONTH(K$4,0))*('Diário 3º PA'!$F$4:$F$1994))
+SUMPRODUCT(('Diário 4º PA'!$E$4:$E$2000='Analítico Cx.'!$B105)*('Diário 4º PA'!$B$4:$B$2000&gt;=K$4)*('Diário 4º PA'!$B$4:$B$2000&lt;=EOMONTH(K$4,0))*('Diário 4º PA'!$F$4:$F$2000))</f>
        <v>0</v>
      </c>
      <c r="L105" s="289">
        <f>SUMPRODUCT(('Diário 1º PA'!$E$4:$E$2007='Analítico Cx.'!$B105)*('Diário 1º PA'!$B$4:$B$2007&gt;=L$4)*('Diário 1º PA'!$B$4:$B$2007&lt;=EOMONTH(L$4,0))*('Diário 1º PA'!$F$4:$F$2007))
+SUMPRODUCT(('Diário 2º PA'!$E$4:$E$1978='Analítico Cx.'!$B105)*('Diário 2º PA'!$B$4:$B$1978&gt;=L$4)*('Diário 2º PA'!$B$4:$B$1978&lt;=EOMONTH(L$4,0))*('Diário 2º PA'!$F$4:$F$1978))
+SUMPRODUCT(('Diário 3º PA'!$E$4:$E$1994='Analítico Cx.'!$B105)*('Diário 3º PA'!$B$4:$B$1994&gt;=L$4)*('Diário 3º PA'!$B$4:$B$1994&lt;=EOMONTH(L$4,0))*('Diário 3º PA'!$F$4:$F$1994))
+SUMPRODUCT(('Diário 4º PA'!$E$4:$E$2000='Analítico Cx.'!$B105)*('Diário 4º PA'!$B$4:$B$2000&gt;=L$4)*('Diário 4º PA'!$B$4:$B$2000&lt;=EOMONTH(L$4,0))*('Diário 4º PA'!$F$4:$F$2000))</f>
        <v>0</v>
      </c>
      <c r="M105" s="289">
        <f>SUMPRODUCT(('Diário 1º PA'!$E$4:$E$2007='Analítico Cx.'!$B105)*('Diário 1º PA'!$B$4:$B$2007&gt;=M$4)*('Diário 1º PA'!$B$4:$B$2007&lt;=EOMONTH(M$4,0))*('Diário 1º PA'!$F$4:$F$2007))
+SUMPRODUCT(('Diário 2º PA'!$E$4:$E$1978='Analítico Cx.'!$B105)*('Diário 2º PA'!$B$4:$B$1978&gt;=M$4)*('Diário 2º PA'!$B$4:$B$1978&lt;=EOMONTH(M$4,0))*('Diário 2º PA'!$F$4:$F$1978))
+SUMPRODUCT(('Diário 3º PA'!$E$4:$E$1994='Analítico Cx.'!$B105)*('Diário 3º PA'!$B$4:$B$1994&gt;=M$4)*('Diário 3º PA'!$B$4:$B$1994&lt;=EOMONTH(M$4,0))*('Diário 3º PA'!$F$4:$F$1994))
+SUMPRODUCT(('Diário 4º PA'!$E$4:$E$2000='Analítico Cx.'!$B105)*('Diário 4º PA'!$B$4:$B$2000&gt;=M$4)*('Diário 4º PA'!$B$4:$B$2000&lt;=EOMONTH(M$4,0))*('Diário 4º PA'!$F$4:$F$2000))</f>
        <v>0</v>
      </c>
      <c r="N105" s="289">
        <f>SUMPRODUCT(('Diário 1º PA'!$E$4:$E$2007='Analítico Cx.'!$B105)*('Diário 1º PA'!$B$4:$B$2007&gt;=N$4)*('Diário 1º PA'!$B$4:$B$2007&lt;=EOMONTH(N$4,0))*('Diário 1º PA'!$F$4:$F$2007))
+SUMPRODUCT(('Diário 2º PA'!$E$4:$E$1978='Analítico Cx.'!$B105)*('Diário 2º PA'!$B$4:$B$1978&gt;=N$4)*('Diário 2º PA'!$B$4:$B$1978&lt;=EOMONTH(N$4,0))*('Diário 2º PA'!$F$4:$F$1978))
+SUMPRODUCT(('Diário 3º PA'!$E$4:$E$1994='Analítico Cx.'!$B105)*('Diário 3º PA'!$B$4:$B$1994&gt;=N$4)*('Diário 3º PA'!$B$4:$B$1994&lt;=EOMONTH(N$4,0))*('Diário 3º PA'!$F$4:$F$1994))
+SUMPRODUCT(('Diário 4º PA'!$E$4:$E$2000='Analítico Cx.'!$B105)*('Diário 4º PA'!$B$4:$B$2000&gt;=N$4)*('Diário 4º PA'!$B$4:$B$2000&lt;=EOMONTH(N$4,0))*('Diário 4º PA'!$F$4:$F$2000))</f>
        <v>0</v>
      </c>
      <c r="O105" s="315">
        <f t="shared" si="19"/>
        <v>0</v>
      </c>
      <c r="P105" s="316">
        <f t="shared" si="20"/>
        <v>0</v>
      </c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</row>
    <row r="106" spans="1:26" ht="23.25" customHeight="1" x14ac:dyDescent="0.25">
      <c r="A106" s="331" t="s">
        <v>310</v>
      </c>
      <c r="B106" s="332" t="s">
        <v>311</v>
      </c>
      <c r="C106" s="289">
        <f>SUMPRODUCT(('Diário 1º PA'!$E$4:$E$2007='Analítico Cx.'!$B106)*('Diário 1º PA'!$B$4:$B$2007&gt;=C$4)*('Diário 1º PA'!$B$4:$B$2007&lt;=EOMONTH(C$4,0))*('Diário 1º PA'!$F$4:$F$2007))
+SUMPRODUCT(('Diário 2º PA'!$E$4:$E$1978='Analítico Cx.'!$B106)*('Diário 2º PA'!$B$4:$B$1978&gt;=C$4)*('Diário 2º PA'!$B$4:$B$1978&lt;=EOMONTH(C$4,0))*('Diário 2º PA'!$F$4:$F$1978))
+SUMPRODUCT(('Diário 3º PA'!$E$4:$E$1994='Analítico Cx.'!$B106)*('Diário 3º PA'!$B$4:$B$1994&gt;=C$4)*('Diário 3º PA'!$B$4:$B$1994&lt;=EOMONTH(C$4,0))*('Diário 3º PA'!$F$4:$F$1994))
+SUMPRODUCT(('Diário 4º PA'!$E$4:$E$2000='Analítico Cx.'!$B106)*('Diário 4º PA'!$B$4:$B$2000&gt;=C$4)*('Diário 4º PA'!$B$4:$B$2000&lt;=EOMONTH(C$4,0))*('Diário 4º PA'!$F$4:$F$2000))</f>
        <v>0</v>
      </c>
      <c r="D106" s="289">
        <f>SUMPRODUCT(('Diário 1º PA'!$E$4:$E$2007='Analítico Cx.'!$B106)*('Diário 1º PA'!$B$4:$B$2007&gt;=D$4)*('Diário 1º PA'!$B$4:$B$2007&lt;=EOMONTH(D$4,0))*('Diário 1º PA'!$F$4:$F$2007))
+SUMPRODUCT(('Diário 2º PA'!$E$4:$E$1978='Analítico Cx.'!$B106)*('Diário 2º PA'!$B$4:$B$1978&gt;=D$4)*('Diário 2º PA'!$B$4:$B$1978&lt;=EOMONTH(D$4,0))*('Diário 2º PA'!$F$4:$F$1978))
+SUMPRODUCT(('Diário 3º PA'!$E$4:$E$1994='Analítico Cx.'!$B106)*('Diário 3º PA'!$B$4:$B$1994&gt;=D$4)*('Diário 3º PA'!$B$4:$B$1994&lt;=EOMONTH(D$4,0))*('Diário 3º PA'!$F$4:$F$1994))
+SUMPRODUCT(('Diário 4º PA'!$E$4:$E$2000='Analítico Cx.'!$B106)*('Diário 4º PA'!$B$4:$B$2000&gt;=D$4)*('Diário 4º PA'!$B$4:$B$2000&lt;=EOMONTH(D$4,0))*('Diário 4º PA'!$F$4:$F$2000))</f>
        <v>0</v>
      </c>
      <c r="E106" s="289">
        <f>SUMPRODUCT(('Diário 1º PA'!$E$4:$E$2007='Analítico Cx.'!$B106)*('Diário 1º PA'!$B$4:$B$2007&gt;=E$4)*('Diário 1º PA'!$B$4:$B$2007&lt;=EOMONTH(E$4,0))*('Diário 1º PA'!$F$4:$F$2007))
+SUMPRODUCT(('Diário 2º PA'!$E$4:$E$1978='Analítico Cx.'!$B106)*('Diário 2º PA'!$B$4:$B$1978&gt;=E$4)*('Diário 2º PA'!$B$4:$B$1978&lt;=EOMONTH(E$4,0))*('Diário 2º PA'!$F$4:$F$1978))
+SUMPRODUCT(('Diário 3º PA'!$E$4:$E$1994='Analítico Cx.'!$B106)*('Diário 3º PA'!$B$4:$B$1994&gt;=E$4)*('Diário 3º PA'!$B$4:$B$1994&lt;=EOMONTH(E$4,0))*('Diário 3º PA'!$F$4:$F$1994))
+SUMPRODUCT(('Diário 4º PA'!$E$4:$E$2000='Analítico Cx.'!$B106)*('Diário 4º PA'!$B$4:$B$2000&gt;=E$4)*('Diário 4º PA'!$B$4:$B$2000&lt;=EOMONTH(E$4,0))*('Diário 4º PA'!$F$4:$F$2000))</f>
        <v>619</v>
      </c>
      <c r="F106" s="289">
        <f>SUMPRODUCT(('Diário 1º PA'!$E$4:$E$2007='Analítico Cx.'!$B106)*('Diário 1º PA'!$B$4:$B$2007&gt;=F$4)*('Diário 1º PA'!$B$4:$B$2007&lt;=EOMONTH(F$4,0))*('Diário 1º PA'!$F$4:$F$2007))
+SUMPRODUCT(('Diário 2º PA'!$E$4:$E$1978='Analítico Cx.'!$B106)*('Diário 2º PA'!$B$4:$B$1978&gt;=F$4)*('Diário 2º PA'!$B$4:$B$1978&lt;=EOMONTH(F$4,0))*('Diário 2º PA'!$F$4:$F$1978))
+SUMPRODUCT(('Diário 3º PA'!$E$4:$E$1994='Analítico Cx.'!$B106)*('Diário 3º PA'!$B$4:$B$1994&gt;=F$4)*('Diário 3º PA'!$B$4:$B$1994&lt;=EOMONTH(F$4,0))*('Diário 3º PA'!$F$4:$F$1994))
+SUMPRODUCT(('Diário 4º PA'!$E$4:$E$2000='Analítico Cx.'!$B106)*('Diário 4º PA'!$B$4:$B$2000&gt;=F$4)*('Diário 4º PA'!$B$4:$B$2000&lt;=EOMONTH(F$4,0))*('Diário 4º PA'!$F$4:$F$2000))</f>
        <v>0</v>
      </c>
      <c r="G106" s="289">
        <f>SUMPRODUCT(('Diário 1º PA'!$E$4:$E$2007='Analítico Cx.'!$B106)*('Diário 1º PA'!$B$4:$B$2007&gt;=G$4)*('Diário 1º PA'!$B$4:$B$2007&lt;=EOMONTH(G$4,0))*('Diário 1º PA'!$F$4:$F$2007))
+SUMPRODUCT(('Diário 2º PA'!$E$4:$E$1978='Analítico Cx.'!$B106)*('Diário 2º PA'!$B$4:$B$1978&gt;=G$4)*('Diário 2º PA'!$B$4:$B$1978&lt;=EOMONTH(G$4,0))*('Diário 2º PA'!$F$4:$F$1978))
+SUMPRODUCT(('Diário 3º PA'!$E$4:$E$1994='Analítico Cx.'!$B106)*('Diário 3º PA'!$B$4:$B$1994&gt;=G$4)*('Diário 3º PA'!$B$4:$B$1994&lt;=EOMONTH(G$4,0))*('Diário 3º PA'!$F$4:$F$1994))
+SUMPRODUCT(('Diário 4º PA'!$E$4:$E$2000='Analítico Cx.'!$B106)*('Diário 4º PA'!$B$4:$B$2000&gt;=G$4)*('Diário 4º PA'!$B$4:$B$2000&lt;=EOMONTH(G$4,0))*('Diário 4º PA'!$F$4:$F$2000))</f>
        <v>2015</v>
      </c>
      <c r="H106" s="289">
        <f>SUMPRODUCT(('Diário 1º PA'!$E$4:$E$2007='Analítico Cx.'!$B106)*('Diário 1º PA'!$B$4:$B$2007&gt;=H$4)*('Diário 1º PA'!$B$4:$B$2007&lt;=EOMONTH(H$4,0))*('Diário 1º PA'!$F$4:$F$2007))
+SUMPRODUCT(('Diário 2º PA'!$E$4:$E$1978='Analítico Cx.'!$B106)*('Diário 2º PA'!$B$4:$B$1978&gt;=H$4)*('Diário 2º PA'!$B$4:$B$1978&lt;=EOMONTH(H$4,0))*('Diário 2º PA'!$F$4:$F$1978))
+SUMPRODUCT(('Diário 3º PA'!$E$4:$E$1994='Analítico Cx.'!$B106)*('Diário 3º PA'!$B$4:$B$1994&gt;=H$4)*('Diário 3º PA'!$B$4:$B$1994&lt;=EOMONTH(H$4,0))*('Diário 3º PA'!$F$4:$F$1994))
+SUMPRODUCT(('Diário 4º PA'!$E$4:$E$2000='Analítico Cx.'!$B106)*('Diário 4º PA'!$B$4:$B$2000&gt;=H$4)*('Diário 4º PA'!$B$4:$B$2000&lt;=EOMONTH(H$4,0))*('Diário 4º PA'!$F$4:$F$2000))</f>
        <v>6776</v>
      </c>
      <c r="I106" s="289">
        <f>SUMPRODUCT(('Diário 1º PA'!$E$4:$E$2007='Analítico Cx.'!$B106)*('Diário 1º PA'!$B$4:$B$2007&gt;=I$4)*('Diário 1º PA'!$B$4:$B$2007&lt;=EOMONTH(I$4,0))*('Diário 1º PA'!$F$4:$F$2007))
+SUMPRODUCT(('Diário 2º PA'!$E$4:$E$1978='Analítico Cx.'!$B106)*('Diário 2º PA'!$B$4:$B$1978&gt;=I$4)*('Diário 2º PA'!$B$4:$B$1978&lt;=EOMONTH(I$4,0))*('Diário 2º PA'!$F$4:$F$1978))
+SUMPRODUCT(('Diário 3º PA'!$E$4:$E$1994='Analítico Cx.'!$B106)*('Diário 3º PA'!$B$4:$B$1994&gt;=I$4)*('Diário 3º PA'!$B$4:$B$1994&lt;=EOMONTH(I$4,0))*('Diário 3º PA'!$F$4:$F$1994))
+SUMPRODUCT(('Diário 4º PA'!$E$4:$E$2000='Analítico Cx.'!$B106)*('Diário 4º PA'!$B$4:$B$2000&gt;=I$4)*('Diário 4º PA'!$B$4:$B$2000&lt;=EOMONTH(I$4,0))*('Diário 4º PA'!$F$4:$F$2000))</f>
        <v>0</v>
      </c>
      <c r="J106" s="289">
        <f>SUMPRODUCT(('Diário 1º PA'!$E$4:$E$2007='Analítico Cx.'!$B106)*('Diário 1º PA'!$B$4:$B$2007&gt;=J$4)*('Diário 1º PA'!$B$4:$B$2007&lt;=EOMONTH(J$4,0))*('Diário 1º PA'!$F$4:$F$2007))
+SUMPRODUCT(('Diário 2º PA'!$E$4:$E$1978='Analítico Cx.'!$B106)*('Diário 2º PA'!$B$4:$B$1978&gt;=J$4)*('Diário 2º PA'!$B$4:$B$1978&lt;=EOMONTH(J$4,0))*('Diário 2º PA'!$F$4:$F$1978))
+SUMPRODUCT(('Diário 3º PA'!$E$4:$E$1994='Analítico Cx.'!$B106)*('Diário 3º PA'!$B$4:$B$1994&gt;=J$4)*('Diário 3º PA'!$B$4:$B$1994&lt;=EOMONTH(J$4,0))*('Diário 3º PA'!$F$4:$F$1994))
+SUMPRODUCT(('Diário 4º PA'!$E$4:$E$2000='Analítico Cx.'!$B106)*('Diário 4º PA'!$B$4:$B$2000&gt;=J$4)*('Diário 4º PA'!$B$4:$B$2000&lt;=EOMONTH(J$4,0))*('Diário 4º PA'!$F$4:$F$2000))</f>
        <v>0</v>
      </c>
      <c r="K106" s="289">
        <f>SUMPRODUCT(('Diário 1º PA'!$E$4:$E$2007='Analítico Cx.'!$B106)*('Diário 1º PA'!$B$4:$B$2007&gt;=K$4)*('Diário 1º PA'!$B$4:$B$2007&lt;=EOMONTH(K$4,0))*('Diário 1º PA'!$F$4:$F$2007))
+SUMPRODUCT(('Diário 2º PA'!$E$4:$E$1978='Analítico Cx.'!$B106)*('Diário 2º PA'!$B$4:$B$1978&gt;=K$4)*('Diário 2º PA'!$B$4:$B$1978&lt;=EOMONTH(K$4,0))*('Diário 2º PA'!$F$4:$F$1978))
+SUMPRODUCT(('Diário 3º PA'!$E$4:$E$1994='Analítico Cx.'!$B106)*('Diário 3º PA'!$B$4:$B$1994&gt;=K$4)*('Diário 3º PA'!$B$4:$B$1994&lt;=EOMONTH(K$4,0))*('Diário 3º PA'!$F$4:$F$1994))
+SUMPRODUCT(('Diário 4º PA'!$E$4:$E$2000='Analítico Cx.'!$B106)*('Diário 4º PA'!$B$4:$B$2000&gt;=K$4)*('Diário 4º PA'!$B$4:$B$2000&lt;=EOMONTH(K$4,0))*('Diário 4º PA'!$F$4:$F$2000))</f>
        <v>0</v>
      </c>
      <c r="L106" s="289">
        <f>SUMPRODUCT(('Diário 1º PA'!$E$4:$E$2007='Analítico Cx.'!$B106)*('Diário 1º PA'!$B$4:$B$2007&gt;=L$4)*('Diário 1º PA'!$B$4:$B$2007&lt;=EOMONTH(L$4,0))*('Diário 1º PA'!$F$4:$F$2007))
+SUMPRODUCT(('Diário 2º PA'!$E$4:$E$1978='Analítico Cx.'!$B106)*('Diário 2º PA'!$B$4:$B$1978&gt;=L$4)*('Diário 2º PA'!$B$4:$B$1978&lt;=EOMONTH(L$4,0))*('Diário 2º PA'!$F$4:$F$1978))
+SUMPRODUCT(('Diário 3º PA'!$E$4:$E$1994='Analítico Cx.'!$B106)*('Diário 3º PA'!$B$4:$B$1994&gt;=L$4)*('Diário 3º PA'!$B$4:$B$1994&lt;=EOMONTH(L$4,0))*('Diário 3º PA'!$F$4:$F$1994))
+SUMPRODUCT(('Diário 4º PA'!$E$4:$E$2000='Analítico Cx.'!$B106)*('Diário 4º PA'!$B$4:$B$2000&gt;=L$4)*('Diário 4º PA'!$B$4:$B$2000&lt;=EOMONTH(L$4,0))*('Diário 4º PA'!$F$4:$F$2000))</f>
        <v>0</v>
      </c>
      <c r="M106" s="289">
        <f>SUMPRODUCT(('Diário 1º PA'!$E$4:$E$2007='Analítico Cx.'!$B106)*('Diário 1º PA'!$B$4:$B$2007&gt;=M$4)*('Diário 1º PA'!$B$4:$B$2007&lt;=EOMONTH(M$4,0))*('Diário 1º PA'!$F$4:$F$2007))
+SUMPRODUCT(('Diário 2º PA'!$E$4:$E$1978='Analítico Cx.'!$B106)*('Diário 2º PA'!$B$4:$B$1978&gt;=M$4)*('Diário 2º PA'!$B$4:$B$1978&lt;=EOMONTH(M$4,0))*('Diário 2º PA'!$F$4:$F$1978))
+SUMPRODUCT(('Diário 3º PA'!$E$4:$E$1994='Analítico Cx.'!$B106)*('Diário 3º PA'!$B$4:$B$1994&gt;=M$4)*('Diário 3º PA'!$B$4:$B$1994&lt;=EOMONTH(M$4,0))*('Diário 3º PA'!$F$4:$F$1994))
+SUMPRODUCT(('Diário 4º PA'!$E$4:$E$2000='Analítico Cx.'!$B106)*('Diário 4º PA'!$B$4:$B$2000&gt;=M$4)*('Diário 4º PA'!$B$4:$B$2000&lt;=EOMONTH(M$4,0))*('Diário 4º PA'!$F$4:$F$2000))</f>
        <v>0</v>
      </c>
      <c r="N106" s="289">
        <f>SUMPRODUCT(('Diário 1º PA'!$E$4:$E$2007='Analítico Cx.'!$B106)*('Diário 1º PA'!$B$4:$B$2007&gt;=N$4)*('Diário 1º PA'!$B$4:$B$2007&lt;=EOMONTH(N$4,0))*('Diário 1º PA'!$F$4:$F$2007))
+SUMPRODUCT(('Diário 2º PA'!$E$4:$E$1978='Analítico Cx.'!$B106)*('Diário 2º PA'!$B$4:$B$1978&gt;=N$4)*('Diário 2º PA'!$B$4:$B$1978&lt;=EOMONTH(N$4,0))*('Diário 2º PA'!$F$4:$F$1978))
+SUMPRODUCT(('Diário 3º PA'!$E$4:$E$1994='Analítico Cx.'!$B106)*('Diário 3º PA'!$B$4:$B$1994&gt;=N$4)*('Diário 3º PA'!$B$4:$B$1994&lt;=EOMONTH(N$4,0))*('Diário 3º PA'!$F$4:$F$1994))
+SUMPRODUCT(('Diário 4º PA'!$E$4:$E$2000='Analítico Cx.'!$B106)*('Diário 4º PA'!$B$4:$B$2000&gt;=N$4)*('Diário 4º PA'!$B$4:$B$2000&lt;=EOMONTH(N$4,0))*('Diário 4º PA'!$F$4:$F$2000))</f>
        <v>0</v>
      </c>
      <c r="O106" s="315">
        <f t="shared" si="19"/>
        <v>9410</v>
      </c>
      <c r="P106" s="316">
        <f t="shared" si="20"/>
        <v>4.5714940178447078E-4</v>
      </c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</row>
    <row r="107" spans="1:26" ht="23.25" customHeight="1" x14ac:dyDescent="0.25">
      <c r="A107" s="331" t="s">
        <v>312</v>
      </c>
      <c r="B107" s="246" t="s">
        <v>313</v>
      </c>
      <c r="C107" s="289">
        <f>SUMPRODUCT(('Diário 1º PA'!$E$4:$E$2007='Analítico Cx.'!$B107)*('Diário 1º PA'!$B$4:$B$2007&gt;=C$4)*('Diário 1º PA'!$B$4:$B$2007&lt;=EOMONTH(C$4,0))*('Diário 1º PA'!$F$4:$F$2007))
+SUMPRODUCT(('Diário 2º PA'!$E$4:$E$1978='Analítico Cx.'!$B107)*('Diário 2º PA'!$B$4:$B$1978&gt;=C$4)*('Diário 2º PA'!$B$4:$B$1978&lt;=EOMONTH(C$4,0))*('Diário 2º PA'!$F$4:$F$1978))
+SUMPRODUCT(('Diário 3º PA'!$E$4:$E$1994='Analítico Cx.'!$B107)*('Diário 3º PA'!$B$4:$B$1994&gt;=C$4)*('Diário 3º PA'!$B$4:$B$1994&lt;=EOMONTH(C$4,0))*('Diário 3º PA'!$F$4:$F$1994))
+SUMPRODUCT(('Diário 4º PA'!$E$4:$E$2000='Analítico Cx.'!$B107)*('Diário 4º PA'!$B$4:$B$2000&gt;=C$4)*('Diário 4º PA'!$B$4:$B$2000&lt;=EOMONTH(C$4,0))*('Diário 4º PA'!$F$4:$F$2000))</f>
        <v>0</v>
      </c>
      <c r="D107" s="289">
        <f>SUMPRODUCT(('Diário 1º PA'!$E$4:$E$2007='Analítico Cx.'!$B107)*('Diário 1º PA'!$B$4:$B$2007&gt;=D$4)*('Diário 1º PA'!$B$4:$B$2007&lt;=EOMONTH(D$4,0))*('Diário 1º PA'!$F$4:$F$2007))
+SUMPRODUCT(('Diário 2º PA'!$E$4:$E$1978='Analítico Cx.'!$B107)*('Diário 2º PA'!$B$4:$B$1978&gt;=D$4)*('Diário 2º PA'!$B$4:$B$1978&lt;=EOMONTH(D$4,0))*('Diário 2º PA'!$F$4:$F$1978))
+SUMPRODUCT(('Diário 3º PA'!$E$4:$E$1994='Analítico Cx.'!$B107)*('Diário 3º PA'!$B$4:$B$1994&gt;=D$4)*('Diário 3º PA'!$B$4:$B$1994&lt;=EOMONTH(D$4,0))*('Diário 3º PA'!$F$4:$F$1994))
+SUMPRODUCT(('Diário 4º PA'!$E$4:$E$2000='Analítico Cx.'!$B107)*('Diário 4º PA'!$B$4:$B$2000&gt;=D$4)*('Diário 4º PA'!$B$4:$B$2000&lt;=EOMONTH(D$4,0))*('Diário 4º PA'!$F$4:$F$2000))</f>
        <v>1297.02</v>
      </c>
      <c r="E107" s="289">
        <f>SUMPRODUCT(('Diário 1º PA'!$E$4:$E$2007='Analítico Cx.'!$B107)*('Diário 1º PA'!$B$4:$B$2007&gt;=E$4)*('Diário 1º PA'!$B$4:$B$2007&lt;=EOMONTH(E$4,0))*('Diário 1º PA'!$F$4:$F$2007))
+SUMPRODUCT(('Diário 2º PA'!$E$4:$E$1978='Analítico Cx.'!$B107)*('Diário 2º PA'!$B$4:$B$1978&gt;=E$4)*('Diário 2º PA'!$B$4:$B$1978&lt;=EOMONTH(E$4,0))*('Diário 2º PA'!$F$4:$F$1978))
+SUMPRODUCT(('Diário 3º PA'!$E$4:$E$1994='Analítico Cx.'!$B107)*('Diário 3º PA'!$B$4:$B$1994&gt;=E$4)*('Diário 3º PA'!$B$4:$B$1994&lt;=EOMONTH(E$4,0))*('Diário 3º PA'!$F$4:$F$1994))
+SUMPRODUCT(('Diário 4º PA'!$E$4:$E$2000='Analítico Cx.'!$B107)*('Diário 4º PA'!$B$4:$B$2000&gt;=E$4)*('Diário 4º PA'!$B$4:$B$2000&lt;=EOMONTH(E$4,0))*('Diário 4º PA'!$F$4:$F$2000))</f>
        <v>4837.4500000000007</v>
      </c>
      <c r="F107" s="289">
        <f>SUMPRODUCT(('Diário 1º PA'!$E$4:$E$2007='Analítico Cx.'!$B107)*('Diário 1º PA'!$B$4:$B$2007&gt;=F$4)*('Diário 1º PA'!$B$4:$B$2007&lt;=EOMONTH(F$4,0))*('Diário 1º PA'!$F$4:$F$2007))
+SUMPRODUCT(('Diário 2º PA'!$E$4:$E$1978='Analítico Cx.'!$B107)*('Diário 2º PA'!$B$4:$B$1978&gt;=F$4)*('Diário 2º PA'!$B$4:$B$1978&lt;=EOMONTH(F$4,0))*('Diário 2º PA'!$F$4:$F$1978))
+SUMPRODUCT(('Diário 3º PA'!$E$4:$E$1994='Analítico Cx.'!$B107)*('Diário 3º PA'!$B$4:$B$1994&gt;=F$4)*('Diário 3º PA'!$B$4:$B$1994&lt;=EOMONTH(F$4,0))*('Diário 3º PA'!$F$4:$F$1994))
+SUMPRODUCT(('Diário 4º PA'!$E$4:$E$2000='Analítico Cx.'!$B107)*('Diário 4º PA'!$B$4:$B$2000&gt;=F$4)*('Diário 4º PA'!$B$4:$B$2000&lt;=EOMONTH(F$4,0))*('Diário 4º PA'!$F$4:$F$2000))</f>
        <v>0</v>
      </c>
      <c r="G107" s="289">
        <f>SUMPRODUCT(('Diário 1º PA'!$E$4:$E$2007='Analítico Cx.'!$B107)*('Diário 1º PA'!$B$4:$B$2007&gt;=G$4)*('Diário 1º PA'!$B$4:$B$2007&lt;=EOMONTH(G$4,0))*('Diário 1º PA'!$F$4:$F$2007))
+SUMPRODUCT(('Diário 2º PA'!$E$4:$E$1978='Analítico Cx.'!$B107)*('Diário 2º PA'!$B$4:$B$1978&gt;=G$4)*('Diário 2º PA'!$B$4:$B$1978&lt;=EOMONTH(G$4,0))*('Diário 2º PA'!$F$4:$F$1978))
+SUMPRODUCT(('Diário 3º PA'!$E$4:$E$1994='Analítico Cx.'!$B107)*('Diário 3º PA'!$B$4:$B$1994&gt;=G$4)*('Diário 3º PA'!$B$4:$B$1994&lt;=EOMONTH(G$4,0))*('Diário 3º PA'!$F$4:$F$1994))
+SUMPRODUCT(('Diário 4º PA'!$E$4:$E$2000='Analítico Cx.'!$B107)*('Diário 4º PA'!$B$4:$B$2000&gt;=G$4)*('Diário 4º PA'!$B$4:$B$2000&lt;=EOMONTH(G$4,0))*('Diário 4º PA'!$F$4:$F$2000))</f>
        <v>0</v>
      </c>
      <c r="H107" s="289">
        <f>SUMPRODUCT(('Diário 1º PA'!$E$4:$E$2007='Analítico Cx.'!$B107)*('Diário 1º PA'!$B$4:$B$2007&gt;=H$4)*('Diário 1º PA'!$B$4:$B$2007&lt;=EOMONTH(H$4,0))*('Diário 1º PA'!$F$4:$F$2007))
+SUMPRODUCT(('Diário 2º PA'!$E$4:$E$1978='Analítico Cx.'!$B107)*('Diário 2º PA'!$B$4:$B$1978&gt;=H$4)*('Diário 2º PA'!$B$4:$B$1978&lt;=EOMONTH(H$4,0))*('Diário 2º PA'!$F$4:$F$1978))
+SUMPRODUCT(('Diário 3º PA'!$E$4:$E$1994='Analítico Cx.'!$B107)*('Diário 3º PA'!$B$4:$B$1994&gt;=H$4)*('Diário 3º PA'!$B$4:$B$1994&lt;=EOMONTH(H$4,0))*('Diário 3º PA'!$F$4:$F$1994))
+SUMPRODUCT(('Diário 4º PA'!$E$4:$E$2000='Analítico Cx.'!$B107)*('Diário 4º PA'!$B$4:$B$2000&gt;=H$4)*('Diário 4º PA'!$B$4:$B$2000&lt;=EOMONTH(H$4,0))*('Diário 4º PA'!$F$4:$F$2000))</f>
        <v>6560.8799999999992</v>
      </c>
      <c r="I107" s="289">
        <f>SUMPRODUCT(('Diário 1º PA'!$E$4:$E$2007='Analítico Cx.'!$B107)*('Diário 1º PA'!$B$4:$B$2007&gt;=I$4)*('Diário 1º PA'!$B$4:$B$2007&lt;=EOMONTH(I$4,0))*('Diário 1º PA'!$F$4:$F$2007))
+SUMPRODUCT(('Diário 2º PA'!$E$4:$E$1978='Analítico Cx.'!$B107)*('Diário 2º PA'!$B$4:$B$1978&gt;=I$4)*('Diário 2º PA'!$B$4:$B$1978&lt;=EOMONTH(I$4,0))*('Diário 2º PA'!$F$4:$F$1978))
+SUMPRODUCT(('Diário 3º PA'!$E$4:$E$1994='Analítico Cx.'!$B107)*('Diário 3º PA'!$B$4:$B$1994&gt;=I$4)*('Diário 3º PA'!$B$4:$B$1994&lt;=EOMONTH(I$4,0))*('Diário 3º PA'!$F$4:$F$1994))
+SUMPRODUCT(('Diário 4º PA'!$E$4:$E$2000='Analítico Cx.'!$B107)*('Diário 4º PA'!$B$4:$B$2000&gt;=I$4)*('Diário 4º PA'!$B$4:$B$2000&lt;=EOMONTH(I$4,0))*('Diário 4º PA'!$F$4:$F$2000))</f>
        <v>4344.5</v>
      </c>
      <c r="J107" s="289">
        <f>SUMPRODUCT(('Diário 1º PA'!$E$4:$E$2007='Analítico Cx.'!$B107)*('Diário 1º PA'!$B$4:$B$2007&gt;=J$4)*('Diário 1º PA'!$B$4:$B$2007&lt;=EOMONTH(J$4,0))*('Diário 1º PA'!$F$4:$F$2007))
+SUMPRODUCT(('Diário 2º PA'!$E$4:$E$1978='Analítico Cx.'!$B107)*('Diário 2º PA'!$B$4:$B$1978&gt;=J$4)*('Diário 2º PA'!$B$4:$B$1978&lt;=EOMONTH(J$4,0))*('Diário 2º PA'!$F$4:$F$1978))
+SUMPRODUCT(('Diário 3º PA'!$E$4:$E$1994='Analítico Cx.'!$B107)*('Diário 3º PA'!$B$4:$B$1994&gt;=J$4)*('Diário 3º PA'!$B$4:$B$1994&lt;=EOMONTH(J$4,0))*('Diário 3º PA'!$F$4:$F$1994))
+SUMPRODUCT(('Diário 4º PA'!$E$4:$E$2000='Analítico Cx.'!$B107)*('Diário 4º PA'!$B$4:$B$2000&gt;=J$4)*('Diário 4º PA'!$B$4:$B$2000&lt;=EOMONTH(J$4,0))*('Diário 4º PA'!$F$4:$F$2000))</f>
        <v>0</v>
      </c>
      <c r="K107" s="289">
        <f>SUMPRODUCT(('Diário 1º PA'!$E$4:$E$2007='Analítico Cx.'!$B107)*('Diário 1º PA'!$B$4:$B$2007&gt;=K$4)*('Diário 1º PA'!$B$4:$B$2007&lt;=EOMONTH(K$4,0))*('Diário 1º PA'!$F$4:$F$2007))
+SUMPRODUCT(('Diário 2º PA'!$E$4:$E$1978='Analítico Cx.'!$B107)*('Diário 2º PA'!$B$4:$B$1978&gt;=K$4)*('Diário 2º PA'!$B$4:$B$1978&lt;=EOMONTH(K$4,0))*('Diário 2º PA'!$F$4:$F$1978))
+SUMPRODUCT(('Diário 3º PA'!$E$4:$E$1994='Analítico Cx.'!$B107)*('Diário 3º PA'!$B$4:$B$1994&gt;=K$4)*('Diário 3º PA'!$B$4:$B$1994&lt;=EOMONTH(K$4,0))*('Diário 3º PA'!$F$4:$F$1994))
+SUMPRODUCT(('Diário 4º PA'!$E$4:$E$2000='Analítico Cx.'!$B107)*('Diário 4º PA'!$B$4:$B$2000&gt;=K$4)*('Diário 4º PA'!$B$4:$B$2000&lt;=EOMONTH(K$4,0))*('Diário 4º PA'!$F$4:$F$2000))</f>
        <v>0</v>
      </c>
      <c r="L107" s="289">
        <f>SUMPRODUCT(('Diário 1º PA'!$E$4:$E$2007='Analítico Cx.'!$B107)*('Diário 1º PA'!$B$4:$B$2007&gt;=L$4)*('Diário 1º PA'!$B$4:$B$2007&lt;=EOMONTH(L$4,0))*('Diário 1º PA'!$F$4:$F$2007))
+SUMPRODUCT(('Diário 2º PA'!$E$4:$E$1978='Analítico Cx.'!$B107)*('Diário 2º PA'!$B$4:$B$1978&gt;=L$4)*('Diário 2º PA'!$B$4:$B$1978&lt;=EOMONTH(L$4,0))*('Diário 2º PA'!$F$4:$F$1978))
+SUMPRODUCT(('Diário 3º PA'!$E$4:$E$1994='Analítico Cx.'!$B107)*('Diário 3º PA'!$B$4:$B$1994&gt;=L$4)*('Diário 3º PA'!$B$4:$B$1994&lt;=EOMONTH(L$4,0))*('Diário 3º PA'!$F$4:$F$1994))
+SUMPRODUCT(('Diário 4º PA'!$E$4:$E$2000='Analítico Cx.'!$B107)*('Diário 4º PA'!$B$4:$B$2000&gt;=L$4)*('Diário 4º PA'!$B$4:$B$2000&lt;=EOMONTH(L$4,0))*('Diário 4º PA'!$F$4:$F$2000))</f>
        <v>0</v>
      </c>
      <c r="M107" s="289">
        <f>SUMPRODUCT(('Diário 1º PA'!$E$4:$E$2007='Analítico Cx.'!$B107)*('Diário 1º PA'!$B$4:$B$2007&gt;=M$4)*('Diário 1º PA'!$B$4:$B$2007&lt;=EOMONTH(M$4,0))*('Diário 1º PA'!$F$4:$F$2007))
+SUMPRODUCT(('Diário 2º PA'!$E$4:$E$1978='Analítico Cx.'!$B107)*('Diário 2º PA'!$B$4:$B$1978&gt;=M$4)*('Diário 2º PA'!$B$4:$B$1978&lt;=EOMONTH(M$4,0))*('Diário 2º PA'!$F$4:$F$1978))
+SUMPRODUCT(('Diário 3º PA'!$E$4:$E$1994='Analítico Cx.'!$B107)*('Diário 3º PA'!$B$4:$B$1994&gt;=M$4)*('Diário 3º PA'!$B$4:$B$1994&lt;=EOMONTH(M$4,0))*('Diário 3º PA'!$F$4:$F$1994))
+SUMPRODUCT(('Diário 4º PA'!$E$4:$E$2000='Analítico Cx.'!$B107)*('Diário 4º PA'!$B$4:$B$2000&gt;=M$4)*('Diário 4º PA'!$B$4:$B$2000&lt;=EOMONTH(M$4,0))*('Diário 4º PA'!$F$4:$F$2000))</f>
        <v>0</v>
      </c>
      <c r="N107" s="289">
        <f>SUMPRODUCT(('Diário 1º PA'!$E$4:$E$2007='Analítico Cx.'!$B107)*('Diário 1º PA'!$B$4:$B$2007&gt;=N$4)*('Diário 1º PA'!$B$4:$B$2007&lt;=EOMONTH(N$4,0))*('Diário 1º PA'!$F$4:$F$2007))
+SUMPRODUCT(('Diário 2º PA'!$E$4:$E$1978='Analítico Cx.'!$B107)*('Diário 2º PA'!$B$4:$B$1978&gt;=N$4)*('Diário 2º PA'!$B$4:$B$1978&lt;=EOMONTH(N$4,0))*('Diário 2º PA'!$F$4:$F$1978))
+SUMPRODUCT(('Diário 3º PA'!$E$4:$E$1994='Analítico Cx.'!$B107)*('Diário 3º PA'!$B$4:$B$1994&gt;=N$4)*('Diário 3º PA'!$B$4:$B$1994&lt;=EOMONTH(N$4,0))*('Diário 3º PA'!$F$4:$F$1994))
+SUMPRODUCT(('Diário 4º PA'!$E$4:$E$2000='Analítico Cx.'!$B107)*('Diário 4º PA'!$B$4:$B$2000&gt;=N$4)*('Diário 4º PA'!$B$4:$B$2000&lt;=EOMONTH(N$4,0))*('Diário 4º PA'!$F$4:$F$2000))</f>
        <v>0</v>
      </c>
      <c r="O107" s="315">
        <f t="shared" si="19"/>
        <v>17039.849999999999</v>
      </c>
      <c r="P107" s="316">
        <f t="shared" si="20"/>
        <v>8.2781692178502807E-4</v>
      </c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8" spans="1:26" ht="23.25" customHeight="1" x14ac:dyDescent="0.25">
      <c r="A108" s="331" t="s">
        <v>314</v>
      </c>
      <c r="B108" s="246" t="s">
        <v>315</v>
      </c>
      <c r="C108" s="289">
        <f>SUMPRODUCT(('Diário 1º PA'!$E$4:$E$2007='Analítico Cx.'!$B108)*('Diário 1º PA'!$B$4:$B$2007&gt;=C$4)*('Diário 1º PA'!$B$4:$B$2007&lt;=EOMONTH(C$4,0))*('Diário 1º PA'!$F$4:$F$2007))
+SUMPRODUCT(('Diário 2º PA'!$E$4:$E$1978='Analítico Cx.'!$B108)*('Diário 2º PA'!$B$4:$B$1978&gt;=C$4)*('Diário 2º PA'!$B$4:$B$1978&lt;=EOMONTH(C$4,0))*('Diário 2º PA'!$F$4:$F$1978))
+SUMPRODUCT(('Diário 3º PA'!$E$4:$E$1994='Analítico Cx.'!$B108)*('Diário 3º PA'!$B$4:$B$1994&gt;=C$4)*('Diário 3º PA'!$B$4:$B$1994&lt;=EOMONTH(C$4,0))*('Diário 3º PA'!$F$4:$F$1994))
+SUMPRODUCT(('Diário 4º PA'!$E$4:$E$2000='Analítico Cx.'!$B108)*('Diário 4º PA'!$B$4:$B$2000&gt;=C$4)*('Diário 4º PA'!$B$4:$B$2000&lt;=EOMONTH(C$4,0))*('Diário 4º PA'!$F$4:$F$2000))</f>
        <v>700</v>
      </c>
      <c r="D108" s="289">
        <f>SUMPRODUCT(('Diário 1º PA'!$E$4:$E$2007='Analítico Cx.'!$B108)*('Diário 1º PA'!$B$4:$B$2007&gt;=D$4)*('Diário 1º PA'!$B$4:$B$2007&lt;=EOMONTH(D$4,0))*('Diário 1º PA'!$F$4:$F$2007))
+SUMPRODUCT(('Diário 2º PA'!$E$4:$E$1978='Analítico Cx.'!$B108)*('Diário 2º PA'!$B$4:$B$1978&gt;=D$4)*('Diário 2º PA'!$B$4:$B$1978&lt;=EOMONTH(D$4,0))*('Diário 2º PA'!$F$4:$F$1978))
+SUMPRODUCT(('Diário 3º PA'!$E$4:$E$1994='Analítico Cx.'!$B108)*('Diário 3º PA'!$B$4:$B$1994&gt;=D$4)*('Diário 3º PA'!$B$4:$B$1994&lt;=EOMONTH(D$4,0))*('Diário 3º PA'!$F$4:$F$1994))
+SUMPRODUCT(('Diário 4º PA'!$E$4:$E$2000='Analítico Cx.'!$B108)*('Diário 4º PA'!$B$4:$B$2000&gt;=D$4)*('Diário 4º PA'!$B$4:$B$2000&lt;=EOMONTH(D$4,0))*('Diário 4º PA'!$F$4:$F$2000))</f>
        <v>5340</v>
      </c>
      <c r="E108" s="289">
        <f>SUMPRODUCT(('Diário 1º PA'!$E$4:$E$2007='Analítico Cx.'!$B108)*('Diário 1º PA'!$B$4:$B$2007&gt;=E$4)*('Diário 1º PA'!$B$4:$B$2007&lt;=EOMONTH(E$4,0))*('Diário 1º PA'!$F$4:$F$2007))
+SUMPRODUCT(('Diário 2º PA'!$E$4:$E$1978='Analítico Cx.'!$B108)*('Diário 2º PA'!$B$4:$B$1978&gt;=E$4)*('Diário 2º PA'!$B$4:$B$1978&lt;=EOMONTH(E$4,0))*('Diário 2º PA'!$F$4:$F$1978))
+SUMPRODUCT(('Diário 3º PA'!$E$4:$E$1994='Analítico Cx.'!$B108)*('Diário 3º PA'!$B$4:$B$1994&gt;=E$4)*('Diário 3º PA'!$B$4:$B$1994&lt;=EOMONTH(E$4,0))*('Diário 3º PA'!$F$4:$F$1994))
+SUMPRODUCT(('Diário 4º PA'!$E$4:$E$2000='Analítico Cx.'!$B108)*('Diário 4º PA'!$B$4:$B$2000&gt;=E$4)*('Diário 4º PA'!$B$4:$B$2000&lt;=EOMONTH(E$4,0))*('Diário 4º PA'!$F$4:$F$2000))</f>
        <v>3660</v>
      </c>
      <c r="F108" s="289">
        <f>SUMPRODUCT(('Diário 1º PA'!$E$4:$E$2007='Analítico Cx.'!$B108)*('Diário 1º PA'!$B$4:$B$2007&gt;=F$4)*('Diário 1º PA'!$B$4:$B$2007&lt;=EOMONTH(F$4,0))*('Diário 1º PA'!$F$4:$F$2007))
+SUMPRODUCT(('Diário 2º PA'!$E$4:$E$1978='Analítico Cx.'!$B108)*('Diário 2º PA'!$B$4:$B$1978&gt;=F$4)*('Diário 2º PA'!$B$4:$B$1978&lt;=EOMONTH(F$4,0))*('Diário 2º PA'!$F$4:$F$1978))
+SUMPRODUCT(('Diário 3º PA'!$E$4:$E$1994='Analítico Cx.'!$B108)*('Diário 3º PA'!$B$4:$B$1994&gt;=F$4)*('Diário 3º PA'!$B$4:$B$1994&lt;=EOMONTH(F$4,0))*('Diário 3º PA'!$F$4:$F$1994))
+SUMPRODUCT(('Diário 4º PA'!$E$4:$E$2000='Analítico Cx.'!$B108)*('Diário 4º PA'!$B$4:$B$2000&gt;=F$4)*('Diário 4º PA'!$B$4:$B$2000&lt;=EOMONTH(F$4,0))*('Diário 4º PA'!$F$4:$F$2000))</f>
        <v>1540</v>
      </c>
      <c r="G108" s="289">
        <f>SUMPRODUCT(('Diário 1º PA'!$E$4:$E$2007='Analítico Cx.'!$B108)*('Diário 1º PA'!$B$4:$B$2007&gt;=G$4)*('Diário 1º PA'!$B$4:$B$2007&lt;=EOMONTH(G$4,0))*('Diário 1º PA'!$F$4:$F$2007))
+SUMPRODUCT(('Diário 2º PA'!$E$4:$E$1978='Analítico Cx.'!$B108)*('Diário 2º PA'!$B$4:$B$1978&gt;=G$4)*('Diário 2º PA'!$B$4:$B$1978&lt;=EOMONTH(G$4,0))*('Diário 2º PA'!$F$4:$F$1978))
+SUMPRODUCT(('Diário 3º PA'!$E$4:$E$1994='Analítico Cx.'!$B108)*('Diário 3º PA'!$B$4:$B$1994&gt;=G$4)*('Diário 3º PA'!$B$4:$B$1994&lt;=EOMONTH(G$4,0))*('Diário 3º PA'!$F$4:$F$1994))
+SUMPRODUCT(('Diário 4º PA'!$E$4:$E$2000='Analítico Cx.'!$B108)*('Diário 4º PA'!$B$4:$B$2000&gt;=G$4)*('Diário 4º PA'!$B$4:$B$2000&lt;=EOMONTH(G$4,0))*('Diário 4º PA'!$F$4:$F$2000))</f>
        <v>0</v>
      </c>
      <c r="H108" s="289">
        <f>SUMPRODUCT(('Diário 1º PA'!$E$4:$E$2007='Analítico Cx.'!$B108)*('Diário 1º PA'!$B$4:$B$2007&gt;=H$4)*('Diário 1º PA'!$B$4:$B$2007&lt;=EOMONTH(H$4,0))*('Diário 1º PA'!$F$4:$F$2007))
+SUMPRODUCT(('Diário 2º PA'!$E$4:$E$1978='Analítico Cx.'!$B108)*('Diário 2º PA'!$B$4:$B$1978&gt;=H$4)*('Diário 2º PA'!$B$4:$B$1978&lt;=EOMONTH(H$4,0))*('Diário 2º PA'!$F$4:$F$1978))
+SUMPRODUCT(('Diário 3º PA'!$E$4:$E$1994='Analítico Cx.'!$B108)*('Diário 3º PA'!$B$4:$B$1994&gt;=H$4)*('Diário 3º PA'!$B$4:$B$1994&lt;=EOMONTH(H$4,0))*('Diário 3º PA'!$F$4:$F$1994))
+SUMPRODUCT(('Diário 4º PA'!$E$4:$E$2000='Analítico Cx.'!$B108)*('Diário 4º PA'!$B$4:$B$2000&gt;=H$4)*('Diário 4º PA'!$B$4:$B$2000&lt;=EOMONTH(H$4,0))*('Diário 4º PA'!$F$4:$F$2000))</f>
        <v>5120</v>
      </c>
      <c r="I108" s="289">
        <f>SUMPRODUCT(('Diário 1º PA'!$E$4:$E$2007='Analítico Cx.'!$B108)*('Diário 1º PA'!$B$4:$B$2007&gt;=I$4)*('Diário 1º PA'!$B$4:$B$2007&lt;=EOMONTH(I$4,0))*('Diário 1º PA'!$F$4:$F$2007))
+SUMPRODUCT(('Diário 2º PA'!$E$4:$E$1978='Analítico Cx.'!$B108)*('Diário 2º PA'!$B$4:$B$1978&gt;=I$4)*('Diário 2º PA'!$B$4:$B$1978&lt;=EOMONTH(I$4,0))*('Diário 2º PA'!$F$4:$F$1978))
+SUMPRODUCT(('Diário 3º PA'!$E$4:$E$1994='Analítico Cx.'!$B108)*('Diário 3º PA'!$B$4:$B$1994&gt;=I$4)*('Diário 3º PA'!$B$4:$B$1994&lt;=EOMONTH(I$4,0))*('Diário 3º PA'!$F$4:$F$1994))
+SUMPRODUCT(('Diário 4º PA'!$E$4:$E$2000='Analítico Cx.'!$B108)*('Diário 4º PA'!$B$4:$B$2000&gt;=I$4)*('Diário 4º PA'!$B$4:$B$2000&lt;=EOMONTH(I$4,0))*('Diário 4º PA'!$F$4:$F$2000))</f>
        <v>3200</v>
      </c>
      <c r="J108" s="289">
        <f>SUMPRODUCT(('Diário 1º PA'!$E$4:$E$2007='Analítico Cx.'!$B108)*('Diário 1º PA'!$B$4:$B$2007&gt;=J$4)*('Diário 1º PA'!$B$4:$B$2007&lt;=EOMONTH(J$4,0))*('Diário 1º PA'!$F$4:$F$2007))
+SUMPRODUCT(('Diário 2º PA'!$E$4:$E$1978='Analítico Cx.'!$B108)*('Diário 2º PA'!$B$4:$B$1978&gt;=J$4)*('Diário 2º PA'!$B$4:$B$1978&lt;=EOMONTH(J$4,0))*('Diário 2º PA'!$F$4:$F$1978))
+SUMPRODUCT(('Diário 3º PA'!$E$4:$E$1994='Analítico Cx.'!$B108)*('Diário 3º PA'!$B$4:$B$1994&gt;=J$4)*('Diário 3º PA'!$B$4:$B$1994&lt;=EOMONTH(J$4,0))*('Diário 3º PA'!$F$4:$F$1994))
+SUMPRODUCT(('Diário 4º PA'!$E$4:$E$2000='Analítico Cx.'!$B108)*('Diário 4º PA'!$B$4:$B$2000&gt;=J$4)*('Diário 4º PA'!$B$4:$B$2000&lt;=EOMONTH(J$4,0))*('Diário 4º PA'!$F$4:$F$2000))</f>
        <v>0</v>
      </c>
      <c r="K108" s="289">
        <f>SUMPRODUCT(('Diário 1º PA'!$E$4:$E$2007='Analítico Cx.'!$B108)*('Diário 1º PA'!$B$4:$B$2007&gt;=K$4)*('Diário 1º PA'!$B$4:$B$2007&lt;=EOMONTH(K$4,0))*('Diário 1º PA'!$F$4:$F$2007))
+SUMPRODUCT(('Diário 2º PA'!$E$4:$E$1978='Analítico Cx.'!$B108)*('Diário 2º PA'!$B$4:$B$1978&gt;=K$4)*('Diário 2º PA'!$B$4:$B$1978&lt;=EOMONTH(K$4,0))*('Diário 2º PA'!$F$4:$F$1978))
+SUMPRODUCT(('Diário 3º PA'!$E$4:$E$1994='Analítico Cx.'!$B108)*('Diário 3º PA'!$B$4:$B$1994&gt;=K$4)*('Diário 3º PA'!$B$4:$B$1994&lt;=EOMONTH(K$4,0))*('Diário 3º PA'!$F$4:$F$1994))
+SUMPRODUCT(('Diário 4º PA'!$E$4:$E$2000='Analítico Cx.'!$B108)*('Diário 4º PA'!$B$4:$B$2000&gt;=K$4)*('Diário 4º PA'!$B$4:$B$2000&lt;=EOMONTH(K$4,0))*('Diário 4º PA'!$F$4:$F$2000))</f>
        <v>0</v>
      </c>
      <c r="L108" s="289">
        <f>SUMPRODUCT(('Diário 1º PA'!$E$4:$E$2007='Analítico Cx.'!$B108)*('Diário 1º PA'!$B$4:$B$2007&gt;=L$4)*('Diário 1º PA'!$B$4:$B$2007&lt;=EOMONTH(L$4,0))*('Diário 1º PA'!$F$4:$F$2007))
+SUMPRODUCT(('Diário 2º PA'!$E$4:$E$1978='Analítico Cx.'!$B108)*('Diário 2º PA'!$B$4:$B$1978&gt;=L$4)*('Diário 2º PA'!$B$4:$B$1978&lt;=EOMONTH(L$4,0))*('Diário 2º PA'!$F$4:$F$1978))
+SUMPRODUCT(('Diário 3º PA'!$E$4:$E$1994='Analítico Cx.'!$B108)*('Diário 3º PA'!$B$4:$B$1994&gt;=L$4)*('Diário 3º PA'!$B$4:$B$1994&lt;=EOMONTH(L$4,0))*('Diário 3º PA'!$F$4:$F$1994))
+SUMPRODUCT(('Diário 4º PA'!$E$4:$E$2000='Analítico Cx.'!$B108)*('Diário 4º PA'!$B$4:$B$2000&gt;=L$4)*('Diário 4º PA'!$B$4:$B$2000&lt;=EOMONTH(L$4,0))*('Diário 4º PA'!$F$4:$F$2000))</f>
        <v>0</v>
      </c>
      <c r="M108" s="289">
        <f>SUMPRODUCT(('Diário 1º PA'!$E$4:$E$2007='Analítico Cx.'!$B108)*('Diário 1º PA'!$B$4:$B$2007&gt;=M$4)*('Diário 1º PA'!$B$4:$B$2007&lt;=EOMONTH(M$4,0))*('Diário 1º PA'!$F$4:$F$2007))
+SUMPRODUCT(('Diário 2º PA'!$E$4:$E$1978='Analítico Cx.'!$B108)*('Diário 2º PA'!$B$4:$B$1978&gt;=M$4)*('Diário 2º PA'!$B$4:$B$1978&lt;=EOMONTH(M$4,0))*('Diário 2º PA'!$F$4:$F$1978))
+SUMPRODUCT(('Diário 3º PA'!$E$4:$E$1994='Analítico Cx.'!$B108)*('Diário 3º PA'!$B$4:$B$1994&gt;=M$4)*('Diário 3º PA'!$B$4:$B$1994&lt;=EOMONTH(M$4,0))*('Diário 3º PA'!$F$4:$F$1994))
+SUMPRODUCT(('Diário 4º PA'!$E$4:$E$2000='Analítico Cx.'!$B108)*('Diário 4º PA'!$B$4:$B$2000&gt;=M$4)*('Diário 4º PA'!$B$4:$B$2000&lt;=EOMONTH(M$4,0))*('Diário 4º PA'!$F$4:$F$2000))</f>
        <v>0</v>
      </c>
      <c r="N108" s="289">
        <f>SUMPRODUCT(('Diário 1º PA'!$E$4:$E$2007='Analítico Cx.'!$B108)*('Diário 1º PA'!$B$4:$B$2007&gt;=N$4)*('Diário 1º PA'!$B$4:$B$2007&lt;=EOMONTH(N$4,0))*('Diário 1º PA'!$F$4:$F$2007))
+SUMPRODUCT(('Diário 2º PA'!$E$4:$E$1978='Analítico Cx.'!$B108)*('Diário 2º PA'!$B$4:$B$1978&gt;=N$4)*('Diário 2º PA'!$B$4:$B$1978&lt;=EOMONTH(N$4,0))*('Diário 2º PA'!$F$4:$F$1978))
+SUMPRODUCT(('Diário 3º PA'!$E$4:$E$1994='Analítico Cx.'!$B108)*('Diário 3º PA'!$B$4:$B$1994&gt;=N$4)*('Diário 3º PA'!$B$4:$B$1994&lt;=EOMONTH(N$4,0))*('Diário 3º PA'!$F$4:$F$1994))
+SUMPRODUCT(('Diário 4º PA'!$E$4:$E$2000='Analítico Cx.'!$B108)*('Diário 4º PA'!$B$4:$B$2000&gt;=N$4)*('Diário 4º PA'!$B$4:$B$2000&lt;=EOMONTH(N$4,0))*('Diário 4º PA'!$F$4:$F$2000))</f>
        <v>0</v>
      </c>
      <c r="O108" s="315">
        <f t="shared" si="19"/>
        <v>19560</v>
      </c>
      <c r="P108" s="316">
        <f t="shared" si="20"/>
        <v>9.5024891593031336E-4</v>
      </c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</row>
    <row r="109" spans="1:26" ht="23.25" customHeight="1" x14ac:dyDescent="0.25">
      <c r="A109" s="331" t="s">
        <v>316</v>
      </c>
      <c r="B109" s="246" t="s">
        <v>317</v>
      </c>
      <c r="C109" s="289">
        <f>SUMPRODUCT(('Diário 1º PA'!$E$4:$E$2007='Analítico Cx.'!$B109)*('Diário 1º PA'!$B$4:$B$2007&gt;=C$4)*('Diário 1º PA'!$B$4:$B$2007&lt;=EOMONTH(C$4,0))*('Diário 1º PA'!$F$4:$F$2007))
+SUMPRODUCT(('Diário 2º PA'!$E$4:$E$1978='Analítico Cx.'!$B109)*('Diário 2º PA'!$B$4:$B$1978&gt;=C$4)*('Diário 2º PA'!$B$4:$B$1978&lt;=EOMONTH(C$4,0))*('Diário 2º PA'!$F$4:$F$1978))
+SUMPRODUCT(('Diário 3º PA'!$E$4:$E$1994='Analítico Cx.'!$B109)*('Diário 3º PA'!$B$4:$B$1994&gt;=C$4)*('Diário 3º PA'!$B$4:$B$1994&lt;=EOMONTH(C$4,0))*('Diário 3º PA'!$F$4:$F$1994))
+SUMPRODUCT(('Diário 4º PA'!$E$4:$E$2000='Analítico Cx.'!$B109)*('Diário 4º PA'!$B$4:$B$2000&gt;=C$4)*('Diário 4º PA'!$B$4:$B$2000&lt;=EOMONTH(C$4,0))*('Diário 4º PA'!$F$4:$F$2000))</f>
        <v>0</v>
      </c>
      <c r="D109" s="289">
        <f>SUMPRODUCT(('Diário 1º PA'!$E$4:$E$2007='Analítico Cx.'!$B109)*('Diário 1º PA'!$B$4:$B$2007&gt;=D$4)*('Diário 1º PA'!$B$4:$B$2007&lt;=EOMONTH(D$4,0))*('Diário 1º PA'!$F$4:$F$2007))
+SUMPRODUCT(('Diário 2º PA'!$E$4:$E$1978='Analítico Cx.'!$B109)*('Diário 2º PA'!$B$4:$B$1978&gt;=D$4)*('Diário 2º PA'!$B$4:$B$1978&lt;=EOMONTH(D$4,0))*('Diário 2º PA'!$F$4:$F$1978))
+SUMPRODUCT(('Diário 3º PA'!$E$4:$E$1994='Analítico Cx.'!$B109)*('Diário 3º PA'!$B$4:$B$1994&gt;=D$4)*('Diário 3º PA'!$B$4:$B$1994&lt;=EOMONTH(D$4,0))*('Diário 3º PA'!$F$4:$F$1994))
+SUMPRODUCT(('Diário 4º PA'!$E$4:$E$2000='Analítico Cx.'!$B109)*('Diário 4º PA'!$B$4:$B$2000&gt;=D$4)*('Diário 4º PA'!$B$4:$B$2000&lt;=EOMONTH(D$4,0))*('Diário 4º PA'!$F$4:$F$2000))</f>
        <v>0</v>
      </c>
      <c r="E109" s="289">
        <f>SUMPRODUCT(('Diário 1º PA'!$E$4:$E$2007='Analítico Cx.'!$B109)*('Diário 1º PA'!$B$4:$B$2007&gt;=E$4)*('Diário 1º PA'!$B$4:$B$2007&lt;=EOMONTH(E$4,0))*('Diário 1º PA'!$F$4:$F$2007))
+SUMPRODUCT(('Diário 2º PA'!$E$4:$E$1978='Analítico Cx.'!$B109)*('Diário 2º PA'!$B$4:$B$1978&gt;=E$4)*('Diário 2º PA'!$B$4:$B$1978&lt;=EOMONTH(E$4,0))*('Diário 2º PA'!$F$4:$F$1978))
+SUMPRODUCT(('Diário 3º PA'!$E$4:$E$1994='Analítico Cx.'!$B109)*('Diário 3º PA'!$B$4:$B$1994&gt;=E$4)*('Diário 3º PA'!$B$4:$B$1994&lt;=EOMONTH(E$4,0))*('Diário 3º PA'!$F$4:$F$1994))
+SUMPRODUCT(('Diário 4º PA'!$E$4:$E$2000='Analítico Cx.'!$B109)*('Diário 4º PA'!$B$4:$B$2000&gt;=E$4)*('Diário 4º PA'!$B$4:$B$2000&lt;=EOMONTH(E$4,0))*('Diário 4º PA'!$F$4:$F$2000))</f>
        <v>0</v>
      </c>
      <c r="F109" s="289">
        <f>SUMPRODUCT(('Diário 1º PA'!$E$4:$E$2007='Analítico Cx.'!$B109)*('Diário 1º PA'!$B$4:$B$2007&gt;=F$4)*('Diário 1º PA'!$B$4:$B$2007&lt;=EOMONTH(F$4,0))*('Diário 1º PA'!$F$4:$F$2007))
+SUMPRODUCT(('Diário 2º PA'!$E$4:$E$1978='Analítico Cx.'!$B109)*('Diário 2º PA'!$B$4:$B$1978&gt;=F$4)*('Diário 2º PA'!$B$4:$B$1978&lt;=EOMONTH(F$4,0))*('Diário 2º PA'!$F$4:$F$1978))
+SUMPRODUCT(('Diário 3º PA'!$E$4:$E$1994='Analítico Cx.'!$B109)*('Diário 3º PA'!$B$4:$B$1994&gt;=F$4)*('Diário 3º PA'!$B$4:$B$1994&lt;=EOMONTH(F$4,0))*('Diário 3º PA'!$F$4:$F$1994))
+SUMPRODUCT(('Diário 4º PA'!$E$4:$E$2000='Analítico Cx.'!$B109)*('Diário 4º PA'!$B$4:$B$2000&gt;=F$4)*('Diário 4º PA'!$B$4:$B$2000&lt;=EOMONTH(F$4,0))*('Diário 4º PA'!$F$4:$F$2000))</f>
        <v>0</v>
      </c>
      <c r="G109" s="289">
        <f>SUMPRODUCT(('Diário 1º PA'!$E$4:$E$2007='Analítico Cx.'!$B109)*('Diário 1º PA'!$B$4:$B$2007&gt;=G$4)*('Diário 1º PA'!$B$4:$B$2007&lt;=EOMONTH(G$4,0))*('Diário 1º PA'!$F$4:$F$2007))
+SUMPRODUCT(('Diário 2º PA'!$E$4:$E$1978='Analítico Cx.'!$B109)*('Diário 2º PA'!$B$4:$B$1978&gt;=G$4)*('Diário 2º PA'!$B$4:$B$1978&lt;=EOMONTH(G$4,0))*('Diário 2º PA'!$F$4:$F$1978))
+SUMPRODUCT(('Diário 3º PA'!$E$4:$E$1994='Analítico Cx.'!$B109)*('Diário 3º PA'!$B$4:$B$1994&gt;=G$4)*('Diário 3º PA'!$B$4:$B$1994&lt;=EOMONTH(G$4,0))*('Diário 3º PA'!$F$4:$F$1994))
+SUMPRODUCT(('Diário 4º PA'!$E$4:$E$2000='Analítico Cx.'!$B109)*('Diário 4º PA'!$B$4:$B$2000&gt;=G$4)*('Diário 4º PA'!$B$4:$B$2000&lt;=EOMONTH(G$4,0))*('Diário 4º PA'!$F$4:$F$2000))</f>
        <v>0</v>
      </c>
      <c r="H109" s="289">
        <f>SUMPRODUCT(('Diário 1º PA'!$E$4:$E$2007='Analítico Cx.'!$B109)*('Diário 1º PA'!$B$4:$B$2007&gt;=H$4)*('Diário 1º PA'!$B$4:$B$2007&lt;=EOMONTH(H$4,0))*('Diário 1º PA'!$F$4:$F$2007))
+SUMPRODUCT(('Diário 2º PA'!$E$4:$E$1978='Analítico Cx.'!$B109)*('Diário 2º PA'!$B$4:$B$1978&gt;=H$4)*('Diário 2º PA'!$B$4:$B$1978&lt;=EOMONTH(H$4,0))*('Diário 2º PA'!$F$4:$F$1978))
+SUMPRODUCT(('Diário 3º PA'!$E$4:$E$1994='Analítico Cx.'!$B109)*('Diário 3º PA'!$B$4:$B$1994&gt;=H$4)*('Diário 3º PA'!$B$4:$B$1994&lt;=EOMONTH(H$4,0))*('Diário 3º PA'!$F$4:$F$1994))
+SUMPRODUCT(('Diário 4º PA'!$E$4:$E$2000='Analítico Cx.'!$B109)*('Diário 4º PA'!$B$4:$B$2000&gt;=H$4)*('Diário 4º PA'!$B$4:$B$2000&lt;=EOMONTH(H$4,0))*('Diário 4º PA'!$F$4:$F$2000))</f>
        <v>0</v>
      </c>
      <c r="I109" s="289">
        <f>SUMPRODUCT(('Diário 1º PA'!$E$4:$E$2007='Analítico Cx.'!$B109)*('Diário 1º PA'!$B$4:$B$2007&gt;=I$4)*('Diário 1º PA'!$B$4:$B$2007&lt;=EOMONTH(I$4,0))*('Diário 1º PA'!$F$4:$F$2007))
+SUMPRODUCT(('Diário 2º PA'!$E$4:$E$1978='Analítico Cx.'!$B109)*('Diário 2º PA'!$B$4:$B$1978&gt;=I$4)*('Diário 2º PA'!$B$4:$B$1978&lt;=EOMONTH(I$4,0))*('Diário 2º PA'!$F$4:$F$1978))
+SUMPRODUCT(('Diário 3º PA'!$E$4:$E$1994='Analítico Cx.'!$B109)*('Diário 3º PA'!$B$4:$B$1994&gt;=I$4)*('Diário 3º PA'!$B$4:$B$1994&lt;=EOMONTH(I$4,0))*('Diário 3º PA'!$F$4:$F$1994))
+SUMPRODUCT(('Diário 4º PA'!$E$4:$E$2000='Analítico Cx.'!$B109)*('Diário 4º PA'!$B$4:$B$2000&gt;=I$4)*('Diário 4º PA'!$B$4:$B$2000&lt;=EOMONTH(I$4,0))*('Diário 4º PA'!$F$4:$F$2000))</f>
        <v>0</v>
      </c>
      <c r="J109" s="289">
        <f>SUMPRODUCT(('Diário 1º PA'!$E$4:$E$2007='Analítico Cx.'!$B109)*('Diário 1º PA'!$B$4:$B$2007&gt;=J$4)*('Diário 1º PA'!$B$4:$B$2007&lt;=EOMONTH(J$4,0))*('Diário 1º PA'!$F$4:$F$2007))
+SUMPRODUCT(('Diário 2º PA'!$E$4:$E$1978='Analítico Cx.'!$B109)*('Diário 2º PA'!$B$4:$B$1978&gt;=J$4)*('Diário 2º PA'!$B$4:$B$1978&lt;=EOMONTH(J$4,0))*('Diário 2º PA'!$F$4:$F$1978))
+SUMPRODUCT(('Diário 3º PA'!$E$4:$E$1994='Analítico Cx.'!$B109)*('Diário 3º PA'!$B$4:$B$1994&gt;=J$4)*('Diário 3º PA'!$B$4:$B$1994&lt;=EOMONTH(J$4,0))*('Diário 3º PA'!$F$4:$F$1994))
+SUMPRODUCT(('Diário 4º PA'!$E$4:$E$2000='Analítico Cx.'!$B109)*('Diário 4º PA'!$B$4:$B$2000&gt;=J$4)*('Diário 4º PA'!$B$4:$B$2000&lt;=EOMONTH(J$4,0))*('Diário 4º PA'!$F$4:$F$2000))</f>
        <v>0</v>
      </c>
      <c r="K109" s="289">
        <f>SUMPRODUCT(('Diário 1º PA'!$E$4:$E$2007='Analítico Cx.'!$B109)*('Diário 1º PA'!$B$4:$B$2007&gt;=K$4)*('Diário 1º PA'!$B$4:$B$2007&lt;=EOMONTH(K$4,0))*('Diário 1º PA'!$F$4:$F$2007))
+SUMPRODUCT(('Diário 2º PA'!$E$4:$E$1978='Analítico Cx.'!$B109)*('Diário 2º PA'!$B$4:$B$1978&gt;=K$4)*('Diário 2º PA'!$B$4:$B$1978&lt;=EOMONTH(K$4,0))*('Diário 2º PA'!$F$4:$F$1978))
+SUMPRODUCT(('Diário 3º PA'!$E$4:$E$1994='Analítico Cx.'!$B109)*('Diário 3º PA'!$B$4:$B$1994&gt;=K$4)*('Diário 3º PA'!$B$4:$B$1994&lt;=EOMONTH(K$4,0))*('Diário 3º PA'!$F$4:$F$1994))
+SUMPRODUCT(('Diário 4º PA'!$E$4:$E$2000='Analítico Cx.'!$B109)*('Diário 4º PA'!$B$4:$B$2000&gt;=K$4)*('Diário 4º PA'!$B$4:$B$2000&lt;=EOMONTH(K$4,0))*('Diário 4º PA'!$F$4:$F$2000))</f>
        <v>0</v>
      </c>
      <c r="L109" s="289">
        <f>SUMPRODUCT(('Diário 1º PA'!$E$4:$E$2007='Analítico Cx.'!$B109)*('Diário 1º PA'!$B$4:$B$2007&gt;=L$4)*('Diário 1º PA'!$B$4:$B$2007&lt;=EOMONTH(L$4,0))*('Diário 1º PA'!$F$4:$F$2007))
+SUMPRODUCT(('Diário 2º PA'!$E$4:$E$1978='Analítico Cx.'!$B109)*('Diário 2º PA'!$B$4:$B$1978&gt;=L$4)*('Diário 2º PA'!$B$4:$B$1978&lt;=EOMONTH(L$4,0))*('Diário 2º PA'!$F$4:$F$1978))
+SUMPRODUCT(('Diário 3º PA'!$E$4:$E$1994='Analítico Cx.'!$B109)*('Diário 3º PA'!$B$4:$B$1994&gt;=L$4)*('Diário 3º PA'!$B$4:$B$1994&lt;=EOMONTH(L$4,0))*('Diário 3º PA'!$F$4:$F$1994))
+SUMPRODUCT(('Diário 4º PA'!$E$4:$E$2000='Analítico Cx.'!$B109)*('Diário 4º PA'!$B$4:$B$2000&gt;=L$4)*('Diário 4º PA'!$B$4:$B$2000&lt;=EOMONTH(L$4,0))*('Diário 4º PA'!$F$4:$F$2000))</f>
        <v>0</v>
      </c>
      <c r="M109" s="289">
        <f>SUMPRODUCT(('Diário 1º PA'!$E$4:$E$2007='Analítico Cx.'!$B109)*('Diário 1º PA'!$B$4:$B$2007&gt;=M$4)*('Diário 1º PA'!$B$4:$B$2007&lt;=EOMONTH(M$4,0))*('Diário 1º PA'!$F$4:$F$2007))
+SUMPRODUCT(('Diário 2º PA'!$E$4:$E$1978='Analítico Cx.'!$B109)*('Diário 2º PA'!$B$4:$B$1978&gt;=M$4)*('Diário 2º PA'!$B$4:$B$1978&lt;=EOMONTH(M$4,0))*('Diário 2º PA'!$F$4:$F$1978))
+SUMPRODUCT(('Diário 3º PA'!$E$4:$E$1994='Analítico Cx.'!$B109)*('Diário 3º PA'!$B$4:$B$1994&gt;=M$4)*('Diário 3º PA'!$B$4:$B$1994&lt;=EOMONTH(M$4,0))*('Diário 3º PA'!$F$4:$F$1994))
+SUMPRODUCT(('Diário 4º PA'!$E$4:$E$2000='Analítico Cx.'!$B109)*('Diário 4º PA'!$B$4:$B$2000&gt;=M$4)*('Diário 4º PA'!$B$4:$B$2000&lt;=EOMONTH(M$4,0))*('Diário 4º PA'!$F$4:$F$2000))</f>
        <v>0</v>
      </c>
      <c r="N109" s="289">
        <f>SUMPRODUCT(('Diário 1º PA'!$E$4:$E$2007='Analítico Cx.'!$B109)*('Diário 1º PA'!$B$4:$B$2007&gt;=N$4)*('Diário 1º PA'!$B$4:$B$2007&lt;=EOMONTH(N$4,0))*('Diário 1º PA'!$F$4:$F$2007))
+SUMPRODUCT(('Diário 2º PA'!$E$4:$E$1978='Analítico Cx.'!$B109)*('Diário 2º PA'!$B$4:$B$1978&gt;=N$4)*('Diário 2º PA'!$B$4:$B$1978&lt;=EOMONTH(N$4,0))*('Diário 2º PA'!$F$4:$F$1978))
+SUMPRODUCT(('Diário 3º PA'!$E$4:$E$1994='Analítico Cx.'!$B109)*('Diário 3º PA'!$B$4:$B$1994&gt;=N$4)*('Diário 3º PA'!$B$4:$B$1994&lt;=EOMONTH(N$4,0))*('Diário 3º PA'!$F$4:$F$1994))
+SUMPRODUCT(('Diário 4º PA'!$E$4:$E$2000='Analítico Cx.'!$B109)*('Diário 4º PA'!$B$4:$B$2000&gt;=N$4)*('Diário 4º PA'!$B$4:$B$2000&lt;=EOMONTH(N$4,0))*('Diário 4º PA'!$F$4:$F$2000))</f>
        <v>0</v>
      </c>
      <c r="O109" s="315">
        <f t="shared" si="19"/>
        <v>0</v>
      </c>
      <c r="P109" s="316">
        <f t="shared" si="20"/>
        <v>0</v>
      </c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</row>
    <row r="110" spans="1:26" ht="23.25" customHeight="1" x14ac:dyDescent="0.25">
      <c r="A110" s="331" t="s">
        <v>318</v>
      </c>
      <c r="B110" s="246" t="s">
        <v>319</v>
      </c>
      <c r="C110" s="289">
        <f>SUMPRODUCT(('Diário 1º PA'!$E$4:$E$2007='Analítico Cx.'!$B110)*('Diário 1º PA'!$B$4:$B$2007&gt;=C$4)*('Diário 1º PA'!$B$4:$B$2007&lt;=EOMONTH(C$4,0))*('Diário 1º PA'!$F$4:$F$2007))
+SUMPRODUCT(('Diário 2º PA'!$E$4:$E$1978='Analítico Cx.'!$B110)*('Diário 2º PA'!$B$4:$B$1978&gt;=C$4)*('Diário 2º PA'!$B$4:$B$1978&lt;=EOMONTH(C$4,0))*('Diário 2º PA'!$F$4:$F$1978))
+SUMPRODUCT(('Diário 3º PA'!$E$4:$E$1994='Analítico Cx.'!$B110)*('Diário 3º PA'!$B$4:$B$1994&gt;=C$4)*('Diário 3º PA'!$B$4:$B$1994&lt;=EOMONTH(C$4,0))*('Diário 3º PA'!$F$4:$F$1994))
+SUMPRODUCT(('Diário 4º PA'!$E$4:$E$2000='Analítico Cx.'!$B110)*('Diário 4º PA'!$B$4:$B$2000&gt;=C$4)*('Diário 4º PA'!$B$4:$B$2000&lt;=EOMONTH(C$4,0))*('Diário 4º PA'!$F$4:$F$2000))</f>
        <v>10738</v>
      </c>
      <c r="D110" s="289">
        <f>SUMPRODUCT(('Diário 1º PA'!$E$4:$E$2007='Analítico Cx.'!$B110)*('Diário 1º PA'!$B$4:$B$2007&gt;=D$4)*('Diário 1º PA'!$B$4:$B$2007&lt;=EOMONTH(D$4,0))*('Diário 1º PA'!$F$4:$F$2007))
+SUMPRODUCT(('Diário 2º PA'!$E$4:$E$1978='Analítico Cx.'!$B110)*('Diário 2º PA'!$B$4:$B$1978&gt;=D$4)*('Diário 2º PA'!$B$4:$B$1978&lt;=EOMONTH(D$4,0))*('Diário 2º PA'!$F$4:$F$1978))
+SUMPRODUCT(('Diário 3º PA'!$E$4:$E$1994='Analítico Cx.'!$B110)*('Diário 3º PA'!$B$4:$B$1994&gt;=D$4)*('Diário 3º PA'!$B$4:$B$1994&lt;=EOMONTH(D$4,0))*('Diário 3º PA'!$F$4:$F$1994))
+SUMPRODUCT(('Diário 4º PA'!$E$4:$E$2000='Analítico Cx.'!$B110)*('Diário 4º PA'!$B$4:$B$2000&gt;=D$4)*('Diário 4º PA'!$B$4:$B$2000&lt;=EOMONTH(D$4,0))*('Diário 4º PA'!$F$4:$F$2000))</f>
        <v>36600</v>
      </c>
      <c r="E110" s="289">
        <f>SUMPRODUCT(('Diário 1º PA'!$E$4:$E$2007='Analítico Cx.'!$B110)*('Diário 1º PA'!$B$4:$B$2007&gt;=E$4)*('Diário 1º PA'!$B$4:$B$2007&lt;=EOMONTH(E$4,0))*('Diário 1º PA'!$F$4:$F$2007))
+SUMPRODUCT(('Diário 2º PA'!$E$4:$E$1978='Analítico Cx.'!$B110)*('Diário 2º PA'!$B$4:$B$1978&gt;=E$4)*('Diário 2º PA'!$B$4:$B$1978&lt;=EOMONTH(E$4,0))*('Diário 2º PA'!$F$4:$F$1978))
+SUMPRODUCT(('Diário 3º PA'!$E$4:$E$1994='Analítico Cx.'!$B110)*('Diário 3º PA'!$B$4:$B$1994&gt;=E$4)*('Diário 3º PA'!$B$4:$B$1994&lt;=EOMONTH(E$4,0))*('Diário 3º PA'!$F$4:$F$1994))
+SUMPRODUCT(('Diário 4º PA'!$E$4:$E$2000='Analítico Cx.'!$B110)*('Diário 4º PA'!$B$4:$B$2000&gt;=E$4)*('Diário 4º PA'!$B$4:$B$2000&lt;=EOMONTH(E$4,0))*('Diário 4º PA'!$F$4:$F$2000))</f>
        <v>36600</v>
      </c>
      <c r="F110" s="289">
        <f>SUMPRODUCT(('Diário 1º PA'!$E$4:$E$2007='Analítico Cx.'!$B110)*('Diário 1º PA'!$B$4:$B$2007&gt;=F$4)*('Diário 1º PA'!$B$4:$B$2007&lt;=EOMONTH(F$4,0))*('Diário 1º PA'!$F$4:$F$2007))
+SUMPRODUCT(('Diário 2º PA'!$E$4:$E$1978='Analítico Cx.'!$B110)*('Diário 2º PA'!$B$4:$B$1978&gt;=F$4)*('Diário 2º PA'!$B$4:$B$1978&lt;=EOMONTH(F$4,0))*('Diário 2º PA'!$F$4:$F$1978))
+SUMPRODUCT(('Diário 3º PA'!$E$4:$E$1994='Analítico Cx.'!$B110)*('Diário 3º PA'!$B$4:$B$1994&gt;=F$4)*('Diário 3º PA'!$B$4:$B$1994&lt;=EOMONTH(F$4,0))*('Diário 3º PA'!$F$4:$F$1994))
+SUMPRODUCT(('Diário 4º PA'!$E$4:$E$2000='Analítico Cx.'!$B110)*('Diário 4º PA'!$B$4:$B$2000&gt;=F$4)*('Diário 4º PA'!$B$4:$B$2000&lt;=EOMONTH(F$4,0))*('Diário 4º PA'!$F$4:$F$2000))</f>
        <v>41600</v>
      </c>
      <c r="G110" s="289">
        <f>SUMPRODUCT(('Diário 1º PA'!$E$4:$E$2007='Analítico Cx.'!$B110)*('Diário 1º PA'!$B$4:$B$2007&gt;=G$4)*('Diário 1º PA'!$B$4:$B$2007&lt;=EOMONTH(G$4,0))*('Diário 1º PA'!$F$4:$F$2007))
+SUMPRODUCT(('Diário 2º PA'!$E$4:$E$1978='Analítico Cx.'!$B110)*('Diário 2º PA'!$B$4:$B$1978&gt;=G$4)*('Diário 2º PA'!$B$4:$B$1978&lt;=EOMONTH(G$4,0))*('Diário 2º PA'!$F$4:$F$1978))
+SUMPRODUCT(('Diário 3º PA'!$E$4:$E$1994='Analítico Cx.'!$B110)*('Diário 3º PA'!$B$4:$B$1994&gt;=G$4)*('Diário 3º PA'!$B$4:$B$1994&lt;=EOMONTH(G$4,0))*('Diário 3º PA'!$F$4:$F$1994))
+SUMPRODUCT(('Diário 4º PA'!$E$4:$E$2000='Analítico Cx.'!$B110)*('Diário 4º PA'!$B$4:$B$2000&gt;=G$4)*('Diário 4º PA'!$B$4:$B$2000&lt;=EOMONTH(G$4,0))*('Diário 4º PA'!$F$4:$F$2000))</f>
        <v>41600</v>
      </c>
      <c r="H110" s="289">
        <f>SUMPRODUCT(('Diário 1º PA'!$E$4:$E$2007='Analítico Cx.'!$B110)*('Diário 1º PA'!$B$4:$B$2007&gt;=H$4)*('Diário 1º PA'!$B$4:$B$2007&lt;=EOMONTH(H$4,0))*('Diário 1º PA'!$F$4:$F$2007))
+SUMPRODUCT(('Diário 2º PA'!$E$4:$E$1978='Analítico Cx.'!$B110)*('Diário 2º PA'!$B$4:$B$1978&gt;=H$4)*('Diário 2º PA'!$B$4:$B$1978&lt;=EOMONTH(H$4,0))*('Diário 2º PA'!$F$4:$F$1978))
+SUMPRODUCT(('Diário 3º PA'!$E$4:$E$1994='Analítico Cx.'!$B110)*('Diário 3º PA'!$B$4:$B$1994&gt;=H$4)*('Diário 3º PA'!$B$4:$B$1994&lt;=EOMONTH(H$4,0))*('Diário 3º PA'!$F$4:$F$1994))
+SUMPRODUCT(('Diário 4º PA'!$E$4:$E$2000='Analítico Cx.'!$B110)*('Diário 4º PA'!$B$4:$B$2000&gt;=H$4)*('Diário 4º PA'!$B$4:$B$2000&lt;=EOMONTH(H$4,0))*('Diário 4º PA'!$F$4:$F$2000))</f>
        <v>41600</v>
      </c>
      <c r="I110" s="289">
        <f>SUMPRODUCT(('Diário 1º PA'!$E$4:$E$2007='Analítico Cx.'!$B110)*('Diário 1º PA'!$B$4:$B$2007&gt;=I$4)*('Diário 1º PA'!$B$4:$B$2007&lt;=EOMONTH(I$4,0))*('Diário 1º PA'!$F$4:$F$2007))
+SUMPRODUCT(('Diário 2º PA'!$E$4:$E$1978='Analítico Cx.'!$B110)*('Diário 2º PA'!$B$4:$B$1978&gt;=I$4)*('Diário 2º PA'!$B$4:$B$1978&lt;=EOMONTH(I$4,0))*('Diário 2º PA'!$F$4:$F$1978))
+SUMPRODUCT(('Diário 3º PA'!$E$4:$E$1994='Analítico Cx.'!$B110)*('Diário 3º PA'!$B$4:$B$1994&gt;=I$4)*('Diário 3º PA'!$B$4:$B$1994&lt;=EOMONTH(I$4,0))*('Diário 3º PA'!$F$4:$F$1994))
+SUMPRODUCT(('Diário 4º PA'!$E$4:$E$2000='Analítico Cx.'!$B110)*('Diário 4º PA'!$B$4:$B$2000&gt;=I$4)*('Diário 4º PA'!$B$4:$B$2000&lt;=EOMONTH(I$4,0))*('Diário 4º PA'!$F$4:$F$2000))</f>
        <v>41600</v>
      </c>
      <c r="J110" s="289">
        <f>SUMPRODUCT(('Diário 1º PA'!$E$4:$E$2007='Analítico Cx.'!$B110)*('Diário 1º PA'!$B$4:$B$2007&gt;=J$4)*('Diário 1º PA'!$B$4:$B$2007&lt;=EOMONTH(J$4,0))*('Diário 1º PA'!$F$4:$F$2007))
+SUMPRODUCT(('Diário 2º PA'!$E$4:$E$1978='Analítico Cx.'!$B110)*('Diário 2º PA'!$B$4:$B$1978&gt;=J$4)*('Diário 2º PA'!$B$4:$B$1978&lt;=EOMONTH(J$4,0))*('Diário 2º PA'!$F$4:$F$1978))
+SUMPRODUCT(('Diário 3º PA'!$E$4:$E$1994='Analítico Cx.'!$B110)*('Diário 3º PA'!$B$4:$B$1994&gt;=J$4)*('Diário 3º PA'!$B$4:$B$1994&lt;=EOMONTH(J$4,0))*('Diário 3º PA'!$F$4:$F$1994))
+SUMPRODUCT(('Diário 4º PA'!$E$4:$E$2000='Analítico Cx.'!$B110)*('Diário 4º PA'!$B$4:$B$2000&gt;=J$4)*('Diário 4º PA'!$B$4:$B$2000&lt;=EOMONTH(J$4,0))*('Diário 4º PA'!$F$4:$F$2000))</f>
        <v>0</v>
      </c>
      <c r="K110" s="289">
        <f>SUMPRODUCT(('Diário 1º PA'!$E$4:$E$2007='Analítico Cx.'!$B110)*('Diário 1º PA'!$B$4:$B$2007&gt;=K$4)*('Diário 1º PA'!$B$4:$B$2007&lt;=EOMONTH(K$4,0))*('Diário 1º PA'!$F$4:$F$2007))
+SUMPRODUCT(('Diário 2º PA'!$E$4:$E$1978='Analítico Cx.'!$B110)*('Diário 2º PA'!$B$4:$B$1978&gt;=K$4)*('Diário 2º PA'!$B$4:$B$1978&lt;=EOMONTH(K$4,0))*('Diário 2º PA'!$F$4:$F$1978))
+SUMPRODUCT(('Diário 3º PA'!$E$4:$E$1994='Analítico Cx.'!$B110)*('Diário 3º PA'!$B$4:$B$1994&gt;=K$4)*('Diário 3º PA'!$B$4:$B$1994&lt;=EOMONTH(K$4,0))*('Diário 3º PA'!$F$4:$F$1994))
+SUMPRODUCT(('Diário 4º PA'!$E$4:$E$2000='Analítico Cx.'!$B110)*('Diário 4º PA'!$B$4:$B$2000&gt;=K$4)*('Diário 4º PA'!$B$4:$B$2000&lt;=EOMONTH(K$4,0))*('Diário 4º PA'!$F$4:$F$2000))</f>
        <v>0</v>
      </c>
      <c r="L110" s="289">
        <f>SUMPRODUCT(('Diário 1º PA'!$E$4:$E$2007='Analítico Cx.'!$B110)*('Diário 1º PA'!$B$4:$B$2007&gt;=L$4)*('Diário 1º PA'!$B$4:$B$2007&lt;=EOMONTH(L$4,0))*('Diário 1º PA'!$F$4:$F$2007))
+SUMPRODUCT(('Diário 2º PA'!$E$4:$E$1978='Analítico Cx.'!$B110)*('Diário 2º PA'!$B$4:$B$1978&gt;=L$4)*('Diário 2º PA'!$B$4:$B$1978&lt;=EOMONTH(L$4,0))*('Diário 2º PA'!$F$4:$F$1978))
+SUMPRODUCT(('Diário 3º PA'!$E$4:$E$1994='Analítico Cx.'!$B110)*('Diário 3º PA'!$B$4:$B$1994&gt;=L$4)*('Diário 3º PA'!$B$4:$B$1994&lt;=EOMONTH(L$4,0))*('Diário 3º PA'!$F$4:$F$1994))
+SUMPRODUCT(('Diário 4º PA'!$E$4:$E$2000='Analítico Cx.'!$B110)*('Diário 4º PA'!$B$4:$B$2000&gt;=L$4)*('Diário 4º PA'!$B$4:$B$2000&lt;=EOMONTH(L$4,0))*('Diário 4º PA'!$F$4:$F$2000))</f>
        <v>0</v>
      </c>
      <c r="M110" s="289">
        <f>SUMPRODUCT(('Diário 1º PA'!$E$4:$E$2007='Analítico Cx.'!$B110)*('Diário 1º PA'!$B$4:$B$2007&gt;=M$4)*('Diário 1º PA'!$B$4:$B$2007&lt;=EOMONTH(M$4,0))*('Diário 1º PA'!$F$4:$F$2007))
+SUMPRODUCT(('Diário 2º PA'!$E$4:$E$1978='Analítico Cx.'!$B110)*('Diário 2º PA'!$B$4:$B$1978&gt;=M$4)*('Diário 2º PA'!$B$4:$B$1978&lt;=EOMONTH(M$4,0))*('Diário 2º PA'!$F$4:$F$1978))
+SUMPRODUCT(('Diário 3º PA'!$E$4:$E$1994='Analítico Cx.'!$B110)*('Diário 3º PA'!$B$4:$B$1994&gt;=M$4)*('Diário 3º PA'!$B$4:$B$1994&lt;=EOMONTH(M$4,0))*('Diário 3º PA'!$F$4:$F$1994))
+SUMPRODUCT(('Diário 4º PA'!$E$4:$E$2000='Analítico Cx.'!$B110)*('Diário 4º PA'!$B$4:$B$2000&gt;=M$4)*('Diário 4º PA'!$B$4:$B$2000&lt;=EOMONTH(M$4,0))*('Diário 4º PA'!$F$4:$F$2000))</f>
        <v>0</v>
      </c>
      <c r="N110" s="289">
        <f>SUMPRODUCT(('Diário 1º PA'!$E$4:$E$2007='Analítico Cx.'!$B110)*('Diário 1º PA'!$B$4:$B$2007&gt;=N$4)*('Diário 1º PA'!$B$4:$B$2007&lt;=EOMONTH(N$4,0))*('Diário 1º PA'!$F$4:$F$2007))
+SUMPRODUCT(('Diário 2º PA'!$E$4:$E$1978='Analítico Cx.'!$B110)*('Diário 2º PA'!$B$4:$B$1978&gt;=N$4)*('Diário 2º PA'!$B$4:$B$1978&lt;=EOMONTH(N$4,0))*('Diário 2º PA'!$F$4:$F$1978))
+SUMPRODUCT(('Diário 3º PA'!$E$4:$E$1994='Analítico Cx.'!$B110)*('Diário 3º PA'!$B$4:$B$1994&gt;=N$4)*('Diário 3º PA'!$B$4:$B$1994&lt;=EOMONTH(N$4,0))*('Diário 3º PA'!$F$4:$F$1994))
+SUMPRODUCT(('Diário 4º PA'!$E$4:$E$2000='Analítico Cx.'!$B110)*('Diário 4º PA'!$B$4:$B$2000&gt;=N$4)*('Diário 4º PA'!$B$4:$B$2000&lt;=EOMONTH(N$4,0))*('Diário 4º PA'!$F$4:$F$2000))</f>
        <v>0</v>
      </c>
      <c r="O110" s="315">
        <f t="shared" si="19"/>
        <v>250338</v>
      </c>
      <c r="P110" s="316">
        <f t="shared" si="20"/>
        <v>1.2161728686920387E-2</v>
      </c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</row>
    <row r="111" spans="1:26" ht="23.25" customHeight="1" x14ac:dyDescent="0.25">
      <c r="A111" s="331" t="s">
        <v>320</v>
      </c>
      <c r="B111" s="246" t="s">
        <v>321</v>
      </c>
      <c r="C111" s="289">
        <f>SUMPRODUCT(('Diário 1º PA'!$E$4:$E$2007='Analítico Cx.'!$B111)*('Diário 1º PA'!$B$4:$B$2007&gt;=C$4)*('Diário 1º PA'!$B$4:$B$2007&lt;=EOMONTH(C$4,0))*('Diário 1º PA'!$F$4:$F$2007))
+SUMPRODUCT(('Diário 2º PA'!$E$4:$E$1978='Analítico Cx.'!$B111)*('Diário 2º PA'!$B$4:$B$1978&gt;=C$4)*('Diário 2º PA'!$B$4:$B$1978&lt;=EOMONTH(C$4,0))*('Diário 2º PA'!$F$4:$F$1978))
+SUMPRODUCT(('Diário 3º PA'!$E$4:$E$1994='Analítico Cx.'!$B111)*('Diário 3º PA'!$B$4:$B$1994&gt;=C$4)*('Diário 3º PA'!$B$4:$B$1994&lt;=EOMONTH(C$4,0))*('Diário 3º PA'!$F$4:$F$1994))
+SUMPRODUCT(('Diário 4º PA'!$E$4:$E$2000='Analítico Cx.'!$B111)*('Diário 4º PA'!$B$4:$B$2000&gt;=C$4)*('Diário 4º PA'!$B$4:$B$2000&lt;=EOMONTH(C$4,0))*('Diário 4º PA'!$F$4:$F$2000))</f>
        <v>0</v>
      </c>
      <c r="D111" s="289">
        <f>SUMPRODUCT(('Diário 1º PA'!$E$4:$E$2007='Analítico Cx.'!$B111)*('Diário 1º PA'!$B$4:$B$2007&gt;=D$4)*('Diário 1º PA'!$B$4:$B$2007&lt;=EOMONTH(D$4,0))*('Diário 1º PA'!$F$4:$F$2007))
+SUMPRODUCT(('Diário 2º PA'!$E$4:$E$1978='Analítico Cx.'!$B111)*('Diário 2º PA'!$B$4:$B$1978&gt;=D$4)*('Diário 2º PA'!$B$4:$B$1978&lt;=EOMONTH(D$4,0))*('Diário 2º PA'!$F$4:$F$1978))
+SUMPRODUCT(('Diário 3º PA'!$E$4:$E$1994='Analítico Cx.'!$B111)*('Diário 3º PA'!$B$4:$B$1994&gt;=D$4)*('Diário 3º PA'!$B$4:$B$1994&lt;=EOMONTH(D$4,0))*('Diário 3º PA'!$F$4:$F$1994))
+SUMPRODUCT(('Diário 4º PA'!$E$4:$E$2000='Analítico Cx.'!$B111)*('Diário 4º PA'!$B$4:$B$2000&gt;=D$4)*('Diário 4º PA'!$B$4:$B$2000&lt;=EOMONTH(D$4,0))*('Diário 4º PA'!$F$4:$F$2000))</f>
        <v>1980</v>
      </c>
      <c r="E111" s="289">
        <f>SUMPRODUCT(('Diário 1º PA'!$E$4:$E$2007='Analítico Cx.'!$B111)*('Diário 1º PA'!$B$4:$B$2007&gt;=E$4)*('Diário 1º PA'!$B$4:$B$2007&lt;=EOMONTH(E$4,0))*('Diário 1º PA'!$F$4:$F$2007))
+SUMPRODUCT(('Diário 2º PA'!$E$4:$E$1978='Analítico Cx.'!$B111)*('Diário 2º PA'!$B$4:$B$1978&gt;=E$4)*('Diário 2º PA'!$B$4:$B$1978&lt;=EOMONTH(E$4,0))*('Diário 2º PA'!$F$4:$F$1978))
+SUMPRODUCT(('Diário 3º PA'!$E$4:$E$1994='Analítico Cx.'!$B111)*('Diário 3º PA'!$B$4:$B$1994&gt;=E$4)*('Diário 3º PA'!$B$4:$B$1994&lt;=EOMONTH(E$4,0))*('Diário 3º PA'!$F$4:$F$1994))
+SUMPRODUCT(('Diário 4º PA'!$E$4:$E$2000='Analítico Cx.'!$B111)*('Diário 4º PA'!$B$4:$B$2000&gt;=E$4)*('Diário 4º PA'!$B$4:$B$2000&lt;=EOMONTH(E$4,0))*('Diário 4º PA'!$F$4:$F$2000))</f>
        <v>0</v>
      </c>
      <c r="F111" s="289">
        <f>SUMPRODUCT(('Diário 1º PA'!$E$4:$E$2007='Analítico Cx.'!$B111)*('Diário 1º PA'!$B$4:$B$2007&gt;=F$4)*('Diário 1º PA'!$B$4:$B$2007&lt;=EOMONTH(F$4,0))*('Diário 1º PA'!$F$4:$F$2007))
+SUMPRODUCT(('Diário 2º PA'!$E$4:$E$1978='Analítico Cx.'!$B111)*('Diário 2º PA'!$B$4:$B$1978&gt;=F$4)*('Diário 2º PA'!$B$4:$B$1978&lt;=EOMONTH(F$4,0))*('Diário 2º PA'!$F$4:$F$1978))
+SUMPRODUCT(('Diário 3º PA'!$E$4:$E$1994='Analítico Cx.'!$B111)*('Diário 3º PA'!$B$4:$B$1994&gt;=F$4)*('Diário 3º PA'!$B$4:$B$1994&lt;=EOMONTH(F$4,0))*('Diário 3º PA'!$F$4:$F$1994))
+SUMPRODUCT(('Diário 4º PA'!$E$4:$E$2000='Analítico Cx.'!$B111)*('Diário 4º PA'!$B$4:$B$2000&gt;=F$4)*('Diário 4º PA'!$B$4:$B$2000&lt;=EOMONTH(F$4,0))*('Diário 4º PA'!$F$4:$F$2000))</f>
        <v>0</v>
      </c>
      <c r="G111" s="289">
        <f>SUMPRODUCT(('Diário 1º PA'!$E$4:$E$2007='Analítico Cx.'!$B111)*('Diário 1º PA'!$B$4:$B$2007&gt;=G$4)*('Diário 1º PA'!$B$4:$B$2007&lt;=EOMONTH(G$4,0))*('Diário 1º PA'!$F$4:$F$2007))
+SUMPRODUCT(('Diário 2º PA'!$E$4:$E$1978='Analítico Cx.'!$B111)*('Diário 2º PA'!$B$4:$B$1978&gt;=G$4)*('Diário 2º PA'!$B$4:$B$1978&lt;=EOMONTH(G$4,0))*('Diário 2º PA'!$F$4:$F$1978))
+SUMPRODUCT(('Diário 3º PA'!$E$4:$E$1994='Analítico Cx.'!$B111)*('Diário 3º PA'!$B$4:$B$1994&gt;=G$4)*('Diário 3º PA'!$B$4:$B$1994&lt;=EOMONTH(G$4,0))*('Diário 3º PA'!$F$4:$F$1994))
+SUMPRODUCT(('Diário 4º PA'!$E$4:$E$2000='Analítico Cx.'!$B111)*('Diário 4º PA'!$B$4:$B$2000&gt;=G$4)*('Diário 4º PA'!$B$4:$B$2000&lt;=EOMONTH(G$4,0))*('Diário 4º PA'!$F$4:$F$2000))</f>
        <v>0</v>
      </c>
      <c r="H111" s="289">
        <f>SUMPRODUCT(('Diário 1º PA'!$E$4:$E$2007='Analítico Cx.'!$B111)*('Diário 1º PA'!$B$4:$B$2007&gt;=H$4)*('Diário 1º PA'!$B$4:$B$2007&lt;=EOMONTH(H$4,0))*('Diário 1º PA'!$F$4:$F$2007))
+SUMPRODUCT(('Diário 2º PA'!$E$4:$E$1978='Analítico Cx.'!$B111)*('Diário 2º PA'!$B$4:$B$1978&gt;=H$4)*('Diário 2º PA'!$B$4:$B$1978&lt;=EOMONTH(H$4,0))*('Diário 2º PA'!$F$4:$F$1978))
+SUMPRODUCT(('Diário 3º PA'!$E$4:$E$1994='Analítico Cx.'!$B111)*('Diário 3º PA'!$B$4:$B$1994&gt;=H$4)*('Diário 3º PA'!$B$4:$B$1994&lt;=EOMONTH(H$4,0))*('Diário 3º PA'!$F$4:$F$1994))
+SUMPRODUCT(('Diário 4º PA'!$E$4:$E$2000='Analítico Cx.'!$B111)*('Diário 4º PA'!$B$4:$B$2000&gt;=H$4)*('Diário 4º PA'!$B$4:$B$2000&lt;=EOMONTH(H$4,0))*('Diário 4º PA'!$F$4:$F$2000))</f>
        <v>0</v>
      </c>
      <c r="I111" s="289">
        <f>SUMPRODUCT(('Diário 1º PA'!$E$4:$E$2007='Analítico Cx.'!$B111)*('Diário 1º PA'!$B$4:$B$2007&gt;=I$4)*('Diário 1º PA'!$B$4:$B$2007&lt;=EOMONTH(I$4,0))*('Diário 1º PA'!$F$4:$F$2007))
+SUMPRODUCT(('Diário 2º PA'!$E$4:$E$1978='Analítico Cx.'!$B111)*('Diário 2º PA'!$B$4:$B$1978&gt;=I$4)*('Diário 2º PA'!$B$4:$B$1978&lt;=EOMONTH(I$4,0))*('Diário 2º PA'!$F$4:$F$1978))
+SUMPRODUCT(('Diário 3º PA'!$E$4:$E$1994='Analítico Cx.'!$B111)*('Diário 3º PA'!$B$4:$B$1994&gt;=I$4)*('Diário 3º PA'!$B$4:$B$1994&lt;=EOMONTH(I$4,0))*('Diário 3º PA'!$F$4:$F$1994))
+SUMPRODUCT(('Diário 4º PA'!$E$4:$E$2000='Analítico Cx.'!$B111)*('Diário 4º PA'!$B$4:$B$2000&gt;=I$4)*('Diário 4º PA'!$B$4:$B$2000&lt;=EOMONTH(I$4,0))*('Diário 4º PA'!$F$4:$F$2000))</f>
        <v>0</v>
      </c>
      <c r="J111" s="289">
        <f>SUMPRODUCT(('Diário 1º PA'!$E$4:$E$2007='Analítico Cx.'!$B111)*('Diário 1º PA'!$B$4:$B$2007&gt;=J$4)*('Diário 1º PA'!$B$4:$B$2007&lt;=EOMONTH(J$4,0))*('Diário 1º PA'!$F$4:$F$2007))
+SUMPRODUCT(('Diário 2º PA'!$E$4:$E$1978='Analítico Cx.'!$B111)*('Diário 2º PA'!$B$4:$B$1978&gt;=J$4)*('Diário 2º PA'!$B$4:$B$1978&lt;=EOMONTH(J$4,0))*('Diário 2º PA'!$F$4:$F$1978))
+SUMPRODUCT(('Diário 3º PA'!$E$4:$E$1994='Analítico Cx.'!$B111)*('Diário 3º PA'!$B$4:$B$1994&gt;=J$4)*('Diário 3º PA'!$B$4:$B$1994&lt;=EOMONTH(J$4,0))*('Diário 3º PA'!$F$4:$F$1994))
+SUMPRODUCT(('Diário 4º PA'!$E$4:$E$2000='Analítico Cx.'!$B111)*('Diário 4º PA'!$B$4:$B$2000&gt;=J$4)*('Diário 4º PA'!$B$4:$B$2000&lt;=EOMONTH(J$4,0))*('Diário 4º PA'!$F$4:$F$2000))</f>
        <v>0</v>
      </c>
      <c r="K111" s="289">
        <f>SUMPRODUCT(('Diário 1º PA'!$E$4:$E$2007='Analítico Cx.'!$B111)*('Diário 1º PA'!$B$4:$B$2007&gt;=K$4)*('Diário 1º PA'!$B$4:$B$2007&lt;=EOMONTH(K$4,0))*('Diário 1º PA'!$F$4:$F$2007))
+SUMPRODUCT(('Diário 2º PA'!$E$4:$E$1978='Analítico Cx.'!$B111)*('Diário 2º PA'!$B$4:$B$1978&gt;=K$4)*('Diário 2º PA'!$B$4:$B$1978&lt;=EOMONTH(K$4,0))*('Diário 2º PA'!$F$4:$F$1978))
+SUMPRODUCT(('Diário 3º PA'!$E$4:$E$1994='Analítico Cx.'!$B111)*('Diário 3º PA'!$B$4:$B$1994&gt;=K$4)*('Diário 3º PA'!$B$4:$B$1994&lt;=EOMONTH(K$4,0))*('Diário 3º PA'!$F$4:$F$1994))
+SUMPRODUCT(('Diário 4º PA'!$E$4:$E$2000='Analítico Cx.'!$B111)*('Diário 4º PA'!$B$4:$B$2000&gt;=K$4)*('Diário 4º PA'!$B$4:$B$2000&lt;=EOMONTH(K$4,0))*('Diário 4º PA'!$F$4:$F$2000))</f>
        <v>0</v>
      </c>
      <c r="L111" s="289">
        <f>SUMPRODUCT(('Diário 1º PA'!$E$4:$E$2007='Analítico Cx.'!$B111)*('Diário 1º PA'!$B$4:$B$2007&gt;=L$4)*('Diário 1º PA'!$B$4:$B$2007&lt;=EOMONTH(L$4,0))*('Diário 1º PA'!$F$4:$F$2007))
+SUMPRODUCT(('Diário 2º PA'!$E$4:$E$1978='Analítico Cx.'!$B111)*('Diário 2º PA'!$B$4:$B$1978&gt;=L$4)*('Diário 2º PA'!$B$4:$B$1978&lt;=EOMONTH(L$4,0))*('Diário 2º PA'!$F$4:$F$1978))
+SUMPRODUCT(('Diário 3º PA'!$E$4:$E$1994='Analítico Cx.'!$B111)*('Diário 3º PA'!$B$4:$B$1994&gt;=L$4)*('Diário 3º PA'!$B$4:$B$1994&lt;=EOMONTH(L$4,0))*('Diário 3º PA'!$F$4:$F$1994))
+SUMPRODUCT(('Diário 4º PA'!$E$4:$E$2000='Analítico Cx.'!$B111)*('Diário 4º PA'!$B$4:$B$2000&gt;=L$4)*('Diário 4º PA'!$B$4:$B$2000&lt;=EOMONTH(L$4,0))*('Diário 4º PA'!$F$4:$F$2000))</f>
        <v>0</v>
      </c>
      <c r="M111" s="289">
        <f>SUMPRODUCT(('Diário 1º PA'!$E$4:$E$2007='Analítico Cx.'!$B111)*('Diário 1º PA'!$B$4:$B$2007&gt;=M$4)*('Diário 1º PA'!$B$4:$B$2007&lt;=EOMONTH(M$4,0))*('Diário 1º PA'!$F$4:$F$2007))
+SUMPRODUCT(('Diário 2º PA'!$E$4:$E$1978='Analítico Cx.'!$B111)*('Diário 2º PA'!$B$4:$B$1978&gt;=M$4)*('Diário 2º PA'!$B$4:$B$1978&lt;=EOMONTH(M$4,0))*('Diário 2º PA'!$F$4:$F$1978))
+SUMPRODUCT(('Diário 3º PA'!$E$4:$E$1994='Analítico Cx.'!$B111)*('Diário 3º PA'!$B$4:$B$1994&gt;=M$4)*('Diário 3º PA'!$B$4:$B$1994&lt;=EOMONTH(M$4,0))*('Diário 3º PA'!$F$4:$F$1994))
+SUMPRODUCT(('Diário 4º PA'!$E$4:$E$2000='Analítico Cx.'!$B111)*('Diário 4º PA'!$B$4:$B$2000&gt;=M$4)*('Diário 4º PA'!$B$4:$B$2000&lt;=EOMONTH(M$4,0))*('Diário 4º PA'!$F$4:$F$2000))</f>
        <v>0</v>
      </c>
      <c r="N111" s="289">
        <f>SUMPRODUCT(('Diário 1º PA'!$E$4:$E$2007='Analítico Cx.'!$B111)*('Diário 1º PA'!$B$4:$B$2007&gt;=N$4)*('Diário 1º PA'!$B$4:$B$2007&lt;=EOMONTH(N$4,0))*('Diário 1º PA'!$F$4:$F$2007))
+SUMPRODUCT(('Diário 2º PA'!$E$4:$E$1978='Analítico Cx.'!$B111)*('Diário 2º PA'!$B$4:$B$1978&gt;=N$4)*('Diário 2º PA'!$B$4:$B$1978&lt;=EOMONTH(N$4,0))*('Diário 2º PA'!$F$4:$F$1978))
+SUMPRODUCT(('Diário 3º PA'!$E$4:$E$1994='Analítico Cx.'!$B111)*('Diário 3º PA'!$B$4:$B$1994&gt;=N$4)*('Diário 3º PA'!$B$4:$B$1994&lt;=EOMONTH(N$4,0))*('Diário 3º PA'!$F$4:$F$1994))
+SUMPRODUCT(('Diário 4º PA'!$E$4:$E$2000='Analítico Cx.'!$B111)*('Diário 4º PA'!$B$4:$B$2000&gt;=N$4)*('Diário 4º PA'!$B$4:$B$2000&lt;=EOMONTH(N$4,0))*('Diário 4º PA'!$F$4:$F$2000))</f>
        <v>0</v>
      </c>
      <c r="O111" s="315">
        <f t="shared" si="19"/>
        <v>1980</v>
      </c>
      <c r="P111" s="316">
        <f t="shared" si="20"/>
        <v>9.6190841183129878E-5</v>
      </c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</row>
    <row r="112" spans="1:26" ht="23.25" customHeight="1" x14ac:dyDescent="0.25">
      <c r="A112" s="331" t="s">
        <v>322</v>
      </c>
      <c r="B112" s="246" t="s">
        <v>323</v>
      </c>
      <c r="C112" s="289">
        <f>SUMPRODUCT(('Diário 1º PA'!$E$4:$E$2007='Analítico Cx.'!$B112)*('Diário 1º PA'!$B$4:$B$2007&gt;=C$4)*('Diário 1º PA'!$B$4:$B$2007&lt;=EOMONTH(C$4,0))*('Diário 1º PA'!$F$4:$F$2007))
+SUMPRODUCT(('Diário 2º PA'!$E$4:$E$1978='Analítico Cx.'!$B112)*('Diário 2º PA'!$B$4:$B$1978&gt;=C$4)*('Diário 2º PA'!$B$4:$B$1978&lt;=EOMONTH(C$4,0))*('Diário 2º PA'!$F$4:$F$1978))
+SUMPRODUCT(('Diário 3º PA'!$E$4:$E$1994='Analítico Cx.'!$B112)*('Diário 3º PA'!$B$4:$B$1994&gt;=C$4)*('Diário 3º PA'!$B$4:$B$1994&lt;=EOMONTH(C$4,0))*('Diário 3º PA'!$F$4:$F$1994))
+SUMPRODUCT(('Diário 4º PA'!$E$4:$E$2000='Analítico Cx.'!$B112)*('Diário 4º PA'!$B$4:$B$2000&gt;=C$4)*('Diário 4º PA'!$B$4:$B$2000&lt;=EOMONTH(C$4,0))*('Diário 4º PA'!$F$4:$F$2000))</f>
        <v>0</v>
      </c>
      <c r="D112" s="289">
        <f>SUMPRODUCT(('Diário 1º PA'!$E$4:$E$2007='Analítico Cx.'!$B112)*('Diário 1º PA'!$B$4:$B$2007&gt;=D$4)*('Diário 1º PA'!$B$4:$B$2007&lt;=EOMONTH(D$4,0))*('Diário 1º PA'!$F$4:$F$2007))
+SUMPRODUCT(('Diário 2º PA'!$E$4:$E$1978='Analítico Cx.'!$B112)*('Diário 2º PA'!$B$4:$B$1978&gt;=D$4)*('Diário 2º PA'!$B$4:$B$1978&lt;=EOMONTH(D$4,0))*('Diário 2º PA'!$F$4:$F$1978))
+SUMPRODUCT(('Diário 3º PA'!$E$4:$E$1994='Analítico Cx.'!$B112)*('Diário 3º PA'!$B$4:$B$1994&gt;=D$4)*('Diário 3º PA'!$B$4:$B$1994&lt;=EOMONTH(D$4,0))*('Diário 3º PA'!$F$4:$F$1994))
+SUMPRODUCT(('Diário 4º PA'!$E$4:$E$2000='Analítico Cx.'!$B112)*('Diário 4º PA'!$B$4:$B$2000&gt;=D$4)*('Diário 4º PA'!$B$4:$B$2000&lt;=EOMONTH(D$4,0))*('Diário 4º PA'!$F$4:$F$2000))</f>
        <v>0</v>
      </c>
      <c r="E112" s="289">
        <f>SUMPRODUCT(('Diário 1º PA'!$E$4:$E$2007='Analítico Cx.'!$B112)*('Diário 1º PA'!$B$4:$B$2007&gt;=E$4)*('Diário 1º PA'!$B$4:$B$2007&lt;=EOMONTH(E$4,0))*('Diário 1º PA'!$F$4:$F$2007))
+SUMPRODUCT(('Diário 2º PA'!$E$4:$E$1978='Analítico Cx.'!$B112)*('Diário 2º PA'!$B$4:$B$1978&gt;=E$4)*('Diário 2º PA'!$B$4:$B$1978&lt;=EOMONTH(E$4,0))*('Diário 2º PA'!$F$4:$F$1978))
+SUMPRODUCT(('Diário 3º PA'!$E$4:$E$1994='Analítico Cx.'!$B112)*('Diário 3º PA'!$B$4:$B$1994&gt;=E$4)*('Diário 3º PA'!$B$4:$B$1994&lt;=EOMONTH(E$4,0))*('Diário 3º PA'!$F$4:$F$1994))
+SUMPRODUCT(('Diário 4º PA'!$E$4:$E$2000='Analítico Cx.'!$B112)*('Diário 4º PA'!$B$4:$B$2000&gt;=E$4)*('Diário 4º PA'!$B$4:$B$2000&lt;=EOMONTH(E$4,0))*('Diário 4º PA'!$F$4:$F$2000))</f>
        <v>0</v>
      </c>
      <c r="F112" s="289">
        <f>SUMPRODUCT(('Diário 1º PA'!$E$4:$E$2007='Analítico Cx.'!$B112)*('Diário 1º PA'!$B$4:$B$2007&gt;=F$4)*('Diário 1º PA'!$B$4:$B$2007&lt;=EOMONTH(F$4,0))*('Diário 1º PA'!$F$4:$F$2007))
+SUMPRODUCT(('Diário 2º PA'!$E$4:$E$1978='Analítico Cx.'!$B112)*('Diário 2º PA'!$B$4:$B$1978&gt;=F$4)*('Diário 2º PA'!$B$4:$B$1978&lt;=EOMONTH(F$4,0))*('Diário 2º PA'!$F$4:$F$1978))
+SUMPRODUCT(('Diário 3º PA'!$E$4:$E$1994='Analítico Cx.'!$B112)*('Diário 3º PA'!$B$4:$B$1994&gt;=F$4)*('Diário 3º PA'!$B$4:$B$1994&lt;=EOMONTH(F$4,0))*('Diário 3º PA'!$F$4:$F$1994))
+SUMPRODUCT(('Diário 4º PA'!$E$4:$E$2000='Analítico Cx.'!$B112)*('Diário 4º PA'!$B$4:$B$2000&gt;=F$4)*('Diário 4º PA'!$B$4:$B$2000&lt;=EOMONTH(F$4,0))*('Diário 4º PA'!$F$4:$F$2000))</f>
        <v>0</v>
      </c>
      <c r="G112" s="289">
        <f>SUMPRODUCT(('Diário 1º PA'!$E$4:$E$2007='Analítico Cx.'!$B112)*('Diário 1º PA'!$B$4:$B$2007&gt;=G$4)*('Diário 1º PA'!$B$4:$B$2007&lt;=EOMONTH(G$4,0))*('Diário 1º PA'!$F$4:$F$2007))
+SUMPRODUCT(('Diário 2º PA'!$E$4:$E$1978='Analítico Cx.'!$B112)*('Diário 2º PA'!$B$4:$B$1978&gt;=G$4)*('Diário 2º PA'!$B$4:$B$1978&lt;=EOMONTH(G$4,0))*('Diário 2º PA'!$F$4:$F$1978))
+SUMPRODUCT(('Diário 3º PA'!$E$4:$E$1994='Analítico Cx.'!$B112)*('Diário 3º PA'!$B$4:$B$1994&gt;=G$4)*('Diário 3º PA'!$B$4:$B$1994&lt;=EOMONTH(G$4,0))*('Diário 3º PA'!$F$4:$F$1994))
+SUMPRODUCT(('Diário 4º PA'!$E$4:$E$2000='Analítico Cx.'!$B112)*('Diário 4º PA'!$B$4:$B$2000&gt;=G$4)*('Diário 4º PA'!$B$4:$B$2000&lt;=EOMONTH(G$4,0))*('Diário 4º PA'!$F$4:$F$2000))</f>
        <v>940</v>
      </c>
      <c r="H112" s="289">
        <f>SUMPRODUCT(('Diário 1º PA'!$E$4:$E$2007='Analítico Cx.'!$B112)*('Diário 1º PA'!$B$4:$B$2007&gt;=H$4)*('Diário 1º PA'!$B$4:$B$2007&lt;=EOMONTH(H$4,0))*('Diário 1º PA'!$F$4:$F$2007))
+SUMPRODUCT(('Diário 2º PA'!$E$4:$E$1978='Analítico Cx.'!$B112)*('Diário 2º PA'!$B$4:$B$1978&gt;=H$4)*('Diário 2º PA'!$B$4:$B$1978&lt;=EOMONTH(H$4,0))*('Diário 2º PA'!$F$4:$F$1978))
+SUMPRODUCT(('Diário 3º PA'!$E$4:$E$1994='Analítico Cx.'!$B112)*('Diário 3º PA'!$B$4:$B$1994&gt;=H$4)*('Diário 3º PA'!$B$4:$B$1994&lt;=EOMONTH(H$4,0))*('Diário 3º PA'!$F$4:$F$1994))
+SUMPRODUCT(('Diário 4º PA'!$E$4:$E$2000='Analítico Cx.'!$B112)*('Diário 4º PA'!$B$4:$B$2000&gt;=H$4)*('Diário 4º PA'!$B$4:$B$2000&lt;=EOMONTH(H$4,0))*('Diário 4º PA'!$F$4:$F$2000))</f>
        <v>0</v>
      </c>
      <c r="I112" s="289">
        <f>SUMPRODUCT(('Diário 1º PA'!$E$4:$E$2007='Analítico Cx.'!$B112)*('Diário 1º PA'!$B$4:$B$2007&gt;=I$4)*('Diário 1º PA'!$B$4:$B$2007&lt;=EOMONTH(I$4,0))*('Diário 1º PA'!$F$4:$F$2007))
+SUMPRODUCT(('Diário 2º PA'!$E$4:$E$1978='Analítico Cx.'!$B112)*('Diário 2º PA'!$B$4:$B$1978&gt;=I$4)*('Diário 2º PA'!$B$4:$B$1978&lt;=EOMONTH(I$4,0))*('Diário 2º PA'!$F$4:$F$1978))
+SUMPRODUCT(('Diário 3º PA'!$E$4:$E$1994='Analítico Cx.'!$B112)*('Diário 3º PA'!$B$4:$B$1994&gt;=I$4)*('Diário 3º PA'!$B$4:$B$1994&lt;=EOMONTH(I$4,0))*('Diário 3º PA'!$F$4:$F$1994))
+SUMPRODUCT(('Diário 4º PA'!$E$4:$E$2000='Analítico Cx.'!$B112)*('Diário 4º PA'!$B$4:$B$2000&gt;=I$4)*('Diário 4º PA'!$B$4:$B$2000&lt;=EOMONTH(I$4,0))*('Diário 4º PA'!$F$4:$F$2000))</f>
        <v>6430</v>
      </c>
      <c r="J112" s="289">
        <f>SUMPRODUCT(('Diário 1º PA'!$E$4:$E$2007='Analítico Cx.'!$B112)*('Diário 1º PA'!$B$4:$B$2007&gt;=J$4)*('Diário 1º PA'!$B$4:$B$2007&lt;=EOMONTH(J$4,0))*('Diário 1º PA'!$F$4:$F$2007))
+SUMPRODUCT(('Diário 2º PA'!$E$4:$E$1978='Analítico Cx.'!$B112)*('Diário 2º PA'!$B$4:$B$1978&gt;=J$4)*('Diário 2º PA'!$B$4:$B$1978&lt;=EOMONTH(J$4,0))*('Diário 2º PA'!$F$4:$F$1978))
+SUMPRODUCT(('Diário 3º PA'!$E$4:$E$1994='Analítico Cx.'!$B112)*('Diário 3º PA'!$B$4:$B$1994&gt;=J$4)*('Diário 3º PA'!$B$4:$B$1994&lt;=EOMONTH(J$4,0))*('Diário 3º PA'!$F$4:$F$1994))
+SUMPRODUCT(('Diário 4º PA'!$E$4:$E$2000='Analítico Cx.'!$B112)*('Diário 4º PA'!$B$4:$B$2000&gt;=J$4)*('Diário 4º PA'!$B$4:$B$2000&lt;=EOMONTH(J$4,0))*('Diário 4º PA'!$F$4:$F$2000))</f>
        <v>0</v>
      </c>
      <c r="K112" s="289">
        <f>SUMPRODUCT(('Diário 1º PA'!$E$4:$E$2007='Analítico Cx.'!$B112)*('Diário 1º PA'!$B$4:$B$2007&gt;=K$4)*('Diário 1º PA'!$B$4:$B$2007&lt;=EOMONTH(K$4,0))*('Diário 1º PA'!$F$4:$F$2007))
+SUMPRODUCT(('Diário 2º PA'!$E$4:$E$1978='Analítico Cx.'!$B112)*('Diário 2º PA'!$B$4:$B$1978&gt;=K$4)*('Diário 2º PA'!$B$4:$B$1978&lt;=EOMONTH(K$4,0))*('Diário 2º PA'!$F$4:$F$1978))
+SUMPRODUCT(('Diário 3º PA'!$E$4:$E$1994='Analítico Cx.'!$B112)*('Diário 3º PA'!$B$4:$B$1994&gt;=K$4)*('Diário 3º PA'!$B$4:$B$1994&lt;=EOMONTH(K$4,0))*('Diário 3º PA'!$F$4:$F$1994))
+SUMPRODUCT(('Diário 4º PA'!$E$4:$E$2000='Analítico Cx.'!$B112)*('Diário 4º PA'!$B$4:$B$2000&gt;=K$4)*('Diário 4º PA'!$B$4:$B$2000&lt;=EOMONTH(K$4,0))*('Diário 4º PA'!$F$4:$F$2000))</f>
        <v>0</v>
      </c>
      <c r="L112" s="289">
        <f>SUMPRODUCT(('Diário 1º PA'!$E$4:$E$2007='Analítico Cx.'!$B112)*('Diário 1º PA'!$B$4:$B$2007&gt;=L$4)*('Diário 1º PA'!$B$4:$B$2007&lt;=EOMONTH(L$4,0))*('Diário 1º PA'!$F$4:$F$2007))
+SUMPRODUCT(('Diário 2º PA'!$E$4:$E$1978='Analítico Cx.'!$B112)*('Diário 2º PA'!$B$4:$B$1978&gt;=L$4)*('Diário 2º PA'!$B$4:$B$1978&lt;=EOMONTH(L$4,0))*('Diário 2º PA'!$F$4:$F$1978))
+SUMPRODUCT(('Diário 3º PA'!$E$4:$E$1994='Analítico Cx.'!$B112)*('Diário 3º PA'!$B$4:$B$1994&gt;=L$4)*('Diário 3º PA'!$B$4:$B$1994&lt;=EOMONTH(L$4,0))*('Diário 3º PA'!$F$4:$F$1994))
+SUMPRODUCT(('Diário 4º PA'!$E$4:$E$2000='Analítico Cx.'!$B112)*('Diário 4º PA'!$B$4:$B$2000&gt;=L$4)*('Diário 4º PA'!$B$4:$B$2000&lt;=EOMONTH(L$4,0))*('Diário 4º PA'!$F$4:$F$2000))</f>
        <v>0</v>
      </c>
      <c r="M112" s="289">
        <f>SUMPRODUCT(('Diário 1º PA'!$E$4:$E$2007='Analítico Cx.'!$B112)*('Diário 1º PA'!$B$4:$B$2007&gt;=M$4)*('Diário 1º PA'!$B$4:$B$2007&lt;=EOMONTH(M$4,0))*('Diário 1º PA'!$F$4:$F$2007))
+SUMPRODUCT(('Diário 2º PA'!$E$4:$E$1978='Analítico Cx.'!$B112)*('Diário 2º PA'!$B$4:$B$1978&gt;=M$4)*('Diário 2º PA'!$B$4:$B$1978&lt;=EOMONTH(M$4,0))*('Diário 2º PA'!$F$4:$F$1978))
+SUMPRODUCT(('Diário 3º PA'!$E$4:$E$1994='Analítico Cx.'!$B112)*('Diário 3º PA'!$B$4:$B$1994&gt;=M$4)*('Diário 3º PA'!$B$4:$B$1994&lt;=EOMONTH(M$4,0))*('Diário 3º PA'!$F$4:$F$1994))
+SUMPRODUCT(('Diário 4º PA'!$E$4:$E$2000='Analítico Cx.'!$B112)*('Diário 4º PA'!$B$4:$B$2000&gt;=M$4)*('Diário 4º PA'!$B$4:$B$2000&lt;=EOMONTH(M$4,0))*('Diário 4º PA'!$F$4:$F$2000))</f>
        <v>0</v>
      </c>
      <c r="N112" s="289">
        <f>SUMPRODUCT(('Diário 1º PA'!$E$4:$E$2007='Analítico Cx.'!$B112)*('Diário 1º PA'!$B$4:$B$2007&gt;=N$4)*('Diário 1º PA'!$B$4:$B$2007&lt;=EOMONTH(N$4,0))*('Diário 1º PA'!$F$4:$F$2007))
+SUMPRODUCT(('Diário 2º PA'!$E$4:$E$1978='Analítico Cx.'!$B112)*('Diário 2º PA'!$B$4:$B$1978&gt;=N$4)*('Diário 2º PA'!$B$4:$B$1978&lt;=EOMONTH(N$4,0))*('Diário 2º PA'!$F$4:$F$1978))
+SUMPRODUCT(('Diário 3º PA'!$E$4:$E$1994='Analítico Cx.'!$B112)*('Diário 3º PA'!$B$4:$B$1994&gt;=N$4)*('Diário 3º PA'!$B$4:$B$1994&lt;=EOMONTH(N$4,0))*('Diário 3º PA'!$F$4:$F$1994))
+SUMPRODUCT(('Diário 4º PA'!$E$4:$E$2000='Analítico Cx.'!$B112)*('Diário 4º PA'!$B$4:$B$2000&gt;=N$4)*('Diário 4º PA'!$B$4:$B$2000&lt;=EOMONTH(N$4,0))*('Diário 4º PA'!$F$4:$F$2000))</f>
        <v>0</v>
      </c>
      <c r="O112" s="315">
        <f t="shared" si="19"/>
        <v>7370</v>
      </c>
      <c r="P112" s="316">
        <f t="shared" si="20"/>
        <v>3.5804368662609452E-4</v>
      </c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</row>
    <row r="113" spans="1:26" ht="23.25" customHeight="1" x14ac:dyDescent="0.25">
      <c r="A113" s="331" t="s">
        <v>324</v>
      </c>
      <c r="B113" s="246" t="s">
        <v>325</v>
      </c>
      <c r="C113" s="289">
        <f>SUMPRODUCT(('Diário 1º PA'!$E$4:$E$2007='Analítico Cx.'!$B113)*('Diário 1º PA'!$B$4:$B$2007&gt;=C$4)*('Diário 1º PA'!$B$4:$B$2007&lt;=EOMONTH(C$4,0))*('Diário 1º PA'!$F$4:$F$2007))
+SUMPRODUCT(('Diário 2º PA'!$E$4:$E$1978='Analítico Cx.'!$B113)*('Diário 2º PA'!$B$4:$B$1978&gt;=C$4)*('Diário 2º PA'!$B$4:$B$1978&lt;=EOMONTH(C$4,0))*('Diário 2º PA'!$F$4:$F$1978))
+SUMPRODUCT(('Diário 3º PA'!$E$4:$E$1994='Analítico Cx.'!$B113)*('Diário 3º PA'!$B$4:$B$1994&gt;=C$4)*('Diário 3º PA'!$B$4:$B$1994&lt;=EOMONTH(C$4,0))*('Diário 3º PA'!$F$4:$F$1994))
+SUMPRODUCT(('Diário 4º PA'!$E$4:$E$2000='Analítico Cx.'!$B113)*('Diário 4º PA'!$B$4:$B$2000&gt;=C$4)*('Diário 4º PA'!$B$4:$B$2000&lt;=EOMONTH(C$4,0))*('Diário 4º PA'!$F$4:$F$2000))</f>
        <v>7649.2800000000007</v>
      </c>
      <c r="D113" s="289">
        <f>SUMPRODUCT(('Diário 1º PA'!$E$4:$E$2007='Analítico Cx.'!$B113)*('Diário 1º PA'!$B$4:$B$2007&gt;=D$4)*('Diário 1º PA'!$B$4:$B$2007&lt;=EOMONTH(D$4,0))*('Diário 1º PA'!$F$4:$F$2007))
+SUMPRODUCT(('Diário 2º PA'!$E$4:$E$1978='Analítico Cx.'!$B113)*('Diário 2º PA'!$B$4:$B$1978&gt;=D$4)*('Diário 2º PA'!$B$4:$B$1978&lt;=EOMONTH(D$4,0))*('Diário 2º PA'!$F$4:$F$1978))
+SUMPRODUCT(('Diário 3º PA'!$E$4:$E$1994='Analítico Cx.'!$B113)*('Diário 3º PA'!$B$4:$B$1994&gt;=D$4)*('Diário 3º PA'!$B$4:$B$1994&lt;=EOMONTH(D$4,0))*('Diário 3º PA'!$F$4:$F$1994))
+SUMPRODUCT(('Diário 4º PA'!$E$4:$E$2000='Analítico Cx.'!$B113)*('Diário 4º PA'!$B$4:$B$2000&gt;=D$4)*('Diário 4º PA'!$B$4:$B$2000&lt;=EOMONTH(D$4,0))*('Diário 4º PA'!$F$4:$F$2000))</f>
        <v>14014.21</v>
      </c>
      <c r="E113" s="289">
        <f>SUMPRODUCT(('Diário 1º PA'!$E$4:$E$2007='Analítico Cx.'!$B113)*('Diário 1º PA'!$B$4:$B$2007&gt;=E$4)*('Diário 1º PA'!$B$4:$B$2007&lt;=EOMONTH(E$4,0))*('Diário 1º PA'!$F$4:$F$2007))
+SUMPRODUCT(('Diário 2º PA'!$E$4:$E$1978='Analítico Cx.'!$B113)*('Diário 2º PA'!$B$4:$B$1978&gt;=E$4)*('Diário 2º PA'!$B$4:$B$1978&lt;=EOMONTH(E$4,0))*('Diário 2º PA'!$F$4:$F$1978))
+SUMPRODUCT(('Diário 3º PA'!$E$4:$E$1994='Analítico Cx.'!$B113)*('Diário 3º PA'!$B$4:$B$1994&gt;=E$4)*('Diário 3º PA'!$B$4:$B$1994&lt;=EOMONTH(E$4,0))*('Diário 3º PA'!$F$4:$F$1994))
+SUMPRODUCT(('Diário 4º PA'!$E$4:$E$2000='Analítico Cx.'!$B113)*('Diário 4º PA'!$B$4:$B$2000&gt;=E$4)*('Diário 4º PA'!$B$4:$B$2000&lt;=EOMONTH(E$4,0))*('Diário 4º PA'!$F$4:$F$2000))</f>
        <v>18557.259999999995</v>
      </c>
      <c r="F113" s="289">
        <f>SUMPRODUCT(('Diário 1º PA'!$E$4:$E$2007='Analítico Cx.'!$B113)*('Diário 1º PA'!$B$4:$B$2007&gt;=F$4)*('Diário 1º PA'!$B$4:$B$2007&lt;=EOMONTH(F$4,0))*('Diário 1º PA'!$F$4:$F$2007))
+SUMPRODUCT(('Diário 2º PA'!$E$4:$E$1978='Analítico Cx.'!$B113)*('Diário 2º PA'!$B$4:$B$1978&gt;=F$4)*('Diário 2º PA'!$B$4:$B$1978&lt;=EOMONTH(F$4,0))*('Diário 2º PA'!$F$4:$F$1978))
+SUMPRODUCT(('Diário 3º PA'!$E$4:$E$1994='Analítico Cx.'!$B113)*('Diário 3º PA'!$B$4:$B$1994&gt;=F$4)*('Diário 3º PA'!$B$4:$B$1994&lt;=EOMONTH(F$4,0))*('Diário 3º PA'!$F$4:$F$1994))
+SUMPRODUCT(('Diário 4º PA'!$E$4:$E$2000='Analítico Cx.'!$B113)*('Diário 4º PA'!$B$4:$B$2000&gt;=F$4)*('Diário 4º PA'!$B$4:$B$2000&lt;=EOMONTH(F$4,0))*('Diário 4º PA'!$F$4:$F$2000))</f>
        <v>21089.789999999997</v>
      </c>
      <c r="G113" s="289">
        <f>SUMPRODUCT(('Diário 1º PA'!$E$4:$E$2007='Analítico Cx.'!$B113)*('Diário 1º PA'!$B$4:$B$2007&gt;=G$4)*('Diário 1º PA'!$B$4:$B$2007&lt;=EOMONTH(G$4,0))*('Diário 1º PA'!$F$4:$F$2007))
+SUMPRODUCT(('Diário 2º PA'!$E$4:$E$1978='Analítico Cx.'!$B113)*('Diário 2º PA'!$B$4:$B$1978&gt;=G$4)*('Diário 2º PA'!$B$4:$B$1978&lt;=EOMONTH(G$4,0))*('Diário 2º PA'!$F$4:$F$1978))
+SUMPRODUCT(('Diário 3º PA'!$E$4:$E$1994='Analítico Cx.'!$B113)*('Diário 3º PA'!$B$4:$B$1994&gt;=G$4)*('Diário 3º PA'!$B$4:$B$1994&lt;=EOMONTH(G$4,0))*('Diário 3º PA'!$F$4:$F$1994))
+SUMPRODUCT(('Diário 4º PA'!$E$4:$E$2000='Analítico Cx.'!$B113)*('Diário 4º PA'!$B$4:$B$2000&gt;=G$4)*('Diário 4º PA'!$B$4:$B$2000&lt;=EOMONTH(G$4,0))*('Diário 4º PA'!$F$4:$F$2000))</f>
        <v>21124.020000000004</v>
      </c>
      <c r="H113" s="289">
        <f>SUMPRODUCT(('Diário 1º PA'!$E$4:$E$2007='Analítico Cx.'!$B113)*('Diário 1º PA'!$B$4:$B$2007&gt;=H$4)*('Diário 1º PA'!$B$4:$B$2007&lt;=EOMONTH(H$4,0))*('Diário 1º PA'!$F$4:$F$2007))
+SUMPRODUCT(('Diário 2º PA'!$E$4:$E$1978='Analítico Cx.'!$B113)*('Diário 2º PA'!$B$4:$B$1978&gt;=H$4)*('Diário 2º PA'!$B$4:$B$1978&lt;=EOMONTH(H$4,0))*('Diário 2º PA'!$F$4:$F$1978))
+SUMPRODUCT(('Diário 3º PA'!$E$4:$E$1994='Analítico Cx.'!$B113)*('Diário 3º PA'!$B$4:$B$1994&gt;=H$4)*('Diário 3º PA'!$B$4:$B$1994&lt;=EOMONTH(H$4,0))*('Diário 3º PA'!$F$4:$F$1994))
+SUMPRODUCT(('Diário 4º PA'!$E$4:$E$2000='Analítico Cx.'!$B113)*('Diário 4º PA'!$B$4:$B$2000&gt;=H$4)*('Diário 4º PA'!$B$4:$B$2000&lt;=EOMONTH(H$4,0))*('Diário 4º PA'!$F$4:$F$2000))</f>
        <v>20117.849999999995</v>
      </c>
      <c r="I113" s="289">
        <f>SUMPRODUCT(('Diário 1º PA'!$E$4:$E$2007='Analítico Cx.'!$B113)*('Diário 1º PA'!$B$4:$B$2007&gt;=I$4)*('Diário 1º PA'!$B$4:$B$2007&lt;=EOMONTH(I$4,0))*('Diário 1º PA'!$F$4:$F$2007))
+SUMPRODUCT(('Diário 2º PA'!$E$4:$E$1978='Analítico Cx.'!$B113)*('Diário 2º PA'!$B$4:$B$1978&gt;=I$4)*('Diário 2º PA'!$B$4:$B$1978&lt;=EOMONTH(I$4,0))*('Diário 2º PA'!$F$4:$F$1978))
+SUMPRODUCT(('Diário 3º PA'!$E$4:$E$1994='Analítico Cx.'!$B113)*('Diário 3º PA'!$B$4:$B$1994&gt;=I$4)*('Diário 3º PA'!$B$4:$B$1994&lt;=EOMONTH(I$4,0))*('Diário 3º PA'!$F$4:$F$1994))
+SUMPRODUCT(('Diário 4º PA'!$E$4:$E$2000='Analítico Cx.'!$B113)*('Diário 4º PA'!$B$4:$B$2000&gt;=I$4)*('Diário 4º PA'!$B$4:$B$2000&lt;=EOMONTH(I$4,0))*('Diário 4º PA'!$F$4:$F$2000))</f>
        <v>20845.530000000002</v>
      </c>
      <c r="J113" s="289">
        <f>SUMPRODUCT(('Diário 1º PA'!$E$4:$E$2007='Analítico Cx.'!$B113)*('Diário 1º PA'!$B$4:$B$2007&gt;=J$4)*('Diário 1º PA'!$B$4:$B$2007&lt;=EOMONTH(J$4,0))*('Diário 1º PA'!$F$4:$F$2007))
+SUMPRODUCT(('Diário 2º PA'!$E$4:$E$1978='Analítico Cx.'!$B113)*('Diário 2º PA'!$B$4:$B$1978&gt;=J$4)*('Diário 2º PA'!$B$4:$B$1978&lt;=EOMONTH(J$4,0))*('Diário 2º PA'!$F$4:$F$1978))
+SUMPRODUCT(('Diário 3º PA'!$E$4:$E$1994='Analítico Cx.'!$B113)*('Diário 3º PA'!$B$4:$B$1994&gt;=J$4)*('Diário 3º PA'!$B$4:$B$1994&lt;=EOMONTH(J$4,0))*('Diário 3º PA'!$F$4:$F$1994))
+SUMPRODUCT(('Diário 4º PA'!$E$4:$E$2000='Analítico Cx.'!$B113)*('Diário 4º PA'!$B$4:$B$2000&gt;=J$4)*('Diário 4º PA'!$B$4:$B$2000&lt;=EOMONTH(J$4,0))*('Diário 4º PA'!$F$4:$F$2000))</f>
        <v>0</v>
      </c>
      <c r="K113" s="289">
        <f>SUMPRODUCT(('Diário 1º PA'!$E$4:$E$2007='Analítico Cx.'!$B113)*('Diário 1º PA'!$B$4:$B$2007&gt;=K$4)*('Diário 1º PA'!$B$4:$B$2007&lt;=EOMONTH(K$4,0))*('Diário 1º PA'!$F$4:$F$2007))
+SUMPRODUCT(('Diário 2º PA'!$E$4:$E$1978='Analítico Cx.'!$B113)*('Diário 2º PA'!$B$4:$B$1978&gt;=K$4)*('Diário 2º PA'!$B$4:$B$1978&lt;=EOMONTH(K$4,0))*('Diário 2º PA'!$F$4:$F$1978))
+SUMPRODUCT(('Diário 3º PA'!$E$4:$E$1994='Analítico Cx.'!$B113)*('Diário 3º PA'!$B$4:$B$1994&gt;=K$4)*('Diário 3º PA'!$B$4:$B$1994&lt;=EOMONTH(K$4,0))*('Diário 3º PA'!$F$4:$F$1994))
+SUMPRODUCT(('Diário 4º PA'!$E$4:$E$2000='Analítico Cx.'!$B113)*('Diário 4º PA'!$B$4:$B$2000&gt;=K$4)*('Diário 4º PA'!$B$4:$B$2000&lt;=EOMONTH(K$4,0))*('Diário 4º PA'!$F$4:$F$2000))</f>
        <v>0</v>
      </c>
      <c r="L113" s="289">
        <f>SUMPRODUCT(('Diário 1º PA'!$E$4:$E$2007='Analítico Cx.'!$B113)*('Diário 1º PA'!$B$4:$B$2007&gt;=L$4)*('Diário 1º PA'!$B$4:$B$2007&lt;=EOMONTH(L$4,0))*('Diário 1º PA'!$F$4:$F$2007))
+SUMPRODUCT(('Diário 2º PA'!$E$4:$E$1978='Analítico Cx.'!$B113)*('Diário 2º PA'!$B$4:$B$1978&gt;=L$4)*('Diário 2º PA'!$B$4:$B$1978&lt;=EOMONTH(L$4,0))*('Diário 2º PA'!$F$4:$F$1978))
+SUMPRODUCT(('Diário 3º PA'!$E$4:$E$1994='Analítico Cx.'!$B113)*('Diário 3º PA'!$B$4:$B$1994&gt;=L$4)*('Diário 3º PA'!$B$4:$B$1994&lt;=EOMONTH(L$4,0))*('Diário 3º PA'!$F$4:$F$1994))
+SUMPRODUCT(('Diário 4º PA'!$E$4:$E$2000='Analítico Cx.'!$B113)*('Diário 4º PA'!$B$4:$B$2000&gt;=L$4)*('Diário 4º PA'!$B$4:$B$2000&lt;=EOMONTH(L$4,0))*('Diário 4º PA'!$F$4:$F$2000))</f>
        <v>0</v>
      </c>
      <c r="M113" s="289">
        <f>SUMPRODUCT(('Diário 1º PA'!$E$4:$E$2007='Analítico Cx.'!$B113)*('Diário 1º PA'!$B$4:$B$2007&gt;=M$4)*('Diário 1º PA'!$B$4:$B$2007&lt;=EOMONTH(M$4,0))*('Diário 1º PA'!$F$4:$F$2007))
+SUMPRODUCT(('Diário 2º PA'!$E$4:$E$1978='Analítico Cx.'!$B113)*('Diário 2º PA'!$B$4:$B$1978&gt;=M$4)*('Diário 2º PA'!$B$4:$B$1978&lt;=EOMONTH(M$4,0))*('Diário 2º PA'!$F$4:$F$1978))
+SUMPRODUCT(('Diário 3º PA'!$E$4:$E$1994='Analítico Cx.'!$B113)*('Diário 3º PA'!$B$4:$B$1994&gt;=M$4)*('Diário 3º PA'!$B$4:$B$1994&lt;=EOMONTH(M$4,0))*('Diário 3º PA'!$F$4:$F$1994))
+SUMPRODUCT(('Diário 4º PA'!$E$4:$E$2000='Analítico Cx.'!$B113)*('Diário 4º PA'!$B$4:$B$2000&gt;=M$4)*('Diário 4º PA'!$B$4:$B$2000&lt;=EOMONTH(M$4,0))*('Diário 4º PA'!$F$4:$F$2000))</f>
        <v>0</v>
      </c>
      <c r="N113" s="289">
        <f>SUMPRODUCT(('Diário 1º PA'!$E$4:$E$2007='Analítico Cx.'!$B113)*('Diário 1º PA'!$B$4:$B$2007&gt;=N$4)*('Diário 1º PA'!$B$4:$B$2007&lt;=EOMONTH(N$4,0))*('Diário 1º PA'!$F$4:$F$2007))
+SUMPRODUCT(('Diário 2º PA'!$E$4:$E$1978='Analítico Cx.'!$B113)*('Diário 2º PA'!$B$4:$B$1978&gt;=N$4)*('Diário 2º PA'!$B$4:$B$1978&lt;=EOMONTH(N$4,0))*('Diário 2º PA'!$F$4:$F$1978))
+SUMPRODUCT(('Diário 3º PA'!$E$4:$E$1994='Analítico Cx.'!$B113)*('Diário 3º PA'!$B$4:$B$1994&gt;=N$4)*('Diário 3º PA'!$B$4:$B$1994&lt;=EOMONTH(N$4,0))*('Diário 3º PA'!$F$4:$F$1994))
+SUMPRODUCT(('Diário 4º PA'!$E$4:$E$2000='Analítico Cx.'!$B113)*('Diário 4º PA'!$B$4:$B$2000&gt;=N$4)*('Diário 4º PA'!$B$4:$B$2000&lt;=EOMONTH(N$4,0))*('Diário 4º PA'!$F$4:$F$2000))</f>
        <v>0</v>
      </c>
      <c r="O113" s="315">
        <f t="shared" si="19"/>
        <v>123397.93999999999</v>
      </c>
      <c r="P113" s="316">
        <f t="shared" si="20"/>
        <v>5.9948240650835299E-3</v>
      </c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</row>
    <row r="114" spans="1:26" ht="23.25" customHeight="1" x14ac:dyDescent="0.25">
      <c r="A114" s="331" t="s">
        <v>326</v>
      </c>
      <c r="B114" s="246" t="s">
        <v>327</v>
      </c>
      <c r="C114" s="289">
        <f>SUMPRODUCT(('Diário 1º PA'!$E$4:$E$2007='Analítico Cx.'!$B114)*('Diário 1º PA'!$B$4:$B$2007&gt;=C$4)*('Diário 1º PA'!$B$4:$B$2007&lt;=EOMONTH(C$4,0))*('Diário 1º PA'!$F$4:$F$2007))
+SUMPRODUCT(('Diário 2º PA'!$E$4:$E$1978='Analítico Cx.'!$B114)*('Diário 2º PA'!$B$4:$B$1978&gt;=C$4)*('Diário 2º PA'!$B$4:$B$1978&lt;=EOMONTH(C$4,0))*('Diário 2º PA'!$F$4:$F$1978))
+SUMPRODUCT(('Diário 3º PA'!$E$4:$E$1994='Analítico Cx.'!$B114)*('Diário 3º PA'!$B$4:$B$1994&gt;=C$4)*('Diário 3º PA'!$B$4:$B$1994&lt;=EOMONTH(C$4,0))*('Diário 3º PA'!$F$4:$F$1994))
+SUMPRODUCT(('Diário 4º PA'!$E$4:$E$2000='Analítico Cx.'!$B114)*('Diário 4º PA'!$B$4:$B$2000&gt;=C$4)*('Diário 4º PA'!$B$4:$B$2000&lt;=EOMONTH(C$4,0))*('Diário 4º PA'!$F$4:$F$2000))</f>
        <v>0</v>
      </c>
      <c r="D114" s="289">
        <f>SUMPRODUCT(('Diário 1º PA'!$E$4:$E$2007='Analítico Cx.'!$B114)*('Diário 1º PA'!$B$4:$B$2007&gt;=D$4)*('Diário 1º PA'!$B$4:$B$2007&lt;=EOMONTH(D$4,0))*('Diário 1º PA'!$F$4:$F$2007))
+SUMPRODUCT(('Diário 2º PA'!$E$4:$E$1978='Analítico Cx.'!$B114)*('Diário 2º PA'!$B$4:$B$1978&gt;=D$4)*('Diário 2º PA'!$B$4:$B$1978&lt;=EOMONTH(D$4,0))*('Diário 2º PA'!$F$4:$F$1978))
+SUMPRODUCT(('Diário 3º PA'!$E$4:$E$1994='Analítico Cx.'!$B114)*('Diário 3º PA'!$B$4:$B$1994&gt;=D$4)*('Diário 3º PA'!$B$4:$B$1994&lt;=EOMONTH(D$4,0))*('Diário 3º PA'!$F$4:$F$1994))
+SUMPRODUCT(('Diário 4º PA'!$E$4:$E$2000='Analítico Cx.'!$B114)*('Diário 4º PA'!$B$4:$B$2000&gt;=D$4)*('Diário 4º PA'!$B$4:$B$2000&lt;=EOMONTH(D$4,0))*('Diário 4º PA'!$F$4:$F$2000))</f>
        <v>0</v>
      </c>
      <c r="E114" s="289">
        <f>SUMPRODUCT(('Diário 1º PA'!$E$4:$E$2007='Analítico Cx.'!$B114)*('Diário 1º PA'!$B$4:$B$2007&gt;=E$4)*('Diário 1º PA'!$B$4:$B$2007&lt;=EOMONTH(E$4,0))*('Diário 1º PA'!$F$4:$F$2007))
+SUMPRODUCT(('Diário 2º PA'!$E$4:$E$1978='Analítico Cx.'!$B114)*('Diário 2º PA'!$B$4:$B$1978&gt;=E$4)*('Diário 2º PA'!$B$4:$B$1978&lt;=EOMONTH(E$4,0))*('Diário 2º PA'!$F$4:$F$1978))
+SUMPRODUCT(('Diário 3º PA'!$E$4:$E$1994='Analítico Cx.'!$B114)*('Diário 3º PA'!$B$4:$B$1994&gt;=E$4)*('Diário 3º PA'!$B$4:$B$1994&lt;=EOMONTH(E$4,0))*('Diário 3º PA'!$F$4:$F$1994))
+SUMPRODUCT(('Diário 4º PA'!$E$4:$E$2000='Analítico Cx.'!$B114)*('Diário 4º PA'!$B$4:$B$2000&gt;=E$4)*('Diário 4º PA'!$B$4:$B$2000&lt;=EOMONTH(E$4,0))*('Diário 4º PA'!$F$4:$F$2000))</f>
        <v>0</v>
      </c>
      <c r="F114" s="289">
        <f>SUMPRODUCT(('Diário 1º PA'!$E$4:$E$2007='Analítico Cx.'!$B114)*('Diário 1º PA'!$B$4:$B$2007&gt;=F$4)*('Diário 1º PA'!$B$4:$B$2007&lt;=EOMONTH(F$4,0))*('Diário 1º PA'!$F$4:$F$2007))
+SUMPRODUCT(('Diário 2º PA'!$E$4:$E$1978='Analítico Cx.'!$B114)*('Diário 2º PA'!$B$4:$B$1978&gt;=F$4)*('Diário 2º PA'!$B$4:$B$1978&lt;=EOMONTH(F$4,0))*('Diário 2º PA'!$F$4:$F$1978))
+SUMPRODUCT(('Diário 3º PA'!$E$4:$E$1994='Analítico Cx.'!$B114)*('Diário 3º PA'!$B$4:$B$1994&gt;=F$4)*('Diário 3º PA'!$B$4:$B$1994&lt;=EOMONTH(F$4,0))*('Diário 3º PA'!$F$4:$F$1994))
+SUMPRODUCT(('Diário 4º PA'!$E$4:$E$2000='Analítico Cx.'!$B114)*('Diário 4º PA'!$B$4:$B$2000&gt;=F$4)*('Diário 4º PA'!$B$4:$B$2000&lt;=EOMONTH(F$4,0))*('Diário 4º PA'!$F$4:$F$2000))</f>
        <v>0</v>
      </c>
      <c r="G114" s="289">
        <f>SUMPRODUCT(('Diário 1º PA'!$E$4:$E$2007='Analítico Cx.'!$B114)*('Diário 1º PA'!$B$4:$B$2007&gt;=G$4)*('Diário 1º PA'!$B$4:$B$2007&lt;=EOMONTH(G$4,0))*('Diário 1º PA'!$F$4:$F$2007))
+SUMPRODUCT(('Diário 2º PA'!$E$4:$E$1978='Analítico Cx.'!$B114)*('Diário 2º PA'!$B$4:$B$1978&gt;=G$4)*('Diário 2º PA'!$B$4:$B$1978&lt;=EOMONTH(G$4,0))*('Diário 2º PA'!$F$4:$F$1978))
+SUMPRODUCT(('Diário 3º PA'!$E$4:$E$1994='Analítico Cx.'!$B114)*('Diário 3º PA'!$B$4:$B$1994&gt;=G$4)*('Diário 3º PA'!$B$4:$B$1994&lt;=EOMONTH(G$4,0))*('Diário 3º PA'!$F$4:$F$1994))
+SUMPRODUCT(('Diário 4º PA'!$E$4:$E$2000='Analítico Cx.'!$B114)*('Diário 4º PA'!$B$4:$B$2000&gt;=G$4)*('Diário 4º PA'!$B$4:$B$2000&lt;=EOMONTH(G$4,0))*('Diário 4º PA'!$F$4:$F$2000))</f>
        <v>0</v>
      </c>
      <c r="H114" s="289">
        <f>SUMPRODUCT(('Diário 1º PA'!$E$4:$E$2007='Analítico Cx.'!$B114)*('Diário 1º PA'!$B$4:$B$2007&gt;=H$4)*('Diário 1º PA'!$B$4:$B$2007&lt;=EOMONTH(H$4,0))*('Diário 1º PA'!$F$4:$F$2007))
+SUMPRODUCT(('Diário 2º PA'!$E$4:$E$1978='Analítico Cx.'!$B114)*('Diário 2º PA'!$B$4:$B$1978&gt;=H$4)*('Diário 2º PA'!$B$4:$B$1978&lt;=EOMONTH(H$4,0))*('Diário 2º PA'!$F$4:$F$1978))
+SUMPRODUCT(('Diário 3º PA'!$E$4:$E$1994='Analítico Cx.'!$B114)*('Diário 3º PA'!$B$4:$B$1994&gt;=H$4)*('Diário 3º PA'!$B$4:$B$1994&lt;=EOMONTH(H$4,0))*('Diário 3º PA'!$F$4:$F$1994))
+SUMPRODUCT(('Diário 4º PA'!$E$4:$E$2000='Analítico Cx.'!$B114)*('Diário 4º PA'!$B$4:$B$2000&gt;=H$4)*('Diário 4º PA'!$B$4:$B$2000&lt;=EOMONTH(H$4,0))*('Diário 4º PA'!$F$4:$F$2000))</f>
        <v>0</v>
      </c>
      <c r="I114" s="289">
        <f>SUMPRODUCT(('Diário 1º PA'!$E$4:$E$2007='Analítico Cx.'!$B114)*('Diário 1º PA'!$B$4:$B$2007&gt;=I$4)*('Diário 1º PA'!$B$4:$B$2007&lt;=EOMONTH(I$4,0))*('Diário 1º PA'!$F$4:$F$2007))
+SUMPRODUCT(('Diário 2º PA'!$E$4:$E$1978='Analítico Cx.'!$B114)*('Diário 2º PA'!$B$4:$B$1978&gt;=I$4)*('Diário 2º PA'!$B$4:$B$1978&lt;=EOMONTH(I$4,0))*('Diário 2º PA'!$F$4:$F$1978))
+SUMPRODUCT(('Diário 3º PA'!$E$4:$E$1994='Analítico Cx.'!$B114)*('Diário 3º PA'!$B$4:$B$1994&gt;=I$4)*('Diário 3º PA'!$B$4:$B$1994&lt;=EOMONTH(I$4,0))*('Diário 3º PA'!$F$4:$F$1994))
+SUMPRODUCT(('Diário 4º PA'!$E$4:$E$2000='Analítico Cx.'!$B114)*('Diário 4º PA'!$B$4:$B$2000&gt;=I$4)*('Diário 4º PA'!$B$4:$B$2000&lt;=EOMONTH(I$4,0))*('Diário 4º PA'!$F$4:$F$2000))</f>
        <v>0</v>
      </c>
      <c r="J114" s="289">
        <f>SUMPRODUCT(('Diário 1º PA'!$E$4:$E$2007='Analítico Cx.'!$B114)*('Diário 1º PA'!$B$4:$B$2007&gt;=J$4)*('Diário 1º PA'!$B$4:$B$2007&lt;=EOMONTH(J$4,0))*('Diário 1º PA'!$F$4:$F$2007))
+SUMPRODUCT(('Diário 2º PA'!$E$4:$E$1978='Analítico Cx.'!$B114)*('Diário 2º PA'!$B$4:$B$1978&gt;=J$4)*('Diário 2º PA'!$B$4:$B$1978&lt;=EOMONTH(J$4,0))*('Diário 2º PA'!$F$4:$F$1978))
+SUMPRODUCT(('Diário 3º PA'!$E$4:$E$1994='Analítico Cx.'!$B114)*('Diário 3º PA'!$B$4:$B$1994&gt;=J$4)*('Diário 3º PA'!$B$4:$B$1994&lt;=EOMONTH(J$4,0))*('Diário 3º PA'!$F$4:$F$1994))
+SUMPRODUCT(('Diário 4º PA'!$E$4:$E$2000='Analítico Cx.'!$B114)*('Diário 4º PA'!$B$4:$B$2000&gt;=J$4)*('Diário 4º PA'!$B$4:$B$2000&lt;=EOMONTH(J$4,0))*('Diário 4º PA'!$F$4:$F$2000))</f>
        <v>0</v>
      </c>
      <c r="K114" s="289">
        <f>SUMPRODUCT(('Diário 1º PA'!$E$4:$E$2007='Analítico Cx.'!$B114)*('Diário 1º PA'!$B$4:$B$2007&gt;=K$4)*('Diário 1º PA'!$B$4:$B$2007&lt;=EOMONTH(K$4,0))*('Diário 1º PA'!$F$4:$F$2007))
+SUMPRODUCT(('Diário 2º PA'!$E$4:$E$1978='Analítico Cx.'!$B114)*('Diário 2º PA'!$B$4:$B$1978&gt;=K$4)*('Diário 2º PA'!$B$4:$B$1978&lt;=EOMONTH(K$4,0))*('Diário 2º PA'!$F$4:$F$1978))
+SUMPRODUCT(('Diário 3º PA'!$E$4:$E$1994='Analítico Cx.'!$B114)*('Diário 3º PA'!$B$4:$B$1994&gt;=K$4)*('Diário 3º PA'!$B$4:$B$1994&lt;=EOMONTH(K$4,0))*('Diário 3º PA'!$F$4:$F$1994))
+SUMPRODUCT(('Diário 4º PA'!$E$4:$E$2000='Analítico Cx.'!$B114)*('Diário 4º PA'!$B$4:$B$2000&gt;=K$4)*('Diário 4º PA'!$B$4:$B$2000&lt;=EOMONTH(K$4,0))*('Diário 4º PA'!$F$4:$F$2000))</f>
        <v>0</v>
      </c>
      <c r="L114" s="289">
        <f>SUMPRODUCT(('Diário 1º PA'!$E$4:$E$2007='Analítico Cx.'!$B114)*('Diário 1º PA'!$B$4:$B$2007&gt;=L$4)*('Diário 1º PA'!$B$4:$B$2007&lt;=EOMONTH(L$4,0))*('Diário 1º PA'!$F$4:$F$2007))
+SUMPRODUCT(('Diário 2º PA'!$E$4:$E$1978='Analítico Cx.'!$B114)*('Diário 2º PA'!$B$4:$B$1978&gt;=L$4)*('Diário 2º PA'!$B$4:$B$1978&lt;=EOMONTH(L$4,0))*('Diário 2º PA'!$F$4:$F$1978))
+SUMPRODUCT(('Diário 3º PA'!$E$4:$E$1994='Analítico Cx.'!$B114)*('Diário 3º PA'!$B$4:$B$1994&gt;=L$4)*('Diário 3º PA'!$B$4:$B$1994&lt;=EOMONTH(L$4,0))*('Diário 3º PA'!$F$4:$F$1994))
+SUMPRODUCT(('Diário 4º PA'!$E$4:$E$2000='Analítico Cx.'!$B114)*('Diário 4º PA'!$B$4:$B$2000&gt;=L$4)*('Diário 4º PA'!$B$4:$B$2000&lt;=EOMONTH(L$4,0))*('Diário 4º PA'!$F$4:$F$2000))</f>
        <v>0</v>
      </c>
      <c r="M114" s="289">
        <f>SUMPRODUCT(('Diário 1º PA'!$E$4:$E$2007='Analítico Cx.'!$B114)*('Diário 1º PA'!$B$4:$B$2007&gt;=M$4)*('Diário 1º PA'!$B$4:$B$2007&lt;=EOMONTH(M$4,0))*('Diário 1º PA'!$F$4:$F$2007))
+SUMPRODUCT(('Diário 2º PA'!$E$4:$E$1978='Analítico Cx.'!$B114)*('Diário 2º PA'!$B$4:$B$1978&gt;=M$4)*('Diário 2º PA'!$B$4:$B$1978&lt;=EOMONTH(M$4,0))*('Diário 2º PA'!$F$4:$F$1978))
+SUMPRODUCT(('Diário 3º PA'!$E$4:$E$1994='Analítico Cx.'!$B114)*('Diário 3º PA'!$B$4:$B$1994&gt;=M$4)*('Diário 3º PA'!$B$4:$B$1994&lt;=EOMONTH(M$4,0))*('Diário 3º PA'!$F$4:$F$1994))
+SUMPRODUCT(('Diário 4º PA'!$E$4:$E$2000='Analítico Cx.'!$B114)*('Diário 4º PA'!$B$4:$B$2000&gt;=M$4)*('Diário 4º PA'!$B$4:$B$2000&lt;=EOMONTH(M$4,0))*('Diário 4º PA'!$F$4:$F$2000))</f>
        <v>0</v>
      </c>
      <c r="N114" s="289">
        <f>SUMPRODUCT(('Diário 1º PA'!$E$4:$E$2007='Analítico Cx.'!$B114)*('Diário 1º PA'!$B$4:$B$2007&gt;=N$4)*('Diário 1º PA'!$B$4:$B$2007&lt;=EOMONTH(N$4,0))*('Diário 1º PA'!$F$4:$F$2007))
+SUMPRODUCT(('Diário 2º PA'!$E$4:$E$1978='Analítico Cx.'!$B114)*('Diário 2º PA'!$B$4:$B$1978&gt;=N$4)*('Diário 2º PA'!$B$4:$B$1978&lt;=EOMONTH(N$4,0))*('Diário 2º PA'!$F$4:$F$1978))
+SUMPRODUCT(('Diário 3º PA'!$E$4:$E$1994='Analítico Cx.'!$B114)*('Diário 3º PA'!$B$4:$B$1994&gt;=N$4)*('Diário 3º PA'!$B$4:$B$1994&lt;=EOMONTH(N$4,0))*('Diário 3º PA'!$F$4:$F$1994))
+SUMPRODUCT(('Diário 4º PA'!$E$4:$E$2000='Analítico Cx.'!$B114)*('Diário 4º PA'!$B$4:$B$2000&gt;=N$4)*('Diário 4º PA'!$B$4:$B$2000&lt;=EOMONTH(N$4,0))*('Diário 4º PA'!$F$4:$F$2000))</f>
        <v>0</v>
      </c>
      <c r="O114" s="315">
        <f t="shared" si="19"/>
        <v>0</v>
      </c>
      <c r="P114" s="316">
        <f t="shared" si="20"/>
        <v>0</v>
      </c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</row>
    <row r="115" spans="1:26" ht="23.25" customHeight="1" x14ac:dyDescent="0.25">
      <c r="A115" s="331" t="s">
        <v>328</v>
      </c>
      <c r="B115" s="246" t="s">
        <v>329</v>
      </c>
      <c r="C115" s="289">
        <f>SUMPRODUCT(('Diário 1º PA'!$E$4:$E$2007='Analítico Cx.'!$B115)*('Diário 1º PA'!$B$4:$B$2007&gt;=C$4)*('Diário 1º PA'!$B$4:$B$2007&lt;=EOMONTH(C$4,0))*('Diário 1º PA'!$F$4:$F$2007))
+SUMPRODUCT(('Diário 2º PA'!$E$4:$E$1978='Analítico Cx.'!$B115)*('Diário 2º PA'!$B$4:$B$1978&gt;=C$4)*('Diário 2º PA'!$B$4:$B$1978&lt;=EOMONTH(C$4,0))*('Diário 2º PA'!$F$4:$F$1978))
+SUMPRODUCT(('Diário 3º PA'!$E$4:$E$1994='Analítico Cx.'!$B115)*('Diário 3º PA'!$B$4:$B$1994&gt;=C$4)*('Diário 3º PA'!$B$4:$B$1994&lt;=EOMONTH(C$4,0))*('Diário 3º PA'!$F$4:$F$1994))
+SUMPRODUCT(('Diário 4º PA'!$E$4:$E$2000='Analítico Cx.'!$B115)*('Diário 4º PA'!$B$4:$B$2000&gt;=C$4)*('Diário 4º PA'!$B$4:$B$2000&lt;=EOMONTH(C$4,0))*('Diário 4º PA'!$F$4:$F$2000))</f>
        <v>0</v>
      </c>
      <c r="D115" s="289">
        <f>SUMPRODUCT(('Diário 1º PA'!$E$4:$E$2007='Analítico Cx.'!$B115)*('Diário 1º PA'!$B$4:$B$2007&gt;=D$4)*('Diário 1º PA'!$B$4:$B$2007&lt;=EOMONTH(D$4,0))*('Diário 1º PA'!$F$4:$F$2007))
+SUMPRODUCT(('Diário 2º PA'!$E$4:$E$1978='Analítico Cx.'!$B115)*('Diário 2º PA'!$B$4:$B$1978&gt;=D$4)*('Diário 2º PA'!$B$4:$B$1978&lt;=EOMONTH(D$4,0))*('Diário 2º PA'!$F$4:$F$1978))
+SUMPRODUCT(('Diário 3º PA'!$E$4:$E$1994='Analítico Cx.'!$B115)*('Diário 3º PA'!$B$4:$B$1994&gt;=D$4)*('Diário 3º PA'!$B$4:$B$1994&lt;=EOMONTH(D$4,0))*('Diário 3º PA'!$F$4:$F$1994))
+SUMPRODUCT(('Diário 4º PA'!$E$4:$E$2000='Analítico Cx.'!$B115)*('Diário 4º PA'!$B$4:$B$2000&gt;=D$4)*('Diário 4º PA'!$B$4:$B$2000&lt;=EOMONTH(D$4,0))*('Diário 4º PA'!$F$4:$F$2000))</f>
        <v>0</v>
      </c>
      <c r="E115" s="289">
        <f>SUMPRODUCT(('Diário 1º PA'!$E$4:$E$2007='Analítico Cx.'!$B115)*('Diário 1º PA'!$B$4:$B$2007&gt;=E$4)*('Diário 1º PA'!$B$4:$B$2007&lt;=EOMONTH(E$4,0))*('Diário 1º PA'!$F$4:$F$2007))
+SUMPRODUCT(('Diário 2º PA'!$E$4:$E$1978='Analítico Cx.'!$B115)*('Diário 2º PA'!$B$4:$B$1978&gt;=E$4)*('Diário 2º PA'!$B$4:$B$1978&lt;=EOMONTH(E$4,0))*('Diário 2º PA'!$F$4:$F$1978))
+SUMPRODUCT(('Diário 3º PA'!$E$4:$E$1994='Analítico Cx.'!$B115)*('Diário 3º PA'!$B$4:$B$1994&gt;=E$4)*('Diário 3º PA'!$B$4:$B$1994&lt;=EOMONTH(E$4,0))*('Diário 3º PA'!$F$4:$F$1994))
+SUMPRODUCT(('Diário 4º PA'!$E$4:$E$2000='Analítico Cx.'!$B115)*('Diário 4º PA'!$B$4:$B$2000&gt;=E$4)*('Diário 4º PA'!$B$4:$B$2000&lt;=EOMONTH(E$4,0))*('Diário 4º PA'!$F$4:$F$2000))</f>
        <v>0</v>
      </c>
      <c r="F115" s="289">
        <f>SUMPRODUCT(('Diário 1º PA'!$E$4:$E$2007='Analítico Cx.'!$B115)*('Diário 1º PA'!$B$4:$B$2007&gt;=F$4)*('Diário 1º PA'!$B$4:$B$2007&lt;=EOMONTH(F$4,0))*('Diário 1º PA'!$F$4:$F$2007))
+SUMPRODUCT(('Diário 2º PA'!$E$4:$E$1978='Analítico Cx.'!$B115)*('Diário 2º PA'!$B$4:$B$1978&gt;=F$4)*('Diário 2º PA'!$B$4:$B$1978&lt;=EOMONTH(F$4,0))*('Diário 2º PA'!$F$4:$F$1978))
+SUMPRODUCT(('Diário 3º PA'!$E$4:$E$1994='Analítico Cx.'!$B115)*('Diário 3º PA'!$B$4:$B$1994&gt;=F$4)*('Diário 3º PA'!$B$4:$B$1994&lt;=EOMONTH(F$4,0))*('Diário 3º PA'!$F$4:$F$1994))
+SUMPRODUCT(('Diário 4º PA'!$E$4:$E$2000='Analítico Cx.'!$B115)*('Diário 4º PA'!$B$4:$B$2000&gt;=F$4)*('Diário 4º PA'!$B$4:$B$2000&lt;=EOMONTH(F$4,0))*('Diário 4º PA'!$F$4:$F$2000))</f>
        <v>0</v>
      </c>
      <c r="G115" s="289">
        <f>SUMPRODUCT(('Diário 1º PA'!$E$4:$E$2007='Analítico Cx.'!$B115)*('Diário 1º PA'!$B$4:$B$2007&gt;=G$4)*('Diário 1º PA'!$B$4:$B$2007&lt;=EOMONTH(G$4,0))*('Diário 1º PA'!$F$4:$F$2007))
+SUMPRODUCT(('Diário 2º PA'!$E$4:$E$1978='Analítico Cx.'!$B115)*('Diário 2º PA'!$B$4:$B$1978&gt;=G$4)*('Diário 2º PA'!$B$4:$B$1978&lt;=EOMONTH(G$4,0))*('Diário 2º PA'!$F$4:$F$1978))
+SUMPRODUCT(('Diário 3º PA'!$E$4:$E$1994='Analítico Cx.'!$B115)*('Diário 3º PA'!$B$4:$B$1994&gt;=G$4)*('Diário 3º PA'!$B$4:$B$1994&lt;=EOMONTH(G$4,0))*('Diário 3º PA'!$F$4:$F$1994))
+SUMPRODUCT(('Diário 4º PA'!$E$4:$E$2000='Analítico Cx.'!$B115)*('Diário 4º PA'!$B$4:$B$2000&gt;=G$4)*('Diário 4º PA'!$B$4:$B$2000&lt;=EOMONTH(G$4,0))*('Diário 4º PA'!$F$4:$F$2000))</f>
        <v>0</v>
      </c>
      <c r="H115" s="289">
        <f>SUMPRODUCT(('Diário 1º PA'!$E$4:$E$2007='Analítico Cx.'!$B115)*('Diário 1º PA'!$B$4:$B$2007&gt;=H$4)*('Diário 1º PA'!$B$4:$B$2007&lt;=EOMONTH(H$4,0))*('Diário 1º PA'!$F$4:$F$2007))
+SUMPRODUCT(('Diário 2º PA'!$E$4:$E$1978='Analítico Cx.'!$B115)*('Diário 2º PA'!$B$4:$B$1978&gt;=H$4)*('Diário 2º PA'!$B$4:$B$1978&lt;=EOMONTH(H$4,0))*('Diário 2º PA'!$F$4:$F$1978))
+SUMPRODUCT(('Diário 3º PA'!$E$4:$E$1994='Analítico Cx.'!$B115)*('Diário 3º PA'!$B$4:$B$1994&gt;=H$4)*('Diário 3º PA'!$B$4:$B$1994&lt;=EOMONTH(H$4,0))*('Diário 3º PA'!$F$4:$F$1994))
+SUMPRODUCT(('Diário 4º PA'!$E$4:$E$2000='Analítico Cx.'!$B115)*('Diário 4º PA'!$B$4:$B$2000&gt;=H$4)*('Diário 4º PA'!$B$4:$B$2000&lt;=EOMONTH(H$4,0))*('Diário 4º PA'!$F$4:$F$2000))</f>
        <v>0</v>
      </c>
      <c r="I115" s="289">
        <f>SUMPRODUCT(('Diário 1º PA'!$E$4:$E$2007='Analítico Cx.'!$B115)*('Diário 1º PA'!$B$4:$B$2007&gt;=I$4)*('Diário 1º PA'!$B$4:$B$2007&lt;=EOMONTH(I$4,0))*('Diário 1º PA'!$F$4:$F$2007))
+SUMPRODUCT(('Diário 2º PA'!$E$4:$E$1978='Analítico Cx.'!$B115)*('Diário 2º PA'!$B$4:$B$1978&gt;=I$4)*('Diário 2º PA'!$B$4:$B$1978&lt;=EOMONTH(I$4,0))*('Diário 2º PA'!$F$4:$F$1978))
+SUMPRODUCT(('Diário 3º PA'!$E$4:$E$1994='Analítico Cx.'!$B115)*('Diário 3º PA'!$B$4:$B$1994&gt;=I$4)*('Diário 3º PA'!$B$4:$B$1994&lt;=EOMONTH(I$4,0))*('Diário 3º PA'!$F$4:$F$1994))
+SUMPRODUCT(('Diário 4º PA'!$E$4:$E$2000='Analítico Cx.'!$B115)*('Diário 4º PA'!$B$4:$B$2000&gt;=I$4)*('Diário 4º PA'!$B$4:$B$2000&lt;=EOMONTH(I$4,0))*('Diário 4º PA'!$F$4:$F$2000))</f>
        <v>0</v>
      </c>
      <c r="J115" s="289">
        <f>SUMPRODUCT(('Diário 1º PA'!$E$4:$E$2007='Analítico Cx.'!$B115)*('Diário 1º PA'!$B$4:$B$2007&gt;=J$4)*('Diário 1º PA'!$B$4:$B$2007&lt;=EOMONTH(J$4,0))*('Diário 1º PA'!$F$4:$F$2007))
+SUMPRODUCT(('Diário 2º PA'!$E$4:$E$1978='Analítico Cx.'!$B115)*('Diário 2º PA'!$B$4:$B$1978&gt;=J$4)*('Diário 2º PA'!$B$4:$B$1978&lt;=EOMONTH(J$4,0))*('Diário 2º PA'!$F$4:$F$1978))
+SUMPRODUCT(('Diário 3º PA'!$E$4:$E$1994='Analítico Cx.'!$B115)*('Diário 3º PA'!$B$4:$B$1994&gt;=J$4)*('Diário 3º PA'!$B$4:$B$1994&lt;=EOMONTH(J$4,0))*('Diário 3º PA'!$F$4:$F$1994))
+SUMPRODUCT(('Diário 4º PA'!$E$4:$E$2000='Analítico Cx.'!$B115)*('Diário 4º PA'!$B$4:$B$2000&gt;=J$4)*('Diário 4º PA'!$B$4:$B$2000&lt;=EOMONTH(J$4,0))*('Diário 4º PA'!$F$4:$F$2000))</f>
        <v>0</v>
      </c>
      <c r="K115" s="289">
        <f>SUMPRODUCT(('Diário 1º PA'!$E$4:$E$2007='Analítico Cx.'!$B115)*('Diário 1º PA'!$B$4:$B$2007&gt;=K$4)*('Diário 1º PA'!$B$4:$B$2007&lt;=EOMONTH(K$4,0))*('Diário 1º PA'!$F$4:$F$2007))
+SUMPRODUCT(('Diário 2º PA'!$E$4:$E$1978='Analítico Cx.'!$B115)*('Diário 2º PA'!$B$4:$B$1978&gt;=K$4)*('Diário 2º PA'!$B$4:$B$1978&lt;=EOMONTH(K$4,0))*('Diário 2º PA'!$F$4:$F$1978))
+SUMPRODUCT(('Diário 3º PA'!$E$4:$E$1994='Analítico Cx.'!$B115)*('Diário 3º PA'!$B$4:$B$1994&gt;=K$4)*('Diário 3º PA'!$B$4:$B$1994&lt;=EOMONTH(K$4,0))*('Diário 3º PA'!$F$4:$F$1994))
+SUMPRODUCT(('Diário 4º PA'!$E$4:$E$2000='Analítico Cx.'!$B115)*('Diário 4º PA'!$B$4:$B$2000&gt;=K$4)*('Diário 4º PA'!$B$4:$B$2000&lt;=EOMONTH(K$4,0))*('Diário 4º PA'!$F$4:$F$2000))</f>
        <v>0</v>
      </c>
      <c r="L115" s="289">
        <f>SUMPRODUCT(('Diário 1º PA'!$E$4:$E$2007='Analítico Cx.'!$B115)*('Diário 1º PA'!$B$4:$B$2007&gt;=L$4)*('Diário 1º PA'!$B$4:$B$2007&lt;=EOMONTH(L$4,0))*('Diário 1º PA'!$F$4:$F$2007))
+SUMPRODUCT(('Diário 2º PA'!$E$4:$E$1978='Analítico Cx.'!$B115)*('Diário 2º PA'!$B$4:$B$1978&gt;=L$4)*('Diário 2º PA'!$B$4:$B$1978&lt;=EOMONTH(L$4,0))*('Diário 2º PA'!$F$4:$F$1978))
+SUMPRODUCT(('Diário 3º PA'!$E$4:$E$1994='Analítico Cx.'!$B115)*('Diário 3º PA'!$B$4:$B$1994&gt;=L$4)*('Diário 3º PA'!$B$4:$B$1994&lt;=EOMONTH(L$4,0))*('Diário 3º PA'!$F$4:$F$1994))
+SUMPRODUCT(('Diário 4º PA'!$E$4:$E$2000='Analítico Cx.'!$B115)*('Diário 4º PA'!$B$4:$B$2000&gt;=L$4)*('Diário 4º PA'!$B$4:$B$2000&lt;=EOMONTH(L$4,0))*('Diário 4º PA'!$F$4:$F$2000))</f>
        <v>0</v>
      </c>
      <c r="M115" s="289">
        <f>SUMPRODUCT(('Diário 1º PA'!$E$4:$E$2007='Analítico Cx.'!$B115)*('Diário 1º PA'!$B$4:$B$2007&gt;=M$4)*('Diário 1º PA'!$B$4:$B$2007&lt;=EOMONTH(M$4,0))*('Diário 1º PA'!$F$4:$F$2007))
+SUMPRODUCT(('Diário 2º PA'!$E$4:$E$1978='Analítico Cx.'!$B115)*('Diário 2º PA'!$B$4:$B$1978&gt;=M$4)*('Diário 2º PA'!$B$4:$B$1978&lt;=EOMONTH(M$4,0))*('Diário 2º PA'!$F$4:$F$1978))
+SUMPRODUCT(('Diário 3º PA'!$E$4:$E$1994='Analítico Cx.'!$B115)*('Diário 3º PA'!$B$4:$B$1994&gt;=M$4)*('Diário 3º PA'!$B$4:$B$1994&lt;=EOMONTH(M$4,0))*('Diário 3º PA'!$F$4:$F$1994))
+SUMPRODUCT(('Diário 4º PA'!$E$4:$E$2000='Analítico Cx.'!$B115)*('Diário 4º PA'!$B$4:$B$2000&gt;=M$4)*('Diário 4º PA'!$B$4:$B$2000&lt;=EOMONTH(M$4,0))*('Diário 4º PA'!$F$4:$F$2000))</f>
        <v>0</v>
      </c>
      <c r="N115" s="289">
        <f>SUMPRODUCT(('Diário 1º PA'!$E$4:$E$2007='Analítico Cx.'!$B115)*('Diário 1º PA'!$B$4:$B$2007&gt;=N$4)*('Diário 1º PA'!$B$4:$B$2007&lt;=EOMONTH(N$4,0))*('Diário 1º PA'!$F$4:$F$2007))
+SUMPRODUCT(('Diário 2º PA'!$E$4:$E$1978='Analítico Cx.'!$B115)*('Diário 2º PA'!$B$4:$B$1978&gt;=N$4)*('Diário 2º PA'!$B$4:$B$1978&lt;=EOMONTH(N$4,0))*('Diário 2º PA'!$F$4:$F$1978))
+SUMPRODUCT(('Diário 3º PA'!$E$4:$E$1994='Analítico Cx.'!$B115)*('Diário 3º PA'!$B$4:$B$1994&gt;=N$4)*('Diário 3º PA'!$B$4:$B$1994&lt;=EOMONTH(N$4,0))*('Diário 3º PA'!$F$4:$F$1994))
+SUMPRODUCT(('Diário 4º PA'!$E$4:$E$2000='Analítico Cx.'!$B115)*('Diário 4º PA'!$B$4:$B$2000&gt;=N$4)*('Diário 4º PA'!$B$4:$B$2000&lt;=EOMONTH(N$4,0))*('Diário 4º PA'!$F$4:$F$2000))</f>
        <v>0</v>
      </c>
      <c r="O115" s="315">
        <f t="shared" si="19"/>
        <v>0</v>
      </c>
      <c r="P115" s="316">
        <f t="shared" si="20"/>
        <v>0</v>
      </c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</row>
    <row r="116" spans="1:26" ht="23.25" customHeight="1" x14ac:dyDescent="0.25">
      <c r="A116" s="331" t="s">
        <v>330</v>
      </c>
      <c r="B116" s="246" t="s">
        <v>331</v>
      </c>
      <c r="C116" s="289">
        <f>SUMPRODUCT(('Diário 1º PA'!$E$4:$E$2007='Analítico Cx.'!$B116)*('Diário 1º PA'!$B$4:$B$2007&gt;=C$4)*('Diário 1º PA'!$B$4:$B$2007&lt;=EOMONTH(C$4,0))*('Diário 1º PA'!$F$4:$F$2007))
+SUMPRODUCT(('Diário 2º PA'!$E$4:$E$1978='Analítico Cx.'!$B116)*('Diário 2º PA'!$B$4:$B$1978&gt;=C$4)*('Diário 2º PA'!$B$4:$B$1978&lt;=EOMONTH(C$4,0))*('Diário 2º PA'!$F$4:$F$1978))
+SUMPRODUCT(('Diário 3º PA'!$E$4:$E$1994='Analítico Cx.'!$B116)*('Diário 3º PA'!$B$4:$B$1994&gt;=C$4)*('Diário 3º PA'!$B$4:$B$1994&lt;=EOMONTH(C$4,0))*('Diário 3º PA'!$F$4:$F$1994))
+SUMPRODUCT(('Diário 4º PA'!$E$4:$E$2000='Analítico Cx.'!$B116)*('Diário 4º PA'!$B$4:$B$2000&gt;=C$4)*('Diário 4º PA'!$B$4:$B$2000&lt;=EOMONTH(C$4,0))*('Diário 4º PA'!$F$4:$F$2000))</f>
        <v>0</v>
      </c>
      <c r="D116" s="289">
        <f>SUMPRODUCT(('Diário 1º PA'!$E$4:$E$2007='Analítico Cx.'!$B116)*('Diário 1º PA'!$B$4:$B$2007&gt;=D$4)*('Diário 1º PA'!$B$4:$B$2007&lt;=EOMONTH(D$4,0))*('Diário 1º PA'!$F$4:$F$2007))
+SUMPRODUCT(('Diário 2º PA'!$E$4:$E$1978='Analítico Cx.'!$B116)*('Diário 2º PA'!$B$4:$B$1978&gt;=D$4)*('Diário 2º PA'!$B$4:$B$1978&lt;=EOMONTH(D$4,0))*('Diário 2º PA'!$F$4:$F$1978))
+SUMPRODUCT(('Diário 3º PA'!$E$4:$E$1994='Analítico Cx.'!$B116)*('Diário 3º PA'!$B$4:$B$1994&gt;=D$4)*('Diário 3º PA'!$B$4:$B$1994&lt;=EOMONTH(D$4,0))*('Diário 3º PA'!$F$4:$F$1994))
+SUMPRODUCT(('Diário 4º PA'!$E$4:$E$2000='Analítico Cx.'!$B116)*('Diário 4º PA'!$B$4:$B$2000&gt;=D$4)*('Diário 4º PA'!$B$4:$B$2000&lt;=EOMONTH(D$4,0))*('Diário 4º PA'!$F$4:$F$2000))</f>
        <v>0</v>
      </c>
      <c r="E116" s="289">
        <f>SUMPRODUCT(('Diário 1º PA'!$E$4:$E$2007='Analítico Cx.'!$B116)*('Diário 1º PA'!$B$4:$B$2007&gt;=E$4)*('Diário 1º PA'!$B$4:$B$2007&lt;=EOMONTH(E$4,0))*('Diário 1º PA'!$F$4:$F$2007))
+SUMPRODUCT(('Diário 2º PA'!$E$4:$E$1978='Analítico Cx.'!$B116)*('Diário 2º PA'!$B$4:$B$1978&gt;=E$4)*('Diário 2º PA'!$B$4:$B$1978&lt;=EOMONTH(E$4,0))*('Diário 2º PA'!$F$4:$F$1978))
+SUMPRODUCT(('Diário 3º PA'!$E$4:$E$1994='Analítico Cx.'!$B116)*('Diário 3º PA'!$B$4:$B$1994&gt;=E$4)*('Diário 3º PA'!$B$4:$B$1994&lt;=EOMONTH(E$4,0))*('Diário 3º PA'!$F$4:$F$1994))
+SUMPRODUCT(('Diário 4º PA'!$E$4:$E$2000='Analítico Cx.'!$B116)*('Diário 4º PA'!$B$4:$B$2000&gt;=E$4)*('Diário 4º PA'!$B$4:$B$2000&lt;=EOMONTH(E$4,0))*('Diário 4º PA'!$F$4:$F$2000))</f>
        <v>0</v>
      </c>
      <c r="F116" s="289">
        <f>SUMPRODUCT(('Diário 1º PA'!$E$4:$E$2007='Analítico Cx.'!$B116)*('Diário 1º PA'!$B$4:$B$2007&gt;=F$4)*('Diário 1º PA'!$B$4:$B$2007&lt;=EOMONTH(F$4,0))*('Diário 1º PA'!$F$4:$F$2007))
+SUMPRODUCT(('Diário 2º PA'!$E$4:$E$1978='Analítico Cx.'!$B116)*('Diário 2º PA'!$B$4:$B$1978&gt;=F$4)*('Diário 2º PA'!$B$4:$B$1978&lt;=EOMONTH(F$4,0))*('Diário 2º PA'!$F$4:$F$1978))
+SUMPRODUCT(('Diário 3º PA'!$E$4:$E$1994='Analítico Cx.'!$B116)*('Diário 3º PA'!$B$4:$B$1994&gt;=F$4)*('Diário 3º PA'!$B$4:$B$1994&lt;=EOMONTH(F$4,0))*('Diário 3º PA'!$F$4:$F$1994))
+SUMPRODUCT(('Diário 4º PA'!$E$4:$E$2000='Analítico Cx.'!$B116)*('Diário 4º PA'!$B$4:$B$2000&gt;=F$4)*('Diário 4º PA'!$B$4:$B$2000&lt;=EOMONTH(F$4,0))*('Diário 4º PA'!$F$4:$F$2000))</f>
        <v>0</v>
      </c>
      <c r="G116" s="289">
        <f>SUMPRODUCT(('Diário 1º PA'!$E$4:$E$2007='Analítico Cx.'!$B116)*('Diário 1º PA'!$B$4:$B$2007&gt;=G$4)*('Diário 1º PA'!$B$4:$B$2007&lt;=EOMONTH(G$4,0))*('Diário 1º PA'!$F$4:$F$2007))
+SUMPRODUCT(('Diário 2º PA'!$E$4:$E$1978='Analítico Cx.'!$B116)*('Diário 2º PA'!$B$4:$B$1978&gt;=G$4)*('Diário 2º PA'!$B$4:$B$1978&lt;=EOMONTH(G$4,0))*('Diário 2º PA'!$F$4:$F$1978))
+SUMPRODUCT(('Diário 3º PA'!$E$4:$E$1994='Analítico Cx.'!$B116)*('Diário 3º PA'!$B$4:$B$1994&gt;=G$4)*('Diário 3º PA'!$B$4:$B$1994&lt;=EOMONTH(G$4,0))*('Diário 3º PA'!$F$4:$F$1994))
+SUMPRODUCT(('Diário 4º PA'!$E$4:$E$2000='Analítico Cx.'!$B116)*('Diário 4º PA'!$B$4:$B$2000&gt;=G$4)*('Diário 4º PA'!$B$4:$B$2000&lt;=EOMONTH(G$4,0))*('Diário 4º PA'!$F$4:$F$2000))</f>
        <v>0</v>
      </c>
      <c r="H116" s="289">
        <f>SUMPRODUCT(('Diário 1º PA'!$E$4:$E$2007='Analítico Cx.'!$B116)*('Diário 1º PA'!$B$4:$B$2007&gt;=H$4)*('Diário 1º PA'!$B$4:$B$2007&lt;=EOMONTH(H$4,0))*('Diário 1º PA'!$F$4:$F$2007))
+SUMPRODUCT(('Diário 2º PA'!$E$4:$E$1978='Analítico Cx.'!$B116)*('Diário 2º PA'!$B$4:$B$1978&gt;=H$4)*('Diário 2º PA'!$B$4:$B$1978&lt;=EOMONTH(H$4,0))*('Diário 2º PA'!$F$4:$F$1978))
+SUMPRODUCT(('Diário 3º PA'!$E$4:$E$1994='Analítico Cx.'!$B116)*('Diário 3º PA'!$B$4:$B$1994&gt;=H$4)*('Diário 3º PA'!$B$4:$B$1994&lt;=EOMONTH(H$4,0))*('Diário 3º PA'!$F$4:$F$1994))
+SUMPRODUCT(('Diário 4º PA'!$E$4:$E$2000='Analítico Cx.'!$B116)*('Diário 4º PA'!$B$4:$B$2000&gt;=H$4)*('Diário 4º PA'!$B$4:$B$2000&lt;=EOMONTH(H$4,0))*('Diário 4º PA'!$F$4:$F$2000))</f>
        <v>0</v>
      </c>
      <c r="I116" s="289">
        <f>SUMPRODUCT(('Diário 1º PA'!$E$4:$E$2007='Analítico Cx.'!$B116)*('Diário 1º PA'!$B$4:$B$2007&gt;=I$4)*('Diário 1º PA'!$B$4:$B$2007&lt;=EOMONTH(I$4,0))*('Diário 1º PA'!$F$4:$F$2007))
+SUMPRODUCT(('Diário 2º PA'!$E$4:$E$1978='Analítico Cx.'!$B116)*('Diário 2º PA'!$B$4:$B$1978&gt;=I$4)*('Diário 2º PA'!$B$4:$B$1978&lt;=EOMONTH(I$4,0))*('Diário 2º PA'!$F$4:$F$1978))
+SUMPRODUCT(('Diário 3º PA'!$E$4:$E$1994='Analítico Cx.'!$B116)*('Diário 3º PA'!$B$4:$B$1994&gt;=I$4)*('Diário 3º PA'!$B$4:$B$1994&lt;=EOMONTH(I$4,0))*('Diário 3º PA'!$F$4:$F$1994))
+SUMPRODUCT(('Diário 4º PA'!$E$4:$E$2000='Analítico Cx.'!$B116)*('Diário 4º PA'!$B$4:$B$2000&gt;=I$4)*('Diário 4º PA'!$B$4:$B$2000&lt;=EOMONTH(I$4,0))*('Diário 4º PA'!$F$4:$F$2000))</f>
        <v>0</v>
      </c>
      <c r="J116" s="289">
        <f>SUMPRODUCT(('Diário 1º PA'!$E$4:$E$2007='Analítico Cx.'!$B116)*('Diário 1º PA'!$B$4:$B$2007&gt;=J$4)*('Diário 1º PA'!$B$4:$B$2007&lt;=EOMONTH(J$4,0))*('Diário 1º PA'!$F$4:$F$2007))
+SUMPRODUCT(('Diário 2º PA'!$E$4:$E$1978='Analítico Cx.'!$B116)*('Diário 2º PA'!$B$4:$B$1978&gt;=J$4)*('Diário 2º PA'!$B$4:$B$1978&lt;=EOMONTH(J$4,0))*('Diário 2º PA'!$F$4:$F$1978))
+SUMPRODUCT(('Diário 3º PA'!$E$4:$E$1994='Analítico Cx.'!$B116)*('Diário 3º PA'!$B$4:$B$1994&gt;=J$4)*('Diário 3º PA'!$B$4:$B$1994&lt;=EOMONTH(J$4,0))*('Diário 3º PA'!$F$4:$F$1994))
+SUMPRODUCT(('Diário 4º PA'!$E$4:$E$2000='Analítico Cx.'!$B116)*('Diário 4º PA'!$B$4:$B$2000&gt;=J$4)*('Diário 4º PA'!$B$4:$B$2000&lt;=EOMONTH(J$4,0))*('Diário 4º PA'!$F$4:$F$2000))</f>
        <v>0</v>
      </c>
      <c r="K116" s="289">
        <f>SUMPRODUCT(('Diário 1º PA'!$E$4:$E$2007='Analítico Cx.'!$B116)*('Diário 1º PA'!$B$4:$B$2007&gt;=K$4)*('Diário 1º PA'!$B$4:$B$2007&lt;=EOMONTH(K$4,0))*('Diário 1º PA'!$F$4:$F$2007))
+SUMPRODUCT(('Diário 2º PA'!$E$4:$E$1978='Analítico Cx.'!$B116)*('Diário 2º PA'!$B$4:$B$1978&gt;=K$4)*('Diário 2º PA'!$B$4:$B$1978&lt;=EOMONTH(K$4,0))*('Diário 2º PA'!$F$4:$F$1978))
+SUMPRODUCT(('Diário 3º PA'!$E$4:$E$1994='Analítico Cx.'!$B116)*('Diário 3º PA'!$B$4:$B$1994&gt;=K$4)*('Diário 3º PA'!$B$4:$B$1994&lt;=EOMONTH(K$4,0))*('Diário 3º PA'!$F$4:$F$1994))
+SUMPRODUCT(('Diário 4º PA'!$E$4:$E$2000='Analítico Cx.'!$B116)*('Diário 4º PA'!$B$4:$B$2000&gt;=K$4)*('Diário 4º PA'!$B$4:$B$2000&lt;=EOMONTH(K$4,0))*('Diário 4º PA'!$F$4:$F$2000))</f>
        <v>0</v>
      </c>
      <c r="L116" s="289">
        <f>SUMPRODUCT(('Diário 1º PA'!$E$4:$E$2007='Analítico Cx.'!$B116)*('Diário 1º PA'!$B$4:$B$2007&gt;=L$4)*('Diário 1º PA'!$B$4:$B$2007&lt;=EOMONTH(L$4,0))*('Diário 1º PA'!$F$4:$F$2007))
+SUMPRODUCT(('Diário 2º PA'!$E$4:$E$1978='Analítico Cx.'!$B116)*('Diário 2º PA'!$B$4:$B$1978&gt;=L$4)*('Diário 2º PA'!$B$4:$B$1978&lt;=EOMONTH(L$4,0))*('Diário 2º PA'!$F$4:$F$1978))
+SUMPRODUCT(('Diário 3º PA'!$E$4:$E$1994='Analítico Cx.'!$B116)*('Diário 3º PA'!$B$4:$B$1994&gt;=L$4)*('Diário 3º PA'!$B$4:$B$1994&lt;=EOMONTH(L$4,0))*('Diário 3º PA'!$F$4:$F$1994))
+SUMPRODUCT(('Diário 4º PA'!$E$4:$E$2000='Analítico Cx.'!$B116)*('Diário 4º PA'!$B$4:$B$2000&gt;=L$4)*('Diário 4º PA'!$B$4:$B$2000&lt;=EOMONTH(L$4,0))*('Diário 4º PA'!$F$4:$F$2000))</f>
        <v>0</v>
      </c>
      <c r="M116" s="289">
        <f>SUMPRODUCT(('Diário 1º PA'!$E$4:$E$2007='Analítico Cx.'!$B116)*('Diário 1º PA'!$B$4:$B$2007&gt;=M$4)*('Diário 1º PA'!$B$4:$B$2007&lt;=EOMONTH(M$4,0))*('Diário 1º PA'!$F$4:$F$2007))
+SUMPRODUCT(('Diário 2º PA'!$E$4:$E$1978='Analítico Cx.'!$B116)*('Diário 2º PA'!$B$4:$B$1978&gt;=M$4)*('Diário 2º PA'!$B$4:$B$1978&lt;=EOMONTH(M$4,0))*('Diário 2º PA'!$F$4:$F$1978))
+SUMPRODUCT(('Diário 3º PA'!$E$4:$E$1994='Analítico Cx.'!$B116)*('Diário 3º PA'!$B$4:$B$1994&gt;=M$4)*('Diário 3º PA'!$B$4:$B$1994&lt;=EOMONTH(M$4,0))*('Diário 3º PA'!$F$4:$F$1994))
+SUMPRODUCT(('Diário 4º PA'!$E$4:$E$2000='Analítico Cx.'!$B116)*('Diário 4º PA'!$B$4:$B$2000&gt;=M$4)*('Diário 4º PA'!$B$4:$B$2000&lt;=EOMONTH(M$4,0))*('Diário 4º PA'!$F$4:$F$2000))</f>
        <v>0</v>
      </c>
      <c r="N116" s="289">
        <f>SUMPRODUCT(('Diário 1º PA'!$E$4:$E$2007='Analítico Cx.'!$B116)*('Diário 1º PA'!$B$4:$B$2007&gt;=N$4)*('Diário 1º PA'!$B$4:$B$2007&lt;=EOMONTH(N$4,0))*('Diário 1º PA'!$F$4:$F$2007))
+SUMPRODUCT(('Diário 2º PA'!$E$4:$E$1978='Analítico Cx.'!$B116)*('Diário 2º PA'!$B$4:$B$1978&gt;=N$4)*('Diário 2º PA'!$B$4:$B$1978&lt;=EOMONTH(N$4,0))*('Diário 2º PA'!$F$4:$F$1978))
+SUMPRODUCT(('Diário 3º PA'!$E$4:$E$1994='Analítico Cx.'!$B116)*('Diário 3º PA'!$B$4:$B$1994&gt;=N$4)*('Diário 3º PA'!$B$4:$B$1994&lt;=EOMONTH(N$4,0))*('Diário 3º PA'!$F$4:$F$1994))
+SUMPRODUCT(('Diário 4º PA'!$E$4:$E$2000='Analítico Cx.'!$B116)*('Diário 4º PA'!$B$4:$B$2000&gt;=N$4)*('Diário 4º PA'!$B$4:$B$2000&lt;=EOMONTH(N$4,0))*('Diário 4º PA'!$F$4:$F$2000))</f>
        <v>0</v>
      </c>
      <c r="O116" s="315">
        <f t="shared" si="19"/>
        <v>0</v>
      </c>
      <c r="P116" s="316">
        <f t="shared" si="20"/>
        <v>0</v>
      </c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</row>
    <row r="117" spans="1:26" ht="23.25" customHeight="1" x14ac:dyDescent="0.25">
      <c r="A117" s="331" t="s">
        <v>332</v>
      </c>
      <c r="B117" s="246" t="s">
        <v>333</v>
      </c>
      <c r="C117" s="289">
        <f>SUMPRODUCT(('Diário 1º PA'!$E$4:$E$2007='Analítico Cx.'!$B117)*('Diário 1º PA'!$B$4:$B$2007&gt;=C$4)*('Diário 1º PA'!$B$4:$B$2007&lt;=EOMONTH(C$4,0))*('Diário 1º PA'!$F$4:$F$2007))
+SUMPRODUCT(('Diário 2º PA'!$E$4:$E$1978='Analítico Cx.'!$B117)*('Diário 2º PA'!$B$4:$B$1978&gt;=C$4)*('Diário 2º PA'!$B$4:$B$1978&lt;=EOMONTH(C$4,0))*('Diário 2º PA'!$F$4:$F$1978))
+SUMPRODUCT(('Diário 3º PA'!$E$4:$E$1994='Analítico Cx.'!$B117)*('Diário 3º PA'!$B$4:$B$1994&gt;=C$4)*('Diário 3º PA'!$B$4:$B$1994&lt;=EOMONTH(C$4,0))*('Diário 3º PA'!$F$4:$F$1994))
+SUMPRODUCT(('Diário 4º PA'!$E$4:$E$2000='Analítico Cx.'!$B117)*('Diário 4º PA'!$B$4:$B$2000&gt;=C$4)*('Diário 4º PA'!$B$4:$B$2000&lt;=EOMONTH(C$4,0))*('Diário 4º PA'!$F$4:$F$2000))</f>
        <v>0</v>
      </c>
      <c r="D117" s="289">
        <f>SUMPRODUCT(('Diário 1º PA'!$E$4:$E$2007='Analítico Cx.'!$B117)*('Diário 1º PA'!$B$4:$B$2007&gt;=D$4)*('Diário 1º PA'!$B$4:$B$2007&lt;=EOMONTH(D$4,0))*('Diário 1º PA'!$F$4:$F$2007))
+SUMPRODUCT(('Diário 2º PA'!$E$4:$E$1978='Analítico Cx.'!$B117)*('Diário 2º PA'!$B$4:$B$1978&gt;=D$4)*('Diário 2º PA'!$B$4:$B$1978&lt;=EOMONTH(D$4,0))*('Diário 2º PA'!$F$4:$F$1978))
+SUMPRODUCT(('Diário 3º PA'!$E$4:$E$1994='Analítico Cx.'!$B117)*('Diário 3º PA'!$B$4:$B$1994&gt;=D$4)*('Diário 3º PA'!$B$4:$B$1994&lt;=EOMONTH(D$4,0))*('Diário 3º PA'!$F$4:$F$1994))
+SUMPRODUCT(('Diário 4º PA'!$E$4:$E$2000='Analítico Cx.'!$B117)*('Diário 4º PA'!$B$4:$B$2000&gt;=D$4)*('Diário 4º PA'!$B$4:$B$2000&lt;=EOMONTH(D$4,0))*('Diário 4º PA'!$F$4:$F$2000))</f>
        <v>0</v>
      </c>
      <c r="E117" s="289">
        <f>SUMPRODUCT(('Diário 1º PA'!$E$4:$E$2007='Analítico Cx.'!$B117)*('Diário 1º PA'!$B$4:$B$2007&gt;=E$4)*('Diário 1º PA'!$B$4:$B$2007&lt;=EOMONTH(E$4,0))*('Diário 1º PA'!$F$4:$F$2007))
+SUMPRODUCT(('Diário 2º PA'!$E$4:$E$1978='Analítico Cx.'!$B117)*('Diário 2º PA'!$B$4:$B$1978&gt;=E$4)*('Diário 2º PA'!$B$4:$B$1978&lt;=EOMONTH(E$4,0))*('Diário 2º PA'!$F$4:$F$1978))
+SUMPRODUCT(('Diário 3º PA'!$E$4:$E$1994='Analítico Cx.'!$B117)*('Diário 3º PA'!$B$4:$B$1994&gt;=E$4)*('Diário 3º PA'!$B$4:$B$1994&lt;=EOMONTH(E$4,0))*('Diário 3º PA'!$F$4:$F$1994))
+SUMPRODUCT(('Diário 4º PA'!$E$4:$E$2000='Analítico Cx.'!$B117)*('Diário 4º PA'!$B$4:$B$2000&gt;=E$4)*('Diário 4º PA'!$B$4:$B$2000&lt;=EOMONTH(E$4,0))*('Diário 4º PA'!$F$4:$F$2000))</f>
        <v>0</v>
      </c>
      <c r="F117" s="289">
        <f>SUMPRODUCT(('Diário 1º PA'!$E$4:$E$2007='Analítico Cx.'!$B117)*('Diário 1º PA'!$B$4:$B$2007&gt;=F$4)*('Diário 1º PA'!$B$4:$B$2007&lt;=EOMONTH(F$4,0))*('Diário 1º PA'!$F$4:$F$2007))
+SUMPRODUCT(('Diário 2º PA'!$E$4:$E$1978='Analítico Cx.'!$B117)*('Diário 2º PA'!$B$4:$B$1978&gt;=F$4)*('Diário 2º PA'!$B$4:$B$1978&lt;=EOMONTH(F$4,0))*('Diário 2º PA'!$F$4:$F$1978))
+SUMPRODUCT(('Diário 3º PA'!$E$4:$E$1994='Analítico Cx.'!$B117)*('Diário 3º PA'!$B$4:$B$1994&gt;=F$4)*('Diário 3º PA'!$B$4:$B$1994&lt;=EOMONTH(F$4,0))*('Diário 3º PA'!$F$4:$F$1994))
+SUMPRODUCT(('Diário 4º PA'!$E$4:$E$2000='Analítico Cx.'!$B117)*('Diário 4º PA'!$B$4:$B$2000&gt;=F$4)*('Diário 4º PA'!$B$4:$B$2000&lt;=EOMONTH(F$4,0))*('Diário 4º PA'!$F$4:$F$2000))</f>
        <v>0</v>
      </c>
      <c r="G117" s="289">
        <f>SUMPRODUCT(('Diário 1º PA'!$E$4:$E$2007='Analítico Cx.'!$B117)*('Diário 1º PA'!$B$4:$B$2007&gt;=G$4)*('Diário 1º PA'!$B$4:$B$2007&lt;=EOMONTH(G$4,0))*('Diário 1º PA'!$F$4:$F$2007))
+SUMPRODUCT(('Diário 2º PA'!$E$4:$E$1978='Analítico Cx.'!$B117)*('Diário 2º PA'!$B$4:$B$1978&gt;=G$4)*('Diário 2º PA'!$B$4:$B$1978&lt;=EOMONTH(G$4,0))*('Diário 2º PA'!$F$4:$F$1978))
+SUMPRODUCT(('Diário 3º PA'!$E$4:$E$1994='Analítico Cx.'!$B117)*('Diário 3º PA'!$B$4:$B$1994&gt;=G$4)*('Diário 3º PA'!$B$4:$B$1994&lt;=EOMONTH(G$4,0))*('Diário 3º PA'!$F$4:$F$1994))
+SUMPRODUCT(('Diário 4º PA'!$E$4:$E$2000='Analítico Cx.'!$B117)*('Diário 4º PA'!$B$4:$B$2000&gt;=G$4)*('Diário 4º PA'!$B$4:$B$2000&lt;=EOMONTH(G$4,0))*('Diário 4º PA'!$F$4:$F$2000))</f>
        <v>7759.2</v>
      </c>
      <c r="H117" s="289">
        <f>SUMPRODUCT(('Diário 1º PA'!$E$4:$E$2007='Analítico Cx.'!$B117)*('Diário 1º PA'!$B$4:$B$2007&gt;=H$4)*('Diário 1º PA'!$B$4:$B$2007&lt;=EOMONTH(H$4,0))*('Diário 1º PA'!$F$4:$F$2007))
+SUMPRODUCT(('Diário 2º PA'!$E$4:$E$1978='Analítico Cx.'!$B117)*('Diário 2º PA'!$B$4:$B$1978&gt;=H$4)*('Diário 2º PA'!$B$4:$B$1978&lt;=EOMONTH(H$4,0))*('Diário 2º PA'!$F$4:$F$1978))
+SUMPRODUCT(('Diário 3º PA'!$E$4:$E$1994='Analítico Cx.'!$B117)*('Diário 3º PA'!$B$4:$B$1994&gt;=H$4)*('Diário 3º PA'!$B$4:$B$1994&lt;=EOMONTH(H$4,0))*('Diário 3º PA'!$F$4:$F$1994))
+SUMPRODUCT(('Diário 4º PA'!$E$4:$E$2000='Analítico Cx.'!$B117)*('Diário 4º PA'!$B$4:$B$2000&gt;=H$4)*('Diário 4º PA'!$B$4:$B$2000&lt;=EOMONTH(H$4,0))*('Diário 4º PA'!$F$4:$F$2000))</f>
        <v>1451.7</v>
      </c>
      <c r="I117" s="289">
        <f>SUMPRODUCT(('Diário 1º PA'!$E$4:$E$2007='Analítico Cx.'!$B117)*('Diário 1º PA'!$B$4:$B$2007&gt;=I$4)*('Diário 1º PA'!$B$4:$B$2007&lt;=EOMONTH(I$4,0))*('Diário 1º PA'!$F$4:$F$2007))
+SUMPRODUCT(('Diário 2º PA'!$E$4:$E$1978='Analítico Cx.'!$B117)*('Diário 2º PA'!$B$4:$B$1978&gt;=I$4)*('Diário 2º PA'!$B$4:$B$1978&lt;=EOMONTH(I$4,0))*('Diário 2º PA'!$F$4:$F$1978))
+SUMPRODUCT(('Diário 3º PA'!$E$4:$E$1994='Analítico Cx.'!$B117)*('Diário 3º PA'!$B$4:$B$1994&gt;=I$4)*('Diário 3º PA'!$B$4:$B$1994&lt;=EOMONTH(I$4,0))*('Diário 3º PA'!$F$4:$F$1994))
+SUMPRODUCT(('Diário 4º PA'!$E$4:$E$2000='Analítico Cx.'!$B117)*('Diário 4º PA'!$B$4:$B$2000&gt;=I$4)*('Diário 4º PA'!$B$4:$B$2000&lt;=EOMONTH(I$4,0))*('Diário 4º PA'!$F$4:$F$2000))</f>
        <v>12347.42</v>
      </c>
      <c r="J117" s="289">
        <f>SUMPRODUCT(('Diário 1º PA'!$E$4:$E$2007='Analítico Cx.'!$B117)*('Diário 1º PA'!$B$4:$B$2007&gt;=J$4)*('Diário 1º PA'!$B$4:$B$2007&lt;=EOMONTH(J$4,0))*('Diário 1º PA'!$F$4:$F$2007))
+SUMPRODUCT(('Diário 2º PA'!$E$4:$E$1978='Analítico Cx.'!$B117)*('Diário 2º PA'!$B$4:$B$1978&gt;=J$4)*('Diário 2º PA'!$B$4:$B$1978&lt;=EOMONTH(J$4,0))*('Diário 2º PA'!$F$4:$F$1978))
+SUMPRODUCT(('Diário 3º PA'!$E$4:$E$1994='Analítico Cx.'!$B117)*('Diário 3º PA'!$B$4:$B$1994&gt;=J$4)*('Diário 3º PA'!$B$4:$B$1994&lt;=EOMONTH(J$4,0))*('Diário 3º PA'!$F$4:$F$1994))
+SUMPRODUCT(('Diário 4º PA'!$E$4:$E$2000='Analítico Cx.'!$B117)*('Diário 4º PA'!$B$4:$B$2000&gt;=J$4)*('Diário 4º PA'!$B$4:$B$2000&lt;=EOMONTH(J$4,0))*('Diário 4º PA'!$F$4:$F$2000))</f>
        <v>0</v>
      </c>
      <c r="K117" s="289">
        <f>SUMPRODUCT(('Diário 1º PA'!$E$4:$E$2007='Analítico Cx.'!$B117)*('Diário 1º PA'!$B$4:$B$2007&gt;=K$4)*('Diário 1º PA'!$B$4:$B$2007&lt;=EOMONTH(K$4,0))*('Diário 1º PA'!$F$4:$F$2007))
+SUMPRODUCT(('Diário 2º PA'!$E$4:$E$1978='Analítico Cx.'!$B117)*('Diário 2º PA'!$B$4:$B$1978&gt;=K$4)*('Diário 2º PA'!$B$4:$B$1978&lt;=EOMONTH(K$4,0))*('Diário 2º PA'!$F$4:$F$1978))
+SUMPRODUCT(('Diário 3º PA'!$E$4:$E$1994='Analítico Cx.'!$B117)*('Diário 3º PA'!$B$4:$B$1994&gt;=K$4)*('Diário 3º PA'!$B$4:$B$1994&lt;=EOMONTH(K$4,0))*('Diário 3º PA'!$F$4:$F$1994))
+SUMPRODUCT(('Diário 4º PA'!$E$4:$E$2000='Analítico Cx.'!$B117)*('Diário 4º PA'!$B$4:$B$2000&gt;=K$4)*('Diário 4º PA'!$B$4:$B$2000&lt;=EOMONTH(K$4,0))*('Diário 4º PA'!$F$4:$F$2000))</f>
        <v>0</v>
      </c>
      <c r="L117" s="289">
        <f>SUMPRODUCT(('Diário 1º PA'!$E$4:$E$2007='Analítico Cx.'!$B117)*('Diário 1º PA'!$B$4:$B$2007&gt;=L$4)*('Diário 1º PA'!$B$4:$B$2007&lt;=EOMONTH(L$4,0))*('Diário 1º PA'!$F$4:$F$2007))
+SUMPRODUCT(('Diário 2º PA'!$E$4:$E$1978='Analítico Cx.'!$B117)*('Diário 2º PA'!$B$4:$B$1978&gt;=L$4)*('Diário 2º PA'!$B$4:$B$1978&lt;=EOMONTH(L$4,0))*('Diário 2º PA'!$F$4:$F$1978))
+SUMPRODUCT(('Diário 3º PA'!$E$4:$E$1994='Analítico Cx.'!$B117)*('Diário 3º PA'!$B$4:$B$1994&gt;=L$4)*('Diário 3º PA'!$B$4:$B$1994&lt;=EOMONTH(L$4,0))*('Diário 3º PA'!$F$4:$F$1994))
+SUMPRODUCT(('Diário 4º PA'!$E$4:$E$2000='Analítico Cx.'!$B117)*('Diário 4º PA'!$B$4:$B$2000&gt;=L$4)*('Diário 4º PA'!$B$4:$B$2000&lt;=EOMONTH(L$4,0))*('Diário 4º PA'!$F$4:$F$2000))</f>
        <v>0</v>
      </c>
      <c r="M117" s="289">
        <f>SUMPRODUCT(('Diário 1º PA'!$E$4:$E$2007='Analítico Cx.'!$B117)*('Diário 1º PA'!$B$4:$B$2007&gt;=M$4)*('Diário 1º PA'!$B$4:$B$2007&lt;=EOMONTH(M$4,0))*('Diário 1º PA'!$F$4:$F$2007))
+SUMPRODUCT(('Diário 2º PA'!$E$4:$E$1978='Analítico Cx.'!$B117)*('Diário 2º PA'!$B$4:$B$1978&gt;=M$4)*('Diário 2º PA'!$B$4:$B$1978&lt;=EOMONTH(M$4,0))*('Diário 2º PA'!$F$4:$F$1978))
+SUMPRODUCT(('Diário 3º PA'!$E$4:$E$1994='Analítico Cx.'!$B117)*('Diário 3º PA'!$B$4:$B$1994&gt;=M$4)*('Diário 3º PA'!$B$4:$B$1994&lt;=EOMONTH(M$4,0))*('Diário 3º PA'!$F$4:$F$1994))
+SUMPRODUCT(('Diário 4º PA'!$E$4:$E$2000='Analítico Cx.'!$B117)*('Diário 4º PA'!$B$4:$B$2000&gt;=M$4)*('Diário 4º PA'!$B$4:$B$2000&lt;=EOMONTH(M$4,0))*('Diário 4º PA'!$F$4:$F$2000))</f>
        <v>0</v>
      </c>
      <c r="N117" s="289">
        <f>SUMPRODUCT(('Diário 1º PA'!$E$4:$E$2007='Analítico Cx.'!$B117)*('Diário 1º PA'!$B$4:$B$2007&gt;=N$4)*('Diário 1º PA'!$B$4:$B$2007&lt;=EOMONTH(N$4,0))*('Diário 1º PA'!$F$4:$F$2007))
+SUMPRODUCT(('Diário 2º PA'!$E$4:$E$1978='Analítico Cx.'!$B117)*('Diário 2º PA'!$B$4:$B$1978&gt;=N$4)*('Diário 2º PA'!$B$4:$B$1978&lt;=EOMONTH(N$4,0))*('Diário 2º PA'!$F$4:$F$1978))
+SUMPRODUCT(('Diário 3º PA'!$E$4:$E$1994='Analítico Cx.'!$B117)*('Diário 3º PA'!$B$4:$B$1994&gt;=N$4)*('Diário 3º PA'!$B$4:$B$1994&lt;=EOMONTH(N$4,0))*('Diário 3º PA'!$F$4:$F$1994))
+SUMPRODUCT(('Diário 4º PA'!$E$4:$E$2000='Analítico Cx.'!$B117)*('Diário 4º PA'!$B$4:$B$2000&gt;=N$4)*('Diário 4º PA'!$B$4:$B$2000&lt;=EOMONTH(N$4,0))*('Diário 4º PA'!$F$4:$F$2000))</f>
        <v>0</v>
      </c>
      <c r="O117" s="315">
        <f t="shared" si="19"/>
        <v>21558.32</v>
      </c>
      <c r="P117" s="316">
        <f t="shared" si="20"/>
        <v>1.0473297653005517E-3</v>
      </c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</row>
    <row r="118" spans="1:26" ht="23.25" customHeight="1" x14ac:dyDescent="0.25">
      <c r="A118" s="331" t="s">
        <v>334</v>
      </c>
      <c r="B118" s="246" t="s">
        <v>335</v>
      </c>
      <c r="C118" s="289">
        <f>SUMPRODUCT(('Diário 1º PA'!$E$4:$E$2007='Analítico Cx.'!$B118)*('Diário 1º PA'!$B$4:$B$2007&gt;=C$4)*('Diário 1º PA'!$B$4:$B$2007&lt;=EOMONTH(C$4,0))*('Diário 1º PA'!$F$4:$F$2007))
+SUMPRODUCT(('Diário 2º PA'!$E$4:$E$1978='Analítico Cx.'!$B118)*('Diário 2º PA'!$B$4:$B$1978&gt;=C$4)*('Diário 2º PA'!$B$4:$B$1978&lt;=EOMONTH(C$4,0))*('Diário 2º PA'!$F$4:$F$1978))
+SUMPRODUCT(('Diário 3º PA'!$E$4:$E$1994='Analítico Cx.'!$B118)*('Diário 3º PA'!$B$4:$B$1994&gt;=C$4)*('Diário 3º PA'!$B$4:$B$1994&lt;=EOMONTH(C$4,0))*('Diário 3º PA'!$F$4:$F$1994))
+SUMPRODUCT(('Diário 4º PA'!$E$4:$E$2000='Analítico Cx.'!$B118)*('Diário 4º PA'!$B$4:$B$2000&gt;=C$4)*('Diário 4º PA'!$B$4:$B$2000&lt;=EOMONTH(C$4,0))*('Diário 4º PA'!$F$4:$F$2000))</f>
        <v>0</v>
      </c>
      <c r="D118" s="289">
        <f>SUMPRODUCT(('Diário 1º PA'!$E$4:$E$2007='Analítico Cx.'!$B118)*('Diário 1º PA'!$B$4:$B$2007&gt;=D$4)*('Diário 1º PA'!$B$4:$B$2007&lt;=EOMONTH(D$4,0))*('Diário 1º PA'!$F$4:$F$2007))
+SUMPRODUCT(('Diário 2º PA'!$E$4:$E$1978='Analítico Cx.'!$B118)*('Diário 2º PA'!$B$4:$B$1978&gt;=D$4)*('Diário 2º PA'!$B$4:$B$1978&lt;=EOMONTH(D$4,0))*('Diário 2º PA'!$F$4:$F$1978))
+SUMPRODUCT(('Diário 3º PA'!$E$4:$E$1994='Analítico Cx.'!$B118)*('Diário 3º PA'!$B$4:$B$1994&gt;=D$4)*('Diário 3º PA'!$B$4:$B$1994&lt;=EOMONTH(D$4,0))*('Diário 3º PA'!$F$4:$F$1994))
+SUMPRODUCT(('Diário 4º PA'!$E$4:$E$2000='Analítico Cx.'!$B118)*('Diário 4º PA'!$B$4:$B$2000&gt;=D$4)*('Diário 4º PA'!$B$4:$B$2000&lt;=EOMONTH(D$4,0))*('Diário 4º PA'!$F$4:$F$2000))</f>
        <v>0</v>
      </c>
      <c r="E118" s="289">
        <f>SUMPRODUCT(('Diário 1º PA'!$E$4:$E$2007='Analítico Cx.'!$B118)*('Diário 1º PA'!$B$4:$B$2007&gt;=E$4)*('Diário 1º PA'!$B$4:$B$2007&lt;=EOMONTH(E$4,0))*('Diário 1º PA'!$F$4:$F$2007))
+SUMPRODUCT(('Diário 2º PA'!$E$4:$E$1978='Analítico Cx.'!$B118)*('Diário 2º PA'!$B$4:$B$1978&gt;=E$4)*('Diário 2º PA'!$B$4:$B$1978&lt;=EOMONTH(E$4,0))*('Diário 2º PA'!$F$4:$F$1978))
+SUMPRODUCT(('Diário 3º PA'!$E$4:$E$1994='Analítico Cx.'!$B118)*('Diário 3º PA'!$B$4:$B$1994&gt;=E$4)*('Diário 3º PA'!$B$4:$B$1994&lt;=EOMONTH(E$4,0))*('Diário 3º PA'!$F$4:$F$1994))
+SUMPRODUCT(('Diário 4º PA'!$E$4:$E$2000='Analítico Cx.'!$B118)*('Diário 4º PA'!$B$4:$B$2000&gt;=E$4)*('Diário 4º PA'!$B$4:$B$2000&lt;=EOMONTH(E$4,0))*('Diário 4º PA'!$F$4:$F$2000))</f>
        <v>0</v>
      </c>
      <c r="F118" s="289">
        <f>SUMPRODUCT(('Diário 1º PA'!$E$4:$E$2007='Analítico Cx.'!$B118)*('Diário 1º PA'!$B$4:$B$2007&gt;=F$4)*('Diário 1º PA'!$B$4:$B$2007&lt;=EOMONTH(F$4,0))*('Diário 1º PA'!$F$4:$F$2007))
+SUMPRODUCT(('Diário 2º PA'!$E$4:$E$1978='Analítico Cx.'!$B118)*('Diário 2º PA'!$B$4:$B$1978&gt;=F$4)*('Diário 2º PA'!$B$4:$B$1978&lt;=EOMONTH(F$4,0))*('Diário 2º PA'!$F$4:$F$1978))
+SUMPRODUCT(('Diário 3º PA'!$E$4:$E$1994='Analítico Cx.'!$B118)*('Diário 3º PA'!$B$4:$B$1994&gt;=F$4)*('Diário 3º PA'!$B$4:$B$1994&lt;=EOMONTH(F$4,0))*('Diário 3º PA'!$F$4:$F$1994))
+SUMPRODUCT(('Diário 4º PA'!$E$4:$E$2000='Analítico Cx.'!$B118)*('Diário 4º PA'!$B$4:$B$2000&gt;=F$4)*('Diário 4º PA'!$B$4:$B$2000&lt;=EOMONTH(F$4,0))*('Diário 4º PA'!$F$4:$F$2000))</f>
        <v>0</v>
      </c>
      <c r="G118" s="289">
        <f>SUMPRODUCT(('Diário 1º PA'!$E$4:$E$2007='Analítico Cx.'!$B118)*('Diário 1º PA'!$B$4:$B$2007&gt;=G$4)*('Diário 1º PA'!$B$4:$B$2007&lt;=EOMONTH(G$4,0))*('Diário 1º PA'!$F$4:$F$2007))
+SUMPRODUCT(('Diário 2º PA'!$E$4:$E$1978='Analítico Cx.'!$B118)*('Diário 2º PA'!$B$4:$B$1978&gt;=G$4)*('Diário 2º PA'!$B$4:$B$1978&lt;=EOMONTH(G$4,0))*('Diário 2º PA'!$F$4:$F$1978))
+SUMPRODUCT(('Diário 3º PA'!$E$4:$E$1994='Analítico Cx.'!$B118)*('Diário 3º PA'!$B$4:$B$1994&gt;=G$4)*('Diário 3º PA'!$B$4:$B$1994&lt;=EOMONTH(G$4,0))*('Diário 3º PA'!$F$4:$F$1994))
+SUMPRODUCT(('Diário 4º PA'!$E$4:$E$2000='Analítico Cx.'!$B118)*('Diário 4º PA'!$B$4:$B$2000&gt;=G$4)*('Diário 4º PA'!$B$4:$B$2000&lt;=EOMONTH(G$4,0))*('Diário 4º PA'!$F$4:$F$2000))</f>
        <v>0</v>
      </c>
      <c r="H118" s="289">
        <f>SUMPRODUCT(('Diário 1º PA'!$E$4:$E$2007='Analítico Cx.'!$B118)*('Diário 1º PA'!$B$4:$B$2007&gt;=H$4)*('Diário 1º PA'!$B$4:$B$2007&lt;=EOMONTH(H$4,0))*('Diário 1º PA'!$F$4:$F$2007))
+SUMPRODUCT(('Diário 2º PA'!$E$4:$E$1978='Analítico Cx.'!$B118)*('Diário 2º PA'!$B$4:$B$1978&gt;=H$4)*('Diário 2º PA'!$B$4:$B$1978&lt;=EOMONTH(H$4,0))*('Diário 2º PA'!$F$4:$F$1978))
+SUMPRODUCT(('Diário 3º PA'!$E$4:$E$1994='Analítico Cx.'!$B118)*('Diário 3º PA'!$B$4:$B$1994&gt;=H$4)*('Diário 3º PA'!$B$4:$B$1994&lt;=EOMONTH(H$4,0))*('Diário 3º PA'!$F$4:$F$1994))
+SUMPRODUCT(('Diário 4º PA'!$E$4:$E$2000='Analítico Cx.'!$B118)*('Diário 4º PA'!$B$4:$B$2000&gt;=H$4)*('Diário 4º PA'!$B$4:$B$2000&lt;=EOMONTH(H$4,0))*('Diário 4º PA'!$F$4:$F$2000))</f>
        <v>0</v>
      </c>
      <c r="I118" s="289">
        <f>SUMPRODUCT(('Diário 1º PA'!$E$4:$E$2007='Analítico Cx.'!$B118)*('Diário 1º PA'!$B$4:$B$2007&gt;=I$4)*('Diário 1º PA'!$B$4:$B$2007&lt;=EOMONTH(I$4,0))*('Diário 1º PA'!$F$4:$F$2007))
+SUMPRODUCT(('Diário 2º PA'!$E$4:$E$1978='Analítico Cx.'!$B118)*('Diário 2º PA'!$B$4:$B$1978&gt;=I$4)*('Diário 2º PA'!$B$4:$B$1978&lt;=EOMONTH(I$4,0))*('Diário 2º PA'!$F$4:$F$1978))
+SUMPRODUCT(('Diário 3º PA'!$E$4:$E$1994='Analítico Cx.'!$B118)*('Diário 3º PA'!$B$4:$B$1994&gt;=I$4)*('Diário 3º PA'!$B$4:$B$1994&lt;=EOMONTH(I$4,0))*('Diário 3º PA'!$F$4:$F$1994))
+SUMPRODUCT(('Diário 4º PA'!$E$4:$E$2000='Analítico Cx.'!$B118)*('Diário 4º PA'!$B$4:$B$2000&gt;=I$4)*('Diário 4º PA'!$B$4:$B$2000&lt;=EOMONTH(I$4,0))*('Diário 4º PA'!$F$4:$F$2000))</f>
        <v>6495.56</v>
      </c>
      <c r="J118" s="289">
        <f>SUMPRODUCT(('Diário 1º PA'!$E$4:$E$2007='Analítico Cx.'!$B118)*('Diário 1º PA'!$B$4:$B$2007&gt;=J$4)*('Diário 1º PA'!$B$4:$B$2007&lt;=EOMONTH(J$4,0))*('Diário 1º PA'!$F$4:$F$2007))
+SUMPRODUCT(('Diário 2º PA'!$E$4:$E$1978='Analítico Cx.'!$B118)*('Diário 2º PA'!$B$4:$B$1978&gt;=J$4)*('Diário 2º PA'!$B$4:$B$1978&lt;=EOMONTH(J$4,0))*('Diário 2º PA'!$F$4:$F$1978))
+SUMPRODUCT(('Diário 3º PA'!$E$4:$E$1994='Analítico Cx.'!$B118)*('Diário 3º PA'!$B$4:$B$1994&gt;=J$4)*('Diário 3º PA'!$B$4:$B$1994&lt;=EOMONTH(J$4,0))*('Diário 3º PA'!$F$4:$F$1994))
+SUMPRODUCT(('Diário 4º PA'!$E$4:$E$2000='Analítico Cx.'!$B118)*('Diário 4º PA'!$B$4:$B$2000&gt;=J$4)*('Diário 4º PA'!$B$4:$B$2000&lt;=EOMONTH(J$4,0))*('Diário 4º PA'!$F$4:$F$2000))</f>
        <v>0</v>
      </c>
      <c r="K118" s="289">
        <f>SUMPRODUCT(('Diário 1º PA'!$E$4:$E$2007='Analítico Cx.'!$B118)*('Diário 1º PA'!$B$4:$B$2007&gt;=K$4)*('Diário 1º PA'!$B$4:$B$2007&lt;=EOMONTH(K$4,0))*('Diário 1º PA'!$F$4:$F$2007))
+SUMPRODUCT(('Diário 2º PA'!$E$4:$E$1978='Analítico Cx.'!$B118)*('Diário 2º PA'!$B$4:$B$1978&gt;=K$4)*('Diário 2º PA'!$B$4:$B$1978&lt;=EOMONTH(K$4,0))*('Diário 2º PA'!$F$4:$F$1978))
+SUMPRODUCT(('Diário 3º PA'!$E$4:$E$1994='Analítico Cx.'!$B118)*('Diário 3º PA'!$B$4:$B$1994&gt;=K$4)*('Diário 3º PA'!$B$4:$B$1994&lt;=EOMONTH(K$4,0))*('Diário 3º PA'!$F$4:$F$1994))
+SUMPRODUCT(('Diário 4º PA'!$E$4:$E$2000='Analítico Cx.'!$B118)*('Diário 4º PA'!$B$4:$B$2000&gt;=K$4)*('Diário 4º PA'!$B$4:$B$2000&lt;=EOMONTH(K$4,0))*('Diário 4º PA'!$F$4:$F$2000))</f>
        <v>0</v>
      </c>
      <c r="L118" s="289">
        <f>SUMPRODUCT(('Diário 1º PA'!$E$4:$E$2007='Analítico Cx.'!$B118)*('Diário 1º PA'!$B$4:$B$2007&gt;=L$4)*('Diário 1º PA'!$B$4:$B$2007&lt;=EOMONTH(L$4,0))*('Diário 1º PA'!$F$4:$F$2007))
+SUMPRODUCT(('Diário 2º PA'!$E$4:$E$1978='Analítico Cx.'!$B118)*('Diário 2º PA'!$B$4:$B$1978&gt;=L$4)*('Diário 2º PA'!$B$4:$B$1978&lt;=EOMONTH(L$4,0))*('Diário 2º PA'!$F$4:$F$1978))
+SUMPRODUCT(('Diário 3º PA'!$E$4:$E$1994='Analítico Cx.'!$B118)*('Diário 3º PA'!$B$4:$B$1994&gt;=L$4)*('Diário 3º PA'!$B$4:$B$1994&lt;=EOMONTH(L$4,0))*('Diário 3º PA'!$F$4:$F$1994))
+SUMPRODUCT(('Diário 4º PA'!$E$4:$E$2000='Analítico Cx.'!$B118)*('Diário 4º PA'!$B$4:$B$2000&gt;=L$4)*('Diário 4º PA'!$B$4:$B$2000&lt;=EOMONTH(L$4,0))*('Diário 4º PA'!$F$4:$F$2000))</f>
        <v>0</v>
      </c>
      <c r="M118" s="289">
        <f>SUMPRODUCT(('Diário 1º PA'!$E$4:$E$2007='Analítico Cx.'!$B118)*('Diário 1º PA'!$B$4:$B$2007&gt;=M$4)*('Diário 1º PA'!$B$4:$B$2007&lt;=EOMONTH(M$4,0))*('Diário 1º PA'!$F$4:$F$2007))
+SUMPRODUCT(('Diário 2º PA'!$E$4:$E$1978='Analítico Cx.'!$B118)*('Diário 2º PA'!$B$4:$B$1978&gt;=M$4)*('Diário 2º PA'!$B$4:$B$1978&lt;=EOMONTH(M$4,0))*('Diário 2º PA'!$F$4:$F$1978))
+SUMPRODUCT(('Diário 3º PA'!$E$4:$E$1994='Analítico Cx.'!$B118)*('Diário 3º PA'!$B$4:$B$1994&gt;=M$4)*('Diário 3º PA'!$B$4:$B$1994&lt;=EOMONTH(M$4,0))*('Diário 3º PA'!$F$4:$F$1994))
+SUMPRODUCT(('Diário 4º PA'!$E$4:$E$2000='Analítico Cx.'!$B118)*('Diário 4º PA'!$B$4:$B$2000&gt;=M$4)*('Diário 4º PA'!$B$4:$B$2000&lt;=EOMONTH(M$4,0))*('Diário 4º PA'!$F$4:$F$2000))</f>
        <v>0</v>
      </c>
      <c r="N118" s="289">
        <f>SUMPRODUCT(('Diário 1º PA'!$E$4:$E$2007='Analítico Cx.'!$B118)*('Diário 1º PA'!$B$4:$B$2007&gt;=N$4)*('Diário 1º PA'!$B$4:$B$2007&lt;=EOMONTH(N$4,0))*('Diário 1º PA'!$F$4:$F$2007))
+SUMPRODUCT(('Diário 2º PA'!$E$4:$E$1978='Analítico Cx.'!$B118)*('Diário 2º PA'!$B$4:$B$1978&gt;=N$4)*('Diário 2º PA'!$B$4:$B$1978&lt;=EOMONTH(N$4,0))*('Diário 2º PA'!$F$4:$F$1978))
+SUMPRODUCT(('Diário 3º PA'!$E$4:$E$1994='Analítico Cx.'!$B118)*('Diário 3º PA'!$B$4:$B$1994&gt;=N$4)*('Diário 3º PA'!$B$4:$B$1994&lt;=EOMONTH(N$4,0))*('Diário 3º PA'!$F$4:$F$1994))
+SUMPRODUCT(('Diário 4º PA'!$E$4:$E$2000='Analítico Cx.'!$B118)*('Diário 4º PA'!$B$4:$B$2000&gt;=N$4)*('Diário 4º PA'!$B$4:$B$2000&lt;=EOMONTH(N$4,0))*('Diário 4º PA'!$F$4:$F$2000))</f>
        <v>0</v>
      </c>
      <c r="O118" s="315">
        <f t="shared" si="19"/>
        <v>6495.56</v>
      </c>
      <c r="P118" s="316">
        <f t="shared" si="20"/>
        <v>3.1556231331085412E-4</v>
      </c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</row>
    <row r="119" spans="1:26" ht="23.25" customHeight="1" x14ac:dyDescent="0.25">
      <c r="A119" s="331" t="s">
        <v>336</v>
      </c>
      <c r="B119" s="246" t="s">
        <v>337</v>
      </c>
      <c r="C119" s="289">
        <f>SUMPRODUCT(('Diário 1º PA'!$E$4:$E$2007='Analítico Cx.'!$B119)*('Diário 1º PA'!$B$4:$B$2007&gt;=C$4)*('Diário 1º PA'!$B$4:$B$2007&lt;=EOMONTH(C$4,0))*('Diário 1º PA'!$F$4:$F$2007))
+SUMPRODUCT(('Diário 2º PA'!$E$4:$E$1978='Analítico Cx.'!$B119)*('Diário 2º PA'!$B$4:$B$1978&gt;=C$4)*('Diário 2º PA'!$B$4:$B$1978&lt;=EOMONTH(C$4,0))*('Diário 2º PA'!$F$4:$F$1978))
+SUMPRODUCT(('Diário 3º PA'!$E$4:$E$1994='Analítico Cx.'!$B119)*('Diário 3º PA'!$B$4:$B$1994&gt;=C$4)*('Diário 3º PA'!$B$4:$B$1994&lt;=EOMONTH(C$4,0))*('Diário 3º PA'!$F$4:$F$1994))
+SUMPRODUCT(('Diário 4º PA'!$E$4:$E$2000='Analítico Cx.'!$B119)*('Diário 4º PA'!$B$4:$B$2000&gt;=C$4)*('Diário 4º PA'!$B$4:$B$2000&lt;=EOMONTH(C$4,0))*('Diário 4º PA'!$F$4:$F$2000))</f>
        <v>17162.760000000002</v>
      </c>
      <c r="D119" s="289">
        <f>SUMPRODUCT(('Diário 1º PA'!$E$4:$E$2007='Analítico Cx.'!$B119)*('Diário 1º PA'!$B$4:$B$2007&gt;=D$4)*('Diário 1º PA'!$B$4:$B$2007&lt;=EOMONTH(D$4,0))*('Diário 1º PA'!$F$4:$F$2007))
+SUMPRODUCT(('Diário 2º PA'!$E$4:$E$1978='Analítico Cx.'!$B119)*('Diário 2º PA'!$B$4:$B$1978&gt;=D$4)*('Diário 2º PA'!$B$4:$B$1978&lt;=EOMONTH(D$4,0))*('Diário 2º PA'!$F$4:$F$1978))
+SUMPRODUCT(('Diário 3º PA'!$E$4:$E$1994='Analítico Cx.'!$B119)*('Diário 3º PA'!$B$4:$B$1994&gt;=D$4)*('Diário 3º PA'!$B$4:$B$1994&lt;=EOMONTH(D$4,0))*('Diário 3º PA'!$F$4:$F$1994))
+SUMPRODUCT(('Diário 4º PA'!$E$4:$E$2000='Analítico Cx.'!$B119)*('Diário 4º PA'!$B$4:$B$2000&gt;=D$4)*('Diário 4º PA'!$B$4:$B$2000&lt;=EOMONTH(D$4,0))*('Diário 4º PA'!$F$4:$F$2000))</f>
        <v>45346.98000000001</v>
      </c>
      <c r="E119" s="289">
        <f>SUMPRODUCT(('Diário 1º PA'!$E$4:$E$2007='Analítico Cx.'!$B119)*('Diário 1º PA'!$B$4:$B$2007&gt;=E$4)*('Diário 1º PA'!$B$4:$B$2007&lt;=EOMONTH(E$4,0))*('Diário 1º PA'!$F$4:$F$2007))
+SUMPRODUCT(('Diário 2º PA'!$E$4:$E$1978='Analítico Cx.'!$B119)*('Diário 2º PA'!$B$4:$B$1978&gt;=E$4)*('Diário 2º PA'!$B$4:$B$1978&lt;=EOMONTH(E$4,0))*('Diário 2º PA'!$F$4:$F$1978))
+SUMPRODUCT(('Diário 3º PA'!$E$4:$E$1994='Analítico Cx.'!$B119)*('Diário 3º PA'!$B$4:$B$1994&gt;=E$4)*('Diário 3º PA'!$B$4:$B$1994&lt;=EOMONTH(E$4,0))*('Diário 3º PA'!$F$4:$F$1994))
+SUMPRODUCT(('Diário 4º PA'!$E$4:$E$2000='Analítico Cx.'!$B119)*('Diário 4º PA'!$B$4:$B$2000&gt;=E$4)*('Diário 4º PA'!$B$4:$B$2000&lt;=EOMONTH(E$4,0))*('Diário 4º PA'!$F$4:$F$2000))</f>
        <v>5190.0699999999988</v>
      </c>
      <c r="F119" s="289">
        <f>SUMPRODUCT(('Diário 1º PA'!$E$4:$E$2007='Analítico Cx.'!$B119)*('Diário 1º PA'!$B$4:$B$2007&gt;=F$4)*('Diário 1º PA'!$B$4:$B$2007&lt;=EOMONTH(F$4,0))*('Diário 1º PA'!$F$4:$F$2007))
+SUMPRODUCT(('Diário 2º PA'!$E$4:$E$1978='Analítico Cx.'!$B119)*('Diário 2º PA'!$B$4:$B$1978&gt;=F$4)*('Diário 2º PA'!$B$4:$B$1978&lt;=EOMONTH(F$4,0))*('Diário 2º PA'!$F$4:$F$1978))
+SUMPRODUCT(('Diário 3º PA'!$E$4:$E$1994='Analítico Cx.'!$B119)*('Diário 3º PA'!$B$4:$B$1994&gt;=F$4)*('Diário 3º PA'!$B$4:$B$1994&lt;=EOMONTH(F$4,0))*('Diário 3º PA'!$F$4:$F$1994))
+SUMPRODUCT(('Diário 4º PA'!$E$4:$E$2000='Analítico Cx.'!$B119)*('Diário 4º PA'!$B$4:$B$2000&gt;=F$4)*('Diário 4º PA'!$B$4:$B$2000&lt;=EOMONTH(F$4,0))*('Diário 4º PA'!$F$4:$F$2000))</f>
        <v>9813.66</v>
      </c>
      <c r="G119" s="289">
        <f>SUMPRODUCT(('Diário 1º PA'!$E$4:$E$2007='Analítico Cx.'!$B119)*('Diário 1º PA'!$B$4:$B$2007&gt;=G$4)*('Diário 1º PA'!$B$4:$B$2007&lt;=EOMONTH(G$4,0))*('Diário 1º PA'!$F$4:$F$2007))
+SUMPRODUCT(('Diário 2º PA'!$E$4:$E$1978='Analítico Cx.'!$B119)*('Diário 2º PA'!$B$4:$B$1978&gt;=G$4)*('Diário 2º PA'!$B$4:$B$1978&lt;=EOMONTH(G$4,0))*('Diário 2º PA'!$F$4:$F$1978))
+SUMPRODUCT(('Diário 3º PA'!$E$4:$E$1994='Analítico Cx.'!$B119)*('Diário 3º PA'!$B$4:$B$1994&gt;=G$4)*('Diário 3º PA'!$B$4:$B$1994&lt;=EOMONTH(G$4,0))*('Diário 3º PA'!$F$4:$F$1994))
+SUMPRODUCT(('Diário 4º PA'!$E$4:$E$2000='Analítico Cx.'!$B119)*('Diário 4º PA'!$B$4:$B$2000&gt;=G$4)*('Diário 4º PA'!$B$4:$B$2000&lt;=EOMONTH(G$4,0))*('Diário 4º PA'!$F$4:$F$2000))</f>
        <v>31844.530000000006</v>
      </c>
      <c r="H119" s="289">
        <f>SUMPRODUCT(('Diário 1º PA'!$E$4:$E$2007='Analítico Cx.'!$B119)*('Diário 1º PA'!$B$4:$B$2007&gt;=H$4)*('Diário 1º PA'!$B$4:$B$2007&lt;=EOMONTH(H$4,0))*('Diário 1º PA'!$F$4:$F$2007))
+SUMPRODUCT(('Diário 2º PA'!$E$4:$E$1978='Analítico Cx.'!$B119)*('Diário 2º PA'!$B$4:$B$1978&gt;=H$4)*('Diário 2º PA'!$B$4:$B$1978&lt;=EOMONTH(H$4,0))*('Diário 2º PA'!$F$4:$F$1978))
+SUMPRODUCT(('Diário 3º PA'!$E$4:$E$1994='Analítico Cx.'!$B119)*('Diário 3º PA'!$B$4:$B$1994&gt;=H$4)*('Diário 3º PA'!$B$4:$B$1994&lt;=EOMONTH(H$4,0))*('Diário 3º PA'!$F$4:$F$1994))
+SUMPRODUCT(('Diário 4º PA'!$E$4:$E$2000='Analítico Cx.'!$B119)*('Diário 4º PA'!$B$4:$B$2000&gt;=H$4)*('Diário 4º PA'!$B$4:$B$2000&lt;=EOMONTH(H$4,0))*('Diário 4º PA'!$F$4:$F$2000))</f>
        <v>8652.76</v>
      </c>
      <c r="I119" s="289">
        <f>SUMPRODUCT(('Diário 1º PA'!$E$4:$E$2007='Analítico Cx.'!$B119)*('Diário 1º PA'!$B$4:$B$2007&gt;=I$4)*('Diário 1º PA'!$B$4:$B$2007&lt;=EOMONTH(I$4,0))*('Diário 1º PA'!$F$4:$F$2007))
+SUMPRODUCT(('Diário 2º PA'!$E$4:$E$1978='Analítico Cx.'!$B119)*('Diário 2º PA'!$B$4:$B$1978&gt;=I$4)*('Diário 2º PA'!$B$4:$B$1978&lt;=EOMONTH(I$4,0))*('Diário 2º PA'!$F$4:$F$1978))
+SUMPRODUCT(('Diário 3º PA'!$E$4:$E$1994='Analítico Cx.'!$B119)*('Diário 3º PA'!$B$4:$B$1994&gt;=I$4)*('Diário 3º PA'!$B$4:$B$1994&lt;=EOMONTH(I$4,0))*('Diário 3º PA'!$F$4:$F$1994))
+SUMPRODUCT(('Diário 4º PA'!$E$4:$E$2000='Analítico Cx.'!$B119)*('Diário 4º PA'!$B$4:$B$2000&gt;=I$4)*('Diário 4º PA'!$B$4:$B$2000&lt;=EOMONTH(I$4,0))*('Diário 4º PA'!$F$4:$F$2000))</f>
        <v>29296.299999999992</v>
      </c>
      <c r="J119" s="289">
        <f>SUMPRODUCT(('Diário 1º PA'!$E$4:$E$2007='Analítico Cx.'!$B119)*('Diário 1º PA'!$B$4:$B$2007&gt;=J$4)*('Diário 1º PA'!$B$4:$B$2007&lt;=EOMONTH(J$4,0))*('Diário 1º PA'!$F$4:$F$2007))
+SUMPRODUCT(('Diário 2º PA'!$E$4:$E$1978='Analítico Cx.'!$B119)*('Diário 2º PA'!$B$4:$B$1978&gt;=J$4)*('Diário 2º PA'!$B$4:$B$1978&lt;=EOMONTH(J$4,0))*('Diário 2º PA'!$F$4:$F$1978))
+SUMPRODUCT(('Diário 3º PA'!$E$4:$E$1994='Analítico Cx.'!$B119)*('Diário 3º PA'!$B$4:$B$1994&gt;=J$4)*('Diário 3º PA'!$B$4:$B$1994&lt;=EOMONTH(J$4,0))*('Diário 3º PA'!$F$4:$F$1994))
+SUMPRODUCT(('Diário 4º PA'!$E$4:$E$2000='Analítico Cx.'!$B119)*('Diário 4º PA'!$B$4:$B$2000&gt;=J$4)*('Diário 4º PA'!$B$4:$B$2000&lt;=EOMONTH(J$4,0))*('Diário 4º PA'!$F$4:$F$2000))</f>
        <v>0</v>
      </c>
      <c r="K119" s="289">
        <f>SUMPRODUCT(('Diário 1º PA'!$E$4:$E$2007='Analítico Cx.'!$B119)*('Diário 1º PA'!$B$4:$B$2007&gt;=K$4)*('Diário 1º PA'!$B$4:$B$2007&lt;=EOMONTH(K$4,0))*('Diário 1º PA'!$F$4:$F$2007))
+SUMPRODUCT(('Diário 2º PA'!$E$4:$E$1978='Analítico Cx.'!$B119)*('Diário 2º PA'!$B$4:$B$1978&gt;=K$4)*('Diário 2º PA'!$B$4:$B$1978&lt;=EOMONTH(K$4,0))*('Diário 2º PA'!$F$4:$F$1978))
+SUMPRODUCT(('Diário 3º PA'!$E$4:$E$1994='Analítico Cx.'!$B119)*('Diário 3º PA'!$B$4:$B$1994&gt;=K$4)*('Diário 3º PA'!$B$4:$B$1994&lt;=EOMONTH(K$4,0))*('Diário 3º PA'!$F$4:$F$1994))
+SUMPRODUCT(('Diário 4º PA'!$E$4:$E$2000='Analítico Cx.'!$B119)*('Diário 4º PA'!$B$4:$B$2000&gt;=K$4)*('Diário 4º PA'!$B$4:$B$2000&lt;=EOMONTH(K$4,0))*('Diário 4º PA'!$F$4:$F$2000))</f>
        <v>0</v>
      </c>
      <c r="L119" s="289">
        <f>SUMPRODUCT(('Diário 1º PA'!$E$4:$E$2007='Analítico Cx.'!$B119)*('Diário 1º PA'!$B$4:$B$2007&gt;=L$4)*('Diário 1º PA'!$B$4:$B$2007&lt;=EOMONTH(L$4,0))*('Diário 1º PA'!$F$4:$F$2007))
+SUMPRODUCT(('Diário 2º PA'!$E$4:$E$1978='Analítico Cx.'!$B119)*('Diário 2º PA'!$B$4:$B$1978&gt;=L$4)*('Diário 2º PA'!$B$4:$B$1978&lt;=EOMONTH(L$4,0))*('Diário 2º PA'!$F$4:$F$1978))
+SUMPRODUCT(('Diário 3º PA'!$E$4:$E$1994='Analítico Cx.'!$B119)*('Diário 3º PA'!$B$4:$B$1994&gt;=L$4)*('Diário 3º PA'!$B$4:$B$1994&lt;=EOMONTH(L$4,0))*('Diário 3º PA'!$F$4:$F$1994))
+SUMPRODUCT(('Diário 4º PA'!$E$4:$E$2000='Analítico Cx.'!$B119)*('Diário 4º PA'!$B$4:$B$2000&gt;=L$4)*('Diário 4º PA'!$B$4:$B$2000&lt;=EOMONTH(L$4,0))*('Diário 4º PA'!$F$4:$F$2000))</f>
        <v>0</v>
      </c>
      <c r="M119" s="289">
        <f>SUMPRODUCT(('Diário 1º PA'!$E$4:$E$2007='Analítico Cx.'!$B119)*('Diário 1º PA'!$B$4:$B$2007&gt;=M$4)*('Diário 1º PA'!$B$4:$B$2007&lt;=EOMONTH(M$4,0))*('Diário 1º PA'!$F$4:$F$2007))
+SUMPRODUCT(('Diário 2º PA'!$E$4:$E$1978='Analítico Cx.'!$B119)*('Diário 2º PA'!$B$4:$B$1978&gt;=M$4)*('Diário 2º PA'!$B$4:$B$1978&lt;=EOMONTH(M$4,0))*('Diário 2º PA'!$F$4:$F$1978))
+SUMPRODUCT(('Diário 3º PA'!$E$4:$E$1994='Analítico Cx.'!$B119)*('Diário 3º PA'!$B$4:$B$1994&gt;=M$4)*('Diário 3º PA'!$B$4:$B$1994&lt;=EOMONTH(M$4,0))*('Diário 3º PA'!$F$4:$F$1994))
+SUMPRODUCT(('Diário 4º PA'!$E$4:$E$2000='Analítico Cx.'!$B119)*('Diário 4º PA'!$B$4:$B$2000&gt;=M$4)*('Diário 4º PA'!$B$4:$B$2000&lt;=EOMONTH(M$4,0))*('Diário 4º PA'!$F$4:$F$2000))</f>
        <v>0</v>
      </c>
      <c r="N119" s="289">
        <f>SUMPRODUCT(('Diário 1º PA'!$E$4:$E$2007='Analítico Cx.'!$B119)*('Diário 1º PA'!$B$4:$B$2007&gt;=N$4)*('Diário 1º PA'!$B$4:$B$2007&lt;=EOMONTH(N$4,0))*('Diário 1º PA'!$F$4:$F$2007))
+SUMPRODUCT(('Diário 2º PA'!$E$4:$E$1978='Analítico Cx.'!$B119)*('Diário 2º PA'!$B$4:$B$1978&gt;=N$4)*('Diário 2º PA'!$B$4:$B$1978&lt;=EOMONTH(N$4,0))*('Diário 2º PA'!$F$4:$F$1978))
+SUMPRODUCT(('Diário 3º PA'!$E$4:$E$1994='Analítico Cx.'!$B119)*('Diário 3º PA'!$B$4:$B$1994&gt;=N$4)*('Diário 3º PA'!$B$4:$B$1994&lt;=EOMONTH(N$4,0))*('Diário 3º PA'!$F$4:$F$1994))
+SUMPRODUCT(('Diário 4º PA'!$E$4:$E$2000='Analítico Cx.'!$B119)*('Diário 4º PA'!$B$4:$B$2000&gt;=N$4)*('Diário 4º PA'!$B$4:$B$2000&lt;=EOMONTH(N$4,0))*('Diário 4º PA'!$F$4:$F$2000))</f>
        <v>0</v>
      </c>
      <c r="O119" s="315">
        <f t="shared" si="19"/>
        <v>147307.06000000003</v>
      </c>
      <c r="P119" s="316">
        <f t="shared" si="20"/>
        <v>7.1563585927342356E-3</v>
      </c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</row>
    <row r="120" spans="1:26" ht="23.25" customHeight="1" x14ac:dyDescent="0.25">
      <c r="A120" s="331" t="s">
        <v>338</v>
      </c>
      <c r="B120" s="246" t="s">
        <v>339</v>
      </c>
      <c r="C120" s="289">
        <f>SUMPRODUCT(('Diário 1º PA'!$E$4:$E$2007='Analítico Cx.'!$B120)*('Diário 1º PA'!$B$4:$B$2007&gt;=C$4)*('Diário 1º PA'!$B$4:$B$2007&lt;=EOMONTH(C$4,0))*('Diário 1º PA'!$F$4:$F$2007))
+SUMPRODUCT(('Diário 2º PA'!$E$4:$E$1978='Analítico Cx.'!$B120)*('Diário 2º PA'!$B$4:$B$1978&gt;=C$4)*('Diário 2º PA'!$B$4:$B$1978&lt;=EOMONTH(C$4,0))*('Diário 2º PA'!$F$4:$F$1978))
+SUMPRODUCT(('Diário 3º PA'!$E$4:$E$1994='Analítico Cx.'!$B120)*('Diário 3º PA'!$B$4:$B$1994&gt;=C$4)*('Diário 3º PA'!$B$4:$B$1994&lt;=EOMONTH(C$4,0))*('Diário 3º PA'!$F$4:$F$1994))
+SUMPRODUCT(('Diário 4º PA'!$E$4:$E$2000='Analítico Cx.'!$B120)*('Diário 4º PA'!$B$4:$B$2000&gt;=C$4)*('Diário 4º PA'!$B$4:$B$2000&lt;=EOMONTH(C$4,0))*('Diário 4º PA'!$F$4:$F$2000))</f>
        <v>5762.2899999999991</v>
      </c>
      <c r="D120" s="289">
        <f>SUMPRODUCT(('Diário 1º PA'!$E$4:$E$2007='Analítico Cx.'!$B120)*('Diário 1º PA'!$B$4:$B$2007&gt;=D$4)*('Diário 1º PA'!$B$4:$B$2007&lt;=EOMONTH(D$4,0))*('Diário 1º PA'!$F$4:$F$2007))
+SUMPRODUCT(('Diário 2º PA'!$E$4:$E$1978='Analítico Cx.'!$B120)*('Diário 2º PA'!$B$4:$B$1978&gt;=D$4)*('Diário 2º PA'!$B$4:$B$1978&lt;=EOMONTH(D$4,0))*('Diário 2º PA'!$F$4:$F$1978))
+SUMPRODUCT(('Diário 3º PA'!$E$4:$E$1994='Analítico Cx.'!$B120)*('Diário 3º PA'!$B$4:$B$1994&gt;=D$4)*('Diário 3º PA'!$B$4:$B$1994&lt;=EOMONTH(D$4,0))*('Diário 3º PA'!$F$4:$F$1994))
+SUMPRODUCT(('Diário 4º PA'!$E$4:$E$2000='Analítico Cx.'!$B120)*('Diário 4º PA'!$B$4:$B$2000&gt;=D$4)*('Diário 4º PA'!$B$4:$B$2000&lt;=EOMONTH(D$4,0))*('Diário 4º PA'!$F$4:$F$2000))</f>
        <v>4760.87</v>
      </c>
      <c r="E120" s="289">
        <f>SUMPRODUCT(('Diário 1º PA'!$E$4:$E$2007='Analítico Cx.'!$B120)*('Diário 1º PA'!$B$4:$B$2007&gt;=E$4)*('Diário 1º PA'!$B$4:$B$2007&lt;=EOMONTH(E$4,0))*('Diário 1º PA'!$F$4:$F$2007))
+SUMPRODUCT(('Diário 2º PA'!$E$4:$E$1978='Analítico Cx.'!$B120)*('Diário 2º PA'!$B$4:$B$1978&gt;=E$4)*('Diário 2º PA'!$B$4:$B$1978&lt;=EOMONTH(E$4,0))*('Diário 2º PA'!$F$4:$F$1978))
+SUMPRODUCT(('Diário 3º PA'!$E$4:$E$1994='Analítico Cx.'!$B120)*('Diário 3º PA'!$B$4:$B$1994&gt;=E$4)*('Diário 3º PA'!$B$4:$B$1994&lt;=EOMONTH(E$4,0))*('Diário 3º PA'!$F$4:$F$1994))
+SUMPRODUCT(('Diário 4º PA'!$E$4:$E$2000='Analítico Cx.'!$B120)*('Diário 4º PA'!$B$4:$B$2000&gt;=E$4)*('Diário 4º PA'!$B$4:$B$2000&lt;=EOMONTH(E$4,0))*('Diário 4º PA'!$F$4:$F$2000))</f>
        <v>10523.24</v>
      </c>
      <c r="F120" s="289">
        <f>SUMPRODUCT(('Diário 1º PA'!$E$4:$E$2007='Analítico Cx.'!$B120)*('Diário 1º PA'!$B$4:$B$2007&gt;=F$4)*('Diário 1º PA'!$B$4:$B$2007&lt;=EOMONTH(F$4,0))*('Diário 1º PA'!$F$4:$F$2007))
+SUMPRODUCT(('Diário 2º PA'!$E$4:$E$1978='Analítico Cx.'!$B120)*('Diário 2º PA'!$B$4:$B$1978&gt;=F$4)*('Diário 2º PA'!$B$4:$B$1978&lt;=EOMONTH(F$4,0))*('Diário 2º PA'!$F$4:$F$1978))
+SUMPRODUCT(('Diário 3º PA'!$E$4:$E$1994='Analítico Cx.'!$B120)*('Diário 3º PA'!$B$4:$B$1994&gt;=F$4)*('Diário 3º PA'!$B$4:$B$1994&lt;=EOMONTH(F$4,0))*('Diário 3º PA'!$F$4:$F$1994))
+SUMPRODUCT(('Diário 4º PA'!$E$4:$E$2000='Analítico Cx.'!$B120)*('Diário 4º PA'!$B$4:$B$2000&gt;=F$4)*('Diário 4º PA'!$B$4:$B$2000&lt;=EOMONTH(F$4,0))*('Diário 4º PA'!$F$4:$F$2000))</f>
        <v>16369.960000000001</v>
      </c>
      <c r="G120" s="289">
        <f>SUMPRODUCT(('Diário 1º PA'!$E$4:$E$2007='Analítico Cx.'!$B120)*('Diário 1º PA'!$B$4:$B$2007&gt;=G$4)*('Diário 1º PA'!$B$4:$B$2007&lt;=EOMONTH(G$4,0))*('Diário 1º PA'!$F$4:$F$2007))
+SUMPRODUCT(('Diário 2º PA'!$E$4:$E$1978='Analítico Cx.'!$B120)*('Diário 2º PA'!$B$4:$B$1978&gt;=G$4)*('Diário 2º PA'!$B$4:$B$1978&lt;=EOMONTH(G$4,0))*('Diário 2º PA'!$F$4:$F$1978))
+SUMPRODUCT(('Diário 3º PA'!$E$4:$E$1994='Analítico Cx.'!$B120)*('Diário 3º PA'!$B$4:$B$1994&gt;=G$4)*('Diário 3º PA'!$B$4:$B$1994&lt;=EOMONTH(G$4,0))*('Diário 3º PA'!$F$4:$F$1994))
+SUMPRODUCT(('Diário 4º PA'!$E$4:$E$2000='Analítico Cx.'!$B120)*('Diário 4º PA'!$B$4:$B$2000&gt;=G$4)*('Diário 4º PA'!$B$4:$B$2000&lt;=EOMONTH(G$4,0))*('Diário 4º PA'!$F$4:$F$2000))</f>
        <v>11522.09</v>
      </c>
      <c r="H120" s="289">
        <f>SUMPRODUCT(('Diário 1º PA'!$E$4:$E$2007='Analítico Cx.'!$B120)*('Diário 1º PA'!$B$4:$B$2007&gt;=H$4)*('Diário 1º PA'!$B$4:$B$2007&lt;=EOMONTH(H$4,0))*('Diário 1º PA'!$F$4:$F$2007))
+SUMPRODUCT(('Diário 2º PA'!$E$4:$E$1978='Analítico Cx.'!$B120)*('Diário 2º PA'!$B$4:$B$1978&gt;=H$4)*('Diário 2º PA'!$B$4:$B$1978&lt;=EOMONTH(H$4,0))*('Diário 2º PA'!$F$4:$F$1978))
+SUMPRODUCT(('Diário 3º PA'!$E$4:$E$1994='Analítico Cx.'!$B120)*('Diário 3º PA'!$B$4:$B$1994&gt;=H$4)*('Diário 3º PA'!$B$4:$B$1994&lt;=EOMONTH(H$4,0))*('Diário 3º PA'!$F$4:$F$1994))
+SUMPRODUCT(('Diário 4º PA'!$E$4:$E$2000='Analítico Cx.'!$B120)*('Diário 4º PA'!$B$4:$B$2000&gt;=H$4)*('Diário 4º PA'!$B$4:$B$2000&lt;=EOMONTH(H$4,0))*('Diário 4º PA'!$F$4:$F$2000))</f>
        <v>29176.889999999985</v>
      </c>
      <c r="I120" s="289">
        <f>SUMPRODUCT(('Diário 1º PA'!$E$4:$E$2007='Analítico Cx.'!$B120)*('Diário 1º PA'!$B$4:$B$2007&gt;=I$4)*('Diário 1º PA'!$B$4:$B$2007&lt;=EOMONTH(I$4,0))*('Diário 1º PA'!$F$4:$F$2007))
+SUMPRODUCT(('Diário 2º PA'!$E$4:$E$1978='Analítico Cx.'!$B120)*('Diário 2º PA'!$B$4:$B$1978&gt;=I$4)*('Diário 2º PA'!$B$4:$B$1978&lt;=EOMONTH(I$4,0))*('Diário 2º PA'!$F$4:$F$1978))
+SUMPRODUCT(('Diário 3º PA'!$E$4:$E$1994='Analítico Cx.'!$B120)*('Diário 3º PA'!$B$4:$B$1994&gt;=I$4)*('Diário 3º PA'!$B$4:$B$1994&lt;=EOMONTH(I$4,0))*('Diário 3º PA'!$F$4:$F$1994))
+SUMPRODUCT(('Diário 4º PA'!$E$4:$E$2000='Analítico Cx.'!$B120)*('Diário 4º PA'!$B$4:$B$2000&gt;=I$4)*('Diário 4º PA'!$B$4:$B$2000&lt;=EOMONTH(I$4,0))*('Diário 4º PA'!$F$4:$F$2000))</f>
        <v>30555.179999999993</v>
      </c>
      <c r="J120" s="289">
        <f>SUMPRODUCT(('Diário 1º PA'!$E$4:$E$2007='Analítico Cx.'!$B120)*('Diário 1º PA'!$B$4:$B$2007&gt;=J$4)*('Diário 1º PA'!$B$4:$B$2007&lt;=EOMONTH(J$4,0))*('Diário 1º PA'!$F$4:$F$2007))
+SUMPRODUCT(('Diário 2º PA'!$E$4:$E$1978='Analítico Cx.'!$B120)*('Diário 2º PA'!$B$4:$B$1978&gt;=J$4)*('Diário 2º PA'!$B$4:$B$1978&lt;=EOMONTH(J$4,0))*('Diário 2º PA'!$F$4:$F$1978))
+SUMPRODUCT(('Diário 3º PA'!$E$4:$E$1994='Analítico Cx.'!$B120)*('Diário 3º PA'!$B$4:$B$1994&gt;=J$4)*('Diário 3º PA'!$B$4:$B$1994&lt;=EOMONTH(J$4,0))*('Diário 3º PA'!$F$4:$F$1994))
+SUMPRODUCT(('Diário 4º PA'!$E$4:$E$2000='Analítico Cx.'!$B120)*('Diário 4º PA'!$B$4:$B$2000&gt;=J$4)*('Diário 4º PA'!$B$4:$B$2000&lt;=EOMONTH(J$4,0))*('Diário 4º PA'!$F$4:$F$2000))</f>
        <v>0</v>
      </c>
      <c r="K120" s="289">
        <f>SUMPRODUCT(('Diário 1º PA'!$E$4:$E$2007='Analítico Cx.'!$B120)*('Diário 1º PA'!$B$4:$B$2007&gt;=K$4)*('Diário 1º PA'!$B$4:$B$2007&lt;=EOMONTH(K$4,0))*('Diário 1º PA'!$F$4:$F$2007))
+SUMPRODUCT(('Diário 2º PA'!$E$4:$E$1978='Analítico Cx.'!$B120)*('Diário 2º PA'!$B$4:$B$1978&gt;=K$4)*('Diário 2º PA'!$B$4:$B$1978&lt;=EOMONTH(K$4,0))*('Diário 2º PA'!$F$4:$F$1978))
+SUMPRODUCT(('Diário 3º PA'!$E$4:$E$1994='Analítico Cx.'!$B120)*('Diário 3º PA'!$B$4:$B$1994&gt;=K$4)*('Diário 3º PA'!$B$4:$B$1994&lt;=EOMONTH(K$4,0))*('Diário 3º PA'!$F$4:$F$1994))
+SUMPRODUCT(('Diário 4º PA'!$E$4:$E$2000='Analítico Cx.'!$B120)*('Diário 4º PA'!$B$4:$B$2000&gt;=K$4)*('Diário 4º PA'!$B$4:$B$2000&lt;=EOMONTH(K$4,0))*('Diário 4º PA'!$F$4:$F$2000))</f>
        <v>0</v>
      </c>
      <c r="L120" s="289">
        <f>SUMPRODUCT(('Diário 1º PA'!$E$4:$E$2007='Analítico Cx.'!$B120)*('Diário 1º PA'!$B$4:$B$2007&gt;=L$4)*('Diário 1º PA'!$B$4:$B$2007&lt;=EOMONTH(L$4,0))*('Diário 1º PA'!$F$4:$F$2007))
+SUMPRODUCT(('Diário 2º PA'!$E$4:$E$1978='Analítico Cx.'!$B120)*('Diário 2º PA'!$B$4:$B$1978&gt;=L$4)*('Diário 2º PA'!$B$4:$B$1978&lt;=EOMONTH(L$4,0))*('Diário 2º PA'!$F$4:$F$1978))
+SUMPRODUCT(('Diário 3º PA'!$E$4:$E$1994='Analítico Cx.'!$B120)*('Diário 3º PA'!$B$4:$B$1994&gt;=L$4)*('Diário 3º PA'!$B$4:$B$1994&lt;=EOMONTH(L$4,0))*('Diário 3º PA'!$F$4:$F$1994))
+SUMPRODUCT(('Diário 4º PA'!$E$4:$E$2000='Analítico Cx.'!$B120)*('Diário 4º PA'!$B$4:$B$2000&gt;=L$4)*('Diário 4º PA'!$B$4:$B$2000&lt;=EOMONTH(L$4,0))*('Diário 4º PA'!$F$4:$F$2000))</f>
        <v>0</v>
      </c>
      <c r="M120" s="289">
        <f>SUMPRODUCT(('Diário 1º PA'!$E$4:$E$2007='Analítico Cx.'!$B120)*('Diário 1º PA'!$B$4:$B$2007&gt;=M$4)*('Diário 1º PA'!$B$4:$B$2007&lt;=EOMONTH(M$4,0))*('Diário 1º PA'!$F$4:$F$2007))
+SUMPRODUCT(('Diário 2º PA'!$E$4:$E$1978='Analítico Cx.'!$B120)*('Diário 2º PA'!$B$4:$B$1978&gt;=M$4)*('Diário 2º PA'!$B$4:$B$1978&lt;=EOMONTH(M$4,0))*('Diário 2º PA'!$F$4:$F$1978))
+SUMPRODUCT(('Diário 3º PA'!$E$4:$E$1994='Analítico Cx.'!$B120)*('Diário 3º PA'!$B$4:$B$1994&gt;=M$4)*('Diário 3º PA'!$B$4:$B$1994&lt;=EOMONTH(M$4,0))*('Diário 3º PA'!$F$4:$F$1994))
+SUMPRODUCT(('Diário 4º PA'!$E$4:$E$2000='Analítico Cx.'!$B120)*('Diário 4º PA'!$B$4:$B$2000&gt;=M$4)*('Diário 4º PA'!$B$4:$B$2000&lt;=EOMONTH(M$4,0))*('Diário 4º PA'!$F$4:$F$2000))</f>
        <v>0</v>
      </c>
      <c r="N120" s="289">
        <f>SUMPRODUCT(('Diário 1º PA'!$E$4:$E$2007='Analítico Cx.'!$B120)*('Diário 1º PA'!$B$4:$B$2007&gt;=N$4)*('Diário 1º PA'!$B$4:$B$2007&lt;=EOMONTH(N$4,0))*('Diário 1º PA'!$F$4:$F$2007))
+SUMPRODUCT(('Diário 2º PA'!$E$4:$E$1978='Analítico Cx.'!$B120)*('Diário 2º PA'!$B$4:$B$1978&gt;=N$4)*('Diário 2º PA'!$B$4:$B$1978&lt;=EOMONTH(N$4,0))*('Diário 2º PA'!$F$4:$F$1978))
+SUMPRODUCT(('Diário 3º PA'!$E$4:$E$1994='Analítico Cx.'!$B120)*('Diário 3º PA'!$B$4:$B$1994&gt;=N$4)*('Diário 3º PA'!$B$4:$B$1994&lt;=EOMONTH(N$4,0))*('Diário 3º PA'!$F$4:$F$1994))
+SUMPRODUCT(('Diário 4º PA'!$E$4:$E$2000='Analítico Cx.'!$B120)*('Diário 4º PA'!$B$4:$B$2000&gt;=N$4)*('Diário 4º PA'!$B$4:$B$2000&lt;=EOMONTH(N$4,0))*('Diário 4º PA'!$F$4:$F$2000))</f>
        <v>0</v>
      </c>
      <c r="O120" s="315">
        <f t="shared" si="19"/>
        <v>108670.51999999997</v>
      </c>
      <c r="P120" s="316">
        <f t="shared" si="20"/>
        <v>5.2793478437414831E-3</v>
      </c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</row>
    <row r="121" spans="1:26" ht="23.25" customHeight="1" x14ac:dyDescent="0.25">
      <c r="A121" s="331" t="s">
        <v>340</v>
      </c>
      <c r="B121" s="246" t="s">
        <v>341</v>
      </c>
      <c r="C121" s="289">
        <f>SUMPRODUCT(('Diário 1º PA'!$E$4:$E$2007='Analítico Cx.'!$B121)*('Diário 1º PA'!$B$4:$B$2007&gt;=C$4)*('Diário 1º PA'!$B$4:$B$2007&lt;=EOMONTH(C$4,0))*('Diário 1º PA'!$F$4:$F$2007))
+SUMPRODUCT(('Diário 2º PA'!$E$4:$E$1978='Analítico Cx.'!$B121)*('Diário 2º PA'!$B$4:$B$1978&gt;=C$4)*('Diário 2º PA'!$B$4:$B$1978&lt;=EOMONTH(C$4,0))*('Diário 2º PA'!$F$4:$F$1978))
+SUMPRODUCT(('Diário 3º PA'!$E$4:$E$1994='Analítico Cx.'!$B121)*('Diário 3º PA'!$B$4:$B$1994&gt;=C$4)*('Diário 3º PA'!$B$4:$B$1994&lt;=EOMONTH(C$4,0))*('Diário 3º PA'!$F$4:$F$1994))
+SUMPRODUCT(('Diário 4º PA'!$E$4:$E$2000='Analítico Cx.'!$B121)*('Diário 4º PA'!$B$4:$B$2000&gt;=C$4)*('Diário 4º PA'!$B$4:$B$2000&lt;=EOMONTH(C$4,0))*('Diário 4º PA'!$F$4:$F$2000))</f>
        <v>51680</v>
      </c>
      <c r="D121" s="289">
        <f>SUMPRODUCT(('Diário 1º PA'!$E$4:$E$2007='Analítico Cx.'!$B121)*('Diário 1º PA'!$B$4:$B$2007&gt;=D$4)*('Diário 1º PA'!$B$4:$B$2007&lt;=EOMONTH(D$4,0))*('Diário 1º PA'!$F$4:$F$2007))
+SUMPRODUCT(('Diário 2º PA'!$E$4:$E$1978='Analítico Cx.'!$B121)*('Diário 2º PA'!$B$4:$B$1978&gt;=D$4)*('Diário 2º PA'!$B$4:$B$1978&lt;=EOMONTH(D$4,0))*('Diário 2º PA'!$F$4:$F$1978))
+SUMPRODUCT(('Diário 3º PA'!$E$4:$E$1994='Analítico Cx.'!$B121)*('Diário 3º PA'!$B$4:$B$1994&gt;=D$4)*('Diário 3º PA'!$B$4:$B$1994&lt;=EOMONTH(D$4,0))*('Diário 3º PA'!$F$4:$F$1994))
+SUMPRODUCT(('Diário 4º PA'!$E$4:$E$2000='Analítico Cx.'!$B121)*('Diário 4º PA'!$B$4:$B$2000&gt;=D$4)*('Diário 4º PA'!$B$4:$B$2000&lt;=EOMONTH(D$4,0))*('Diário 4º PA'!$F$4:$F$2000))</f>
        <v>42746.350000000006</v>
      </c>
      <c r="E121" s="289">
        <f>SUMPRODUCT(('Diário 1º PA'!$E$4:$E$2007='Analítico Cx.'!$B121)*('Diário 1º PA'!$B$4:$B$2007&gt;=E$4)*('Diário 1º PA'!$B$4:$B$2007&lt;=EOMONTH(E$4,0))*('Diário 1º PA'!$F$4:$F$2007))
+SUMPRODUCT(('Diário 2º PA'!$E$4:$E$1978='Analítico Cx.'!$B121)*('Diário 2º PA'!$B$4:$B$1978&gt;=E$4)*('Diário 2º PA'!$B$4:$B$1978&lt;=EOMONTH(E$4,0))*('Diário 2º PA'!$F$4:$F$1978))
+SUMPRODUCT(('Diário 3º PA'!$E$4:$E$1994='Analítico Cx.'!$B121)*('Diário 3º PA'!$B$4:$B$1994&gt;=E$4)*('Diário 3º PA'!$B$4:$B$1994&lt;=EOMONTH(E$4,0))*('Diário 3º PA'!$F$4:$F$1994))
+SUMPRODUCT(('Diário 4º PA'!$E$4:$E$2000='Analítico Cx.'!$B121)*('Diário 4º PA'!$B$4:$B$2000&gt;=E$4)*('Diário 4º PA'!$B$4:$B$2000&lt;=EOMONTH(E$4,0))*('Diário 4º PA'!$F$4:$F$2000))</f>
        <v>63290.35</v>
      </c>
      <c r="F121" s="289">
        <f>SUMPRODUCT(('Diário 1º PA'!$E$4:$E$2007='Analítico Cx.'!$B121)*('Diário 1º PA'!$B$4:$B$2007&gt;=F$4)*('Diário 1º PA'!$B$4:$B$2007&lt;=EOMONTH(F$4,0))*('Diário 1º PA'!$F$4:$F$2007))
+SUMPRODUCT(('Diário 2º PA'!$E$4:$E$1978='Analítico Cx.'!$B121)*('Diário 2º PA'!$B$4:$B$1978&gt;=F$4)*('Diário 2º PA'!$B$4:$B$1978&lt;=EOMONTH(F$4,0))*('Diário 2º PA'!$F$4:$F$1978))
+SUMPRODUCT(('Diário 3º PA'!$E$4:$E$1994='Analítico Cx.'!$B121)*('Diário 3º PA'!$B$4:$B$1994&gt;=F$4)*('Diário 3º PA'!$B$4:$B$1994&lt;=EOMONTH(F$4,0))*('Diário 3º PA'!$F$4:$F$1994))
+SUMPRODUCT(('Diário 4º PA'!$E$4:$E$2000='Analítico Cx.'!$B121)*('Diário 4º PA'!$B$4:$B$2000&gt;=F$4)*('Diário 4º PA'!$B$4:$B$2000&lt;=EOMONTH(F$4,0))*('Diário 4º PA'!$F$4:$F$2000))</f>
        <v>68625.989999999991</v>
      </c>
      <c r="G121" s="289">
        <f>SUMPRODUCT(('Diário 1º PA'!$E$4:$E$2007='Analítico Cx.'!$B121)*('Diário 1º PA'!$B$4:$B$2007&gt;=G$4)*('Diário 1º PA'!$B$4:$B$2007&lt;=EOMONTH(G$4,0))*('Diário 1º PA'!$F$4:$F$2007))
+SUMPRODUCT(('Diário 2º PA'!$E$4:$E$1978='Analítico Cx.'!$B121)*('Diário 2º PA'!$B$4:$B$1978&gt;=G$4)*('Diário 2º PA'!$B$4:$B$1978&lt;=EOMONTH(G$4,0))*('Diário 2º PA'!$F$4:$F$1978))
+SUMPRODUCT(('Diário 3º PA'!$E$4:$E$1994='Analítico Cx.'!$B121)*('Diário 3º PA'!$B$4:$B$1994&gt;=G$4)*('Diário 3º PA'!$B$4:$B$1994&lt;=EOMONTH(G$4,0))*('Diário 3º PA'!$F$4:$F$1994))
+SUMPRODUCT(('Diário 4º PA'!$E$4:$E$2000='Analítico Cx.'!$B121)*('Diário 4º PA'!$B$4:$B$2000&gt;=G$4)*('Diário 4º PA'!$B$4:$B$2000&lt;=EOMONTH(G$4,0))*('Diário 4º PA'!$F$4:$F$2000))</f>
        <v>98557.85</v>
      </c>
      <c r="H121" s="289">
        <f>SUMPRODUCT(('Diário 1º PA'!$E$4:$E$2007='Analítico Cx.'!$B121)*('Diário 1º PA'!$B$4:$B$2007&gt;=H$4)*('Diário 1º PA'!$B$4:$B$2007&lt;=EOMONTH(H$4,0))*('Diário 1º PA'!$F$4:$F$2007))
+SUMPRODUCT(('Diário 2º PA'!$E$4:$E$1978='Analítico Cx.'!$B121)*('Diário 2º PA'!$B$4:$B$1978&gt;=H$4)*('Diário 2º PA'!$B$4:$B$1978&lt;=EOMONTH(H$4,0))*('Diário 2º PA'!$F$4:$F$1978))
+SUMPRODUCT(('Diário 3º PA'!$E$4:$E$1994='Analítico Cx.'!$B121)*('Diário 3º PA'!$B$4:$B$1994&gt;=H$4)*('Diário 3º PA'!$B$4:$B$1994&lt;=EOMONTH(H$4,0))*('Diário 3º PA'!$F$4:$F$1994))
+SUMPRODUCT(('Diário 4º PA'!$E$4:$E$2000='Analítico Cx.'!$B121)*('Diário 4º PA'!$B$4:$B$2000&gt;=H$4)*('Diário 4º PA'!$B$4:$B$2000&lt;=EOMONTH(H$4,0))*('Diário 4º PA'!$F$4:$F$2000))</f>
        <v>62784.689999999995</v>
      </c>
      <c r="I121" s="289">
        <f>SUMPRODUCT(('Diário 1º PA'!$E$4:$E$2007='Analítico Cx.'!$B121)*('Diário 1º PA'!$B$4:$B$2007&gt;=I$4)*('Diário 1º PA'!$B$4:$B$2007&lt;=EOMONTH(I$4,0))*('Diário 1º PA'!$F$4:$F$2007))
+SUMPRODUCT(('Diário 2º PA'!$E$4:$E$1978='Analítico Cx.'!$B121)*('Diário 2º PA'!$B$4:$B$1978&gt;=I$4)*('Diário 2º PA'!$B$4:$B$1978&lt;=EOMONTH(I$4,0))*('Diário 2º PA'!$F$4:$F$1978))
+SUMPRODUCT(('Diário 3º PA'!$E$4:$E$1994='Analítico Cx.'!$B121)*('Diário 3º PA'!$B$4:$B$1994&gt;=I$4)*('Diário 3º PA'!$B$4:$B$1994&lt;=EOMONTH(I$4,0))*('Diário 3º PA'!$F$4:$F$1994))
+SUMPRODUCT(('Diário 4º PA'!$E$4:$E$2000='Analítico Cx.'!$B121)*('Diário 4º PA'!$B$4:$B$2000&gt;=I$4)*('Diário 4º PA'!$B$4:$B$2000&lt;=EOMONTH(I$4,0))*('Diário 4º PA'!$F$4:$F$2000))</f>
        <v>46783.35</v>
      </c>
      <c r="J121" s="289">
        <f>SUMPRODUCT(('Diário 1º PA'!$E$4:$E$2007='Analítico Cx.'!$B121)*('Diário 1º PA'!$B$4:$B$2007&gt;=J$4)*('Diário 1º PA'!$B$4:$B$2007&lt;=EOMONTH(J$4,0))*('Diário 1º PA'!$F$4:$F$2007))
+SUMPRODUCT(('Diário 2º PA'!$E$4:$E$1978='Analítico Cx.'!$B121)*('Diário 2º PA'!$B$4:$B$1978&gt;=J$4)*('Diário 2º PA'!$B$4:$B$1978&lt;=EOMONTH(J$4,0))*('Diário 2º PA'!$F$4:$F$1978))
+SUMPRODUCT(('Diário 3º PA'!$E$4:$E$1994='Analítico Cx.'!$B121)*('Diário 3º PA'!$B$4:$B$1994&gt;=J$4)*('Diário 3º PA'!$B$4:$B$1994&lt;=EOMONTH(J$4,0))*('Diário 3º PA'!$F$4:$F$1994))
+SUMPRODUCT(('Diário 4º PA'!$E$4:$E$2000='Analítico Cx.'!$B121)*('Diário 4º PA'!$B$4:$B$2000&gt;=J$4)*('Diário 4º PA'!$B$4:$B$2000&lt;=EOMONTH(J$4,0))*('Diário 4º PA'!$F$4:$F$2000))</f>
        <v>0</v>
      </c>
      <c r="K121" s="289">
        <f>SUMPRODUCT(('Diário 1º PA'!$E$4:$E$2007='Analítico Cx.'!$B121)*('Diário 1º PA'!$B$4:$B$2007&gt;=K$4)*('Diário 1º PA'!$B$4:$B$2007&lt;=EOMONTH(K$4,0))*('Diário 1º PA'!$F$4:$F$2007))
+SUMPRODUCT(('Diário 2º PA'!$E$4:$E$1978='Analítico Cx.'!$B121)*('Diário 2º PA'!$B$4:$B$1978&gt;=K$4)*('Diário 2º PA'!$B$4:$B$1978&lt;=EOMONTH(K$4,0))*('Diário 2º PA'!$F$4:$F$1978))
+SUMPRODUCT(('Diário 3º PA'!$E$4:$E$1994='Analítico Cx.'!$B121)*('Diário 3º PA'!$B$4:$B$1994&gt;=K$4)*('Diário 3º PA'!$B$4:$B$1994&lt;=EOMONTH(K$4,0))*('Diário 3º PA'!$F$4:$F$1994))
+SUMPRODUCT(('Diário 4º PA'!$E$4:$E$2000='Analítico Cx.'!$B121)*('Diário 4º PA'!$B$4:$B$2000&gt;=K$4)*('Diário 4º PA'!$B$4:$B$2000&lt;=EOMONTH(K$4,0))*('Diário 4º PA'!$F$4:$F$2000))</f>
        <v>0</v>
      </c>
      <c r="L121" s="289">
        <f>SUMPRODUCT(('Diário 1º PA'!$E$4:$E$2007='Analítico Cx.'!$B121)*('Diário 1º PA'!$B$4:$B$2007&gt;=L$4)*('Diário 1º PA'!$B$4:$B$2007&lt;=EOMONTH(L$4,0))*('Diário 1º PA'!$F$4:$F$2007))
+SUMPRODUCT(('Diário 2º PA'!$E$4:$E$1978='Analítico Cx.'!$B121)*('Diário 2º PA'!$B$4:$B$1978&gt;=L$4)*('Diário 2º PA'!$B$4:$B$1978&lt;=EOMONTH(L$4,0))*('Diário 2º PA'!$F$4:$F$1978))
+SUMPRODUCT(('Diário 3º PA'!$E$4:$E$1994='Analítico Cx.'!$B121)*('Diário 3º PA'!$B$4:$B$1994&gt;=L$4)*('Diário 3º PA'!$B$4:$B$1994&lt;=EOMONTH(L$4,0))*('Diário 3º PA'!$F$4:$F$1994))
+SUMPRODUCT(('Diário 4º PA'!$E$4:$E$2000='Analítico Cx.'!$B121)*('Diário 4º PA'!$B$4:$B$2000&gt;=L$4)*('Diário 4º PA'!$B$4:$B$2000&lt;=EOMONTH(L$4,0))*('Diário 4º PA'!$F$4:$F$2000))</f>
        <v>0</v>
      </c>
      <c r="M121" s="289">
        <f>SUMPRODUCT(('Diário 1º PA'!$E$4:$E$2007='Analítico Cx.'!$B121)*('Diário 1º PA'!$B$4:$B$2007&gt;=M$4)*('Diário 1º PA'!$B$4:$B$2007&lt;=EOMONTH(M$4,0))*('Diário 1º PA'!$F$4:$F$2007))
+SUMPRODUCT(('Diário 2º PA'!$E$4:$E$1978='Analítico Cx.'!$B121)*('Diário 2º PA'!$B$4:$B$1978&gt;=M$4)*('Diário 2º PA'!$B$4:$B$1978&lt;=EOMONTH(M$4,0))*('Diário 2º PA'!$F$4:$F$1978))
+SUMPRODUCT(('Diário 3º PA'!$E$4:$E$1994='Analítico Cx.'!$B121)*('Diário 3º PA'!$B$4:$B$1994&gt;=M$4)*('Diário 3º PA'!$B$4:$B$1994&lt;=EOMONTH(M$4,0))*('Diário 3º PA'!$F$4:$F$1994))
+SUMPRODUCT(('Diário 4º PA'!$E$4:$E$2000='Analítico Cx.'!$B121)*('Diário 4º PA'!$B$4:$B$2000&gt;=M$4)*('Diário 4º PA'!$B$4:$B$2000&lt;=EOMONTH(M$4,0))*('Diário 4º PA'!$F$4:$F$2000))</f>
        <v>0</v>
      </c>
      <c r="N121" s="289">
        <f>SUMPRODUCT(('Diário 1º PA'!$E$4:$E$2007='Analítico Cx.'!$B121)*('Diário 1º PA'!$B$4:$B$2007&gt;=N$4)*('Diário 1º PA'!$B$4:$B$2007&lt;=EOMONTH(N$4,0))*('Diário 1º PA'!$F$4:$F$2007))
+SUMPRODUCT(('Diário 2º PA'!$E$4:$E$1978='Analítico Cx.'!$B121)*('Diário 2º PA'!$B$4:$B$1978&gt;=N$4)*('Diário 2º PA'!$B$4:$B$1978&lt;=EOMONTH(N$4,0))*('Diário 2º PA'!$F$4:$F$1978))
+SUMPRODUCT(('Diário 3º PA'!$E$4:$E$1994='Analítico Cx.'!$B121)*('Diário 3º PA'!$B$4:$B$1994&gt;=N$4)*('Diário 3º PA'!$B$4:$B$1994&lt;=EOMONTH(N$4,0))*('Diário 3º PA'!$F$4:$F$1994))
+SUMPRODUCT(('Diário 4º PA'!$E$4:$E$2000='Analítico Cx.'!$B121)*('Diário 4º PA'!$B$4:$B$2000&gt;=N$4)*('Diário 4º PA'!$B$4:$B$2000&lt;=EOMONTH(N$4,0))*('Diário 4º PA'!$F$4:$F$2000))</f>
        <v>0</v>
      </c>
      <c r="O121" s="315">
        <f t="shared" si="19"/>
        <v>434468.58</v>
      </c>
      <c r="P121" s="316">
        <f t="shared" si="20"/>
        <v>2.1107019281737353E-2</v>
      </c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</row>
    <row r="122" spans="1:26" ht="12.75" customHeight="1" x14ac:dyDescent="0.25">
      <c r="A122" s="331" t="s">
        <v>342</v>
      </c>
      <c r="B122" s="339" t="s">
        <v>343</v>
      </c>
      <c r="C122" s="289">
        <f>SUMPRODUCT(('Diário 1º PA'!$E$4:$E$2007='Analítico Cx.'!$B122)*('Diário 1º PA'!$B$4:$B$2007&gt;=C$4)*('Diário 1º PA'!$B$4:$B$2007&lt;=EOMONTH(C$4,0))*('Diário 1º PA'!$F$4:$F$2007))
+SUMPRODUCT(('Diário 2º PA'!$E$4:$E$1978='Analítico Cx.'!$B122)*('Diário 2º PA'!$B$4:$B$1978&gt;=C$4)*('Diário 2º PA'!$B$4:$B$1978&lt;=EOMONTH(C$4,0))*('Diário 2º PA'!$F$4:$F$1978))
+SUMPRODUCT(('Diário 3º PA'!$E$4:$E$1994='Analítico Cx.'!$B122)*('Diário 3º PA'!$B$4:$B$1994&gt;=C$4)*('Diário 3º PA'!$B$4:$B$1994&lt;=EOMONTH(C$4,0))*('Diário 3º PA'!$F$4:$F$1994))
+SUMPRODUCT(('Diário 4º PA'!$E$4:$E$2000='Analítico Cx.'!$B122)*('Diário 4º PA'!$B$4:$B$2000&gt;=C$4)*('Diário 4º PA'!$B$4:$B$2000&lt;=EOMONTH(C$4,0))*('Diário 4º PA'!$F$4:$F$2000))</f>
        <v>900</v>
      </c>
      <c r="D122" s="289">
        <f>SUMPRODUCT(('Diário 1º PA'!$E$4:$E$2007='Analítico Cx.'!$B122)*('Diário 1º PA'!$B$4:$B$2007&gt;=D$4)*('Diário 1º PA'!$B$4:$B$2007&lt;=EOMONTH(D$4,0))*('Diário 1º PA'!$F$4:$F$2007))
+SUMPRODUCT(('Diário 2º PA'!$E$4:$E$1978='Analítico Cx.'!$B122)*('Diário 2º PA'!$B$4:$B$1978&gt;=D$4)*('Diário 2º PA'!$B$4:$B$1978&lt;=EOMONTH(D$4,0))*('Diário 2º PA'!$F$4:$F$1978))
+SUMPRODUCT(('Diário 3º PA'!$E$4:$E$1994='Analítico Cx.'!$B122)*('Diário 3º PA'!$B$4:$B$1994&gt;=D$4)*('Diário 3º PA'!$B$4:$B$1994&lt;=EOMONTH(D$4,0))*('Diário 3º PA'!$F$4:$F$1994))
+SUMPRODUCT(('Diário 4º PA'!$E$4:$E$2000='Analítico Cx.'!$B122)*('Diário 4º PA'!$B$4:$B$2000&gt;=D$4)*('Diário 4º PA'!$B$4:$B$2000&lt;=EOMONTH(D$4,0))*('Diário 4º PA'!$F$4:$F$2000))</f>
        <v>4509.3</v>
      </c>
      <c r="E122" s="289">
        <f>SUMPRODUCT(('Diário 1º PA'!$E$4:$E$2007='Analítico Cx.'!$B122)*('Diário 1º PA'!$B$4:$B$2007&gt;=E$4)*('Diário 1º PA'!$B$4:$B$2007&lt;=EOMONTH(E$4,0))*('Diário 1º PA'!$F$4:$F$2007))
+SUMPRODUCT(('Diário 2º PA'!$E$4:$E$1978='Analítico Cx.'!$B122)*('Diário 2º PA'!$B$4:$B$1978&gt;=E$4)*('Diário 2º PA'!$B$4:$B$1978&lt;=EOMONTH(E$4,0))*('Diário 2º PA'!$F$4:$F$1978))
+SUMPRODUCT(('Diário 3º PA'!$E$4:$E$1994='Analítico Cx.'!$B122)*('Diário 3º PA'!$B$4:$B$1994&gt;=E$4)*('Diário 3º PA'!$B$4:$B$1994&lt;=EOMONTH(E$4,0))*('Diário 3º PA'!$F$4:$F$1994))
+SUMPRODUCT(('Diário 4º PA'!$E$4:$E$2000='Analítico Cx.'!$B122)*('Diário 4º PA'!$B$4:$B$2000&gt;=E$4)*('Diário 4º PA'!$B$4:$B$2000&lt;=EOMONTH(E$4,0))*('Diário 4º PA'!$F$4:$F$2000))</f>
        <v>2779.5</v>
      </c>
      <c r="F122" s="289">
        <f>SUMPRODUCT(('Diário 1º PA'!$E$4:$E$2007='Analítico Cx.'!$B122)*('Diário 1º PA'!$B$4:$B$2007&gt;=F$4)*('Diário 1º PA'!$B$4:$B$2007&lt;=EOMONTH(F$4,0))*('Diário 1º PA'!$F$4:$F$2007))
+SUMPRODUCT(('Diário 2º PA'!$E$4:$E$1978='Analítico Cx.'!$B122)*('Diário 2º PA'!$B$4:$B$1978&gt;=F$4)*('Diário 2º PA'!$B$4:$B$1978&lt;=EOMONTH(F$4,0))*('Diário 2º PA'!$F$4:$F$1978))
+SUMPRODUCT(('Diário 3º PA'!$E$4:$E$1994='Analítico Cx.'!$B122)*('Diário 3º PA'!$B$4:$B$1994&gt;=F$4)*('Diário 3º PA'!$B$4:$B$1994&lt;=EOMONTH(F$4,0))*('Diário 3º PA'!$F$4:$F$1994))
+SUMPRODUCT(('Diário 4º PA'!$E$4:$E$2000='Analítico Cx.'!$B122)*('Diário 4º PA'!$B$4:$B$2000&gt;=F$4)*('Diário 4º PA'!$B$4:$B$2000&lt;=EOMONTH(F$4,0))*('Diário 4º PA'!$F$4:$F$2000))</f>
        <v>4065.5</v>
      </c>
      <c r="G122" s="289">
        <f>SUMPRODUCT(('Diário 1º PA'!$E$4:$E$2007='Analítico Cx.'!$B122)*('Diário 1º PA'!$B$4:$B$2007&gt;=G$4)*('Diário 1º PA'!$B$4:$B$2007&lt;=EOMONTH(G$4,0))*('Diário 1º PA'!$F$4:$F$2007))
+SUMPRODUCT(('Diário 2º PA'!$E$4:$E$1978='Analítico Cx.'!$B122)*('Diário 2º PA'!$B$4:$B$1978&gt;=G$4)*('Diário 2º PA'!$B$4:$B$1978&lt;=EOMONTH(G$4,0))*('Diário 2º PA'!$F$4:$F$1978))
+SUMPRODUCT(('Diário 3º PA'!$E$4:$E$1994='Analítico Cx.'!$B122)*('Diário 3º PA'!$B$4:$B$1994&gt;=G$4)*('Diário 3º PA'!$B$4:$B$1994&lt;=EOMONTH(G$4,0))*('Diário 3º PA'!$F$4:$F$1994))
+SUMPRODUCT(('Diário 4º PA'!$E$4:$E$2000='Analítico Cx.'!$B122)*('Diário 4º PA'!$B$4:$B$2000&gt;=G$4)*('Diário 4º PA'!$B$4:$B$2000&lt;=EOMONTH(G$4,0))*('Diário 4º PA'!$F$4:$F$2000))</f>
        <v>6467</v>
      </c>
      <c r="H122" s="289">
        <f>SUMPRODUCT(('Diário 1º PA'!$E$4:$E$2007='Analítico Cx.'!$B122)*('Diário 1º PA'!$B$4:$B$2007&gt;=H$4)*('Diário 1º PA'!$B$4:$B$2007&lt;=EOMONTH(H$4,0))*('Diário 1º PA'!$F$4:$F$2007))
+SUMPRODUCT(('Diário 2º PA'!$E$4:$E$1978='Analítico Cx.'!$B122)*('Diário 2º PA'!$B$4:$B$1978&gt;=H$4)*('Diário 2º PA'!$B$4:$B$1978&lt;=EOMONTH(H$4,0))*('Diário 2º PA'!$F$4:$F$1978))
+SUMPRODUCT(('Diário 3º PA'!$E$4:$E$1994='Analítico Cx.'!$B122)*('Diário 3º PA'!$B$4:$B$1994&gt;=H$4)*('Diário 3º PA'!$B$4:$B$1994&lt;=EOMONTH(H$4,0))*('Diário 3º PA'!$F$4:$F$1994))
+SUMPRODUCT(('Diário 4º PA'!$E$4:$E$2000='Analítico Cx.'!$B122)*('Diário 4º PA'!$B$4:$B$2000&gt;=H$4)*('Diário 4º PA'!$B$4:$B$2000&lt;=EOMONTH(H$4,0))*('Diário 4º PA'!$F$4:$F$2000))</f>
        <v>2872.25</v>
      </c>
      <c r="I122" s="289">
        <f>SUMPRODUCT(('Diário 1º PA'!$E$4:$E$2007='Analítico Cx.'!$B122)*('Diário 1º PA'!$B$4:$B$2007&gt;=I$4)*('Diário 1º PA'!$B$4:$B$2007&lt;=EOMONTH(I$4,0))*('Diário 1º PA'!$F$4:$F$2007))
+SUMPRODUCT(('Diário 2º PA'!$E$4:$E$1978='Analítico Cx.'!$B122)*('Diário 2º PA'!$B$4:$B$1978&gt;=I$4)*('Diário 2º PA'!$B$4:$B$1978&lt;=EOMONTH(I$4,0))*('Diário 2º PA'!$F$4:$F$1978))
+SUMPRODUCT(('Diário 3º PA'!$E$4:$E$1994='Analítico Cx.'!$B122)*('Diário 3º PA'!$B$4:$B$1994&gt;=I$4)*('Diário 3º PA'!$B$4:$B$1994&lt;=EOMONTH(I$4,0))*('Diário 3º PA'!$F$4:$F$1994))
+SUMPRODUCT(('Diário 4º PA'!$E$4:$E$2000='Analítico Cx.'!$B122)*('Diário 4º PA'!$B$4:$B$2000&gt;=I$4)*('Diário 4º PA'!$B$4:$B$2000&lt;=EOMONTH(I$4,0))*('Diário 4º PA'!$F$4:$F$2000))</f>
        <v>2914.9</v>
      </c>
      <c r="J122" s="289">
        <f>SUMPRODUCT(('Diário 1º PA'!$E$4:$E$2007='Analítico Cx.'!$B122)*('Diário 1º PA'!$B$4:$B$2007&gt;=J$4)*('Diário 1º PA'!$B$4:$B$2007&lt;=EOMONTH(J$4,0))*('Diário 1º PA'!$F$4:$F$2007))
+SUMPRODUCT(('Diário 2º PA'!$E$4:$E$1978='Analítico Cx.'!$B122)*('Diário 2º PA'!$B$4:$B$1978&gt;=J$4)*('Diário 2º PA'!$B$4:$B$1978&lt;=EOMONTH(J$4,0))*('Diário 2º PA'!$F$4:$F$1978))
+SUMPRODUCT(('Diário 3º PA'!$E$4:$E$1994='Analítico Cx.'!$B122)*('Diário 3º PA'!$B$4:$B$1994&gt;=J$4)*('Diário 3º PA'!$B$4:$B$1994&lt;=EOMONTH(J$4,0))*('Diário 3º PA'!$F$4:$F$1994))
+SUMPRODUCT(('Diário 4º PA'!$E$4:$E$2000='Analítico Cx.'!$B122)*('Diário 4º PA'!$B$4:$B$2000&gt;=J$4)*('Diário 4º PA'!$B$4:$B$2000&lt;=EOMONTH(J$4,0))*('Diário 4º PA'!$F$4:$F$2000))</f>
        <v>0</v>
      </c>
      <c r="K122" s="289">
        <f>SUMPRODUCT(('Diário 1º PA'!$E$4:$E$2007='Analítico Cx.'!$B122)*('Diário 1º PA'!$B$4:$B$2007&gt;=K$4)*('Diário 1º PA'!$B$4:$B$2007&lt;=EOMONTH(K$4,0))*('Diário 1º PA'!$F$4:$F$2007))
+SUMPRODUCT(('Diário 2º PA'!$E$4:$E$1978='Analítico Cx.'!$B122)*('Diário 2º PA'!$B$4:$B$1978&gt;=K$4)*('Diário 2º PA'!$B$4:$B$1978&lt;=EOMONTH(K$4,0))*('Diário 2º PA'!$F$4:$F$1978))
+SUMPRODUCT(('Diário 3º PA'!$E$4:$E$1994='Analítico Cx.'!$B122)*('Diário 3º PA'!$B$4:$B$1994&gt;=K$4)*('Diário 3º PA'!$B$4:$B$1994&lt;=EOMONTH(K$4,0))*('Diário 3º PA'!$F$4:$F$1994))
+SUMPRODUCT(('Diário 4º PA'!$E$4:$E$2000='Analítico Cx.'!$B122)*('Diário 4º PA'!$B$4:$B$2000&gt;=K$4)*('Diário 4º PA'!$B$4:$B$2000&lt;=EOMONTH(K$4,0))*('Diário 4º PA'!$F$4:$F$2000))</f>
        <v>0</v>
      </c>
      <c r="L122" s="289">
        <f>SUMPRODUCT(('Diário 1º PA'!$E$4:$E$2007='Analítico Cx.'!$B122)*('Diário 1º PA'!$B$4:$B$2007&gt;=L$4)*('Diário 1º PA'!$B$4:$B$2007&lt;=EOMONTH(L$4,0))*('Diário 1º PA'!$F$4:$F$2007))
+SUMPRODUCT(('Diário 2º PA'!$E$4:$E$1978='Analítico Cx.'!$B122)*('Diário 2º PA'!$B$4:$B$1978&gt;=L$4)*('Diário 2º PA'!$B$4:$B$1978&lt;=EOMONTH(L$4,0))*('Diário 2º PA'!$F$4:$F$1978))
+SUMPRODUCT(('Diário 3º PA'!$E$4:$E$1994='Analítico Cx.'!$B122)*('Diário 3º PA'!$B$4:$B$1994&gt;=L$4)*('Diário 3º PA'!$B$4:$B$1994&lt;=EOMONTH(L$4,0))*('Diário 3º PA'!$F$4:$F$1994))
+SUMPRODUCT(('Diário 4º PA'!$E$4:$E$2000='Analítico Cx.'!$B122)*('Diário 4º PA'!$B$4:$B$2000&gt;=L$4)*('Diário 4º PA'!$B$4:$B$2000&lt;=EOMONTH(L$4,0))*('Diário 4º PA'!$F$4:$F$2000))</f>
        <v>0</v>
      </c>
      <c r="M122" s="289">
        <f>SUMPRODUCT(('Diário 1º PA'!$E$4:$E$2007='Analítico Cx.'!$B122)*('Diário 1º PA'!$B$4:$B$2007&gt;=M$4)*('Diário 1º PA'!$B$4:$B$2007&lt;=EOMONTH(M$4,0))*('Diário 1º PA'!$F$4:$F$2007))
+SUMPRODUCT(('Diário 2º PA'!$E$4:$E$1978='Analítico Cx.'!$B122)*('Diário 2º PA'!$B$4:$B$1978&gt;=M$4)*('Diário 2º PA'!$B$4:$B$1978&lt;=EOMONTH(M$4,0))*('Diário 2º PA'!$F$4:$F$1978))
+SUMPRODUCT(('Diário 3º PA'!$E$4:$E$1994='Analítico Cx.'!$B122)*('Diário 3º PA'!$B$4:$B$1994&gt;=M$4)*('Diário 3º PA'!$B$4:$B$1994&lt;=EOMONTH(M$4,0))*('Diário 3º PA'!$F$4:$F$1994))
+SUMPRODUCT(('Diário 4º PA'!$E$4:$E$2000='Analítico Cx.'!$B122)*('Diário 4º PA'!$B$4:$B$2000&gt;=M$4)*('Diário 4º PA'!$B$4:$B$2000&lt;=EOMONTH(M$4,0))*('Diário 4º PA'!$F$4:$F$2000))</f>
        <v>0</v>
      </c>
      <c r="N122" s="289">
        <f>SUMPRODUCT(('Diário 1º PA'!$E$4:$E$2007='Analítico Cx.'!$B122)*('Diário 1º PA'!$B$4:$B$2007&gt;=N$4)*('Diário 1º PA'!$B$4:$B$2007&lt;=EOMONTH(N$4,0))*('Diário 1º PA'!$F$4:$F$2007))
+SUMPRODUCT(('Diário 2º PA'!$E$4:$E$1978='Analítico Cx.'!$B122)*('Diário 2º PA'!$B$4:$B$1978&gt;=N$4)*('Diário 2º PA'!$B$4:$B$1978&lt;=EOMONTH(N$4,0))*('Diário 2º PA'!$F$4:$F$1978))
+SUMPRODUCT(('Diário 3º PA'!$E$4:$E$1994='Analítico Cx.'!$B122)*('Diário 3º PA'!$B$4:$B$1994&gt;=N$4)*('Diário 3º PA'!$B$4:$B$1994&lt;=EOMONTH(N$4,0))*('Diário 3º PA'!$F$4:$F$1994))
+SUMPRODUCT(('Diário 4º PA'!$E$4:$E$2000='Analítico Cx.'!$B122)*('Diário 4º PA'!$B$4:$B$2000&gt;=N$4)*('Diário 4º PA'!$B$4:$B$2000&lt;=EOMONTH(N$4,0))*('Diário 4º PA'!$F$4:$F$2000))</f>
        <v>0</v>
      </c>
      <c r="O122" s="315">
        <f t="shared" si="19"/>
        <v>24508.45</v>
      </c>
      <c r="P122" s="316">
        <f t="shared" si="20"/>
        <v>1.1906507179771108E-3</v>
      </c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</row>
    <row r="123" spans="1:26" ht="23.25" customHeight="1" x14ac:dyDescent="0.25">
      <c r="A123" s="331" t="s">
        <v>344</v>
      </c>
      <c r="B123" s="339" t="s">
        <v>345</v>
      </c>
      <c r="C123" s="289">
        <f>SUMPRODUCT(('Diário 1º PA'!$E$4:$E$2007='Analítico Cx.'!$B123)*('Diário 1º PA'!$B$4:$B$2007&gt;=C$4)*('Diário 1º PA'!$B$4:$B$2007&lt;=EOMONTH(C$4,0))*('Diário 1º PA'!$F$4:$F$2007))
+SUMPRODUCT(('Diário 2º PA'!$E$4:$E$1978='Analítico Cx.'!$B123)*('Diário 2º PA'!$B$4:$B$1978&gt;=C$4)*('Diário 2º PA'!$B$4:$B$1978&lt;=EOMONTH(C$4,0))*('Diário 2º PA'!$F$4:$F$1978))
+SUMPRODUCT(('Diário 3º PA'!$E$4:$E$1994='Analítico Cx.'!$B123)*('Diário 3º PA'!$B$4:$B$1994&gt;=C$4)*('Diário 3º PA'!$B$4:$B$1994&lt;=EOMONTH(C$4,0))*('Diário 3º PA'!$F$4:$F$1994))
+SUMPRODUCT(('Diário 4º PA'!$E$4:$E$2000='Analítico Cx.'!$B123)*('Diário 4º PA'!$B$4:$B$2000&gt;=C$4)*('Diário 4º PA'!$B$4:$B$2000&lt;=EOMONTH(C$4,0))*('Diário 4º PA'!$F$4:$F$2000))</f>
        <v>5498.5</v>
      </c>
      <c r="D123" s="289">
        <f>SUMPRODUCT(('Diário 1º PA'!$E$4:$E$2007='Analítico Cx.'!$B123)*('Diário 1º PA'!$B$4:$B$2007&gt;=D$4)*('Diário 1º PA'!$B$4:$B$2007&lt;=EOMONTH(D$4,0))*('Diário 1º PA'!$F$4:$F$2007))
+SUMPRODUCT(('Diário 2º PA'!$E$4:$E$1978='Analítico Cx.'!$B123)*('Diário 2º PA'!$B$4:$B$1978&gt;=D$4)*('Diário 2º PA'!$B$4:$B$1978&lt;=EOMONTH(D$4,0))*('Diário 2º PA'!$F$4:$F$1978))
+SUMPRODUCT(('Diário 3º PA'!$E$4:$E$1994='Analítico Cx.'!$B123)*('Diário 3º PA'!$B$4:$B$1994&gt;=D$4)*('Diário 3º PA'!$B$4:$B$1994&lt;=EOMONTH(D$4,0))*('Diário 3º PA'!$F$4:$F$1994))
+SUMPRODUCT(('Diário 4º PA'!$E$4:$E$2000='Analítico Cx.'!$B123)*('Diário 4º PA'!$B$4:$B$2000&gt;=D$4)*('Diário 4º PA'!$B$4:$B$2000&lt;=EOMONTH(D$4,0))*('Diário 4º PA'!$F$4:$F$2000))</f>
        <v>61628.05</v>
      </c>
      <c r="E123" s="289">
        <f>SUMPRODUCT(('Diário 1º PA'!$E$4:$E$2007='Analítico Cx.'!$B123)*('Diário 1º PA'!$B$4:$B$2007&gt;=E$4)*('Diário 1º PA'!$B$4:$B$2007&lt;=EOMONTH(E$4,0))*('Diário 1º PA'!$F$4:$F$2007))
+SUMPRODUCT(('Diário 2º PA'!$E$4:$E$1978='Analítico Cx.'!$B123)*('Diário 2º PA'!$B$4:$B$1978&gt;=E$4)*('Diário 2º PA'!$B$4:$B$1978&lt;=EOMONTH(E$4,0))*('Diário 2º PA'!$F$4:$F$1978))
+SUMPRODUCT(('Diário 3º PA'!$E$4:$E$1994='Analítico Cx.'!$B123)*('Diário 3º PA'!$B$4:$B$1994&gt;=E$4)*('Diário 3º PA'!$B$4:$B$1994&lt;=EOMONTH(E$4,0))*('Diário 3º PA'!$F$4:$F$1994))
+SUMPRODUCT(('Diário 4º PA'!$E$4:$E$2000='Analítico Cx.'!$B123)*('Diário 4º PA'!$B$4:$B$2000&gt;=E$4)*('Diário 4º PA'!$B$4:$B$2000&lt;=EOMONTH(E$4,0))*('Diário 4º PA'!$F$4:$F$2000))</f>
        <v>76923.28</v>
      </c>
      <c r="F123" s="289">
        <f>SUMPRODUCT(('Diário 1º PA'!$E$4:$E$2007='Analítico Cx.'!$B123)*('Diário 1º PA'!$B$4:$B$2007&gt;=F$4)*('Diário 1º PA'!$B$4:$B$2007&lt;=EOMONTH(F$4,0))*('Diário 1º PA'!$F$4:$F$2007))
+SUMPRODUCT(('Diário 2º PA'!$E$4:$E$1978='Analítico Cx.'!$B123)*('Diário 2º PA'!$B$4:$B$1978&gt;=F$4)*('Diário 2º PA'!$B$4:$B$1978&lt;=EOMONTH(F$4,0))*('Diário 2º PA'!$F$4:$F$1978))
+SUMPRODUCT(('Diário 3º PA'!$E$4:$E$1994='Analítico Cx.'!$B123)*('Diário 3º PA'!$B$4:$B$1994&gt;=F$4)*('Diário 3º PA'!$B$4:$B$1994&lt;=EOMONTH(F$4,0))*('Diário 3º PA'!$F$4:$F$1994))
+SUMPRODUCT(('Diário 4º PA'!$E$4:$E$2000='Analítico Cx.'!$B123)*('Diário 4º PA'!$B$4:$B$2000&gt;=F$4)*('Diário 4º PA'!$B$4:$B$2000&lt;=EOMONTH(F$4,0))*('Diário 4º PA'!$F$4:$F$2000))</f>
        <v>65634.44</v>
      </c>
      <c r="G123" s="289">
        <f>SUMPRODUCT(('Diário 1º PA'!$E$4:$E$2007='Analítico Cx.'!$B123)*('Diário 1º PA'!$B$4:$B$2007&gt;=G$4)*('Diário 1º PA'!$B$4:$B$2007&lt;=EOMONTH(G$4,0))*('Diário 1º PA'!$F$4:$F$2007))
+SUMPRODUCT(('Diário 2º PA'!$E$4:$E$1978='Analítico Cx.'!$B123)*('Diário 2º PA'!$B$4:$B$1978&gt;=G$4)*('Diário 2º PA'!$B$4:$B$1978&lt;=EOMONTH(G$4,0))*('Diário 2º PA'!$F$4:$F$1978))
+SUMPRODUCT(('Diário 3º PA'!$E$4:$E$1994='Analítico Cx.'!$B123)*('Diário 3º PA'!$B$4:$B$1994&gt;=G$4)*('Diário 3º PA'!$B$4:$B$1994&lt;=EOMONTH(G$4,0))*('Diário 3º PA'!$F$4:$F$1994))
+SUMPRODUCT(('Diário 4º PA'!$E$4:$E$2000='Analítico Cx.'!$B123)*('Diário 4º PA'!$B$4:$B$2000&gt;=G$4)*('Diário 4º PA'!$B$4:$B$2000&lt;=EOMONTH(G$4,0))*('Diário 4º PA'!$F$4:$F$2000))</f>
        <v>62026.479999999996</v>
      </c>
      <c r="H123" s="289">
        <f>SUMPRODUCT(('Diário 1º PA'!$E$4:$E$2007='Analítico Cx.'!$B123)*('Diário 1º PA'!$B$4:$B$2007&gt;=H$4)*('Diário 1º PA'!$B$4:$B$2007&lt;=EOMONTH(H$4,0))*('Diário 1º PA'!$F$4:$F$2007))
+SUMPRODUCT(('Diário 2º PA'!$E$4:$E$1978='Analítico Cx.'!$B123)*('Diário 2º PA'!$B$4:$B$1978&gt;=H$4)*('Diário 2º PA'!$B$4:$B$1978&lt;=EOMONTH(H$4,0))*('Diário 2º PA'!$F$4:$F$1978))
+SUMPRODUCT(('Diário 3º PA'!$E$4:$E$1994='Analítico Cx.'!$B123)*('Diário 3º PA'!$B$4:$B$1994&gt;=H$4)*('Diário 3º PA'!$B$4:$B$1994&lt;=EOMONTH(H$4,0))*('Diário 3º PA'!$F$4:$F$1994))
+SUMPRODUCT(('Diário 4º PA'!$E$4:$E$2000='Analítico Cx.'!$B123)*('Diário 4º PA'!$B$4:$B$2000&gt;=H$4)*('Diário 4º PA'!$B$4:$B$2000&lt;=EOMONTH(H$4,0))*('Diário 4º PA'!$F$4:$F$2000))</f>
        <v>101401.68</v>
      </c>
      <c r="I123" s="289">
        <f>SUMPRODUCT(('Diário 1º PA'!$E$4:$E$2007='Analítico Cx.'!$B123)*('Diário 1º PA'!$B$4:$B$2007&gt;=I$4)*('Diário 1º PA'!$B$4:$B$2007&lt;=EOMONTH(I$4,0))*('Diário 1º PA'!$F$4:$F$2007))
+SUMPRODUCT(('Diário 2º PA'!$E$4:$E$1978='Analítico Cx.'!$B123)*('Diário 2º PA'!$B$4:$B$1978&gt;=I$4)*('Diário 2º PA'!$B$4:$B$1978&lt;=EOMONTH(I$4,0))*('Diário 2º PA'!$F$4:$F$1978))
+SUMPRODUCT(('Diário 3º PA'!$E$4:$E$1994='Analítico Cx.'!$B123)*('Diário 3º PA'!$B$4:$B$1994&gt;=I$4)*('Diário 3º PA'!$B$4:$B$1994&lt;=EOMONTH(I$4,0))*('Diário 3º PA'!$F$4:$F$1994))
+SUMPRODUCT(('Diário 4º PA'!$E$4:$E$2000='Analítico Cx.'!$B123)*('Diário 4º PA'!$B$4:$B$2000&gt;=I$4)*('Diário 4º PA'!$B$4:$B$2000&lt;=EOMONTH(I$4,0))*('Diário 4º PA'!$F$4:$F$2000))</f>
        <v>123164.94</v>
      </c>
      <c r="J123" s="289">
        <f>SUMPRODUCT(('Diário 1º PA'!$E$4:$E$2007='Analítico Cx.'!$B123)*('Diário 1º PA'!$B$4:$B$2007&gt;=J$4)*('Diário 1º PA'!$B$4:$B$2007&lt;=EOMONTH(J$4,0))*('Diário 1º PA'!$F$4:$F$2007))
+SUMPRODUCT(('Diário 2º PA'!$E$4:$E$1978='Analítico Cx.'!$B123)*('Diário 2º PA'!$B$4:$B$1978&gt;=J$4)*('Diário 2º PA'!$B$4:$B$1978&lt;=EOMONTH(J$4,0))*('Diário 2º PA'!$F$4:$F$1978))
+SUMPRODUCT(('Diário 3º PA'!$E$4:$E$1994='Analítico Cx.'!$B123)*('Diário 3º PA'!$B$4:$B$1994&gt;=J$4)*('Diário 3º PA'!$B$4:$B$1994&lt;=EOMONTH(J$4,0))*('Diário 3º PA'!$F$4:$F$1994))
+SUMPRODUCT(('Diário 4º PA'!$E$4:$E$2000='Analítico Cx.'!$B123)*('Diário 4º PA'!$B$4:$B$2000&gt;=J$4)*('Diário 4º PA'!$B$4:$B$2000&lt;=EOMONTH(J$4,0))*('Diário 4º PA'!$F$4:$F$2000))</f>
        <v>0</v>
      </c>
      <c r="K123" s="289">
        <f>SUMPRODUCT(('Diário 1º PA'!$E$4:$E$2007='Analítico Cx.'!$B123)*('Diário 1º PA'!$B$4:$B$2007&gt;=K$4)*('Diário 1º PA'!$B$4:$B$2007&lt;=EOMONTH(K$4,0))*('Diário 1º PA'!$F$4:$F$2007))
+SUMPRODUCT(('Diário 2º PA'!$E$4:$E$1978='Analítico Cx.'!$B123)*('Diário 2º PA'!$B$4:$B$1978&gt;=K$4)*('Diário 2º PA'!$B$4:$B$1978&lt;=EOMONTH(K$4,0))*('Diário 2º PA'!$F$4:$F$1978))
+SUMPRODUCT(('Diário 3º PA'!$E$4:$E$1994='Analítico Cx.'!$B123)*('Diário 3º PA'!$B$4:$B$1994&gt;=K$4)*('Diário 3º PA'!$B$4:$B$1994&lt;=EOMONTH(K$4,0))*('Diário 3º PA'!$F$4:$F$1994))
+SUMPRODUCT(('Diário 4º PA'!$E$4:$E$2000='Analítico Cx.'!$B123)*('Diário 4º PA'!$B$4:$B$2000&gt;=K$4)*('Diário 4º PA'!$B$4:$B$2000&lt;=EOMONTH(K$4,0))*('Diário 4º PA'!$F$4:$F$2000))</f>
        <v>0</v>
      </c>
      <c r="L123" s="289">
        <f>SUMPRODUCT(('Diário 1º PA'!$E$4:$E$2007='Analítico Cx.'!$B123)*('Diário 1º PA'!$B$4:$B$2007&gt;=L$4)*('Diário 1º PA'!$B$4:$B$2007&lt;=EOMONTH(L$4,0))*('Diário 1º PA'!$F$4:$F$2007))
+SUMPRODUCT(('Diário 2º PA'!$E$4:$E$1978='Analítico Cx.'!$B123)*('Diário 2º PA'!$B$4:$B$1978&gt;=L$4)*('Diário 2º PA'!$B$4:$B$1978&lt;=EOMONTH(L$4,0))*('Diário 2º PA'!$F$4:$F$1978))
+SUMPRODUCT(('Diário 3º PA'!$E$4:$E$1994='Analítico Cx.'!$B123)*('Diário 3º PA'!$B$4:$B$1994&gt;=L$4)*('Diário 3º PA'!$B$4:$B$1994&lt;=EOMONTH(L$4,0))*('Diário 3º PA'!$F$4:$F$1994))
+SUMPRODUCT(('Diário 4º PA'!$E$4:$E$2000='Analítico Cx.'!$B123)*('Diário 4º PA'!$B$4:$B$2000&gt;=L$4)*('Diário 4º PA'!$B$4:$B$2000&lt;=EOMONTH(L$4,0))*('Diário 4º PA'!$F$4:$F$2000))</f>
        <v>0</v>
      </c>
      <c r="M123" s="289">
        <f>SUMPRODUCT(('Diário 1º PA'!$E$4:$E$2007='Analítico Cx.'!$B123)*('Diário 1º PA'!$B$4:$B$2007&gt;=M$4)*('Diário 1º PA'!$B$4:$B$2007&lt;=EOMONTH(M$4,0))*('Diário 1º PA'!$F$4:$F$2007))
+SUMPRODUCT(('Diário 2º PA'!$E$4:$E$1978='Analítico Cx.'!$B123)*('Diário 2º PA'!$B$4:$B$1978&gt;=M$4)*('Diário 2º PA'!$B$4:$B$1978&lt;=EOMONTH(M$4,0))*('Diário 2º PA'!$F$4:$F$1978))
+SUMPRODUCT(('Diário 3º PA'!$E$4:$E$1994='Analítico Cx.'!$B123)*('Diário 3º PA'!$B$4:$B$1994&gt;=M$4)*('Diário 3º PA'!$B$4:$B$1994&lt;=EOMONTH(M$4,0))*('Diário 3º PA'!$F$4:$F$1994))
+SUMPRODUCT(('Diário 4º PA'!$E$4:$E$2000='Analítico Cx.'!$B123)*('Diário 4º PA'!$B$4:$B$2000&gt;=M$4)*('Diário 4º PA'!$B$4:$B$2000&lt;=EOMONTH(M$4,0))*('Diário 4º PA'!$F$4:$F$2000))</f>
        <v>0</v>
      </c>
      <c r="N123" s="289">
        <f>SUMPRODUCT(('Diário 1º PA'!$E$4:$E$2007='Analítico Cx.'!$B123)*('Diário 1º PA'!$B$4:$B$2007&gt;=N$4)*('Diário 1º PA'!$B$4:$B$2007&lt;=EOMONTH(N$4,0))*('Diário 1º PA'!$F$4:$F$2007))
+SUMPRODUCT(('Diário 2º PA'!$E$4:$E$1978='Analítico Cx.'!$B123)*('Diário 2º PA'!$B$4:$B$1978&gt;=N$4)*('Diário 2º PA'!$B$4:$B$1978&lt;=EOMONTH(N$4,0))*('Diário 2º PA'!$F$4:$F$1978))
+SUMPRODUCT(('Diário 3º PA'!$E$4:$E$1994='Analítico Cx.'!$B123)*('Diário 3º PA'!$B$4:$B$1994&gt;=N$4)*('Diário 3º PA'!$B$4:$B$1994&lt;=EOMONTH(N$4,0))*('Diário 3º PA'!$F$4:$F$1994))
+SUMPRODUCT(('Diário 4º PA'!$E$4:$E$2000='Analítico Cx.'!$B123)*('Diário 4º PA'!$B$4:$B$2000&gt;=N$4)*('Diário 4º PA'!$B$4:$B$2000&lt;=EOMONTH(N$4,0))*('Diário 4º PA'!$F$4:$F$2000))</f>
        <v>0</v>
      </c>
      <c r="O123" s="315">
        <f t="shared" si="19"/>
        <v>496277.37</v>
      </c>
      <c r="P123" s="316">
        <f t="shared" si="20"/>
        <v>2.4109766505278477E-2</v>
      </c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</row>
    <row r="124" spans="1:26" ht="23.25" customHeight="1" x14ac:dyDescent="0.25">
      <c r="A124" s="331" t="s">
        <v>346</v>
      </c>
      <c r="B124" s="339" t="s">
        <v>347</v>
      </c>
      <c r="C124" s="289">
        <f>SUMPRODUCT(('Diário 1º PA'!$E$4:$E$2007='Analítico Cx.'!$B124)*('Diário 1º PA'!$B$4:$B$2007&gt;=C$4)*('Diário 1º PA'!$B$4:$B$2007&lt;=EOMONTH(C$4,0))*('Diário 1º PA'!$F$4:$F$2007))
+SUMPRODUCT(('Diário 2º PA'!$E$4:$E$1978='Analítico Cx.'!$B124)*('Diário 2º PA'!$B$4:$B$1978&gt;=C$4)*('Diário 2º PA'!$B$4:$B$1978&lt;=EOMONTH(C$4,0))*('Diário 2º PA'!$F$4:$F$1978))
+SUMPRODUCT(('Diário 3º PA'!$E$4:$E$1994='Analítico Cx.'!$B124)*('Diário 3º PA'!$B$4:$B$1994&gt;=C$4)*('Diário 3º PA'!$B$4:$B$1994&lt;=EOMONTH(C$4,0))*('Diário 3º PA'!$F$4:$F$1994))
+SUMPRODUCT(('Diário 4º PA'!$E$4:$E$2000='Analítico Cx.'!$B124)*('Diário 4º PA'!$B$4:$B$2000&gt;=C$4)*('Diário 4º PA'!$B$4:$B$2000&lt;=EOMONTH(C$4,0))*('Diário 4º PA'!$F$4:$F$2000))</f>
        <v>0</v>
      </c>
      <c r="D124" s="289">
        <f>SUMPRODUCT(('Diário 1º PA'!$E$4:$E$2007='Analítico Cx.'!$B124)*('Diário 1º PA'!$B$4:$B$2007&gt;=D$4)*('Diário 1º PA'!$B$4:$B$2007&lt;=EOMONTH(D$4,0))*('Diário 1º PA'!$F$4:$F$2007))
+SUMPRODUCT(('Diário 2º PA'!$E$4:$E$1978='Analítico Cx.'!$B124)*('Diário 2º PA'!$B$4:$B$1978&gt;=D$4)*('Diário 2º PA'!$B$4:$B$1978&lt;=EOMONTH(D$4,0))*('Diário 2º PA'!$F$4:$F$1978))
+SUMPRODUCT(('Diário 3º PA'!$E$4:$E$1994='Analítico Cx.'!$B124)*('Diário 3º PA'!$B$4:$B$1994&gt;=D$4)*('Diário 3º PA'!$B$4:$B$1994&lt;=EOMONTH(D$4,0))*('Diário 3º PA'!$F$4:$F$1994))
+SUMPRODUCT(('Diário 4º PA'!$E$4:$E$2000='Analítico Cx.'!$B124)*('Diário 4º PA'!$B$4:$B$2000&gt;=D$4)*('Diário 4º PA'!$B$4:$B$2000&lt;=EOMONTH(D$4,0))*('Diário 4º PA'!$F$4:$F$2000))</f>
        <v>0</v>
      </c>
      <c r="E124" s="289">
        <f>SUMPRODUCT(('Diário 1º PA'!$E$4:$E$2007='Analítico Cx.'!$B124)*('Diário 1º PA'!$B$4:$B$2007&gt;=E$4)*('Diário 1º PA'!$B$4:$B$2007&lt;=EOMONTH(E$4,0))*('Diário 1º PA'!$F$4:$F$2007))
+SUMPRODUCT(('Diário 2º PA'!$E$4:$E$1978='Analítico Cx.'!$B124)*('Diário 2º PA'!$B$4:$B$1978&gt;=E$4)*('Diário 2º PA'!$B$4:$B$1978&lt;=EOMONTH(E$4,0))*('Diário 2º PA'!$F$4:$F$1978))
+SUMPRODUCT(('Diário 3º PA'!$E$4:$E$1994='Analítico Cx.'!$B124)*('Diário 3º PA'!$B$4:$B$1994&gt;=E$4)*('Diário 3º PA'!$B$4:$B$1994&lt;=EOMONTH(E$4,0))*('Diário 3º PA'!$F$4:$F$1994))
+SUMPRODUCT(('Diário 4º PA'!$E$4:$E$2000='Analítico Cx.'!$B124)*('Diário 4º PA'!$B$4:$B$2000&gt;=E$4)*('Diário 4º PA'!$B$4:$B$2000&lt;=EOMONTH(E$4,0))*('Diário 4º PA'!$F$4:$F$2000))</f>
        <v>590</v>
      </c>
      <c r="F124" s="289">
        <f>SUMPRODUCT(('Diário 1º PA'!$E$4:$E$2007='Analítico Cx.'!$B124)*('Diário 1º PA'!$B$4:$B$2007&gt;=F$4)*('Diário 1º PA'!$B$4:$B$2007&lt;=EOMONTH(F$4,0))*('Diário 1º PA'!$F$4:$F$2007))
+SUMPRODUCT(('Diário 2º PA'!$E$4:$E$1978='Analítico Cx.'!$B124)*('Diário 2º PA'!$B$4:$B$1978&gt;=F$4)*('Diário 2º PA'!$B$4:$B$1978&lt;=EOMONTH(F$4,0))*('Diário 2º PA'!$F$4:$F$1978))
+SUMPRODUCT(('Diário 3º PA'!$E$4:$E$1994='Analítico Cx.'!$B124)*('Diário 3º PA'!$B$4:$B$1994&gt;=F$4)*('Diário 3º PA'!$B$4:$B$1994&lt;=EOMONTH(F$4,0))*('Diário 3º PA'!$F$4:$F$1994))
+SUMPRODUCT(('Diário 4º PA'!$E$4:$E$2000='Analítico Cx.'!$B124)*('Diário 4º PA'!$B$4:$B$2000&gt;=F$4)*('Diário 4º PA'!$B$4:$B$2000&lt;=EOMONTH(F$4,0))*('Diário 4º PA'!$F$4:$F$2000))</f>
        <v>135</v>
      </c>
      <c r="G124" s="289">
        <f>SUMPRODUCT(('Diário 1º PA'!$E$4:$E$2007='Analítico Cx.'!$B124)*('Diário 1º PA'!$B$4:$B$2007&gt;=G$4)*('Diário 1º PA'!$B$4:$B$2007&lt;=EOMONTH(G$4,0))*('Diário 1º PA'!$F$4:$F$2007))
+SUMPRODUCT(('Diário 2º PA'!$E$4:$E$1978='Analítico Cx.'!$B124)*('Diário 2º PA'!$B$4:$B$1978&gt;=G$4)*('Diário 2º PA'!$B$4:$B$1978&lt;=EOMONTH(G$4,0))*('Diário 2º PA'!$F$4:$F$1978))
+SUMPRODUCT(('Diário 3º PA'!$E$4:$E$1994='Analítico Cx.'!$B124)*('Diário 3º PA'!$B$4:$B$1994&gt;=G$4)*('Diário 3º PA'!$B$4:$B$1994&lt;=EOMONTH(G$4,0))*('Diário 3º PA'!$F$4:$F$1994))
+SUMPRODUCT(('Diário 4º PA'!$E$4:$E$2000='Analítico Cx.'!$B124)*('Diário 4º PA'!$B$4:$B$2000&gt;=G$4)*('Diário 4º PA'!$B$4:$B$2000&lt;=EOMONTH(G$4,0))*('Diário 4º PA'!$F$4:$F$2000))</f>
        <v>150</v>
      </c>
      <c r="H124" s="289">
        <f>SUMPRODUCT(('Diário 1º PA'!$E$4:$E$2007='Analítico Cx.'!$B124)*('Diário 1º PA'!$B$4:$B$2007&gt;=H$4)*('Diário 1º PA'!$B$4:$B$2007&lt;=EOMONTH(H$4,0))*('Diário 1º PA'!$F$4:$F$2007))
+SUMPRODUCT(('Diário 2º PA'!$E$4:$E$1978='Analítico Cx.'!$B124)*('Diário 2º PA'!$B$4:$B$1978&gt;=H$4)*('Diário 2º PA'!$B$4:$B$1978&lt;=EOMONTH(H$4,0))*('Diário 2º PA'!$F$4:$F$1978))
+SUMPRODUCT(('Diário 3º PA'!$E$4:$E$1994='Analítico Cx.'!$B124)*('Diário 3º PA'!$B$4:$B$1994&gt;=H$4)*('Diário 3º PA'!$B$4:$B$1994&lt;=EOMONTH(H$4,0))*('Diário 3º PA'!$F$4:$F$1994))
+SUMPRODUCT(('Diário 4º PA'!$E$4:$E$2000='Analítico Cx.'!$B124)*('Diário 4º PA'!$B$4:$B$2000&gt;=H$4)*('Diário 4º PA'!$B$4:$B$2000&lt;=EOMONTH(H$4,0))*('Diário 4º PA'!$F$4:$F$2000))</f>
        <v>196</v>
      </c>
      <c r="I124" s="289">
        <f>SUMPRODUCT(('Diário 1º PA'!$E$4:$E$2007='Analítico Cx.'!$B124)*('Diário 1º PA'!$B$4:$B$2007&gt;=I$4)*('Diário 1º PA'!$B$4:$B$2007&lt;=EOMONTH(I$4,0))*('Diário 1º PA'!$F$4:$F$2007))
+SUMPRODUCT(('Diário 2º PA'!$E$4:$E$1978='Analítico Cx.'!$B124)*('Diário 2º PA'!$B$4:$B$1978&gt;=I$4)*('Diário 2º PA'!$B$4:$B$1978&lt;=EOMONTH(I$4,0))*('Diário 2º PA'!$F$4:$F$1978))
+SUMPRODUCT(('Diário 3º PA'!$E$4:$E$1994='Analítico Cx.'!$B124)*('Diário 3º PA'!$B$4:$B$1994&gt;=I$4)*('Diário 3º PA'!$B$4:$B$1994&lt;=EOMONTH(I$4,0))*('Diário 3º PA'!$F$4:$F$1994))
+SUMPRODUCT(('Diário 4º PA'!$E$4:$E$2000='Analítico Cx.'!$B124)*('Diário 4º PA'!$B$4:$B$2000&gt;=I$4)*('Diário 4º PA'!$B$4:$B$2000&lt;=EOMONTH(I$4,0))*('Diário 4º PA'!$F$4:$F$2000))</f>
        <v>85</v>
      </c>
      <c r="J124" s="289">
        <f>SUMPRODUCT(('Diário 1º PA'!$E$4:$E$2007='Analítico Cx.'!$B124)*('Diário 1º PA'!$B$4:$B$2007&gt;=J$4)*('Diário 1º PA'!$B$4:$B$2007&lt;=EOMONTH(J$4,0))*('Diário 1º PA'!$F$4:$F$2007))
+SUMPRODUCT(('Diário 2º PA'!$E$4:$E$1978='Analítico Cx.'!$B124)*('Diário 2º PA'!$B$4:$B$1978&gt;=J$4)*('Diário 2º PA'!$B$4:$B$1978&lt;=EOMONTH(J$4,0))*('Diário 2º PA'!$F$4:$F$1978))
+SUMPRODUCT(('Diário 3º PA'!$E$4:$E$1994='Analítico Cx.'!$B124)*('Diário 3º PA'!$B$4:$B$1994&gt;=J$4)*('Diário 3º PA'!$B$4:$B$1994&lt;=EOMONTH(J$4,0))*('Diário 3º PA'!$F$4:$F$1994))
+SUMPRODUCT(('Diário 4º PA'!$E$4:$E$2000='Analítico Cx.'!$B124)*('Diário 4º PA'!$B$4:$B$2000&gt;=J$4)*('Diário 4º PA'!$B$4:$B$2000&lt;=EOMONTH(J$4,0))*('Diário 4º PA'!$F$4:$F$2000))</f>
        <v>0</v>
      </c>
      <c r="K124" s="289">
        <f>SUMPRODUCT(('Diário 1º PA'!$E$4:$E$2007='Analítico Cx.'!$B124)*('Diário 1º PA'!$B$4:$B$2007&gt;=K$4)*('Diário 1º PA'!$B$4:$B$2007&lt;=EOMONTH(K$4,0))*('Diário 1º PA'!$F$4:$F$2007))
+SUMPRODUCT(('Diário 2º PA'!$E$4:$E$1978='Analítico Cx.'!$B124)*('Diário 2º PA'!$B$4:$B$1978&gt;=K$4)*('Diário 2º PA'!$B$4:$B$1978&lt;=EOMONTH(K$4,0))*('Diário 2º PA'!$F$4:$F$1978))
+SUMPRODUCT(('Diário 3º PA'!$E$4:$E$1994='Analítico Cx.'!$B124)*('Diário 3º PA'!$B$4:$B$1994&gt;=K$4)*('Diário 3º PA'!$B$4:$B$1994&lt;=EOMONTH(K$4,0))*('Diário 3º PA'!$F$4:$F$1994))
+SUMPRODUCT(('Diário 4º PA'!$E$4:$E$2000='Analítico Cx.'!$B124)*('Diário 4º PA'!$B$4:$B$2000&gt;=K$4)*('Diário 4º PA'!$B$4:$B$2000&lt;=EOMONTH(K$4,0))*('Diário 4º PA'!$F$4:$F$2000))</f>
        <v>0</v>
      </c>
      <c r="L124" s="289">
        <f>SUMPRODUCT(('Diário 1º PA'!$E$4:$E$2007='Analítico Cx.'!$B124)*('Diário 1º PA'!$B$4:$B$2007&gt;=L$4)*('Diário 1º PA'!$B$4:$B$2007&lt;=EOMONTH(L$4,0))*('Diário 1º PA'!$F$4:$F$2007))
+SUMPRODUCT(('Diário 2º PA'!$E$4:$E$1978='Analítico Cx.'!$B124)*('Diário 2º PA'!$B$4:$B$1978&gt;=L$4)*('Diário 2º PA'!$B$4:$B$1978&lt;=EOMONTH(L$4,0))*('Diário 2º PA'!$F$4:$F$1978))
+SUMPRODUCT(('Diário 3º PA'!$E$4:$E$1994='Analítico Cx.'!$B124)*('Diário 3º PA'!$B$4:$B$1994&gt;=L$4)*('Diário 3º PA'!$B$4:$B$1994&lt;=EOMONTH(L$4,0))*('Diário 3º PA'!$F$4:$F$1994))
+SUMPRODUCT(('Diário 4º PA'!$E$4:$E$2000='Analítico Cx.'!$B124)*('Diário 4º PA'!$B$4:$B$2000&gt;=L$4)*('Diário 4º PA'!$B$4:$B$2000&lt;=EOMONTH(L$4,0))*('Diário 4º PA'!$F$4:$F$2000))</f>
        <v>0</v>
      </c>
      <c r="M124" s="289">
        <f>SUMPRODUCT(('Diário 1º PA'!$E$4:$E$2007='Analítico Cx.'!$B124)*('Diário 1º PA'!$B$4:$B$2007&gt;=M$4)*('Diário 1º PA'!$B$4:$B$2007&lt;=EOMONTH(M$4,0))*('Diário 1º PA'!$F$4:$F$2007))
+SUMPRODUCT(('Diário 2º PA'!$E$4:$E$1978='Analítico Cx.'!$B124)*('Diário 2º PA'!$B$4:$B$1978&gt;=M$4)*('Diário 2º PA'!$B$4:$B$1978&lt;=EOMONTH(M$4,0))*('Diário 2º PA'!$F$4:$F$1978))
+SUMPRODUCT(('Diário 3º PA'!$E$4:$E$1994='Analítico Cx.'!$B124)*('Diário 3º PA'!$B$4:$B$1994&gt;=M$4)*('Diário 3º PA'!$B$4:$B$1994&lt;=EOMONTH(M$4,0))*('Diário 3º PA'!$F$4:$F$1994))
+SUMPRODUCT(('Diário 4º PA'!$E$4:$E$2000='Analítico Cx.'!$B124)*('Diário 4º PA'!$B$4:$B$2000&gt;=M$4)*('Diário 4º PA'!$B$4:$B$2000&lt;=EOMONTH(M$4,0))*('Diário 4º PA'!$F$4:$F$2000))</f>
        <v>0</v>
      </c>
      <c r="N124" s="289">
        <f>SUMPRODUCT(('Diário 1º PA'!$E$4:$E$2007='Analítico Cx.'!$B124)*('Diário 1º PA'!$B$4:$B$2007&gt;=N$4)*('Diário 1º PA'!$B$4:$B$2007&lt;=EOMONTH(N$4,0))*('Diário 1º PA'!$F$4:$F$2007))
+SUMPRODUCT(('Diário 2º PA'!$E$4:$E$1978='Analítico Cx.'!$B124)*('Diário 2º PA'!$B$4:$B$1978&gt;=N$4)*('Diário 2º PA'!$B$4:$B$1978&lt;=EOMONTH(N$4,0))*('Diário 2º PA'!$F$4:$F$1978))
+SUMPRODUCT(('Diário 3º PA'!$E$4:$E$1994='Analítico Cx.'!$B124)*('Diário 3º PA'!$B$4:$B$1994&gt;=N$4)*('Diário 3º PA'!$B$4:$B$1994&lt;=EOMONTH(N$4,0))*('Diário 3º PA'!$F$4:$F$1994))
+SUMPRODUCT(('Diário 4º PA'!$E$4:$E$2000='Analítico Cx.'!$B124)*('Diário 4º PA'!$B$4:$B$2000&gt;=N$4)*('Diário 4º PA'!$B$4:$B$2000&lt;=EOMONTH(N$4,0))*('Diário 4º PA'!$F$4:$F$2000))</f>
        <v>0</v>
      </c>
      <c r="O124" s="315">
        <f t="shared" si="19"/>
        <v>1156</v>
      </c>
      <c r="P124" s="316">
        <f t="shared" si="20"/>
        <v>5.6159905256413202E-5</v>
      </c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</row>
    <row r="125" spans="1:26" ht="23.25" customHeight="1" x14ac:dyDescent="0.25">
      <c r="A125" s="331" t="s">
        <v>348</v>
      </c>
      <c r="B125" s="339" t="s">
        <v>349</v>
      </c>
      <c r="C125" s="289">
        <f>SUMPRODUCT(('Diário 1º PA'!$E$4:$E$2007='Analítico Cx.'!$B125)*('Diário 1º PA'!$B$4:$B$2007&gt;=C$4)*('Diário 1º PA'!$B$4:$B$2007&lt;=EOMONTH(C$4,0))*('Diário 1º PA'!$F$4:$F$2007))
+SUMPRODUCT(('Diário 2º PA'!$E$4:$E$1978='Analítico Cx.'!$B125)*('Diário 2º PA'!$B$4:$B$1978&gt;=C$4)*('Diário 2º PA'!$B$4:$B$1978&lt;=EOMONTH(C$4,0))*('Diário 2º PA'!$F$4:$F$1978))
+SUMPRODUCT(('Diário 3º PA'!$E$4:$E$1994='Analítico Cx.'!$B125)*('Diário 3º PA'!$B$4:$B$1994&gt;=C$4)*('Diário 3º PA'!$B$4:$B$1994&lt;=EOMONTH(C$4,0))*('Diário 3º PA'!$F$4:$F$1994))
+SUMPRODUCT(('Diário 4º PA'!$E$4:$E$2000='Analítico Cx.'!$B125)*('Diário 4º PA'!$B$4:$B$2000&gt;=C$4)*('Diário 4º PA'!$B$4:$B$2000&lt;=EOMONTH(C$4,0))*('Diário 4º PA'!$F$4:$F$2000))</f>
        <v>0</v>
      </c>
      <c r="D125" s="289">
        <f>SUMPRODUCT(('Diário 1º PA'!$E$4:$E$2007='Analítico Cx.'!$B125)*('Diário 1º PA'!$B$4:$B$2007&gt;=D$4)*('Diário 1º PA'!$B$4:$B$2007&lt;=EOMONTH(D$4,0))*('Diário 1º PA'!$F$4:$F$2007))
+SUMPRODUCT(('Diário 2º PA'!$E$4:$E$1978='Analítico Cx.'!$B125)*('Diário 2º PA'!$B$4:$B$1978&gt;=D$4)*('Diário 2º PA'!$B$4:$B$1978&lt;=EOMONTH(D$4,0))*('Diário 2º PA'!$F$4:$F$1978))
+SUMPRODUCT(('Diário 3º PA'!$E$4:$E$1994='Analítico Cx.'!$B125)*('Diário 3º PA'!$B$4:$B$1994&gt;=D$4)*('Diário 3º PA'!$B$4:$B$1994&lt;=EOMONTH(D$4,0))*('Diário 3º PA'!$F$4:$F$1994))
+SUMPRODUCT(('Diário 4º PA'!$E$4:$E$2000='Analítico Cx.'!$B125)*('Diário 4º PA'!$B$4:$B$2000&gt;=D$4)*('Diário 4º PA'!$B$4:$B$2000&lt;=EOMONTH(D$4,0))*('Diário 4º PA'!$F$4:$F$2000))</f>
        <v>0</v>
      </c>
      <c r="E125" s="289">
        <f>SUMPRODUCT(('Diário 1º PA'!$E$4:$E$2007='Analítico Cx.'!$B125)*('Diário 1º PA'!$B$4:$B$2007&gt;=E$4)*('Diário 1º PA'!$B$4:$B$2007&lt;=EOMONTH(E$4,0))*('Diário 1º PA'!$F$4:$F$2007))
+SUMPRODUCT(('Diário 2º PA'!$E$4:$E$1978='Analítico Cx.'!$B125)*('Diário 2º PA'!$B$4:$B$1978&gt;=E$4)*('Diário 2º PA'!$B$4:$B$1978&lt;=EOMONTH(E$4,0))*('Diário 2º PA'!$F$4:$F$1978))
+SUMPRODUCT(('Diário 3º PA'!$E$4:$E$1994='Analítico Cx.'!$B125)*('Diário 3º PA'!$B$4:$B$1994&gt;=E$4)*('Diário 3º PA'!$B$4:$B$1994&lt;=EOMONTH(E$4,0))*('Diário 3º PA'!$F$4:$F$1994))
+SUMPRODUCT(('Diário 4º PA'!$E$4:$E$2000='Analítico Cx.'!$B125)*('Diário 4º PA'!$B$4:$B$2000&gt;=E$4)*('Diário 4º PA'!$B$4:$B$2000&lt;=EOMONTH(E$4,0))*('Diário 4º PA'!$F$4:$F$2000))</f>
        <v>285</v>
      </c>
      <c r="F125" s="289">
        <f>SUMPRODUCT(('Diário 1º PA'!$E$4:$E$2007='Analítico Cx.'!$B125)*('Diário 1º PA'!$B$4:$B$2007&gt;=F$4)*('Diário 1º PA'!$B$4:$B$2007&lt;=EOMONTH(F$4,0))*('Diário 1º PA'!$F$4:$F$2007))
+SUMPRODUCT(('Diário 2º PA'!$E$4:$E$1978='Analítico Cx.'!$B125)*('Diário 2º PA'!$B$4:$B$1978&gt;=F$4)*('Diário 2º PA'!$B$4:$B$1978&lt;=EOMONTH(F$4,0))*('Diário 2º PA'!$F$4:$F$1978))
+SUMPRODUCT(('Diário 3º PA'!$E$4:$E$1994='Analítico Cx.'!$B125)*('Diário 3º PA'!$B$4:$B$1994&gt;=F$4)*('Diário 3º PA'!$B$4:$B$1994&lt;=EOMONTH(F$4,0))*('Diário 3º PA'!$F$4:$F$1994))
+SUMPRODUCT(('Diário 4º PA'!$E$4:$E$2000='Analítico Cx.'!$B125)*('Diário 4º PA'!$B$4:$B$2000&gt;=F$4)*('Diário 4º PA'!$B$4:$B$2000&lt;=EOMONTH(F$4,0))*('Diário 4º PA'!$F$4:$F$2000))</f>
        <v>1779</v>
      </c>
      <c r="G125" s="289">
        <f>SUMPRODUCT(('Diário 1º PA'!$E$4:$E$2007='Analítico Cx.'!$B125)*('Diário 1º PA'!$B$4:$B$2007&gt;=G$4)*('Diário 1º PA'!$B$4:$B$2007&lt;=EOMONTH(G$4,0))*('Diário 1º PA'!$F$4:$F$2007))
+SUMPRODUCT(('Diário 2º PA'!$E$4:$E$1978='Analítico Cx.'!$B125)*('Diário 2º PA'!$B$4:$B$1978&gt;=G$4)*('Diário 2º PA'!$B$4:$B$1978&lt;=EOMONTH(G$4,0))*('Diário 2º PA'!$F$4:$F$1978))
+SUMPRODUCT(('Diário 3º PA'!$E$4:$E$1994='Analítico Cx.'!$B125)*('Diário 3º PA'!$B$4:$B$1994&gt;=G$4)*('Diário 3º PA'!$B$4:$B$1994&lt;=EOMONTH(G$4,0))*('Diário 3º PA'!$F$4:$F$1994))
+SUMPRODUCT(('Diário 4º PA'!$E$4:$E$2000='Analítico Cx.'!$B125)*('Diário 4º PA'!$B$4:$B$2000&gt;=G$4)*('Diário 4º PA'!$B$4:$B$2000&lt;=EOMONTH(G$4,0))*('Diário 4º PA'!$F$4:$F$2000))</f>
        <v>870</v>
      </c>
      <c r="H125" s="289">
        <f>SUMPRODUCT(('Diário 1º PA'!$E$4:$E$2007='Analítico Cx.'!$B125)*('Diário 1º PA'!$B$4:$B$2007&gt;=H$4)*('Diário 1º PA'!$B$4:$B$2007&lt;=EOMONTH(H$4,0))*('Diário 1º PA'!$F$4:$F$2007))
+SUMPRODUCT(('Diário 2º PA'!$E$4:$E$1978='Analítico Cx.'!$B125)*('Diário 2º PA'!$B$4:$B$1978&gt;=H$4)*('Diário 2º PA'!$B$4:$B$1978&lt;=EOMONTH(H$4,0))*('Diário 2º PA'!$F$4:$F$1978))
+SUMPRODUCT(('Diário 3º PA'!$E$4:$E$1994='Analítico Cx.'!$B125)*('Diário 3º PA'!$B$4:$B$1994&gt;=H$4)*('Diário 3º PA'!$B$4:$B$1994&lt;=EOMONTH(H$4,0))*('Diário 3º PA'!$F$4:$F$1994))
+SUMPRODUCT(('Diário 4º PA'!$E$4:$E$2000='Analítico Cx.'!$B125)*('Diário 4º PA'!$B$4:$B$2000&gt;=H$4)*('Diário 4º PA'!$B$4:$B$2000&lt;=EOMONTH(H$4,0))*('Diário 4º PA'!$F$4:$F$2000))</f>
        <v>1690</v>
      </c>
      <c r="I125" s="289">
        <f>SUMPRODUCT(('Diário 1º PA'!$E$4:$E$2007='Analítico Cx.'!$B125)*('Diário 1º PA'!$B$4:$B$2007&gt;=I$4)*('Diário 1º PA'!$B$4:$B$2007&lt;=EOMONTH(I$4,0))*('Diário 1º PA'!$F$4:$F$2007))
+SUMPRODUCT(('Diário 2º PA'!$E$4:$E$1978='Analítico Cx.'!$B125)*('Diário 2º PA'!$B$4:$B$1978&gt;=I$4)*('Diário 2º PA'!$B$4:$B$1978&lt;=EOMONTH(I$4,0))*('Diário 2º PA'!$F$4:$F$1978))
+SUMPRODUCT(('Diário 3º PA'!$E$4:$E$1994='Analítico Cx.'!$B125)*('Diário 3º PA'!$B$4:$B$1994&gt;=I$4)*('Diário 3º PA'!$B$4:$B$1994&lt;=EOMONTH(I$4,0))*('Diário 3º PA'!$F$4:$F$1994))
+SUMPRODUCT(('Diário 4º PA'!$E$4:$E$2000='Analítico Cx.'!$B125)*('Diário 4º PA'!$B$4:$B$2000&gt;=I$4)*('Diário 4º PA'!$B$4:$B$2000&lt;=EOMONTH(I$4,0))*('Diário 4º PA'!$F$4:$F$2000))</f>
        <v>389</v>
      </c>
      <c r="J125" s="289">
        <f>SUMPRODUCT(('Diário 1º PA'!$E$4:$E$2007='Analítico Cx.'!$B125)*('Diário 1º PA'!$B$4:$B$2007&gt;=J$4)*('Diário 1º PA'!$B$4:$B$2007&lt;=EOMONTH(J$4,0))*('Diário 1º PA'!$F$4:$F$2007))
+SUMPRODUCT(('Diário 2º PA'!$E$4:$E$1978='Analítico Cx.'!$B125)*('Diário 2º PA'!$B$4:$B$1978&gt;=J$4)*('Diário 2º PA'!$B$4:$B$1978&lt;=EOMONTH(J$4,0))*('Diário 2º PA'!$F$4:$F$1978))
+SUMPRODUCT(('Diário 3º PA'!$E$4:$E$1994='Analítico Cx.'!$B125)*('Diário 3º PA'!$B$4:$B$1994&gt;=J$4)*('Diário 3º PA'!$B$4:$B$1994&lt;=EOMONTH(J$4,0))*('Diário 3º PA'!$F$4:$F$1994))
+SUMPRODUCT(('Diário 4º PA'!$E$4:$E$2000='Analítico Cx.'!$B125)*('Diário 4º PA'!$B$4:$B$2000&gt;=J$4)*('Diário 4º PA'!$B$4:$B$2000&lt;=EOMONTH(J$4,0))*('Diário 4º PA'!$F$4:$F$2000))</f>
        <v>0</v>
      </c>
      <c r="K125" s="289">
        <f>SUMPRODUCT(('Diário 1º PA'!$E$4:$E$2007='Analítico Cx.'!$B125)*('Diário 1º PA'!$B$4:$B$2007&gt;=K$4)*('Diário 1º PA'!$B$4:$B$2007&lt;=EOMONTH(K$4,0))*('Diário 1º PA'!$F$4:$F$2007))
+SUMPRODUCT(('Diário 2º PA'!$E$4:$E$1978='Analítico Cx.'!$B125)*('Diário 2º PA'!$B$4:$B$1978&gt;=K$4)*('Diário 2º PA'!$B$4:$B$1978&lt;=EOMONTH(K$4,0))*('Diário 2º PA'!$F$4:$F$1978))
+SUMPRODUCT(('Diário 3º PA'!$E$4:$E$1994='Analítico Cx.'!$B125)*('Diário 3º PA'!$B$4:$B$1994&gt;=K$4)*('Diário 3º PA'!$B$4:$B$1994&lt;=EOMONTH(K$4,0))*('Diário 3º PA'!$F$4:$F$1994))
+SUMPRODUCT(('Diário 4º PA'!$E$4:$E$2000='Analítico Cx.'!$B125)*('Diário 4º PA'!$B$4:$B$2000&gt;=K$4)*('Diário 4º PA'!$B$4:$B$2000&lt;=EOMONTH(K$4,0))*('Diário 4º PA'!$F$4:$F$2000))</f>
        <v>0</v>
      </c>
      <c r="L125" s="289">
        <f>SUMPRODUCT(('Diário 1º PA'!$E$4:$E$2007='Analítico Cx.'!$B125)*('Diário 1º PA'!$B$4:$B$2007&gt;=L$4)*('Diário 1º PA'!$B$4:$B$2007&lt;=EOMONTH(L$4,0))*('Diário 1º PA'!$F$4:$F$2007))
+SUMPRODUCT(('Diário 2º PA'!$E$4:$E$1978='Analítico Cx.'!$B125)*('Diário 2º PA'!$B$4:$B$1978&gt;=L$4)*('Diário 2º PA'!$B$4:$B$1978&lt;=EOMONTH(L$4,0))*('Diário 2º PA'!$F$4:$F$1978))
+SUMPRODUCT(('Diário 3º PA'!$E$4:$E$1994='Analítico Cx.'!$B125)*('Diário 3º PA'!$B$4:$B$1994&gt;=L$4)*('Diário 3º PA'!$B$4:$B$1994&lt;=EOMONTH(L$4,0))*('Diário 3º PA'!$F$4:$F$1994))
+SUMPRODUCT(('Diário 4º PA'!$E$4:$E$2000='Analítico Cx.'!$B125)*('Diário 4º PA'!$B$4:$B$2000&gt;=L$4)*('Diário 4º PA'!$B$4:$B$2000&lt;=EOMONTH(L$4,0))*('Diário 4º PA'!$F$4:$F$2000))</f>
        <v>0</v>
      </c>
      <c r="M125" s="289">
        <f>SUMPRODUCT(('Diário 1º PA'!$E$4:$E$2007='Analítico Cx.'!$B125)*('Diário 1º PA'!$B$4:$B$2007&gt;=M$4)*('Diário 1º PA'!$B$4:$B$2007&lt;=EOMONTH(M$4,0))*('Diário 1º PA'!$F$4:$F$2007))
+SUMPRODUCT(('Diário 2º PA'!$E$4:$E$1978='Analítico Cx.'!$B125)*('Diário 2º PA'!$B$4:$B$1978&gt;=M$4)*('Diário 2º PA'!$B$4:$B$1978&lt;=EOMONTH(M$4,0))*('Diário 2º PA'!$F$4:$F$1978))
+SUMPRODUCT(('Diário 3º PA'!$E$4:$E$1994='Analítico Cx.'!$B125)*('Diário 3º PA'!$B$4:$B$1994&gt;=M$4)*('Diário 3º PA'!$B$4:$B$1994&lt;=EOMONTH(M$4,0))*('Diário 3º PA'!$F$4:$F$1994))
+SUMPRODUCT(('Diário 4º PA'!$E$4:$E$2000='Analítico Cx.'!$B125)*('Diário 4º PA'!$B$4:$B$2000&gt;=M$4)*('Diário 4º PA'!$B$4:$B$2000&lt;=EOMONTH(M$4,0))*('Diário 4º PA'!$F$4:$F$2000))</f>
        <v>0</v>
      </c>
      <c r="N125" s="289">
        <f>SUMPRODUCT(('Diário 1º PA'!$E$4:$E$2007='Analítico Cx.'!$B125)*('Diário 1º PA'!$B$4:$B$2007&gt;=N$4)*('Diário 1º PA'!$B$4:$B$2007&lt;=EOMONTH(N$4,0))*('Diário 1º PA'!$F$4:$F$2007))
+SUMPRODUCT(('Diário 2º PA'!$E$4:$E$1978='Analítico Cx.'!$B125)*('Diário 2º PA'!$B$4:$B$1978&gt;=N$4)*('Diário 2º PA'!$B$4:$B$1978&lt;=EOMONTH(N$4,0))*('Diário 2º PA'!$F$4:$F$1978))
+SUMPRODUCT(('Diário 3º PA'!$E$4:$E$1994='Analítico Cx.'!$B125)*('Diário 3º PA'!$B$4:$B$1994&gt;=N$4)*('Diário 3º PA'!$B$4:$B$1994&lt;=EOMONTH(N$4,0))*('Diário 3º PA'!$F$4:$F$1994))
+SUMPRODUCT(('Diário 4º PA'!$E$4:$E$2000='Analítico Cx.'!$B125)*('Diário 4º PA'!$B$4:$B$2000&gt;=N$4)*('Diário 4º PA'!$B$4:$B$2000&lt;=EOMONTH(N$4,0))*('Diário 4º PA'!$F$4:$F$2000))</f>
        <v>0</v>
      </c>
      <c r="O125" s="315">
        <f t="shared" si="19"/>
        <v>5013</v>
      </c>
      <c r="P125" s="316">
        <f t="shared" si="20"/>
        <v>2.4353772063183336E-4</v>
      </c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</row>
    <row r="126" spans="1:26" ht="23.25" customHeight="1" x14ac:dyDescent="0.25">
      <c r="A126" s="331" t="s">
        <v>350</v>
      </c>
      <c r="B126" s="339" t="s">
        <v>351</v>
      </c>
      <c r="C126" s="289">
        <f>SUMPRODUCT(('Diário 1º PA'!$E$4:$E$2007='Analítico Cx.'!$B126)*('Diário 1º PA'!$B$4:$B$2007&gt;=C$4)*('Diário 1º PA'!$B$4:$B$2007&lt;=EOMONTH(C$4,0))*('Diário 1º PA'!$F$4:$F$2007))
+SUMPRODUCT(('Diário 2º PA'!$E$4:$E$1978='Analítico Cx.'!$B126)*('Diário 2º PA'!$B$4:$B$1978&gt;=C$4)*('Diário 2º PA'!$B$4:$B$1978&lt;=EOMONTH(C$4,0))*('Diário 2º PA'!$F$4:$F$1978))
+SUMPRODUCT(('Diário 3º PA'!$E$4:$E$1994='Analítico Cx.'!$B126)*('Diário 3º PA'!$B$4:$B$1994&gt;=C$4)*('Diário 3º PA'!$B$4:$B$1994&lt;=EOMONTH(C$4,0))*('Diário 3º PA'!$F$4:$F$1994))
+SUMPRODUCT(('Diário 4º PA'!$E$4:$E$2000='Analítico Cx.'!$B126)*('Diário 4º PA'!$B$4:$B$2000&gt;=C$4)*('Diário 4º PA'!$B$4:$B$2000&lt;=EOMONTH(C$4,0))*('Diário 4º PA'!$F$4:$F$2000))</f>
        <v>0</v>
      </c>
      <c r="D126" s="289">
        <f>SUMPRODUCT(('Diário 1º PA'!$E$4:$E$2007='Analítico Cx.'!$B126)*('Diário 1º PA'!$B$4:$B$2007&gt;=D$4)*('Diário 1º PA'!$B$4:$B$2007&lt;=EOMONTH(D$4,0))*('Diário 1º PA'!$F$4:$F$2007))
+SUMPRODUCT(('Diário 2º PA'!$E$4:$E$1978='Analítico Cx.'!$B126)*('Diário 2º PA'!$B$4:$B$1978&gt;=D$4)*('Diário 2º PA'!$B$4:$B$1978&lt;=EOMONTH(D$4,0))*('Diário 2º PA'!$F$4:$F$1978))
+SUMPRODUCT(('Diário 3º PA'!$E$4:$E$1994='Analítico Cx.'!$B126)*('Diário 3º PA'!$B$4:$B$1994&gt;=D$4)*('Diário 3º PA'!$B$4:$B$1994&lt;=EOMONTH(D$4,0))*('Diário 3º PA'!$F$4:$F$1994))
+SUMPRODUCT(('Diário 4º PA'!$E$4:$E$2000='Analítico Cx.'!$B126)*('Diário 4º PA'!$B$4:$B$2000&gt;=D$4)*('Diário 4º PA'!$B$4:$B$2000&lt;=EOMONTH(D$4,0))*('Diário 4º PA'!$F$4:$F$2000))</f>
        <v>0</v>
      </c>
      <c r="E126" s="289">
        <f>SUMPRODUCT(('Diário 1º PA'!$E$4:$E$2007='Analítico Cx.'!$B126)*('Diário 1º PA'!$B$4:$B$2007&gt;=E$4)*('Diário 1º PA'!$B$4:$B$2007&lt;=EOMONTH(E$4,0))*('Diário 1º PA'!$F$4:$F$2007))
+SUMPRODUCT(('Diário 2º PA'!$E$4:$E$1978='Analítico Cx.'!$B126)*('Diário 2º PA'!$B$4:$B$1978&gt;=E$4)*('Diário 2º PA'!$B$4:$B$1978&lt;=EOMONTH(E$4,0))*('Diário 2º PA'!$F$4:$F$1978))
+SUMPRODUCT(('Diário 3º PA'!$E$4:$E$1994='Analítico Cx.'!$B126)*('Diário 3º PA'!$B$4:$B$1994&gt;=E$4)*('Diário 3º PA'!$B$4:$B$1994&lt;=EOMONTH(E$4,0))*('Diário 3º PA'!$F$4:$F$1994))
+SUMPRODUCT(('Diário 4º PA'!$E$4:$E$2000='Analítico Cx.'!$B126)*('Diário 4º PA'!$B$4:$B$2000&gt;=E$4)*('Diário 4º PA'!$B$4:$B$2000&lt;=EOMONTH(E$4,0))*('Diário 4º PA'!$F$4:$F$2000))</f>
        <v>0</v>
      </c>
      <c r="F126" s="289">
        <f>SUMPRODUCT(('Diário 1º PA'!$E$4:$E$2007='Analítico Cx.'!$B126)*('Diário 1º PA'!$B$4:$B$2007&gt;=F$4)*('Diário 1º PA'!$B$4:$B$2007&lt;=EOMONTH(F$4,0))*('Diário 1º PA'!$F$4:$F$2007))
+SUMPRODUCT(('Diário 2º PA'!$E$4:$E$1978='Analítico Cx.'!$B126)*('Diário 2º PA'!$B$4:$B$1978&gt;=F$4)*('Diário 2º PA'!$B$4:$B$1978&lt;=EOMONTH(F$4,0))*('Diário 2º PA'!$F$4:$F$1978))
+SUMPRODUCT(('Diário 3º PA'!$E$4:$E$1994='Analítico Cx.'!$B126)*('Diário 3º PA'!$B$4:$B$1994&gt;=F$4)*('Diário 3º PA'!$B$4:$B$1994&lt;=EOMONTH(F$4,0))*('Diário 3º PA'!$F$4:$F$1994))
+SUMPRODUCT(('Diário 4º PA'!$E$4:$E$2000='Analítico Cx.'!$B126)*('Diário 4º PA'!$B$4:$B$2000&gt;=F$4)*('Diário 4º PA'!$B$4:$B$2000&lt;=EOMONTH(F$4,0))*('Diário 4º PA'!$F$4:$F$2000))</f>
        <v>0</v>
      </c>
      <c r="G126" s="289">
        <f>SUMPRODUCT(('Diário 1º PA'!$E$4:$E$2007='Analítico Cx.'!$B126)*('Diário 1º PA'!$B$4:$B$2007&gt;=G$4)*('Diário 1º PA'!$B$4:$B$2007&lt;=EOMONTH(G$4,0))*('Diário 1º PA'!$F$4:$F$2007))
+SUMPRODUCT(('Diário 2º PA'!$E$4:$E$1978='Analítico Cx.'!$B126)*('Diário 2º PA'!$B$4:$B$1978&gt;=G$4)*('Diário 2º PA'!$B$4:$B$1978&lt;=EOMONTH(G$4,0))*('Diário 2º PA'!$F$4:$F$1978))
+SUMPRODUCT(('Diário 3º PA'!$E$4:$E$1994='Analítico Cx.'!$B126)*('Diário 3º PA'!$B$4:$B$1994&gt;=G$4)*('Diário 3º PA'!$B$4:$B$1994&lt;=EOMONTH(G$4,0))*('Diário 3º PA'!$F$4:$F$1994))
+SUMPRODUCT(('Diário 4º PA'!$E$4:$E$2000='Analítico Cx.'!$B126)*('Diário 4º PA'!$B$4:$B$2000&gt;=G$4)*('Diário 4º PA'!$B$4:$B$2000&lt;=EOMONTH(G$4,0))*('Diário 4º PA'!$F$4:$F$2000))</f>
        <v>0</v>
      </c>
      <c r="H126" s="289">
        <f>SUMPRODUCT(('Diário 1º PA'!$E$4:$E$2007='Analítico Cx.'!$B126)*('Diário 1º PA'!$B$4:$B$2007&gt;=H$4)*('Diário 1º PA'!$B$4:$B$2007&lt;=EOMONTH(H$4,0))*('Diário 1º PA'!$F$4:$F$2007))
+SUMPRODUCT(('Diário 2º PA'!$E$4:$E$1978='Analítico Cx.'!$B126)*('Diário 2º PA'!$B$4:$B$1978&gt;=H$4)*('Diário 2º PA'!$B$4:$B$1978&lt;=EOMONTH(H$4,0))*('Diário 2º PA'!$F$4:$F$1978))
+SUMPRODUCT(('Diário 3º PA'!$E$4:$E$1994='Analítico Cx.'!$B126)*('Diário 3º PA'!$B$4:$B$1994&gt;=H$4)*('Diário 3º PA'!$B$4:$B$1994&lt;=EOMONTH(H$4,0))*('Diário 3º PA'!$F$4:$F$1994))
+SUMPRODUCT(('Diário 4º PA'!$E$4:$E$2000='Analítico Cx.'!$B126)*('Diário 4º PA'!$B$4:$B$2000&gt;=H$4)*('Diário 4º PA'!$B$4:$B$2000&lt;=EOMONTH(H$4,0))*('Diário 4º PA'!$F$4:$F$2000))</f>
        <v>0</v>
      </c>
      <c r="I126" s="289">
        <f>SUMPRODUCT(('Diário 1º PA'!$E$4:$E$2007='Analítico Cx.'!$B126)*('Diário 1º PA'!$B$4:$B$2007&gt;=I$4)*('Diário 1º PA'!$B$4:$B$2007&lt;=EOMONTH(I$4,0))*('Diário 1º PA'!$F$4:$F$2007))
+SUMPRODUCT(('Diário 2º PA'!$E$4:$E$1978='Analítico Cx.'!$B126)*('Diário 2º PA'!$B$4:$B$1978&gt;=I$4)*('Diário 2º PA'!$B$4:$B$1978&lt;=EOMONTH(I$4,0))*('Diário 2º PA'!$F$4:$F$1978))
+SUMPRODUCT(('Diário 3º PA'!$E$4:$E$1994='Analítico Cx.'!$B126)*('Diário 3º PA'!$B$4:$B$1994&gt;=I$4)*('Diário 3º PA'!$B$4:$B$1994&lt;=EOMONTH(I$4,0))*('Diário 3º PA'!$F$4:$F$1994))
+SUMPRODUCT(('Diário 4º PA'!$E$4:$E$2000='Analítico Cx.'!$B126)*('Diário 4º PA'!$B$4:$B$2000&gt;=I$4)*('Diário 4º PA'!$B$4:$B$2000&lt;=EOMONTH(I$4,0))*('Diário 4º PA'!$F$4:$F$2000))</f>
        <v>3000</v>
      </c>
      <c r="J126" s="289">
        <f>SUMPRODUCT(('Diário 1º PA'!$E$4:$E$2007='Analítico Cx.'!$B126)*('Diário 1º PA'!$B$4:$B$2007&gt;=J$4)*('Diário 1º PA'!$B$4:$B$2007&lt;=EOMONTH(J$4,0))*('Diário 1º PA'!$F$4:$F$2007))
+SUMPRODUCT(('Diário 2º PA'!$E$4:$E$1978='Analítico Cx.'!$B126)*('Diário 2º PA'!$B$4:$B$1978&gt;=J$4)*('Diário 2º PA'!$B$4:$B$1978&lt;=EOMONTH(J$4,0))*('Diário 2º PA'!$F$4:$F$1978))
+SUMPRODUCT(('Diário 3º PA'!$E$4:$E$1994='Analítico Cx.'!$B126)*('Diário 3º PA'!$B$4:$B$1994&gt;=J$4)*('Diário 3º PA'!$B$4:$B$1994&lt;=EOMONTH(J$4,0))*('Diário 3º PA'!$F$4:$F$1994))
+SUMPRODUCT(('Diário 4º PA'!$E$4:$E$2000='Analítico Cx.'!$B126)*('Diário 4º PA'!$B$4:$B$2000&gt;=J$4)*('Diário 4º PA'!$B$4:$B$2000&lt;=EOMONTH(J$4,0))*('Diário 4º PA'!$F$4:$F$2000))</f>
        <v>0</v>
      </c>
      <c r="K126" s="289">
        <f>SUMPRODUCT(('Diário 1º PA'!$E$4:$E$2007='Analítico Cx.'!$B126)*('Diário 1º PA'!$B$4:$B$2007&gt;=K$4)*('Diário 1º PA'!$B$4:$B$2007&lt;=EOMONTH(K$4,0))*('Diário 1º PA'!$F$4:$F$2007))
+SUMPRODUCT(('Diário 2º PA'!$E$4:$E$1978='Analítico Cx.'!$B126)*('Diário 2º PA'!$B$4:$B$1978&gt;=K$4)*('Diário 2º PA'!$B$4:$B$1978&lt;=EOMONTH(K$4,0))*('Diário 2º PA'!$F$4:$F$1978))
+SUMPRODUCT(('Diário 3º PA'!$E$4:$E$1994='Analítico Cx.'!$B126)*('Diário 3º PA'!$B$4:$B$1994&gt;=K$4)*('Diário 3º PA'!$B$4:$B$1994&lt;=EOMONTH(K$4,0))*('Diário 3º PA'!$F$4:$F$1994))
+SUMPRODUCT(('Diário 4º PA'!$E$4:$E$2000='Analítico Cx.'!$B126)*('Diário 4º PA'!$B$4:$B$2000&gt;=K$4)*('Diário 4º PA'!$B$4:$B$2000&lt;=EOMONTH(K$4,0))*('Diário 4º PA'!$F$4:$F$2000))</f>
        <v>0</v>
      </c>
      <c r="L126" s="289">
        <f>SUMPRODUCT(('Diário 1º PA'!$E$4:$E$2007='Analítico Cx.'!$B126)*('Diário 1º PA'!$B$4:$B$2007&gt;=L$4)*('Diário 1º PA'!$B$4:$B$2007&lt;=EOMONTH(L$4,0))*('Diário 1º PA'!$F$4:$F$2007))
+SUMPRODUCT(('Diário 2º PA'!$E$4:$E$1978='Analítico Cx.'!$B126)*('Diário 2º PA'!$B$4:$B$1978&gt;=L$4)*('Diário 2º PA'!$B$4:$B$1978&lt;=EOMONTH(L$4,0))*('Diário 2º PA'!$F$4:$F$1978))
+SUMPRODUCT(('Diário 3º PA'!$E$4:$E$1994='Analítico Cx.'!$B126)*('Diário 3º PA'!$B$4:$B$1994&gt;=L$4)*('Diário 3º PA'!$B$4:$B$1994&lt;=EOMONTH(L$4,0))*('Diário 3º PA'!$F$4:$F$1994))
+SUMPRODUCT(('Diário 4º PA'!$E$4:$E$2000='Analítico Cx.'!$B126)*('Diário 4º PA'!$B$4:$B$2000&gt;=L$4)*('Diário 4º PA'!$B$4:$B$2000&lt;=EOMONTH(L$4,0))*('Diário 4º PA'!$F$4:$F$2000))</f>
        <v>0</v>
      </c>
      <c r="M126" s="289">
        <f>SUMPRODUCT(('Diário 1º PA'!$E$4:$E$2007='Analítico Cx.'!$B126)*('Diário 1º PA'!$B$4:$B$2007&gt;=M$4)*('Diário 1º PA'!$B$4:$B$2007&lt;=EOMONTH(M$4,0))*('Diário 1º PA'!$F$4:$F$2007))
+SUMPRODUCT(('Diário 2º PA'!$E$4:$E$1978='Analítico Cx.'!$B126)*('Diário 2º PA'!$B$4:$B$1978&gt;=M$4)*('Diário 2º PA'!$B$4:$B$1978&lt;=EOMONTH(M$4,0))*('Diário 2º PA'!$F$4:$F$1978))
+SUMPRODUCT(('Diário 3º PA'!$E$4:$E$1994='Analítico Cx.'!$B126)*('Diário 3º PA'!$B$4:$B$1994&gt;=M$4)*('Diário 3º PA'!$B$4:$B$1994&lt;=EOMONTH(M$4,0))*('Diário 3º PA'!$F$4:$F$1994))
+SUMPRODUCT(('Diário 4º PA'!$E$4:$E$2000='Analítico Cx.'!$B126)*('Diário 4º PA'!$B$4:$B$2000&gt;=M$4)*('Diário 4º PA'!$B$4:$B$2000&lt;=EOMONTH(M$4,0))*('Diário 4º PA'!$F$4:$F$2000))</f>
        <v>0</v>
      </c>
      <c r="N126" s="289">
        <f>SUMPRODUCT(('Diário 1º PA'!$E$4:$E$2007='Analítico Cx.'!$B126)*('Diário 1º PA'!$B$4:$B$2007&gt;=N$4)*('Diário 1º PA'!$B$4:$B$2007&lt;=EOMONTH(N$4,0))*('Diário 1º PA'!$F$4:$F$2007))
+SUMPRODUCT(('Diário 2º PA'!$E$4:$E$1978='Analítico Cx.'!$B126)*('Diário 2º PA'!$B$4:$B$1978&gt;=N$4)*('Diário 2º PA'!$B$4:$B$1978&lt;=EOMONTH(N$4,0))*('Diário 2º PA'!$F$4:$F$1978))
+SUMPRODUCT(('Diário 3º PA'!$E$4:$E$1994='Analítico Cx.'!$B126)*('Diário 3º PA'!$B$4:$B$1994&gt;=N$4)*('Diário 3º PA'!$B$4:$B$1994&lt;=EOMONTH(N$4,0))*('Diário 3º PA'!$F$4:$F$1994))
+SUMPRODUCT(('Diário 4º PA'!$E$4:$E$2000='Analítico Cx.'!$B126)*('Diário 4º PA'!$B$4:$B$2000&gt;=N$4)*('Diário 4º PA'!$B$4:$B$2000&lt;=EOMONTH(N$4,0))*('Diário 4º PA'!$F$4:$F$2000))</f>
        <v>0</v>
      </c>
      <c r="O126" s="315">
        <f t="shared" si="19"/>
        <v>3000</v>
      </c>
      <c r="P126" s="316">
        <f t="shared" si="20"/>
        <v>1.4574369876231799E-4</v>
      </c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</row>
    <row r="127" spans="1:26" ht="23.25" customHeight="1" x14ac:dyDescent="0.25">
      <c r="A127" s="331" t="s">
        <v>352</v>
      </c>
      <c r="B127" s="339" t="s">
        <v>353</v>
      </c>
      <c r="C127" s="289">
        <f>SUMPRODUCT(('Diário 1º PA'!$E$4:$E$2007='Analítico Cx.'!$B127)*('Diário 1º PA'!$B$4:$B$2007&gt;=C$4)*('Diário 1º PA'!$B$4:$B$2007&lt;=EOMONTH(C$4,0))*('Diário 1º PA'!$F$4:$F$2007))
+SUMPRODUCT(('Diário 2º PA'!$E$4:$E$1978='Analítico Cx.'!$B127)*('Diário 2º PA'!$B$4:$B$1978&gt;=C$4)*('Diário 2º PA'!$B$4:$B$1978&lt;=EOMONTH(C$4,0))*('Diário 2º PA'!$F$4:$F$1978))
+SUMPRODUCT(('Diário 3º PA'!$E$4:$E$1994='Analítico Cx.'!$B127)*('Diário 3º PA'!$B$4:$B$1994&gt;=C$4)*('Diário 3º PA'!$B$4:$B$1994&lt;=EOMONTH(C$4,0))*('Diário 3º PA'!$F$4:$F$1994))
+SUMPRODUCT(('Diário 4º PA'!$E$4:$E$2000='Analítico Cx.'!$B127)*('Diário 4º PA'!$B$4:$B$2000&gt;=C$4)*('Diário 4º PA'!$B$4:$B$2000&lt;=EOMONTH(C$4,0))*('Diário 4º PA'!$F$4:$F$2000))</f>
        <v>0</v>
      </c>
      <c r="D127" s="289">
        <f>SUMPRODUCT(('Diário 1º PA'!$E$4:$E$2007='Analítico Cx.'!$B127)*('Diário 1º PA'!$B$4:$B$2007&gt;=D$4)*('Diário 1º PA'!$B$4:$B$2007&lt;=EOMONTH(D$4,0))*('Diário 1º PA'!$F$4:$F$2007))
+SUMPRODUCT(('Diário 2º PA'!$E$4:$E$1978='Analítico Cx.'!$B127)*('Diário 2º PA'!$B$4:$B$1978&gt;=D$4)*('Diário 2º PA'!$B$4:$B$1978&lt;=EOMONTH(D$4,0))*('Diário 2º PA'!$F$4:$F$1978))
+SUMPRODUCT(('Diário 3º PA'!$E$4:$E$1994='Analítico Cx.'!$B127)*('Diário 3º PA'!$B$4:$B$1994&gt;=D$4)*('Diário 3º PA'!$B$4:$B$1994&lt;=EOMONTH(D$4,0))*('Diário 3º PA'!$F$4:$F$1994))
+SUMPRODUCT(('Diário 4º PA'!$E$4:$E$2000='Analítico Cx.'!$B127)*('Diário 4º PA'!$B$4:$B$2000&gt;=D$4)*('Diário 4º PA'!$B$4:$B$2000&lt;=EOMONTH(D$4,0))*('Diário 4º PA'!$F$4:$F$2000))</f>
        <v>0</v>
      </c>
      <c r="E127" s="289">
        <f>SUMPRODUCT(('Diário 1º PA'!$E$4:$E$2007='Analítico Cx.'!$B127)*('Diário 1º PA'!$B$4:$B$2007&gt;=E$4)*('Diário 1º PA'!$B$4:$B$2007&lt;=EOMONTH(E$4,0))*('Diário 1º PA'!$F$4:$F$2007))
+SUMPRODUCT(('Diário 2º PA'!$E$4:$E$1978='Analítico Cx.'!$B127)*('Diário 2º PA'!$B$4:$B$1978&gt;=E$4)*('Diário 2º PA'!$B$4:$B$1978&lt;=EOMONTH(E$4,0))*('Diário 2º PA'!$F$4:$F$1978))
+SUMPRODUCT(('Diário 3º PA'!$E$4:$E$1994='Analítico Cx.'!$B127)*('Diário 3º PA'!$B$4:$B$1994&gt;=E$4)*('Diário 3º PA'!$B$4:$B$1994&lt;=EOMONTH(E$4,0))*('Diário 3º PA'!$F$4:$F$1994))
+SUMPRODUCT(('Diário 4º PA'!$E$4:$E$2000='Analítico Cx.'!$B127)*('Diário 4º PA'!$B$4:$B$2000&gt;=E$4)*('Diário 4º PA'!$B$4:$B$2000&lt;=EOMONTH(E$4,0))*('Diário 4º PA'!$F$4:$F$2000))</f>
        <v>0</v>
      </c>
      <c r="F127" s="289">
        <f>SUMPRODUCT(('Diário 1º PA'!$E$4:$E$2007='Analítico Cx.'!$B127)*('Diário 1º PA'!$B$4:$B$2007&gt;=F$4)*('Diário 1º PA'!$B$4:$B$2007&lt;=EOMONTH(F$4,0))*('Diário 1º PA'!$F$4:$F$2007))
+SUMPRODUCT(('Diário 2º PA'!$E$4:$E$1978='Analítico Cx.'!$B127)*('Diário 2º PA'!$B$4:$B$1978&gt;=F$4)*('Diário 2º PA'!$B$4:$B$1978&lt;=EOMONTH(F$4,0))*('Diário 2º PA'!$F$4:$F$1978))
+SUMPRODUCT(('Diário 3º PA'!$E$4:$E$1994='Analítico Cx.'!$B127)*('Diário 3º PA'!$B$4:$B$1994&gt;=F$4)*('Diário 3º PA'!$B$4:$B$1994&lt;=EOMONTH(F$4,0))*('Diário 3º PA'!$F$4:$F$1994))
+SUMPRODUCT(('Diário 4º PA'!$E$4:$E$2000='Analítico Cx.'!$B127)*('Diário 4º PA'!$B$4:$B$2000&gt;=F$4)*('Diário 4º PA'!$B$4:$B$2000&lt;=EOMONTH(F$4,0))*('Diário 4º PA'!$F$4:$F$2000))</f>
        <v>24224.07</v>
      </c>
      <c r="G127" s="289">
        <f>SUMPRODUCT(('Diário 1º PA'!$E$4:$E$2007='Analítico Cx.'!$B127)*('Diário 1º PA'!$B$4:$B$2007&gt;=G$4)*('Diário 1º PA'!$B$4:$B$2007&lt;=EOMONTH(G$4,0))*('Diário 1º PA'!$F$4:$F$2007))
+SUMPRODUCT(('Diário 2º PA'!$E$4:$E$1978='Analítico Cx.'!$B127)*('Diário 2º PA'!$B$4:$B$1978&gt;=G$4)*('Diário 2º PA'!$B$4:$B$1978&lt;=EOMONTH(G$4,0))*('Diário 2º PA'!$F$4:$F$1978))
+SUMPRODUCT(('Diário 3º PA'!$E$4:$E$1994='Analítico Cx.'!$B127)*('Diário 3º PA'!$B$4:$B$1994&gt;=G$4)*('Diário 3º PA'!$B$4:$B$1994&lt;=EOMONTH(G$4,0))*('Diário 3º PA'!$F$4:$F$1994))
+SUMPRODUCT(('Diário 4º PA'!$E$4:$E$2000='Analítico Cx.'!$B127)*('Diário 4º PA'!$B$4:$B$2000&gt;=G$4)*('Diário 4º PA'!$B$4:$B$2000&lt;=EOMONTH(G$4,0))*('Diário 4º PA'!$F$4:$F$2000))</f>
        <v>7802.68</v>
      </c>
      <c r="H127" s="289">
        <f>SUMPRODUCT(('Diário 1º PA'!$E$4:$E$2007='Analítico Cx.'!$B127)*('Diário 1º PA'!$B$4:$B$2007&gt;=H$4)*('Diário 1º PA'!$B$4:$B$2007&lt;=EOMONTH(H$4,0))*('Diário 1º PA'!$F$4:$F$2007))
+SUMPRODUCT(('Diário 2º PA'!$E$4:$E$1978='Analítico Cx.'!$B127)*('Diário 2º PA'!$B$4:$B$1978&gt;=H$4)*('Diário 2º PA'!$B$4:$B$1978&lt;=EOMONTH(H$4,0))*('Diário 2º PA'!$F$4:$F$1978))
+SUMPRODUCT(('Diário 3º PA'!$E$4:$E$1994='Analítico Cx.'!$B127)*('Diário 3º PA'!$B$4:$B$1994&gt;=H$4)*('Diário 3º PA'!$B$4:$B$1994&lt;=EOMONTH(H$4,0))*('Diário 3º PA'!$F$4:$F$1994))
+SUMPRODUCT(('Diário 4º PA'!$E$4:$E$2000='Analítico Cx.'!$B127)*('Diário 4º PA'!$B$4:$B$2000&gt;=H$4)*('Diário 4º PA'!$B$4:$B$2000&lt;=EOMONTH(H$4,0))*('Diário 4º PA'!$F$4:$F$2000))</f>
        <v>39145.620000000003</v>
      </c>
      <c r="I127" s="289">
        <f>SUMPRODUCT(('Diário 1º PA'!$E$4:$E$2007='Analítico Cx.'!$B127)*('Diário 1º PA'!$B$4:$B$2007&gt;=I$4)*('Diário 1º PA'!$B$4:$B$2007&lt;=EOMONTH(I$4,0))*('Diário 1º PA'!$F$4:$F$2007))
+SUMPRODUCT(('Diário 2º PA'!$E$4:$E$1978='Analítico Cx.'!$B127)*('Diário 2º PA'!$B$4:$B$1978&gt;=I$4)*('Diário 2º PA'!$B$4:$B$1978&lt;=EOMONTH(I$4,0))*('Diário 2º PA'!$F$4:$F$1978))
+SUMPRODUCT(('Diário 3º PA'!$E$4:$E$1994='Analítico Cx.'!$B127)*('Diário 3º PA'!$B$4:$B$1994&gt;=I$4)*('Diário 3º PA'!$B$4:$B$1994&lt;=EOMONTH(I$4,0))*('Diário 3º PA'!$F$4:$F$1994))
+SUMPRODUCT(('Diário 4º PA'!$E$4:$E$2000='Analítico Cx.'!$B127)*('Diário 4º PA'!$B$4:$B$2000&gt;=I$4)*('Diário 4º PA'!$B$4:$B$2000&lt;=EOMONTH(I$4,0))*('Diário 4º PA'!$F$4:$F$2000))</f>
        <v>9231</v>
      </c>
      <c r="J127" s="289">
        <f>SUMPRODUCT(('Diário 1º PA'!$E$4:$E$2007='Analítico Cx.'!$B127)*('Diário 1º PA'!$B$4:$B$2007&gt;=J$4)*('Diário 1º PA'!$B$4:$B$2007&lt;=EOMONTH(J$4,0))*('Diário 1º PA'!$F$4:$F$2007))
+SUMPRODUCT(('Diário 2º PA'!$E$4:$E$1978='Analítico Cx.'!$B127)*('Diário 2º PA'!$B$4:$B$1978&gt;=J$4)*('Diário 2º PA'!$B$4:$B$1978&lt;=EOMONTH(J$4,0))*('Diário 2º PA'!$F$4:$F$1978))
+SUMPRODUCT(('Diário 3º PA'!$E$4:$E$1994='Analítico Cx.'!$B127)*('Diário 3º PA'!$B$4:$B$1994&gt;=J$4)*('Diário 3º PA'!$B$4:$B$1994&lt;=EOMONTH(J$4,0))*('Diário 3º PA'!$F$4:$F$1994))
+SUMPRODUCT(('Diário 4º PA'!$E$4:$E$2000='Analítico Cx.'!$B127)*('Diário 4º PA'!$B$4:$B$2000&gt;=J$4)*('Diário 4º PA'!$B$4:$B$2000&lt;=EOMONTH(J$4,0))*('Diário 4º PA'!$F$4:$F$2000))</f>
        <v>0</v>
      </c>
      <c r="K127" s="289">
        <f>SUMPRODUCT(('Diário 1º PA'!$E$4:$E$2007='Analítico Cx.'!$B127)*('Diário 1º PA'!$B$4:$B$2007&gt;=K$4)*('Diário 1º PA'!$B$4:$B$2007&lt;=EOMONTH(K$4,0))*('Diário 1º PA'!$F$4:$F$2007))
+SUMPRODUCT(('Diário 2º PA'!$E$4:$E$1978='Analítico Cx.'!$B127)*('Diário 2º PA'!$B$4:$B$1978&gt;=K$4)*('Diário 2º PA'!$B$4:$B$1978&lt;=EOMONTH(K$4,0))*('Diário 2º PA'!$F$4:$F$1978))
+SUMPRODUCT(('Diário 3º PA'!$E$4:$E$1994='Analítico Cx.'!$B127)*('Diário 3º PA'!$B$4:$B$1994&gt;=K$4)*('Diário 3º PA'!$B$4:$B$1994&lt;=EOMONTH(K$4,0))*('Diário 3º PA'!$F$4:$F$1994))
+SUMPRODUCT(('Diário 4º PA'!$E$4:$E$2000='Analítico Cx.'!$B127)*('Diário 4º PA'!$B$4:$B$2000&gt;=K$4)*('Diário 4º PA'!$B$4:$B$2000&lt;=EOMONTH(K$4,0))*('Diário 4º PA'!$F$4:$F$2000))</f>
        <v>0</v>
      </c>
      <c r="L127" s="289">
        <f>SUMPRODUCT(('Diário 1º PA'!$E$4:$E$2007='Analítico Cx.'!$B127)*('Diário 1º PA'!$B$4:$B$2007&gt;=L$4)*('Diário 1º PA'!$B$4:$B$2007&lt;=EOMONTH(L$4,0))*('Diário 1º PA'!$F$4:$F$2007))
+SUMPRODUCT(('Diário 2º PA'!$E$4:$E$1978='Analítico Cx.'!$B127)*('Diário 2º PA'!$B$4:$B$1978&gt;=L$4)*('Diário 2º PA'!$B$4:$B$1978&lt;=EOMONTH(L$4,0))*('Diário 2º PA'!$F$4:$F$1978))
+SUMPRODUCT(('Diário 3º PA'!$E$4:$E$1994='Analítico Cx.'!$B127)*('Diário 3º PA'!$B$4:$B$1994&gt;=L$4)*('Diário 3º PA'!$B$4:$B$1994&lt;=EOMONTH(L$4,0))*('Diário 3º PA'!$F$4:$F$1994))
+SUMPRODUCT(('Diário 4º PA'!$E$4:$E$2000='Analítico Cx.'!$B127)*('Diário 4º PA'!$B$4:$B$2000&gt;=L$4)*('Diário 4º PA'!$B$4:$B$2000&lt;=EOMONTH(L$4,0))*('Diário 4º PA'!$F$4:$F$2000))</f>
        <v>0</v>
      </c>
      <c r="M127" s="289">
        <f>SUMPRODUCT(('Diário 1º PA'!$E$4:$E$2007='Analítico Cx.'!$B127)*('Diário 1º PA'!$B$4:$B$2007&gt;=M$4)*('Diário 1º PA'!$B$4:$B$2007&lt;=EOMONTH(M$4,0))*('Diário 1º PA'!$F$4:$F$2007))
+SUMPRODUCT(('Diário 2º PA'!$E$4:$E$1978='Analítico Cx.'!$B127)*('Diário 2º PA'!$B$4:$B$1978&gt;=M$4)*('Diário 2º PA'!$B$4:$B$1978&lt;=EOMONTH(M$4,0))*('Diário 2º PA'!$F$4:$F$1978))
+SUMPRODUCT(('Diário 3º PA'!$E$4:$E$1994='Analítico Cx.'!$B127)*('Diário 3º PA'!$B$4:$B$1994&gt;=M$4)*('Diário 3º PA'!$B$4:$B$1994&lt;=EOMONTH(M$4,0))*('Diário 3º PA'!$F$4:$F$1994))
+SUMPRODUCT(('Diário 4º PA'!$E$4:$E$2000='Analítico Cx.'!$B127)*('Diário 4º PA'!$B$4:$B$2000&gt;=M$4)*('Diário 4º PA'!$B$4:$B$2000&lt;=EOMONTH(M$4,0))*('Diário 4º PA'!$F$4:$F$2000))</f>
        <v>0</v>
      </c>
      <c r="N127" s="289">
        <f>SUMPRODUCT(('Diário 1º PA'!$E$4:$E$2007='Analítico Cx.'!$B127)*('Diário 1º PA'!$B$4:$B$2007&gt;=N$4)*('Diário 1º PA'!$B$4:$B$2007&lt;=EOMONTH(N$4,0))*('Diário 1º PA'!$F$4:$F$2007))
+SUMPRODUCT(('Diário 2º PA'!$E$4:$E$1978='Analítico Cx.'!$B127)*('Diário 2º PA'!$B$4:$B$1978&gt;=N$4)*('Diário 2º PA'!$B$4:$B$1978&lt;=EOMONTH(N$4,0))*('Diário 2º PA'!$F$4:$F$1978))
+SUMPRODUCT(('Diário 3º PA'!$E$4:$E$1994='Analítico Cx.'!$B127)*('Diário 3º PA'!$B$4:$B$1994&gt;=N$4)*('Diário 3º PA'!$B$4:$B$1994&lt;=EOMONTH(N$4,0))*('Diário 3º PA'!$F$4:$F$1994))
+SUMPRODUCT(('Diário 4º PA'!$E$4:$E$2000='Analítico Cx.'!$B127)*('Diário 4º PA'!$B$4:$B$2000&gt;=N$4)*('Diário 4º PA'!$B$4:$B$2000&lt;=EOMONTH(N$4,0))*('Diário 4º PA'!$F$4:$F$2000))</f>
        <v>0</v>
      </c>
      <c r="O127" s="315">
        <f t="shared" si="19"/>
        <v>80403.37</v>
      </c>
      <c r="P127" s="316">
        <f t="shared" si="20"/>
        <v>3.9060948455850652E-3</v>
      </c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</row>
    <row r="128" spans="1:26" ht="23.25" customHeight="1" x14ac:dyDescent="0.25">
      <c r="A128" s="331" t="s">
        <v>354</v>
      </c>
      <c r="B128" s="339" t="s">
        <v>355</v>
      </c>
      <c r="C128" s="289">
        <f>SUMPRODUCT(('Diário 1º PA'!$E$4:$E$2007='Analítico Cx.'!$B128)*('Diário 1º PA'!$B$4:$B$2007&gt;=C$4)*('Diário 1º PA'!$B$4:$B$2007&lt;=EOMONTH(C$4,0))*('Diário 1º PA'!$F$4:$F$2007))
+SUMPRODUCT(('Diário 2º PA'!$E$4:$E$1978='Analítico Cx.'!$B128)*('Diário 2º PA'!$B$4:$B$1978&gt;=C$4)*('Diário 2º PA'!$B$4:$B$1978&lt;=EOMONTH(C$4,0))*('Diário 2º PA'!$F$4:$F$1978))
+SUMPRODUCT(('Diário 3º PA'!$E$4:$E$1994='Analítico Cx.'!$B128)*('Diário 3º PA'!$B$4:$B$1994&gt;=C$4)*('Diário 3º PA'!$B$4:$B$1994&lt;=EOMONTH(C$4,0))*('Diário 3º PA'!$F$4:$F$1994))
+SUMPRODUCT(('Diário 4º PA'!$E$4:$E$2000='Analítico Cx.'!$B128)*('Diário 4º PA'!$B$4:$B$2000&gt;=C$4)*('Diário 4º PA'!$B$4:$B$2000&lt;=EOMONTH(C$4,0))*('Diário 4º PA'!$F$4:$F$2000))</f>
        <v>95.2</v>
      </c>
      <c r="D128" s="289">
        <f>SUMPRODUCT(('Diário 1º PA'!$E$4:$E$2007='Analítico Cx.'!$B128)*('Diário 1º PA'!$B$4:$B$2007&gt;=D$4)*('Diário 1º PA'!$B$4:$B$2007&lt;=EOMONTH(D$4,0))*('Diário 1º PA'!$F$4:$F$2007))
+SUMPRODUCT(('Diário 2º PA'!$E$4:$E$1978='Analítico Cx.'!$B128)*('Diário 2º PA'!$B$4:$B$1978&gt;=D$4)*('Diário 2º PA'!$B$4:$B$1978&lt;=EOMONTH(D$4,0))*('Diário 2º PA'!$F$4:$F$1978))
+SUMPRODUCT(('Diário 3º PA'!$E$4:$E$1994='Analítico Cx.'!$B128)*('Diário 3º PA'!$B$4:$B$1994&gt;=D$4)*('Diário 3º PA'!$B$4:$B$1994&lt;=EOMONTH(D$4,0))*('Diário 3º PA'!$F$4:$F$1994))
+SUMPRODUCT(('Diário 4º PA'!$E$4:$E$2000='Analítico Cx.'!$B128)*('Diário 4º PA'!$B$4:$B$2000&gt;=D$4)*('Diário 4º PA'!$B$4:$B$2000&lt;=EOMONTH(D$4,0))*('Diário 4º PA'!$F$4:$F$2000))</f>
        <v>10550.189999999999</v>
      </c>
      <c r="E128" s="289">
        <f>SUMPRODUCT(('Diário 1º PA'!$E$4:$E$2007='Analítico Cx.'!$B128)*('Diário 1º PA'!$B$4:$B$2007&gt;=E$4)*('Diário 1º PA'!$B$4:$B$2007&lt;=EOMONTH(E$4,0))*('Diário 1º PA'!$F$4:$F$2007))
+SUMPRODUCT(('Diário 2º PA'!$E$4:$E$1978='Analítico Cx.'!$B128)*('Diário 2º PA'!$B$4:$B$1978&gt;=E$4)*('Diário 2º PA'!$B$4:$B$1978&lt;=EOMONTH(E$4,0))*('Diário 2º PA'!$F$4:$F$1978))
+SUMPRODUCT(('Diário 3º PA'!$E$4:$E$1994='Analítico Cx.'!$B128)*('Diário 3º PA'!$B$4:$B$1994&gt;=E$4)*('Diário 3º PA'!$B$4:$B$1994&lt;=EOMONTH(E$4,0))*('Diário 3º PA'!$F$4:$F$1994))
+SUMPRODUCT(('Diário 4º PA'!$E$4:$E$2000='Analítico Cx.'!$B128)*('Diário 4º PA'!$B$4:$B$2000&gt;=E$4)*('Diário 4º PA'!$B$4:$B$2000&lt;=EOMONTH(E$4,0))*('Diário 4º PA'!$F$4:$F$2000))</f>
        <v>998.78</v>
      </c>
      <c r="F128" s="289">
        <f>SUMPRODUCT(('Diário 1º PA'!$E$4:$E$2007='Analítico Cx.'!$B128)*('Diário 1º PA'!$B$4:$B$2007&gt;=F$4)*('Diário 1º PA'!$B$4:$B$2007&lt;=EOMONTH(F$4,0))*('Diário 1º PA'!$F$4:$F$2007))
+SUMPRODUCT(('Diário 2º PA'!$E$4:$E$1978='Analítico Cx.'!$B128)*('Diário 2º PA'!$B$4:$B$1978&gt;=F$4)*('Diário 2º PA'!$B$4:$B$1978&lt;=EOMONTH(F$4,0))*('Diário 2º PA'!$F$4:$F$1978))
+SUMPRODUCT(('Diário 3º PA'!$E$4:$E$1994='Analítico Cx.'!$B128)*('Diário 3º PA'!$B$4:$B$1994&gt;=F$4)*('Diário 3º PA'!$B$4:$B$1994&lt;=EOMONTH(F$4,0))*('Diário 3º PA'!$F$4:$F$1994))
+SUMPRODUCT(('Diário 4º PA'!$E$4:$E$2000='Analítico Cx.'!$B128)*('Diário 4º PA'!$B$4:$B$2000&gt;=F$4)*('Diário 4º PA'!$B$4:$B$2000&lt;=EOMONTH(F$4,0))*('Diário 4º PA'!$F$4:$F$2000))</f>
        <v>5369.88</v>
      </c>
      <c r="G128" s="289">
        <f>SUMPRODUCT(('Diário 1º PA'!$E$4:$E$2007='Analítico Cx.'!$B128)*('Diário 1º PA'!$B$4:$B$2007&gt;=G$4)*('Diário 1º PA'!$B$4:$B$2007&lt;=EOMONTH(G$4,0))*('Diário 1º PA'!$F$4:$F$2007))
+SUMPRODUCT(('Diário 2º PA'!$E$4:$E$1978='Analítico Cx.'!$B128)*('Diário 2º PA'!$B$4:$B$1978&gt;=G$4)*('Diário 2º PA'!$B$4:$B$1978&lt;=EOMONTH(G$4,0))*('Diário 2º PA'!$F$4:$F$1978))
+SUMPRODUCT(('Diário 3º PA'!$E$4:$E$1994='Analítico Cx.'!$B128)*('Diário 3º PA'!$B$4:$B$1994&gt;=G$4)*('Diário 3º PA'!$B$4:$B$1994&lt;=EOMONTH(G$4,0))*('Diário 3º PA'!$F$4:$F$1994))
+SUMPRODUCT(('Diário 4º PA'!$E$4:$E$2000='Analítico Cx.'!$B128)*('Diário 4º PA'!$B$4:$B$2000&gt;=G$4)*('Diário 4º PA'!$B$4:$B$2000&lt;=EOMONTH(G$4,0))*('Diário 4º PA'!$F$4:$F$2000))</f>
        <v>1116.83</v>
      </c>
      <c r="H128" s="289">
        <f>SUMPRODUCT(('Diário 1º PA'!$E$4:$E$2007='Analítico Cx.'!$B128)*('Diário 1º PA'!$B$4:$B$2007&gt;=H$4)*('Diário 1º PA'!$B$4:$B$2007&lt;=EOMONTH(H$4,0))*('Diário 1º PA'!$F$4:$F$2007))
+SUMPRODUCT(('Diário 2º PA'!$E$4:$E$1978='Analítico Cx.'!$B128)*('Diário 2º PA'!$B$4:$B$1978&gt;=H$4)*('Diário 2º PA'!$B$4:$B$1978&lt;=EOMONTH(H$4,0))*('Diário 2º PA'!$F$4:$F$1978))
+SUMPRODUCT(('Diário 3º PA'!$E$4:$E$1994='Analítico Cx.'!$B128)*('Diário 3º PA'!$B$4:$B$1994&gt;=H$4)*('Diário 3º PA'!$B$4:$B$1994&lt;=EOMONTH(H$4,0))*('Diário 3º PA'!$F$4:$F$1994))
+SUMPRODUCT(('Diário 4º PA'!$E$4:$E$2000='Analítico Cx.'!$B128)*('Diário 4º PA'!$B$4:$B$2000&gt;=H$4)*('Diário 4º PA'!$B$4:$B$2000&lt;=EOMONTH(H$4,0))*('Diário 4º PA'!$F$4:$F$2000))</f>
        <v>4792.9399999999996</v>
      </c>
      <c r="I128" s="289">
        <f>SUMPRODUCT(('Diário 1º PA'!$E$4:$E$2007='Analítico Cx.'!$B128)*('Diário 1º PA'!$B$4:$B$2007&gt;=I$4)*('Diário 1º PA'!$B$4:$B$2007&lt;=EOMONTH(I$4,0))*('Diário 1º PA'!$F$4:$F$2007))
+SUMPRODUCT(('Diário 2º PA'!$E$4:$E$1978='Analítico Cx.'!$B128)*('Diário 2º PA'!$B$4:$B$1978&gt;=I$4)*('Diário 2º PA'!$B$4:$B$1978&lt;=EOMONTH(I$4,0))*('Diário 2º PA'!$F$4:$F$1978))
+SUMPRODUCT(('Diário 3º PA'!$E$4:$E$1994='Analítico Cx.'!$B128)*('Diário 3º PA'!$B$4:$B$1994&gt;=I$4)*('Diário 3º PA'!$B$4:$B$1994&lt;=EOMONTH(I$4,0))*('Diário 3º PA'!$F$4:$F$1994))
+SUMPRODUCT(('Diário 4º PA'!$E$4:$E$2000='Analítico Cx.'!$B128)*('Diário 4º PA'!$B$4:$B$2000&gt;=I$4)*('Diário 4º PA'!$B$4:$B$2000&lt;=EOMONTH(I$4,0))*('Diário 4º PA'!$F$4:$F$2000))</f>
        <v>16030.73</v>
      </c>
      <c r="J128" s="289">
        <f>SUMPRODUCT(('Diário 1º PA'!$E$4:$E$2007='Analítico Cx.'!$B128)*('Diário 1º PA'!$B$4:$B$2007&gt;=J$4)*('Diário 1º PA'!$B$4:$B$2007&lt;=EOMONTH(J$4,0))*('Diário 1º PA'!$F$4:$F$2007))
+SUMPRODUCT(('Diário 2º PA'!$E$4:$E$1978='Analítico Cx.'!$B128)*('Diário 2º PA'!$B$4:$B$1978&gt;=J$4)*('Diário 2º PA'!$B$4:$B$1978&lt;=EOMONTH(J$4,0))*('Diário 2º PA'!$F$4:$F$1978))
+SUMPRODUCT(('Diário 3º PA'!$E$4:$E$1994='Analítico Cx.'!$B128)*('Diário 3º PA'!$B$4:$B$1994&gt;=J$4)*('Diário 3º PA'!$B$4:$B$1994&lt;=EOMONTH(J$4,0))*('Diário 3º PA'!$F$4:$F$1994))
+SUMPRODUCT(('Diário 4º PA'!$E$4:$E$2000='Analítico Cx.'!$B128)*('Diário 4º PA'!$B$4:$B$2000&gt;=J$4)*('Diário 4º PA'!$B$4:$B$2000&lt;=EOMONTH(J$4,0))*('Diário 4º PA'!$F$4:$F$2000))</f>
        <v>0</v>
      </c>
      <c r="K128" s="289">
        <f>SUMPRODUCT(('Diário 1º PA'!$E$4:$E$2007='Analítico Cx.'!$B128)*('Diário 1º PA'!$B$4:$B$2007&gt;=K$4)*('Diário 1º PA'!$B$4:$B$2007&lt;=EOMONTH(K$4,0))*('Diário 1º PA'!$F$4:$F$2007))
+SUMPRODUCT(('Diário 2º PA'!$E$4:$E$1978='Analítico Cx.'!$B128)*('Diário 2º PA'!$B$4:$B$1978&gt;=K$4)*('Diário 2º PA'!$B$4:$B$1978&lt;=EOMONTH(K$4,0))*('Diário 2º PA'!$F$4:$F$1978))
+SUMPRODUCT(('Diário 3º PA'!$E$4:$E$1994='Analítico Cx.'!$B128)*('Diário 3º PA'!$B$4:$B$1994&gt;=K$4)*('Diário 3º PA'!$B$4:$B$1994&lt;=EOMONTH(K$4,0))*('Diário 3º PA'!$F$4:$F$1994))
+SUMPRODUCT(('Diário 4º PA'!$E$4:$E$2000='Analítico Cx.'!$B128)*('Diário 4º PA'!$B$4:$B$2000&gt;=K$4)*('Diário 4º PA'!$B$4:$B$2000&lt;=EOMONTH(K$4,0))*('Diário 4º PA'!$F$4:$F$2000))</f>
        <v>0</v>
      </c>
      <c r="L128" s="289">
        <f>SUMPRODUCT(('Diário 1º PA'!$E$4:$E$2007='Analítico Cx.'!$B128)*('Diário 1º PA'!$B$4:$B$2007&gt;=L$4)*('Diário 1º PA'!$B$4:$B$2007&lt;=EOMONTH(L$4,0))*('Diário 1º PA'!$F$4:$F$2007))
+SUMPRODUCT(('Diário 2º PA'!$E$4:$E$1978='Analítico Cx.'!$B128)*('Diário 2º PA'!$B$4:$B$1978&gt;=L$4)*('Diário 2º PA'!$B$4:$B$1978&lt;=EOMONTH(L$4,0))*('Diário 2º PA'!$F$4:$F$1978))
+SUMPRODUCT(('Diário 3º PA'!$E$4:$E$1994='Analítico Cx.'!$B128)*('Diário 3º PA'!$B$4:$B$1994&gt;=L$4)*('Diário 3º PA'!$B$4:$B$1994&lt;=EOMONTH(L$4,0))*('Diário 3º PA'!$F$4:$F$1994))
+SUMPRODUCT(('Diário 4º PA'!$E$4:$E$2000='Analítico Cx.'!$B128)*('Diário 4º PA'!$B$4:$B$2000&gt;=L$4)*('Diário 4º PA'!$B$4:$B$2000&lt;=EOMONTH(L$4,0))*('Diário 4º PA'!$F$4:$F$2000))</f>
        <v>0</v>
      </c>
      <c r="M128" s="289">
        <f>SUMPRODUCT(('Diário 1º PA'!$E$4:$E$2007='Analítico Cx.'!$B128)*('Diário 1º PA'!$B$4:$B$2007&gt;=M$4)*('Diário 1º PA'!$B$4:$B$2007&lt;=EOMONTH(M$4,0))*('Diário 1º PA'!$F$4:$F$2007))
+SUMPRODUCT(('Diário 2º PA'!$E$4:$E$1978='Analítico Cx.'!$B128)*('Diário 2º PA'!$B$4:$B$1978&gt;=M$4)*('Diário 2º PA'!$B$4:$B$1978&lt;=EOMONTH(M$4,0))*('Diário 2º PA'!$F$4:$F$1978))
+SUMPRODUCT(('Diário 3º PA'!$E$4:$E$1994='Analítico Cx.'!$B128)*('Diário 3º PA'!$B$4:$B$1994&gt;=M$4)*('Diário 3º PA'!$B$4:$B$1994&lt;=EOMONTH(M$4,0))*('Diário 3º PA'!$F$4:$F$1994))
+SUMPRODUCT(('Diário 4º PA'!$E$4:$E$2000='Analítico Cx.'!$B128)*('Diário 4º PA'!$B$4:$B$2000&gt;=M$4)*('Diário 4º PA'!$B$4:$B$2000&lt;=EOMONTH(M$4,0))*('Diário 4º PA'!$F$4:$F$2000))</f>
        <v>0</v>
      </c>
      <c r="N128" s="289">
        <f>SUMPRODUCT(('Diário 1º PA'!$E$4:$E$2007='Analítico Cx.'!$B128)*('Diário 1º PA'!$B$4:$B$2007&gt;=N$4)*('Diário 1º PA'!$B$4:$B$2007&lt;=EOMONTH(N$4,0))*('Diário 1º PA'!$F$4:$F$2007))
+SUMPRODUCT(('Diário 2º PA'!$E$4:$E$1978='Analítico Cx.'!$B128)*('Diário 2º PA'!$B$4:$B$1978&gt;=N$4)*('Diário 2º PA'!$B$4:$B$1978&lt;=EOMONTH(N$4,0))*('Diário 2º PA'!$F$4:$F$1978))
+SUMPRODUCT(('Diário 3º PA'!$E$4:$E$1994='Analítico Cx.'!$B128)*('Diário 3º PA'!$B$4:$B$1994&gt;=N$4)*('Diário 3º PA'!$B$4:$B$1994&lt;=EOMONTH(N$4,0))*('Diário 3º PA'!$F$4:$F$1994))
+SUMPRODUCT(('Diário 4º PA'!$E$4:$E$2000='Analítico Cx.'!$B128)*('Diário 4º PA'!$B$4:$B$2000&gt;=N$4)*('Diário 4º PA'!$B$4:$B$2000&lt;=EOMONTH(N$4,0))*('Diário 4º PA'!$F$4:$F$2000))</f>
        <v>0</v>
      </c>
      <c r="O128" s="315">
        <f t="shared" si="19"/>
        <v>38954.549999999996</v>
      </c>
      <c r="P128" s="316">
        <f t="shared" si="20"/>
        <v>1.8924600668738846E-3</v>
      </c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</row>
    <row r="129" spans="1:26" ht="23.25" customHeight="1" x14ac:dyDescent="0.25">
      <c r="A129" s="331" t="s">
        <v>356</v>
      </c>
      <c r="B129" s="339" t="s">
        <v>357</v>
      </c>
      <c r="C129" s="289">
        <f>SUMPRODUCT(('Diário 1º PA'!$E$4:$E$2007='Analítico Cx.'!$B129)*('Diário 1º PA'!$B$4:$B$2007&gt;=C$4)*('Diário 1º PA'!$B$4:$B$2007&lt;=EOMONTH(C$4,0))*('Diário 1º PA'!$F$4:$F$2007))
+SUMPRODUCT(('Diário 2º PA'!$E$4:$E$1978='Analítico Cx.'!$B129)*('Diário 2º PA'!$B$4:$B$1978&gt;=C$4)*('Diário 2º PA'!$B$4:$B$1978&lt;=EOMONTH(C$4,0))*('Diário 2º PA'!$F$4:$F$1978))
+SUMPRODUCT(('Diário 3º PA'!$E$4:$E$1994='Analítico Cx.'!$B129)*('Diário 3º PA'!$B$4:$B$1994&gt;=C$4)*('Diário 3º PA'!$B$4:$B$1994&lt;=EOMONTH(C$4,0))*('Diário 3º PA'!$F$4:$F$1994))
+SUMPRODUCT(('Diário 4º PA'!$E$4:$E$2000='Analítico Cx.'!$B129)*('Diário 4º PA'!$B$4:$B$2000&gt;=C$4)*('Diário 4º PA'!$B$4:$B$2000&lt;=EOMONTH(C$4,0))*('Diário 4º PA'!$F$4:$F$2000))</f>
        <v>0</v>
      </c>
      <c r="D129" s="289">
        <f>SUMPRODUCT(('Diário 1º PA'!$E$4:$E$2007='Analítico Cx.'!$B129)*('Diário 1º PA'!$B$4:$B$2007&gt;=D$4)*('Diário 1º PA'!$B$4:$B$2007&lt;=EOMONTH(D$4,0))*('Diário 1º PA'!$F$4:$F$2007))
+SUMPRODUCT(('Diário 2º PA'!$E$4:$E$1978='Analítico Cx.'!$B129)*('Diário 2º PA'!$B$4:$B$1978&gt;=D$4)*('Diário 2º PA'!$B$4:$B$1978&lt;=EOMONTH(D$4,0))*('Diário 2º PA'!$F$4:$F$1978))
+SUMPRODUCT(('Diário 3º PA'!$E$4:$E$1994='Analítico Cx.'!$B129)*('Diário 3º PA'!$B$4:$B$1994&gt;=D$4)*('Diário 3º PA'!$B$4:$B$1994&lt;=EOMONTH(D$4,0))*('Diário 3º PA'!$F$4:$F$1994))
+SUMPRODUCT(('Diário 4º PA'!$E$4:$E$2000='Analítico Cx.'!$B129)*('Diário 4º PA'!$B$4:$B$2000&gt;=D$4)*('Diário 4º PA'!$B$4:$B$2000&lt;=EOMONTH(D$4,0))*('Diário 4º PA'!$F$4:$F$2000))</f>
        <v>0</v>
      </c>
      <c r="E129" s="289">
        <f>SUMPRODUCT(('Diário 1º PA'!$E$4:$E$2007='Analítico Cx.'!$B129)*('Diário 1º PA'!$B$4:$B$2007&gt;=E$4)*('Diário 1º PA'!$B$4:$B$2007&lt;=EOMONTH(E$4,0))*('Diário 1º PA'!$F$4:$F$2007))
+SUMPRODUCT(('Diário 2º PA'!$E$4:$E$1978='Analítico Cx.'!$B129)*('Diário 2º PA'!$B$4:$B$1978&gt;=E$4)*('Diário 2º PA'!$B$4:$B$1978&lt;=EOMONTH(E$4,0))*('Diário 2º PA'!$F$4:$F$1978))
+SUMPRODUCT(('Diário 3º PA'!$E$4:$E$1994='Analítico Cx.'!$B129)*('Diário 3º PA'!$B$4:$B$1994&gt;=E$4)*('Diário 3º PA'!$B$4:$B$1994&lt;=EOMONTH(E$4,0))*('Diário 3º PA'!$F$4:$F$1994))
+SUMPRODUCT(('Diário 4º PA'!$E$4:$E$2000='Analítico Cx.'!$B129)*('Diário 4º PA'!$B$4:$B$2000&gt;=E$4)*('Diário 4º PA'!$B$4:$B$2000&lt;=EOMONTH(E$4,0))*('Diário 4º PA'!$F$4:$F$2000))</f>
        <v>0</v>
      </c>
      <c r="F129" s="289">
        <f>SUMPRODUCT(('Diário 1º PA'!$E$4:$E$2007='Analítico Cx.'!$B129)*('Diário 1º PA'!$B$4:$B$2007&gt;=F$4)*('Diário 1º PA'!$B$4:$B$2007&lt;=EOMONTH(F$4,0))*('Diário 1º PA'!$F$4:$F$2007))
+SUMPRODUCT(('Diário 2º PA'!$E$4:$E$1978='Analítico Cx.'!$B129)*('Diário 2º PA'!$B$4:$B$1978&gt;=F$4)*('Diário 2º PA'!$B$4:$B$1978&lt;=EOMONTH(F$4,0))*('Diário 2º PA'!$F$4:$F$1978))
+SUMPRODUCT(('Diário 3º PA'!$E$4:$E$1994='Analítico Cx.'!$B129)*('Diário 3º PA'!$B$4:$B$1994&gt;=F$4)*('Diário 3º PA'!$B$4:$B$1994&lt;=EOMONTH(F$4,0))*('Diário 3º PA'!$F$4:$F$1994))
+SUMPRODUCT(('Diário 4º PA'!$E$4:$E$2000='Analítico Cx.'!$B129)*('Diário 4º PA'!$B$4:$B$2000&gt;=F$4)*('Diário 4º PA'!$B$4:$B$2000&lt;=EOMONTH(F$4,0))*('Diário 4º PA'!$F$4:$F$2000))</f>
        <v>1539.75</v>
      </c>
      <c r="G129" s="289">
        <f>SUMPRODUCT(('Diário 1º PA'!$E$4:$E$2007='Analítico Cx.'!$B129)*('Diário 1º PA'!$B$4:$B$2007&gt;=G$4)*('Diário 1º PA'!$B$4:$B$2007&lt;=EOMONTH(G$4,0))*('Diário 1º PA'!$F$4:$F$2007))
+SUMPRODUCT(('Diário 2º PA'!$E$4:$E$1978='Analítico Cx.'!$B129)*('Diário 2º PA'!$B$4:$B$1978&gt;=G$4)*('Diário 2º PA'!$B$4:$B$1978&lt;=EOMONTH(G$4,0))*('Diário 2º PA'!$F$4:$F$1978))
+SUMPRODUCT(('Diário 3º PA'!$E$4:$E$1994='Analítico Cx.'!$B129)*('Diário 3º PA'!$B$4:$B$1994&gt;=G$4)*('Diário 3º PA'!$B$4:$B$1994&lt;=EOMONTH(G$4,0))*('Diário 3º PA'!$F$4:$F$1994))
+SUMPRODUCT(('Diário 4º PA'!$E$4:$E$2000='Analítico Cx.'!$B129)*('Diário 4º PA'!$B$4:$B$2000&gt;=G$4)*('Diário 4º PA'!$B$4:$B$2000&lt;=EOMONTH(G$4,0))*('Diário 4º PA'!$F$4:$F$2000))</f>
        <v>646.34</v>
      </c>
      <c r="H129" s="289">
        <f>SUMPRODUCT(('Diário 1º PA'!$E$4:$E$2007='Analítico Cx.'!$B129)*('Diário 1º PA'!$B$4:$B$2007&gt;=H$4)*('Diário 1º PA'!$B$4:$B$2007&lt;=EOMONTH(H$4,0))*('Diário 1º PA'!$F$4:$F$2007))
+SUMPRODUCT(('Diário 2º PA'!$E$4:$E$1978='Analítico Cx.'!$B129)*('Diário 2º PA'!$B$4:$B$1978&gt;=H$4)*('Diário 2º PA'!$B$4:$B$1978&lt;=EOMONTH(H$4,0))*('Diário 2º PA'!$F$4:$F$1978))
+SUMPRODUCT(('Diário 3º PA'!$E$4:$E$1994='Analítico Cx.'!$B129)*('Diário 3º PA'!$B$4:$B$1994&gt;=H$4)*('Diário 3º PA'!$B$4:$B$1994&lt;=EOMONTH(H$4,0))*('Diário 3º PA'!$F$4:$F$1994))
+SUMPRODUCT(('Diário 4º PA'!$E$4:$E$2000='Analítico Cx.'!$B129)*('Diário 4º PA'!$B$4:$B$2000&gt;=H$4)*('Diário 4º PA'!$B$4:$B$2000&lt;=EOMONTH(H$4,0))*('Diário 4º PA'!$F$4:$F$2000))</f>
        <v>280</v>
      </c>
      <c r="I129" s="289">
        <f>SUMPRODUCT(('Diário 1º PA'!$E$4:$E$2007='Analítico Cx.'!$B129)*('Diário 1º PA'!$B$4:$B$2007&gt;=I$4)*('Diário 1º PA'!$B$4:$B$2007&lt;=EOMONTH(I$4,0))*('Diário 1º PA'!$F$4:$F$2007))
+SUMPRODUCT(('Diário 2º PA'!$E$4:$E$1978='Analítico Cx.'!$B129)*('Diário 2º PA'!$B$4:$B$1978&gt;=I$4)*('Diário 2º PA'!$B$4:$B$1978&lt;=EOMONTH(I$4,0))*('Diário 2º PA'!$F$4:$F$1978))
+SUMPRODUCT(('Diário 3º PA'!$E$4:$E$1994='Analítico Cx.'!$B129)*('Diário 3º PA'!$B$4:$B$1994&gt;=I$4)*('Diário 3º PA'!$B$4:$B$1994&lt;=EOMONTH(I$4,0))*('Diário 3º PA'!$F$4:$F$1994))
+SUMPRODUCT(('Diário 4º PA'!$E$4:$E$2000='Analítico Cx.'!$B129)*('Diário 4º PA'!$B$4:$B$2000&gt;=I$4)*('Diário 4º PA'!$B$4:$B$2000&lt;=EOMONTH(I$4,0))*('Diário 4º PA'!$F$4:$F$2000))</f>
        <v>6373.96</v>
      </c>
      <c r="J129" s="289">
        <f>SUMPRODUCT(('Diário 1º PA'!$E$4:$E$2007='Analítico Cx.'!$B129)*('Diário 1º PA'!$B$4:$B$2007&gt;=J$4)*('Diário 1º PA'!$B$4:$B$2007&lt;=EOMONTH(J$4,0))*('Diário 1º PA'!$F$4:$F$2007))
+SUMPRODUCT(('Diário 2º PA'!$E$4:$E$1978='Analítico Cx.'!$B129)*('Diário 2º PA'!$B$4:$B$1978&gt;=J$4)*('Diário 2º PA'!$B$4:$B$1978&lt;=EOMONTH(J$4,0))*('Diário 2º PA'!$F$4:$F$1978))
+SUMPRODUCT(('Diário 3º PA'!$E$4:$E$1994='Analítico Cx.'!$B129)*('Diário 3º PA'!$B$4:$B$1994&gt;=J$4)*('Diário 3º PA'!$B$4:$B$1994&lt;=EOMONTH(J$4,0))*('Diário 3º PA'!$F$4:$F$1994))
+SUMPRODUCT(('Diário 4º PA'!$E$4:$E$2000='Analítico Cx.'!$B129)*('Diário 4º PA'!$B$4:$B$2000&gt;=J$4)*('Diário 4º PA'!$B$4:$B$2000&lt;=EOMONTH(J$4,0))*('Diário 4º PA'!$F$4:$F$2000))</f>
        <v>0</v>
      </c>
      <c r="K129" s="289">
        <f>SUMPRODUCT(('Diário 1º PA'!$E$4:$E$2007='Analítico Cx.'!$B129)*('Diário 1º PA'!$B$4:$B$2007&gt;=K$4)*('Diário 1º PA'!$B$4:$B$2007&lt;=EOMONTH(K$4,0))*('Diário 1º PA'!$F$4:$F$2007))
+SUMPRODUCT(('Diário 2º PA'!$E$4:$E$1978='Analítico Cx.'!$B129)*('Diário 2º PA'!$B$4:$B$1978&gt;=K$4)*('Diário 2º PA'!$B$4:$B$1978&lt;=EOMONTH(K$4,0))*('Diário 2º PA'!$F$4:$F$1978))
+SUMPRODUCT(('Diário 3º PA'!$E$4:$E$1994='Analítico Cx.'!$B129)*('Diário 3º PA'!$B$4:$B$1994&gt;=K$4)*('Diário 3º PA'!$B$4:$B$1994&lt;=EOMONTH(K$4,0))*('Diário 3º PA'!$F$4:$F$1994))
+SUMPRODUCT(('Diário 4º PA'!$E$4:$E$2000='Analítico Cx.'!$B129)*('Diário 4º PA'!$B$4:$B$2000&gt;=K$4)*('Diário 4º PA'!$B$4:$B$2000&lt;=EOMONTH(K$4,0))*('Diário 4º PA'!$F$4:$F$2000))</f>
        <v>0</v>
      </c>
      <c r="L129" s="289">
        <f>SUMPRODUCT(('Diário 1º PA'!$E$4:$E$2007='Analítico Cx.'!$B129)*('Diário 1º PA'!$B$4:$B$2007&gt;=L$4)*('Diário 1º PA'!$B$4:$B$2007&lt;=EOMONTH(L$4,0))*('Diário 1º PA'!$F$4:$F$2007))
+SUMPRODUCT(('Diário 2º PA'!$E$4:$E$1978='Analítico Cx.'!$B129)*('Diário 2º PA'!$B$4:$B$1978&gt;=L$4)*('Diário 2º PA'!$B$4:$B$1978&lt;=EOMONTH(L$4,0))*('Diário 2º PA'!$F$4:$F$1978))
+SUMPRODUCT(('Diário 3º PA'!$E$4:$E$1994='Analítico Cx.'!$B129)*('Diário 3º PA'!$B$4:$B$1994&gt;=L$4)*('Diário 3º PA'!$B$4:$B$1994&lt;=EOMONTH(L$4,0))*('Diário 3º PA'!$F$4:$F$1994))
+SUMPRODUCT(('Diário 4º PA'!$E$4:$E$2000='Analítico Cx.'!$B129)*('Diário 4º PA'!$B$4:$B$2000&gt;=L$4)*('Diário 4º PA'!$B$4:$B$2000&lt;=EOMONTH(L$4,0))*('Diário 4º PA'!$F$4:$F$2000))</f>
        <v>0</v>
      </c>
      <c r="M129" s="289">
        <f>SUMPRODUCT(('Diário 1º PA'!$E$4:$E$2007='Analítico Cx.'!$B129)*('Diário 1º PA'!$B$4:$B$2007&gt;=M$4)*('Diário 1º PA'!$B$4:$B$2007&lt;=EOMONTH(M$4,0))*('Diário 1º PA'!$F$4:$F$2007))
+SUMPRODUCT(('Diário 2º PA'!$E$4:$E$1978='Analítico Cx.'!$B129)*('Diário 2º PA'!$B$4:$B$1978&gt;=M$4)*('Diário 2º PA'!$B$4:$B$1978&lt;=EOMONTH(M$4,0))*('Diário 2º PA'!$F$4:$F$1978))
+SUMPRODUCT(('Diário 3º PA'!$E$4:$E$1994='Analítico Cx.'!$B129)*('Diário 3º PA'!$B$4:$B$1994&gt;=M$4)*('Diário 3º PA'!$B$4:$B$1994&lt;=EOMONTH(M$4,0))*('Diário 3º PA'!$F$4:$F$1994))
+SUMPRODUCT(('Diário 4º PA'!$E$4:$E$2000='Analítico Cx.'!$B129)*('Diário 4º PA'!$B$4:$B$2000&gt;=M$4)*('Diário 4º PA'!$B$4:$B$2000&lt;=EOMONTH(M$4,0))*('Diário 4º PA'!$F$4:$F$2000))</f>
        <v>0</v>
      </c>
      <c r="N129" s="289">
        <f>SUMPRODUCT(('Diário 1º PA'!$E$4:$E$2007='Analítico Cx.'!$B129)*('Diário 1º PA'!$B$4:$B$2007&gt;=N$4)*('Diário 1º PA'!$B$4:$B$2007&lt;=EOMONTH(N$4,0))*('Diário 1º PA'!$F$4:$F$2007))
+SUMPRODUCT(('Diário 2º PA'!$E$4:$E$1978='Analítico Cx.'!$B129)*('Diário 2º PA'!$B$4:$B$1978&gt;=N$4)*('Diário 2º PA'!$B$4:$B$1978&lt;=EOMONTH(N$4,0))*('Diário 2º PA'!$F$4:$F$1978))
+SUMPRODUCT(('Diário 3º PA'!$E$4:$E$1994='Analítico Cx.'!$B129)*('Diário 3º PA'!$B$4:$B$1994&gt;=N$4)*('Diário 3º PA'!$B$4:$B$1994&lt;=EOMONTH(N$4,0))*('Diário 3º PA'!$F$4:$F$1994))
+SUMPRODUCT(('Diário 4º PA'!$E$4:$E$2000='Analítico Cx.'!$B129)*('Diário 4º PA'!$B$4:$B$2000&gt;=N$4)*('Diário 4º PA'!$B$4:$B$2000&lt;=EOMONTH(N$4,0))*('Diário 4º PA'!$F$4:$F$2000))</f>
        <v>0</v>
      </c>
      <c r="O129" s="315">
        <f t="shared" si="19"/>
        <v>8840.0499999999993</v>
      </c>
      <c r="P129" s="316">
        <f t="shared" si="20"/>
        <v>4.2946052808127635E-4</v>
      </c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</row>
    <row r="130" spans="1:26" ht="23.25" customHeight="1" x14ac:dyDescent="0.25">
      <c r="A130" s="331" t="s">
        <v>358</v>
      </c>
      <c r="B130" s="339" t="s">
        <v>359</v>
      </c>
      <c r="C130" s="289">
        <f>SUMPRODUCT(('Diário 1º PA'!$E$4:$E$2007='Analítico Cx.'!$B130)*('Diário 1º PA'!$B$4:$B$2007&gt;=C$4)*('Diário 1º PA'!$B$4:$B$2007&lt;=EOMONTH(C$4,0))*('Diário 1º PA'!$F$4:$F$2007))
+SUMPRODUCT(('Diário 2º PA'!$E$4:$E$1978='Analítico Cx.'!$B130)*('Diário 2º PA'!$B$4:$B$1978&gt;=C$4)*('Diário 2º PA'!$B$4:$B$1978&lt;=EOMONTH(C$4,0))*('Diário 2º PA'!$F$4:$F$1978))
+SUMPRODUCT(('Diário 3º PA'!$E$4:$E$1994='Analítico Cx.'!$B130)*('Diário 3º PA'!$B$4:$B$1994&gt;=C$4)*('Diário 3º PA'!$B$4:$B$1994&lt;=EOMONTH(C$4,0))*('Diário 3º PA'!$F$4:$F$1994))
+SUMPRODUCT(('Diário 4º PA'!$E$4:$E$2000='Analítico Cx.'!$B130)*('Diário 4º PA'!$B$4:$B$2000&gt;=C$4)*('Diário 4º PA'!$B$4:$B$2000&lt;=EOMONTH(C$4,0))*('Diário 4º PA'!$F$4:$F$2000))</f>
        <v>192.42</v>
      </c>
      <c r="D130" s="289">
        <f>SUMPRODUCT(('Diário 1º PA'!$E$4:$E$2007='Analítico Cx.'!$B130)*('Diário 1º PA'!$B$4:$B$2007&gt;=D$4)*('Diário 1º PA'!$B$4:$B$2007&lt;=EOMONTH(D$4,0))*('Diário 1º PA'!$F$4:$F$2007))
+SUMPRODUCT(('Diário 2º PA'!$E$4:$E$1978='Analítico Cx.'!$B130)*('Diário 2º PA'!$B$4:$B$1978&gt;=D$4)*('Diário 2º PA'!$B$4:$B$1978&lt;=EOMONTH(D$4,0))*('Diário 2º PA'!$F$4:$F$1978))
+SUMPRODUCT(('Diário 3º PA'!$E$4:$E$1994='Analítico Cx.'!$B130)*('Diário 3º PA'!$B$4:$B$1994&gt;=D$4)*('Diário 3º PA'!$B$4:$B$1994&lt;=EOMONTH(D$4,0))*('Diário 3º PA'!$F$4:$F$1994))
+SUMPRODUCT(('Diário 4º PA'!$E$4:$E$2000='Analítico Cx.'!$B130)*('Diário 4º PA'!$B$4:$B$2000&gt;=D$4)*('Diário 4º PA'!$B$4:$B$2000&lt;=EOMONTH(D$4,0))*('Diário 4º PA'!$F$4:$F$2000))</f>
        <v>146.5</v>
      </c>
      <c r="E130" s="289">
        <f>SUMPRODUCT(('Diário 1º PA'!$E$4:$E$2007='Analítico Cx.'!$B130)*('Diário 1º PA'!$B$4:$B$2007&gt;=E$4)*('Diário 1º PA'!$B$4:$B$2007&lt;=EOMONTH(E$4,0))*('Diário 1º PA'!$F$4:$F$2007))
+SUMPRODUCT(('Diário 2º PA'!$E$4:$E$1978='Analítico Cx.'!$B130)*('Diário 2º PA'!$B$4:$B$1978&gt;=E$4)*('Diário 2º PA'!$B$4:$B$1978&lt;=EOMONTH(E$4,0))*('Diário 2º PA'!$F$4:$F$1978))
+SUMPRODUCT(('Diário 3º PA'!$E$4:$E$1994='Analítico Cx.'!$B130)*('Diário 3º PA'!$B$4:$B$1994&gt;=E$4)*('Diário 3º PA'!$B$4:$B$1994&lt;=EOMONTH(E$4,0))*('Diário 3º PA'!$F$4:$F$1994))
+SUMPRODUCT(('Diário 4º PA'!$E$4:$E$2000='Analítico Cx.'!$B130)*('Diário 4º PA'!$B$4:$B$2000&gt;=E$4)*('Diário 4º PA'!$B$4:$B$2000&lt;=EOMONTH(E$4,0))*('Diário 4º PA'!$F$4:$F$2000))</f>
        <v>294.95999999999998</v>
      </c>
      <c r="F130" s="289">
        <f>SUMPRODUCT(('Diário 1º PA'!$E$4:$E$2007='Analítico Cx.'!$B130)*('Diário 1º PA'!$B$4:$B$2007&gt;=F$4)*('Diário 1º PA'!$B$4:$B$2007&lt;=EOMONTH(F$4,0))*('Diário 1º PA'!$F$4:$F$2007))
+SUMPRODUCT(('Diário 2º PA'!$E$4:$E$1978='Analítico Cx.'!$B130)*('Diário 2º PA'!$B$4:$B$1978&gt;=F$4)*('Diário 2º PA'!$B$4:$B$1978&lt;=EOMONTH(F$4,0))*('Diário 2º PA'!$F$4:$F$1978))
+SUMPRODUCT(('Diário 3º PA'!$E$4:$E$1994='Analítico Cx.'!$B130)*('Diário 3º PA'!$B$4:$B$1994&gt;=F$4)*('Diário 3º PA'!$B$4:$B$1994&lt;=EOMONTH(F$4,0))*('Diário 3º PA'!$F$4:$F$1994))
+SUMPRODUCT(('Diário 4º PA'!$E$4:$E$2000='Analítico Cx.'!$B130)*('Diário 4º PA'!$B$4:$B$2000&gt;=F$4)*('Diário 4º PA'!$B$4:$B$2000&lt;=EOMONTH(F$4,0))*('Diário 4º PA'!$F$4:$F$2000))</f>
        <v>1869.88</v>
      </c>
      <c r="G130" s="289">
        <f>SUMPRODUCT(('Diário 1º PA'!$E$4:$E$2007='Analítico Cx.'!$B130)*('Diário 1º PA'!$B$4:$B$2007&gt;=G$4)*('Diário 1º PA'!$B$4:$B$2007&lt;=EOMONTH(G$4,0))*('Diário 1º PA'!$F$4:$F$2007))
+SUMPRODUCT(('Diário 2º PA'!$E$4:$E$1978='Analítico Cx.'!$B130)*('Diário 2º PA'!$B$4:$B$1978&gt;=G$4)*('Diário 2º PA'!$B$4:$B$1978&lt;=EOMONTH(G$4,0))*('Diário 2º PA'!$F$4:$F$1978))
+SUMPRODUCT(('Diário 3º PA'!$E$4:$E$1994='Analítico Cx.'!$B130)*('Diário 3º PA'!$B$4:$B$1994&gt;=G$4)*('Diário 3º PA'!$B$4:$B$1994&lt;=EOMONTH(G$4,0))*('Diário 3º PA'!$F$4:$F$1994))
+SUMPRODUCT(('Diário 4º PA'!$E$4:$E$2000='Analítico Cx.'!$B130)*('Diário 4º PA'!$B$4:$B$2000&gt;=G$4)*('Diário 4º PA'!$B$4:$B$2000&lt;=EOMONTH(G$4,0))*('Diário 4º PA'!$F$4:$F$2000))</f>
        <v>1036.8399999999999</v>
      </c>
      <c r="H130" s="289">
        <f>SUMPRODUCT(('Diário 1º PA'!$E$4:$E$2007='Analítico Cx.'!$B130)*('Diário 1º PA'!$B$4:$B$2007&gt;=H$4)*('Diário 1º PA'!$B$4:$B$2007&lt;=EOMONTH(H$4,0))*('Diário 1º PA'!$F$4:$F$2007))
+SUMPRODUCT(('Diário 2º PA'!$E$4:$E$1978='Analítico Cx.'!$B130)*('Diário 2º PA'!$B$4:$B$1978&gt;=H$4)*('Diário 2º PA'!$B$4:$B$1978&lt;=EOMONTH(H$4,0))*('Diário 2º PA'!$F$4:$F$1978))
+SUMPRODUCT(('Diário 3º PA'!$E$4:$E$1994='Analítico Cx.'!$B130)*('Diário 3º PA'!$B$4:$B$1994&gt;=H$4)*('Diário 3º PA'!$B$4:$B$1994&lt;=EOMONTH(H$4,0))*('Diário 3º PA'!$F$4:$F$1994))
+SUMPRODUCT(('Diário 4º PA'!$E$4:$E$2000='Analítico Cx.'!$B130)*('Diário 4º PA'!$B$4:$B$2000&gt;=H$4)*('Diário 4º PA'!$B$4:$B$2000&lt;=EOMONTH(H$4,0))*('Diário 4º PA'!$F$4:$F$2000))</f>
        <v>105.9</v>
      </c>
      <c r="I130" s="289">
        <f>SUMPRODUCT(('Diário 1º PA'!$E$4:$E$2007='Analítico Cx.'!$B130)*('Diário 1º PA'!$B$4:$B$2007&gt;=I$4)*('Diário 1º PA'!$B$4:$B$2007&lt;=EOMONTH(I$4,0))*('Diário 1º PA'!$F$4:$F$2007))
+SUMPRODUCT(('Diário 2º PA'!$E$4:$E$1978='Analítico Cx.'!$B130)*('Diário 2º PA'!$B$4:$B$1978&gt;=I$4)*('Diário 2º PA'!$B$4:$B$1978&lt;=EOMONTH(I$4,0))*('Diário 2º PA'!$F$4:$F$1978))
+SUMPRODUCT(('Diário 3º PA'!$E$4:$E$1994='Analítico Cx.'!$B130)*('Diário 3º PA'!$B$4:$B$1994&gt;=I$4)*('Diário 3º PA'!$B$4:$B$1994&lt;=EOMONTH(I$4,0))*('Diário 3º PA'!$F$4:$F$1994))
+SUMPRODUCT(('Diário 4º PA'!$E$4:$E$2000='Analítico Cx.'!$B130)*('Diário 4º PA'!$B$4:$B$2000&gt;=I$4)*('Diário 4º PA'!$B$4:$B$2000&lt;=EOMONTH(I$4,0))*('Diário 4º PA'!$F$4:$F$2000))</f>
        <v>2614.5300000000002</v>
      </c>
      <c r="J130" s="289">
        <f>SUMPRODUCT(('Diário 1º PA'!$E$4:$E$2007='Analítico Cx.'!$B130)*('Diário 1º PA'!$B$4:$B$2007&gt;=J$4)*('Diário 1º PA'!$B$4:$B$2007&lt;=EOMONTH(J$4,0))*('Diário 1º PA'!$F$4:$F$2007))
+SUMPRODUCT(('Diário 2º PA'!$E$4:$E$1978='Analítico Cx.'!$B130)*('Diário 2º PA'!$B$4:$B$1978&gt;=J$4)*('Diário 2º PA'!$B$4:$B$1978&lt;=EOMONTH(J$4,0))*('Diário 2º PA'!$F$4:$F$1978))
+SUMPRODUCT(('Diário 3º PA'!$E$4:$E$1994='Analítico Cx.'!$B130)*('Diário 3º PA'!$B$4:$B$1994&gt;=J$4)*('Diário 3º PA'!$B$4:$B$1994&lt;=EOMONTH(J$4,0))*('Diário 3º PA'!$F$4:$F$1994))
+SUMPRODUCT(('Diário 4º PA'!$E$4:$E$2000='Analítico Cx.'!$B130)*('Diário 4º PA'!$B$4:$B$2000&gt;=J$4)*('Diário 4º PA'!$B$4:$B$2000&lt;=EOMONTH(J$4,0))*('Diário 4º PA'!$F$4:$F$2000))</f>
        <v>0</v>
      </c>
      <c r="K130" s="289">
        <f>SUMPRODUCT(('Diário 1º PA'!$E$4:$E$2007='Analítico Cx.'!$B130)*('Diário 1º PA'!$B$4:$B$2007&gt;=K$4)*('Diário 1º PA'!$B$4:$B$2007&lt;=EOMONTH(K$4,0))*('Diário 1º PA'!$F$4:$F$2007))
+SUMPRODUCT(('Diário 2º PA'!$E$4:$E$1978='Analítico Cx.'!$B130)*('Diário 2º PA'!$B$4:$B$1978&gt;=K$4)*('Diário 2º PA'!$B$4:$B$1978&lt;=EOMONTH(K$4,0))*('Diário 2º PA'!$F$4:$F$1978))
+SUMPRODUCT(('Diário 3º PA'!$E$4:$E$1994='Analítico Cx.'!$B130)*('Diário 3º PA'!$B$4:$B$1994&gt;=K$4)*('Diário 3º PA'!$B$4:$B$1994&lt;=EOMONTH(K$4,0))*('Diário 3º PA'!$F$4:$F$1994))
+SUMPRODUCT(('Diário 4º PA'!$E$4:$E$2000='Analítico Cx.'!$B130)*('Diário 4º PA'!$B$4:$B$2000&gt;=K$4)*('Diário 4º PA'!$B$4:$B$2000&lt;=EOMONTH(K$4,0))*('Diário 4º PA'!$F$4:$F$2000))</f>
        <v>0</v>
      </c>
      <c r="L130" s="289">
        <f>SUMPRODUCT(('Diário 1º PA'!$E$4:$E$2007='Analítico Cx.'!$B130)*('Diário 1º PA'!$B$4:$B$2007&gt;=L$4)*('Diário 1º PA'!$B$4:$B$2007&lt;=EOMONTH(L$4,0))*('Diário 1º PA'!$F$4:$F$2007))
+SUMPRODUCT(('Diário 2º PA'!$E$4:$E$1978='Analítico Cx.'!$B130)*('Diário 2º PA'!$B$4:$B$1978&gt;=L$4)*('Diário 2º PA'!$B$4:$B$1978&lt;=EOMONTH(L$4,0))*('Diário 2º PA'!$F$4:$F$1978))
+SUMPRODUCT(('Diário 3º PA'!$E$4:$E$1994='Analítico Cx.'!$B130)*('Diário 3º PA'!$B$4:$B$1994&gt;=L$4)*('Diário 3º PA'!$B$4:$B$1994&lt;=EOMONTH(L$4,0))*('Diário 3º PA'!$F$4:$F$1994))
+SUMPRODUCT(('Diário 4º PA'!$E$4:$E$2000='Analítico Cx.'!$B130)*('Diário 4º PA'!$B$4:$B$2000&gt;=L$4)*('Diário 4º PA'!$B$4:$B$2000&lt;=EOMONTH(L$4,0))*('Diário 4º PA'!$F$4:$F$2000))</f>
        <v>0</v>
      </c>
      <c r="M130" s="289">
        <f>SUMPRODUCT(('Diário 1º PA'!$E$4:$E$2007='Analítico Cx.'!$B130)*('Diário 1º PA'!$B$4:$B$2007&gt;=M$4)*('Diário 1º PA'!$B$4:$B$2007&lt;=EOMONTH(M$4,0))*('Diário 1º PA'!$F$4:$F$2007))
+SUMPRODUCT(('Diário 2º PA'!$E$4:$E$1978='Analítico Cx.'!$B130)*('Diário 2º PA'!$B$4:$B$1978&gt;=M$4)*('Diário 2º PA'!$B$4:$B$1978&lt;=EOMONTH(M$4,0))*('Diário 2º PA'!$F$4:$F$1978))
+SUMPRODUCT(('Diário 3º PA'!$E$4:$E$1994='Analítico Cx.'!$B130)*('Diário 3º PA'!$B$4:$B$1994&gt;=M$4)*('Diário 3º PA'!$B$4:$B$1994&lt;=EOMONTH(M$4,0))*('Diário 3º PA'!$F$4:$F$1994))
+SUMPRODUCT(('Diário 4º PA'!$E$4:$E$2000='Analítico Cx.'!$B130)*('Diário 4º PA'!$B$4:$B$2000&gt;=M$4)*('Diário 4º PA'!$B$4:$B$2000&lt;=EOMONTH(M$4,0))*('Diário 4º PA'!$F$4:$F$2000))</f>
        <v>0</v>
      </c>
      <c r="N130" s="289">
        <f>SUMPRODUCT(('Diário 1º PA'!$E$4:$E$2007='Analítico Cx.'!$B130)*('Diário 1º PA'!$B$4:$B$2007&gt;=N$4)*('Diário 1º PA'!$B$4:$B$2007&lt;=EOMONTH(N$4,0))*('Diário 1º PA'!$F$4:$F$2007))
+SUMPRODUCT(('Diário 2º PA'!$E$4:$E$1978='Analítico Cx.'!$B130)*('Diário 2º PA'!$B$4:$B$1978&gt;=N$4)*('Diário 2º PA'!$B$4:$B$1978&lt;=EOMONTH(N$4,0))*('Diário 2º PA'!$F$4:$F$1978))
+SUMPRODUCT(('Diário 3º PA'!$E$4:$E$1994='Analítico Cx.'!$B130)*('Diário 3º PA'!$B$4:$B$1994&gt;=N$4)*('Diário 3º PA'!$B$4:$B$1994&lt;=EOMONTH(N$4,0))*('Diário 3º PA'!$F$4:$F$1994))
+SUMPRODUCT(('Diário 4º PA'!$E$4:$E$2000='Analítico Cx.'!$B130)*('Diário 4º PA'!$B$4:$B$2000&gt;=N$4)*('Diário 4º PA'!$B$4:$B$2000&lt;=EOMONTH(N$4,0))*('Diário 4º PA'!$F$4:$F$2000))</f>
        <v>0</v>
      </c>
      <c r="O130" s="315">
        <f t="shared" si="19"/>
        <v>6261.0300000000007</v>
      </c>
      <c r="P130" s="316">
        <f t="shared" si="20"/>
        <v>3.0416855675394531E-4</v>
      </c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</row>
    <row r="131" spans="1:26" ht="23.25" customHeight="1" x14ac:dyDescent="0.25">
      <c r="A131" s="331" t="s">
        <v>360</v>
      </c>
      <c r="B131" s="339" t="s">
        <v>361</v>
      </c>
      <c r="C131" s="289">
        <f>SUMPRODUCT(('Diário 1º PA'!$E$4:$E$2007='Analítico Cx.'!$B131)*('Diário 1º PA'!$B$4:$B$2007&gt;=C$4)*('Diário 1º PA'!$B$4:$B$2007&lt;=EOMONTH(C$4,0))*('Diário 1º PA'!$F$4:$F$2007))
+SUMPRODUCT(('Diário 2º PA'!$E$4:$E$1978='Analítico Cx.'!$B131)*('Diário 2º PA'!$B$4:$B$1978&gt;=C$4)*('Diário 2º PA'!$B$4:$B$1978&lt;=EOMONTH(C$4,0))*('Diário 2º PA'!$F$4:$F$1978))
+SUMPRODUCT(('Diário 3º PA'!$E$4:$E$1994='Analítico Cx.'!$B131)*('Diário 3º PA'!$B$4:$B$1994&gt;=C$4)*('Diário 3º PA'!$B$4:$B$1994&lt;=EOMONTH(C$4,0))*('Diário 3º PA'!$F$4:$F$1994))
+SUMPRODUCT(('Diário 4º PA'!$E$4:$E$2000='Analítico Cx.'!$B131)*('Diário 4º PA'!$B$4:$B$2000&gt;=C$4)*('Diário 4º PA'!$B$4:$B$2000&lt;=EOMONTH(C$4,0))*('Diário 4º PA'!$F$4:$F$2000))</f>
        <v>864.37</v>
      </c>
      <c r="D131" s="289">
        <f>SUMPRODUCT(('Diário 1º PA'!$E$4:$E$2007='Analítico Cx.'!$B131)*('Diário 1º PA'!$B$4:$B$2007&gt;=D$4)*('Diário 1º PA'!$B$4:$B$2007&lt;=EOMONTH(D$4,0))*('Diário 1º PA'!$F$4:$F$2007))
+SUMPRODUCT(('Diário 2º PA'!$E$4:$E$1978='Analítico Cx.'!$B131)*('Diário 2º PA'!$B$4:$B$1978&gt;=D$4)*('Diário 2º PA'!$B$4:$B$1978&lt;=EOMONTH(D$4,0))*('Diário 2º PA'!$F$4:$F$1978))
+SUMPRODUCT(('Diário 3º PA'!$E$4:$E$1994='Analítico Cx.'!$B131)*('Diário 3º PA'!$B$4:$B$1994&gt;=D$4)*('Diário 3º PA'!$B$4:$B$1994&lt;=EOMONTH(D$4,0))*('Diário 3º PA'!$F$4:$F$1994))
+SUMPRODUCT(('Diário 4º PA'!$E$4:$E$2000='Analítico Cx.'!$B131)*('Diário 4º PA'!$B$4:$B$2000&gt;=D$4)*('Diário 4º PA'!$B$4:$B$2000&lt;=EOMONTH(D$4,0))*('Diário 4º PA'!$F$4:$F$2000))</f>
        <v>0</v>
      </c>
      <c r="E131" s="289">
        <f>SUMPRODUCT(('Diário 1º PA'!$E$4:$E$2007='Analítico Cx.'!$B131)*('Diário 1º PA'!$B$4:$B$2007&gt;=E$4)*('Diário 1º PA'!$B$4:$B$2007&lt;=EOMONTH(E$4,0))*('Diário 1º PA'!$F$4:$F$2007))
+SUMPRODUCT(('Diário 2º PA'!$E$4:$E$1978='Analítico Cx.'!$B131)*('Diário 2º PA'!$B$4:$B$1978&gt;=E$4)*('Diário 2º PA'!$B$4:$B$1978&lt;=EOMONTH(E$4,0))*('Diário 2º PA'!$F$4:$F$1978))
+SUMPRODUCT(('Diário 3º PA'!$E$4:$E$1994='Analítico Cx.'!$B131)*('Diário 3º PA'!$B$4:$B$1994&gt;=E$4)*('Diário 3º PA'!$B$4:$B$1994&lt;=EOMONTH(E$4,0))*('Diário 3º PA'!$F$4:$F$1994))
+SUMPRODUCT(('Diário 4º PA'!$E$4:$E$2000='Analítico Cx.'!$B131)*('Diário 4º PA'!$B$4:$B$2000&gt;=E$4)*('Diário 4º PA'!$B$4:$B$2000&lt;=EOMONTH(E$4,0))*('Diário 4º PA'!$F$4:$F$2000))</f>
        <v>0</v>
      </c>
      <c r="F131" s="289">
        <f>SUMPRODUCT(('Diário 1º PA'!$E$4:$E$2007='Analítico Cx.'!$B131)*('Diário 1º PA'!$B$4:$B$2007&gt;=F$4)*('Diário 1º PA'!$B$4:$B$2007&lt;=EOMONTH(F$4,0))*('Diário 1º PA'!$F$4:$F$2007))
+SUMPRODUCT(('Diário 2º PA'!$E$4:$E$1978='Analítico Cx.'!$B131)*('Diário 2º PA'!$B$4:$B$1978&gt;=F$4)*('Diário 2º PA'!$B$4:$B$1978&lt;=EOMONTH(F$4,0))*('Diário 2º PA'!$F$4:$F$1978))
+SUMPRODUCT(('Diário 3º PA'!$E$4:$E$1994='Analítico Cx.'!$B131)*('Diário 3º PA'!$B$4:$B$1994&gt;=F$4)*('Diário 3º PA'!$B$4:$B$1994&lt;=EOMONTH(F$4,0))*('Diário 3º PA'!$F$4:$F$1994))
+SUMPRODUCT(('Diário 4º PA'!$E$4:$E$2000='Analítico Cx.'!$B131)*('Diário 4º PA'!$B$4:$B$2000&gt;=F$4)*('Diário 4º PA'!$B$4:$B$2000&lt;=EOMONTH(F$4,0))*('Diário 4º PA'!$F$4:$F$2000))</f>
        <v>1015.21</v>
      </c>
      <c r="G131" s="289">
        <f>SUMPRODUCT(('Diário 1º PA'!$E$4:$E$2007='Analítico Cx.'!$B131)*('Diário 1º PA'!$B$4:$B$2007&gt;=G$4)*('Diário 1º PA'!$B$4:$B$2007&lt;=EOMONTH(G$4,0))*('Diário 1º PA'!$F$4:$F$2007))
+SUMPRODUCT(('Diário 2º PA'!$E$4:$E$1978='Analítico Cx.'!$B131)*('Diário 2º PA'!$B$4:$B$1978&gt;=G$4)*('Diário 2º PA'!$B$4:$B$1978&lt;=EOMONTH(G$4,0))*('Diário 2º PA'!$F$4:$F$1978))
+SUMPRODUCT(('Diário 3º PA'!$E$4:$E$1994='Analítico Cx.'!$B131)*('Diário 3º PA'!$B$4:$B$1994&gt;=G$4)*('Diário 3º PA'!$B$4:$B$1994&lt;=EOMONTH(G$4,0))*('Diário 3º PA'!$F$4:$F$1994))
+SUMPRODUCT(('Diário 4º PA'!$E$4:$E$2000='Analítico Cx.'!$B131)*('Diário 4º PA'!$B$4:$B$2000&gt;=G$4)*('Diário 4º PA'!$B$4:$B$2000&lt;=EOMONTH(G$4,0))*('Diário 4º PA'!$F$4:$F$2000))</f>
        <v>264.60000000000002</v>
      </c>
      <c r="H131" s="289">
        <f>SUMPRODUCT(('Diário 1º PA'!$E$4:$E$2007='Analítico Cx.'!$B131)*('Diário 1º PA'!$B$4:$B$2007&gt;=H$4)*('Diário 1º PA'!$B$4:$B$2007&lt;=EOMONTH(H$4,0))*('Diário 1º PA'!$F$4:$F$2007))
+SUMPRODUCT(('Diário 2º PA'!$E$4:$E$1978='Analítico Cx.'!$B131)*('Diário 2º PA'!$B$4:$B$1978&gt;=H$4)*('Diário 2º PA'!$B$4:$B$1978&lt;=EOMONTH(H$4,0))*('Diário 2º PA'!$F$4:$F$1978))
+SUMPRODUCT(('Diário 3º PA'!$E$4:$E$1994='Analítico Cx.'!$B131)*('Diário 3º PA'!$B$4:$B$1994&gt;=H$4)*('Diário 3º PA'!$B$4:$B$1994&lt;=EOMONTH(H$4,0))*('Diário 3º PA'!$F$4:$F$1994))
+SUMPRODUCT(('Diário 4º PA'!$E$4:$E$2000='Analítico Cx.'!$B131)*('Diário 4º PA'!$B$4:$B$2000&gt;=H$4)*('Diário 4º PA'!$B$4:$B$2000&lt;=EOMONTH(H$4,0))*('Diário 4º PA'!$F$4:$F$2000))</f>
        <v>3413.37</v>
      </c>
      <c r="I131" s="289">
        <f>SUMPRODUCT(('Diário 1º PA'!$E$4:$E$2007='Analítico Cx.'!$B131)*('Diário 1º PA'!$B$4:$B$2007&gt;=I$4)*('Diário 1º PA'!$B$4:$B$2007&lt;=EOMONTH(I$4,0))*('Diário 1º PA'!$F$4:$F$2007))
+SUMPRODUCT(('Diário 2º PA'!$E$4:$E$1978='Analítico Cx.'!$B131)*('Diário 2º PA'!$B$4:$B$1978&gt;=I$4)*('Diário 2º PA'!$B$4:$B$1978&lt;=EOMONTH(I$4,0))*('Diário 2º PA'!$F$4:$F$1978))
+SUMPRODUCT(('Diário 3º PA'!$E$4:$E$1994='Analítico Cx.'!$B131)*('Diário 3º PA'!$B$4:$B$1994&gt;=I$4)*('Diário 3º PA'!$B$4:$B$1994&lt;=EOMONTH(I$4,0))*('Diário 3º PA'!$F$4:$F$1994))
+SUMPRODUCT(('Diário 4º PA'!$E$4:$E$2000='Analítico Cx.'!$B131)*('Diário 4º PA'!$B$4:$B$2000&gt;=I$4)*('Diário 4º PA'!$B$4:$B$2000&lt;=EOMONTH(I$4,0))*('Diário 4º PA'!$F$4:$F$2000))</f>
        <v>2464.2799999999997</v>
      </c>
      <c r="J131" s="289">
        <f>SUMPRODUCT(('Diário 1º PA'!$E$4:$E$2007='Analítico Cx.'!$B131)*('Diário 1º PA'!$B$4:$B$2007&gt;=J$4)*('Diário 1º PA'!$B$4:$B$2007&lt;=EOMONTH(J$4,0))*('Diário 1º PA'!$F$4:$F$2007))
+SUMPRODUCT(('Diário 2º PA'!$E$4:$E$1978='Analítico Cx.'!$B131)*('Diário 2º PA'!$B$4:$B$1978&gt;=J$4)*('Diário 2º PA'!$B$4:$B$1978&lt;=EOMONTH(J$4,0))*('Diário 2º PA'!$F$4:$F$1978))
+SUMPRODUCT(('Diário 3º PA'!$E$4:$E$1994='Analítico Cx.'!$B131)*('Diário 3º PA'!$B$4:$B$1994&gt;=J$4)*('Diário 3º PA'!$B$4:$B$1994&lt;=EOMONTH(J$4,0))*('Diário 3º PA'!$F$4:$F$1994))
+SUMPRODUCT(('Diário 4º PA'!$E$4:$E$2000='Analítico Cx.'!$B131)*('Diário 4º PA'!$B$4:$B$2000&gt;=J$4)*('Diário 4º PA'!$B$4:$B$2000&lt;=EOMONTH(J$4,0))*('Diário 4º PA'!$F$4:$F$2000))</f>
        <v>0</v>
      </c>
      <c r="K131" s="289">
        <f>SUMPRODUCT(('Diário 1º PA'!$E$4:$E$2007='Analítico Cx.'!$B131)*('Diário 1º PA'!$B$4:$B$2007&gt;=K$4)*('Diário 1º PA'!$B$4:$B$2007&lt;=EOMONTH(K$4,0))*('Diário 1º PA'!$F$4:$F$2007))
+SUMPRODUCT(('Diário 2º PA'!$E$4:$E$1978='Analítico Cx.'!$B131)*('Diário 2º PA'!$B$4:$B$1978&gt;=K$4)*('Diário 2º PA'!$B$4:$B$1978&lt;=EOMONTH(K$4,0))*('Diário 2º PA'!$F$4:$F$1978))
+SUMPRODUCT(('Diário 3º PA'!$E$4:$E$1994='Analítico Cx.'!$B131)*('Diário 3º PA'!$B$4:$B$1994&gt;=K$4)*('Diário 3º PA'!$B$4:$B$1994&lt;=EOMONTH(K$4,0))*('Diário 3º PA'!$F$4:$F$1994))
+SUMPRODUCT(('Diário 4º PA'!$E$4:$E$2000='Analítico Cx.'!$B131)*('Diário 4º PA'!$B$4:$B$2000&gt;=K$4)*('Diário 4º PA'!$B$4:$B$2000&lt;=EOMONTH(K$4,0))*('Diário 4º PA'!$F$4:$F$2000))</f>
        <v>0</v>
      </c>
      <c r="L131" s="289">
        <f>SUMPRODUCT(('Diário 1º PA'!$E$4:$E$2007='Analítico Cx.'!$B131)*('Diário 1º PA'!$B$4:$B$2007&gt;=L$4)*('Diário 1º PA'!$B$4:$B$2007&lt;=EOMONTH(L$4,0))*('Diário 1º PA'!$F$4:$F$2007))
+SUMPRODUCT(('Diário 2º PA'!$E$4:$E$1978='Analítico Cx.'!$B131)*('Diário 2º PA'!$B$4:$B$1978&gt;=L$4)*('Diário 2º PA'!$B$4:$B$1978&lt;=EOMONTH(L$4,0))*('Diário 2º PA'!$F$4:$F$1978))
+SUMPRODUCT(('Diário 3º PA'!$E$4:$E$1994='Analítico Cx.'!$B131)*('Diário 3º PA'!$B$4:$B$1994&gt;=L$4)*('Diário 3º PA'!$B$4:$B$1994&lt;=EOMONTH(L$4,0))*('Diário 3º PA'!$F$4:$F$1994))
+SUMPRODUCT(('Diário 4º PA'!$E$4:$E$2000='Analítico Cx.'!$B131)*('Diário 4º PA'!$B$4:$B$2000&gt;=L$4)*('Diário 4º PA'!$B$4:$B$2000&lt;=EOMONTH(L$4,0))*('Diário 4º PA'!$F$4:$F$2000))</f>
        <v>0</v>
      </c>
      <c r="M131" s="289">
        <f>SUMPRODUCT(('Diário 1º PA'!$E$4:$E$2007='Analítico Cx.'!$B131)*('Diário 1º PA'!$B$4:$B$2007&gt;=M$4)*('Diário 1º PA'!$B$4:$B$2007&lt;=EOMONTH(M$4,0))*('Diário 1º PA'!$F$4:$F$2007))
+SUMPRODUCT(('Diário 2º PA'!$E$4:$E$1978='Analítico Cx.'!$B131)*('Diário 2º PA'!$B$4:$B$1978&gt;=M$4)*('Diário 2º PA'!$B$4:$B$1978&lt;=EOMONTH(M$4,0))*('Diário 2º PA'!$F$4:$F$1978))
+SUMPRODUCT(('Diário 3º PA'!$E$4:$E$1994='Analítico Cx.'!$B131)*('Diário 3º PA'!$B$4:$B$1994&gt;=M$4)*('Diário 3º PA'!$B$4:$B$1994&lt;=EOMONTH(M$4,0))*('Diário 3º PA'!$F$4:$F$1994))
+SUMPRODUCT(('Diário 4º PA'!$E$4:$E$2000='Analítico Cx.'!$B131)*('Diário 4º PA'!$B$4:$B$2000&gt;=M$4)*('Diário 4º PA'!$B$4:$B$2000&lt;=EOMONTH(M$4,0))*('Diário 4º PA'!$F$4:$F$2000))</f>
        <v>0</v>
      </c>
      <c r="N131" s="289">
        <f>SUMPRODUCT(('Diário 1º PA'!$E$4:$E$2007='Analítico Cx.'!$B131)*('Diário 1º PA'!$B$4:$B$2007&gt;=N$4)*('Diário 1º PA'!$B$4:$B$2007&lt;=EOMONTH(N$4,0))*('Diário 1º PA'!$F$4:$F$2007))
+SUMPRODUCT(('Diário 2º PA'!$E$4:$E$1978='Analítico Cx.'!$B131)*('Diário 2º PA'!$B$4:$B$1978&gt;=N$4)*('Diário 2º PA'!$B$4:$B$1978&lt;=EOMONTH(N$4,0))*('Diário 2º PA'!$F$4:$F$1978))
+SUMPRODUCT(('Diário 3º PA'!$E$4:$E$1994='Analítico Cx.'!$B131)*('Diário 3º PA'!$B$4:$B$1994&gt;=N$4)*('Diário 3º PA'!$B$4:$B$1994&lt;=EOMONTH(N$4,0))*('Diário 3º PA'!$F$4:$F$1994))
+SUMPRODUCT(('Diário 4º PA'!$E$4:$E$2000='Analítico Cx.'!$B131)*('Diário 4º PA'!$B$4:$B$2000&gt;=N$4)*('Diário 4º PA'!$B$4:$B$2000&lt;=EOMONTH(N$4,0))*('Diário 4º PA'!$F$4:$F$2000))</f>
        <v>0</v>
      </c>
      <c r="O131" s="315">
        <f t="shared" si="19"/>
        <v>8021.829999999999</v>
      </c>
      <c r="P131" s="316">
        <f t="shared" si="20"/>
        <v>3.8971039168084177E-4</v>
      </c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</row>
    <row r="132" spans="1:26" ht="23.25" customHeight="1" x14ac:dyDescent="0.25">
      <c r="A132" s="331" t="s">
        <v>362</v>
      </c>
      <c r="B132" s="339" t="s">
        <v>363</v>
      </c>
      <c r="C132" s="289">
        <f>SUMPRODUCT(('Diário 1º PA'!$E$4:$E$2007='Analítico Cx.'!$B132)*('Diário 1º PA'!$B$4:$B$2007&gt;=C$4)*('Diário 1º PA'!$B$4:$B$2007&lt;=EOMONTH(C$4,0))*('Diário 1º PA'!$F$4:$F$2007))
+SUMPRODUCT(('Diário 2º PA'!$E$4:$E$1978='Analítico Cx.'!$B132)*('Diário 2º PA'!$B$4:$B$1978&gt;=C$4)*('Diário 2º PA'!$B$4:$B$1978&lt;=EOMONTH(C$4,0))*('Diário 2º PA'!$F$4:$F$1978))
+SUMPRODUCT(('Diário 3º PA'!$E$4:$E$1994='Analítico Cx.'!$B132)*('Diário 3º PA'!$B$4:$B$1994&gt;=C$4)*('Diário 3º PA'!$B$4:$B$1994&lt;=EOMONTH(C$4,0))*('Diário 3º PA'!$F$4:$F$1994))
+SUMPRODUCT(('Diário 4º PA'!$E$4:$E$2000='Analítico Cx.'!$B132)*('Diário 4º PA'!$B$4:$B$2000&gt;=C$4)*('Diário 4º PA'!$B$4:$B$2000&lt;=EOMONTH(C$4,0))*('Diário 4º PA'!$F$4:$F$2000))</f>
        <v>0</v>
      </c>
      <c r="D132" s="289">
        <f>SUMPRODUCT(('Diário 1º PA'!$E$4:$E$2007='Analítico Cx.'!$B132)*('Diário 1º PA'!$B$4:$B$2007&gt;=D$4)*('Diário 1º PA'!$B$4:$B$2007&lt;=EOMONTH(D$4,0))*('Diário 1º PA'!$F$4:$F$2007))
+SUMPRODUCT(('Diário 2º PA'!$E$4:$E$1978='Analítico Cx.'!$B132)*('Diário 2º PA'!$B$4:$B$1978&gt;=D$4)*('Diário 2º PA'!$B$4:$B$1978&lt;=EOMONTH(D$4,0))*('Diário 2º PA'!$F$4:$F$1978))
+SUMPRODUCT(('Diário 3º PA'!$E$4:$E$1994='Analítico Cx.'!$B132)*('Diário 3º PA'!$B$4:$B$1994&gt;=D$4)*('Diário 3º PA'!$B$4:$B$1994&lt;=EOMONTH(D$4,0))*('Diário 3º PA'!$F$4:$F$1994))
+SUMPRODUCT(('Diário 4º PA'!$E$4:$E$2000='Analítico Cx.'!$B132)*('Diário 4º PA'!$B$4:$B$2000&gt;=D$4)*('Diário 4º PA'!$B$4:$B$2000&lt;=EOMONTH(D$4,0))*('Diário 4º PA'!$F$4:$F$2000))</f>
        <v>0</v>
      </c>
      <c r="E132" s="289">
        <f>SUMPRODUCT(('Diário 1º PA'!$E$4:$E$2007='Analítico Cx.'!$B132)*('Diário 1º PA'!$B$4:$B$2007&gt;=E$4)*('Diário 1º PA'!$B$4:$B$2007&lt;=EOMONTH(E$4,0))*('Diário 1º PA'!$F$4:$F$2007))
+SUMPRODUCT(('Diário 2º PA'!$E$4:$E$1978='Analítico Cx.'!$B132)*('Diário 2º PA'!$B$4:$B$1978&gt;=E$4)*('Diário 2º PA'!$B$4:$B$1978&lt;=EOMONTH(E$4,0))*('Diário 2º PA'!$F$4:$F$1978))
+SUMPRODUCT(('Diário 3º PA'!$E$4:$E$1994='Analítico Cx.'!$B132)*('Diário 3º PA'!$B$4:$B$1994&gt;=E$4)*('Diário 3º PA'!$B$4:$B$1994&lt;=EOMONTH(E$4,0))*('Diário 3º PA'!$F$4:$F$1994))
+SUMPRODUCT(('Diário 4º PA'!$E$4:$E$2000='Analítico Cx.'!$B132)*('Diário 4º PA'!$B$4:$B$2000&gt;=E$4)*('Diário 4º PA'!$B$4:$B$2000&lt;=EOMONTH(E$4,0))*('Diário 4º PA'!$F$4:$F$2000))</f>
        <v>0</v>
      </c>
      <c r="F132" s="289">
        <f>SUMPRODUCT(('Diário 1º PA'!$E$4:$E$2007='Analítico Cx.'!$B132)*('Diário 1º PA'!$B$4:$B$2007&gt;=F$4)*('Diário 1º PA'!$B$4:$B$2007&lt;=EOMONTH(F$4,0))*('Diário 1º PA'!$F$4:$F$2007))
+SUMPRODUCT(('Diário 2º PA'!$E$4:$E$1978='Analítico Cx.'!$B132)*('Diário 2º PA'!$B$4:$B$1978&gt;=F$4)*('Diário 2º PA'!$B$4:$B$1978&lt;=EOMONTH(F$4,0))*('Diário 2º PA'!$F$4:$F$1978))
+SUMPRODUCT(('Diário 3º PA'!$E$4:$E$1994='Analítico Cx.'!$B132)*('Diário 3º PA'!$B$4:$B$1994&gt;=F$4)*('Diário 3º PA'!$B$4:$B$1994&lt;=EOMONTH(F$4,0))*('Diário 3º PA'!$F$4:$F$1994))
+SUMPRODUCT(('Diário 4º PA'!$E$4:$E$2000='Analítico Cx.'!$B132)*('Diário 4º PA'!$B$4:$B$2000&gt;=F$4)*('Diário 4º PA'!$B$4:$B$2000&lt;=EOMONTH(F$4,0))*('Diário 4º PA'!$F$4:$F$2000))</f>
        <v>0</v>
      </c>
      <c r="G132" s="289">
        <f>SUMPRODUCT(('Diário 1º PA'!$E$4:$E$2007='Analítico Cx.'!$B132)*('Diário 1º PA'!$B$4:$B$2007&gt;=G$4)*('Diário 1º PA'!$B$4:$B$2007&lt;=EOMONTH(G$4,0))*('Diário 1º PA'!$F$4:$F$2007))
+SUMPRODUCT(('Diário 2º PA'!$E$4:$E$1978='Analítico Cx.'!$B132)*('Diário 2º PA'!$B$4:$B$1978&gt;=G$4)*('Diário 2º PA'!$B$4:$B$1978&lt;=EOMONTH(G$4,0))*('Diário 2º PA'!$F$4:$F$1978))
+SUMPRODUCT(('Diário 3º PA'!$E$4:$E$1994='Analítico Cx.'!$B132)*('Diário 3º PA'!$B$4:$B$1994&gt;=G$4)*('Diário 3º PA'!$B$4:$B$1994&lt;=EOMONTH(G$4,0))*('Diário 3º PA'!$F$4:$F$1994))
+SUMPRODUCT(('Diário 4º PA'!$E$4:$E$2000='Analítico Cx.'!$B132)*('Diário 4º PA'!$B$4:$B$2000&gt;=G$4)*('Diário 4º PA'!$B$4:$B$2000&lt;=EOMONTH(G$4,0))*('Diário 4º PA'!$F$4:$F$2000))</f>
        <v>0</v>
      </c>
      <c r="H132" s="289">
        <f>SUMPRODUCT(('Diário 1º PA'!$E$4:$E$2007='Analítico Cx.'!$B132)*('Diário 1º PA'!$B$4:$B$2007&gt;=H$4)*('Diário 1º PA'!$B$4:$B$2007&lt;=EOMONTH(H$4,0))*('Diário 1º PA'!$F$4:$F$2007))
+SUMPRODUCT(('Diário 2º PA'!$E$4:$E$1978='Analítico Cx.'!$B132)*('Diário 2º PA'!$B$4:$B$1978&gt;=H$4)*('Diário 2º PA'!$B$4:$B$1978&lt;=EOMONTH(H$4,0))*('Diário 2º PA'!$F$4:$F$1978))
+SUMPRODUCT(('Diário 3º PA'!$E$4:$E$1994='Analítico Cx.'!$B132)*('Diário 3º PA'!$B$4:$B$1994&gt;=H$4)*('Diário 3º PA'!$B$4:$B$1994&lt;=EOMONTH(H$4,0))*('Diário 3º PA'!$F$4:$F$1994))
+SUMPRODUCT(('Diário 4º PA'!$E$4:$E$2000='Analítico Cx.'!$B132)*('Diário 4º PA'!$B$4:$B$2000&gt;=H$4)*('Diário 4º PA'!$B$4:$B$2000&lt;=EOMONTH(H$4,0))*('Diário 4º PA'!$F$4:$F$2000))</f>
        <v>0</v>
      </c>
      <c r="I132" s="289">
        <f>SUMPRODUCT(('Diário 1º PA'!$E$4:$E$2007='Analítico Cx.'!$B132)*('Diário 1º PA'!$B$4:$B$2007&gt;=I$4)*('Diário 1º PA'!$B$4:$B$2007&lt;=EOMONTH(I$4,0))*('Diário 1º PA'!$F$4:$F$2007))
+SUMPRODUCT(('Diário 2º PA'!$E$4:$E$1978='Analítico Cx.'!$B132)*('Diário 2º PA'!$B$4:$B$1978&gt;=I$4)*('Diário 2º PA'!$B$4:$B$1978&lt;=EOMONTH(I$4,0))*('Diário 2º PA'!$F$4:$F$1978))
+SUMPRODUCT(('Diário 3º PA'!$E$4:$E$1994='Analítico Cx.'!$B132)*('Diário 3º PA'!$B$4:$B$1994&gt;=I$4)*('Diário 3º PA'!$B$4:$B$1994&lt;=EOMONTH(I$4,0))*('Diário 3º PA'!$F$4:$F$1994))
+SUMPRODUCT(('Diário 4º PA'!$E$4:$E$2000='Analítico Cx.'!$B132)*('Diário 4º PA'!$B$4:$B$2000&gt;=I$4)*('Diário 4º PA'!$B$4:$B$2000&lt;=EOMONTH(I$4,0))*('Diário 4º PA'!$F$4:$F$2000))</f>
        <v>0</v>
      </c>
      <c r="J132" s="289">
        <f>SUMPRODUCT(('Diário 1º PA'!$E$4:$E$2007='Analítico Cx.'!$B132)*('Diário 1º PA'!$B$4:$B$2007&gt;=J$4)*('Diário 1º PA'!$B$4:$B$2007&lt;=EOMONTH(J$4,0))*('Diário 1º PA'!$F$4:$F$2007))
+SUMPRODUCT(('Diário 2º PA'!$E$4:$E$1978='Analítico Cx.'!$B132)*('Diário 2º PA'!$B$4:$B$1978&gt;=J$4)*('Diário 2º PA'!$B$4:$B$1978&lt;=EOMONTH(J$4,0))*('Diário 2º PA'!$F$4:$F$1978))
+SUMPRODUCT(('Diário 3º PA'!$E$4:$E$1994='Analítico Cx.'!$B132)*('Diário 3º PA'!$B$4:$B$1994&gt;=J$4)*('Diário 3º PA'!$B$4:$B$1994&lt;=EOMONTH(J$4,0))*('Diário 3º PA'!$F$4:$F$1994))
+SUMPRODUCT(('Diário 4º PA'!$E$4:$E$2000='Analítico Cx.'!$B132)*('Diário 4º PA'!$B$4:$B$2000&gt;=J$4)*('Diário 4º PA'!$B$4:$B$2000&lt;=EOMONTH(J$4,0))*('Diário 4º PA'!$F$4:$F$2000))</f>
        <v>0</v>
      </c>
      <c r="K132" s="289">
        <f>SUMPRODUCT(('Diário 1º PA'!$E$4:$E$2007='Analítico Cx.'!$B132)*('Diário 1º PA'!$B$4:$B$2007&gt;=K$4)*('Diário 1º PA'!$B$4:$B$2007&lt;=EOMONTH(K$4,0))*('Diário 1º PA'!$F$4:$F$2007))
+SUMPRODUCT(('Diário 2º PA'!$E$4:$E$1978='Analítico Cx.'!$B132)*('Diário 2º PA'!$B$4:$B$1978&gt;=K$4)*('Diário 2º PA'!$B$4:$B$1978&lt;=EOMONTH(K$4,0))*('Diário 2º PA'!$F$4:$F$1978))
+SUMPRODUCT(('Diário 3º PA'!$E$4:$E$1994='Analítico Cx.'!$B132)*('Diário 3º PA'!$B$4:$B$1994&gt;=K$4)*('Diário 3º PA'!$B$4:$B$1994&lt;=EOMONTH(K$4,0))*('Diário 3º PA'!$F$4:$F$1994))
+SUMPRODUCT(('Diário 4º PA'!$E$4:$E$2000='Analítico Cx.'!$B132)*('Diário 4º PA'!$B$4:$B$2000&gt;=K$4)*('Diário 4º PA'!$B$4:$B$2000&lt;=EOMONTH(K$4,0))*('Diário 4º PA'!$F$4:$F$2000))</f>
        <v>0</v>
      </c>
      <c r="L132" s="289">
        <f>SUMPRODUCT(('Diário 1º PA'!$E$4:$E$2007='Analítico Cx.'!$B132)*('Diário 1º PA'!$B$4:$B$2007&gt;=L$4)*('Diário 1º PA'!$B$4:$B$2007&lt;=EOMONTH(L$4,0))*('Diário 1º PA'!$F$4:$F$2007))
+SUMPRODUCT(('Diário 2º PA'!$E$4:$E$1978='Analítico Cx.'!$B132)*('Diário 2º PA'!$B$4:$B$1978&gt;=L$4)*('Diário 2º PA'!$B$4:$B$1978&lt;=EOMONTH(L$4,0))*('Diário 2º PA'!$F$4:$F$1978))
+SUMPRODUCT(('Diário 3º PA'!$E$4:$E$1994='Analítico Cx.'!$B132)*('Diário 3º PA'!$B$4:$B$1994&gt;=L$4)*('Diário 3º PA'!$B$4:$B$1994&lt;=EOMONTH(L$4,0))*('Diário 3º PA'!$F$4:$F$1994))
+SUMPRODUCT(('Diário 4º PA'!$E$4:$E$2000='Analítico Cx.'!$B132)*('Diário 4º PA'!$B$4:$B$2000&gt;=L$4)*('Diário 4º PA'!$B$4:$B$2000&lt;=EOMONTH(L$4,0))*('Diário 4º PA'!$F$4:$F$2000))</f>
        <v>0</v>
      </c>
      <c r="M132" s="289">
        <f>SUMPRODUCT(('Diário 1º PA'!$E$4:$E$2007='Analítico Cx.'!$B132)*('Diário 1º PA'!$B$4:$B$2007&gt;=M$4)*('Diário 1º PA'!$B$4:$B$2007&lt;=EOMONTH(M$4,0))*('Diário 1º PA'!$F$4:$F$2007))
+SUMPRODUCT(('Diário 2º PA'!$E$4:$E$1978='Analítico Cx.'!$B132)*('Diário 2º PA'!$B$4:$B$1978&gt;=M$4)*('Diário 2º PA'!$B$4:$B$1978&lt;=EOMONTH(M$4,0))*('Diário 2º PA'!$F$4:$F$1978))
+SUMPRODUCT(('Diário 3º PA'!$E$4:$E$1994='Analítico Cx.'!$B132)*('Diário 3º PA'!$B$4:$B$1994&gt;=M$4)*('Diário 3º PA'!$B$4:$B$1994&lt;=EOMONTH(M$4,0))*('Diário 3º PA'!$F$4:$F$1994))
+SUMPRODUCT(('Diário 4º PA'!$E$4:$E$2000='Analítico Cx.'!$B132)*('Diário 4º PA'!$B$4:$B$2000&gt;=M$4)*('Diário 4º PA'!$B$4:$B$2000&lt;=EOMONTH(M$4,0))*('Diário 4º PA'!$F$4:$F$2000))</f>
        <v>0</v>
      </c>
      <c r="N132" s="289">
        <f>SUMPRODUCT(('Diário 1º PA'!$E$4:$E$2007='Analítico Cx.'!$B132)*('Diário 1º PA'!$B$4:$B$2007&gt;=N$4)*('Diário 1º PA'!$B$4:$B$2007&lt;=EOMONTH(N$4,0))*('Diário 1º PA'!$F$4:$F$2007))
+SUMPRODUCT(('Diário 2º PA'!$E$4:$E$1978='Analítico Cx.'!$B132)*('Diário 2º PA'!$B$4:$B$1978&gt;=N$4)*('Diário 2º PA'!$B$4:$B$1978&lt;=EOMONTH(N$4,0))*('Diário 2º PA'!$F$4:$F$1978))
+SUMPRODUCT(('Diário 3º PA'!$E$4:$E$1994='Analítico Cx.'!$B132)*('Diário 3º PA'!$B$4:$B$1994&gt;=N$4)*('Diário 3º PA'!$B$4:$B$1994&lt;=EOMONTH(N$4,0))*('Diário 3º PA'!$F$4:$F$1994))
+SUMPRODUCT(('Diário 4º PA'!$E$4:$E$2000='Analítico Cx.'!$B132)*('Diário 4º PA'!$B$4:$B$2000&gt;=N$4)*('Diário 4º PA'!$B$4:$B$2000&lt;=EOMONTH(N$4,0))*('Diário 4º PA'!$F$4:$F$2000))</f>
        <v>0</v>
      </c>
      <c r="O132" s="315">
        <f t="shared" si="19"/>
        <v>0</v>
      </c>
      <c r="P132" s="316">
        <f t="shared" si="20"/>
        <v>0</v>
      </c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</row>
    <row r="133" spans="1:26" ht="23.25" customHeight="1" x14ac:dyDescent="0.25">
      <c r="A133" s="68"/>
      <c r="B133" s="69" t="s">
        <v>364</v>
      </c>
      <c r="C133" s="70">
        <f t="shared" ref="C133:O133" si="21">SUBTOTAL(109,C60:C132)</f>
        <v>293077.37</v>
      </c>
      <c r="D133" s="70">
        <f t="shared" si="21"/>
        <v>1053195.3299999998</v>
      </c>
      <c r="E133" s="70">
        <f t="shared" si="21"/>
        <v>990720.69</v>
      </c>
      <c r="F133" s="70">
        <f t="shared" si="21"/>
        <v>996707.95999999985</v>
      </c>
      <c r="G133" s="70">
        <f t="shared" si="21"/>
        <v>1025462.8199999998</v>
      </c>
      <c r="H133" s="70">
        <f t="shared" si="21"/>
        <v>1086753.8699999999</v>
      </c>
      <c r="I133" s="70">
        <f t="shared" si="21"/>
        <v>1048202.06</v>
      </c>
      <c r="J133" s="70">
        <f t="shared" si="21"/>
        <v>0</v>
      </c>
      <c r="K133" s="70">
        <f t="shared" si="21"/>
        <v>0</v>
      </c>
      <c r="L133" s="70">
        <f t="shared" si="21"/>
        <v>0</v>
      </c>
      <c r="M133" s="70">
        <f t="shared" si="21"/>
        <v>0</v>
      </c>
      <c r="N133" s="70">
        <f t="shared" si="21"/>
        <v>0</v>
      </c>
      <c r="O133" s="70">
        <f t="shared" si="21"/>
        <v>6494120.0999999996</v>
      </c>
      <c r="P133" s="71">
        <f t="shared" si="20"/>
        <v>0.31549236119357144</v>
      </c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</row>
    <row r="134" spans="1:26" ht="23.25" customHeight="1" x14ac:dyDescent="0.25">
      <c r="A134" s="67" t="s">
        <v>106</v>
      </c>
      <c r="B134" s="54" t="s">
        <v>107</v>
      </c>
      <c r="C134" s="337"/>
      <c r="D134" s="337"/>
      <c r="E134" s="337"/>
      <c r="F134" s="337"/>
      <c r="G134" s="337"/>
      <c r="H134" s="337"/>
      <c r="I134" s="337"/>
      <c r="J134" s="337"/>
      <c r="K134" s="337"/>
      <c r="L134" s="337"/>
      <c r="M134" s="337"/>
      <c r="N134" s="337"/>
      <c r="O134" s="337"/>
      <c r="P134" s="338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</row>
    <row r="135" spans="1:26" ht="23.25" customHeight="1" x14ac:dyDescent="0.25">
      <c r="A135" s="331" t="s">
        <v>365</v>
      </c>
      <c r="B135" s="332" t="s">
        <v>366</v>
      </c>
      <c r="C135" s="289">
        <f>SUMPRODUCT(('Diário 1º PA'!$E$4:$E$2007='Analítico Cx.'!$B135)*('Diário 1º PA'!$B$4:$B$2007&gt;=C$4)*('Diário 1º PA'!$B$4:$B$2007&lt;=EOMONTH(C$4,0))*('Diário 1º PA'!$F$4:$F$2007))
+SUMPRODUCT(('Diário 2º PA'!$E$4:$E$1978='Analítico Cx.'!$B135)*('Diário 2º PA'!$B$4:$B$1978&gt;=C$4)*('Diário 2º PA'!$B$4:$B$1978&lt;=EOMONTH(C$4,0))*('Diário 2º PA'!$F$4:$F$1978))
+SUMPRODUCT(('Diário 3º PA'!$E$4:$E$1994='Analítico Cx.'!$B135)*('Diário 3º PA'!$B$4:$B$1994&gt;=C$4)*('Diário 3º PA'!$B$4:$B$1994&lt;=EOMONTH(C$4,0))*('Diário 3º PA'!$F$4:$F$1994))
+SUMPRODUCT(('Diário 4º PA'!$E$4:$E$2000='Analítico Cx.'!$B135)*('Diário 4º PA'!$B$4:$B$2000&gt;=C$4)*('Diário 4º PA'!$B$4:$B$2000&lt;=EOMONTH(C$4,0))*('Diário 4º PA'!$F$4:$F$2000))</f>
        <v>0</v>
      </c>
      <c r="D135" s="289">
        <f>SUMPRODUCT(('Diário 1º PA'!$E$4:$E$2007='Analítico Cx.'!$B135)*('Diário 1º PA'!$B$4:$B$2007&gt;=D$4)*('Diário 1º PA'!$B$4:$B$2007&lt;=EOMONTH(D$4,0))*('Diário 1º PA'!$F$4:$F$2007))
+SUMPRODUCT(('Diário 2º PA'!$E$4:$E$1978='Analítico Cx.'!$B135)*('Diário 2º PA'!$B$4:$B$1978&gt;=D$4)*('Diário 2º PA'!$B$4:$B$1978&lt;=EOMONTH(D$4,0))*('Diário 2º PA'!$F$4:$F$1978))
+SUMPRODUCT(('Diário 3º PA'!$E$4:$E$1994='Analítico Cx.'!$B135)*('Diário 3º PA'!$B$4:$B$1994&gt;=D$4)*('Diário 3º PA'!$B$4:$B$1994&lt;=EOMONTH(D$4,0))*('Diário 3º PA'!$F$4:$F$1994))
+SUMPRODUCT(('Diário 4º PA'!$E$4:$E$2000='Analítico Cx.'!$B135)*('Diário 4º PA'!$B$4:$B$2000&gt;=D$4)*('Diário 4º PA'!$B$4:$B$2000&lt;=EOMONTH(D$4,0))*('Diário 4º PA'!$F$4:$F$2000))</f>
        <v>6028</v>
      </c>
      <c r="E135" s="289">
        <f>SUMPRODUCT(('Diário 1º PA'!$E$4:$E$2007='Analítico Cx.'!$B135)*('Diário 1º PA'!$B$4:$B$2007&gt;=E$4)*('Diário 1º PA'!$B$4:$B$2007&lt;=EOMONTH(E$4,0))*('Diário 1º PA'!$F$4:$F$2007))
+SUMPRODUCT(('Diário 2º PA'!$E$4:$E$1978='Analítico Cx.'!$B135)*('Diário 2º PA'!$B$4:$B$1978&gt;=E$4)*('Diário 2º PA'!$B$4:$B$1978&lt;=EOMONTH(E$4,0))*('Diário 2º PA'!$F$4:$F$1978))
+SUMPRODUCT(('Diário 3º PA'!$E$4:$E$1994='Analítico Cx.'!$B135)*('Diário 3º PA'!$B$4:$B$1994&gt;=E$4)*('Diário 3º PA'!$B$4:$B$1994&lt;=EOMONTH(E$4,0))*('Diário 3º PA'!$F$4:$F$1994))
+SUMPRODUCT(('Diário 4º PA'!$E$4:$E$2000='Analítico Cx.'!$B135)*('Diário 4º PA'!$B$4:$B$2000&gt;=E$4)*('Diário 4º PA'!$B$4:$B$2000&lt;=EOMONTH(E$4,0))*('Diário 4º PA'!$F$4:$F$2000))</f>
        <v>0</v>
      </c>
      <c r="F135" s="289">
        <f>SUMPRODUCT(('Diário 1º PA'!$E$4:$E$2007='Analítico Cx.'!$B135)*('Diário 1º PA'!$B$4:$B$2007&gt;=F$4)*('Diário 1º PA'!$B$4:$B$2007&lt;=EOMONTH(F$4,0))*('Diário 1º PA'!$F$4:$F$2007))
+SUMPRODUCT(('Diário 2º PA'!$E$4:$E$1978='Analítico Cx.'!$B135)*('Diário 2º PA'!$B$4:$B$1978&gt;=F$4)*('Diário 2º PA'!$B$4:$B$1978&lt;=EOMONTH(F$4,0))*('Diário 2º PA'!$F$4:$F$1978))
+SUMPRODUCT(('Diário 3º PA'!$E$4:$E$1994='Analítico Cx.'!$B135)*('Diário 3º PA'!$B$4:$B$1994&gt;=F$4)*('Diário 3º PA'!$B$4:$B$1994&lt;=EOMONTH(F$4,0))*('Diário 3º PA'!$F$4:$F$1994))
+SUMPRODUCT(('Diário 4º PA'!$E$4:$E$2000='Analítico Cx.'!$B135)*('Diário 4º PA'!$B$4:$B$2000&gt;=F$4)*('Diário 4º PA'!$B$4:$B$2000&lt;=EOMONTH(F$4,0))*('Diário 4º PA'!$F$4:$F$2000))</f>
        <v>0</v>
      </c>
      <c r="G135" s="289">
        <f>SUMPRODUCT(('Diário 1º PA'!$E$4:$E$2007='Analítico Cx.'!$B135)*('Diário 1º PA'!$B$4:$B$2007&gt;=G$4)*('Diário 1º PA'!$B$4:$B$2007&lt;=EOMONTH(G$4,0))*('Diário 1º PA'!$F$4:$F$2007))
+SUMPRODUCT(('Diário 2º PA'!$E$4:$E$1978='Analítico Cx.'!$B135)*('Diário 2º PA'!$B$4:$B$1978&gt;=G$4)*('Diário 2º PA'!$B$4:$B$1978&lt;=EOMONTH(G$4,0))*('Diário 2º PA'!$F$4:$F$1978))
+SUMPRODUCT(('Diário 3º PA'!$E$4:$E$1994='Analítico Cx.'!$B135)*('Diário 3º PA'!$B$4:$B$1994&gt;=G$4)*('Diário 3º PA'!$B$4:$B$1994&lt;=EOMONTH(G$4,0))*('Diário 3º PA'!$F$4:$F$1994))
+SUMPRODUCT(('Diário 4º PA'!$E$4:$E$2000='Analítico Cx.'!$B135)*('Diário 4º PA'!$B$4:$B$2000&gt;=G$4)*('Diário 4º PA'!$B$4:$B$2000&lt;=EOMONTH(G$4,0))*('Diário 4º PA'!$F$4:$F$2000))</f>
        <v>0</v>
      </c>
      <c r="H135" s="289">
        <f>SUMPRODUCT(('Diário 1º PA'!$E$4:$E$2007='Analítico Cx.'!$B135)*('Diário 1º PA'!$B$4:$B$2007&gt;=H$4)*('Diário 1º PA'!$B$4:$B$2007&lt;=EOMONTH(H$4,0))*('Diário 1º PA'!$F$4:$F$2007))
+SUMPRODUCT(('Diário 2º PA'!$E$4:$E$1978='Analítico Cx.'!$B135)*('Diário 2º PA'!$B$4:$B$1978&gt;=H$4)*('Diário 2º PA'!$B$4:$B$1978&lt;=EOMONTH(H$4,0))*('Diário 2º PA'!$F$4:$F$1978))
+SUMPRODUCT(('Diário 3º PA'!$E$4:$E$1994='Analítico Cx.'!$B135)*('Diário 3º PA'!$B$4:$B$1994&gt;=H$4)*('Diário 3º PA'!$B$4:$B$1994&lt;=EOMONTH(H$4,0))*('Diário 3º PA'!$F$4:$F$1994))
+SUMPRODUCT(('Diário 4º PA'!$E$4:$E$2000='Analítico Cx.'!$B135)*('Diário 4º PA'!$B$4:$B$2000&gt;=H$4)*('Diário 4º PA'!$B$4:$B$2000&lt;=EOMONTH(H$4,0))*('Diário 4º PA'!$F$4:$F$2000))</f>
        <v>0</v>
      </c>
      <c r="I135" s="289">
        <f>SUMPRODUCT(('Diário 1º PA'!$E$4:$E$2007='Analítico Cx.'!$B135)*('Diário 1º PA'!$B$4:$B$2007&gt;=I$4)*('Diário 1º PA'!$B$4:$B$2007&lt;=EOMONTH(I$4,0))*('Diário 1º PA'!$F$4:$F$2007))
+SUMPRODUCT(('Diário 2º PA'!$E$4:$E$1978='Analítico Cx.'!$B135)*('Diário 2º PA'!$B$4:$B$1978&gt;=I$4)*('Diário 2º PA'!$B$4:$B$1978&lt;=EOMONTH(I$4,0))*('Diário 2º PA'!$F$4:$F$1978))
+SUMPRODUCT(('Diário 3º PA'!$E$4:$E$1994='Analítico Cx.'!$B135)*('Diário 3º PA'!$B$4:$B$1994&gt;=I$4)*('Diário 3º PA'!$B$4:$B$1994&lt;=EOMONTH(I$4,0))*('Diário 3º PA'!$F$4:$F$1994))
+SUMPRODUCT(('Diário 4º PA'!$E$4:$E$2000='Analítico Cx.'!$B135)*('Diário 4º PA'!$B$4:$B$2000&gt;=I$4)*('Diário 4º PA'!$B$4:$B$2000&lt;=EOMONTH(I$4,0))*('Diário 4º PA'!$F$4:$F$2000))</f>
        <v>5861.25</v>
      </c>
      <c r="J135" s="289">
        <f>SUMPRODUCT(('Diário 1º PA'!$E$4:$E$2007='Analítico Cx.'!$B135)*('Diário 1º PA'!$B$4:$B$2007&gt;=J$4)*('Diário 1º PA'!$B$4:$B$2007&lt;=EOMONTH(J$4,0))*('Diário 1º PA'!$F$4:$F$2007))
+SUMPRODUCT(('Diário 2º PA'!$E$4:$E$1978='Analítico Cx.'!$B135)*('Diário 2º PA'!$B$4:$B$1978&gt;=J$4)*('Diário 2º PA'!$B$4:$B$1978&lt;=EOMONTH(J$4,0))*('Diário 2º PA'!$F$4:$F$1978))
+SUMPRODUCT(('Diário 3º PA'!$E$4:$E$1994='Analítico Cx.'!$B135)*('Diário 3º PA'!$B$4:$B$1994&gt;=J$4)*('Diário 3º PA'!$B$4:$B$1994&lt;=EOMONTH(J$4,0))*('Diário 3º PA'!$F$4:$F$1994))
+SUMPRODUCT(('Diário 4º PA'!$E$4:$E$2000='Analítico Cx.'!$B135)*('Diário 4º PA'!$B$4:$B$2000&gt;=J$4)*('Diário 4º PA'!$B$4:$B$2000&lt;=EOMONTH(J$4,0))*('Diário 4º PA'!$F$4:$F$2000))</f>
        <v>0</v>
      </c>
      <c r="K135" s="289">
        <f>SUMPRODUCT(('Diário 1º PA'!$E$4:$E$2007='Analítico Cx.'!$B135)*('Diário 1º PA'!$B$4:$B$2007&gt;=K$4)*('Diário 1º PA'!$B$4:$B$2007&lt;=EOMONTH(K$4,0))*('Diário 1º PA'!$F$4:$F$2007))
+SUMPRODUCT(('Diário 2º PA'!$E$4:$E$1978='Analítico Cx.'!$B135)*('Diário 2º PA'!$B$4:$B$1978&gt;=K$4)*('Diário 2º PA'!$B$4:$B$1978&lt;=EOMONTH(K$4,0))*('Diário 2º PA'!$F$4:$F$1978))
+SUMPRODUCT(('Diário 3º PA'!$E$4:$E$1994='Analítico Cx.'!$B135)*('Diário 3º PA'!$B$4:$B$1994&gt;=K$4)*('Diário 3º PA'!$B$4:$B$1994&lt;=EOMONTH(K$4,0))*('Diário 3º PA'!$F$4:$F$1994))
+SUMPRODUCT(('Diário 4º PA'!$E$4:$E$2000='Analítico Cx.'!$B135)*('Diário 4º PA'!$B$4:$B$2000&gt;=K$4)*('Diário 4º PA'!$B$4:$B$2000&lt;=EOMONTH(K$4,0))*('Diário 4º PA'!$F$4:$F$2000))</f>
        <v>0</v>
      </c>
      <c r="L135" s="289">
        <f>SUMPRODUCT(('Diário 1º PA'!$E$4:$E$2007='Analítico Cx.'!$B135)*('Diário 1º PA'!$B$4:$B$2007&gt;=L$4)*('Diário 1º PA'!$B$4:$B$2007&lt;=EOMONTH(L$4,0))*('Diário 1º PA'!$F$4:$F$2007))
+SUMPRODUCT(('Diário 2º PA'!$E$4:$E$1978='Analítico Cx.'!$B135)*('Diário 2º PA'!$B$4:$B$1978&gt;=L$4)*('Diário 2º PA'!$B$4:$B$1978&lt;=EOMONTH(L$4,0))*('Diário 2º PA'!$F$4:$F$1978))
+SUMPRODUCT(('Diário 3º PA'!$E$4:$E$1994='Analítico Cx.'!$B135)*('Diário 3º PA'!$B$4:$B$1994&gt;=L$4)*('Diário 3º PA'!$B$4:$B$1994&lt;=EOMONTH(L$4,0))*('Diário 3º PA'!$F$4:$F$1994))
+SUMPRODUCT(('Diário 4º PA'!$E$4:$E$2000='Analítico Cx.'!$B135)*('Diário 4º PA'!$B$4:$B$2000&gt;=L$4)*('Diário 4º PA'!$B$4:$B$2000&lt;=EOMONTH(L$4,0))*('Diário 4º PA'!$F$4:$F$2000))</f>
        <v>0</v>
      </c>
      <c r="M135" s="289">
        <f>SUMPRODUCT(('Diário 1º PA'!$E$4:$E$2007='Analítico Cx.'!$B135)*('Diário 1º PA'!$B$4:$B$2007&gt;=M$4)*('Diário 1º PA'!$B$4:$B$2007&lt;=EOMONTH(M$4,0))*('Diário 1º PA'!$F$4:$F$2007))
+SUMPRODUCT(('Diário 2º PA'!$E$4:$E$1978='Analítico Cx.'!$B135)*('Diário 2º PA'!$B$4:$B$1978&gt;=M$4)*('Diário 2º PA'!$B$4:$B$1978&lt;=EOMONTH(M$4,0))*('Diário 2º PA'!$F$4:$F$1978))
+SUMPRODUCT(('Diário 3º PA'!$E$4:$E$1994='Analítico Cx.'!$B135)*('Diário 3º PA'!$B$4:$B$1994&gt;=M$4)*('Diário 3º PA'!$B$4:$B$1994&lt;=EOMONTH(M$4,0))*('Diário 3º PA'!$F$4:$F$1994))
+SUMPRODUCT(('Diário 4º PA'!$E$4:$E$2000='Analítico Cx.'!$B135)*('Diário 4º PA'!$B$4:$B$2000&gt;=M$4)*('Diário 4º PA'!$B$4:$B$2000&lt;=EOMONTH(M$4,0))*('Diário 4º PA'!$F$4:$F$2000))</f>
        <v>0</v>
      </c>
      <c r="N135" s="289">
        <f>SUMPRODUCT(('Diário 1º PA'!$E$4:$E$2007='Analítico Cx.'!$B135)*('Diário 1º PA'!$B$4:$B$2007&gt;=N$4)*('Diário 1º PA'!$B$4:$B$2007&lt;=EOMONTH(N$4,0))*('Diário 1º PA'!$F$4:$F$2007))
+SUMPRODUCT(('Diário 2º PA'!$E$4:$E$1978='Analítico Cx.'!$B135)*('Diário 2º PA'!$B$4:$B$1978&gt;=N$4)*('Diário 2º PA'!$B$4:$B$1978&lt;=EOMONTH(N$4,0))*('Diário 2º PA'!$F$4:$F$1978))
+SUMPRODUCT(('Diário 3º PA'!$E$4:$E$1994='Analítico Cx.'!$B135)*('Diário 3º PA'!$B$4:$B$1994&gt;=N$4)*('Diário 3º PA'!$B$4:$B$1994&lt;=EOMONTH(N$4,0))*('Diário 3º PA'!$F$4:$F$1994))
+SUMPRODUCT(('Diário 4º PA'!$E$4:$E$2000='Analítico Cx.'!$B135)*('Diário 4º PA'!$B$4:$B$2000&gt;=N$4)*('Diário 4º PA'!$B$4:$B$2000&lt;=EOMONTH(N$4,0))*('Diário 4º PA'!$F$4:$F$2000))</f>
        <v>0</v>
      </c>
      <c r="O135" s="315">
        <f t="shared" ref="O135:O148" si="22">SUM(C135:N135)</f>
        <v>11889.25</v>
      </c>
      <c r="P135" s="316">
        <f t="shared" ref="P135:P151" si="23">IF($O$151=0,0,O135/$O$151)</f>
        <v>5.7759442350329641E-4</v>
      </c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</row>
    <row r="136" spans="1:26" ht="23.25" customHeight="1" x14ac:dyDescent="0.25">
      <c r="A136" s="331" t="s">
        <v>367</v>
      </c>
      <c r="B136" s="332" t="s">
        <v>368</v>
      </c>
      <c r="C136" s="289">
        <f>SUMPRODUCT(('Diário 1º PA'!$E$4:$E$2007='Analítico Cx.'!$B136)*('Diário 1º PA'!$B$4:$B$2007&gt;=C$4)*('Diário 1º PA'!$B$4:$B$2007&lt;=EOMONTH(C$4,0))*('Diário 1º PA'!$F$4:$F$2007))
+SUMPRODUCT(('Diário 2º PA'!$E$4:$E$1978='Analítico Cx.'!$B136)*('Diário 2º PA'!$B$4:$B$1978&gt;=C$4)*('Diário 2º PA'!$B$4:$B$1978&lt;=EOMONTH(C$4,0))*('Diário 2º PA'!$F$4:$F$1978))
+SUMPRODUCT(('Diário 3º PA'!$E$4:$E$1994='Analítico Cx.'!$B136)*('Diário 3º PA'!$B$4:$B$1994&gt;=C$4)*('Diário 3º PA'!$B$4:$B$1994&lt;=EOMONTH(C$4,0))*('Diário 3º PA'!$F$4:$F$1994))
+SUMPRODUCT(('Diário 4º PA'!$E$4:$E$2000='Analítico Cx.'!$B136)*('Diário 4º PA'!$B$4:$B$2000&gt;=C$4)*('Diário 4º PA'!$B$4:$B$2000&lt;=EOMONTH(C$4,0))*('Diário 4º PA'!$F$4:$F$2000))</f>
        <v>17334.34</v>
      </c>
      <c r="D136" s="289">
        <f>SUMPRODUCT(('Diário 1º PA'!$E$4:$E$2007='Analítico Cx.'!$B136)*('Diário 1º PA'!$B$4:$B$2007&gt;=D$4)*('Diário 1º PA'!$B$4:$B$2007&lt;=EOMONTH(D$4,0))*('Diário 1º PA'!$F$4:$F$2007))
+SUMPRODUCT(('Diário 2º PA'!$E$4:$E$1978='Analítico Cx.'!$B136)*('Diário 2º PA'!$B$4:$B$1978&gt;=D$4)*('Diário 2º PA'!$B$4:$B$1978&lt;=EOMONTH(D$4,0))*('Diário 2º PA'!$F$4:$F$1978))
+SUMPRODUCT(('Diário 3º PA'!$E$4:$E$1994='Analítico Cx.'!$B136)*('Diário 3º PA'!$B$4:$B$1994&gt;=D$4)*('Diário 3º PA'!$B$4:$B$1994&lt;=EOMONTH(D$4,0))*('Diário 3º PA'!$F$4:$F$1994))
+SUMPRODUCT(('Diário 4º PA'!$E$4:$E$2000='Analítico Cx.'!$B136)*('Diário 4º PA'!$B$4:$B$2000&gt;=D$4)*('Diário 4º PA'!$B$4:$B$2000&lt;=EOMONTH(D$4,0))*('Diário 4º PA'!$F$4:$F$2000))</f>
        <v>0</v>
      </c>
      <c r="E136" s="289">
        <f>SUMPRODUCT(('Diário 1º PA'!$E$4:$E$2007='Analítico Cx.'!$B136)*('Diário 1º PA'!$B$4:$B$2007&gt;=E$4)*('Diário 1º PA'!$B$4:$B$2007&lt;=EOMONTH(E$4,0))*('Diário 1º PA'!$F$4:$F$2007))
+SUMPRODUCT(('Diário 2º PA'!$E$4:$E$1978='Analítico Cx.'!$B136)*('Diário 2º PA'!$B$4:$B$1978&gt;=E$4)*('Diário 2º PA'!$B$4:$B$1978&lt;=EOMONTH(E$4,0))*('Diário 2º PA'!$F$4:$F$1978))
+SUMPRODUCT(('Diário 3º PA'!$E$4:$E$1994='Analítico Cx.'!$B136)*('Diário 3º PA'!$B$4:$B$1994&gt;=E$4)*('Diário 3º PA'!$B$4:$B$1994&lt;=EOMONTH(E$4,0))*('Diário 3º PA'!$F$4:$F$1994))
+SUMPRODUCT(('Diário 4º PA'!$E$4:$E$2000='Analítico Cx.'!$B136)*('Diário 4º PA'!$B$4:$B$2000&gt;=E$4)*('Diário 4º PA'!$B$4:$B$2000&lt;=EOMONTH(E$4,0))*('Diário 4º PA'!$F$4:$F$2000))</f>
        <v>0</v>
      </c>
      <c r="F136" s="289">
        <f>SUMPRODUCT(('Diário 1º PA'!$E$4:$E$2007='Analítico Cx.'!$B136)*('Diário 1º PA'!$B$4:$B$2007&gt;=F$4)*('Diário 1º PA'!$B$4:$B$2007&lt;=EOMONTH(F$4,0))*('Diário 1º PA'!$F$4:$F$2007))
+SUMPRODUCT(('Diário 2º PA'!$E$4:$E$1978='Analítico Cx.'!$B136)*('Diário 2º PA'!$B$4:$B$1978&gt;=F$4)*('Diário 2º PA'!$B$4:$B$1978&lt;=EOMONTH(F$4,0))*('Diário 2º PA'!$F$4:$F$1978))
+SUMPRODUCT(('Diário 3º PA'!$E$4:$E$1994='Analítico Cx.'!$B136)*('Diário 3º PA'!$B$4:$B$1994&gt;=F$4)*('Diário 3º PA'!$B$4:$B$1994&lt;=EOMONTH(F$4,0))*('Diário 3º PA'!$F$4:$F$1994))
+SUMPRODUCT(('Diário 4º PA'!$E$4:$E$2000='Analítico Cx.'!$B136)*('Diário 4º PA'!$B$4:$B$2000&gt;=F$4)*('Diário 4º PA'!$B$4:$B$2000&lt;=EOMONTH(F$4,0))*('Diário 4º PA'!$F$4:$F$2000))</f>
        <v>0</v>
      </c>
      <c r="G136" s="289">
        <f>SUMPRODUCT(('Diário 1º PA'!$E$4:$E$2007='Analítico Cx.'!$B136)*('Diário 1º PA'!$B$4:$B$2007&gt;=G$4)*('Diário 1º PA'!$B$4:$B$2007&lt;=EOMONTH(G$4,0))*('Diário 1º PA'!$F$4:$F$2007))
+SUMPRODUCT(('Diário 2º PA'!$E$4:$E$1978='Analítico Cx.'!$B136)*('Diário 2º PA'!$B$4:$B$1978&gt;=G$4)*('Diário 2º PA'!$B$4:$B$1978&lt;=EOMONTH(G$4,0))*('Diário 2º PA'!$F$4:$F$1978))
+SUMPRODUCT(('Diário 3º PA'!$E$4:$E$1994='Analítico Cx.'!$B136)*('Diário 3º PA'!$B$4:$B$1994&gt;=G$4)*('Diário 3º PA'!$B$4:$B$1994&lt;=EOMONTH(G$4,0))*('Diário 3º PA'!$F$4:$F$1994))
+SUMPRODUCT(('Diário 4º PA'!$E$4:$E$2000='Analítico Cx.'!$B136)*('Diário 4º PA'!$B$4:$B$2000&gt;=G$4)*('Diário 4º PA'!$B$4:$B$2000&lt;=EOMONTH(G$4,0))*('Diário 4º PA'!$F$4:$F$2000))</f>
        <v>0</v>
      </c>
      <c r="H136" s="289">
        <f>SUMPRODUCT(('Diário 1º PA'!$E$4:$E$2007='Analítico Cx.'!$B136)*('Diário 1º PA'!$B$4:$B$2007&gt;=H$4)*('Diário 1º PA'!$B$4:$B$2007&lt;=EOMONTH(H$4,0))*('Diário 1º PA'!$F$4:$F$2007))
+SUMPRODUCT(('Diário 2º PA'!$E$4:$E$1978='Analítico Cx.'!$B136)*('Diário 2º PA'!$B$4:$B$1978&gt;=H$4)*('Diário 2º PA'!$B$4:$B$1978&lt;=EOMONTH(H$4,0))*('Diário 2º PA'!$F$4:$F$1978))
+SUMPRODUCT(('Diário 3º PA'!$E$4:$E$1994='Analítico Cx.'!$B136)*('Diário 3º PA'!$B$4:$B$1994&gt;=H$4)*('Diário 3º PA'!$B$4:$B$1994&lt;=EOMONTH(H$4,0))*('Diário 3º PA'!$F$4:$F$1994))
+SUMPRODUCT(('Diário 4º PA'!$E$4:$E$2000='Analítico Cx.'!$B136)*('Diário 4º PA'!$B$4:$B$2000&gt;=H$4)*('Diário 4º PA'!$B$4:$B$2000&lt;=EOMONTH(H$4,0))*('Diário 4º PA'!$F$4:$F$2000))</f>
        <v>0</v>
      </c>
      <c r="I136" s="289">
        <f>SUMPRODUCT(('Diário 1º PA'!$E$4:$E$2007='Analítico Cx.'!$B136)*('Diário 1º PA'!$B$4:$B$2007&gt;=I$4)*('Diário 1º PA'!$B$4:$B$2007&lt;=EOMONTH(I$4,0))*('Diário 1º PA'!$F$4:$F$2007))
+SUMPRODUCT(('Diário 2º PA'!$E$4:$E$1978='Analítico Cx.'!$B136)*('Diário 2º PA'!$B$4:$B$1978&gt;=I$4)*('Diário 2º PA'!$B$4:$B$1978&lt;=EOMONTH(I$4,0))*('Diário 2º PA'!$F$4:$F$1978))
+SUMPRODUCT(('Diário 3º PA'!$E$4:$E$1994='Analítico Cx.'!$B136)*('Diário 3º PA'!$B$4:$B$1994&gt;=I$4)*('Diário 3º PA'!$B$4:$B$1994&lt;=EOMONTH(I$4,0))*('Diário 3º PA'!$F$4:$F$1994))
+SUMPRODUCT(('Diário 4º PA'!$E$4:$E$2000='Analítico Cx.'!$B136)*('Diário 4º PA'!$B$4:$B$2000&gt;=I$4)*('Diário 4º PA'!$B$4:$B$2000&lt;=EOMONTH(I$4,0))*('Diário 4º PA'!$F$4:$F$2000))</f>
        <v>0</v>
      </c>
      <c r="J136" s="289">
        <f>SUMPRODUCT(('Diário 1º PA'!$E$4:$E$2007='Analítico Cx.'!$B136)*('Diário 1º PA'!$B$4:$B$2007&gt;=J$4)*('Diário 1º PA'!$B$4:$B$2007&lt;=EOMONTH(J$4,0))*('Diário 1º PA'!$F$4:$F$2007))
+SUMPRODUCT(('Diário 2º PA'!$E$4:$E$1978='Analítico Cx.'!$B136)*('Diário 2º PA'!$B$4:$B$1978&gt;=J$4)*('Diário 2º PA'!$B$4:$B$1978&lt;=EOMONTH(J$4,0))*('Diário 2º PA'!$F$4:$F$1978))
+SUMPRODUCT(('Diário 3º PA'!$E$4:$E$1994='Analítico Cx.'!$B136)*('Diário 3º PA'!$B$4:$B$1994&gt;=J$4)*('Diário 3º PA'!$B$4:$B$1994&lt;=EOMONTH(J$4,0))*('Diário 3º PA'!$F$4:$F$1994))
+SUMPRODUCT(('Diário 4º PA'!$E$4:$E$2000='Analítico Cx.'!$B136)*('Diário 4º PA'!$B$4:$B$2000&gt;=J$4)*('Diário 4º PA'!$B$4:$B$2000&lt;=EOMONTH(J$4,0))*('Diário 4º PA'!$F$4:$F$2000))</f>
        <v>0</v>
      </c>
      <c r="K136" s="289">
        <f>SUMPRODUCT(('Diário 1º PA'!$E$4:$E$2007='Analítico Cx.'!$B136)*('Diário 1º PA'!$B$4:$B$2007&gt;=K$4)*('Diário 1º PA'!$B$4:$B$2007&lt;=EOMONTH(K$4,0))*('Diário 1º PA'!$F$4:$F$2007))
+SUMPRODUCT(('Diário 2º PA'!$E$4:$E$1978='Analítico Cx.'!$B136)*('Diário 2º PA'!$B$4:$B$1978&gt;=K$4)*('Diário 2º PA'!$B$4:$B$1978&lt;=EOMONTH(K$4,0))*('Diário 2º PA'!$F$4:$F$1978))
+SUMPRODUCT(('Diário 3º PA'!$E$4:$E$1994='Analítico Cx.'!$B136)*('Diário 3º PA'!$B$4:$B$1994&gt;=K$4)*('Diário 3º PA'!$B$4:$B$1994&lt;=EOMONTH(K$4,0))*('Diário 3º PA'!$F$4:$F$1994))
+SUMPRODUCT(('Diário 4º PA'!$E$4:$E$2000='Analítico Cx.'!$B136)*('Diário 4º PA'!$B$4:$B$2000&gt;=K$4)*('Diário 4º PA'!$B$4:$B$2000&lt;=EOMONTH(K$4,0))*('Diário 4º PA'!$F$4:$F$2000))</f>
        <v>0</v>
      </c>
      <c r="L136" s="289">
        <f>SUMPRODUCT(('Diário 1º PA'!$E$4:$E$2007='Analítico Cx.'!$B136)*('Diário 1º PA'!$B$4:$B$2007&gt;=L$4)*('Diário 1º PA'!$B$4:$B$2007&lt;=EOMONTH(L$4,0))*('Diário 1º PA'!$F$4:$F$2007))
+SUMPRODUCT(('Diário 2º PA'!$E$4:$E$1978='Analítico Cx.'!$B136)*('Diário 2º PA'!$B$4:$B$1978&gt;=L$4)*('Diário 2º PA'!$B$4:$B$1978&lt;=EOMONTH(L$4,0))*('Diário 2º PA'!$F$4:$F$1978))
+SUMPRODUCT(('Diário 3º PA'!$E$4:$E$1994='Analítico Cx.'!$B136)*('Diário 3º PA'!$B$4:$B$1994&gt;=L$4)*('Diário 3º PA'!$B$4:$B$1994&lt;=EOMONTH(L$4,0))*('Diário 3º PA'!$F$4:$F$1994))
+SUMPRODUCT(('Diário 4º PA'!$E$4:$E$2000='Analítico Cx.'!$B136)*('Diário 4º PA'!$B$4:$B$2000&gt;=L$4)*('Diário 4º PA'!$B$4:$B$2000&lt;=EOMONTH(L$4,0))*('Diário 4º PA'!$F$4:$F$2000))</f>
        <v>0</v>
      </c>
      <c r="M136" s="289">
        <f>SUMPRODUCT(('Diário 1º PA'!$E$4:$E$2007='Analítico Cx.'!$B136)*('Diário 1º PA'!$B$4:$B$2007&gt;=M$4)*('Diário 1º PA'!$B$4:$B$2007&lt;=EOMONTH(M$4,0))*('Diário 1º PA'!$F$4:$F$2007))
+SUMPRODUCT(('Diário 2º PA'!$E$4:$E$1978='Analítico Cx.'!$B136)*('Diário 2º PA'!$B$4:$B$1978&gt;=M$4)*('Diário 2º PA'!$B$4:$B$1978&lt;=EOMONTH(M$4,0))*('Diário 2º PA'!$F$4:$F$1978))
+SUMPRODUCT(('Diário 3º PA'!$E$4:$E$1994='Analítico Cx.'!$B136)*('Diário 3º PA'!$B$4:$B$1994&gt;=M$4)*('Diário 3º PA'!$B$4:$B$1994&lt;=EOMONTH(M$4,0))*('Diário 3º PA'!$F$4:$F$1994))
+SUMPRODUCT(('Diário 4º PA'!$E$4:$E$2000='Analítico Cx.'!$B136)*('Diário 4º PA'!$B$4:$B$2000&gt;=M$4)*('Diário 4º PA'!$B$4:$B$2000&lt;=EOMONTH(M$4,0))*('Diário 4º PA'!$F$4:$F$2000))</f>
        <v>0</v>
      </c>
      <c r="N136" s="289">
        <f>SUMPRODUCT(('Diário 1º PA'!$E$4:$E$2007='Analítico Cx.'!$B136)*('Diário 1º PA'!$B$4:$B$2007&gt;=N$4)*('Diário 1º PA'!$B$4:$B$2007&lt;=EOMONTH(N$4,0))*('Diário 1º PA'!$F$4:$F$2007))
+SUMPRODUCT(('Diário 2º PA'!$E$4:$E$1978='Analítico Cx.'!$B136)*('Diário 2º PA'!$B$4:$B$1978&gt;=N$4)*('Diário 2º PA'!$B$4:$B$1978&lt;=EOMONTH(N$4,0))*('Diário 2º PA'!$F$4:$F$1978))
+SUMPRODUCT(('Diário 3º PA'!$E$4:$E$1994='Analítico Cx.'!$B136)*('Diário 3º PA'!$B$4:$B$1994&gt;=N$4)*('Diário 3º PA'!$B$4:$B$1994&lt;=EOMONTH(N$4,0))*('Diário 3º PA'!$F$4:$F$1994))
+SUMPRODUCT(('Diário 4º PA'!$E$4:$E$2000='Analítico Cx.'!$B136)*('Diário 4º PA'!$B$4:$B$2000&gt;=N$4)*('Diário 4º PA'!$B$4:$B$2000&lt;=EOMONTH(N$4,0))*('Diário 4º PA'!$F$4:$F$2000))</f>
        <v>0</v>
      </c>
      <c r="O136" s="315">
        <f t="shared" si="22"/>
        <v>17334.34</v>
      </c>
      <c r="P136" s="316">
        <f t="shared" si="23"/>
        <v>8.4212360906786641E-4</v>
      </c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</row>
    <row r="137" spans="1:26" ht="23.25" customHeight="1" x14ac:dyDescent="0.25">
      <c r="A137" s="331" t="s">
        <v>369</v>
      </c>
      <c r="B137" s="332" t="s">
        <v>370</v>
      </c>
      <c r="C137" s="289">
        <f>SUMPRODUCT(('Diário 1º PA'!$E$4:$E$2007='Analítico Cx.'!$B137)*('Diário 1º PA'!$B$4:$B$2007&gt;=C$4)*('Diário 1º PA'!$B$4:$B$2007&lt;=EOMONTH(C$4,0))*('Diário 1º PA'!$F$4:$F$2007))
+SUMPRODUCT(('Diário 2º PA'!$E$4:$E$1978='Analítico Cx.'!$B137)*('Diário 2º PA'!$B$4:$B$1978&gt;=C$4)*('Diário 2º PA'!$B$4:$B$1978&lt;=EOMONTH(C$4,0))*('Diário 2º PA'!$F$4:$F$1978))
+SUMPRODUCT(('Diário 3º PA'!$E$4:$E$1994='Analítico Cx.'!$B137)*('Diário 3º PA'!$B$4:$B$1994&gt;=C$4)*('Diário 3º PA'!$B$4:$B$1994&lt;=EOMONTH(C$4,0))*('Diário 3º PA'!$F$4:$F$1994))
+SUMPRODUCT(('Diário 4º PA'!$E$4:$E$2000='Analítico Cx.'!$B137)*('Diário 4º PA'!$B$4:$B$2000&gt;=C$4)*('Diário 4º PA'!$B$4:$B$2000&lt;=EOMONTH(C$4,0))*('Diário 4º PA'!$F$4:$F$2000))</f>
        <v>2599.81</v>
      </c>
      <c r="D137" s="289">
        <f>SUMPRODUCT(('Diário 1º PA'!$E$4:$E$2007='Analítico Cx.'!$B137)*('Diário 1º PA'!$B$4:$B$2007&gt;=D$4)*('Diário 1º PA'!$B$4:$B$2007&lt;=EOMONTH(D$4,0))*('Diário 1º PA'!$F$4:$F$2007))
+SUMPRODUCT(('Diário 2º PA'!$E$4:$E$1978='Analítico Cx.'!$B137)*('Diário 2º PA'!$B$4:$B$1978&gt;=D$4)*('Diário 2º PA'!$B$4:$B$1978&lt;=EOMONTH(D$4,0))*('Diário 2º PA'!$F$4:$F$1978))
+SUMPRODUCT(('Diário 3º PA'!$E$4:$E$1994='Analítico Cx.'!$B137)*('Diário 3º PA'!$B$4:$B$1994&gt;=D$4)*('Diário 3º PA'!$B$4:$B$1994&lt;=EOMONTH(D$4,0))*('Diário 3º PA'!$F$4:$F$1994))
+SUMPRODUCT(('Diário 4º PA'!$E$4:$E$2000='Analítico Cx.'!$B137)*('Diário 4º PA'!$B$4:$B$2000&gt;=D$4)*('Diário 4º PA'!$B$4:$B$2000&lt;=EOMONTH(D$4,0))*('Diário 4º PA'!$F$4:$F$2000))</f>
        <v>46173.939999999995</v>
      </c>
      <c r="E137" s="289">
        <f>SUMPRODUCT(('Diário 1º PA'!$E$4:$E$2007='Analítico Cx.'!$B137)*('Diário 1º PA'!$B$4:$B$2007&gt;=E$4)*('Diário 1º PA'!$B$4:$B$2007&lt;=EOMONTH(E$4,0))*('Diário 1º PA'!$F$4:$F$2007))
+SUMPRODUCT(('Diário 2º PA'!$E$4:$E$1978='Analítico Cx.'!$B137)*('Diário 2º PA'!$B$4:$B$1978&gt;=E$4)*('Diário 2º PA'!$B$4:$B$1978&lt;=EOMONTH(E$4,0))*('Diário 2º PA'!$F$4:$F$1978))
+SUMPRODUCT(('Diário 3º PA'!$E$4:$E$1994='Analítico Cx.'!$B137)*('Diário 3º PA'!$B$4:$B$1994&gt;=E$4)*('Diário 3º PA'!$B$4:$B$1994&lt;=EOMONTH(E$4,0))*('Diário 3º PA'!$F$4:$F$1994))
+SUMPRODUCT(('Diário 4º PA'!$E$4:$E$2000='Analítico Cx.'!$B137)*('Diário 4º PA'!$B$4:$B$2000&gt;=E$4)*('Diário 4º PA'!$B$4:$B$2000&lt;=EOMONTH(E$4,0))*('Diário 4º PA'!$F$4:$F$2000))</f>
        <v>69786.149999999994</v>
      </c>
      <c r="F137" s="289">
        <f>SUMPRODUCT(('Diário 1º PA'!$E$4:$E$2007='Analítico Cx.'!$B137)*('Diário 1º PA'!$B$4:$B$2007&gt;=F$4)*('Diário 1º PA'!$B$4:$B$2007&lt;=EOMONTH(F$4,0))*('Diário 1º PA'!$F$4:$F$2007))
+SUMPRODUCT(('Diário 2º PA'!$E$4:$E$1978='Analítico Cx.'!$B137)*('Diário 2º PA'!$B$4:$B$1978&gt;=F$4)*('Diário 2º PA'!$B$4:$B$1978&lt;=EOMONTH(F$4,0))*('Diário 2º PA'!$F$4:$F$1978))
+SUMPRODUCT(('Diário 3º PA'!$E$4:$E$1994='Analítico Cx.'!$B137)*('Diário 3º PA'!$B$4:$B$1994&gt;=F$4)*('Diário 3º PA'!$B$4:$B$1994&lt;=EOMONTH(F$4,0))*('Diário 3º PA'!$F$4:$F$1994))
+SUMPRODUCT(('Diário 4º PA'!$E$4:$E$2000='Analítico Cx.'!$B137)*('Diário 4º PA'!$B$4:$B$2000&gt;=F$4)*('Diário 4º PA'!$B$4:$B$2000&lt;=EOMONTH(F$4,0))*('Diário 4º PA'!$F$4:$F$2000))</f>
        <v>51985.84</v>
      </c>
      <c r="G137" s="289">
        <f>SUMPRODUCT(('Diário 1º PA'!$E$4:$E$2007='Analítico Cx.'!$B137)*('Diário 1º PA'!$B$4:$B$2007&gt;=G$4)*('Diário 1º PA'!$B$4:$B$2007&lt;=EOMONTH(G$4,0))*('Diário 1º PA'!$F$4:$F$2007))
+SUMPRODUCT(('Diário 2º PA'!$E$4:$E$1978='Analítico Cx.'!$B137)*('Diário 2º PA'!$B$4:$B$1978&gt;=G$4)*('Diário 2º PA'!$B$4:$B$1978&lt;=EOMONTH(G$4,0))*('Diário 2º PA'!$F$4:$F$1978))
+SUMPRODUCT(('Diário 3º PA'!$E$4:$E$1994='Analítico Cx.'!$B137)*('Diário 3º PA'!$B$4:$B$1994&gt;=G$4)*('Diário 3º PA'!$B$4:$B$1994&lt;=EOMONTH(G$4,0))*('Diário 3º PA'!$F$4:$F$1994))
+SUMPRODUCT(('Diário 4º PA'!$E$4:$E$2000='Analítico Cx.'!$B137)*('Diário 4º PA'!$B$4:$B$2000&gt;=G$4)*('Diário 4º PA'!$B$4:$B$2000&lt;=EOMONTH(G$4,0))*('Diário 4º PA'!$F$4:$F$2000))</f>
        <v>11336.36</v>
      </c>
      <c r="H137" s="289">
        <f>SUMPRODUCT(('Diário 1º PA'!$E$4:$E$2007='Analítico Cx.'!$B137)*('Diário 1º PA'!$B$4:$B$2007&gt;=H$4)*('Diário 1º PA'!$B$4:$B$2007&lt;=EOMONTH(H$4,0))*('Diário 1º PA'!$F$4:$F$2007))
+SUMPRODUCT(('Diário 2º PA'!$E$4:$E$1978='Analítico Cx.'!$B137)*('Diário 2º PA'!$B$4:$B$1978&gt;=H$4)*('Diário 2º PA'!$B$4:$B$1978&lt;=EOMONTH(H$4,0))*('Diário 2º PA'!$F$4:$F$1978))
+SUMPRODUCT(('Diário 3º PA'!$E$4:$E$1994='Analítico Cx.'!$B137)*('Diário 3º PA'!$B$4:$B$1994&gt;=H$4)*('Diário 3º PA'!$B$4:$B$1994&lt;=EOMONTH(H$4,0))*('Diário 3º PA'!$F$4:$F$1994))
+SUMPRODUCT(('Diário 4º PA'!$E$4:$E$2000='Analítico Cx.'!$B137)*('Diário 4º PA'!$B$4:$B$2000&gt;=H$4)*('Diário 4º PA'!$B$4:$B$2000&lt;=EOMONTH(H$4,0))*('Diário 4º PA'!$F$4:$F$2000))</f>
        <v>2291.96</v>
      </c>
      <c r="I137" s="289">
        <f>SUMPRODUCT(('Diário 1º PA'!$E$4:$E$2007='Analítico Cx.'!$B137)*('Diário 1º PA'!$B$4:$B$2007&gt;=I$4)*('Diário 1º PA'!$B$4:$B$2007&lt;=EOMONTH(I$4,0))*('Diário 1º PA'!$F$4:$F$2007))
+SUMPRODUCT(('Diário 2º PA'!$E$4:$E$1978='Analítico Cx.'!$B137)*('Diário 2º PA'!$B$4:$B$1978&gt;=I$4)*('Diário 2º PA'!$B$4:$B$1978&lt;=EOMONTH(I$4,0))*('Diário 2º PA'!$F$4:$F$1978))
+SUMPRODUCT(('Diário 3º PA'!$E$4:$E$1994='Analítico Cx.'!$B137)*('Diário 3º PA'!$B$4:$B$1994&gt;=I$4)*('Diário 3º PA'!$B$4:$B$1994&lt;=EOMONTH(I$4,0))*('Diário 3º PA'!$F$4:$F$1994))
+SUMPRODUCT(('Diário 4º PA'!$E$4:$E$2000='Analítico Cx.'!$B137)*('Diário 4º PA'!$B$4:$B$2000&gt;=I$4)*('Diário 4º PA'!$B$4:$B$2000&lt;=EOMONTH(I$4,0))*('Diário 4º PA'!$F$4:$F$2000))</f>
        <v>14697</v>
      </c>
      <c r="J137" s="289">
        <f>SUMPRODUCT(('Diário 1º PA'!$E$4:$E$2007='Analítico Cx.'!$B137)*('Diário 1º PA'!$B$4:$B$2007&gt;=J$4)*('Diário 1º PA'!$B$4:$B$2007&lt;=EOMONTH(J$4,0))*('Diário 1º PA'!$F$4:$F$2007))
+SUMPRODUCT(('Diário 2º PA'!$E$4:$E$1978='Analítico Cx.'!$B137)*('Diário 2º PA'!$B$4:$B$1978&gt;=J$4)*('Diário 2º PA'!$B$4:$B$1978&lt;=EOMONTH(J$4,0))*('Diário 2º PA'!$F$4:$F$1978))
+SUMPRODUCT(('Diário 3º PA'!$E$4:$E$1994='Analítico Cx.'!$B137)*('Diário 3º PA'!$B$4:$B$1994&gt;=J$4)*('Diário 3º PA'!$B$4:$B$1994&lt;=EOMONTH(J$4,0))*('Diário 3º PA'!$F$4:$F$1994))
+SUMPRODUCT(('Diário 4º PA'!$E$4:$E$2000='Analítico Cx.'!$B137)*('Diário 4º PA'!$B$4:$B$2000&gt;=J$4)*('Diário 4º PA'!$B$4:$B$2000&lt;=EOMONTH(J$4,0))*('Diário 4º PA'!$F$4:$F$2000))</f>
        <v>0</v>
      </c>
      <c r="K137" s="289">
        <f>SUMPRODUCT(('Diário 1º PA'!$E$4:$E$2007='Analítico Cx.'!$B137)*('Diário 1º PA'!$B$4:$B$2007&gt;=K$4)*('Diário 1º PA'!$B$4:$B$2007&lt;=EOMONTH(K$4,0))*('Diário 1º PA'!$F$4:$F$2007))
+SUMPRODUCT(('Diário 2º PA'!$E$4:$E$1978='Analítico Cx.'!$B137)*('Diário 2º PA'!$B$4:$B$1978&gt;=K$4)*('Diário 2º PA'!$B$4:$B$1978&lt;=EOMONTH(K$4,0))*('Diário 2º PA'!$F$4:$F$1978))
+SUMPRODUCT(('Diário 3º PA'!$E$4:$E$1994='Analítico Cx.'!$B137)*('Diário 3º PA'!$B$4:$B$1994&gt;=K$4)*('Diário 3º PA'!$B$4:$B$1994&lt;=EOMONTH(K$4,0))*('Diário 3º PA'!$F$4:$F$1994))
+SUMPRODUCT(('Diário 4º PA'!$E$4:$E$2000='Analítico Cx.'!$B137)*('Diário 4º PA'!$B$4:$B$2000&gt;=K$4)*('Diário 4º PA'!$B$4:$B$2000&lt;=EOMONTH(K$4,0))*('Diário 4º PA'!$F$4:$F$2000))</f>
        <v>0</v>
      </c>
      <c r="L137" s="289">
        <f>SUMPRODUCT(('Diário 1º PA'!$E$4:$E$2007='Analítico Cx.'!$B137)*('Diário 1º PA'!$B$4:$B$2007&gt;=L$4)*('Diário 1º PA'!$B$4:$B$2007&lt;=EOMONTH(L$4,0))*('Diário 1º PA'!$F$4:$F$2007))
+SUMPRODUCT(('Diário 2º PA'!$E$4:$E$1978='Analítico Cx.'!$B137)*('Diário 2º PA'!$B$4:$B$1978&gt;=L$4)*('Diário 2º PA'!$B$4:$B$1978&lt;=EOMONTH(L$4,0))*('Diário 2º PA'!$F$4:$F$1978))
+SUMPRODUCT(('Diário 3º PA'!$E$4:$E$1994='Analítico Cx.'!$B137)*('Diário 3º PA'!$B$4:$B$1994&gt;=L$4)*('Diário 3º PA'!$B$4:$B$1994&lt;=EOMONTH(L$4,0))*('Diário 3º PA'!$F$4:$F$1994))
+SUMPRODUCT(('Diário 4º PA'!$E$4:$E$2000='Analítico Cx.'!$B137)*('Diário 4º PA'!$B$4:$B$2000&gt;=L$4)*('Diário 4º PA'!$B$4:$B$2000&lt;=EOMONTH(L$4,0))*('Diário 4º PA'!$F$4:$F$2000))</f>
        <v>0</v>
      </c>
      <c r="M137" s="289">
        <f>SUMPRODUCT(('Diário 1º PA'!$E$4:$E$2007='Analítico Cx.'!$B137)*('Diário 1º PA'!$B$4:$B$2007&gt;=M$4)*('Diário 1º PA'!$B$4:$B$2007&lt;=EOMONTH(M$4,0))*('Diário 1º PA'!$F$4:$F$2007))
+SUMPRODUCT(('Diário 2º PA'!$E$4:$E$1978='Analítico Cx.'!$B137)*('Diário 2º PA'!$B$4:$B$1978&gt;=M$4)*('Diário 2º PA'!$B$4:$B$1978&lt;=EOMONTH(M$4,0))*('Diário 2º PA'!$F$4:$F$1978))
+SUMPRODUCT(('Diário 3º PA'!$E$4:$E$1994='Analítico Cx.'!$B137)*('Diário 3º PA'!$B$4:$B$1994&gt;=M$4)*('Diário 3º PA'!$B$4:$B$1994&lt;=EOMONTH(M$4,0))*('Diário 3º PA'!$F$4:$F$1994))
+SUMPRODUCT(('Diário 4º PA'!$E$4:$E$2000='Analítico Cx.'!$B137)*('Diário 4º PA'!$B$4:$B$2000&gt;=M$4)*('Diário 4º PA'!$B$4:$B$2000&lt;=EOMONTH(M$4,0))*('Diário 4º PA'!$F$4:$F$2000))</f>
        <v>0</v>
      </c>
      <c r="N137" s="289">
        <f>SUMPRODUCT(('Diário 1º PA'!$E$4:$E$2007='Analítico Cx.'!$B137)*('Diário 1º PA'!$B$4:$B$2007&gt;=N$4)*('Diário 1º PA'!$B$4:$B$2007&lt;=EOMONTH(N$4,0))*('Diário 1º PA'!$F$4:$F$2007))
+SUMPRODUCT(('Diário 2º PA'!$E$4:$E$1978='Analítico Cx.'!$B137)*('Diário 2º PA'!$B$4:$B$1978&gt;=N$4)*('Diário 2º PA'!$B$4:$B$1978&lt;=EOMONTH(N$4,0))*('Diário 2º PA'!$F$4:$F$1978))
+SUMPRODUCT(('Diário 3º PA'!$E$4:$E$1994='Analítico Cx.'!$B137)*('Diário 3º PA'!$B$4:$B$1994&gt;=N$4)*('Diário 3º PA'!$B$4:$B$1994&lt;=EOMONTH(N$4,0))*('Diário 3º PA'!$F$4:$F$1994))
+SUMPRODUCT(('Diário 4º PA'!$E$4:$E$2000='Analítico Cx.'!$B137)*('Diário 4º PA'!$B$4:$B$2000&gt;=N$4)*('Diário 4º PA'!$B$4:$B$2000&lt;=EOMONTH(N$4,0))*('Diário 4º PA'!$F$4:$F$2000))</f>
        <v>0</v>
      </c>
      <c r="O137" s="315">
        <f t="shared" si="22"/>
        <v>198871.05999999997</v>
      </c>
      <c r="P137" s="316">
        <f t="shared" si="23"/>
        <v>9.6614012870609549E-3</v>
      </c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</row>
    <row r="138" spans="1:26" ht="23.25" customHeight="1" x14ac:dyDescent="0.25">
      <c r="A138" s="331" t="s">
        <v>371</v>
      </c>
      <c r="B138" s="332" t="s">
        <v>372</v>
      </c>
      <c r="C138" s="289">
        <f>SUMPRODUCT(('Diário 1º PA'!$E$4:$E$2007='Analítico Cx.'!$B138)*('Diário 1º PA'!$B$4:$B$2007&gt;=C$4)*('Diário 1º PA'!$B$4:$B$2007&lt;=EOMONTH(C$4,0))*('Diário 1º PA'!$F$4:$F$2007))
+SUMPRODUCT(('Diário 2º PA'!$E$4:$E$1978='Analítico Cx.'!$B138)*('Diário 2º PA'!$B$4:$B$1978&gt;=C$4)*('Diário 2º PA'!$B$4:$B$1978&lt;=EOMONTH(C$4,0))*('Diário 2º PA'!$F$4:$F$1978))
+SUMPRODUCT(('Diário 3º PA'!$E$4:$E$1994='Analítico Cx.'!$B138)*('Diário 3º PA'!$B$4:$B$1994&gt;=C$4)*('Diário 3º PA'!$B$4:$B$1994&lt;=EOMONTH(C$4,0))*('Diário 3º PA'!$F$4:$F$1994))
+SUMPRODUCT(('Diário 4º PA'!$E$4:$E$2000='Analítico Cx.'!$B138)*('Diário 4º PA'!$B$4:$B$2000&gt;=C$4)*('Diário 4º PA'!$B$4:$B$2000&lt;=EOMONTH(C$4,0))*('Diário 4º PA'!$F$4:$F$2000))</f>
        <v>15192.4</v>
      </c>
      <c r="D138" s="289">
        <f>SUMPRODUCT(('Diário 1º PA'!$E$4:$E$2007='Analítico Cx.'!$B138)*('Diário 1º PA'!$B$4:$B$2007&gt;=D$4)*('Diário 1º PA'!$B$4:$B$2007&lt;=EOMONTH(D$4,0))*('Diário 1º PA'!$F$4:$F$2007))
+SUMPRODUCT(('Diário 2º PA'!$E$4:$E$1978='Analítico Cx.'!$B138)*('Diário 2º PA'!$B$4:$B$1978&gt;=D$4)*('Diário 2º PA'!$B$4:$B$1978&lt;=EOMONTH(D$4,0))*('Diário 2º PA'!$F$4:$F$1978))
+SUMPRODUCT(('Diário 3º PA'!$E$4:$E$1994='Analítico Cx.'!$B138)*('Diário 3º PA'!$B$4:$B$1994&gt;=D$4)*('Diário 3º PA'!$B$4:$B$1994&lt;=EOMONTH(D$4,0))*('Diário 3º PA'!$F$4:$F$1994))
+SUMPRODUCT(('Diário 4º PA'!$E$4:$E$2000='Analítico Cx.'!$B138)*('Diário 4º PA'!$B$4:$B$2000&gt;=D$4)*('Diário 4º PA'!$B$4:$B$2000&lt;=EOMONTH(D$4,0))*('Diário 4º PA'!$F$4:$F$2000))</f>
        <v>930.05</v>
      </c>
      <c r="E138" s="289">
        <f>SUMPRODUCT(('Diário 1º PA'!$E$4:$E$2007='Analítico Cx.'!$B138)*('Diário 1º PA'!$B$4:$B$2007&gt;=E$4)*('Diário 1º PA'!$B$4:$B$2007&lt;=EOMONTH(E$4,0))*('Diário 1º PA'!$F$4:$F$2007))
+SUMPRODUCT(('Diário 2º PA'!$E$4:$E$1978='Analítico Cx.'!$B138)*('Diário 2º PA'!$B$4:$B$1978&gt;=E$4)*('Diário 2º PA'!$B$4:$B$1978&lt;=EOMONTH(E$4,0))*('Diário 2º PA'!$F$4:$F$1978))
+SUMPRODUCT(('Diário 3º PA'!$E$4:$E$1994='Analítico Cx.'!$B138)*('Diário 3º PA'!$B$4:$B$1994&gt;=E$4)*('Diário 3º PA'!$B$4:$B$1994&lt;=EOMONTH(E$4,0))*('Diário 3º PA'!$F$4:$F$1994))
+SUMPRODUCT(('Diário 4º PA'!$E$4:$E$2000='Analítico Cx.'!$B138)*('Diário 4º PA'!$B$4:$B$2000&gt;=E$4)*('Diário 4º PA'!$B$4:$B$2000&lt;=EOMONTH(E$4,0))*('Diário 4º PA'!$F$4:$F$2000))</f>
        <v>1139.05</v>
      </c>
      <c r="F138" s="289">
        <f>SUMPRODUCT(('Diário 1º PA'!$E$4:$E$2007='Analítico Cx.'!$B138)*('Diário 1º PA'!$B$4:$B$2007&gt;=F$4)*('Diário 1º PA'!$B$4:$B$2007&lt;=EOMONTH(F$4,0))*('Diário 1º PA'!$F$4:$F$2007))
+SUMPRODUCT(('Diário 2º PA'!$E$4:$E$1978='Analítico Cx.'!$B138)*('Diário 2º PA'!$B$4:$B$1978&gt;=F$4)*('Diário 2º PA'!$B$4:$B$1978&lt;=EOMONTH(F$4,0))*('Diário 2º PA'!$F$4:$F$1978))
+SUMPRODUCT(('Diário 3º PA'!$E$4:$E$1994='Analítico Cx.'!$B138)*('Diário 3º PA'!$B$4:$B$1994&gt;=F$4)*('Diário 3º PA'!$B$4:$B$1994&lt;=EOMONTH(F$4,0))*('Diário 3º PA'!$F$4:$F$1994))
+SUMPRODUCT(('Diário 4º PA'!$E$4:$E$2000='Analítico Cx.'!$B138)*('Diário 4º PA'!$B$4:$B$2000&gt;=F$4)*('Diário 4º PA'!$B$4:$B$2000&lt;=EOMONTH(F$4,0))*('Diário 4º PA'!$F$4:$F$2000))</f>
        <v>1249.25</v>
      </c>
      <c r="G138" s="289">
        <f>SUMPRODUCT(('Diário 1º PA'!$E$4:$E$2007='Analítico Cx.'!$B138)*('Diário 1º PA'!$B$4:$B$2007&gt;=G$4)*('Diário 1º PA'!$B$4:$B$2007&lt;=EOMONTH(G$4,0))*('Diário 1º PA'!$F$4:$F$2007))
+SUMPRODUCT(('Diário 2º PA'!$E$4:$E$1978='Analítico Cx.'!$B138)*('Diário 2º PA'!$B$4:$B$1978&gt;=G$4)*('Diário 2º PA'!$B$4:$B$1978&lt;=EOMONTH(G$4,0))*('Diário 2º PA'!$F$4:$F$1978))
+SUMPRODUCT(('Diário 3º PA'!$E$4:$E$1994='Analítico Cx.'!$B138)*('Diário 3º PA'!$B$4:$B$1994&gt;=G$4)*('Diário 3º PA'!$B$4:$B$1994&lt;=EOMONTH(G$4,0))*('Diário 3º PA'!$F$4:$F$1994))
+SUMPRODUCT(('Diário 4º PA'!$E$4:$E$2000='Analítico Cx.'!$B138)*('Diário 4º PA'!$B$4:$B$2000&gt;=G$4)*('Diário 4º PA'!$B$4:$B$2000&lt;=EOMONTH(G$4,0))*('Diário 4º PA'!$F$4:$F$2000))</f>
        <v>11429.35</v>
      </c>
      <c r="H138" s="289">
        <f>SUMPRODUCT(('Diário 1º PA'!$E$4:$E$2007='Analítico Cx.'!$B138)*('Diário 1º PA'!$B$4:$B$2007&gt;=H$4)*('Diário 1º PA'!$B$4:$B$2007&lt;=EOMONTH(H$4,0))*('Diário 1º PA'!$F$4:$F$2007))
+SUMPRODUCT(('Diário 2º PA'!$E$4:$E$1978='Analítico Cx.'!$B138)*('Diário 2º PA'!$B$4:$B$1978&gt;=H$4)*('Diário 2º PA'!$B$4:$B$1978&lt;=EOMONTH(H$4,0))*('Diário 2º PA'!$F$4:$F$1978))
+SUMPRODUCT(('Diário 3º PA'!$E$4:$E$1994='Analítico Cx.'!$B138)*('Diário 3º PA'!$B$4:$B$1994&gt;=H$4)*('Diário 3º PA'!$B$4:$B$1994&lt;=EOMONTH(H$4,0))*('Diário 3º PA'!$F$4:$F$1994))
+SUMPRODUCT(('Diário 4º PA'!$E$4:$E$2000='Analítico Cx.'!$B138)*('Diário 4º PA'!$B$4:$B$2000&gt;=H$4)*('Diário 4º PA'!$B$4:$B$2000&lt;=EOMONTH(H$4,0))*('Diário 4º PA'!$F$4:$F$2000))</f>
        <v>14551.24</v>
      </c>
      <c r="I138" s="289">
        <f>SUMPRODUCT(('Diário 1º PA'!$E$4:$E$2007='Analítico Cx.'!$B138)*('Diário 1º PA'!$B$4:$B$2007&gt;=I$4)*('Diário 1º PA'!$B$4:$B$2007&lt;=EOMONTH(I$4,0))*('Diário 1º PA'!$F$4:$F$2007))
+SUMPRODUCT(('Diário 2º PA'!$E$4:$E$1978='Analítico Cx.'!$B138)*('Diário 2º PA'!$B$4:$B$1978&gt;=I$4)*('Diário 2º PA'!$B$4:$B$1978&lt;=EOMONTH(I$4,0))*('Diário 2º PA'!$F$4:$F$1978))
+SUMPRODUCT(('Diário 3º PA'!$E$4:$E$1994='Analítico Cx.'!$B138)*('Diário 3º PA'!$B$4:$B$1994&gt;=I$4)*('Diário 3º PA'!$B$4:$B$1994&lt;=EOMONTH(I$4,0))*('Diário 3º PA'!$F$4:$F$1994))
+SUMPRODUCT(('Diário 4º PA'!$E$4:$E$2000='Analítico Cx.'!$B138)*('Diário 4º PA'!$B$4:$B$2000&gt;=I$4)*('Diário 4º PA'!$B$4:$B$2000&lt;=EOMONTH(I$4,0))*('Diário 4º PA'!$F$4:$F$2000))</f>
        <v>1103.68</v>
      </c>
      <c r="J138" s="289">
        <f>SUMPRODUCT(('Diário 1º PA'!$E$4:$E$2007='Analítico Cx.'!$B138)*('Diário 1º PA'!$B$4:$B$2007&gt;=J$4)*('Diário 1º PA'!$B$4:$B$2007&lt;=EOMONTH(J$4,0))*('Diário 1º PA'!$F$4:$F$2007))
+SUMPRODUCT(('Diário 2º PA'!$E$4:$E$1978='Analítico Cx.'!$B138)*('Diário 2º PA'!$B$4:$B$1978&gt;=J$4)*('Diário 2º PA'!$B$4:$B$1978&lt;=EOMONTH(J$4,0))*('Diário 2º PA'!$F$4:$F$1978))
+SUMPRODUCT(('Diário 3º PA'!$E$4:$E$1994='Analítico Cx.'!$B138)*('Diário 3º PA'!$B$4:$B$1994&gt;=J$4)*('Diário 3º PA'!$B$4:$B$1994&lt;=EOMONTH(J$4,0))*('Diário 3º PA'!$F$4:$F$1994))
+SUMPRODUCT(('Diário 4º PA'!$E$4:$E$2000='Analítico Cx.'!$B138)*('Diário 4º PA'!$B$4:$B$2000&gt;=J$4)*('Diário 4º PA'!$B$4:$B$2000&lt;=EOMONTH(J$4,0))*('Diário 4º PA'!$F$4:$F$2000))</f>
        <v>0</v>
      </c>
      <c r="K138" s="289">
        <f>SUMPRODUCT(('Diário 1º PA'!$E$4:$E$2007='Analítico Cx.'!$B138)*('Diário 1º PA'!$B$4:$B$2007&gt;=K$4)*('Diário 1º PA'!$B$4:$B$2007&lt;=EOMONTH(K$4,0))*('Diário 1º PA'!$F$4:$F$2007))
+SUMPRODUCT(('Diário 2º PA'!$E$4:$E$1978='Analítico Cx.'!$B138)*('Diário 2º PA'!$B$4:$B$1978&gt;=K$4)*('Diário 2º PA'!$B$4:$B$1978&lt;=EOMONTH(K$4,0))*('Diário 2º PA'!$F$4:$F$1978))
+SUMPRODUCT(('Diário 3º PA'!$E$4:$E$1994='Analítico Cx.'!$B138)*('Diário 3º PA'!$B$4:$B$1994&gt;=K$4)*('Diário 3º PA'!$B$4:$B$1994&lt;=EOMONTH(K$4,0))*('Diário 3º PA'!$F$4:$F$1994))
+SUMPRODUCT(('Diário 4º PA'!$E$4:$E$2000='Analítico Cx.'!$B138)*('Diário 4º PA'!$B$4:$B$2000&gt;=K$4)*('Diário 4º PA'!$B$4:$B$2000&lt;=EOMONTH(K$4,0))*('Diário 4º PA'!$F$4:$F$2000))</f>
        <v>0</v>
      </c>
      <c r="L138" s="289">
        <f>SUMPRODUCT(('Diário 1º PA'!$E$4:$E$2007='Analítico Cx.'!$B138)*('Diário 1º PA'!$B$4:$B$2007&gt;=L$4)*('Diário 1º PA'!$B$4:$B$2007&lt;=EOMONTH(L$4,0))*('Diário 1º PA'!$F$4:$F$2007))
+SUMPRODUCT(('Diário 2º PA'!$E$4:$E$1978='Analítico Cx.'!$B138)*('Diário 2º PA'!$B$4:$B$1978&gt;=L$4)*('Diário 2º PA'!$B$4:$B$1978&lt;=EOMONTH(L$4,0))*('Diário 2º PA'!$F$4:$F$1978))
+SUMPRODUCT(('Diário 3º PA'!$E$4:$E$1994='Analítico Cx.'!$B138)*('Diário 3º PA'!$B$4:$B$1994&gt;=L$4)*('Diário 3º PA'!$B$4:$B$1994&lt;=EOMONTH(L$4,0))*('Diário 3º PA'!$F$4:$F$1994))
+SUMPRODUCT(('Diário 4º PA'!$E$4:$E$2000='Analítico Cx.'!$B138)*('Diário 4º PA'!$B$4:$B$2000&gt;=L$4)*('Diário 4º PA'!$B$4:$B$2000&lt;=EOMONTH(L$4,0))*('Diário 4º PA'!$F$4:$F$2000))</f>
        <v>0</v>
      </c>
      <c r="M138" s="289">
        <f>SUMPRODUCT(('Diário 1º PA'!$E$4:$E$2007='Analítico Cx.'!$B138)*('Diário 1º PA'!$B$4:$B$2007&gt;=M$4)*('Diário 1º PA'!$B$4:$B$2007&lt;=EOMONTH(M$4,0))*('Diário 1º PA'!$F$4:$F$2007))
+SUMPRODUCT(('Diário 2º PA'!$E$4:$E$1978='Analítico Cx.'!$B138)*('Diário 2º PA'!$B$4:$B$1978&gt;=M$4)*('Diário 2º PA'!$B$4:$B$1978&lt;=EOMONTH(M$4,0))*('Diário 2º PA'!$F$4:$F$1978))
+SUMPRODUCT(('Diário 3º PA'!$E$4:$E$1994='Analítico Cx.'!$B138)*('Diário 3º PA'!$B$4:$B$1994&gt;=M$4)*('Diário 3º PA'!$B$4:$B$1994&lt;=EOMONTH(M$4,0))*('Diário 3º PA'!$F$4:$F$1994))
+SUMPRODUCT(('Diário 4º PA'!$E$4:$E$2000='Analítico Cx.'!$B138)*('Diário 4º PA'!$B$4:$B$2000&gt;=M$4)*('Diário 4º PA'!$B$4:$B$2000&lt;=EOMONTH(M$4,0))*('Diário 4º PA'!$F$4:$F$2000))</f>
        <v>0</v>
      </c>
      <c r="N138" s="289">
        <f>SUMPRODUCT(('Diário 1º PA'!$E$4:$E$2007='Analítico Cx.'!$B138)*('Diário 1º PA'!$B$4:$B$2007&gt;=N$4)*('Diário 1º PA'!$B$4:$B$2007&lt;=EOMONTH(N$4,0))*('Diário 1º PA'!$F$4:$F$2007))
+SUMPRODUCT(('Diário 2º PA'!$E$4:$E$1978='Analítico Cx.'!$B138)*('Diário 2º PA'!$B$4:$B$1978&gt;=N$4)*('Diário 2º PA'!$B$4:$B$1978&lt;=EOMONTH(N$4,0))*('Diário 2º PA'!$F$4:$F$1978))
+SUMPRODUCT(('Diário 3º PA'!$E$4:$E$1994='Analítico Cx.'!$B138)*('Diário 3º PA'!$B$4:$B$1994&gt;=N$4)*('Diário 3º PA'!$B$4:$B$1994&lt;=EOMONTH(N$4,0))*('Diário 3º PA'!$F$4:$F$1994))
+SUMPRODUCT(('Diário 4º PA'!$E$4:$E$2000='Analítico Cx.'!$B138)*('Diário 4º PA'!$B$4:$B$2000&gt;=N$4)*('Diário 4º PA'!$B$4:$B$2000&lt;=EOMONTH(N$4,0))*('Diário 4º PA'!$F$4:$F$2000))</f>
        <v>0</v>
      </c>
      <c r="O138" s="315">
        <f t="shared" si="22"/>
        <v>45595.02</v>
      </c>
      <c r="P138" s="316">
        <f t="shared" si="23"/>
        <v>2.2150622866472878E-3</v>
      </c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</row>
    <row r="139" spans="1:26" ht="23.25" customHeight="1" x14ac:dyDescent="0.25">
      <c r="A139" s="331" t="s">
        <v>373</v>
      </c>
      <c r="B139" s="332" t="s">
        <v>374</v>
      </c>
      <c r="C139" s="289">
        <f>SUMPRODUCT(('Diário 1º PA'!$E$4:$E$2007='Analítico Cx.'!$B139)*('Diário 1º PA'!$B$4:$B$2007&gt;=C$4)*('Diário 1º PA'!$B$4:$B$2007&lt;=EOMONTH(C$4,0))*('Diário 1º PA'!$F$4:$F$2007))
+SUMPRODUCT(('Diário 2º PA'!$E$4:$E$1978='Analítico Cx.'!$B139)*('Diário 2º PA'!$B$4:$B$1978&gt;=C$4)*('Diário 2º PA'!$B$4:$B$1978&lt;=EOMONTH(C$4,0))*('Diário 2º PA'!$F$4:$F$1978))
+SUMPRODUCT(('Diário 3º PA'!$E$4:$E$1994='Analítico Cx.'!$B139)*('Diário 3º PA'!$B$4:$B$1994&gt;=C$4)*('Diário 3º PA'!$B$4:$B$1994&lt;=EOMONTH(C$4,0))*('Diário 3º PA'!$F$4:$F$1994))
+SUMPRODUCT(('Diário 4º PA'!$E$4:$E$2000='Analítico Cx.'!$B139)*('Diário 4º PA'!$B$4:$B$2000&gt;=C$4)*('Diário 4º PA'!$B$4:$B$2000&lt;=EOMONTH(C$4,0))*('Diário 4º PA'!$F$4:$F$2000))</f>
        <v>0</v>
      </c>
      <c r="D139" s="289">
        <f>SUMPRODUCT(('Diário 1º PA'!$E$4:$E$2007='Analítico Cx.'!$B139)*('Diário 1º PA'!$B$4:$B$2007&gt;=D$4)*('Diário 1º PA'!$B$4:$B$2007&lt;=EOMONTH(D$4,0))*('Diário 1º PA'!$F$4:$F$2007))
+SUMPRODUCT(('Diário 2º PA'!$E$4:$E$1978='Analítico Cx.'!$B139)*('Diário 2º PA'!$B$4:$B$1978&gt;=D$4)*('Diário 2º PA'!$B$4:$B$1978&lt;=EOMONTH(D$4,0))*('Diário 2º PA'!$F$4:$F$1978))
+SUMPRODUCT(('Diário 3º PA'!$E$4:$E$1994='Analítico Cx.'!$B139)*('Diário 3º PA'!$B$4:$B$1994&gt;=D$4)*('Diário 3º PA'!$B$4:$B$1994&lt;=EOMONTH(D$4,0))*('Diário 3º PA'!$F$4:$F$1994))
+SUMPRODUCT(('Diário 4º PA'!$E$4:$E$2000='Analítico Cx.'!$B139)*('Diário 4º PA'!$B$4:$B$2000&gt;=D$4)*('Diário 4º PA'!$B$4:$B$2000&lt;=EOMONTH(D$4,0))*('Diário 4º PA'!$F$4:$F$2000))</f>
        <v>27843.300000000003</v>
      </c>
      <c r="E139" s="289">
        <f>SUMPRODUCT(('Diário 1º PA'!$E$4:$E$2007='Analítico Cx.'!$B139)*('Diário 1º PA'!$B$4:$B$2007&gt;=E$4)*('Diário 1º PA'!$B$4:$B$2007&lt;=EOMONTH(E$4,0))*('Diário 1º PA'!$F$4:$F$2007))
+SUMPRODUCT(('Diário 2º PA'!$E$4:$E$1978='Analítico Cx.'!$B139)*('Diário 2º PA'!$B$4:$B$1978&gt;=E$4)*('Diário 2º PA'!$B$4:$B$1978&lt;=EOMONTH(E$4,0))*('Diário 2º PA'!$F$4:$F$1978))
+SUMPRODUCT(('Diário 3º PA'!$E$4:$E$1994='Analítico Cx.'!$B139)*('Diário 3º PA'!$B$4:$B$1994&gt;=E$4)*('Diário 3º PA'!$B$4:$B$1994&lt;=EOMONTH(E$4,0))*('Diário 3º PA'!$F$4:$F$1994))
+SUMPRODUCT(('Diário 4º PA'!$E$4:$E$2000='Analítico Cx.'!$B139)*('Diário 4º PA'!$B$4:$B$2000&gt;=E$4)*('Diário 4º PA'!$B$4:$B$2000&lt;=EOMONTH(E$4,0))*('Diário 4º PA'!$F$4:$F$2000))</f>
        <v>0</v>
      </c>
      <c r="F139" s="289">
        <f>SUMPRODUCT(('Diário 1º PA'!$E$4:$E$2007='Analítico Cx.'!$B139)*('Diário 1º PA'!$B$4:$B$2007&gt;=F$4)*('Diário 1º PA'!$B$4:$B$2007&lt;=EOMONTH(F$4,0))*('Diário 1º PA'!$F$4:$F$2007))
+SUMPRODUCT(('Diário 2º PA'!$E$4:$E$1978='Analítico Cx.'!$B139)*('Diário 2º PA'!$B$4:$B$1978&gt;=F$4)*('Diário 2º PA'!$B$4:$B$1978&lt;=EOMONTH(F$4,0))*('Diário 2º PA'!$F$4:$F$1978))
+SUMPRODUCT(('Diário 3º PA'!$E$4:$E$1994='Analítico Cx.'!$B139)*('Diário 3º PA'!$B$4:$B$1994&gt;=F$4)*('Diário 3º PA'!$B$4:$B$1994&lt;=EOMONTH(F$4,0))*('Diário 3º PA'!$F$4:$F$1994))
+SUMPRODUCT(('Diário 4º PA'!$E$4:$E$2000='Analítico Cx.'!$B139)*('Diário 4º PA'!$B$4:$B$2000&gt;=F$4)*('Diário 4º PA'!$B$4:$B$2000&lt;=EOMONTH(F$4,0))*('Diário 4º PA'!$F$4:$F$2000))</f>
        <v>19484.57</v>
      </c>
      <c r="G139" s="289">
        <f>SUMPRODUCT(('Diário 1º PA'!$E$4:$E$2007='Analítico Cx.'!$B139)*('Diário 1º PA'!$B$4:$B$2007&gt;=G$4)*('Diário 1º PA'!$B$4:$B$2007&lt;=EOMONTH(G$4,0))*('Diário 1º PA'!$F$4:$F$2007))
+SUMPRODUCT(('Diário 2º PA'!$E$4:$E$1978='Analítico Cx.'!$B139)*('Diário 2º PA'!$B$4:$B$1978&gt;=G$4)*('Diário 2º PA'!$B$4:$B$1978&lt;=EOMONTH(G$4,0))*('Diário 2º PA'!$F$4:$F$1978))
+SUMPRODUCT(('Diário 3º PA'!$E$4:$E$1994='Analítico Cx.'!$B139)*('Diário 3º PA'!$B$4:$B$1994&gt;=G$4)*('Diário 3º PA'!$B$4:$B$1994&lt;=EOMONTH(G$4,0))*('Diário 3º PA'!$F$4:$F$1994))
+SUMPRODUCT(('Diário 4º PA'!$E$4:$E$2000='Analítico Cx.'!$B139)*('Diário 4º PA'!$B$4:$B$2000&gt;=G$4)*('Diário 4º PA'!$B$4:$B$2000&lt;=EOMONTH(G$4,0))*('Diário 4º PA'!$F$4:$F$2000))</f>
        <v>1106.9100000000001</v>
      </c>
      <c r="H139" s="289">
        <f>SUMPRODUCT(('Diário 1º PA'!$E$4:$E$2007='Analítico Cx.'!$B139)*('Diário 1º PA'!$B$4:$B$2007&gt;=H$4)*('Diário 1º PA'!$B$4:$B$2007&lt;=EOMONTH(H$4,0))*('Diário 1º PA'!$F$4:$F$2007))
+SUMPRODUCT(('Diário 2º PA'!$E$4:$E$1978='Analítico Cx.'!$B139)*('Diário 2º PA'!$B$4:$B$1978&gt;=H$4)*('Diário 2º PA'!$B$4:$B$1978&lt;=EOMONTH(H$4,0))*('Diário 2º PA'!$F$4:$F$1978))
+SUMPRODUCT(('Diário 3º PA'!$E$4:$E$1994='Analítico Cx.'!$B139)*('Diário 3º PA'!$B$4:$B$1994&gt;=H$4)*('Diário 3º PA'!$B$4:$B$1994&lt;=EOMONTH(H$4,0))*('Diário 3º PA'!$F$4:$F$1994))
+SUMPRODUCT(('Diário 4º PA'!$E$4:$E$2000='Analítico Cx.'!$B139)*('Diário 4º PA'!$B$4:$B$2000&gt;=H$4)*('Diário 4º PA'!$B$4:$B$2000&lt;=EOMONTH(H$4,0))*('Diário 4º PA'!$F$4:$F$2000))</f>
        <v>21748.47</v>
      </c>
      <c r="I139" s="289">
        <f>SUMPRODUCT(('Diário 1º PA'!$E$4:$E$2007='Analítico Cx.'!$B139)*('Diário 1º PA'!$B$4:$B$2007&gt;=I$4)*('Diário 1º PA'!$B$4:$B$2007&lt;=EOMONTH(I$4,0))*('Diário 1º PA'!$F$4:$F$2007))
+SUMPRODUCT(('Diário 2º PA'!$E$4:$E$1978='Analítico Cx.'!$B139)*('Diário 2º PA'!$B$4:$B$1978&gt;=I$4)*('Diário 2º PA'!$B$4:$B$1978&lt;=EOMONTH(I$4,0))*('Diário 2º PA'!$F$4:$F$1978))
+SUMPRODUCT(('Diário 3º PA'!$E$4:$E$1994='Analítico Cx.'!$B139)*('Diário 3º PA'!$B$4:$B$1994&gt;=I$4)*('Diário 3º PA'!$B$4:$B$1994&lt;=EOMONTH(I$4,0))*('Diário 3º PA'!$F$4:$F$1994))
+SUMPRODUCT(('Diário 4º PA'!$E$4:$E$2000='Analítico Cx.'!$B139)*('Diário 4º PA'!$B$4:$B$2000&gt;=I$4)*('Diário 4º PA'!$B$4:$B$2000&lt;=EOMONTH(I$4,0))*('Diário 4º PA'!$F$4:$F$2000))</f>
        <v>4442.4799999999996</v>
      </c>
      <c r="J139" s="289">
        <f>SUMPRODUCT(('Diário 1º PA'!$E$4:$E$2007='Analítico Cx.'!$B139)*('Diário 1º PA'!$B$4:$B$2007&gt;=J$4)*('Diário 1º PA'!$B$4:$B$2007&lt;=EOMONTH(J$4,0))*('Diário 1º PA'!$F$4:$F$2007))
+SUMPRODUCT(('Diário 2º PA'!$E$4:$E$1978='Analítico Cx.'!$B139)*('Diário 2º PA'!$B$4:$B$1978&gt;=J$4)*('Diário 2º PA'!$B$4:$B$1978&lt;=EOMONTH(J$4,0))*('Diário 2º PA'!$F$4:$F$1978))
+SUMPRODUCT(('Diário 3º PA'!$E$4:$E$1994='Analítico Cx.'!$B139)*('Diário 3º PA'!$B$4:$B$1994&gt;=J$4)*('Diário 3º PA'!$B$4:$B$1994&lt;=EOMONTH(J$4,0))*('Diário 3º PA'!$F$4:$F$1994))
+SUMPRODUCT(('Diário 4º PA'!$E$4:$E$2000='Analítico Cx.'!$B139)*('Diário 4º PA'!$B$4:$B$2000&gt;=J$4)*('Diário 4º PA'!$B$4:$B$2000&lt;=EOMONTH(J$4,0))*('Diário 4º PA'!$F$4:$F$2000))</f>
        <v>0</v>
      </c>
      <c r="K139" s="289">
        <f>SUMPRODUCT(('Diário 1º PA'!$E$4:$E$2007='Analítico Cx.'!$B139)*('Diário 1º PA'!$B$4:$B$2007&gt;=K$4)*('Diário 1º PA'!$B$4:$B$2007&lt;=EOMONTH(K$4,0))*('Diário 1º PA'!$F$4:$F$2007))
+SUMPRODUCT(('Diário 2º PA'!$E$4:$E$1978='Analítico Cx.'!$B139)*('Diário 2º PA'!$B$4:$B$1978&gt;=K$4)*('Diário 2º PA'!$B$4:$B$1978&lt;=EOMONTH(K$4,0))*('Diário 2º PA'!$F$4:$F$1978))
+SUMPRODUCT(('Diário 3º PA'!$E$4:$E$1994='Analítico Cx.'!$B139)*('Diário 3º PA'!$B$4:$B$1994&gt;=K$4)*('Diário 3º PA'!$B$4:$B$1994&lt;=EOMONTH(K$4,0))*('Diário 3º PA'!$F$4:$F$1994))
+SUMPRODUCT(('Diário 4º PA'!$E$4:$E$2000='Analítico Cx.'!$B139)*('Diário 4º PA'!$B$4:$B$2000&gt;=K$4)*('Diário 4º PA'!$B$4:$B$2000&lt;=EOMONTH(K$4,0))*('Diário 4º PA'!$F$4:$F$2000))</f>
        <v>0</v>
      </c>
      <c r="L139" s="289">
        <f>SUMPRODUCT(('Diário 1º PA'!$E$4:$E$2007='Analítico Cx.'!$B139)*('Diário 1º PA'!$B$4:$B$2007&gt;=L$4)*('Diário 1º PA'!$B$4:$B$2007&lt;=EOMONTH(L$4,0))*('Diário 1º PA'!$F$4:$F$2007))
+SUMPRODUCT(('Diário 2º PA'!$E$4:$E$1978='Analítico Cx.'!$B139)*('Diário 2º PA'!$B$4:$B$1978&gt;=L$4)*('Diário 2º PA'!$B$4:$B$1978&lt;=EOMONTH(L$4,0))*('Diário 2º PA'!$F$4:$F$1978))
+SUMPRODUCT(('Diário 3º PA'!$E$4:$E$1994='Analítico Cx.'!$B139)*('Diário 3º PA'!$B$4:$B$1994&gt;=L$4)*('Diário 3º PA'!$B$4:$B$1994&lt;=EOMONTH(L$4,0))*('Diário 3º PA'!$F$4:$F$1994))
+SUMPRODUCT(('Diário 4º PA'!$E$4:$E$2000='Analítico Cx.'!$B139)*('Diário 4º PA'!$B$4:$B$2000&gt;=L$4)*('Diário 4º PA'!$B$4:$B$2000&lt;=EOMONTH(L$4,0))*('Diário 4º PA'!$F$4:$F$2000))</f>
        <v>0</v>
      </c>
      <c r="M139" s="289">
        <f>SUMPRODUCT(('Diário 1º PA'!$E$4:$E$2007='Analítico Cx.'!$B139)*('Diário 1º PA'!$B$4:$B$2007&gt;=M$4)*('Diário 1º PA'!$B$4:$B$2007&lt;=EOMONTH(M$4,0))*('Diário 1º PA'!$F$4:$F$2007))
+SUMPRODUCT(('Diário 2º PA'!$E$4:$E$1978='Analítico Cx.'!$B139)*('Diário 2º PA'!$B$4:$B$1978&gt;=M$4)*('Diário 2º PA'!$B$4:$B$1978&lt;=EOMONTH(M$4,0))*('Diário 2º PA'!$F$4:$F$1978))
+SUMPRODUCT(('Diário 3º PA'!$E$4:$E$1994='Analítico Cx.'!$B139)*('Diário 3º PA'!$B$4:$B$1994&gt;=M$4)*('Diário 3º PA'!$B$4:$B$1994&lt;=EOMONTH(M$4,0))*('Diário 3º PA'!$F$4:$F$1994))
+SUMPRODUCT(('Diário 4º PA'!$E$4:$E$2000='Analítico Cx.'!$B139)*('Diário 4º PA'!$B$4:$B$2000&gt;=M$4)*('Diário 4º PA'!$B$4:$B$2000&lt;=EOMONTH(M$4,0))*('Diário 4º PA'!$F$4:$F$2000))</f>
        <v>0</v>
      </c>
      <c r="N139" s="289">
        <f>SUMPRODUCT(('Diário 1º PA'!$E$4:$E$2007='Analítico Cx.'!$B139)*('Diário 1º PA'!$B$4:$B$2007&gt;=N$4)*('Diário 1º PA'!$B$4:$B$2007&lt;=EOMONTH(N$4,0))*('Diário 1º PA'!$F$4:$F$2007))
+SUMPRODUCT(('Diário 2º PA'!$E$4:$E$1978='Analítico Cx.'!$B139)*('Diário 2º PA'!$B$4:$B$1978&gt;=N$4)*('Diário 2º PA'!$B$4:$B$1978&lt;=EOMONTH(N$4,0))*('Diário 2º PA'!$F$4:$F$1978))
+SUMPRODUCT(('Diário 3º PA'!$E$4:$E$1994='Analítico Cx.'!$B139)*('Diário 3º PA'!$B$4:$B$1994&gt;=N$4)*('Diário 3º PA'!$B$4:$B$1994&lt;=EOMONTH(N$4,0))*('Diário 3º PA'!$F$4:$F$1994))
+SUMPRODUCT(('Diário 4º PA'!$E$4:$E$2000='Analítico Cx.'!$B139)*('Diário 4º PA'!$B$4:$B$2000&gt;=N$4)*('Diário 4º PA'!$B$4:$B$2000&lt;=EOMONTH(N$4,0))*('Diário 4º PA'!$F$4:$F$2000))</f>
        <v>0</v>
      </c>
      <c r="O139" s="315">
        <f t="shared" si="22"/>
        <v>74625.73</v>
      </c>
      <c r="P139" s="316">
        <f t="shared" si="23"/>
        <v>3.6254099710126921E-3</v>
      </c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</row>
    <row r="140" spans="1:26" ht="23.25" customHeight="1" x14ac:dyDescent="0.25">
      <c r="A140" s="331" t="s">
        <v>375</v>
      </c>
      <c r="B140" s="332" t="s">
        <v>376</v>
      </c>
      <c r="C140" s="289">
        <f>SUMPRODUCT(('Diário 1º PA'!$E$4:$E$2007='Analítico Cx.'!$B140)*('Diário 1º PA'!$B$4:$B$2007&gt;=C$4)*('Diário 1º PA'!$B$4:$B$2007&lt;=EOMONTH(C$4,0))*('Diário 1º PA'!$F$4:$F$2007))
+SUMPRODUCT(('Diário 2º PA'!$E$4:$E$1978='Analítico Cx.'!$B140)*('Diário 2º PA'!$B$4:$B$1978&gt;=C$4)*('Diário 2º PA'!$B$4:$B$1978&lt;=EOMONTH(C$4,0))*('Diário 2º PA'!$F$4:$F$1978))
+SUMPRODUCT(('Diário 3º PA'!$E$4:$E$1994='Analítico Cx.'!$B140)*('Diário 3º PA'!$B$4:$B$1994&gt;=C$4)*('Diário 3º PA'!$B$4:$B$1994&lt;=EOMONTH(C$4,0))*('Diário 3º PA'!$F$4:$F$1994))
+SUMPRODUCT(('Diário 4º PA'!$E$4:$E$2000='Analítico Cx.'!$B140)*('Diário 4º PA'!$B$4:$B$2000&gt;=C$4)*('Diário 4º PA'!$B$4:$B$2000&lt;=EOMONTH(C$4,0))*('Diário 4º PA'!$F$4:$F$2000))</f>
        <v>0</v>
      </c>
      <c r="D140" s="289">
        <f>SUMPRODUCT(('Diário 1º PA'!$E$4:$E$2007='Analítico Cx.'!$B140)*('Diário 1º PA'!$B$4:$B$2007&gt;=D$4)*('Diário 1º PA'!$B$4:$B$2007&lt;=EOMONTH(D$4,0))*('Diário 1º PA'!$F$4:$F$2007))
+SUMPRODUCT(('Diário 2º PA'!$E$4:$E$1978='Analítico Cx.'!$B140)*('Diário 2º PA'!$B$4:$B$1978&gt;=D$4)*('Diário 2º PA'!$B$4:$B$1978&lt;=EOMONTH(D$4,0))*('Diário 2º PA'!$F$4:$F$1978))
+SUMPRODUCT(('Diário 3º PA'!$E$4:$E$1994='Analítico Cx.'!$B140)*('Diário 3º PA'!$B$4:$B$1994&gt;=D$4)*('Diário 3º PA'!$B$4:$B$1994&lt;=EOMONTH(D$4,0))*('Diário 3º PA'!$F$4:$F$1994))
+SUMPRODUCT(('Diário 4º PA'!$E$4:$E$2000='Analítico Cx.'!$B140)*('Diário 4º PA'!$B$4:$B$2000&gt;=D$4)*('Diário 4º PA'!$B$4:$B$2000&lt;=EOMONTH(D$4,0))*('Diário 4º PA'!$F$4:$F$2000))</f>
        <v>7420</v>
      </c>
      <c r="E140" s="289">
        <f>SUMPRODUCT(('Diário 1º PA'!$E$4:$E$2007='Analítico Cx.'!$B140)*('Diário 1º PA'!$B$4:$B$2007&gt;=E$4)*('Diário 1º PA'!$B$4:$B$2007&lt;=EOMONTH(E$4,0))*('Diário 1º PA'!$F$4:$F$2007))
+SUMPRODUCT(('Diário 2º PA'!$E$4:$E$1978='Analítico Cx.'!$B140)*('Diário 2º PA'!$B$4:$B$1978&gt;=E$4)*('Diário 2º PA'!$B$4:$B$1978&lt;=EOMONTH(E$4,0))*('Diário 2º PA'!$F$4:$F$1978))
+SUMPRODUCT(('Diário 3º PA'!$E$4:$E$1994='Analítico Cx.'!$B140)*('Diário 3º PA'!$B$4:$B$1994&gt;=E$4)*('Diário 3º PA'!$B$4:$B$1994&lt;=EOMONTH(E$4,0))*('Diário 3º PA'!$F$4:$F$1994))
+SUMPRODUCT(('Diário 4º PA'!$E$4:$E$2000='Analítico Cx.'!$B140)*('Diário 4º PA'!$B$4:$B$2000&gt;=E$4)*('Diário 4º PA'!$B$4:$B$2000&lt;=EOMONTH(E$4,0))*('Diário 4º PA'!$F$4:$F$2000))</f>
        <v>0</v>
      </c>
      <c r="F140" s="289">
        <f>SUMPRODUCT(('Diário 1º PA'!$E$4:$E$2007='Analítico Cx.'!$B140)*('Diário 1º PA'!$B$4:$B$2007&gt;=F$4)*('Diário 1º PA'!$B$4:$B$2007&lt;=EOMONTH(F$4,0))*('Diário 1º PA'!$F$4:$F$2007))
+SUMPRODUCT(('Diário 2º PA'!$E$4:$E$1978='Analítico Cx.'!$B140)*('Diário 2º PA'!$B$4:$B$1978&gt;=F$4)*('Diário 2º PA'!$B$4:$B$1978&lt;=EOMONTH(F$4,0))*('Diário 2º PA'!$F$4:$F$1978))
+SUMPRODUCT(('Diário 3º PA'!$E$4:$E$1994='Analítico Cx.'!$B140)*('Diário 3º PA'!$B$4:$B$1994&gt;=F$4)*('Diário 3º PA'!$B$4:$B$1994&lt;=EOMONTH(F$4,0))*('Diário 3º PA'!$F$4:$F$1994))
+SUMPRODUCT(('Diário 4º PA'!$E$4:$E$2000='Analítico Cx.'!$B140)*('Diário 4º PA'!$B$4:$B$2000&gt;=F$4)*('Diário 4º PA'!$B$4:$B$2000&lt;=EOMONTH(F$4,0))*('Diário 4º PA'!$F$4:$F$2000))</f>
        <v>0</v>
      </c>
      <c r="G140" s="289">
        <f>SUMPRODUCT(('Diário 1º PA'!$E$4:$E$2007='Analítico Cx.'!$B140)*('Diário 1º PA'!$B$4:$B$2007&gt;=G$4)*('Diário 1º PA'!$B$4:$B$2007&lt;=EOMONTH(G$4,0))*('Diário 1º PA'!$F$4:$F$2007))
+SUMPRODUCT(('Diário 2º PA'!$E$4:$E$1978='Analítico Cx.'!$B140)*('Diário 2º PA'!$B$4:$B$1978&gt;=G$4)*('Diário 2º PA'!$B$4:$B$1978&lt;=EOMONTH(G$4,0))*('Diário 2º PA'!$F$4:$F$1978))
+SUMPRODUCT(('Diário 3º PA'!$E$4:$E$1994='Analítico Cx.'!$B140)*('Diário 3º PA'!$B$4:$B$1994&gt;=G$4)*('Diário 3º PA'!$B$4:$B$1994&lt;=EOMONTH(G$4,0))*('Diário 3º PA'!$F$4:$F$1994))
+SUMPRODUCT(('Diário 4º PA'!$E$4:$E$2000='Analítico Cx.'!$B140)*('Diário 4º PA'!$B$4:$B$2000&gt;=G$4)*('Diário 4º PA'!$B$4:$B$2000&lt;=EOMONTH(G$4,0))*('Diário 4º PA'!$F$4:$F$2000))</f>
        <v>3848.45</v>
      </c>
      <c r="H140" s="289">
        <f>SUMPRODUCT(('Diário 1º PA'!$E$4:$E$2007='Analítico Cx.'!$B140)*('Diário 1º PA'!$B$4:$B$2007&gt;=H$4)*('Diário 1º PA'!$B$4:$B$2007&lt;=EOMONTH(H$4,0))*('Diário 1º PA'!$F$4:$F$2007))
+SUMPRODUCT(('Diário 2º PA'!$E$4:$E$1978='Analítico Cx.'!$B140)*('Diário 2º PA'!$B$4:$B$1978&gt;=H$4)*('Diário 2º PA'!$B$4:$B$1978&lt;=EOMONTH(H$4,0))*('Diário 2º PA'!$F$4:$F$1978))
+SUMPRODUCT(('Diário 3º PA'!$E$4:$E$1994='Analítico Cx.'!$B140)*('Diário 3º PA'!$B$4:$B$1994&gt;=H$4)*('Diário 3º PA'!$B$4:$B$1994&lt;=EOMONTH(H$4,0))*('Diário 3º PA'!$F$4:$F$1994))
+SUMPRODUCT(('Diário 4º PA'!$E$4:$E$2000='Analítico Cx.'!$B140)*('Diário 4º PA'!$B$4:$B$2000&gt;=H$4)*('Diário 4º PA'!$B$4:$B$2000&lt;=EOMONTH(H$4,0))*('Diário 4º PA'!$F$4:$F$2000))</f>
        <v>0</v>
      </c>
      <c r="I140" s="289">
        <f>SUMPRODUCT(('Diário 1º PA'!$E$4:$E$2007='Analítico Cx.'!$B140)*('Diário 1º PA'!$B$4:$B$2007&gt;=I$4)*('Diário 1º PA'!$B$4:$B$2007&lt;=EOMONTH(I$4,0))*('Diário 1º PA'!$F$4:$F$2007))
+SUMPRODUCT(('Diário 2º PA'!$E$4:$E$1978='Analítico Cx.'!$B140)*('Diário 2º PA'!$B$4:$B$1978&gt;=I$4)*('Diário 2º PA'!$B$4:$B$1978&lt;=EOMONTH(I$4,0))*('Diário 2º PA'!$F$4:$F$1978))
+SUMPRODUCT(('Diário 3º PA'!$E$4:$E$1994='Analítico Cx.'!$B140)*('Diário 3º PA'!$B$4:$B$1994&gt;=I$4)*('Diário 3º PA'!$B$4:$B$1994&lt;=EOMONTH(I$4,0))*('Diário 3º PA'!$F$4:$F$1994))
+SUMPRODUCT(('Diário 4º PA'!$E$4:$E$2000='Analítico Cx.'!$B140)*('Diário 4º PA'!$B$4:$B$2000&gt;=I$4)*('Diário 4º PA'!$B$4:$B$2000&lt;=EOMONTH(I$4,0))*('Diário 4º PA'!$F$4:$F$2000))</f>
        <v>0</v>
      </c>
      <c r="J140" s="289">
        <f>SUMPRODUCT(('Diário 1º PA'!$E$4:$E$2007='Analítico Cx.'!$B140)*('Diário 1º PA'!$B$4:$B$2007&gt;=J$4)*('Diário 1º PA'!$B$4:$B$2007&lt;=EOMONTH(J$4,0))*('Diário 1º PA'!$F$4:$F$2007))
+SUMPRODUCT(('Diário 2º PA'!$E$4:$E$1978='Analítico Cx.'!$B140)*('Diário 2º PA'!$B$4:$B$1978&gt;=J$4)*('Diário 2º PA'!$B$4:$B$1978&lt;=EOMONTH(J$4,0))*('Diário 2º PA'!$F$4:$F$1978))
+SUMPRODUCT(('Diário 3º PA'!$E$4:$E$1994='Analítico Cx.'!$B140)*('Diário 3º PA'!$B$4:$B$1994&gt;=J$4)*('Diário 3º PA'!$B$4:$B$1994&lt;=EOMONTH(J$4,0))*('Diário 3º PA'!$F$4:$F$1994))
+SUMPRODUCT(('Diário 4º PA'!$E$4:$E$2000='Analítico Cx.'!$B140)*('Diário 4º PA'!$B$4:$B$2000&gt;=J$4)*('Diário 4º PA'!$B$4:$B$2000&lt;=EOMONTH(J$4,0))*('Diário 4º PA'!$F$4:$F$2000))</f>
        <v>0</v>
      </c>
      <c r="K140" s="289">
        <f>SUMPRODUCT(('Diário 1º PA'!$E$4:$E$2007='Analítico Cx.'!$B140)*('Diário 1º PA'!$B$4:$B$2007&gt;=K$4)*('Diário 1º PA'!$B$4:$B$2007&lt;=EOMONTH(K$4,0))*('Diário 1º PA'!$F$4:$F$2007))
+SUMPRODUCT(('Diário 2º PA'!$E$4:$E$1978='Analítico Cx.'!$B140)*('Diário 2º PA'!$B$4:$B$1978&gt;=K$4)*('Diário 2º PA'!$B$4:$B$1978&lt;=EOMONTH(K$4,0))*('Diário 2º PA'!$F$4:$F$1978))
+SUMPRODUCT(('Diário 3º PA'!$E$4:$E$1994='Analítico Cx.'!$B140)*('Diário 3º PA'!$B$4:$B$1994&gt;=K$4)*('Diário 3º PA'!$B$4:$B$1994&lt;=EOMONTH(K$4,0))*('Diário 3º PA'!$F$4:$F$1994))
+SUMPRODUCT(('Diário 4º PA'!$E$4:$E$2000='Analítico Cx.'!$B140)*('Diário 4º PA'!$B$4:$B$2000&gt;=K$4)*('Diário 4º PA'!$B$4:$B$2000&lt;=EOMONTH(K$4,0))*('Diário 4º PA'!$F$4:$F$2000))</f>
        <v>0</v>
      </c>
      <c r="L140" s="289">
        <f>SUMPRODUCT(('Diário 1º PA'!$E$4:$E$2007='Analítico Cx.'!$B140)*('Diário 1º PA'!$B$4:$B$2007&gt;=L$4)*('Diário 1º PA'!$B$4:$B$2007&lt;=EOMONTH(L$4,0))*('Diário 1º PA'!$F$4:$F$2007))
+SUMPRODUCT(('Diário 2º PA'!$E$4:$E$1978='Analítico Cx.'!$B140)*('Diário 2º PA'!$B$4:$B$1978&gt;=L$4)*('Diário 2º PA'!$B$4:$B$1978&lt;=EOMONTH(L$4,0))*('Diário 2º PA'!$F$4:$F$1978))
+SUMPRODUCT(('Diário 3º PA'!$E$4:$E$1994='Analítico Cx.'!$B140)*('Diário 3º PA'!$B$4:$B$1994&gt;=L$4)*('Diário 3º PA'!$B$4:$B$1994&lt;=EOMONTH(L$4,0))*('Diário 3º PA'!$F$4:$F$1994))
+SUMPRODUCT(('Diário 4º PA'!$E$4:$E$2000='Analítico Cx.'!$B140)*('Diário 4º PA'!$B$4:$B$2000&gt;=L$4)*('Diário 4º PA'!$B$4:$B$2000&lt;=EOMONTH(L$4,0))*('Diário 4º PA'!$F$4:$F$2000))</f>
        <v>0</v>
      </c>
      <c r="M140" s="289">
        <f>SUMPRODUCT(('Diário 1º PA'!$E$4:$E$2007='Analítico Cx.'!$B140)*('Diário 1º PA'!$B$4:$B$2007&gt;=M$4)*('Diário 1º PA'!$B$4:$B$2007&lt;=EOMONTH(M$4,0))*('Diário 1º PA'!$F$4:$F$2007))
+SUMPRODUCT(('Diário 2º PA'!$E$4:$E$1978='Analítico Cx.'!$B140)*('Diário 2º PA'!$B$4:$B$1978&gt;=M$4)*('Diário 2º PA'!$B$4:$B$1978&lt;=EOMONTH(M$4,0))*('Diário 2º PA'!$F$4:$F$1978))
+SUMPRODUCT(('Diário 3º PA'!$E$4:$E$1994='Analítico Cx.'!$B140)*('Diário 3º PA'!$B$4:$B$1994&gt;=M$4)*('Diário 3º PA'!$B$4:$B$1994&lt;=EOMONTH(M$4,0))*('Diário 3º PA'!$F$4:$F$1994))
+SUMPRODUCT(('Diário 4º PA'!$E$4:$E$2000='Analítico Cx.'!$B140)*('Diário 4º PA'!$B$4:$B$2000&gt;=M$4)*('Diário 4º PA'!$B$4:$B$2000&lt;=EOMONTH(M$4,0))*('Diário 4º PA'!$F$4:$F$2000))</f>
        <v>0</v>
      </c>
      <c r="N140" s="289">
        <f>SUMPRODUCT(('Diário 1º PA'!$E$4:$E$2007='Analítico Cx.'!$B140)*('Diário 1º PA'!$B$4:$B$2007&gt;=N$4)*('Diário 1º PA'!$B$4:$B$2007&lt;=EOMONTH(N$4,0))*('Diário 1º PA'!$F$4:$F$2007))
+SUMPRODUCT(('Diário 2º PA'!$E$4:$E$1978='Analítico Cx.'!$B140)*('Diário 2º PA'!$B$4:$B$1978&gt;=N$4)*('Diário 2º PA'!$B$4:$B$1978&lt;=EOMONTH(N$4,0))*('Diário 2º PA'!$F$4:$F$1978))
+SUMPRODUCT(('Diário 3º PA'!$E$4:$E$1994='Analítico Cx.'!$B140)*('Diário 3º PA'!$B$4:$B$1994&gt;=N$4)*('Diário 3º PA'!$B$4:$B$1994&lt;=EOMONTH(N$4,0))*('Diário 3º PA'!$F$4:$F$1994))
+SUMPRODUCT(('Diário 4º PA'!$E$4:$E$2000='Analítico Cx.'!$B140)*('Diário 4º PA'!$B$4:$B$2000&gt;=N$4)*('Diário 4º PA'!$B$4:$B$2000&lt;=EOMONTH(N$4,0))*('Diário 4º PA'!$F$4:$F$2000))</f>
        <v>0</v>
      </c>
      <c r="O140" s="315">
        <f t="shared" si="22"/>
        <v>11268.45</v>
      </c>
      <c r="P140" s="316">
        <f t="shared" si="23"/>
        <v>5.474351941060808E-4</v>
      </c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</row>
    <row r="141" spans="1:26" ht="23.25" customHeight="1" x14ac:dyDescent="0.25">
      <c r="A141" s="331" t="s">
        <v>377</v>
      </c>
      <c r="B141" s="332" t="s">
        <v>378</v>
      </c>
      <c r="C141" s="289">
        <f>SUMPRODUCT(('Diário 1º PA'!$E$4:$E$2007='Analítico Cx.'!$B141)*('Diário 1º PA'!$B$4:$B$2007&gt;=C$4)*('Diário 1º PA'!$B$4:$B$2007&lt;=EOMONTH(C$4,0))*('Diário 1º PA'!$F$4:$F$2007))
+SUMPRODUCT(('Diário 2º PA'!$E$4:$E$1978='Analítico Cx.'!$B141)*('Diário 2º PA'!$B$4:$B$1978&gt;=C$4)*('Diário 2º PA'!$B$4:$B$1978&lt;=EOMONTH(C$4,0))*('Diário 2º PA'!$F$4:$F$1978))
+SUMPRODUCT(('Diário 3º PA'!$E$4:$E$1994='Analítico Cx.'!$B141)*('Diário 3º PA'!$B$4:$B$1994&gt;=C$4)*('Diário 3º PA'!$B$4:$B$1994&lt;=EOMONTH(C$4,0))*('Diário 3º PA'!$F$4:$F$1994))
+SUMPRODUCT(('Diário 4º PA'!$E$4:$E$2000='Analítico Cx.'!$B141)*('Diário 4º PA'!$B$4:$B$2000&gt;=C$4)*('Diário 4º PA'!$B$4:$B$2000&lt;=EOMONTH(C$4,0))*('Diário 4º PA'!$F$4:$F$2000))</f>
        <v>0</v>
      </c>
      <c r="D141" s="289">
        <f>SUMPRODUCT(('Diário 1º PA'!$E$4:$E$2007='Analítico Cx.'!$B141)*('Diário 1º PA'!$B$4:$B$2007&gt;=D$4)*('Diário 1º PA'!$B$4:$B$2007&lt;=EOMONTH(D$4,0))*('Diário 1º PA'!$F$4:$F$2007))
+SUMPRODUCT(('Diário 2º PA'!$E$4:$E$1978='Analítico Cx.'!$B141)*('Diário 2º PA'!$B$4:$B$1978&gt;=D$4)*('Diário 2º PA'!$B$4:$B$1978&lt;=EOMONTH(D$4,0))*('Diário 2º PA'!$F$4:$F$1978))
+SUMPRODUCT(('Diário 3º PA'!$E$4:$E$1994='Analítico Cx.'!$B141)*('Diário 3º PA'!$B$4:$B$1994&gt;=D$4)*('Diário 3º PA'!$B$4:$B$1994&lt;=EOMONTH(D$4,0))*('Diário 3º PA'!$F$4:$F$1994))
+SUMPRODUCT(('Diário 4º PA'!$E$4:$E$2000='Analítico Cx.'!$B141)*('Diário 4º PA'!$B$4:$B$2000&gt;=D$4)*('Diário 4º PA'!$B$4:$B$2000&lt;=EOMONTH(D$4,0))*('Diário 4º PA'!$F$4:$F$2000))</f>
        <v>20209</v>
      </c>
      <c r="E141" s="289">
        <f>SUMPRODUCT(('Diário 1º PA'!$E$4:$E$2007='Analítico Cx.'!$B141)*('Diário 1º PA'!$B$4:$B$2007&gt;=E$4)*('Diário 1º PA'!$B$4:$B$2007&lt;=EOMONTH(E$4,0))*('Diário 1º PA'!$F$4:$F$2007))
+SUMPRODUCT(('Diário 2º PA'!$E$4:$E$1978='Analítico Cx.'!$B141)*('Diário 2º PA'!$B$4:$B$1978&gt;=E$4)*('Diário 2º PA'!$B$4:$B$1978&lt;=EOMONTH(E$4,0))*('Diário 2º PA'!$F$4:$F$1978))
+SUMPRODUCT(('Diário 3º PA'!$E$4:$E$1994='Analítico Cx.'!$B141)*('Diário 3º PA'!$B$4:$B$1994&gt;=E$4)*('Diário 3º PA'!$B$4:$B$1994&lt;=EOMONTH(E$4,0))*('Diário 3º PA'!$F$4:$F$1994))
+SUMPRODUCT(('Diário 4º PA'!$E$4:$E$2000='Analítico Cx.'!$B141)*('Diário 4º PA'!$B$4:$B$2000&gt;=E$4)*('Diário 4º PA'!$B$4:$B$2000&lt;=EOMONTH(E$4,0))*('Diário 4º PA'!$F$4:$F$2000))</f>
        <v>778</v>
      </c>
      <c r="F141" s="289">
        <f>SUMPRODUCT(('Diário 1º PA'!$E$4:$E$2007='Analítico Cx.'!$B141)*('Diário 1º PA'!$B$4:$B$2007&gt;=F$4)*('Diário 1º PA'!$B$4:$B$2007&lt;=EOMONTH(F$4,0))*('Diário 1º PA'!$F$4:$F$2007))
+SUMPRODUCT(('Diário 2º PA'!$E$4:$E$1978='Analítico Cx.'!$B141)*('Diário 2º PA'!$B$4:$B$1978&gt;=F$4)*('Diário 2º PA'!$B$4:$B$1978&lt;=EOMONTH(F$4,0))*('Diário 2º PA'!$F$4:$F$1978))
+SUMPRODUCT(('Diário 3º PA'!$E$4:$E$1994='Analítico Cx.'!$B141)*('Diário 3º PA'!$B$4:$B$1994&gt;=F$4)*('Diário 3º PA'!$B$4:$B$1994&lt;=EOMONTH(F$4,0))*('Diário 3º PA'!$F$4:$F$1994))
+SUMPRODUCT(('Diário 4º PA'!$E$4:$E$2000='Analítico Cx.'!$B141)*('Diário 4º PA'!$B$4:$B$2000&gt;=F$4)*('Diário 4º PA'!$B$4:$B$2000&lt;=EOMONTH(F$4,0))*('Diário 4º PA'!$F$4:$F$2000))</f>
        <v>39197</v>
      </c>
      <c r="G141" s="289">
        <f>SUMPRODUCT(('Diário 1º PA'!$E$4:$E$2007='Analítico Cx.'!$B141)*('Diário 1º PA'!$B$4:$B$2007&gt;=G$4)*('Diário 1º PA'!$B$4:$B$2007&lt;=EOMONTH(G$4,0))*('Diário 1º PA'!$F$4:$F$2007))
+SUMPRODUCT(('Diário 2º PA'!$E$4:$E$1978='Analítico Cx.'!$B141)*('Diário 2º PA'!$B$4:$B$1978&gt;=G$4)*('Diário 2º PA'!$B$4:$B$1978&lt;=EOMONTH(G$4,0))*('Diário 2º PA'!$F$4:$F$1978))
+SUMPRODUCT(('Diário 3º PA'!$E$4:$E$1994='Analítico Cx.'!$B141)*('Diário 3º PA'!$B$4:$B$1994&gt;=G$4)*('Diário 3º PA'!$B$4:$B$1994&lt;=EOMONTH(G$4,0))*('Diário 3º PA'!$F$4:$F$1994))
+SUMPRODUCT(('Diário 4º PA'!$E$4:$E$2000='Analítico Cx.'!$B141)*('Diário 4º PA'!$B$4:$B$2000&gt;=G$4)*('Diário 4º PA'!$B$4:$B$2000&lt;=EOMONTH(G$4,0))*('Diário 4º PA'!$F$4:$F$2000))</f>
        <v>0</v>
      </c>
      <c r="H141" s="289">
        <f>SUMPRODUCT(('Diário 1º PA'!$E$4:$E$2007='Analítico Cx.'!$B141)*('Diário 1º PA'!$B$4:$B$2007&gt;=H$4)*('Diário 1º PA'!$B$4:$B$2007&lt;=EOMONTH(H$4,0))*('Diário 1º PA'!$F$4:$F$2007))
+SUMPRODUCT(('Diário 2º PA'!$E$4:$E$1978='Analítico Cx.'!$B141)*('Diário 2º PA'!$B$4:$B$1978&gt;=H$4)*('Diário 2º PA'!$B$4:$B$1978&lt;=EOMONTH(H$4,0))*('Diário 2º PA'!$F$4:$F$1978))
+SUMPRODUCT(('Diário 3º PA'!$E$4:$E$1994='Analítico Cx.'!$B141)*('Diário 3º PA'!$B$4:$B$1994&gt;=H$4)*('Diário 3º PA'!$B$4:$B$1994&lt;=EOMONTH(H$4,0))*('Diário 3º PA'!$F$4:$F$1994))
+SUMPRODUCT(('Diário 4º PA'!$E$4:$E$2000='Analítico Cx.'!$B141)*('Diário 4º PA'!$B$4:$B$2000&gt;=H$4)*('Diário 4º PA'!$B$4:$B$2000&lt;=EOMONTH(H$4,0))*('Diário 4º PA'!$F$4:$F$2000))</f>
        <v>86445.959999999992</v>
      </c>
      <c r="I141" s="289">
        <f>SUMPRODUCT(('Diário 1º PA'!$E$4:$E$2007='Analítico Cx.'!$B141)*('Diário 1º PA'!$B$4:$B$2007&gt;=I$4)*('Diário 1º PA'!$B$4:$B$2007&lt;=EOMONTH(I$4,0))*('Diário 1º PA'!$F$4:$F$2007))
+SUMPRODUCT(('Diário 2º PA'!$E$4:$E$1978='Analítico Cx.'!$B141)*('Diário 2º PA'!$B$4:$B$1978&gt;=I$4)*('Diário 2º PA'!$B$4:$B$1978&lt;=EOMONTH(I$4,0))*('Diário 2º PA'!$F$4:$F$1978))
+SUMPRODUCT(('Diário 3º PA'!$E$4:$E$1994='Analítico Cx.'!$B141)*('Diário 3º PA'!$B$4:$B$1994&gt;=I$4)*('Diário 3º PA'!$B$4:$B$1994&lt;=EOMONTH(I$4,0))*('Diário 3º PA'!$F$4:$F$1994))
+SUMPRODUCT(('Diário 4º PA'!$E$4:$E$2000='Analítico Cx.'!$B141)*('Diário 4º PA'!$B$4:$B$2000&gt;=I$4)*('Diário 4º PA'!$B$4:$B$2000&lt;=EOMONTH(I$4,0))*('Diário 4º PA'!$F$4:$F$2000))</f>
        <v>2040</v>
      </c>
      <c r="J141" s="289">
        <f>SUMPRODUCT(('Diário 1º PA'!$E$4:$E$2007='Analítico Cx.'!$B141)*('Diário 1º PA'!$B$4:$B$2007&gt;=J$4)*('Diário 1º PA'!$B$4:$B$2007&lt;=EOMONTH(J$4,0))*('Diário 1º PA'!$F$4:$F$2007))
+SUMPRODUCT(('Diário 2º PA'!$E$4:$E$1978='Analítico Cx.'!$B141)*('Diário 2º PA'!$B$4:$B$1978&gt;=J$4)*('Diário 2º PA'!$B$4:$B$1978&lt;=EOMONTH(J$4,0))*('Diário 2º PA'!$F$4:$F$1978))
+SUMPRODUCT(('Diário 3º PA'!$E$4:$E$1994='Analítico Cx.'!$B141)*('Diário 3º PA'!$B$4:$B$1994&gt;=J$4)*('Diário 3º PA'!$B$4:$B$1994&lt;=EOMONTH(J$4,0))*('Diário 3º PA'!$F$4:$F$1994))
+SUMPRODUCT(('Diário 4º PA'!$E$4:$E$2000='Analítico Cx.'!$B141)*('Diário 4º PA'!$B$4:$B$2000&gt;=J$4)*('Diário 4º PA'!$B$4:$B$2000&lt;=EOMONTH(J$4,0))*('Diário 4º PA'!$F$4:$F$2000))</f>
        <v>0</v>
      </c>
      <c r="K141" s="289">
        <f>SUMPRODUCT(('Diário 1º PA'!$E$4:$E$2007='Analítico Cx.'!$B141)*('Diário 1º PA'!$B$4:$B$2007&gt;=K$4)*('Diário 1º PA'!$B$4:$B$2007&lt;=EOMONTH(K$4,0))*('Diário 1º PA'!$F$4:$F$2007))
+SUMPRODUCT(('Diário 2º PA'!$E$4:$E$1978='Analítico Cx.'!$B141)*('Diário 2º PA'!$B$4:$B$1978&gt;=K$4)*('Diário 2º PA'!$B$4:$B$1978&lt;=EOMONTH(K$4,0))*('Diário 2º PA'!$F$4:$F$1978))
+SUMPRODUCT(('Diário 3º PA'!$E$4:$E$1994='Analítico Cx.'!$B141)*('Diário 3º PA'!$B$4:$B$1994&gt;=K$4)*('Diário 3º PA'!$B$4:$B$1994&lt;=EOMONTH(K$4,0))*('Diário 3º PA'!$F$4:$F$1994))
+SUMPRODUCT(('Diário 4º PA'!$E$4:$E$2000='Analítico Cx.'!$B141)*('Diário 4º PA'!$B$4:$B$2000&gt;=K$4)*('Diário 4º PA'!$B$4:$B$2000&lt;=EOMONTH(K$4,0))*('Diário 4º PA'!$F$4:$F$2000))</f>
        <v>0</v>
      </c>
      <c r="L141" s="289">
        <f>SUMPRODUCT(('Diário 1º PA'!$E$4:$E$2007='Analítico Cx.'!$B141)*('Diário 1º PA'!$B$4:$B$2007&gt;=L$4)*('Diário 1º PA'!$B$4:$B$2007&lt;=EOMONTH(L$4,0))*('Diário 1º PA'!$F$4:$F$2007))
+SUMPRODUCT(('Diário 2º PA'!$E$4:$E$1978='Analítico Cx.'!$B141)*('Diário 2º PA'!$B$4:$B$1978&gt;=L$4)*('Diário 2º PA'!$B$4:$B$1978&lt;=EOMONTH(L$4,0))*('Diário 2º PA'!$F$4:$F$1978))
+SUMPRODUCT(('Diário 3º PA'!$E$4:$E$1994='Analítico Cx.'!$B141)*('Diário 3º PA'!$B$4:$B$1994&gt;=L$4)*('Diário 3º PA'!$B$4:$B$1994&lt;=EOMONTH(L$4,0))*('Diário 3º PA'!$F$4:$F$1994))
+SUMPRODUCT(('Diário 4º PA'!$E$4:$E$2000='Analítico Cx.'!$B141)*('Diário 4º PA'!$B$4:$B$2000&gt;=L$4)*('Diário 4º PA'!$B$4:$B$2000&lt;=EOMONTH(L$4,0))*('Diário 4º PA'!$F$4:$F$2000))</f>
        <v>0</v>
      </c>
      <c r="M141" s="289">
        <f>SUMPRODUCT(('Diário 1º PA'!$E$4:$E$2007='Analítico Cx.'!$B141)*('Diário 1º PA'!$B$4:$B$2007&gt;=M$4)*('Diário 1º PA'!$B$4:$B$2007&lt;=EOMONTH(M$4,0))*('Diário 1º PA'!$F$4:$F$2007))
+SUMPRODUCT(('Diário 2º PA'!$E$4:$E$1978='Analítico Cx.'!$B141)*('Diário 2º PA'!$B$4:$B$1978&gt;=M$4)*('Diário 2º PA'!$B$4:$B$1978&lt;=EOMONTH(M$4,0))*('Diário 2º PA'!$F$4:$F$1978))
+SUMPRODUCT(('Diário 3º PA'!$E$4:$E$1994='Analítico Cx.'!$B141)*('Diário 3º PA'!$B$4:$B$1994&gt;=M$4)*('Diário 3º PA'!$B$4:$B$1994&lt;=EOMONTH(M$4,0))*('Diário 3º PA'!$F$4:$F$1994))
+SUMPRODUCT(('Diário 4º PA'!$E$4:$E$2000='Analítico Cx.'!$B141)*('Diário 4º PA'!$B$4:$B$2000&gt;=M$4)*('Diário 4º PA'!$B$4:$B$2000&lt;=EOMONTH(M$4,0))*('Diário 4º PA'!$F$4:$F$2000))</f>
        <v>0</v>
      </c>
      <c r="N141" s="289">
        <f>SUMPRODUCT(('Diário 1º PA'!$E$4:$E$2007='Analítico Cx.'!$B141)*('Diário 1º PA'!$B$4:$B$2007&gt;=N$4)*('Diário 1º PA'!$B$4:$B$2007&lt;=EOMONTH(N$4,0))*('Diário 1º PA'!$F$4:$F$2007))
+SUMPRODUCT(('Diário 2º PA'!$E$4:$E$1978='Analítico Cx.'!$B141)*('Diário 2º PA'!$B$4:$B$1978&gt;=N$4)*('Diário 2º PA'!$B$4:$B$1978&lt;=EOMONTH(N$4,0))*('Diário 2º PA'!$F$4:$F$1978))
+SUMPRODUCT(('Diário 3º PA'!$E$4:$E$1994='Analítico Cx.'!$B141)*('Diário 3º PA'!$B$4:$B$1994&gt;=N$4)*('Diário 3º PA'!$B$4:$B$1994&lt;=EOMONTH(N$4,0))*('Diário 3º PA'!$F$4:$F$1994))
+SUMPRODUCT(('Diário 4º PA'!$E$4:$E$2000='Analítico Cx.'!$B141)*('Diário 4º PA'!$B$4:$B$2000&gt;=N$4)*('Diário 4º PA'!$B$4:$B$2000&lt;=EOMONTH(N$4,0))*('Diário 4º PA'!$F$4:$F$2000))</f>
        <v>0</v>
      </c>
      <c r="O141" s="315">
        <f t="shared" si="22"/>
        <v>148669.96</v>
      </c>
      <c r="P141" s="316">
        <f t="shared" si="23"/>
        <v>7.2225699550819552E-3</v>
      </c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</row>
    <row r="142" spans="1:26" ht="23.25" customHeight="1" x14ac:dyDescent="0.25">
      <c r="A142" s="331" t="s">
        <v>379</v>
      </c>
      <c r="B142" s="332" t="s">
        <v>380</v>
      </c>
      <c r="C142" s="289">
        <f>SUMPRODUCT(('Diário 1º PA'!$E$4:$E$2007='Analítico Cx.'!$B142)*('Diário 1º PA'!$B$4:$B$2007&gt;=C$4)*('Diário 1º PA'!$B$4:$B$2007&lt;=EOMONTH(C$4,0))*('Diário 1º PA'!$F$4:$F$2007))
+SUMPRODUCT(('Diário 2º PA'!$E$4:$E$1978='Analítico Cx.'!$B142)*('Diário 2º PA'!$B$4:$B$1978&gt;=C$4)*('Diário 2º PA'!$B$4:$B$1978&lt;=EOMONTH(C$4,0))*('Diário 2º PA'!$F$4:$F$1978))
+SUMPRODUCT(('Diário 3º PA'!$E$4:$E$1994='Analítico Cx.'!$B142)*('Diário 3º PA'!$B$4:$B$1994&gt;=C$4)*('Diário 3º PA'!$B$4:$B$1994&lt;=EOMONTH(C$4,0))*('Diário 3º PA'!$F$4:$F$1994))
+SUMPRODUCT(('Diário 4º PA'!$E$4:$E$2000='Analítico Cx.'!$B142)*('Diário 4º PA'!$B$4:$B$2000&gt;=C$4)*('Diário 4º PA'!$B$4:$B$2000&lt;=EOMONTH(C$4,0))*('Diário 4º PA'!$F$4:$F$2000))</f>
        <v>0</v>
      </c>
      <c r="D142" s="289">
        <f>SUMPRODUCT(('Diário 1º PA'!$E$4:$E$2007='Analítico Cx.'!$B142)*('Diário 1º PA'!$B$4:$B$2007&gt;=D$4)*('Diário 1º PA'!$B$4:$B$2007&lt;=EOMONTH(D$4,0))*('Diário 1º PA'!$F$4:$F$2007))
+SUMPRODUCT(('Diário 2º PA'!$E$4:$E$1978='Analítico Cx.'!$B142)*('Diário 2º PA'!$B$4:$B$1978&gt;=D$4)*('Diário 2º PA'!$B$4:$B$1978&lt;=EOMONTH(D$4,0))*('Diário 2º PA'!$F$4:$F$1978))
+SUMPRODUCT(('Diário 3º PA'!$E$4:$E$1994='Analítico Cx.'!$B142)*('Diário 3º PA'!$B$4:$B$1994&gt;=D$4)*('Diário 3º PA'!$B$4:$B$1994&lt;=EOMONTH(D$4,0))*('Diário 3º PA'!$F$4:$F$1994))
+SUMPRODUCT(('Diário 4º PA'!$E$4:$E$2000='Analítico Cx.'!$B142)*('Diário 4º PA'!$B$4:$B$2000&gt;=D$4)*('Diário 4º PA'!$B$4:$B$2000&lt;=EOMONTH(D$4,0))*('Diário 4º PA'!$F$4:$F$2000))</f>
        <v>0</v>
      </c>
      <c r="E142" s="289">
        <f>SUMPRODUCT(('Diário 1º PA'!$E$4:$E$2007='Analítico Cx.'!$B142)*('Diário 1º PA'!$B$4:$B$2007&gt;=E$4)*('Diário 1º PA'!$B$4:$B$2007&lt;=EOMONTH(E$4,0))*('Diário 1º PA'!$F$4:$F$2007))
+SUMPRODUCT(('Diário 2º PA'!$E$4:$E$1978='Analítico Cx.'!$B142)*('Diário 2º PA'!$B$4:$B$1978&gt;=E$4)*('Diário 2º PA'!$B$4:$B$1978&lt;=EOMONTH(E$4,0))*('Diário 2º PA'!$F$4:$F$1978))
+SUMPRODUCT(('Diário 3º PA'!$E$4:$E$1994='Analítico Cx.'!$B142)*('Diário 3º PA'!$B$4:$B$1994&gt;=E$4)*('Diário 3º PA'!$B$4:$B$1994&lt;=EOMONTH(E$4,0))*('Diário 3º PA'!$F$4:$F$1994))
+SUMPRODUCT(('Diário 4º PA'!$E$4:$E$2000='Analítico Cx.'!$B142)*('Diário 4º PA'!$B$4:$B$2000&gt;=E$4)*('Diário 4º PA'!$B$4:$B$2000&lt;=EOMONTH(E$4,0))*('Diário 4º PA'!$F$4:$F$2000))</f>
        <v>0</v>
      </c>
      <c r="F142" s="289">
        <f>SUMPRODUCT(('Diário 1º PA'!$E$4:$E$2007='Analítico Cx.'!$B142)*('Diário 1º PA'!$B$4:$B$2007&gt;=F$4)*('Diário 1º PA'!$B$4:$B$2007&lt;=EOMONTH(F$4,0))*('Diário 1º PA'!$F$4:$F$2007))
+SUMPRODUCT(('Diário 2º PA'!$E$4:$E$1978='Analítico Cx.'!$B142)*('Diário 2º PA'!$B$4:$B$1978&gt;=F$4)*('Diário 2º PA'!$B$4:$B$1978&lt;=EOMONTH(F$4,0))*('Diário 2º PA'!$F$4:$F$1978))
+SUMPRODUCT(('Diário 3º PA'!$E$4:$E$1994='Analítico Cx.'!$B142)*('Diário 3º PA'!$B$4:$B$1994&gt;=F$4)*('Diário 3º PA'!$B$4:$B$1994&lt;=EOMONTH(F$4,0))*('Diário 3º PA'!$F$4:$F$1994))
+SUMPRODUCT(('Diário 4º PA'!$E$4:$E$2000='Analítico Cx.'!$B142)*('Diário 4º PA'!$B$4:$B$2000&gt;=F$4)*('Diário 4º PA'!$B$4:$B$2000&lt;=EOMONTH(F$4,0))*('Diário 4º PA'!$F$4:$F$2000))</f>
        <v>0</v>
      </c>
      <c r="G142" s="289">
        <f>SUMPRODUCT(('Diário 1º PA'!$E$4:$E$2007='Analítico Cx.'!$B142)*('Diário 1º PA'!$B$4:$B$2007&gt;=G$4)*('Diário 1º PA'!$B$4:$B$2007&lt;=EOMONTH(G$4,0))*('Diário 1º PA'!$F$4:$F$2007))
+SUMPRODUCT(('Diário 2º PA'!$E$4:$E$1978='Analítico Cx.'!$B142)*('Diário 2º PA'!$B$4:$B$1978&gt;=G$4)*('Diário 2º PA'!$B$4:$B$1978&lt;=EOMONTH(G$4,0))*('Diário 2º PA'!$F$4:$F$1978))
+SUMPRODUCT(('Diário 3º PA'!$E$4:$E$1994='Analítico Cx.'!$B142)*('Diário 3º PA'!$B$4:$B$1994&gt;=G$4)*('Diário 3º PA'!$B$4:$B$1994&lt;=EOMONTH(G$4,0))*('Diário 3º PA'!$F$4:$F$1994))
+SUMPRODUCT(('Diário 4º PA'!$E$4:$E$2000='Analítico Cx.'!$B142)*('Diário 4º PA'!$B$4:$B$2000&gt;=G$4)*('Diário 4º PA'!$B$4:$B$2000&lt;=EOMONTH(G$4,0))*('Diário 4º PA'!$F$4:$F$2000))</f>
        <v>0</v>
      </c>
      <c r="H142" s="289">
        <f>SUMPRODUCT(('Diário 1º PA'!$E$4:$E$2007='Analítico Cx.'!$B142)*('Diário 1º PA'!$B$4:$B$2007&gt;=H$4)*('Diário 1º PA'!$B$4:$B$2007&lt;=EOMONTH(H$4,0))*('Diário 1º PA'!$F$4:$F$2007))
+SUMPRODUCT(('Diário 2º PA'!$E$4:$E$1978='Analítico Cx.'!$B142)*('Diário 2º PA'!$B$4:$B$1978&gt;=H$4)*('Diário 2º PA'!$B$4:$B$1978&lt;=EOMONTH(H$4,0))*('Diário 2º PA'!$F$4:$F$1978))
+SUMPRODUCT(('Diário 3º PA'!$E$4:$E$1994='Analítico Cx.'!$B142)*('Diário 3º PA'!$B$4:$B$1994&gt;=H$4)*('Diário 3º PA'!$B$4:$B$1994&lt;=EOMONTH(H$4,0))*('Diário 3º PA'!$F$4:$F$1994))
+SUMPRODUCT(('Diário 4º PA'!$E$4:$E$2000='Analítico Cx.'!$B142)*('Diário 4º PA'!$B$4:$B$2000&gt;=H$4)*('Diário 4º PA'!$B$4:$B$2000&lt;=EOMONTH(H$4,0))*('Diário 4º PA'!$F$4:$F$2000))</f>
        <v>0</v>
      </c>
      <c r="I142" s="289">
        <f>SUMPRODUCT(('Diário 1º PA'!$E$4:$E$2007='Analítico Cx.'!$B142)*('Diário 1º PA'!$B$4:$B$2007&gt;=I$4)*('Diário 1º PA'!$B$4:$B$2007&lt;=EOMONTH(I$4,0))*('Diário 1º PA'!$F$4:$F$2007))
+SUMPRODUCT(('Diário 2º PA'!$E$4:$E$1978='Analítico Cx.'!$B142)*('Diário 2º PA'!$B$4:$B$1978&gt;=I$4)*('Diário 2º PA'!$B$4:$B$1978&lt;=EOMONTH(I$4,0))*('Diário 2º PA'!$F$4:$F$1978))
+SUMPRODUCT(('Diário 3º PA'!$E$4:$E$1994='Analítico Cx.'!$B142)*('Diário 3º PA'!$B$4:$B$1994&gt;=I$4)*('Diário 3º PA'!$B$4:$B$1994&lt;=EOMONTH(I$4,0))*('Diário 3º PA'!$F$4:$F$1994))
+SUMPRODUCT(('Diário 4º PA'!$E$4:$E$2000='Analítico Cx.'!$B142)*('Diário 4º PA'!$B$4:$B$2000&gt;=I$4)*('Diário 4º PA'!$B$4:$B$2000&lt;=EOMONTH(I$4,0))*('Diário 4º PA'!$F$4:$F$2000))</f>
        <v>0</v>
      </c>
      <c r="J142" s="289">
        <f>SUMPRODUCT(('Diário 1º PA'!$E$4:$E$2007='Analítico Cx.'!$B142)*('Diário 1º PA'!$B$4:$B$2007&gt;=J$4)*('Diário 1º PA'!$B$4:$B$2007&lt;=EOMONTH(J$4,0))*('Diário 1º PA'!$F$4:$F$2007))
+SUMPRODUCT(('Diário 2º PA'!$E$4:$E$1978='Analítico Cx.'!$B142)*('Diário 2º PA'!$B$4:$B$1978&gt;=J$4)*('Diário 2º PA'!$B$4:$B$1978&lt;=EOMONTH(J$4,0))*('Diário 2º PA'!$F$4:$F$1978))
+SUMPRODUCT(('Diário 3º PA'!$E$4:$E$1994='Analítico Cx.'!$B142)*('Diário 3º PA'!$B$4:$B$1994&gt;=J$4)*('Diário 3º PA'!$B$4:$B$1994&lt;=EOMONTH(J$4,0))*('Diário 3º PA'!$F$4:$F$1994))
+SUMPRODUCT(('Diário 4º PA'!$E$4:$E$2000='Analítico Cx.'!$B142)*('Diário 4º PA'!$B$4:$B$2000&gt;=J$4)*('Diário 4º PA'!$B$4:$B$2000&lt;=EOMONTH(J$4,0))*('Diário 4º PA'!$F$4:$F$2000))</f>
        <v>0</v>
      </c>
      <c r="K142" s="289">
        <f>SUMPRODUCT(('Diário 1º PA'!$E$4:$E$2007='Analítico Cx.'!$B142)*('Diário 1º PA'!$B$4:$B$2007&gt;=K$4)*('Diário 1º PA'!$B$4:$B$2007&lt;=EOMONTH(K$4,0))*('Diário 1º PA'!$F$4:$F$2007))
+SUMPRODUCT(('Diário 2º PA'!$E$4:$E$1978='Analítico Cx.'!$B142)*('Diário 2º PA'!$B$4:$B$1978&gt;=K$4)*('Diário 2º PA'!$B$4:$B$1978&lt;=EOMONTH(K$4,0))*('Diário 2º PA'!$F$4:$F$1978))
+SUMPRODUCT(('Diário 3º PA'!$E$4:$E$1994='Analítico Cx.'!$B142)*('Diário 3º PA'!$B$4:$B$1994&gt;=K$4)*('Diário 3º PA'!$B$4:$B$1994&lt;=EOMONTH(K$4,0))*('Diário 3º PA'!$F$4:$F$1994))
+SUMPRODUCT(('Diário 4º PA'!$E$4:$E$2000='Analítico Cx.'!$B142)*('Diário 4º PA'!$B$4:$B$2000&gt;=K$4)*('Diário 4º PA'!$B$4:$B$2000&lt;=EOMONTH(K$4,0))*('Diário 4º PA'!$F$4:$F$2000))</f>
        <v>0</v>
      </c>
      <c r="L142" s="289">
        <f>SUMPRODUCT(('Diário 1º PA'!$E$4:$E$2007='Analítico Cx.'!$B142)*('Diário 1º PA'!$B$4:$B$2007&gt;=L$4)*('Diário 1º PA'!$B$4:$B$2007&lt;=EOMONTH(L$4,0))*('Diário 1º PA'!$F$4:$F$2007))
+SUMPRODUCT(('Diário 2º PA'!$E$4:$E$1978='Analítico Cx.'!$B142)*('Diário 2º PA'!$B$4:$B$1978&gt;=L$4)*('Diário 2º PA'!$B$4:$B$1978&lt;=EOMONTH(L$4,0))*('Diário 2º PA'!$F$4:$F$1978))
+SUMPRODUCT(('Diário 3º PA'!$E$4:$E$1994='Analítico Cx.'!$B142)*('Diário 3º PA'!$B$4:$B$1994&gt;=L$4)*('Diário 3º PA'!$B$4:$B$1994&lt;=EOMONTH(L$4,0))*('Diário 3º PA'!$F$4:$F$1994))
+SUMPRODUCT(('Diário 4º PA'!$E$4:$E$2000='Analítico Cx.'!$B142)*('Diário 4º PA'!$B$4:$B$2000&gt;=L$4)*('Diário 4º PA'!$B$4:$B$2000&lt;=EOMONTH(L$4,0))*('Diário 4º PA'!$F$4:$F$2000))</f>
        <v>0</v>
      </c>
      <c r="M142" s="289">
        <f>SUMPRODUCT(('Diário 1º PA'!$E$4:$E$2007='Analítico Cx.'!$B142)*('Diário 1º PA'!$B$4:$B$2007&gt;=M$4)*('Diário 1º PA'!$B$4:$B$2007&lt;=EOMONTH(M$4,0))*('Diário 1º PA'!$F$4:$F$2007))
+SUMPRODUCT(('Diário 2º PA'!$E$4:$E$1978='Analítico Cx.'!$B142)*('Diário 2º PA'!$B$4:$B$1978&gt;=M$4)*('Diário 2º PA'!$B$4:$B$1978&lt;=EOMONTH(M$4,0))*('Diário 2º PA'!$F$4:$F$1978))
+SUMPRODUCT(('Diário 3º PA'!$E$4:$E$1994='Analítico Cx.'!$B142)*('Diário 3º PA'!$B$4:$B$1994&gt;=M$4)*('Diário 3º PA'!$B$4:$B$1994&lt;=EOMONTH(M$4,0))*('Diário 3º PA'!$F$4:$F$1994))
+SUMPRODUCT(('Diário 4º PA'!$E$4:$E$2000='Analítico Cx.'!$B142)*('Diário 4º PA'!$B$4:$B$2000&gt;=M$4)*('Diário 4º PA'!$B$4:$B$2000&lt;=EOMONTH(M$4,0))*('Diário 4º PA'!$F$4:$F$2000))</f>
        <v>0</v>
      </c>
      <c r="N142" s="289">
        <f>SUMPRODUCT(('Diário 1º PA'!$E$4:$E$2007='Analítico Cx.'!$B142)*('Diário 1º PA'!$B$4:$B$2007&gt;=N$4)*('Diário 1º PA'!$B$4:$B$2007&lt;=EOMONTH(N$4,0))*('Diário 1º PA'!$F$4:$F$2007))
+SUMPRODUCT(('Diário 2º PA'!$E$4:$E$1978='Analítico Cx.'!$B142)*('Diário 2º PA'!$B$4:$B$1978&gt;=N$4)*('Diário 2º PA'!$B$4:$B$1978&lt;=EOMONTH(N$4,0))*('Diário 2º PA'!$F$4:$F$1978))
+SUMPRODUCT(('Diário 3º PA'!$E$4:$E$1994='Analítico Cx.'!$B142)*('Diário 3º PA'!$B$4:$B$1994&gt;=N$4)*('Diário 3º PA'!$B$4:$B$1994&lt;=EOMONTH(N$4,0))*('Diário 3º PA'!$F$4:$F$1994))
+SUMPRODUCT(('Diário 4º PA'!$E$4:$E$2000='Analítico Cx.'!$B142)*('Diário 4º PA'!$B$4:$B$2000&gt;=N$4)*('Diário 4º PA'!$B$4:$B$2000&lt;=EOMONTH(N$4,0))*('Diário 4º PA'!$F$4:$F$2000))</f>
        <v>0</v>
      </c>
      <c r="O142" s="315">
        <f t="shared" si="22"/>
        <v>0</v>
      </c>
      <c r="P142" s="316">
        <f t="shared" si="23"/>
        <v>0</v>
      </c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</row>
    <row r="143" spans="1:26" ht="23.25" customHeight="1" x14ac:dyDescent="0.25">
      <c r="A143" s="331" t="s">
        <v>381</v>
      </c>
      <c r="B143" s="332" t="s">
        <v>382</v>
      </c>
      <c r="C143" s="289">
        <f>SUMPRODUCT(('Diário 1º PA'!$E$4:$E$2007='Analítico Cx.'!$B143)*('Diário 1º PA'!$B$4:$B$2007&gt;=C$4)*('Diário 1º PA'!$B$4:$B$2007&lt;=EOMONTH(C$4,0))*('Diário 1º PA'!$F$4:$F$2007))
+SUMPRODUCT(('Diário 2º PA'!$E$4:$E$1978='Analítico Cx.'!$B143)*('Diário 2º PA'!$B$4:$B$1978&gt;=C$4)*('Diário 2º PA'!$B$4:$B$1978&lt;=EOMONTH(C$4,0))*('Diário 2º PA'!$F$4:$F$1978))
+SUMPRODUCT(('Diário 3º PA'!$E$4:$E$1994='Analítico Cx.'!$B143)*('Diário 3º PA'!$B$4:$B$1994&gt;=C$4)*('Diário 3º PA'!$B$4:$B$1994&lt;=EOMONTH(C$4,0))*('Diário 3º PA'!$F$4:$F$1994))
+SUMPRODUCT(('Diário 4º PA'!$E$4:$E$2000='Analítico Cx.'!$B143)*('Diário 4º PA'!$B$4:$B$2000&gt;=C$4)*('Diário 4º PA'!$B$4:$B$2000&lt;=EOMONTH(C$4,0))*('Diário 4º PA'!$F$4:$F$2000))</f>
        <v>0</v>
      </c>
      <c r="D143" s="289">
        <f>SUMPRODUCT(('Diário 1º PA'!$E$4:$E$2007='Analítico Cx.'!$B143)*('Diário 1º PA'!$B$4:$B$2007&gt;=D$4)*('Diário 1º PA'!$B$4:$B$2007&lt;=EOMONTH(D$4,0))*('Diário 1º PA'!$F$4:$F$2007))
+SUMPRODUCT(('Diário 2º PA'!$E$4:$E$1978='Analítico Cx.'!$B143)*('Diário 2º PA'!$B$4:$B$1978&gt;=D$4)*('Diário 2º PA'!$B$4:$B$1978&lt;=EOMONTH(D$4,0))*('Diário 2º PA'!$F$4:$F$1978))
+SUMPRODUCT(('Diário 3º PA'!$E$4:$E$1994='Analítico Cx.'!$B143)*('Diário 3º PA'!$B$4:$B$1994&gt;=D$4)*('Diário 3º PA'!$B$4:$B$1994&lt;=EOMONTH(D$4,0))*('Diário 3º PA'!$F$4:$F$1994))
+SUMPRODUCT(('Diário 4º PA'!$E$4:$E$2000='Analítico Cx.'!$B143)*('Diário 4º PA'!$B$4:$B$2000&gt;=D$4)*('Diário 4º PA'!$B$4:$B$2000&lt;=EOMONTH(D$4,0))*('Diário 4º PA'!$F$4:$F$2000))</f>
        <v>0</v>
      </c>
      <c r="E143" s="289">
        <f>SUMPRODUCT(('Diário 1º PA'!$E$4:$E$2007='Analítico Cx.'!$B143)*('Diário 1º PA'!$B$4:$B$2007&gt;=E$4)*('Diário 1º PA'!$B$4:$B$2007&lt;=EOMONTH(E$4,0))*('Diário 1º PA'!$F$4:$F$2007))
+SUMPRODUCT(('Diário 2º PA'!$E$4:$E$1978='Analítico Cx.'!$B143)*('Diário 2º PA'!$B$4:$B$1978&gt;=E$4)*('Diário 2º PA'!$B$4:$B$1978&lt;=EOMONTH(E$4,0))*('Diário 2º PA'!$F$4:$F$1978))
+SUMPRODUCT(('Diário 3º PA'!$E$4:$E$1994='Analítico Cx.'!$B143)*('Diário 3º PA'!$B$4:$B$1994&gt;=E$4)*('Diário 3º PA'!$B$4:$B$1994&lt;=EOMONTH(E$4,0))*('Diário 3º PA'!$F$4:$F$1994))
+SUMPRODUCT(('Diário 4º PA'!$E$4:$E$2000='Analítico Cx.'!$B143)*('Diário 4º PA'!$B$4:$B$2000&gt;=E$4)*('Diário 4º PA'!$B$4:$B$2000&lt;=EOMONTH(E$4,0))*('Diário 4º PA'!$F$4:$F$2000))</f>
        <v>0</v>
      </c>
      <c r="F143" s="289">
        <f>SUMPRODUCT(('Diário 1º PA'!$E$4:$E$2007='Analítico Cx.'!$B143)*('Diário 1º PA'!$B$4:$B$2007&gt;=F$4)*('Diário 1º PA'!$B$4:$B$2007&lt;=EOMONTH(F$4,0))*('Diário 1º PA'!$F$4:$F$2007))
+SUMPRODUCT(('Diário 2º PA'!$E$4:$E$1978='Analítico Cx.'!$B143)*('Diário 2º PA'!$B$4:$B$1978&gt;=F$4)*('Diário 2º PA'!$B$4:$B$1978&lt;=EOMONTH(F$4,0))*('Diário 2º PA'!$F$4:$F$1978))
+SUMPRODUCT(('Diário 3º PA'!$E$4:$E$1994='Analítico Cx.'!$B143)*('Diário 3º PA'!$B$4:$B$1994&gt;=F$4)*('Diário 3º PA'!$B$4:$B$1994&lt;=EOMONTH(F$4,0))*('Diário 3º PA'!$F$4:$F$1994))
+SUMPRODUCT(('Diário 4º PA'!$E$4:$E$2000='Analítico Cx.'!$B143)*('Diário 4º PA'!$B$4:$B$2000&gt;=F$4)*('Diário 4º PA'!$B$4:$B$2000&lt;=EOMONTH(F$4,0))*('Diário 4º PA'!$F$4:$F$2000))</f>
        <v>0</v>
      </c>
      <c r="G143" s="289">
        <f>SUMPRODUCT(('Diário 1º PA'!$E$4:$E$2007='Analítico Cx.'!$B143)*('Diário 1º PA'!$B$4:$B$2007&gt;=G$4)*('Diário 1º PA'!$B$4:$B$2007&lt;=EOMONTH(G$4,0))*('Diário 1º PA'!$F$4:$F$2007))
+SUMPRODUCT(('Diário 2º PA'!$E$4:$E$1978='Analítico Cx.'!$B143)*('Diário 2º PA'!$B$4:$B$1978&gt;=G$4)*('Diário 2º PA'!$B$4:$B$1978&lt;=EOMONTH(G$4,0))*('Diário 2º PA'!$F$4:$F$1978))
+SUMPRODUCT(('Diário 3º PA'!$E$4:$E$1994='Analítico Cx.'!$B143)*('Diário 3º PA'!$B$4:$B$1994&gt;=G$4)*('Diário 3º PA'!$B$4:$B$1994&lt;=EOMONTH(G$4,0))*('Diário 3º PA'!$F$4:$F$1994))
+SUMPRODUCT(('Diário 4º PA'!$E$4:$E$2000='Analítico Cx.'!$B143)*('Diário 4º PA'!$B$4:$B$2000&gt;=G$4)*('Diário 4º PA'!$B$4:$B$2000&lt;=EOMONTH(G$4,0))*('Diário 4º PA'!$F$4:$F$2000))</f>
        <v>0</v>
      </c>
      <c r="H143" s="289">
        <f>SUMPRODUCT(('Diário 1º PA'!$E$4:$E$2007='Analítico Cx.'!$B143)*('Diário 1º PA'!$B$4:$B$2007&gt;=H$4)*('Diário 1º PA'!$B$4:$B$2007&lt;=EOMONTH(H$4,0))*('Diário 1º PA'!$F$4:$F$2007))
+SUMPRODUCT(('Diário 2º PA'!$E$4:$E$1978='Analítico Cx.'!$B143)*('Diário 2º PA'!$B$4:$B$1978&gt;=H$4)*('Diário 2º PA'!$B$4:$B$1978&lt;=EOMONTH(H$4,0))*('Diário 2º PA'!$F$4:$F$1978))
+SUMPRODUCT(('Diário 3º PA'!$E$4:$E$1994='Analítico Cx.'!$B143)*('Diário 3º PA'!$B$4:$B$1994&gt;=H$4)*('Diário 3º PA'!$B$4:$B$1994&lt;=EOMONTH(H$4,0))*('Diário 3º PA'!$F$4:$F$1994))
+SUMPRODUCT(('Diário 4º PA'!$E$4:$E$2000='Analítico Cx.'!$B143)*('Diário 4º PA'!$B$4:$B$2000&gt;=H$4)*('Diário 4º PA'!$B$4:$B$2000&lt;=EOMONTH(H$4,0))*('Diário 4º PA'!$F$4:$F$2000))</f>
        <v>0</v>
      </c>
      <c r="I143" s="289">
        <f>SUMPRODUCT(('Diário 1º PA'!$E$4:$E$2007='Analítico Cx.'!$B143)*('Diário 1º PA'!$B$4:$B$2007&gt;=I$4)*('Diário 1º PA'!$B$4:$B$2007&lt;=EOMONTH(I$4,0))*('Diário 1º PA'!$F$4:$F$2007))
+SUMPRODUCT(('Diário 2º PA'!$E$4:$E$1978='Analítico Cx.'!$B143)*('Diário 2º PA'!$B$4:$B$1978&gt;=I$4)*('Diário 2º PA'!$B$4:$B$1978&lt;=EOMONTH(I$4,0))*('Diário 2º PA'!$F$4:$F$1978))
+SUMPRODUCT(('Diário 3º PA'!$E$4:$E$1994='Analítico Cx.'!$B143)*('Diário 3º PA'!$B$4:$B$1994&gt;=I$4)*('Diário 3º PA'!$B$4:$B$1994&lt;=EOMONTH(I$4,0))*('Diário 3º PA'!$F$4:$F$1994))
+SUMPRODUCT(('Diário 4º PA'!$E$4:$E$2000='Analítico Cx.'!$B143)*('Diário 4º PA'!$B$4:$B$2000&gt;=I$4)*('Diário 4º PA'!$B$4:$B$2000&lt;=EOMONTH(I$4,0))*('Diário 4º PA'!$F$4:$F$2000))</f>
        <v>0</v>
      </c>
      <c r="J143" s="289">
        <f>SUMPRODUCT(('Diário 1º PA'!$E$4:$E$2007='Analítico Cx.'!$B143)*('Diário 1º PA'!$B$4:$B$2007&gt;=J$4)*('Diário 1º PA'!$B$4:$B$2007&lt;=EOMONTH(J$4,0))*('Diário 1º PA'!$F$4:$F$2007))
+SUMPRODUCT(('Diário 2º PA'!$E$4:$E$1978='Analítico Cx.'!$B143)*('Diário 2º PA'!$B$4:$B$1978&gt;=J$4)*('Diário 2º PA'!$B$4:$B$1978&lt;=EOMONTH(J$4,0))*('Diário 2º PA'!$F$4:$F$1978))
+SUMPRODUCT(('Diário 3º PA'!$E$4:$E$1994='Analítico Cx.'!$B143)*('Diário 3º PA'!$B$4:$B$1994&gt;=J$4)*('Diário 3º PA'!$B$4:$B$1994&lt;=EOMONTH(J$4,0))*('Diário 3º PA'!$F$4:$F$1994))
+SUMPRODUCT(('Diário 4º PA'!$E$4:$E$2000='Analítico Cx.'!$B143)*('Diário 4º PA'!$B$4:$B$2000&gt;=J$4)*('Diário 4º PA'!$B$4:$B$2000&lt;=EOMONTH(J$4,0))*('Diário 4º PA'!$F$4:$F$2000))</f>
        <v>0</v>
      </c>
      <c r="K143" s="289">
        <f>SUMPRODUCT(('Diário 1º PA'!$E$4:$E$2007='Analítico Cx.'!$B143)*('Diário 1º PA'!$B$4:$B$2007&gt;=K$4)*('Diário 1º PA'!$B$4:$B$2007&lt;=EOMONTH(K$4,0))*('Diário 1º PA'!$F$4:$F$2007))
+SUMPRODUCT(('Diário 2º PA'!$E$4:$E$1978='Analítico Cx.'!$B143)*('Diário 2º PA'!$B$4:$B$1978&gt;=K$4)*('Diário 2º PA'!$B$4:$B$1978&lt;=EOMONTH(K$4,0))*('Diário 2º PA'!$F$4:$F$1978))
+SUMPRODUCT(('Diário 3º PA'!$E$4:$E$1994='Analítico Cx.'!$B143)*('Diário 3º PA'!$B$4:$B$1994&gt;=K$4)*('Diário 3º PA'!$B$4:$B$1994&lt;=EOMONTH(K$4,0))*('Diário 3º PA'!$F$4:$F$1994))
+SUMPRODUCT(('Diário 4º PA'!$E$4:$E$2000='Analítico Cx.'!$B143)*('Diário 4º PA'!$B$4:$B$2000&gt;=K$4)*('Diário 4º PA'!$B$4:$B$2000&lt;=EOMONTH(K$4,0))*('Diário 4º PA'!$F$4:$F$2000))</f>
        <v>0</v>
      </c>
      <c r="L143" s="289">
        <f>SUMPRODUCT(('Diário 1º PA'!$E$4:$E$2007='Analítico Cx.'!$B143)*('Diário 1º PA'!$B$4:$B$2007&gt;=L$4)*('Diário 1º PA'!$B$4:$B$2007&lt;=EOMONTH(L$4,0))*('Diário 1º PA'!$F$4:$F$2007))
+SUMPRODUCT(('Diário 2º PA'!$E$4:$E$1978='Analítico Cx.'!$B143)*('Diário 2º PA'!$B$4:$B$1978&gt;=L$4)*('Diário 2º PA'!$B$4:$B$1978&lt;=EOMONTH(L$4,0))*('Diário 2º PA'!$F$4:$F$1978))
+SUMPRODUCT(('Diário 3º PA'!$E$4:$E$1994='Analítico Cx.'!$B143)*('Diário 3º PA'!$B$4:$B$1994&gt;=L$4)*('Diário 3º PA'!$B$4:$B$1994&lt;=EOMONTH(L$4,0))*('Diário 3º PA'!$F$4:$F$1994))
+SUMPRODUCT(('Diário 4º PA'!$E$4:$E$2000='Analítico Cx.'!$B143)*('Diário 4º PA'!$B$4:$B$2000&gt;=L$4)*('Diário 4º PA'!$B$4:$B$2000&lt;=EOMONTH(L$4,0))*('Diário 4º PA'!$F$4:$F$2000))</f>
        <v>0</v>
      </c>
      <c r="M143" s="289">
        <f>SUMPRODUCT(('Diário 1º PA'!$E$4:$E$2007='Analítico Cx.'!$B143)*('Diário 1º PA'!$B$4:$B$2007&gt;=M$4)*('Diário 1º PA'!$B$4:$B$2007&lt;=EOMONTH(M$4,0))*('Diário 1º PA'!$F$4:$F$2007))
+SUMPRODUCT(('Diário 2º PA'!$E$4:$E$1978='Analítico Cx.'!$B143)*('Diário 2º PA'!$B$4:$B$1978&gt;=M$4)*('Diário 2º PA'!$B$4:$B$1978&lt;=EOMONTH(M$4,0))*('Diário 2º PA'!$F$4:$F$1978))
+SUMPRODUCT(('Diário 3º PA'!$E$4:$E$1994='Analítico Cx.'!$B143)*('Diário 3º PA'!$B$4:$B$1994&gt;=M$4)*('Diário 3º PA'!$B$4:$B$1994&lt;=EOMONTH(M$4,0))*('Diário 3º PA'!$F$4:$F$1994))
+SUMPRODUCT(('Diário 4º PA'!$E$4:$E$2000='Analítico Cx.'!$B143)*('Diário 4º PA'!$B$4:$B$2000&gt;=M$4)*('Diário 4º PA'!$B$4:$B$2000&lt;=EOMONTH(M$4,0))*('Diário 4º PA'!$F$4:$F$2000))</f>
        <v>0</v>
      </c>
      <c r="N143" s="289">
        <f>SUMPRODUCT(('Diário 1º PA'!$E$4:$E$2007='Analítico Cx.'!$B143)*('Diário 1º PA'!$B$4:$B$2007&gt;=N$4)*('Diário 1º PA'!$B$4:$B$2007&lt;=EOMONTH(N$4,0))*('Diário 1º PA'!$F$4:$F$2007))
+SUMPRODUCT(('Diário 2º PA'!$E$4:$E$1978='Analítico Cx.'!$B143)*('Diário 2º PA'!$B$4:$B$1978&gt;=N$4)*('Diário 2º PA'!$B$4:$B$1978&lt;=EOMONTH(N$4,0))*('Diário 2º PA'!$F$4:$F$1978))
+SUMPRODUCT(('Diário 3º PA'!$E$4:$E$1994='Analítico Cx.'!$B143)*('Diário 3º PA'!$B$4:$B$1994&gt;=N$4)*('Diário 3º PA'!$B$4:$B$1994&lt;=EOMONTH(N$4,0))*('Diário 3º PA'!$F$4:$F$1994))
+SUMPRODUCT(('Diário 4º PA'!$E$4:$E$2000='Analítico Cx.'!$B143)*('Diário 4º PA'!$B$4:$B$2000&gt;=N$4)*('Diário 4º PA'!$B$4:$B$2000&lt;=EOMONTH(N$4,0))*('Diário 4º PA'!$F$4:$F$2000))</f>
        <v>0</v>
      </c>
      <c r="O143" s="315">
        <f t="shared" si="22"/>
        <v>0</v>
      </c>
      <c r="P143" s="316">
        <f t="shared" si="23"/>
        <v>0</v>
      </c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</row>
    <row r="144" spans="1:26" ht="23.25" customHeight="1" x14ac:dyDescent="0.25">
      <c r="A144" s="331" t="s">
        <v>383</v>
      </c>
      <c r="B144" s="332" t="s">
        <v>384</v>
      </c>
      <c r="C144" s="289">
        <f>SUMPRODUCT(('Diário 1º PA'!$E$4:$E$2007='Analítico Cx.'!$B144)*('Diário 1º PA'!$B$4:$B$2007&gt;=C$4)*('Diário 1º PA'!$B$4:$B$2007&lt;=EOMONTH(C$4,0))*('Diário 1º PA'!$F$4:$F$2007))
+SUMPRODUCT(('Diário 2º PA'!$E$4:$E$1978='Analítico Cx.'!$B144)*('Diário 2º PA'!$B$4:$B$1978&gt;=C$4)*('Diário 2º PA'!$B$4:$B$1978&lt;=EOMONTH(C$4,0))*('Diário 2º PA'!$F$4:$F$1978))
+SUMPRODUCT(('Diário 3º PA'!$E$4:$E$1994='Analítico Cx.'!$B144)*('Diário 3º PA'!$B$4:$B$1994&gt;=C$4)*('Diário 3º PA'!$B$4:$B$1994&lt;=EOMONTH(C$4,0))*('Diário 3º PA'!$F$4:$F$1994))
+SUMPRODUCT(('Diário 4º PA'!$E$4:$E$2000='Analítico Cx.'!$B144)*('Diário 4º PA'!$B$4:$B$2000&gt;=C$4)*('Diário 4º PA'!$B$4:$B$2000&lt;=EOMONTH(C$4,0))*('Diário 4º PA'!$F$4:$F$2000))</f>
        <v>0</v>
      </c>
      <c r="D144" s="289">
        <f>SUMPRODUCT(('Diário 1º PA'!$E$4:$E$2007='Analítico Cx.'!$B144)*('Diário 1º PA'!$B$4:$B$2007&gt;=D$4)*('Diário 1º PA'!$B$4:$B$2007&lt;=EOMONTH(D$4,0))*('Diário 1º PA'!$F$4:$F$2007))
+SUMPRODUCT(('Diário 2º PA'!$E$4:$E$1978='Analítico Cx.'!$B144)*('Diário 2º PA'!$B$4:$B$1978&gt;=D$4)*('Diário 2º PA'!$B$4:$B$1978&lt;=EOMONTH(D$4,0))*('Diário 2º PA'!$F$4:$F$1978))
+SUMPRODUCT(('Diário 3º PA'!$E$4:$E$1994='Analítico Cx.'!$B144)*('Diário 3º PA'!$B$4:$B$1994&gt;=D$4)*('Diário 3º PA'!$B$4:$B$1994&lt;=EOMONTH(D$4,0))*('Diário 3º PA'!$F$4:$F$1994))
+SUMPRODUCT(('Diário 4º PA'!$E$4:$E$2000='Analítico Cx.'!$B144)*('Diário 4º PA'!$B$4:$B$2000&gt;=D$4)*('Diário 4º PA'!$B$4:$B$2000&lt;=EOMONTH(D$4,0))*('Diário 4º PA'!$F$4:$F$2000))</f>
        <v>0</v>
      </c>
      <c r="E144" s="289">
        <f>SUMPRODUCT(('Diário 1º PA'!$E$4:$E$2007='Analítico Cx.'!$B144)*('Diário 1º PA'!$B$4:$B$2007&gt;=E$4)*('Diário 1º PA'!$B$4:$B$2007&lt;=EOMONTH(E$4,0))*('Diário 1º PA'!$F$4:$F$2007))
+SUMPRODUCT(('Diário 2º PA'!$E$4:$E$1978='Analítico Cx.'!$B144)*('Diário 2º PA'!$B$4:$B$1978&gt;=E$4)*('Diário 2º PA'!$B$4:$B$1978&lt;=EOMONTH(E$4,0))*('Diário 2º PA'!$F$4:$F$1978))
+SUMPRODUCT(('Diário 3º PA'!$E$4:$E$1994='Analítico Cx.'!$B144)*('Diário 3º PA'!$B$4:$B$1994&gt;=E$4)*('Diário 3º PA'!$B$4:$B$1994&lt;=EOMONTH(E$4,0))*('Diário 3º PA'!$F$4:$F$1994))
+SUMPRODUCT(('Diário 4º PA'!$E$4:$E$2000='Analítico Cx.'!$B144)*('Diário 4º PA'!$B$4:$B$2000&gt;=E$4)*('Diário 4º PA'!$B$4:$B$2000&lt;=EOMONTH(E$4,0))*('Diário 4º PA'!$F$4:$F$2000))</f>
        <v>0</v>
      </c>
      <c r="F144" s="289">
        <f>SUMPRODUCT(('Diário 1º PA'!$E$4:$E$2007='Analítico Cx.'!$B144)*('Diário 1º PA'!$B$4:$B$2007&gt;=F$4)*('Diário 1º PA'!$B$4:$B$2007&lt;=EOMONTH(F$4,0))*('Diário 1º PA'!$F$4:$F$2007))
+SUMPRODUCT(('Diário 2º PA'!$E$4:$E$1978='Analítico Cx.'!$B144)*('Diário 2º PA'!$B$4:$B$1978&gt;=F$4)*('Diário 2º PA'!$B$4:$B$1978&lt;=EOMONTH(F$4,0))*('Diário 2º PA'!$F$4:$F$1978))
+SUMPRODUCT(('Diário 3º PA'!$E$4:$E$1994='Analítico Cx.'!$B144)*('Diário 3º PA'!$B$4:$B$1994&gt;=F$4)*('Diário 3º PA'!$B$4:$B$1994&lt;=EOMONTH(F$4,0))*('Diário 3º PA'!$F$4:$F$1994))
+SUMPRODUCT(('Diário 4º PA'!$E$4:$E$2000='Analítico Cx.'!$B144)*('Diário 4º PA'!$B$4:$B$2000&gt;=F$4)*('Diário 4º PA'!$B$4:$B$2000&lt;=EOMONTH(F$4,0))*('Diário 4º PA'!$F$4:$F$2000))</f>
        <v>0</v>
      </c>
      <c r="G144" s="289">
        <f>SUMPRODUCT(('Diário 1º PA'!$E$4:$E$2007='Analítico Cx.'!$B144)*('Diário 1º PA'!$B$4:$B$2007&gt;=G$4)*('Diário 1º PA'!$B$4:$B$2007&lt;=EOMONTH(G$4,0))*('Diário 1º PA'!$F$4:$F$2007))
+SUMPRODUCT(('Diário 2º PA'!$E$4:$E$1978='Analítico Cx.'!$B144)*('Diário 2º PA'!$B$4:$B$1978&gt;=G$4)*('Diário 2º PA'!$B$4:$B$1978&lt;=EOMONTH(G$4,0))*('Diário 2º PA'!$F$4:$F$1978))
+SUMPRODUCT(('Diário 3º PA'!$E$4:$E$1994='Analítico Cx.'!$B144)*('Diário 3º PA'!$B$4:$B$1994&gt;=G$4)*('Diário 3º PA'!$B$4:$B$1994&lt;=EOMONTH(G$4,0))*('Diário 3º PA'!$F$4:$F$1994))
+SUMPRODUCT(('Diário 4º PA'!$E$4:$E$2000='Analítico Cx.'!$B144)*('Diário 4º PA'!$B$4:$B$2000&gt;=G$4)*('Diário 4º PA'!$B$4:$B$2000&lt;=EOMONTH(G$4,0))*('Diário 4º PA'!$F$4:$F$2000))</f>
        <v>0</v>
      </c>
      <c r="H144" s="289">
        <f>SUMPRODUCT(('Diário 1º PA'!$E$4:$E$2007='Analítico Cx.'!$B144)*('Diário 1º PA'!$B$4:$B$2007&gt;=H$4)*('Diário 1º PA'!$B$4:$B$2007&lt;=EOMONTH(H$4,0))*('Diário 1º PA'!$F$4:$F$2007))
+SUMPRODUCT(('Diário 2º PA'!$E$4:$E$1978='Analítico Cx.'!$B144)*('Diário 2º PA'!$B$4:$B$1978&gt;=H$4)*('Diário 2º PA'!$B$4:$B$1978&lt;=EOMONTH(H$4,0))*('Diário 2º PA'!$F$4:$F$1978))
+SUMPRODUCT(('Diário 3º PA'!$E$4:$E$1994='Analítico Cx.'!$B144)*('Diário 3º PA'!$B$4:$B$1994&gt;=H$4)*('Diário 3º PA'!$B$4:$B$1994&lt;=EOMONTH(H$4,0))*('Diário 3º PA'!$F$4:$F$1994))
+SUMPRODUCT(('Diário 4º PA'!$E$4:$E$2000='Analítico Cx.'!$B144)*('Diário 4º PA'!$B$4:$B$2000&gt;=H$4)*('Diário 4º PA'!$B$4:$B$2000&lt;=EOMONTH(H$4,0))*('Diário 4º PA'!$F$4:$F$2000))</f>
        <v>11770</v>
      </c>
      <c r="I144" s="289">
        <f>SUMPRODUCT(('Diário 1º PA'!$E$4:$E$2007='Analítico Cx.'!$B144)*('Diário 1º PA'!$B$4:$B$2007&gt;=I$4)*('Diário 1º PA'!$B$4:$B$2007&lt;=EOMONTH(I$4,0))*('Diário 1º PA'!$F$4:$F$2007))
+SUMPRODUCT(('Diário 2º PA'!$E$4:$E$1978='Analítico Cx.'!$B144)*('Diário 2º PA'!$B$4:$B$1978&gt;=I$4)*('Diário 2º PA'!$B$4:$B$1978&lt;=EOMONTH(I$4,0))*('Diário 2º PA'!$F$4:$F$1978))
+SUMPRODUCT(('Diário 3º PA'!$E$4:$E$1994='Analítico Cx.'!$B144)*('Diário 3º PA'!$B$4:$B$1994&gt;=I$4)*('Diário 3º PA'!$B$4:$B$1994&lt;=EOMONTH(I$4,0))*('Diário 3º PA'!$F$4:$F$1994))
+SUMPRODUCT(('Diário 4º PA'!$E$4:$E$2000='Analítico Cx.'!$B144)*('Diário 4º PA'!$B$4:$B$2000&gt;=I$4)*('Diário 4º PA'!$B$4:$B$2000&lt;=EOMONTH(I$4,0))*('Diário 4º PA'!$F$4:$F$2000))</f>
        <v>0</v>
      </c>
      <c r="J144" s="289">
        <f>SUMPRODUCT(('Diário 1º PA'!$E$4:$E$2007='Analítico Cx.'!$B144)*('Diário 1º PA'!$B$4:$B$2007&gt;=J$4)*('Diário 1º PA'!$B$4:$B$2007&lt;=EOMONTH(J$4,0))*('Diário 1º PA'!$F$4:$F$2007))
+SUMPRODUCT(('Diário 2º PA'!$E$4:$E$1978='Analítico Cx.'!$B144)*('Diário 2º PA'!$B$4:$B$1978&gt;=J$4)*('Diário 2º PA'!$B$4:$B$1978&lt;=EOMONTH(J$4,0))*('Diário 2º PA'!$F$4:$F$1978))
+SUMPRODUCT(('Diário 3º PA'!$E$4:$E$1994='Analítico Cx.'!$B144)*('Diário 3º PA'!$B$4:$B$1994&gt;=J$4)*('Diário 3º PA'!$B$4:$B$1994&lt;=EOMONTH(J$4,0))*('Diário 3º PA'!$F$4:$F$1994))
+SUMPRODUCT(('Diário 4º PA'!$E$4:$E$2000='Analítico Cx.'!$B144)*('Diário 4º PA'!$B$4:$B$2000&gt;=J$4)*('Diário 4º PA'!$B$4:$B$2000&lt;=EOMONTH(J$4,0))*('Diário 4º PA'!$F$4:$F$2000))</f>
        <v>0</v>
      </c>
      <c r="K144" s="289">
        <f>SUMPRODUCT(('Diário 1º PA'!$E$4:$E$2007='Analítico Cx.'!$B144)*('Diário 1º PA'!$B$4:$B$2007&gt;=K$4)*('Diário 1º PA'!$B$4:$B$2007&lt;=EOMONTH(K$4,0))*('Diário 1º PA'!$F$4:$F$2007))
+SUMPRODUCT(('Diário 2º PA'!$E$4:$E$1978='Analítico Cx.'!$B144)*('Diário 2º PA'!$B$4:$B$1978&gt;=K$4)*('Diário 2º PA'!$B$4:$B$1978&lt;=EOMONTH(K$4,0))*('Diário 2º PA'!$F$4:$F$1978))
+SUMPRODUCT(('Diário 3º PA'!$E$4:$E$1994='Analítico Cx.'!$B144)*('Diário 3º PA'!$B$4:$B$1994&gt;=K$4)*('Diário 3º PA'!$B$4:$B$1994&lt;=EOMONTH(K$4,0))*('Diário 3º PA'!$F$4:$F$1994))
+SUMPRODUCT(('Diário 4º PA'!$E$4:$E$2000='Analítico Cx.'!$B144)*('Diário 4º PA'!$B$4:$B$2000&gt;=K$4)*('Diário 4º PA'!$B$4:$B$2000&lt;=EOMONTH(K$4,0))*('Diário 4º PA'!$F$4:$F$2000))</f>
        <v>0</v>
      </c>
      <c r="L144" s="289">
        <f>SUMPRODUCT(('Diário 1º PA'!$E$4:$E$2007='Analítico Cx.'!$B144)*('Diário 1º PA'!$B$4:$B$2007&gt;=L$4)*('Diário 1º PA'!$B$4:$B$2007&lt;=EOMONTH(L$4,0))*('Diário 1º PA'!$F$4:$F$2007))
+SUMPRODUCT(('Diário 2º PA'!$E$4:$E$1978='Analítico Cx.'!$B144)*('Diário 2º PA'!$B$4:$B$1978&gt;=L$4)*('Diário 2º PA'!$B$4:$B$1978&lt;=EOMONTH(L$4,0))*('Diário 2º PA'!$F$4:$F$1978))
+SUMPRODUCT(('Diário 3º PA'!$E$4:$E$1994='Analítico Cx.'!$B144)*('Diário 3º PA'!$B$4:$B$1994&gt;=L$4)*('Diário 3º PA'!$B$4:$B$1994&lt;=EOMONTH(L$4,0))*('Diário 3º PA'!$F$4:$F$1994))
+SUMPRODUCT(('Diário 4º PA'!$E$4:$E$2000='Analítico Cx.'!$B144)*('Diário 4º PA'!$B$4:$B$2000&gt;=L$4)*('Diário 4º PA'!$B$4:$B$2000&lt;=EOMONTH(L$4,0))*('Diário 4º PA'!$F$4:$F$2000))</f>
        <v>0</v>
      </c>
      <c r="M144" s="289">
        <f>SUMPRODUCT(('Diário 1º PA'!$E$4:$E$2007='Analítico Cx.'!$B144)*('Diário 1º PA'!$B$4:$B$2007&gt;=M$4)*('Diário 1º PA'!$B$4:$B$2007&lt;=EOMONTH(M$4,0))*('Diário 1º PA'!$F$4:$F$2007))
+SUMPRODUCT(('Diário 2º PA'!$E$4:$E$1978='Analítico Cx.'!$B144)*('Diário 2º PA'!$B$4:$B$1978&gt;=M$4)*('Diário 2º PA'!$B$4:$B$1978&lt;=EOMONTH(M$4,0))*('Diário 2º PA'!$F$4:$F$1978))
+SUMPRODUCT(('Diário 3º PA'!$E$4:$E$1994='Analítico Cx.'!$B144)*('Diário 3º PA'!$B$4:$B$1994&gt;=M$4)*('Diário 3º PA'!$B$4:$B$1994&lt;=EOMONTH(M$4,0))*('Diário 3º PA'!$F$4:$F$1994))
+SUMPRODUCT(('Diário 4º PA'!$E$4:$E$2000='Analítico Cx.'!$B144)*('Diário 4º PA'!$B$4:$B$2000&gt;=M$4)*('Diário 4º PA'!$B$4:$B$2000&lt;=EOMONTH(M$4,0))*('Diário 4º PA'!$F$4:$F$2000))</f>
        <v>0</v>
      </c>
      <c r="N144" s="289">
        <f>SUMPRODUCT(('Diário 1º PA'!$E$4:$E$2007='Analítico Cx.'!$B144)*('Diário 1º PA'!$B$4:$B$2007&gt;=N$4)*('Diário 1º PA'!$B$4:$B$2007&lt;=EOMONTH(N$4,0))*('Diário 1º PA'!$F$4:$F$2007))
+SUMPRODUCT(('Diário 2º PA'!$E$4:$E$1978='Analítico Cx.'!$B144)*('Diário 2º PA'!$B$4:$B$1978&gt;=N$4)*('Diário 2º PA'!$B$4:$B$1978&lt;=EOMONTH(N$4,0))*('Diário 2º PA'!$F$4:$F$1978))
+SUMPRODUCT(('Diário 3º PA'!$E$4:$E$1994='Analítico Cx.'!$B144)*('Diário 3º PA'!$B$4:$B$1994&gt;=N$4)*('Diário 3º PA'!$B$4:$B$1994&lt;=EOMONTH(N$4,0))*('Diário 3º PA'!$F$4:$F$1994))
+SUMPRODUCT(('Diário 4º PA'!$E$4:$E$2000='Analítico Cx.'!$B144)*('Diário 4º PA'!$B$4:$B$2000&gt;=N$4)*('Diário 4º PA'!$B$4:$B$2000&lt;=EOMONTH(N$4,0))*('Diário 4º PA'!$F$4:$F$2000))</f>
        <v>0</v>
      </c>
      <c r="O144" s="315">
        <f t="shared" si="22"/>
        <v>11770</v>
      </c>
      <c r="P144" s="316">
        <f t="shared" si="23"/>
        <v>5.7180111147749426E-4</v>
      </c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</row>
    <row r="145" spans="1:26" ht="23.25" customHeight="1" x14ac:dyDescent="0.25">
      <c r="A145" s="331" t="s">
        <v>385</v>
      </c>
      <c r="B145" s="332" t="s">
        <v>386</v>
      </c>
      <c r="C145" s="289">
        <f>SUMPRODUCT(('Diário 1º PA'!$E$4:$E$2007='Analítico Cx.'!$B145)*('Diário 1º PA'!$B$4:$B$2007&gt;=C$4)*('Diário 1º PA'!$B$4:$B$2007&lt;=EOMONTH(C$4,0))*('Diário 1º PA'!$F$4:$F$2007))
+SUMPRODUCT(('Diário 2º PA'!$E$4:$E$1978='Analítico Cx.'!$B145)*('Diário 2º PA'!$B$4:$B$1978&gt;=C$4)*('Diário 2º PA'!$B$4:$B$1978&lt;=EOMONTH(C$4,0))*('Diário 2º PA'!$F$4:$F$1978))
+SUMPRODUCT(('Diário 3º PA'!$E$4:$E$1994='Analítico Cx.'!$B145)*('Diário 3º PA'!$B$4:$B$1994&gt;=C$4)*('Diário 3º PA'!$B$4:$B$1994&lt;=EOMONTH(C$4,0))*('Diário 3º PA'!$F$4:$F$1994))
+SUMPRODUCT(('Diário 4º PA'!$E$4:$E$2000='Analítico Cx.'!$B145)*('Diário 4º PA'!$B$4:$B$2000&gt;=C$4)*('Diário 4º PA'!$B$4:$B$2000&lt;=EOMONTH(C$4,0))*('Diário 4º PA'!$F$4:$F$2000))</f>
        <v>0</v>
      </c>
      <c r="D145" s="289">
        <f>SUMPRODUCT(('Diário 1º PA'!$E$4:$E$2007='Analítico Cx.'!$B145)*('Diário 1º PA'!$B$4:$B$2007&gt;=D$4)*('Diário 1º PA'!$B$4:$B$2007&lt;=EOMONTH(D$4,0))*('Diário 1º PA'!$F$4:$F$2007))
+SUMPRODUCT(('Diário 2º PA'!$E$4:$E$1978='Analítico Cx.'!$B145)*('Diário 2º PA'!$B$4:$B$1978&gt;=D$4)*('Diário 2º PA'!$B$4:$B$1978&lt;=EOMONTH(D$4,0))*('Diário 2º PA'!$F$4:$F$1978))
+SUMPRODUCT(('Diário 3º PA'!$E$4:$E$1994='Analítico Cx.'!$B145)*('Diário 3º PA'!$B$4:$B$1994&gt;=D$4)*('Diário 3º PA'!$B$4:$B$1994&lt;=EOMONTH(D$4,0))*('Diário 3º PA'!$F$4:$F$1994))
+SUMPRODUCT(('Diário 4º PA'!$E$4:$E$2000='Analítico Cx.'!$B145)*('Diário 4º PA'!$B$4:$B$2000&gt;=D$4)*('Diário 4º PA'!$B$4:$B$2000&lt;=EOMONTH(D$4,0))*('Diário 4º PA'!$F$4:$F$2000))</f>
        <v>6308.52</v>
      </c>
      <c r="E145" s="289">
        <f>SUMPRODUCT(('Diário 1º PA'!$E$4:$E$2007='Analítico Cx.'!$B145)*('Diário 1º PA'!$B$4:$B$2007&gt;=E$4)*('Diário 1º PA'!$B$4:$B$2007&lt;=EOMONTH(E$4,0))*('Diário 1º PA'!$F$4:$F$2007))
+SUMPRODUCT(('Diário 2º PA'!$E$4:$E$1978='Analítico Cx.'!$B145)*('Diário 2º PA'!$B$4:$B$1978&gt;=E$4)*('Diário 2º PA'!$B$4:$B$1978&lt;=EOMONTH(E$4,0))*('Diário 2º PA'!$F$4:$F$1978))
+SUMPRODUCT(('Diário 3º PA'!$E$4:$E$1994='Analítico Cx.'!$B145)*('Diário 3º PA'!$B$4:$B$1994&gt;=E$4)*('Diário 3º PA'!$B$4:$B$1994&lt;=EOMONTH(E$4,0))*('Diário 3º PA'!$F$4:$F$1994))
+SUMPRODUCT(('Diário 4º PA'!$E$4:$E$2000='Analítico Cx.'!$B145)*('Diário 4º PA'!$B$4:$B$2000&gt;=E$4)*('Diário 4º PA'!$B$4:$B$2000&lt;=EOMONTH(E$4,0))*('Diário 4º PA'!$F$4:$F$2000))</f>
        <v>0</v>
      </c>
      <c r="F145" s="289">
        <f>SUMPRODUCT(('Diário 1º PA'!$E$4:$E$2007='Analítico Cx.'!$B145)*('Diário 1º PA'!$B$4:$B$2007&gt;=F$4)*('Diário 1º PA'!$B$4:$B$2007&lt;=EOMONTH(F$4,0))*('Diário 1º PA'!$F$4:$F$2007))
+SUMPRODUCT(('Diário 2º PA'!$E$4:$E$1978='Analítico Cx.'!$B145)*('Diário 2º PA'!$B$4:$B$1978&gt;=F$4)*('Diário 2º PA'!$B$4:$B$1978&lt;=EOMONTH(F$4,0))*('Diário 2º PA'!$F$4:$F$1978))
+SUMPRODUCT(('Diário 3º PA'!$E$4:$E$1994='Analítico Cx.'!$B145)*('Diário 3º PA'!$B$4:$B$1994&gt;=F$4)*('Diário 3º PA'!$B$4:$B$1994&lt;=EOMONTH(F$4,0))*('Diário 3º PA'!$F$4:$F$1994))
+SUMPRODUCT(('Diário 4º PA'!$E$4:$E$2000='Analítico Cx.'!$B145)*('Diário 4º PA'!$B$4:$B$2000&gt;=F$4)*('Diário 4º PA'!$B$4:$B$2000&lt;=EOMONTH(F$4,0))*('Diário 4º PA'!$F$4:$F$2000))</f>
        <v>2348.81</v>
      </c>
      <c r="G145" s="289">
        <f>SUMPRODUCT(('Diário 1º PA'!$E$4:$E$2007='Analítico Cx.'!$B145)*('Diário 1º PA'!$B$4:$B$2007&gt;=G$4)*('Diário 1º PA'!$B$4:$B$2007&lt;=EOMONTH(G$4,0))*('Diário 1º PA'!$F$4:$F$2007))
+SUMPRODUCT(('Diário 2º PA'!$E$4:$E$1978='Analítico Cx.'!$B145)*('Diário 2º PA'!$B$4:$B$1978&gt;=G$4)*('Diário 2º PA'!$B$4:$B$1978&lt;=EOMONTH(G$4,0))*('Diário 2º PA'!$F$4:$F$1978))
+SUMPRODUCT(('Diário 3º PA'!$E$4:$E$1994='Analítico Cx.'!$B145)*('Diário 3º PA'!$B$4:$B$1994&gt;=G$4)*('Diário 3º PA'!$B$4:$B$1994&lt;=EOMONTH(G$4,0))*('Diário 3º PA'!$F$4:$F$1994))
+SUMPRODUCT(('Diário 4º PA'!$E$4:$E$2000='Analítico Cx.'!$B145)*('Diário 4º PA'!$B$4:$B$2000&gt;=G$4)*('Diário 4º PA'!$B$4:$B$2000&lt;=EOMONTH(G$4,0))*('Diário 4º PA'!$F$4:$F$2000))</f>
        <v>0</v>
      </c>
      <c r="H145" s="289">
        <f>SUMPRODUCT(('Diário 1º PA'!$E$4:$E$2007='Analítico Cx.'!$B145)*('Diário 1º PA'!$B$4:$B$2007&gt;=H$4)*('Diário 1º PA'!$B$4:$B$2007&lt;=EOMONTH(H$4,0))*('Diário 1º PA'!$F$4:$F$2007))
+SUMPRODUCT(('Diário 2º PA'!$E$4:$E$1978='Analítico Cx.'!$B145)*('Diário 2º PA'!$B$4:$B$1978&gt;=H$4)*('Diário 2º PA'!$B$4:$B$1978&lt;=EOMONTH(H$4,0))*('Diário 2º PA'!$F$4:$F$1978))
+SUMPRODUCT(('Diário 3º PA'!$E$4:$E$1994='Analítico Cx.'!$B145)*('Diário 3º PA'!$B$4:$B$1994&gt;=H$4)*('Diário 3º PA'!$B$4:$B$1994&lt;=EOMONTH(H$4,0))*('Diário 3º PA'!$F$4:$F$1994))
+SUMPRODUCT(('Diário 4º PA'!$E$4:$E$2000='Analítico Cx.'!$B145)*('Diário 4º PA'!$B$4:$B$2000&gt;=H$4)*('Diário 4º PA'!$B$4:$B$2000&lt;=EOMONTH(H$4,0))*('Diário 4º PA'!$F$4:$F$2000))</f>
        <v>0</v>
      </c>
      <c r="I145" s="289">
        <f>SUMPRODUCT(('Diário 1º PA'!$E$4:$E$2007='Analítico Cx.'!$B145)*('Diário 1º PA'!$B$4:$B$2007&gt;=I$4)*('Diário 1º PA'!$B$4:$B$2007&lt;=EOMONTH(I$4,0))*('Diário 1º PA'!$F$4:$F$2007))
+SUMPRODUCT(('Diário 2º PA'!$E$4:$E$1978='Analítico Cx.'!$B145)*('Diário 2º PA'!$B$4:$B$1978&gt;=I$4)*('Diário 2º PA'!$B$4:$B$1978&lt;=EOMONTH(I$4,0))*('Diário 2º PA'!$F$4:$F$1978))
+SUMPRODUCT(('Diário 3º PA'!$E$4:$E$1994='Analítico Cx.'!$B145)*('Diário 3º PA'!$B$4:$B$1994&gt;=I$4)*('Diário 3º PA'!$B$4:$B$1994&lt;=EOMONTH(I$4,0))*('Diário 3º PA'!$F$4:$F$1994))
+SUMPRODUCT(('Diário 4º PA'!$E$4:$E$2000='Analítico Cx.'!$B145)*('Diário 4º PA'!$B$4:$B$2000&gt;=I$4)*('Diário 4º PA'!$B$4:$B$2000&lt;=EOMONTH(I$4,0))*('Diário 4º PA'!$F$4:$F$2000))</f>
        <v>0</v>
      </c>
      <c r="J145" s="289">
        <f>SUMPRODUCT(('Diário 1º PA'!$E$4:$E$2007='Analítico Cx.'!$B145)*('Diário 1º PA'!$B$4:$B$2007&gt;=J$4)*('Diário 1º PA'!$B$4:$B$2007&lt;=EOMONTH(J$4,0))*('Diário 1º PA'!$F$4:$F$2007))
+SUMPRODUCT(('Diário 2º PA'!$E$4:$E$1978='Analítico Cx.'!$B145)*('Diário 2º PA'!$B$4:$B$1978&gt;=J$4)*('Diário 2º PA'!$B$4:$B$1978&lt;=EOMONTH(J$4,0))*('Diário 2º PA'!$F$4:$F$1978))
+SUMPRODUCT(('Diário 3º PA'!$E$4:$E$1994='Analítico Cx.'!$B145)*('Diário 3º PA'!$B$4:$B$1994&gt;=J$4)*('Diário 3º PA'!$B$4:$B$1994&lt;=EOMONTH(J$4,0))*('Diário 3º PA'!$F$4:$F$1994))
+SUMPRODUCT(('Diário 4º PA'!$E$4:$E$2000='Analítico Cx.'!$B145)*('Diário 4º PA'!$B$4:$B$2000&gt;=J$4)*('Diário 4º PA'!$B$4:$B$2000&lt;=EOMONTH(J$4,0))*('Diário 4º PA'!$F$4:$F$2000))</f>
        <v>0</v>
      </c>
      <c r="K145" s="289">
        <f>SUMPRODUCT(('Diário 1º PA'!$E$4:$E$2007='Analítico Cx.'!$B145)*('Diário 1º PA'!$B$4:$B$2007&gt;=K$4)*('Diário 1º PA'!$B$4:$B$2007&lt;=EOMONTH(K$4,0))*('Diário 1º PA'!$F$4:$F$2007))
+SUMPRODUCT(('Diário 2º PA'!$E$4:$E$1978='Analítico Cx.'!$B145)*('Diário 2º PA'!$B$4:$B$1978&gt;=K$4)*('Diário 2º PA'!$B$4:$B$1978&lt;=EOMONTH(K$4,0))*('Diário 2º PA'!$F$4:$F$1978))
+SUMPRODUCT(('Diário 3º PA'!$E$4:$E$1994='Analítico Cx.'!$B145)*('Diário 3º PA'!$B$4:$B$1994&gt;=K$4)*('Diário 3º PA'!$B$4:$B$1994&lt;=EOMONTH(K$4,0))*('Diário 3º PA'!$F$4:$F$1994))
+SUMPRODUCT(('Diário 4º PA'!$E$4:$E$2000='Analítico Cx.'!$B145)*('Diário 4º PA'!$B$4:$B$2000&gt;=K$4)*('Diário 4º PA'!$B$4:$B$2000&lt;=EOMONTH(K$4,0))*('Diário 4º PA'!$F$4:$F$2000))</f>
        <v>0</v>
      </c>
      <c r="L145" s="289">
        <f>SUMPRODUCT(('Diário 1º PA'!$E$4:$E$2007='Analítico Cx.'!$B145)*('Diário 1º PA'!$B$4:$B$2007&gt;=L$4)*('Diário 1º PA'!$B$4:$B$2007&lt;=EOMONTH(L$4,0))*('Diário 1º PA'!$F$4:$F$2007))
+SUMPRODUCT(('Diário 2º PA'!$E$4:$E$1978='Analítico Cx.'!$B145)*('Diário 2º PA'!$B$4:$B$1978&gt;=L$4)*('Diário 2º PA'!$B$4:$B$1978&lt;=EOMONTH(L$4,0))*('Diário 2º PA'!$F$4:$F$1978))
+SUMPRODUCT(('Diário 3º PA'!$E$4:$E$1994='Analítico Cx.'!$B145)*('Diário 3º PA'!$B$4:$B$1994&gt;=L$4)*('Diário 3º PA'!$B$4:$B$1994&lt;=EOMONTH(L$4,0))*('Diário 3º PA'!$F$4:$F$1994))
+SUMPRODUCT(('Diário 4º PA'!$E$4:$E$2000='Analítico Cx.'!$B145)*('Diário 4º PA'!$B$4:$B$2000&gt;=L$4)*('Diário 4º PA'!$B$4:$B$2000&lt;=EOMONTH(L$4,0))*('Diário 4º PA'!$F$4:$F$2000))</f>
        <v>0</v>
      </c>
      <c r="M145" s="289">
        <f>SUMPRODUCT(('Diário 1º PA'!$E$4:$E$2007='Analítico Cx.'!$B145)*('Diário 1º PA'!$B$4:$B$2007&gt;=M$4)*('Diário 1º PA'!$B$4:$B$2007&lt;=EOMONTH(M$4,0))*('Diário 1º PA'!$F$4:$F$2007))
+SUMPRODUCT(('Diário 2º PA'!$E$4:$E$1978='Analítico Cx.'!$B145)*('Diário 2º PA'!$B$4:$B$1978&gt;=M$4)*('Diário 2º PA'!$B$4:$B$1978&lt;=EOMONTH(M$4,0))*('Diário 2º PA'!$F$4:$F$1978))
+SUMPRODUCT(('Diário 3º PA'!$E$4:$E$1994='Analítico Cx.'!$B145)*('Diário 3º PA'!$B$4:$B$1994&gt;=M$4)*('Diário 3º PA'!$B$4:$B$1994&lt;=EOMONTH(M$4,0))*('Diário 3º PA'!$F$4:$F$1994))
+SUMPRODUCT(('Diário 4º PA'!$E$4:$E$2000='Analítico Cx.'!$B145)*('Diário 4º PA'!$B$4:$B$2000&gt;=M$4)*('Diário 4º PA'!$B$4:$B$2000&lt;=EOMONTH(M$4,0))*('Diário 4º PA'!$F$4:$F$2000))</f>
        <v>0</v>
      </c>
      <c r="N145" s="289">
        <f>SUMPRODUCT(('Diário 1º PA'!$E$4:$E$2007='Analítico Cx.'!$B145)*('Diário 1º PA'!$B$4:$B$2007&gt;=N$4)*('Diário 1º PA'!$B$4:$B$2007&lt;=EOMONTH(N$4,0))*('Diário 1º PA'!$F$4:$F$2007))
+SUMPRODUCT(('Diário 2º PA'!$E$4:$E$1978='Analítico Cx.'!$B145)*('Diário 2º PA'!$B$4:$B$1978&gt;=N$4)*('Diário 2º PA'!$B$4:$B$1978&lt;=EOMONTH(N$4,0))*('Diário 2º PA'!$F$4:$F$1978))
+SUMPRODUCT(('Diário 3º PA'!$E$4:$E$1994='Analítico Cx.'!$B145)*('Diário 3º PA'!$B$4:$B$1994&gt;=N$4)*('Diário 3º PA'!$B$4:$B$1994&lt;=EOMONTH(N$4,0))*('Diário 3º PA'!$F$4:$F$1994))
+SUMPRODUCT(('Diário 4º PA'!$E$4:$E$2000='Analítico Cx.'!$B145)*('Diário 4º PA'!$B$4:$B$2000&gt;=N$4)*('Diário 4º PA'!$B$4:$B$2000&lt;=EOMONTH(N$4,0))*('Diário 4º PA'!$F$4:$F$2000))</f>
        <v>0</v>
      </c>
      <c r="O145" s="315">
        <f t="shared" si="22"/>
        <v>8657.33</v>
      </c>
      <c r="P145" s="316">
        <f t="shared" si="23"/>
        <v>4.2058376520199284E-4</v>
      </c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</row>
    <row r="146" spans="1:26" ht="23.25" customHeight="1" x14ac:dyDescent="0.25">
      <c r="A146" s="331" t="s">
        <v>387</v>
      </c>
      <c r="B146" s="332" t="s">
        <v>388</v>
      </c>
      <c r="C146" s="289">
        <f>SUMPRODUCT(('Diário 1º PA'!$E$4:$E$2007='Analítico Cx.'!$B146)*('Diário 1º PA'!$B$4:$B$2007&gt;=C$4)*('Diário 1º PA'!$B$4:$B$2007&lt;=EOMONTH(C$4,0))*('Diário 1º PA'!$F$4:$F$2007))
+SUMPRODUCT(('Diário 2º PA'!$E$4:$E$1978='Analítico Cx.'!$B146)*('Diário 2º PA'!$B$4:$B$1978&gt;=C$4)*('Diário 2º PA'!$B$4:$B$1978&lt;=EOMONTH(C$4,0))*('Diário 2º PA'!$F$4:$F$1978))
+SUMPRODUCT(('Diário 3º PA'!$E$4:$E$1994='Analítico Cx.'!$B146)*('Diário 3º PA'!$B$4:$B$1994&gt;=C$4)*('Diário 3º PA'!$B$4:$B$1994&lt;=EOMONTH(C$4,0))*('Diário 3º PA'!$F$4:$F$1994))
+SUMPRODUCT(('Diário 4º PA'!$E$4:$E$2000='Analítico Cx.'!$B146)*('Diário 4º PA'!$B$4:$B$2000&gt;=C$4)*('Diário 4º PA'!$B$4:$B$2000&lt;=EOMONTH(C$4,0))*('Diário 4º PA'!$F$4:$F$2000))</f>
        <v>0</v>
      </c>
      <c r="D146" s="289">
        <f>SUMPRODUCT(('Diário 1º PA'!$E$4:$E$2007='Analítico Cx.'!$B146)*('Diário 1º PA'!$B$4:$B$2007&gt;=D$4)*('Diário 1º PA'!$B$4:$B$2007&lt;=EOMONTH(D$4,0))*('Diário 1º PA'!$F$4:$F$2007))
+SUMPRODUCT(('Diário 2º PA'!$E$4:$E$1978='Analítico Cx.'!$B146)*('Diário 2º PA'!$B$4:$B$1978&gt;=D$4)*('Diário 2º PA'!$B$4:$B$1978&lt;=EOMONTH(D$4,0))*('Diário 2º PA'!$F$4:$F$1978))
+SUMPRODUCT(('Diário 3º PA'!$E$4:$E$1994='Analítico Cx.'!$B146)*('Diário 3º PA'!$B$4:$B$1994&gt;=D$4)*('Diário 3º PA'!$B$4:$B$1994&lt;=EOMONTH(D$4,0))*('Diário 3º PA'!$F$4:$F$1994))
+SUMPRODUCT(('Diário 4º PA'!$E$4:$E$2000='Analítico Cx.'!$B146)*('Diário 4º PA'!$B$4:$B$2000&gt;=D$4)*('Diário 4º PA'!$B$4:$B$2000&lt;=EOMONTH(D$4,0))*('Diário 4º PA'!$F$4:$F$2000))</f>
        <v>0</v>
      </c>
      <c r="E146" s="289">
        <f>SUMPRODUCT(('Diário 1º PA'!$E$4:$E$2007='Analítico Cx.'!$B146)*('Diário 1º PA'!$B$4:$B$2007&gt;=E$4)*('Diário 1º PA'!$B$4:$B$2007&lt;=EOMONTH(E$4,0))*('Diário 1º PA'!$F$4:$F$2007))
+SUMPRODUCT(('Diário 2º PA'!$E$4:$E$1978='Analítico Cx.'!$B146)*('Diário 2º PA'!$B$4:$B$1978&gt;=E$4)*('Diário 2º PA'!$B$4:$B$1978&lt;=EOMONTH(E$4,0))*('Diário 2º PA'!$F$4:$F$1978))
+SUMPRODUCT(('Diário 3º PA'!$E$4:$E$1994='Analítico Cx.'!$B146)*('Diário 3º PA'!$B$4:$B$1994&gt;=E$4)*('Diário 3º PA'!$B$4:$B$1994&lt;=EOMONTH(E$4,0))*('Diário 3º PA'!$F$4:$F$1994))
+SUMPRODUCT(('Diário 4º PA'!$E$4:$E$2000='Analítico Cx.'!$B146)*('Diário 4º PA'!$B$4:$B$2000&gt;=E$4)*('Diário 4º PA'!$B$4:$B$2000&lt;=EOMONTH(E$4,0))*('Diário 4º PA'!$F$4:$F$2000))</f>
        <v>0</v>
      </c>
      <c r="F146" s="289">
        <f>SUMPRODUCT(('Diário 1º PA'!$E$4:$E$2007='Analítico Cx.'!$B146)*('Diário 1º PA'!$B$4:$B$2007&gt;=F$4)*('Diário 1º PA'!$B$4:$B$2007&lt;=EOMONTH(F$4,0))*('Diário 1º PA'!$F$4:$F$2007))
+SUMPRODUCT(('Diário 2º PA'!$E$4:$E$1978='Analítico Cx.'!$B146)*('Diário 2º PA'!$B$4:$B$1978&gt;=F$4)*('Diário 2º PA'!$B$4:$B$1978&lt;=EOMONTH(F$4,0))*('Diário 2º PA'!$F$4:$F$1978))
+SUMPRODUCT(('Diário 3º PA'!$E$4:$E$1994='Analítico Cx.'!$B146)*('Diário 3º PA'!$B$4:$B$1994&gt;=F$4)*('Diário 3º PA'!$B$4:$B$1994&lt;=EOMONTH(F$4,0))*('Diário 3º PA'!$F$4:$F$1994))
+SUMPRODUCT(('Diário 4º PA'!$E$4:$E$2000='Analítico Cx.'!$B146)*('Diário 4º PA'!$B$4:$B$2000&gt;=F$4)*('Diário 4º PA'!$B$4:$B$2000&lt;=EOMONTH(F$4,0))*('Diário 4º PA'!$F$4:$F$2000))</f>
        <v>0</v>
      </c>
      <c r="G146" s="289">
        <f>SUMPRODUCT(('Diário 1º PA'!$E$4:$E$2007='Analítico Cx.'!$B146)*('Diário 1º PA'!$B$4:$B$2007&gt;=G$4)*('Diário 1º PA'!$B$4:$B$2007&lt;=EOMONTH(G$4,0))*('Diário 1º PA'!$F$4:$F$2007))
+SUMPRODUCT(('Diário 2º PA'!$E$4:$E$1978='Analítico Cx.'!$B146)*('Diário 2º PA'!$B$4:$B$1978&gt;=G$4)*('Diário 2º PA'!$B$4:$B$1978&lt;=EOMONTH(G$4,0))*('Diário 2º PA'!$F$4:$F$1978))
+SUMPRODUCT(('Diário 3º PA'!$E$4:$E$1994='Analítico Cx.'!$B146)*('Diário 3º PA'!$B$4:$B$1994&gt;=G$4)*('Diário 3º PA'!$B$4:$B$1994&lt;=EOMONTH(G$4,0))*('Diário 3º PA'!$F$4:$F$1994))
+SUMPRODUCT(('Diário 4º PA'!$E$4:$E$2000='Analítico Cx.'!$B146)*('Diário 4º PA'!$B$4:$B$2000&gt;=G$4)*('Diário 4º PA'!$B$4:$B$2000&lt;=EOMONTH(G$4,0))*('Diário 4º PA'!$F$4:$F$2000))</f>
        <v>0</v>
      </c>
      <c r="H146" s="289">
        <f>SUMPRODUCT(('Diário 1º PA'!$E$4:$E$2007='Analítico Cx.'!$B146)*('Diário 1º PA'!$B$4:$B$2007&gt;=H$4)*('Diário 1º PA'!$B$4:$B$2007&lt;=EOMONTH(H$4,0))*('Diário 1º PA'!$F$4:$F$2007))
+SUMPRODUCT(('Diário 2º PA'!$E$4:$E$1978='Analítico Cx.'!$B146)*('Diário 2º PA'!$B$4:$B$1978&gt;=H$4)*('Diário 2º PA'!$B$4:$B$1978&lt;=EOMONTH(H$4,0))*('Diário 2º PA'!$F$4:$F$1978))
+SUMPRODUCT(('Diário 3º PA'!$E$4:$E$1994='Analítico Cx.'!$B146)*('Diário 3º PA'!$B$4:$B$1994&gt;=H$4)*('Diário 3º PA'!$B$4:$B$1994&lt;=EOMONTH(H$4,0))*('Diário 3º PA'!$F$4:$F$1994))
+SUMPRODUCT(('Diário 4º PA'!$E$4:$E$2000='Analítico Cx.'!$B146)*('Diário 4º PA'!$B$4:$B$2000&gt;=H$4)*('Diário 4º PA'!$B$4:$B$2000&lt;=EOMONTH(H$4,0))*('Diário 4º PA'!$F$4:$F$2000))</f>
        <v>0</v>
      </c>
      <c r="I146" s="289">
        <f>SUMPRODUCT(('Diário 1º PA'!$E$4:$E$2007='Analítico Cx.'!$B146)*('Diário 1º PA'!$B$4:$B$2007&gt;=I$4)*('Diário 1º PA'!$B$4:$B$2007&lt;=EOMONTH(I$4,0))*('Diário 1º PA'!$F$4:$F$2007))
+SUMPRODUCT(('Diário 2º PA'!$E$4:$E$1978='Analítico Cx.'!$B146)*('Diário 2º PA'!$B$4:$B$1978&gt;=I$4)*('Diário 2º PA'!$B$4:$B$1978&lt;=EOMONTH(I$4,0))*('Diário 2º PA'!$F$4:$F$1978))
+SUMPRODUCT(('Diário 3º PA'!$E$4:$E$1994='Analítico Cx.'!$B146)*('Diário 3º PA'!$B$4:$B$1994&gt;=I$4)*('Diário 3º PA'!$B$4:$B$1994&lt;=EOMONTH(I$4,0))*('Diário 3º PA'!$F$4:$F$1994))
+SUMPRODUCT(('Diário 4º PA'!$E$4:$E$2000='Analítico Cx.'!$B146)*('Diário 4º PA'!$B$4:$B$2000&gt;=I$4)*('Diário 4º PA'!$B$4:$B$2000&lt;=EOMONTH(I$4,0))*('Diário 4º PA'!$F$4:$F$2000))</f>
        <v>0</v>
      </c>
      <c r="J146" s="289">
        <f>SUMPRODUCT(('Diário 1º PA'!$E$4:$E$2007='Analítico Cx.'!$B146)*('Diário 1º PA'!$B$4:$B$2007&gt;=J$4)*('Diário 1º PA'!$B$4:$B$2007&lt;=EOMONTH(J$4,0))*('Diário 1º PA'!$F$4:$F$2007))
+SUMPRODUCT(('Diário 2º PA'!$E$4:$E$1978='Analítico Cx.'!$B146)*('Diário 2º PA'!$B$4:$B$1978&gt;=J$4)*('Diário 2º PA'!$B$4:$B$1978&lt;=EOMONTH(J$4,0))*('Diário 2º PA'!$F$4:$F$1978))
+SUMPRODUCT(('Diário 3º PA'!$E$4:$E$1994='Analítico Cx.'!$B146)*('Diário 3º PA'!$B$4:$B$1994&gt;=J$4)*('Diário 3º PA'!$B$4:$B$1994&lt;=EOMONTH(J$4,0))*('Diário 3º PA'!$F$4:$F$1994))
+SUMPRODUCT(('Diário 4º PA'!$E$4:$E$2000='Analítico Cx.'!$B146)*('Diário 4º PA'!$B$4:$B$2000&gt;=J$4)*('Diário 4º PA'!$B$4:$B$2000&lt;=EOMONTH(J$4,0))*('Diário 4º PA'!$F$4:$F$2000))</f>
        <v>0</v>
      </c>
      <c r="K146" s="289">
        <f>SUMPRODUCT(('Diário 1º PA'!$E$4:$E$2007='Analítico Cx.'!$B146)*('Diário 1º PA'!$B$4:$B$2007&gt;=K$4)*('Diário 1º PA'!$B$4:$B$2007&lt;=EOMONTH(K$4,0))*('Diário 1º PA'!$F$4:$F$2007))
+SUMPRODUCT(('Diário 2º PA'!$E$4:$E$1978='Analítico Cx.'!$B146)*('Diário 2º PA'!$B$4:$B$1978&gt;=K$4)*('Diário 2º PA'!$B$4:$B$1978&lt;=EOMONTH(K$4,0))*('Diário 2º PA'!$F$4:$F$1978))
+SUMPRODUCT(('Diário 3º PA'!$E$4:$E$1994='Analítico Cx.'!$B146)*('Diário 3º PA'!$B$4:$B$1994&gt;=K$4)*('Diário 3º PA'!$B$4:$B$1994&lt;=EOMONTH(K$4,0))*('Diário 3º PA'!$F$4:$F$1994))
+SUMPRODUCT(('Diário 4º PA'!$E$4:$E$2000='Analítico Cx.'!$B146)*('Diário 4º PA'!$B$4:$B$2000&gt;=K$4)*('Diário 4º PA'!$B$4:$B$2000&lt;=EOMONTH(K$4,0))*('Diário 4º PA'!$F$4:$F$2000))</f>
        <v>0</v>
      </c>
      <c r="L146" s="289">
        <f>SUMPRODUCT(('Diário 1º PA'!$E$4:$E$2007='Analítico Cx.'!$B146)*('Diário 1º PA'!$B$4:$B$2007&gt;=L$4)*('Diário 1º PA'!$B$4:$B$2007&lt;=EOMONTH(L$4,0))*('Diário 1º PA'!$F$4:$F$2007))
+SUMPRODUCT(('Diário 2º PA'!$E$4:$E$1978='Analítico Cx.'!$B146)*('Diário 2º PA'!$B$4:$B$1978&gt;=L$4)*('Diário 2º PA'!$B$4:$B$1978&lt;=EOMONTH(L$4,0))*('Diário 2º PA'!$F$4:$F$1978))
+SUMPRODUCT(('Diário 3º PA'!$E$4:$E$1994='Analítico Cx.'!$B146)*('Diário 3º PA'!$B$4:$B$1994&gt;=L$4)*('Diário 3º PA'!$B$4:$B$1994&lt;=EOMONTH(L$4,0))*('Diário 3º PA'!$F$4:$F$1994))
+SUMPRODUCT(('Diário 4º PA'!$E$4:$E$2000='Analítico Cx.'!$B146)*('Diário 4º PA'!$B$4:$B$2000&gt;=L$4)*('Diário 4º PA'!$B$4:$B$2000&lt;=EOMONTH(L$4,0))*('Diário 4º PA'!$F$4:$F$2000))</f>
        <v>0</v>
      </c>
      <c r="M146" s="289">
        <f>SUMPRODUCT(('Diário 1º PA'!$E$4:$E$2007='Analítico Cx.'!$B146)*('Diário 1º PA'!$B$4:$B$2007&gt;=M$4)*('Diário 1º PA'!$B$4:$B$2007&lt;=EOMONTH(M$4,0))*('Diário 1º PA'!$F$4:$F$2007))
+SUMPRODUCT(('Diário 2º PA'!$E$4:$E$1978='Analítico Cx.'!$B146)*('Diário 2º PA'!$B$4:$B$1978&gt;=M$4)*('Diário 2º PA'!$B$4:$B$1978&lt;=EOMONTH(M$4,0))*('Diário 2º PA'!$F$4:$F$1978))
+SUMPRODUCT(('Diário 3º PA'!$E$4:$E$1994='Analítico Cx.'!$B146)*('Diário 3º PA'!$B$4:$B$1994&gt;=M$4)*('Diário 3º PA'!$B$4:$B$1994&lt;=EOMONTH(M$4,0))*('Diário 3º PA'!$F$4:$F$1994))
+SUMPRODUCT(('Diário 4º PA'!$E$4:$E$2000='Analítico Cx.'!$B146)*('Diário 4º PA'!$B$4:$B$2000&gt;=M$4)*('Diário 4º PA'!$B$4:$B$2000&lt;=EOMONTH(M$4,0))*('Diário 4º PA'!$F$4:$F$2000))</f>
        <v>0</v>
      </c>
      <c r="N146" s="289">
        <f>SUMPRODUCT(('Diário 1º PA'!$E$4:$E$2007='Analítico Cx.'!$B146)*('Diário 1º PA'!$B$4:$B$2007&gt;=N$4)*('Diário 1º PA'!$B$4:$B$2007&lt;=EOMONTH(N$4,0))*('Diário 1º PA'!$F$4:$F$2007))
+SUMPRODUCT(('Diário 2º PA'!$E$4:$E$1978='Analítico Cx.'!$B146)*('Diário 2º PA'!$B$4:$B$1978&gt;=N$4)*('Diário 2º PA'!$B$4:$B$1978&lt;=EOMONTH(N$4,0))*('Diário 2º PA'!$F$4:$F$1978))
+SUMPRODUCT(('Diário 3º PA'!$E$4:$E$1994='Analítico Cx.'!$B146)*('Diário 3º PA'!$B$4:$B$1994&gt;=N$4)*('Diário 3º PA'!$B$4:$B$1994&lt;=EOMONTH(N$4,0))*('Diário 3º PA'!$F$4:$F$1994))
+SUMPRODUCT(('Diário 4º PA'!$E$4:$E$2000='Analítico Cx.'!$B146)*('Diário 4º PA'!$B$4:$B$2000&gt;=N$4)*('Diário 4º PA'!$B$4:$B$2000&lt;=EOMONTH(N$4,0))*('Diário 4º PA'!$F$4:$F$2000))</f>
        <v>0</v>
      </c>
      <c r="O146" s="315">
        <f t="shared" si="22"/>
        <v>0</v>
      </c>
      <c r="P146" s="316">
        <f t="shared" si="23"/>
        <v>0</v>
      </c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</row>
    <row r="147" spans="1:26" ht="23.25" customHeight="1" x14ac:dyDescent="0.25">
      <c r="A147" s="331" t="s">
        <v>389</v>
      </c>
      <c r="B147" s="332" t="s">
        <v>390</v>
      </c>
      <c r="C147" s="289">
        <f>SUMPRODUCT(('Diário 1º PA'!$E$4:$E$2007='Analítico Cx.'!$B147)*('Diário 1º PA'!$B$4:$B$2007&gt;=C$4)*('Diário 1º PA'!$B$4:$B$2007&lt;=EOMONTH(C$4,0))*('Diário 1º PA'!$F$4:$F$2007))
+SUMPRODUCT(('Diário 2º PA'!$E$4:$E$1978='Analítico Cx.'!$B147)*('Diário 2º PA'!$B$4:$B$1978&gt;=C$4)*('Diário 2º PA'!$B$4:$B$1978&lt;=EOMONTH(C$4,0))*('Diário 2º PA'!$F$4:$F$1978))
+SUMPRODUCT(('Diário 3º PA'!$E$4:$E$1994='Analítico Cx.'!$B147)*('Diário 3º PA'!$B$4:$B$1994&gt;=C$4)*('Diário 3º PA'!$B$4:$B$1994&lt;=EOMONTH(C$4,0))*('Diário 3º PA'!$F$4:$F$1994))
+SUMPRODUCT(('Diário 4º PA'!$E$4:$E$2000='Analítico Cx.'!$B147)*('Diário 4º PA'!$B$4:$B$2000&gt;=C$4)*('Diário 4º PA'!$B$4:$B$2000&lt;=EOMONTH(C$4,0))*('Diário 4º PA'!$F$4:$F$2000))</f>
        <v>0</v>
      </c>
      <c r="D147" s="289">
        <f>SUMPRODUCT(('Diário 1º PA'!$E$4:$E$2007='Analítico Cx.'!$B147)*('Diário 1º PA'!$B$4:$B$2007&gt;=D$4)*('Diário 1º PA'!$B$4:$B$2007&lt;=EOMONTH(D$4,0))*('Diário 1º PA'!$F$4:$F$2007))
+SUMPRODUCT(('Diário 2º PA'!$E$4:$E$1978='Analítico Cx.'!$B147)*('Diário 2º PA'!$B$4:$B$1978&gt;=D$4)*('Diário 2º PA'!$B$4:$B$1978&lt;=EOMONTH(D$4,0))*('Diário 2º PA'!$F$4:$F$1978))
+SUMPRODUCT(('Diário 3º PA'!$E$4:$E$1994='Analítico Cx.'!$B147)*('Diário 3º PA'!$B$4:$B$1994&gt;=D$4)*('Diário 3º PA'!$B$4:$B$1994&lt;=EOMONTH(D$4,0))*('Diário 3º PA'!$F$4:$F$1994))
+SUMPRODUCT(('Diário 4º PA'!$E$4:$E$2000='Analítico Cx.'!$B147)*('Diário 4º PA'!$B$4:$B$2000&gt;=D$4)*('Diário 4º PA'!$B$4:$B$2000&lt;=EOMONTH(D$4,0))*('Diário 4º PA'!$F$4:$F$2000))</f>
        <v>0</v>
      </c>
      <c r="E147" s="289">
        <f>SUMPRODUCT(('Diário 1º PA'!$E$4:$E$2007='Analítico Cx.'!$B147)*('Diário 1º PA'!$B$4:$B$2007&gt;=E$4)*('Diário 1º PA'!$B$4:$B$2007&lt;=EOMONTH(E$4,0))*('Diário 1º PA'!$F$4:$F$2007))
+SUMPRODUCT(('Diário 2º PA'!$E$4:$E$1978='Analítico Cx.'!$B147)*('Diário 2º PA'!$B$4:$B$1978&gt;=E$4)*('Diário 2º PA'!$B$4:$B$1978&lt;=EOMONTH(E$4,0))*('Diário 2º PA'!$F$4:$F$1978))
+SUMPRODUCT(('Diário 3º PA'!$E$4:$E$1994='Analítico Cx.'!$B147)*('Diário 3º PA'!$B$4:$B$1994&gt;=E$4)*('Diário 3º PA'!$B$4:$B$1994&lt;=EOMONTH(E$4,0))*('Diário 3º PA'!$F$4:$F$1994))
+SUMPRODUCT(('Diário 4º PA'!$E$4:$E$2000='Analítico Cx.'!$B147)*('Diário 4º PA'!$B$4:$B$2000&gt;=E$4)*('Diário 4º PA'!$B$4:$B$2000&lt;=EOMONTH(E$4,0))*('Diário 4º PA'!$F$4:$F$2000))</f>
        <v>0</v>
      </c>
      <c r="F147" s="289">
        <f>SUMPRODUCT(('Diário 1º PA'!$E$4:$E$2007='Analítico Cx.'!$B147)*('Diário 1º PA'!$B$4:$B$2007&gt;=F$4)*('Diário 1º PA'!$B$4:$B$2007&lt;=EOMONTH(F$4,0))*('Diário 1º PA'!$F$4:$F$2007))
+SUMPRODUCT(('Diário 2º PA'!$E$4:$E$1978='Analítico Cx.'!$B147)*('Diário 2º PA'!$B$4:$B$1978&gt;=F$4)*('Diário 2º PA'!$B$4:$B$1978&lt;=EOMONTH(F$4,0))*('Diário 2º PA'!$F$4:$F$1978))
+SUMPRODUCT(('Diário 3º PA'!$E$4:$E$1994='Analítico Cx.'!$B147)*('Diário 3º PA'!$B$4:$B$1994&gt;=F$4)*('Diário 3º PA'!$B$4:$B$1994&lt;=EOMONTH(F$4,0))*('Diário 3º PA'!$F$4:$F$1994))
+SUMPRODUCT(('Diário 4º PA'!$E$4:$E$2000='Analítico Cx.'!$B147)*('Diário 4º PA'!$B$4:$B$2000&gt;=F$4)*('Diário 4º PA'!$B$4:$B$2000&lt;=EOMONTH(F$4,0))*('Diário 4º PA'!$F$4:$F$2000))</f>
        <v>0</v>
      </c>
      <c r="G147" s="289">
        <f>SUMPRODUCT(('Diário 1º PA'!$E$4:$E$2007='Analítico Cx.'!$B147)*('Diário 1º PA'!$B$4:$B$2007&gt;=G$4)*('Diário 1º PA'!$B$4:$B$2007&lt;=EOMONTH(G$4,0))*('Diário 1º PA'!$F$4:$F$2007))
+SUMPRODUCT(('Diário 2º PA'!$E$4:$E$1978='Analítico Cx.'!$B147)*('Diário 2º PA'!$B$4:$B$1978&gt;=G$4)*('Diário 2º PA'!$B$4:$B$1978&lt;=EOMONTH(G$4,0))*('Diário 2º PA'!$F$4:$F$1978))
+SUMPRODUCT(('Diário 3º PA'!$E$4:$E$1994='Analítico Cx.'!$B147)*('Diário 3º PA'!$B$4:$B$1994&gt;=G$4)*('Diário 3º PA'!$B$4:$B$1994&lt;=EOMONTH(G$4,0))*('Diário 3º PA'!$F$4:$F$1994))
+SUMPRODUCT(('Diário 4º PA'!$E$4:$E$2000='Analítico Cx.'!$B147)*('Diário 4º PA'!$B$4:$B$2000&gt;=G$4)*('Diário 4º PA'!$B$4:$B$2000&lt;=EOMONTH(G$4,0))*('Diário 4º PA'!$F$4:$F$2000))</f>
        <v>0</v>
      </c>
      <c r="H147" s="289">
        <f>SUMPRODUCT(('Diário 1º PA'!$E$4:$E$2007='Analítico Cx.'!$B147)*('Diário 1º PA'!$B$4:$B$2007&gt;=H$4)*('Diário 1º PA'!$B$4:$B$2007&lt;=EOMONTH(H$4,0))*('Diário 1º PA'!$F$4:$F$2007))
+SUMPRODUCT(('Diário 2º PA'!$E$4:$E$1978='Analítico Cx.'!$B147)*('Diário 2º PA'!$B$4:$B$1978&gt;=H$4)*('Diário 2º PA'!$B$4:$B$1978&lt;=EOMONTH(H$4,0))*('Diário 2º PA'!$F$4:$F$1978))
+SUMPRODUCT(('Diário 3º PA'!$E$4:$E$1994='Analítico Cx.'!$B147)*('Diário 3º PA'!$B$4:$B$1994&gt;=H$4)*('Diário 3º PA'!$B$4:$B$1994&lt;=EOMONTH(H$4,0))*('Diário 3º PA'!$F$4:$F$1994))
+SUMPRODUCT(('Diário 4º PA'!$E$4:$E$2000='Analítico Cx.'!$B147)*('Diário 4º PA'!$B$4:$B$2000&gt;=H$4)*('Diário 4º PA'!$B$4:$B$2000&lt;=EOMONTH(H$4,0))*('Diário 4º PA'!$F$4:$F$2000))</f>
        <v>0</v>
      </c>
      <c r="I147" s="289">
        <f>SUMPRODUCT(('Diário 1º PA'!$E$4:$E$2007='Analítico Cx.'!$B147)*('Diário 1º PA'!$B$4:$B$2007&gt;=I$4)*('Diário 1º PA'!$B$4:$B$2007&lt;=EOMONTH(I$4,0))*('Diário 1º PA'!$F$4:$F$2007))
+SUMPRODUCT(('Diário 2º PA'!$E$4:$E$1978='Analítico Cx.'!$B147)*('Diário 2º PA'!$B$4:$B$1978&gt;=I$4)*('Diário 2º PA'!$B$4:$B$1978&lt;=EOMONTH(I$4,0))*('Diário 2º PA'!$F$4:$F$1978))
+SUMPRODUCT(('Diário 3º PA'!$E$4:$E$1994='Analítico Cx.'!$B147)*('Diário 3º PA'!$B$4:$B$1994&gt;=I$4)*('Diário 3º PA'!$B$4:$B$1994&lt;=EOMONTH(I$4,0))*('Diário 3º PA'!$F$4:$F$1994))
+SUMPRODUCT(('Diário 4º PA'!$E$4:$E$2000='Analítico Cx.'!$B147)*('Diário 4º PA'!$B$4:$B$2000&gt;=I$4)*('Diário 4º PA'!$B$4:$B$2000&lt;=EOMONTH(I$4,0))*('Diário 4º PA'!$F$4:$F$2000))</f>
        <v>0</v>
      </c>
      <c r="J147" s="289">
        <f>SUMPRODUCT(('Diário 1º PA'!$E$4:$E$2007='Analítico Cx.'!$B147)*('Diário 1º PA'!$B$4:$B$2007&gt;=J$4)*('Diário 1º PA'!$B$4:$B$2007&lt;=EOMONTH(J$4,0))*('Diário 1º PA'!$F$4:$F$2007))
+SUMPRODUCT(('Diário 2º PA'!$E$4:$E$1978='Analítico Cx.'!$B147)*('Diário 2º PA'!$B$4:$B$1978&gt;=J$4)*('Diário 2º PA'!$B$4:$B$1978&lt;=EOMONTH(J$4,0))*('Diário 2º PA'!$F$4:$F$1978))
+SUMPRODUCT(('Diário 3º PA'!$E$4:$E$1994='Analítico Cx.'!$B147)*('Diário 3º PA'!$B$4:$B$1994&gt;=J$4)*('Diário 3º PA'!$B$4:$B$1994&lt;=EOMONTH(J$4,0))*('Diário 3º PA'!$F$4:$F$1994))
+SUMPRODUCT(('Diário 4º PA'!$E$4:$E$2000='Analítico Cx.'!$B147)*('Diário 4º PA'!$B$4:$B$2000&gt;=J$4)*('Diário 4º PA'!$B$4:$B$2000&lt;=EOMONTH(J$4,0))*('Diário 4º PA'!$F$4:$F$2000))</f>
        <v>0</v>
      </c>
      <c r="K147" s="289">
        <f>SUMPRODUCT(('Diário 1º PA'!$E$4:$E$2007='Analítico Cx.'!$B147)*('Diário 1º PA'!$B$4:$B$2007&gt;=K$4)*('Diário 1º PA'!$B$4:$B$2007&lt;=EOMONTH(K$4,0))*('Diário 1º PA'!$F$4:$F$2007))
+SUMPRODUCT(('Diário 2º PA'!$E$4:$E$1978='Analítico Cx.'!$B147)*('Diário 2º PA'!$B$4:$B$1978&gt;=K$4)*('Diário 2º PA'!$B$4:$B$1978&lt;=EOMONTH(K$4,0))*('Diário 2º PA'!$F$4:$F$1978))
+SUMPRODUCT(('Diário 3º PA'!$E$4:$E$1994='Analítico Cx.'!$B147)*('Diário 3º PA'!$B$4:$B$1994&gt;=K$4)*('Diário 3º PA'!$B$4:$B$1994&lt;=EOMONTH(K$4,0))*('Diário 3º PA'!$F$4:$F$1994))
+SUMPRODUCT(('Diário 4º PA'!$E$4:$E$2000='Analítico Cx.'!$B147)*('Diário 4º PA'!$B$4:$B$2000&gt;=K$4)*('Diário 4º PA'!$B$4:$B$2000&lt;=EOMONTH(K$4,0))*('Diário 4º PA'!$F$4:$F$2000))</f>
        <v>0</v>
      </c>
      <c r="L147" s="289">
        <f>SUMPRODUCT(('Diário 1º PA'!$E$4:$E$2007='Analítico Cx.'!$B147)*('Diário 1º PA'!$B$4:$B$2007&gt;=L$4)*('Diário 1º PA'!$B$4:$B$2007&lt;=EOMONTH(L$4,0))*('Diário 1º PA'!$F$4:$F$2007))
+SUMPRODUCT(('Diário 2º PA'!$E$4:$E$1978='Analítico Cx.'!$B147)*('Diário 2º PA'!$B$4:$B$1978&gt;=L$4)*('Diário 2º PA'!$B$4:$B$1978&lt;=EOMONTH(L$4,0))*('Diário 2º PA'!$F$4:$F$1978))
+SUMPRODUCT(('Diário 3º PA'!$E$4:$E$1994='Analítico Cx.'!$B147)*('Diário 3º PA'!$B$4:$B$1994&gt;=L$4)*('Diário 3º PA'!$B$4:$B$1994&lt;=EOMONTH(L$4,0))*('Diário 3º PA'!$F$4:$F$1994))
+SUMPRODUCT(('Diário 4º PA'!$E$4:$E$2000='Analítico Cx.'!$B147)*('Diário 4º PA'!$B$4:$B$2000&gt;=L$4)*('Diário 4º PA'!$B$4:$B$2000&lt;=EOMONTH(L$4,0))*('Diário 4º PA'!$F$4:$F$2000))</f>
        <v>0</v>
      </c>
      <c r="M147" s="289">
        <f>SUMPRODUCT(('Diário 1º PA'!$E$4:$E$2007='Analítico Cx.'!$B147)*('Diário 1º PA'!$B$4:$B$2007&gt;=M$4)*('Diário 1º PA'!$B$4:$B$2007&lt;=EOMONTH(M$4,0))*('Diário 1º PA'!$F$4:$F$2007))
+SUMPRODUCT(('Diário 2º PA'!$E$4:$E$1978='Analítico Cx.'!$B147)*('Diário 2º PA'!$B$4:$B$1978&gt;=M$4)*('Diário 2º PA'!$B$4:$B$1978&lt;=EOMONTH(M$4,0))*('Diário 2º PA'!$F$4:$F$1978))
+SUMPRODUCT(('Diário 3º PA'!$E$4:$E$1994='Analítico Cx.'!$B147)*('Diário 3º PA'!$B$4:$B$1994&gt;=M$4)*('Diário 3º PA'!$B$4:$B$1994&lt;=EOMONTH(M$4,0))*('Diário 3º PA'!$F$4:$F$1994))
+SUMPRODUCT(('Diário 4º PA'!$E$4:$E$2000='Analítico Cx.'!$B147)*('Diário 4º PA'!$B$4:$B$2000&gt;=M$4)*('Diário 4º PA'!$B$4:$B$2000&lt;=EOMONTH(M$4,0))*('Diário 4º PA'!$F$4:$F$2000))</f>
        <v>0</v>
      </c>
      <c r="N147" s="289">
        <f>SUMPRODUCT(('Diário 1º PA'!$E$4:$E$2007='Analítico Cx.'!$B147)*('Diário 1º PA'!$B$4:$B$2007&gt;=N$4)*('Diário 1º PA'!$B$4:$B$2007&lt;=EOMONTH(N$4,0))*('Diário 1º PA'!$F$4:$F$2007))
+SUMPRODUCT(('Diário 2º PA'!$E$4:$E$1978='Analítico Cx.'!$B147)*('Diário 2º PA'!$B$4:$B$1978&gt;=N$4)*('Diário 2º PA'!$B$4:$B$1978&lt;=EOMONTH(N$4,0))*('Diário 2º PA'!$F$4:$F$1978))
+SUMPRODUCT(('Diário 3º PA'!$E$4:$E$1994='Analítico Cx.'!$B147)*('Diário 3º PA'!$B$4:$B$1994&gt;=N$4)*('Diário 3º PA'!$B$4:$B$1994&lt;=EOMONTH(N$4,0))*('Diário 3º PA'!$F$4:$F$1994))
+SUMPRODUCT(('Diário 4º PA'!$E$4:$E$2000='Analítico Cx.'!$B147)*('Diário 4º PA'!$B$4:$B$2000&gt;=N$4)*('Diário 4º PA'!$B$4:$B$2000&lt;=EOMONTH(N$4,0))*('Diário 4º PA'!$F$4:$F$2000))</f>
        <v>0</v>
      </c>
      <c r="O147" s="315">
        <f t="shared" si="22"/>
        <v>0</v>
      </c>
      <c r="P147" s="316">
        <f t="shared" si="23"/>
        <v>0</v>
      </c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</row>
    <row r="148" spans="1:26" ht="23.25" customHeight="1" x14ac:dyDescent="0.25">
      <c r="A148" s="331" t="s">
        <v>391</v>
      </c>
      <c r="B148" s="336" t="s">
        <v>392</v>
      </c>
      <c r="C148" s="289">
        <f>SUMPRODUCT(('Diário 1º PA'!$E$4:$E$2007='Analítico Cx.'!$B148)*('Diário 1º PA'!$B$4:$B$2007&gt;=C$4)*('Diário 1º PA'!$B$4:$B$2007&lt;=EOMONTH(C$4,0))*('Diário 1º PA'!$F$4:$F$2007))
+SUMPRODUCT(('Diário 2º PA'!$E$4:$E$1978='Analítico Cx.'!$B148)*('Diário 2º PA'!$B$4:$B$1978&gt;=C$4)*('Diário 2º PA'!$B$4:$B$1978&lt;=EOMONTH(C$4,0))*('Diário 2º PA'!$F$4:$F$1978))
+SUMPRODUCT(('Diário 3º PA'!$E$4:$E$1994='Analítico Cx.'!$B148)*('Diário 3º PA'!$B$4:$B$1994&gt;=C$4)*('Diário 3º PA'!$B$4:$B$1994&lt;=EOMONTH(C$4,0))*('Diário 3º PA'!$F$4:$F$1994))
+SUMPRODUCT(('Diário 4º PA'!$E$4:$E$2000='Analítico Cx.'!$B148)*('Diário 4º PA'!$B$4:$B$2000&gt;=C$4)*('Diário 4º PA'!$B$4:$B$2000&lt;=EOMONTH(C$4,0))*('Diário 4º PA'!$F$4:$F$2000))</f>
        <v>0</v>
      </c>
      <c r="D148" s="289">
        <f>SUMPRODUCT(('Diário 1º PA'!$E$4:$E$2007='Analítico Cx.'!$B148)*('Diário 1º PA'!$B$4:$B$2007&gt;=D$4)*('Diário 1º PA'!$B$4:$B$2007&lt;=EOMONTH(D$4,0))*('Diário 1º PA'!$F$4:$F$2007))
+SUMPRODUCT(('Diário 2º PA'!$E$4:$E$1978='Analítico Cx.'!$B148)*('Diário 2º PA'!$B$4:$B$1978&gt;=D$4)*('Diário 2º PA'!$B$4:$B$1978&lt;=EOMONTH(D$4,0))*('Diário 2º PA'!$F$4:$F$1978))
+SUMPRODUCT(('Diário 3º PA'!$E$4:$E$1994='Analítico Cx.'!$B148)*('Diário 3º PA'!$B$4:$B$1994&gt;=D$4)*('Diário 3º PA'!$B$4:$B$1994&lt;=EOMONTH(D$4,0))*('Diário 3º PA'!$F$4:$F$1994))
+SUMPRODUCT(('Diário 4º PA'!$E$4:$E$2000='Analítico Cx.'!$B148)*('Diário 4º PA'!$B$4:$B$2000&gt;=D$4)*('Diário 4º PA'!$B$4:$B$2000&lt;=EOMONTH(D$4,0))*('Diário 4º PA'!$F$4:$F$2000))</f>
        <v>1174.2</v>
      </c>
      <c r="E148" s="289">
        <f>SUMPRODUCT(('Diário 1º PA'!$E$4:$E$2007='Analítico Cx.'!$B148)*('Diário 1º PA'!$B$4:$B$2007&gt;=E$4)*('Diário 1º PA'!$B$4:$B$2007&lt;=EOMONTH(E$4,0))*('Diário 1º PA'!$F$4:$F$2007))
+SUMPRODUCT(('Diário 2º PA'!$E$4:$E$1978='Analítico Cx.'!$B148)*('Diário 2º PA'!$B$4:$B$1978&gt;=E$4)*('Diário 2º PA'!$B$4:$B$1978&lt;=EOMONTH(E$4,0))*('Diário 2º PA'!$F$4:$F$1978))
+SUMPRODUCT(('Diário 3º PA'!$E$4:$E$1994='Analítico Cx.'!$B148)*('Diário 3º PA'!$B$4:$B$1994&gt;=E$4)*('Diário 3º PA'!$B$4:$B$1994&lt;=EOMONTH(E$4,0))*('Diário 3º PA'!$F$4:$F$1994))
+SUMPRODUCT(('Diário 4º PA'!$E$4:$E$2000='Analítico Cx.'!$B148)*('Diário 4º PA'!$B$4:$B$2000&gt;=E$4)*('Diário 4º PA'!$B$4:$B$2000&lt;=EOMONTH(E$4,0))*('Diário 4º PA'!$F$4:$F$2000))</f>
        <v>0</v>
      </c>
      <c r="F148" s="289">
        <f>SUMPRODUCT(('Diário 1º PA'!$E$4:$E$2007='Analítico Cx.'!$B148)*('Diário 1º PA'!$B$4:$B$2007&gt;=F$4)*('Diário 1º PA'!$B$4:$B$2007&lt;=EOMONTH(F$4,0))*('Diário 1º PA'!$F$4:$F$2007))
+SUMPRODUCT(('Diário 2º PA'!$E$4:$E$1978='Analítico Cx.'!$B148)*('Diário 2º PA'!$B$4:$B$1978&gt;=F$4)*('Diário 2º PA'!$B$4:$B$1978&lt;=EOMONTH(F$4,0))*('Diário 2º PA'!$F$4:$F$1978))
+SUMPRODUCT(('Diário 3º PA'!$E$4:$E$1994='Analítico Cx.'!$B148)*('Diário 3º PA'!$B$4:$B$1994&gt;=F$4)*('Diário 3º PA'!$B$4:$B$1994&lt;=EOMONTH(F$4,0))*('Diário 3º PA'!$F$4:$F$1994))
+SUMPRODUCT(('Diário 4º PA'!$E$4:$E$2000='Analítico Cx.'!$B148)*('Diário 4º PA'!$B$4:$B$2000&gt;=F$4)*('Diário 4º PA'!$B$4:$B$2000&lt;=EOMONTH(F$4,0))*('Diário 4º PA'!$F$4:$F$2000))</f>
        <v>965</v>
      </c>
      <c r="G148" s="289">
        <f>SUMPRODUCT(('Diário 1º PA'!$E$4:$E$2007='Analítico Cx.'!$B148)*('Diário 1º PA'!$B$4:$B$2007&gt;=G$4)*('Diário 1º PA'!$B$4:$B$2007&lt;=EOMONTH(G$4,0))*('Diário 1º PA'!$F$4:$F$2007))
+SUMPRODUCT(('Diário 2º PA'!$E$4:$E$1978='Analítico Cx.'!$B148)*('Diário 2º PA'!$B$4:$B$1978&gt;=G$4)*('Diário 2º PA'!$B$4:$B$1978&lt;=EOMONTH(G$4,0))*('Diário 2º PA'!$F$4:$F$1978))
+SUMPRODUCT(('Diário 3º PA'!$E$4:$E$1994='Analítico Cx.'!$B148)*('Diário 3º PA'!$B$4:$B$1994&gt;=G$4)*('Diário 3º PA'!$B$4:$B$1994&lt;=EOMONTH(G$4,0))*('Diário 3º PA'!$F$4:$F$1994))
+SUMPRODUCT(('Diário 4º PA'!$E$4:$E$2000='Analítico Cx.'!$B148)*('Diário 4º PA'!$B$4:$B$2000&gt;=G$4)*('Diário 4º PA'!$B$4:$B$2000&lt;=EOMONTH(G$4,0))*('Diário 4º PA'!$F$4:$F$2000))</f>
        <v>14034.529999999999</v>
      </c>
      <c r="H148" s="289">
        <f>SUMPRODUCT(('Diário 1º PA'!$E$4:$E$2007='Analítico Cx.'!$B148)*('Diário 1º PA'!$B$4:$B$2007&gt;=H$4)*('Diário 1º PA'!$B$4:$B$2007&lt;=EOMONTH(H$4,0))*('Diário 1º PA'!$F$4:$F$2007))
+SUMPRODUCT(('Diário 2º PA'!$E$4:$E$1978='Analítico Cx.'!$B148)*('Diário 2º PA'!$B$4:$B$1978&gt;=H$4)*('Diário 2º PA'!$B$4:$B$1978&lt;=EOMONTH(H$4,0))*('Diário 2º PA'!$F$4:$F$1978))
+SUMPRODUCT(('Diário 3º PA'!$E$4:$E$1994='Analítico Cx.'!$B148)*('Diário 3º PA'!$B$4:$B$1994&gt;=H$4)*('Diário 3º PA'!$B$4:$B$1994&lt;=EOMONTH(H$4,0))*('Diário 3º PA'!$F$4:$F$1994))
+SUMPRODUCT(('Diário 4º PA'!$E$4:$E$2000='Analítico Cx.'!$B148)*('Diário 4º PA'!$B$4:$B$2000&gt;=H$4)*('Diário 4º PA'!$B$4:$B$2000&lt;=EOMONTH(H$4,0))*('Diário 4º PA'!$F$4:$F$2000))</f>
        <v>8041.55</v>
      </c>
      <c r="I148" s="289">
        <f>SUMPRODUCT(('Diário 1º PA'!$E$4:$E$2007='Analítico Cx.'!$B148)*('Diário 1º PA'!$B$4:$B$2007&gt;=I$4)*('Diário 1º PA'!$B$4:$B$2007&lt;=EOMONTH(I$4,0))*('Diário 1º PA'!$F$4:$F$2007))
+SUMPRODUCT(('Diário 2º PA'!$E$4:$E$1978='Analítico Cx.'!$B148)*('Diário 2º PA'!$B$4:$B$1978&gt;=I$4)*('Diário 2º PA'!$B$4:$B$1978&lt;=EOMONTH(I$4,0))*('Diário 2º PA'!$F$4:$F$1978))
+SUMPRODUCT(('Diário 3º PA'!$E$4:$E$1994='Analítico Cx.'!$B148)*('Diário 3º PA'!$B$4:$B$1994&gt;=I$4)*('Diário 3º PA'!$B$4:$B$1994&lt;=EOMONTH(I$4,0))*('Diário 3º PA'!$F$4:$F$1994))
+SUMPRODUCT(('Diário 4º PA'!$E$4:$E$2000='Analítico Cx.'!$B148)*('Diário 4º PA'!$B$4:$B$2000&gt;=I$4)*('Diário 4º PA'!$B$4:$B$2000&lt;=EOMONTH(I$4,0))*('Diário 4º PA'!$F$4:$F$2000))</f>
        <v>6396</v>
      </c>
      <c r="J148" s="289">
        <f>SUMPRODUCT(('Diário 1º PA'!$E$4:$E$2007='Analítico Cx.'!$B148)*('Diário 1º PA'!$B$4:$B$2007&gt;=J$4)*('Diário 1º PA'!$B$4:$B$2007&lt;=EOMONTH(J$4,0))*('Diário 1º PA'!$F$4:$F$2007))
+SUMPRODUCT(('Diário 2º PA'!$E$4:$E$1978='Analítico Cx.'!$B148)*('Diário 2º PA'!$B$4:$B$1978&gt;=J$4)*('Diário 2º PA'!$B$4:$B$1978&lt;=EOMONTH(J$4,0))*('Diário 2º PA'!$F$4:$F$1978))
+SUMPRODUCT(('Diário 3º PA'!$E$4:$E$1994='Analítico Cx.'!$B148)*('Diário 3º PA'!$B$4:$B$1994&gt;=J$4)*('Diário 3º PA'!$B$4:$B$1994&lt;=EOMONTH(J$4,0))*('Diário 3º PA'!$F$4:$F$1994))
+SUMPRODUCT(('Diário 4º PA'!$E$4:$E$2000='Analítico Cx.'!$B148)*('Diário 4º PA'!$B$4:$B$2000&gt;=J$4)*('Diário 4º PA'!$B$4:$B$2000&lt;=EOMONTH(J$4,0))*('Diário 4º PA'!$F$4:$F$2000))</f>
        <v>0</v>
      </c>
      <c r="K148" s="289">
        <f>SUMPRODUCT(('Diário 1º PA'!$E$4:$E$2007='Analítico Cx.'!$B148)*('Diário 1º PA'!$B$4:$B$2007&gt;=K$4)*('Diário 1º PA'!$B$4:$B$2007&lt;=EOMONTH(K$4,0))*('Diário 1º PA'!$F$4:$F$2007))
+SUMPRODUCT(('Diário 2º PA'!$E$4:$E$1978='Analítico Cx.'!$B148)*('Diário 2º PA'!$B$4:$B$1978&gt;=K$4)*('Diário 2º PA'!$B$4:$B$1978&lt;=EOMONTH(K$4,0))*('Diário 2º PA'!$F$4:$F$1978))
+SUMPRODUCT(('Diário 3º PA'!$E$4:$E$1994='Analítico Cx.'!$B148)*('Diário 3º PA'!$B$4:$B$1994&gt;=K$4)*('Diário 3º PA'!$B$4:$B$1994&lt;=EOMONTH(K$4,0))*('Diário 3º PA'!$F$4:$F$1994))
+SUMPRODUCT(('Diário 4º PA'!$E$4:$E$2000='Analítico Cx.'!$B148)*('Diário 4º PA'!$B$4:$B$2000&gt;=K$4)*('Diário 4º PA'!$B$4:$B$2000&lt;=EOMONTH(K$4,0))*('Diário 4º PA'!$F$4:$F$2000))</f>
        <v>0</v>
      </c>
      <c r="L148" s="289">
        <f>SUMPRODUCT(('Diário 1º PA'!$E$4:$E$2007='Analítico Cx.'!$B148)*('Diário 1º PA'!$B$4:$B$2007&gt;=L$4)*('Diário 1º PA'!$B$4:$B$2007&lt;=EOMONTH(L$4,0))*('Diário 1º PA'!$F$4:$F$2007))
+SUMPRODUCT(('Diário 2º PA'!$E$4:$E$1978='Analítico Cx.'!$B148)*('Diário 2º PA'!$B$4:$B$1978&gt;=L$4)*('Diário 2º PA'!$B$4:$B$1978&lt;=EOMONTH(L$4,0))*('Diário 2º PA'!$F$4:$F$1978))
+SUMPRODUCT(('Diário 3º PA'!$E$4:$E$1994='Analítico Cx.'!$B148)*('Diário 3º PA'!$B$4:$B$1994&gt;=L$4)*('Diário 3º PA'!$B$4:$B$1994&lt;=EOMONTH(L$4,0))*('Diário 3º PA'!$F$4:$F$1994))
+SUMPRODUCT(('Diário 4º PA'!$E$4:$E$2000='Analítico Cx.'!$B148)*('Diário 4º PA'!$B$4:$B$2000&gt;=L$4)*('Diário 4º PA'!$B$4:$B$2000&lt;=EOMONTH(L$4,0))*('Diário 4º PA'!$F$4:$F$2000))</f>
        <v>0</v>
      </c>
      <c r="M148" s="289">
        <f>SUMPRODUCT(('Diário 1º PA'!$E$4:$E$2007='Analítico Cx.'!$B148)*('Diário 1º PA'!$B$4:$B$2007&gt;=M$4)*('Diário 1º PA'!$B$4:$B$2007&lt;=EOMONTH(M$4,0))*('Diário 1º PA'!$F$4:$F$2007))
+SUMPRODUCT(('Diário 2º PA'!$E$4:$E$1978='Analítico Cx.'!$B148)*('Diário 2º PA'!$B$4:$B$1978&gt;=M$4)*('Diário 2º PA'!$B$4:$B$1978&lt;=EOMONTH(M$4,0))*('Diário 2º PA'!$F$4:$F$1978))
+SUMPRODUCT(('Diário 3º PA'!$E$4:$E$1994='Analítico Cx.'!$B148)*('Diário 3º PA'!$B$4:$B$1994&gt;=M$4)*('Diário 3º PA'!$B$4:$B$1994&lt;=EOMONTH(M$4,0))*('Diário 3º PA'!$F$4:$F$1994))
+SUMPRODUCT(('Diário 4º PA'!$E$4:$E$2000='Analítico Cx.'!$B148)*('Diário 4º PA'!$B$4:$B$2000&gt;=M$4)*('Diário 4º PA'!$B$4:$B$2000&lt;=EOMONTH(M$4,0))*('Diário 4º PA'!$F$4:$F$2000))</f>
        <v>0</v>
      </c>
      <c r="N148" s="289">
        <f>SUMPRODUCT(('Diário 1º PA'!$E$4:$E$2007='Analítico Cx.'!$B148)*('Diário 1º PA'!$B$4:$B$2007&gt;=N$4)*('Diário 1º PA'!$B$4:$B$2007&lt;=EOMONTH(N$4,0))*('Diário 1º PA'!$F$4:$F$2007))
+SUMPRODUCT(('Diário 2º PA'!$E$4:$E$1978='Analítico Cx.'!$B148)*('Diário 2º PA'!$B$4:$B$1978&gt;=N$4)*('Diário 2º PA'!$B$4:$B$1978&lt;=EOMONTH(N$4,0))*('Diário 2º PA'!$F$4:$F$1978))
+SUMPRODUCT(('Diário 3º PA'!$E$4:$E$1994='Analítico Cx.'!$B148)*('Diário 3º PA'!$B$4:$B$1994&gt;=N$4)*('Diário 3º PA'!$B$4:$B$1994&lt;=EOMONTH(N$4,0))*('Diário 3º PA'!$F$4:$F$1994))
+SUMPRODUCT(('Diário 4º PA'!$E$4:$E$2000='Analítico Cx.'!$B148)*('Diário 4º PA'!$B$4:$B$2000&gt;=N$4)*('Diário 4º PA'!$B$4:$B$2000&lt;=EOMONTH(N$4,0))*('Diário 4º PA'!$F$4:$F$2000))</f>
        <v>0</v>
      </c>
      <c r="O148" s="315">
        <f t="shared" si="22"/>
        <v>30611.279999999999</v>
      </c>
      <c r="P148" s="316">
        <f t="shared" si="23"/>
        <v>1.4871337236829899E-3</v>
      </c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</row>
    <row r="149" spans="1:26" ht="23.25" customHeight="1" x14ac:dyDescent="0.25">
      <c r="A149" s="68"/>
      <c r="B149" s="69" t="s">
        <v>393</v>
      </c>
      <c r="C149" s="70">
        <f t="shared" ref="C149:O149" si="24">SUBTOTAL(109,C135:C148)</f>
        <v>35126.550000000003</v>
      </c>
      <c r="D149" s="70">
        <f t="shared" si="24"/>
        <v>116087.01000000001</v>
      </c>
      <c r="E149" s="70">
        <f t="shared" si="24"/>
        <v>71703.199999999997</v>
      </c>
      <c r="F149" s="70">
        <f t="shared" si="24"/>
        <v>115230.47</v>
      </c>
      <c r="G149" s="70">
        <f t="shared" si="24"/>
        <v>41755.599999999999</v>
      </c>
      <c r="H149" s="70">
        <f t="shared" si="24"/>
        <v>144849.18</v>
      </c>
      <c r="I149" s="70">
        <f t="shared" si="24"/>
        <v>34540.410000000003</v>
      </c>
      <c r="J149" s="70">
        <f t="shared" si="24"/>
        <v>0</v>
      </c>
      <c r="K149" s="70">
        <f t="shared" si="24"/>
        <v>0</v>
      </c>
      <c r="L149" s="70">
        <f t="shared" si="24"/>
        <v>0</v>
      </c>
      <c r="M149" s="70">
        <f t="shared" si="24"/>
        <v>0</v>
      </c>
      <c r="N149" s="70">
        <f t="shared" si="24"/>
        <v>0</v>
      </c>
      <c r="O149" s="70">
        <f t="shared" si="24"/>
        <v>559292.41999999993</v>
      </c>
      <c r="P149" s="71">
        <f t="shared" si="23"/>
        <v>2.7171115326842608E-2</v>
      </c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</row>
    <row r="150" spans="1:26" ht="23.25" customHeight="1" x14ac:dyDescent="0.25">
      <c r="A150" s="67" t="s">
        <v>108</v>
      </c>
      <c r="B150" s="54" t="s">
        <v>59</v>
      </c>
      <c r="C150" s="340">
        <f>SUMPRODUCT(('Diário 1º PA'!$E$4:$E$2007='Analítico Cx.'!$B150)*('Diário 1º PA'!$B$4:$B$2007&gt;=C$4)*('Diário 1º PA'!$B$4:$B$2007&lt;=EOMONTH(C$4,0))*('Diário 1º PA'!$F$4:$F$2007))
+SUMPRODUCT(('Diário 2º PA'!$E$4:$E$1978='Analítico Cx.'!$B150)*('Diário 2º PA'!$B$4:$B$1978&gt;=C$4)*('Diário 2º PA'!$B$4:$B$1978&lt;=EOMONTH(C$4,0))*('Diário 2º PA'!$F$4:$F$1978))
+SUMPRODUCT(('Diário 3º PA'!$E$4:$E$1994='Analítico Cx.'!$B150)*('Diário 3º PA'!$B$4:$B$1994&gt;=C$4)*('Diário 3º PA'!$B$4:$B$1994&lt;=EOMONTH(C$4,0))*('Diário 3º PA'!$F$4:$F$1994))
+SUMPRODUCT(('Diário 4º PA'!$E$4:$E$2000='Analítico Cx.'!$B150)*('Diário 4º PA'!$B$4:$B$2000&gt;=C$4)*('Diário 4º PA'!$B$4:$B$2000&lt;=EOMONTH(C$4,0))*('Diário 4º PA'!$F$4:$F$2000))</f>
        <v>0</v>
      </c>
      <c r="D150" s="340">
        <f>SUMPRODUCT(('Diário 1º PA'!$E$4:$E$2007='Analítico Cx.'!$B150)*('Diário 1º PA'!$B$4:$B$2007&gt;=D$4)*('Diário 1º PA'!$B$4:$B$2007&lt;=EOMONTH(D$4,0))*('Diário 1º PA'!$F$4:$F$2007))
+SUMPRODUCT(('Diário 2º PA'!$E$4:$E$1978='Analítico Cx.'!$B150)*('Diário 2º PA'!$B$4:$B$1978&gt;=D$4)*('Diário 2º PA'!$B$4:$B$1978&lt;=EOMONTH(D$4,0))*('Diário 2º PA'!$F$4:$F$1978))
+SUMPRODUCT(('Diário 3º PA'!$E$4:$E$1994='Analítico Cx.'!$B150)*('Diário 3º PA'!$B$4:$B$1994&gt;=D$4)*('Diário 3º PA'!$B$4:$B$1994&lt;=EOMONTH(D$4,0))*('Diário 3º PA'!$F$4:$F$1994))
+SUMPRODUCT(('Diário 4º PA'!$E$4:$E$2000='Analítico Cx.'!$B150)*('Diário 4º PA'!$B$4:$B$2000&gt;=D$4)*('Diário 4º PA'!$B$4:$B$2000&lt;=EOMONTH(D$4,0))*('Diário 4º PA'!$F$4:$F$2000))</f>
        <v>119608.96000000001</v>
      </c>
      <c r="E150" s="340">
        <f>SUMPRODUCT(('Diário 1º PA'!$E$4:$E$2007='Analítico Cx.'!$B150)*('Diário 1º PA'!$B$4:$B$2007&gt;=E$4)*('Diário 1º PA'!$B$4:$B$2007&lt;=EOMONTH(E$4,0))*('Diário 1º PA'!$F$4:$F$2007))
+SUMPRODUCT(('Diário 2º PA'!$E$4:$E$1978='Analítico Cx.'!$B150)*('Diário 2º PA'!$B$4:$B$1978&gt;=E$4)*('Diário 2º PA'!$B$4:$B$1978&lt;=EOMONTH(E$4,0))*('Diário 2º PA'!$F$4:$F$1978))
+SUMPRODUCT(('Diário 3º PA'!$E$4:$E$1994='Analítico Cx.'!$B150)*('Diário 3º PA'!$B$4:$B$1994&gt;=E$4)*('Diário 3º PA'!$B$4:$B$1994&lt;=EOMONTH(E$4,0))*('Diário 3º PA'!$F$4:$F$1994))
+SUMPRODUCT(('Diário 4º PA'!$E$4:$E$2000='Analítico Cx.'!$B150)*('Diário 4º PA'!$B$4:$B$2000&gt;=E$4)*('Diário 4º PA'!$B$4:$B$2000&lt;=EOMONTH(E$4,0))*('Diário 4º PA'!$F$4:$F$2000))</f>
        <v>151503.53</v>
      </c>
      <c r="F150" s="340">
        <f>SUMPRODUCT(('Diário 1º PA'!$E$4:$E$2007='Analítico Cx.'!$B150)*('Diário 1º PA'!$B$4:$B$2007&gt;=F$4)*('Diário 1º PA'!$B$4:$B$2007&lt;=EOMONTH(F$4,0))*('Diário 1º PA'!$F$4:$F$2007))
+SUMPRODUCT(('Diário 2º PA'!$E$4:$E$1978='Analítico Cx.'!$B150)*('Diário 2º PA'!$B$4:$B$1978&gt;=F$4)*('Diário 2º PA'!$B$4:$B$1978&lt;=EOMONTH(F$4,0))*('Diário 2º PA'!$F$4:$F$1978))
+SUMPRODUCT(('Diário 3º PA'!$E$4:$E$1994='Analítico Cx.'!$B150)*('Diário 3º PA'!$B$4:$B$1994&gt;=F$4)*('Diário 3º PA'!$B$4:$B$1994&lt;=EOMONTH(F$4,0))*('Diário 3º PA'!$F$4:$F$1994))
+SUMPRODUCT(('Diário 4º PA'!$E$4:$E$2000='Analítico Cx.'!$B150)*('Diário 4º PA'!$B$4:$B$2000&gt;=F$4)*('Diário 4º PA'!$B$4:$B$2000&lt;=EOMONTH(F$4,0))*('Diário 4º PA'!$F$4:$F$2000))</f>
        <v>0</v>
      </c>
      <c r="G150" s="340">
        <f>SUMPRODUCT(('Diário 1º PA'!$E$4:$E$2007='Analítico Cx.'!$B150)*('Diário 1º PA'!$B$4:$B$2007&gt;=G$4)*('Diário 1º PA'!$B$4:$B$2007&lt;=EOMONTH(G$4,0))*('Diário 1º PA'!$F$4:$F$2007))
+SUMPRODUCT(('Diário 2º PA'!$E$4:$E$1978='Analítico Cx.'!$B150)*('Diário 2º PA'!$B$4:$B$1978&gt;=G$4)*('Diário 2º PA'!$B$4:$B$1978&lt;=EOMONTH(G$4,0))*('Diário 2º PA'!$F$4:$F$1978))
+SUMPRODUCT(('Diário 3º PA'!$E$4:$E$1994='Analítico Cx.'!$B150)*('Diário 3º PA'!$B$4:$B$1994&gt;=G$4)*('Diário 3º PA'!$B$4:$B$1994&lt;=EOMONTH(G$4,0))*('Diário 3º PA'!$F$4:$F$1994))
+SUMPRODUCT(('Diário 4º PA'!$E$4:$E$2000='Analítico Cx.'!$B150)*('Diário 4º PA'!$B$4:$B$2000&gt;=G$4)*('Diário 4º PA'!$B$4:$B$2000&lt;=EOMONTH(G$4,0))*('Diário 4º PA'!$F$4:$F$2000))</f>
        <v>187105.64</v>
      </c>
      <c r="H150" s="340">
        <f>SUMPRODUCT(('Diário 1º PA'!$E$4:$E$2007='Analítico Cx.'!$B150)*('Diário 1º PA'!$B$4:$B$2007&gt;=H$4)*('Diário 1º PA'!$B$4:$B$2007&lt;=EOMONTH(H$4,0))*('Diário 1º PA'!$F$4:$F$2007))
+SUMPRODUCT(('Diário 2º PA'!$E$4:$E$1978='Analítico Cx.'!$B150)*('Diário 2º PA'!$B$4:$B$1978&gt;=H$4)*('Diário 2º PA'!$B$4:$B$1978&lt;=EOMONTH(H$4,0))*('Diário 2º PA'!$F$4:$F$1978))
+SUMPRODUCT(('Diário 3º PA'!$E$4:$E$1994='Analítico Cx.'!$B150)*('Diário 3º PA'!$B$4:$B$1994&gt;=H$4)*('Diário 3º PA'!$B$4:$B$1994&lt;=EOMONTH(H$4,0))*('Diário 3º PA'!$F$4:$F$1994))
+SUMPRODUCT(('Diário 4º PA'!$E$4:$E$2000='Analítico Cx.'!$B150)*('Diário 4º PA'!$B$4:$B$2000&gt;=H$4)*('Diário 4º PA'!$B$4:$B$2000&lt;=EOMONTH(H$4,0))*('Diário 4º PA'!$F$4:$F$2000))</f>
        <v>59736.06</v>
      </c>
      <c r="I150" s="340">
        <f>SUMPRODUCT(('Diário 1º PA'!$E$4:$E$2007='Analítico Cx.'!$B150)*('Diário 1º PA'!$B$4:$B$2007&gt;=I$4)*('Diário 1º PA'!$B$4:$B$2007&lt;=EOMONTH(I$4,0))*('Diário 1º PA'!$F$4:$F$2007))
+SUMPRODUCT(('Diário 2º PA'!$E$4:$E$1978='Analítico Cx.'!$B150)*('Diário 2º PA'!$B$4:$B$1978&gt;=I$4)*('Diário 2º PA'!$B$4:$B$1978&lt;=EOMONTH(I$4,0))*('Diário 2º PA'!$F$4:$F$1978))
+SUMPRODUCT(('Diário 3º PA'!$E$4:$E$1994='Analítico Cx.'!$B150)*('Diário 3º PA'!$B$4:$B$1994&gt;=I$4)*('Diário 3º PA'!$B$4:$B$1994&lt;=EOMONTH(I$4,0))*('Diário 3º PA'!$F$4:$F$1994))
+SUMPRODUCT(('Diário 4º PA'!$E$4:$E$2000='Analítico Cx.'!$B150)*('Diário 4º PA'!$B$4:$B$2000&gt;=I$4)*('Diário 4º PA'!$B$4:$B$2000&lt;=EOMONTH(I$4,0))*('Diário 4º PA'!$F$4:$F$2000))</f>
        <v>129451.11</v>
      </c>
      <c r="J150" s="340">
        <f>SUMPRODUCT(('Diário 1º PA'!$E$4:$E$2007='Analítico Cx.'!$B150)*('Diário 1º PA'!$B$4:$B$2007&gt;=J$4)*('Diário 1º PA'!$B$4:$B$2007&lt;=EOMONTH(J$4,0))*('Diário 1º PA'!$F$4:$F$2007))
+SUMPRODUCT(('Diário 2º PA'!$E$4:$E$1978='Analítico Cx.'!$B150)*('Diário 2º PA'!$B$4:$B$1978&gt;=J$4)*('Diário 2º PA'!$B$4:$B$1978&lt;=EOMONTH(J$4,0))*('Diário 2º PA'!$F$4:$F$1978))
+SUMPRODUCT(('Diário 3º PA'!$E$4:$E$1994='Analítico Cx.'!$B150)*('Diário 3º PA'!$B$4:$B$1994&gt;=J$4)*('Diário 3º PA'!$B$4:$B$1994&lt;=EOMONTH(J$4,0))*('Diário 3º PA'!$F$4:$F$1994))
+SUMPRODUCT(('Diário 4º PA'!$E$4:$E$2000='Analítico Cx.'!$B150)*('Diário 4º PA'!$B$4:$B$2000&gt;=J$4)*('Diário 4º PA'!$B$4:$B$2000&lt;=EOMONTH(J$4,0))*('Diário 4º PA'!$F$4:$F$2000))</f>
        <v>0</v>
      </c>
      <c r="K150" s="340">
        <f>SUMPRODUCT(('Diário 1º PA'!$E$4:$E$2007='Analítico Cx.'!$B150)*('Diário 1º PA'!$B$4:$B$2007&gt;=K$4)*('Diário 1º PA'!$B$4:$B$2007&lt;=EOMONTH(K$4,0))*('Diário 1º PA'!$F$4:$F$2007))
+SUMPRODUCT(('Diário 2º PA'!$E$4:$E$1978='Analítico Cx.'!$B150)*('Diário 2º PA'!$B$4:$B$1978&gt;=K$4)*('Diário 2º PA'!$B$4:$B$1978&lt;=EOMONTH(K$4,0))*('Diário 2º PA'!$F$4:$F$1978))
+SUMPRODUCT(('Diário 3º PA'!$E$4:$E$1994='Analítico Cx.'!$B150)*('Diário 3º PA'!$B$4:$B$1994&gt;=K$4)*('Diário 3º PA'!$B$4:$B$1994&lt;=EOMONTH(K$4,0))*('Diário 3º PA'!$F$4:$F$1994))
+SUMPRODUCT(('Diário 4º PA'!$E$4:$E$2000='Analítico Cx.'!$B150)*('Diário 4º PA'!$B$4:$B$2000&gt;=K$4)*('Diário 4º PA'!$B$4:$B$2000&lt;=EOMONTH(K$4,0))*('Diário 4º PA'!$F$4:$F$2000))</f>
        <v>0</v>
      </c>
      <c r="L150" s="340">
        <f>SUMPRODUCT(('Diário 1º PA'!$E$4:$E$2007='Analítico Cx.'!$B150)*('Diário 1º PA'!$B$4:$B$2007&gt;=L$4)*('Diário 1º PA'!$B$4:$B$2007&lt;=EOMONTH(L$4,0))*('Diário 1º PA'!$F$4:$F$2007))
+SUMPRODUCT(('Diário 2º PA'!$E$4:$E$1978='Analítico Cx.'!$B150)*('Diário 2º PA'!$B$4:$B$1978&gt;=L$4)*('Diário 2º PA'!$B$4:$B$1978&lt;=EOMONTH(L$4,0))*('Diário 2º PA'!$F$4:$F$1978))
+SUMPRODUCT(('Diário 3º PA'!$E$4:$E$1994='Analítico Cx.'!$B150)*('Diário 3º PA'!$B$4:$B$1994&gt;=L$4)*('Diário 3º PA'!$B$4:$B$1994&lt;=EOMONTH(L$4,0))*('Diário 3º PA'!$F$4:$F$1994))
+SUMPRODUCT(('Diário 4º PA'!$E$4:$E$2000='Analítico Cx.'!$B150)*('Diário 4º PA'!$B$4:$B$2000&gt;=L$4)*('Diário 4º PA'!$B$4:$B$2000&lt;=EOMONTH(L$4,0))*('Diário 4º PA'!$F$4:$F$2000))</f>
        <v>0</v>
      </c>
      <c r="M150" s="340">
        <f>SUMPRODUCT(('Diário 1º PA'!$E$4:$E$2007='Analítico Cx.'!$B150)*('Diário 1º PA'!$B$4:$B$2007&gt;=M$4)*('Diário 1º PA'!$B$4:$B$2007&lt;=EOMONTH(M$4,0))*('Diário 1º PA'!$F$4:$F$2007))
+SUMPRODUCT(('Diário 2º PA'!$E$4:$E$1978='Analítico Cx.'!$B150)*('Diário 2º PA'!$B$4:$B$1978&gt;=M$4)*('Diário 2º PA'!$B$4:$B$1978&lt;=EOMONTH(M$4,0))*('Diário 2º PA'!$F$4:$F$1978))
+SUMPRODUCT(('Diário 3º PA'!$E$4:$E$1994='Analítico Cx.'!$B150)*('Diário 3º PA'!$B$4:$B$1994&gt;=M$4)*('Diário 3º PA'!$B$4:$B$1994&lt;=EOMONTH(M$4,0))*('Diário 3º PA'!$F$4:$F$1994))
+SUMPRODUCT(('Diário 4º PA'!$E$4:$E$2000='Analítico Cx.'!$B150)*('Diário 4º PA'!$B$4:$B$2000&gt;=M$4)*('Diário 4º PA'!$B$4:$B$2000&lt;=EOMONTH(M$4,0))*('Diário 4º PA'!$F$4:$F$2000))</f>
        <v>0</v>
      </c>
      <c r="N150" s="340">
        <f>SUMPRODUCT(('Diário 1º PA'!$E$4:$E$2007='Analítico Cx.'!$B150)*('Diário 1º PA'!$B$4:$B$2007&gt;=N$4)*('Diário 1º PA'!$B$4:$B$2007&lt;=EOMONTH(N$4,0))*('Diário 1º PA'!$F$4:$F$2007))
+SUMPRODUCT(('Diário 2º PA'!$E$4:$E$1978='Analítico Cx.'!$B150)*('Diário 2º PA'!$B$4:$B$1978&gt;=N$4)*('Diário 2º PA'!$B$4:$B$1978&lt;=EOMONTH(N$4,0))*('Diário 2º PA'!$F$4:$F$1978))
+SUMPRODUCT(('Diário 3º PA'!$E$4:$E$1994='Analítico Cx.'!$B150)*('Diário 3º PA'!$B$4:$B$1994&gt;=N$4)*('Diário 3º PA'!$B$4:$B$1994&lt;=EOMONTH(N$4,0))*('Diário 3º PA'!$F$4:$F$1994))
+SUMPRODUCT(('Diário 4º PA'!$E$4:$E$2000='Analítico Cx.'!$B150)*('Diário 4º PA'!$B$4:$B$2000&gt;=N$4)*('Diário 4º PA'!$B$4:$B$2000&lt;=EOMONTH(N$4,0))*('Diário 4º PA'!$F$4:$F$2000))</f>
        <v>0</v>
      </c>
      <c r="O150" s="56">
        <f>SUM(C150:N150)</f>
        <v>647405.30000000005</v>
      </c>
      <c r="P150" s="57">
        <f t="shared" si="23"/>
        <v>3.1451747673442706E-2</v>
      </c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</row>
    <row r="151" spans="1:26" ht="23.25" customHeight="1" x14ac:dyDescent="0.25">
      <c r="A151" s="61" t="s">
        <v>394</v>
      </c>
      <c r="B151" s="17"/>
      <c r="C151" s="301">
        <f t="shared" ref="C151:O151" si="25">SUBTOTAL(109,C20:C150)</f>
        <v>767534.9</v>
      </c>
      <c r="D151" s="301">
        <f t="shared" si="25"/>
        <v>2749532.0899999989</v>
      </c>
      <c r="E151" s="301">
        <f t="shared" si="25"/>
        <v>3515063.44</v>
      </c>
      <c r="F151" s="301">
        <f t="shared" si="25"/>
        <v>2977799.4699999988</v>
      </c>
      <c r="G151" s="301">
        <f t="shared" si="25"/>
        <v>3231124.7800000003</v>
      </c>
      <c r="H151" s="301">
        <f t="shared" si="25"/>
        <v>3425897.620000001</v>
      </c>
      <c r="I151" s="301">
        <f t="shared" si="25"/>
        <v>3917128.0099999988</v>
      </c>
      <c r="J151" s="301">
        <f t="shared" si="25"/>
        <v>0</v>
      </c>
      <c r="K151" s="301">
        <f t="shared" si="25"/>
        <v>0</v>
      </c>
      <c r="L151" s="301">
        <f t="shared" si="25"/>
        <v>0</v>
      </c>
      <c r="M151" s="301">
        <f t="shared" si="25"/>
        <v>0</v>
      </c>
      <c r="N151" s="301">
        <f t="shared" si="25"/>
        <v>0</v>
      </c>
      <c r="O151" s="72">
        <f t="shared" si="25"/>
        <v>20584080.309999991</v>
      </c>
      <c r="P151" s="73">
        <f t="shared" si="23"/>
        <v>1</v>
      </c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</row>
    <row r="152" spans="1:26" ht="12.75" customHeight="1" x14ac:dyDescent="0.25">
      <c r="A152" s="269"/>
      <c r="B152" s="341"/>
      <c r="C152" s="315"/>
      <c r="D152" s="315"/>
      <c r="E152" s="315"/>
      <c r="F152" s="315"/>
      <c r="G152" s="315"/>
      <c r="H152" s="315"/>
      <c r="I152" s="315"/>
      <c r="J152" s="315"/>
      <c r="K152" s="315"/>
      <c r="L152" s="315"/>
      <c r="M152" s="315"/>
      <c r="N152" s="315"/>
      <c r="O152" s="31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</row>
    <row r="153" spans="1:26" ht="12.75" customHeight="1" x14ac:dyDescent="0.25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</row>
    <row r="154" spans="1:26" ht="12.75" customHeight="1" x14ac:dyDescent="0.25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</row>
    <row r="155" spans="1:26" ht="12.75" customHeight="1" x14ac:dyDescent="0.25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</row>
    <row r="156" spans="1:26" ht="12.75" customHeight="1" x14ac:dyDescent="0.25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</row>
    <row r="157" spans="1:26" ht="12.75" customHeight="1" x14ac:dyDescent="0.25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</row>
    <row r="158" spans="1:26" ht="12.75" customHeight="1" x14ac:dyDescent="0.25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</row>
    <row r="159" spans="1:26" ht="12.75" customHeight="1" x14ac:dyDescent="0.25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</row>
    <row r="160" spans="1:26" ht="12.75" customHeight="1" x14ac:dyDescent="0.25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</row>
    <row r="161" spans="1:26" ht="12.75" customHeight="1" x14ac:dyDescent="0.25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</row>
    <row r="162" spans="1:26" ht="12.75" customHeight="1" x14ac:dyDescent="0.25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</row>
    <row r="163" spans="1:26" ht="12.75" customHeight="1" x14ac:dyDescent="0.25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</row>
    <row r="164" spans="1:26" ht="12.75" customHeight="1" x14ac:dyDescent="0.25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</row>
    <row r="165" spans="1:26" ht="12.75" customHeight="1" x14ac:dyDescent="0.25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</row>
    <row r="166" spans="1:26" ht="12.75" customHeight="1" x14ac:dyDescent="0.25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</row>
    <row r="167" spans="1:26" ht="12.75" customHeight="1" x14ac:dyDescent="0.25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</row>
    <row r="168" spans="1:26" ht="12.75" customHeight="1" x14ac:dyDescent="0.25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</row>
    <row r="169" spans="1:26" ht="12.75" customHeight="1" x14ac:dyDescent="0.25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</row>
    <row r="170" spans="1:26" ht="12.75" customHeight="1" x14ac:dyDescent="0.25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</row>
    <row r="171" spans="1:26" ht="12.75" customHeight="1" x14ac:dyDescent="0.25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</row>
    <row r="172" spans="1:26" ht="12.75" customHeight="1" x14ac:dyDescent="0.25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</row>
    <row r="173" spans="1:26" ht="12.75" customHeight="1" x14ac:dyDescent="0.25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</row>
    <row r="174" spans="1:26" ht="12.75" customHeight="1" x14ac:dyDescent="0.25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</row>
    <row r="175" spans="1:26" ht="12.75" customHeight="1" x14ac:dyDescent="0.25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</row>
    <row r="176" spans="1:26" ht="12.75" customHeight="1" x14ac:dyDescent="0.25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</row>
    <row r="177" spans="1:26" ht="12.75" customHeight="1" x14ac:dyDescent="0.25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</row>
    <row r="178" spans="1:26" ht="12.75" customHeight="1" x14ac:dyDescent="0.25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</row>
    <row r="179" spans="1:26" ht="12.75" customHeight="1" x14ac:dyDescent="0.25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</row>
    <row r="180" spans="1:26" ht="12.75" customHeight="1" x14ac:dyDescent="0.25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</row>
    <row r="181" spans="1:26" ht="12.75" customHeight="1" x14ac:dyDescent="0.25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</row>
    <row r="182" spans="1:26" ht="12.75" customHeight="1" x14ac:dyDescent="0.25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</row>
    <row r="183" spans="1:26" ht="12.75" customHeight="1" x14ac:dyDescent="0.25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</row>
    <row r="184" spans="1:26" ht="12.75" customHeight="1" x14ac:dyDescent="0.25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</row>
    <row r="185" spans="1:26" ht="12.75" customHeight="1" x14ac:dyDescent="0.25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</row>
    <row r="186" spans="1:26" ht="12.75" customHeight="1" x14ac:dyDescent="0.25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</row>
    <row r="187" spans="1:26" ht="12.75" customHeight="1" x14ac:dyDescent="0.25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</row>
    <row r="188" spans="1:26" ht="12.75" customHeight="1" x14ac:dyDescent="0.25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</row>
    <row r="189" spans="1:26" ht="12.75" customHeight="1" x14ac:dyDescent="0.25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</row>
    <row r="190" spans="1:26" ht="12.75" customHeight="1" x14ac:dyDescent="0.25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</row>
    <row r="191" spans="1:26" ht="12.75" customHeight="1" x14ac:dyDescent="0.25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</row>
    <row r="192" spans="1:26" ht="12.75" customHeight="1" x14ac:dyDescent="0.25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</row>
    <row r="193" spans="1:26" ht="12.75" customHeight="1" x14ac:dyDescent="0.25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</row>
    <row r="194" spans="1:26" ht="12.75" customHeight="1" x14ac:dyDescent="0.25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</row>
    <row r="195" spans="1:26" ht="12.75" customHeight="1" x14ac:dyDescent="0.25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</row>
    <row r="196" spans="1:26" ht="12.75" customHeight="1" x14ac:dyDescent="0.25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</row>
    <row r="197" spans="1:26" ht="12.75" customHeight="1" x14ac:dyDescent="0.25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</row>
    <row r="198" spans="1:26" ht="12.75" customHeight="1" x14ac:dyDescent="0.25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</row>
    <row r="199" spans="1:26" ht="12.75" customHeight="1" x14ac:dyDescent="0.25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</row>
    <row r="200" spans="1:26" ht="12.75" customHeight="1" x14ac:dyDescent="0.25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</row>
    <row r="201" spans="1:26" ht="12.75" customHeight="1" x14ac:dyDescent="0.25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</row>
    <row r="202" spans="1:26" ht="12.75" customHeight="1" x14ac:dyDescent="0.25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</row>
    <row r="203" spans="1:26" ht="12.75" customHeight="1" x14ac:dyDescent="0.25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</row>
    <row r="204" spans="1:26" ht="12.75" customHeight="1" x14ac:dyDescent="0.25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</row>
    <row r="205" spans="1:26" ht="12.75" customHeight="1" x14ac:dyDescent="0.25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</row>
    <row r="206" spans="1:26" ht="12.75" customHeight="1" x14ac:dyDescent="0.25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</row>
    <row r="207" spans="1:26" ht="12.75" customHeight="1" x14ac:dyDescent="0.25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</row>
    <row r="208" spans="1:26" ht="12.75" customHeight="1" x14ac:dyDescent="0.25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</row>
    <row r="209" spans="1:26" ht="12.75" customHeight="1" x14ac:dyDescent="0.25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</row>
    <row r="210" spans="1:26" ht="12.75" customHeight="1" x14ac:dyDescent="0.25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</row>
    <row r="211" spans="1:26" ht="12.75" customHeight="1" x14ac:dyDescent="0.25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</row>
    <row r="212" spans="1:26" ht="12.75" customHeight="1" x14ac:dyDescent="0.25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</row>
    <row r="213" spans="1:26" ht="12.75" customHeight="1" x14ac:dyDescent="0.25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</row>
    <row r="214" spans="1:26" ht="12.75" customHeight="1" x14ac:dyDescent="0.25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</row>
    <row r="215" spans="1:26" ht="12.75" customHeight="1" x14ac:dyDescent="0.25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</row>
    <row r="216" spans="1:26" ht="12.75" customHeight="1" x14ac:dyDescent="0.25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</row>
    <row r="217" spans="1:26" ht="12.75" customHeight="1" x14ac:dyDescent="0.25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</row>
    <row r="218" spans="1:26" ht="12.75" customHeight="1" x14ac:dyDescent="0.25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</row>
    <row r="219" spans="1:26" ht="12.75" customHeight="1" x14ac:dyDescent="0.25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</row>
    <row r="220" spans="1:26" ht="12.75" customHeight="1" x14ac:dyDescent="0.25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</row>
    <row r="221" spans="1:26" ht="12.75" customHeight="1" x14ac:dyDescent="0.25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</row>
    <row r="222" spans="1:26" ht="12.75" customHeight="1" x14ac:dyDescent="0.25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</row>
    <row r="223" spans="1:26" ht="12.75" customHeight="1" x14ac:dyDescent="0.25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</row>
    <row r="224" spans="1:26" ht="12.75" customHeight="1" x14ac:dyDescent="0.25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</row>
    <row r="225" spans="1:26" ht="12.75" customHeight="1" x14ac:dyDescent="0.25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</row>
    <row r="226" spans="1:26" ht="12.75" customHeight="1" x14ac:dyDescent="0.25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</row>
    <row r="227" spans="1:26" ht="12.75" customHeight="1" x14ac:dyDescent="0.25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</row>
    <row r="228" spans="1:26" ht="12.75" customHeight="1" x14ac:dyDescent="0.25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</row>
    <row r="229" spans="1:26" ht="12.75" customHeight="1" x14ac:dyDescent="0.25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</row>
    <row r="230" spans="1:26" ht="12.75" customHeight="1" x14ac:dyDescent="0.25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</row>
    <row r="231" spans="1:26" ht="12.75" customHeight="1" x14ac:dyDescent="0.25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</row>
    <row r="232" spans="1:26" ht="12.75" customHeight="1" x14ac:dyDescent="0.25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</row>
    <row r="233" spans="1:26" ht="12.75" customHeight="1" x14ac:dyDescent="0.25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</row>
    <row r="234" spans="1:26" ht="12.75" customHeight="1" x14ac:dyDescent="0.25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</row>
    <row r="235" spans="1:26" ht="12.75" customHeight="1" x14ac:dyDescent="0.25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</row>
    <row r="236" spans="1:26" ht="12.75" customHeight="1" x14ac:dyDescent="0.25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</row>
    <row r="237" spans="1:26" ht="12.75" customHeight="1" x14ac:dyDescent="0.25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</row>
    <row r="238" spans="1:26" ht="12.75" customHeight="1" x14ac:dyDescent="0.25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</row>
    <row r="239" spans="1:26" ht="12.75" customHeight="1" x14ac:dyDescent="0.25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</row>
    <row r="240" spans="1:26" ht="12.75" customHeight="1" x14ac:dyDescent="0.25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</row>
    <row r="241" spans="1:26" ht="12.75" customHeight="1" x14ac:dyDescent="0.25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</row>
    <row r="242" spans="1:26" ht="12.75" customHeight="1" x14ac:dyDescent="0.25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</row>
    <row r="243" spans="1:26" ht="12.75" customHeight="1" x14ac:dyDescent="0.25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</row>
    <row r="244" spans="1:26" ht="12.75" customHeight="1" x14ac:dyDescent="0.25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</row>
    <row r="245" spans="1:26" ht="12.75" customHeight="1" x14ac:dyDescent="0.25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</row>
    <row r="246" spans="1:26" ht="12.75" customHeight="1" x14ac:dyDescent="0.25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</row>
    <row r="247" spans="1:26" ht="12.75" customHeight="1" x14ac:dyDescent="0.25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</row>
    <row r="248" spans="1:26" ht="12.75" customHeight="1" x14ac:dyDescent="0.25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</row>
    <row r="249" spans="1:26" ht="12.75" customHeight="1" x14ac:dyDescent="0.25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</row>
    <row r="250" spans="1:26" ht="12.75" customHeight="1" x14ac:dyDescent="0.25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</row>
    <row r="251" spans="1:26" ht="12.75" customHeight="1" x14ac:dyDescent="0.25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</row>
    <row r="252" spans="1:26" ht="12.75" customHeight="1" x14ac:dyDescent="0.25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</row>
    <row r="253" spans="1:26" ht="12.75" customHeight="1" x14ac:dyDescent="0.25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</row>
    <row r="254" spans="1:26" ht="12.75" customHeight="1" x14ac:dyDescent="0.25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</row>
    <row r="255" spans="1:26" ht="12.75" customHeight="1" x14ac:dyDescent="0.25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</row>
    <row r="256" spans="1:26" ht="12.75" customHeight="1" x14ac:dyDescent="0.25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</row>
    <row r="257" spans="1:26" ht="12.75" customHeight="1" x14ac:dyDescent="0.25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</row>
    <row r="258" spans="1:26" ht="12.75" customHeight="1" x14ac:dyDescent="0.25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</row>
    <row r="259" spans="1:26" ht="12.75" customHeight="1" x14ac:dyDescent="0.25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</row>
    <row r="260" spans="1:26" ht="12.75" customHeight="1" x14ac:dyDescent="0.25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</row>
    <row r="261" spans="1:26" ht="12.75" customHeight="1" x14ac:dyDescent="0.25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</row>
    <row r="262" spans="1:26" ht="12.75" customHeight="1" x14ac:dyDescent="0.25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</row>
    <row r="263" spans="1:26" ht="12.75" customHeight="1" x14ac:dyDescent="0.25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</row>
    <row r="264" spans="1:26" ht="12.75" customHeight="1" x14ac:dyDescent="0.25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</row>
    <row r="265" spans="1:26" ht="12.75" customHeight="1" x14ac:dyDescent="0.25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</row>
    <row r="266" spans="1:26" ht="12.75" customHeight="1" x14ac:dyDescent="0.25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</row>
    <row r="267" spans="1:26" ht="12.75" customHeight="1" x14ac:dyDescent="0.25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</row>
    <row r="268" spans="1:26" ht="12.75" customHeight="1" x14ac:dyDescent="0.25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</row>
    <row r="269" spans="1:26" ht="12.75" customHeight="1" x14ac:dyDescent="0.25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</row>
    <row r="270" spans="1:26" ht="12.75" customHeight="1" x14ac:dyDescent="0.25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</row>
    <row r="271" spans="1:26" ht="12.75" customHeight="1" x14ac:dyDescent="0.25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</row>
    <row r="272" spans="1:26" ht="12.75" customHeight="1" x14ac:dyDescent="0.25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</row>
    <row r="273" spans="1:26" ht="12.75" customHeight="1" x14ac:dyDescent="0.25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</row>
    <row r="274" spans="1:26" ht="12.75" customHeight="1" x14ac:dyDescent="0.25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</row>
    <row r="275" spans="1:26" ht="12.75" customHeight="1" x14ac:dyDescent="0.25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</row>
    <row r="276" spans="1:26" ht="12.75" customHeight="1" x14ac:dyDescent="0.25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</row>
    <row r="277" spans="1:26" ht="12.75" customHeight="1" x14ac:dyDescent="0.25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</row>
    <row r="278" spans="1:26" ht="12.75" customHeight="1" x14ac:dyDescent="0.25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</row>
    <row r="279" spans="1:26" ht="12.75" customHeight="1" x14ac:dyDescent="0.25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</row>
    <row r="280" spans="1:26" ht="12.75" customHeight="1" x14ac:dyDescent="0.25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</row>
    <row r="281" spans="1:26" ht="12.75" customHeight="1" x14ac:dyDescent="0.25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</row>
    <row r="282" spans="1:26" ht="12.75" customHeight="1" x14ac:dyDescent="0.25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</row>
    <row r="283" spans="1:26" ht="12.75" customHeight="1" x14ac:dyDescent="0.25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</row>
    <row r="284" spans="1:26" ht="12.75" customHeight="1" x14ac:dyDescent="0.25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</row>
    <row r="285" spans="1:26" ht="12.75" customHeight="1" x14ac:dyDescent="0.25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</row>
    <row r="286" spans="1:26" ht="12.75" customHeight="1" x14ac:dyDescent="0.25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</row>
    <row r="287" spans="1:26" ht="12.75" customHeight="1" x14ac:dyDescent="0.25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</row>
    <row r="288" spans="1:26" ht="12.75" customHeight="1" x14ac:dyDescent="0.25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</row>
    <row r="289" spans="1:26" ht="12.75" customHeight="1" x14ac:dyDescent="0.25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</row>
    <row r="290" spans="1:26" ht="12.75" customHeight="1" x14ac:dyDescent="0.25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</row>
    <row r="291" spans="1:26" ht="12.75" customHeight="1" x14ac:dyDescent="0.25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</row>
    <row r="292" spans="1:26" ht="12.75" customHeight="1" x14ac:dyDescent="0.25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</row>
    <row r="293" spans="1:26" ht="12.75" customHeight="1" x14ac:dyDescent="0.25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</row>
    <row r="294" spans="1:26" ht="12.75" customHeight="1" x14ac:dyDescent="0.25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</row>
    <row r="295" spans="1:26" ht="12.75" customHeight="1" x14ac:dyDescent="0.25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</row>
    <row r="296" spans="1:26" ht="12.75" customHeight="1" x14ac:dyDescent="0.25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</row>
    <row r="297" spans="1:26" ht="12.75" customHeight="1" x14ac:dyDescent="0.25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</row>
    <row r="298" spans="1:26" ht="12.75" customHeight="1" x14ac:dyDescent="0.25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</row>
    <row r="299" spans="1:26" ht="12.75" customHeight="1" x14ac:dyDescent="0.25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</row>
    <row r="300" spans="1:26" ht="12.75" customHeight="1" x14ac:dyDescent="0.25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</row>
    <row r="301" spans="1:26" ht="12.75" customHeight="1" x14ac:dyDescent="0.25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</row>
    <row r="302" spans="1:26" ht="12.75" customHeight="1" x14ac:dyDescent="0.25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</row>
    <row r="303" spans="1:26" ht="12.75" customHeight="1" x14ac:dyDescent="0.25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</row>
    <row r="304" spans="1:26" ht="12.75" customHeight="1" x14ac:dyDescent="0.25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</row>
    <row r="305" spans="1:26" ht="12.75" customHeight="1" x14ac:dyDescent="0.25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</row>
    <row r="306" spans="1:26" ht="12.75" customHeight="1" x14ac:dyDescent="0.25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</row>
    <row r="307" spans="1:26" ht="12.75" customHeight="1" x14ac:dyDescent="0.25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</row>
    <row r="308" spans="1:26" ht="12.75" customHeight="1" x14ac:dyDescent="0.25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</row>
    <row r="309" spans="1:26" ht="12.75" customHeight="1" x14ac:dyDescent="0.25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</row>
    <row r="310" spans="1:26" ht="12.75" customHeight="1" x14ac:dyDescent="0.25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</row>
    <row r="311" spans="1:26" ht="12.75" customHeight="1" x14ac:dyDescent="0.25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</row>
    <row r="312" spans="1:26" ht="12.75" customHeight="1" x14ac:dyDescent="0.25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</row>
    <row r="313" spans="1:26" ht="12.75" customHeight="1" x14ac:dyDescent="0.25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</row>
    <row r="314" spans="1:26" ht="12.75" customHeight="1" x14ac:dyDescent="0.25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</row>
    <row r="315" spans="1:26" ht="12.75" customHeight="1" x14ac:dyDescent="0.25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</row>
    <row r="316" spans="1:26" ht="12.75" customHeight="1" x14ac:dyDescent="0.25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</row>
    <row r="317" spans="1:26" ht="12.75" customHeight="1" x14ac:dyDescent="0.25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</row>
    <row r="318" spans="1:26" ht="12.75" customHeight="1" x14ac:dyDescent="0.25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</row>
    <row r="319" spans="1:26" ht="12.75" customHeight="1" x14ac:dyDescent="0.25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</row>
    <row r="320" spans="1:26" ht="12.75" customHeight="1" x14ac:dyDescent="0.25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</row>
    <row r="321" spans="1:26" ht="12.75" customHeight="1" x14ac:dyDescent="0.25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</row>
    <row r="322" spans="1:26" ht="12.75" customHeight="1" x14ac:dyDescent="0.25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</row>
    <row r="323" spans="1:26" ht="12.75" customHeight="1" x14ac:dyDescent="0.25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</row>
    <row r="324" spans="1:26" ht="12.75" customHeight="1" x14ac:dyDescent="0.25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</row>
    <row r="325" spans="1:26" ht="12.75" customHeight="1" x14ac:dyDescent="0.25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</row>
    <row r="326" spans="1:26" ht="12.75" customHeight="1" x14ac:dyDescent="0.25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</row>
    <row r="327" spans="1:26" ht="12.75" customHeight="1" x14ac:dyDescent="0.25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</row>
    <row r="328" spans="1:26" ht="12.75" customHeight="1" x14ac:dyDescent="0.25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</row>
    <row r="329" spans="1:26" ht="12.75" customHeight="1" x14ac:dyDescent="0.25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</row>
    <row r="330" spans="1:26" ht="12.75" customHeight="1" x14ac:dyDescent="0.25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</row>
    <row r="331" spans="1:26" ht="12.75" customHeight="1" x14ac:dyDescent="0.25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</row>
    <row r="332" spans="1:26" ht="12.75" customHeight="1" x14ac:dyDescent="0.25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</row>
    <row r="333" spans="1:26" ht="12.75" customHeight="1" x14ac:dyDescent="0.25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</row>
    <row r="334" spans="1:26" ht="12.75" customHeight="1" x14ac:dyDescent="0.25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</row>
    <row r="335" spans="1:26" ht="12.75" customHeight="1" x14ac:dyDescent="0.25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</row>
    <row r="336" spans="1:26" ht="12.75" customHeight="1" x14ac:dyDescent="0.25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</row>
    <row r="337" spans="1:26" ht="12.75" customHeight="1" x14ac:dyDescent="0.25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</row>
    <row r="338" spans="1:26" ht="12.75" customHeight="1" x14ac:dyDescent="0.25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</row>
    <row r="339" spans="1:26" ht="12.75" customHeight="1" x14ac:dyDescent="0.25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</row>
    <row r="340" spans="1:26" ht="12.75" customHeight="1" x14ac:dyDescent="0.25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</row>
    <row r="341" spans="1:26" ht="12.75" customHeight="1" x14ac:dyDescent="0.25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</row>
    <row r="342" spans="1:26" ht="12.75" customHeight="1" x14ac:dyDescent="0.25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</row>
    <row r="343" spans="1:26" ht="12.75" customHeight="1" x14ac:dyDescent="0.25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</row>
    <row r="344" spans="1:26" ht="12.75" customHeight="1" x14ac:dyDescent="0.25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</row>
    <row r="345" spans="1:26" ht="12.75" customHeight="1" x14ac:dyDescent="0.25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</row>
    <row r="346" spans="1:26" ht="12.75" customHeight="1" x14ac:dyDescent="0.25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</row>
    <row r="347" spans="1:26" ht="12.75" customHeight="1" x14ac:dyDescent="0.25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</row>
    <row r="348" spans="1:26" ht="12.75" customHeight="1" x14ac:dyDescent="0.25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</row>
    <row r="349" spans="1:26" ht="12.75" customHeight="1" x14ac:dyDescent="0.25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</row>
    <row r="350" spans="1:26" ht="12.75" customHeight="1" x14ac:dyDescent="0.25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</row>
    <row r="351" spans="1:26" ht="12.75" customHeight="1" x14ac:dyDescent="0.25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</row>
    <row r="352" spans="1:26" ht="12.75" customHeight="1" x14ac:dyDescent="0.25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</row>
    <row r="353" spans="1:26" ht="12.75" customHeight="1" x14ac:dyDescent="0.25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</row>
    <row r="354" spans="1:26" ht="12.75" customHeight="1" x14ac:dyDescent="0.25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</row>
    <row r="355" spans="1:26" ht="12.75" customHeight="1" x14ac:dyDescent="0.25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</row>
    <row r="356" spans="1:26" ht="12.75" customHeight="1" x14ac:dyDescent="0.25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</row>
    <row r="357" spans="1:26" ht="12.75" customHeight="1" x14ac:dyDescent="0.25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</row>
    <row r="358" spans="1:26" ht="12.75" customHeight="1" x14ac:dyDescent="0.25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</row>
    <row r="359" spans="1:26" ht="12.75" customHeight="1" x14ac:dyDescent="0.25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</row>
    <row r="360" spans="1:26" ht="12.75" customHeight="1" x14ac:dyDescent="0.25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</row>
    <row r="361" spans="1:26" ht="12.75" customHeight="1" x14ac:dyDescent="0.25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</row>
    <row r="362" spans="1:26" ht="12.75" customHeight="1" x14ac:dyDescent="0.25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</row>
    <row r="363" spans="1:26" ht="12.75" customHeight="1" x14ac:dyDescent="0.25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</row>
    <row r="364" spans="1:26" ht="12.75" customHeight="1" x14ac:dyDescent="0.25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</row>
    <row r="365" spans="1:26" ht="12.75" customHeight="1" x14ac:dyDescent="0.25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</row>
    <row r="366" spans="1:26" ht="12.75" customHeight="1" x14ac:dyDescent="0.25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</row>
    <row r="367" spans="1:26" ht="12.75" customHeight="1" x14ac:dyDescent="0.25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</row>
    <row r="368" spans="1:26" ht="12.75" customHeight="1" x14ac:dyDescent="0.25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</row>
    <row r="369" spans="1:26" ht="12.75" customHeight="1" x14ac:dyDescent="0.25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</row>
    <row r="370" spans="1:26" ht="12.75" customHeight="1" x14ac:dyDescent="0.25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</row>
    <row r="371" spans="1:26" ht="12.75" customHeight="1" x14ac:dyDescent="0.25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</row>
    <row r="372" spans="1:26" ht="12.75" customHeight="1" x14ac:dyDescent="0.25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</row>
    <row r="373" spans="1:26" ht="12.75" customHeight="1" x14ac:dyDescent="0.25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</row>
    <row r="374" spans="1:26" ht="12.75" customHeight="1" x14ac:dyDescent="0.25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</row>
    <row r="375" spans="1:26" ht="12.75" customHeight="1" x14ac:dyDescent="0.25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</row>
    <row r="376" spans="1:26" ht="12.75" customHeight="1" x14ac:dyDescent="0.25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</row>
    <row r="377" spans="1:26" ht="12.75" customHeight="1" x14ac:dyDescent="0.25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</row>
    <row r="378" spans="1:26" ht="12.75" customHeight="1" x14ac:dyDescent="0.25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</row>
    <row r="379" spans="1:26" ht="12.75" customHeight="1" x14ac:dyDescent="0.25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</row>
    <row r="380" spans="1:26" ht="12.75" customHeight="1" x14ac:dyDescent="0.25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</row>
    <row r="381" spans="1:26" ht="12.75" customHeight="1" x14ac:dyDescent="0.25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</row>
    <row r="382" spans="1:26" ht="12.75" customHeight="1" x14ac:dyDescent="0.25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</row>
    <row r="383" spans="1:26" ht="12.75" customHeight="1" x14ac:dyDescent="0.25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</row>
    <row r="384" spans="1:26" ht="12.75" customHeight="1" x14ac:dyDescent="0.25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</row>
    <row r="385" spans="1:26" ht="12.75" customHeight="1" x14ac:dyDescent="0.25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</row>
    <row r="386" spans="1:26" ht="12.75" customHeight="1" x14ac:dyDescent="0.25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</row>
    <row r="387" spans="1:26" ht="12.75" customHeight="1" x14ac:dyDescent="0.25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</row>
    <row r="388" spans="1:26" ht="12.75" customHeight="1" x14ac:dyDescent="0.25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</row>
    <row r="389" spans="1:26" ht="12.75" customHeight="1" x14ac:dyDescent="0.25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</row>
    <row r="390" spans="1:26" ht="12.75" customHeight="1" x14ac:dyDescent="0.25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</row>
    <row r="391" spans="1:26" ht="12.75" customHeight="1" x14ac:dyDescent="0.25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</row>
    <row r="392" spans="1:26" ht="12.75" customHeight="1" x14ac:dyDescent="0.25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</row>
    <row r="393" spans="1:26" ht="12.75" customHeight="1" x14ac:dyDescent="0.25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</row>
    <row r="394" spans="1:26" ht="12.75" customHeight="1" x14ac:dyDescent="0.25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</row>
    <row r="395" spans="1:26" ht="12.75" customHeight="1" x14ac:dyDescent="0.25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</row>
    <row r="396" spans="1:26" ht="12.75" customHeight="1" x14ac:dyDescent="0.25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</row>
    <row r="397" spans="1:26" ht="12.75" customHeight="1" x14ac:dyDescent="0.25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</row>
    <row r="398" spans="1:26" ht="12.75" customHeight="1" x14ac:dyDescent="0.25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</row>
    <row r="399" spans="1:26" ht="12.75" customHeight="1" x14ac:dyDescent="0.25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</row>
    <row r="400" spans="1:26" ht="12.75" customHeight="1" x14ac:dyDescent="0.25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</row>
    <row r="401" spans="1:26" ht="12.75" customHeight="1" x14ac:dyDescent="0.25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</row>
    <row r="402" spans="1:26" ht="12.75" customHeight="1" x14ac:dyDescent="0.25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</row>
    <row r="403" spans="1:26" ht="12.75" customHeight="1" x14ac:dyDescent="0.25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</row>
    <row r="404" spans="1:26" ht="12.75" customHeight="1" x14ac:dyDescent="0.25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</row>
    <row r="405" spans="1:26" ht="12.75" customHeight="1" x14ac:dyDescent="0.25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</row>
    <row r="406" spans="1:26" ht="12.75" customHeight="1" x14ac:dyDescent="0.25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</row>
    <row r="407" spans="1:26" ht="12.75" customHeight="1" x14ac:dyDescent="0.25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</row>
    <row r="408" spans="1:26" ht="12.75" customHeight="1" x14ac:dyDescent="0.25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</row>
    <row r="409" spans="1:26" ht="12.75" customHeight="1" x14ac:dyDescent="0.25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</row>
    <row r="410" spans="1:26" ht="12.75" customHeight="1" x14ac:dyDescent="0.25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</row>
    <row r="411" spans="1:26" ht="12.75" customHeight="1" x14ac:dyDescent="0.25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</row>
    <row r="412" spans="1:26" ht="12.75" customHeight="1" x14ac:dyDescent="0.25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</row>
    <row r="413" spans="1:26" ht="12.75" customHeight="1" x14ac:dyDescent="0.25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</row>
    <row r="414" spans="1:26" ht="12.75" customHeight="1" x14ac:dyDescent="0.25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</row>
    <row r="415" spans="1:26" ht="12.75" customHeight="1" x14ac:dyDescent="0.25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</row>
    <row r="416" spans="1:26" ht="12.75" customHeight="1" x14ac:dyDescent="0.25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</row>
    <row r="417" spans="1:26" ht="12.75" customHeight="1" x14ac:dyDescent="0.25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</row>
    <row r="418" spans="1:26" ht="12.75" customHeight="1" x14ac:dyDescent="0.25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</row>
    <row r="419" spans="1:26" ht="12.75" customHeight="1" x14ac:dyDescent="0.25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</row>
    <row r="420" spans="1:26" ht="12.75" customHeight="1" x14ac:dyDescent="0.25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</row>
    <row r="421" spans="1:26" ht="12.75" customHeight="1" x14ac:dyDescent="0.25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</row>
    <row r="422" spans="1:26" ht="12.75" customHeight="1" x14ac:dyDescent="0.25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</row>
    <row r="423" spans="1:26" ht="12.75" customHeight="1" x14ac:dyDescent="0.25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</row>
    <row r="424" spans="1:26" ht="12.75" customHeight="1" x14ac:dyDescent="0.25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</row>
    <row r="425" spans="1:26" ht="12.75" customHeight="1" x14ac:dyDescent="0.25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</row>
    <row r="426" spans="1:26" ht="12.75" customHeight="1" x14ac:dyDescent="0.25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</row>
    <row r="427" spans="1:26" ht="12.75" customHeight="1" x14ac:dyDescent="0.25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</row>
    <row r="428" spans="1:26" ht="12.75" customHeight="1" x14ac:dyDescent="0.25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</row>
    <row r="429" spans="1:26" ht="12.75" customHeight="1" x14ac:dyDescent="0.25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</row>
    <row r="430" spans="1:26" ht="12.75" customHeight="1" x14ac:dyDescent="0.25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</row>
    <row r="431" spans="1:26" ht="12.75" customHeight="1" x14ac:dyDescent="0.25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</row>
    <row r="432" spans="1:26" ht="12.75" customHeight="1" x14ac:dyDescent="0.25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</row>
    <row r="433" spans="1:26" ht="12.75" customHeight="1" x14ac:dyDescent="0.25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</row>
    <row r="434" spans="1:26" ht="12.75" customHeight="1" x14ac:dyDescent="0.25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</row>
    <row r="435" spans="1:26" ht="12.75" customHeight="1" x14ac:dyDescent="0.25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</row>
    <row r="436" spans="1:26" ht="12.75" customHeight="1" x14ac:dyDescent="0.25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</row>
    <row r="437" spans="1:26" ht="12.75" customHeight="1" x14ac:dyDescent="0.25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</row>
    <row r="438" spans="1:26" ht="12.75" customHeight="1" x14ac:dyDescent="0.25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</row>
    <row r="439" spans="1:26" ht="12.75" customHeight="1" x14ac:dyDescent="0.25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</row>
    <row r="440" spans="1:26" ht="12.75" customHeight="1" x14ac:dyDescent="0.25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</row>
    <row r="441" spans="1:26" ht="12.75" customHeight="1" x14ac:dyDescent="0.25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</row>
    <row r="442" spans="1:26" ht="12.75" customHeight="1" x14ac:dyDescent="0.25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</row>
    <row r="443" spans="1:26" ht="12.75" customHeight="1" x14ac:dyDescent="0.25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</row>
    <row r="444" spans="1:26" ht="12.75" customHeight="1" x14ac:dyDescent="0.25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</row>
    <row r="445" spans="1:26" ht="12.75" customHeight="1" x14ac:dyDescent="0.25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</row>
    <row r="446" spans="1:26" ht="12.75" customHeight="1" x14ac:dyDescent="0.25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</row>
    <row r="447" spans="1:26" ht="12.75" customHeight="1" x14ac:dyDescent="0.25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</row>
    <row r="448" spans="1:26" ht="12.75" customHeight="1" x14ac:dyDescent="0.25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</row>
    <row r="449" spans="1:26" ht="12.75" customHeight="1" x14ac:dyDescent="0.25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</row>
    <row r="450" spans="1:26" ht="12.75" customHeight="1" x14ac:dyDescent="0.25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</row>
    <row r="451" spans="1:26" ht="12.75" customHeight="1" x14ac:dyDescent="0.25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</row>
    <row r="452" spans="1:26" ht="12.75" customHeight="1" x14ac:dyDescent="0.25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</row>
    <row r="453" spans="1:26" ht="12.75" customHeight="1" x14ac:dyDescent="0.25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</row>
    <row r="454" spans="1:26" ht="12.75" customHeight="1" x14ac:dyDescent="0.25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</row>
    <row r="455" spans="1:26" ht="12.75" customHeight="1" x14ac:dyDescent="0.25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</row>
    <row r="456" spans="1:26" ht="12.75" customHeight="1" x14ac:dyDescent="0.25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</row>
    <row r="457" spans="1:26" ht="12.75" customHeight="1" x14ac:dyDescent="0.25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</row>
    <row r="458" spans="1:26" ht="12.75" customHeight="1" x14ac:dyDescent="0.25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</row>
    <row r="459" spans="1:26" ht="12.75" customHeight="1" x14ac:dyDescent="0.25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</row>
    <row r="460" spans="1:26" ht="12.75" customHeight="1" x14ac:dyDescent="0.25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</row>
    <row r="461" spans="1:26" ht="12.75" customHeight="1" x14ac:dyDescent="0.25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</row>
    <row r="462" spans="1:26" ht="12.75" customHeight="1" x14ac:dyDescent="0.25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</row>
    <row r="463" spans="1:26" ht="12.75" customHeight="1" x14ac:dyDescent="0.25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</row>
    <row r="464" spans="1:26" ht="12.75" customHeight="1" x14ac:dyDescent="0.25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</row>
    <row r="465" spans="1:26" ht="12.75" customHeight="1" x14ac:dyDescent="0.25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</row>
    <row r="466" spans="1:26" ht="12.75" customHeight="1" x14ac:dyDescent="0.25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</row>
    <row r="467" spans="1:26" ht="12.75" customHeight="1" x14ac:dyDescent="0.25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</row>
    <row r="468" spans="1:26" ht="12.75" customHeight="1" x14ac:dyDescent="0.25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</row>
    <row r="469" spans="1:26" ht="12.75" customHeight="1" x14ac:dyDescent="0.25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</row>
    <row r="470" spans="1:26" ht="12.75" customHeight="1" x14ac:dyDescent="0.25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</row>
    <row r="471" spans="1:26" ht="12.75" customHeight="1" x14ac:dyDescent="0.25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</row>
    <row r="472" spans="1:26" ht="12.75" customHeight="1" x14ac:dyDescent="0.25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</row>
    <row r="473" spans="1:26" ht="12.75" customHeight="1" x14ac:dyDescent="0.25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</row>
    <row r="474" spans="1:26" ht="12.75" customHeight="1" x14ac:dyDescent="0.25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</row>
    <row r="475" spans="1:26" ht="12.75" customHeight="1" x14ac:dyDescent="0.25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</row>
    <row r="476" spans="1:26" ht="12.75" customHeight="1" x14ac:dyDescent="0.25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</row>
    <row r="477" spans="1:26" ht="12.75" customHeight="1" x14ac:dyDescent="0.25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</row>
    <row r="478" spans="1:26" ht="12.75" customHeight="1" x14ac:dyDescent="0.25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</row>
    <row r="479" spans="1:26" ht="12.75" customHeight="1" x14ac:dyDescent="0.25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</row>
    <row r="480" spans="1:26" ht="12.75" customHeight="1" x14ac:dyDescent="0.25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</row>
    <row r="481" spans="1:26" ht="12.75" customHeight="1" x14ac:dyDescent="0.25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</row>
    <row r="482" spans="1:26" ht="12.75" customHeight="1" x14ac:dyDescent="0.25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</row>
    <row r="483" spans="1:26" ht="12.75" customHeight="1" x14ac:dyDescent="0.25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</row>
    <row r="484" spans="1:26" ht="12.75" customHeight="1" x14ac:dyDescent="0.25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</row>
    <row r="485" spans="1:26" ht="12.75" customHeight="1" x14ac:dyDescent="0.25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</row>
    <row r="486" spans="1:26" ht="12.75" customHeight="1" x14ac:dyDescent="0.25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</row>
    <row r="487" spans="1:26" ht="12.75" customHeight="1" x14ac:dyDescent="0.25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</row>
    <row r="488" spans="1:26" ht="12.75" customHeight="1" x14ac:dyDescent="0.25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</row>
    <row r="489" spans="1:26" ht="12.75" customHeight="1" x14ac:dyDescent="0.25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</row>
    <row r="490" spans="1:26" ht="12.75" customHeight="1" x14ac:dyDescent="0.25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</row>
    <row r="491" spans="1:26" ht="12.75" customHeight="1" x14ac:dyDescent="0.25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</row>
    <row r="492" spans="1:26" ht="12.75" customHeight="1" x14ac:dyDescent="0.25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</row>
    <row r="493" spans="1:26" ht="12.75" customHeight="1" x14ac:dyDescent="0.25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</row>
    <row r="494" spans="1:26" ht="12.75" customHeight="1" x14ac:dyDescent="0.25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</row>
    <row r="495" spans="1:26" ht="12.75" customHeight="1" x14ac:dyDescent="0.25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</row>
    <row r="496" spans="1:26" ht="12.75" customHeight="1" x14ac:dyDescent="0.25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</row>
    <row r="497" spans="1:26" ht="12.75" customHeight="1" x14ac:dyDescent="0.25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</row>
    <row r="498" spans="1:26" ht="12.75" customHeight="1" x14ac:dyDescent="0.25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</row>
    <row r="499" spans="1:26" ht="12.75" customHeight="1" x14ac:dyDescent="0.25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</row>
    <row r="500" spans="1:26" ht="12.75" customHeight="1" x14ac:dyDescent="0.25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</row>
    <row r="501" spans="1:26" ht="12.75" customHeight="1" x14ac:dyDescent="0.25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</row>
    <row r="502" spans="1:26" ht="12.75" customHeight="1" x14ac:dyDescent="0.25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</row>
    <row r="503" spans="1:26" ht="12.75" customHeight="1" x14ac:dyDescent="0.25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</row>
    <row r="504" spans="1:26" ht="12.75" customHeight="1" x14ac:dyDescent="0.25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</row>
    <row r="505" spans="1:26" ht="12.75" customHeight="1" x14ac:dyDescent="0.25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</row>
    <row r="506" spans="1:26" ht="12.75" customHeight="1" x14ac:dyDescent="0.25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</row>
    <row r="507" spans="1:26" ht="12.75" customHeight="1" x14ac:dyDescent="0.25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</row>
    <row r="508" spans="1:26" ht="12.75" customHeight="1" x14ac:dyDescent="0.25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</row>
    <row r="509" spans="1:26" ht="12.75" customHeight="1" x14ac:dyDescent="0.25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</row>
    <row r="510" spans="1:26" ht="12.75" customHeight="1" x14ac:dyDescent="0.25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</row>
    <row r="511" spans="1:26" ht="12.75" customHeight="1" x14ac:dyDescent="0.25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</row>
    <row r="512" spans="1:26" ht="12.75" customHeight="1" x14ac:dyDescent="0.25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</row>
    <row r="513" spans="1:26" ht="12.75" customHeight="1" x14ac:dyDescent="0.25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</row>
    <row r="514" spans="1:26" ht="12.75" customHeight="1" x14ac:dyDescent="0.25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</row>
    <row r="515" spans="1:26" ht="12.75" customHeight="1" x14ac:dyDescent="0.25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</row>
    <row r="516" spans="1:26" ht="12.75" customHeight="1" x14ac:dyDescent="0.25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</row>
    <row r="517" spans="1:26" ht="12.75" customHeight="1" x14ac:dyDescent="0.25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</row>
    <row r="518" spans="1:26" ht="12.75" customHeight="1" x14ac:dyDescent="0.25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</row>
    <row r="519" spans="1:26" ht="12.75" customHeight="1" x14ac:dyDescent="0.25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</row>
    <row r="520" spans="1:26" ht="12.75" customHeight="1" x14ac:dyDescent="0.25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</row>
    <row r="521" spans="1:26" ht="12.75" customHeight="1" x14ac:dyDescent="0.25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</row>
    <row r="522" spans="1:26" ht="12.75" customHeight="1" x14ac:dyDescent="0.25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</row>
    <row r="523" spans="1:26" ht="12.75" customHeight="1" x14ac:dyDescent="0.25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</row>
    <row r="524" spans="1:26" ht="12.75" customHeight="1" x14ac:dyDescent="0.25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</row>
    <row r="525" spans="1:26" ht="12.75" customHeight="1" x14ac:dyDescent="0.25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</row>
    <row r="526" spans="1:26" ht="12.75" customHeight="1" x14ac:dyDescent="0.25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</row>
    <row r="527" spans="1:26" ht="12.75" customHeight="1" x14ac:dyDescent="0.25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</row>
    <row r="528" spans="1:26" ht="12.75" customHeight="1" x14ac:dyDescent="0.25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</row>
    <row r="529" spans="1:26" ht="12.75" customHeight="1" x14ac:dyDescent="0.25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</row>
    <row r="530" spans="1:26" ht="12.75" customHeight="1" x14ac:dyDescent="0.25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</row>
    <row r="531" spans="1:26" ht="12.75" customHeight="1" x14ac:dyDescent="0.25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</row>
    <row r="532" spans="1:26" ht="12.75" customHeight="1" x14ac:dyDescent="0.25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</row>
    <row r="533" spans="1:26" ht="12.75" customHeight="1" x14ac:dyDescent="0.25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</row>
    <row r="534" spans="1:26" ht="12.75" customHeight="1" x14ac:dyDescent="0.25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</row>
    <row r="535" spans="1:26" ht="12.75" customHeight="1" x14ac:dyDescent="0.25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</row>
    <row r="536" spans="1:26" ht="12.75" customHeight="1" x14ac:dyDescent="0.25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</row>
    <row r="537" spans="1:26" ht="12.75" customHeight="1" x14ac:dyDescent="0.25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</row>
    <row r="538" spans="1:26" ht="12.75" customHeight="1" x14ac:dyDescent="0.25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</row>
    <row r="539" spans="1:26" ht="12.75" customHeight="1" x14ac:dyDescent="0.25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</row>
    <row r="540" spans="1:26" ht="12.75" customHeight="1" x14ac:dyDescent="0.25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</row>
    <row r="541" spans="1:26" ht="12.75" customHeight="1" x14ac:dyDescent="0.25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</row>
    <row r="542" spans="1:26" ht="12.75" customHeight="1" x14ac:dyDescent="0.25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</row>
    <row r="543" spans="1:26" ht="12.75" customHeight="1" x14ac:dyDescent="0.25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</row>
    <row r="544" spans="1:26" ht="12.75" customHeight="1" x14ac:dyDescent="0.25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</row>
    <row r="545" spans="1:26" ht="12.75" customHeight="1" x14ac:dyDescent="0.25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</row>
    <row r="546" spans="1:26" ht="12.75" customHeight="1" x14ac:dyDescent="0.25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</row>
    <row r="547" spans="1:26" ht="12.75" customHeight="1" x14ac:dyDescent="0.25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</row>
    <row r="548" spans="1:26" ht="12.75" customHeight="1" x14ac:dyDescent="0.25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</row>
    <row r="549" spans="1:26" ht="12.75" customHeight="1" x14ac:dyDescent="0.25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</row>
    <row r="550" spans="1:26" ht="12.75" customHeight="1" x14ac:dyDescent="0.25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</row>
    <row r="551" spans="1:26" ht="12.75" customHeight="1" x14ac:dyDescent="0.25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</row>
    <row r="552" spans="1:26" ht="12.75" customHeight="1" x14ac:dyDescent="0.25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</row>
    <row r="553" spans="1:26" ht="12.75" customHeight="1" x14ac:dyDescent="0.25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</row>
    <row r="554" spans="1:26" ht="12.75" customHeight="1" x14ac:dyDescent="0.25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</row>
    <row r="555" spans="1:26" ht="12.75" customHeight="1" x14ac:dyDescent="0.25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</row>
    <row r="556" spans="1:26" ht="12.75" customHeight="1" x14ac:dyDescent="0.25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</row>
    <row r="557" spans="1:26" ht="12.75" customHeight="1" x14ac:dyDescent="0.25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</row>
    <row r="558" spans="1:26" ht="12.75" customHeight="1" x14ac:dyDescent="0.25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</row>
    <row r="559" spans="1:26" ht="12.75" customHeight="1" x14ac:dyDescent="0.25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</row>
    <row r="560" spans="1:26" ht="12.75" customHeight="1" x14ac:dyDescent="0.25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</row>
    <row r="561" spans="1:26" ht="12.75" customHeight="1" x14ac:dyDescent="0.25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</row>
    <row r="562" spans="1:26" ht="12.75" customHeight="1" x14ac:dyDescent="0.25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</row>
    <row r="563" spans="1:26" ht="12.75" customHeight="1" x14ac:dyDescent="0.25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</row>
    <row r="564" spans="1:26" ht="12.75" customHeight="1" x14ac:dyDescent="0.25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</row>
    <row r="565" spans="1:26" ht="12.75" customHeight="1" x14ac:dyDescent="0.25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</row>
    <row r="566" spans="1:26" ht="12.75" customHeight="1" x14ac:dyDescent="0.25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</row>
    <row r="567" spans="1:26" ht="12.75" customHeight="1" x14ac:dyDescent="0.25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</row>
    <row r="568" spans="1:26" ht="12.75" customHeight="1" x14ac:dyDescent="0.25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</row>
    <row r="569" spans="1:26" ht="12.75" customHeight="1" x14ac:dyDescent="0.25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</row>
    <row r="570" spans="1:26" ht="12.75" customHeight="1" x14ac:dyDescent="0.25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</row>
    <row r="571" spans="1:26" ht="12.75" customHeight="1" x14ac:dyDescent="0.25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</row>
    <row r="572" spans="1:26" ht="12.75" customHeight="1" x14ac:dyDescent="0.25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</row>
    <row r="573" spans="1:26" ht="12.75" customHeight="1" x14ac:dyDescent="0.25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</row>
    <row r="574" spans="1:26" ht="12.75" customHeight="1" x14ac:dyDescent="0.25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</row>
    <row r="575" spans="1:26" ht="12.75" customHeight="1" x14ac:dyDescent="0.25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</row>
    <row r="576" spans="1:26" ht="12.75" customHeight="1" x14ac:dyDescent="0.25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</row>
    <row r="577" spans="1:26" ht="12.75" customHeight="1" x14ac:dyDescent="0.25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</row>
    <row r="578" spans="1:26" ht="12.75" customHeight="1" x14ac:dyDescent="0.25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</row>
    <row r="579" spans="1:26" ht="12.75" customHeight="1" x14ac:dyDescent="0.25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</row>
    <row r="580" spans="1:26" ht="12.75" customHeight="1" x14ac:dyDescent="0.25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</row>
    <row r="581" spans="1:26" ht="12.75" customHeight="1" x14ac:dyDescent="0.25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</row>
    <row r="582" spans="1:26" ht="12.75" customHeight="1" x14ac:dyDescent="0.25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</row>
    <row r="583" spans="1:26" ht="12.75" customHeight="1" x14ac:dyDescent="0.25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</row>
    <row r="584" spans="1:26" ht="12.75" customHeight="1" x14ac:dyDescent="0.25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</row>
    <row r="585" spans="1:26" ht="12.75" customHeight="1" x14ac:dyDescent="0.25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</row>
    <row r="586" spans="1:26" ht="12.75" customHeight="1" x14ac:dyDescent="0.25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</row>
    <row r="587" spans="1:26" ht="12.75" customHeight="1" x14ac:dyDescent="0.25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</row>
    <row r="588" spans="1:26" ht="12.75" customHeight="1" x14ac:dyDescent="0.25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</row>
    <row r="589" spans="1:26" ht="12.75" customHeight="1" x14ac:dyDescent="0.25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</row>
    <row r="590" spans="1:26" ht="12.75" customHeight="1" x14ac:dyDescent="0.25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</row>
    <row r="591" spans="1:26" ht="12.75" customHeight="1" x14ac:dyDescent="0.25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</row>
    <row r="592" spans="1:26" ht="12.75" customHeight="1" x14ac:dyDescent="0.25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</row>
    <row r="593" spans="1:26" ht="12.75" customHeight="1" x14ac:dyDescent="0.25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</row>
    <row r="594" spans="1:26" ht="12.75" customHeight="1" x14ac:dyDescent="0.25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</row>
    <row r="595" spans="1:26" ht="12.75" customHeight="1" x14ac:dyDescent="0.25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</row>
    <row r="596" spans="1:26" ht="12.75" customHeight="1" x14ac:dyDescent="0.25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</row>
    <row r="597" spans="1:26" ht="12.75" customHeight="1" x14ac:dyDescent="0.25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</row>
    <row r="598" spans="1:26" ht="12.75" customHeight="1" x14ac:dyDescent="0.25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</row>
    <row r="599" spans="1:26" ht="12.75" customHeight="1" x14ac:dyDescent="0.25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</row>
    <row r="600" spans="1:26" ht="12.75" customHeight="1" x14ac:dyDescent="0.25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</row>
    <row r="601" spans="1:26" ht="12.75" customHeight="1" x14ac:dyDescent="0.25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</row>
    <row r="602" spans="1:26" ht="12.75" customHeight="1" x14ac:dyDescent="0.25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</row>
    <row r="603" spans="1:26" ht="12.75" customHeight="1" x14ac:dyDescent="0.25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</row>
    <row r="604" spans="1:26" ht="12.75" customHeight="1" x14ac:dyDescent="0.25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</row>
    <row r="605" spans="1:26" ht="12.75" customHeight="1" x14ac:dyDescent="0.25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</row>
    <row r="606" spans="1:26" ht="12.75" customHeight="1" x14ac:dyDescent="0.25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</row>
    <row r="607" spans="1:26" ht="12.75" customHeight="1" x14ac:dyDescent="0.25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</row>
    <row r="608" spans="1:26" ht="12.75" customHeight="1" x14ac:dyDescent="0.25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</row>
    <row r="609" spans="1:26" ht="12.75" customHeight="1" x14ac:dyDescent="0.25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</row>
    <row r="610" spans="1:26" ht="12.75" customHeight="1" x14ac:dyDescent="0.25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</row>
    <row r="611" spans="1:26" ht="12.75" customHeight="1" x14ac:dyDescent="0.25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</row>
    <row r="612" spans="1:26" ht="12.75" customHeight="1" x14ac:dyDescent="0.25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</row>
    <row r="613" spans="1:26" ht="12.75" customHeight="1" x14ac:dyDescent="0.25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</row>
    <row r="614" spans="1:26" ht="12.75" customHeight="1" x14ac:dyDescent="0.25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</row>
    <row r="615" spans="1:26" ht="12.75" customHeight="1" x14ac:dyDescent="0.25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</row>
    <row r="616" spans="1:26" ht="12.75" customHeight="1" x14ac:dyDescent="0.25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</row>
    <row r="617" spans="1:26" ht="12.75" customHeight="1" x14ac:dyDescent="0.25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</row>
    <row r="618" spans="1:26" ht="12.75" customHeight="1" x14ac:dyDescent="0.25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</row>
    <row r="619" spans="1:26" ht="12.75" customHeight="1" x14ac:dyDescent="0.25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</row>
    <row r="620" spans="1:26" ht="12.75" customHeight="1" x14ac:dyDescent="0.25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</row>
    <row r="621" spans="1:26" ht="12.75" customHeight="1" x14ac:dyDescent="0.25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</row>
    <row r="622" spans="1:26" ht="12.75" customHeight="1" x14ac:dyDescent="0.25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</row>
    <row r="623" spans="1:26" ht="12.75" customHeight="1" x14ac:dyDescent="0.25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</row>
    <row r="624" spans="1:26" ht="12.75" customHeight="1" x14ac:dyDescent="0.25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</row>
    <row r="625" spans="1:26" ht="12.75" customHeight="1" x14ac:dyDescent="0.25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</row>
    <row r="626" spans="1:26" ht="12.75" customHeight="1" x14ac:dyDescent="0.25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</row>
    <row r="627" spans="1:26" ht="12.75" customHeight="1" x14ac:dyDescent="0.25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</row>
    <row r="628" spans="1:26" ht="12.75" customHeight="1" x14ac:dyDescent="0.25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</row>
    <row r="629" spans="1:26" ht="12.75" customHeight="1" x14ac:dyDescent="0.25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</row>
    <row r="630" spans="1:26" ht="12.75" customHeight="1" x14ac:dyDescent="0.25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</row>
    <row r="631" spans="1:26" ht="12.75" customHeight="1" x14ac:dyDescent="0.25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</row>
    <row r="632" spans="1:26" ht="12.75" customHeight="1" x14ac:dyDescent="0.25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</row>
    <row r="633" spans="1:26" ht="12.75" customHeight="1" x14ac:dyDescent="0.25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</row>
    <row r="634" spans="1:26" ht="12.75" customHeight="1" x14ac:dyDescent="0.25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</row>
    <row r="635" spans="1:26" ht="12.75" customHeight="1" x14ac:dyDescent="0.25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</row>
    <row r="636" spans="1:26" ht="12.75" customHeight="1" x14ac:dyDescent="0.25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</row>
    <row r="637" spans="1:26" ht="12.75" customHeight="1" x14ac:dyDescent="0.25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</row>
    <row r="638" spans="1:26" ht="12.75" customHeight="1" x14ac:dyDescent="0.25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</row>
    <row r="639" spans="1:26" ht="12.75" customHeight="1" x14ac:dyDescent="0.25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</row>
    <row r="640" spans="1:26" ht="12.75" customHeight="1" x14ac:dyDescent="0.25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</row>
    <row r="641" spans="1:26" ht="12.75" customHeight="1" x14ac:dyDescent="0.25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</row>
    <row r="642" spans="1:26" ht="12.75" customHeight="1" x14ac:dyDescent="0.25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</row>
    <row r="643" spans="1:26" ht="12.75" customHeight="1" x14ac:dyDescent="0.25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</row>
    <row r="644" spans="1:26" ht="12.75" customHeight="1" x14ac:dyDescent="0.25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</row>
    <row r="645" spans="1:26" ht="12.75" customHeight="1" x14ac:dyDescent="0.25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</row>
    <row r="646" spans="1:26" ht="12.75" customHeight="1" x14ac:dyDescent="0.25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</row>
    <row r="647" spans="1:26" ht="12.75" customHeight="1" x14ac:dyDescent="0.25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</row>
    <row r="648" spans="1:26" ht="12.75" customHeight="1" x14ac:dyDescent="0.25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</row>
    <row r="649" spans="1:26" ht="12.75" customHeight="1" x14ac:dyDescent="0.25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</row>
    <row r="650" spans="1:26" ht="12.75" customHeight="1" x14ac:dyDescent="0.25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</row>
    <row r="651" spans="1:26" ht="12.75" customHeight="1" x14ac:dyDescent="0.25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</row>
    <row r="652" spans="1:26" ht="12.75" customHeight="1" x14ac:dyDescent="0.25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</row>
    <row r="653" spans="1:26" ht="12.75" customHeight="1" x14ac:dyDescent="0.25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</row>
    <row r="654" spans="1:26" ht="12.75" customHeight="1" x14ac:dyDescent="0.25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</row>
    <row r="655" spans="1:26" ht="12.75" customHeight="1" x14ac:dyDescent="0.25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</row>
    <row r="656" spans="1:26" ht="12.75" customHeight="1" x14ac:dyDescent="0.25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</row>
    <row r="657" spans="1:26" ht="12.75" customHeight="1" x14ac:dyDescent="0.25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</row>
    <row r="658" spans="1:26" ht="12.75" customHeight="1" x14ac:dyDescent="0.25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</row>
    <row r="659" spans="1:26" ht="12.75" customHeight="1" x14ac:dyDescent="0.25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</row>
    <row r="660" spans="1:26" ht="12.75" customHeight="1" x14ac:dyDescent="0.25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</row>
    <row r="661" spans="1:26" ht="12.75" customHeight="1" x14ac:dyDescent="0.25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</row>
    <row r="662" spans="1:26" ht="12.75" customHeight="1" x14ac:dyDescent="0.25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</row>
    <row r="663" spans="1:26" ht="12.75" customHeight="1" x14ac:dyDescent="0.25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</row>
    <row r="664" spans="1:26" ht="12.75" customHeight="1" x14ac:dyDescent="0.25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</row>
    <row r="665" spans="1:26" ht="12.75" customHeight="1" x14ac:dyDescent="0.25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</row>
    <row r="666" spans="1:26" ht="12.75" customHeight="1" x14ac:dyDescent="0.25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</row>
    <row r="667" spans="1:26" ht="12.75" customHeight="1" x14ac:dyDescent="0.25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</row>
    <row r="668" spans="1:26" ht="12.75" customHeight="1" x14ac:dyDescent="0.25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</row>
    <row r="669" spans="1:26" ht="12.75" customHeight="1" x14ac:dyDescent="0.25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</row>
    <row r="670" spans="1:26" ht="12.75" customHeight="1" x14ac:dyDescent="0.25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</row>
    <row r="671" spans="1:26" ht="12.75" customHeight="1" x14ac:dyDescent="0.25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</row>
    <row r="672" spans="1:26" ht="12.75" customHeight="1" x14ac:dyDescent="0.25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</row>
    <row r="673" spans="1:26" ht="12.75" customHeight="1" x14ac:dyDescent="0.25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</row>
    <row r="674" spans="1:26" ht="12.75" customHeight="1" x14ac:dyDescent="0.25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</row>
    <row r="675" spans="1:26" ht="12.75" customHeight="1" x14ac:dyDescent="0.25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</row>
    <row r="676" spans="1:26" ht="12.75" customHeight="1" x14ac:dyDescent="0.25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</row>
    <row r="677" spans="1:26" ht="12.75" customHeight="1" x14ac:dyDescent="0.25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</row>
    <row r="678" spans="1:26" ht="12.75" customHeight="1" x14ac:dyDescent="0.25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</row>
    <row r="679" spans="1:26" ht="12.75" customHeight="1" x14ac:dyDescent="0.25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</row>
    <row r="680" spans="1:26" ht="12.75" customHeight="1" x14ac:dyDescent="0.25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</row>
    <row r="681" spans="1:26" ht="12.75" customHeight="1" x14ac:dyDescent="0.25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</row>
    <row r="682" spans="1:26" ht="12.75" customHeight="1" x14ac:dyDescent="0.25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</row>
    <row r="683" spans="1:26" ht="12.75" customHeight="1" x14ac:dyDescent="0.25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</row>
    <row r="684" spans="1:26" ht="12.75" customHeight="1" x14ac:dyDescent="0.25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</row>
    <row r="685" spans="1:26" ht="12.75" customHeight="1" x14ac:dyDescent="0.25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</row>
    <row r="686" spans="1:26" ht="12.75" customHeight="1" x14ac:dyDescent="0.25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</row>
    <row r="687" spans="1:26" ht="12.75" customHeight="1" x14ac:dyDescent="0.25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</row>
    <row r="688" spans="1:26" ht="12.75" customHeight="1" x14ac:dyDescent="0.25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</row>
    <row r="689" spans="1:26" ht="12.75" customHeight="1" x14ac:dyDescent="0.25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</row>
    <row r="690" spans="1:26" ht="12.75" customHeight="1" x14ac:dyDescent="0.25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</row>
    <row r="691" spans="1:26" ht="12.75" customHeight="1" x14ac:dyDescent="0.25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</row>
    <row r="692" spans="1:26" ht="12.75" customHeight="1" x14ac:dyDescent="0.25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</row>
    <row r="693" spans="1:26" ht="12.75" customHeight="1" x14ac:dyDescent="0.25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</row>
    <row r="694" spans="1:26" ht="12.75" customHeight="1" x14ac:dyDescent="0.25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</row>
    <row r="695" spans="1:26" ht="12.75" customHeight="1" x14ac:dyDescent="0.25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</row>
    <row r="696" spans="1:26" ht="12.75" customHeight="1" x14ac:dyDescent="0.25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</row>
    <row r="697" spans="1:26" ht="12.75" customHeight="1" x14ac:dyDescent="0.25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</row>
    <row r="698" spans="1:26" ht="12.75" customHeight="1" x14ac:dyDescent="0.25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</row>
    <row r="699" spans="1:26" ht="12.75" customHeight="1" x14ac:dyDescent="0.25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</row>
    <row r="700" spans="1:26" ht="12.75" customHeight="1" x14ac:dyDescent="0.25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</row>
    <row r="701" spans="1:26" ht="12.75" customHeight="1" x14ac:dyDescent="0.25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</row>
    <row r="702" spans="1:26" ht="12.75" customHeight="1" x14ac:dyDescent="0.25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</row>
    <row r="703" spans="1:26" ht="12.75" customHeight="1" x14ac:dyDescent="0.25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</row>
    <row r="704" spans="1:26" ht="12.75" customHeight="1" x14ac:dyDescent="0.25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</row>
    <row r="705" spans="1:26" ht="12.75" customHeight="1" x14ac:dyDescent="0.25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</row>
    <row r="706" spans="1:26" ht="12.75" customHeight="1" x14ac:dyDescent="0.25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</row>
    <row r="707" spans="1:26" ht="12.75" customHeight="1" x14ac:dyDescent="0.25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</row>
    <row r="708" spans="1:26" ht="12.75" customHeight="1" x14ac:dyDescent="0.25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</row>
    <row r="709" spans="1:26" ht="12.75" customHeight="1" x14ac:dyDescent="0.25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</row>
    <row r="710" spans="1:26" ht="12.75" customHeight="1" x14ac:dyDescent="0.25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</row>
    <row r="711" spans="1:26" ht="12.75" customHeight="1" x14ac:dyDescent="0.25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</row>
    <row r="712" spans="1:26" ht="12.75" customHeight="1" x14ac:dyDescent="0.25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</row>
    <row r="713" spans="1:26" ht="12.75" customHeight="1" x14ac:dyDescent="0.25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</row>
    <row r="714" spans="1:26" ht="12.75" customHeight="1" x14ac:dyDescent="0.25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</row>
    <row r="715" spans="1:26" ht="12.75" customHeight="1" x14ac:dyDescent="0.25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</row>
    <row r="716" spans="1:26" ht="12.75" customHeight="1" x14ac:dyDescent="0.25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</row>
    <row r="717" spans="1:26" ht="12.75" customHeight="1" x14ac:dyDescent="0.25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</row>
    <row r="718" spans="1:26" ht="12.75" customHeight="1" x14ac:dyDescent="0.25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</row>
    <row r="719" spans="1:26" ht="12.75" customHeight="1" x14ac:dyDescent="0.25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</row>
    <row r="720" spans="1:26" ht="12.75" customHeight="1" x14ac:dyDescent="0.25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</row>
    <row r="721" spans="1:26" ht="12.75" customHeight="1" x14ac:dyDescent="0.25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</row>
    <row r="722" spans="1:26" ht="12.75" customHeight="1" x14ac:dyDescent="0.25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</row>
    <row r="723" spans="1:26" ht="12.75" customHeight="1" x14ac:dyDescent="0.25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</row>
    <row r="724" spans="1:26" ht="12.75" customHeight="1" x14ac:dyDescent="0.25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</row>
    <row r="725" spans="1:26" ht="12.75" customHeight="1" x14ac:dyDescent="0.25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</row>
    <row r="726" spans="1:26" ht="12.75" customHeight="1" x14ac:dyDescent="0.25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</row>
    <row r="727" spans="1:26" ht="12.75" customHeight="1" x14ac:dyDescent="0.25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</row>
    <row r="728" spans="1:26" ht="12.75" customHeight="1" x14ac:dyDescent="0.25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</row>
    <row r="729" spans="1:26" ht="12.75" customHeight="1" x14ac:dyDescent="0.25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</row>
    <row r="730" spans="1:26" ht="12.75" customHeight="1" x14ac:dyDescent="0.25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</row>
    <row r="731" spans="1:26" ht="12.75" customHeight="1" x14ac:dyDescent="0.25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</row>
    <row r="732" spans="1:26" ht="12.75" customHeight="1" x14ac:dyDescent="0.25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</row>
    <row r="733" spans="1:26" ht="12.75" customHeight="1" x14ac:dyDescent="0.25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</row>
    <row r="734" spans="1:26" ht="12.75" customHeight="1" x14ac:dyDescent="0.25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</row>
    <row r="735" spans="1:26" ht="12.75" customHeight="1" x14ac:dyDescent="0.25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</row>
    <row r="736" spans="1:26" ht="12.75" customHeight="1" x14ac:dyDescent="0.25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</row>
    <row r="737" spans="1:26" ht="12.75" customHeight="1" x14ac:dyDescent="0.25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</row>
    <row r="738" spans="1:26" ht="12.75" customHeight="1" x14ac:dyDescent="0.25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</row>
    <row r="739" spans="1:26" ht="12.75" customHeight="1" x14ac:dyDescent="0.25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</row>
    <row r="740" spans="1:26" ht="12.75" customHeight="1" x14ac:dyDescent="0.25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</row>
    <row r="741" spans="1:26" ht="12.75" customHeight="1" x14ac:dyDescent="0.25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</row>
    <row r="742" spans="1:26" ht="12.75" customHeight="1" x14ac:dyDescent="0.25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</row>
    <row r="743" spans="1:26" ht="12.75" customHeight="1" x14ac:dyDescent="0.25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</row>
    <row r="744" spans="1:26" ht="12.75" customHeight="1" x14ac:dyDescent="0.25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</row>
    <row r="745" spans="1:26" ht="12.75" customHeight="1" x14ac:dyDescent="0.25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</row>
    <row r="746" spans="1:26" ht="12.75" customHeight="1" x14ac:dyDescent="0.25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</row>
    <row r="747" spans="1:26" ht="12.75" customHeight="1" x14ac:dyDescent="0.25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</row>
    <row r="748" spans="1:26" ht="12.75" customHeight="1" x14ac:dyDescent="0.25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</row>
    <row r="749" spans="1:26" ht="12.75" customHeight="1" x14ac:dyDescent="0.25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</row>
    <row r="750" spans="1:26" ht="12.75" customHeight="1" x14ac:dyDescent="0.25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</row>
    <row r="751" spans="1:26" ht="12.75" customHeight="1" x14ac:dyDescent="0.25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</row>
    <row r="752" spans="1:26" ht="12.75" customHeight="1" x14ac:dyDescent="0.25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</row>
    <row r="753" spans="1:26" ht="12.75" customHeight="1" x14ac:dyDescent="0.25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</row>
    <row r="754" spans="1:26" ht="12.75" customHeight="1" x14ac:dyDescent="0.25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</row>
    <row r="755" spans="1:26" ht="12.75" customHeight="1" x14ac:dyDescent="0.25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</row>
    <row r="756" spans="1:26" ht="12.75" customHeight="1" x14ac:dyDescent="0.25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</row>
    <row r="757" spans="1:26" ht="12.75" customHeight="1" x14ac:dyDescent="0.25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</row>
    <row r="758" spans="1:26" ht="12.75" customHeight="1" x14ac:dyDescent="0.25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</row>
    <row r="759" spans="1:26" ht="12.75" customHeight="1" x14ac:dyDescent="0.25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</row>
    <row r="760" spans="1:26" ht="12.75" customHeight="1" x14ac:dyDescent="0.25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</row>
    <row r="761" spans="1:26" ht="12.75" customHeight="1" x14ac:dyDescent="0.25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</row>
    <row r="762" spans="1:26" ht="12.75" customHeight="1" x14ac:dyDescent="0.25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</row>
    <row r="763" spans="1:26" ht="12.75" customHeight="1" x14ac:dyDescent="0.25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</row>
    <row r="764" spans="1:26" ht="12.75" customHeight="1" x14ac:dyDescent="0.25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</row>
    <row r="765" spans="1:26" ht="12.75" customHeight="1" x14ac:dyDescent="0.25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</row>
    <row r="766" spans="1:26" ht="12.75" customHeight="1" x14ac:dyDescent="0.25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</row>
    <row r="767" spans="1:26" ht="12.75" customHeight="1" x14ac:dyDescent="0.25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</row>
    <row r="768" spans="1:26" ht="12.75" customHeight="1" x14ac:dyDescent="0.25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</row>
    <row r="769" spans="1:26" ht="12.75" customHeight="1" x14ac:dyDescent="0.25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</row>
    <row r="770" spans="1:26" ht="12.75" customHeight="1" x14ac:dyDescent="0.25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</row>
    <row r="771" spans="1:26" ht="12.75" customHeight="1" x14ac:dyDescent="0.25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</row>
    <row r="772" spans="1:26" ht="12.75" customHeight="1" x14ac:dyDescent="0.25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</row>
    <row r="773" spans="1:26" ht="12.75" customHeight="1" x14ac:dyDescent="0.25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</row>
    <row r="774" spans="1:26" ht="12.75" customHeight="1" x14ac:dyDescent="0.25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</row>
    <row r="775" spans="1:26" ht="12.75" customHeight="1" x14ac:dyDescent="0.25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</row>
    <row r="776" spans="1:26" ht="12.75" customHeight="1" x14ac:dyDescent="0.25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</row>
    <row r="777" spans="1:26" ht="12.75" customHeight="1" x14ac:dyDescent="0.25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</row>
    <row r="778" spans="1:26" ht="12.75" customHeight="1" x14ac:dyDescent="0.25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</row>
    <row r="779" spans="1:26" ht="12.75" customHeight="1" x14ac:dyDescent="0.25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</row>
    <row r="780" spans="1:26" ht="12.75" customHeight="1" x14ac:dyDescent="0.25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</row>
    <row r="781" spans="1:26" ht="12.75" customHeight="1" x14ac:dyDescent="0.25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</row>
    <row r="782" spans="1:26" ht="12.75" customHeight="1" x14ac:dyDescent="0.25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</row>
    <row r="783" spans="1:26" ht="12.75" customHeight="1" x14ac:dyDescent="0.25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</row>
    <row r="784" spans="1:26" ht="12.75" customHeight="1" x14ac:dyDescent="0.25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</row>
    <row r="785" spans="1:26" ht="12.75" customHeight="1" x14ac:dyDescent="0.25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</row>
    <row r="786" spans="1:26" ht="12.75" customHeight="1" x14ac:dyDescent="0.25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</row>
    <row r="787" spans="1:26" ht="12.75" customHeight="1" x14ac:dyDescent="0.25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</row>
    <row r="788" spans="1:26" ht="12.75" customHeight="1" x14ac:dyDescent="0.25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</row>
    <row r="789" spans="1:26" ht="12.75" customHeight="1" x14ac:dyDescent="0.25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</row>
    <row r="790" spans="1:26" ht="12.75" customHeight="1" x14ac:dyDescent="0.25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</row>
    <row r="791" spans="1:26" ht="12.75" customHeight="1" x14ac:dyDescent="0.25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</row>
    <row r="792" spans="1:26" ht="12.75" customHeight="1" x14ac:dyDescent="0.25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</row>
    <row r="793" spans="1:26" ht="12.75" customHeight="1" x14ac:dyDescent="0.25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</row>
    <row r="794" spans="1:26" ht="12.75" customHeight="1" x14ac:dyDescent="0.25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</row>
    <row r="795" spans="1:26" ht="12.75" customHeight="1" x14ac:dyDescent="0.25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</row>
    <row r="796" spans="1:26" ht="12.75" customHeight="1" x14ac:dyDescent="0.25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</row>
    <row r="797" spans="1:26" ht="12.75" customHeight="1" x14ac:dyDescent="0.25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</row>
    <row r="798" spans="1:26" ht="12.75" customHeight="1" x14ac:dyDescent="0.25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</row>
    <row r="799" spans="1:26" ht="12.75" customHeight="1" x14ac:dyDescent="0.25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</row>
    <row r="800" spans="1:26" ht="12.75" customHeight="1" x14ac:dyDescent="0.25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</row>
    <row r="801" spans="1:26" ht="12.75" customHeight="1" x14ac:dyDescent="0.25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</row>
    <row r="802" spans="1:26" ht="12.75" customHeight="1" x14ac:dyDescent="0.25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</row>
    <row r="803" spans="1:26" ht="12.75" customHeight="1" x14ac:dyDescent="0.25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</row>
    <row r="804" spans="1:26" ht="12.75" customHeight="1" x14ac:dyDescent="0.25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</row>
    <row r="805" spans="1:26" ht="12.75" customHeight="1" x14ac:dyDescent="0.25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</row>
    <row r="806" spans="1:26" ht="12.75" customHeight="1" x14ac:dyDescent="0.25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</row>
    <row r="807" spans="1:26" ht="12.75" customHeight="1" x14ac:dyDescent="0.25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</row>
    <row r="808" spans="1:26" ht="12.75" customHeight="1" x14ac:dyDescent="0.25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</row>
    <row r="809" spans="1:26" ht="12.75" customHeight="1" x14ac:dyDescent="0.25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</row>
    <row r="810" spans="1:26" ht="12.75" customHeight="1" x14ac:dyDescent="0.25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</row>
    <row r="811" spans="1:26" ht="12.75" customHeight="1" x14ac:dyDescent="0.25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</row>
    <row r="812" spans="1:26" ht="12.75" customHeight="1" x14ac:dyDescent="0.25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</row>
    <row r="813" spans="1:26" ht="12.75" customHeight="1" x14ac:dyDescent="0.25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</row>
    <row r="814" spans="1:26" ht="12.75" customHeight="1" x14ac:dyDescent="0.25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</row>
    <row r="815" spans="1:26" ht="12.75" customHeight="1" x14ac:dyDescent="0.25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</row>
    <row r="816" spans="1:26" ht="12.75" customHeight="1" x14ac:dyDescent="0.25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</row>
    <row r="817" spans="1:26" ht="12.75" customHeight="1" x14ac:dyDescent="0.25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</row>
    <row r="818" spans="1:26" ht="12.75" customHeight="1" x14ac:dyDescent="0.25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</row>
    <row r="819" spans="1:26" ht="12.75" customHeight="1" x14ac:dyDescent="0.25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</row>
    <row r="820" spans="1:26" ht="12.75" customHeight="1" x14ac:dyDescent="0.25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</row>
    <row r="821" spans="1:26" ht="12.75" customHeight="1" x14ac:dyDescent="0.25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</row>
    <row r="822" spans="1:26" ht="12.75" customHeight="1" x14ac:dyDescent="0.25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</row>
    <row r="823" spans="1:26" ht="12.75" customHeight="1" x14ac:dyDescent="0.25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</row>
    <row r="824" spans="1:26" ht="12.75" customHeight="1" x14ac:dyDescent="0.25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</row>
    <row r="825" spans="1:26" ht="12.75" customHeight="1" x14ac:dyDescent="0.25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</row>
    <row r="826" spans="1:26" ht="12.75" customHeight="1" x14ac:dyDescent="0.25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</row>
    <row r="827" spans="1:26" ht="12.75" customHeight="1" x14ac:dyDescent="0.25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</row>
    <row r="828" spans="1:26" ht="12.75" customHeight="1" x14ac:dyDescent="0.25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</row>
    <row r="829" spans="1:26" ht="12.75" customHeight="1" x14ac:dyDescent="0.25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</row>
    <row r="830" spans="1:26" ht="12.75" customHeight="1" x14ac:dyDescent="0.25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</row>
    <row r="831" spans="1:26" ht="12.75" customHeight="1" x14ac:dyDescent="0.25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</row>
    <row r="832" spans="1:26" ht="12.75" customHeight="1" x14ac:dyDescent="0.25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</row>
    <row r="833" spans="1:26" ht="12.75" customHeight="1" x14ac:dyDescent="0.25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</row>
    <row r="834" spans="1:26" ht="12.75" customHeight="1" x14ac:dyDescent="0.25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</row>
    <row r="835" spans="1:26" ht="12.75" customHeight="1" x14ac:dyDescent="0.25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</row>
    <row r="836" spans="1:26" ht="12.75" customHeight="1" x14ac:dyDescent="0.25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</row>
    <row r="837" spans="1:26" ht="12.75" customHeight="1" x14ac:dyDescent="0.25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</row>
    <row r="838" spans="1:26" ht="12.75" customHeight="1" x14ac:dyDescent="0.25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</row>
    <row r="839" spans="1:26" ht="12.75" customHeight="1" x14ac:dyDescent="0.25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</row>
    <row r="840" spans="1:26" ht="12.75" customHeight="1" x14ac:dyDescent="0.25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</row>
    <row r="841" spans="1:26" ht="12.75" customHeight="1" x14ac:dyDescent="0.25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</row>
    <row r="842" spans="1:26" ht="12.75" customHeight="1" x14ac:dyDescent="0.25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</row>
    <row r="843" spans="1:26" ht="12.75" customHeight="1" x14ac:dyDescent="0.25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</row>
    <row r="844" spans="1:26" ht="12.75" customHeight="1" x14ac:dyDescent="0.25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</row>
    <row r="845" spans="1:26" ht="12.75" customHeight="1" x14ac:dyDescent="0.25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</row>
    <row r="846" spans="1:26" ht="12.75" customHeight="1" x14ac:dyDescent="0.25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</row>
    <row r="847" spans="1:26" ht="12.75" customHeight="1" x14ac:dyDescent="0.25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</row>
    <row r="848" spans="1:26" ht="12.75" customHeight="1" x14ac:dyDescent="0.25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</row>
    <row r="849" spans="1:26" ht="12.75" customHeight="1" x14ac:dyDescent="0.25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</row>
    <row r="850" spans="1:26" ht="12.75" customHeight="1" x14ac:dyDescent="0.25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</row>
    <row r="851" spans="1:26" ht="12.75" customHeight="1" x14ac:dyDescent="0.25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</row>
    <row r="852" spans="1:26" ht="12.75" customHeight="1" x14ac:dyDescent="0.25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</row>
    <row r="853" spans="1:26" ht="12.75" customHeight="1" x14ac:dyDescent="0.25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</row>
    <row r="854" spans="1:26" ht="12.75" customHeight="1" x14ac:dyDescent="0.25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</row>
    <row r="855" spans="1:26" ht="12.75" customHeight="1" x14ac:dyDescent="0.25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</row>
    <row r="856" spans="1:26" ht="12.75" customHeight="1" x14ac:dyDescent="0.25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</row>
    <row r="857" spans="1:26" ht="12.75" customHeight="1" x14ac:dyDescent="0.25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</row>
    <row r="858" spans="1:26" ht="12.75" customHeight="1" x14ac:dyDescent="0.25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</row>
    <row r="859" spans="1:26" ht="12.75" customHeight="1" x14ac:dyDescent="0.25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</row>
    <row r="860" spans="1:26" ht="12.75" customHeight="1" x14ac:dyDescent="0.25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</row>
    <row r="861" spans="1:26" ht="12.75" customHeight="1" x14ac:dyDescent="0.25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</row>
    <row r="862" spans="1:26" ht="12.75" customHeight="1" x14ac:dyDescent="0.25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</row>
    <row r="863" spans="1:26" ht="12.75" customHeight="1" x14ac:dyDescent="0.25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</row>
    <row r="864" spans="1:26" ht="12.75" customHeight="1" x14ac:dyDescent="0.25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</row>
    <row r="865" spans="1:26" ht="12.75" customHeight="1" x14ac:dyDescent="0.25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</row>
    <row r="866" spans="1:26" ht="12.75" customHeight="1" x14ac:dyDescent="0.25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</row>
    <row r="867" spans="1:26" ht="12.75" customHeight="1" x14ac:dyDescent="0.25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</row>
    <row r="868" spans="1:26" ht="12.75" customHeight="1" x14ac:dyDescent="0.25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</row>
    <row r="869" spans="1:26" ht="12.75" customHeight="1" x14ac:dyDescent="0.25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</row>
    <row r="870" spans="1:26" ht="12.75" customHeight="1" x14ac:dyDescent="0.25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</row>
    <row r="871" spans="1:26" ht="12.75" customHeight="1" x14ac:dyDescent="0.25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</row>
    <row r="872" spans="1:26" ht="12.75" customHeight="1" x14ac:dyDescent="0.25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</row>
    <row r="873" spans="1:26" ht="12.75" customHeight="1" x14ac:dyDescent="0.25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</row>
    <row r="874" spans="1:26" ht="12.75" customHeight="1" x14ac:dyDescent="0.25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</row>
    <row r="875" spans="1:26" ht="12.75" customHeight="1" x14ac:dyDescent="0.25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</row>
    <row r="876" spans="1:26" ht="12.75" customHeight="1" x14ac:dyDescent="0.25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</row>
    <row r="877" spans="1:26" ht="12.75" customHeight="1" x14ac:dyDescent="0.25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</row>
    <row r="878" spans="1:26" ht="12.75" customHeight="1" x14ac:dyDescent="0.25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</row>
    <row r="879" spans="1:26" ht="12.75" customHeight="1" x14ac:dyDescent="0.25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</row>
    <row r="880" spans="1:26" ht="12.75" customHeight="1" x14ac:dyDescent="0.25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</row>
    <row r="881" spans="1:26" ht="12.75" customHeight="1" x14ac:dyDescent="0.25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</row>
    <row r="882" spans="1:26" ht="12.75" customHeight="1" x14ac:dyDescent="0.25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</row>
    <row r="883" spans="1:26" ht="12.75" customHeight="1" x14ac:dyDescent="0.25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</row>
    <row r="884" spans="1:26" ht="12.75" customHeight="1" x14ac:dyDescent="0.25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</row>
    <row r="885" spans="1:26" ht="12.75" customHeight="1" x14ac:dyDescent="0.25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</row>
    <row r="886" spans="1:26" ht="12.75" customHeight="1" x14ac:dyDescent="0.25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</row>
    <row r="887" spans="1:26" ht="12.75" customHeight="1" x14ac:dyDescent="0.25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</row>
    <row r="888" spans="1:26" ht="12.75" customHeight="1" x14ac:dyDescent="0.25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</row>
    <row r="889" spans="1:26" ht="12.75" customHeight="1" x14ac:dyDescent="0.25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</row>
    <row r="890" spans="1:26" ht="12.75" customHeight="1" x14ac:dyDescent="0.25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</row>
    <row r="891" spans="1:26" ht="12.75" customHeight="1" x14ac:dyDescent="0.25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</row>
    <row r="892" spans="1:26" ht="12.75" customHeight="1" x14ac:dyDescent="0.25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</row>
    <row r="893" spans="1:26" ht="12.75" customHeight="1" x14ac:dyDescent="0.25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</row>
    <row r="894" spans="1:26" ht="12.75" customHeight="1" x14ac:dyDescent="0.25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</row>
    <row r="895" spans="1:26" ht="12.75" customHeight="1" x14ac:dyDescent="0.25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</row>
    <row r="896" spans="1:26" ht="12.75" customHeight="1" x14ac:dyDescent="0.25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</row>
    <row r="897" spans="1:26" ht="12.75" customHeight="1" x14ac:dyDescent="0.25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</row>
    <row r="898" spans="1:26" ht="12.75" customHeight="1" x14ac:dyDescent="0.25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</row>
    <row r="899" spans="1:26" ht="12.75" customHeight="1" x14ac:dyDescent="0.25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</row>
    <row r="900" spans="1:26" ht="12.75" customHeight="1" x14ac:dyDescent="0.25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</row>
    <row r="901" spans="1:26" ht="12.75" customHeight="1" x14ac:dyDescent="0.25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</row>
    <row r="902" spans="1:26" ht="12.75" customHeight="1" x14ac:dyDescent="0.25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</row>
    <row r="903" spans="1:26" ht="12.75" customHeight="1" x14ac:dyDescent="0.25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</row>
    <row r="904" spans="1:26" ht="12.75" customHeight="1" x14ac:dyDescent="0.25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</row>
    <row r="905" spans="1:26" ht="12.75" customHeight="1" x14ac:dyDescent="0.25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</row>
    <row r="906" spans="1:26" ht="12.75" customHeight="1" x14ac:dyDescent="0.25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</row>
    <row r="907" spans="1:26" ht="12.75" customHeight="1" x14ac:dyDescent="0.25">
      <c r="A907" s="295"/>
      <c r="B907" s="295"/>
      <c r="C907" s="295"/>
      <c r="D907" s="295"/>
      <c r="E907" s="295"/>
      <c r="F907" s="295"/>
      <c r="G907" s="295"/>
      <c r="H907" s="295"/>
      <c r="I907" s="295"/>
      <c r="J907" s="295"/>
      <c r="K907" s="295"/>
      <c r="L907" s="295"/>
      <c r="M907" s="295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</row>
    <row r="908" spans="1:26" ht="12.75" customHeight="1" x14ac:dyDescent="0.25">
      <c r="A908" s="295"/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</row>
    <row r="909" spans="1:26" ht="12.75" customHeight="1" x14ac:dyDescent="0.25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</row>
    <row r="910" spans="1:26" ht="12.75" customHeight="1" x14ac:dyDescent="0.25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</row>
    <row r="911" spans="1:26" ht="12.75" customHeight="1" x14ac:dyDescent="0.25">
      <c r="A911" s="295"/>
      <c r="B911" s="295"/>
      <c r="C911" s="295"/>
      <c r="D911" s="295"/>
      <c r="E911" s="295"/>
      <c r="F911" s="295"/>
      <c r="G911" s="295"/>
      <c r="H911" s="295"/>
      <c r="I911" s="295"/>
      <c r="J911" s="295"/>
      <c r="K911" s="295"/>
      <c r="L911" s="295"/>
      <c r="M911" s="295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</row>
    <row r="912" spans="1:26" ht="12.75" customHeight="1" x14ac:dyDescent="0.25">
      <c r="A912" s="295"/>
      <c r="B912" s="295"/>
      <c r="C912" s="295"/>
      <c r="D912" s="295"/>
      <c r="E912" s="295"/>
      <c r="F912" s="295"/>
      <c r="G912" s="295"/>
      <c r="H912" s="295"/>
      <c r="I912" s="295"/>
      <c r="J912" s="295"/>
      <c r="K912" s="295"/>
      <c r="L912" s="295"/>
      <c r="M912" s="295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</row>
    <row r="913" spans="1:26" ht="12.75" customHeight="1" x14ac:dyDescent="0.25">
      <c r="A913" s="295"/>
      <c r="B913" s="295"/>
      <c r="C913" s="295"/>
      <c r="D913" s="295"/>
      <c r="E913" s="295"/>
      <c r="F913" s="295"/>
      <c r="G913" s="295"/>
      <c r="H913" s="295"/>
      <c r="I913" s="295"/>
      <c r="J913" s="295"/>
      <c r="K913" s="295"/>
      <c r="L913" s="295"/>
      <c r="M913" s="295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</row>
    <row r="914" spans="1:26" ht="12.75" customHeight="1" x14ac:dyDescent="0.25">
      <c r="A914" s="295"/>
      <c r="B914" s="295"/>
      <c r="C914" s="295"/>
      <c r="D914" s="295"/>
      <c r="E914" s="295"/>
      <c r="F914" s="295"/>
      <c r="G914" s="295"/>
      <c r="H914" s="295"/>
      <c r="I914" s="295"/>
      <c r="J914" s="295"/>
      <c r="K914" s="295"/>
      <c r="L914" s="295"/>
      <c r="M914" s="295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</row>
    <row r="915" spans="1:26" ht="12.75" customHeight="1" x14ac:dyDescent="0.25">
      <c r="A915" s="295"/>
      <c r="B915" s="295"/>
      <c r="C915" s="295"/>
      <c r="D915" s="295"/>
      <c r="E915" s="295"/>
      <c r="F915" s="295"/>
      <c r="G915" s="295"/>
      <c r="H915" s="295"/>
      <c r="I915" s="295"/>
      <c r="J915" s="295"/>
      <c r="K915" s="295"/>
      <c r="L915" s="295"/>
      <c r="M915" s="295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</row>
    <row r="916" spans="1:26" ht="12.75" customHeight="1" x14ac:dyDescent="0.25">
      <c r="A916" s="295"/>
      <c r="B916" s="295"/>
      <c r="C916" s="295"/>
      <c r="D916" s="295"/>
      <c r="E916" s="295"/>
      <c r="F916" s="295"/>
      <c r="G916" s="295"/>
      <c r="H916" s="295"/>
      <c r="I916" s="295"/>
      <c r="J916" s="295"/>
      <c r="K916" s="295"/>
      <c r="L916" s="295"/>
      <c r="M916" s="295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</row>
    <row r="917" spans="1:26" ht="12.75" customHeight="1" x14ac:dyDescent="0.25">
      <c r="A917" s="295"/>
      <c r="B917" s="295"/>
      <c r="C917" s="295"/>
      <c r="D917" s="295"/>
      <c r="E917" s="295"/>
      <c r="F917" s="295"/>
      <c r="G917" s="295"/>
      <c r="H917" s="295"/>
      <c r="I917" s="295"/>
      <c r="J917" s="295"/>
      <c r="K917" s="295"/>
      <c r="L917" s="295"/>
      <c r="M917" s="295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</row>
    <row r="918" spans="1:26" ht="12.75" customHeight="1" x14ac:dyDescent="0.25">
      <c r="A918" s="295"/>
      <c r="B918" s="295"/>
      <c r="C918" s="295"/>
      <c r="D918" s="295"/>
      <c r="E918" s="295"/>
      <c r="F918" s="295"/>
      <c r="G918" s="295"/>
      <c r="H918" s="295"/>
      <c r="I918" s="295"/>
      <c r="J918" s="295"/>
      <c r="K918" s="295"/>
      <c r="L918" s="295"/>
      <c r="M918" s="295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</row>
    <row r="919" spans="1:26" ht="12.75" customHeight="1" x14ac:dyDescent="0.25">
      <c r="A919" s="295"/>
      <c r="B919" s="295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5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</row>
    <row r="920" spans="1:26" ht="12.75" customHeight="1" x14ac:dyDescent="0.25">
      <c r="A920" s="295"/>
      <c r="B920" s="295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5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</row>
    <row r="921" spans="1:26" ht="12.75" customHeight="1" x14ac:dyDescent="0.25">
      <c r="A921" s="295"/>
      <c r="B921" s="295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5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</row>
    <row r="922" spans="1:26" ht="12.75" customHeight="1" x14ac:dyDescent="0.25">
      <c r="A922" s="295"/>
      <c r="B922" s="295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5"/>
      <c r="N922" s="295"/>
      <c r="O922" s="295"/>
      <c r="P922" s="295"/>
      <c r="Q922" s="295"/>
      <c r="R922" s="295"/>
      <c r="S922" s="295"/>
      <c r="T922" s="295"/>
      <c r="U922" s="295"/>
      <c r="V922" s="295"/>
      <c r="W922" s="295"/>
      <c r="X922" s="295"/>
      <c r="Y922" s="295"/>
      <c r="Z922" s="295"/>
    </row>
    <row r="923" spans="1:26" ht="12.75" customHeight="1" x14ac:dyDescent="0.25">
      <c r="A923" s="295"/>
      <c r="B923" s="295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5"/>
      <c r="N923" s="295"/>
      <c r="O923" s="295"/>
      <c r="P923" s="295"/>
      <c r="Q923" s="295"/>
      <c r="R923" s="295"/>
      <c r="S923" s="295"/>
      <c r="T923" s="295"/>
      <c r="U923" s="295"/>
      <c r="V923" s="295"/>
      <c r="W923" s="295"/>
      <c r="X923" s="295"/>
      <c r="Y923" s="295"/>
      <c r="Z923" s="295"/>
    </row>
    <row r="924" spans="1:26" ht="12.75" customHeight="1" x14ac:dyDescent="0.25">
      <c r="A924" s="295"/>
      <c r="B924" s="295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5"/>
      <c r="N924" s="295"/>
      <c r="O924" s="295"/>
      <c r="P924" s="295"/>
      <c r="Q924" s="295"/>
      <c r="R924" s="295"/>
      <c r="S924" s="295"/>
      <c r="T924" s="295"/>
      <c r="U924" s="295"/>
      <c r="V924" s="295"/>
      <c r="W924" s="295"/>
      <c r="X924" s="295"/>
      <c r="Y924" s="295"/>
      <c r="Z924" s="295"/>
    </row>
    <row r="925" spans="1:26" ht="12.75" customHeight="1" x14ac:dyDescent="0.25">
      <c r="A925" s="295"/>
      <c r="B925" s="295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5"/>
      <c r="N925" s="295"/>
      <c r="O925" s="295"/>
      <c r="P925" s="295"/>
      <c r="Q925" s="295"/>
      <c r="R925" s="295"/>
      <c r="S925" s="295"/>
      <c r="T925" s="295"/>
      <c r="U925" s="295"/>
      <c r="V925" s="295"/>
      <c r="W925" s="295"/>
      <c r="X925" s="295"/>
      <c r="Y925" s="295"/>
      <c r="Z925" s="295"/>
    </row>
    <row r="926" spans="1:26" ht="12.75" customHeight="1" x14ac:dyDescent="0.25">
      <c r="A926" s="295"/>
      <c r="B926" s="295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5"/>
      <c r="N926" s="295"/>
      <c r="O926" s="295"/>
      <c r="P926" s="295"/>
      <c r="Q926" s="295"/>
      <c r="R926" s="295"/>
      <c r="S926" s="295"/>
      <c r="T926" s="295"/>
      <c r="U926" s="295"/>
      <c r="V926" s="295"/>
      <c r="W926" s="295"/>
      <c r="X926" s="295"/>
      <c r="Y926" s="295"/>
      <c r="Z926" s="295"/>
    </row>
    <row r="927" spans="1:26" ht="12.75" customHeight="1" x14ac:dyDescent="0.25">
      <c r="A927" s="295"/>
      <c r="B927" s="295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5"/>
      <c r="N927" s="295"/>
      <c r="O927" s="295"/>
      <c r="P927" s="295"/>
      <c r="Q927" s="295"/>
      <c r="R927" s="295"/>
      <c r="S927" s="295"/>
      <c r="T927" s="295"/>
      <c r="U927" s="295"/>
      <c r="V927" s="295"/>
      <c r="W927" s="295"/>
      <c r="X927" s="295"/>
      <c r="Y927" s="295"/>
      <c r="Z927" s="295"/>
    </row>
    <row r="928" spans="1:26" ht="12.75" customHeight="1" x14ac:dyDescent="0.25">
      <c r="A928" s="295"/>
      <c r="B928" s="295"/>
      <c r="C928" s="295"/>
      <c r="D928" s="295"/>
      <c r="E928" s="295"/>
      <c r="F928" s="295"/>
      <c r="G928" s="295"/>
      <c r="H928" s="295"/>
      <c r="I928" s="295"/>
      <c r="J928" s="295"/>
      <c r="K928" s="295"/>
      <c r="L928" s="295"/>
      <c r="M928" s="295"/>
      <c r="N928" s="295"/>
      <c r="O928" s="295"/>
      <c r="P928" s="295"/>
      <c r="Q928" s="295"/>
      <c r="R928" s="295"/>
      <c r="S928" s="295"/>
      <c r="T928" s="295"/>
      <c r="U928" s="295"/>
      <c r="V928" s="295"/>
      <c r="W928" s="295"/>
      <c r="X928" s="295"/>
      <c r="Y928" s="295"/>
      <c r="Z928" s="295"/>
    </row>
    <row r="929" spans="1:26" ht="12.75" customHeight="1" x14ac:dyDescent="0.25">
      <c r="A929" s="295"/>
      <c r="B929" s="295"/>
      <c r="C929" s="295"/>
      <c r="D929" s="295"/>
      <c r="E929" s="295"/>
      <c r="F929" s="295"/>
      <c r="G929" s="295"/>
      <c r="H929" s="295"/>
      <c r="I929" s="295"/>
      <c r="J929" s="295"/>
      <c r="K929" s="295"/>
      <c r="L929" s="295"/>
      <c r="M929" s="295"/>
      <c r="N929" s="295"/>
      <c r="O929" s="295"/>
      <c r="P929" s="295"/>
      <c r="Q929" s="295"/>
      <c r="R929" s="295"/>
      <c r="S929" s="295"/>
      <c r="T929" s="295"/>
      <c r="U929" s="295"/>
      <c r="V929" s="295"/>
      <c r="W929" s="295"/>
      <c r="X929" s="295"/>
      <c r="Y929" s="295"/>
      <c r="Z929" s="295"/>
    </row>
    <row r="930" spans="1:26" ht="12.75" customHeight="1" x14ac:dyDescent="0.25">
      <c r="A930" s="295"/>
      <c r="B930" s="295"/>
      <c r="C930" s="295"/>
      <c r="D930" s="295"/>
      <c r="E930" s="295"/>
      <c r="F930" s="295"/>
      <c r="G930" s="295"/>
      <c r="H930" s="295"/>
      <c r="I930" s="295"/>
      <c r="J930" s="295"/>
      <c r="K930" s="295"/>
      <c r="L930" s="295"/>
      <c r="M930" s="295"/>
      <c r="N930" s="295"/>
      <c r="O930" s="295"/>
      <c r="P930" s="295"/>
      <c r="Q930" s="295"/>
      <c r="R930" s="295"/>
      <c r="S930" s="295"/>
      <c r="T930" s="295"/>
      <c r="U930" s="295"/>
      <c r="V930" s="295"/>
      <c r="W930" s="295"/>
      <c r="X930" s="295"/>
      <c r="Y930" s="295"/>
      <c r="Z930" s="295"/>
    </row>
    <row r="931" spans="1:26" ht="12.75" customHeight="1" x14ac:dyDescent="0.25">
      <c r="A931" s="295"/>
      <c r="B931" s="295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5"/>
      <c r="N931" s="295"/>
      <c r="O931" s="295"/>
      <c r="P931" s="295"/>
      <c r="Q931" s="295"/>
      <c r="R931" s="295"/>
      <c r="S931" s="295"/>
      <c r="T931" s="295"/>
      <c r="U931" s="295"/>
      <c r="V931" s="295"/>
      <c r="W931" s="295"/>
      <c r="X931" s="295"/>
      <c r="Y931" s="295"/>
      <c r="Z931" s="295"/>
    </row>
    <row r="932" spans="1:26" ht="12.75" customHeight="1" x14ac:dyDescent="0.25">
      <c r="A932" s="295"/>
      <c r="B932" s="295"/>
      <c r="C932" s="295"/>
      <c r="D932" s="295"/>
      <c r="E932" s="295"/>
      <c r="F932" s="295"/>
      <c r="G932" s="295"/>
      <c r="H932" s="295"/>
      <c r="I932" s="295"/>
      <c r="J932" s="295"/>
      <c r="K932" s="295"/>
      <c r="L932" s="295"/>
      <c r="M932" s="295"/>
      <c r="N932" s="295"/>
      <c r="O932" s="295"/>
      <c r="P932" s="295"/>
      <c r="Q932" s="295"/>
      <c r="R932" s="295"/>
      <c r="S932" s="295"/>
      <c r="T932" s="295"/>
      <c r="U932" s="295"/>
      <c r="V932" s="295"/>
      <c r="W932" s="295"/>
      <c r="X932" s="295"/>
      <c r="Y932" s="295"/>
      <c r="Z932" s="295"/>
    </row>
    <row r="933" spans="1:26" ht="12.75" customHeight="1" x14ac:dyDescent="0.25">
      <c r="A933" s="295"/>
      <c r="B933" s="295"/>
      <c r="C933" s="295"/>
      <c r="D933" s="295"/>
      <c r="E933" s="295"/>
      <c r="F933" s="295"/>
      <c r="G933" s="295"/>
      <c r="H933" s="295"/>
      <c r="I933" s="295"/>
      <c r="J933" s="295"/>
      <c r="K933" s="295"/>
      <c r="L933" s="295"/>
      <c r="M933" s="295"/>
      <c r="N933" s="295"/>
      <c r="O933" s="295"/>
      <c r="P933" s="295"/>
      <c r="Q933" s="295"/>
      <c r="R933" s="295"/>
      <c r="S933" s="295"/>
      <c r="T933" s="295"/>
      <c r="U933" s="295"/>
      <c r="V933" s="295"/>
      <c r="W933" s="295"/>
      <c r="X933" s="295"/>
      <c r="Y933" s="295"/>
      <c r="Z933" s="295"/>
    </row>
    <row r="934" spans="1:26" ht="12.75" customHeight="1" x14ac:dyDescent="0.25">
      <c r="A934" s="295"/>
      <c r="B934" s="295"/>
      <c r="C934" s="295"/>
      <c r="D934" s="295"/>
      <c r="E934" s="295"/>
      <c r="F934" s="295"/>
      <c r="G934" s="295"/>
      <c r="H934" s="295"/>
      <c r="I934" s="295"/>
      <c r="J934" s="295"/>
      <c r="K934" s="295"/>
      <c r="L934" s="295"/>
      <c r="M934" s="295"/>
      <c r="N934" s="295"/>
      <c r="O934" s="295"/>
      <c r="P934" s="295"/>
      <c r="Q934" s="295"/>
      <c r="R934" s="295"/>
      <c r="S934" s="295"/>
      <c r="T934" s="295"/>
      <c r="U934" s="295"/>
      <c r="V934" s="295"/>
      <c r="W934" s="295"/>
      <c r="X934" s="295"/>
      <c r="Y934" s="295"/>
      <c r="Z934" s="295"/>
    </row>
    <row r="935" spans="1:26" ht="12.75" customHeight="1" x14ac:dyDescent="0.25">
      <c r="A935" s="295"/>
      <c r="B935" s="295"/>
      <c r="C935" s="295"/>
      <c r="D935" s="295"/>
      <c r="E935" s="295"/>
      <c r="F935" s="295"/>
      <c r="G935" s="295"/>
      <c r="H935" s="295"/>
      <c r="I935" s="295"/>
      <c r="J935" s="295"/>
      <c r="K935" s="295"/>
      <c r="L935" s="295"/>
      <c r="M935" s="295"/>
      <c r="N935" s="295"/>
      <c r="O935" s="295"/>
      <c r="P935" s="295"/>
      <c r="Q935" s="295"/>
      <c r="R935" s="295"/>
      <c r="S935" s="295"/>
      <c r="T935" s="295"/>
      <c r="U935" s="295"/>
      <c r="V935" s="295"/>
      <c r="W935" s="295"/>
      <c r="X935" s="295"/>
      <c r="Y935" s="295"/>
      <c r="Z935" s="295"/>
    </row>
    <row r="936" spans="1:26" ht="12.75" customHeight="1" x14ac:dyDescent="0.25">
      <c r="A936" s="295"/>
      <c r="B936" s="295"/>
      <c r="C936" s="295"/>
      <c r="D936" s="295"/>
      <c r="E936" s="295"/>
      <c r="F936" s="295"/>
      <c r="G936" s="295"/>
      <c r="H936" s="295"/>
      <c r="I936" s="295"/>
      <c r="J936" s="295"/>
      <c r="K936" s="295"/>
      <c r="L936" s="295"/>
      <c r="M936" s="295"/>
      <c r="N936" s="295"/>
      <c r="O936" s="295"/>
      <c r="P936" s="295"/>
      <c r="Q936" s="295"/>
      <c r="R936" s="295"/>
      <c r="S936" s="295"/>
      <c r="T936" s="295"/>
      <c r="U936" s="295"/>
      <c r="V936" s="295"/>
      <c r="W936" s="295"/>
      <c r="X936" s="295"/>
      <c r="Y936" s="295"/>
      <c r="Z936" s="295"/>
    </row>
    <row r="937" spans="1:26" ht="12.75" customHeight="1" x14ac:dyDescent="0.25">
      <c r="A937" s="295"/>
      <c r="B937" s="295"/>
      <c r="C937" s="295"/>
      <c r="D937" s="295"/>
      <c r="E937" s="295"/>
      <c r="F937" s="295"/>
      <c r="G937" s="295"/>
      <c r="H937" s="295"/>
      <c r="I937" s="295"/>
      <c r="J937" s="295"/>
      <c r="K937" s="295"/>
      <c r="L937" s="295"/>
      <c r="M937" s="295"/>
      <c r="N937" s="295"/>
      <c r="O937" s="295"/>
      <c r="P937" s="295"/>
      <c r="Q937" s="295"/>
      <c r="R937" s="295"/>
      <c r="S937" s="295"/>
      <c r="T937" s="295"/>
      <c r="U937" s="295"/>
      <c r="V937" s="295"/>
      <c r="W937" s="295"/>
      <c r="X937" s="295"/>
      <c r="Y937" s="295"/>
      <c r="Z937" s="295"/>
    </row>
    <row r="938" spans="1:26" ht="12.75" customHeight="1" x14ac:dyDescent="0.25">
      <c r="A938" s="295"/>
      <c r="B938" s="295"/>
      <c r="C938" s="295"/>
      <c r="D938" s="295"/>
      <c r="E938" s="295"/>
      <c r="F938" s="295"/>
      <c r="G938" s="295"/>
      <c r="H938" s="295"/>
      <c r="I938" s="295"/>
      <c r="J938" s="295"/>
      <c r="K938" s="295"/>
      <c r="L938" s="295"/>
      <c r="M938" s="295"/>
      <c r="N938" s="295"/>
      <c r="O938" s="295"/>
      <c r="P938" s="295"/>
      <c r="Q938" s="295"/>
      <c r="R938" s="295"/>
      <c r="S938" s="295"/>
      <c r="T938" s="295"/>
      <c r="U938" s="295"/>
      <c r="V938" s="295"/>
      <c r="W938" s="295"/>
      <c r="X938" s="295"/>
      <c r="Y938" s="295"/>
      <c r="Z938" s="295"/>
    </row>
    <row r="939" spans="1:26" ht="12.75" customHeight="1" x14ac:dyDescent="0.25">
      <c r="A939" s="295"/>
      <c r="B939" s="295"/>
      <c r="C939" s="295"/>
      <c r="D939" s="295"/>
      <c r="E939" s="295"/>
      <c r="F939" s="295"/>
      <c r="G939" s="295"/>
      <c r="H939" s="295"/>
      <c r="I939" s="295"/>
      <c r="J939" s="295"/>
      <c r="K939" s="295"/>
      <c r="L939" s="295"/>
      <c r="M939" s="295"/>
      <c r="N939" s="295"/>
      <c r="O939" s="295"/>
      <c r="P939" s="295"/>
      <c r="Q939" s="295"/>
      <c r="R939" s="295"/>
      <c r="S939" s="295"/>
      <c r="T939" s="295"/>
      <c r="U939" s="295"/>
      <c r="V939" s="295"/>
      <c r="W939" s="295"/>
      <c r="X939" s="295"/>
      <c r="Y939" s="295"/>
      <c r="Z939" s="295"/>
    </row>
    <row r="940" spans="1:26" ht="12.75" customHeight="1" x14ac:dyDescent="0.25">
      <c r="A940" s="295"/>
      <c r="B940" s="295"/>
      <c r="C940" s="295"/>
      <c r="D940" s="295"/>
      <c r="E940" s="295"/>
      <c r="F940" s="295"/>
      <c r="G940" s="295"/>
      <c r="H940" s="295"/>
      <c r="I940" s="295"/>
      <c r="J940" s="295"/>
      <c r="K940" s="295"/>
      <c r="L940" s="295"/>
      <c r="M940" s="295"/>
      <c r="N940" s="295"/>
      <c r="O940" s="295"/>
      <c r="P940" s="295"/>
      <c r="Q940" s="295"/>
      <c r="R940" s="295"/>
      <c r="S940" s="295"/>
      <c r="T940" s="295"/>
      <c r="U940" s="295"/>
      <c r="V940" s="295"/>
      <c r="W940" s="295"/>
      <c r="X940" s="295"/>
      <c r="Y940" s="295"/>
      <c r="Z940" s="295"/>
    </row>
    <row r="941" spans="1:26" ht="12.75" customHeight="1" x14ac:dyDescent="0.25">
      <c r="A941" s="295"/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</row>
    <row r="942" spans="1:26" ht="12.75" customHeight="1" x14ac:dyDescent="0.25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</row>
    <row r="943" spans="1:26" ht="12.75" customHeight="1" x14ac:dyDescent="0.25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</row>
    <row r="944" spans="1:26" ht="12.75" customHeight="1" x14ac:dyDescent="0.25">
      <c r="A944" s="295"/>
      <c r="B944" s="295"/>
      <c r="C944" s="295"/>
      <c r="D944" s="295"/>
      <c r="E944" s="295"/>
      <c r="F944" s="295"/>
      <c r="G944" s="295"/>
      <c r="H944" s="295"/>
      <c r="I944" s="295"/>
      <c r="J944" s="295"/>
      <c r="K944" s="295"/>
      <c r="L944" s="295"/>
      <c r="M944" s="295"/>
      <c r="N944" s="295"/>
      <c r="O944" s="295"/>
      <c r="P944" s="295"/>
      <c r="Q944" s="295"/>
      <c r="R944" s="295"/>
      <c r="S944" s="295"/>
      <c r="T944" s="295"/>
      <c r="U944" s="295"/>
      <c r="V944" s="295"/>
      <c r="W944" s="295"/>
      <c r="X944" s="295"/>
      <c r="Y944" s="295"/>
      <c r="Z944" s="295"/>
    </row>
    <row r="945" spans="1:26" ht="12.75" customHeight="1" x14ac:dyDescent="0.25">
      <c r="A945" s="295"/>
      <c r="B945" s="295"/>
      <c r="C945" s="295"/>
      <c r="D945" s="295"/>
      <c r="E945" s="295"/>
      <c r="F945" s="295"/>
      <c r="G945" s="295"/>
      <c r="H945" s="295"/>
      <c r="I945" s="295"/>
      <c r="J945" s="295"/>
      <c r="K945" s="295"/>
      <c r="L945" s="295"/>
      <c r="M945" s="295"/>
      <c r="N945" s="295"/>
      <c r="O945" s="295"/>
      <c r="P945" s="295"/>
      <c r="Q945" s="295"/>
      <c r="R945" s="295"/>
      <c r="S945" s="295"/>
      <c r="T945" s="295"/>
      <c r="U945" s="295"/>
      <c r="V945" s="295"/>
      <c r="W945" s="295"/>
      <c r="X945" s="295"/>
      <c r="Y945" s="295"/>
      <c r="Z945" s="295"/>
    </row>
    <row r="946" spans="1:26" ht="12.75" customHeight="1" x14ac:dyDescent="0.25">
      <c r="A946" s="295"/>
      <c r="B946" s="295"/>
      <c r="C946" s="295"/>
      <c r="D946" s="295"/>
      <c r="E946" s="295"/>
      <c r="F946" s="295"/>
      <c r="G946" s="295"/>
      <c r="H946" s="295"/>
      <c r="I946" s="295"/>
      <c r="J946" s="295"/>
      <c r="K946" s="295"/>
      <c r="L946" s="295"/>
      <c r="M946" s="295"/>
      <c r="N946" s="295"/>
      <c r="O946" s="295"/>
      <c r="P946" s="295"/>
      <c r="Q946" s="295"/>
      <c r="R946" s="295"/>
      <c r="S946" s="295"/>
      <c r="T946" s="295"/>
      <c r="U946" s="295"/>
      <c r="V946" s="295"/>
      <c r="W946" s="295"/>
      <c r="X946" s="295"/>
      <c r="Y946" s="295"/>
      <c r="Z946" s="295"/>
    </row>
    <row r="947" spans="1:26" ht="12.75" customHeight="1" x14ac:dyDescent="0.25">
      <c r="A947" s="295"/>
      <c r="B947" s="295"/>
      <c r="C947" s="295"/>
      <c r="D947" s="295"/>
      <c r="E947" s="295"/>
      <c r="F947" s="295"/>
      <c r="G947" s="295"/>
      <c r="H947" s="295"/>
      <c r="I947" s="295"/>
      <c r="J947" s="295"/>
      <c r="K947" s="295"/>
      <c r="L947" s="295"/>
      <c r="M947" s="295"/>
      <c r="N947" s="295"/>
      <c r="O947" s="295"/>
      <c r="P947" s="295"/>
      <c r="Q947" s="295"/>
      <c r="R947" s="295"/>
      <c r="S947" s="295"/>
      <c r="T947" s="295"/>
      <c r="U947" s="295"/>
      <c r="V947" s="295"/>
      <c r="W947" s="295"/>
      <c r="X947" s="295"/>
      <c r="Y947" s="295"/>
      <c r="Z947" s="295"/>
    </row>
    <row r="948" spans="1:26" ht="12.75" customHeight="1" x14ac:dyDescent="0.25">
      <c r="A948" s="295"/>
      <c r="B948" s="295"/>
      <c r="C948" s="295"/>
      <c r="D948" s="295"/>
      <c r="E948" s="295"/>
      <c r="F948" s="295"/>
      <c r="G948" s="295"/>
      <c r="H948" s="295"/>
      <c r="I948" s="295"/>
      <c r="J948" s="295"/>
      <c r="K948" s="295"/>
      <c r="L948" s="295"/>
      <c r="M948" s="295"/>
      <c r="N948" s="295"/>
      <c r="O948" s="295"/>
      <c r="P948" s="295"/>
      <c r="Q948" s="295"/>
      <c r="R948" s="295"/>
      <c r="S948" s="295"/>
      <c r="T948" s="295"/>
      <c r="U948" s="295"/>
      <c r="V948" s="295"/>
      <c r="W948" s="295"/>
      <c r="X948" s="295"/>
      <c r="Y948" s="295"/>
      <c r="Z948" s="295"/>
    </row>
    <row r="949" spans="1:26" ht="12.75" customHeight="1" x14ac:dyDescent="0.25">
      <c r="A949" s="295"/>
      <c r="B949" s="295"/>
      <c r="C949" s="295"/>
      <c r="D949" s="295"/>
      <c r="E949" s="295"/>
      <c r="F949" s="295"/>
      <c r="G949" s="295"/>
      <c r="H949" s="295"/>
      <c r="I949" s="295"/>
      <c r="J949" s="295"/>
      <c r="K949" s="295"/>
      <c r="L949" s="295"/>
      <c r="M949" s="295"/>
      <c r="N949" s="295"/>
      <c r="O949" s="295"/>
      <c r="P949" s="295"/>
      <c r="Q949" s="295"/>
      <c r="R949" s="295"/>
      <c r="S949" s="295"/>
      <c r="T949" s="295"/>
      <c r="U949" s="295"/>
      <c r="V949" s="295"/>
      <c r="W949" s="295"/>
      <c r="X949" s="295"/>
      <c r="Y949" s="295"/>
      <c r="Z949" s="295"/>
    </row>
    <row r="950" spans="1:26" ht="12.75" customHeight="1" x14ac:dyDescent="0.25">
      <c r="A950" s="295"/>
      <c r="B950" s="295"/>
      <c r="C950" s="295"/>
      <c r="D950" s="295"/>
      <c r="E950" s="295"/>
      <c r="F950" s="295"/>
      <c r="G950" s="295"/>
      <c r="H950" s="295"/>
      <c r="I950" s="295"/>
      <c r="J950" s="295"/>
      <c r="K950" s="295"/>
      <c r="L950" s="295"/>
      <c r="M950" s="295"/>
      <c r="N950" s="295"/>
      <c r="O950" s="295"/>
      <c r="P950" s="295"/>
      <c r="Q950" s="295"/>
      <c r="R950" s="295"/>
      <c r="S950" s="295"/>
      <c r="T950" s="295"/>
      <c r="U950" s="295"/>
      <c r="V950" s="295"/>
      <c r="W950" s="295"/>
      <c r="X950" s="295"/>
      <c r="Y950" s="295"/>
      <c r="Z950" s="295"/>
    </row>
    <row r="951" spans="1:26" ht="12.75" customHeight="1" x14ac:dyDescent="0.25">
      <c r="A951" s="295"/>
      <c r="B951" s="295"/>
      <c r="C951" s="295"/>
      <c r="D951" s="295"/>
      <c r="E951" s="295"/>
      <c r="F951" s="295"/>
      <c r="G951" s="295"/>
      <c r="H951" s="295"/>
      <c r="I951" s="295"/>
      <c r="J951" s="295"/>
      <c r="K951" s="295"/>
      <c r="L951" s="295"/>
      <c r="M951" s="295"/>
      <c r="N951" s="295"/>
      <c r="O951" s="295"/>
      <c r="P951" s="295"/>
      <c r="Q951" s="295"/>
      <c r="R951" s="295"/>
      <c r="S951" s="295"/>
      <c r="T951" s="295"/>
      <c r="U951" s="295"/>
      <c r="V951" s="295"/>
      <c r="W951" s="295"/>
      <c r="X951" s="295"/>
      <c r="Y951" s="295"/>
      <c r="Z951" s="295"/>
    </row>
    <row r="952" spans="1:26" ht="12.75" customHeight="1" x14ac:dyDescent="0.25">
      <c r="A952" s="295"/>
      <c r="B952" s="295"/>
      <c r="C952" s="295"/>
      <c r="D952" s="295"/>
      <c r="E952" s="295"/>
      <c r="F952" s="295"/>
      <c r="G952" s="295"/>
      <c r="H952" s="295"/>
      <c r="I952" s="295"/>
      <c r="J952" s="295"/>
      <c r="K952" s="295"/>
      <c r="L952" s="295"/>
      <c r="M952" s="295"/>
      <c r="N952" s="295"/>
      <c r="O952" s="295"/>
      <c r="P952" s="295"/>
      <c r="Q952" s="295"/>
      <c r="R952" s="295"/>
      <c r="S952" s="295"/>
      <c r="T952" s="295"/>
      <c r="U952" s="295"/>
      <c r="V952" s="295"/>
      <c r="W952" s="295"/>
      <c r="X952" s="295"/>
      <c r="Y952" s="295"/>
      <c r="Z952" s="295"/>
    </row>
    <row r="953" spans="1:26" ht="12.75" customHeight="1" x14ac:dyDescent="0.25">
      <c r="A953" s="295"/>
      <c r="B953" s="295"/>
      <c r="C953" s="295"/>
      <c r="D953" s="295"/>
      <c r="E953" s="295"/>
      <c r="F953" s="295"/>
      <c r="G953" s="295"/>
      <c r="H953" s="295"/>
      <c r="I953" s="295"/>
      <c r="J953" s="295"/>
      <c r="K953" s="295"/>
      <c r="L953" s="295"/>
      <c r="M953" s="295"/>
      <c r="N953" s="295"/>
      <c r="O953" s="295"/>
      <c r="P953" s="295"/>
      <c r="Q953" s="295"/>
      <c r="R953" s="295"/>
      <c r="S953" s="295"/>
      <c r="T953" s="295"/>
      <c r="U953" s="295"/>
      <c r="V953" s="295"/>
      <c r="W953" s="295"/>
      <c r="X953" s="295"/>
      <c r="Y953" s="295"/>
      <c r="Z953" s="295"/>
    </row>
    <row r="954" spans="1:26" ht="12.75" customHeight="1" x14ac:dyDescent="0.25">
      <c r="A954" s="295"/>
      <c r="B954" s="295"/>
      <c r="C954" s="295"/>
      <c r="D954" s="295"/>
      <c r="E954" s="295"/>
      <c r="F954" s="295"/>
      <c r="G954" s="295"/>
      <c r="H954" s="295"/>
      <c r="I954" s="295"/>
      <c r="J954" s="295"/>
      <c r="K954" s="295"/>
      <c r="L954" s="295"/>
      <c r="M954" s="295"/>
      <c r="N954" s="295"/>
      <c r="O954" s="295"/>
      <c r="P954" s="295"/>
      <c r="Q954" s="295"/>
      <c r="R954" s="295"/>
      <c r="S954" s="295"/>
      <c r="T954" s="295"/>
      <c r="U954" s="295"/>
      <c r="V954" s="295"/>
      <c r="W954" s="295"/>
      <c r="X954" s="295"/>
      <c r="Y954" s="295"/>
      <c r="Z954" s="295"/>
    </row>
    <row r="955" spans="1:26" ht="12.75" customHeight="1" x14ac:dyDescent="0.25">
      <c r="A955" s="295"/>
      <c r="B955" s="295"/>
      <c r="C955" s="295"/>
      <c r="D955" s="295"/>
      <c r="E955" s="295"/>
      <c r="F955" s="295"/>
      <c r="G955" s="295"/>
      <c r="H955" s="295"/>
      <c r="I955" s="295"/>
      <c r="J955" s="295"/>
      <c r="K955" s="295"/>
      <c r="L955" s="295"/>
      <c r="M955" s="295"/>
      <c r="N955" s="295"/>
      <c r="O955" s="295"/>
      <c r="P955" s="295"/>
      <c r="Q955" s="295"/>
      <c r="R955" s="295"/>
      <c r="S955" s="295"/>
      <c r="T955" s="295"/>
      <c r="U955" s="295"/>
      <c r="V955" s="295"/>
      <c r="W955" s="295"/>
      <c r="X955" s="295"/>
      <c r="Y955" s="295"/>
      <c r="Z955" s="295"/>
    </row>
    <row r="956" spans="1:26" ht="12.75" customHeight="1" x14ac:dyDescent="0.25">
      <c r="A956" s="295"/>
      <c r="B956" s="295"/>
      <c r="C956" s="295"/>
      <c r="D956" s="295"/>
      <c r="E956" s="295"/>
      <c r="F956" s="295"/>
      <c r="G956" s="295"/>
      <c r="H956" s="295"/>
      <c r="I956" s="295"/>
      <c r="J956" s="295"/>
      <c r="K956" s="295"/>
      <c r="L956" s="295"/>
      <c r="M956" s="295"/>
      <c r="N956" s="295"/>
      <c r="O956" s="295"/>
      <c r="P956" s="295"/>
      <c r="Q956" s="295"/>
      <c r="R956" s="295"/>
      <c r="S956" s="295"/>
      <c r="T956" s="295"/>
      <c r="U956" s="295"/>
      <c r="V956" s="295"/>
      <c r="W956" s="295"/>
      <c r="X956" s="295"/>
      <c r="Y956" s="295"/>
      <c r="Z956" s="295"/>
    </row>
    <row r="957" spans="1:26" ht="12.75" customHeight="1" x14ac:dyDescent="0.25">
      <c r="A957" s="295"/>
      <c r="B957" s="295"/>
      <c r="C957" s="295"/>
      <c r="D957" s="295"/>
      <c r="E957" s="295"/>
      <c r="F957" s="295"/>
      <c r="G957" s="295"/>
      <c r="H957" s="295"/>
      <c r="I957" s="295"/>
      <c r="J957" s="295"/>
      <c r="K957" s="295"/>
      <c r="L957" s="295"/>
      <c r="M957" s="295"/>
      <c r="N957" s="295"/>
      <c r="O957" s="295"/>
      <c r="P957" s="295"/>
      <c r="Q957" s="295"/>
      <c r="R957" s="295"/>
      <c r="S957" s="295"/>
      <c r="T957" s="295"/>
      <c r="U957" s="295"/>
      <c r="V957" s="295"/>
      <c r="W957" s="295"/>
      <c r="X957" s="295"/>
      <c r="Y957" s="295"/>
      <c r="Z957" s="295"/>
    </row>
    <row r="958" spans="1:26" ht="12.75" customHeight="1" x14ac:dyDescent="0.25">
      <c r="A958" s="295"/>
      <c r="B958" s="295"/>
      <c r="C958" s="295"/>
      <c r="D958" s="295"/>
      <c r="E958" s="295"/>
      <c r="F958" s="295"/>
      <c r="G958" s="295"/>
      <c r="H958" s="295"/>
      <c r="I958" s="295"/>
      <c r="J958" s="295"/>
      <c r="K958" s="295"/>
      <c r="L958" s="295"/>
      <c r="M958" s="295"/>
      <c r="N958" s="295"/>
      <c r="O958" s="295"/>
      <c r="P958" s="295"/>
      <c r="Q958" s="295"/>
      <c r="R958" s="295"/>
      <c r="S958" s="295"/>
      <c r="T958" s="295"/>
      <c r="U958" s="295"/>
      <c r="V958" s="295"/>
      <c r="W958" s="295"/>
      <c r="X958" s="295"/>
      <c r="Y958" s="295"/>
      <c r="Z958" s="295"/>
    </row>
    <row r="959" spans="1:26" ht="12.75" customHeight="1" x14ac:dyDescent="0.25">
      <c r="A959" s="295"/>
      <c r="B959" s="295"/>
      <c r="C959" s="295"/>
      <c r="D959" s="295"/>
      <c r="E959" s="295"/>
      <c r="F959" s="295"/>
      <c r="G959" s="295"/>
      <c r="H959" s="295"/>
      <c r="I959" s="295"/>
      <c r="J959" s="295"/>
      <c r="K959" s="295"/>
      <c r="L959" s="295"/>
      <c r="M959" s="295"/>
      <c r="N959" s="295"/>
      <c r="O959" s="295"/>
      <c r="P959" s="295"/>
      <c r="Q959" s="295"/>
      <c r="R959" s="295"/>
      <c r="S959" s="295"/>
      <c r="T959" s="295"/>
      <c r="U959" s="295"/>
      <c r="V959" s="295"/>
      <c r="W959" s="295"/>
      <c r="X959" s="295"/>
      <c r="Y959" s="295"/>
      <c r="Z959" s="295"/>
    </row>
    <row r="960" spans="1:26" ht="12.75" customHeight="1" x14ac:dyDescent="0.25">
      <c r="A960" s="295"/>
      <c r="B960" s="295"/>
      <c r="C960" s="295"/>
      <c r="D960" s="295"/>
      <c r="E960" s="295"/>
      <c r="F960" s="295"/>
      <c r="G960" s="295"/>
      <c r="H960" s="295"/>
      <c r="I960" s="295"/>
      <c r="J960" s="295"/>
      <c r="K960" s="295"/>
      <c r="L960" s="295"/>
      <c r="M960" s="295"/>
      <c r="N960" s="295"/>
      <c r="O960" s="295"/>
      <c r="P960" s="295"/>
      <c r="Q960" s="295"/>
      <c r="R960" s="295"/>
      <c r="S960" s="295"/>
      <c r="T960" s="295"/>
      <c r="U960" s="295"/>
      <c r="V960" s="295"/>
      <c r="W960" s="295"/>
      <c r="X960" s="295"/>
      <c r="Y960" s="295"/>
      <c r="Z960" s="295"/>
    </row>
    <row r="961" spans="1:26" ht="12.75" customHeight="1" x14ac:dyDescent="0.25">
      <c r="A961" s="295"/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</row>
    <row r="962" spans="1:26" ht="12.75" customHeight="1" x14ac:dyDescent="0.25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</row>
    <row r="963" spans="1:26" ht="12.75" customHeight="1" x14ac:dyDescent="0.25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</row>
    <row r="964" spans="1:26" ht="12.75" customHeight="1" x14ac:dyDescent="0.25">
      <c r="A964" s="295"/>
      <c r="B964" s="295"/>
      <c r="C964" s="295"/>
      <c r="D964" s="295"/>
      <c r="E964" s="295"/>
      <c r="F964" s="295"/>
      <c r="G964" s="295"/>
      <c r="H964" s="295"/>
      <c r="I964" s="295"/>
      <c r="J964" s="295"/>
      <c r="K964" s="295"/>
      <c r="L964" s="295"/>
      <c r="M964" s="295"/>
      <c r="N964" s="295"/>
      <c r="O964" s="295"/>
      <c r="P964" s="295"/>
      <c r="Q964" s="295"/>
      <c r="R964" s="295"/>
      <c r="S964" s="295"/>
      <c r="T964" s="295"/>
      <c r="U964" s="295"/>
      <c r="V964" s="295"/>
      <c r="W964" s="295"/>
      <c r="X964" s="295"/>
      <c r="Y964" s="295"/>
      <c r="Z964" s="295"/>
    </row>
    <row r="965" spans="1:26" ht="12.75" customHeight="1" x14ac:dyDescent="0.25">
      <c r="A965" s="295"/>
      <c r="B965" s="295"/>
      <c r="C965" s="295"/>
      <c r="D965" s="295"/>
      <c r="E965" s="295"/>
      <c r="F965" s="295"/>
      <c r="G965" s="295"/>
      <c r="H965" s="295"/>
      <c r="I965" s="295"/>
      <c r="J965" s="295"/>
      <c r="K965" s="295"/>
      <c r="L965" s="295"/>
      <c r="M965" s="295"/>
      <c r="N965" s="295"/>
      <c r="O965" s="295"/>
      <c r="P965" s="295"/>
      <c r="Q965" s="295"/>
      <c r="R965" s="295"/>
      <c r="S965" s="295"/>
      <c r="T965" s="295"/>
      <c r="U965" s="295"/>
      <c r="V965" s="295"/>
      <c r="W965" s="295"/>
      <c r="X965" s="295"/>
      <c r="Y965" s="295"/>
      <c r="Z965" s="295"/>
    </row>
    <row r="966" spans="1:26" ht="12.75" customHeight="1" x14ac:dyDescent="0.25">
      <c r="A966" s="295"/>
      <c r="B966" s="295"/>
      <c r="C966" s="295"/>
      <c r="D966" s="295"/>
      <c r="E966" s="295"/>
      <c r="F966" s="295"/>
      <c r="G966" s="295"/>
      <c r="H966" s="295"/>
      <c r="I966" s="295"/>
      <c r="J966" s="295"/>
      <c r="K966" s="295"/>
      <c r="L966" s="295"/>
      <c r="M966" s="295"/>
      <c r="N966" s="295"/>
      <c r="O966" s="295"/>
      <c r="P966" s="295"/>
      <c r="Q966" s="295"/>
      <c r="R966" s="295"/>
      <c r="S966" s="295"/>
      <c r="T966" s="295"/>
      <c r="U966" s="295"/>
      <c r="V966" s="295"/>
      <c r="W966" s="295"/>
      <c r="X966" s="295"/>
      <c r="Y966" s="295"/>
      <c r="Z966" s="295"/>
    </row>
    <row r="967" spans="1:26" ht="12.75" customHeight="1" x14ac:dyDescent="0.25">
      <c r="A967" s="295"/>
      <c r="B967" s="295"/>
      <c r="C967" s="295"/>
      <c r="D967" s="295"/>
      <c r="E967" s="295"/>
      <c r="F967" s="295"/>
      <c r="G967" s="295"/>
      <c r="H967" s="295"/>
      <c r="I967" s="295"/>
      <c r="J967" s="295"/>
      <c r="K967" s="295"/>
      <c r="L967" s="295"/>
      <c r="M967" s="295"/>
      <c r="N967" s="295"/>
      <c r="O967" s="295"/>
      <c r="P967" s="295"/>
      <c r="Q967" s="295"/>
      <c r="R967" s="295"/>
      <c r="S967" s="295"/>
      <c r="T967" s="295"/>
      <c r="U967" s="295"/>
      <c r="V967" s="295"/>
      <c r="W967" s="295"/>
      <c r="X967" s="295"/>
      <c r="Y967" s="295"/>
      <c r="Z967" s="295"/>
    </row>
    <row r="968" spans="1:26" ht="12.75" customHeight="1" x14ac:dyDescent="0.25">
      <c r="A968" s="295"/>
      <c r="B968" s="295"/>
      <c r="C968" s="295"/>
      <c r="D968" s="295"/>
      <c r="E968" s="295"/>
      <c r="F968" s="295"/>
      <c r="G968" s="295"/>
      <c r="H968" s="295"/>
      <c r="I968" s="295"/>
      <c r="J968" s="295"/>
      <c r="K968" s="295"/>
      <c r="L968" s="295"/>
      <c r="M968" s="295"/>
      <c r="N968" s="295"/>
      <c r="O968" s="295"/>
      <c r="P968" s="295"/>
      <c r="Q968" s="295"/>
      <c r="R968" s="295"/>
      <c r="S968" s="295"/>
      <c r="T968" s="295"/>
      <c r="U968" s="295"/>
      <c r="V968" s="295"/>
      <c r="W968" s="295"/>
      <c r="X968" s="295"/>
      <c r="Y968" s="295"/>
      <c r="Z968" s="295"/>
    </row>
    <row r="969" spans="1:26" ht="12.75" customHeight="1" x14ac:dyDescent="0.25">
      <c r="A969" s="295"/>
      <c r="B969" s="295"/>
      <c r="C969" s="295"/>
      <c r="D969" s="295"/>
      <c r="E969" s="295"/>
      <c r="F969" s="295"/>
      <c r="G969" s="295"/>
      <c r="H969" s="295"/>
      <c r="I969" s="295"/>
      <c r="J969" s="295"/>
      <c r="K969" s="295"/>
      <c r="L969" s="295"/>
      <c r="M969" s="295"/>
      <c r="N969" s="295"/>
      <c r="O969" s="295"/>
      <c r="P969" s="295"/>
      <c r="Q969" s="295"/>
      <c r="R969" s="295"/>
      <c r="S969" s="295"/>
      <c r="T969" s="295"/>
      <c r="U969" s="295"/>
      <c r="V969" s="295"/>
      <c r="W969" s="295"/>
      <c r="X969" s="295"/>
      <c r="Y969" s="295"/>
      <c r="Z969" s="295"/>
    </row>
    <row r="970" spans="1:26" ht="12.75" customHeight="1" x14ac:dyDescent="0.25">
      <c r="A970" s="295"/>
      <c r="B970" s="295"/>
      <c r="C970" s="295"/>
      <c r="D970" s="295"/>
      <c r="E970" s="295"/>
      <c r="F970" s="295"/>
      <c r="G970" s="295"/>
      <c r="H970" s="295"/>
      <c r="I970" s="295"/>
      <c r="J970" s="295"/>
      <c r="K970" s="295"/>
      <c r="L970" s="295"/>
      <c r="M970" s="295"/>
      <c r="N970" s="295"/>
      <c r="O970" s="295"/>
      <c r="P970" s="295"/>
      <c r="Q970" s="295"/>
      <c r="R970" s="295"/>
      <c r="S970" s="295"/>
      <c r="T970" s="295"/>
      <c r="U970" s="295"/>
      <c r="V970" s="295"/>
      <c r="W970" s="295"/>
      <c r="X970" s="295"/>
      <c r="Y970" s="295"/>
      <c r="Z970" s="295"/>
    </row>
    <row r="971" spans="1:26" ht="12.75" customHeight="1" x14ac:dyDescent="0.25">
      <c r="A971" s="295"/>
      <c r="B971" s="295"/>
      <c r="C971" s="295"/>
      <c r="D971" s="295"/>
      <c r="E971" s="295"/>
      <c r="F971" s="295"/>
      <c r="G971" s="295"/>
      <c r="H971" s="295"/>
      <c r="I971" s="295"/>
      <c r="J971" s="295"/>
      <c r="K971" s="295"/>
      <c r="L971" s="295"/>
      <c r="M971" s="295"/>
      <c r="N971" s="295"/>
      <c r="O971" s="295"/>
      <c r="P971" s="295"/>
      <c r="Q971" s="295"/>
      <c r="R971" s="295"/>
      <c r="S971" s="295"/>
      <c r="T971" s="295"/>
      <c r="U971" s="295"/>
      <c r="V971" s="295"/>
      <c r="W971" s="295"/>
      <c r="X971" s="295"/>
      <c r="Y971" s="295"/>
      <c r="Z971" s="295"/>
    </row>
    <row r="972" spans="1:26" ht="12.75" customHeight="1" x14ac:dyDescent="0.25">
      <c r="A972" s="295"/>
      <c r="B972" s="295"/>
      <c r="C972" s="295"/>
      <c r="D972" s="295"/>
      <c r="E972" s="295"/>
      <c r="F972" s="295"/>
      <c r="G972" s="295"/>
      <c r="H972" s="295"/>
      <c r="I972" s="295"/>
      <c r="J972" s="295"/>
      <c r="K972" s="295"/>
      <c r="L972" s="295"/>
      <c r="M972" s="295"/>
      <c r="N972" s="295"/>
      <c r="O972" s="295"/>
      <c r="P972" s="295"/>
      <c r="Q972" s="295"/>
      <c r="R972" s="295"/>
      <c r="S972" s="295"/>
      <c r="T972" s="295"/>
      <c r="U972" s="295"/>
      <c r="V972" s="295"/>
      <c r="W972" s="295"/>
      <c r="X972" s="295"/>
      <c r="Y972" s="295"/>
      <c r="Z972" s="295"/>
    </row>
    <row r="973" spans="1:26" ht="12.75" customHeight="1" x14ac:dyDescent="0.25">
      <c r="A973" s="295"/>
      <c r="B973" s="295"/>
      <c r="C973" s="295"/>
      <c r="D973" s="295"/>
      <c r="E973" s="295"/>
      <c r="F973" s="295"/>
      <c r="G973" s="295"/>
      <c r="H973" s="295"/>
      <c r="I973" s="295"/>
      <c r="J973" s="295"/>
      <c r="K973" s="295"/>
      <c r="L973" s="295"/>
      <c r="M973" s="295"/>
      <c r="N973" s="295"/>
      <c r="O973" s="295"/>
      <c r="P973" s="295"/>
      <c r="Q973" s="295"/>
      <c r="R973" s="295"/>
      <c r="S973" s="295"/>
      <c r="T973" s="295"/>
      <c r="U973" s="295"/>
      <c r="V973" s="295"/>
      <c r="W973" s="295"/>
      <c r="X973" s="295"/>
      <c r="Y973" s="295"/>
      <c r="Z973" s="295"/>
    </row>
    <row r="974" spans="1:26" ht="12.75" customHeight="1" x14ac:dyDescent="0.25">
      <c r="A974" s="295"/>
      <c r="B974" s="295"/>
      <c r="C974" s="295"/>
      <c r="D974" s="295"/>
      <c r="E974" s="295"/>
      <c r="F974" s="295"/>
      <c r="G974" s="295"/>
      <c r="H974" s="295"/>
      <c r="I974" s="295"/>
      <c r="J974" s="295"/>
      <c r="K974" s="295"/>
      <c r="L974" s="295"/>
      <c r="M974" s="295"/>
      <c r="N974" s="295"/>
      <c r="O974" s="295"/>
      <c r="P974" s="295"/>
      <c r="Q974" s="295"/>
      <c r="R974" s="295"/>
      <c r="S974" s="295"/>
      <c r="T974" s="295"/>
      <c r="U974" s="295"/>
      <c r="V974" s="295"/>
      <c r="W974" s="295"/>
      <c r="X974" s="295"/>
      <c r="Y974" s="295"/>
      <c r="Z974" s="295"/>
    </row>
    <row r="975" spans="1:26" ht="12.75" customHeight="1" x14ac:dyDescent="0.25">
      <c r="A975" s="295"/>
      <c r="B975" s="295"/>
      <c r="C975" s="295"/>
      <c r="D975" s="295"/>
      <c r="E975" s="295"/>
      <c r="F975" s="295"/>
      <c r="G975" s="295"/>
      <c r="H975" s="295"/>
      <c r="I975" s="295"/>
      <c r="J975" s="295"/>
      <c r="K975" s="295"/>
      <c r="L975" s="295"/>
      <c r="M975" s="295"/>
      <c r="N975" s="295"/>
      <c r="O975" s="295"/>
      <c r="P975" s="295"/>
      <c r="Q975" s="295"/>
      <c r="R975" s="295"/>
      <c r="S975" s="295"/>
      <c r="T975" s="295"/>
      <c r="U975" s="295"/>
      <c r="V975" s="295"/>
      <c r="W975" s="295"/>
      <c r="X975" s="295"/>
      <c r="Y975" s="295"/>
      <c r="Z975" s="295"/>
    </row>
    <row r="976" spans="1:26" ht="12.75" customHeight="1" x14ac:dyDescent="0.25">
      <c r="A976" s="295"/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  <c r="Y976" s="295"/>
      <c r="Z976" s="295"/>
    </row>
    <row r="977" spans="1:26" ht="12.75" customHeight="1" x14ac:dyDescent="0.25">
      <c r="A977" s="295"/>
      <c r="B977" s="295"/>
      <c r="C977" s="295"/>
      <c r="D977" s="295"/>
      <c r="E977" s="295"/>
      <c r="F977" s="295"/>
      <c r="G977" s="295"/>
      <c r="H977" s="295"/>
      <c r="I977" s="295"/>
      <c r="J977" s="295"/>
      <c r="K977" s="295"/>
      <c r="L977" s="295"/>
      <c r="M977" s="295"/>
      <c r="N977" s="295"/>
      <c r="O977" s="295"/>
      <c r="P977" s="295"/>
      <c r="Q977" s="295"/>
      <c r="R977" s="295"/>
      <c r="S977" s="295"/>
      <c r="T977" s="295"/>
      <c r="U977" s="295"/>
      <c r="V977" s="295"/>
      <c r="W977" s="295"/>
      <c r="X977" s="295"/>
      <c r="Y977" s="295"/>
      <c r="Z977" s="295"/>
    </row>
    <row r="978" spans="1:26" ht="12.75" customHeight="1" x14ac:dyDescent="0.25">
      <c r="A978" s="295"/>
      <c r="B978" s="295"/>
      <c r="C978" s="295"/>
      <c r="D978" s="295"/>
      <c r="E978" s="295"/>
      <c r="F978" s="295"/>
      <c r="G978" s="295"/>
      <c r="H978" s="295"/>
      <c r="I978" s="295"/>
      <c r="J978" s="295"/>
      <c r="K978" s="295"/>
      <c r="L978" s="295"/>
      <c r="M978" s="295"/>
      <c r="N978" s="295"/>
      <c r="O978" s="295"/>
      <c r="P978" s="295"/>
      <c r="Q978" s="295"/>
      <c r="R978" s="295"/>
      <c r="S978" s="295"/>
      <c r="T978" s="295"/>
      <c r="U978" s="295"/>
      <c r="V978" s="295"/>
      <c r="W978" s="295"/>
      <c r="X978" s="295"/>
      <c r="Y978" s="295"/>
      <c r="Z978" s="295"/>
    </row>
    <row r="979" spans="1:26" ht="12.75" customHeight="1" x14ac:dyDescent="0.25">
      <c r="A979" s="295"/>
      <c r="B979" s="295"/>
      <c r="C979" s="295"/>
      <c r="D979" s="295"/>
      <c r="E979" s="295"/>
      <c r="F979" s="295"/>
      <c r="G979" s="295"/>
      <c r="H979" s="295"/>
      <c r="I979" s="295"/>
      <c r="J979" s="295"/>
      <c r="K979" s="295"/>
      <c r="L979" s="295"/>
      <c r="M979" s="295"/>
      <c r="N979" s="295"/>
      <c r="O979" s="295"/>
      <c r="P979" s="295"/>
      <c r="Q979" s="295"/>
      <c r="R979" s="295"/>
      <c r="S979" s="295"/>
      <c r="T979" s="295"/>
      <c r="U979" s="295"/>
      <c r="V979" s="295"/>
      <c r="W979" s="295"/>
      <c r="X979" s="295"/>
      <c r="Y979" s="295"/>
      <c r="Z979" s="295"/>
    </row>
    <row r="980" spans="1:26" ht="12.75" customHeight="1" x14ac:dyDescent="0.25">
      <c r="A980" s="295"/>
      <c r="B980" s="295"/>
      <c r="C980" s="295"/>
      <c r="D980" s="295"/>
      <c r="E980" s="295"/>
      <c r="F980" s="295"/>
      <c r="G980" s="295"/>
      <c r="H980" s="295"/>
      <c r="I980" s="295"/>
      <c r="J980" s="295"/>
      <c r="K980" s="295"/>
      <c r="L980" s="295"/>
      <c r="M980" s="295"/>
      <c r="N980" s="295"/>
      <c r="O980" s="295"/>
      <c r="P980" s="295"/>
      <c r="Q980" s="295"/>
      <c r="R980" s="295"/>
      <c r="S980" s="295"/>
      <c r="T980" s="295"/>
      <c r="U980" s="295"/>
      <c r="V980" s="295"/>
      <c r="W980" s="295"/>
      <c r="X980" s="295"/>
      <c r="Y980" s="295"/>
      <c r="Z980" s="295"/>
    </row>
    <row r="981" spans="1:26" ht="12.75" customHeight="1" x14ac:dyDescent="0.25">
      <c r="A981" s="295"/>
      <c r="B981" s="295"/>
      <c r="C981" s="295"/>
      <c r="D981" s="295"/>
      <c r="E981" s="295"/>
      <c r="F981" s="295"/>
      <c r="G981" s="295"/>
      <c r="H981" s="295"/>
      <c r="I981" s="295"/>
      <c r="J981" s="295"/>
      <c r="K981" s="295"/>
      <c r="L981" s="295"/>
      <c r="M981" s="295"/>
      <c r="N981" s="295"/>
      <c r="O981" s="295"/>
      <c r="P981" s="295"/>
      <c r="Q981" s="295"/>
      <c r="R981" s="295"/>
      <c r="S981" s="295"/>
      <c r="T981" s="295"/>
      <c r="U981" s="295"/>
      <c r="V981" s="295"/>
      <c r="W981" s="295"/>
      <c r="X981" s="295"/>
      <c r="Y981" s="295"/>
      <c r="Z981" s="295"/>
    </row>
    <row r="982" spans="1:26" ht="12.75" customHeight="1" x14ac:dyDescent="0.25">
      <c r="A982" s="295"/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</row>
    <row r="983" spans="1:26" ht="12.75" customHeight="1" x14ac:dyDescent="0.25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</row>
    <row r="984" spans="1:26" ht="12.75" customHeight="1" x14ac:dyDescent="0.25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</row>
    <row r="985" spans="1:26" ht="12.75" customHeight="1" x14ac:dyDescent="0.25">
      <c r="A985" s="295"/>
      <c r="B985" s="295"/>
      <c r="C985" s="295"/>
      <c r="D985" s="295"/>
      <c r="E985" s="295"/>
      <c r="F985" s="295"/>
      <c r="G985" s="295"/>
      <c r="H985" s="295"/>
      <c r="I985" s="295"/>
      <c r="J985" s="295"/>
      <c r="K985" s="295"/>
      <c r="L985" s="295"/>
      <c r="M985" s="295"/>
      <c r="N985" s="295"/>
      <c r="O985" s="295"/>
      <c r="P985" s="295"/>
      <c r="Q985" s="295"/>
      <c r="R985" s="295"/>
      <c r="S985" s="295"/>
      <c r="T985" s="295"/>
      <c r="U985" s="295"/>
      <c r="V985" s="295"/>
      <c r="W985" s="295"/>
      <c r="X985" s="295"/>
      <c r="Y985" s="295"/>
      <c r="Z985" s="295"/>
    </row>
    <row r="986" spans="1:26" ht="12.75" customHeight="1" x14ac:dyDescent="0.25">
      <c r="A986" s="295"/>
      <c r="B986" s="295"/>
      <c r="C986" s="295"/>
      <c r="D986" s="295"/>
      <c r="E986" s="295"/>
      <c r="F986" s="295"/>
      <c r="G986" s="295"/>
      <c r="H986" s="295"/>
      <c r="I986" s="295"/>
      <c r="J986" s="295"/>
      <c r="K986" s="295"/>
      <c r="L986" s="295"/>
      <c r="M986" s="295"/>
      <c r="N986" s="295"/>
      <c r="O986" s="295"/>
      <c r="P986" s="295"/>
      <c r="Q986" s="295"/>
      <c r="R986" s="295"/>
      <c r="S986" s="295"/>
      <c r="T986" s="295"/>
      <c r="U986" s="295"/>
      <c r="V986" s="295"/>
      <c r="W986" s="295"/>
      <c r="X986" s="295"/>
      <c r="Y986" s="295"/>
      <c r="Z986" s="295"/>
    </row>
    <row r="987" spans="1:26" ht="12.75" customHeight="1" x14ac:dyDescent="0.25">
      <c r="A987" s="295"/>
      <c r="B987" s="295"/>
      <c r="C987" s="295"/>
      <c r="D987" s="295"/>
      <c r="E987" s="295"/>
      <c r="F987" s="295"/>
      <c r="G987" s="295"/>
      <c r="H987" s="295"/>
      <c r="I987" s="295"/>
      <c r="J987" s="295"/>
      <c r="K987" s="295"/>
      <c r="L987" s="295"/>
      <c r="M987" s="295"/>
      <c r="N987" s="295"/>
      <c r="O987" s="295"/>
      <c r="P987" s="295"/>
      <c r="Q987" s="295"/>
      <c r="R987" s="295"/>
      <c r="S987" s="295"/>
      <c r="T987" s="295"/>
      <c r="U987" s="295"/>
      <c r="V987" s="295"/>
      <c r="W987" s="295"/>
      <c r="X987" s="295"/>
      <c r="Y987" s="295"/>
      <c r="Z987" s="295"/>
    </row>
    <row r="988" spans="1:26" ht="12.75" customHeight="1" x14ac:dyDescent="0.25">
      <c r="A988" s="295"/>
      <c r="B988" s="295"/>
      <c r="C988" s="295"/>
      <c r="D988" s="295"/>
      <c r="E988" s="295"/>
      <c r="F988" s="295"/>
      <c r="G988" s="295"/>
      <c r="H988" s="295"/>
      <c r="I988" s="295"/>
      <c r="J988" s="295"/>
      <c r="K988" s="295"/>
      <c r="L988" s="295"/>
      <c r="M988" s="295"/>
      <c r="N988" s="295"/>
      <c r="O988" s="295"/>
      <c r="P988" s="295"/>
      <c r="Q988" s="295"/>
      <c r="R988" s="295"/>
      <c r="S988" s="295"/>
      <c r="T988" s="295"/>
      <c r="U988" s="295"/>
      <c r="V988" s="295"/>
      <c r="W988" s="295"/>
      <c r="X988" s="295"/>
      <c r="Y988" s="295"/>
      <c r="Z988" s="295"/>
    </row>
    <row r="989" spans="1:26" ht="12.75" customHeight="1" x14ac:dyDescent="0.25">
      <c r="A989" s="295"/>
      <c r="B989" s="295"/>
      <c r="C989" s="295"/>
      <c r="D989" s="295"/>
      <c r="E989" s="295"/>
      <c r="F989" s="295"/>
      <c r="G989" s="295"/>
      <c r="H989" s="295"/>
      <c r="I989" s="295"/>
      <c r="J989" s="295"/>
      <c r="K989" s="295"/>
      <c r="L989" s="295"/>
      <c r="M989" s="295"/>
      <c r="N989" s="295"/>
      <c r="O989" s="295"/>
      <c r="P989" s="295"/>
      <c r="Q989" s="295"/>
      <c r="R989" s="295"/>
      <c r="S989" s="295"/>
      <c r="T989" s="295"/>
      <c r="U989" s="295"/>
      <c r="V989" s="295"/>
      <c r="W989" s="295"/>
      <c r="X989" s="295"/>
      <c r="Y989" s="295"/>
      <c r="Z989" s="295"/>
    </row>
    <row r="990" spans="1:26" ht="12.75" customHeight="1" x14ac:dyDescent="0.25">
      <c r="A990" s="295"/>
      <c r="B990" s="295"/>
      <c r="C990" s="295"/>
      <c r="D990" s="295"/>
      <c r="E990" s="295"/>
      <c r="F990" s="295"/>
      <c r="G990" s="295"/>
      <c r="H990" s="295"/>
      <c r="I990" s="295"/>
      <c r="J990" s="295"/>
      <c r="K990" s="295"/>
      <c r="L990" s="295"/>
      <c r="M990" s="295"/>
      <c r="N990" s="295"/>
      <c r="O990" s="295"/>
      <c r="P990" s="295"/>
      <c r="Q990" s="295"/>
      <c r="R990" s="295"/>
      <c r="S990" s="295"/>
      <c r="T990" s="295"/>
      <c r="U990" s="295"/>
      <c r="V990" s="295"/>
      <c r="W990" s="295"/>
      <c r="X990" s="295"/>
      <c r="Y990" s="295"/>
      <c r="Z990" s="295"/>
    </row>
    <row r="991" spans="1:26" ht="12.75" customHeight="1" x14ac:dyDescent="0.25">
      <c r="A991" s="295"/>
      <c r="B991" s="295"/>
      <c r="C991" s="295"/>
      <c r="D991" s="295"/>
      <c r="E991" s="295"/>
      <c r="F991" s="295"/>
      <c r="G991" s="295"/>
      <c r="H991" s="295"/>
      <c r="I991" s="295"/>
      <c r="J991" s="295"/>
      <c r="K991" s="295"/>
      <c r="L991" s="295"/>
      <c r="M991" s="295"/>
      <c r="N991" s="295"/>
      <c r="O991" s="295"/>
      <c r="P991" s="295"/>
      <c r="Q991" s="295"/>
      <c r="R991" s="295"/>
      <c r="S991" s="295"/>
      <c r="T991" s="295"/>
      <c r="U991" s="295"/>
      <c r="V991" s="295"/>
      <c r="W991" s="295"/>
      <c r="X991" s="295"/>
      <c r="Y991" s="295"/>
      <c r="Z991" s="295"/>
    </row>
    <row r="992" spans="1:26" ht="12.75" customHeight="1" x14ac:dyDescent="0.25">
      <c r="A992" s="295"/>
      <c r="B992" s="295"/>
      <c r="C992" s="295"/>
      <c r="D992" s="295"/>
      <c r="E992" s="295"/>
      <c r="F992" s="295"/>
      <c r="G992" s="295"/>
      <c r="H992" s="295"/>
      <c r="I992" s="295"/>
      <c r="J992" s="295"/>
      <c r="K992" s="295"/>
      <c r="L992" s="295"/>
      <c r="M992" s="295"/>
      <c r="N992" s="295"/>
      <c r="O992" s="295"/>
      <c r="P992" s="295"/>
      <c r="Q992" s="295"/>
      <c r="R992" s="295"/>
      <c r="S992" s="295"/>
      <c r="T992" s="295"/>
      <c r="U992" s="295"/>
      <c r="V992" s="295"/>
      <c r="W992" s="295"/>
      <c r="X992" s="295"/>
      <c r="Y992" s="295"/>
      <c r="Z992" s="295"/>
    </row>
    <row r="993" spans="1:26" ht="12.75" customHeight="1" x14ac:dyDescent="0.25">
      <c r="A993" s="295"/>
      <c r="B993" s="295"/>
      <c r="C993" s="295"/>
      <c r="D993" s="295"/>
      <c r="E993" s="295"/>
      <c r="F993" s="295"/>
      <c r="G993" s="295"/>
      <c r="H993" s="295"/>
      <c r="I993" s="295"/>
      <c r="J993" s="295"/>
      <c r="K993" s="295"/>
      <c r="L993" s="295"/>
      <c r="M993" s="295"/>
      <c r="N993" s="295"/>
      <c r="O993" s="295"/>
      <c r="P993" s="295"/>
      <c r="Q993" s="295"/>
      <c r="R993" s="295"/>
      <c r="S993" s="295"/>
      <c r="T993" s="295"/>
      <c r="U993" s="295"/>
      <c r="V993" s="295"/>
      <c r="W993" s="295"/>
      <c r="X993" s="295"/>
      <c r="Y993" s="295"/>
      <c r="Z993" s="295"/>
    </row>
    <row r="994" spans="1:26" ht="12.75" customHeight="1" x14ac:dyDescent="0.25">
      <c r="A994" s="295"/>
      <c r="B994" s="295"/>
      <c r="C994" s="295"/>
      <c r="D994" s="295"/>
      <c r="E994" s="295"/>
      <c r="F994" s="295"/>
      <c r="G994" s="295"/>
      <c r="H994" s="295"/>
      <c r="I994" s="295"/>
      <c r="J994" s="295"/>
      <c r="K994" s="295"/>
      <c r="L994" s="295"/>
      <c r="M994" s="295"/>
      <c r="N994" s="295"/>
      <c r="O994" s="295"/>
      <c r="P994" s="295"/>
      <c r="Q994" s="295"/>
      <c r="R994" s="295"/>
      <c r="S994" s="295"/>
      <c r="T994" s="295"/>
      <c r="U994" s="295"/>
      <c r="V994" s="295"/>
      <c r="W994" s="295"/>
      <c r="X994" s="295"/>
      <c r="Y994" s="295"/>
      <c r="Z994" s="295"/>
    </row>
    <row r="995" spans="1:26" ht="12.75" customHeight="1" x14ac:dyDescent="0.25">
      <c r="A995" s="295"/>
      <c r="B995" s="295"/>
      <c r="C995" s="295"/>
      <c r="D995" s="295"/>
      <c r="E995" s="295"/>
      <c r="F995" s="295"/>
      <c r="G995" s="295"/>
      <c r="H995" s="295"/>
      <c r="I995" s="295"/>
      <c r="J995" s="295"/>
      <c r="K995" s="295"/>
      <c r="L995" s="295"/>
      <c r="M995" s="295"/>
      <c r="N995" s="295"/>
      <c r="O995" s="295"/>
      <c r="P995" s="295"/>
      <c r="Q995" s="295"/>
      <c r="R995" s="295"/>
      <c r="S995" s="295"/>
      <c r="T995" s="295"/>
      <c r="U995" s="295"/>
      <c r="V995" s="295"/>
      <c r="W995" s="295"/>
      <c r="X995" s="295"/>
      <c r="Y995" s="295"/>
      <c r="Z995" s="295"/>
    </row>
    <row r="996" spans="1:26" ht="12.75" customHeight="1" x14ac:dyDescent="0.25">
      <c r="A996" s="295"/>
      <c r="B996" s="295"/>
      <c r="C996" s="295"/>
      <c r="D996" s="295"/>
      <c r="E996" s="295"/>
      <c r="F996" s="295"/>
      <c r="G996" s="295"/>
      <c r="H996" s="295"/>
      <c r="I996" s="295"/>
      <c r="J996" s="295"/>
      <c r="K996" s="295"/>
      <c r="L996" s="295"/>
      <c r="M996" s="295"/>
      <c r="N996" s="295"/>
      <c r="O996" s="295"/>
      <c r="P996" s="295"/>
      <c r="Q996" s="295"/>
      <c r="R996" s="295"/>
      <c r="S996" s="295"/>
      <c r="T996" s="295"/>
      <c r="U996" s="295"/>
      <c r="V996" s="295"/>
      <c r="W996" s="295"/>
      <c r="X996" s="295"/>
      <c r="Y996" s="295"/>
      <c r="Z996" s="295"/>
    </row>
    <row r="997" spans="1:26" ht="12.75" customHeight="1" x14ac:dyDescent="0.25">
      <c r="A997" s="295"/>
      <c r="B997" s="295"/>
      <c r="C997" s="295"/>
      <c r="D997" s="295"/>
      <c r="E997" s="295"/>
      <c r="F997" s="295"/>
      <c r="G997" s="295"/>
      <c r="H997" s="295"/>
      <c r="I997" s="295"/>
      <c r="J997" s="295"/>
      <c r="K997" s="295"/>
      <c r="L997" s="295"/>
      <c r="M997" s="295"/>
      <c r="N997" s="295"/>
      <c r="O997" s="295"/>
      <c r="P997" s="295"/>
      <c r="Q997" s="295"/>
      <c r="R997" s="295"/>
      <c r="S997" s="295"/>
      <c r="T997" s="295"/>
      <c r="U997" s="295"/>
      <c r="V997" s="295"/>
      <c r="W997" s="295"/>
      <c r="X997" s="295"/>
      <c r="Y997" s="295"/>
      <c r="Z997" s="295"/>
    </row>
    <row r="998" spans="1:26" ht="12.75" customHeight="1" x14ac:dyDescent="0.25">
      <c r="A998" s="295"/>
      <c r="B998" s="295"/>
      <c r="C998" s="295"/>
      <c r="D998" s="295"/>
      <c r="E998" s="295"/>
      <c r="F998" s="295"/>
      <c r="G998" s="295"/>
      <c r="H998" s="295"/>
      <c r="I998" s="295"/>
      <c r="J998" s="295"/>
      <c r="K998" s="295"/>
      <c r="L998" s="295"/>
      <c r="M998" s="295"/>
      <c r="N998" s="295"/>
      <c r="O998" s="295"/>
      <c r="P998" s="295"/>
      <c r="Q998" s="295"/>
      <c r="R998" s="295"/>
      <c r="S998" s="295"/>
      <c r="T998" s="295"/>
      <c r="U998" s="295"/>
      <c r="V998" s="295"/>
      <c r="W998" s="295"/>
      <c r="X998" s="295"/>
      <c r="Y998" s="295"/>
      <c r="Z998" s="295"/>
    </row>
    <row r="999" spans="1:26" ht="12.75" customHeight="1" x14ac:dyDescent="0.25">
      <c r="A999" s="295"/>
      <c r="B999" s="295"/>
      <c r="C999" s="295"/>
      <c r="D999" s="295"/>
      <c r="E999" s="295"/>
      <c r="F999" s="295"/>
      <c r="G999" s="295"/>
      <c r="H999" s="295"/>
      <c r="I999" s="295"/>
      <c r="J999" s="295"/>
      <c r="K999" s="295"/>
      <c r="L999" s="295"/>
      <c r="M999" s="295"/>
      <c r="N999" s="295"/>
      <c r="O999" s="295"/>
      <c r="P999" s="295"/>
      <c r="Q999" s="295"/>
      <c r="R999" s="295"/>
      <c r="S999" s="295"/>
      <c r="T999" s="295"/>
      <c r="U999" s="295"/>
      <c r="V999" s="295"/>
      <c r="W999" s="295"/>
      <c r="X999" s="295"/>
      <c r="Y999" s="295"/>
      <c r="Z999" s="295"/>
    </row>
    <row r="1000" spans="1:26" ht="12.75" customHeight="1" x14ac:dyDescent="0.25">
      <c r="A1000" s="295"/>
      <c r="B1000" s="295"/>
      <c r="C1000" s="295"/>
      <c r="D1000" s="295"/>
      <c r="E1000" s="295"/>
      <c r="F1000" s="295"/>
      <c r="G1000" s="295"/>
      <c r="H1000" s="295"/>
      <c r="I1000" s="295"/>
      <c r="J1000" s="295"/>
      <c r="K1000" s="295"/>
      <c r="L1000" s="295"/>
      <c r="M1000" s="295"/>
      <c r="N1000" s="295"/>
      <c r="O1000" s="295"/>
      <c r="P1000" s="295"/>
      <c r="Q1000" s="295"/>
      <c r="R1000" s="295"/>
      <c r="S1000" s="295"/>
      <c r="T1000" s="295"/>
      <c r="U1000" s="295"/>
      <c r="V1000" s="295"/>
      <c r="W1000" s="295"/>
      <c r="X1000" s="295"/>
      <c r="Y1000" s="295"/>
      <c r="Z1000" s="295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2D69B"/>
    <pageSetUpPr fitToPage="1"/>
  </sheetPr>
  <dimension ref="A1:Z1000"/>
  <sheetViews>
    <sheetView showGridLines="0" workbookViewId="0">
      <pane xSplit="2" ySplit="4" topLeftCell="C32" activePane="bottomRight" state="frozen"/>
      <selection pane="topRight" activeCell="C1" sqref="C1"/>
      <selection pane="bottomLeft" activeCell="A5" sqref="A5"/>
      <selection pane="bottomRight" activeCell="G46" sqref="G46"/>
    </sheetView>
  </sheetViews>
  <sheetFormatPr defaultColWidth="12.54296875" defaultRowHeight="15" customHeight="1" x14ac:dyDescent="0.25"/>
  <cols>
    <col min="1" max="1" width="7.453125" customWidth="1"/>
    <col min="2" max="2" width="25.54296875" customWidth="1"/>
    <col min="3" max="14" width="12.453125" customWidth="1"/>
    <col min="15" max="16" width="12" customWidth="1"/>
    <col min="17" max="26" width="9.1796875" customWidth="1"/>
  </cols>
  <sheetData>
    <row r="1" spans="1:26" ht="28.5" customHeight="1" x14ac:dyDescent="0.25">
      <c r="A1" s="408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295"/>
      <c r="R1" s="295"/>
      <c r="S1" s="295"/>
      <c r="T1" s="295"/>
      <c r="U1" s="295"/>
      <c r="V1" s="295"/>
      <c r="W1" s="295"/>
      <c r="X1" s="295"/>
      <c r="Y1" s="295"/>
      <c r="Z1" s="295"/>
    </row>
    <row r="2" spans="1:26" ht="18.75" customHeight="1" x14ac:dyDescent="0.25">
      <c r="A2" s="408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8.75" customHeight="1" x14ac:dyDescent="0.25">
      <c r="A3" s="429" t="s">
        <v>395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4" spans="1:26" ht="30" customHeight="1" x14ac:dyDescent="0.25">
      <c r="A4" s="296"/>
      <c r="B4" s="296"/>
      <c r="C4" s="297">
        <f>Resumo!C4</f>
        <v>45292</v>
      </c>
      <c r="D4" s="297">
        <f>Resumo!D4</f>
        <v>45323</v>
      </c>
      <c r="E4" s="297">
        <f>Resumo!E4</f>
        <v>45352</v>
      </c>
      <c r="F4" s="297">
        <f>Resumo!F4</f>
        <v>45383</v>
      </c>
      <c r="G4" s="297">
        <f>Resumo!G4</f>
        <v>45413</v>
      </c>
      <c r="H4" s="297">
        <f>Resumo!H4</f>
        <v>45444</v>
      </c>
      <c r="I4" s="297">
        <f>Resumo!I4</f>
        <v>45474</v>
      </c>
      <c r="J4" s="297">
        <f>Resumo!J4</f>
        <v>45505</v>
      </c>
      <c r="K4" s="297">
        <f>Resumo!K4</f>
        <v>45536</v>
      </c>
      <c r="L4" s="297">
        <f>Resumo!L4</f>
        <v>45566</v>
      </c>
      <c r="M4" s="297">
        <f>Resumo!M4</f>
        <v>45597</v>
      </c>
      <c r="N4" s="297">
        <f>Resumo!N4</f>
        <v>45627</v>
      </c>
      <c r="O4" s="298" t="s">
        <v>138</v>
      </c>
      <c r="P4" s="299" t="s">
        <v>146</v>
      </c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ht="23.25" customHeight="1" x14ac:dyDescent="0.25">
      <c r="A5" s="243">
        <v>1</v>
      </c>
      <c r="B5" s="243" t="s">
        <v>76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6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ht="23.25" customHeight="1" x14ac:dyDescent="0.25">
      <c r="A6" s="307" t="s">
        <v>77</v>
      </c>
      <c r="B6" s="308" t="s">
        <v>78</v>
      </c>
      <c r="C6" s="309">
        <f>SUMPRODUCT(('Diário 1º PA'!$E$4:$E$2007='Analítico Cp.'!$B6)*('Diário 1º PA'!$C$4:$C$2007&gt;=C$4)*('Diário 1º PA'!$C$4:$C$2007&lt;=EOMONTH(C$4,0))*('Diário 1º PA'!$F$4:$F$2007))
+SUMPRODUCT(('Diário 2º PA'!$E$4:$E$1978='Analítico Cp.'!$B6)*('Diário 2º PA'!$C$4:$C$1978&gt;=C$4)*('Diário 2º PA'!$C$4:$C$1978&lt;=EOMONTH(C$4,0))*('Diário 2º PA'!$F$4:$F$1978))
+SUMPRODUCT(('Diário 3º PA'!$E$4:$E$1994='Analítico Cp.'!$B6)*('Diário 3º PA'!$C$4:$C$1994&gt;=C$4)*('Diário 3º PA'!$C$4:$C$1994&lt;=EOMONTH(C$4,0))*('Diário 3º PA'!$F$4:$F$1994))
+SUMPRODUCT(('Diário 4º PA'!$E$4:$E$2000='Analítico Cp.'!$B6)*('Diário 4º PA'!$C$4:$C$2000&gt;=C$4)*('Diário 4º PA'!$C$4:$C$2000&lt;=EOMONTH(C$4,0))*('Diário 4º PA'!$F$4:$F$2000))
+SUMPRODUCT(('Comp.'!$D$5:$D$485=$B6)*('Comp.'!$B$5:$B$485&gt;=C$4)*('Comp.'!$B$5:$B$485&lt;=EOMONTH(C$4,0))*('Comp.'!$E$5:$E$485))</f>
        <v>0</v>
      </c>
      <c r="D6" s="309">
        <f>SUMPRODUCT(('Diário 1º PA'!$E$4:$E$2007='Analítico Cp.'!$B6)*('Diário 1º PA'!$C$4:$C$2007&gt;=D$4)*('Diário 1º PA'!$C$4:$C$2007&lt;=EOMONTH(D$4,0))*('Diário 1º PA'!$F$4:$F$2007))
+SUMPRODUCT(('Diário 2º PA'!$E$4:$E$1978='Analítico Cp.'!$B6)*('Diário 2º PA'!$C$4:$C$1978&gt;=D$4)*('Diário 2º PA'!$C$4:$C$1978&lt;=EOMONTH(D$4,0))*('Diário 2º PA'!$F$4:$F$1978))
+SUMPRODUCT(('Diário 3º PA'!$E$4:$E$1994='Analítico Cp.'!$B6)*('Diário 3º PA'!$C$4:$C$1994&gt;=D$4)*('Diário 3º PA'!$C$4:$C$1994&lt;=EOMONTH(D$4,0))*('Diário 3º PA'!$F$4:$F$1994))
+SUMPRODUCT(('Diário 4º PA'!$E$4:$E$2000='Analítico Cp.'!$B6)*('Diário 4º PA'!$C$4:$C$2000&gt;=D$4)*('Diário 4º PA'!$C$4:$C$2000&lt;=EOMONTH(D$4,0))*('Diário 4º PA'!$F$4:$F$2000))
+SUMPRODUCT(('Comp.'!$D$5:$D$485=$B6)*('Comp.'!$B$5:$B$485&gt;=D$4)*('Comp.'!$B$5:$B$485&lt;=EOMONTH(D$4,0))*('Comp.'!$E$5:$E$485))</f>
        <v>15842413.08</v>
      </c>
      <c r="E6" s="309">
        <f>SUMPRODUCT(('Diário 1º PA'!$E$4:$E$2007='Analítico Cp.'!$B6)*('Diário 1º PA'!$C$4:$C$2007&gt;=E$4)*('Diário 1º PA'!$C$4:$C$2007&lt;=EOMONTH(E$4,0))*('Diário 1º PA'!$F$4:$F$2007))
+SUMPRODUCT(('Diário 2º PA'!$E$4:$E$1978='Analítico Cp.'!$B6)*('Diário 2º PA'!$C$4:$C$1978&gt;=E$4)*('Diário 2º PA'!$C$4:$C$1978&lt;=EOMONTH(E$4,0))*('Diário 2º PA'!$F$4:$F$1978))
+SUMPRODUCT(('Diário 3º PA'!$E$4:$E$1994='Analítico Cp.'!$B6)*('Diário 3º PA'!$C$4:$C$1994&gt;=E$4)*('Diário 3º PA'!$C$4:$C$1994&lt;=EOMONTH(E$4,0))*('Diário 3º PA'!$F$4:$F$1994))
+SUMPRODUCT(('Diário 4º PA'!$E$4:$E$2000='Analítico Cp.'!$B6)*('Diário 4º PA'!$C$4:$C$2000&gt;=E$4)*('Diário 4º PA'!$C$4:$C$2000&lt;=EOMONTH(E$4,0))*('Diário 4º PA'!$F$4:$F$2000))
+SUMPRODUCT(('Comp.'!$D$5:$D$485=$B6)*('Comp.'!$B$5:$B$485&gt;=E$4)*('Comp.'!$B$5:$B$485&lt;=EOMONTH(E$4,0))*('Comp.'!$E$5:$E$485))</f>
        <v>0</v>
      </c>
      <c r="F6" s="309">
        <f>SUMPRODUCT(('Diário 1º PA'!$E$4:$E$2007='Analítico Cp.'!$B6)*('Diário 1º PA'!$C$4:$C$2007&gt;=F$4)*('Diário 1º PA'!$C$4:$C$2007&lt;=EOMONTH(F$4,0))*('Diário 1º PA'!$F$4:$F$2007))
+SUMPRODUCT(('Diário 2º PA'!$E$4:$E$1978='Analítico Cp.'!$B6)*('Diário 2º PA'!$C$4:$C$1978&gt;=F$4)*('Diário 2º PA'!$C$4:$C$1978&lt;=EOMONTH(F$4,0))*('Diário 2º PA'!$F$4:$F$1978))
+SUMPRODUCT(('Diário 3º PA'!$E$4:$E$1994='Analítico Cp.'!$B6)*('Diário 3º PA'!$C$4:$C$1994&gt;=F$4)*('Diário 3º PA'!$C$4:$C$1994&lt;=EOMONTH(F$4,0))*('Diário 3º PA'!$F$4:$F$1994))
+SUMPRODUCT(('Diário 4º PA'!$E$4:$E$2000='Analítico Cp.'!$B6)*('Diário 4º PA'!$C$4:$C$2000&gt;=F$4)*('Diário 4º PA'!$C$4:$C$2000&lt;=EOMONTH(F$4,0))*('Diário 4º PA'!$F$4:$F$2000))
+SUMPRODUCT(('Comp.'!$D$5:$D$485=$B6)*('Comp.'!$B$5:$B$485&gt;=F$4)*('Comp.'!$B$5:$B$485&lt;=EOMONTH(F$4,0))*('Comp.'!$E$5:$E$485))</f>
        <v>0</v>
      </c>
      <c r="G6" s="309">
        <f>SUMPRODUCT(('Diário 1º PA'!$E$4:$E$2007='Analítico Cp.'!$B6)*('Diário 1º PA'!$C$4:$C$2007&gt;=G$4)*('Diário 1º PA'!$C$4:$C$2007&lt;=EOMONTH(G$4,0))*('Diário 1º PA'!$F$4:$F$2007))
+SUMPRODUCT(('Diário 2º PA'!$E$4:$E$1978='Analítico Cp.'!$B6)*('Diário 2º PA'!$C$4:$C$1978&gt;=G$4)*('Diário 2º PA'!$C$4:$C$1978&lt;=EOMONTH(G$4,0))*('Diário 2º PA'!$F$4:$F$1978))
+SUMPRODUCT(('Diário 3º PA'!$E$4:$E$1994='Analítico Cp.'!$B6)*('Diário 3º PA'!$C$4:$C$1994&gt;=G$4)*('Diário 3º PA'!$C$4:$C$1994&lt;=EOMONTH(G$4,0))*('Diário 3º PA'!$F$4:$F$1994))
+SUMPRODUCT(('Diário 4º PA'!$E$4:$E$2000='Analítico Cp.'!$B6)*('Diário 4º PA'!$C$4:$C$2000&gt;=G$4)*('Diário 4º PA'!$C$4:$C$2000&lt;=EOMONTH(G$4,0))*('Diário 4º PA'!$F$4:$F$2000))
+SUMPRODUCT(('Comp.'!$D$5:$D$485=$B6)*('Comp.'!$B$5:$B$485&gt;=G$4)*('Comp.'!$B$5:$B$485&lt;=EOMONTH(G$4,0))*('Comp.'!$E$5:$E$485))</f>
        <v>0</v>
      </c>
      <c r="H6" s="309">
        <f>SUMPRODUCT(('Diário 1º PA'!$E$4:$E$2007='Analítico Cp.'!$B6)*('Diário 1º PA'!$C$4:$C$2007&gt;=H$4)*('Diário 1º PA'!$C$4:$C$2007&lt;=EOMONTH(H$4,0))*('Diário 1º PA'!$F$4:$F$2007))
+SUMPRODUCT(('Diário 2º PA'!$E$4:$E$1978='Analítico Cp.'!$B6)*('Diário 2º PA'!$C$4:$C$1978&gt;=H$4)*('Diário 2º PA'!$C$4:$C$1978&lt;=EOMONTH(H$4,0))*('Diário 2º PA'!$F$4:$F$1978))
+SUMPRODUCT(('Diário 3º PA'!$E$4:$E$1994='Analítico Cp.'!$B6)*('Diário 3º PA'!$C$4:$C$1994&gt;=H$4)*('Diário 3º PA'!$C$4:$C$1994&lt;=EOMONTH(H$4,0))*('Diário 3º PA'!$F$4:$F$1994))
+SUMPRODUCT(('Diário 4º PA'!$E$4:$E$2000='Analítico Cp.'!$B6)*('Diário 4º PA'!$C$4:$C$2000&gt;=H$4)*('Diário 4º PA'!$C$4:$C$2000&lt;=EOMONTH(H$4,0))*('Diário 4º PA'!$F$4:$F$2000))
+SUMPRODUCT(('Comp.'!$D$5:$D$485=$B6)*('Comp.'!$B$5:$B$485&gt;=H$4)*('Comp.'!$B$5:$B$485&lt;=EOMONTH(H$4,0))*('Comp.'!$E$5:$E$485))</f>
        <v>0</v>
      </c>
      <c r="I6" s="309">
        <f>SUMPRODUCT(('Diário 1º PA'!$E$4:$E$2007='Analítico Cp.'!$B6)*('Diário 1º PA'!$C$4:$C$2007&gt;=I$4)*('Diário 1º PA'!$C$4:$C$2007&lt;=EOMONTH(I$4,0))*('Diário 1º PA'!$F$4:$F$2007))
+SUMPRODUCT(('Diário 2º PA'!$E$4:$E$1978='Analítico Cp.'!$B6)*('Diário 2º PA'!$C$4:$C$1978&gt;=I$4)*('Diário 2º PA'!$C$4:$C$1978&lt;=EOMONTH(I$4,0))*('Diário 2º PA'!$F$4:$F$1978))
+SUMPRODUCT(('Diário 3º PA'!$E$4:$E$1994='Analítico Cp.'!$B6)*('Diário 3º PA'!$C$4:$C$1994&gt;=I$4)*('Diário 3º PA'!$C$4:$C$1994&lt;=EOMONTH(I$4,0))*('Diário 3º PA'!$F$4:$F$1994))
+SUMPRODUCT(('Diário 4º PA'!$E$4:$E$2000='Analítico Cp.'!$B6)*('Diário 4º PA'!$C$4:$C$2000&gt;=I$4)*('Diário 4º PA'!$C$4:$C$2000&lt;=EOMONTH(I$4,0))*('Diário 4º PA'!$F$4:$F$2000))
+SUMPRODUCT(('Comp.'!$D$5:$D$485=$B6)*('Comp.'!$B$5:$B$485&gt;=I$4)*('Comp.'!$B$5:$B$485&lt;=EOMONTH(I$4,0))*('Comp.'!$E$5:$E$485))</f>
        <v>0</v>
      </c>
      <c r="J6" s="309">
        <f>SUMPRODUCT(('Diário 1º PA'!$E$4:$E$2007='Analítico Cp.'!$B6)*('Diário 1º PA'!$C$4:$C$2007&gt;=J$4)*('Diário 1º PA'!$C$4:$C$2007&lt;=EOMONTH(J$4,0))*('Diário 1º PA'!$F$4:$F$2007))
+SUMPRODUCT(('Diário 2º PA'!$E$4:$E$1978='Analítico Cp.'!$B6)*('Diário 2º PA'!$C$4:$C$1978&gt;=J$4)*('Diário 2º PA'!$C$4:$C$1978&lt;=EOMONTH(J$4,0))*('Diário 2º PA'!$F$4:$F$1978))
+SUMPRODUCT(('Diário 3º PA'!$E$4:$E$1994='Analítico Cp.'!$B6)*('Diário 3º PA'!$C$4:$C$1994&gt;=J$4)*('Diário 3º PA'!$C$4:$C$1994&lt;=EOMONTH(J$4,0))*('Diário 3º PA'!$F$4:$F$1994))
+SUMPRODUCT(('Diário 4º PA'!$E$4:$E$2000='Analítico Cp.'!$B6)*('Diário 4º PA'!$C$4:$C$2000&gt;=J$4)*('Diário 4º PA'!$C$4:$C$2000&lt;=EOMONTH(J$4,0))*('Diário 4º PA'!$F$4:$F$2000))
+SUMPRODUCT(('Comp.'!$D$5:$D$485=$B6)*('Comp.'!$B$5:$B$485&gt;=J$4)*('Comp.'!$B$5:$B$485&lt;=EOMONTH(J$4,0))*('Comp.'!$E$5:$E$485))</f>
        <v>0</v>
      </c>
      <c r="K6" s="309">
        <f>SUMPRODUCT(('Diário 1º PA'!$E$4:$E$2007='Analítico Cp.'!$B6)*('Diário 1º PA'!$C$4:$C$2007&gt;=K$4)*('Diário 1º PA'!$C$4:$C$2007&lt;=EOMONTH(K$4,0))*('Diário 1º PA'!$F$4:$F$2007))
+SUMPRODUCT(('Diário 2º PA'!$E$4:$E$1978='Analítico Cp.'!$B6)*('Diário 2º PA'!$C$4:$C$1978&gt;=K$4)*('Diário 2º PA'!$C$4:$C$1978&lt;=EOMONTH(K$4,0))*('Diário 2º PA'!$F$4:$F$1978))
+SUMPRODUCT(('Diário 3º PA'!$E$4:$E$1994='Analítico Cp.'!$B6)*('Diário 3º PA'!$C$4:$C$1994&gt;=K$4)*('Diário 3º PA'!$C$4:$C$1994&lt;=EOMONTH(K$4,0))*('Diário 3º PA'!$F$4:$F$1994))
+SUMPRODUCT(('Diário 4º PA'!$E$4:$E$2000='Analítico Cp.'!$B6)*('Diário 4º PA'!$C$4:$C$2000&gt;=K$4)*('Diário 4º PA'!$C$4:$C$2000&lt;=EOMONTH(K$4,0))*('Diário 4º PA'!$F$4:$F$2000))
+SUMPRODUCT(('Comp.'!$D$5:$D$485=$B6)*('Comp.'!$B$5:$B$485&gt;=K$4)*('Comp.'!$B$5:$B$485&lt;=EOMONTH(K$4,0))*('Comp.'!$E$5:$E$485))</f>
        <v>0</v>
      </c>
      <c r="L6" s="309">
        <f>SUMPRODUCT(('Diário 1º PA'!$E$4:$E$2007='Analítico Cp.'!$B6)*('Diário 1º PA'!$C$4:$C$2007&gt;=L$4)*('Diário 1º PA'!$C$4:$C$2007&lt;=EOMONTH(L$4,0))*('Diário 1º PA'!$F$4:$F$2007))
+SUMPRODUCT(('Diário 2º PA'!$E$4:$E$1978='Analítico Cp.'!$B6)*('Diário 2º PA'!$C$4:$C$1978&gt;=L$4)*('Diário 2º PA'!$C$4:$C$1978&lt;=EOMONTH(L$4,0))*('Diário 2º PA'!$F$4:$F$1978))
+SUMPRODUCT(('Diário 3º PA'!$E$4:$E$1994='Analítico Cp.'!$B6)*('Diário 3º PA'!$C$4:$C$1994&gt;=L$4)*('Diário 3º PA'!$C$4:$C$1994&lt;=EOMONTH(L$4,0))*('Diário 3º PA'!$F$4:$F$1994))
+SUMPRODUCT(('Diário 4º PA'!$E$4:$E$2000='Analítico Cp.'!$B6)*('Diário 4º PA'!$C$4:$C$2000&gt;=L$4)*('Diário 4º PA'!$C$4:$C$2000&lt;=EOMONTH(L$4,0))*('Diário 4º PA'!$F$4:$F$2000))
+SUMPRODUCT(('Comp.'!$D$5:$D$485=$B6)*('Comp.'!$B$5:$B$485&gt;=L$4)*('Comp.'!$B$5:$B$485&lt;=EOMONTH(L$4,0))*('Comp.'!$E$5:$E$485))</f>
        <v>0</v>
      </c>
      <c r="M6" s="309">
        <f>SUMPRODUCT(('Diário 1º PA'!$E$4:$E$2007='Analítico Cp.'!$B6)*('Diário 1º PA'!$C$4:$C$2007&gt;=M$4)*('Diário 1º PA'!$C$4:$C$2007&lt;=EOMONTH(M$4,0))*('Diário 1º PA'!$F$4:$F$2007))
+SUMPRODUCT(('Diário 2º PA'!$E$4:$E$1978='Analítico Cp.'!$B6)*('Diário 2º PA'!$C$4:$C$1978&gt;=M$4)*('Diário 2º PA'!$C$4:$C$1978&lt;=EOMONTH(M$4,0))*('Diário 2º PA'!$F$4:$F$1978))
+SUMPRODUCT(('Diário 3º PA'!$E$4:$E$1994='Analítico Cp.'!$B6)*('Diário 3º PA'!$C$4:$C$1994&gt;=M$4)*('Diário 3º PA'!$C$4:$C$1994&lt;=EOMONTH(M$4,0))*('Diário 3º PA'!$F$4:$F$1994))
+SUMPRODUCT(('Diário 4º PA'!$E$4:$E$2000='Analítico Cp.'!$B6)*('Diário 4º PA'!$C$4:$C$2000&gt;=M$4)*('Diário 4º PA'!$C$4:$C$2000&lt;=EOMONTH(M$4,0))*('Diário 4º PA'!$F$4:$F$2000))
+SUMPRODUCT(('Comp.'!$D$5:$D$485=$B6)*('Comp.'!$B$5:$B$485&gt;=M$4)*('Comp.'!$B$5:$B$485&lt;=EOMONTH(M$4,0))*('Comp.'!$E$5:$E$485))</f>
        <v>0</v>
      </c>
      <c r="N6" s="309">
        <f>SUMPRODUCT(('Diário 1º PA'!$E$4:$E$2007='Analítico Cp.'!$B6)*('Diário 1º PA'!$C$4:$C$2007&gt;=N$4)*('Diário 1º PA'!$C$4:$C$2007&lt;=EOMONTH(N$4,0))*('Diário 1º PA'!$F$4:$F$2007))
+SUMPRODUCT(('Diário 2º PA'!$E$4:$E$1978='Analítico Cp.'!$B6)*('Diário 2º PA'!$C$4:$C$1978&gt;=N$4)*('Diário 2º PA'!$C$4:$C$1978&lt;=EOMONTH(N$4,0))*('Diário 2º PA'!$F$4:$F$1978))
+SUMPRODUCT(('Diário 3º PA'!$E$4:$E$1994='Analítico Cp.'!$B6)*('Diário 3º PA'!$C$4:$C$1994&gt;=N$4)*('Diário 3º PA'!$C$4:$C$1994&lt;=EOMONTH(N$4,0))*('Diário 3º PA'!$F$4:$F$1994))
+SUMPRODUCT(('Diário 4º PA'!$E$4:$E$2000='Analítico Cp.'!$B6)*('Diário 4º PA'!$C$4:$C$2000&gt;=N$4)*('Diário 4º PA'!$C$4:$C$2000&lt;=EOMONTH(N$4,0))*('Diário 4º PA'!$F$4:$F$2000))
+SUMPRODUCT(('Comp.'!$D$5:$D$485=$B6)*('Comp.'!$B$5:$B$485&gt;=N$4)*('Comp.'!$B$5:$B$485&lt;=EOMONTH(N$4,0))*('Comp.'!$E$5:$E$485))</f>
        <v>0</v>
      </c>
      <c r="O6" s="310">
        <f t="shared" ref="O6:O7" si="0">SUM(C6:N6)</f>
        <v>15842413.08</v>
      </c>
      <c r="P6" s="311">
        <f t="shared" ref="P6:P7" si="1">IF($O$13=0,0,O6/$O$13)</f>
        <v>1</v>
      </c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ht="23.25" customHeight="1" x14ac:dyDescent="0.25">
      <c r="A7" s="53" t="s">
        <v>80</v>
      </c>
      <c r="B7" s="54" t="s">
        <v>81</v>
      </c>
      <c r="C7" s="55">
        <f>SUMPRODUCT(('Diário 1º PA'!$E$4:$E$2007='Analítico Cp.'!$B7)*('Diário 1º PA'!$C$4:$C$2007&gt;=C$4)*('Diário 1º PA'!$C$4:$C$2007&lt;=EOMONTH(C$4,0))*('Diário 1º PA'!$F$4:$F$2007))
+SUMPRODUCT(('Diário 2º PA'!$E$4:$E$1978='Analítico Cp.'!$B7)*('Diário 2º PA'!$C$4:$C$1978&gt;=C$4)*('Diário 2º PA'!$C$4:$C$1978&lt;=EOMONTH(C$4,0))*('Diário 2º PA'!$F$4:$F$1978))
+SUMPRODUCT(('Diário 3º PA'!$E$4:$E$1994='Analítico Cp.'!$B7)*('Diário 3º PA'!$C$4:$C$1994&gt;=C$4)*('Diário 3º PA'!$C$4:$C$1994&lt;=EOMONTH(C$4,0))*('Diário 3º PA'!$F$4:$F$1994))
+SUMPRODUCT(('Diário 4º PA'!$E$4:$E$2000='Analítico Cp.'!$B7)*('Diário 4º PA'!$C$4:$C$2000&gt;=C$4)*('Diário 4º PA'!$C$4:$C$2000&lt;=EOMONTH(C$4,0))*('Diário 4º PA'!$F$4:$F$2000))
+SUMPRODUCT(('Comp.'!$D$5:$D$485=$B7)*('Comp.'!$B$5:$B$485&gt;=C$4)*('Comp.'!$B$5:$B$485&lt;=EOMONTH(C$4,0))*('Comp.'!$E$5:$E$485))</f>
        <v>0</v>
      </c>
      <c r="D7" s="55">
        <f>SUMPRODUCT(('Diário 1º PA'!$E$4:$E$2007='Analítico Cp.'!$B7)*('Diário 1º PA'!$C$4:$C$2007&gt;=D$4)*('Diário 1º PA'!$C$4:$C$2007&lt;=EOMONTH(D$4,0))*('Diário 1º PA'!$F$4:$F$2007))
+SUMPRODUCT(('Diário 2º PA'!$E$4:$E$1978='Analítico Cp.'!$B7)*('Diário 2º PA'!$C$4:$C$1978&gt;=D$4)*('Diário 2º PA'!$C$4:$C$1978&lt;=EOMONTH(D$4,0))*('Diário 2º PA'!$F$4:$F$1978))
+SUMPRODUCT(('Diário 3º PA'!$E$4:$E$1994='Analítico Cp.'!$B7)*('Diário 3º PA'!$C$4:$C$1994&gt;=D$4)*('Diário 3º PA'!$C$4:$C$1994&lt;=EOMONTH(D$4,0))*('Diário 3º PA'!$F$4:$F$1994))
+SUMPRODUCT(('Diário 4º PA'!$E$4:$E$2000='Analítico Cp.'!$B7)*('Diário 4º PA'!$C$4:$C$2000&gt;=D$4)*('Diário 4º PA'!$C$4:$C$2000&lt;=EOMONTH(D$4,0))*('Diário 4º PA'!$F$4:$F$2000))
+SUMPRODUCT(('Comp.'!$D$5:$D$485=$B7)*('Comp.'!$B$5:$B$485&gt;=D$4)*('Comp.'!$B$5:$B$485&lt;=EOMONTH(D$4,0))*('Comp.'!$E$5:$E$485))</f>
        <v>0</v>
      </c>
      <c r="E7" s="55">
        <f>SUMPRODUCT(('Diário 1º PA'!$E$4:$E$2007='Analítico Cp.'!$B7)*('Diário 1º PA'!$C$4:$C$2007&gt;=E$4)*('Diário 1º PA'!$C$4:$C$2007&lt;=EOMONTH(E$4,0))*('Diário 1º PA'!$F$4:$F$2007))
+SUMPRODUCT(('Diário 2º PA'!$E$4:$E$1978='Analítico Cp.'!$B7)*('Diário 2º PA'!$C$4:$C$1978&gt;=E$4)*('Diário 2º PA'!$C$4:$C$1978&lt;=EOMONTH(E$4,0))*('Diário 2º PA'!$F$4:$F$1978))
+SUMPRODUCT(('Diário 3º PA'!$E$4:$E$1994='Analítico Cp.'!$B7)*('Diário 3º PA'!$C$4:$C$1994&gt;=E$4)*('Diário 3º PA'!$C$4:$C$1994&lt;=EOMONTH(E$4,0))*('Diário 3º PA'!$F$4:$F$1994))
+SUMPRODUCT(('Diário 4º PA'!$E$4:$E$2000='Analítico Cp.'!$B7)*('Diário 4º PA'!$C$4:$C$2000&gt;=E$4)*('Diário 4º PA'!$C$4:$C$2000&lt;=EOMONTH(E$4,0))*('Diário 4º PA'!$F$4:$F$2000))
+SUMPRODUCT(('Comp.'!$D$5:$D$485=$B7)*('Comp.'!$B$5:$B$485&gt;=E$4)*('Comp.'!$B$5:$B$485&lt;=EOMONTH(E$4,0))*('Comp.'!$E$5:$E$485))</f>
        <v>0</v>
      </c>
      <c r="F7" s="55">
        <f>SUMPRODUCT(('Diário 1º PA'!$E$4:$E$2007='Analítico Cp.'!$B7)*('Diário 1º PA'!$C$4:$C$2007&gt;=F$4)*('Diário 1º PA'!$C$4:$C$2007&lt;=EOMONTH(F$4,0))*('Diário 1º PA'!$F$4:$F$2007))
+SUMPRODUCT(('Diário 2º PA'!$E$4:$E$1978='Analítico Cp.'!$B7)*('Diário 2º PA'!$C$4:$C$1978&gt;=F$4)*('Diário 2º PA'!$C$4:$C$1978&lt;=EOMONTH(F$4,0))*('Diário 2º PA'!$F$4:$F$1978))
+SUMPRODUCT(('Diário 3º PA'!$E$4:$E$1994='Analítico Cp.'!$B7)*('Diário 3º PA'!$C$4:$C$1994&gt;=F$4)*('Diário 3º PA'!$C$4:$C$1994&lt;=EOMONTH(F$4,0))*('Diário 3º PA'!$F$4:$F$1994))
+SUMPRODUCT(('Diário 4º PA'!$E$4:$E$2000='Analítico Cp.'!$B7)*('Diário 4º PA'!$C$4:$C$2000&gt;=F$4)*('Diário 4º PA'!$C$4:$C$2000&lt;=EOMONTH(F$4,0))*('Diário 4º PA'!$F$4:$F$2000))
+SUMPRODUCT(('Comp.'!$D$5:$D$485=$B7)*('Comp.'!$B$5:$B$485&gt;=F$4)*('Comp.'!$B$5:$B$485&lt;=EOMONTH(F$4,0))*('Comp.'!$E$5:$E$485))</f>
        <v>0</v>
      </c>
      <c r="G7" s="55">
        <f>SUMPRODUCT(('Diário 1º PA'!$E$4:$E$2007='Analítico Cp.'!$B7)*('Diário 1º PA'!$C$4:$C$2007&gt;=G$4)*('Diário 1º PA'!$C$4:$C$2007&lt;=EOMONTH(G$4,0))*('Diário 1º PA'!$F$4:$F$2007))
+SUMPRODUCT(('Diário 2º PA'!$E$4:$E$1978='Analítico Cp.'!$B7)*('Diário 2º PA'!$C$4:$C$1978&gt;=G$4)*('Diário 2º PA'!$C$4:$C$1978&lt;=EOMONTH(G$4,0))*('Diário 2º PA'!$F$4:$F$1978))
+SUMPRODUCT(('Diário 3º PA'!$E$4:$E$1994='Analítico Cp.'!$B7)*('Diário 3º PA'!$C$4:$C$1994&gt;=G$4)*('Diário 3º PA'!$C$4:$C$1994&lt;=EOMONTH(G$4,0))*('Diário 3º PA'!$F$4:$F$1994))
+SUMPRODUCT(('Diário 4º PA'!$E$4:$E$2000='Analítico Cp.'!$B7)*('Diário 4º PA'!$C$4:$C$2000&gt;=G$4)*('Diário 4º PA'!$C$4:$C$2000&lt;=EOMONTH(G$4,0))*('Diário 4º PA'!$F$4:$F$2000))
+SUMPRODUCT(('Comp.'!$D$5:$D$485=$B7)*('Comp.'!$B$5:$B$485&gt;=G$4)*('Comp.'!$B$5:$B$485&lt;=EOMONTH(G$4,0))*('Comp.'!$E$5:$E$485))</f>
        <v>0</v>
      </c>
      <c r="H7" s="55">
        <f>SUMPRODUCT(('Diário 1º PA'!$E$4:$E$2007='Analítico Cp.'!$B7)*('Diário 1º PA'!$C$4:$C$2007&gt;=H$4)*('Diário 1º PA'!$C$4:$C$2007&lt;=EOMONTH(H$4,0))*('Diário 1º PA'!$F$4:$F$2007))
+SUMPRODUCT(('Diário 2º PA'!$E$4:$E$1978='Analítico Cp.'!$B7)*('Diário 2º PA'!$C$4:$C$1978&gt;=H$4)*('Diário 2º PA'!$C$4:$C$1978&lt;=EOMONTH(H$4,0))*('Diário 2º PA'!$F$4:$F$1978))
+SUMPRODUCT(('Diário 3º PA'!$E$4:$E$1994='Analítico Cp.'!$B7)*('Diário 3º PA'!$C$4:$C$1994&gt;=H$4)*('Diário 3º PA'!$C$4:$C$1994&lt;=EOMONTH(H$4,0))*('Diário 3º PA'!$F$4:$F$1994))
+SUMPRODUCT(('Diário 4º PA'!$E$4:$E$2000='Analítico Cp.'!$B7)*('Diário 4º PA'!$C$4:$C$2000&gt;=H$4)*('Diário 4º PA'!$C$4:$C$2000&lt;=EOMONTH(H$4,0))*('Diário 4º PA'!$F$4:$F$2000))
+SUMPRODUCT(('Comp.'!$D$5:$D$485=$B7)*('Comp.'!$B$5:$B$485&gt;=H$4)*('Comp.'!$B$5:$B$485&lt;=EOMONTH(H$4,0))*('Comp.'!$E$5:$E$485))</f>
        <v>0</v>
      </c>
      <c r="I7" s="55">
        <f>SUMPRODUCT(('Diário 1º PA'!$E$4:$E$2007='Analítico Cp.'!$B7)*('Diário 1º PA'!$C$4:$C$2007&gt;=I$4)*('Diário 1º PA'!$C$4:$C$2007&lt;=EOMONTH(I$4,0))*('Diário 1º PA'!$F$4:$F$2007))
+SUMPRODUCT(('Diário 2º PA'!$E$4:$E$1978='Analítico Cp.'!$B7)*('Diário 2º PA'!$C$4:$C$1978&gt;=I$4)*('Diário 2º PA'!$C$4:$C$1978&lt;=EOMONTH(I$4,0))*('Diário 2º PA'!$F$4:$F$1978))
+SUMPRODUCT(('Diário 3º PA'!$E$4:$E$1994='Analítico Cp.'!$B7)*('Diário 3º PA'!$C$4:$C$1994&gt;=I$4)*('Diário 3º PA'!$C$4:$C$1994&lt;=EOMONTH(I$4,0))*('Diário 3º PA'!$F$4:$F$1994))
+SUMPRODUCT(('Diário 4º PA'!$E$4:$E$2000='Analítico Cp.'!$B7)*('Diário 4º PA'!$C$4:$C$2000&gt;=I$4)*('Diário 4º PA'!$C$4:$C$2000&lt;=EOMONTH(I$4,0))*('Diário 4º PA'!$F$4:$F$2000))
+SUMPRODUCT(('Comp.'!$D$5:$D$485=$B7)*('Comp.'!$B$5:$B$485&gt;=I$4)*('Comp.'!$B$5:$B$485&lt;=EOMONTH(I$4,0))*('Comp.'!$E$5:$E$485))</f>
        <v>0</v>
      </c>
      <c r="J7" s="55">
        <f>SUMPRODUCT(('Diário 1º PA'!$E$4:$E$2007='Analítico Cp.'!$B7)*('Diário 1º PA'!$C$4:$C$2007&gt;=J$4)*('Diário 1º PA'!$C$4:$C$2007&lt;=EOMONTH(J$4,0))*('Diário 1º PA'!$F$4:$F$2007))
+SUMPRODUCT(('Diário 2º PA'!$E$4:$E$1978='Analítico Cp.'!$B7)*('Diário 2º PA'!$C$4:$C$1978&gt;=J$4)*('Diário 2º PA'!$C$4:$C$1978&lt;=EOMONTH(J$4,0))*('Diário 2º PA'!$F$4:$F$1978))
+SUMPRODUCT(('Diário 3º PA'!$E$4:$E$1994='Analítico Cp.'!$B7)*('Diário 3º PA'!$C$4:$C$1994&gt;=J$4)*('Diário 3º PA'!$C$4:$C$1994&lt;=EOMONTH(J$4,0))*('Diário 3º PA'!$F$4:$F$1994))
+SUMPRODUCT(('Diário 4º PA'!$E$4:$E$2000='Analítico Cp.'!$B7)*('Diário 4º PA'!$C$4:$C$2000&gt;=J$4)*('Diário 4º PA'!$C$4:$C$2000&lt;=EOMONTH(J$4,0))*('Diário 4º PA'!$F$4:$F$2000))
+SUMPRODUCT(('Comp.'!$D$5:$D$485=$B7)*('Comp.'!$B$5:$B$485&gt;=J$4)*('Comp.'!$B$5:$B$485&lt;=EOMONTH(J$4,0))*('Comp.'!$E$5:$E$485))</f>
        <v>0</v>
      </c>
      <c r="K7" s="55">
        <f>SUMPRODUCT(('Diário 1º PA'!$E$4:$E$2007='Analítico Cp.'!$B7)*('Diário 1º PA'!$C$4:$C$2007&gt;=K$4)*('Diário 1º PA'!$C$4:$C$2007&lt;=EOMONTH(K$4,0))*('Diário 1º PA'!$F$4:$F$2007))
+SUMPRODUCT(('Diário 2º PA'!$E$4:$E$1978='Analítico Cp.'!$B7)*('Diário 2º PA'!$C$4:$C$1978&gt;=K$4)*('Diário 2º PA'!$C$4:$C$1978&lt;=EOMONTH(K$4,0))*('Diário 2º PA'!$F$4:$F$1978))
+SUMPRODUCT(('Diário 3º PA'!$E$4:$E$1994='Analítico Cp.'!$B7)*('Diário 3º PA'!$C$4:$C$1994&gt;=K$4)*('Diário 3º PA'!$C$4:$C$1994&lt;=EOMONTH(K$4,0))*('Diário 3º PA'!$F$4:$F$1994))
+SUMPRODUCT(('Diário 4º PA'!$E$4:$E$2000='Analítico Cp.'!$B7)*('Diário 4º PA'!$C$4:$C$2000&gt;=K$4)*('Diário 4º PA'!$C$4:$C$2000&lt;=EOMONTH(K$4,0))*('Diário 4º PA'!$F$4:$F$2000))
+SUMPRODUCT(('Comp.'!$D$5:$D$485=$B7)*('Comp.'!$B$5:$B$485&gt;=K$4)*('Comp.'!$B$5:$B$485&lt;=EOMONTH(K$4,0))*('Comp.'!$E$5:$E$485))</f>
        <v>0</v>
      </c>
      <c r="L7" s="55">
        <f>SUMPRODUCT(('Diário 1º PA'!$E$4:$E$2007='Analítico Cp.'!$B7)*('Diário 1º PA'!$C$4:$C$2007&gt;=L$4)*('Diário 1º PA'!$C$4:$C$2007&lt;=EOMONTH(L$4,0))*('Diário 1º PA'!$F$4:$F$2007))
+SUMPRODUCT(('Diário 2º PA'!$E$4:$E$1978='Analítico Cp.'!$B7)*('Diário 2º PA'!$C$4:$C$1978&gt;=L$4)*('Diário 2º PA'!$C$4:$C$1978&lt;=EOMONTH(L$4,0))*('Diário 2º PA'!$F$4:$F$1978))
+SUMPRODUCT(('Diário 3º PA'!$E$4:$E$1994='Analítico Cp.'!$B7)*('Diário 3º PA'!$C$4:$C$1994&gt;=L$4)*('Diário 3º PA'!$C$4:$C$1994&lt;=EOMONTH(L$4,0))*('Diário 3º PA'!$F$4:$F$1994))
+SUMPRODUCT(('Diário 4º PA'!$E$4:$E$2000='Analítico Cp.'!$B7)*('Diário 4º PA'!$C$4:$C$2000&gt;=L$4)*('Diário 4º PA'!$C$4:$C$2000&lt;=EOMONTH(L$4,0))*('Diário 4º PA'!$F$4:$F$2000))
+SUMPRODUCT(('Comp.'!$D$5:$D$485=$B7)*('Comp.'!$B$5:$B$485&gt;=L$4)*('Comp.'!$B$5:$B$485&lt;=EOMONTH(L$4,0))*('Comp.'!$E$5:$E$485))</f>
        <v>0</v>
      </c>
      <c r="M7" s="55">
        <f>SUMPRODUCT(('Diário 1º PA'!$E$4:$E$2007='Analítico Cp.'!$B7)*('Diário 1º PA'!$C$4:$C$2007&gt;=M$4)*('Diário 1º PA'!$C$4:$C$2007&lt;=EOMONTH(M$4,0))*('Diário 1º PA'!$F$4:$F$2007))
+SUMPRODUCT(('Diário 2º PA'!$E$4:$E$1978='Analítico Cp.'!$B7)*('Diário 2º PA'!$C$4:$C$1978&gt;=M$4)*('Diário 2º PA'!$C$4:$C$1978&lt;=EOMONTH(M$4,0))*('Diário 2º PA'!$F$4:$F$1978))
+SUMPRODUCT(('Diário 3º PA'!$E$4:$E$1994='Analítico Cp.'!$B7)*('Diário 3º PA'!$C$4:$C$1994&gt;=M$4)*('Diário 3º PA'!$C$4:$C$1994&lt;=EOMONTH(M$4,0))*('Diário 3º PA'!$F$4:$F$1994))
+SUMPRODUCT(('Diário 4º PA'!$E$4:$E$2000='Analítico Cp.'!$B7)*('Diário 4º PA'!$C$4:$C$2000&gt;=M$4)*('Diário 4º PA'!$C$4:$C$2000&lt;=EOMONTH(M$4,0))*('Diário 4º PA'!$F$4:$F$2000))
+SUMPRODUCT(('Comp.'!$D$5:$D$485=$B7)*('Comp.'!$B$5:$B$485&gt;=M$4)*('Comp.'!$B$5:$B$485&lt;=EOMONTH(M$4,0))*('Comp.'!$E$5:$E$485))</f>
        <v>0</v>
      </c>
      <c r="N7" s="55">
        <f>SUMPRODUCT(('Diário 1º PA'!$E$4:$E$2007='Analítico Cp.'!$B7)*('Diário 1º PA'!$C$4:$C$2007&gt;=N$4)*('Diário 1º PA'!$C$4:$C$2007&lt;=EOMONTH(N$4,0))*('Diário 1º PA'!$F$4:$F$2007))
+SUMPRODUCT(('Diário 2º PA'!$E$4:$E$1978='Analítico Cp.'!$B7)*('Diário 2º PA'!$C$4:$C$1978&gt;=N$4)*('Diário 2º PA'!$C$4:$C$1978&lt;=EOMONTH(N$4,0))*('Diário 2º PA'!$F$4:$F$1978))
+SUMPRODUCT(('Diário 3º PA'!$E$4:$E$1994='Analítico Cp.'!$B7)*('Diário 3º PA'!$C$4:$C$1994&gt;=N$4)*('Diário 3º PA'!$C$4:$C$1994&lt;=EOMONTH(N$4,0))*('Diário 3º PA'!$F$4:$F$1994))
+SUMPRODUCT(('Diário 4º PA'!$E$4:$E$2000='Analítico Cp.'!$B7)*('Diário 4º PA'!$C$4:$C$2000&gt;=N$4)*('Diário 4º PA'!$C$4:$C$2000&lt;=EOMONTH(N$4,0))*('Diário 4º PA'!$F$4:$F$2000))
+SUMPRODUCT(('Comp.'!$D$5:$D$485=$B7)*('Comp.'!$B$5:$B$485&gt;=N$4)*('Comp.'!$B$5:$B$485&lt;=EOMONTH(N$4,0))*('Comp.'!$E$5:$E$485))</f>
        <v>0</v>
      </c>
      <c r="O7" s="56">
        <f t="shared" si="0"/>
        <v>0</v>
      </c>
      <c r="P7" s="57">
        <f t="shared" si="1"/>
        <v>0</v>
      </c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ht="23.25" customHeight="1" x14ac:dyDescent="0.25">
      <c r="A8" s="312" t="s">
        <v>82</v>
      </c>
      <c r="B8" s="312" t="s">
        <v>149</v>
      </c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4"/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23.25" customHeight="1" x14ac:dyDescent="0.25">
      <c r="A9" s="245" t="s">
        <v>84</v>
      </c>
      <c r="B9" s="246" t="s">
        <v>85</v>
      </c>
      <c r="C9" s="289">
        <f>SUMPRODUCT(('Diário 1º PA'!$E$4:$E$2007='Analítico Cp.'!$B9)*('Diário 1º PA'!$C$4:$C$2007&gt;=C$4)*('Diário 1º PA'!$C$4:$C$2007&lt;=EOMONTH(C$4,0))*('Diário 1º PA'!$F$4:$F$2007))
+SUMPRODUCT(('Diário 2º PA'!$E$4:$E$1978='Analítico Cp.'!$B9)*('Diário 2º PA'!$C$4:$C$1978&gt;=C$4)*('Diário 2º PA'!$C$4:$C$1978&lt;=EOMONTH(C$4,0))*('Diário 2º PA'!$F$4:$F$1978))
+SUMPRODUCT(('Diário 3º PA'!$E$4:$E$1994='Analítico Cp.'!$B9)*('Diário 3º PA'!$C$4:$C$1994&gt;=C$4)*('Diário 3º PA'!$C$4:$C$1994&lt;=EOMONTH(C$4,0))*('Diário 3º PA'!$F$4:$F$1994))
+SUMPRODUCT(('Diário 4º PA'!$E$4:$E$2000='Analítico Cp.'!$B9)*('Diário 4º PA'!$C$4:$C$2000&gt;=C$4)*('Diário 4º PA'!$C$4:$C$2000&lt;=EOMONTH(C$4,0))*('Diário 4º PA'!$F$4:$F$2000))
+SUMPRODUCT(('Comp.'!$D$5:$D$485=$B9)*('Comp.'!$B$5:$B$485&gt;=C$4)*('Comp.'!$B$5:$B$485&lt;=EOMONTH(C$4,0))*('Comp.'!$E$5:$E$485))</f>
        <v>0</v>
      </c>
      <c r="D9" s="289">
        <f>SUMPRODUCT(('Diário 1º PA'!$E$4:$E$2007='Analítico Cp.'!$B9)*('Diário 1º PA'!$C$4:$C$2007&gt;=D$4)*('Diário 1º PA'!$C$4:$C$2007&lt;=EOMONTH(D$4,0))*('Diário 1º PA'!$F$4:$F$2007))
+SUMPRODUCT(('Diário 2º PA'!$E$4:$E$1978='Analítico Cp.'!$B9)*('Diário 2º PA'!$C$4:$C$1978&gt;=D$4)*('Diário 2º PA'!$C$4:$C$1978&lt;=EOMONTH(D$4,0))*('Diário 2º PA'!$F$4:$F$1978))
+SUMPRODUCT(('Diário 3º PA'!$E$4:$E$1994='Analítico Cp.'!$B9)*('Diário 3º PA'!$C$4:$C$1994&gt;=D$4)*('Diário 3º PA'!$C$4:$C$1994&lt;=EOMONTH(D$4,0))*('Diário 3º PA'!$F$4:$F$1994))
+SUMPRODUCT(('Diário 4º PA'!$E$4:$E$2000='Analítico Cp.'!$B9)*('Diário 4º PA'!$C$4:$C$2000&gt;=D$4)*('Diário 4º PA'!$C$4:$C$2000&lt;=EOMONTH(D$4,0))*('Diário 4º PA'!$F$4:$F$2000))
+SUMPRODUCT(('Comp.'!$D$5:$D$485=$B9)*('Comp.'!$B$5:$B$485&gt;=D$4)*('Comp.'!$B$5:$B$485&lt;=EOMONTH(D$4,0))*('Comp.'!$E$5:$E$485))</f>
        <v>0</v>
      </c>
      <c r="E9" s="289">
        <f>SUMPRODUCT(('Diário 1º PA'!$E$4:$E$2007='Analítico Cp.'!$B9)*('Diário 1º PA'!$C$4:$C$2007&gt;=E$4)*('Diário 1º PA'!$C$4:$C$2007&lt;=EOMONTH(E$4,0))*('Diário 1º PA'!$F$4:$F$2007))
+SUMPRODUCT(('Diário 2º PA'!$E$4:$E$1978='Analítico Cp.'!$B9)*('Diário 2º PA'!$C$4:$C$1978&gt;=E$4)*('Diário 2º PA'!$C$4:$C$1978&lt;=EOMONTH(E$4,0))*('Diário 2º PA'!$F$4:$F$1978))
+SUMPRODUCT(('Diário 3º PA'!$E$4:$E$1994='Analítico Cp.'!$B9)*('Diário 3º PA'!$C$4:$C$1994&gt;=E$4)*('Diário 3º PA'!$C$4:$C$1994&lt;=EOMONTH(E$4,0))*('Diário 3º PA'!$F$4:$F$1994))
+SUMPRODUCT(('Diário 4º PA'!$E$4:$E$2000='Analítico Cp.'!$B9)*('Diário 4º PA'!$C$4:$C$2000&gt;=E$4)*('Diário 4º PA'!$C$4:$C$2000&lt;=EOMONTH(E$4,0))*('Diário 4º PA'!$F$4:$F$2000))
+SUMPRODUCT(('Comp.'!$D$5:$D$485=$B9)*('Comp.'!$B$5:$B$485&gt;=E$4)*('Comp.'!$B$5:$B$485&lt;=EOMONTH(E$4,0))*('Comp.'!$E$5:$E$485))</f>
        <v>0</v>
      </c>
      <c r="F9" s="289">
        <f>SUMPRODUCT(('Diário 1º PA'!$E$4:$E$2007='Analítico Cp.'!$B9)*('Diário 1º PA'!$C$4:$C$2007&gt;=F$4)*('Diário 1º PA'!$C$4:$C$2007&lt;=EOMONTH(F$4,0))*('Diário 1º PA'!$F$4:$F$2007))
+SUMPRODUCT(('Diário 2º PA'!$E$4:$E$1978='Analítico Cp.'!$B9)*('Diário 2º PA'!$C$4:$C$1978&gt;=F$4)*('Diário 2º PA'!$C$4:$C$1978&lt;=EOMONTH(F$4,0))*('Diário 2º PA'!$F$4:$F$1978))
+SUMPRODUCT(('Diário 3º PA'!$E$4:$E$1994='Analítico Cp.'!$B9)*('Diário 3º PA'!$C$4:$C$1994&gt;=F$4)*('Diário 3º PA'!$C$4:$C$1994&lt;=EOMONTH(F$4,0))*('Diário 3º PA'!$F$4:$F$1994))
+SUMPRODUCT(('Diário 4º PA'!$E$4:$E$2000='Analítico Cp.'!$B9)*('Diário 4º PA'!$C$4:$C$2000&gt;=F$4)*('Diário 4º PA'!$C$4:$C$2000&lt;=EOMONTH(F$4,0))*('Diário 4º PA'!$F$4:$F$2000))
+SUMPRODUCT(('Comp.'!$D$5:$D$485=$B9)*('Comp.'!$B$5:$B$485&gt;=F$4)*('Comp.'!$B$5:$B$485&lt;=EOMONTH(F$4,0))*('Comp.'!$E$5:$E$485))</f>
        <v>0</v>
      </c>
      <c r="G9" s="289">
        <f>SUMPRODUCT(('Diário 1º PA'!$E$4:$E$2007='Analítico Cp.'!$B9)*('Diário 1º PA'!$C$4:$C$2007&gt;=G$4)*('Diário 1º PA'!$C$4:$C$2007&lt;=EOMONTH(G$4,0))*('Diário 1º PA'!$F$4:$F$2007))
+SUMPRODUCT(('Diário 2º PA'!$E$4:$E$1978='Analítico Cp.'!$B9)*('Diário 2º PA'!$C$4:$C$1978&gt;=G$4)*('Diário 2º PA'!$C$4:$C$1978&lt;=EOMONTH(G$4,0))*('Diário 2º PA'!$F$4:$F$1978))
+SUMPRODUCT(('Diário 3º PA'!$E$4:$E$1994='Analítico Cp.'!$B9)*('Diário 3º PA'!$C$4:$C$1994&gt;=G$4)*('Diário 3º PA'!$C$4:$C$1994&lt;=EOMONTH(G$4,0))*('Diário 3º PA'!$F$4:$F$1994))
+SUMPRODUCT(('Diário 4º PA'!$E$4:$E$2000='Analítico Cp.'!$B9)*('Diário 4º PA'!$C$4:$C$2000&gt;=G$4)*('Diário 4º PA'!$C$4:$C$2000&lt;=EOMONTH(G$4,0))*('Diário 4º PA'!$F$4:$F$2000))
+SUMPRODUCT(('Comp.'!$D$5:$D$485=$B9)*('Comp.'!$B$5:$B$485&gt;=G$4)*('Comp.'!$B$5:$B$485&lt;=EOMONTH(G$4,0))*('Comp.'!$E$5:$E$485))</f>
        <v>0</v>
      </c>
      <c r="H9" s="289">
        <f>SUMPRODUCT(('Diário 1º PA'!$E$4:$E$2007='Analítico Cp.'!$B9)*('Diário 1º PA'!$C$4:$C$2007&gt;=H$4)*('Diário 1º PA'!$C$4:$C$2007&lt;=EOMONTH(H$4,0))*('Diário 1º PA'!$F$4:$F$2007))
+SUMPRODUCT(('Diário 2º PA'!$E$4:$E$1978='Analítico Cp.'!$B9)*('Diário 2º PA'!$C$4:$C$1978&gt;=H$4)*('Diário 2º PA'!$C$4:$C$1978&lt;=EOMONTH(H$4,0))*('Diário 2º PA'!$F$4:$F$1978))
+SUMPRODUCT(('Diário 3º PA'!$E$4:$E$1994='Analítico Cp.'!$B9)*('Diário 3º PA'!$C$4:$C$1994&gt;=H$4)*('Diário 3º PA'!$C$4:$C$1994&lt;=EOMONTH(H$4,0))*('Diário 3º PA'!$F$4:$F$1994))
+SUMPRODUCT(('Diário 4º PA'!$E$4:$E$2000='Analítico Cp.'!$B9)*('Diário 4º PA'!$C$4:$C$2000&gt;=H$4)*('Diário 4º PA'!$C$4:$C$2000&lt;=EOMONTH(H$4,0))*('Diário 4º PA'!$F$4:$F$2000))
+SUMPRODUCT(('Comp.'!$D$5:$D$485=$B9)*('Comp.'!$B$5:$B$485&gt;=H$4)*('Comp.'!$B$5:$B$485&lt;=EOMONTH(H$4,0))*('Comp.'!$E$5:$E$485))</f>
        <v>0</v>
      </c>
      <c r="I9" s="289">
        <f>SUMPRODUCT(('Diário 1º PA'!$E$4:$E$2007='Analítico Cp.'!$B9)*('Diário 1º PA'!$C$4:$C$2007&gt;=I$4)*('Diário 1º PA'!$C$4:$C$2007&lt;=EOMONTH(I$4,0))*('Diário 1º PA'!$F$4:$F$2007))
+SUMPRODUCT(('Diário 2º PA'!$E$4:$E$1978='Analítico Cp.'!$B9)*('Diário 2º PA'!$C$4:$C$1978&gt;=I$4)*('Diário 2º PA'!$C$4:$C$1978&lt;=EOMONTH(I$4,0))*('Diário 2º PA'!$F$4:$F$1978))
+SUMPRODUCT(('Diário 3º PA'!$E$4:$E$1994='Analítico Cp.'!$B9)*('Diário 3º PA'!$C$4:$C$1994&gt;=I$4)*('Diário 3º PA'!$C$4:$C$1994&lt;=EOMONTH(I$4,0))*('Diário 3º PA'!$F$4:$F$1994))
+SUMPRODUCT(('Diário 4º PA'!$E$4:$E$2000='Analítico Cp.'!$B9)*('Diário 4º PA'!$C$4:$C$2000&gt;=I$4)*('Diário 4º PA'!$C$4:$C$2000&lt;=EOMONTH(I$4,0))*('Diário 4º PA'!$F$4:$F$2000))
+SUMPRODUCT(('Comp.'!$D$5:$D$485=$B9)*('Comp.'!$B$5:$B$485&gt;=I$4)*('Comp.'!$B$5:$B$485&lt;=EOMONTH(I$4,0))*('Comp.'!$E$5:$E$485))</f>
        <v>0</v>
      </c>
      <c r="J9" s="289">
        <f>SUMPRODUCT(('Diário 1º PA'!$E$4:$E$2007='Analítico Cp.'!$B9)*('Diário 1º PA'!$C$4:$C$2007&gt;=J$4)*('Diário 1º PA'!$C$4:$C$2007&lt;=EOMONTH(J$4,0))*('Diário 1º PA'!$F$4:$F$2007))
+SUMPRODUCT(('Diário 2º PA'!$E$4:$E$1978='Analítico Cp.'!$B9)*('Diário 2º PA'!$C$4:$C$1978&gt;=J$4)*('Diário 2º PA'!$C$4:$C$1978&lt;=EOMONTH(J$4,0))*('Diário 2º PA'!$F$4:$F$1978))
+SUMPRODUCT(('Diário 3º PA'!$E$4:$E$1994='Analítico Cp.'!$B9)*('Diário 3º PA'!$C$4:$C$1994&gt;=J$4)*('Diário 3º PA'!$C$4:$C$1994&lt;=EOMONTH(J$4,0))*('Diário 3º PA'!$F$4:$F$1994))
+SUMPRODUCT(('Diário 4º PA'!$E$4:$E$2000='Analítico Cp.'!$B9)*('Diário 4º PA'!$C$4:$C$2000&gt;=J$4)*('Diário 4º PA'!$C$4:$C$2000&lt;=EOMONTH(J$4,0))*('Diário 4º PA'!$F$4:$F$2000))
+SUMPRODUCT(('Comp.'!$D$5:$D$485=$B9)*('Comp.'!$B$5:$B$485&gt;=J$4)*('Comp.'!$B$5:$B$485&lt;=EOMONTH(J$4,0))*('Comp.'!$E$5:$E$485))</f>
        <v>0</v>
      </c>
      <c r="K9" s="289">
        <f>SUMPRODUCT(('Diário 1º PA'!$E$4:$E$2007='Analítico Cp.'!$B9)*('Diário 1º PA'!$C$4:$C$2007&gt;=K$4)*('Diário 1º PA'!$C$4:$C$2007&lt;=EOMONTH(K$4,0))*('Diário 1º PA'!$F$4:$F$2007))
+SUMPRODUCT(('Diário 2º PA'!$E$4:$E$1978='Analítico Cp.'!$B9)*('Diário 2º PA'!$C$4:$C$1978&gt;=K$4)*('Diário 2º PA'!$C$4:$C$1978&lt;=EOMONTH(K$4,0))*('Diário 2º PA'!$F$4:$F$1978))
+SUMPRODUCT(('Diário 3º PA'!$E$4:$E$1994='Analítico Cp.'!$B9)*('Diário 3º PA'!$C$4:$C$1994&gt;=K$4)*('Diário 3º PA'!$C$4:$C$1994&lt;=EOMONTH(K$4,0))*('Diário 3º PA'!$F$4:$F$1994))
+SUMPRODUCT(('Diário 4º PA'!$E$4:$E$2000='Analítico Cp.'!$B9)*('Diário 4º PA'!$C$4:$C$2000&gt;=K$4)*('Diário 4º PA'!$C$4:$C$2000&lt;=EOMONTH(K$4,0))*('Diário 4º PA'!$F$4:$F$2000))
+SUMPRODUCT(('Comp.'!$D$5:$D$485=$B9)*('Comp.'!$B$5:$B$485&gt;=K$4)*('Comp.'!$B$5:$B$485&lt;=EOMONTH(K$4,0))*('Comp.'!$E$5:$E$485))</f>
        <v>0</v>
      </c>
      <c r="L9" s="289">
        <f>SUMPRODUCT(('Diário 1º PA'!$E$4:$E$2007='Analítico Cp.'!$B9)*('Diário 1º PA'!$C$4:$C$2007&gt;=L$4)*('Diário 1º PA'!$C$4:$C$2007&lt;=EOMONTH(L$4,0))*('Diário 1º PA'!$F$4:$F$2007))
+SUMPRODUCT(('Diário 2º PA'!$E$4:$E$1978='Analítico Cp.'!$B9)*('Diário 2º PA'!$C$4:$C$1978&gt;=L$4)*('Diário 2º PA'!$C$4:$C$1978&lt;=EOMONTH(L$4,0))*('Diário 2º PA'!$F$4:$F$1978))
+SUMPRODUCT(('Diário 3º PA'!$E$4:$E$1994='Analítico Cp.'!$B9)*('Diário 3º PA'!$C$4:$C$1994&gt;=L$4)*('Diário 3º PA'!$C$4:$C$1994&lt;=EOMONTH(L$4,0))*('Diário 3º PA'!$F$4:$F$1994))
+SUMPRODUCT(('Diário 4º PA'!$E$4:$E$2000='Analítico Cp.'!$B9)*('Diário 4º PA'!$C$4:$C$2000&gt;=L$4)*('Diário 4º PA'!$C$4:$C$2000&lt;=EOMONTH(L$4,0))*('Diário 4º PA'!$F$4:$F$2000))
+SUMPRODUCT(('Comp.'!$D$5:$D$485=$B9)*('Comp.'!$B$5:$B$485&gt;=L$4)*('Comp.'!$B$5:$B$485&lt;=EOMONTH(L$4,0))*('Comp.'!$E$5:$E$485))</f>
        <v>0</v>
      </c>
      <c r="M9" s="289">
        <f>SUMPRODUCT(('Diário 1º PA'!$E$4:$E$2007='Analítico Cp.'!$B9)*('Diário 1º PA'!$C$4:$C$2007&gt;=M$4)*('Diário 1º PA'!$C$4:$C$2007&lt;=EOMONTH(M$4,0))*('Diário 1º PA'!$F$4:$F$2007))
+SUMPRODUCT(('Diário 2º PA'!$E$4:$E$1978='Analítico Cp.'!$B9)*('Diário 2º PA'!$C$4:$C$1978&gt;=M$4)*('Diário 2º PA'!$C$4:$C$1978&lt;=EOMONTH(M$4,0))*('Diário 2º PA'!$F$4:$F$1978))
+SUMPRODUCT(('Diário 3º PA'!$E$4:$E$1994='Analítico Cp.'!$B9)*('Diário 3º PA'!$C$4:$C$1994&gt;=M$4)*('Diário 3º PA'!$C$4:$C$1994&lt;=EOMONTH(M$4,0))*('Diário 3º PA'!$F$4:$F$1994))
+SUMPRODUCT(('Diário 4º PA'!$E$4:$E$2000='Analítico Cp.'!$B9)*('Diário 4º PA'!$C$4:$C$2000&gt;=M$4)*('Diário 4º PA'!$C$4:$C$2000&lt;=EOMONTH(M$4,0))*('Diário 4º PA'!$F$4:$F$2000))
+SUMPRODUCT(('Comp.'!$D$5:$D$485=$B9)*('Comp.'!$B$5:$B$485&gt;=M$4)*('Comp.'!$B$5:$B$485&lt;=EOMONTH(M$4,0))*('Comp.'!$E$5:$E$485))</f>
        <v>0</v>
      </c>
      <c r="N9" s="289">
        <f>SUMPRODUCT(('Diário 1º PA'!$E$4:$E$2007='Analítico Cp.'!$B9)*('Diário 1º PA'!$C$4:$C$2007&gt;=N$4)*('Diário 1º PA'!$C$4:$C$2007&lt;=EOMONTH(N$4,0))*('Diário 1º PA'!$F$4:$F$2007))
+SUMPRODUCT(('Diário 2º PA'!$E$4:$E$1978='Analítico Cp.'!$B9)*('Diário 2º PA'!$C$4:$C$1978&gt;=N$4)*('Diário 2º PA'!$C$4:$C$1978&lt;=EOMONTH(N$4,0))*('Diário 2º PA'!$F$4:$F$1978))
+SUMPRODUCT(('Diário 3º PA'!$E$4:$E$1994='Analítico Cp.'!$B9)*('Diário 3º PA'!$C$4:$C$1994&gt;=N$4)*('Diário 3º PA'!$C$4:$C$1994&lt;=EOMONTH(N$4,0))*('Diário 3º PA'!$F$4:$F$1994))
+SUMPRODUCT(('Diário 4º PA'!$E$4:$E$2000='Analítico Cp.'!$B9)*('Diário 4º PA'!$C$4:$C$2000&gt;=N$4)*('Diário 4º PA'!$C$4:$C$2000&lt;=EOMONTH(N$4,0))*('Diário 4º PA'!$F$4:$F$2000))
+SUMPRODUCT(('Comp.'!$D$5:$D$485=$B9)*('Comp.'!$B$5:$B$485&gt;=N$4)*('Comp.'!$B$5:$B$485&lt;=EOMONTH(N$4,0))*('Comp.'!$E$5:$E$485))</f>
        <v>0</v>
      </c>
      <c r="O9" s="315">
        <f t="shared" ref="O9:O11" si="2">SUM(C9:N9)</f>
        <v>0</v>
      </c>
      <c r="P9" s="316">
        <f t="shared" ref="P9:P13" si="3">IF($O$13=0,0,O9/$O$13)</f>
        <v>0</v>
      </c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ht="23.25" customHeight="1" x14ac:dyDescent="0.25">
      <c r="A10" s="245" t="s">
        <v>86</v>
      </c>
      <c r="B10" s="246" t="s">
        <v>87</v>
      </c>
      <c r="C10" s="289">
        <f>SUMPRODUCT(('Diário 1º PA'!$E$4:$E$2007='Analítico Cp.'!$B10)*('Diário 1º PA'!$C$4:$C$2007&gt;=C$4)*('Diário 1º PA'!$C$4:$C$2007&lt;=EOMONTH(C$4,0))*('Diário 1º PA'!$F$4:$F$2007))
+SUMPRODUCT(('Diário 2º PA'!$E$4:$E$1978='Analítico Cp.'!$B10)*('Diário 2º PA'!$C$4:$C$1978&gt;=C$4)*('Diário 2º PA'!$C$4:$C$1978&lt;=EOMONTH(C$4,0))*('Diário 2º PA'!$F$4:$F$1978))
+SUMPRODUCT(('Diário 3º PA'!$E$4:$E$1994='Analítico Cp.'!$B10)*('Diário 3º PA'!$C$4:$C$1994&gt;=C$4)*('Diário 3º PA'!$C$4:$C$1994&lt;=EOMONTH(C$4,0))*('Diário 3º PA'!$F$4:$F$1994))
+SUMPRODUCT(('Diário 4º PA'!$E$4:$E$2000='Analítico Cp.'!$B10)*('Diário 4º PA'!$C$4:$C$2000&gt;=C$4)*('Diário 4º PA'!$C$4:$C$2000&lt;=EOMONTH(C$4,0))*('Diário 4º PA'!$F$4:$F$2000))
+SUMPRODUCT(('Comp.'!$D$5:$D$485=$B10)*('Comp.'!$B$5:$B$485&gt;=C$4)*('Comp.'!$B$5:$B$485&lt;=EOMONTH(C$4,0))*('Comp.'!$E$5:$E$485))</f>
        <v>0</v>
      </c>
      <c r="D10" s="289">
        <f>SUMPRODUCT(('Diário 1º PA'!$E$4:$E$2007='Analítico Cp.'!$B10)*('Diário 1º PA'!$C$4:$C$2007&gt;=D$4)*('Diário 1º PA'!$C$4:$C$2007&lt;=EOMONTH(D$4,0))*('Diário 1º PA'!$F$4:$F$2007))
+SUMPRODUCT(('Diário 2º PA'!$E$4:$E$1978='Analítico Cp.'!$B10)*('Diário 2º PA'!$C$4:$C$1978&gt;=D$4)*('Diário 2º PA'!$C$4:$C$1978&lt;=EOMONTH(D$4,0))*('Diário 2º PA'!$F$4:$F$1978))
+SUMPRODUCT(('Diário 3º PA'!$E$4:$E$1994='Analítico Cp.'!$B10)*('Diário 3º PA'!$C$4:$C$1994&gt;=D$4)*('Diário 3º PA'!$C$4:$C$1994&lt;=EOMONTH(D$4,0))*('Diário 3º PA'!$F$4:$F$1994))
+SUMPRODUCT(('Diário 4º PA'!$E$4:$E$2000='Analítico Cp.'!$B10)*('Diário 4º PA'!$C$4:$C$2000&gt;=D$4)*('Diário 4º PA'!$C$4:$C$2000&lt;=EOMONTH(D$4,0))*('Diário 4º PA'!$F$4:$F$2000))
+SUMPRODUCT(('Comp.'!$D$5:$D$485=$B10)*('Comp.'!$B$5:$B$485&gt;=D$4)*('Comp.'!$B$5:$B$485&lt;=EOMONTH(D$4,0))*('Comp.'!$E$5:$E$485))</f>
        <v>0</v>
      </c>
      <c r="E10" s="289">
        <f>SUMPRODUCT(('Diário 1º PA'!$E$4:$E$2007='Analítico Cp.'!$B10)*('Diário 1º PA'!$C$4:$C$2007&gt;=E$4)*('Diário 1º PA'!$C$4:$C$2007&lt;=EOMONTH(E$4,0))*('Diário 1º PA'!$F$4:$F$2007))
+SUMPRODUCT(('Diário 2º PA'!$E$4:$E$1978='Analítico Cp.'!$B10)*('Diário 2º PA'!$C$4:$C$1978&gt;=E$4)*('Diário 2º PA'!$C$4:$C$1978&lt;=EOMONTH(E$4,0))*('Diário 2º PA'!$F$4:$F$1978))
+SUMPRODUCT(('Diário 3º PA'!$E$4:$E$1994='Analítico Cp.'!$B10)*('Diário 3º PA'!$C$4:$C$1994&gt;=E$4)*('Diário 3º PA'!$C$4:$C$1994&lt;=EOMONTH(E$4,0))*('Diário 3º PA'!$F$4:$F$1994))
+SUMPRODUCT(('Diário 4º PA'!$E$4:$E$2000='Analítico Cp.'!$B10)*('Diário 4º PA'!$C$4:$C$2000&gt;=E$4)*('Diário 4º PA'!$C$4:$C$2000&lt;=EOMONTH(E$4,0))*('Diário 4º PA'!$F$4:$F$2000))
+SUMPRODUCT(('Comp.'!$D$5:$D$485=$B10)*('Comp.'!$B$5:$B$485&gt;=E$4)*('Comp.'!$B$5:$B$485&lt;=EOMONTH(E$4,0))*('Comp.'!$E$5:$E$485))</f>
        <v>0</v>
      </c>
      <c r="F10" s="289">
        <f>SUMPRODUCT(('Diário 1º PA'!$E$4:$E$2007='Analítico Cp.'!$B10)*('Diário 1º PA'!$C$4:$C$2007&gt;=F$4)*('Diário 1º PA'!$C$4:$C$2007&lt;=EOMONTH(F$4,0))*('Diário 1º PA'!$F$4:$F$2007))
+SUMPRODUCT(('Diário 2º PA'!$E$4:$E$1978='Analítico Cp.'!$B10)*('Diário 2º PA'!$C$4:$C$1978&gt;=F$4)*('Diário 2º PA'!$C$4:$C$1978&lt;=EOMONTH(F$4,0))*('Diário 2º PA'!$F$4:$F$1978))
+SUMPRODUCT(('Diário 3º PA'!$E$4:$E$1994='Analítico Cp.'!$B10)*('Diário 3º PA'!$C$4:$C$1994&gt;=F$4)*('Diário 3º PA'!$C$4:$C$1994&lt;=EOMONTH(F$4,0))*('Diário 3º PA'!$F$4:$F$1994))
+SUMPRODUCT(('Diário 4º PA'!$E$4:$E$2000='Analítico Cp.'!$B10)*('Diário 4º PA'!$C$4:$C$2000&gt;=F$4)*('Diário 4º PA'!$C$4:$C$2000&lt;=EOMONTH(F$4,0))*('Diário 4º PA'!$F$4:$F$2000))
+SUMPRODUCT(('Comp.'!$D$5:$D$485=$B10)*('Comp.'!$B$5:$B$485&gt;=F$4)*('Comp.'!$B$5:$B$485&lt;=EOMONTH(F$4,0))*('Comp.'!$E$5:$E$485))</f>
        <v>0</v>
      </c>
      <c r="G10" s="289">
        <f>SUMPRODUCT(('Diário 1º PA'!$E$4:$E$2007='Analítico Cp.'!$B10)*('Diário 1º PA'!$C$4:$C$2007&gt;=G$4)*('Diário 1º PA'!$C$4:$C$2007&lt;=EOMONTH(G$4,0))*('Diário 1º PA'!$F$4:$F$2007))
+SUMPRODUCT(('Diário 2º PA'!$E$4:$E$1978='Analítico Cp.'!$B10)*('Diário 2º PA'!$C$4:$C$1978&gt;=G$4)*('Diário 2º PA'!$C$4:$C$1978&lt;=EOMONTH(G$4,0))*('Diário 2º PA'!$F$4:$F$1978))
+SUMPRODUCT(('Diário 3º PA'!$E$4:$E$1994='Analítico Cp.'!$B10)*('Diário 3º PA'!$C$4:$C$1994&gt;=G$4)*('Diário 3º PA'!$C$4:$C$1994&lt;=EOMONTH(G$4,0))*('Diário 3º PA'!$F$4:$F$1994))
+SUMPRODUCT(('Diário 4º PA'!$E$4:$E$2000='Analítico Cp.'!$B10)*('Diário 4º PA'!$C$4:$C$2000&gt;=G$4)*('Diário 4º PA'!$C$4:$C$2000&lt;=EOMONTH(G$4,0))*('Diário 4º PA'!$F$4:$F$2000))
+SUMPRODUCT(('Comp.'!$D$5:$D$485=$B10)*('Comp.'!$B$5:$B$485&gt;=G$4)*('Comp.'!$B$5:$B$485&lt;=EOMONTH(G$4,0))*('Comp.'!$E$5:$E$485))</f>
        <v>0</v>
      </c>
      <c r="H10" s="289">
        <f>SUMPRODUCT(('Diário 1º PA'!$E$4:$E$2007='Analítico Cp.'!$B10)*('Diário 1º PA'!$C$4:$C$2007&gt;=H$4)*('Diário 1º PA'!$C$4:$C$2007&lt;=EOMONTH(H$4,0))*('Diário 1º PA'!$F$4:$F$2007))
+SUMPRODUCT(('Diário 2º PA'!$E$4:$E$1978='Analítico Cp.'!$B10)*('Diário 2º PA'!$C$4:$C$1978&gt;=H$4)*('Diário 2º PA'!$C$4:$C$1978&lt;=EOMONTH(H$4,0))*('Diário 2º PA'!$F$4:$F$1978))
+SUMPRODUCT(('Diário 3º PA'!$E$4:$E$1994='Analítico Cp.'!$B10)*('Diário 3º PA'!$C$4:$C$1994&gt;=H$4)*('Diário 3º PA'!$C$4:$C$1994&lt;=EOMONTH(H$4,0))*('Diário 3º PA'!$F$4:$F$1994))
+SUMPRODUCT(('Diário 4º PA'!$E$4:$E$2000='Analítico Cp.'!$B10)*('Diário 4º PA'!$C$4:$C$2000&gt;=H$4)*('Diário 4º PA'!$C$4:$C$2000&lt;=EOMONTH(H$4,0))*('Diário 4º PA'!$F$4:$F$2000))
+SUMPRODUCT(('Comp.'!$D$5:$D$485=$B10)*('Comp.'!$B$5:$B$485&gt;=H$4)*('Comp.'!$B$5:$B$485&lt;=EOMONTH(H$4,0))*('Comp.'!$E$5:$E$485))</f>
        <v>0</v>
      </c>
      <c r="I10" s="289">
        <f>SUMPRODUCT(('Diário 1º PA'!$E$4:$E$2007='Analítico Cp.'!$B10)*('Diário 1º PA'!$C$4:$C$2007&gt;=I$4)*('Diário 1º PA'!$C$4:$C$2007&lt;=EOMONTH(I$4,0))*('Diário 1º PA'!$F$4:$F$2007))
+SUMPRODUCT(('Diário 2º PA'!$E$4:$E$1978='Analítico Cp.'!$B10)*('Diário 2º PA'!$C$4:$C$1978&gt;=I$4)*('Diário 2º PA'!$C$4:$C$1978&lt;=EOMONTH(I$4,0))*('Diário 2º PA'!$F$4:$F$1978))
+SUMPRODUCT(('Diário 3º PA'!$E$4:$E$1994='Analítico Cp.'!$B10)*('Diário 3º PA'!$C$4:$C$1994&gt;=I$4)*('Diário 3º PA'!$C$4:$C$1994&lt;=EOMONTH(I$4,0))*('Diário 3º PA'!$F$4:$F$1994))
+SUMPRODUCT(('Diário 4º PA'!$E$4:$E$2000='Analítico Cp.'!$B10)*('Diário 4º PA'!$C$4:$C$2000&gt;=I$4)*('Diário 4º PA'!$C$4:$C$2000&lt;=EOMONTH(I$4,0))*('Diário 4º PA'!$F$4:$F$2000))
+SUMPRODUCT(('Comp.'!$D$5:$D$485=$B10)*('Comp.'!$B$5:$B$485&gt;=I$4)*('Comp.'!$B$5:$B$485&lt;=EOMONTH(I$4,0))*('Comp.'!$E$5:$E$485))</f>
        <v>0</v>
      </c>
      <c r="J10" s="289">
        <f>SUMPRODUCT(('Diário 1º PA'!$E$4:$E$2007='Analítico Cp.'!$B10)*('Diário 1º PA'!$C$4:$C$2007&gt;=J$4)*('Diário 1º PA'!$C$4:$C$2007&lt;=EOMONTH(J$4,0))*('Diário 1º PA'!$F$4:$F$2007))
+SUMPRODUCT(('Diário 2º PA'!$E$4:$E$1978='Analítico Cp.'!$B10)*('Diário 2º PA'!$C$4:$C$1978&gt;=J$4)*('Diário 2º PA'!$C$4:$C$1978&lt;=EOMONTH(J$4,0))*('Diário 2º PA'!$F$4:$F$1978))
+SUMPRODUCT(('Diário 3º PA'!$E$4:$E$1994='Analítico Cp.'!$B10)*('Diário 3º PA'!$C$4:$C$1994&gt;=J$4)*('Diário 3º PA'!$C$4:$C$1994&lt;=EOMONTH(J$4,0))*('Diário 3º PA'!$F$4:$F$1994))
+SUMPRODUCT(('Diário 4º PA'!$E$4:$E$2000='Analítico Cp.'!$B10)*('Diário 4º PA'!$C$4:$C$2000&gt;=J$4)*('Diário 4º PA'!$C$4:$C$2000&lt;=EOMONTH(J$4,0))*('Diário 4º PA'!$F$4:$F$2000))
+SUMPRODUCT(('Comp.'!$D$5:$D$485=$B10)*('Comp.'!$B$5:$B$485&gt;=J$4)*('Comp.'!$B$5:$B$485&lt;=EOMONTH(J$4,0))*('Comp.'!$E$5:$E$485))</f>
        <v>0</v>
      </c>
      <c r="K10" s="289">
        <f>SUMPRODUCT(('Diário 1º PA'!$E$4:$E$2007='Analítico Cp.'!$B10)*('Diário 1º PA'!$C$4:$C$2007&gt;=K$4)*('Diário 1º PA'!$C$4:$C$2007&lt;=EOMONTH(K$4,0))*('Diário 1º PA'!$F$4:$F$2007))
+SUMPRODUCT(('Diário 2º PA'!$E$4:$E$1978='Analítico Cp.'!$B10)*('Diário 2º PA'!$C$4:$C$1978&gt;=K$4)*('Diário 2º PA'!$C$4:$C$1978&lt;=EOMONTH(K$4,0))*('Diário 2º PA'!$F$4:$F$1978))
+SUMPRODUCT(('Diário 3º PA'!$E$4:$E$1994='Analítico Cp.'!$B10)*('Diário 3º PA'!$C$4:$C$1994&gt;=K$4)*('Diário 3º PA'!$C$4:$C$1994&lt;=EOMONTH(K$4,0))*('Diário 3º PA'!$F$4:$F$1994))
+SUMPRODUCT(('Diário 4º PA'!$E$4:$E$2000='Analítico Cp.'!$B10)*('Diário 4º PA'!$C$4:$C$2000&gt;=K$4)*('Diário 4º PA'!$C$4:$C$2000&lt;=EOMONTH(K$4,0))*('Diário 4º PA'!$F$4:$F$2000))
+SUMPRODUCT(('Comp.'!$D$5:$D$485=$B10)*('Comp.'!$B$5:$B$485&gt;=K$4)*('Comp.'!$B$5:$B$485&lt;=EOMONTH(K$4,0))*('Comp.'!$E$5:$E$485))</f>
        <v>0</v>
      </c>
      <c r="L10" s="289">
        <f>SUMPRODUCT(('Diário 1º PA'!$E$4:$E$2007='Analítico Cp.'!$B10)*('Diário 1º PA'!$C$4:$C$2007&gt;=L$4)*('Diário 1º PA'!$C$4:$C$2007&lt;=EOMONTH(L$4,0))*('Diário 1º PA'!$F$4:$F$2007))
+SUMPRODUCT(('Diário 2º PA'!$E$4:$E$1978='Analítico Cp.'!$B10)*('Diário 2º PA'!$C$4:$C$1978&gt;=L$4)*('Diário 2º PA'!$C$4:$C$1978&lt;=EOMONTH(L$4,0))*('Diário 2º PA'!$F$4:$F$1978))
+SUMPRODUCT(('Diário 3º PA'!$E$4:$E$1994='Analítico Cp.'!$B10)*('Diário 3º PA'!$C$4:$C$1994&gt;=L$4)*('Diário 3º PA'!$C$4:$C$1994&lt;=EOMONTH(L$4,0))*('Diário 3º PA'!$F$4:$F$1994))
+SUMPRODUCT(('Diário 4º PA'!$E$4:$E$2000='Analítico Cp.'!$B10)*('Diário 4º PA'!$C$4:$C$2000&gt;=L$4)*('Diário 4º PA'!$C$4:$C$2000&lt;=EOMONTH(L$4,0))*('Diário 4º PA'!$F$4:$F$2000))
+SUMPRODUCT(('Comp.'!$D$5:$D$485=$B10)*('Comp.'!$B$5:$B$485&gt;=L$4)*('Comp.'!$B$5:$B$485&lt;=EOMONTH(L$4,0))*('Comp.'!$E$5:$E$485))</f>
        <v>0</v>
      </c>
      <c r="M10" s="289">
        <f>SUMPRODUCT(('Diário 1º PA'!$E$4:$E$2007='Analítico Cp.'!$B10)*('Diário 1º PA'!$C$4:$C$2007&gt;=M$4)*('Diário 1º PA'!$C$4:$C$2007&lt;=EOMONTH(M$4,0))*('Diário 1º PA'!$F$4:$F$2007))
+SUMPRODUCT(('Diário 2º PA'!$E$4:$E$1978='Analítico Cp.'!$B10)*('Diário 2º PA'!$C$4:$C$1978&gt;=M$4)*('Diário 2º PA'!$C$4:$C$1978&lt;=EOMONTH(M$4,0))*('Diário 2º PA'!$F$4:$F$1978))
+SUMPRODUCT(('Diário 3º PA'!$E$4:$E$1994='Analítico Cp.'!$B10)*('Diário 3º PA'!$C$4:$C$1994&gt;=M$4)*('Diário 3º PA'!$C$4:$C$1994&lt;=EOMONTH(M$4,0))*('Diário 3º PA'!$F$4:$F$1994))
+SUMPRODUCT(('Diário 4º PA'!$E$4:$E$2000='Analítico Cp.'!$B10)*('Diário 4º PA'!$C$4:$C$2000&gt;=M$4)*('Diário 4º PA'!$C$4:$C$2000&lt;=EOMONTH(M$4,0))*('Diário 4º PA'!$F$4:$F$2000))
+SUMPRODUCT(('Comp.'!$D$5:$D$485=$B10)*('Comp.'!$B$5:$B$485&gt;=M$4)*('Comp.'!$B$5:$B$485&lt;=EOMONTH(M$4,0))*('Comp.'!$E$5:$E$485))</f>
        <v>0</v>
      </c>
      <c r="N10" s="289">
        <f>SUMPRODUCT(('Diário 1º PA'!$E$4:$E$2007='Analítico Cp.'!$B10)*('Diário 1º PA'!$C$4:$C$2007&gt;=N$4)*('Diário 1º PA'!$C$4:$C$2007&lt;=EOMONTH(N$4,0))*('Diário 1º PA'!$F$4:$F$2007))
+SUMPRODUCT(('Diário 2º PA'!$E$4:$E$1978='Analítico Cp.'!$B10)*('Diário 2º PA'!$C$4:$C$1978&gt;=N$4)*('Diário 2º PA'!$C$4:$C$1978&lt;=EOMONTH(N$4,0))*('Diário 2º PA'!$F$4:$F$1978))
+SUMPRODUCT(('Diário 3º PA'!$E$4:$E$1994='Analítico Cp.'!$B10)*('Diário 3º PA'!$C$4:$C$1994&gt;=N$4)*('Diário 3º PA'!$C$4:$C$1994&lt;=EOMONTH(N$4,0))*('Diário 3º PA'!$F$4:$F$1994))
+SUMPRODUCT(('Diário 4º PA'!$E$4:$E$2000='Analítico Cp.'!$B10)*('Diário 4º PA'!$C$4:$C$2000&gt;=N$4)*('Diário 4º PA'!$C$4:$C$2000&lt;=EOMONTH(N$4,0))*('Diário 4º PA'!$F$4:$F$2000))
+SUMPRODUCT(('Comp.'!$D$5:$D$485=$B10)*('Comp.'!$B$5:$B$485&gt;=N$4)*('Comp.'!$B$5:$B$485&lt;=EOMONTH(N$4,0))*('Comp.'!$E$5:$E$485))</f>
        <v>0</v>
      </c>
      <c r="O10" s="315">
        <f t="shared" si="2"/>
        <v>0</v>
      </c>
      <c r="P10" s="316">
        <f t="shared" si="3"/>
        <v>0</v>
      </c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ht="23.25" customHeight="1" x14ac:dyDescent="0.25">
      <c r="A11" s="245" t="s">
        <v>88</v>
      </c>
      <c r="B11" s="246" t="s">
        <v>89</v>
      </c>
      <c r="C11" s="289">
        <f>SUMPRODUCT(('Diário 1º PA'!$E$4:$E$2007='Analítico Cp.'!$B11)*('Diário 1º PA'!$C$4:$C$2007&gt;=C$4)*('Diário 1º PA'!$C$4:$C$2007&lt;=EOMONTH(C$4,0))*('Diário 1º PA'!$F$4:$F$2007))
+SUMPRODUCT(('Diário 2º PA'!$E$4:$E$1978='Analítico Cp.'!$B11)*('Diário 2º PA'!$C$4:$C$1978&gt;=C$4)*('Diário 2º PA'!$C$4:$C$1978&lt;=EOMONTH(C$4,0))*('Diário 2º PA'!$F$4:$F$1978))
+SUMPRODUCT(('Diário 3º PA'!$E$4:$E$1994='Analítico Cp.'!$B11)*('Diário 3º PA'!$C$4:$C$1994&gt;=C$4)*('Diário 3º PA'!$C$4:$C$1994&lt;=EOMONTH(C$4,0))*('Diário 3º PA'!$F$4:$F$1994))
+SUMPRODUCT(('Diário 4º PA'!$E$4:$E$2000='Analítico Cp.'!$B11)*('Diário 4º PA'!$C$4:$C$2000&gt;=C$4)*('Diário 4º PA'!$C$4:$C$2000&lt;=EOMONTH(C$4,0))*('Diário 4º PA'!$F$4:$F$2000))
+SUMPRODUCT(('Comp.'!$D$5:$D$485=$B11)*('Comp.'!$B$5:$B$485&gt;=C$4)*('Comp.'!$B$5:$B$485&lt;=EOMONTH(C$4,0))*('Comp.'!$E$5:$E$485))</f>
        <v>0</v>
      </c>
      <c r="D11" s="289">
        <f>SUMPRODUCT(('Diário 1º PA'!$E$4:$E$2007='Analítico Cp.'!$B11)*('Diário 1º PA'!$C$4:$C$2007&gt;=D$4)*('Diário 1º PA'!$C$4:$C$2007&lt;=EOMONTH(D$4,0))*('Diário 1º PA'!$F$4:$F$2007))
+SUMPRODUCT(('Diário 2º PA'!$E$4:$E$1978='Analítico Cp.'!$B11)*('Diário 2º PA'!$C$4:$C$1978&gt;=D$4)*('Diário 2º PA'!$C$4:$C$1978&lt;=EOMONTH(D$4,0))*('Diário 2º PA'!$F$4:$F$1978))
+SUMPRODUCT(('Diário 3º PA'!$E$4:$E$1994='Analítico Cp.'!$B11)*('Diário 3º PA'!$C$4:$C$1994&gt;=D$4)*('Diário 3º PA'!$C$4:$C$1994&lt;=EOMONTH(D$4,0))*('Diário 3º PA'!$F$4:$F$1994))
+SUMPRODUCT(('Diário 4º PA'!$E$4:$E$2000='Analítico Cp.'!$B11)*('Diário 4º PA'!$C$4:$C$2000&gt;=D$4)*('Diário 4º PA'!$C$4:$C$2000&lt;=EOMONTH(D$4,0))*('Diário 4º PA'!$F$4:$F$2000))
+SUMPRODUCT(('Comp.'!$D$5:$D$485=$B11)*('Comp.'!$B$5:$B$485&gt;=D$4)*('Comp.'!$B$5:$B$485&lt;=EOMONTH(D$4,0))*('Comp.'!$E$5:$E$485))</f>
        <v>0</v>
      </c>
      <c r="E11" s="289">
        <f>SUMPRODUCT(('Diário 1º PA'!$E$4:$E$2007='Analítico Cp.'!$B11)*('Diário 1º PA'!$C$4:$C$2007&gt;=E$4)*('Diário 1º PA'!$C$4:$C$2007&lt;=EOMONTH(E$4,0))*('Diário 1º PA'!$F$4:$F$2007))
+SUMPRODUCT(('Diário 2º PA'!$E$4:$E$1978='Analítico Cp.'!$B11)*('Diário 2º PA'!$C$4:$C$1978&gt;=E$4)*('Diário 2º PA'!$C$4:$C$1978&lt;=EOMONTH(E$4,0))*('Diário 2º PA'!$F$4:$F$1978))
+SUMPRODUCT(('Diário 3º PA'!$E$4:$E$1994='Analítico Cp.'!$B11)*('Diário 3º PA'!$C$4:$C$1994&gt;=E$4)*('Diário 3º PA'!$C$4:$C$1994&lt;=EOMONTH(E$4,0))*('Diário 3º PA'!$F$4:$F$1994))
+SUMPRODUCT(('Diário 4º PA'!$E$4:$E$2000='Analítico Cp.'!$B11)*('Diário 4º PA'!$C$4:$C$2000&gt;=E$4)*('Diário 4º PA'!$C$4:$C$2000&lt;=EOMONTH(E$4,0))*('Diário 4º PA'!$F$4:$F$2000))
+SUMPRODUCT(('Comp.'!$D$5:$D$485=$B11)*('Comp.'!$B$5:$B$485&gt;=E$4)*('Comp.'!$B$5:$B$485&lt;=EOMONTH(E$4,0))*('Comp.'!$E$5:$E$485))</f>
        <v>0</v>
      </c>
      <c r="F11" s="289">
        <f>SUMPRODUCT(('Diário 1º PA'!$E$4:$E$2007='Analítico Cp.'!$B11)*('Diário 1º PA'!$C$4:$C$2007&gt;=F$4)*('Diário 1º PA'!$C$4:$C$2007&lt;=EOMONTH(F$4,0))*('Diário 1º PA'!$F$4:$F$2007))
+SUMPRODUCT(('Diário 2º PA'!$E$4:$E$1978='Analítico Cp.'!$B11)*('Diário 2º PA'!$C$4:$C$1978&gt;=F$4)*('Diário 2º PA'!$C$4:$C$1978&lt;=EOMONTH(F$4,0))*('Diário 2º PA'!$F$4:$F$1978))
+SUMPRODUCT(('Diário 3º PA'!$E$4:$E$1994='Analítico Cp.'!$B11)*('Diário 3º PA'!$C$4:$C$1994&gt;=F$4)*('Diário 3º PA'!$C$4:$C$1994&lt;=EOMONTH(F$4,0))*('Diário 3º PA'!$F$4:$F$1994))
+SUMPRODUCT(('Diário 4º PA'!$E$4:$E$2000='Analítico Cp.'!$B11)*('Diário 4º PA'!$C$4:$C$2000&gt;=F$4)*('Diário 4º PA'!$C$4:$C$2000&lt;=EOMONTH(F$4,0))*('Diário 4º PA'!$F$4:$F$2000))
+SUMPRODUCT(('Comp.'!$D$5:$D$485=$B11)*('Comp.'!$B$5:$B$485&gt;=F$4)*('Comp.'!$B$5:$B$485&lt;=EOMONTH(F$4,0))*('Comp.'!$E$5:$E$485))</f>
        <v>0</v>
      </c>
      <c r="G11" s="289">
        <f>SUMPRODUCT(('Diário 1º PA'!$E$4:$E$2007='Analítico Cp.'!$B11)*('Diário 1º PA'!$C$4:$C$2007&gt;=G$4)*('Diário 1º PA'!$C$4:$C$2007&lt;=EOMONTH(G$4,0))*('Diário 1º PA'!$F$4:$F$2007))
+SUMPRODUCT(('Diário 2º PA'!$E$4:$E$1978='Analítico Cp.'!$B11)*('Diário 2º PA'!$C$4:$C$1978&gt;=G$4)*('Diário 2º PA'!$C$4:$C$1978&lt;=EOMONTH(G$4,0))*('Diário 2º PA'!$F$4:$F$1978))
+SUMPRODUCT(('Diário 3º PA'!$E$4:$E$1994='Analítico Cp.'!$B11)*('Diário 3º PA'!$C$4:$C$1994&gt;=G$4)*('Diário 3º PA'!$C$4:$C$1994&lt;=EOMONTH(G$4,0))*('Diário 3º PA'!$F$4:$F$1994))
+SUMPRODUCT(('Diário 4º PA'!$E$4:$E$2000='Analítico Cp.'!$B11)*('Diário 4º PA'!$C$4:$C$2000&gt;=G$4)*('Diário 4º PA'!$C$4:$C$2000&lt;=EOMONTH(G$4,0))*('Diário 4º PA'!$F$4:$F$2000))
+SUMPRODUCT(('Comp.'!$D$5:$D$485=$B11)*('Comp.'!$B$5:$B$485&gt;=G$4)*('Comp.'!$B$5:$B$485&lt;=EOMONTH(G$4,0))*('Comp.'!$E$5:$E$485))</f>
        <v>0</v>
      </c>
      <c r="H11" s="289">
        <f>SUMPRODUCT(('Diário 1º PA'!$E$4:$E$2007='Analítico Cp.'!$B11)*('Diário 1º PA'!$C$4:$C$2007&gt;=H$4)*('Diário 1º PA'!$C$4:$C$2007&lt;=EOMONTH(H$4,0))*('Diário 1º PA'!$F$4:$F$2007))
+SUMPRODUCT(('Diário 2º PA'!$E$4:$E$1978='Analítico Cp.'!$B11)*('Diário 2º PA'!$C$4:$C$1978&gt;=H$4)*('Diário 2º PA'!$C$4:$C$1978&lt;=EOMONTH(H$4,0))*('Diário 2º PA'!$F$4:$F$1978))
+SUMPRODUCT(('Diário 3º PA'!$E$4:$E$1994='Analítico Cp.'!$B11)*('Diário 3º PA'!$C$4:$C$1994&gt;=H$4)*('Diário 3º PA'!$C$4:$C$1994&lt;=EOMONTH(H$4,0))*('Diário 3º PA'!$F$4:$F$1994))
+SUMPRODUCT(('Diário 4º PA'!$E$4:$E$2000='Analítico Cp.'!$B11)*('Diário 4º PA'!$C$4:$C$2000&gt;=H$4)*('Diário 4º PA'!$C$4:$C$2000&lt;=EOMONTH(H$4,0))*('Diário 4º PA'!$F$4:$F$2000))
+SUMPRODUCT(('Comp.'!$D$5:$D$485=$B11)*('Comp.'!$B$5:$B$485&gt;=H$4)*('Comp.'!$B$5:$B$485&lt;=EOMONTH(H$4,0))*('Comp.'!$E$5:$E$485))</f>
        <v>0</v>
      </c>
      <c r="I11" s="289">
        <f>SUMPRODUCT(('Diário 1º PA'!$E$4:$E$2007='Analítico Cp.'!$B11)*('Diário 1º PA'!$C$4:$C$2007&gt;=I$4)*('Diário 1º PA'!$C$4:$C$2007&lt;=EOMONTH(I$4,0))*('Diário 1º PA'!$F$4:$F$2007))
+SUMPRODUCT(('Diário 2º PA'!$E$4:$E$1978='Analítico Cp.'!$B11)*('Diário 2º PA'!$C$4:$C$1978&gt;=I$4)*('Diário 2º PA'!$C$4:$C$1978&lt;=EOMONTH(I$4,0))*('Diário 2º PA'!$F$4:$F$1978))
+SUMPRODUCT(('Diário 3º PA'!$E$4:$E$1994='Analítico Cp.'!$B11)*('Diário 3º PA'!$C$4:$C$1994&gt;=I$4)*('Diário 3º PA'!$C$4:$C$1994&lt;=EOMONTH(I$4,0))*('Diário 3º PA'!$F$4:$F$1994))
+SUMPRODUCT(('Diário 4º PA'!$E$4:$E$2000='Analítico Cp.'!$B11)*('Diário 4º PA'!$C$4:$C$2000&gt;=I$4)*('Diário 4º PA'!$C$4:$C$2000&lt;=EOMONTH(I$4,0))*('Diário 4º PA'!$F$4:$F$2000))
+SUMPRODUCT(('Comp.'!$D$5:$D$485=$B11)*('Comp.'!$B$5:$B$485&gt;=I$4)*('Comp.'!$B$5:$B$485&lt;=EOMONTH(I$4,0))*('Comp.'!$E$5:$E$485))</f>
        <v>0</v>
      </c>
      <c r="J11" s="289">
        <f>SUMPRODUCT(('Diário 1º PA'!$E$4:$E$2007='Analítico Cp.'!$B11)*('Diário 1º PA'!$C$4:$C$2007&gt;=J$4)*('Diário 1º PA'!$C$4:$C$2007&lt;=EOMONTH(J$4,0))*('Diário 1º PA'!$F$4:$F$2007))
+SUMPRODUCT(('Diário 2º PA'!$E$4:$E$1978='Analítico Cp.'!$B11)*('Diário 2º PA'!$C$4:$C$1978&gt;=J$4)*('Diário 2º PA'!$C$4:$C$1978&lt;=EOMONTH(J$4,0))*('Diário 2º PA'!$F$4:$F$1978))
+SUMPRODUCT(('Diário 3º PA'!$E$4:$E$1994='Analítico Cp.'!$B11)*('Diário 3º PA'!$C$4:$C$1994&gt;=J$4)*('Diário 3º PA'!$C$4:$C$1994&lt;=EOMONTH(J$4,0))*('Diário 3º PA'!$F$4:$F$1994))
+SUMPRODUCT(('Diário 4º PA'!$E$4:$E$2000='Analítico Cp.'!$B11)*('Diário 4º PA'!$C$4:$C$2000&gt;=J$4)*('Diário 4º PA'!$C$4:$C$2000&lt;=EOMONTH(J$4,0))*('Diário 4º PA'!$F$4:$F$2000))
+SUMPRODUCT(('Comp.'!$D$5:$D$485=$B11)*('Comp.'!$B$5:$B$485&gt;=J$4)*('Comp.'!$B$5:$B$485&lt;=EOMONTH(J$4,0))*('Comp.'!$E$5:$E$485))</f>
        <v>0</v>
      </c>
      <c r="K11" s="289">
        <f>SUMPRODUCT(('Diário 1º PA'!$E$4:$E$2007='Analítico Cp.'!$B11)*('Diário 1º PA'!$C$4:$C$2007&gt;=K$4)*('Diário 1º PA'!$C$4:$C$2007&lt;=EOMONTH(K$4,0))*('Diário 1º PA'!$F$4:$F$2007))
+SUMPRODUCT(('Diário 2º PA'!$E$4:$E$1978='Analítico Cp.'!$B11)*('Diário 2º PA'!$C$4:$C$1978&gt;=K$4)*('Diário 2º PA'!$C$4:$C$1978&lt;=EOMONTH(K$4,0))*('Diário 2º PA'!$F$4:$F$1978))
+SUMPRODUCT(('Diário 3º PA'!$E$4:$E$1994='Analítico Cp.'!$B11)*('Diário 3º PA'!$C$4:$C$1994&gt;=K$4)*('Diário 3º PA'!$C$4:$C$1994&lt;=EOMONTH(K$4,0))*('Diário 3º PA'!$F$4:$F$1994))
+SUMPRODUCT(('Diário 4º PA'!$E$4:$E$2000='Analítico Cp.'!$B11)*('Diário 4º PA'!$C$4:$C$2000&gt;=K$4)*('Diário 4º PA'!$C$4:$C$2000&lt;=EOMONTH(K$4,0))*('Diário 4º PA'!$F$4:$F$2000))
+SUMPRODUCT(('Comp.'!$D$5:$D$485=$B11)*('Comp.'!$B$5:$B$485&gt;=K$4)*('Comp.'!$B$5:$B$485&lt;=EOMONTH(K$4,0))*('Comp.'!$E$5:$E$485))</f>
        <v>0</v>
      </c>
      <c r="L11" s="289">
        <f>SUMPRODUCT(('Diário 1º PA'!$E$4:$E$2007='Analítico Cp.'!$B11)*('Diário 1º PA'!$C$4:$C$2007&gt;=L$4)*('Diário 1º PA'!$C$4:$C$2007&lt;=EOMONTH(L$4,0))*('Diário 1º PA'!$F$4:$F$2007))
+SUMPRODUCT(('Diário 2º PA'!$E$4:$E$1978='Analítico Cp.'!$B11)*('Diário 2º PA'!$C$4:$C$1978&gt;=L$4)*('Diário 2º PA'!$C$4:$C$1978&lt;=EOMONTH(L$4,0))*('Diário 2º PA'!$F$4:$F$1978))
+SUMPRODUCT(('Diário 3º PA'!$E$4:$E$1994='Analítico Cp.'!$B11)*('Diário 3º PA'!$C$4:$C$1994&gt;=L$4)*('Diário 3º PA'!$C$4:$C$1994&lt;=EOMONTH(L$4,0))*('Diário 3º PA'!$F$4:$F$1994))
+SUMPRODUCT(('Diário 4º PA'!$E$4:$E$2000='Analítico Cp.'!$B11)*('Diário 4º PA'!$C$4:$C$2000&gt;=L$4)*('Diário 4º PA'!$C$4:$C$2000&lt;=EOMONTH(L$4,0))*('Diário 4º PA'!$F$4:$F$2000))
+SUMPRODUCT(('Comp.'!$D$5:$D$485=$B11)*('Comp.'!$B$5:$B$485&gt;=L$4)*('Comp.'!$B$5:$B$485&lt;=EOMONTH(L$4,0))*('Comp.'!$E$5:$E$485))</f>
        <v>0</v>
      </c>
      <c r="M11" s="289">
        <f>SUMPRODUCT(('Diário 1º PA'!$E$4:$E$2007='Analítico Cp.'!$B11)*('Diário 1º PA'!$C$4:$C$2007&gt;=M$4)*('Diário 1º PA'!$C$4:$C$2007&lt;=EOMONTH(M$4,0))*('Diário 1º PA'!$F$4:$F$2007))
+SUMPRODUCT(('Diário 2º PA'!$E$4:$E$1978='Analítico Cp.'!$B11)*('Diário 2º PA'!$C$4:$C$1978&gt;=M$4)*('Diário 2º PA'!$C$4:$C$1978&lt;=EOMONTH(M$4,0))*('Diário 2º PA'!$F$4:$F$1978))
+SUMPRODUCT(('Diário 3º PA'!$E$4:$E$1994='Analítico Cp.'!$B11)*('Diário 3º PA'!$C$4:$C$1994&gt;=M$4)*('Diário 3º PA'!$C$4:$C$1994&lt;=EOMONTH(M$4,0))*('Diário 3º PA'!$F$4:$F$1994))
+SUMPRODUCT(('Diário 4º PA'!$E$4:$E$2000='Analítico Cp.'!$B11)*('Diário 4º PA'!$C$4:$C$2000&gt;=M$4)*('Diário 4º PA'!$C$4:$C$2000&lt;=EOMONTH(M$4,0))*('Diário 4º PA'!$F$4:$F$2000))
+SUMPRODUCT(('Comp.'!$D$5:$D$485=$B11)*('Comp.'!$B$5:$B$485&gt;=M$4)*('Comp.'!$B$5:$B$485&lt;=EOMONTH(M$4,0))*('Comp.'!$E$5:$E$485))</f>
        <v>0</v>
      </c>
      <c r="N11" s="289">
        <f>SUMPRODUCT(('Diário 1º PA'!$E$4:$E$2007='Analítico Cp.'!$B11)*('Diário 1º PA'!$C$4:$C$2007&gt;=N$4)*('Diário 1º PA'!$C$4:$C$2007&lt;=EOMONTH(N$4,0))*('Diário 1º PA'!$F$4:$F$2007))
+SUMPRODUCT(('Diário 2º PA'!$E$4:$E$1978='Analítico Cp.'!$B11)*('Diário 2º PA'!$C$4:$C$1978&gt;=N$4)*('Diário 2º PA'!$C$4:$C$1978&lt;=EOMONTH(N$4,0))*('Diário 2º PA'!$F$4:$F$1978))
+SUMPRODUCT(('Diário 3º PA'!$E$4:$E$1994='Analítico Cp.'!$B11)*('Diário 3º PA'!$C$4:$C$1994&gt;=N$4)*('Diário 3º PA'!$C$4:$C$1994&lt;=EOMONTH(N$4,0))*('Diário 3º PA'!$F$4:$F$1994))
+SUMPRODUCT(('Diário 4º PA'!$E$4:$E$2000='Analítico Cp.'!$B11)*('Diário 4º PA'!$C$4:$C$2000&gt;=N$4)*('Diário 4º PA'!$C$4:$C$2000&lt;=EOMONTH(N$4,0))*('Diário 4º PA'!$F$4:$F$2000))
+SUMPRODUCT(('Comp.'!$D$5:$D$485=$B11)*('Comp.'!$B$5:$B$485&gt;=N$4)*('Comp.'!$B$5:$B$485&lt;=EOMONTH(N$4,0))*('Comp.'!$E$5:$E$485))</f>
        <v>0</v>
      </c>
      <c r="O11" s="315">
        <f t="shared" si="2"/>
        <v>0</v>
      </c>
      <c r="P11" s="316">
        <f t="shared" si="3"/>
        <v>0</v>
      </c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ht="23.25" customHeight="1" x14ac:dyDescent="0.25">
      <c r="A12" s="318"/>
      <c r="B12" s="319" t="s">
        <v>90</v>
      </c>
      <c r="C12" s="320">
        <f t="shared" ref="C12:O12" si="4">SUBTOTAL(109,C10:C11)</f>
        <v>0</v>
      </c>
      <c r="D12" s="320">
        <f t="shared" si="4"/>
        <v>0</v>
      </c>
      <c r="E12" s="320">
        <f t="shared" si="4"/>
        <v>0</v>
      </c>
      <c r="F12" s="320">
        <f t="shared" si="4"/>
        <v>0</v>
      </c>
      <c r="G12" s="320">
        <f t="shared" si="4"/>
        <v>0</v>
      </c>
      <c r="H12" s="320">
        <f t="shared" si="4"/>
        <v>0</v>
      </c>
      <c r="I12" s="320">
        <f t="shared" si="4"/>
        <v>0</v>
      </c>
      <c r="J12" s="320">
        <f t="shared" si="4"/>
        <v>0</v>
      </c>
      <c r="K12" s="320">
        <f t="shared" si="4"/>
        <v>0</v>
      </c>
      <c r="L12" s="320">
        <f t="shared" si="4"/>
        <v>0</v>
      </c>
      <c r="M12" s="320">
        <f t="shared" si="4"/>
        <v>0</v>
      </c>
      <c r="N12" s="320">
        <f t="shared" si="4"/>
        <v>0</v>
      </c>
      <c r="O12" s="320">
        <f t="shared" si="4"/>
        <v>0</v>
      </c>
      <c r="P12" s="321">
        <f t="shared" si="3"/>
        <v>0</v>
      </c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23.25" customHeight="1" x14ac:dyDescent="0.25">
      <c r="A13" s="267" t="s">
        <v>150</v>
      </c>
      <c r="B13" s="322"/>
      <c r="C13" s="301">
        <f t="shared" ref="C13:O13" si="5">SUBTOTAL(109,C6:C11)</f>
        <v>0</v>
      </c>
      <c r="D13" s="301">
        <f t="shared" si="5"/>
        <v>15842413.08</v>
      </c>
      <c r="E13" s="301">
        <f t="shared" si="5"/>
        <v>0</v>
      </c>
      <c r="F13" s="301">
        <f t="shared" si="5"/>
        <v>0</v>
      </c>
      <c r="G13" s="301">
        <f t="shared" si="5"/>
        <v>0</v>
      </c>
      <c r="H13" s="301">
        <f t="shared" si="5"/>
        <v>0</v>
      </c>
      <c r="I13" s="301">
        <f t="shared" si="5"/>
        <v>0</v>
      </c>
      <c r="J13" s="301">
        <f t="shared" si="5"/>
        <v>0</v>
      </c>
      <c r="K13" s="301">
        <f t="shared" si="5"/>
        <v>0</v>
      </c>
      <c r="L13" s="301">
        <f t="shared" si="5"/>
        <v>0</v>
      </c>
      <c r="M13" s="301">
        <f t="shared" si="5"/>
        <v>0</v>
      </c>
      <c r="N13" s="301">
        <f t="shared" si="5"/>
        <v>0</v>
      </c>
      <c r="O13" s="301">
        <f t="shared" si="5"/>
        <v>15842413.08</v>
      </c>
      <c r="P13" s="323">
        <f t="shared" si="3"/>
        <v>1</v>
      </c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ht="23.25" customHeight="1" x14ac:dyDescent="0.25">
      <c r="A14" s="58"/>
      <c r="B14" s="59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ht="23.25" customHeight="1" x14ac:dyDescent="0.25">
      <c r="A15" s="61">
        <v>2</v>
      </c>
      <c r="B15" s="17" t="s">
        <v>92</v>
      </c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23.25" customHeight="1" x14ac:dyDescent="0.25">
      <c r="A16" s="312" t="s">
        <v>93</v>
      </c>
      <c r="B16" s="324" t="s">
        <v>94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6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6" ht="23.25" customHeight="1" x14ac:dyDescent="0.25">
      <c r="A17" s="327" t="s">
        <v>95</v>
      </c>
      <c r="B17" s="328" t="s">
        <v>151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30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6" ht="23.25" customHeight="1" x14ac:dyDescent="0.25">
      <c r="A18" s="331" t="s">
        <v>152</v>
      </c>
      <c r="B18" s="246" t="s">
        <v>96</v>
      </c>
      <c r="C18" s="289">
        <f>SUMPRODUCT(('Diário 1º PA'!$E$4:$E$2007='Analítico Cp.'!$B18)*('Diário 1º PA'!$C$4:$C$2007&gt;=C$4)*('Diário 1º PA'!$C$4:$C$2007&lt;=EOMONTH(C$4,0))*('Diário 1º PA'!$F$4:$F$2007))
+SUMPRODUCT(('Diário 2º PA'!$E$4:$E$1978='Analítico Cp.'!$B18)*('Diário 2º PA'!$C$4:$C$1978&gt;=C$4)*('Diário 2º PA'!$C$4:$C$1978&lt;=EOMONTH(C$4,0))*('Diário 2º PA'!$F$4:$F$1978))
+SUMPRODUCT(('Diário 3º PA'!$E$4:$E$1994='Analítico Cp.'!$B18)*('Diário 3º PA'!$C$4:$C$1994&gt;=C$4)*('Diário 3º PA'!$C$4:$C$1994&lt;=EOMONTH(C$4,0))*('Diário 3º PA'!$F$4:$F$1994))
+SUMPRODUCT(('Diário 4º PA'!$E$4:$E$2000='Analítico Cp.'!$B18)*('Diário 4º PA'!$C$4:$C$2000&gt;=C$4)*('Diário 4º PA'!$C$4:$C$2000&lt;=EOMONTH(C$4,0))*('Diário 4º PA'!$F$4:$F$2000))
+SUMPRODUCT(('Comp.'!$D$5:$D$485=$B18)*('Comp.'!$B$5:$B$485&gt;=C$4)*('Comp.'!$B$5:$B$485&lt;=EOMONTH(C$4,0))*('Comp.'!$E$5:$E$485))</f>
        <v>885184.83</v>
      </c>
      <c r="D18" s="289">
        <f>SUMPRODUCT(('Diário 1º PA'!$E$4:$E$2007='Analítico Cp.'!$B18)*('Diário 1º PA'!$C$4:$C$2007&gt;=D$4)*('Diário 1º PA'!$C$4:$C$2007&lt;=EOMONTH(D$4,0))*('Diário 1º PA'!$F$4:$F$2007))
+SUMPRODUCT(('Diário 2º PA'!$E$4:$E$1978='Analítico Cp.'!$B18)*('Diário 2º PA'!$C$4:$C$1978&gt;=D$4)*('Diário 2º PA'!$C$4:$C$1978&lt;=EOMONTH(D$4,0))*('Diário 2º PA'!$F$4:$F$1978))
+SUMPRODUCT(('Diário 3º PA'!$E$4:$E$1994='Analítico Cp.'!$B18)*('Diário 3º PA'!$C$4:$C$1994&gt;=D$4)*('Diário 3º PA'!$C$4:$C$1994&lt;=EOMONTH(D$4,0))*('Diário 3º PA'!$F$4:$F$1994))
+SUMPRODUCT(('Diário 4º PA'!$E$4:$E$2000='Analítico Cp.'!$B18)*('Diário 4º PA'!$C$4:$C$2000&gt;=D$4)*('Diário 4º PA'!$C$4:$C$2000&lt;=EOMONTH(D$4,0))*('Diário 4º PA'!$F$4:$F$2000))
+SUMPRODUCT(('Comp.'!$D$5:$D$485=$B18)*('Comp.'!$B$5:$B$485&gt;=D$4)*('Comp.'!$B$5:$B$485&lt;=EOMONTH(D$4,0))*('Comp.'!$E$5:$E$485))</f>
        <v>937046.67</v>
      </c>
      <c r="E18" s="289">
        <f>SUMPRODUCT(('Diário 1º PA'!$E$4:$E$2007='Analítico Cp.'!$B18)*('Diário 1º PA'!$C$4:$C$2007&gt;=E$4)*('Diário 1º PA'!$C$4:$C$2007&lt;=EOMONTH(E$4,0))*('Diário 1º PA'!$F$4:$F$2007))
+SUMPRODUCT(('Diário 2º PA'!$E$4:$E$1978='Analítico Cp.'!$B18)*('Diário 2º PA'!$C$4:$C$1978&gt;=E$4)*('Diário 2º PA'!$C$4:$C$1978&lt;=EOMONTH(E$4,0))*('Diário 2º PA'!$F$4:$F$1978))
+SUMPRODUCT(('Diário 3º PA'!$E$4:$E$1994='Analítico Cp.'!$B18)*('Diário 3º PA'!$C$4:$C$1994&gt;=E$4)*('Diário 3º PA'!$C$4:$C$1994&lt;=EOMONTH(E$4,0))*('Diário 3º PA'!$F$4:$F$1994))
+SUMPRODUCT(('Diário 4º PA'!$E$4:$E$2000='Analítico Cp.'!$B18)*('Diário 4º PA'!$C$4:$C$2000&gt;=E$4)*('Diário 4º PA'!$C$4:$C$2000&lt;=EOMONTH(E$4,0))*('Diário 4º PA'!$F$4:$F$2000))
+SUMPRODUCT(('Comp.'!$D$5:$D$485=$B18)*('Comp.'!$B$5:$B$485&gt;=E$4)*('Comp.'!$B$5:$B$485&lt;=EOMONTH(E$4,0))*('Comp.'!$E$5:$E$485))</f>
        <v>1006522.4</v>
      </c>
      <c r="F18" s="289">
        <f>SUMPRODUCT(('Diário 1º PA'!$E$4:$E$2007='Analítico Cp.'!$B18)*('Diário 1º PA'!$C$4:$C$2007&gt;=F$4)*('Diário 1º PA'!$C$4:$C$2007&lt;=EOMONTH(F$4,0))*('Diário 1º PA'!$F$4:$F$2007))
+SUMPRODUCT(('Diário 2º PA'!$E$4:$E$1978='Analítico Cp.'!$B18)*('Diário 2º PA'!$C$4:$C$1978&gt;=F$4)*('Diário 2º PA'!$C$4:$C$1978&lt;=EOMONTH(F$4,0))*('Diário 2º PA'!$F$4:$F$1978))
+SUMPRODUCT(('Diário 3º PA'!$E$4:$E$1994='Analítico Cp.'!$B18)*('Diário 3º PA'!$C$4:$C$1994&gt;=F$4)*('Diário 3º PA'!$C$4:$C$1994&lt;=EOMONTH(F$4,0))*('Diário 3º PA'!$F$4:$F$1994))
+SUMPRODUCT(('Diário 4º PA'!$E$4:$E$2000='Analítico Cp.'!$B18)*('Diário 4º PA'!$C$4:$C$2000&gt;=F$4)*('Diário 4º PA'!$C$4:$C$2000&lt;=EOMONTH(F$4,0))*('Diário 4º PA'!$F$4:$F$2000))
+SUMPRODUCT(('Comp.'!$D$5:$D$485=$B18)*('Comp.'!$B$5:$B$485&gt;=F$4)*('Comp.'!$B$5:$B$485&lt;=EOMONTH(F$4,0))*('Comp.'!$E$5:$E$485))</f>
        <v>1069141.7200000002</v>
      </c>
      <c r="G18" s="289">
        <f>SUMPRODUCT(('Diário 1º PA'!$E$4:$E$2007='Analítico Cp.'!$B18)*('Diário 1º PA'!$C$4:$C$2007&gt;=G$4)*('Diário 1º PA'!$C$4:$C$2007&lt;=EOMONTH(G$4,0))*('Diário 1º PA'!$F$4:$F$2007))
+SUMPRODUCT(('Diário 2º PA'!$E$4:$E$1978='Analítico Cp.'!$B18)*('Diário 2º PA'!$C$4:$C$1978&gt;=G$4)*('Diário 2º PA'!$C$4:$C$1978&lt;=EOMONTH(G$4,0))*('Diário 2º PA'!$F$4:$F$1978))
+SUMPRODUCT(('Diário 3º PA'!$E$4:$E$1994='Analítico Cp.'!$B18)*('Diário 3º PA'!$C$4:$C$1994&gt;=G$4)*('Diário 3º PA'!$C$4:$C$1994&lt;=EOMONTH(G$4,0))*('Diário 3º PA'!$F$4:$F$1994))
+SUMPRODUCT(('Diário 4º PA'!$E$4:$E$2000='Analítico Cp.'!$B18)*('Diário 4º PA'!$C$4:$C$2000&gt;=G$4)*('Diário 4º PA'!$C$4:$C$2000&lt;=EOMONTH(G$4,0))*('Diário 4º PA'!$F$4:$F$2000))
+SUMPRODUCT(('Comp.'!$D$5:$D$485=$B18)*('Comp.'!$B$5:$B$485&gt;=G$4)*('Comp.'!$B$5:$B$485&lt;=EOMONTH(G$4,0))*('Comp.'!$E$5:$E$485))</f>
        <v>1141534.6800000002</v>
      </c>
      <c r="H18" s="289">
        <f>SUMPRODUCT(('Diário 1º PA'!$E$4:$E$2007='Analítico Cp.'!$B18)*('Diário 1º PA'!$C$4:$C$2007&gt;=H$4)*('Diário 1º PA'!$C$4:$C$2007&lt;=EOMONTH(H$4,0))*('Diário 1º PA'!$F$4:$F$2007))
+SUMPRODUCT(('Diário 2º PA'!$E$4:$E$1978='Analítico Cp.'!$B18)*('Diário 2º PA'!$C$4:$C$1978&gt;=H$4)*('Diário 2º PA'!$C$4:$C$1978&lt;=EOMONTH(H$4,0))*('Diário 2º PA'!$F$4:$F$1978))
+SUMPRODUCT(('Diário 3º PA'!$E$4:$E$1994='Analítico Cp.'!$B18)*('Diário 3º PA'!$C$4:$C$1994&gt;=H$4)*('Diário 3º PA'!$C$4:$C$1994&lt;=EOMONTH(H$4,0))*('Diário 3º PA'!$F$4:$F$1994))
+SUMPRODUCT(('Diário 4º PA'!$E$4:$E$2000='Analítico Cp.'!$B18)*('Diário 4º PA'!$C$4:$C$2000&gt;=H$4)*('Diário 4º PA'!$C$4:$C$2000&lt;=EOMONTH(H$4,0))*('Diário 4º PA'!$F$4:$F$2000))
+SUMPRODUCT(('Comp.'!$D$5:$D$485=$B18)*('Comp.'!$B$5:$B$485&gt;=H$4)*('Comp.'!$B$5:$B$485&lt;=EOMONTH(H$4,0))*('Comp.'!$E$5:$E$485))</f>
        <v>1132928.7500000002</v>
      </c>
      <c r="I18" s="289">
        <f>SUMPRODUCT(('Diário 1º PA'!$E$4:$E$2007='Analítico Cp.'!$B18)*('Diário 1º PA'!$C$4:$C$2007&gt;=I$4)*('Diário 1º PA'!$C$4:$C$2007&lt;=EOMONTH(I$4,0))*('Diário 1º PA'!$F$4:$F$2007))
+SUMPRODUCT(('Diário 2º PA'!$E$4:$E$1978='Analítico Cp.'!$B18)*('Diário 2º PA'!$C$4:$C$1978&gt;=I$4)*('Diário 2º PA'!$C$4:$C$1978&lt;=EOMONTH(I$4,0))*('Diário 2º PA'!$F$4:$F$1978))
+SUMPRODUCT(('Diário 3º PA'!$E$4:$E$1994='Analítico Cp.'!$B18)*('Diário 3º PA'!$C$4:$C$1994&gt;=I$4)*('Diário 3º PA'!$C$4:$C$1994&lt;=EOMONTH(I$4,0))*('Diário 3º PA'!$F$4:$F$1994))
+SUMPRODUCT(('Diário 4º PA'!$E$4:$E$2000='Analítico Cp.'!$B18)*('Diário 4º PA'!$C$4:$C$2000&gt;=I$4)*('Diário 4º PA'!$C$4:$C$2000&lt;=EOMONTH(I$4,0))*('Diário 4º PA'!$F$4:$F$2000))
+SUMPRODUCT(('Comp.'!$D$5:$D$485=$B18)*('Comp.'!$B$5:$B$485&gt;=I$4)*('Comp.'!$B$5:$B$485&lt;=EOMONTH(I$4,0))*('Comp.'!$E$5:$E$485))</f>
        <v>1137515.77</v>
      </c>
      <c r="J18" s="289">
        <f>SUMPRODUCT(('Diário 1º PA'!$E$4:$E$2007='Analítico Cp.'!$B18)*('Diário 1º PA'!$C$4:$C$2007&gt;=J$4)*('Diário 1º PA'!$C$4:$C$2007&lt;=EOMONTH(J$4,0))*('Diário 1º PA'!$F$4:$F$2007))
+SUMPRODUCT(('Diário 2º PA'!$E$4:$E$1978='Analítico Cp.'!$B18)*('Diário 2º PA'!$C$4:$C$1978&gt;=J$4)*('Diário 2º PA'!$C$4:$C$1978&lt;=EOMONTH(J$4,0))*('Diário 2º PA'!$F$4:$F$1978))
+SUMPRODUCT(('Diário 3º PA'!$E$4:$E$1994='Analítico Cp.'!$B18)*('Diário 3º PA'!$C$4:$C$1994&gt;=J$4)*('Diário 3º PA'!$C$4:$C$1994&lt;=EOMONTH(J$4,0))*('Diário 3º PA'!$F$4:$F$1994))
+SUMPRODUCT(('Diário 4º PA'!$E$4:$E$2000='Analítico Cp.'!$B18)*('Diário 4º PA'!$C$4:$C$2000&gt;=J$4)*('Diário 4º PA'!$C$4:$C$2000&lt;=EOMONTH(J$4,0))*('Diário 4º PA'!$F$4:$F$2000))
+SUMPRODUCT(('Comp.'!$D$5:$D$485=$B18)*('Comp.'!$B$5:$B$485&gt;=J$4)*('Comp.'!$B$5:$B$485&lt;=EOMONTH(J$4,0))*('Comp.'!$E$5:$E$485))</f>
        <v>0</v>
      </c>
      <c r="K18" s="289">
        <f>SUMPRODUCT(('Diário 1º PA'!$E$4:$E$2007='Analítico Cp.'!$B18)*('Diário 1º PA'!$C$4:$C$2007&gt;=K$4)*('Diário 1º PA'!$C$4:$C$2007&lt;=EOMONTH(K$4,0))*('Diário 1º PA'!$F$4:$F$2007))
+SUMPRODUCT(('Diário 2º PA'!$E$4:$E$1978='Analítico Cp.'!$B18)*('Diário 2º PA'!$C$4:$C$1978&gt;=K$4)*('Diário 2º PA'!$C$4:$C$1978&lt;=EOMONTH(K$4,0))*('Diário 2º PA'!$F$4:$F$1978))
+SUMPRODUCT(('Diário 3º PA'!$E$4:$E$1994='Analítico Cp.'!$B18)*('Diário 3º PA'!$C$4:$C$1994&gt;=K$4)*('Diário 3º PA'!$C$4:$C$1994&lt;=EOMONTH(K$4,0))*('Diário 3º PA'!$F$4:$F$1994))
+SUMPRODUCT(('Diário 4º PA'!$E$4:$E$2000='Analítico Cp.'!$B18)*('Diário 4º PA'!$C$4:$C$2000&gt;=K$4)*('Diário 4º PA'!$C$4:$C$2000&lt;=EOMONTH(K$4,0))*('Diário 4º PA'!$F$4:$F$2000))
+SUMPRODUCT(('Comp.'!$D$5:$D$485=$B18)*('Comp.'!$B$5:$B$485&gt;=K$4)*('Comp.'!$B$5:$B$485&lt;=EOMONTH(K$4,0))*('Comp.'!$E$5:$E$485))</f>
        <v>0</v>
      </c>
      <c r="L18" s="289">
        <f>SUMPRODUCT(('Diário 1º PA'!$E$4:$E$2007='Analítico Cp.'!$B18)*('Diário 1º PA'!$C$4:$C$2007&gt;=L$4)*('Diário 1º PA'!$C$4:$C$2007&lt;=EOMONTH(L$4,0))*('Diário 1º PA'!$F$4:$F$2007))
+SUMPRODUCT(('Diário 2º PA'!$E$4:$E$1978='Analítico Cp.'!$B18)*('Diário 2º PA'!$C$4:$C$1978&gt;=L$4)*('Diário 2º PA'!$C$4:$C$1978&lt;=EOMONTH(L$4,0))*('Diário 2º PA'!$F$4:$F$1978))
+SUMPRODUCT(('Diário 3º PA'!$E$4:$E$1994='Analítico Cp.'!$B18)*('Diário 3º PA'!$C$4:$C$1994&gt;=L$4)*('Diário 3º PA'!$C$4:$C$1994&lt;=EOMONTH(L$4,0))*('Diário 3º PA'!$F$4:$F$1994))
+SUMPRODUCT(('Diário 4º PA'!$E$4:$E$2000='Analítico Cp.'!$B18)*('Diário 4º PA'!$C$4:$C$2000&gt;=L$4)*('Diário 4º PA'!$C$4:$C$2000&lt;=EOMONTH(L$4,0))*('Diário 4º PA'!$F$4:$F$2000))
+SUMPRODUCT(('Comp.'!$D$5:$D$485=$B18)*('Comp.'!$B$5:$B$485&gt;=L$4)*('Comp.'!$B$5:$B$485&lt;=EOMONTH(L$4,0))*('Comp.'!$E$5:$E$485))</f>
        <v>0</v>
      </c>
      <c r="M18" s="289">
        <f>SUMPRODUCT(('Diário 1º PA'!$E$4:$E$2007='Analítico Cp.'!$B18)*('Diário 1º PA'!$C$4:$C$2007&gt;=M$4)*('Diário 1º PA'!$C$4:$C$2007&lt;=EOMONTH(M$4,0))*('Diário 1º PA'!$F$4:$F$2007))
+SUMPRODUCT(('Diário 2º PA'!$E$4:$E$1978='Analítico Cp.'!$B18)*('Diário 2º PA'!$C$4:$C$1978&gt;=M$4)*('Diário 2º PA'!$C$4:$C$1978&lt;=EOMONTH(M$4,0))*('Diário 2º PA'!$F$4:$F$1978))
+SUMPRODUCT(('Diário 3º PA'!$E$4:$E$1994='Analítico Cp.'!$B18)*('Diário 3º PA'!$C$4:$C$1994&gt;=M$4)*('Diário 3º PA'!$C$4:$C$1994&lt;=EOMONTH(M$4,0))*('Diário 3º PA'!$F$4:$F$1994))
+SUMPRODUCT(('Diário 4º PA'!$E$4:$E$2000='Analítico Cp.'!$B18)*('Diário 4º PA'!$C$4:$C$2000&gt;=M$4)*('Diário 4º PA'!$C$4:$C$2000&lt;=EOMONTH(M$4,0))*('Diário 4º PA'!$F$4:$F$2000))
+SUMPRODUCT(('Comp.'!$D$5:$D$485=$B18)*('Comp.'!$B$5:$B$485&gt;=M$4)*('Comp.'!$B$5:$B$485&lt;=EOMONTH(M$4,0))*('Comp.'!$E$5:$E$485))</f>
        <v>0</v>
      </c>
      <c r="N18" s="289">
        <f>SUMPRODUCT(('Diário 1º PA'!$E$4:$E$2007='Analítico Cp.'!$B18)*('Diário 1º PA'!$C$4:$C$2007&gt;=N$4)*('Diário 1º PA'!$C$4:$C$2007&lt;=EOMONTH(N$4,0))*('Diário 1º PA'!$F$4:$F$2007))
+SUMPRODUCT(('Diário 2º PA'!$E$4:$E$1978='Analítico Cp.'!$B18)*('Diário 2º PA'!$C$4:$C$1978&gt;=N$4)*('Diário 2º PA'!$C$4:$C$1978&lt;=EOMONTH(N$4,0))*('Diário 2º PA'!$F$4:$F$1978))
+SUMPRODUCT(('Diário 3º PA'!$E$4:$E$1994='Analítico Cp.'!$B18)*('Diário 3º PA'!$C$4:$C$1994&gt;=N$4)*('Diário 3º PA'!$C$4:$C$1994&lt;=EOMONTH(N$4,0))*('Diário 3º PA'!$F$4:$F$1994))
+SUMPRODUCT(('Diário 4º PA'!$E$4:$E$2000='Analítico Cp.'!$B18)*('Diário 4º PA'!$C$4:$C$2000&gt;=N$4)*('Diário 4º PA'!$C$4:$C$2000&lt;=EOMONTH(N$4,0))*('Diário 4º PA'!$F$4:$F$2000))
+SUMPRODUCT(('Comp.'!$D$5:$D$485=$B18)*('Comp.'!$B$5:$B$485&gt;=N$4)*('Comp.'!$B$5:$B$485&lt;=EOMONTH(N$4,0))*('Comp.'!$E$5:$E$485))</f>
        <v>0</v>
      </c>
      <c r="O18" s="315">
        <f t="shared" ref="O18:O25" si="6">SUM(C18:N18)</f>
        <v>7309874.8200000003</v>
      </c>
      <c r="P18" s="316">
        <f t="shared" ref="P18:P26" si="7">IF($O$185=0,0,O18/$O$185)</f>
        <v>0.3211689825398969</v>
      </c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6" ht="23.25" customHeight="1" x14ac:dyDescent="0.25">
      <c r="A19" s="331" t="s">
        <v>153</v>
      </c>
      <c r="B19" s="332" t="s">
        <v>154</v>
      </c>
      <c r="C19" s="289">
        <f>SUMPRODUCT(('Diário 1º PA'!$E$4:$E$2007='Analítico Cp.'!$B19)*('Diário 1º PA'!$C$4:$C$2007&gt;=C$4)*('Diário 1º PA'!$C$4:$C$2007&lt;=EOMONTH(C$4,0))*('Diário 1º PA'!$F$4:$F$2007))
+SUMPRODUCT(('Diário 2º PA'!$E$4:$E$1978='Analítico Cp.'!$B19)*('Diário 2º PA'!$C$4:$C$1978&gt;=C$4)*('Diário 2º PA'!$C$4:$C$1978&lt;=EOMONTH(C$4,0))*('Diário 2º PA'!$F$4:$F$1978))
+SUMPRODUCT(('Diário 3º PA'!$E$4:$E$1994='Analítico Cp.'!$B19)*('Diário 3º PA'!$C$4:$C$1994&gt;=C$4)*('Diário 3º PA'!$C$4:$C$1994&lt;=EOMONTH(C$4,0))*('Diário 3º PA'!$F$4:$F$1994))
+SUMPRODUCT(('Diário 4º PA'!$E$4:$E$2000='Analítico Cp.'!$B19)*('Diário 4º PA'!$C$4:$C$2000&gt;=C$4)*('Diário 4º PA'!$C$4:$C$2000&lt;=EOMONTH(C$4,0))*('Diário 4º PA'!$F$4:$F$2000))
+SUMPRODUCT(('Comp.'!$D$5:$D$485=$B19)*('Comp.'!$B$5:$B$485&gt;=C$4)*('Comp.'!$B$5:$B$485&lt;=EOMONTH(C$4,0))*('Comp.'!$E$5:$E$485))</f>
        <v>0</v>
      </c>
      <c r="D19" s="289">
        <f>SUMPRODUCT(('Diário 1º PA'!$E$4:$E$2007='Analítico Cp.'!$B19)*('Diário 1º PA'!$C$4:$C$2007&gt;=D$4)*('Diário 1º PA'!$C$4:$C$2007&lt;=EOMONTH(D$4,0))*('Diário 1º PA'!$F$4:$F$2007))
+SUMPRODUCT(('Diário 2º PA'!$E$4:$E$1978='Analítico Cp.'!$B19)*('Diário 2º PA'!$C$4:$C$1978&gt;=D$4)*('Diário 2º PA'!$C$4:$C$1978&lt;=EOMONTH(D$4,0))*('Diário 2º PA'!$F$4:$F$1978))
+SUMPRODUCT(('Diário 3º PA'!$E$4:$E$1994='Analítico Cp.'!$B19)*('Diário 3º PA'!$C$4:$C$1994&gt;=D$4)*('Diário 3º PA'!$C$4:$C$1994&lt;=EOMONTH(D$4,0))*('Diário 3º PA'!$F$4:$F$1994))
+SUMPRODUCT(('Diário 4º PA'!$E$4:$E$2000='Analítico Cp.'!$B19)*('Diário 4º PA'!$C$4:$C$2000&gt;=D$4)*('Diário 4º PA'!$C$4:$C$2000&lt;=EOMONTH(D$4,0))*('Diário 4º PA'!$F$4:$F$2000))
+SUMPRODUCT(('Comp.'!$D$5:$D$485=$B19)*('Comp.'!$B$5:$B$485&gt;=D$4)*('Comp.'!$B$5:$B$485&lt;=EOMONTH(D$4,0))*('Comp.'!$E$5:$E$485))</f>
        <v>0</v>
      </c>
      <c r="E19" s="289">
        <f>SUMPRODUCT(('Diário 1º PA'!$E$4:$E$2007='Analítico Cp.'!$B19)*('Diário 1º PA'!$C$4:$C$2007&gt;=E$4)*('Diário 1º PA'!$C$4:$C$2007&lt;=EOMONTH(E$4,0))*('Diário 1º PA'!$F$4:$F$2007))
+SUMPRODUCT(('Diário 2º PA'!$E$4:$E$1978='Analítico Cp.'!$B19)*('Diário 2º PA'!$C$4:$C$1978&gt;=E$4)*('Diário 2º PA'!$C$4:$C$1978&lt;=EOMONTH(E$4,0))*('Diário 2º PA'!$F$4:$F$1978))
+SUMPRODUCT(('Diário 3º PA'!$E$4:$E$1994='Analítico Cp.'!$B19)*('Diário 3º PA'!$C$4:$C$1994&gt;=E$4)*('Diário 3º PA'!$C$4:$C$1994&lt;=EOMONTH(E$4,0))*('Diário 3º PA'!$F$4:$F$1994))
+SUMPRODUCT(('Diário 4º PA'!$E$4:$E$2000='Analítico Cp.'!$B19)*('Diário 4º PA'!$C$4:$C$2000&gt;=E$4)*('Diário 4º PA'!$C$4:$C$2000&lt;=EOMONTH(E$4,0))*('Diário 4º PA'!$F$4:$F$2000))
+SUMPRODUCT(('Comp.'!$D$5:$D$485=$B19)*('Comp.'!$B$5:$B$485&gt;=E$4)*('Comp.'!$B$5:$B$485&lt;=EOMONTH(E$4,0))*('Comp.'!$E$5:$E$485))</f>
        <v>0</v>
      </c>
      <c r="F19" s="289">
        <f>SUMPRODUCT(('Diário 1º PA'!$E$4:$E$2007='Analítico Cp.'!$B19)*('Diário 1º PA'!$C$4:$C$2007&gt;=F$4)*('Diário 1º PA'!$C$4:$C$2007&lt;=EOMONTH(F$4,0))*('Diário 1º PA'!$F$4:$F$2007))
+SUMPRODUCT(('Diário 2º PA'!$E$4:$E$1978='Analítico Cp.'!$B19)*('Diário 2º PA'!$C$4:$C$1978&gt;=F$4)*('Diário 2º PA'!$C$4:$C$1978&lt;=EOMONTH(F$4,0))*('Diário 2º PA'!$F$4:$F$1978))
+SUMPRODUCT(('Diário 3º PA'!$E$4:$E$1994='Analítico Cp.'!$B19)*('Diário 3º PA'!$C$4:$C$1994&gt;=F$4)*('Diário 3º PA'!$C$4:$C$1994&lt;=EOMONTH(F$4,0))*('Diário 3º PA'!$F$4:$F$1994))
+SUMPRODUCT(('Diário 4º PA'!$E$4:$E$2000='Analítico Cp.'!$B19)*('Diário 4º PA'!$C$4:$C$2000&gt;=F$4)*('Diário 4º PA'!$C$4:$C$2000&lt;=EOMONTH(F$4,0))*('Diário 4º PA'!$F$4:$F$2000))
+SUMPRODUCT(('Comp.'!$D$5:$D$485=$B19)*('Comp.'!$B$5:$B$485&gt;=F$4)*('Comp.'!$B$5:$B$485&lt;=EOMONTH(F$4,0))*('Comp.'!$E$5:$E$485))</f>
        <v>0</v>
      </c>
      <c r="G19" s="289">
        <f>SUMPRODUCT(('Diário 1º PA'!$E$4:$E$2007='Analítico Cp.'!$B19)*('Diário 1º PA'!$C$4:$C$2007&gt;=G$4)*('Diário 1º PA'!$C$4:$C$2007&lt;=EOMONTH(G$4,0))*('Diário 1º PA'!$F$4:$F$2007))
+SUMPRODUCT(('Diário 2º PA'!$E$4:$E$1978='Analítico Cp.'!$B19)*('Diário 2º PA'!$C$4:$C$1978&gt;=G$4)*('Diário 2º PA'!$C$4:$C$1978&lt;=EOMONTH(G$4,0))*('Diário 2º PA'!$F$4:$F$1978))
+SUMPRODUCT(('Diário 3º PA'!$E$4:$E$1994='Analítico Cp.'!$B19)*('Diário 3º PA'!$C$4:$C$1994&gt;=G$4)*('Diário 3º PA'!$C$4:$C$1994&lt;=EOMONTH(G$4,0))*('Diário 3º PA'!$F$4:$F$1994))
+SUMPRODUCT(('Diário 4º PA'!$E$4:$E$2000='Analítico Cp.'!$B19)*('Diário 4º PA'!$C$4:$C$2000&gt;=G$4)*('Diário 4º PA'!$C$4:$C$2000&lt;=EOMONTH(G$4,0))*('Diário 4º PA'!$F$4:$F$2000))
+SUMPRODUCT(('Comp.'!$D$5:$D$485=$B19)*('Comp.'!$B$5:$B$485&gt;=G$4)*('Comp.'!$B$5:$B$485&lt;=EOMONTH(G$4,0))*('Comp.'!$E$5:$E$485))</f>
        <v>0</v>
      </c>
      <c r="H19" s="289">
        <f>SUMPRODUCT(('Diário 1º PA'!$E$4:$E$2007='Analítico Cp.'!$B19)*('Diário 1º PA'!$C$4:$C$2007&gt;=H$4)*('Diário 1º PA'!$C$4:$C$2007&lt;=EOMONTH(H$4,0))*('Diário 1º PA'!$F$4:$F$2007))
+SUMPRODUCT(('Diário 2º PA'!$E$4:$E$1978='Analítico Cp.'!$B19)*('Diário 2º PA'!$C$4:$C$1978&gt;=H$4)*('Diário 2º PA'!$C$4:$C$1978&lt;=EOMONTH(H$4,0))*('Diário 2º PA'!$F$4:$F$1978))
+SUMPRODUCT(('Diário 3º PA'!$E$4:$E$1994='Analítico Cp.'!$B19)*('Diário 3º PA'!$C$4:$C$1994&gt;=H$4)*('Diário 3º PA'!$C$4:$C$1994&lt;=EOMONTH(H$4,0))*('Diário 3º PA'!$F$4:$F$1994))
+SUMPRODUCT(('Diário 4º PA'!$E$4:$E$2000='Analítico Cp.'!$B19)*('Diário 4º PA'!$C$4:$C$2000&gt;=H$4)*('Diário 4º PA'!$C$4:$C$2000&lt;=EOMONTH(H$4,0))*('Diário 4º PA'!$F$4:$F$2000))
+SUMPRODUCT(('Comp.'!$D$5:$D$485=$B19)*('Comp.'!$B$5:$B$485&gt;=H$4)*('Comp.'!$B$5:$B$485&lt;=EOMONTH(H$4,0))*('Comp.'!$E$5:$E$485))</f>
        <v>0</v>
      </c>
      <c r="I19" s="289">
        <f>SUMPRODUCT(('Diário 1º PA'!$E$4:$E$2007='Analítico Cp.'!$B19)*('Diário 1º PA'!$C$4:$C$2007&gt;=I$4)*('Diário 1º PA'!$C$4:$C$2007&lt;=EOMONTH(I$4,0))*('Diário 1º PA'!$F$4:$F$2007))
+SUMPRODUCT(('Diário 2º PA'!$E$4:$E$1978='Analítico Cp.'!$B19)*('Diário 2º PA'!$C$4:$C$1978&gt;=I$4)*('Diário 2º PA'!$C$4:$C$1978&lt;=EOMONTH(I$4,0))*('Diário 2º PA'!$F$4:$F$1978))
+SUMPRODUCT(('Diário 3º PA'!$E$4:$E$1994='Analítico Cp.'!$B19)*('Diário 3º PA'!$C$4:$C$1994&gt;=I$4)*('Diário 3º PA'!$C$4:$C$1994&lt;=EOMONTH(I$4,0))*('Diário 3º PA'!$F$4:$F$1994))
+SUMPRODUCT(('Diário 4º PA'!$E$4:$E$2000='Analítico Cp.'!$B19)*('Diário 4º PA'!$C$4:$C$2000&gt;=I$4)*('Diário 4º PA'!$C$4:$C$2000&lt;=EOMONTH(I$4,0))*('Diário 4º PA'!$F$4:$F$2000))
+SUMPRODUCT(('Comp.'!$D$5:$D$485=$B19)*('Comp.'!$B$5:$B$485&gt;=I$4)*('Comp.'!$B$5:$B$485&lt;=EOMONTH(I$4,0))*('Comp.'!$E$5:$E$485))</f>
        <v>0</v>
      </c>
      <c r="J19" s="289">
        <f>SUMPRODUCT(('Diário 1º PA'!$E$4:$E$2007='Analítico Cp.'!$B19)*('Diário 1º PA'!$C$4:$C$2007&gt;=J$4)*('Diário 1º PA'!$C$4:$C$2007&lt;=EOMONTH(J$4,0))*('Diário 1º PA'!$F$4:$F$2007))
+SUMPRODUCT(('Diário 2º PA'!$E$4:$E$1978='Analítico Cp.'!$B19)*('Diário 2º PA'!$C$4:$C$1978&gt;=J$4)*('Diário 2º PA'!$C$4:$C$1978&lt;=EOMONTH(J$4,0))*('Diário 2º PA'!$F$4:$F$1978))
+SUMPRODUCT(('Diário 3º PA'!$E$4:$E$1994='Analítico Cp.'!$B19)*('Diário 3º PA'!$C$4:$C$1994&gt;=J$4)*('Diário 3º PA'!$C$4:$C$1994&lt;=EOMONTH(J$4,0))*('Diário 3º PA'!$F$4:$F$1994))
+SUMPRODUCT(('Diário 4º PA'!$E$4:$E$2000='Analítico Cp.'!$B19)*('Diário 4º PA'!$C$4:$C$2000&gt;=J$4)*('Diário 4º PA'!$C$4:$C$2000&lt;=EOMONTH(J$4,0))*('Diário 4º PA'!$F$4:$F$2000))
+SUMPRODUCT(('Comp.'!$D$5:$D$485=$B19)*('Comp.'!$B$5:$B$485&gt;=J$4)*('Comp.'!$B$5:$B$485&lt;=EOMONTH(J$4,0))*('Comp.'!$E$5:$E$485))</f>
        <v>0</v>
      </c>
      <c r="K19" s="289">
        <f>SUMPRODUCT(('Diário 1º PA'!$E$4:$E$2007='Analítico Cp.'!$B19)*('Diário 1º PA'!$C$4:$C$2007&gt;=K$4)*('Diário 1º PA'!$C$4:$C$2007&lt;=EOMONTH(K$4,0))*('Diário 1º PA'!$F$4:$F$2007))
+SUMPRODUCT(('Diário 2º PA'!$E$4:$E$1978='Analítico Cp.'!$B19)*('Diário 2º PA'!$C$4:$C$1978&gt;=K$4)*('Diário 2º PA'!$C$4:$C$1978&lt;=EOMONTH(K$4,0))*('Diário 2º PA'!$F$4:$F$1978))
+SUMPRODUCT(('Diário 3º PA'!$E$4:$E$1994='Analítico Cp.'!$B19)*('Diário 3º PA'!$C$4:$C$1994&gt;=K$4)*('Diário 3º PA'!$C$4:$C$1994&lt;=EOMONTH(K$4,0))*('Diário 3º PA'!$F$4:$F$1994))
+SUMPRODUCT(('Diário 4º PA'!$E$4:$E$2000='Analítico Cp.'!$B19)*('Diário 4º PA'!$C$4:$C$2000&gt;=K$4)*('Diário 4º PA'!$C$4:$C$2000&lt;=EOMONTH(K$4,0))*('Diário 4º PA'!$F$4:$F$2000))
+SUMPRODUCT(('Comp.'!$D$5:$D$485=$B19)*('Comp.'!$B$5:$B$485&gt;=K$4)*('Comp.'!$B$5:$B$485&lt;=EOMONTH(K$4,0))*('Comp.'!$E$5:$E$485))</f>
        <v>0</v>
      </c>
      <c r="L19" s="289">
        <f>SUMPRODUCT(('Diário 1º PA'!$E$4:$E$2007='Analítico Cp.'!$B19)*('Diário 1º PA'!$C$4:$C$2007&gt;=L$4)*('Diário 1º PA'!$C$4:$C$2007&lt;=EOMONTH(L$4,0))*('Diário 1º PA'!$F$4:$F$2007))
+SUMPRODUCT(('Diário 2º PA'!$E$4:$E$1978='Analítico Cp.'!$B19)*('Diário 2º PA'!$C$4:$C$1978&gt;=L$4)*('Diário 2º PA'!$C$4:$C$1978&lt;=EOMONTH(L$4,0))*('Diário 2º PA'!$F$4:$F$1978))
+SUMPRODUCT(('Diário 3º PA'!$E$4:$E$1994='Analítico Cp.'!$B19)*('Diário 3º PA'!$C$4:$C$1994&gt;=L$4)*('Diário 3º PA'!$C$4:$C$1994&lt;=EOMONTH(L$4,0))*('Diário 3º PA'!$F$4:$F$1994))
+SUMPRODUCT(('Diário 4º PA'!$E$4:$E$2000='Analítico Cp.'!$B19)*('Diário 4º PA'!$C$4:$C$2000&gt;=L$4)*('Diário 4º PA'!$C$4:$C$2000&lt;=EOMONTH(L$4,0))*('Diário 4º PA'!$F$4:$F$2000))
+SUMPRODUCT(('Comp.'!$D$5:$D$485=$B19)*('Comp.'!$B$5:$B$485&gt;=L$4)*('Comp.'!$B$5:$B$485&lt;=EOMONTH(L$4,0))*('Comp.'!$E$5:$E$485))</f>
        <v>0</v>
      </c>
      <c r="M19" s="289">
        <f>SUMPRODUCT(('Diário 1º PA'!$E$4:$E$2007='Analítico Cp.'!$B19)*('Diário 1º PA'!$C$4:$C$2007&gt;=M$4)*('Diário 1º PA'!$C$4:$C$2007&lt;=EOMONTH(M$4,0))*('Diário 1º PA'!$F$4:$F$2007))
+SUMPRODUCT(('Diário 2º PA'!$E$4:$E$1978='Analítico Cp.'!$B19)*('Diário 2º PA'!$C$4:$C$1978&gt;=M$4)*('Diário 2º PA'!$C$4:$C$1978&lt;=EOMONTH(M$4,0))*('Diário 2º PA'!$F$4:$F$1978))
+SUMPRODUCT(('Diário 3º PA'!$E$4:$E$1994='Analítico Cp.'!$B19)*('Diário 3º PA'!$C$4:$C$1994&gt;=M$4)*('Diário 3º PA'!$C$4:$C$1994&lt;=EOMONTH(M$4,0))*('Diário 3º PA'!$F$4:$F$1994))
+SUMPRODUCT(('Diário 4º PA'!$E$4:$E$2000='Analítico Cp.'!$B19)*('Diário 4º PA'!$C$4:$C$2000&gt;=M$4)*('Diário 4º PA'!$C$4:$C$2000&lt;=EOMONTH(M$4,0))*('Diário 4º PA'!$F$4:$F$2000))
+SUMPRODUCT(('Comp.'!$D$5:$D$485=$B19)*('Comp.'!$B$5:$B$485&gt;=M$4)*('Comp.'!$B$5:$B$485&lt;=EOMONTH(M$4,0))*('Comp.'!$E$5:$E$485))</f>
        <v>0</v>
      </c>
      <c r="N19" s="289">
        <f>SUMPRODUCT(('Diário 1º PA'!$E$4:$E$2007='Analítico Cp.'!$B19)*('Diário 1º PA'!$C$4:$C$2007&gt;=N$4)*('Diário 1º PA'!$C$4:$C$2007&lt;=EOMONTH(N$4,0))*('Diário 1º PA'!$F$4:$F$2007))
+SUMPRODUCT(('Diário 2º PA'!$E$4:$E$1978='Analítico Cp.'!$B19)*('Diário 2º PA'!$C$4:$C$1978&gt;=N$4)*('Diário 2º PA'!$C$4:$C$1978&lt;=EOMONTH(N$4,0))*('Diário 2º PA'!$F$4:$F$1978))
+SUMPRODUCT(('Diário 3º PA'!$E$4:$E$1994='Analítico Cp.'!$B19)*('Diário 3º PA'!$C$4:$C$1994&gt;=N$4)*('Diário 3º PA'!$C$4:$C$1994&lt;=EOMONTH(N$4,0))*('Diário 3º PA'!$F$4:$F$1994))
+SUMPRODUCT(('Diário 4º PA'!$E$4:$E$2000='Analítico Cp.'!$B19)*('Diário 4º PA'!$C$4:$C$2000&gt;=N$4)*('Diário 4º PA'!$C$4:$C$2000&lt;=EOMONTH(N$4,0))*('Diário 4º PA'!$F$4:$F$2000))
+SUMPRODUCT(('Comp.'!$D$5:$D$485=$B19)*('Comp.'!$B$5:$B$485&gt;=N$4)*('Comp.'!$B$5:$B$485&lt;=EOMONTH(N$4,0))*('Comp.'!$E$5:$E$485))</f>
        <v>0</v>
      </c>
      <c r="O19" s="315">
        <f t="shared" si="6"/>
        <v>0</v>
      </c>
      <c r="P19" s="316">
        <f t="shared" si="7"/>
        <v>0</v>
      </c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6" ht="23.25" customHeight="1" x14ac:dyDescent="0.25">
      <c r="A20" s="331" t="s">
        <v>155</v>
      </c>
      <c r="B20" s="332" t="s">
        <v>156</v>
      </c>
      <c r="C20" s="289">
        <f>SUMPRODUCT(('Diário 1º PA'!$E$4:$E$2007='Analítico Cp.'!$B20)*('Diário 1º PA'!$C$4:$C$2007&gt;=C$4)*('Diário 1º PA'!$C$4:$C$2007&lt;=EOMONTH(C$4,0))*('Diário 1º PA'!$F$4:$F$2007))
+SUMPRODUCT(('Diário 2º PA'!$E$4:$E$1978='Analítico Cp.'!$B20)*('Diário 2º PA'!$C$4:$C$1978&gt;=C$4)*('Diário 2º PA'!$C$4:$C$1978&lt;=EOMONTH(C$4,0))*('Diário 2º PA'!$F$4:$F$1978))
+SUMPRODUCT(('Diário 3º PA'!$E$4:$E$1994='Analítico Cp.'!$B20)*('Diário 3º PA'!$C$4:$C$1994&gt;=C$4)*('Diário 3º PA'!$C$4:$C$1994&lt;=EOMONTH(C$4,0))*('Diário 3º PA'!$F$4:$F$1994))
+SUMPRODUCT(('Diário 4º PA'!$E$4:$E$2000='Analítico Cp.'!$B20)*('Diário 4º PA'!$C$4:$C$2000&gt;=C$4)*('Diário 4º PA'!$C$4:$C$2000&lt;=EOMONTH(C$4,0))*('Diário 4º PA'!$F$4:$F$2000))
+SUMPRODUCT(('Comp.'!$D$5:$D$485=$B20)*('Comp.'!$B$5:$B$485&gt;=C$4)*('Comp.'!$B$5:$B$485&lt;=EOMONTH(C$4,0))*('Comp.'!$E$5:$E$485))</f>
        <v>0</v>
      </c>
      <c r="D20" s="289">
        <f>SUMPRODUCT(('Diário 1º PA'!$E$4:$E$2007='Analítico Cp.'!$B20)*('Diário 1º PA'!$C$4:$C$2007&gt;=D$4)*('Diário 1º PA'!$C$4:$C$2007&lt;=EOMONTH(D$4,0))*('Diário 1º PA'!$F$4:$F$2007))
+SUMPRODUCT(('Diário 2º PA'!$E$4:$E$1978='Analítico Cp.'!$B20)*('Diário 2º PA'!$C$4:$C$1978&gt;=D$4)*('Diário 2º PA'!$C$4:$C$1978&lt;=EOMONTH(D$4,0))*('Diário 2º PA'!$F$4:$F$1978))
+SUMPRODUCT(('Diário 3º PA'!$E$4:$E$1994='Analítico Cp.'!$B20)*('Diário 3º PA'!$C$4:$C$1994&gt;=D$4)*('Diário 3º PA'!$C$4:$C$1994&lt;=EOMONTH(D$4,0))*('Diário 3º PA'!$F$4:$F$1994))
+SUMPRODUCT(('Diário 4º PA'!$E$4:$E$2000='Analítico Cp.'!$B20)*('Diário 4º PA'!$C$4:$C$2000&gt;=D$4)*('Diário 4º PA'!$C$4:$C$2000&lt;=EOMONTH(D$4,0))*('Diário 4º PA'!$F$4:$F$2000))
+SUMPRODUCT(('Comp.'!$D$5:$D$485=$B20)*('Comp.'!$B$5:$B$485&gt;=D$4)*('Comp.'!$B$5:$B$485&lt;=EOMONTH(D$4,0))*('Comp.'!$E$5:$E$485))</f>
        <v>0</v>
      </c>
      <c r="E20" s="289">
        <f>SUMPRODUCT(('Diário 1º PA'!$E$4:$E$2007='Analítico Cp.'!$B20)*('Diário 1º PA'!$C$4:$C$2007&gt;=E$4)*('Diário 1º PA'!$C$4:$C$2007&lt;=EOMONTH(E$4,0))*('Diário 1º PA'!$F$4:$F$2007))
+SUMPRODUCT(('Diário 2º PA'!$E$4:$E$1978='Analítico Cp.'!$B20)*('Diário 2º PA'!$C$4:$C$1978&gt;=E$4)*('Diário 2º PA'!$C$4:$C$1978&lt;=EOMONTH(E$4,0))*('Diário 2º PA'!$F$4:$F$1978))
+SUMPRODUCT(('Diário 3º PA'!$E$4:$E$1994='Analítico Cp.'!$B20)*('Diário 3º PA'!$C$4:$C$1994&gt;=E$4)*('Diário 3º PA'!$C$4:$C$1994&lt;=EOMONTH(E$4,0))*('Diário 3º PA'!$F$4:$F$1994))
+SUMPRODUCT(('Diário 4º PA'!$E$4:$E$2000='Analítico Cp.'!$B20)*('Diário 4º PA'!$C$4:$C$2000&gt;=E$4)*('Diário 4º PA'!$C$4:$C$2000&lt;=EOMONTH(E$4,0))*('Diário 4º PA'!$F$4:$F$2000))
+SUMPRODUCT(('Comp.'!$D$5:$D$485=$B20)*('Comp.'!$B$5:$B$485&gt;=E$4)*('Comp.'!$B$5:$B$485&lt;=EOMONTH(E$4,0))*('Comp.'!$E$5:$E$485))</f>
        <v>0</v>
      </c>
      <c r="F20" s="289">
        <f>SUMPRODUCT(('Diário 1º PA'!$E$4:$E$2007='Analítico Cp.'!$B20)*('Diário 1º PA'!$C$4:$C$2007&gt;=F$4)*('Diário 1º PA'!$C$4:$C$2007&lt;=EOMONTH(F$4,0))*('Diário 1º PA'!$F$4:$F$2007))
+SUMPRODUCT(('Diário 2º PA'!$E$4:$E$1978='Analítico Cp.'!$B20)*('Diário 2º PA'!$C$4:$C$1978&gt;=F$4)*('Diário 2º PA'!$C$4:$C$1978&lt;=EOMONTH(F$4,0))*('Diário 2º PA'!$F$4:$F$1978))
+SUMPRODUCT(('Diário 3º PA'!$E$4:$E$1994='Analítico Cp.'!$B20)*('Diário 3º PA'!$C$4:$C$1994&gt;=F$4)*('Diário 3º PA'!$C$4:$C$1994&lt;=EOMONTH(F$4,0))*('Diário 3º PA'!$F$4:$F$1994))
+SUMPRODUCT(('Diário 4º PA'!$E$4:$E$2000='Analítico Cp.'!$B20)*('Diário 4º PA'!$C$4:$C$2000&gt;=F$4)*('Diário 4º PA'!$C$4:$C$2000&lt;=EOMONTH(F$4,0))*('Diário 4º PA'!$F$4:$F$2000))
+SUMPRODUCT(('Comp.'!$D$5:$D$485=$B20)*('Comp.'!$B$5:$B$485&gt;=F$4)*('Comp.'!$B$5:$B$485&lt;=EOMONTH(F$4,0))*('Comp.'!$E$5:$E$485))</f>
        <v>0</v>
      </c>
      <c r="G20" s="289">
        <f>SUMPRODUCT(('Diário 1º PA'!$E$4:$E$2007='Analítico Cp.'!$B20)*('Diário 1º PA'!$C$4:$C$2007&gt;=G$4)*('Diário 1º PA'!$C$4:$C$2007&lt;=EOMONTH(G$4,0))*('Diário 1º PA'!$F$4:$F$2007))
+SUMPRODUCT(('Diário 2º PA'!$E$4:$E$1978='Analítico Cp.'!$B20)*('Diário 2º PA'!$C$4:$C$1978&gt;=G$4)*('Diário 2º PA'!$C$4:$C$1978&lt;=EOMONTH(G$4,0))*('Diário 2º PA'!$F$4:$F$1978))
+SUMPRODUCT(('Diário 3º PA'!$E$4:$E$1994='Analítico Cp.'!$B20)*('Diário 3º PA'!$C$4:$C$1994&gt;=G$4)*('Diário 3º PA'!$C$4:$C$1994&lt;=EOMONTH(G$4,0))*('Diário 3º PA'!$F$4:$F$1994))
+SUMPRODUCT(('Diário 4º PA'!$E$4:$E$2000='Analítico Cp.'!$B20)*('Diário 4º PA'!$C$4:$C$2000&gt;=G$4)*('Diário 4º PA'!$C$4:$C$2000&lt;=EOMONTH(G$4,0))*('Diário 4º PA'!$F$4:$F$2000))
+SUMPRODUCT(('Comp.'!$D$5:$D$485=$B20)*('Comp.'!$B$5:$B$485&gt;=G$4)*('Comp.'!$B$5:$B$485&lt;=EOMONTH(G$4,0))*('Comp.'!$E$5:$E$485))</f>
        <v>0</v>
      </c>
      <c r="H20" s="289">
        <f>SUMPRODUCT(('Diário 1º PA'!$E$4:$E$2007='Analítico Cp.'!$B20)*('Diário 1º PA'!$C$4:$C$2007&gt;=H$4)*('Diário 1º PA'!$C$4:$C$2007&lt;=EOMONTH(H$4,0))*('Diário 1º PA'!$F$4:$F$2007))
+SUMPRODUCT(('Diário 2º PA'!$E$4:$E$1978='Analítico Cp.'!$B20)*('Diário 2º PA'!$C$4:$C$1978&gt;=H$4)*('Diário 2º PA'!$C$4:$C$1978&lt;=EOMONTH(H$4,0))*('Diário 2º PA'!$F$4:$F$1978))
+SUMPRODUCT(('Diário 3º PA'!$E$4:$E$1994='Analítico Cp.'!$B20)*('Diário 3º PA'!$C$4:$C$1994&gt;=H$4)*('Diário 3º PA'!$C$4:$C$1994&lt;=EOMONTH(H$4,0))*('Diário 3º PA'!$F$4:$F$1994))
+SUMPRODUCT(('Diário 4º PA'!$E$4:$E$2000='Analítico Cp.'!$B20)*('Diário 4º PA'!$C$4:$C$2000&gt;=H$4)*('Diário 4º PA'!$C$4:$C$2000&lt;=EOMONTH(H$4,0))*('Diário 4º PA'!$F$4:$F$2000))
+SUMPRODUCT(('Comp.'!$D$5:$D$485=$B20)*('Comp.'!$B$5:$B$485&gt;=H$4)*('Comp.'!$B$5:$B$485&lt;=EOMONTH(H$4,0))*('Comp.'!$E$5:$E$485))</f>
        <v>0</v>
      </c>
      <c r="I20" s="289">
        <f>SUMPRODUCT(('Diário 1º PA'!$E$4:$E$2007='Analítico Cp.'!$B20)*('Diário 1º PA'!$C$4:$C$2007&gt;=I$4)*('Diário 1º PA'!$C$4:$C$2007&lt;=EOMONTH(I$4,0))*('Diário 1º PA'!$F$4:$F$2007))
+SUMPRODUCT(('Diário 2º PA'!$E$4:$E$1978='Analítico Cp.'!$B20)*('Diário 2º PA'!$C$4:$C$1978&gt;=I$4)*('Diário 2º PA'!$C$4:$C$1978&lt;=EOMONTH(I$4,0))*('Diário 2º PA'!$F$4:$F$1978))
+SUMPRODUCT(('Diário 3º PA'!$E$4:$E$1994='Analítico Cp.'!$B20)*('Diário 3º PA'!$C$4:$C$1994&gt;=I$4)*('Diário 3º PA'!$C$4:$C$1994&lt;=EOMONTH(I$4,0))*('Diário 3º PA'!$F$4:$F$1994))
+SUMPRODUCT(('Diário 4º PA'!$E$4:$E$2000='Analítico Cp.'!$B20)*('Diário 4º PA'!$C$4:$C$2000&gt;=I$4)*('Diário 4º PA'!$C$4:$C$2000&lt;=EOMONTH(I$4,0))*('Diário 4º PA'!$F$4:$F$2000))
+SUMPRODUCT(('Comp.'!$D$5:$D$485=$B20)*('Comp.'!$B$5:$B$485&gt;=I$4)*('Comp.'!$B$5:$B$485&lt;=EOMONTH(I$4,0))*('Comp.'!$E$5:$E$485))</f>
        <v>0</v>
      </c>
      <c r="J20" s="289">
        <f>SUMPRODUCT(('Diário 1º PA'!$E$4:$E$2007='Analítico Cp.'!$B20)*('Diário 1º PA'!$C$4:$C$2007&gt;=J$4)*('Diário 1º PA'!$C$4:$C$2007&lt;=EOMONTH(J$4,0))*('Diário 1º PA'!$F$4:$F$2007))
+SUMPRODUCT(('Diário 2º PA'!$E$4:$E$1978='Analítico Cp.'!$B20)*('Diário 2º PA'!$C$4:$C$1978&gt;=J$4)*('Diário 2º PA'!$C$4:$C$1978&lt;=EOMONTH(J$4,0))*('Diário 2º PA'!$F$4:$F$1978))
+SUMPRODUCT(('Diário 3º PA'!$E$4:$E$1994='Analítico Cp.'!$B20)*('Diário 3º PA'!$C$4:$C$1994&gt;=J$4)*('Diário 3º PA'!$C$4:$C$1994&lt;=EOMONTH(J$4,0))*('Diário 3º PA'!$F$4:$F$1994))
+SUMPRODUCT(('Diário 4º PA'!$E$4:$E$2000='Analítico Cp.'!$B20)*('Diário 4º PA'!$C$4:$C$2000&gt;=J$4)*('Diário 4º PA'!$C$4:$C$2000&lt;=EOMONTH(J$4,0))*('Diário 4º PA'!$F$4:$F$2000))
+SUMPRODUCT(('Comp.'!$D$5:$D$485=$B20)*('Comp.'!$B$5:$B$485&gt;=J$4)*('Comp.'!$B$5:$B$485&lt;=EOMONTH(J$4,0))*('Comp.'!$E$5:$E$485))</f>
        <v>0</v>
      </c>
      <c r="K20" s="289">
        <f>SUMPRODUCT(('Diário 1º PA'!$E$4:$E$2007='Analítico Cp.'!$B20)*('Diário 1º PA'!$C$4:$C$2007&gt;=K$4)*('Diário 1º PA'!$C$4:$C$2007&lt;=EOMONTH(K$4,0))*('Diário 1º PA'!$F$4:$F$2007))
+SUMPRODUCT(('Diário 2º PA'!$E$4:$E$1978='Analítico Cp.'!$B20)*('Diário 2º PA'!$C$4:$C$1978&gt;=K$4)*('Diário 2º PA'!$C$4:$C$1978&lt;=EOMONTH(K$4,0))*('Diário 2º PA'!$F$4:$F$1978))
+SUMPRODUCT(('Diário 3º PA'!$E$4:$E$1994='Analítico Cp.'!$B20)*('Diário 3º PA'!$C$4:$C$1994&gt;=K$4)*('Diário 3º PA'!$C$4:$C$1994&lt;=EOMONTH(K$4,0))*('Diário 3º PA'!$F$4:$F$1994))
+SUMPRODUCT(('Diário 4º PA'!$E$4:$E$2000='Analítico Cp.'!$B20)*('Diário 4º PA'!$C$4:$C$2000&gt;=K$4)*('Diário 4º PA'!$C$4:$C$2000&lt;=EOMONTH(K$4,0))*('Diário 4º PA'!$F$4:$F$2000))
+SUMPRODUCT(('Comp.'!$D$5:$D$485=$B20)*('Comp.'!$B$5:$B$485&gt;=K$4)*('Comp.'!$B$5:$B$485&lt;=EOMONTH(K$4,0))*('Comp.'!$E$5:$E$485))</f>
        <v>0</v>
      </c>
      <c r="L20" s="289">
        <f>SUMPRODUCT(('Diário 1º PA'!$E$4:$E$2007='Analítico Cp.'!$B20)*('Diário 1º PA'!$C$4:$C$2007&gt;=L$4)*('Diário 1º PA'!$C$4:$C$2007&lt;=EOMONTH(L$4,0))*('Diário 1º PA'!$F$4:$F$2007))
+SUMPRODUCT(('Diário 2º PA'!$E$4:$E$1978='Analítico Cp.'!$B20)*('Diário 2º PA'!$C$4:$C$1978&gt;=L$4)*('Diário 2º PA'!$C$4:$C$1978&lt;=EOMONTH(L$4,0))*('Diário 2º PA'!$F$4:$F$1978))
+SUMPRODUCT(('Diário 3º PA'!$E$4:$E$1994='Analítico Cp.'!$B20)*('Diário 3º PA'!$C$4:$C$1994&gt;=L$4)*('Diário 3º PA'!$C$4:$C$1994&lt;=EOMONTH(L$4,0))*('Diário 3º PA'!$F$4:$F$1994))
+SUMPRODUCT(('Diário 4º PA'!$E$4:$E$2000='Analítico Cp.'!$B20)*('Diário 4º PA'!$C$4:$C$2000&gt;=L$4)*('Diário 4º PA'!$C$4:$C$2000&lt;=EOMONTH(L$4,0))*('Diário 4º PA'!$F$4:$F$2000))
+SUMPRODUCT(('Comp.'!$D$5:$D$485=$B20)*('Comp.'!$B$5:$B$485&gt;=L$4)*('Comp.'!$B$5:$B$485&lt;=EOMONTH(L$4,0))*('Comp.'!$E$5:$E$485))</f>
        <v>0</v>
      </c>
      <c r="M20" s="289">
        <f>SUMPRODUCT(('Diário 1º PA'!$E$4:$E$2007='Analítico Cp.'!$B20)*('Diário 1º PA'!$C$4:$C$2007&gt;=M$4)*('Diário 1º PA'!$C$4:$C$2007&lt;=EOMONTH(M$4,0))*('Diário 1º PA'!$F$4:$F$2007))
+SUMPRODUCT(('Diário 2º PA'!$E$4:$E$1978='Analítico Cp.'!$B20)*('Diário 2º PA'!$C$4:$C$1978&gt;=M$4)*('Diário 2º PA'!$C$4:$C$1978&lt;=EOMONTH(M$4,0))*('Diário 2º PA'!$F$4:$F$1978))
+SUMPRODUCT(('Diário 3º PA'!$E$4:$E$1994='Analítico Cp.'!$B20)*('Diário 3º PA'!$C$4:$C$1994&gt;=M$4)*('Diário 3º PA'!$C$4:$C$1994&lt;=EOMONTH(M$4,0))*('Diário 3º PA'!$F$4:$F$1994))
+SUMPRODUCT(('Diário 4º PA'!$E$4:$E$2000='Analítico Cp.'!$B20)*('Diário 4º PA'!$C$4:$C$2000&gt;=M$4)*('Diário 4º PA'!$C$4:$C$2000&lt;=EOMONTH(M$4,0))*('Diário 4º PA'!$F$4:$F$2000))
+SUMPRODUCT(('Comp.'!$D$5:$D$485=$B20)*('Comp.'!$B$5:$B$485&gt;=M$4)*('Comp.'!$B$5:$B$485&lt;=EOMONTH(M$4,0))*('Comp.'!$E$5:$E$485))</f>
        <v>0</v>
      </c>
      <c r="N20" s="289">
        <f>SUMPRODUCT(('Diário 1º PA'!$E$4:$E$2007='Analítico Cp.'!$B20)*('Diário 1º PA'!$C$4:$C$2007&gt;=N$4)*('Diário 1º PA'!$C$4:$C$2007&lt;=EOMONTH(N$4,0))*('Diário 1º PA'!$F$4:$F$2007))
+SUMPRODUCT(('Diário 2º PA'!$E$4:$E$1978='Analítico Cp.'!$B20)*('Diário 2º PA'!$C$4:$C$1978&gt;=N$4)*('Diário 2º PA'!$C$4:$C$1978&lt;=EOMONTH(N$4,0))*('Diário 2º PA'!$F$4:$F$1978))
+SUMPRODUCT(('Diário 3º PA'!$E$4:$E$1994='Analítico Cp.'!$B20)*('Diário 3º PA'!$C$4:$C$1994&gt;=N$4)*('Diário 3º PA'!$C$4:$C$1994&lt;=EOMONTH(N$4,0))*('Diário 3º PA'!$F$4:$F$1994))
+SUMPRODUCT(('Diário 4º PA'!$E$4:$E$2000='Analítico Cp.'!$B20)*('Diário 4º PA'!$C$4:$C$2000&gt;=N$4)*('Diário 4º PA'!$C$4:$C$2000&lt;=EOMONTH(N$4,0))*('Diário 4º PA'!$F$4:$F$2000))
+SUMPRODUCT(('Comp.'!$D$5:$D$485=$B20)*('Comp.'!$B$5:$B$485&gt;=N$4)*('Comp.'!$B$5:$B$485&lt;=EOMONTH(N$4,0))*('Comp.'!$E$5:$E$485))</f>
        <v>0</v>
      </c>
      <c r="O20" s="315">
        <f t="shared" si="6"/>
        <v>0</v>
      </c>
      <c r="P20" s="316">
        <f t="shared" si="7"/>
        <v>0</v>
      </c>
      <c r="Q20" s="295"/>
      <c r="R20" s="295"/>
      <c r="S20" s="295"/>
      <c r="T20" s="295"/>
      <c r="U20" s="295"/>
      <c r="V20" s="295"/>
      <c r="W20" s="295"/>
      <c r="X20" s="295"/>
      <c r="Y20" s="295"/>
      <c r="Z20" s="295"/>
    </row>
    <row r="21" spans="1:26" ht="23.25" customHeight="1" x14ac:dyDescent="0.25">
      <c r="A21" s="331" t="s">
        <v>157</v>
      </c>
      <c r="B21" s="332" t="s">
        <v>158</v>
      </c>
      <c r="C21" s="289">
        <f>SUMPRODUCT(('Diário 1º PA'!$E$4:$E$2007='Analítico Cp.'!$B21)*('Diário 1º PA'!$C$4:$C$2007&gt;=C$4)*('Diário 1º PA'!$C$4:$C$2007&lt;=EOMONTH(C$4,0))*('Diário 1º PA'!$F$4:$F$2007))
+SUMPRODUCT(('Diário 2º PA'!$E$4:$E$1978='Analítico Cp.'!$B21)*('Diário 2º PA'!$C$4:$C$1978&gt;=C$4)*('Diário 2º PA'!$C$4:$C$1978&lt;=EOMONTH(C$4,0))*('Diário 2º PA'!$F$4:$F$1978))
+SUMPRODUCT(('Diário 3º PA'!$E$4:$E$1994='Analítico Cp.'!$B21)*('Diário 3º PA'!$C$4:$C$1994&gt;=C$4)*('Diário 3º PA'!$C$4:$C$1994&lt;=EOMONTH(C$4,0))*('Diário 3º PA'!$F$4:$F$1994))
+SUMPRODUCT(('Diário 4º PA'!$E$4:$E$2000='Analítico Cp.'!$B21)*('Diário 4º PA'!$C$4:$C$2000&gt;=C$4)*('Diário 4º PA'!$C$4:$C$2000&lt;=EOMONTH(C$4,0))*('Diário 4º PA'!$F$4:$F$2000))
+SUMPRODUCT(('Comp.'!$D$5:$D$485=$B21)*('Comp.'!$B$5:$B$485&gt;=C$4)*('Comp.'!$B$5:$B$485&lt;=EOMONTH(C$4,0))*('Comp.'!$E$5:$E$485))</f>
        <v>0</v>
      </c>
      <c r="D21" s="289">
        <f>SUMPRODUCT(('Diário 1º PA'!$E$4:$E$2007='Analítico Cp.'!$B21)*('Diário 1º PA'!$C$4:$C$2007&gt;=D$4)*('Diário 1º PA'!$C$4:$C$2007&lt;=EOMONTH(D$4,0))*('Diário 1º PA'!$F$4:$F$2007))
+SUMPRODUCT(('Diário 2º PA'!$E$4:$E$1978='Analítico Cp.'!$B21)*('Diário 2º PA'!$C$4:$C$1978&gt;=D$4)*('Diário 2º PA'!$C$4:$C$1978&lt;=EOMONTH(D$4,0))*('Diário 2º PA'!$F$4:$F$1978))
+SUMPRODUCT(('Diário 3º PA'!$E$4:$E$1994='Analítico Cp.'!$B21)*('Diário 3º PA'!$C$4:$C$1994&gt;=D$4)*('Diário 3º PA'!$C$4:$C$1994&lt;=EOMONTH(D$4,0))*('Diário 3º PA'!$F$4:$F$1994))
+SUMPRODUCT(('Diário 4º PA'!$E$4:$E$2000='Analítico Cp.'!$B21)*('Diário 4º PA'!$C$4:$C$2000&gt;=D$4)*('Diário 4º PA'!$C$4:$C$2000&lt;=EOMONTH(D$4,0))*('Diário 4º PA'!$F$4:$F$2000))
+SUMPRODUCT(('Comp.'!$D$5:$D$485=$B21)*('Comp.'!$B$5:$B$485&gt;=D$4)*('Comp.'!$B$5:$B$485&lt;=EOMONTH(D$4,0))*('Comp.'!$E$5:$E$485))</f>
        <v>0</v>
      </c>
      <c r="E21" s="289">
        <f>SUMPRODUCT(('Diário 1º PA'!$E$4:$E$2007='Analítico Cp.'!$B21)*('Diário 1º PA'!$C$4:$C$2007&gt;=E$4)*('Diário 1º PA'!$C$4:$C$2007&lt;=EOMONTH(E$4,0))*('Diário 1º PA'!$F$4:$F$2007))
+SUMPRODUCT(('Diário 2º PA'!$E$4:$E$1978='Analítico Cp.'!$B21)*('Diário 2º PA'!$C$4:$C$1978&gt;=E$4)*('Diário 2º PA'!$C$4:$C$1978&lt;=EOMONTH(E$4,0))*('Diário 2º PA'!$F$4:$F$1978))
+SUMPRODUCT(('Diário 3º PA'!$E$4:$E$1994='Analítico Cp.'!$B21)*('Diário 3º PA'!$C$4:$C$1994&gt;=E$4)*('Diário 3º PA'!$C$4:$C$1994&lt;=EOMONTH(E$4,0))*('Diário 3º PA'!$F$4:$F$1994))
+SUMPRODUCT(('Diário 4º PA'!$E$4:$E$2000='Analítico Cp.'!$B21)*('Diário 4º PA'!$C$4:$C$2000&gt;=E$4)*('Diário 4º PA'!$C$4:$C$2000&lt;=EOMONTH(E$4,0))*('Diário 4º PA'!$F$4:$F$2000))
+SUMPRODUCT(('Comp.'!$D$5:$D$485=$B21)*('Comp.'!$B$5:$B$485&gt;=E$4)*('Comp.'!$B$5:$B$485&lt;=EOMONTH(E$4,0))*('Comp.'!$E$5:$E$485))</f>
        <v>0</v>
      </c>
      <c r="F21" s="289">
        <f>SUMPRODUCT(('Diário 1º PA'!$E$4:$E$2007='Analítico Cp.'!$B21)*('Diário 1º PA'!$C$4:$C$2007&gt;=F$4)*('Diário 1º PA'!$C$4:$C$2007&lt;=EOMONTH(F$4,0))*('Diário 1º PA'!$F$4:$F$2007))
+SUMPRODUCT(('Diário 2º PA'!$E$4:$E$1978='Analítico Cp.'!$B21)*('Diário 2º PA'!$C$4:$C$1978&gt;=F$4)*('Diário 2º PA'!$C$4:$C$1978&lt;=EOMONTH(F$4,0))*('Diário 2º PA'!$F$4:$F$1978))
+SUMPRODUCT(('Diário 3º PA'!$E$4:$E$1994='Analítico Cp.'!$B21)*('Diário 3º PA'!$C$4:$C$1994&gt;=F$4)*('Diário 3º PA'!$C$4:$C$1994&lt;=EOMONTH(F$4,0))*('Diário 3º PA'!$F$4:$F$1994))
+SUMPRODUCT(('Diário 4º PA'!$E$4:$E$2000='Analítico Cp.'!$B21)*('Diário 4º PA'!$C$4:$C$2000&gt;=F$4)*('Diário 4º PA'!$C$4:$C$2000&lt;=EOMONTH(F$4,0))*('Diário 4º PA'!$F$4:$F$2000))
+SUMPRODUCT(('Comp.'!$D$5:$D$485=$B21)*('Comp.'!$B$5:$B$485&gt;=F$4)*('Comp.'!$B$5:$B$485&lt;=EOMONTH(F$4,0))*('Comp.'!$E$5:$E$485))</f>
        <v>0</v>
      </c>
      <c r="G21" s="289">
        <f>SUMPRODUCT(('Diário 1º PA'!$E$4:$E$2007='Analítico Cp.'!$B21)*('Diário 1º PA'!$C$4:$C$2007&gt;=G$4)*('Diário 1º PA'!$C$4:$C$2007&lt;=EOMONTH(G$4,0))*('Diário 1º PA'!$F$4:$F$2007))
+SUMPRODUCT(('Diário 2º PA'!$E$4:$E$1978='Analítico Cp.'!$B21)*('Diário 2º PA'!$C$4:$C$1978&gt;=G$4)*('Diário 2º PA'!$C$4:$C$1978&lt;=EOMONTH(G$4,0))*('Diário 2º PA'!$F$4:$F$1978))
+SUMPRODUCT(('Diário 3º PA'!$E$4:$E$1994='Analítico Cp.'!$B21)*('Diário 3º PA'!$C$4:$C$1994&gt;=G$4)*('Diário 3º PA'!$C$4:$C$1994&lt;=EOMONTH(G$4,0))*('Diário 3º PA'!$F$4:$F$1994))
+SUMPRODUCT(('Diário 4º PA'!$E$4:$E$2000='Analítico Cp.'!$B21)*('Diário 4º PA'!$C$4:$C$2000&gt;=G$4)*('Diário 4º PA'!$C$4:$C$2000&lt;=EOMONTH(G$4,0))*('Diário 4º PA'!$F$4:$F$2000))
+SUMPRODUCT(('Comp.'!$D$5:$D$485=$B21)*('Comp.'!$B$5:$B$485&gt;=G$4)*('Comp.'!$B$5:$B$485&lt;=EOMONTH(G$4,0))*('Comp.'!$E$5:$E$485))</f>
        <v>0</v>
      </c>
      <c r="H21" s="289">
        <f>SUMPRODUCT(('Diário 1º PA'!$E$4:$E$2007='Analítico Cp.'!$B21)*('Diário 1º PA'!$C$4:$C$2007&gt;=H$4)*('Diário 1º PA'!$C$4:$C$2007&lt;=EOMONTH(H$4,0))*('Diário 1º PA'!$F$4:$F$2007))
+SUMPRODUCT(('Diário 2º PA'!$E$4:$E$1978='Analítico Cp.'!$B21)*('Diário 2º PA'!$C$4:$C$1978&gt;=H$4)*('Diário 2º PA'!$C$4:$C$1978&lt;=EOMONTH(H$4,0))*('Diário 2º PA'!$F$4:$F$1978))
+SUMPRODUCT(('Diário 3º PA'!$E$4:$E$1994='Analítico Cp.'!$B21)*('Diário 3º PA'!$C$4:$C$1994&gt;=H$4)*('Diário 3º PA'!$C$4:$C$1994&lt;=EOMONTH(H$4,0))*('Diário 3º PA'!$F$4:$F$1994))
+SUMPRODUCT(('Diário 4º PA'!$E$4:$E$2000='Analítico Cp.'!$B21)*('Diário 4º PA'!$C$4:$C$2000&gt;=H$4)*('Diário 4º PA'!$C$4:$C$2000&lt;=EOMONTH(H$4,0))*('Diário 4º PA'!$F$4:$F$2000))
+SUMPRODUCT(('Comp.'!$D$5:$D$485=$B21)*('Comp.'!$B$5:$B$485&gt;=H$4)*('Comp.'!$B$5:$B$485&lt;=EOMONTH(H$4,0))*('Comp.'!$E$5:$E$485))</f>
        <v>0</v>
      </c>
      <c r="I21" s="289">
        <f>SUMPRODUCT(('Diário 1º PA'!$E$4:$E$2007='Analítico Cp.'!$B21)*('Diário 1º PA'!$C$4:$C$2007&gt;=I$4)*('Diário 1º PA'!$C$4:$C$2007&lt;=EOMONTH(I$4,0))*('Diário 1º PA'!$F$4:$F$2007))
+SUMPRODUCT(('Diário 2º PA'!$E$4:$E$1978='Analítico Cp.'!$B21)*('Diário 2º PA'!$C$4:$C$1978&gt;=I$4)*('Diário 2º PA'!$C$4:$C$1978&lt;=EOMONTH(I$4,0))*('Diário 2º PA'!$F$4:$F$1978))
+SUMPRODUCT(('Diário 3º PA'!$E$4:$E$1994='Analítico Cp.'!$B21)*('Diário 3º PA'!$C$4:$C$1994&gt;=I$4)*('Diário 3º PA'!$C$4:$C$1994&lt;=EOMONTH(I$4,0))*('Diário 3º PA'!$F$4:$F$1994))
+SUMPRODUCT(('Diário 4º PA'!$E$4:$E$2000='Analítico Cp.'!$B21)*('Diário 4º PA'!$C$4:$C$2000&gt;=I$4)*('Diário 4º PA'!$C$4:$C$2000&lt;=EOMONTH(I$4,0))*('Diário 4º PA'!$F$4:$F$2000))
+SUMPRODUCT(('Comp.'!$D$5:$D$485=$B21)*('Comp.'!$B$5:$B$485&gt;=I$4)*('Comp.'!$B$5:$B$485&lt;=EOMONTH(I$4,0))*('Comp.'!$E$5:$E$485))</f>
        <v>0</v>
      </c>
      <c r="J21" s="289">
        <f>SUMPRODUCT(('Diário 1º PA'!$E$4:$E$2007='Analítico Cp.'!$B21)*('Diário 1º PA'!$C$4:$C$2007&gt;=J$4)*('Diário 1º PA'!$C$4:$C$2007&lt;=EOMONTH(J$4,0))*('Diário 1º PA'!$F$4:$F$2007))
+SUMPRODUCT(('Diário 2º PA'!$E$4:$E$1978='Analítico Cp.'!$B21)*('Diário 2º PA'!$C$4:$C$1978&gt;=J$4)*('Diário 2º PA'!$C$4:$C$1978&lt;=EOMONTH(J$4,0))*('Diário 2º PA'!$F$4:$F$1978))
+SUMPRODUCT(('Diário 3º PA'!$E$4:$E$1994='Analítico Cp.'!$B21)*('Diário 3º PA'!$C$4:$C$1994&gt;=J$4)*('Diário 3º PA'!$C$4:$C$1994&lt;=EOMONTH(J$4,0))*('Diário 3º PA'!$F$4:$F$1994))
+SUMPRODUCT(('Diário 4º PA'!$E$4:$E$2000='Analítico Cp.'!$B21)*('Diário 4º PA'!$C$4:$C$2000&gt;=J$4)*('Diário 4º PA'!$C$4:$C$2000&lt;=EOMONTH(J$4,0))*('Diário 4º PA'!$F$4:$F$2000))
+SUMPRODUCT(('Comp.'!$D$5:$D$485=$B21)*('Comp.'!$B$5:$B$485&gt;=J$4)*('Comp.'!$B$5:$B$485&lt;=EOMONTH(J$4,0))*('Comp.'!$E$5:$E$485))</f>
        <v>0</v>
      </c>
      <c r="K21" s="289">
        <f>SUMPRODUCT(('Diário 1º PA'!$E$4:$E$2007='Analítico Cp.'!$B21)*('Diário 1º PA'!$C$4:$C$2007&gt;=K$4)*('Diário 1º PA'!$C$4:$C$2007&lt;=EOMONTH(K$4,0))*('Diário 1º PA'!$F$4:$F$2007))
+SUMPRODUCT(('Diário 2º PA'!$E$4:$E$1978='Analítico Cp.'!$B21)*('Diário 2º PA'!$C$4:$C$1978&gt;=K$4)*('Diário 2º PA'!$C$4:$C$1978&lt;=EOMONTH(K$4,0))*('Diário 2º PA'!$F$4:$F$1978))
+SUMPRODUCT(('Diário 3º PA'!$E$4:$E$1994='Analítico Cp.'!$B21)*('Diário 3º PA'!$C$4:$C$1994&gt;=K$4)*('Diário 3º PA'!$C$4:$C$1994&lt;=EOMONTH(K$4,0))*('Diário 3º PA'!$F$4:$F$1994))
+SUMPRODUCT(('Diário 4º PA'!$E$4:$E$2000='Analítico Cp.'!$B21)*('Diário 4º PA'!$C$4:$C$2000&gt;=K$4)*('Diário 4º PA'!$C$4:$C$2000&lt;=EOMONTH(K$4,0))*('Diário 4º PA'!$F$4:$F$2000))
+SUMPRODUCT(('Comp.'!$D$5:$D$485=$B21)*('Comp.'!$B$5:$B$485&gt;=K$4)*('Comp.'!$B$5:$B$485&lt;=EOMONTH(K$4,0))*('Comp.'!$E$5:$E$485))</f>
        <v>0</v>
      </c>
      <c r="L21" s="289">
        <f>SUMPRODUCT(('Diário 1º PA'!$E$4:$E$2007='Analítico Cp.'!$B21)*('Diário 1º PA'!$C$4:$C$2007&gt;=L$4)*('Diário 1º PA'!$C$4:$C$2007&lt;=EOMONTH(L$4,0))*('Diário 1º PA'!$F$4:$F$2007))
+SUMPRODUCT(('Diário 2º PA'!$E$4:$E$1978='Analítico Cp.'!$B21)*('Diário 2º PA'!$C$4:$C$1978&gt;=L$4)*('Diário 2º PA'!$C$4:$C$1978&lt;=EOMONTH(L$4,0))*('Diário 2º PA'!$F$4:$F$1978))
+SUMPRODUCT(('Diário 3º PA'!$E$4:$E$1994='Analítico Cp.'!$B21)*('Diário 3º PA'!$C$4:$C$1994&gt;=L$4)*('Diário 3º PA'!$C$4:$C$1994&lt;=EOMONTH(L$4,0))*('Diário 3º PA'!$F$4:$F$1994))
+SUMPRODUCT(('Diário 4º PA'!$E$4:$E$2000='Analítico Cp.'!$B21)*('Diário 4º PA'!$C$4:$C$2000&gt;=L$4)*('Diário 4º PA'!$C$4:$C$2000&lt;=EOMONTH(L$4,0))*('Diário 4º PA'!$F$4:$F$2000))
+SUMPRODUCT(('Comp.'!$D$5:$D$485=$B21)*('Comp.'!$B$5:$B$485&gt;=L$4)*('Comp.'!$B$5:$B$485&lt;=EOMONTH(L$4,0))*('Comp.'!$E$5:$E$485))</f>
        <v>0</v>
      </c>
      <c r="M21" s="289">
        <f>SUMPRODUCT(('Diário 1º PA'!$E$4:$E$2007='Analítico Cp.'!$B21)*('Diário 1º PA'!$C$4:$C$2007&gt;=M$4)*('Diário 1º PA'!$C$4:$C$2007&lt;=EOMONTH(M$4,0))*('Diário 1º PA'!$F$4:$F$2007))
+SUMPRODUCT(('Diário 2º PA'!$E$4:$E$1978='Analítico Cp.'!$B21)*('Diário 2º PA'!$C$4:$C$1978&gt;=M$4)*('Diário 2º PA'!$C$4:$C$1978&lt;=EOMONTH(M$4,0))*('Diário 2º PA'!$F$4:$F$1978))
+SUMPRODUCT(('Diário 3º PA'!$E$4:$E$1994='Analítico Cp.'!$B21)*('Diário 3º PA'!$C$4:$C$1994&gt;=M$4)*('Diário 3º PA'!$C$4:$C$1994&lt;=EOMONTH(M$4,0))*('Diário 3º PA'!$F$4:$F$1994))
+SUMPRODUCT(('Diário 4º PA'!$E$4:$E$2000='Analítico Cp.'!$B21)*('Diário 4º PA'!$C$4:$C$2000&gt;=M$4)*('Diário 4º PA'!$C$4:$C$2000&lt;=EOMONTH(M$4,0))*('Diário 4º PA'!$F$4:$F$2000))
+SUMPRODUCT(('Comp.'!$D$5:$D$485=$B21)*('Comp.'!$B$5:$B$485&gt;=M$4)*('Comp.'!$B$5:$B$485&lt;=EOMONTH(M$4,0))*('Comp.'!$E$5:$E$485))</f>
        <v>0</v>
      </c>
      <c r="N21" s="289">
        <f>SUMPRODUCT(('Diário 1º PA'!$E$4:$E$2007='Analítico Cp.'!$B21)*('Diário 1º PA'!$C$4:$C$2007&gt;=N$4)*('Diário 1º PA'!$C$4:$C$2007&lt;=EOMONTH(N$4,0))*('Diário 1º PA'!$F$4:$F$2007))
+SUMPRODUCT(('Diário 2º PA'!$E$4:$E$1978='Analítico Cp.'!$B21)*('Diário 2º PA'!$C$4:$C$1978&gt;=N$4)*('Diário 2º PA'!$C$4:$C$1978&lt;=EOMONTH(N$4,0))*('Diário 2º PA'!$F$4:$F$1978))
+SUMPRODUCT(('Diário 3º PA'!$E$4:$E$1994='Analítico Cp.'!$B21)*('Diário 3º PA'!$C$4:$C$1994&gt;=N$4)*('Diário 3º PA'!$C$4:$C$1994&lt;=EOMONTH(N$4,0))*('Diário 3º PA'!$F$4:$F$1994))
+SUMPRODUCT(('Diário 4º PA'!$E$4:$E$2000='Analítico Cp.'!$B21)*('Diário 4º PA'!$C$4:$C$2000&gt;=N$4)*('Diário 4º PA'!$C$4:$C$2000&lt;=EOMONTH(N$4,0))*('Diário 4º PA'!$F$4:$F$2000))
+SUMPRODUCT(('Comp.'!$D$5:$D$485=$B21)*('Comp.'!$B$5:$B$485&gt;=N$4)*('Comp.'!$B$5:$B$485&lt;=EOMONTH(N$4,0))*('Comp.'!$E$5:$E$485))</f>
        <v>0</v>
      </c>
      <c r="O21" s="315">
        <f t="shared" si="6"/>
        <v>0</v>
      </c>
      <c r="P21" s="316">
        <f t="shared" si="7"/>
        <v>0</v>
      </c>
      <c r="Q21" s="295"/>
      <c r="R21" s="295"/>
      <c r="S21" s="295"/>
      <c r="T21" s="295"/>
      <c r="U21" s="295"/>
      <c r="V21" s="295"/>
      <c r="W21" s="295"/>
      <c r="X21" s="295"/>
      <c r="Y21" s="295"/>
      <c r="Z21" s="295"/>
    </row>
    <row r="22" spans="1:26" ht="23.25" customHeight="1" x14ac:dyDescent="0.25">
      <c r="A22" s="331" t="s">
        <v>159</v>
      </c>
      <c r="B22" s="332" t="s">
        <v>160</v>
      </c>
      <c r="C22" s="289">
        <f>SUMPRODUCT(('Diário 1º PA'!$E$4:$E$2007='Analítico Cp.'!$B22)*('Diário 1º PA'!$C$4:$C$2007&gt;=C$4)*('Diário 1º PA'!$C$4:$C$2007&lt;=EOMONTH(C$4,0))*('Diário 1º PA'!$F$4:$F$2007))
+SUMPRODUCT(('Diário 2º PA'!$E$4:$E$1978='Analítico Cp.'!$B22)*('Diário 2º PA'!$C$4:$C$1978&gt;=C$4)*('Diário 2º PA'!$C$4:$C$1978&lt;=EOMONTH(C$4,0))*('Diário 2º PA'!$F$4:$F$1978))
+SUMPRODUCT(('Diário 3º PA'!$E$4:$E$1994='Analítico Cp.'!$B22)*('Diário 3º PA'!$C$4:$C$1994&gt;=C$4)*('Diário 3º PA'!$C$4:$C$1994&lt;=EOMONTH(C$4,0))*('Diário 3º PA'!$F$4:$F$1994))
+SUMPRODUCT(('Diário 4º PA'!$E$4:$E$2000='Analítico Cp.'!$B22)*('Diário 4º PA'!$C$4:$C$2000&gt;=C$4)*('Diário 4º PA'!$C$4:$C$2000&lt;=EOMONTH(C$4,0))*('Diário 4º PA'!$F$4:$F$2000))
+SUMPRODUCT(('Comp.'!$D$5:$D$485=$B22)*('Comp.'!$B$5:$B$485&gt;=C$4)*('Comp.'!$B$5:$B$485&lt;=EOMONTH(C$4,0))*('Comp.'!$E$5:$E$485))</f>
        <v>0</v>
      </c>
      <c r="D22" s="289">
        <f>SUMPRODUCT(('Diário 1º PA'!$E$4:$E$2007='Analítico Cp.'!$B22)*('Diário 1º PA'!$C$4:$C$2007&gt;=D$4)*('Diário 1º PA'!$C$4:$C$2007&lt;=EOMONTH(D$4,0))*('Diário 1º PA'!$F$4:$F$2007))
+SUMPRODUCT(('Diário 2º PA'!$E$4:$E$1978='Analítico Cp.'!$B22)*('Diário 2º PA'!$C$4:$C$1978&gt;=D$4)*('Diário 2º PA'!$C$4:$C$1978&lt;=EOMONTH(D$4,0))*('Diário 2º PA'!$F$4:$F$1978))
+SUMPRODUCT(('Diário 3º PA'!$E$4:$E$1994='Analítico Cp.'!$B22)*('Diário 3º PA'!$C$4:$C$1994&gt;=D$4)*('Diário 3º PA'!$C$4:$C$1994&lt;=EOMONTH(D$4,0))*('Diário 3º PA'!$F$4:$F$1994))
+SUMPRODUCT(('Diário 4º PA'!$E$4:$E$2000='Analítico Cp.'!$B22)*('Diário 4º PA'!$C$4:$C$2000&gt;=D$4)*('Diário 4º PA'!$C$4:$C$2000&lt;=EOMONTH(D$4,0))*('Diário 4º PA'!$F$4:$F$2000))
+SUMPRODUCT(('Comp.'!$D$5:$D$485=$B22)*('Comp.'!$B$5:$B$485&gt;=D$4)*('Comp.'!$B$5:$B$485&lt;=EOMONTH(D$4,0))*('Comp.'!$E$5:$E$485))</f>
        <v>0</v>
      </c>
      <c r="E22" s="289">
        <f>SUMPRODUCT(('Diário 1º PA'!$E$4:$E$2007='Analítico Cp.'!$B22)*('Diário 1º PA'!$C$4:$C$2007&gt;=E$4)*('Diário 1º PA'!$C$4:$C$2007&lt;=EOMONTH(E$4,0))*('Diário 1º PA'!$F$4:$F$2007))
+SUMPRODUCT(('Diário 2º PA'!$E$4:$E$1978='Analítico Cp.'!$B22)*('Diário 2º PA'!$C$4:$C$1978&gt;=E$4)*('Diário 2º PA'!$C$4:$C$1978&lt;=EOMONTH(E$4,0))*('Diário 2º PA'!$F$4:$F$1978))
+SUMPRODUCT(('Diário 3º PA'!$E$4:$E$1994='Analítico Cp.'!$B22)*('Diário 3º PA'!$C$4:$C$1994&gt;=E$4)*('Diário 3º PA'!$C$4:$C$1994&lt;=EOMONTH(E$4,0))*('Diário 3º PA'!$F$4:$F$1994))
+SUMPRODUCT(('Diário 4º PA'!$E$4:$E$2000='Analítico Cp.'!$B22)*('Diário 4º PA'!$C$4:$C$2000&gt;=E$4)*('Diário 4º PA'!$C$4:$C$2000&lt;=EOMONTH(E$4,0))*('Diário 4º PA'!$F$4:$F$2000))
+SUMPRODUCT(('Comp.'!$D$5:$D$485=$B22)*('Comp.'!$B$5:$B$485&gt;=E$4)*('Comp.'!$B$5:$B$485&lt;=EOMONTH(E$4,0))*('Comp.'!$E$5:$E$485))</f>
        <v>0</v>
      </c>
      <c r="F22" s="289">
        <f>SUMPRODUCT(('Diário 1º PA'!$E$4:$E$2007='Analítico Cp.'!$B22)*('Diário 1º PA'!$C$4:$C$2007&gt;=F$4)*('Diário 1º PA'!$C$4:$C$2007&lt;=EOMONTH(F$4,0))*('Diário 1º PA'!$F$4:$F$2007))
+SUMPRODUCT(('Diário 2º PA'!$E$4:$E$1978='Analítico Cp.'!$B22)*('Diário 2º PA'!$C$4:$C$1978&gt;=F$4)*('Diário 2º PA'!$C$4:$C$1978&lt;=EOMONTH(F$4,0))*('Diário 2º PA'!$F$4:$F$1978))
+SUMPRODUCT(('Diário 3º PA'!$E$4:$E$1994='Analítico Cp.'!$B22)*('Diário 3º PA'!$C$4:$C$1994&gt;=F$4)*('Diário 3º PA'!$C$4:$C$1994&lt;=EOMONTH(F$4,0))*('Diário 3º PA'!$F$4:$F$1994))
+SUMPRODUCT(('Diário 4º PA'!$E$4:$E$2000='Analítico Cp.'!$B22)*('Diário 4º PA'!$C$4:$C$2000&gt;=F$4)*('Diário 4º PA'!$C$4:$C$2000&lt;=EOMONTH(F$4,0))*('Diário 4º PA'!$F$4:$F$2000))
+SUMPRODUCT(('Comp.'!$D$5:$D$485=$B22)*('Comp.'!$B$5:$B$485&gt;=F$4)*('Comp.'!$B$5:$B$485&lt;=EOMONTH(F$4,0))*('Comp.'!$E$5:$E$485))</f>
        <v>0</v>
      </c>
      <c r="G22" s="289">
        <f>SUMPRODUCT(('Diário 1º PA'!$E$4:$E$2007='Analítico Cp.'!$B22)*('Diário 1º PA'!$C$4:$C$2007&gt;=G$4)*('Diário 1º PA'!$C$4:$C$2007&lt;=EOMONTH(G$4,0))*('Diário 1º PA'!$F$4:$F$2007))
+SUMPRODUCT(('Diário 2º PA'!$E$4:$E$1978='Analítico Cp.'!$B22)*('Diário 2º PA'!$C$4:$C$1978&gt;=G$4)*('Diário 2º PA'!$C$4:$C$1978&lt;=EOMONTH(G$4,0))*('Diário 2º PA'!$F$4:$F$1978))
+SUMPRODUCT(('Diário 3º PA'!$E$4:$E$1994='Analítico Cp.'!$B22)*('Diário 3º PA'!$C$4:$C$1994&gt;=G$4)*('Diário 3º PA'!$C$4:$C$1994&lt;=EOMONTH(G$4,0))*('Diário 3º PA'!$F$4:$F$1994))
+SUMPRODUCT(('Diário 4º PA'!$E$4:$E$2000='Analítico Cp.'!$B22)*('Diário 4º PA'!$C$4:$C$2000&gt;=G$4)*('Diário 4º PA'!$C$4:$C$2000&lt;=EOMONTH(G$4,0))*('Diário 4º PA'!$F$4:$F$2000))
+SUMPRODUCT(('Comp.'!$D$5:$D$485=$B22)*('Comp.'!$B$5:$B$485&gt;=G$4)*('Comp.'!$B$5:$B$485&lt;=EOMONTH(G$4,0))*('Comp.'!$E$5:$E$485))</f>
        <v>0</v>
      </c>
      <c r="H22" s="289">
        <f>SUMPRODUCT(('Diário 1º PA'!$E$4:$E$2007='Analítico Cp.'!$B22)*('Diário 1º PA'!$C$4:$C$2007&gt;=H$4)*('Diário 1º PA'!$C$4:$C$2007&lt;=EOMONTH(H$4,0))*('Diário 1º PA'!$F$4:$F$2007))
+SUMPRODUCT(('Diário 2º PA'!$E$4:$E$1978='Analítico Cp.'!$B22)*('Diário 2º PA'!$C$4:$C$1978&gt;=H$4)*('Diário 2º PA'!$C$4:$C$1978&lt;=EOMONTH(H$4,0))*('Diário 2º PA'!$F$4:$F$1978))
+SUMPRODUCT(('Diário 3º PA'!$E$4:$E$1994='Analítico Cp.'!$B22)*('Diário 3º PA'!$C$4:$C$1994&gt;=H$4)*('Diário 3º PA'!$C$4:$C$1994&lt;=EOMONTH(H$4,0))*('Diário 3º PA'!$F$4:$F$1994))
+SUMPRODUCT(('Diário 4º PA'!$E$4:$E$2000='Analítico Cp.'!$B22)*('Diário 4º PA'!$C$4:$C$2000&gt;=H$4)*('Diário 4º PA'!$C$4:$C$2000&lt;=EOMONTH(H$4,0))*('Diário 4º PA'!$F$4:$F$2000))
+SUMPRODUCT(('Comp.'!$D$5:$D$485=$B22)*('Comp.'!$B$5:$B$485&gt;=H$4)*('Comp.'!$B$5:$B$485&lt;=EOMONTH(H$4,0))*('Comp.'!$E$5:$E$485))</f>
        <v>0</v>
      </c>
      <c r="I22" s="289">
        <f>SUMPRODUCT(('Diário 1º PA'!$E$4:$E$2007='Analítico Cp.'!$B22)*('Diário 1º PA'!$C$4:$C$2007&gt;=I$4)*('Diário 1º PA'!$C$4:$C$2007&lt;=EOMONTH(I$4,0))*('Diário 1º PA'!$F$4:$F$2007))
+SUMPRODUCT(('Diário 2º PA'!$E$4:$E$1978='Analítico Cp.'!$B22)*('Diário 2º PA'!$C$4:$C$1978&gt;=I$4)*('Diário 2º PA'!$C$4:$C$1978&lt;=EOMONTH(I$4,0))*('Diário 2º PA'!$F$4:$F$1978))
+SUMPRODUCT(('Diário 3º PA'!$E$4:$E$1994='Analítico Cp.'!$B22)*('Diário 3º PA'!$C$4:$C$1994&gt;=I$4)*('Diário 3º PA'!$C$4:$C$1994&lt;=EOMONTH(I$4,0))*('Diário 3º PA'!$F$4:$F$1994))
+SUMPRODUCT(('Diário 4º PA'!$E$4:$E$2000='Analítico Cp.'!$B22)*('Diário 4º PA'!$C$4:$C$2000&gt;=I$4)*('Diário 4º PA'!$C$4:$C$2000&lt;=EOMONTH(I$4,0))*('Diário 4º PA'!$F$4:$F$2000))
+SUMPRODUCT(('Comp.'!$D$5:$D$485=$B22)*('Comp.'!$B$5:$B$485&gt;=I$4)*('Comp.'!$B$5:$B$485&lt;=EOMONTH(I$4,0))*('Comp.'!$E$5:$E$485))</f>
        <v>0</v>
      </c>
      <c r="J22" s="289">
        <f>SUMPRODUCT(('Diário 1º PA'!$E$4:$E$2007='Analítico Cp.'!$B22)*('Diário 1º PA'!$C$4:$C$2007&gt;=J$4)*('Diário 1º PA'!$C$4:$C$2007&lt;=EOMONTH(J$4,0))*('Diário 1º PA'!$F$4:$F$2007))
+SUMPRODUCT(('Diário 2º PA'!$E$4:$E$1978='Analítico Cp.'!$B22)*('Diário 2º PA'!$C$4:$C$1978&gt;=J$4)*('Diário 2º PA'!$C$4:$C$1978&lt;=EOMONTH(J$4,0))*('Diário 2º PA'!$F$4:$F$1978))
+SUMPRODUCT(('Diário 3º PA'!$E$4:$E$1994='Analítico Cp.'!$B22)*('Diário 3º PA'!$C$4:$C$1994&gt;=J$4)*('Diário 3º PA'!$C$4:$C$1994&lt;=EOMONTH(J$4,0))*('Diário 3º PA'!$F$4:$F$1994))
+SUMPRODUCT(('Diário 4º PA'!$E$4:$E$2000='Analítico Cp.'!$B22)*('Diário 4º PA'!$C$4:$C$2000&gt;=J$4)*('Diário 4º PA'!$C$4:$C$2000&lt;=EOMONTH(J$4,0))*('Diário 4º PA'!$F$4:$F$2000))
+SUMPRODUCT(('Comp.'!$D$5:$D$485=$B22)*('Comp.'!$B$5:$B$485&gt;=J$4)*('Comp.'!$B$5:$B$485&lt;=EOMONTH(J$4,0))*('Comp.'!$E$5:$E$485))</f>
        <v>0</v>
      </c>
      <c r="K22" s="289">
        <f>SUMPRODUCT(('Diário 1º PA'!$E$4:$E$2007='Analítico Cp.'!$B22)*('Diário 1º PA'!$C$4:$C$2007&gt;=K$4)*('Diário 1º PA'!$C$4:$C$2007&lt;=EOMONTH(K$4,0))*('Diário 1º PA'!$F$4:$F$2007))
+SUMPRODUCT(('Diário 2º PA'!$E$4:$E$1978='Analítico Cp.'!$B22)*('Diário 2º PA'!$C$4:$C$1978&gt;=K$4)*('Diário 2º PA'!$C$4:$C$1978&lt;=EOMONTH(K$4,0))*('Diário 2º PA'!$F$4:$F$1978))
+SUMPRODUCT(('Diário 3º PA'!$E$4:$E$1994='Analítico Cp.'!$B22)*('Diário 3º PA'!$C$4:$C$1994&gt;=K$4)*('Diário 3º PA'!$C$4:$C$1994&lt;=EOMONTH(K$4,0))*('Diário 3º PA'!$F$4:$F$1994))
+SUMPRODUCT(('Diário 4º PA'!$E$4:$E$2000='Analítico Cp.'!$B22)*('Diário 4º PA'!$C$4:$C$2000&gt;=K$4)*('Diário 4º PA'!$C$4:$C$2000&lt;=EOMONTH(K$4,0))*('Diário 4º PA'!$F$4:$F$2000))
+SUMPRODUCT(('Comp.'!$D$5:$D$485=$B22)*('Comp.'!$B$5:$B$485&gt;=K$4)*('Comp.'!$B$5:$B$485&lt;=EOMONTH(K$4,0))*('Comp.'!$E$5:$E$485))</f>
        <v>0</v>
      </c>
      <c r="L22" s="289">
        <f>SUMPRODUCT(('Diário 1º PA'!$E$4:$E$2007='Analítico Cp.'!$B22)*('Diário 1º PA'!$C$4:$C$2007&gt;=L$4)*('Diário 1º PA'!$C$4:$C$2007&lt;=EOMONTH(L$4,0))*('Diário 1º PA'!$F$4:$F$2007))
+SUMPRODUCT(('Diário 2º PA'!$E$4:$E$1978='Analítico Cp.'!$B22)*('Diário 2º PA'!$C$4:$C$1978&gt;=L$4)*('Diário 2º PA'!$C$4:$C$1978&lt;=EOMONTH(L$4,0))*('Diário 2º PA'!$F$4:$F$1978))
+SUMPRODUCT(('Diário 3º PA'!$E$4:$E$1994='Analítico Cp.'!$B22)*('Diário 3º PA'!$C$4:$C$1994&gt;=L$4)*('Diário 3º PA'!$C$4:$C$1994&lt;=EOMONTH(L$4,0))*('Diário 3º PA'!$F$4:$F$1994))
+SUMPRODUCT(('Diário 4º PA'!$E$4:$E$2000='Analítico Cp.'!$B22)*('Diário 4º PA'!$C$4:$C$2000&gt;=L$4)*('Diário 4º PA'!$C$4:$C$2000&lt;=EOMONTH(L$4,0))*('Diário 4º PA'!$F$4:$F$2000))
+SUMPRODUCT(('Comp.'!$D$5:$D$485=$B22)*('Comp.'!$B$5:$B$485&gt;=L$4)*('Comp.'!$B$5:$B$485&lt;=EOMONTH(L$4,0))*('Comp.'!$E$5:$E$485))</f>
        <v>0</v>
      </c>
      <c r="M22" s="289">
        <f>SUMPRODUCT(('Diário 1º PA'!$E$4:$E$2007='Analítico Cp.'!$B22)*('Diário 1º PA'!$C$4:$C$2007&gt;=M$4)*('Diário 1º PA'!$C$4:$C$2007&lt;=EOMONTH(M$4,0))*('Diário 1º PA'!$F$4:$F$2007))
+SUMPRODUCT(('Diário 2º PA'!$E$4:$E$1978='Analítico Cp.'!$B22)*('Diário 2º PA'!$C$4:$C$1978&gt;=M$4)*('Diário 2º PA'!$C$4:$C$1978&lt;=EOMONTH(M$4,0))*('Diário 2º PA'!$F$4:$F$1978))
+SUMPRODUCT(('Diário 3º PA'!$E$4:$E$1994='Analítico Cp.'!$B22)*('Diário 3º PA'!$C$4:$C$1994&gt;=M$4)*('Diário 3º PA'!$C$4:$C$1994&lt;=EOMONTH(M$4,0))*('Diário 3º PA'!$F$4:$F$1994))
+SUMPRODUCT(('Diário 4º PA'!$E$4:$E$2000='Analítico Cp.'!$B22)*('Diário 4º PA'!$C$4:$C$2000&gt;=M$4)*('Diário 4º PA'!$C$4:$C$2000&lt;=EOMONTH(M$4,0))*('Diário 4º PA'!$F$4:$F$2000))
+SUMPRODUCT(('Comp.'!$D$5:$D$485=$B22)*('Comp.'!$B$5:$B$485&gt;=M$4)*('Comp.'!$B$5:$B$485&lt;=EOMONTH(M$4,0))*('Comp.'!$E$5:$E$485))</f>
        <v>0</v>
      </c>
      <c r="N22" s="289">
        <f>SUMPRODUCT(('Diário 1º PA'!$E$4:$E$2007='Analítico Cp.'!$B22)*('Diário 1º PA'!$C$4:$C$2007&gt;=N$4)*('Diário 1º PA'!$C$4:$C$2007&lt;=EOMONTH(N$4,0))*('Diário 1º PA'!$F$4:$F$2007))
+SUMPRODUCT(('Diário 2º PA'!$E$4:$E$1978='Analítico Cp.'!$B22)*('Diário 2º PA'!$C$4:$C$1978&gt;=N$4)*('Diário 2º PA'!$C$4:$C$1978&lt;=EOMONTH(N$4,0))*('Diário 2º PA'!$F$4:$F$1978))
+SUMPRODUCT(('Diário 3º PA'!$E$4:$E$1994='Analítico Cp.'!$B22)*('Diário 3º PA'!$C$4:$C$1994&gt;=N$4)*('Diário 3º PA'!$C$4:$C$1994&lt;=EOMONTH(N$4,0))*('Diário 3º PA'!$F$4:$F$1994))
+SUMPRODUCT(('Diário 4º PA'!$E$4:$E$2000='Analítico Cp.'!$B22)*('Diário 4º PA'!$C$4:$C$2000&gt;=N$4)*('Diário 4º PA'!$C$4:$C$2000&lt;=EOMONTH(N$4,0))*('Diário 4º PA'!$F$4:$F$2000))
+SUMPRODUCT(('Comp.'!$D$5:$D$485=$B22)*('Comp.'!$B$5:$B$485&gt;=N$4)*('Comp.'!$B$5:$B$485&lt;=EOMONTH(N$4,0))*('Comp.'!$E$5:$E$485))</f>
        <v>0</v>
      </c>
      <c r="O22" s="315">
        <f t="shared" si="6"/>
        <v>0</v>
      </c>
      <c r="P22" s="316">
        <f t="shared" si="7"/>
        <v>0</v>
      </c>
      <c r="Q22" s="295"/>
      <c r="R22" s="295"/>
      <c r="S22" s="295"/>
      <c r="T22" s="295"/>
      <c r="U22" s="295"/>
      <c r="V22" s="295"/>
      <c r="W22" s="295"/>
      <c r="X22" s="295"/>
      <c r="Y22" s="295"/>
      <c r="Z22" s="295"/>
    </row>
    <row r="23" spans="1:26" ht="23.25" customHeight="1" x14ac:dyDescent="0.25">
      <c r="A23" s="331" t="s">
        <v>161</v>
      </c>
      <c r="B23" s="332" t="s">
        <v>162</v>
      </c>
      <c r="C23" s="289">
        <f>SUMPRODUCT(('Diário 1º PA'!$E$4:$E$2007='Analítico Cp.'!$B23)*('Diário 1º PA'!$C$4:$C$2007&gt;=C$4)*('Diário 1º PA'!$C$4:$C$2007&lt;=EOMONTH(C$4,0))*('Diário 1º PA'!$F$4:$F$2007))
+SUMPRODUCT(('Diário 2º PA'!$E$4:$E$1978='Analítico Cp.'!$B23)*('Diário 2º PA'!$C$4:$C$1978&gt;=C$4)*('Diário 2º PA'!$C$4:$C$1978&lt;=EOMONTH(C$4,0))*('Diário 2º PA'!$F$4:$F$1978))
+SUMPRODUCT(('Diário 3º PA'!$E$4:$E$1994='Analítico Cp.'!$B23)*('Diário 3º PA'!$C$4:$C$1994&gt;=C$4)*('Diário 3º PA'!$C$4:$C$1994&lt;=EOMONTH(C$4,0))*('Diário 3º PA'!$F$4:$F$1994))
+SUMPRODUCT(('Diário 4º PA'!$E$4:$E$2000='Analítico Cp.'!$B23)*('Diário 4º PA'!$C$4:$C$2000&gt;=C$4)*('Diário 4º PA'!$C$4:$C$2000&lt;=EOMONTH(C$4,0))*('Diário 4º PA'!$F$4:$F$2000))
+SUMPRODUCT(('Comp.'!$D$5:$D$485=$B23)*('Comp.'!$B$5:$B$485&gt;=C$4)*('Comp.'!$B$5:$B$485&lt;=EOMONTH(C$4,0))*('Comp.'!$E$5:$E$485))</f>
        <v>0</v>
      </c>
      <c r="D23" s="289">
        <f>SUMPRODUCT(('Diário 1º PA'!$E$4:$E$2007='Analítico Cp.'!$B23)*('Diário 1º PA'!$C$4:$C$2007&gt;=D$4)*('Diário 1º PA'!$C$4:$C$2007&lt;=EOMONTH(D$4,0))*('Diário 1º PA'!$F$4:$F$2007))
+SUMPRODUCT(('Diário 2º PA'!$E$4:$E$1978='Analítico Cp.'!$B23)*('Diário 2º PA'!$C$4:$C$1978&gt;=D$4)*('Diário 2º PA'!$C$4:$C$1978&lt;=EOMONTH(D$4,0))*('Diário 2º PA'!$F$4:$F$1978))
+SUMPRODUCT(('Diário 3º PA'!$E$4:$E$1994='Analítico Cp.'!$B23)*('Diário 3º PA'!$C$4:$C$1994&gt;=D$4)*('Diário 3º PA'!$C$4:$C$1994&lt;=EOMONTH(D$4,0))*('Diário 3º PA'!$F$4:$F$1994))
+SUMPRODUCT(('Diário 4º PA'!$E$4:$E$2000='Analítico Cp.'!$B23)*('Diário 4º PA'!$C$4:$C$2000&gt;=D$4)*('Diário 4º PA'!$C$4:$C$2000&lt;=EOMONTH(D$4,0))*('Diário 4º PA'!$F$4:$F$2000))
+SUMPRODUCT(('Comp.'!$D$5:$D$485=$B23)*('Comp.'!$B$5:$B$485&gt;=D$4)*('Comp.'!$B$5:$B$485&lt;=EOMONTH(D$4,0))*('Comp.'!$E$5:$E$485))</f>
        <v>0</v>
      </c>
      <c r="E23" s="289">
        <f>SUMPRODUCT(('Diário 1º PA'!$E$4:$E$2007='Analítico Cp.'!$B23)*('Diário 1º PA'!$C$4:$C$2007&gt;=E$4)*('Diário 1º PA'!$C$4:$C$2007&lt;=EOMONTH(E$4,0))*('Diário 1º PA'!$F$4:$F$2007))
+SUMPRODUCT(('Diário 2º PA'!$E$4:$E$1978='Analítico Cp.'!$B23)*('Diário 2º PA'!$C$4:$C$1978&gt;=E$4)*('Diário 2º PA'!$C$4:$C$1978&lt;=EOMONTH(E$4,0))*('Diário 2º PA'!$F$4:$F$1978))
+SUMPRODUCT(('Diário 3º PA'!$E$4:$E$1994='Analítico Cp.'!$B23)*('Diário 3º PA'!$C$4:$C$1994&gt;=E$4)*('Diário 3º PA'!$C$4:$C$1994&lt;=EOMONTH(E$4,0))*('Diário 3º PA'!$F$4:$F$1994))
+SUMPRODUCT(('Diário 4º PA'!$E$4:$E$2000='Analítico Cp.'!$B23)*('Diário 4º PA'!$C$4:$C$2000&gt;=E$4)*('Diário 4º PA'!$C$4:$C$2000&lt;=EOMONTH(E$4,0))*('Diário 4º PA'!$F$4:$F$2000))
+SUMPRODUCT(('Comp.'!$D$5:$D$485=$B23)*('Comp.'!$B$5:$B$485&gt;=E$4)*('Comp.'!$B$5:$B$485&lt;=EOMONTH(E$4,0))*('Comp.'!$E$5:$E$485))</f>
        <v>0</v>
      </c>
      <c r="F23" s="289">
        <f>SUMPRODUCT(('Diário 1º PA'!$E$4:$E$2007='Analítico Cp.'!$B23)*('Diário 1º PA'!$C$4:$C$2007&gt;=F$4)*('Diário 1º PA'!$C$4:$C$2007&lt;=EOMONTH(F$4,0))*('Diário 1º PA'!$F$4:$F$2007))
+SUMPRODUCT(('Diário 2º PA'!$E$4:$E$1978='Analítico Cp.'!$B23)*('Diário 2º PA'!$C$4:$C$1978&gt;=F$4)*('Diário 2º PA'!$C$4:$C$1978&lt;=EOMONTH(F$4,0))*('Diário 2º PA'!$F$4:$F$1978))
+SUMPRODUCT(('Diário 3º PA'!$E$4:$E$1994='Analítico Cp.'!$B23)*('Diário 3º PA'!$C$4:$C$1994&gt;=F$4)*('Diário 3º PA'!$C$4:$C$1994&lt;=EOMONTH(F$4,0))*('Diário 3º PA'!$F$4:$F$1994))
+SUMPRODUCT(('Diário 4º PA'!$E$4:$E$2000='Analítico Cp.'!$B23)*('Diário 4º PA'!$C$4:$C$2000&gt;=F$4)*('Diário 4º PA'!$C$4:$C$2000&lt;=EOMONTH(F$4,0))*('Diário 4º PA'!$F$4:$F$2000))
+SUMPRODUCT(('Comp.'!$D$5:$D$485=$B23)*('Comp.'!$B$5:$B$485&gt;=F$4)*('Comp.'!$B$5:$B$485&lt;=EOMONTH(F$4,0))*('Comp.'!$E$5:$E$485))</f>
        <v>0</v>
      </c>
      <c r="G23" s="289">
        <f>SUMPRODUCT(('Diário 1º PA'!$E$4:$E$2007='Analítico Cp.'!$B23)*('Diário 1º PA'!$C$4:$C$2007&gt;=G$4)*('Diário 1º PA'!$C$4:$C$2007&lt;=EOMONTH(G$4,0))*('Diário 1º PA'!$F$4:$F$2007))
+SUMPRODUCT(('Diário 2º PA'!$E$4:$E$1978='Analítico Cp.'!$B23)*('Diário 2º PA'!$C$4:$C$1978&gt;=G$4)*('Diário 2º PA'!$C$4:$C$1978&lt;=EOMONTH(G$4,0))*('Diário 2º PA'!$F$4:$F$1978))
+SUMPRODUCT(('Diário 3º PA'!$E$4:$E$1994='Analítico Cp.'!$B23)*('Diário 3º PA'!$C$4:$C$1994&gt;=G$4)*('Diário 3º PA'!$C$4:$C$1994&lt;=EOMONTH(G$4,0))*('Diário 3º PA'!$F$4:$F$1994))
+SUMPRODUCT(('Diário 4º PA'!$E$4:$E$2000='Analítico Cp.'!$B23)*('Diário 4º PA'!$C$4:$C$2000&gt;=G$4)*('Diário 4º PA'!$C$4:$C$2000&lt;=EOMONTH(G$4,0))*('Diário 4º PA'!$F$4:$F$2000))
+SUMPRODUCT(('Comp.'!$D$5:$D$485=$B23)*('Comp.'!$B$5:$B$485&gt;=G$4)*('Comp.'!$B$5:$B$485&lt;=EOMONTH(G$4,0))*('Comp.'!$E$5:$E$485))</f>
        <v>0</v>
      </c>
      <c r="H23" s="289">
        <f>SUMPRODUCT(('Diário 1º PA'!$E$4:$E$2007='Analítico Cp.'!$B23)*('Diário 1º PA'!$C$4:$C$2007&gt;=H$4)*('Diário 1º PA'!$C$4:$C$2007&lt;=EOMONTH(H$4,0))*('Diário 1º PA'!$F$4:$F$2007))
+SUMPRODUCT(('Diário 2º PA'!$E$4:$E$1978='Analítico Cp.'!$B23)*('Diário 2º PA'!$C$4:$C$1978&gt;=H$4)*('Diário 2º PA'!$C$4:$C$1978&lt;=EOMONTH(H$4,0))*('Diário 2º PA'!$F$4:$F$1978))
+SUMPRODUCT(('Diário 3º PA'!$E$4:$E$1994='Analítico Cp.'!$B23)*('Diário 3º PA'!$C$4:$C$1994&gt;=H$4)*('Diário 3º PA'!$C$4:$C$1994&lt;=EOMONTH(H$4,0))*('Diário 3º PA'!$F$4:$F$1994))
+SUMPRODUCT(('Diário 4º PA'!$E$4:$E$2000='Analítico Cp.'!$B23)*('Diário 4º PA'!$C$4:$C$2000&gt;=H$4)*('Diário 4º PA'!$C$4:$C$2000&lt;=EOMONTH(H$4,0))*('Diário 4º PA'!$F$4:$F$2000))
+SUMPRODUCT(('Comp.'!$D$5:$D$485=$B23)*('Comp.'!$B$5:$B$485&gt;=H$4)*('Comp.'!$B$5:$B$485&lt;=EOMONTH(H$4,0))*('Comp.'!$E$5:$E$485))</f>
        <v>0</v>
      </c>
      <c r="I23" s="289">
        <f>SUMPRODUCT(('Diário 1º PA'!$E$4:$E$2007='Analítico Cp.'!$B23)*('Diário 1º PA'!$C$4:$C$2007&gt;=I$4)*('Diário 1º PA'!$C$4:$C$2007&lt;=EOMONTH(I$4,0))*('Diário 1º PA'!$F$4:$F$2007))
+SUMPRODUCT(('Diário 2º PA'!$E$4:$E$1978='Analítico Cp.'!$B23)*('Diário 2º PA'!$C$4:$C$1978&gt;=I$4)*('Diário 2º PA'!$C$4:$C$1978&lt;=EOMONTH(I$4,0))*('Diário 2º PA'!$F$4:$F$1978))
+SUMPRODUCT(('Diário 3º PA'!$E$4:$E$1994='Analítico Cp.'!$B23)*('Diário 3º PA'!$C$4:$C$1994&gt;=I$4)*('Diário 3º PA'!$C$4:$C$1994&lt;=EOMONTH(I$4,0))*('Diário 3º PA'!$F$4:$F$1994))
+SUMPRODUCT(('Diário 4º PA'!$E$4:$E$2000='Analítico Cp.'!$B23)*('Diário 4º PA'!$C$4:$C$2000&gt;=I$4)*('Diário 4º PA'!$C$4:$C$2000&lt;=EOMONTH(I$4,0))*('Diário 4º PA'!$F$4:$F$2000))
+SUMPRODUCT(('Comp.'!$D$5:$D$485=$B23)*('Comp.'!$B$5:$B$485&gt;=I$4)*('Comp.'!$B$5:$B$485&lt;=EOMONTH(I$4,0))*('Comp.'!$E$5:$E$485))</f>
        <v>0</v>
      </c>
      <c r="J23" s="289">
        <f>SUMPRODUCT(('Diário 1º PA'!$E$4:$E$2007='Analítico Cp.'!$B23)*('Diário 1º PA'!$C$4:$C$2007&gt;=J$4)*('Diário 1º PA'!$C$4:$C$2007&lt;=EOMONTH(J$4,0))*('Diário 1º PA'!$F$4:$F$2007))
+SUMPRODUCT(('Diário 2º PA'!$E$4:$E$1978='Analítico Cp.'!$B23)*('Diário 2º PA'!$C$4:$C$1978&gt;=J$4)*('Diário 2º PA'!$C$4:$C$1978&lt;=EOMONTH(J$4,0))*('Diário 2º PA'!$F$4:$F$1978))
+SUMPRODUCT(('Diário 3º PA'!$E$4:$E$1994='Analítico Cp.'!$B23)*('Diário 3º PA'!$C$4:$C$1994&gt;=J$4)*('Diário 3º PA'!$C$4:$C$1994&lt;=EOMONTH(J$4,0))*('Diário 3º PA'!$F$4:$F$1994))
+SUMPRODUCT(('Diário 4º PA'!$E$4:$E$2000='Analítico Cp.'!$B23)*('Diário 4º PA'!$C$4:$C$2000&gt;=J$4)*('Diário 4º PA'!$C$4:$C$2000&lt;=EOMONTH(J$4,0))*('Diário 4º PA'!$F$4:$F$2000))
+SUMPRODUCT(('Comp.'!$D$5:$D$485=$B23)*('Comp.'!$B$5:$B$485&gt;=J$4)*('Comp.'!$B$5:$B$485&lt;=EOMONTH(J$4,0))*('Comp.'!$E$5:$E$485))</f>
        <v>0</v>
      </c>
      <c r="K23" s="289">
        <f>SUMPRODUCT(('Diário 1º PA'!$E$4:$E$2007='Analítico Cp.'!$B23)*('Diário 1º PA'!$C$4:$C$2007&gt;=K$4)*('Diário 1º PA'!$C$4:$C$2007&lt;=EOMONTH(K$4,0))*('Diário 1º PA'!$F$4:$F$2007))
+SUMPRODUCT(('Diário 2º PA'!$E$4:$E$1978='Analítico Cp.'!$B23)*('Diário 2º PA'!$C$4:$C$1978&gt;=K$4)*('Diário 2º PA'!$C$4:$C$1978&lt;=EOMONTH(K$4,0))*('Diário 2º PA'!$F$4:$F$1978))
+SUMPRODUCT(('Diário 3º PA'!$E$4:$E$1994='Analítico Cp.'!$B23)*('Diário 3º PA'!$C$4:$C$1994&gt;=K$4)*('Diário 3º PA'!$C$4:$C$1994&lt;=EOMONTH(K$4,0))*('Diário 3º PA'!$F$4:$F$1994))
+SUMPRODUCT(('Diário 4º PA'!$E$4:$E$2000='Analítico Cp.'!$B23)*('Diário 4º PA'!$C$4:$C$2000&gt;=K$4)*('Diário 4º PA'!$C$4:$C$2000&lt;=EOMONTH(K$4,0))*('Diário 4º PA'!$F$4:$F$2000))
+SUMPRODUCT(('Comp.'!$D$5:$D$485=$B23)*('Comp.'!$B$5:$B$485&gt;=K$4)*('Comp.'!$B$5:$B$485&lt;=EOMONTH(K$4,0))*('Comp.'!$E$5:$E$485))</f>
        <v>0</v>
      </c>
      <c r="L23" s="289">
        <f>SUMPRODUCT(('Diário 1º PA'!$E$4:$E$2007='Analítico Cp.'!$B23)*('Diário 1º PA'!$C$4:$C$2007&gt;=L$4)*('Diário 1º PA'!$C$4:$C$2007&lt;=EOMONTH(L$4,0))*('Diário 1º PA'!$F$4:$F$2007))
+SUMPRODUCT(('Diário 2º PA'!$E$4:$E$1978='Analítico Cp.'!$B23)*('Diário 2º PA'!$C$4:$C$1978&gt;=L$4)*('Diário 2º PA'!$C$4:$C$1978&lt;=EOMONTH(L$4,0))*('Diário 2º PA'!$F$4:$F$1978))
+SUMPRODUCT(('Diário 3º PA'!$E$4:$E$1994='Analítico Cp.'!$B23)*('Diário 3º PA'!$C$4:$C$1994&gt;=L$4)*('Diário 3º PA'!$C$4:$C$1994&lt;=EOMONTH(L$4,0))*('Diário 3º PA'!$F$4:$F$1994))
+SUMPRODUCT(('Diário 4º PA'!$E$4:$E$2000='Analítico Cp.'!$B23)*('Diário 4º PA'!$C$4:$C$2000&gt;=L$4)*('Diário 4º PA'!$C$4:$C$2000&lt;=EOMONTH(L$4,0))*('Diário 4º PA'!$F$4:$F$2000))
+SUMPRODUCT(('Comp.'!$D$5:$D$485=$B23)*('Comp.'!$B$5:$B$485&gt;=L$4)*('Comp.'!$B$5:$B$485&lt;=EOMONTH(L$4,0))*('Comp.'!$E$5:$E$485))</f>
        <v>0</v>
      </c>
      <c r="M23" s="289">
        <f>SUMPRODUCT(('Diário 1º PA'!$E$4:$E$2007='Analítico Cp.'!$B23)*('Diário 1º PA'!$C$4:$C$2007&gt;=M$4)*('Diário 1º PA'!$C$4:$C$2007&lt;=EOMONTH(M$4,0))*('Diário 1º PA'!$F$4:$F$2007))
+SUMPRODUCT(('Diário 2º PA'!$E$4:$E$1978='Analítico Cp.'!$B23)*('Diário 2º PA'!$C$4:$C$1978&gt;=M$4)*('Diário 2º PA'!$C$4:$C$1978&lt;=EOMONTH(M$4,0))*('Diário 2º PA'!$F$4:$F$1978))
+SUMPRODUCT(('Diário 3º PA'!$E$4:$E$1994='Analítico Cp.'!$B23)*('Diário 3º PA'!$C$4:$C$1994&gt;=M$4)*('Diário 3º PA'!$C$4:$C$1994&lt;=EOMONTH(M$4,0))*('Diário 3º PA'!$F$4:$F$1994))
+SUMPRODUCT(('Diário 4º PA'!$E$4:$E$2000='Analítico Cp.'!$B23)*('Diário 4º PA'!$C$4:$C$2000&gt;=M$4)*('Diário 4º PA'!$C$4:$C$2000&lt;=EOMONTH(M$4,0))*('Diário 4º PA'!$F$4:$F$2000))
+SUMPRODUCT(('Comp.'!$D$5:$D$485=$B23)*('Comp.'!$B$5:$B$485&gt;=M$4)*('Comp.'!$B$5:$B$485&lt;=EOMONTH(M$4,0))*('Comp.'!$E$5:$E$485))</f>
        <v>0</v>
      </c>
      <c r="N23" s="289">
        <f>SUMPRODUCT(('Diário 1º PA'!$E$4:$E$2007='Analítico Cp.'!$B23)*('Diário 1º PA'!$C$4:$C$2007&gt;=N$4)*('Diário 1º PA'!$C$4:$C$2007&lt;=EOMONTH(N$4,0))*('Diário 1º PA'!$F$4:$F$2007))
+SUMPRODUCT(('Diário 2º PA'!$E$4:$E$1978='Analítico Cp.'!$B23)*('Diário 2º PA'!$C$4:$C$1978&gt;=N$4)*('Diário 2º PA'!$C$4:$C$1978&lt;=EOMONTH(N$4,0))*('Diário 2º PA'!$F$4:$F$1978))
+SUMPRODUCT(('Diário 3º PA'!$E$4:$E$1994='Analítico Cp.'!$B23)*('Diário 3º PA'!$C$4:$C$1994&gt;=N$4)*('Diário 3º PA'!$C$4:$C$1994&lt;=EOMONTH(N$4,0))*('Diário 3º PA'!$F$4:$F$1994))
+SUMPRODUCT(('Diário 4º PA'!$E$4:$E$2000='Analítico Cp.'!$B23)*('Diário 4º PA'!$C$4:$C$2000&gt;=N$4)*('Diário 4º PA'!$C$4:$C$2000&lt;=EOMONTH(N$4,0))*('Diário 4º PA'!$F$4:$F$2000))
+SUMPRODUCT(('Comp.'!$D$5:$D$485=$B23)*('Comp.'!$B$5:$B$485&gt;=N$4)*('Comp.'!$B$5:$B$485&lt;=EOMONTH(N$4,0))*('Comp.'!$E$5:$E$485))</f>
        <v>0</v>
      </c>
      <c r="O23" s="315">
        <f t="shared" si="6"/>
        <v>0</v>
      </c>
      <c r="P23" s="316">
        <f t="shared" si="7"/>
        <v>0</v>
      </c>
      <c r="Q23" s="295"/>
      <c r="R23" s="295"/>
      <c r="S23" s="295"/>
      <c r="T23" s="295"/>
      <c r="U23" s="295"/>
      <c r="V23" s="295"/>
      <c r="W23" s="295"/>
      <c r="X23" s="295"/>
      <c r="Y23" s="295"/>
      <c r="Z23" s="295"/>
    </row>
    <row r="24" spans="1:26" ht="23.25" customHeight="1" x14ac:dyDescent="0.25">
      <c r="A24" s="331" t="s">
        <v>163</v>
      </c>
      <c r="B24" s="332" t="s">
        <v>164</v>
      </c>
      <c r="C24" s="289">
        <f>SUMPRODUCT(('Diário 1º PA'!$E$4:$E$2007='Analítico Cp.'!$B24)*('Diário 1º PA'!$C$4:$C$2007&gt;=C$4)*('Diário 1º PA'!$C$4:$C$2007&lt;=EOMONTH(C$4,0))*('Diário 1º PA'!$F$4:$F$2007))
+SUMPRODUCT(('Diário 2º PA'!$E$4:$E$1978='Analítico Cp.'!$B24)*('Diário 2º PA'!$C$4:$C$1978&gt;=C$4)*('Diário 2º PA'!$C$4:$C$1978&lt;=EOMONTH(C$4,0))*('Diário 2º PA'!$F$4:$F$1978))
+SUMPRODUCT(('Diário 3º PA'!$E$4:$E$1994='Analítico Cp.'!$B24)*('Diário 3º PA'!$C$4:$C$1994&gt;=C$4)*('Diário 3º PA'!$C$4:$C$1994&lt;=EOMONTH(C$4,0))*('Diário 3º PA'!$F$4:$F$1994))
+SUMPRODUCT(('Diário 4º PA'!$E$4:$E$2000='Analítico Cp.'!$B24)*('Diário 4º PA'!$C$4:$C$2000&gt;=C$4)*('Diário 4º PA'!$C$4:$C$2000&lt;=EOMONTH(C$4,0))*('Diário 4º PA'!$F$4:$F$2000))
+SUMPRODUCT(('Comp.'!$D$5:$D$485=$B24)*('Comp.'!$B$5:$B$485&gt;=C$4)*('Comp.'!$B$5:$B$485&lt;=EOMONTH(C$4,0))*('Comp.'!$E$5:$E$485))</f>
        <v>0</v>
      </c>
      <c r="D24" s="289">
        <f>SUMPRODUCT(('Diário 1º PA'!$E$4:$E$2007='Analítico Cp.'!$B24)*('Diário 1º PA'!$C$4:$C$2007&gt;=D$4)*('Diário 1º PA'!$C$4:$C$2007&lt;=EOMONTH(D$4,0))*('Diário 1º PA'!$F$4:$F$2007))
+SUMPRODUCT(('Diário 2º PA'!$E$4:$E$1978='Analítico Cp.'!$B24)*('Diário 2º PA'!$C$4:$C$1978&gt;=D$4)*('Diário 2º PA'!$C$4:$C$1978&lt;=EOMONTH(D$4,0))*('Diário 2º PA'!$F$4:$F$1978))
+SUMPRODUCT(('Diário 3º PA'!$E$4:$E$1994='Analítico Cp.'!$B24)*('Diário 3º PA'!$C$4:$C$1994&gt;=D$4)*('Diário 3º PA'!$C$4:$C$1994&lt;=EOMONTH(D$4,0))*('Diário 3º PA'!$F$4:$F$1994))
+SUMPRODUCT(('Diário 4º PA'!$E$4:$E$2000='Analítico Cp.'!$B24)*('Diário 4º PA'!$C$4:$C$2000&gt;=D$4)*('Diário 4º PA'!$C$4:$C$2000&lt;=EOMONTH(D$4,0))*('Diário 4º PA'!$F$4:$F$2000))
+SUMPRODUCT(('Comp.'!$D$5:$D$485=$B24)*('Comp.'!$B$5:$B$485&gt;=D$4)*('Comp.'!$B$5:$B$485&lt;=EOMONTH(D$4,0))*('Comp.'!$E$5:$E$485))</f>
        <v>0</v>
      </c>
      <c r="E24" s="289">
        <f>SUMPRODUCT(('Diário 1º PA'!$E$4:$E$2007='Analítico Cp.'!$B24)*('Diário 1º PA'!$C$4:$C$2007&gt;=E$4)*('Diário 1º PA'!$C$4:$C$2007&lt;=EOMONTH(E$4,0))*('Diário 1º PA'!$F$4:$F$2007))
+SUMPRODUCT(('Diário 2º PA'!$E$4:$E$1978='Analítico Cp.'!$B24)*('Diário 2º PA'!$C$4:$C$1978&gt;=E$4)*('Diário 2º PA'!$C$4:$C$1978&lt;=EOMONTH(E$4,0))*('Diário 2º PA'!$F$4:$F$1978))
+SUMPRODUCT(('Diário 3º PA'!$E$4:$E$1994='Analítico Cp.'!$B24)*('Diário 3º PA'!$C$4:$C$1994&gt;=E$4)*('Diário 3º PA'!$C$4:$C$1994&lt;=EOMONTH(E$4,0))*('Diário 3º PA'!$F$4:$F$1994))
+SUMPRODUCT(('Diário 4º PA'!$E$4:$E$2000='Analítico Cp.'!$B24)*('Diário 4º PA'!$C$4:$C$2000&gt;=E$4)*('Diário 4º PA'!$C$4:$C$2000&lt;=EOMONTH(E$4,0))*('Diário 4º PA'!$F$4:$F$2000))
+SUMPRODUCT(('Comp.'!$D$5:$D$485=$B24)*('Comp.'!$B$5:$B$485&gt;=E$4)*('Comp.'!$B$5:$B$485&lt;=EOMONTH(E$4,0))*('Comp.'!$E$5:$E$485))</f>
        <v>0</v>
      </c>
      <c r="F24" s="289">
        <f>SUMPRODUCT(('Diário 1º PA'!$E$4:$E$2007='Analítico Cp.'!$B24)*('Diário 1º PA'!$C$4:$C$2007&gt;=F$4)*('Diário 1º PA'!$C$4:$C$2007&lt;=EOMONTH(F$4,0))*('Diário 1º PA'!$F$4:$F$2007))
+SUMPRODUCT(('Diário 2º PA'!$E$4:$E$1978='Analítico Cp.'!$B24)*('Diário 2º PA'!$C$4:$C$1978&gt;=F$4)*('Diário 2º PA'!$C$4:$C$1978&lt;=EOMONTH(F$4,0))*('Diário 2º PA'!$F$4:$F$1978))
+SUMPRODUCT(('Diário 3º PA'!$E$4:$E$1994='Analítico Cp.'!$B24)*('Diário 3º PA'!$C$4:$C$1994&gt;=F$4)*('Diário 3º PA'!$C$4:$C$1994&lt;=EOMONTH(F$4,0))*('Diário 3º PA'!$F$4:$F$1994))
+SUMPRODUCT(('Diário 4º PA'!$E$4:$E$2000='Analítico Cp.'!$B24)*('Diário 4º PA'!$C$4:$C$2000&gt;=F$4)*('Diário 4º PA'!$C$4:$C$2000&lt;=EOMONTH(F$4,0))*('Diário 4º PA'!$F$4:$F$2000))
+SUMPRODUCT(('Comp.'!$D$5:$D$485=$B24)*('Comp.'!$B$5:$B$485&gt;=F$4)*('Comp.'!$B$5:$B$485&lt;=EOMONTH(F$4,0))*('Comp.'!$E$5:$E$485))</f>
        <v>0</v>
      </c>
      <c r="G24" s="289">
        <f>SUMPRODUCT(('Diário 1º PA'!$E$4:$E$2007='Analítico Cp.'!$B24)*('Diário 1º PA'!$C$4:$C$2007&gt;=G$4)*('Diário 1º PA'!$C$4:$C$2007&lt;=EOMONTH(G$4,0))*('Diário 1º PA'!$F$4:$F$2007))
+SUMPRODUCT(('Diário 2º PA'!$E$4:$E$1978='Analítico Cp.'!$B24)*('Diário 2º PA'!$C$4:$C$1978&gt;=G$4)*('Diário 2º PA'!$C$4:$C$1978&lt;=EOMONTH(G$4,0))*('Diário 2º PA'!$F$4:$F$1978))
+SUMPRODUCT(('Diário 3º PA'!$E$4:$E$1994='Analítico Cp.'!$B24)*('Diário 3º PA'!$C$4:$C$1994&gt;=G$4)*('Diário 3º PA'!$C$4:$C$1994&lt;=EOMONTH(G$4,0))*('Diário 3º PA'!$F$4:$F$1994))
+SUMPRODUCT(('Diário 4º PA'!$E$4:$E$2000='Analítico Cp.'!$B24)*('Diário 4º PA'!$C$4:$C$2000&gt;=G$4)*('Diário 4º PA'!$C$4:$C$2000&lt;=EOMONTH(G$4,0))*('Diário 4º PA'!$F$4:$F$2000))
+SUMPRODUCT(('Comp.'!$D$5:$D$485=$B24)*('Comp.'!$B$5:$B$485&gt;=G$4)*('Comp.'!$B$5:$B$485&lt;=EOMONTH(G$4,0))*('Comp.'!$E$5:$E$485))</f>
        <v>0</v>
      </c>
      <c r="H24" s="289">
        <f>SUMPRODUCT(('Diário 1º PA'!$E$4:$E$2007='Analítico Cp.'!$B24)*('Diário 1º PA'!$C$4:$C$2007&gt;=H$4)*('Diário 1º PA'!$C$4:$C$2007&lt;=EOMONTH(H$4,0))*('Diário 1º PA'!$F$4:$F$2007))
+SUMPRODUCT(('Diário 2º PA'!$E$4:$E$1978='Analítico Cp.'!$B24)*('Diário 2º PA'!$C$4:$C$1978&gt;=H$4)*('Diário 2º PA'!$C$4:$C$1978&lt;=EOMONTH(H$4,0))*('Diário 2º PA'!$F$4:$F$1978))
+SUMPRODUCT(('Diário 3º PA'!$E$4:$E$1994='Analítico Cp.'!$B24)*('Diário 3º PA'!$C$4:$C$1994&gt;=H$4)*('Diário 3º PA'!$C$4:$C$1994&lt;=EOMONTH(H$4,0))*('Diário 3º PA'!$F$4:$F$1994))
+SUMPRODUCT(('Diário 4º PA'!$E$4:$E$2000='Analítico Cp.'!$B24)*('Diário 4º PA'!$C$4:$C$2000&gt;=H$4)*('Diário 4º PA'!$C$4:$C$2000&lt;=EOMONTH(H$4,0))*('Diário 4º PA'!$F$4:$F$2000))
+SUMPRODUCT(('Comp.'!$D$5:$D$485=$B24)*('Comp.'!$B$5:$B$485&gt;=H$4)*('Comp.'!$B$5:$B$485&lt;=EOMONTH(H$4,0))*('Comp.'!$E$5:$E$485))</f>
        <v>0</v>
      </c>
      <c r="I24" s="289">
        <f>SUMPRODUCT(('Diário 1º PA'!$E$4:$E$2007='Analítico Cp.'!$B24)*('Diário 1º PA'!$C$4:$C$2007&gt;=I$4)*('Diário 1º PA'!$C$4:$C$2007&lt;=EOMONTH(I$4,0))*('Diário 1º PA'!$F$4:$F$2007))
+SUMPRODUCT(('Diário 2º PA'!$E$4:$E$1978='Analítico Cp.'!$B24)*('Diário 2º PA'!$C$4:$C$1978&gt;=I$4)*('Diário 2º PA'!$C$4:$C$1978&lt;=EOMONTH(I$4,0))*('Diário 2º PA'!$F$4:$F$1978))
+SUMPRODUCT(('Diário 3º PA'!$E$4:$E$1994='Analítico Cp.'!$B24)*('Diário 3º PA'!$C$4:$C$1994&gt;=I$4)*('Diário 3º PA'!$C$4:$C$1994&lt;=EOMONTH(I$4,0))*('Diário 3º PA'!$F$4:$F$1994))
+SUMPRODUCT(('Diário 4º PA'!$E$4:$E$2000='Analítico Cp.'!$B24)*('Diário 4º PA'!$C$4:$C$2000&gt;=I$4)*('Diário 4º PA'!$C$4:$C$2000&lt;=EOMONTH(I$4,0))*('Diário 4º PA'!$F$4:$F$2000))
+SUMPRODUCT(('Comp.'!$D$5:$D$485=$B24)*('Comp.'!$B$5:$B$485&gt;=I$4)*('Comp.'!$B$5:$B$485&lt;=EOMONTH(I$4,0))*('Comp.'!$E$5:$E$485))</f>
        <v>0</v>
      </c>
      <c r="J24" s="289">
        <f>SUMPRODUCT(('Diário 1º PA'!$E$4:$E$2007='Analítico Cp.'!$B24)*('Diário 1º PA'!$C$4:$C$2007&gt;=J$4)*('Diário 1º PA'!$C$4:$C$2007&lt;=EOMONTH(J$4,0))*('Diário 1º PA'!$F$4:$F$2007))
+SUMPRODUCT(('Diário 2º PA'!$E$4:$E$1978='Analítico Cp.'!$B24)*('Diário 2º PA'!$C$4:$C$1978&gt;=J$4)*('Diário 2º PA'!$C$4:$C$1978&lt;=EOMONTH(J$4,0))*('Diário 2º PA'!$F$4:$F$1978))
+SUMPRODUCT(('Diário 3º PA'!$E$4:$E$1994='Analítico Cp.'!$B24)*('Diário 3º PA'!$C$4:$C$1994&gt;=J$4)*('Diário 3º PA'!$C$4:$C$1994&lt;=EOMONTH(J$4,0))*('Diário 3º PA'!$F$4:$F$1994))
+SUMPRODUCT(('Diário 4º PA'!$E$4:$E$2000='Analítico Cp.'!$B24)*('Diário 4º PA'!$C$4:$C$2000&gt;=J$4)*('Diário 4º PA'!$C$4:$C$2000&lt;=EOMONTH(J$4,0))*('Diário 4º PA'!$F$4:$F$2000))
+SUMPRODUCT(('Comp.'!$D$5:$D$485=$B24)*('Comp.'!$B$5:$B$485&gt;=J$4)*('Comp.'!$B$5:$B$485&lt;=EOMONTH(J$4,0))*('Comp.'!$E$5:$E$485))</f>
        <v>0</v>
      </c>
      <c r="K24" s="289">
        <f>SUMPRODUCT(('Diário 1º PA'!$E$4:$E$2007='Analítico Cp.'!$B24)*('Diário 1º PA'!$C$4:$C$2007&gt;=K$4)*('Diário 1º PA'!$C$4:$C$2007&lt;=EOMONTH(K$4,0))*('Diário 1º PA'!$F$4:$F$2007))
+SUMPRODUCT(('Diário 2º PA'!$E$4:$E$1978='Analítico Cp.'!$B24)*('Diário 2º PA'!$C$4:$C$1978&gt;=K$4)*('Diário 2º PA'!$C$4:$C$1978&lt;=EOMONTH(K$4,0))*('Diário 2º PA'!$F$4:$F$1978))
+SUMPRODUCT(('Diário 3º PA'!$E$4:$E$1994='Analítico Cp.'!$B24)*('Diário 3º PA'!$C$4:$C$1994&gt;=K$4)*('Diário 3º PA'!$C$4:$C$1994&lt;=EOMONTH(K$4,0))*('Diário 3º PA'!$F$4:$F$1994))
+SUMPRODUCT(('Diário 4º PA'!$E$4:$E$2000='Analítico Cp.'!$B24)*('Diário 4º PA'!$C$4:$C$2000&gt;=K$4)*('Diário 4º PA'!$C$4:$C$2000&lt;=EOMONTH(K$4,0))*('Diário 4º PA'!$F$4:$F$2000))
+SUMPRODUCT(('Comp.'!$D$5:$D$485=$B24)*('Comp.'!$B$5:$B$485&gt;=K$4)*('Comp.'!$B$5:$B$485&lt;=EOMONTH(K$4,0))*('Comp.'!$E$5:$E$485))</f>
        <v>0</v>
      </c>
      <c r="L24" s="289">
        <f>SUMPRODUCT(('Diário 1º PA'!$E$4:$E$2007='Analítico Cp.'!$B24)*('Diário 1º PA'!$C$4:$C$2007&gt;=L$4)*('Diário 1º PA'!$C$4:$C$2007&lt;=EOMONTH(L$4,0))*('Diário 1º PA'!$F$4:$F$2007))
+SUMPRODUCT(('Diário 2º PA'!$E$4:$E$1978='Analítico Cp.'!$B24)*('Diário 2º PA'!$C$4:$C$1978&gt;=L$4)*('Diário 2º PA'!$C$4:$C$1978&lt;=EOMONTH(L$4,0))*('Diário 2º PA'!$F$4:$F$1978))
+SUMPRODUCT(('Diário 3º PA'!$E$4:$E$1994='Analítico Cp.'!$B24)*('Diário 3º PA'!$C$4:$C$1994&gt;=L$4)*('Diário 3º PA'!$C$4:$C$1994&lt;=EOMONTH(L$4,0))*('Diário 3º PA'!$F$4:$F$1994))
+SUMPRODUCT(('Diário 4º PA'!$E$4:$E$2000='Analítico Cp.'!$B24)*('Diário 4º PA'!$C$4:$C$2000&gt;=L$4)*('Diário 4º PA'!$C$4:$C$2000&lt;=EOMONTH(L$4,0))*('Diário 4º PA'!$F$4:$F$2000))
+SUMPRODUCT(('Comp.'!$D$5:$D$485=$B24)*('Comp.'!$B$5:$B$485&gt;=L$4)*('Comp.'!$B$5:$B$485&lt;=EOMONTH(L$4,0))*('Comp.'!$E$5:$E$485))</f>
        <v>0</v>
      </c>
      <c r="M24" s="289">
        <f>SUMPRODUCT(('Diário 1º PA'!$E$4:$E$2007='Analítico Cp.'!$B24)*('Diário 1º PA'!$C$4:$C$2007&gt;=M$4)*('Diário 1º PA'!$C$4:$C$2007&lt;=EOMONTH(M$4,0))*('Diário 1º PA'!$F$4:$F$2007))
+SUMPRODUCT(('Diário 2º PA'!$E$4:$E$1978='Analítico Cp.'!$B24)*('Diário 2º PA'!$C$4:$C$1978&gt;=M$4)*('Diário 2º PA'!$C$4:$C$1978&lt;=EOMONTH(M$4,0))*('Diário 2º PA'!$F$4:$F$1978))
+SUMPRODUCT(('Diário 3º PA'!$E$4:$E$1994='Analítico Cp.'!$B24)*('Diário 3º PA'!$C$4:$C$1994&gt;=M$4)*('Diário 3º PA'!$C$4:$C$1994&lt;=EOMONTH(M$4,0))*('Diário 3º PA'!$F$4:$F$1994))
+SUMPRODUCT(('Diário 4º PA'!$E$4:$E$2000='Analítico Cp.'!$B24)*('Diário 4º PA'!$C$4:$C$2000&gt;=M$4)*('Diário 4º PA'!$C$4:$C$2000&lt;=EOMONTH(M$4,0))*('Diário 4º PA'!$F$4:$F$2000))
+SUMPRODUCT(('Comp.'!$D$5:$D$485=$B24)*('Comp.'!$B$5:$B$485&gt;=M$4)*('Comp.'!$B$5:$B$485&lt;=EOMONTH(M$4,0))*('Comp.'!$E$5:$E$485))</f>
        <v>0</v>
      </c>
      <c r="N24" s="289">
        <f>SUMPRODUCT(('Diário 1º PA'!$E$4:$E$2007='Analítico Cp.'!$B24)*('Diário 1º PA'!$C$4:$C$2007&gt;=N$4)*('Diário 1º PA'!$C$4:$C$2007&lt;=EOMONTH(N$4,0))*('Diário 1º PA'!$F$4:$F$2007))
+SUMPRODUCT(('Diário 2º PA'!$E$4:$E$1978='Analítico Cp.'!$B24)*('Diário 2º PA'!$C$4:$C$1978&gt;=N$4)*('Diário 2º PA'!$C$4:$C$1978&lt;=EOMONTH(N$4,0))*('Diário 2º PA'!$F$4:$F$1978))
+SUMPRODUCT(('Diário 3º PA'!$E$4:$E$1994='Analítico Cp.'!$B24)*('Diário 3º PA'!$C$4:$C$1994&gt;=N$4)*('Diário 3º PA'!$C$4:$C$1994&lt;=EOMONTH(N$4,0))*('Diário 3º PA'!$F$4:$F$1994))
+SUMPRODUCT(('Diário 4º PA'!$E$4:$E$2000='Analítico Cp.'!$B24)*('Diário 4º PA'!$C$4:$C$2000&gt;=N$4)*('Diário 4º PA'!$C$4:$C$2000&lt;=EOMONTH(N$4,0))*('Diário 4º PA'!$F$4:$F$2000))
+SUMPRODUCT(('Comp.'!$D$5:$D$485=$B24)*('Comp.'!$B$5:$B$485&gt;=N$4)*('Comp.'!$B$5:$B$485&lt;=EOMONTH(N$4,0))*('Comp.'!$E$5:$E$485))</f>
        <v>0</v>
      </c>
      <c r="O24" s="315">
        <f t="shared" si="6"/>
        <v>0</v>
      </c>
      <c r="P24" s="316">
        <f t="shared" si="7"/>
        <v>0</v>
      </c>
      <c r="Q24" s="295"/>
      <c r="R24" s="295"/>
      <c r="S24" s="295"/>
      <c r="T24" s="295"/>
      <c r="U24" s="295"/>
      <c r="V24" s="295"/>
      <c r="W24" s="295"/>
      <c r="X24" s="295"/>
      <c r="Y24" s="295"/>
      <c r="Z24" s="295"/>
    </row>
    <row r="25" spans="1:26" ht="23.25" customHeight="1" x14ac:dyDescent="0.25">
      <c r="A25" s="331" t="s">
        <v>165</v>
      </c>
      <c r="B25" s="332" t="s">
        <v>166</v>
      </c>
      <c r="C25" s="289">
        <f>SUMPRODUCT(('Diário 1º PA'!$E$4:$E$2007='Analítico Cp.'!$B25)*('Diário 1º PA'!$C$4:$C$2007&gt;=C$4)*('Diário 1º PA'!$C$4:$C$2007&lt;=EOMONTH(C$4,0))*('Diário 1º PA'!$F$4:$F$2007))
+SUMPRODUCT(('Diário 2º PA'!$E$4:$E$1978='Analítico Cp.'!$B25)*('Diário 2º PA'!$C$4:$C$1978&gt;=C$4)*('Diário 2º PA'!$C$4:$C$1978&lt;=EOMONTH(C$4,0))*('Diário 2º PA'!$F$4:$F$1978))
+SUMPRODUCT(('Diário 3º PA'!$E$4:$E$1994='Analítico Cp.'!$B25)*('Diário 3º PA'!$C$4:$C$1994&gt;=C$4)*('Diário 3º PA'!$C$4:$C$1994&lt;=EOMONTH(C$4,0))*('Diário 3º PA'!$F$4:$F$1994))
+SUMPRODUCT(('Diário 4º PA'!$E$4:$E$2000='Analítico Cp.'!$B25)*('Diário 4º PA'!$C$4:$C$2000&gt;=C$4)*('Diário 4º PA'!$C$4:$C$2000&lt;=EOMONTH(C$4,0))*('Diário 4º PA'!$F$4:$F$2000))
+SUMPRODUCT(('Comp.'!$D$5:$D$485=$B25)*('Comp.'!$B$5:$B$485&gt;=C$4)*('Comp.'!$B$5:$B$485&lt;=EOMONTH(C$4,0))*('Comp.'!$E$5:$E$485))</f>
        <v>15303.58</v>
      </c>
      <c r="D25" s="289">
        <f>SUMPRODUCT(('Diário 1º PA'!$E$4:$E$2007='Analítico Cp.'!$B25)*('Diário 1º PA'!$C$4:$C$2007&gt;=D$4)*('Diário 1º PA'!$C$4:$C$2007&lt;=EOMONTH(D$4,0))*('Diário 1º PA'!$F$4:$F$2007))
+SUMPRODUCT(('Diário 2º PA'!$E$4:$E$1978='Analítico Cp.'!$B25)*('Diário 2º PA'!$C$4:$C$1978&gt;=D$4)*('Diário 2º PA'!$C$4:$C$1978&lt;=EOMONTH(D$4,0))*('Diário 2º PA'!$F$4:$F$1978))
+SUMPRODUCT(('Diário 3º PA'!$E$4:$E$1994='Analítico Cp.'!$B25)*('Diário 3º PA'!$C$4:$C$1994&gt;=D$4)*('Diário 3º PA'!$C$4:$C$1994&lt;=EOMONTH(D$4,0))*('Diário 3º PA'!$F$4:$F$1994))
+SUMPRODUCT(('Diário 4º PA'!$E$4:$E$2000='Analítico Cp.'!$B25)*('Diário 4º PA'!$C$4:$C$2000&gt;=D$4)*('Diário 4º PA'!$C$4:$C$2000&lt;=EOMONTH(D$4,0))*('Diário 4º PA'!$F$4:$F$2000))
+SUMPRODUCT(('Comp.'!$D$5:$D$485=$B25)*('Comp.'!$B$5:$B$485&gt;=D$4)*('Comp.'!$B$5:$B$485&lt;=EOMONTH(D$4,0))*('Comp.'!$E$5:$E$485))</f>
        <v>725.57</v>
      </c>
      <c r="E25" s="289">
        <f>SUMPRODUCT(('Diário 1º PA'!$E$4:$E$2007='Analítico Cp.'!$B25)*('Diário 1º PA'!$C$4:$C$2007&gt;=E$4)*('Diário 1º PA'!$C$4:$C$2007&lt;=EOMONTH(E$4,0))*('Diário 1º PA'!$F$4:$F$2007))
+SUMPRODUCT(('Diário 2º PA'!$E$4:$E$1978='Analítico Cp.'!$B25)*('Diário 2º PA'!$C$4:$C$1978&gt;=E$4)*('Diário 2º PA'!$C$4:$C$1978&lt;=EOMONTH(E$4,0))*('Diário 2º PA'!$F$4:$F$1978))
+SUMPRODUCT(('Diário 3º PA'!$E$4:$E$1994='Analítico Cp.'!$B25)*('Diário 3º PA'!$C$4:$C$1994&gt;=E$4)*('Diário 3º PA'!$C$4:$C$1994&lt;=EOMONTH(E$4,0))*('Diário 3º PA'!$F$4:$F$1994))
+SUMPRODUCT(('Diário 4º PA'!$E$4:$E$2000='Analítico Cp.'!$B25)*('Diário 4º PA'!$C$4:$C$2000&gt;=E$4)*('Diário 4º PA'!$C$4:$C$2000&lt;=EOMONTH(E$4,0))*('Diário 4º PA'!$F$4:$F$2000))
+SUMPRODUCT(('Comp.'!$D$5:$D$485=$B25)*('Comp.'!$B$5:$B$485&gt;=E$4)*('Comp.'!$B$5:$B$485&lt;=EOMONTH(E$4,0))*('Comp.'!$E$5:$E$485))</f>
        <v>7435.2700000000013</v>
      </c>
      <c r="F25" s="289">
        <f>SUMPRODUCT(('Diário 1º PA'!$E$4:$E$2007='Analítico Cp.'!$B25)*('Diário 1º PA'!$C$4:$C$2007&gt;=F$4)*('Diário 1º PA'!$C$4:$C$2007&lt;=EOMONTH(F$4,0))*('Diário 1º PA'!$F$4:$F$2007))
+SUMPRODUCT(('Diário 2º PA'!$E$4:$E$1978='Analítico Cp.'!$B25)*('Diário 2º PA'!$C$4:$C$1978&gt;=F$4)*('Diário 2º PA'!$C$4:$C$1978&lt;=EOMONTH(F$4,0))*('Diário 2º PA'!$F$4:$F$1978))
+SUMPRODUCT(('Diário 3º PA'!$E$4:$E$1994='Analítico Cp.'!$B25)*('Diário 3º PA'!$C$4:$C$1994&gt;=F$4)*('Diário 3º PA'!$C$4:$C$1994&lt;=EOMONTH(F$4,0))*('Diário 3º PA'!$F$4:$F$1994))
+SUMPRODUCT(('Diário 4º PA'!$E$4:$E$2000='Analítico Cp.'!$B25)*('Diário 4º PA'!$C$4:$C$2000&gt;=F$4)*('Diário 4º PA'!$C$4:$C$2000&lt;=EOMONTH(F$4,0))*('Diário 4º PA'!$F$4:$F$2000))
+SUMPRODUCT(('Comp.'!$D$5:$D$485=$B25)*('Comp.'!$B$5:$B$485&gt;=F$4)*('Comp.'!$B$5:$B$485&lt;=EOMONTH(F$4,0))*('Comp.'!$E$5:$E$485))</f>
        <v>3072.42</v>
      </c>
      <c r="G25" s="289">
        <f>SUMPRODUCT(('Diário 1º PA'!$E$4:$E$2007='Analítico Cp.'!$B25)*('Diário 1º PA'!$C$4:$C$2007&gt;=G$4)*('Diário 1º PA'!$C$4:$C$2007&lt;=EOMONTH(G$4,0))*('Diário 1º PA'!$F$4:$F$2007))
+SUMPRODUCT(('Diário 2º PA'!$E$4:$E$1978='Analítico Cp.'!$B25)*('Diário 2º PA'!$C$4:$C$1978&gt;=G$4)*('Diário 2º PA'!$C$4:$C$1978&lt;=EOMONTH(G$4,0))*('Diário 2º PA'!$F$4:$F$1978))
+SUMPRODUCT(('Diário 3º PA'!$E$4:$E$1994='Analítico Cp.'!$B25)*('Diário 3º PA'!$C$4:$C$1994&gt;=G$4)*('Diário 3º PA'!$C$4:$C$1994&lt;=EOMONTH(G$4,0))*('Diário 3º PA'!$F$4:$F$1994))
+SUMPRODUCT(('Diário 4º PA'!$E$4:$E$2000='Analítico Cp.'!$B25)*('Diário 4º PA'!$C$4:$C$2000&gt;=G$4)*('Diário 4º PA'!$C$4:$C$2000&lt;=EOMONTH(G$4,0))*('Diário 4º PA'!$F$4:$F$2000))
+SUMPRODUCT(('Comp.'!$D$5:$D$485=$B25)*('Comp.'!$B$5:$B$485&gt;=G$4)*('Comp.'!$B$5:$B$485&lt;=EOMONTH(G$4,0))*('Comp.'!$E$5:$E$485))</f>
        <v>0</v>
      </c>
      <c r="H25" s="289">
        <f>SUMPRODUCT(('Diário 1º PA'!$E$4:$E$2007='Analítico Cp.'!$B25)*('Diário 1º PA'!$C$4:$C$2007&gt;=H$4)*('Diário 1º PA'!$C$4:$C$2007&lt;=EOMONTH(H$4,0))*('Diário 1º PA'!$F$4:$F$2007))
+SUMPRODUCT(('Diário 2º PA'!$E$4:$E$1978='Analítico Cp.'!$B25)*('Diário 2º PA'!$C$4:$C$1978&gt;=H$4)*('Diário 2º PA'!$C$4:$C$1978&lt;=EOMONTH(H$4,0))*('Diário 2º PA'!$F$4:$F$1978))
+SUMPRODUCT(('Diário 3º PA'!$E$4:$E$1994='Analítico Cp.'!$B25)*('Diário 3º PA'!$C$4:$C$1994&gt;=H$4)*('Diário 3º PA'!$C$4:$C$1994&lt;=EOMONTH(H$4,0))*('Diário 3º PA'!$F$4:$F$1994))
+SUMPRODUCT(('Diário 4º PA'!$E$4:$E$2000='Analítico Cp.'!$B25)*('Diário 4º PA'!$C$4:$C$2000&gt;=H$4)*('Diário 4º PA'!$C$4:$C$2000&lt;=EOMONTH(H$4,0))*('Diário 4º PA'!$F$4:$F$2000))
+SUMPRODUCT(('Comp.'!$D$5:$D$485=$B25)*('Comp.'!$B$5:$B$485&gt;=H$4)*('Comp.'!$B$5:$B$485&lt;=EOMONTH(H$4,0))*('Comp.'!$E$5:$E$485))</f>
        <v>6495.18</v>
      </c>
      <c r="I25" s="289">
        <f>SUMPRODUCT(('Diário 1º PA'!$E$4:$E$2007='Analítico Cp.'!$B25)*('Diário 1º PA'!$C$4:$C$2007&gt;=I$4)*('Diário 1º PA'!$C$4:$C$2007&lt;=EOMONTH(I$4,0))*('Diário 1º PA'!$F$4:$F$2007))
+SUMPRODUCT(('Diário 2º PA'!$E$4:$E$1978='Analítico Cp.'!$B25)*('Diário 2º PA'!$C$4:$C$1978&gt;=I$4)*('Diário 2º PA'!$C$4:$C$1978&lt;=EOMONTH(I$4,0))*('Diário 2º PA'!$F$4:$F$1978))
+SUMPRODUCT(('Diário 3º PA'!$E$4:$E$1994='Analítico Cp.'!$B25)*('Diário 3º PA'!$C$4:$C$1994&gt;=I$4)*('Diário 3º PA'!$C$4:$C$1994&lt;=EOMONTH(I$4,0))*('Diário 3º PA'!$F$4:$F$1994))
+SUMPRODUCT(('Diário 4º PA'!$E$4:$E$2000='Analítico Cp.'!$B25)*('Diário 4º PA'!$C$4:$C$2000&gt;=I$4)*('Diário 4º PA'!$C$4:$C$2000&lt;=EOMONTH(I$4,0))*('Diário 4º PA'!$F$4:$F$2000))
+SUMPRODUCT(('Comp.'!$D$5:$D$485=$B25)*('Comp.'!$B$5:$B$485&gt;=I$4)*('Comp.'!$B$5:$B$485&lt;=EOMONTH(I$4,0))*('Comp.'!$E$5:$E$485))</f>
        <v>1934.77</v>
      </c>
      <c r="J25" s="289">
        <f>SUMPRODUCT(('Diário 1º PA'!$E$4:$E$2007='Analítico Cp.'!$B25)*('Diário 1º PA'!$C$4:$C$2007&gt;=J$4)*('Diário 1º PA'!$C$4:$C$2007&lt;=EOMONTH(J$4,0))*('Diário 1º PA'!$F$4:$F$2007))
+SUMPRODUCT(('Diário 2º PA'!$E$4:$E$1978='Analítico Cp.'!$B25)*('Diário 2º PA'!$C$4:$C$1978&gt;=J$4)*('Diário 2º PA'!$C$4:$C$1978&lt;=EOMONTH(J$4,0))*('Diário 2º PA'!$F$4:$F$1978))
+SUMPRODUCT(('Diário 3º PA'!$E$4:$E$1994='Analítico Cp.'!$B25)*('Diário 3º PA'!$C$4:$C$1994&gt;=J$4)*('Diário 3º PA'!$C$4:$C$1994&lt;=EOMONTH(J$4,0))*('Diário 3º PA'!$F$4:$F$1994))
+SUMPRODUCT(('Diário 4º PA'!$E$4:$E$2000='Analítico Cp.'!$B25)*('Diário 4º PA'!$C$4:$C$2000&gt;=J$4)*('Diário 4º PA'!$C$4:$C$2000&lt;=EOMONTH(J$4,0))*('Diário 4º PA'!$F$4:$F$2000))
+SUMPRODUCT(('Comp.'!$D$5:$D$485=$B25)*('Comp.'!$B$5:$B$485&gt;=J$4)*('Comp.'!$B$5:$B$485&lt;=EOMONTH(J$4,0))*('Comp.'!$E$5:$E$485))</f>
        <v>0</v>
      </c>
      <c r="K25" s="289">
        <f>SUMPRODUCT(('Diário 1º PA'!$E$4:$E$2007='Analítico Cp.'!$B25)*('Diário 1º PA'!$C$4:$C$2007&gt;=K$4)*('Diário 1º PA'!$C$4:$C$2007&lt;=EOMONTH(K$4,0))*('Diário 1º PA'!$F$4:$F$2007))
+SUMPRODUCT(('Diário 2º PA'!$E$4:$E$1978='Analítico Cp.'!$B25)*('Diário 2º PA'!$C$4:$C$1978&gt;=K$4)*('Diário 2º PA'!$C$4:$C$1978&lt;=EOMONTH(K$4,0))*('Diário 2º PA'!$F$4:$F$1978))
+SUMPRODUCT(('Diário 3º PA'!$E$4:$E$1994='Analítico Cp.'!$B25)*('Diário 3º PA'!$C$4:$C$1994&gt;=K$4)*('Diário 3º PA'!$C$4:$C$1994&lt;=EOMONTH(K$4,0))*('Diário 3º PA'!$F$4:$F$1994))
+SUMPRODUCT(('Diário 4º PA'!$E$4:$E$2000='Analítico Cp.'!$B25)*('Diário 4º PA'!$C$4:$C$2000&gt;=K$4)*('Diário 4º PA'!$C$4:$C$2000&lt;=EOMONTH(K$4,0))*('Diário 4º PA'!$F$4:$F$2000))
+SUMPRODUCT(('Comp.'!$D$5:$D$485=$B25)*('Comp.'!$B$5:$B$485&gt;=K$4)*('Comp.'!$B$5:$B$485&lt;=EOMONTH(K$4,0))*('Comp.'!$E$5:$E$485))</f>
        <v>0</v>
      </c>
      <c r="L25" s="289">
        <f>SUMPRODUCT(('Diário 1º PA'!$E$4:$E$2007='Analítico Cp.'!$B25)*('Diário 1º PA'!$C$4:$C$2007&gt;=L$4)*('Diário 1º PA'!$C$4:$C$2007&lt;=EOMONTH(L$4,0))*('Diário 1º PA'!$F$4:$F$2007))
+SUMPRODUCT(('Diário 2º PA'!$E$4:$E$1978='Analítico Cp.'!$B25)*('Diário 2º PA'!$C$4:$C$1978&gt;=L$4)*('Diário 2º PA'!$C$4:$C$1978&lt;=EOMONTH(L$4,0))*('Diário 2º PA'!$F$4:$F$1978))
+SUMPRODUCT(('Diário 3º PA'!$E$4:$E$1994='Analítico Cp.'!$B25)*('Diário 3º PA'!$C$4:$C$1994&gt;=L$4)*('Diário 3º PA'!$C$4:$C$1994&lt;=EOMONTH(L$4,0))*('Diário 3º PA'!$F$4:$F$1994))
+SUMPRODUCT(('Diário 4º PA'!$E$4:$E$2000='Analítico Cp.'!$B25)*('Diário 4º PA'!$C$4:$C$2000&gt;=L$4)*('Diário 4º PA'!$C$4:$C$2000&lt;=EOMONTH(L$4,0))*('Diário 4º PA'!$F$4:$F$2000))
+SUMPRODUCT(('Comp.'!$D$5:$D$485=$B25)*('Comp.'!$B$5:$B$485&gt;=L$4)*('Comp.'!$B$5:$B$485&lt;=EOMONTH(L$4,0))*('Comp.'!$E$5:$E$485))</f>
        <v>0</v>
      </c>
      <c r="M25" s="289">
        <f>SUMPRODUCT(('Diário 1º PA'!$E$4:$E$2007='Analítico Cp.'!$B25)*('Diário 1º PA'!$C$4:$C$2007&gt;=M$4)*('Diário 1º PA'!$C$4:$C$2007&lt;=EOMONTH(M$4,0))*('Diário 1º PA'!$F$4:$F$2007))
+SUMPRODUCT(('Diário 2º PA'!$E$4:$E$1978='Analítico Cp.'!$B25)*('Diário 2º PA'!$C$4:$C$1978&gt;=M$4)*('Diário 2º PA'!$C$4:$C$1978&lt;=EOMONTH(M$4,0))*('Diário 2º PA'!$F$4:$F$1978))
+SUMPRODUCT(('Diário 3º PA'!$E$4:$E$1994='Analítico Cp.'!$B25)*('Diário 3º PA'!$C$4:$C$1994&gt;=M$4)*('Diário 3º PA'!$C$4:$C$1994&lt;=EOMONTH(M$4,0))*('Diário 3º PA'!$F$4:$F$1994))
+SUMPRODUCT(('Diário 4º PA'!$E$4:$E$2000='Analítico Cp.'!$B25)*('Diário 4º PA'!$C$4:$C$2000&gt;=M$4)*('Diário 4º PA'!$C$4:$C$2000&lt;=EOMONTH(M$4,0))*('Diário 4º PA'!$F$4:$F$2000))
+SUMPRODUCT(('Comp.'!$D$5:$D$485=$B25)*('Comp.'!$B$5:$B$485&gt;=M$4)*('Comp.'!$B$5:$B$485&lt;=EOMONTH(M$4,0))*('Comp.'!$E$5:$E$485))</f>
        <v>0</v>
      </c>
      <c r="N25" s="289">
        <f>SUMPRODUCT(('Diário 1º PA'!$E$4:$E$2007='Analítico Cp.'!$B25)*('Diário 1º PA'!$C$4:$C$2007&gt;=N$4)*('Diário 1º PA'!$C$4:$C$2007&lt;=EOMONTH(N$4,0))*('Diário 1º PA'!$F$4:$F$2007))
+SUMPRODUCT(('Diário 2º PA'!$E$4:$E$1978='Analítico Cp.'!$B25)*('Diário 2º PA'!$C$4:$C$1978&gt;=N$4)*('Diário 2º PA'!$C$4:$C$1978&lt;=EOMONTH(N$4,0))*('Diário 2º PA'!$F$4:$F$1978))
+SUMPRODUCT(('Diário 3º PA'!$E$4:$E$1994='Analítico Cp.'!$B25)*('Diário 3º PA'!$C$4:$C$1994&gt;=N$4)*('Diário 3º PA'!$C$4:$C$1994&lt;=EOMONTH(N$4,0))*('Diário 3º PA'!$F$4:$F$1994))
+SUMPRODUCT(('Diário 4º PA'!$E$4:$E$2000='Analítico Cp.'!$B25)*('Diário 4º PA'!$C$4:$C$2000&gt;=N$4)*('Diário 4º PA'!$C$4:$C$2000&lt;=EOMONTH(N$4,0))*('Diário 4º PA'!$F$4:$F$2000))
+SUMPRODUCT(('Comp.'!$D$5:$D$485=$B25)*('Comp.'!$B$5:$B$485&gt;=N$4)*('Comp.'!$B$5:$B$485&lt;=EOMONTH(N$4,0))*('Comp.'!$E$5:$E$485))</f>
        <v>0</v>
      </c>
      <c r="O25" s="315">
        <f t="shared" si="6"/>
        <v>34966.79</v>
      </c>
      <c r="P25" s="316">
        <f t="shared" si="7"/>
        <v>1.5363119948730178E-3</v>
      </c>
      <c r="Q25" s="295"/>
      <c r="R25" s="295"/>
      <c r="S25" s="295"/>
      <c r="T25" s="295"/>
      <c r="U25" s="295"/>
      <c r="V25" s="295"/>
      <c r="W25" s="295"/>
      <c r="X25" s="295"/>
      <c r="Y25" s="295"/>
      <c r="Z25" s="295"/>
    </row>
    <row r="26" spans="1:26" ht="23.25" customHeight="1" x14ac:dyDescent="0.25">
      <c r="A26" s="318"/>
      <c r="B26" s="319" t="s">
        <v>167</v>
      </c>
      <c r="C26" s="320">
        <f t="shared" ref="C26:O26" si="8">SUBTOTAL(109,C18:C25)</f>
        <v>900488.40999999992</v>
      </c>
      <c r="D26" s="320">
        <f t="shared" si="8"/>
        <v>937772.24</v>
      </c>
      <c r="E26" s="320">
        <f t="shared" si="8"/>
        <v>1013957.67</v>
      </c>
      <c r="F26" s="320">
        <f t="shared" si="8"/>
        <v>1072214.1400000001</v>
      </c>
      <c r="G26" s="320">
        <f t="shared" si="8"/>
        <v>1141534.6800000002</v>
      </c>
      <c r="H26" s="320">
        <f t="shared" si="8"/>
        <v>1139423.9300000002</v>
      </c>
      <c r="I26" s="320">
        <f t="shared" si="8"/>
        <v>1139450.54</v>
      </c>
      <c r="J26" s="320">
        <f t="shared" si="8"/>
        <v>0</v>
      </c>
      <c r="K26" s="320">
        <f t="shared" si="8"/>
        <v>0</v>
      </c>
      <c r="L26" s="320">
        <f t="shared" si="8"/>
        <v>0</v>
      </c>
      <c r="M26" s="320">
        <f t="shared" si="8"/>
        <v>0</v>
      </c>
      <c r="N26" s="320">
        <f t="shared" si="8"/>
        <v>0</v>
      </c>
      <c r="O26" s="320">
        <f t="shared" si="8"/>
        <v>7344841.6100000003</v>
      </c>
      <c r="P26" s="321">
        <f t="shared" si="7"/>
        <v>0.32270529453476993</v>
      </c>
      <c r="Q26" s="295"/>
      <c r="R26" s="295"/>
      <c r="S26" s="295"/>
      <c r="T26" s="295"/>
      <c r="U26" s="295"/>
      <c r="V26" s="295"/>
      <c r="W26" s="295"/>
      <c r="X26" s="295"/>
      <c r="Y26" s="295"/>
      <c r="Z26" s="295"/>
    </row>
    <row r="27" spans="1:26" ht="23.25" customHeight="1" x14ac:dyDescent="0.25">
      <c r="A27" s="327" t="s">
        <v>97</v>
      </c>
      <c r="B27" s="328" t="s">
        <v>98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3"/>
      <c r="Q27" s="230"/>
      <c r="R27" s="230"/>
      <c r="S27" s="230"/>
      <c r="T27" s="230"/>
      <c r="U27" s="230"/>
      <c r="V27" s="230"/>
      <c r="W27" s="230"/>
      <c r="X27" s="230"/>
      <c r="Y27" s="230"/>
      <c r="Z27" s="230"/>
    </row>
    <row r="28" spans="1:26" ht="23.25" customHeight="1" x14ac:dyDescent="0.25">
      <c r="A28" s="331" t="s">
        <v>168</v>
      </c>
      <c r="B28" s="246" t="s">
        <v>169</v>
      </c>
      <c r="C28" s="289">
        <f>SUMPRODUCT(('Diário 1º PA'!$E$4:$E$2007='Analítico Cp.'!$B28)*('Diário 1º PA'!$C$4:$C$2007&gt;=C$4)*('Diário 1º PA'!$C$4:$C$2007&lt;=EOMONTH(C$4,0))*('Diário 1º PA'!$F$4:$F$2007))
+SUMPRODUCT(('Diário 2º PA'!$E$4:$E$1978='Analítico Cp.'!$B28)*('Diário 2º PA'!$C$4:$C$1978&gt;=C$4)*('Diário 2º PA'!$C$4:$C$1978&lt;=EOMONTH(C$4,0))*('Diário 2º PA'!$F$4:$F$1978))
+SUMPRODUCT(('Diário 3º PA'!$E$4:$E$1994='Analítico Cp.'!$B28)*('Diário 3º PA'!$C$4:$C$1994&gt;=C$4)*('Diário 3º PA'!$C$4:$C$1994&lt;=EOMONTH(C$4,0))*('Diário 3º PA'!$F$4:$F$1994))
+SUMPRODUCT(('Diário 4º PA'!$E$4:$E$2000='Analítico Cp.'!$B28)*('Diário 4º PA'!$C$4:$C$2000&gt;=C$4)*('Diário 4º PA'!$C$4:$C$2000&lt;=EOMONTH(C$4,0))*('Diário 4º PA'!$F$4:$F$2000))
+SUMPRODUCT(('Comp.'!$D$5:$D$485=$B28)*('Comp.'!$B$5:$B$485&gt;=C$4)*('Comp.'!$B$5:$B$485&lt;=EOMONTH(C$4,0))*('Comp.'!$E$5:$E$485))</f>
        <v>0</v>
      </c>
      <c r="D28" s="289">
        <f>SUMPRODUCT(('Diário 1º PA'!$E$4:$E$2007='Analítico Cp.'!$B28)*('Diário 1º PA'!$C$4:$C$2007&gt;=D$4)*('Diário 1º PA'!$C$4:$C$2007&lt;=EOMONTH(D$4,0))*('Diário 1º PA'!$F$4:$F$2007))
+SUMPRODUCT(('Diário 2º PA'!$E$4:$E$1978='Analítico Cp.'!$B28)*('Diário 2º PA'!$C$4:$C$1978&gt;=D$4)*('Diário 2º PA'!$C$4:$C$1978&lt;=EOMONTH(D$4,0))*('Diário 2º PA'!$F$4:$F$1978))
+SUMPRODUCT(('Diário 3º PA'!$E$4:$E$1994='Analítico Cp.'!$B28)*('Diário 3º PA'!$C$4:$C$1994&gt;=D$4)*('Diário 3º PA'!$C$4:$C$1994&lt;=EOMONTH(D$4,0))*('Diário 3º PA'!$F$4:$F$1994))
+SUMPRODUCT(('Diário 4º PA'!$E$4:$E$2000='Analítico Cp.'!$B28)*('Diário 4º PA'!$C$4:$C$2000&gt;=D$4)*('Diário 4º PA'!$C$4:$C$2000&lt;=EOMONTH(D$4,0))*('Diário 4º PA'!$F$4:$F$2000))
+SUMPRODUCT(('Comp.'!$D$5:$D$485=$B28)*('Comp.'!$B$5:$B$485&gt;=D$4)*('Comp.'!$B$5:$B$485&lt;=EOMONTH(D$4,0))*('Comp.'!$E$5:$E$485))</f>
        <v>0</v>
      </c>
      <c r="E28" s="289">
        <f>SUMPRODUCT(('Diário 1º PA'!$E$4:$E$2007='Analítico Cp.'!$B28)*('Diário 1º PA'!$C$4:$C$2007&gt;=E$4)*('Diário 1º PA'!$C$4:$C$2007&lt;=EOMONTH(E$4,0))*('Diário 1º PA'!$F$4:$F$2007))
+SUMPRODUCT(('Diário 2º PA'!$E$4:$E$1978='Analítico Cp.'!$B28)*('Diário 2º PA'!$C$4:$C$1978&gt;=E$4)*('Diário 2º PA'!$C$4:$C$1978&lt;=EOMONTH(E$4,0))*('Diário 2º PA'!$F$4:$F$1978))
+SUMPRODUCT(('Diário 3º PA'!$E$4:$E$1994='Analítico Cp.'!$B28)*('Diário 3º PA'!$C$4:$C$1994&gt;=E$4)*('Diário 3º PA'!$C$4:$C$1994&lt;=EOMONTH(E$4,0))*('Diário 3º PA'!$F$4:$F$1994))
+SUMPRODUCT(('Diário 4º PA'!$E$4:$E$2000='Analítico Cp.'!$B28)*('Diário 4º PA'!$C$4:$C$2000&gt;=E$4)*('Diário 4º PA'!$C$4:$C$2000&lt;=EOMONTH(E$4,0))*('Diário 4º PA'!$F$4:$F$2000))
+SUMPRODUCT(('Comp.'!$D$5:$D$485=$B28)*('Comp.'!$B$5:$B$485&gt;=E$4)*('Comp.'!$B$5:$B$485&lt;=EOMONTH(E$4,0))*('Comp.'!$E$5:$E$485))</f>
        <v>0</v>
      </c>
      <c r="F28" s="289">
        <f>SUMPRODUCT(('Diário 1º PA'!$E$4:$E$2007='Analítico Cp.'!$B28)*('Diário 1º PA'!$C$4:$C$2007&gt;=F$4)*('Diário 1º PA'!$C$4:$C$2007&lt;=EOMONTH(F$4,0))*('Diário 1º PA'!$F$4:$F$2007))
+SUMPRODUCT(('Diário 2º PA'!$E$4:$E$1978='Analítico Cp.'!$B28)*('Diário 2º PA'!$C$4:$C$1978&gt;=F$4)*('Diário 2º PA'!$C$4:$C$1978&lt;=EOMONTH(F$4,0))*('Diário 2º PA'!$F$4:$F$1978))
+SUMPRODUCT(('Diário 3º PA'!$E$4:$E$1994='Analítico Cp.'!$B28)*('Diário 3º PA'!$C$4:$C$1994&gt;=F$4)*('Diário 3º PA'!$C$4:$C$1994&lt;=EOMONTH(F$4,0))*('Diário 3º PA'!$F$4:$F$1994))
+SUMPRODUCT(('Diário 4º PA'!$E$4:$E$2000='Analítico Cp.'!$B28)*('Diário 4º PA'!$C$4:$C$2000&gt;=F$4)*('Diário 4º PA'!$C$4:$C$2000&lt;=EOMONTH(F$4,0))*('Diário 4º PA'!$F$4:$F$2000))
+SUMPRODUCT(('Comp.'!$D$5:$D$485=$B28)*('Comp.'!$B$5:$B$485&gt;=F$4)*('Comp.'!$B$5:$B$485&lt;=EOMONTH(F$4,0))*('Comp.'!$E$5:$E$485))</f>
        <v>0</v>
      </c>
      <c r="G28" s="289">
        <f>SUMPRODUCT(('Diário 1º PA'!$E$4:$E$2007='Analítico Cp.'!$B28)*('Diário 1º PA'!$C$4:$C$2007&gt;=G$4)*('Diário 1º PA'!$C$4:$C$2007&lt;=EOMONTH(G$4,0))*('Diário 1º PA'!$F$4:$F$2007))
+SUMPRODUCT(('Diário 2º PA'!$E$4:$E$1978='Analítico Cp.'!$B28)*('Diário 2º PA'!$C$4:$C$1978&gt;=G$4)*('Diário 2º PA'!$C$4:$C$1978&lt;=EOMONTH(G$4,0))*('Diário 2º PA'!$F$4:$F$1978))
+SUMPRODUCT(('Diário 3º PA'!$E$4:$E$1994='Analítico Cp.'!$B28)*('Diário 3º PA'!$C$4:$C$1994&gt;=G$4)*('Diário 3º PA'!$C$4:$C$1994&lt;=EOMONTH(G$4,0))*('Diário 3º PA'!$F$4:$F$1994))
+SUMPRODUCT(('Diário 4º PA'!$E$4:$E$2000='Analítico Cp.'!$B28)*('Diário 4º PA'!$C$4:$C$2000&gt;=G$4)*('Diário 4º PA'!$C$4:$C$2000&lt;=EOMONTH(G$4,0))*('Diário 4º PA'!$F$4:$F$2000))
+SUMPRODUCT(('Comp.'!$D$5:$D$485=$B28)*('Comp.'!$B$5:$B$485&gt;=G$4)*('Comp.'!$B$5:$B$485&lt;=EOMONTH(G$4,0))*('Comp.'!$E$5:$E$485))</f>
        <v>0</v>
      </c>
      <c r="H28" s="289">
        <f>SUMPRODUCT(('Diário 1º PA'!$E$4:$E$2007='Analítico Cp.'!$B28)*('Diário 1º PA'!$C$4:$C$2007&gt;=H$4)*('Diário 1º PA'!$C$4:$C$2007&lt;=EOMONTH(H$4,0))*('Diário 1º PA'!$F$4:$F$2007))
+SUMPRODUCT(('Diário 2º PA'!$E$4:$E$1978='Analítico Cp.'!$B28)*('Diário 2º PA'!$C$4:$C$1978&gt;=H$4)*('Diário 2º PA'!$C$4:$C$1978&lt;=EOMONTH(H$4,0))*('Diário 2º PA'!$F$4:$F$1978))
+SUMPRODUCT(('Diário 3º PA'!$E$4:$E$1994='Analítico Cp.'!$B28)*('Diário 3º PA'!$C$4:$C$1994&gt;=H$4)*('Diário 3º PA'!$C$4:$C$1994&lt;=EOMONTH(H$4,0))*('Diário 3º PA'!$F$4:$F$1994))
+SUMPRODUCT(('Diário 4º PA'!$E$4:$E$2000='Analítico Cp.'!$B28)*('Diário 4º PA'!$C$4:$C$2000&gt;=H$4)*('Diário 4º PA'!$C$4:$C$2000&lt;=EOMONTH(H$4,0))*('Diário 4º PA'!$F$4:$F$2000))
+SUMPRODUCT(('Comp.'!$D$5:$D$485=$B28)*('Comp.'!$B$5:$B$485&gt;=H$4)*('Comp.'!$B$5:$B$485&lt;=EOMONTH(H$4,0))*('Comp.'!$E$5:$E$485))</f>
        <v>0</v>
      </c>
      <c r="I28" s="289">
        <f>SUMPRODUCT(('Diário 1º PA'!$E$4:$E$2007='Analítico Cp.'!$B28)*('Diário 1º PA'!$C$4:$C$2007&gt;=I$4)*('Diário 1º PA'!$C$4:$C$2007&lt;=EOMONTH(I$4,0))*('Diário 1º PA'!$F$4:$F$2007))
+SUMPRODUCT(('Diário 2º PA'!$E$4:$E$1978='Analítico Cp.'!$B28)*('Diário 2º PA'!$C$4:$C$1978&gt;=I$4)*('Diário 2º PA'!$C$4:$C$1978&lt;=EOMONTH(I$4,0))*('Diário 2º PA'!$F$4:$F$1978))
+SUMPRODUCT(('Diário 3º PA'!$E$4:$E$1994='Analítico Cp.'!$B28)*('Diário 3º PA'!$C$4:$C$1994&gt;=I$4)*('Diário 3º PA'!$C$4:$C$1994&lt;=EOMONTH(I$4,0))*('Diário 3º PA'!$F$4:$F$1994))
+SUMPRODUCT(('Diário 4º PA'!$E$4:$E$2000='Analítico Cp.'!$B28)*('Diário 4º PA'!$C$4:$C$2000&gt;=I$4)*('Diário 4º PA'!$C$4:$C$2000&lt;=EOMONTH(I$4,0))*('Diário 4º PA'!$F$4:$F$2000))
+SUMPRODUCT(('Comp.'!$D$5:$D$485=$B28)*('Comp.'!$B$5:$B$485&gt;=I$4)*('Comp.'!$B$5:$B$485&lt;=EOMONTH(I$4,0))*('Comp.'!$E$5:$E$485))</f>
        <v>0</v>
      </c>
      <c r="J28" s="289">
        <f>SUMPRODUCT(('Diário 1º PA'!$E$4:$E$2007='Analítico Cp.'!$B28)*('Diário 1º PA'!$C$4:$C$2007&gt;=J$4)*('Diário 1º PA'!$C$4:$C$2007&lt;=EOMONTH(J$4,0))*('Diário 1º PA'!$F$4:$F$2007))
+SUMPRODUCT(('Diário 2º PA'!$E$4:$E$1978='Analítico Cp.'!$B28)*('Diário 2º PA'!$C$4:$C$1978&gt;=J$4)*('Diário 2º PA'!$C$4:$C$1978&lt;=EOMONTH(J$4,0))*('Diário 2º PA'!$F$4:$F$1978))
+SUMPRODUCT(('Diário 3º PA'!$E$4:$E$1994='Analítico Cp.'!$B28)*('Diário 3º PA'!$C$4:$C$1994&gt;=J$4)*('Diário 3º PA'!$C$4:$C$1994&lt;=EOMONTH(J$4,0))*('Diário 3º PA'!$F$4:$F$1994))
+SUMPRODUCT(('Diário 4º PA'!$E$4:$E$2000='Analítico Cp.'!$B28)*('Diário 4º PA'!$C$4:$C$2000&gt;=J$4)*('Diário 4º PA'!$C$4:$C$2000&lt;=EOMONTH(J$4,0))*('Diário 4º PA'!$F$4:$F$2000))
+SUMPRODUCT(('Comp.'!$D$5:$D$485=$B28)*('Comp.'!$B$5:$B$485&gt;=J$4)*('Comp.'!$B$5:$B$485&lt;=EOMONTH(J$4,0))*('Comp.'!$E$5:$E$485))</f>
        <v>0</v>
      </c>
      <c r="K28" s="289">
        <f>SUMPRODUCT(('Diário 1º PA'!$E$4:$E$2007='Analítico Cp.'!$B28)*('Diário 1º PA'!$C$4:$C$2007&gt;=K$4)*('Diário 1º PA'!$C$4:$C$2007&lt;=EOMONTH(K$4,0))*('Diário 1º PA'!$F$4:$F$2007))
+SUMPRODUCT(('Diário 2º PA'!$E$4:$E$1978='Analítico Cp.'!$B28)*('Diário 2º PA'!$C$4:$C$1978&gt;=K$4)*('Diário 2º PA'!$C$4:$C$1978&lt;=EOMONTH(K$4,0))*('Diário 2º PA'!$F$4:$F$1978))
+SUMPRODUCT(('Diário 3º PA'!$E$4:$E$1994='Analítico Cp.'!$B28)*('Diário 3º PA'!$C$4:$C$1994&gt;=K$4)*('Diário 3º PA'!$C$4:$C$1994&lt;=EOMONTH(K$4,0))*('Diário 3º PA'!$F$4:$F$1994))
+SUMPRODUCT(('Diário 4º PA'!$E$4:$E$2000='Analítico Cp.'!$B28)*('Diário 4º PA'!$C$4:$C$2000&gt;=K$4)*('Diário 4º PA'!$C$4:$C$2000&lt;=EOMONTH(K$4,0))*('Diário 4º PA'!$F$4:$F$2000))
+SUMPRODUCT(('Comp.'!$D$5:$D$485=$B28)*('Comp.'!$B$5:$B$485&gt;=K$4)*('Comp.'!$B$5:$B$485&lt;=EOMONTH(K$4,0))*('Comp.'!$E$5:$E$485))</f>
        <v>0</v>
      </c>
      <c r="L28" s="289">
        <f>SUMPRODUCT(('Diário 1º PA'!$E$4:$E$2007='Analítico Cp.'!$B28)*('Diário 1º PA'!$C$4:$C$2007&gt;=L$4)*('Diário 1º PA'!$C$4:$C$2007&lt;=EOMONTH(L$4,0))*('Diário 1º PA'!$F$4:$F$2007))
+SUMPRODUCT(('Diário 2º PA'!$E$4:$E$1978='Analítico Cp.'!$B28)*('Diário 2º PA'!$C$4:$C$1978&gt;=L$4)*('Diário 2º PA'!$C$4:$C$1978&lt;=EOMONTH(L$4,0))*('Diário 2º PA'!$F$4:$F$1978))
+SUMPRODUCT(('Diário 3º PA'!$E$4:$E$1994='Analítico Cp.'!$B28)*('Diário 3º PA'!$C$4:$C$1994&gt;=L$4)*('Diário 3º PA'!$C$4:$C$1994&lt;=EOMONTH(L$4,0))*('Diário 3º PA'!$F$4:$F$1994))
+SUMPRODUCT(('Diário 4º PA'!$E$4:$E$2000='Analítico Cp.'!$B28)*('Diário 4º PA'!$C$4:$C$2000&gt;=L$4)*('Diário 4º PA'!$C$4:$C$2000&lt;=EOMONTH(L$4,0))*('Diário 4º PA'!$F$4:$F$2000))
+SUMPRODUCT(('Comp.'!$D$5:$D$485=$B28)*('Comp.'!$B$5:$B$485&gt;=L$4)*('Comp.'!$B$5:$B$485&lt;=EOMONTH(L$4,0))*('Comp.'!$E$5:$E$485))</f>
        <v>0</v>
      </c>
      <c r="M28" s="289">
        <f>SUMPRODUCT(('Diário 1º PA'!$E$4:$E$2007='Analítico Cp.'!$B28)*('Diário 1º PA'!$C$4:$C$2007&gt;=M$4)*('Diário 1º PA'!$C$4:$C$2007&lt;=EOMONTH(M$4,0))*('Diário 1º PA'!$F$4:$F$2007))
+SUMPRODUCT(('Diário 2º PA'!$E$4:$E$1978='Analítico Cp.'!$B28)*('Diário 2º PA'!$C$4:$C$1978&gt;=M$4)*('Diário 2º PA'!$C$4:$C$1978&lt;=EOMONTH(M$4,0))*('Diário 2º PA'!$F$4:$F$1978))
+SUMPRODUCT(('Diário 3º PA'!$E$4:$E$1994='Analítico Cp.'!$B28)*('Diário 3º PA'!$C$4:$C$1994&gt;=M$4)*('Diário 3º PA'!$C$4:$C$1994&lt;=EOMONTH(M$4,0))*('Diário 3º PA'!$F$4:$F$1994))
+SUMPRODUCT(('Diário 4º PA'!$E$4:$E$2000='Analítico Cp.'!$B28)*('Diário 4º PA'!$C$4:$C$2000&gt;=M$4)*('Diário 4º PA'!$C$4:$C$2000&lt;=EOMONTH(M$4,0))*('Diário 4º PA'!$F$4:$F$2000))
+SUMPRODUCT(('Comp.'!$D$5:$D$485=$B28)*('Comp.'!$B$5:$B$485&gt;=M$4)*('Comp.'!$B$5:$B$485&lt;=EOMONTH(M$4,0))*('Comp.'!$E$5:$E$485))</f>
        <v>0</v>
      </c>
      <c r="N28" s="289">
        <f>SUMPRODUCT(('Diário 1º PA'!$E$4:$E$2007='Analítico Cp.'!$B28)*('Diário 1º PA'!$C$4:$C$2007&gt;=N$4)*('Diário 1º PA'!$C$4:$C$2007&lt;=EOMONTH(N$4,0))*('Diário 1º PA'!$F$4:$F$2007))
+SUMPRODUCT(('Diário 2º PA'!$E$4:$E$1978='Analítico Cp.'!$B28)*('Diário 2º PA'!$C$4:$C$1978&gt;=N$4)*('Diário 2º PA'!$C$4:$C$1978&lt;=EOMONTH(N$4,0))*('Diário 2º PA'!$F$4:$F$1978))
+SUMPRODUCT(('Diário 3º PA'!$E$4:$E$1994='Analítico Cp.'!$B28)*('Diário 3º PA'!$C$4:$C$1994&gt;=N$4)*('Diário 3º PA'!$C$4:$C$1994&lt;=EOMONTH(N$4,0))*('Diário 3º PA'!$F$4:$F$1994))
+SUMPRODUCT(('Diário 4º PA'!$E$4:$E$2000='Analítico Cp.'!$B28)*('Diário 4º PA'!$C$4:$C$2000&gt;=N$4)*('Diário 4º PA'!$C$4:$C$2000&lt;=EOMONTH(N$4,0))*('Diário 4º PA'!$F$4:$F$2000))
+SUMPRODUCT(('Comp.'!$D$5:$D$485=$B28)*('Comp.'!$B$5:$B$485&gt;=N$4)*('Comp.'!$B$5:$B$485&lt;=EOMONTH(N$4,0))*('Comp.'!$E$5:$E$485))</f>
        <v>0</v>
      </c>
      <c r="O28" s="315">
        <f t="shared" ref="O28:O29" si="9">SUM(C28:N28)</f>
        <v>0</v>
      </c>
      <c r="P28" s="316">
        <f t="shared" ref="P28:P30" si="10">IF($O$185=0,0,O28/$O$185)</f>
        <v>0</v>
      </c>
      <c r="Q28" s="295"/>
      <c r="R28" s="295"/>
      <c r="S28" s="295"/>
      <c r="T28" s="295"/>
      <c r="U28" s="295"/>
      <c r="V28" s="295"/>
      <c r="W28" s="295"/>
      <c r="X28" s="295"/>
      <c r="Y28" s="295"/>
      <c r="Z28" s="295"/>
    </row>
    <row r="29" spans="1:26" ht="23.25" customHeight="1" x14ac:dyDescent="0.25">
      <c r="A29" s="331" t="s">
        <v>170</v>
      </c>
      <c r="B29" s="246" t="s">
        <v>171</v>
      </c>
      <c r="C29" s="289">
        <f>SUMPRODUCT(('Diário 1º PA'!$E$4:$E$2007='Analítico Cp.'!$B29)*('Diário 1º PA'!$C$4:$C$2007&gt;=C$4)*('Diário 1º PA'!$C$4:$C$2007&lt;=EOMONTH(C$4,0))*('Diário 1º PA'!$F$4:$F$2007))
+SUMPRODUCT(('Diário 2º PA'!$E$4:$E$1978='Analítico Cp.'!$B29)*('Diário 2º PA'!$C$4:$C$1978&gt;=C$4)*('Diário 2º PA'!$C$4:$C$1978&lt;=EOMONTH(C$4,0))*('Diário 2º PA'!$F$4:$F$1978))
+SUMPRODUCT(('Diário 3º PA'!$E$4:$E$1994='Analítico Cp.'!$B29)*('Diário 3º PA'!$C$4:$C$1994&gt;=C$4)*('Diário 3º PA'!$C$4:$C$1994&lt;=EOMONTH(C$4,0))*('Diário 3º PA'!$F$4:$F$1994))
+SUMPRODUCT(('Diário 4º PA'!$E$4:$E$2000='Analítico Cp.'!$B29)*('Diário 4º PA'!$C$4:$C$2000&gt;=C$4)*('Diário 4º PA'!$C$4:$C$2000&lt;=EOMONTH(C$4,0))*('Diário 4º PA'!$F$4:$F$2000))
+SUMPRODUCT(('Comp.'!$D$5:$D$485=$B29)*('Comp.'!$B$5:$B$485&gt;=C$4)*('Comp.'!$B$5:$B$485&lt;=EOMONTH(C$4,0))*('Comp.'!$E$5:$E$485))</f>
        <v>0</v>
      </c>
      <c r="D29" s="289">
        <f>SUMPRODUCT(('Diário 1º PA'!$E$4:$E$2007='Analítico Cp.'!$B29)*('Diário 1º PA'!$C$4:$C$2007&gt;=D$4)*('Diário 1º PA'!$C$4:$C$2007&lt;=EOMONTH(D$4,0))*('Diário 1º PA'!$F$4:$F$2007))
+SUMPRODUCT(('Diário 2º PA'!$E$4:$E$1978='Analítico Cp.'!$B29)*('Diário 2º PA'!$C$4:$C$1978&gt;=D$4)*('Diário 2º PA'!$C$4:$C$1978&lt;=EOMONTH(D$4,0))*('Diário 2º PA'!$F$4:$F$1978))
+SUMPRODUCT(('Diário 3º PA'!$E$4:$E$1994='Analítico Cp.'!$B29)*('Diário 3º PA'!$C$4:$C$1994&gt;=D$4)*('Diário 3º PA'!$C$4:$C$1994&lt;=EOMONTH(D$4,0))*('Diário 3º PA'!$F$4:$F$1994))
+SUMPRODUCT(('Diário 4º PA'!$E$4:$E$2000='Analítico Cp.'!$B29)*('Diário 4º PA'!$C$4:$C$2000&gt;=D$4)*('Diário 4º PA'!$C$4:$C$2000&lt;=EOMONTH(D$4,0))*('Diário 4º PA'!$F$4:$F$2000))
+SUMPRODUCT(('Comp.'!$D$5:$D$485=$B29)*('Comp.'!$B$5:$B$485&gt;=D$4)*('Comp.'!$B$5:$B$485&lt;=EOMONTH(D$4,0))*('Comp.'!$E$5:$E$485))</f>
        <v>0</v>
      </c>
      <c r="E29" s="289">
        <f>SUMPRODUCT(('Diário 1º PA'!$E$4:$E$2007='Analítico Cp.'!$B29)*('Diário 1º PA'!$C$4:$C$2007&gt;=E$4)*('Diário 1º PA'!$C$4:$C$2007&lt;=EOMONTH(E$4,0))*('Diário 1º PA'!$F$4:$F$2007))
+SUMPRODUCT(('Diário 2º PA'!$E$4:$E$1978='Analítico Cp.'!$B29)*('Diário 2º PA'!$C$4:$C$1978&gt;=E$4)*('Diário 2º PA'!$C$4:$C$1978&lt;=EOMONTH(E$4,0))*('Diário 2º PA'!$F$4:$F$1978))
+SUMPRODUCT(('Diário 3º PA'!$E$4:$E$1994='Analítico Cp.'!$B29)*('Diário 3º PA'!$C$4:$C$1994&gt;=E$4)*('Diário 3º PA'!$C$4:$C$1994&lt;=EOMONTH(E$4,0))*('Diário 3º PA'!$F$4:$F$1994))
+SUMPRODUCT(('Diário 4º PA'!$E$4:$E$2000='Analítico Cp.'!$B29)*('Diário 4º PA'!$C$4:$C$2000&gt;=E$4)*('Diário 4º PA'!$C$4:$C$2000&lt;=EOMONTH(E$4,0))*('Diário 4º PA'!$F$4:$F$2000))
+SUMPRODUCT(('Comp.'!$D$5:$D$485=$B29)*('Comp.'!$B$5:$B$485&gt;=E$4)*('Comp.'!$B$5:$B$485&lt;=EOMONTH(E$4,0))*('Comp.'!$E$5:$E$485))</f>
        <v>0</v>
      </c>
      <c r="F29" s="289">
        <f>SUMPRODUCT(('Diário 1º PA'!$E$4:$E$2007='Analítico Cp.'!$B29)*('Diário 1º PA'!$C$4:$C$2007&gt;=F$4)*('Diário 1º PA'!$C$4:$C$2007&lt;=EOMONTH(F$4,0))*('Diário 1º PA'!$F$4:$F$2007))
+SUMPRODUCT(('Diário 2º PA'!$E$4:$E$1978='Analítico Cp.'!$B29)*('Diário 2º PA'!$C$4:$C$1978&gt;=F$4)*('Diário 2º PA'!$C$4:$C$1978&lt;=EOMONTH(F$4,0))*('Diário 2º PA'!$F$4:$F$1978))
+SUMPRODUCT(('Diário 3º PA'!$E$4:$E$1994='Analítico Cp.'!$B29)*('Diário 3º PA'!$C$4:$C$1994&gt;=F$4)*('Diário 3º PA'!$C$4:$C$1994&lt;=EOMONTH(F$4,0))*('Diário 3º PA'!$F$4:$F$1994))
+SUMPRODUCT(('Diário 4º PA'!$E$4:$E$2000='Analítico Cp.'!$B29)*('Diário 4º PA'!$C$4:$C$2000&gt;=F$4)*('Diário 4º PA'!$C$4:$C$2000&lt;=EOMONTH(F$4,0))*('Diário 4º PA'!$F$4:$F$2000))
+SUMPRODUCT(('Comp.'!$D$5:$D$485=$B29)*('Comp.'!$B$5:$B$485&gt;=F$4)*('Comp.'!$B$5:$B$485&lt;=EOMONTH(F$4,0))*('Comp.'!$E$5:$E$485))</f>
        <v>0</v>
      </c>
      <c r="G29" s="289">
        <f>SUMPRODUCT(('Diário 1º PA'!$E$4:$E$2007='Analítico Cp.'!$B29)*('Diário 1º PA'!$C$4:$C$2007&gt;=G$4)*('Diário 1º PA'!$C$4:$C$2007&lt;=EOMONTH(G$4,0))*('Diário 1º PA'!$F$4:$F$2007))
+SUMPRODUCT(('Diário 2º PA'!$E$4:$E$1978='Analítico Cp.'!$B29)*('Diário 2º PA'!$C$4:$C$1978&gt;=G$4)*('Diário 2º PA'!$C$4:$C$1978&lt;=EOMONTH(G$4,0))*('Diário 2º PA'!$F$4:$F$1978))
+SUMPRODUCT(('Diário 3º PA'!$E$4:$E$1994='Analítico Cp.'!$B29)*('Diário 3º PA'!$C$4:$C$1994&gt;=G$4)*('Diário 3º PA'!$C$4:$C$1994&lt;=EOMONTH(G$4,0))*('Diário 3º PA'!$F$4:$F$1994))
+SUMPRODUCT(('Diário 4º PA'!$E$4:$E$2000='Analítico Cp.'!$B29)*('Diário 4º PA'!$C$4:$C$2000&gt;=G$4)*('Diário 4º PA'!$C$4:$C$2000&lt;=EOMONTH(G$4,0))*('Diário 4º PA'!$F$4:$F$2000))
+SUMPRODUCT(('Comp.'!$D$5:$D$485=$B29)*('Comp.'!$B$5:$B$485&gt;=G$4)*('Comp.'!$B$5:$B$485&lt;=EOMONTH(G$4,0))*('Comp.'!$E$5:$E$485))</f>
        <v>0</v>
      </c>
      <c r="H29" s="289">
        <f>SUMPRODUCT(('Diário 1º PA'!$E$4:$E$2007='Analítico Cp.'!$B29)*('Diário 1º PA'!$C$4:$C$2007&gt;=H$4)*('Diário 1º PA'!$C$4:$C$2007&lt;=EOMONTH(H$4,0))*('Diário 1º PA'!$F$4:$F$2007))
+SUMPRODUCT(('Diário 2º PA'!$E$4:$E$1978='Analítico Cp.'!$B29)*('Diário 2º PA'!$C$4:$C$1978&gt;=H$4)*('Diário 2º PA'!$C$4:$C$1978&lt;=EOMONTH(H$4,0))*('Diário 2º PA'!$F$4:$F$1978))
+SUMPRODUCT(('Diário 3º PA'!$E$4:$E$1994='Analítico Cp.'!$B29)*('Diário 3º PA'!$C$4:$C$1994&gt;=H$4)*('Diário 3º PA'!$C$4:$C$1994&lt;=EOMONTH(H$4,0))*('Diário 3º PA'!$F$4:$F$1994))
+SUMPRODUCT(('Diário 4º PA'!$E$4:$E$2000='Analítico Cp.'!$B29)*('Diário 4º PA'!$C$4:$C$2000&gt;=H$4)*('Diário 4º PA'!$C$4:$C$2000&lt;=EOMONTH(H$4,0))*('Diário 4º PA'!$F$4:$F$2000))
+SUMPRODUCT(('Comp.'!$D$5:$D$485=$B29)*('Comp.'!$B$5:$B$485&gt;=H$4)*('Comp.'!$B$5:$B$485&lt;=EOMONTH(H$4,0))*('Comp.'!$E$5:$E$485))</f>
        <v>0</v>
      </c>
      <c r="I29" s="289">
        <f>SUMPRODUCT(('Diário 1º PA'!$E$4:$E$2007='Analítico Cp.'!$B29)*('Diário 1º PA'!$C$4:$C$2007&gt;=I$4)*('Diário 1º PA'!$C$4:$C$2007&lt;=EOMONTH(I$4,0))*('Diário 1º PA'!$F$4:$F$2007))
+SUMPRODUCT(('Diário 2º PA'!$E$4:$E$1978='Analítico Cp.'!$B29)*('Diário 2º PA'!$C$4:$C$1978&gt;=I$4)*('Diário 2º PA'!$C$4:$C$1978&lt;=EOMONTH(I$4,0))*('Diário 2º PA'!$F$4:$F$1978))
+SUMPRODUCT(('Diário 3º PA'!$E$4:$E$1994='Analítico Cp.'!$B29)*('Diário 3º PA'!$C$4:$C$1994&gt;=I$4)*('Diário 3º PA'!$C$4:$C$1994&lt;=EOMONTH(I$4,0))*('Diário 3º PA'!$F$4:$F$1994))
+SUMPRODUCT(('Diário 4º PA'!$E$4:$E$2000='Analítico Cp.'!$B29)*('Diário 4º PA'!$C$4:$C$2000&gt;=I$4)*('Diário 4º PA'!$C$4:$C$2000&lt;=EOMONTH(I$4,0))*('Diário 4º PA'!$F$4:$F$2000))
+SUMPRODUCT(('Comp.'!$D$5:$D$485=$B29)*('Comp.'!$B$5:$B$485&gt;=I$4)*('Comp.'!$B$5:$B$485&lt;=EOMONTH(I$4,0))*('Comp.'!$E$5:$E$485))</f>
        <v>539958.27999999991</v>
      </c>
      <c r="J29" s="289">
        <f>SUMPRODUCT(('Diário 1º PA'!$E$4:$E$2007='Analítico Cp.'!$B29)*('Diário 1º PA'!$C$4:$C$2007&gt;=J$4)*('Diário 1º PA'!$C$4:$C$2007&lt;=EOMONTH(J$4,0))*('Diário 1º PA'!$F$4:$F$2007))
+SUMPRODUCT(('Diário 2º PA'!$E$4:$E$1978='Analítico Cp.'!$B29)*('Diário 2º PA'!$C$4:$C$1978&gt;=J$4)*('Diário 2º PA'!$C$4:$C$1978&lt;=EOMONTH(J$4,0))*('Diário 2º PA'!$F$4:$F$1978))
+SUMPRODUCT(('Diário 3º PA'!$E$4:$E$1994='Analítico Cp.'!$B29)*('Diário 3º PA'!$C$4:$C$1994&gt;=J$4)*('Diário 3º PA'!$C$4:$C$1994&lt;=EOMONTH(J$4,0))*('Diário 3º PA'!$F$4:$F$1994))
+SUMPRODUCT(('Diário 4º PA'!$E$4:$E$2000='Analítico Cp.'!$B29)*('Diário 4º PA'!$C$4:$C$2000&gt;=J$4)*('Diário 4º PA'!$C$4:$C$2000&lt;=EOMONTH(J$4,0))*('Diário 4º PA'!$F$4:$F$2000))
+SUMPRODUCT(('Comp.'!$D$5:$D$485=$B29)*('Comp.'!$B$5:$B$485&gt;=J$4)*('Comp.'!$B$5:$B$485&lt;=EOMONTH(J$4,0))*('Comp.'!$E$5:$E$485))</f>
        <v>0</v>
      </c>
      <c r="K29" s="289">
        <f>SUMPRODUCT(('Diário 1º PA'!$E$4:$E$2007='Analítico Cp.'!$B29)*('Diário 1º PA'!$C$4:$C$2007&gt;=K$4)*('Diário 1º PA'!$C$4:$C$2007&lt;=EOMONTH(K$4,0))*('Diário 1º PA'!$F$4:$F$2007))
+SUMPRODUCT(('Diário 2º PA'!$E$4:$E$1978='Analítico Cp.'!$B29)*('Diário 2º PA'!$C$4:$C$1978&gt;=K$4)*('Diário 2º PA'!$C$4:$C$1978&lt;=EOMONTH(K$4,0))*('Diário 2º PA'!$F$4:$F$1978))
+SUMPRODUCT(('Diário 3º PA'!$E$4:$E$1994='Analítico Cp.'!$B29)*('Diário 3º PA'!$C$4:$C$1994&gt;=K$4)*('Diário 3º PA'!$C$4:$C$1994&lt;=EOMONTH(K$4,0))*('Diário 3º PA'!$F$4:$F$1994))
+SUMPRODUCT(('Diário 4º PA'!$E$4:$E$2000='Analítico Cp.'!$B29)*('Diário 4º PA'!$C$4:$C$2000&gt;=K$4)*('Diário 4º PA'!$C$4:$C$2000&lt;=EOMONTH(K$4,0))*('Diário 4º PA'!$F$4:$F$2000))
+SUMPRODUCT(('Comp.'!$D$5:$D$485=$B29)*('Comp.'!$B$5:$B$485&gt;=K$4)*('Comp.'!$B$5:$B$485&lt;=EOMONTH(K$4,0))*('Comp.'!$E$5:$E$485))</f>
        <v>0</v>
      </c>
      <c r="L29" s="289">
        <f>SUMPRODUCT(('Diário 1º PA'!$E$4:$E$2007='Analítico Cp.'!$B29)*('Diário 1º PA'!$C$4:$C$2007&gt;=L$4)*('Diário 1º PA'!$C$4:$C$2007&lt;=EOMONTH(L$4,0))*('Diário 1º PA'!$F$4:$F$2007))
+SUMPRODUCT(('Diário 2º PA'!$E$4:$E$1978='Analítico Cp.'!$B29)*('Diário 2º PA'!$C$4:$C$1978&gt;=L$4)*('Diário 2º PA'!$C$4:$C$1978&lt;=EOMONTH(L$4,0))*('Diário 2º PA'!$F$4:$F$1978))
+SUMPRODUCT(('Diário 3º PA'!$E$4:$E$1994='Analítico Cp.'!$B29)*('Diário 3º PA'!$C$4:$C$1994&gt;=L$4)*('Diário 3º PA'!$C$4:$C$1994&lt;=EOMONTH(L$4,0))*('Diário 3º PA'!$F$4:$F$1994))
+SUMPRODUCT(('Diário 4º PA'!$E$4:$E$2000='Analítico Cp.'!$B29)*('Diário 4º PA'!$C$4:$C$2000&gt;=L$4)*('Diário 4º PA'!$C$4:$C$2000&lt;=EOMONTH(L$4,0))*('Diário 4º PA'!$F$4:$F$2000))
+SUMPRODUCT(('Comp.'!$D$5:$D$485=$B29)*('Comp.'!$B$5:$B$485&gt;=L$4)*('Comp.'!$B$5:$B$485&lt;=EOMONTH(L$4,0))*('Comp.'!$E$5:$E$485))</f>
        <v>0</v>
      </c>
      <c r="M29" s="289">
        <f>SUMPRODUCT(('Diário 1º PA'!$E$4:$E$2007='Analítico Cp.'!$B29)*('Diário 1º PA'!$C$4:$C$2007&gt;=M$4)*('Diário 1º PA'!$C$4:$C$2007&lt;=EOMONTH(M$4,0))*('Diário 1º PA'!$F$4:$F$2007))
+SUMPRODUCT(('Diário 2º PA'!$E$4:$E$1978='Analítico Cp.'!$B29)*('Diário 2º PA'!$C$4:$C$1978&gt;=M$4)*('Diário 2º PA'!$C$4:$C$1978&lt;=EOMONTH(M$4,0))*('Diário 2º PA'!$F$4:$F$1978))
+SUMPRODUCT(('Diário 3º PA'!$E$4:$E$1994='Analítico Cp.'!$B29)*('Diário 3º PA'!$C$4:$C$1994&gt;=M$4)*('Diário 3º PA'!$C$4:$C$1994&lt;=EOMONTH(M$4,0))*('Diário 3º PA'!$F$4:$F$1994))
+SUMPRODUCT(('Diário 4º PA'!$E$4:$E$2000='Analítico Cp.'!$B29)*('Diário 4º PA'!$C$4:$C$2000&gt;=M$4)*('Diário 4º PA'!$C$4:$C$2000&lt;=EOMONTH(M$4,0))*('Diário 4º PA'!$F$4:$F$2000))
+SUMPRODUCT(('Comp.'!$D$5:$D$485=$B29)*('Comp.'!$B$5:$B$485&gt;=M$4)*('Comp.'!$B$5:$B$485&lt;=EOMONTH(M$4,0))*('Comp.'!$E$5:$E$485))</f>
        <v>0</v>
      </c>
      <c r="N29" s="289">
        <f>SUMPRODUCT(('Diário 1º PA'!$E$4:$E$2007='Analítico Cp.'!$B29)*('Diário 1º PA'!$C$4:$C$2007&gt;=N$4)*('Diário 1º PA'!$C$4:$C$2007&lt;=EOMONTH(N$4,0))*('Diário 1º PA'!$F$4:$F$2007))
+SUMPRODUCT(('Diário 2º PA'!$E$4:$E$1978='Analítico Cp.'!$B29)*('Diário 2º PA'!$C$4:$C$1978&gt;=N$4)*('Diário 2º PA'!$C$4:$C$1978&lt;=EOMONTH(N$4,0))*('Diário 2º PA'!$F$4:$F$1978))
+SUMPRODUCT(('Diário 3º PA'!$E$4:$E$1994='Analítico Cp.'!$B29)*('Diário 3º PA'!$C$4:$C$1994&gt;=N$4)*('Diário 3º PA'!$C$4:$C$1994&lt;=EOMONTH(N$4,0))*('Diário 3º PA'!$F$4:$F$1994))
+SUMPRODUCT(('Diário 4º PA'!$E$4:$E$2000='Analítico Cp.'!$B29)*('Diário 4º PA'!$C$4:$C$2000&gt;=N$4)*('Diário 4º PA'!$C$4:$C$2000&lt;=EOMONTH(N$4,0))*('Diário 4º PA'!$F$4:$F$2000))
+SUMPRODUCT(('Comp.'!$D$5:$D$485=$B29)*('Comp.'!$B$5:$B$485&gt;=N$4)*('Comp.'!$B$5:$B$485&lt;=EOMONTH(N$4,0))*('Comp.'!$E$5:$E$485))</f>
        <v>0</v>
      </c>
      <c r="O29" s="315">
        <f t="shared" si="9"/>
        <v>539958.27999999991</v>
      </c>
      <c r="P29" s="316">
        <f t="shared" si="10"/>
        <v>2.3723778542296944E-2</v>
      </c>
      <c r="Q29" s="295"/>
      <c r="R29" s="295"/>
      <c r="S29" s="295"/>
      <c r="T29" s="295"/>
      <c r="U29" s="295"/>
      <c r="V29" s="295"/>
      <c r="W29" s="295"/>
      <c r="X29" s="295"/>
      <c r="Y29" s="295"/>
      <c r="Z29" s="295"/>
    </row>
    <row r="30" spans="1:26" ht="23.25" customHeight="1" x14ac:dyDescent="0.25">
      <c r="A30" s="318"/>
      <c r="B30" s="319" t="s">
        <v>172</v>
      </c>
      <c r="C30" s="320">
        <f t="shared" ref="C30:O30" si="11">SUBTOTAL(109,C28:C29)</f>
        <v>0</v>
      </c>
      <c r="D30" s="320">
        <f t="shared" si="11"/>
        <v>0</v>
      </c>
      <c r="E30" s="320">
        <f t="shared" si="11"/>
        <v>0</v>
      </c>
      <c r="F30" s="320">
        <f t="shared" si="11"/>
        <v>0</v>
      </c>
      <c r="G30" s="320">
        <f t="shared" si="11"/>
        <v>0</v>
      </c>
      <c r="H30" s="320">
        <f t="shared" si="11"/>
        <v>0</v>
      </c>
      <c r="I30" s="320">
        <f t="shared" si="11"/>
        <v>539958.27999999991</v>
      </c>
      <c r="J30" s="320">
        <f t="shared" si="11"/>
        <v>0</v>
      </c>
      <c r="K30" s="320">
        <f t="shared" si="11"/>
        <v>0</v>
      </c>
      <c r="L30" s="320">
        <f t="shared" si="11"/>
        <v>0</v>
      </c>
      <c r="M30" s="320">
        <f t="shared" si="11"/>
        <v>0</v>
      </c>
      <c r="N30" s="320">
        <f t="shared" si="11"/>
        <v>0</v>
      </c>
      <c r="O30" s="320">
        <f t="shared" si="11"/>
        <v>539958.27999999991</v>
      </c>
      <c r="P30" s="321">
        <f t="shared" si="10"/>
        <v>2.3723778542296944E-2</v>
      </c>
      <c r="Q30" s="295"/>
      <c r="R30" s="295"/>
      <c r="S30" s="295"/>
      <c r="T30" s="295"/>
      <c r="U30" s="295"/>
      <c r="V30" s="295"/>
      <c r="W30" s="295"/>
      <c r="X30" s="295"/>
      <c r="Y30" s="295"/>
      <c r="Z30" s="295"/>
    </row>
    <row r="31" spans="1:26" ht="23.25" customHeight="1" x14ac:dyDescent="0.25">
      <c r="A31" s="333" t="s">
        <v>99</v>
      </c>
      <c r="B31" s="328" t="s">
        <v>100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3"/>
      <c r="Q31" s="295"/>
      <c r="R31" s="295"/>
      <c r="S31" s="295"/>
      <c r="T31" s="295"/>
      <c r="U31" s="295"/>
      <c r="V31" s="295"/>
      <c r="W31" s="295"/>
      <c r="X31" s="295"/>
      <c r="Y31" s="295"/>
      <c r="Z31" s="295"/>
    </row>
    <row r="32" spans="1:26" ht="23.25" customHeight="1" x14ac:dyDescent="0.25">
      <c r="A32" s="331" t="s">
        <v>173</v>
      </c>
      <c r="B32" s="246" t="s">
        <v>174</v>
      </c>
      <c r="C32" s="289">
        <f>'Prov. Pessoal'!C7-'Prov. Pessoal'!C17</f>
        <v>277431.70999999996</v>
      </c>
      <c r="D32" s="289">
        <f>'Prov. Pessoal'!D7-'Prov. Pessoal'!D17</f>
        <v>356349.74999999994</v>
      </c>
      <c r="E32" s="289">
        <f>'Prov. Pessoal'!E7-'Prov. Pessoal'!E17</f>
        <v>314731.21000000002</v>
      </c>
      <c r="F32" s="289">
        <f>'Prov. Pessoal'!F7-'Prov. Pessoal'!F17</f>
        <v>358687.18</v>
      </c>
      <c r="G32" s="289">
        <f>'Prov. Pessoal'!G7-'Prov. Pessoal'!G17</f>
        <v>358039.73000000004</v>
      </c>
      <c r="H32" s="289">
        <f>'Prov. Pessoal'!H7-'Prov. Pessoal'!H17</f>
        <v>356707.99000000005</v>
      </c>
      <c r="I32" s="289">
        <f>'Prov. Pessoal'!I7-'Prov. Pessoal'!I17</f>
        <v>354914.27000000008</v>
      </c>
      <c r="J32" s="289">
        <f>'Prov. Pessoal'!J7-'Prov. Pessoal'!J17</f>
        <v>0</v>
      </c>
      <c r="K32" s="289">
        <f>'Prov. Pessoal'!K7-'Prov. Pessoal'!K17</f>
        <v>0</v>
      </c>
      <c r="L32" s="289">
        <f>'Prov. Pessoal'!L7-'Prov. Pessoal'!L17</f>
        <v>0</v>
      </c>
      <c r="M32" s="289">
        <f>'Prov. Pessoal'!M7-'Prov. Pessoal'!M17</f>
        <v>0</v>
      </c>
      <c r="N32" s="289">
        <f>'Prov. Pessoal'!N7-'Prov. Pessoal'!N17</f>
        <v>0</v>
      </c>
      <c r="O32" s="315">
        <f t="shared" ref="O32:O43" si="12">SUM(C32:N32)</f>
        <v>2376861.84</v>
      </c>
      <c r="P32" s="316">
        <f t="shared" ref="P32:P44" si="13">IF($O$185=0,0,O32/$O$185)</f>
        <v>0.10443055696413515</v>
      </c>
      <c r="Q32" s="295"/>
      <c r="R32" s="295"/>
      <c r="S32" s="295"/>
      <c r="T32" s="295"/>
      <c r="U32" s="295"/>
      <c r="V32" s="295"/>
      <c r="W32" s="295"/>
      <c r="X32" s="295"/>
      <c r="Y32" s="295"/>
      <c r="Z32" s="295"/>
    </row>
    <row r="33" spans="1:26" ht="23.25" customHeight="1" x14ac:dyDescent="0.25">
      <c r="A33" s="331" t="s">
        <v>175</v>
      </c>
      <c r="B33" s="246" t="s">
        <v>176</v>
      </c>
      <c r="C33" s="289">
        <f>'Prov. Pessoal'!C8-'Prov. Pessoal'!C18</f>
        <v>10016.290000000001</v>
      </c>
      <c r="D33" s="289">
        <f>'Prov. Pessoal'!D8-'Prov. Pessoal'!D18</f>
        <v>10755.3</v>
      </c>
      <c r="E33" s="289">
        <f>'Prov. Pessoal'!E8-'Prov. Pessoal'!E18</f>
        <v>11415.12</v>
      </c>
      <c r="F33" s="289">
        <f>'Prov. Pessoal'!F8-'Prov. Pessoal'!F18</f>
        <v>12184.52</v>
      </c>
      <c r="G33" s="289">
        <f>'Prov. Pessoal'!G8-'Prov. Pessoal'!G18</f>
        <v>12960.99</v>
      </c>
      <c r="H33" s="289">
        <f>'Prov. Pessoal'!H8-'Prov. Pessoal'!H18</f>
        <v>12918.81</v>
      </c>
      <c r="I33" s="289">
        <f>'Prov. Pessoal'!I8-'Prov. Pessoal'!I18</f>
        <v>12858.28</v>
      </c>
      <c r="J33" s="289">
        <f>'Prov. Pessoal'!J8-'Prov. Pessoal'!J18</f>
        <v>0</v>
      </c>
      <c r="K33" s="289">
        <f>'Prov. Pessoal'!K8-'Prov. Pessoal'!K18</f>
        <v>0</v>
      </c>
      <c r="L33" s="289">
        <f>'Prov. Pessoal'!L8-'Prov. Pessoal'!L18</f>
        <v>0</v>
      </c>
      <c r="M33" s="289">
        <f>'Prov. Pessoal'!M8-'Prov. Pessoal'!M18</f>
        <v>0</v>
      </c>
      <c r="N33" s="289">
        <f>'Prov. Pessoal'!N8-'Prov. Pessoal'!N18</f>
        <v>0</v>
      </c>
      <c r="O33" s="315">
        <f t="shared" si="12"/>
        <v>83109.31</v>
      </c>
      <c r="P33" s="316">
        <f t="shared" si="13"/>
        <v>3.6515170491377689E-3</v>
      </c>
      <c r="Q33" s="295"/>
      <c r="R33" s="295"/>
      <c r="S33" s="295"/>
      <c r="T33" s="295"/>
      <c r="U33" s="295"/>
      <c r="V33" s="295"/>
      <c r="W33" s="295"/>
      <c r="X33" s="295"/>
      <c r="Y33" s="295"/>
      <c r="Z33" s="295"/>
    </row>
    <row r="34" spans="1:26" ht="23.25" customHeight="1" x14ac:dyDescent="0.25">
      <c r="A34" s="331" t="s">
        <v>177</v>
      </c>
      <c r="B34" s="246" t="s">
        <v>178</v>
      </c>
      <c r="C34" s="289">
        <f>'Prov. Pessoal'!C9-'Prov. Pessoal'!C19</f>
        <v>80892.799999999988</v>
      </c>
      <c r="D34" s="289">
        <f>'Prov. Pessoal'!D9-'Prov. Pessoal'!D19</f>
        <v>86108.88</v>
      </c>
      <c r="E34" s="289">
        <f>'Prov. Pessoal'!E9-'Prov. Pessoal'!E19</f>
        <v>91538.75</v>
      </c>
      <c r="F34" s="289">
        <f>'Prov. Pessoal'!F9-'Prov. Pessoal'!F19</f>
        <v>97959.71</v>
      </c>
      <c r="G34" s="289">
        <f>'Prov. Pessoal'!G9-'Prov. Pessoal'!G19</f>
        <v>103813.36</v>
      </c>
      <c r="H34" s="289">
        <f>'Prov. Pessoal'!H9-'Prov. Pessoal'!H19</f>
        <v>103048.29</v>
      </c>
      <c r="I34" s="289">
        <f>'Prov. Pessoal'!I9-'Prov. Pessoal'!I19</f>
        <v>103049.77</v>
      </c>
      <c r="J34" s="289">
        <f>'Prov. Pessoal'!J9-'Prov. Pessoal'!J19</f>
        <v>0</v>
      </c>
      <c r="K34" s="289">
        <f>'Prov. Pessoal'!K9-'Prov. Pessoal'!K19</f>
        <v>0</v>
      </c>
      <c r="L34" s="289">
        <f>'Prov. Pessoal'!L9-'Prov. Pessoal'!L19</f>
        <v>0</v>
      </c>
      <c r="M34" s="289">
        <f>'Prov. Pessoal'!M9-'Prov. Pessoal'!M19</f>
        <v>0</v>
      </c>
      <c r="N34" s="289">
        <f>'Prov. Pessoal'!N9-'Prov. Pessoal'!N19</f>
        <v>0</v>
      </c>
      <c r="O34" s="315">
        <f t="shared" si="12"/>
        <v>666411.56000000006</v>
      </c>
      <c r="P34" s="316">
        <f t="shared" si="13"/>
        <v>2.9279670028333739E-2</v>
      </c>
      <c r="Q34" s="295"/>
      <c r="R34" s="295"/>
      <c r="S34" s="295"/>
      <c r="T34" s="295"/>
      <c r="U34" s="295"/>
      <c r="V34" s="295"/>
      <c r="W34" s="295"/>
      <c r="X34" s="295"/>
      <c r="Y34" s="295"/>
      <c r="Z34" s="295"/>
    </row>
    <row r="35" spans="1:26" ht="23.25" customHeight="1" x14ac:dyDescent="0.25">
      <c r="A35" s="331" t="s">
        <v>179</v>
      </c>
      <c r="B35" s="246" t="s">
        <v>180</v>
      </c>
      <c r="C35" s="289">
        <f>'Prov. Pessoal'!C10-'Prov. Pessoal'!C20</f>
        <v>32357.119999999995</v>
      </c>
      <c r="D35" s="289">
        <f>'Prov. Pessoal'!D10-'Prov. Pessoal'!D20</f>
        <v>34443.552000000003</v>
      </c>
      <c r="E35" s="289">
        <f>'Prov. Pessoal'!E10-'Prov. Pessoal'!E20</f>
        <v>36615.5</v>
      </c>
      <c r="F35" s="289">
        <f>'Prov. Pessoal'!F10-'Prov. Pessoal'!F20</f>
        <v>39183.884000000005</v>
      </c>
      <c r="G35" s="289">
        <f>'Prov. Pessoal'!G10-'Prov. Pessoal'!G20</f>
        <v>41525.344000000005</v>
      </c>
      <c r="H35" s="289">
        <f>'Prov. Pessoal'!H10-'Prov. Pessoal'!H20</f>
        <v>41219.315999999999</v>
      </c>
      <c r="I35" s="289">
        <f>'Prov. Pessoal'!I10-'Prov. Pessoal'!I20</f>
        <v>41219.908000000003</v>
      </c>
      <c r="J35" s="289">
        <f>'Prov. Pessoal'!J10-'Prov. Pessoal'!J20</f>
        <v>0</v>
      </c>
      <c r="K35" s="289">
        <f>'Prov. Pessoal'!K10-'Prov. Pessoal'!K20</f>
        <v>0</v>
      </c>
      <c r="L35" s="289">
        <f>'Prov. Pessoal'!L10-'Prov. Pessoal'!L20</f>
        <v>0</v>
      </c>
      <c r="M35" s="289">
        <f>'Prov. Pessoal'!M10-'Prov. Pessoal'!M20</f>
        <v>0</v>
      </c>
      <c r="N35" s="289">
        <f>'Prov. Pessoal'!N10-'Prov. Pessoal'!N20</f>
        <v>0</v>
      </c>
      <c r="O35" s="315">
        <f t="shared" si="12"/>
        <v>266564.62400000001</v>
      </c>
      <c r="P35" s="316">
        <f t="shared" si="13"/>
        <v>1.1711868011333495E-2</v>
      </c>
      <c r="Q35" s="295"/>
      <c r="R35" s="295"/>
      <c r="S35" s="295"/>
      <c r="T35" s="295"/>
      <c r="U35" s="295"/>
      <c r="V35" s="295"/>
      <c r="W35" s="295"/>
      <c r="X35" s="295"/>
      <c r="Y35" s="295"/>
      <c r="Z35" s="295"/>
    </row>
    <row r="36" spans="1:26" ht="23.25" customHeight="1" x14ac:dyDescent="0.25">
      <c r="A36" s="331" t="s">
        <v>181</v>
      </c>
      <c r="B36" s="246" t="s">
        <v>182</v>
      </c>
      <c r="C36" s="289">
        <f>'Prov. Pessoal'!C11-'Prov. Pessoal'!C21</f>
        <v>83993.194999999992</v>
      </c>
      <c r="D36" s="289">
        <f>'Prov. Pessoal'!D11-'Prov. Pessoal'!D21</f>
        <v>89696.751666666663</v>
      </c>
      <c r="E36" s="289">
        <f>'Prov. Pessoal'!E11-'Prov. Pessoal'!E21</f>
        <v>83788.31</v>
      </c>
      <c r="F36" s="289">
        <f>'Prov. Pessoal'!F11-'Prov. Pessoal'!F21</f>
        <v>88960.01416666666</v>
      </c>
      <c r="G36" s="289">
        <f>'Prov. Pessoal'!G11-'Prov. Pessoal'!G21</f>
        <v>94715.790833333333</v>
      </c>
      <c r="H36" s="289">
        <f>'Prov. Pessoal'!H11-'Prov. Pessoal'!H21</f>
        <v>93962.991666666654</v>
      </c>
      <c r="I36" s="289">
        <f>'Prov. Pessoal'!I11-'Prov. Pessoal'!I21</f>
        <v>94628.950833333321</v>
      </c>
      <c r="J36" s="289">
        <f>'Prov. Pessoal'!J11-'Prov. Pessoal'!J21</f>
        <v>0</v>
      </c>
      <c r="K36" s="289">
        <f>'Prov. Pessoal'!K11-'Prov. Pessoal'!K21</f>
        <v>0</v>
      </c>
      <c r="L36" s="289">
        <f>'Prov. Pessoal'!L11-'Prov. Pessoal'!L21</f>
        <v>0</v>
      </c>
      <c r="M36" s="289">
        <f>'Prov. Pessoal'!M11-'Prov. Pessoal'!M21</f>
        <v>0</v>
      </c>
      <c r="N36" s="289">
        <f>'Prov. Pessoal'!N11-'Prov. Pessoal'!N21</f>
        <v>0</v>
      </c>
      <c r="O36" s="315">
        <f t="shared" si="12"/>
        <v>629746.00416666665</v>
      </c>
      <c r="P36" s="316">
        <f t="shared" si="13"/>
        <v>2.7668720518085971E-2</v>
      </c>
      <c r="Q36" s="295"/>
      <c r="R36" s="295"/>
      <c r="S36" s="295"/>
      <c r="T36" s="295"/>
      <c r="U36" s="295"/>
      <c r="V36" s="295"/>
      <c r="W36" s="295"/>
      <c r="X36" s="295"/>
      <c r="Y36" s="295"/>
      <c r="Z36" s="295"/>
    </row>
    <row r="37" spans="1:26" ht="23.25" customHeight="1" x14ac:dyDescent="0.25">
      <c r="A37" s="331" t="s">
        <v>183</v>
      </c>
      <c r="B37" s="246" t="s">
        <v>184</v>
      </c>
      <c r="C37" s="289">
        <f>'Prov. Pessoal'!C12-'Prov. Pessoal'!C22</f>
        <v>83993.194999999992</v>
      </c>
      <c r="D37" s="289">
        <f>'Prov. Pessoal'!D12-'Prov. Pessoal'!D22</f>
        <v>89696.751666666663</v>
      </c>
      <c r="E37" s="289">
        <f>'Prov. Pessoal'!E12-'Prov. Pessoal'!E22</f>
        <v>83788.31</v>
      </c>
      <c r="F37" s="289">
        <f>'Prov. Pessoal'!F12-'Prov. Pessoal'!F22</f>
        <v>88960.01416666666</v>
      </c>
      <c r="G37" s="289">
        <f>'Prov. Pessoal'!G12-'Prov. Pessoal'!G22</f>
        <v>94715.790833333333</v>
      </c>
      <c r="H37" s="289">
        <f>'Prov. Pessoal'!H12-'Prov. Pessoal'!H22</f>
        <v>93962.991666666654</v>
      </c>
      <c r="I37" s="289">
        <f>'Prov. Pessoal'!I12-'Prov. Pessoal'!I22</f>
        <v>94628.950833333321</v>
      </c>
      <c r="J37" s="289">
        <f>'Prov. Pessoal'!J12-'Prov. Pessoal'!J22</f>
        <v>0</v>
      </c>
      <c r="K37" s="289">
        <f>'Prov. Pessoal'!K12-'Prov. Pessoal'!K22</f>
        <v>0</v>
      </c>
      <c r="L37" s="289">
        <f>'Prov. Pessoal'!L12-'Prov. Pessoal'!L22</f>
        <v>0</v>
      </c>
      <c r="M37" s="289">
        <f>'Prov. Pessoal'!M12-'Prov. Pessoal'!M22</f>
        <v>0</v>
      </c>
      <c r="N37" s="289">
        <f>'Prov. Pessoal'!N12-'Prov. Pessoal'!N22</f>
        <v>0</v>
      </c>
      <c r="O37" s="315">
        <f t="shared" si="12"/>
        <v>629746.00416666665</v>
      </c>
      <c r="P37" s="316">
        <f t="shared" si="13"/>
        <v>2.7668720518085971E-2</v>
      </c>
      <c r="Q37" s="295"/>
      <c r="R37" s="295"/>
      <c r="S37" s="295"/>
      <c r="T37" s="295"/>
      <c r="U37" s="295"/>
      <c r="V37" s="295"/>
      <c r="W37" s="295"/>
      <c r="X37" s="295"/>
      <c r="Y37" s="295"/>
      <c r="Z37" s="295"/>
    </row>
    <row r="38" spans="1:26" ht="23.25" customHeight="1" x14ac:dyDescent="0.25">
      <c r="A38" s="331" t="s">
        <v>185</v>
      </c>
      <c r="B38" s="246" t="s">
        <v>186</v>
      </c>
      <c r="C38" s="289">
        <f>'Prov. Pessoal'!C13-'Prov. Pessoal'!C23</f>
        <v>27997.731666666663</v>
      </c>
      <c r="D38" s="289">
        <f>'Prov. Pessoal'!D13-'Prov. Pessoal'!D23</f>
        <v>29898.917222222219</v>
      </c>
      <c r="E38" s="289">
        <f>'Prov. Pessoal'!E13-'Prov. Pessoal'!E23</f>
        <v>27929.436666666665</v>
      </c>
      <c r="F38" s="289">
        <f>'Prov. Pessoal'!F13-'Prov. Pessoal'!F23</f>
        <v>29653.338055555552</v>
      </c>
      <c r="G38" s="289">
        <f>'Prov. Pessoal'!G13-'Prov. Pessoal'!G23</f>
        <v>31571.930277777778</v>
      </c>
      <c r="H38" s="289">
        <f>'Prov. Pessoal'!H13-'Prov. Pessoal'!H23</f>
        <v>31320.997222222217</v>
      </c>
      <c r="I38" s="289">
        <f>'Prov. Pessoal'!I13-'Prov. Pessoal'!I23</f>
        <v>31542.983611111107</v>
      </c>
      <c r="J38" s="289">
        <f>'Prov. Pessoal'!J13-'Prov. Pessoal'!J23</f>
        <v>0</v>
      </c>
      <c r="K38" s="289">
        <f>'Prov. Pessoal'!K13-'Prov. Pessoal'!K23</f>
        <v>0</v>
      </c>
      <c r="L38" s="289">
        <f>'Prov. Pessoal'!L13-'Prov. Pessoal'!L23</f>
        <v>0</v>
      </c>
      <c r="M38" s="289">
        <f>'Prov. Pessoal'!M13-'Prov. Pessoal'!M23</f>
        <v>0</v>
      </c>
      <c r="N38" s="289">
        <f>'Prov. Pessoal'!N13-'Prov. Pessoal'!N23</f>
        <v>0</v>
      </c>
      <c r="O38" s="315">
        <f t="shared" si="12"/>
        <v>209915.33472222218</v>
      </c>
      <c r="P38" s="316">
        <f t="shared" si="13"/>
        <v>9.2229068393619891E-3</v>
      </c>
      <c r="Q38" s="295"/>
      <c r="R38" s="295"/>
      <c r="S38" s="295"/>
      <c r="T38" s="295"/>
      <c r="U38" s="295"/>
      <c r="V38" s="295"/>
      <c r="W38" s="295"/>
      <c r="X38" s="295"/>
      <c r="Y38" s="295"/>
      <c r="Z38" s="295"/>
    </row>
    <row r="39" spans="1:26" ht="23.25" customHeight="1" x14ac:dyDescent="0.25">
      <c r="A39" s="331" t="s">
        <v>187</v>
      </c>
      <c r="B39" s="246" t="s">
        <v>188</v>
      </c>
      <c r="C39" s="289">
        <f>'Prov. Pessoal'!C14-'Prov. Pessoal'!C24</f>
        <v>0</v>
      </c>
      <c r="D39" s="289">
        <f>'Prov. Pessoal'!D14-'Prov. Pessoal'!D24</f>
        <v>0</v>
      </c>
      <c r="E39" s="289">
        <f>'Prov. Pessoal'!E14-'Prov. Pessoal'!E24</f>
        <v>0</v>
      </c>
      <c r="F39" s="289">
        <f>'Prov. Pessoal'!F14-'Prov. Pessoal'!F24</f>
        <v>0</v>
      </c>
      <c r="G39" s="289">
        <f>'Prov. Pessoal'!G14-'Prov. Pessoal'!G24</f>
        <v>0</v>
      </c>
      <c r="H39" s="289">
        <f>'Prov. Pessoal'!H14-'Prov. Pessoal'!H24</f>
        <v>0</v>
      </c>
      <c r="I39" s="289">
        <f>'Prov. Pessoal'!I14-'Prov. Pessoal'!I24</f>
        <v>0</v>
      </c>
      <c r="J39" s="289">
        <f>'Prov. Pessoal'!J14-'Prov. Pessoal'!J24</f>
        <v>0</v>
      </c>
      <c r="K39" s="289">
        <f>'Prov. Pessoal'!K14-'Prov. Pessoal'!K24</f>
        <v>0</v>
      </c>
      <c r="L39" s="289">
        <f>'Prov. Pessoal'!L14-'Prov. Pessoal'!L24</f>
        <v>0</v>
      </c>
      <c r="M39" s="289">
        <f>'Prov. Pessoal'!M14-'Prov. Pessoal'!M24</f>
        <v>0</v>
      </c>
      <c r="N39" s="289">
        <f>'Prov. Pessoal'!N14-'Prov. Pessoal'!N24</f>
        <v>0</v>
      </c>
      <c r="O39" s="315">
        <f t="shared" si="12"/>
        <v>0</v>
      </c>
      <c r="P39" s="316">
        <f t="shared" si="13"/>
        <v>0</v>
      </c>
      <c r="Q39" s="295"/>
      <c r="R39" s="295"/>
      <c r="S39" s="295"/>
      <c r="T39" s="295"/>
      <c r="U39" s="295"/>
      <c r="V39" s="295"/>
      <c r="W39" s="295"/>
      <c r="X39" s="295"/>
      <c r="Y39" s="295"/>
      <c r="Z39" s="295"/>
    </row>
    <row r="40" spans="1:26" ht="23.25" customHeight="1" x14ac:dyDescent="0.25">
      <c r="A40" s="331" t="s">
        <v>189</v>
      </c>
      <c r="B40" s="246" t="s">
        <v>190</v>
      </c>
      <c r="C40" s="289">
        <f>SUMPRODUCT(('Diário 1º PA'!$E$4:$E$2007='Analítico Cp.'!$B40)*('Diário 1º PA'!$C$4:$C$2007&gt;=C$4)*('Diário 1º PA'!$C$4:$C$2007&lt;=EOMONTH(C$4,0))*('Diário 1º PA'!$F$4:$F$2007))
+SUMPRODUCT(('Diário 2º PA'!$E$4:$E$1978='Analítico Cp.'!$B40)*('Diário 2º PA'!$C$4:$C$1978&gt;=C$4)*('Diário 2º PA'!$C$4:$C$1978&lt;=EOMONTH(C$4,0))*('Diário 2º PA'!$F$4:$F$1978))
+SUMPRODUCT(('Diário 3º PA'!$E$4:$E$1994='Analítico Cp.'!$B40)*('Diário 3º PA'!$C$4:$C$1994&gt;=C$4)*('Diário 3º PA'!$C$4:$C$1994&lt;=EOMONTH(C$4,0))*('Diário 3º PA'!$F$4:$F$1994))
+SUMPRODUCT(('Diário 4º PA'!$E$4:$E$2000='Analítico Cp.'!$B40)*('Diário 4º PA'!$C$4:$C$2000&gt;=C$4)*('Diário 4º PA'!$C$4:$C$2000&lt;=EOMONTH(C$4,0))*('Diário 4º PA'!$F$4:$F$2000))
+SUMPRODUCT(('Comp.'!$D$5:$D$485=$B40)*('Comp.'!$B$5:$B$485&gt;=C$4)*('Comp.'!$B$5:$B$485&lt;=EOMONTH(C$4,0))*('Comp.'!$E$5:$E$485))</f>
        <v>5011.68</v>
      </c>
      <c r="D40" s="289">
        <f>SUMPRODUCT(('Diário 1º PA'!$E$4:$E$2007='Analítico Cp.'!$B40)*('Diário 1º PA'!$C$4:$C$2007&gt;=D$4)*('Diário 1º PA'!$C$4:$C$2007&lt;=EOMONTH(D$4,0))*('Diário 1º PA'!$F$4:$F$2007))
+SUMPRODUCT(('Diário 2º PA'!$E$4:$E$1978='Analítico Cp.'!$B40)*('Diário 2º PA'!$C$4:$C$1978&gt;=D$4)*('Diário 2º PA'!$C$4:$C$1978&lt;=EOMONTH(D$4,0))*('Diário 2º PA'!$F$4:$F$1978))
+SUMPRODUCT(('Diário 3º PA'!$E$4:$E$1994='Analítico Cp.'!$B40)*('Diário 3º PA'!$C$4:$C$1994&gt;=D$4)*('Diário 3º PA'!$C$4:$C$1994&lt;=EOMONTH(D$4,0))*('Diário 3º PA'!$F$4:$F$1994))
+SUMPRODUCT(('Diário 4º PA'!$E$4:$E$2000='Analítico Cp.'!$B40)*('Diário 4º PA'!$C$4:$C$2000&gt;=D$4)*('Diário 4º PA'!$C$4:$C$2000&lt;=EOMONTH(D$4,0))*('Diário 4º PA'!$F$4:$F$2000))
+SUMPRODUCT(('Comp.'!$D$5:$D$485=$B40)*('Comp.'!$B$5:$B$485&gt;=D$4)*('Comp.'!$B$5:$B$485&lt;=EOMONTH(D$4,0))*('Comp.'!$E$5:$E$485))</f>
        <v>3671.3100000000004</v>
      </c>
      <c r="E40" s="289">
        <f>SUMPRODUCT(('Diário 1º PA'!$E$4:$E$2007='Analítico Cp.'!$B40)*('Diário 1º PA'!$C$4:$C$2007&gt;=E$4)*('Diário 1º PA'!$C$4:$C$2007&lt;=EOMONTH(E$4,0))*('Diário 1º PA'!$F$4:$F$2007))
+SUMPRODUCT(('Diário 2º PA'!$E$4:$E$1978='Analítico Cp.'!$B40)*('Diário 2º PA'!$C$4:$C$1978&gt;=E$4)*('Diário 2º PA'!$C$4:$C$1978&lt;=EOMONTH(E$4,0))*('Diário 2º PA'!$F$4:$F$1978))
+SUMPRODUCT(('Diário 3º PA'!$E$4:$E$1994='Analítico Cp.'!$B40)*('Diário 3º PA'!$C$4:$C$1994&gt;=E$4)*('Diário 3º PA'!$C$4:$C$1994&lt;=EOMONTH(E$4,0))*('Diário 3º PA'!$F$4:$F$1994))
+SUMPRODUCT(('Diário 4º PA'!$E$4:$E$2000='Analítico Cp.'!$B40)*('Diário 4º PA'!$C$4:$C$2000&gt;=E$4)*('Diário 4º PA'!$C$4:$C$2000&lt;=EOMONTH(E$4,0))*('Diário 4º PA'!$F$4:$F$2000))
+SUMPRODUCT(('Comp.'!$D$5:$D$485=$B40)*('Comp.'!$B$5:$B$485&gt;=E$4)*('Comp.'!$B$5:$B$485&lt;=EOMONTH(E$4,0))*('Comp.'!$E$5:$E$485))</f>
        <v>3137.62</v>
      </c>
      <c r="F40" s="289">
        <f>SUMPRODUCT(('Diário 1º PA'!$E$4:$E$2007='Analítico Cp.'!$B40)*('Diário 1º PA'!$C$4:$C$2007&gt;=F$4)*('Diário 1º PA'!$C$4:$C$2007&lt;=EOMONTH(F$4,0))*('Diário 1º PA'!$F$4:$F$2007))
+SUMPRODUCT(('Diário 2º PA'!$E$4:$E$1978='Analítico Cp.'!$B40)*('Diário 2º PA'!$C$4:$C$1978&gt;=F$4)*('Diário 2º PA'!$C$4:$C$1978&lt;=EOMONTH(F$4,0))*('Diário 2º PA'!$F$4:$F$1978))
+SUMPRODUCT(('Diário 3º PA'!$E$4:$E$1994='Analítico Cp.'!$B40)*('Diário 3º PA'!$C$4:$C$1994&gt;=F$4)*('Diário 3º PA'!$C$4:$C$1994&lt;=EOMONTH(F$4,0))*('Diário 3º PA'!$F$4:$F$1994))
+SUMPRODUCT(('Diário 4º PA'!$E$4:$E$2000='Analítico Cp.'!$B40)*('Diário 4º PA'!$C$4:$C$2000&gt;=F$4)*('Diário 4º PA'!$C$4:$C$2000&lt;=EOMONTH(F$4,0))*('Diário 4º PA'!$F$4:$F$2000))
+SUMPRODUCT(('Comp.'!$D$5:$D$485=$B40)*('Comp.'!$B$5:$B$485&gt;=F$4)*('Comp.'!$B$5:$B$485&lt;=EOMONTH(F$4,0))*('Comp.'!$E$5:$E$485))</f>
        <v>3504.41</v>
      </c>
      <c r="G40" s="289">
        <f>SUMPRODUCT(('Diário 1º PA'!$E$4:$E$2007='Analítico Cp.'!$B40)*('Diário 1º PA'!$C$4:$C$2007&gt;=G$4)*('Diário 1º PA'!$C$4:$C$2007&lt;=EOMONTH(G$4,0))*('Diário 1º PA'!$F$4:$F$2007))
+SUMPRODUCT(('Diário 2º PA'!$E$4:$E$1978='Analítico Cp.'!$B40)*('Diário 2º PA'!$C$4:$C$1978&gt;=G$4)*('Diário 2º PA'!$C$4:$C$1978&lt;=EOMONTH(G$4,0))*('Diário 2º PA'!$F$4:$F$1978))
+SUMPRODUCT(('Diário 3º PA'!$E$4:$E$1994='Analítico Cp.'!$B40)*('Diário 3º PA'!$C$4:$C$1994&gt;=G$4)*('Diário 3º PA'!$C$4:$C$1994&lt;=EOMONTH(G$4,0))*('Diário 3º PA'!$F$4:$F$1994))
+SUMPRODUCT(('Diário 4º PA'!$E$4:$E$2000='Analítico Cp.'!$B40)*('Diário 4º PA'!$C$4:$C$2000&gt;=G$4)*('Diário 4º PA'!$C$4:$C$2000&lt;=EOMONTH(G$4,0))*('Diário 4º PA'!$F$4:$F$2000))
+SUMPRODUCT(('Comp.'!$D$5:$D$485=$B40)*('Comp.'!$B$5:$B$485&gt;=G$4)*('Comp.'!$B$5:$B$485&lt;=EOMONTH(G$4,0))*('Comp.'!$E$5:$E$485))</f>
        <v>5462.91</v>
      </c>
      <c r="H40" s="289">
        <f>SUMPRODUCT(('Diário 1º PA'!$E$4:$E$2007='Analítico Cp.'!$B40)*('Diário 1º PA'!$C$4:$C$2007&gt;=H$4)*('Diário 1º PA'!$C$4:$C$2007&lt;=EOMONTH(H$4,0))*('Diário 1º PA'!$F$4:$F$2007))
+SUMPRODUCT(('Diário 2º PA'!$E$4:$E$1978='Analítico Cp.'!$B40)*('Diário 2º PA'!$C$4:$C$1978&gt;=H$4)*('Diário 2º PA'!$C$4:$C$1978&lt;=EOMONTH(H$4,0))*('Diário 2º PA'!$F$4:$F$1978))
+SUMPRODUCT(('Diário 3º PA'!$E$4:$E$1994='Analítico Cp.'!$B40)*('Diário 3º PA'!$C$4:$C$1994&gt;=H$4)*('Diário 3º PA'!$C$4:$C$1994&lt;=EOMONTH(H$4,0))*('Diário 3º PA'!$F$4:$F$1994))
+SUMPRODUCT(('Diário 4º PA'!$E$4:$E$2000='Analítico Cp.'!$B40)*('Diário 4º PA'!$C$4:$C$2000&gt;=H$4)*('Diário 4º PA'!$C$4:$C$2000&lt;=EOMONTH(H$4,0))*('Diário 4º PA'!$F$4:$F$2000))
+SUMPRODUCT(('Comp.'!$D$5:$D$485=$B40)*('Comp.'!$B$5:$B$485&gt;=H$4)*('Comp.'!$B$5:$B$485&lt;=EOMONTH(H$4,0))*('Comp.'!$E$5:$E$485))</f>
        <v>5077.1100000000006</v>
      </c>
      <c r="I40" s="289">
        <f>SUMPRODUCT(('Diário 1º PA'!$E$4:$E$2007='Analítico Cp.'!$B40)*('Diário 1º PA'!$C$4:$C$2007&gt;=I$4)*('Diário 1º PA'!$C$4:$C$2007&lt;=EOMONTH(I$4,0))*('Diário 1º PA'!$F$4:$F$2007))
+SUMPRODUCT(('Diário 2º PA'!$E$4:$E$1978='Analítico Cp.'!$B40)*('Diário 2º PA'!$C$4:$C$1978&gt;=I$4)*('Diário 2º PA'!$C$4:$C$1978&lt;=EOMONTH(I$4,0))*('Diário 2º PA'!$F$4:$F$1978))
+SUMPRODUCT(('Diário 3º PA'!$E$4:$E$1994='Analítico Cp.'!$B40)*('Diário 3º PA'!$C$4:$C$1994&gt;=I$4)*('Diário 3º PA'!$C$4:$C$1994&lt;=EOMONTH(I$4,0))*('Diário 3º PA'!$F$4:$F$1994))
+SUMPRODUCT(('Diário 4º PA'!$E$4:$E$2000='Analítico Cp.'!$B40)*('Diário 4º PA'!$C$4:$C$2000&gt;=I$4)*('Diário 4º PA'!$C$4:$C$2000&lt;=EOMONTH(I$4,0))*('Diário 4º PA'!$F$4:$F$2000))
+SUMPRODUCT(('Comp.'!$D$5:$D$485=$B40)*('Comp.'!$B$5:$B$485&gt;=I$4)*('Comp.'!$B$5:$B$485&lt;=EOMONTH(I$4,0))*('Comp.'!$E$5:$E$485))</f>
        <v>4139.0399999999991</v>
      </c>
      <c r="J40" s="289">
        <f>SUMPRODUCT(('Diário 1º PA'!$E$4:$E$2007='Analítico Cp.'!$B40)*('Diário 1º PA'!$C$4:$C$2007&gt;=J$4)*('Diário 1º PA'!$C$4:$C$2007&lt;=EOMONTH(J$4,0))*('Diário 1º PA'!$F$4:$F$2007))
+SUMPRODUCT(('Diário 2º PA'!$E$4:$E$1978='Analítico Cp.'!$B40)*('Diário 2º PA'!$C$4:$C$1978&gt;=J$4)*('Diário 2º PA'!$C$4:$C$1978&lt;=EOMONTH(J$4,0))*('Diário 2º PA'!$F$4:$F$1978))
+SUMPRODUCT(('Diário 3º PA'!$E$4:$E$1994='Analítico Cp.'!$B40)*('Diário 3º PA'!$C$4:$C$1994&gt;=J$4)*('Diário 3º PA'!$C$4:$C$1994&lt;=EOMONTH(J$4,0))*('Diário 3º PA'!$F$4:$F$1994))
+SUMPRODUCT(('Diário 4º PA'!$E$4:$E$2000='Analítico Cp.'!$B40)*('Diário 4º PA'!$C$4:$C$2000&gt;=J$4)*('Diário 4º PA'!$C$4:$C$2000&lt;=EOMONTH(J$4,0))*('Diário 4º PA'!$F$4:$F$2000))
+SUMPRODUCT(('Comp.'!$D$5:$D$485=$B40)*('Comp.'!$B$5:$B$485&gt;=J$4)*('Comp.'!$B$5:$B$485&lt;=EOMONTH(J$4,0))*('Comp.'!$E$5:$E$485))</f>
        <v>0</v>
      </c>
      <c r="K40" s="289">
        <f>SUMPRODUCT(('Diário 1º PA'!$E$4:$E$2007='Analítico Cp.'!$B40)*('Diário 1º PA'!$C$4:$C$2007&gt;=K$4)*('Diário 1º PA'!$C$4:$C$2007&lt;=EOMONTH(K$4,0))*('Diário 1º PA'!$F$4:$F$2007))
+SUMPRODUCT(('Diário 2º PA'!$E$4:$E$1978='Analítico Cp.'!$B40)*('Diário 2º PA'!$C$4:$C$1978&gt;=K$4)*('Diário 2º PA'!$C$4:$C$1978&lt;=EOMONTH(K$4,0))*('Diário 2º PA'!$F$4:$F$1978))
+SUMPRODUCT(('Diário 3º PA'!$E$4:$E$1994='Analítico Cp.'!$B40)*('Diário 3º PA'!$C$4:$C$1994&gt;=K$4)*('Diário 3º PA'!$C$4:$C$1994&lt;=EOMONTH(K$4,0))*('Diário 3º PA'!$F$4:$F$1994))
+SUMPRODUCT(('Diário 4º PA'!$E$4:$E$2000='Analítico Cp.'!$B40)*('Diário 4º PA'!$C$4:$C$2000&gt;=K$4)*('Diário 4º PA'!$C$4:$C$2000&lt;=EOMONTH(K$4,0))*('Diário 4º PA'!$F$4:$F$2000))
+SUMPRODUCT(('Comp.'!$D$5:$D$485=$B40)*('Comp.'!$B$5:$B$485&gt;=K$4)*('Comp.'!$B$5:$B$485&lt;=EOMONTH(K$4,0))*('Comp.'!$E$5:$E$485))</f>
        <v>0</v>
      </c>
      <c r="L40" s="289">
        <f>SUMPRODUCT(('Diário 1º PA'!$E$4:$E$2007='Analítico Cp.'!$B40)*('Diário 1º PA'!$C$4:$C$2007&gt;=L$4)*('Diário 1º PA'!$C$4:$C$2007&lt;=EOMONTH(L$4,0))*('Diário 1º PA'!$F$4:$F$2007))
+SUMPRODUCT(('Diário 2º PA'!$E$4:$E$1978='Analítico Cp.'!$B40)*('Diário 2º PA'!$C$4:$C$1978&gt;=L$4)*('Diário 2º PA'!$C$4:$C$1978&lt;=EOMONTH(L$4,0))*('Diário 2º PA'!$F$4:$F$1978))
+SUMPRODUCT(('Diário 3º PA'!$E$4:$E$1994='Analítico Cp.'!$B40)*('Diário 3º PA'!$C$4:$C$1994&gt;=L$4)*('Diário 3º PA'!$C$4:$C$1994&lt;=EOMONTH(L$4,0))*('Diário 3º PA'!$F$4:$F$1994))
+SUMPRODUCT(('Diário 4º PA'!$E$4:$E$2000='Analítico Cp.'!$B40)*('Diário 4º PA'!$C$4:$C$2000&gt;=L$4)*('Diário 4º PA'!$C$4:$C$2000&lt;=EOMONTH(L$4,0))*('Diário 4º PA'!$F$4:$F$2000))
+SUMPRODUCT(('Comp.'!$D$5:$D$485=$B40)*('Comp.'!$B$5:$B$485&gt;=L$4)*('Comp.'!$B$5:$B$485&lt;=EOMONTH(L$4,0))*('Comp.'!$E$5:$E$485))</f>
        <v>0</v>
      </c>
      <c r="M40" s="289">
        <f>SUMPRODUCT(('Diário 1º PA'!$E$4:$E$2007='Analítico Cp.'!$B40)*('Diário 1º PA'!$C$4:$C$2007&gt;=M$4)*('Diário 1º PA'!$C$4:$C$2007&lt;=EOMONTH(M$4,0))*('Diário 1º PA'!$F$4:$F$2007))
+SUMPRODUCT(('Diário 2º PA'!$E$4:$E$1978='Analítico Cp.'!$B40)*('Diário 2º PA'!$C$4:$C$1978&gt;=M$4)*('Diário 2º PA'!$C$4:$C$1978&lt;=EOMONTH(M$4,0))*('Diário 2º PA'!$F$4:$F$1978))
+SUMPRODUCT(('Diário 3º PA'!$E$4:$E$1994='Analítico Cp.'!$B40)*('Diário 3º PA'!$C$4:$C$1994&gt;=M$4)*('Diário 3º PA'!$C$4:$C$1994&lt;=EOMONTH(M$4,0))*('Diário 3º PA'!$F$4:$F$1994))
+SUMPRODUCT(('Diário 4º PA'!$E$4:$E$2000='Analítico Cp.'!$B40)*('Diário 4º PA'!$C$4:$C$2000&gt;=M$4)*('Diário 4º PA'!$C$4:$C$2000&lt;=EOMONTH(M$4,0))*('Diário 4º PA'!$F$4:$F$2000))
+SUMPRODUCT(('Comp.'!$D$5:$D$485=$B40)*('Comp.'!$B$5:$B$485&gt;=M$4)*('Comp.'!$B$5:$B$485&lt;=EOMONTH(M$4,0))*('Comp.'!$E$5:$E$485))</f>
        <v>0</v>
      </c>
      <c r="N40" s="289">
        <f>SUMPRODUCT(('Diário 1º PA'!$E$4:$E$2007='Analítico Cp.'!$B40)*('Diário 1º PA'!$C$4:$C$2007&gt;=N$4)*('Diário 1º PA'!$C$4:$C$2007&lt;=EOMONTH(N$4,0))*('Diário 1º PA'!$F$4:$F$2007))
+SUMPRODUCT(('Diário 2º PA'!$E$4:$E$1978='Analítico Cp.'!$B40)*('Diário 2º PA'!$C$4:$C$1978&gt;=N$4)*('Diário 2º PA'!$C$4:$C$1978&lt;=EOMONTH(N$4,0))*('Diário 2º PA'!$F$4:$F$1978))
+SUMPRODUCT(('Diário 3º PA'!$E$4:$E$1994='Analítico Cp.'!$B40)*('Diário 3º PA'!$C$4:$C$1994&gt;=N$4)*('Diário 3º PA'!$C$4:$C$1994&lt;=EOMONTH(N$4,0))*('Diário 3º PA'!$F$4:$F$1994))
+SUMPRODUCT(('Diário 4º PA'!$E$4:$E$2000='Analítico Cp.'!$B40)*('Diário 4º PA'!$C$4:$C$2000&gt;=N$4)*('Diário 4º PA'!$C$4:$C$2000&lt;=EOMONTH(N$4,0))*('Diário 4º PA'!$F$4:$F$2000))
+SUMPRODUCT(('Comp.'!$D$5:$D$485=$B40)*('Comp.'!$B$5:$B$485&gt;=N$4)*('Comp.'!$B$5:$B$485&lt;=EOMONTH(N$4,0))*('Comp.'!$E$5:$E$485))</f>
        <v>0</v>
      </c>
      <c r="O40" s="315">
        <f t="shared" si="12"/>
        <v>30004.080000000002</v>
      </c>
      <c r="P40" s="316">
        <f t="shared" si="13"/>
        <v>1.3182687915913819E-3</v>
      </c>
      <c r="Q40" s="295"/>
      <c r="R40" s="295"/>
      <c r="S40" s="295"/>
      <c r="T40" s="295"/>
      <c r="U40" s="295"/>
      <c r="V40" s="295"/>
      <c r="W40" s="295"/>
      <c r="X40" s="295"/>
      <c r="Y40" s="295"/>
      <c r="Z40" s="295"/>
    </row>
    <row r="41" spans="1:26" ht="23.25" customHeight="1" x14ac:dyDescent="0.25">
      <c r="A41" s="331" t="s">
        <v>191</v>
      </c>
      <c r="B41" s="246" t="s">
        <v>192</v>
      </c>
      <c r="C41" s="289">
        <f>SUMPRODUCT(('Diário 1º PA'!$E$4:$E$2007='Analítico Cp.'!$B41)*('Diário 1º PA'!$C$4:$C$2007&gt;=C$4)*('Diário 1º PA'!$C$4:$C$2007&lt;=EOMONTH(C$4,0))*('Diário 1º PA'!$F$4:$F$2007))
+SUMPRODUCT(('Diário 2º PA'!$E$4:$E$1978='Analítico Cp.'!$B41)*('Diário 2º PA'!$C$4:$C$1978&gt;=C$4)*('Diário 2º PA'!$C$4:$C$1978&lt;=EOMONTH(C$4,0))*('Diário 2º PA'!$F$4:$F$1978))
+SUMPRODUCT(('Diário 3º PA'!$E$4:$E$1994='Analítico Cp.'!$B41)*('Diário 3º PA'!$C$4:$C$1994&gt;=C$4)*('Diário 3º PA'!$C$4:$C$1994&lt;=EOMONTH(C$4,0))*('Diário 3º PA'!$F$4:$F$1994))
+SUMPRODUCT(('Diário 4º PA'!$E$4:$E$2000='Analítico Cp.'!$B41)*('Diário 4º PA'!$C$4:$C$2000&gt;=C$4)*('Diário 4º PA'!$C$4:$C$2000&lt;=EOMONTH(C$4,0))*('Diário 4º PA'!$F$4:$F$2000))
+SUMPRODUCT(('Comp.'!$D$5:$D$485=$B41)*('Comp.'!$B$5:$B$485&gt;=C$4)*('Comp.'!$B$5:$B$485&lt;=EOMONTH(C$4,0))*('Comp.'!$E$5:$E$485))</f>
        <v>0</v>
      </c>
      <c r="D41" s="289">
        <f>SUMPRODUCT(('Diário 1º PA'!$E$4:$E$2007='Analítico Cp.'!$B41)*('Diário 1º PA'!$C$4:$C$2007&gt;=D$4)*('Diário 1º PA'!$C$4:$C$2007&lt;=EOMONTH(D$4,0))*('Diário 1º PA'!$F$4:$F$2007))
+SUMPRODUCT(('Diário 2º PA'!$E$4:$E$1978='Analítico Cp.'!$B41)*('Diário 2º PA'!$C$4:$C$1978&gt;=D$4)*('Diário 2º PA'!$C$4:$C$1978&lt;=EOMONTH(D$4,0))*('Diário 2º PA'!$F$4:$F$1978))
+SUMPRODUCT(('Diário 3º PA'!$E$4:$E$1994='Analítico Cp.'!$B41)*('Diário 3º PA'!$C$4:$C$1994&gt;=D$4)*('Diário 3º PA'!$C$4:$C$1994&lt;=EOMONTH(D$4,0))*('Diário 3º PA'!$F$4:$F$1994))
+SUMPRODUCT(('Diário 4º PA'!$E$4:$E$2000='Analítico Cp.'!$B41)*('Diário 4º PA'!$C$4:$C$2000&gt;=D$4)*('Diário 4º PA'!$C$4:$C$2000&lt;=EOMONTH(D$4,0))*('Diário 4º PA'!$F$4:$F$2000))
+SUMPRODUCT(('Comp.'!$D$5:$D$485=$B41)*('Comp.'!$B$5:$B$485&gt;=D$4)*('Comp.'!$B$5:$B$485&lt;=EOMONTH(D$4,0))*('Comp.'!$E$5:$E$485))</f>
        <v>1460.37</v>
      </c>
      <c r="E41" s="289">
        <f>SUMPRODUCT(('Diário 1º PA'!$E$4:$E$2007='Analítico Cp.'!$B41)*('Diário 1º PA'!$C$4:$C$2007&gt;=E$4)*('Diário 1º PA'!$C$4:$C$2007&lt;=EOMONTH(E$4,0))*('Diário 1º PA'!$F$4:$F$2007))
+SUMPRODUCT(('Diário 2º PA'!$E$4:$E$1978='Analítico Cp.'!$B41)*('Diário 2º PA'!$C$4:$C$1978&gt;=E$4)*('Diário 2º PA'!$C$4:$C$1978&lt;=EOMONTH(E$4,0))*('Diário 2º PA'!$F$4:$F$1978))
+SUMPRODUCT(('Diário 3º PA'!$E$4:$E$1994='Analítico Cp.'!$B41)*('Diário 3º PA'!$C$4:$C$1994&gt;=E$4)*('Diário 3º PA'!$C$4:$C$1994&lt;=EOMONTH(E$4,0))*('Diário 3º PA'!$F$4:$F$1994))
+SUMPRODUCT(('Diário 4º PA'!$E$4:$E$2000='Analítico Cp.'!$B41)*('Diário 4º PA'!$C$4:$C$2000&gt;=E$4)*('Diário 4º PA'!$C$4:$C$2000&lt;=EOMONTH(E$4,0))*('Diário 4º PA'!$F$4:$F$2000))
+SUMPRODUCT(('Comp.'!$D$5:$D$485=$B41)*('Comp.'!$B$5:$B$485&gt;=E$4)*('Comp.'!$B$5:$B$485&lt;=EOMONTH(E$4,0))*('Comp.'!$E$5:$E$485))</f>
        <v>-1460.37</v>
      </c>
      <c r="F41" s="289">
        <f>SUMPRODUCT(('Diário 1º PA'!$E$4:$E$2007='Analítico Cp.'!$B41)*('Diário 1º PA'!$C$4:$C$2007&gt;=F$4)*('Diário 1º PA'!$C$4:$C$2007&lt;=EOMONTH(F$4,0))*('Diário 1º PA'!$F$4:$F$2007))
+SUMPRODUCT(('Diário 2º PA'!$E$4:$E$1978='Analítico Cp.'!$B41)*('Diário 2º PA'!$C$4:$C$1978&gt;=F$4)*('Diário 2º PA'!$C$4:$C$1978&lt;=EOMONTH(F$4,0))*('Diário 2º PA'!$F$4:$F$1978))
+SUMPRODUCT(('Diário 3º PA'!$E$4:$E$1994='Analítico Cp.'!$B41)*('Diário 3º PA'!$C$4:$C$1994&gt;=F$4)*('Diário 3º PA'!$C$4:$C$1994&lt;=EOMONTH(F$4,0))*('Diário 3º PA'!$F$4:$F$1994))
+SUMPRODUCT(('Diário 4º PA'!$E$4:$E$2000='Analítico Cp.'!$B41)*('Diário 4º PA'!$C$4:$C$2000&gt;=F$4)*('Diário 4º PA'!$C$4:$C$2000&lt;=EOMONTH(F$4,0))*('Diário 4º PA'!$F$4:$F$2000))
+SUMPRODUCT(('Comp.'!$D$5:$D$485=$B41)*('Comp.'!$B$5:$B$485&gt;=F$4)*('Comp.'!$B$5:$B$485&lt;=EOMONTH(F$4,0))*('Comp.'!$E$5:$E$485))</f>
        <v>0</v>
      </c>
      <c r="G41" s="289">
        <f>SUMPRODUCT(('Diário 1º PA'!$E$4:$E$2007='Analítico Cp.'!$B41)*('Diário 1º PA'!$C$4:$C$2007&gt;=G$4)*('Diário 1º PA'!$C$4:$C$2007&lt;=EOMONTH(G$4,0))*('Diário 1º PA'!$F$4:$F$2007))
+SUMPRODUCT(('Diário 2º PA'!$E$4:$E$1978='Analítico Cp.'!$B41)*('Diário 2º PA'!$C$4:$C$1978&gt;=G$4)*('Diário 2º PA'!$C$4:$C$1978&lt;=EOMONTH(G$4,0))*('Diário 2º PA'!$F$4:$F$1978))
+SUMPRODUCT(('Diário 3º PA'!$E$4:$E$1994='Analítico Cp.'!$B41)*('Diário 3º PA'!$C$4:$C$1994&gt;=G$4)*('Diário 3º PA'!$C$4:$C$1994&lt;=EOMONTH(G$4,0))*('Diário 3º PA'!$F$4:$F$1994))
+SUMPRODUCT(('Diário 4º PA'!$E$4:$E$2000='Analítico Cp.'!$B41)*('Diário 4º PA'!$C$4:$C$2000&gt;=G$4)*('Diário 4º PA'!$C$4:$C$2000&lt;=EOMONTH(G$4,0))*('Diário 4º PA'!$F$4:$F$2000))
+SUMPRODUCT(('Comp.'!$D$5:$D$485=$B41)*('Comp.'!$B$5:$B$485&gt;=G$4)*('Comp.'!$B$5:$B$485&lt;=EOMONTH(G$4,0))*('Comp.'!$E$5:$E$485))</f>
        <v>7732.57</v>
      </c>
      <c r="H41" s="289">
        <f>SUMPRODUCT(('Diário 1º PA'!$E$4:$E$2007='Analítico Cp.'!$B41)*('Diário 1º PA'!$C$4:$C$2007&gt;=H$4)*('Diário 1º PA'!$C$4:$C$2007&lt;=EOMONTH(H$4,0))*('Diário 1º PA'!$F$4:$F$2007))
+SUMPRODUCT(('Diário 2º PA'!$E$4:$E$1978='Analítico Cp.'!$B41)*('Diário 2º PA'!$C$4:$C$1978&gt;=H$4)*('Diário 2º PA'!$C$4:$C$1978&lt;=EOMONTH(H$4,0))*('Diário 2º PA'!$F$4:$F$1978))
+SUMPRODUCT(('Diário 3º PA'!$E$4:$E$1994='Analítico Cp.'!$B41)*('Diário 3º PA'!$C$4:$C$1994&gt;=H$4)*('Diário 3º PA'!$C$4:$C$1994&lt;=EOMONTH(H$4,0))*('Diário 3º PA'!$F$4:$F$1994))
+SUMPRODUCT(('Diário 4º PA'!$E$4:$E$2000='Analítico Cp.'!$B41)*('Diário 4º PA'!$C$4:$C$2000&gt;=H$4)*('Diário 4º PA'!$C$4:$C$2000&lt;=EOMONTH(H$4,0))*('Diário 4º PA'!$F$4:$F$2000))
+SUMPRODUCT(('Comp.'!$D$5:$D$485=$B41)*('Comp.'!$B$5:$B$485&gt;=H$4)*('Comp.'!$B$5:$B$485&lt;=EOMONTH(H$4,0))*('Comp.'!$E$5:$E$485))</f>
        <v>400</v>
      </c>
      <c r="I41" s="289">
        <f>SUMPRODUCT(('Diário 1º PA'!$E$4:$E$2007='Analítico Cp.'!$B41)*('Diário 1º PA'!$C$4:$C$2007&gt;=I$4)*('Diário 1º PA'!$C$4:$C$2007&lt;=EOMONTH(I$4,0))*('Diário 1º PA'!$F$4:$F$2007))
+SUMPRODUCT(('Diário 2º PA'!$E$4:$E$1978='Analítico Cp.'!$B41)*('Diário 2º PA'!$C$4:$C$1978&gt;=I$4)*('Diário 2º PA'!$C$4:$C$1978&lt;=EOMONTH(I$4,0))*('Diário 2º PA'!$F$4:$F$1978))
+SUMPRODUCT(('Diário 3º PA'!$E$4:$E$1994='Analítico Cp.'!$B41)*('Diário 3º PA'!$C$4:$C$1994&gt;=I$4)*('Diário 3º PA'!$C$4:$C$1994&lt;=EOMONTH(I$4,0))*('Diário 3º PA'!$F$4:$F$1994))
+SUMPRODUCT(('Diário 4º PA'!$E$4:$E$2000='Analítico Cp.'!$B41)*('Diário 4º PA'!$C$4:$C$2000&gt;=I$4)*('Diário 4º PA'!$C$4:$C$2000&lt;=EOMONTH(I$4,0))*('Diário 4º PA'!$F$4:$F$2000))
+SUMPRODUCT(('Comp.'!$D$5:$D$485=$B41)*('Comp.'!$B$5:$B$485&gt;=I$4)*('Comp.'!$B$5:$B$485&lt;=EOMONTH(I$4,0))*('Comp.'!$E$5:$E$485))</f>
        <v>73623.290000000008</v>
      </c>
      <c r="J41" s="289">
        <f>SUMPRODUCT(('Diário 1º PA'!$E$4:$E$2007='Analítico Cp.'!$B41)*('Diário 1º PA'!$C$4:$C$2007&gt;=J$4)*('Diário 1º PA'!$C$4:$C$2007&lt;=EOMONTH(J$4,0))*('Diário 1º PA'!$F$4:$F$2007))
+SUMPRODUCT(('Diário 2º PA'!$E$4:$E$1978='Analítico Cp.'!$B41)*('Diário 2º PA'!$C$4:$C$1978&gt;=J$4)*('Diário 2º PA'!$C$4:$C$1978&lt;=EOMONTH(J$4,0))*('Diário 2º PA'!$F$4:$F$1978))
+SUMPRODUCT(('Diário 3º PA'!$E$4:$E$1994='Analítico Cp.'!$B41)*('Diário 3º PA'!$C$4:$C$1994&gt;=J$4)*('Diário 3º PA'!$C$4:$C$1994&lt;=EOMONTH(J$4,0))*('Diário 3º PA'!$F$4:$F$1994))
+SUMPRODUCT(('Diário 4º PA'!$E$4:$E$2000='Analítico Cp.'!$B41)*('Diário 4º PA'!$C$4:$C$2000&gt;=J$4)*('Diário 4º PA'!$C$4:$C$2000&lt;=EOMONTH(J$4,0))*('Diário 4º PA'!$F$4:$F$2000))
+SUMPRODUCT(('Comp.'!$D$5:$D$485=$B41)*('Comp.'!$B$5:$B$485&gt;=J$4)*('Comp.'!$B$5:$B$485&lt;=EOMONTH(J$4,0))*('Comp.'!$E$5:$E$485))</f>
        <v>0</v>
      </c>
      <c r="K41" s="289">
        <f>SUMPRODUCT(('Diário 1º PA'!$E$4:$E$2007='Analítico Cp.'!$B41)*('Diário 1º PA'!$C$4:$C$2007&gt;=K$4)*('Diário 1º PA'!$C$4:$C$2007&lt;=EOMONTH(K$4,0))*('Diário 1º PA'!$F$4:$F$2007))
+SUMPRODUCT(('Diário 2º PA'!$E$4:$E$1978='Analítico Cp.'!$B41)*('Diário 2º PA'!$C$4:$C$1978&gt;=K$4)*('Diário 2º PA'!$C$4:$C$1978&lt;=EOMONTH(K$4,0))*('Diário 2º PA'!$F$4:$F$1978))
+SUMPRODUCT(('Diário 3º PA'!$E$4:$E$1994='Analítico Cp.'!$B41)*('Diário 3º PA'!$C$4:$C$1994&gt;=K$4)*('Diário 3º PA'!$C$4:$C$1994&lt;=EOMONTH(K$4,0))*('Diário 3º PA'!$F$4:$F$1994))
+SUMPRODUCT(('Diário 4º PA'!$E$4:$E$2000='Analítico Cp.'!$B41)*('Diário 4º PA'!$C$4:$C$2000&gt;=K$4)*('Diário 4º PA'!$C$4:$C$2000&lt;=EOMONTH(K$4,0))*('Diário 4º PA'!$F$4:$F$2000))
+SUMPRODUCT(('Comp.'!$D$5:$D$485=$B41)*('Comp.'!$B$5:$B$485&gt;=K$4)*('Comp.'!$B$5:$B$485&lt;=EOMONTH(K$4,0))*('Comp.'!$E$5:$E$485))</f>
        <v>0</v>
      </c>
      <c r="L41" s="289">
        <f>SUMPRODUCT(('Diário 1º PA'!$E$4:$E$2007='Analítico Cp.'!$B41)*('Diário 1º PA'!$C$4:$C$2007&gt;=L$4)*('Diário 1º PA'!$C$4:$C$2007&lt;=EOMONTH(L$4,0))*('Diário 1º PA'!$F$4:$F$2007))
+SUMPRODUCT(('Diário 2º PA'!$E$4:$E$1978='Analítico Cp.'!$B41)*('Diário 2º PA'!$C$4:$C$1978&gt;=L$4)*('Diário 2º PA'!$C$4:$C$1978&lt;=EOMONTH(L$4,0))*('Diário 2º PA'!$F$4:$F$1978))
+SUMPRODUCT(('Diário 3º PA'!$E$4:$E$1994='Analítico Cp.'!$B41)*('Diário 3º PA'!$C$4:$C$1994&gt;=L$4)*('Diário 3º PA'!$C$4:$C$1994&lt;=EOMONTH(L$4,0))*('Diário 3º PA'!$F$4:$F$1994))
+SUMPRODUCT(('Diário 4º PA'!$E$4:$E$2000='Analítico Cp.'!$B41)*('Diário 4º PA'!$C$4:$C$2000&gt;=L$4)*('Diário 4º PA'!$C$4:$C$2000&lt;=EOMONTH(L$4,0))*('Diário 4º PA'!$F$4:$F$2000))
+SUMPRODUCT(('Comp.'!$D$5:$D$485=$B41)*('Comp.'!$B$5:$B$485&gt;=L$4)*('Comp.'!$B$5:$B$485&lt;=EOMONTH(L$4,0))*('Comp.'!$E$5:$E$485))</f>
        <v>0</v>
      </c>
      <c r="M41" s="289">
        <f>SUMPRODUCT(('Diário 1º PA'!$E$4:$E$2007='Analítico Cp.'!$B41)*('Diário 1º PA'!$C$4:$C$2007&gt;=M$4)*('Diário 1º PA'!$C$4:$C$2007&lt;=EOMONTH(M$4,0))*('Diário 1º PA'!$F$4:$F$2007))
+SUMPRODUCT(('Diário 2º PA'!$E$4:$E$1978='Analítico Cp.'!$B41)*('Diário 2º PA'!$C$4:$C$1978&gt;=M$4)*('Diário 2º PA'!$C$4:$C$1978&lt;=EOMONTH(M$4,0))*('Diário 2º PA'!$F$4:$F$1978))
+SUMPRODUCT(('Diário 3º PA'!$E$4:$E$1994='Analítico Cp.'!$B41)*('Diário 3º PA'!$C$4:$C$1994&gt;=M$4)*('Diário 3º PA'!$C$4:$C$1994&lt;=EOMONTH(M$4,0))*('Diário 3º PA'!$F$4:$F$1994))
+SUMPRODUCT(('Diário 4º PA'!$E$4:$E$2000='Analítico Cp.'!$B41)*('Diário 4º PA'!$C$4:$C$2000&gt;=M$4)*('Diário 4º PA'!$C$4:$C$2000&lt;=EOMONTH(M$4,0))*('Diário 4º PA'!$F$4:$F$2000))
+SUMPRODUCT(('Comp.'!$D$5:$D$485=$B41)*('Comp.'!$B$5:$B$485&gt;=M$4)*('Comp.'!$B$5:$B$485&lt;=EOMONTH(M$4,0))*('Comp.'!$E$5:$E$485))</f>
        <v>0</v>
      </c>
      <c r="N41" s="289">
        <f>SUMPRODUCT(('Diário 1º PA'!$E$4:$E$2007='Analítico Cp.'!$B41)*('Diário 1º PA'!$C$4:$C$2007&gt;=N$4)*('Diário 1º PA'!$C$4:$C$2007&lt;=EOMONTH(N$4,0))*('Diário 1º PA'!$F$4:$F$2007))
+SUMPRODUCT(('Diário 2º PA'!$E$4:$E$1978='Analítico Cp.'!$B41)*('Diário 2º PA'!$C$4:$C$1978&gt;=N$4)*('Diário 2º PA'!$C$4:$C$1978&lt;=EOMONTH(N$4,0))*('Diário 2º PA'!$F$4:$F$1978))
+SUMPRODUCT(('Diário 3º PA'!$E$4:$E$1994='Analítico Cp.'!$B41)*('Diário 3º PA'!$C$4:$C$1994&gt;=N$4)*('Diário 3º PA'!$C$4:$C$1994&lt;=EOMONTH(N$4,0))*('Diário 3º PA'!$F$4:$F$1994))
+SUMPRODUCT(('Diário 4º PA'!$E$4:$E$2000='Analítico Cp.'!$B41)*('Diário 4º PA'!$C$4:$C$2000&gt;=N$4)*('Diário 4º PA'!$C$4:$C$2000&lt;=EOMONTH(N$4,0))*('Diário 4º PA'!$F$4:$F$2000))
+SUMPRODUCT(('Comp.'!$D$5:$D$485=$B41)*('Comp.'!$B$5:$B$485&gt;=N$4)*('Comp.'!$B$5:$B$485&lt;=EOMONTH(N$4,0))*('Comp.'!$E$5:$E$485))</f>
        <v>0</v>
      </c>
      <c r="O41" s="315">
        <f t="shared" si="12"/>
        <v>81755.860000000015</v>
      </c>
      <c r="P41" s="316">
        <f t="shared" si="13"/>
        <v>3.5920514399279766E-3</v>
      </c>
      <c r="Q41" s="295"/>
      <c r="R41" s="295"/>
      <c r="S41" s="295"/>
      <c r="T41" s="295"/>
      <c r="U41" s="295"/>
      <c r="V41" s="295"/>
      <c r="W41" s="295"/>
      <c r="X41" s="295"/>
      <c r="Y41" s="295"/>
      <c r="Z41" s="295"/>
    </row>
    <row r="42" spans="1:26" ht="23.25" customHeight="1" x14ac:dyDescent="0.25">
      <c r="A42" s="331" t="s">
        <v>193</v>
      </c>
      <c r="B42" s="246" t="s">
        <v>194</v>
      </c>
      <c r="C42" s="289">
        <f>SUMPRODUCT(('Diário 1º PA'!$E$4:$E$2007='Analítico Cp.'!$B42)*('Diário 1º PA'!$C$4:$C$2007&gt;=C$4)*('Diário 1º PA'!$C$4:$C$2007&lt;=EOMONTH(C$4,0))*('Diário 1º PA'!$F$4:$F$2007))
+SUMPRODUCT(('Diário 2º PA'!$E$4:$E$1978='Analítico Cp.'!$B42)*('Diário 2º PA'!$C$4:$C$1978&gt;=C$4)*('Diário 2º PA'!$C$4:$C$1978&lt;=EOMONTH(C$4,0))*('Diário 2º PA'!$F$4:$F$1978))
+SUMPRODUCT(('Diário 3º PA'!$E$4:$E$1994='Analítico Cp.'!$B42)*('Diário 3º PA'!$C$4:$C$1994&gt;=C$4)*('Diário 3º PA'!$C$4:$C$1994&lt;=EOMONTH(C$4,0))*('Diário 3º PA'!$F$4:$F$1994))
+SUMPRODUCT(('Diário 4º PA'!$E$4:$E$2000='Analítico Cp.'!$B42)*('Diário 4º PA'!$C$4:$C$2000&gt;=C$4)*('Diário 4º PA'!$C$4:$C$2000&lt;=EOMONTH(C$4,0))*('Diário 4º PA'!$F$4:$F$2000))
+SUMPRODUCT(('Comp.'!$D$5:$D$485=$B42)*('Comp.'!$B$5:$B$485&gt;=C$4)*('Comp.'!$B$5:$B$485&lt;=EOMONTH(C$4,0))*('Comp.'!$E$5:$E$485))</f>
        <v>0</v>
      </c>
      <c r="D42" s="289">
        <f>SUMPRODUCT(('Diário 1º PA'!$E$4:$E$2007='Analítico Cp.'!$B42)*('Diário 1º PA'!$C$4:$C$2007&gt;=D$4)*('Diário 1º PA'!$C$4:$C$2007&lt;=EOMONTH(D$4,0))*('Diário 1º PA'!$F$4:$F$2007))
+SUMPRODUCT(('Diário 2º PA'!$E$4:$E$1978='Analítico Cp.'!$B42)*('Diário 2º PA'!$C$4:$C$1978&gt;=D$4)*('Diário 2º PA'!$C$4:$C$1978&lt;=EOMONTH(D$4,0))*('Diário 2º PA'!$F$4:$F$1978))
+SUMPRODUCT(('Diário 3º PA'!$E$4:$E$1994='Analítico Cp.'!$B42)*('Diário 3º PA'!$C$4:$C$1994&gt;=D$4)*('Diário 3º PA'!$C$4:$C$1994&lt;=EOMONTH(D$4,0))*('Diário 3º PA'!$F$4:$F$1994))
+SUMPRODUCT(('Diário 4º PA'!$E$4:$E$2000='Analítico Cp.'!$B42)*('Diário 4º PA'!$C$4:$C$2000&gt;=D$4)*('Diário 4º PA'!$C$4:$C$2000&lt;=EOMONTH(D$4,0))*('Diário 4º PA'!$F$4:$F$2000))
+SUMPRODUCT(('Comp.'!$D$5:$D$485=$B42)*('Comp.'!$B$5:$B$485&gt;=D$4)*('Comp.'!$B$5:$B$485&lt;=EOMONTH(D$4,0))*('Comp.'!$E$5:$E$485))</f>
        <v>0</v>
      </c>
      <c r="E42" s="289">
        <f>SUMPRODUCT(('Diário 1º PA'!$E$4:$E$2007='Analítico Cp.'!$B42)*('Diário 1º PA'!$C$4:$C$2007&gt;=E$4)*('Diário 1º PA'!$C$4:$C$2007&lt;=EOMONTH(E$4,0))*('Diário 1º PA'!$F$4:$F$2007))
+SUMPRODUCT(('Diário 2º PA'!$E$4:$E$1978='Analítico Cp.'!$B42)*('Diário 2º PA'!$C$4:$C$1978&gt;=E$4)*('Diário 2º PA'!$C$4:$C$1978&lt;=EOMONTH(E$4,0))*('Diário 2º PA'!$F$4:$F$1978))
+SUMPRODUCT(('Diário 3º PA'!$E$4:$E$1994='Analítico Cp.'!$B42)*('Diário 3º PA'!$C$4:$C$1994&gt;=E$4)*('Diário 3º PA'!$C$4:$C$1994&lt;=EOMONTH(E$4,0))*('Diário 3º PA'!$F$4:$F$1994))
+SUMPRODUCT(('Diário 4º PA'!$E$4:$E$2000='Analítico Cp.'!$B42)*('Diário 4º PA'!$C$4:$C$2000&gt;=E$4)*('Diário 4º PA'!$C$4:$C$2000&lt;=EOMONTH(E$4,0))*('Diário 4º PA'!$F$4:$F$2000))
+SUMPRODUCT(('Comp.'!$D$5:$D$485=$B42)*('Comp.'!$B$5:$B$485&gt;=E$4)*('Comp.'!$B$5:$B$485&lt;=EOMONTH(E$4,0))*('Comp.'!$E$5:$E$485))</f>
        <v>0</v>
      </c>
      <c r="F42" s="289">
        <f>SUMPRODUCT(('Diário 1º PA'!$E$4:$E$2007='Analítico Cp.'!$B42)*('Diário 1º PA'!$C$4:$C$2007&gt;=F$4)*('Diário 1º PA'!$C$4:$C$2007&lt;=EOMONTH(F$4,0))*('Diário 1º PA'!$F$4:$F$2007))
+SUMPRODUCT(('Diário 2º PA'!$E$4:$E$1978='Analítico Cp.'!$B42)*('Diário 2º PA'!$C$4:$C$1978&gt;=F$4)*('Diário 2º PA'!$C$4:$C$1978&lt;=EOMONTH(F$4,0))*('Diário 2º PA'!$F$4:$F$1978))
+SUMPRODUCT(('Diário 3º PA'!$E$4:$E$1994='Analítico Cp.'!$B42)*('Diário 3º PA'!$C$4:$C$1994&gt;=F$4)*('Diário 3º PA'!$C$4:$C$1994&lt;=EOMONTH(F$4,0))*('Diário 3º PA'!$F$4:$F$1994))
+SUMPRODUCT(('Diário 4º PA'!$E$4:$E$2000='Analítico Cp.'!$B42)*('Diário 4º PA'!$C$4:$C$2000&gt;=F$4)*('Diário 4º PA'!$C$4:$C$2000&lt;=EOMONTH(F$4,0))*('Diário 4º PA'!$F$4:$F$2000))
+SUMPRODUCT(('Comp.'!$D$5:$D$485=$B42)*('Comp.'!$B$5:$B$485&gt;=F$4)*('Comp.'!$B$5:$B$485&lt;=EOMONTH(F$4,0))*('Comp.'!$E$5:$E$485))</f>
        <v>0</v>
      </c>
      <c r="G42" s="289">
        <f>SUMPRODUCT(('Diário 1º PA'!$E$4:$E$2007='Analítico Cp.'!$B42)*('Diário 1º PA'!$C$4:$C$2007&gt;=G$4)*('Diário 1º PA'!$C$4:$C$2007&lt;=EOMONTH(G$4,0))*('Diário 1º PA'!$F$4:$F$2007))
+SUMPRODUCT(('Diário 2º PA'!$E$4:$E$1978='Analítico Cp.'!$B42)*('Diário 2º PA'!$C$4:$C$1978&gt;=G$4)*('Diário 2º PA'!$C$4:$C$1978&lt;=EOMONTH(G$4,0))*('Diário 2º PA'!$F$4:$F$1978))
+SUMPRODUCT(('Diário 3º PA'!$E$4:$E$1994='Analítico Cp.'!$B42)*('Diário 3º PA'!$C$4:$C$1994&gt;=G$4)*('Diário 3º PA'!$C$4:$C$1994&lt;=EOMONTH(G$4,0))*('Diário 3º PA'!$F$4:$F$1994))
+SUMPRODUCT(('Diário 4º PA'!$E$4:$E$2000='Analítico Cp.'!$B42)*('Diário 4º PA'!$C$4:$C$2000&gt;=G$4)*('Diário 4º PA'!$C$4:$C$2000&lt;=EOMONTH(G$4,0))*('Diário 4º PA'!$F$4:$F$2000))
+SUMPRODUCT(('Comp.'!$D$5:$D$485=$B42)*('Comp.'!$B$5:$B$485&gt;=G$4)*('Comp.'!$B$5:$B$485&lt;=EOMONTH(G$4,0))*('Comp.'!$E$5:$E$485))</f>
        <v>0</v>
      </c>
      <c r="H42" s="289">
        <f>SUMPRODUCT(('Diário 1º PA'!$E$4:$E$2007='Analítico Cp.'!$B42)*('Diário 1º PA'!$C$4:$C$2007&gt;=H$4)*('Diário 1º PA'!$C$4:$C$2007&lt;=EOMONTH(H$4,0))*('Diário 1º PA'!$F$4:$F$2007))
+SUMPRODUCT(('Diário 2º PA'!$E$4:$E$1978='Analítico Cp.'!$B42)*('Diário 2º PA'!$C$4:$C$1978&gt;=H$4)*('Diário 2º PA'!$C$4:$C$1978&lt;=EOMONTH(H$4,0))*('Diário 2º PA'!$F$4:$F$1978))
+SUMPRODUCT(('Diário 3º PA'!$E$4:$E$1994='Analítico Cp.'!$B42)*('Diário 3º PA'!$C$4:$C$1994&gt;=H$4)*('Diário 3º PA'!$C$4:$C$1994&lt;=EOMONTH(H$4,0))*('Diário 3º PA'!$F$4:$F$1994))
+SUMPRODUCT(('Diário 4º PA'!$E$4:$E$2000='Analítico Cp.'!$B42)*('Diário 4º PA'!$C$4:$C$2000&gt;=H$4)*('Diário 4º PA'!$C$4:$C$2000&lt;=EOMONTH(H$4,0))*('Diário 4º PA'!$F$4:$F$2000))
+SUMPRODUCT(('Comp.'!$D$5:$D$485=$B42)*('Comp.'!$B$5:$B$485&gt;=H$4)*('Comp.'!$B$5:$B$485&lt;=EOMONTH(H$4,0))*('Comp.'!$E$5:$E$485))</f>
        <v>22745.48</v>
      </c>
      <c r="I42" s="289">
        <f>SUMPRODUCT(('Diário 1º PA'!$E$4:$E$2007='Analítico Cp.'!$B42)*('Diário 1º PA'!$C$4:$C$2007&gt;=I$4)*('Diário 1º PA'!$C$4:$C$2007&lt;=EOMONTH(I$4,0))*('Diário 1º PA'!$F$4:$F$2007))
+SUMPRODUCT(('Diário 2º PA'!$E$4:$E$1978='Analítico Cp.'!$B42)*('Diário 2º PA'!$C$4:$C$1978&gt;=I$4)*('Diário 2º PA'!$C$4:$C$1978&lt;=EOMONTH(I$4,0))*('Diário 2º PA'!$F$4:$F$1978))
+SUMPRODUCT(('Diário 3º PA'!$E$4:$E$1994='Analítico Cp.'!$B42)*('Diário 3º PA'!$C$4:$C$1994&gt;=I$4)*('Diário 3º PA'!$C$4:$C$1994&lt;=EOMONTH(I$4,0))*('Diário 3º PA'!$F$4:$F$1994))
+SUMPRODUCT(('Diário 4º PA'!$E$4:$E$2000='Analítico Cp.'!$B42)*('Diário 4º PA'!$C$4:$C$2000&gt;=I$4)*('Diário 4º PA'!$C$4:$C$2000&lt;=EOMONTH(I$4,0))*('Diário 4º PA'!$F$4:$F$2000))
+SUMPRODUCT(('Comp.'!$D$5:$D$485=$B42)*('Comp.'!$B$5:$B$485&gt;=I$4)*('Comp.'!$B$5:$B$485&lt;=EOMONTH(I$4,0))*('Comp.'!$E$5:$E$485))</f>
        <v>0</v>
      </c>
      <c r="J42" s="289">
        <f>SUMPRODUCT(('Diário 1º PA'!$E$4:$E$2007='Analítico Cp.'!$B42)*('Diário 1º PA'!$C$4:$C$2007&gt;=J$4)*('Diário 1º PA'!$C$4:$C$2007&lt;=EOMONTH(J$4,0))*('Diário 1º PA'!$F$4:$F$2007))
+SUMPRODUCT(('Diário 2º PA'!$E$4:$E$1978='Analítico Cp.'!$B42)*('Diário 2º PA'!$C$4:$C$1978&gt;=J$4)*('Diário 2º PA'!$C$4:$C$1978&lt;=EOMONTH(J$4,0))*('Diário 2º PA'!$F$4:$F$1978))
+SUMPRODUCT(('Diário 3º PA'!$E$4:$E$1994='Analítico Cp.'!$B42)*('Diário 3º PA'!$C$4:$C$1994&gt;=J$4)*('Diário 3º PA'!$C$4:$C$1994&lt;=EOMONTH(J$4,0))*('Diário 3º PA'!$F$4:$F$1994))
+SUMPRODUCT(('Diário 4º PA'!$E$4:$E$2000='Analítico Cp.'!$B42)*('Diário 4º PA'!$C$4:$C$2000&gt;=J$4)*('Diário 4º PA'!$C$4:$C$2000&lt;=EOMONTH(J$4,0))*('Diário 4º PA'!$F$4:$F$2000))
+SUMPRODUCT(('Comp.'!$D$5:$D$485=$B42)*('Comp.'!$B$5:$B$485&gt;=J$4)*('Comp.'!$B$5:$B$485&lt;=EOMONTH(J$4,0))*('Comp.'!$E$5:$E$485))</f>
        <v>0</v>
      </c>
      <c r="K42" s="289">
        <f>SUMPRODUCT(('Diário 1º PA'!$E$4:$E$2007='Analítico Cp.'!$B42)*('Diário 1º PA'!$C$4:$C$2007&gt;=K$4)*('Diário 1º PA'!$C$4:$C$2007&lt;=EOMONTH(K$4,0))*('Diário 1º PA'!$F$4:$F$2007))
+SUMPRODUCT(('Diário 2º PA'!$E$4:$E$1978='Analítico Cp.'!$B42)*('Diário 2º PA'!$C$4:$C$1978&gt;=K$4)*('Diário 2º PA'!$C$4:$C$1978&lt;=EOMONTH(K$4,0))*('Diário 2º PA'!$F$4:$F$1978))
+SUMPRODUCT(('Diário 3º PA'!$E$4:$E$1994='Analítico Cp.'!$B42)*('Diário 3º PA'!$C$4:$C$1994&gt;=K$4)*('Diário 3º PA'!$C$4:$C$1994&lt;=EOMONTH(K$4,0))*('Diário 3º PA'!$F$4:$F$1994))
+SUMPRODUCT(('Diário 4º PA'!$E$4:$E$2000='Analítico Cp.'!$B42)*('Diário 4º PA'!$C$4:$C$2000&gt;=K$4)*('Diário 4º PA'!$C$4:$C$2000&lt;=EOMONTH(K$4,0))*('Diário 4º PA'!$F$4:$F$2000))
+SUMPRODUCT(('Comp.'!$D$5:$D$485=$B42)*('Comp.'!$B$5:$B$485&gt;=K$4)*('Comp.'!$B$5:$B$485&lt;=EOMONTH(K$4,0))*('Comp.'!$E$5:$E$485))</f>
        <v>0</v>
      </c>
      <c r="L42" s="289">
        <f>SUMPRODUCT(('Diário 1º PA'!$E$4:$E$2007='Analítico Cp.'!$B42)*('Diário 1º PA'!$C$4:$C$2007&gt;=L$4)*('Diário 1º PA'!$C$4:$C$2007&lt;=EOMONTH(L$4,0))*('Diário 1º PA'!$F$4:$F$2007))
+SUMPRODUCT(('Diário 2º PA'!$E$4:$E$1978='Analítico Cp.'!$B42)*('Diário 2º PA'!$C$4:$C$1978&gt;=L$4)*('Diário 2º PA'!$C$4:$C$1978&lt;=EOMONTH(L$4,0))*('Diário 2º PA'!$F$4:$F$1978))
+SUMPRODUCT(('Diário 3º PA'!$E$4:$E$1994='Analítico Cp.'!$B42)*('Diário 3º PA'!$C$4:$C$1994&gt;=L$4)*('Diário 3º PA'!$C$4:$C$1994&lt;=EOMONTH(L$4,0))*('Diário 3º PA'!$F$4:$F$1994))
+SUMPRODUCT(('Diário 4º PA'!$E$4:$E$2000='Analítico Cp.'!$B42)*('Diário 4º PA'!$C$4:$C$2000&gt;=L$4)*('Diário 4º PA'!$C$4:$C$2000&lt;=EOMONTH(L$4,0))*('Diário 4º PA'!$F$4:$F$2000))
+SUMPRODUCT(('Comp.'!$D$5:$D$485=$B42)*('Comp.'!$B$5:$B$485&gt;=L$4)*('Comp.'!$B$5:$B$485&lt;=EOMONTH(L$4,0))*('Comp.'!$E$5:$E$485))</f>
        <v>0</v>
      </c>
      <c r="M42" s="289">
        <f>SUMPRODUCT(('Diário 1º PA'!$E$4:$E$2007='Analítico Cp.'!$B42)*('Diário 1º PA'!$C$4:$C$2007&gt;=M$4)*('Diário 1º PA'!$C$4:$C$2007&lt;=EOMONTH(M$4,0))*('Diário 1º PA'!$F$4:$F$2007))
+SUMPRODUCT(('Diário 2º PA'!$E$4:$E$1978='Analítico Cp.'!$B42)*('Diário 2º PA'!$C$4:$C$1978&gt;=M$4)*('Diário 2º PA'!$C$4:$C$1978&lt;=EOMONTH(M$4,0))*('Diário 2º PA'!$F$4:$F$1978))
+SUMPRODUCT(('Diário 3º PA'!$E$4:$E$1994='Analítico Cp.'!$B42)*('Diário 3º PA'!$C$4:$C$1994&gt;=M$4)*('Diário 3º PA'!$C$4:$C$1994&lt;=EOMONTH(M$4,0))*('Diário 3º PA'!$F$4:$F$1994))
+SUMPRODUCT(('Diário 4º PA'!$E$4:$E$2000='Analítico Cp.'!$B42)*('Diário 4º PA'!$C$4:$C$2000&gt;=M$4)*('Diário 4º PA'!$C$4:$C$2000&lt;=EOMONTH(M$4,0))*('Diário 4º PA'!$F$4:$F$2000))
+SUMPRODUCT(('Comp.'!$D$5:$D$485=$B42)*('Comp.'!$B$5:$B$485&gt;=M$4)*('Comp.'!$B$5:$B$485&lt;=EOMONTH(M$4,0))*('Comp.'!$E$5:$E$485))</f>
        <v>0</v>
      </c>
      <c r="N42" s="289">
        <f>SUMPRODUCT(('Diário 1º PA'!$E$4:$E$2007='Analítico Cp.'!$B42)*('Diário 1º PA'!$C$4:$C$2007&gt;=N$4)*('Diário 1º PA'!$C$4:$C$2007&lt;=EOMONTH(N$4,0))*('Diário 1º PA'!$F$4:$F$2007))
+SUMPRODUCT(('Diário 2º PA'!$E$4:$E$1978='Analítico Cp.'!$B42)*('Diário 2º PA'!$C$4:$C$1978&gt;=N$4)*('Diário 2º PA'!$C$4:$C$1978&lt;=EOMONTH(N$4,0))*('Diário 2º PA'!$F$4:$F$1978))
+SUMPRODUCT(('Diário 3º PA'!$E$4:$E$1994='Analítico Cp.'!$B42)*('Diário 3º PA'!$C$4:$C$1994&gt;=N$4)*('Diário 3º PA'!$C$4:$C$1994&lt;=EOMONTH(N$4,0))*('Diário 3º PA'!$F$4:$F$1994))
+SUMPRODUCT(('Diário 4º PA'!$E$4:$E$2000='Analítico Cp.'!$B42)*('Diário 4º PA'!$C$4:$C$2000&gt;=N$4)*('Diário 4º PA'!$C$4:$C$2000&lt;=EOMONTH(N$4,0))*('Diário 4º PA'!$F$4:$F$2000))
+SUMPRODUCT(('Comp.'!$D$5:$D$485=$B42)*('Comp.'!$B$5:$B$485&gt;=N$4)*('Comp.'!$B$5:$B$485&lt;=EOMONTH(N$4,0))*('Comp.'!$E$5:$E$485))</f>
        <v>0</v>
      </c>
      <c r="O42" s="315">
        <f t="shared" si="12"/>
        <v>22745.48</v>
      </c>
      <c r="P42" s="316">
        <f t="shared" si="13"/>
        <v>9.9935263583372466E-4</v>
      </c>
      <c r="Q42" s="295"/>
      <c r="R42" s="295"/>
      <c r="S42" s="295"/>
      <c r="T42" s="295"/>
      <c r="U42" s="295"/>
      <c r="V42" s="295"/>
      <c r="W42" s="295"/>
      <c r="X42" s="295"/>
      <c r="Y42" s="295"/>
      <c r="Z42" s="295"/>
    </row>
    <row r="43" spans="1:26" ht="23.25" customHeight="1" x14ac:dyDescent="0.25">
      <c r="A43" s="331" t="s">
        <v>195</v>
      </c>
      <c r="B43" s="332" t="s">
        <v>196</v>
      </c>
      <c r="C43" s="289">
        <f>SUMPRODUCT(('Diário 1º PA'!$E$4:$E$2007='Analítico Cp.'!$B43)*('Diário 1º PA'!$C$4:$C$2007&gt;=C$4)*('Diário 1º PA'!$C$4:$C$2007&lt;=EOMONTH(C$4,0))*('Diário 1º PA'!$F$4:$F$2007))
+SUMPRODUCT(('Diário 2º PA'!$E$4:$E$1978='Analítico Cp.'!$B43)*('Diário 2º PA'!$C$4:$C$1978&gt;=C$4)*('Diário 2º PA'!$C$4:$C$1978&lt;=EOMONTH(C$4,0))*('Diário 2º PA'!$F$4:$F$1978))
+SUMPRODUCT(('Diário 3º PA'!$E$4:$E$1994='Analítico Cp.'!$B43)*('Diário 3º PA'!$C$4:$C$1994&gt;=C$4)*('Diário 3º PA'!$C$4:$C$1994&lt;=EOMONTH(C$4,0))*('Diário 3º PA'!$F$4:$F$1994))
+SUMPRODUCT(('Diário 4º PA'!$E$4:$E$2000='Analítico Cp.'!$B43)*('Diário 4º PA'!$C$4:$C$2000&gt;=C$4)*('Diário 4º PA'!$C$4:$C$2000&lt;=EOMONTH(C$4,0))*('Diário 4º PA'!$F$4:$F$2000))
+SUMPRODUCT(('Comp.'!$D$5:$D$485=$B43)*('Comp.'!$B$5:$B$485&gt;=C$4)*('Comp.'!$B$5:$B$485&lt;=EOMONTH(C$4,0))*('Comp.'!$E$5:$E$485))</f>
        <v>0</v>
      </c>
      <c r="D43" s="289">
        <f>SUMPRODUCT(('Diário 1º PA'!$E$4:$E$2007='Analítico Cp.'!$B43)*('Diário 1º PA'!$C$4:$C$2007&gt;=D$4)*('Diário 1º PA'!$C$4:$C$2007&lt;=EOMONTH(D$4,0))*('Diário 1º PA'!$F$4:$F$2007))
+SUMPRODUCT(('Diário 2º PA'!$E$4:$E$1978='Analítico Cp.'!$B43)*('Diário 2º PA'!$C$4:$C$1978&gt;=D$4)*('Diário 2º PA'!$C$4:$C$1978&lt;=EOMONTH(D$4,0))*('Diário 2º PA'!$F$4:$F$1978))
+SUMPRODUCT(('Diário 3º PA'!$E$4:$E$1994='Analítico Cp.'!$B43)*('Diário 3º PA'!$C$4:$C$1994&gt;=D$4)*('Diário 3º PA'!$C$4:$C$1994&lt;=EOMONTH(D$4,0))*('Diário 3º PA'!$F$4:$F$1994))
+SUMPRODUCT(('Diário 4º PA'!$E$4:$E$2000='Analítico Cp.'!$B43)*('Diário 4º PA'!$C$4:$C$2000&gt;=D$4)*('Diário 4º PA'!$C$4:$C$2000&lt;=EOMONTH(D$4,0))*('Diário 4º PA'!$F$4:$F$2000))
+SUMPRODUCT(('Comp.'!$D$5:$D$485=$B43)*('Comp.'!$B$5:$B$485&gt;=D$4)*('Comp.'!$B$5:$B$485&lt;=EOMONTH(D$4,0))*('Comp.'!$E$5:$E$485))</f>
        <v>0</v>
      </c>
      <c r="E43" s="289">
        <f>SUMPRODUCT(('Diário 1º PA'!$E$4:$E$2007='Analítico Cp.'!$B43)*('Diário 1º PA'!$C$4:$C$2007&gt;=E$4)*('Diário 1º PA'!$C$4:$C$2007&lt;=EOMONTH(E$4,0))*('Diário 1º PA'!$F$4:$F$2007))
+SUMPRODUCT(('Diário 2º PA'!$E$4:$E$1978='Analítico Cp.'!$B43)*('Diário 2º PA'!$C$4:$C$1978&gt;=E$4)*('Diário 2º PA'!$C$4:$C$1978&lt;=EOMONTH(E$4,0))*('Diário 2º PA'!$F$4:$F$1978))
+SUMPRODUCT(('Diário 3º PA'!$E$4:$E$1994='Analítico Cp.'!$B43)*('Diário 3º PA'!$C$4:$C$1994&gt;=E$4)*('Diário 3º PA'!$C$4:$C$1994&lt;=EOMONTH(E$4,0))*('Diário 3º PA'!$F$4:$F$1994))
+SUMPRODUCT(('Diário 4º PA'!$E$4:$E$2000='Analítico Cp.'!$B43)*('Diário 4º PA'!$C$4:$C$2000&gt;=E$4)*('Diário 4º PA'!$C$4:$C$2000&lt;=EOMONTH(E$4,0))*('Diário 4º PA'!$F$4:$F$2000))
+SUMPRODUCT(('Comp.'!$D$5:$D$485=$B43)*('Comp.'!$B$5:$B$485&gt;=E$4)*('Comp.'!$B$5:$B$485&lt;=EOMONTH(E$4,0))*('Comp.'!$E$5:$E$485))</f>
        <v>0</v>
      </c>
      <c r="F43" s="289">
        <f>SUMPRODUCT(('Diário 1º PA'!$E$4:$E$2007='Analítico Cp.'!$B43)*('Diário 1º PA'!$C$4:$C$2007&gt;=F$4)*('Diário 1º PA'!$C$4:$C$2007&lt;=EOMONTH(F$4,0))*('Diário 1º PA'!$F$4:$F$2007))
+SUMPRODUCT(('Diário 2º PA'!$E$4:$E$1978='Analítico Cp.'!$B43)*('Diário 2º PA'!$C$4:$C$1978&gt;=F$4)*('Diário 2º PA'!$C$4:$C$1978&lt;=EOMONTH(F$4,0))*('Diário 2º PA'!$F$4:$F$1978))
+SUMPRODUCT(('Diário 3º PA'!$E$4:$E$1994='Analítico Cp.'!$B43)*('Diário 3º PA'!$C$4:$C$1994&gt;=F$4)*('Diário 3º PA'!$C$4:$C$1994&lt;=EOMONTH(F$4,0))*('Diário 3º PA'!$F$4:$F$1994))
+SUMPRODUCT(('Diário 4º PA'!$E$4:$E$2000='Analítico Cp.'!$B43)*('Diário 4º PA'!$C$4:$C$2000&gt;=F$4)*('Diário 4º PA'!$C$4:$C$2000&lt;=EOMONTH(F$4,0))*('Diário 4º PA'!$F$4:$F$2000))
+SUMPRODUCT(('Comp.'!$D$5:$D$485=$B43)*('Comp.'!$B$5:$B$485&gt;=F$4)*('Comp.'!$B$5:$B$485&lt;=EOMONTH(F$4,0))*('Comp.'!$E$5:$E$485))</f>
        <v>0</v>
      </c>
      <c r="G43" s="289">
        <f>SUMPRODUCT(('Diário 1º PA'!$E$4:$E$2007='Analítico Cp.'!$B43)*('Diário 1º PA'!$C$4:$C$2007&gt;=G$4)*('Diário 1º PA'!$C$4:$C$2007&lt;=EOMONTH(G$4,0))*('Diário 1º PA'!$F$4:$F$2007))
+SUMPRODUCT(('Diário 2º PA'!$E$4:$E$1978='Analítico Cp.'!$B43)*('Diário 2º PA'!$C$4:$C$1978&gt;=G$4)*('Diário 2º PA'!$C$4:$C$1978&lt;=EOMONTH(G$4,0))*('Diário 2º PA'!$F$4:$F$1978))
+SUMPRODUCT(('Diário 3º PA'!$E$4:$E$1994='Analítico Cp.'!$B43)*('Diário 3º PA'!$C$4:$C$1994&gt;=G$4)*('Diário 3º PA'!$C$4:$C$1994&lt;=EOMONTH(G$4,0))*('Diário 3º PA'!$F$4:$F$1994))
+SUMPRODUCT(('Diário 4º PA'!$E$4:$E$2000='Analítico Cp.'!$B43)*('Diário 4º PA'!$C$4:$C$2000&gt;=G$4)*('Diário 4º PA'!$C$4:$C$2000&lt;=EOMONTH(G$4,0))*('Diário 4º PA'!$F$4:$F$2000))
+SUMPRODUCT(('Comp.'!$D$5:$D$485=$B43)*('Comp.'!$B$5:$B$485&gt;=G$4)*('Comp.'!$B$5:$B$485&lt;=EOMONTH(G$4,0))*('Comp.'!$E$5:$E$485))</f>
        <v>0</v>
      </c>
      <c r="H43" s="289">
        <f>SUMPRODUCT(('Diário 1º PA'!$E$4:$E$2007='Analítico Cp.'!$B43)*('Diário 1º PA'!$C$4:$C$2007&gt;=H$4)*('Diário 1º PA'!$C$4:$C$2007&lt;=EOMONTH(H$4,0))*('Diário 1º PA'!$F$4:$F$2007))
+SUMPRODUCT(('Diário 2º PA'!$E$4:$E$1978='Analítico Cp.'!$B43)*('Diário 2º PA'!$C$4:$C$1978&gt;=H$4)*('Diário 2º PA'!$C$4:$C$1978&lt;=EOMONTH(H$4,0))*('Diário 2º PA'!$F$4:$F$1978))
+SUMPRODUCT(('Diário 3º PA'!$E$4:$E$1994='Analítico Cp.'!$B43)*('Diário 3º PA'!$C$4:$C$1994&gt;=H$4)*('Diário 3º PA'!$C$4:$C$1994&lt;=EOMONTH(H$4,0))*('Diário 3º PA'!$F$4:$F$1994))
+SUMPRODUCT(('Diário 4º PA'!$E$4:$E$2000='Analítico Cp.'!$B43)*('Diário 4º PA'!$C$4:$C$2000&gt;=H$4)*('Diário 4º PA'!$C$4:$C$2000&lt;=EOMONTH(H$4,0))*('Diário 4º PA'!$F$4:$F$2000))
+SUMPRODUCT(('Comp.'!$D$5:$D$485=$B43)*('Comp.'!$B$5:$B$485&gt;=H$4)*('Comp.'!$B$5:$B$485&lt;=EOMONTH(H$4,0))*('Comp.'!$E$5:$E$485))</f>
        <v>0</v>
      </c>
      <c r="I43" s="289">
        <f>SUMPRODUCT(('Diário 1º PA'!$E$4:$E$2007='Analítico Cp.'!$B43)*('Diário 1º PA'!$C$4:$C$2007&gt;=I$4)*('Diário 1º PA'!$C$4:$C$2007&lt;=EOMONTH(I$4,0))*('Diário 1º PA'!$F$4:$F$2007))
+SUMPRODUCT(('Diário 2º PA'!$E$4:$E$1978='Analítico Cp.'!$B43)*('Diário 2º PA'!$C$4:$C$1978&gt;=I$4)*('Diário 2º PA'!$C$4:$C$1978&lt;=EOMONTH(I$4,0))*('Diário 2º PA'!$F$4:$F$1978))
+SUMPRODUCT(('Diário 3º PA'!$E$4:$E$1994='Analítico Cp.'!$B43)*('Diário 3º PA'!$C$4:$C$1994&gt;=I$4)*('Diário 3º PA'!$C$4:$C$1994&lt;=EOMONTH(I$4,0))*('Diário 3º PA'!$F$4:$F$1994))
+SUMPRODUCT(('Diário 4º PA'!$E$4:$E$2000='Analítico Cp.'!$B43)*('Diário 4º PA'!$C$4:$C$2000&gt;=I$4)*('Diário 4º PA'!$C$4:$C$2000&lt;=EOMONTH(I$4,0))*('Diário 4º PA'!$F$4:$F$2000))
+SUMPRODUCT(('Comp.'!$D$5:$D$485=$B43)*('Comp.'!$B$5:$B$485&gt;=I$4)*('Comp.'!$B$5:$B$485&lt;=EOMONTH(I$4,0))*('Comp.'!$E$5:$E$485))</f>
        <v>0</v>
      </c>
      <c r="J43" s="289">
        <f>SUMPRODUCT(('Diário 1º PA'!$E$4:$E$2007='Analítico Cp.'!$B43)*('Diário 1º PA'!$C$4:$C$2007&gt;=J$4)*('Diário 1º PA'!$C$4:$C$2007&lt;=EOMONTH(J$4,0))*('Diário 1º PA'!$F$4:$F$2007))
+SUMPRODUCT(('Diário 2º PA'!$E$4:$E$1978='Analítico Cp.'!$B43)*('Diário 2º PA'!$C$4:$C$1978&gt;=J$4)*('Diário 2º PA'!$C$4:$C$1978&lt;=EOMONTH(J$4,0))*('Diário 2º PA'!$F$4:$F$1978))
+SUMPRODUCT(('Diário 3º PA'!$E$4:$E$1994='Analítico Cp.'!$B43)*('Diário 3º PA'!$C$4:$C$1994&gt;=J$4)*('Diário 3º PA'!$C$4:$C$1994&lt;=EOMONTH(J$4,0))*('Diário 3º PA'!$F$4:$F$1994))
+SUMPRODUCT(('Diário 4º PA'!$E$4:$E$2000='Analítico Cp.'!$B43)*('Diário 4º PA'!$C$4:$C$2000&gt;=J$4)*('Diário 4º PA'!$C$4:$C$2000&lt;=EOMONTH(J$4,0))*('Diário 4º PA'!$F$4:$F$2000))
+SUMPRODUCT(('Comp.'!$D$5:$D$485=$B43)*('Comp.'!$B$5:$B$485&gt;=J$4)*('Comp.'!$B$5:$B$485&lt;=EOMONTH(J$4,0))*('Comp.'!$E$5:$E$485))</f>
        <v>0</v>
      </c>
      <c r="K43" s="289">
        <f>SUMPRODUCT(('Diário 1º PA'!$E$4:$E$2007='Analítico Cp.'!$B43)*('Diário 1º PA'!$C$4:$C$2007&gt;=K$4)*('Diário 1º PA'!$C$4:$C$2007&lt;=EOMONTH(K$4,0))*('Diário 1º PA'!$F$4:$F$2007))
+SUMPRODUCT(('Diário 2º PA'!$E$4:$E$1978='Analítico Cp.'!$B43)*('Diário 2º PA'!$C$4:$C$1978&gt;=K$4)*('Diário 2º PA'!$C$4:$C$1978&lt;=EOMONTH(K$4,0))*('Diário 2º PA'!$F$4:$F$1978))
+SUMPRODUCT(('Diário 3º PA'!$E$4:$E$1994='Analítico Cp.'!$B43)*('Diário 3º PA'!$C$4:$C$1994&gt;=K$4)*('Diário 3º PA'!$C$4:$C$1994&lt;=EOMONTH(K$4,0))*('Diário 3º PA'!$F$4:$F$1994))
+SUMPRODUCT(('Diário 4º PA'!$E$4:$E$2000='Analítico Cp.'!$B43)*('Diário 4º PA'!$C$4:$C$2000&gt;=K$4)*('Diário 4º PA'!$C$4:$C$2000&lt;=EOMONTH(K$4,0))*('Diário 4º PA'!$F$4:$F$2000))
+SUMPRODUCT(('Comp.'!$D$5:$D$485=$B43)*('Comp.'!$B$5:$B$485&gt;=K$4)*('Comp.'!$B$5:$B$485&lt;=EOMONTH(K$4,0))*('Comp.'!$E$5:$E$485))</f>
        <v>0</v>
      </c>
      <c r="L43" s="289">
        <f>SUMPRODUCT(('Diário 1º PA'!$E$4:$E$2007='Analítico Cp.'!$B43)*('Diário 1º PA'!$C$4:$C$2007&gt;=L$4)*('Diário 1º PA'!$C$4:$C$2007&lt;=EOMONTH(L$4,0))*('Diário 1º PA'!$F$4:$F$2007))
+SUMPRODUCT(('Diário 2º PA'!$E$4:$E$1978='Analítico Cp.'!$B43)*('Diário 2º PA'!$C$4:$C$1978&gt;=L$4)*('Diário 2º PA'!$C$4:$C$1978&lt;=EOMONTH(L$4,0))*('Diário 2º PA'!$F$4:$F$1978))
+SUMPRODUCT(('Diário 3º PA'!$E$4:$E$1994='Analítico Cp.'!$B43)*('Diário 3º PA'!$C$4:$C$1994&gt;=L$4)*('Diário 3º PA'!$C$4:$C$1994&lt;=EOMONTH(L$4,0))*('Diário 3º PA'!$F$4:$F$1994))
+SUMPRODUCT(('Diário 4º PA'!$E$4:$E$2000='Analítico Cp.'!$B43)*('Diário 4º PA'!$C$4:$C$2000&gt;=L$4)*('Diário 4º PA'!$C$4:$C$2000&lt;=EOMONTH(L$4,0))*('Diário 4º PA'!$F$4:$F$2000))
+SUMPRODUCT(('Comp.'!$D$5:$D$485=$B43)*('Comp.'!$B$5:$B$485&gt;=L$4)*('Comp.'!$B$5:$B$485&lt;=EOMONTH(L$4,0))*('Comp.'!$E$5:$E$485))</f>
        <v>0</v>
      </c>
      <c r="M43" s="289">
        <f>SUMPRODUCT(('Diário 1º PA'!$E$4:$E$2007='Analítico Cp.'!$B43)*('Diário 1º PA'!$C$4:$C$2007&gt;=M$4)*('Diário 1º PA'!$C$4:$C$2007&lt;=EOMONTH(M$4,0))*('Diário 1º PA'!$F$4:$F$2007))
+SUMPRODUCT(('Diário 2º PA'!$E$4:$E$1978='Analítico Cp.'!$B43)*('Diário 2º PA'!$C$4:$C$1978&gt;=M$4)*('Diário 2º PA'!$C$4:$C$1978&lt;=EOMONTH(M$4,0))*('Diário 2º PA'!$F$4:$F$1978))
+SUMPRODUCT(('Diário 3º PA'!$E$4:$E$1994='Analítico Cp.'!$B43)*('Diário 3º PA'!$C$4:$C$1994&gt;=M$4)*('Diário 3º PA'!$C$4:$C$1994&lt;=EOMONTH(M$4,0))*('Diário 3º PA'!$F$4:$F$1994))
+SUMPRODUCT(('Diário 4º PA'!$E$4:$E$2000='Analítico Cp.'!$B43)*('Diário 4º PA'!$C$4:$C$2000&gt;=M$4)*('Diário 4º PA'!$C$4:$C$2000&lt;=EOMONTH(M$4,0))*('Diário 4º PA'!$F$4:$F$2000))
+SUMPRODUCT(('Comp.'!$D$5:$D$485=$B43)*('Comp.'!$B$5:$B$485&gt;=M$4)*('Comp.'!$B$5:$B$485&lt;=EOMONTH(M$4,0))*('Comp.'!$E$5:$E$485))</f>
        <v>0</v>
      </c>
      <c r="N43" s="289">
        <f>SUMPRODUCT(('Diário 1º PA'!$E$4:$E$2007='Analítico Cp.'!$B43)*('Diário 1º PA'!$C$4:$C$2007&gt;=N$4)*('Diário 1º PA'!$C$4:$C$2007&lt;=EOMONTH(N$4,0))*('Diário 1º PA'!$F$4:$F$2007))
+SUMPRODUCT(('Diário 2º PA'!$E$4:$E$1978='Analítico Cp.'!$B43)*('Diário 2º PA'!$C$4:$C$1978&gt;=N$4)*('Diário 2º PA'!$C$4:$C$1978&lt;=EOMONTH(N$4,0))*('Diário 2º PA'!$F$4:$F$1978))
+SUMPRODUCT(('Diário 3º PA'!$E$4:$E$1994='Analítico Cp.'!$B43)*('Diário 3º PA'!$C$4:$C$1994&gt;=N$4)*('Diário 3º PA'!$C$4:$C$1994&lt;=EOMONTH(N$4,0))*('Diário 3º PA'!$F$4:$F$1994))
+SUMPRODUCT(('Diário 4º PA'!$E$4:$E$2000='Analítico Cp.'!$B43)*('Diário 4º PA'!$C$4:$C$2000&gt;=N$4)*('Diário 4º PA'!$C$4:$C$2000&lt;=EOMONTH(N$4,0))*('Diário 4º PA'!$F$4:$F$2000))
+SUMPRODUCT(('Comp.'!$D$5:$D$485=$B43)*('Comp.'!$B$5:$B$485&gt;=N$4)*('Comp.'!$B$5:$B$485&lt;=EOMONTH(N$4,0))*('Comp.'!$E$5:$E$485))</f>
        <v>0</v>
      </c>
      <c r="O43" s="315">
        <f t="shared" si="12"/>
        <v>0</v>
      </c>
      <c r="P43" s="316">
        <f t="shared" si="13"/>
        <v>0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</row>
    <row r="44" spans="1:26" ht="23.25" customHeight="1" x14ac:dyDescent="0.25">
      <c r="A44" s="318"/>
      <c r="B44" s="319" t="s">
        <v>197</v>
      </c>
      <c r="C44" s="320">
        <f t="shared" ref="C44:O44" si="14">SUBTOTAL(109,C32:C43)</f>
        <v>601693.72166666668</v>
      </c>
      <c r="D44" s="320">
        <f t="shared" si="14"/>
        <v>702081.58255555562</v>
      </c>
      <c r="E44" s="320">
        <f t="shared" si="14"/>
        <v>651483.8866666666</v>
      </c>
      <c r="F44" s="320">
        <f t="shared" si="14"/>
        <v>719093.07038888894</v>
      </c>
      <c r="G44" s="320">
        <f t="shared" si="14"/>
        <v>750538.41594444448</v>
      </c>
      <c r="H44" s="320">
        <f t="shared" si="14"/>
        <v>761363.97655555559</v>
      </c>
      <c r="I44" s="320">
        <f t="shared" si="14"/>
        <v>810605.44327777787</v>
      </c>
      <c r="J44" s="320">
        <f t="shared" si="14"/>
        <v>0</v>
      </c>
      <c r="K44" s="320">
        <f t="shared" si="14"/>
        <v>0</v>
      </c>
      <c r="L44" s="320">
        <f t="shared" si="14"/>
        <v>0</v>
      </c>
      <c r="M44" s="320">
        <f t="shared" si="14"/>
        <v>0</v>
      </c>
      <c r="N44" s="320">
        <f t="shared" si="14"/>
        <v>0</v>
      </c>
      <c r="O44" s="320">
        <f t="shared" si="14"/>
        <v>4996860.0970555553</v>
      </c>
      <c r="P44" s="334">
        <f t="shared" si="13"/>
        <v>0.21954363279582717</v>
      </c>
      <c r="Q44" s="295"/>
      <c r="R44" s="295"/>
      <c r="S44" s="295"/>
      <c r="T44" s="295"/>
      <c r="U44" s="295"/>
      <c r="V44" s="295"/>
      <c r="W44" s="295"/>
      <c r="X44" s="295"/>
      <c r="Y44" s="295"/>
      <c r="Z44" s="295"/>
    </row>
    <row r="45" spans="1:26" ht="23.25" customHeight="1" x14ac:dyDescent="0.25">
      <c r="A45" s="333" t="s">
        <v>101</v>
      </c>
      <c r="B45" s="328" t="s">
        <v>102</v>
      </c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335"/>
      <c r="Q45" s="295"/>
      <c r="R45" s="295"/>
      <c r="S45" s="295"/>
      <c r="T45" s="295"/>
      <c r="U45" s="295"/>
      <c r="V45" s="295"/>
      <c r="W45" s="295"/>
      <c r="X45" s="295"/>
      <c r="Y45" s="295"/>
      <c r="Z45" s="295"/>
    </row>
    <row r="46" spans="1:26" ht="23.25" customHeight="1" x14ac:dyDescent="0.25">
      <c r="A46" s="245" t="s">
        <v>198</v>
      </c>
      <c r="B46" s="246" t="s">
        <v>199</v>
      </c>
      <c r="C46" s="289">
        <f>SUMPRODUCT(('Diário 1º PA'!$E$4:$E$2007='Analítico Cp.'!$B46)*('Diário 1º PA'!$C$4:$C$2007&gt;=C$4)*('Diário 1º PA'!$C$4:$C$2007&lt;=EOMONTH(C$4,0))*('Diário 1º PA'!$F$4:$F$2007))
+SUMPRODUCT(('Diário 2º PA'!$E$4:$E$1978='Analítico Cp.'!$B46)*('Diário 2º PA'!$C$4:$C$1978&gt;=C$4)*('Diário 2º PA'!$C$4:$C$1978&lt;=EOMONTH(C$4,0))*('Diário 2º PA'!$F$4:$F$1978))
+SUMPRODUCT(('Diário 3º PA'!$E$4:$E$1994='Analítico Cp.'!$B46)*('Diário 3º PA'!$C$4:$C$1994&gt;=C$4)*('Diário 3º PA'!$C$4:$C$1994&lt;=EOMONTH(C$4,0))*('Diário 3º PA'!$F$4:$F$1994))
+SUMPRODUCT(('Diário 4º PA'!$E$4:$E$2000='Analítico Cp.'!$B46)*('Diário 4º PA'!$C$4:$C$2000&gt;=C$4)*('Diário 4º PA'!$C$4:$C$2000&lt;=EOMONTH(C$4,0))*('Diário 4º PA'!$F$4:$F$2000))
+SUMPRODUCT(('Comp.'!$D$5:$D$485=$B46)*('Comp.'!$B$5:$B$485&gt;=C$4)*('Comp.'!$B$5:$B$485&lt;=EOMONTH(C$4,0))*('Comp.'!$E$5:$E$485))</f>
        <v>12159.689999999999</v>
      </c>
      <c r="D46" s="289">
        <f>SUMPRODUCT(('Diário 1º PA'!$E$4:$E$2007='Analítico Cp.'!$B46)*('Diário 1º PA'!$C$4:$C$2007&gt;=D$4)*('Diário 1º PA'!$C$4:$C$2007&lt;=EOMONTH(D$4,0))*('Diário 1º PA'!$F$4:$F$2007))
+SUMPRODUCT(('Diário 2º PA'!$E$4:$E$1978='Analítico Cp.'!$B46)*('Diário 2º PA'!$C$4:$C$1978&gt;=D$4)*('Diário 2º PA'!$C$4:$C$1978&lt;=EOMONTH(D$4,0))*('Diário 2º PA'!$F$4:$F$1978))
+SUMPRODUCT(('Diário 3º PA'!$E$4:$E$1994='Analítico Cp.'!$B46)*('Diário 3º PA'!$C$4:$C$1994&gt;=D$4)*('Diário 3º PA'!$C$4:$C$1994&lt;=EOMONTH(D$4,0))*('Diário 3º PA'!$F$4:$F$1994))
+SUMPRODUCT(('Diário 4º PA'!$E$4:$E$2000='Analítico Cp.'!$B46)*('Diário 4º PA'!$C$4:$C$2000&gt;=D$4)*('Diário 4º PA'!$C$4:$C$2000&lt;=EOMONTH(D$4,0))*('Diário 4º PA'!$F$4:$F$2000))
+SUMPRODUCT(('Comp.'!$D$5:$D$485=$B46)*('Comp.'!$B$5:$B$485&gt;=D$4)*('Comp.'!$B$5:$B$485&lt;=EOMONTH(D$4,0))*('Comp.'!$E$5:$E$485))</f>
        <v>19971.68</v>
      </c>
      <c r="E46" s="289">
        <f>SUMPRODUCT(('Diário 1º PA'!$E$4:$E$2007='Analítico Cp.'!$B46)*('Diário 1º PA'!$C$4:$C$2007&gt;=E$4)*('Diário 1º PA'!$C$4:$C$2007&lt;=EOMONTH(E$4,0))*('Diário 1º PA'!$F$4:$F$2007))
+SUMPRODUCT(('Diário 2º PA'!$E$4:$E$1978='Analítico Cp.'!$B46)*('Diário 2º PA'!$C$4:$C$1978&gt;=E$4)*('Diário 2º PA'!$C$4:$C$1978&lt;=EOMONTH(E$4,0))*('Diário 2º PA'!$F$4:$F$1978))
+SUMPRODUCT(('Diário 3º PA'!$E$4:$E$1994='Analítico Cp.'!$B46)*('Diário 3º PA'!$C$4:$C$1994&gt;=E$4)*('Diário 3º PA'!$C$4:$C$1994&lt;=EOMONTH(E$4,0))*('Diário 3º PA'!$F$4:$F$1994))
+SUMPRODUCT(('Diário 4º PA'!$E$4:$E$2000='Analítico Cp.'!$B46)*('Diário 4º PA'!$C$4:$C$2000&gt;=E$4)*('Diário 4º PA'!$C$4:$C$2000&lt;=EOMONTH(E$4,0))*('Diário 4º PA'!$F$4:$F$2000))
+SUMPRODUCT(('Comp.'!$D$5:$D$485=$B46)*('Comp.'!$B$5:$B$485&gt;=E$4)*('Comp.'!$B$5:$B$485&lt;=EOMONTH(E$4,0))*('Comp.'!$E$5:$E$485))</f>
        <v>11951.440000000004</v>
      </c>
      <c r="F46" s="289">
        <f>SUMPRODUCT(('Diário 1º PA'!$E$4:$E$2007='Analítico Cp.'!$B46)*('Diário 1º PA'!$C$4:$C$2007&gt;=F$4)*('Diário 1º PA'!$C$4:$C$2007&lt;=EOMONTH(F$4,0))*('Diário 1º PA'!$F$4:$F$2007))
+SUMPRODUCT(('Diário 2º PA'!$E$4:$E$1978='Analítico Cp.'!$B46)*('Diário 2º PA'!$C$4:$C$1978&gt;=F$4)*('Diário 2º PA'!$C$4:$C$1978&lt;=EOMONTH(F$4,0))*('Diário 2º PA'!$F$4:$F$1978))
+SUMPRODUCT(('Diário 3º PA'!$E$4:$E$1994='Analítico Cp.'!$B46)*('Diário 3º PA'!$C$4:$C$1994&gt;=F$4)*('Diário 3º PA'!$C$4:$C$1994&lt;=EOMONTH(F$4,0))*('Diário 3º PA'!$F$4:$F$1994))
+SUMPRODUCT(('Diário 4º PA'!$E$4:$E$2000='Analítico Cp.'!$B46)*('Diário 4º PA'!$C$4:$C$2000&gt;=F$4)*('Diário 4º PA'!$C$4:$C$2000&lt;=EOMONTH(F$4,0))*('Diário 4º PA'!$F$4:$F$2000))
+SUMPRODUCT(('Comp.'!$D$5:$D$485=$B46)*('Comp.'!$B$5:$B$485&gt;=F$4)*('Comp.'!$B$5:$B$485&lt;=EOMONTH(F$4,0))*('Comp.'!$E$5:$E$485))</f>
        <v>20201.72</v>
      </c>
      <c r="G46" s="289">
        <f>SUMPRODUCT(('Diário 1º PA'!$E$4:$E$2007='Analítico Cp.'!$B46)*('Diário 1º PA'!$C$4:$C$2007&gt;=G$4)*('Diário 1º PA'!$C$4:$C$2007&lt;=EOMONTH(G$4,0))*('Diário 1º PA'!$F$4:$F$2007))
+SUMPRODUCT(('Diário 2º PA'!$E$4:$E$1978='Analítico Cp.'!$B46)*('Diário 2º PA'!$C$4:$C$1978&gt;=G$4)*('Diário 2º PA'!$C$4:$C$1978&lt;=EOMONTH(G$4,0))*('Diário 2º PA'!$F$4:$F$1978))
+SUMPRODUCT(('Diário 3º PA'!$E$4:$E$1994='Analítico Cp.'!$B46)*('Diário 3º PA'!$C$4:$C$1994&gt;=G$4)*('Diário 3º PA'!$C$4:$C$1994&lt;=EOMONTH(G$4,0))*('Diário 3º PA'!$F$4:$F$1994))
+SUMPRODUCT(('Diário 4º PA'!$E$4:$E$2000='Analítico Cp.'!$B46)*('Diário 4º PA'!$C$4:$C$2000&gt;=G$4)*('Diário 4º PA'!$C$4:$C$2000&lt;=EOMONTH(G$4,0))*('Diário 4º PA'!$F$4:$F$2000))
+SUMPRODUCT(('Comp.'!$D$5:$D$485=$B46)*('Comp.'!$B$5:$B$485&gt;=G$4)*('Comp.'!$B$5:$B$485&lt;=EOMONTH(G$4,0))*('Comp.'!$E$5:$E$485))</f>
        <v>18667.349999999995</v>
      </c>
      <c r="H46" s="289">
        <f>SUMPRODUCT(('Diário 1º PA'!$E$4:$E$2007='Analítico Cp.'!$B46)*('Diário 1º PA'!$C$4:$C$2007&gt;=H$4)*('Diário 1º PA'!$C$4:$C$2007&lt;=EOMONTH(H$4,0))*('Diário 1º PA'!$F$4:$F$2007))
+SUMPRODUCT(('Diário 2º PA'!$E$4:$E$1978='Analítico Cp.'!$B46)*('Diário 2º PA'!$C$4:$C$1978&gt;=H$4)*('Diário 2º PA'!$C$4:$C$1978&lt;=EOMONTH(H$4,0))*('Diário 2º PA'!$F$4:$F$1978))
+SUMPRODUCT(('Diário 3º PA'!$E$4:$E$1994='Analítico Cp.'!$B46)*('Diário 3º PA'!$C$4:$C$1994&gt;=H$4)*('Diário 3º PA'!$C$4:$C$1994&lt;=EOMONTH(H$4,0))*('Diário 3º PA'!$F$4:$F$1994))
+SUMPRODUCT(('Diário 4º PA'!$E$4:$E$2000='Analítico Cp.'!$B46)*('Diário 4º PA'!$C$4:$C$2000&gt;=H$4)*('Diário 4º PA'!$C$4:$C$2000&lt;=EOMONTH(H$4,0))*('Diário 4º PA'!$F$4:$F$2000))
+SUMPRODUCT(('Comp.'!$D$5:$D$485=$B46)*('Comp.'!$B$5:$B$485&gt;=H$4)*('Comp.'!$B$5:$B$485&lt;=EOMONTH(H$4,0))*('Comp.'!$E$5:$E$485))</f>
        <v>18267.999999999996</v>
      </c>
      <c r="I46" s="289">
        <f>SUMPRODUCT(('Diário 1º PA'!$E$4:$E$2007='Analítico Cp.'!$B46)*('Diário 1º PA'!$C$4:$C$2007&gt;=I$4)*('Diário 1º PA'!$C$4:$C$2007&lt;=EOMONTH(I$4,0))*('Diário 1º PA'!$F$4:$F$2007))
+SUMPRODUCT(('Diário 2º PA'!$E$4:$E$1978='Analítico Cp.'!$B46)*('Diário 2º PA'!$C$4:$C$1978&gt;=I$4)*('Diário 2º PA'!$C$4:$C$1978&lt;=EOMONTH(I$4,0))*('Diário 2º PA'!$F$4:$F$1978))
+SUMPRODUCT(('Diário 3º PA'!$E$4:$E$1994='Analítico Cp.'!$B46)*('Diário 3º PA'!$C$4:$C$1994&gt;=I$4)*('Diário 3º PA'!$C$4:$C$1994&lt;=EOMONTH(I$4,0))*('Diário 3º PA'!$F$4:$F$1994))
+SUMPRODUCT(('Diário 4º PA'!$E$4:$E$2000='Analítico Cp.'!$B46)*('Diário 4º PA'!$C$4:$C$2000&gt;=I$4)*('Diário 4º PA'!$C$4:$C$2000&lt;=EOMONTH(I$4,0))*('Diário 4º PA'!$F$4:$F$2000))
+SUMPRODUCT(('Comp.'!$D$5:$D$485=$B46)*('Comp.'!$B$5:$B$485&gt;=I$4)*('Comp.'!$B$5:$B$485&lt;=EOMONTH(I$4,0))*('Comp.'!$E$5:$E$485))</f>
        <v>16433.690000000002</v>
      </c>
      <c r="J46" s="289">
        <f>SUMPRODUCT(('Diário 1º PA'!$E$4:$E$2007='Analítico Cp.'!$B46)*('Diário 1º PA'!$C$4:$C$2007&gt;=J$4)*('Diário 1º PA'!$C$4:$C$2007&lt;=EOMONTH(J$4,0))*('Diário 1º PA'!$F$4:$F$2007))
+SUMPRODUCT(('Diário 2º PA'!$E$4:$E$1978='Analítico Cp.'!$B46)*('Diário 2º PA'!$C$4:$C$1978&gt;=J$4)*('Diário 2º PA'!$C$4:$C$1978&lt;=EOMONTH(J$4,0))*('Diário 2º PA'!$F$4:$F$1978))
+SUMPRODUCT(('Diário 3º PA'!$E$4:$E$1994='Analítico Cp.'!$B46)*('Diário 3º PA'!$C$4:$C$1994&gt;=J$4)*('Diário 3º PA'!$C$4:$C$1994&lt;=EOMONTH(J$4,0))*('Diário 3º PA'!$F$4:$F$1994))
+SUMPRODUCT(('Diário 4º PA'!$E$4:$E$2000='Analítico Cp.'!$B46)*('Diário 4º PA'!$C$4:$C$2000&gt;=J$4)*('Diário 4º PA'!$C$4:$C$2000&lt;=EOMONTH(J$4,0))*('Diário 4º PA'!$F$4:$F$2000))
+SUMPRODUCT(('Comp.'!$D$5:$D$485=$B46)*('Comp.'!$B$5:$B$485&gt;=J$4)*('Comp.'!$B$5:$B$485&lt;=EOMONTH(J$4,0))*('Comp.'!$E$5:$E$485))</f>
        <v>0</v>
      </c>
      <c r="K46" s="289">
        <f>SUMPRODUCT(('Diário 1º PA'!$E$4:$E$2007='Analítico Cp.'!$B46)*('Diário 1º PA'!$C$4:$C$2007&gt;=K$4)*('Diário 1º PA'!$C$4:$C$2007&lt;=EOMONTH(K$4,0))*('Diário 1º PA'!$F$4:$F$2007))
+SUMPRODUCT(('Diário 2º PA'!$E$4:$E$1978='Analítico Cp.'!$B46)*('Diário 2º PA'!$C$4:$C$1978&gt;=K$4)*('Diário 2º PA'!$C$4:$C$1978&lt;=EOMONTH(K$4,0))*('Diário 2º PA'!$F$4:$F$1978))
+SUMPRODUCT(('Diário 3º PA'!$E$4:$E$1994='Analítico Cp.'!$B46)*('Diário 3º PA'!$C$4:$C$1994&gt;=K$4)*('Diário 3º PA'!$C$4:$C$1994&lt;=EOMONTH(K$4,0))*('Diário 3º PA'!$F$4:$F$1994))
+SUMPRODUCT(('Diário 4º PA'!$E$4:$E$2000='Analítico Cp.'!$B46)*('Diário 4º PA'!$C$4:$C$2000&gt;=K$4)*('Diário 4º PA'!$C$4:$C$2000&lt;=EOMONTH(K$4,0))*('Diário 4º PA'!$F$4:$F$2000))
+SUMPRODUCT(('Comp.'!$D$5:$D$485=$B46)*('Comp.'!$B$5:$B$485&gt;=K$4)*('Comp.'!$B$5:$B$485&lt;=EOMONTH(K$4,0))*('Comp.'!$E$5:$E$485))</f>
        <v>0</v>
      </c>
      <c r="L46" s="289">
        <f>SUMPRODUCT(('Diário 1º PA'!$E$4:$E$2007='Analítico Cp.'!$B46)*('Diário 1º PA'!$C$4:$C$2007&gt;=L$4)*('Diário 1º PA'!$C$4:$C$2007&lt;=EOMONTH(L$4,0))*('Diário 1º PA'!$F$4:$F$2007))
+SUMPRODUCT(('Diário 2º PA'!$E$4:$E$1978='Analítico Cp.'!$B46)*('Diário 2º PA'!$C$4:$C$1978&gt;=L$4)*('Diário 2º PA'!$C$4:$C$1978&lt;=EOMONTH(L$4,0))*('Diário 2º PA'!$F$4:$F$1978))
+SUMPRODUCT(('Diário 3º PA'!$E$4:$E$1994='Analítico Cp.'!$B46)*('Diário 3º PA'!$C$4:$C$1994&gt;=L$4)*('Diário 3º PA'!$C$4:$C$1994&lt;=EOMONTH(L$4,0))*('Diário 3º PA'!$F$4:$F$1994))
+SUMPRODUCT(('Diário 4º PA'!$E$4:$E$2000='Analítico Cp.'!$B46)*('Diário 4º PA'!$C$4:$C$2000&gt;=L$4)*('Diário 4º PA'!$C$4:$C$2000&lt;=EOMONTH(L$4,0))*('Diário 4º PA'!$F$4:$F$2000))
+SUMPRODUCT(('Comp.'!$D$5:$D$485=$B46)*('Comp.'!$B$5:$B$485&gt;=L$4)*('Comp.'!$B$5:$B$485&lt;=EOMONTH(L$4,0))*('Comp.'!$E$5:$E$485))</f>
        <v>0</v>
      </c>
      <c r="M46" s="289">
        <f>SUMPRODUCT(('Diário 1º PA'!$E$4:$E$2007='Analítico Cp.'!$B46)*('Diário 1º PA'!$C$4:$C$2007&gt;=M$4)*('Diário 1º PA'!$C$4:$C$2007&lt;=EOMONTH(M$4,0))*('Diário 1º PA'!$F$4:$F$2007))
+SUMPRODUCT(('Diário 2º PA'!$E$4:$E$1978='Analítico Cp.'!$B46)*('Diário 2º PA'!$C$4:$C$1978&gt;=M$4)*('Diário 2º PA'!$C$4:$C$1978&lt;=EOMONTH(M$4,0))*('Diário 2º PA'!$F$4:$F$1978))
+SUMPRODUCT(('Diário 3º PA'!$E$4:$E$1994='Analítico Cp.'!$B46)*('Diário 3º PA'!$C$4:$C$1994&gt;=M$4)*('Diário 3º PA'!$C$4:$C$1994&lt;=EOMONTH(M$4,0))*('Diário 3º PA'!$F$4:$F$1994))
+SUMPRODUCT(('Diário 4º PA'!$E$4:$E$2000='Analítico Cp.'!$B46)*('Diário 4º PA'!$C$4:$C$2000&gt;=M$4)*('Diário 4º PA'!$C$4:$C$2000&lt;=EOMONTH(M$4,0))*('Diário 4º PA'!$F$4:$F$2000))
+SUMPRODUCT(('Comp.'!$D$5:$D$485=$B46)*('Comp.'!$B$5:$B$485&gt;=M$4)*('Comp.'!$B$5:$B$485&lt;=EOMONTH(M$4,0))*('Comp.'!$E$5:$E$485))</f>
        <v>0</v>
      </c>
      <c r="N46" s="289">
        <f>SUMPRODUCT(('Diário 1º PA'!$E$4:$E$2007='Analítico Cp.'!$B46)*('Diário 1º PA'!$C$4:$C$2007&gt;=N$4)*('Diário 1º PA'!$C$4:$C$2007&lt;=EOMONTH(N$4,0))*('Diário 1º PA'!$F$4:$F$2007))
+SUMPRODUCT(('Diário 2º PA'!$E$4:$E$1978='Analítico Cp.'!$B46)*('Diário 2º PA'!$C$4:$C$1978&gt;=N$4)*('Diário 2º PA'!$C$4:$C$1978&lt;=EOMONTH(N$4,0))*('Diário 2º PA'!$F$4:$F$1978))
+SUMPRODUCT(('Diário 3º PA'!$E$4:$E$1994='Analítico Cp.'!$B46)*('Diário 3º PA'!$C$4:$C$1994&gt;=N$4)*('Diário 3º PA'!$C$4:$C$1994&lt;=EOMONTH(N$4,0))*('Diário 3º PA'!$F$4:$F$1994))
+SUMPRODUCT(('Diário 4º PA'!$E$4:$E$2000='Analítico Cp.'!$B46)*('Diário 4º PA'!$C$4:$C$2000&gt;=N$4)*('Diário 4º PA'!$C$4:$C$2000&lt;=EOMONTH(N$4,0))*('Diário 4º PA'!$F$4:$F$2000))
+SUMPRODUCT(('Comp.'!$D$5:$D$485=$B46)*('Comp.'!$B$5:$B$485&gt;=N$4)*('Comp.'!$B$5:$B$485&lt;=EOMONTH(N$4,0))*('Comp.'!$E$5:$E$485))</f>
        <v>0</v>
      </c>
      <c r="O46" s="315">
        <f t="shared" ref="O46:O54" si="15">SUM(C46:N46)</f>
        <v>117653.57</v>
      </c>
      <c r="P46" s="316">
        <f t="shared" ref="P46:P56" si="16">IF($O$185=0,0,O46/$O$185)</f>
        <v>5.169264631687159E-3</v>
      </c>
      <c r="Q46" s="295"/>
      <c r="R46" s="295"/>
      <c r="S46" s="295"/>
      <c r="T46" s="295"/>
      <c r="U46" s="295"/>
      <c r="V46" s="295"/>
      <c r="W46" s="295"/>
      <c r="X46" s="295"/>
      <c r="Y46" s="295"/>
      <c r="Z46" s="295"/>
    </row>
    <row r="47" spans="1:26" ht="23.25" customHeight="1" x14ac:dyDescent="0.25">
      <c r="A47" s="245" t="s">
        <v>200</v>
      </c>
      <c r="B47" s="246" t="s">
        <v>201</v>
      </c>
      <c r="C47" s="289">
        <f>SUMPRODUCT(('Diário 1º PA'!$E$4:$E$2007='Analítico Cp.'!$B47)*('Diário 1º PA'!$C$4:$C$2007&gt;=C$4)*('Diário 1º PA'!$C$4:$C$2007&lt;=EOMONTH(C$4,0))*('Diário 1º PA'!$F$4:$F$2007))
+SUMPRODUCT(('Diário 2º PA'!$E$4:$E$1978='Analítico Cp.'!$B47)*('Diário 2º PA'!$C$4:$C$1978&gt;=C$4)*('Diário 2º PA'!$C$4:$C$1978&lt;=EOMONTH(C$4,0))*('Diário 2º PA'!$F$4:$F$1978))
+SUMPRODUCT(('Diário 3º PA'!$E$4:$E$1994='Analítico Cp.'!$B47)*('Diário 3º PA'!$C$4:$C$1994&gt;=C$4)*('Diário 3º PA'!$C$4:$C$1994&lt;=EOMONTH(C$4,0))*('Diário 3º PA'!$F$4:$F$1994))
+SUMPRODUCT(('Diário 4º PA'!$E$4:$E$2000='Analítico Cp.'!$B47)*('Diário 4º PA'!$C$4:$C$2000&gt;=C$4)*('Diário 4º PA'!$C$4:$C$2000&lt;=EOMONTH(C$4,0))*('Diário 4º PA'!$F$4:$F$2000))
+SUMPRODUCT(('Comp.'!$D$5:$D$485=$B47)*('Comp.'!$B$5:$B$485&gt;=C$4)*('Comp.'!$B$5:$B$485&lt;=EOMONTH(C$4,0))*('Comp.'!$E$5:$E$485))</f>
        <v>0</v>
      </c>
      <c r="D47" s="289">
        <f>SUMPRODUCT(('Diário 1º PA'!$E$4:$E$2007='Analítico Cp.'!$B47)*('Diário 1º PA'!$C$4:$C$2007&gt;=D$4)*('Diário 1º PA'!$C$4:$C$2007&lt;=EOMONTH(D$4,0))*('Diário 1º PA'!$F$4:$F$2007))
+SUMPRODUCT(('Diário 2º PA'!$E$4:$E$1978='Analítico Cp.'!$B47)*('Diário 2º PA'!$C$4:$C$1978&gt;=D$4)*('Diário 2º PA'!$C$4:$C$1978&lt;=EOMONTH(D$4,0))*('Diário 2º PA'!$F$4:$F$1978))
+SUMPRODUCT(('Diário 3º PA'!$E$4:$E$1994='Analítico Cp.'!$B47)*('Diário 3º PA'!$C$4:$C$1994&gt;=D$4)*('Diário 3º PA'!$C$4:$C$1994&lt;=EOMONTH(D$4,0))*('Diário 3º PA'!$F$4:$F$1994))
+SUMPRODUCT(('Diário 4º PA'!$E$4:$E$2000='Analítico Cp.'!$B47)*('Diário 4º PA'!$C$4:$C$2000&gt;=D$4)*('Diário 4º PA'!$C$4:$C$2000&lt;=EOMONTH(D$4,0))*('Diário 4º PA'!$F$4:$F$2000))
+SUMPRODUCT(('Comp.'!$D$5:$D$485=$B47)*('Comp.'!$B$5:$B$485&gt;=D$4)*('Comp.'!$B$5:$B$485&lt;=EOMONTH(D$4,0))*('Comp.'!$E$5:$E$485))</f>
        <v>0</v>
      </c>
      <c r="E47" s="289">
        <f>SUMPRODUCT(('Diário 1º PA'!$E$4:$E$2007='Analítico Cp.'!$B47)*('Diário 1º PA'!$C$4:$C$2007&gt;=E$4)*('Diário 1º PA'!$C$4:$C$2007&lt;=EOMONTH(E$4,0))*('Diário 1º PA'!$F$4:$F$2007))
+SUMPRODUCT(('Diário 2º PA'!$E$4:$E$1978='Analítico Cp.'!$B47)*('Diário 2º PA'!$C$4:$C$1978&gt;=E$4)*('Diário 2º PA'!$C$4:$C$1978&lt;=EOMONTH(E$4,0))*('Diário 2º PA'!$F$4:$F$1978))
+SUMPRODUCT(('Diário 3º PA'!$E$4:$E$1994='Analítico Cp.'!$B47)*('Diário 3º PA'!$C$4:$C$1994&gt;=E$4)*('Diário 3º PA'!$C$4:$C$1994&lt;=EOMONTH(E$4,0))*('Diário 3º PA'!$F$4:$F$1994))
+SUMPRODUCT(('Diário 4º PA'!$E$4:$E$2000='Analítico Cp.'!$B47)*('Diário 4º PA'!$C$4:$C$2000&gt;=E$4)*('Diário 4º PA'!$C$4:$C$2000&lt;=EOMONTH(E$4,0))*('Diário 4º PA'!$F$4:$F$2000))
+SUMPRODUCT(('Comp.'!$D$5:$D$485=$B47)*('Comp.'!$B$5:$B$485&gt;=E$4)*('Comp.'!$B$5:$B$485&lt;=EOMONTH(E$4,0))*('Comp.'!$E$5:$E$485))</f>
        <v>776566.93</v>
      </c>
      <c r="F47" s="289">
        <f>SUMPRODUCT(('Diário 1º PA'!$E$4:$E$2007='Analítico Cp.'!$B47)*('Diário 1º PA'!$C$4:$C$2007&gt;=F$4)*('Diário 1º PA'!$C$4:$C$2007&lt;=EOMONTH(F$4,0))*('Diário 1º PA'!$F$4:$F$2007))
+SUMPRODUCT(('Diário 2º PA'!$E$4:$E$1978='Analítico Cp.'!$B47)*('Diário 2º PA'!$C$4:$C$1978&gt;=F$4)*('Diário 2º PA'!$C$4:$C$1978&lt;=EOMONTH(F$4,0))*('Diário 2º PA'!$F$4:$F$1978))
+SUMPRODUCT(('Diário 3º PA'!$E$4:$E$1994='Analítico Cp.'!$B47)*('Diário 3º PA'!$C$4:$C$1994&gt;=F$4)*('Diário 3º PA'!$C$4:$C$1994&lt;=EOMONTH(F$4,0))*('Diário 3º PA'!$F$4:$F$1994))
+SUMPRODUCT(('Diário 4º PA'!$E$4:$E$2000='Analítico Cp.'!$B47)*('Diário 4º PA'!$C$4:$C$2000&gt;=F$4)*('Diário 4º PA'!$C$4:$C$2000&lt;=EOMONTH(F$4,0))*('Diário 4º PA'!$F$4:$F$2000))
+SUMPRODUCT(('Comp.'!$D$5:$D$485=$B47)*('Comp.'!$B$5:$B$485&gt;=F$4)*('Comp.'!$B$5:$B$485&lt;=EOMONTH(F$4,0))*('Comp.'!$E$5:$E$485))</f>
        <v>229566.63</v>
      </c>
      <c r="G47" s="289">
        <f>SUMPRODUCT(('Diário 1º PA'!$E$4:$E$2007='Analítico Cp.'!$B47)*('Diário 1º PA'!$C$4:$C$2007&gt;=G$4)*('Diário 1º PA'!$C$4:$C$2007&lt;=EOMONTH(G$4,0))*('Diário 1º PA'!$F$4:$F$2007))
+SUMPRODUCT(('Diário 2º PA'!$E$4:$E$1978='Analítico Cp.'!$B47)*('Diário 2º PA'!$C$4:$C$1978&gt;=G$4)*('Diário 2º PA'!$C$4:$C$1978&lt;=EOMONTH(G$4,0))*('Diário 2º PA'!$F$4:$F$1978))
+SUMPRODUCT(('Diário 3º PA'!$E$4:$E$1994='Analítico Cp.'!$B47)*('Diário 3º PA'!$C$4:$C$1994&gt;=G$4)*('Diário 3º PA'!$C$4:$C$1994&lt;=EOMONTH(G$4,0))*('Diário 3º PA'!$F$4:$F$1994))
+SUMPRODUCT(('Diário 4º PA'!$E$4:$E$2000='Analítico Cp.'!$B47)*('Diário 4º PA'!$C$4:$C$2000&gt;=G$4)*('Diário 4º PA'!$C$4:$C$2000&lt;=EOMONTH(G$4,0))*('Diário 4º PA'!$F$4:$F$2000))
+SUMPRODUCT(('Comp.'!$D$5:$D$485=$B47)*('Comp.'!$B$5:$B$485&gt;=G$4)*('Comp.'!$B$5:$B$485&lt;=EOMONTH(G$4,0))*('Comp.'!$E$5:$E$485))</f>
        <v>225350</v>
      </c>
      <c r="H47" s="289">
        <f>SUMPRODUCT(('Diário 1º PA'!$E$4:$E$2007='Analítico Cp.'!$B47)*('Diário 1º PA'!$C$4:$C$2007&gt;=H$4)*('Diário 1º PA'!$C$4:$C$2007&lt;=EOMONTH(H$4,0))*('Diário 1º PA'!$F$4:$F$2007))
+SUMPRODUCT(('Diário 2º PA'!$E$4:$E$1978='Analítico Cp.'!$B47)*('Diário 2º PA'!$C$4:$C$1978&gt;=H$4)*('Diário 2º PA'!$C$4:$C$1978&lt;=EOMONTH(H$4,0))*('Diário 2º PA'!$F$4:$F$1978))
+SUMPRODUCT(('Diário 3º PA'!$E$4:$E$1994='Analítico Cp.'!$B47)*('Diário 3º PA'!$C$4:$C$1994&gt;=H$4)*('Diário 3º PA'!$C$4:$C$1994&lt;=EOMONTH(H$4,0))*('Diário 3º PA'!$F$4:$F$1994))
+SUMPRODUCT(('Diário 4º PA'!$E$4:$E$2000='Analítico Cp.'!$B47)*('Diário 4º PA'!$C$4:$C$2000&gt;=H$4)*('Diário 4º PA'!$C$4:$C$2000&lt;=EOMONTH(H$4,0))*('Diário 4º PA'!$F$4:$F$2000))
+SUMPRODUCT(('Comp.'!$D$5:$D$485=$B47)*('Comp.'!$B$5:$B$485&gt;=H$4)*('Comp.'!$B$5:$B$485&lt;=EOMONTH(H$4,0))*('Comp.'!$E$5:$E$485))</f>
        <v>236716.67</v>
      </c>
      <c r="I47" s="289">
        <f>SUMPRODUCT(('Diário 1º PA'!$E$4:$E$2007='Analítico Cp.'!$B47)*('Diário 1º PA'!$C$4:$C$2007&gt;=I$4)*('Diário 1º PA'!$C$4:$C$2007&lt;=EOMONTH(I$4,0))*('Diário 1º PA'!$F$4:$F$2007))
+SUMPRODUCT(('Diário 2º PA'!$E$4:$E$1978='Analítico Cp.'!$B47)*('Diário 2º PA'!$C$4:$C$1978&gt;=I$4)*('Diário 2º PA'!$C$4:$C$1978&lt;=EOMONTH(I$4,0))*('Diário 2º PA'!$F$4:$F$1978))
+SUMPRODUCT(('Diário 3º PA'!$E$4:$E$1994='Analítico Cp.'!$B47)*('Diário 3º PA'!$C$4:$C$1994&gt;=I$4)*('Diário 3º PA'!$C$4:$C$1994&lt;=EOMONTH(I$4,0))*('Diário 3º PA'!$F$4:$F$1994))
+SUMPRODUCT(('Diário 4º PA'!$E$4:$E$2000='Analítico Cp.'!$B47)*('Diário 4º PA'!$C$4:$C$2000&gt;=I$4)*('Diário 4º PA'!$C$4:$C$2000&lt;=EOMONTH(I$4,0))*('Diário 4º PA'!$F$4:$F$2000))
+SUMPRODUCT(('Comp.'!$D$5:$D$485=$B47)*('Comp.'!$B$5:$B$485&gt;=I$4)*('Comp.'!$B$5:$B$485&lt;=EOMONTH(I$4,0))*('Comp.'!$E$5:$E$485))</f>
        <v>240166.66999999998</v>
      </c>
      <c r="J47" s="289">
        <f>SUMPRODUCT(('Diário 1º PA'!$E$4:$E$2007='Analítico Cp.'!$B47)*('Diário 1º PA'!$C$4:$C$2007&gt;=J$4)*('Diário 1º PA'!$C$4:$C$2007&lt;=EOMONTH(J$4,0))*('Diário 1º PA'!$F$4:$F$2007))
+SUMPRODUCT(('Diário 2º PA'!$E$4:$E$1978='Analítico Cp.'!$B47)*('Diário 2º PA'!$C$4:$C$1978&gt;=J$4)*('Diário 2º PA'!$C$4:$C$1978&lt;=EOMONTH(J$4,0))*('Diário 2º PA'!$F$4:$F$1978))
+SUMPRODUCT(('Diário 3º PA'!$E$4:$E$1994='Analítico Cp.'!$B47)*('Diário 3º PA'!$C$4:$C$1994&gt;=J$4)*('Diário 3º PA'!$C$4:$C$1994&lt;=EOMONTH(J$4,0))*('Diário 3º PA'!$F$4:$F$1994))
+SUMPRODUCT(('Diário 4º PA'!$E$4:$E$2000='Analítico Cp.'!$B47)*('Diário 4º PA'!$C$4:$C$2000&gt;=J$4)*('Diário 4º PA'!$C$4:$C$2000&lt;=EOMONTH(J$4,0))*('Diário 4º PA'!$F$4:$F$2000))
+SUMPRODUCT(('Comp.'!$D$5:$D$485=$B47)*('Comp.'!$B$5:$B$485&gt;=J$4)*('Comp.'!$B$5:$B$485&lt;=EOMONTH(J$4,0))*('Comp.'!$E$5:$E$485))</f>
        <v>0</v>
      </c>
      <c r="K47" s="289">
        <f>SUMPRODUCT(('Diário 1º PA'!$E$4:$E$2007='Analítico Cp.'!$B47)*('Diário 1º PA'!$C$4:$C$2007&gt;=K$4)*('Diário 1º PA'!$C$4:$C$2007&lt;=EOMONTH(K$4,0))*('Diário 1º PA'!$F$4:$F$2007))
+SUMPRODUCT(('Diário 2º PA'!$E$4:$E$1978='Analítico Cp.'!$B47)*('Diário 2º PA'!$C$4:$C$1978&gt;=K$4)*('Diário 2º PA'!$C$4:$C$1978&lt;=EOMONTH(K$4,0))*('Diário 2º PA'!$F$4:$F$1978))
+SUMPRODUCT(('Diário 3º PA'!$E$4:$E$1994='Analítico Cp.'!$B47)*('Diário 3º PA'!$C$4:$C$1994&gt;=K$4)*('Diário 3º PA'!$C$4:$C$1994&lt;=EOMONTH(K$4,0))*('Diário 3º PA'!$F$4:$F$1994))
+SUMPRODUCT(('Diário 4º PA'!$E$4:$E$2000='Analítico Cp.'!$B47)*('Diário 4º PA'!$C$4:$C$2000&gt;=K$4)*('Diário 4º PA'!$C$4:$C$2000&lt;=EOMONTH(K$4,0))*('Diário 4º PA'!$F$4:$F$2000))
+SUMPRODUCT(('Comp.'!$D$5:$D$485=$B47)*('Comp.'!$B$5:$B$485&gt;=K$4)*('Comp.'!$B$5:$B$485&lt;=EOMONTH(K$4,0))*('Comp.'!$E$5:$E$485))</f>
        <v>0</v>
      </c>
      <c r="L47" s="289">
        <f>SUMPRODUCT(('Diário 1º PA'!$E$4:$E$2007='Analítico Cp.'!$B47)*('Diário 1º PA'!$C$4:$C$2007&gt;=L$4)*('Diário 1º PA'!$C$4:$C$2007&lt;=EOMONTH(L$4,0))*('Diário 1º PA'!$F$4:$F$2007))
+SUMPRODUCT(('Diário 2º PA'!$E$4:$E$1978='Analítico Cp.'!$B47)*('Diário 2º PA'!$C$4:$C$1978&gt;=L$4)*('Diário 2º PA'!$C$4:$C$1978&lt;=EOMONTH(L$4,0))*('Diário 2º PA'!$F$4:$F$1978))
+SUMPRODUCT(('Diário 3º PA'!$E$4:$E$1994='Analítico Cp.'!$B47)*('Diário 3º PA'!$C$4:$C$1994&gt;=L$4)*('Diário 3º PA'!$C$4:$C$1994&lt;=EOMONTH(L$4,0))*('Diário 3º PA'!$F$4:$F$1994))
+SUMPRODUCT(('Diário 4º PA'!$E$4:$E$2000='Analítico Cp.'!$B47)*('Diário 4º PA'!$C$4:$C$2000&gt;=L$4)*('Diário 4º PA'!$C$4:$C$2000&lt;=EOMONTH(L$4,0))*('Diário 4º PA'!$F$4:$F$2000))
+SUMPRODUCT(('Comp.'!$D$5:$D$485=$B47)*('Comp.'!$B$5:$B$485&gt;=L$4)*('Comp.'!$B$5:$B$485&lt;=EOMONTH(L$4,0))*('Comp.'!$E$5:$E$485))</f>
        <v>0</v>
      </c>
      <c r="M47" s="289">
        <f>SUMPRODUCT(('Diário 1º PA'!$E$4:$E$2007='Analítico Cp.'!$B47)*('Diário 1º PA'!$C$4:$C$2007&gt;=M$4)*('Diário 1º PA'!$C$4:$C$2007&lt;=EOMONTH(M$4,0))*('Diário 1º PA'!$F$4:$F$2007))
+SUMPRODUCT(('Diário 2º PA'!$E$4:$E$1978='Analítico Cp.'!$B47)*('Diário 2º PA'!$C$4:$C$1978&gt;=M$4)*('Diário 2º PA'!$C$4:$C$1978&lt;=EOMONTH(M$4,0))*('Diário 2º PA'!$F$4:$F$1978))
+SUMPRODUCT(('Diário 3º PA'!$E$4:$E$1994='Analítico Cp.'!$B47)*('Diário 3º PA'!$C$4:$C$1994&gt;=M$4)*('Diário 3º PA'!$C$4:$C$1994&lt;=EOMONTH(M$4,0))*('Diário 3º PA'!$F$4:$F$1994))
+SUMPRODUCT(('Diário 4º PA'!$E$4:$E$2000='Analítico Cp.'!$B47)*('Diário 4º PA'!$C$4:$C$2000&gt;=M$4)*('Diário 4º PA'!$C$4:$C$2000&lt;=EOMONTH(M$4,0))*('Diário 4º PA'!$F$4:$F$2000))
+SUMPRODUCT(('Comp.'!$D$5:$D$485=$B47)*('Comp.'!$B$5:$B$485&gt;=M$4)*('Comp.'!$B$5:$B$485&lt;=EOMONTH(M$4,0))*('Comp.'!$E$5:$E$485))</f>
        <v>0</v>
      </c>
      <c r="N47" s="289">
        <f>SUMPRODUCT(('Diário 1º PA'!$E$4:$E$2007='Analítico Cp.'!$B47)*('Diário 1º PA'!$C$4:$C$2007&gt;=N$4)*('Diário 1º PA'!$C$4:$C$2007&lt;=EOMONTH(N$4,0))*('Diário 1º PA'!$F$4:$F$2007))
+SUMPRODUCT(('Diário 2º PA'!$E$4:$E$1978='Analítico Cp.'!$B47)*('Diário 2º PA'!$C$4:$C$1978&gt;=N$4)*('Diário 2º PA'!$C$4:$C$1978&lt;=EOMONTH(N$4,0))*('Diário 2º PA'!$F$4:$F$1978))
+SUMPRODUCT(('Diário 3º PA'!$E$4:$E$1994='Analítico Cp.'!$B47)*('Diário 3º PA'!$C$4:$C$1994&gt;=N$4)*('Diário 3º PA'!$C$4:$C$1994&lt;=EOMONTH(N$4,0))*('Diário 3º PA'!$F$4:$F$1994))
+SUMPRODUCT(('Diário 4º PA'!$E$4:$E$2000='Analítico Cp.'!$B47)*('Diário 4º PA'!$C$4:$C$2000&gt;=N$4)*('Diário 4º PA'!$C$4:$C$2000&lt;=EOMONTH(N$4,0))*('Diário 4º PA'!$F$4:$F$2000))
+SUMPRODUCT(('Comp.'!$D$5:$D$485=$B47)*('Comp.'!$B$5:$B$485&gt;=N$4)*('Comp.'!$B$5:$B$485&lt;=EOMONTH(N$4,0))*('Comp.'!$E$5:$E$485))</f>
        <v>0</v>
      </c>
      <c r="O47" s="315">
        <f t="shared" si="15"/>
        <v>1708366.9</v>
      </c>
      <c r="P47" s="316">
        <f t="shared" si="16"/>
        <v>7.505935089020277E-2</v>
      </c>
      <c r="Q47" s="295"/>
      <c r="R47" s="295"/>
      <c r="S47" s="295"/>
      <c r="T47" s="295"/>
      <c r="U47" s="295"/>
      <c r="V47" s="295"/>
      <c r="W47" s="295"/>
      <c r="X47" s="295"/>
      <c r="Y47" s="295"/>
      <c r="Z47" s="295"/>
    </row>
    <row r="48" spans="1:26" ht="23.25" customHeight="1" x14ac:dyDescent="0.25">
      <c r="A48" s="245" t="s">
        <v>202</v>
      </c>
      <c r="B48" s="246" t="s">
        <v>203</v>
      </c>
      <c r="C48" s="289">
        <f>SUMPRODUCT(('Diário 1º PA'!$E$4:$E$2007='Analítico Cp.'!$B48)*('Diário 1º PA'!$C$4:$C$2007&gt;=C$4)*('Diário 1º PA'!$C$4:$C$2007&lt;=EOMONTH(C$4,0))*('Diário 1º PA'!$F$4:$F$2007))
+SUMPRODUCT(('Diário 2º PA'!$E$4:$E$1978='Analítico Cp.'!$B48)*('Diário 2º PA'!$C$4:$C$1978&gt;=C$4)*('Diário 2º PA'!$C$4:$C$1978&lt;=EOMONTH(C$4,0))*('Diário 2º PA'!$F$4:$F$1978))
+SUMPRODUCT(('Diário 3º PA'!$E$4:$E$1994='Analítico Cp.'!$B48)*('Diário 3º PA'!$C$4:$C$1994&gt;=C$4)*('Diário 3º PA'!$C$4:$C$1994&lt;=EOMONTH(C$4,0))*('Diário 3º PA'!$F$4:$F$1994))
+SUMPRODUCT(('Diário 4º PA'!$E$4:$E$2000='Analítico Cp.'!$B48)*('Diário 4º PA'!$C$4:$C$2000&gt;=C$4)*('Diário 4º PA'!$C$4:$C$2000&lt;=EOMONTH(C$4,0))*('Diário 4º PA'!$F$4:$F$2000))
+SUMPRODUCT(('Comp.'!$D$5:$D$485=$B48)*('Comp.'!$B$5:$B$485&gt;=C$4)*('Comp.'!$B$5:$B$485&lt;=EOMONTH(C$4,0))*('Comp.'!$E$5:$E$485))</f>
        <v>6683.5</v>
      </c>
      <c r="D48" s="289">
        <f>SUMPRODUCT(('Diário 1º PA'!$E$4:$E$2007='Analítico Cp.'!$B48)*('Diário 1º PA'!$C$4:$C$2007&gt;=D$4)*('Diário 1º PA'!$C$4:$C$2007&lt;=EOMONTH(D$4,0))*('Diário 1º PA'!$F$4:$F$2007))
+SUMPRODUCT(('Diário 2º PA'!$E$4:$E$1978='Analítico Cp.'!$B48)*('Diário 2º PA'!$C$4:$C$1978&gt;=D$4)*('Diário 2º PA'!$C$4:$C$1978&lt;=EOMONTH(D$4,0))*('Diário 2º PA'!$F$4:$F$1978))
+SUMPRODUCT(('Diário 3º PA'!$E$4:$E$1994='Analítico Cp.'!$B48)*('Diário 3º PA'!$C$4:$C$1994&gt;=D$4)*('Diário 3º PA'!$C$4:$C$1994&lt;=EOMONTH(D$4,0))*('Diário 3º PA'!$F$4:$F$1994))
+SUMPRODUCT(('Diário 4º PA'!$E$4:$E$2000='Analítico Cp.'!$B48)*('Diário 4º PA'!$C$4:$C$2000&gt;=D$4)*('Diário 4º PA'!$C$4:$C$2000&lt;=EOMONTH(D$4,0))*('Diário 4º PA'!$F$4:$F$2000))
+SUMPRODUCT(('Comp.'!$D$5:$D$485=$B48)*('Comp.'!$B$5:$B$485&gt;=D$4)*('Comp.'!$B$5:$B$485&lt;=EOMONTH(D$4,0))*('Comp.'!$E$5:$E$485))</f>
        <v>33755.100000000006</v>
      </c>
      <c r="E48" s="289">
        <f>SUMPRODUCT(('Diário 1º PA'!$E$4:$E$2007='Analítico Cp.'!$B48)*('Diário 1º PA'!$C$4:$C$2007&gt;=E$4)*('Diário 1º PA'!$C$4:$C$2007&lt;=EOMONTH(E$4,0))*('Diário 1º PA'!$F$4:$F$2007))
+SUMPRODUCT(('Diário 2º PA'!$E$4:$E$1978='Analítico Cp.'!$B48)*('Diário 2º PA'!$C$4:$C$1978&gt;=E$4)*('Diário 2º PA'!$C$4:$C$1978&lt;=EOMONTH(E$4,0))*('Diário 2º PA'!$F$4:$F$1978))
+SUMPRODUCT(('Diário 3º PA'!$E$4:$E$1994='Analítico Cp.'!$B48)*('Diário 3º PA'!$C$4:$C$1994&gt;=E$4)*('Diário 3º PA'!$C$4:$C$1994&lt;=EOMONTH(E$4,0))*('Diário 3º PA'!$F$4:$F$1994))
+SUMPRODUCT(('Diário 4º PA'!$E$4:$E$2000='Analítico Cp.'!$B48)*('Diário 4º PA'!$C$4:$C$2000&gt;=E$4)*('Diário 4º PA'!$C$4:$C$2000&lt;=EOMONTH(E$4,0))*('Diário 4º PA'!$F$4:$F$2000))
+SUMPRODUCT(('Comp.'!$D$5:$D$485=$B48)*('Comp.'!$B$5:$B$485&gt;=E$4)*('Comp.'!$B$5:$B$485&lt;=EOMONTH(E$4,0))*('Comp.'!$E$5:$E$485))</f>
        <v>24367.5</v>
      </c>
      <c r="F48" s="289">
        <f>SUMPRODUCT(('Diário 1º PA'!$E$4:$E$2007='Analítico Cp.'!$B48)*('Diário 1º PA'!$C$4:$C$2007&gt;=F$4)*('Diário 1º PA'!$C$4:$C$2007&lt;=EOMONTH(F$4,0))*('Diário 1º PA'!$F$4:$F$2007))
+SUMPRODUCT(('Diário 2º PA'!$E$4:$E$1978='Analítico Cp.'!$B48)*('Diário 2º PA'!$C$4:$C$1978&gt;=F$4)*('Diário 2º PA'!$C$4:$C$1978&lt;=EOMONTH(F$4,0))*('Diário 2º PA'!$F$4:$F$1978))
+SUMPRODUCT(('Diário 3º PA'!$E$4:$E$1994='Analítico Cp.'!$B48)*('Diário 3º PA'!$C$4:$C$1994&gt;=F$4)*('Diário 3º PA'!$C$4:$C$1994&lt;=EOMONTH(F$4,0))*('Diário 3º PA'!$F$4:$F$1994))
+SUMPRODUCT(('Diário 4º PA'!$E$4:$E$2000='Analítico Cp.'!$B48)*('Diário 4º PA'!$C$4:$C$2000&gt;=F$4)*('Diário 4º PA'!$C$4:$C$2000&lt;=EOMONTH(F$4,0))*('Diário 4º PA'!$F$4:$F$2000))
+SUMPRODUCT(('Comp.'!$D$5:$D$485=$B48)*('Comp.'!$B$5:$B$485&gt;=F$4)*('Comp.'!$B$5:$B$485&lt;=EOMONTH(F$4,0))*('Comp.'!$E$5:$E$485))</f>
        <v>21387.200000000001</v>
      </c>
      <c r="G48" s="289">
        <f>SUMPRODUCT(('Diário 1º PA'!$E$4:$E$2007='Analítico Cp.'!$B48)*('Diário 1º PA'!$C$4:$C$2007&gt;=G$4)*('Diário 1º PA'!$C$4:$C$2007&lt;=EOMONTH(G$4,0))*('Diário 1º PA'!$F$4:$F$2007))
+SUMPRODUCT(('Diário 2º PA'!$E$4:$E$1978='Analítico Cp.'!$B48)*('Diário 2º PA'!$C$4:$C$1978&gt;=G$4)*('Diário 2º PA'!$C$4:$C$1978&lt;=EOMONTH(G$4,0))*('Diário 2º PA'!$F$4:$F$1978))
+SUMPRODUCT(('Diário 3º PA'!$E$4:$E$1994='Analítico Cp.'!$B48)*('Diário 3º PA'!$C$4:$C$1994&gt;=G$4)*('Diário 3º PA'!$C$4:$C$1994&lt;=EOMONTH(G$4,0))*('Diário 3º PA'!$F$4:$F$1994))
+SUMPRODUCT(('Diário 4º PA'!$E$4:$E$2000='Analítico Cp.'!$B48)*('Diário 4º PA'!$C$4:$C$2000&gt;=G$4)*('Diário 4º PA'!$C$4:$C$2000&lt;=EOMONTH(G$4,0))*('Diário 4º PA'!$F$4:$F$2000))
+SUMPRODUCT(('Comp.'!$D$5:$D$485=$B48)*('Comp.'!$B$5:$B$485&gt;=G$4)*('Comp.'!$B$5:$B$485&lt;=EOMONTH(G$4,0))*('Comp.'!$E$5:$E$485))</f>
        <v>2708.62</v>
      </c>
      <c r="H48" s="289">
        <f>SUMPRODUCT(('Diário 1º PA'!$E$4:$E$2007='Analítico Cp.'!$B48)*('Diário 1º PA'!$C$4:$C$2007&gt;=H$4)*('Diário 1º PA'!$C$4:$C$2007&lt;=EOMONTH(H$4,0))*('Diário 1º PA'!$F$4:$F$2007))
+SUMPRODUCT(('Diário 2º PA'!$E$4:$E$1978='Analítico Cp.'!$B48)*('Diário 2º PA'!$C$4:$C$1978&gt;=H$4)*('Diário 2º PA'!$C$4:$C$1978&lt;=EOMONTH(H$4,0))*('Diário 2º PA'!$F$4:$F$1978))
+SUMPRODUCT(('Diário 3º PA'!$E$4:$E$1994='Analítico Cp.'!$B48)*('Diário 3º PA'!$C$4:$C$1994&gt;=H$4)*('Diário 3º PA'!$C$4:$C$1994&lt;=EOMONTH(H$4,0))*('Diário 3º PA'!$F$4:$F$1994))
+SUMPRODUCT(('Diário 4º PA'!$E$4:$E$2000='Analítico Cp.'!$B48)*('Diário 4º PA'!$C$4:$C$2000&gt;=H$4)*('Diário 4º PA'!$C$4:$C$2000&lt;=EOMONTH(H$4,0))*('Diário 4º PA'!$F$4:$F$2000))
+SUMPRODUCT(('Comp.'!$D$5:$D$485=$B48)*('Comp.'!$B$5:$B$485&gt;=H$4)*('Comp.'!$B$5:$B$485&lt;=EOMONTH(H$4,0))*('Comp.'!$E$5:$E$485))</f>
        <v>24282.400000000001</v>
      </c>
      <c r="I48" s="289">
        <f>SUMPRODUCT(('Diário 1º PA'!$E$4:$E$2007='Analítico Cp.'!$B48)*('Diário 1º PA'!$C$4:$C$2007&gt;=I$4)*('Diário 1º PA'!$C$4:$C$2007&lt;=EOMONTH(I$4,0))*('Diário 1º PA'!$F$4:$F$2007))
+SUMPRODUCT(('Diário 2º PA'!$E$4:$E$1978='Analítico Cp.'!$B48)*('Diário 2º PA'!$C$4:$C$1978&gt;=I$4)*('Diário 2º PA'!$C$4:$C$1978&lt;=EOMONTH(I$4,0))*('Diário 2º PA'!$F$4:$F$1978))
+SUMPRODUCT(('Diário 3º PA'!$E$4:$E$1994='Analítico Cp.'!$B48)*('Diário 3º PA'!$C$4:$C$1994&gt;=I$4)*('Diário 3º PA'!$C$4:$C$1994&lt;=EOMONTH(I$4,0))*('Diário 3º PA'!$F$4:$F$1994))
+SUMPRODUCT(('Diário 4º PA'!$E$4:$E$2000='Analítico Cp.'!$B48)*('Diário 4º PA'!$C$4:$C$2000&gt;=I$4)*('Diário 4º PA'!$C$4:$C$2000&lt;=EOMONTH(I$4,0))*('Diário 4º PA'!$F$4:$F$2000))
+SUMPRODUCT(('Comp.'!$D$5:$D$485=$B48)*('Comp.'!$B$5:$B$485&gt;=I$4)*('Comp.'!$B$5:$B$485&lt;=EOMONTH(I$4,0))*('Comp.'!$E$5:$E$485))</f>
        <v>24401.600000000002</v>
      </c>
      <c r="J48" s="289">
        <f>SUMPRODUCT(('Diário 1º PA'!$E$4:$E$2007='Analítico Cp.'!$B48)*('Diário 1º PA'!$C$4:$C$2007&gt;=J$4)*('Diário 1º PA'!$C$4:$C$2007&lt;=EOMONTH(J$4,0))*('Diário 1º PA'!$F$4:$F$2007))
+SUMPRODUCT(('Diário 2º PA'!$E$4:$E$1978='Analítico Cp.'!$B48)*('Diário 2º PA'!$C$4:$C$1978&gt;=J$4)*('Diário 2º PA'!$C$4:$C$1978&lt;=EOMONTH(J$4,0))*('Diário 2º PA'!$F$4:$F$1978))
+SUMPRODUCT(('Diário 3º PA'!$E$4:$E$1994='Analítico Cp.'!$B48)*('Diário 3º PA'!$C$4:$C$1994&gt;=J$4)*('Diário 3º PA'!$C$4:$C$1994&lt;=EOMONTH(J$4,0))*('Diário 3º PA'!$F$4:$F$1994))
+SUMPRODUCT(('Diário 4º PA'!$E$4:$E$2000='Analítico Cp.'!$B48)*('Diário 4º PA'!$C$4:$C$2000&gt;=J$4)*('Diário 4º PA'!$C$4:$C$2000&lt;=EOMONTH(J$4,0))*('Diário 4º PA'!$F$4:$F$2000))
+SUMPRODUCT(('Comp.'!$D$5:$D$485=$B48)*('Comp.'!$B$5:$B$485&gt;=J$4)*('Comp.'!$B$5:$B$485&lt;=EOMONTH(J$4,0))*('Comp.'!$E$5:$E$485))</f>
        <v>0</v>
      </c>
      <c r="K48" s="289">
        <f>SUMPRODUCT(('Diário 1º PA'!$E$4:$E$2007='Analítico Cp.'!$B48)*('Diário 1º PA'!$C$4:$C$2007&gt;=K$4)*('Diário 1º PA'!$C$4:$C$2007&lt;=EOMONTH(K$4,0))*('Diário 1º PA'!$F$4:$F$2007))
+SUMPRODUCT(('Diário 2º PA'!$E$4:$E$1978='Analítico Cp.'!$B48)*('Diário 2º PA'!$C$4:$C$1978&gt;=K$4)*('Diário 2º PA'!$C$4:$C$1978&lt;=EOMONTH(K$4,0))*('Diário 2º PA'!$F$4:$F$1978))
+SUMPRODUCT(('Diário 3º PA'!$E$4:$E$1994='Analítico Cp.'!$B48)*('Diário 3º PA'!$C$4:$C$1994&gt;=K$4)*('Diário 3º PA'!$C$4:$C$1994&lt;=EOMONTH(K$4,0))*('Diário 3º PA'!$F$4:$F$1994))
+SUMPRODUCT(('Diário 4º PA'!$E$4:$E$2000='Analítico Cp.'!$B48)*('Diário 4º PA'!$C$4:$C$2000&gt;=K$4)*('Diário 4º PA'!$C$4:$C$2000&lt;=EOMONTH(K$4,0))*('Diário 4º PA'!$F$4:$F$2000))
+SUMPRODUCT(('Comp.'!$D$5:$D$485=$B48)*('Comp.'!$B$5:$B$485&gt;=K$4)*('Comp.'!$B$5:$B$485&lt;=EOMONTH(K$4,0))*('Comp.'!$E$5:$E$485))</f>
        <v>0</v>
      </c>
      <c r="L48" s="289">
        <f>SUMPRODUCT(('Diário 1º PA'!$E$4:$E$2007='Analítico Cp.'!$B48)*('Diário 1º PA'!$C$4:$C$2007&gt;=L$4)*('Diário 1º PA'!$C$4:$C$2007&lt;=EOMONTH(L$4,0))*('Diário 1º PA'!$F$4:$F$2007))
+SUMPRODUCT(('Diário 2º PA'!$E$4:$E$1978='Analítico Cp.'!$B48)*('Diário 2º PA'!$C$4:$C$1978&gt;=L$4)*('Diário 2º PA'!$C$4:$C$1978&lt;=EOMONTH(L$4,0))*('Diário 2º PA'!$F$4:$F$1978))
+SUMPRODUCT(('Diário 3º PA'!$E$4:$E$1994='Analítico Cp.'!$B48)*('Diário 3º PA'!$C$4:$C$1994&gt;=L$4)*('Diário 3º PA'!$C$4:$C$1994&lt;=EOMONTH(L$4,0))*('Diário 3º PA'!$F$4:$F$1994))
+SUMPRODUCT(('Diário 4º PA'!$E$4:$E$2000='Analítico Cp.'!$B48)*('Diário 4º PA'!$C$4:$C$2000&gt;=L$4)*('Diário 4º PA'!$C$4:$C$2000&lt;=EOMONTH(L$4,0))*('Diário 4º PA'!$F$4:$F$2000))
+SUMPRODUCT(('Comp.'!$D$5:$D$485=$B48)*('Comp.'!$B$5:$B$485&gt;=L$4)*('Comp.'!$B$5:$B$485&lt;=EOMONTH(L$4,0))*('Comp.'!$E$5:$E$485))</f>
        <v>0</v>
      </c>
      <c r="M48" s="289">
        <f>SUMPRODUCT(('Diário 1º PA'!$E$4:$E$2007='Analítico Cp.'!$B48)*('Diário 1º PA'!$C$4:$C$2007&gt;=M$4)*('Diário 1º PA'!$C$4:$C$2007&lt;=EOMONTH(M$4,0))*('Diário 1º PA'!$F$4:$F$2007))
+SUMPRODUCT(('Diário 2º PA'!$E$4:$E$1978='Analítico Cp.'!$B48)*('Diário 2º PA'!$C$4:$C$1978&gt;=M$4)*('Diário 2º PA'!$C$4:$C$1978&lt;=EOMONTH(M$4,0))*('Diário 2º PA'!$F$4:$F$1978))
+SUMPRODUCT(('Diário 3º PA'!$E$4:$E$1994='Analítico Cp.'!$B48)*('Diário 3º PA'!$C$4:$C$1994&gt;=M$4)*('Diário 3º PA'!$C$4:$C$1994&lt;=EOMONTH(M$4,0))*('Diário 3º PA'!$F$4:$F$1994))
+SUMPRODUCT(('Diário 4º PA'!$E$4:$E$2000='Analítico Cp.'!$B48)*('Diário 4º PA'!$C$4:$C$2000&gt;=M$4)*('Diário 4º PA'!$C$4:$C$2000&lt;=EOMONTH(M$4,0))*('Diário 4º PA'!$F$4:$F$2000))
+SUMPRODUCT(('Comp.'!$D$5:$D$485=$B48)*('Comp.'!$B$5:$B$485&gt;=M$4)*('Comp.'!$B$5:$B$485&lt;=EOMONTH(M$4,0))*('Comp.'!$E$5:$E$485))</f>
        <v>0</v>
      </c>
      <c r="N48" s="289">
        <f>SUMPRODUCT(('Diário 1º PA'!$E$4:$E$2007='Analítico Cp.'!$B48)*('Diário 1º PA'!$C$4:$C$2007&gt;=N$4)*('Diário 1º PA'!$C$4:$C$2007&lt;=EOMONTH(N$4,0))*('Diário 1º PA'!$F$4:$F$2007))
+SUMPRODUCT(('Diário 2º PA'!$E$4:$E$1978='Analítico Cp.'!$B48)*('Diário 2º PA'!$C$4:$C$1978&gt;=N$4)*('Diário 2º PA'!$C$4:$C$1978&lt;=EOMONTH(N$4,0))*('Diário 2º PA'!$F$4:$F$1978))
+SUMPRODUCT(('Diário 3º PA'!$E$4:$E$1994='Analítico Cp.'!$B48)*('Diário 3º PA'!$C$4:$C$1994&gt;=N$4)*('Diário 3º PA'!$C$4:$C$1994&lt;=EOMONTH(N$4,0))*('Diário 3º PA'!$F$4:$F$1994))
+SUMPRODUCT(('Diário 4º PA'!$E$4:$E$2000='Analítico Cp.'!$B48)*('Diário 4º PA'!$C$4:$C$2000&gt;=N$4)*('Diário 4º PA'!$C$4:$C$2000&lt;=EOMONTH(N$4,0))*('Diário 4º PA'!$F$4:$F$2000))
+SUMPRODUCT(('Comp.'!$D$5:$D$485=$B48)*('Comp.'!$B$5:$B$485&gt;=N$4)*('Comp.'!$B$5:$B$485&lt;=EOMONTH(N$4,0))*('Comp.'!$E$5:$E$485))</f>
        <v>0</v>
      </c>
      <c r="O48" s="315">
        <f t="shared" si="15"/>
        <v>137585.92000000001</v>
      </c>
      <c r="P48" s="316">
        <f t="shared" si="16"/>
        <v>6.0450186940705581E-3</v>
      </c>
      <c r="Q48" s="295"/>
      <c r="R48" s="295"/>
      <c r="S48" s="295"/>
      <c r="T48" s="295"/>
      <c r="U48" s="295"/>
      <c r="V48" s="295"/>
      <c r="W48" s="295"/>
      <c r="X48" s="295"/>
      <c r="Y48" s="295"/>
      <c r="Z48" s="295"/>
    </row>
    <row r="49" spans="1:26" ht="23.25" customHeight="1" x14ac:dyDescent="0.25">
      <c r="A49" s="245" t="s">
        <v>204</v>
      </c>
      <c r="B49" s="246" t="s">
        <v>205</v>
      </c>
      <c r="C49" s="289">
        <f>SUMPRODUCT(('Diário 1º PA'!$E$4:$E$2007='Analítico Cp.'!$B49)*('Diário 1º PA'!$C$4:$C$2007&gt;=C$4)*('Diário 1º PA'!$C$4:$C$2007&lt;=EOMONTH(C$4,0))*('Diário 1º PA'!$F$4:$F$2007))
+SUMPRODUCT(('Diário 2º PA'!$E$4:$E$1978='Analítico Cp.'!$B49)*('Diário 2º PA'!$C$4:$C$1978&gt;=C$4)*('Diário 2º PA'!$C$4:$C$1978&lt;=EOMONTH(C$4,0))*('Diário 2º PA'!$F$4:$F$1978))
+SUMPRODUCT(('Diário 3º PA'!$E$4:$E$1994='Analítico Cp.'!$B49)*('Diário 3º PA'!$C$4:$C$1994&gt;=C$4)*('Diário 3º PA'!$C$4:$C$1994&lt;=EOMONTH(C$4,0))*('Diário 3º PA'!$F$4:$F$1994))
+SUMPRODUCT(('Diário 4º PA'!$E$4:$E$2000='Analítico Cp.'!$B49)*('Diário 4º PA'!$C$4:$C$2000&gt;=C$4)*('Diário 4º PA'!$C$4:$C$2000&lt;=EOMONTH(C$4,0))*('Diário 4º PA'!$F$4:$F$2000))
+SUMPRODUCT(('Comp.'!$D$5:$D$485=$B49)*('Comp.'!$B$5:$B$485&gt;=C$4)*('Comp.'!$B$5:$B$485&lt;=EOMONTH(C$4,0))*('Comp.'!$E$5:$E$485))</f>
        <v>1568.6</v>
      </c>
      <c r="D49" s="289">
        <f>SUMPRODUCT(('Diário 1º PA'!$E$4:$E$2007='Analítico Cp.'!$B49)*('Diário 1º PA'!$C$4:$C$2007&gt;=D$4)*('Diário 1º PA'!$C$4:$C$2007&lt;=EOMONTH(D$4,0))*('Diário 1º PA'!$F$4:$F$2007))
+SUMPRODUCT(('Diário 2º PA'!$E$4:$E$1978='Analítico Cp.'!$B49)*('Diário 2º PA'!$C$4:$C$1978&gt;=D$4)*('Diário 2º PA'!$C$4:$C$1978&lt;=EOMONTH(D$4,0))*('Diário 2º PA'!$F$4:$F$1978))
+SUMPRODUCT(('Diário 3º PA'!$E$4:$E$1994='Analítico Cp.'!$B49)*('Diário 3º PA'!$C$4:$C$1994&gt;=D$4)*('Diário 3º PA'!$C$4:$C$1994&lt;=EOMONTH(D$4,0))*('Diário 3º PA'!$F$4:$F$1994))
+SUMPRODUCT(('Diário 4º PA'!$E$4:$E$2000='Analítico Cp.'!$B49)*('Diário 4º PA'!$C$4:$C$2000&gt;=D$4)*('Diário 4º PA'!$C$4:$C$2000&lt;=EOMONTH(D$4,0))*('Diário 4º PA'!$F$4:$F$2000))
+SUMPRODUCT(('Comp.'!$D$5:$D$485=$B49)*('Comp.'!$B$5:$B$485&gt;=D$4)*('Comp.'!$B$5:$B$485&lt;=EOMONTH(D$4,0))*('Comp.'!$E$5:$E$485))</f>
        <v>5414.2</v>
      </c>
      <c r="E49" s="289">
        <f>SUMPRODUCT(('Diário 1º PA'!$E$4:$E$2007='Analítico Cp.'!$B49)*('Diário 1º PA'!$C$4:$C$2007&gt;=E$4)*('Diário 1º PA'!$C$4:$C$2007&lt;=EOMONTH(E$4,0))*('Diário 1º PA'!$F$4:$F$2007))
+SUMPRODUCT(('Diário 2º PA'!$E$4:$E$1978='Analítico Cp.'!$B49)*('Diário 2º PA'!$C$4:$C$1978&gt;=E$4)*('Diário 2º PA'!$C$4:$C$1978&lt;=EOMONTH(E$4,0))*('Diário 2º PA'!$F$4:$F$1978))
+SUMPRODUCT(('Diário 3º PA'!$E$4:$E$1994='Analítico Cp.'!$B49)*('Diário 3º PA'!$C$4:$C$1994&gt;=E$4)*('Diário 3º PA'!$C$4:$C$1994&lt;=EOMONTH(E$4,0))*('Diário 3º PA'!$F$4:$F$1994))
+SUMPRODUCT(('Diário 4º PA'!$E$4:$E$2000='Analítico Cp.'!$B49)*('Diário 4º PA'!$C$4:$C$2000&gt;=E$4)*('Diário 4º PA'!$C$4:$C$2000&lt;=EOMONTH(E$4,0))*('Diário 4º PA'!$F$4:$F$2000))
+SUMPRODUCT(('Comp.'!$D$5:$D$485=$B49)*('Comp.'!$B$5:$B$485&gt;=E$4)*('Comp.'!$B$5:$B$485&lt;=EOMONTH(E$4,0))*('Comp.'!$E$5:$E$485))</f>
        <v>4432.5600000000013</v>
      </c>
      <c r="F49" s="289">
        <f>SUMPRODUCT(('Diário 1º PA'!$E$4:$E$2007='Analítico Cp.'!$B49)*('Diário 1º PA'!$C$4:$C$2007&gt;=F$4)*('Diário 1º PA'!$C$4:$C$2007&lt;=EOMONTH(F$4,0))*('Diário 1º PA'!$F$4:$F$2007))
+SUMPRODUCT(('Diário 2º PA'!$E$4:$E$1978='Analítico Cp.'!$B49)*('Diário 2º PA'!$C$4:$C$1978&gt;=F$4)*('Diário 2º PA'!$C$4:$C$1978&lt;=EOMONTH(F$4,0))*('Diário 2º PA'!$F$4:$F$1978))
+SUMPRODUCT(('Diário 3º PA'!$E$4:$E$1994='Analítico Cp.'!$B49)*('Diário 3º PA'!$C$4:$C$1994&gt;=F$4)*('Diário 3º PA'!$C$4:$C$1994&lt;=EOMONTH(F$4,0))*('Diário 3º PA'!$F$4:$F$1994))
+SUMPRODUCT(('Diário 4º PA'!$E$4:$E$2000='Analítico Cp.'!$B49)*('Diário 4º PA'!$C$4:$C$2000&gt;=F$4)*('Diário 4º PA'!$C$4:$C$2000&lt;=EOMONTH(F$4,0))*('Diário 4º PA'!$F$4:$F$2000))
+SUMPRODUCT(('Comp.'!$D$5:$D$485=$B49)*('Comp.'!$B$5:$B$485&gt;=F$4)*('Comp.'!$B$5:$B$485&lt;=EOMONTH(F$4,0))*('Comp.'!$E$5:$E$485))</f>
        <v>4462.920000000001</v>
      </c>
      <c r="G49" s="289">
        <f>SUMPRODUCT(('Diário 1º PA'!$E$4:$E$2007='Analítico Cp.'!$B49)*('Diário 1º PA'!$C$4:$C$2007&gt;=G$4)*('Diário 1º PA'!$C$4:$C$2007&lt;=EOMONTH(G$4,0))*('Diário 1º PA'!$F$4:$F$2007))
+SUMPRODUCT(('Diário 2º PA'!$E$4:$E$1978='Analítico Cp.'!$B49)*('Diário 2º PA'!$C$4:$C$1978&gt;=G$4)*('Diário 2º PA'!$C$4:$C$1978&lt;=EOMONTH(G$4,0))*('Diário 2º PA'!$F$4:$F$1978))
+SUMPRODUCT(('Diário 3º PA'!$E$4:$E$1994='Analítico Cp.'!$B49)*('Diário 3º PA'!$C$4:$C$1994&gt;=G$4)*('Diário 3º PA'!$C$4:$C$1994&lt;=EOMONTH(G$4,0))*('Diário 3º PA'!$F$4:$F$1994))
+SUMPRODUCT(('Diário 4º PA'!$E$4:$E$2000='Analítico Cp.'!$B49)*('Diário 4º PA'!$C$4:$C$2000&gt;=G$4)*('Diário 4º PA'!$C$4:$C$2000&lt;=EOMONTH(G$4,0))*('Diário 4º PA'!$F$4:$F$2000))
+SUMPRODUCT(('Comp.'!$D$5:$D$485=$B49)*('Comp.'!$B$5:$B$485&gt;=G$4)*('Comp.'!$B$5:$B$485&lt;=EOMONTH(G$4,0))*('Comp.'!$E$5:$E$485))</f>
        <v>0</v>
      </c>
      <c r="H49" s="289">
        <f>SUMPRODUCT(('Diário 1º PA'!$E$4:$E$2007='Analítico Cp.'!$B49)*('Diário 1º PA'!$C$4:$C$2007&gt;=H$4)*('Diário 1º PA'!$C$4:$C$2007&lt;=EOMONTH(H$4,0))*('Diário 1º PA'!$F$4:$F$2007))
+SUMPRODUCT(('Diário 2º PA'!$E$4:$E$1978='Analítico Cp.'!$B49)*('Diário 2º PA'!$C$4:$C$1978&gt;=H$4)*('Diário 2º PA'!$C$4:$C$1978&lt;=EOMONTH(H$4,0))*('Diário 2º PA'!$F$4:$F$1978))
+SUMPRODUCT(('Diário 3º PA'!$E$4:$E$1994='Analítico Cp.'!$B49)*('Diário 3º PA'!$C$4:$C$1994&gt;=H$4)*('Diário 3º PA'!$C$4:$C$1994&lt;=EOMONTH(H$4,0))*('Diário 3º PA'!$F$4:$F$1994))
+SUMPRODUCT(('Diário 4º PA'!$E$4:$E$2000='Analítico Cp.'!$B49)*('Diário 4º PA'!$C$4:$C$2000&gt;=H$4)*('Diário 4º PA'!$C$4:$C$2000&lt;=EOMONTH(H$4,0))*('Diário 4º PA'!$F$4:$F$2000))
+SUMPRODUCT(('Comp.'!$D$5:$D$485=$B49)*('Comp.'!$B$5:$B$485&gt;=H$4)*('Comp.'!$B$5:$B$485&lt;=EOMONTH(H$4,0))*('Comp.'!$E$5:$E$485))</f>
        <v>4533.76</v>
      </c>
      <c r="I49" s="289">
        <f>SUMPRODUCT(('Diário 1º PA'!$E$4:$E$2007='Analítico Cp.'!$B49)*('Diário 1º PA'!$C$4:$C$2007&gt;=I$4)*('Diário 1º PA'!$C$4:$C$2007&lt;=EOMONTH(I$4,0))*('Diário 1º PA'!$F$4:$F$2007))
+SUMPRODUCT(('Diário 2º PA'!$E$4:$E$1978='Analítico Cp.'!$B49)*('Diário 2º PA'!$C$4:$C$1978&gt;=I$4)*('Diário 2º PA'!$C$4:$C$1978&lt;=EOMONTH(I$4,0))*('Diário 2º PA'!$F$4:$F$1978))
+SUMPRODUCT(('Diário 3º PA'!$E$4:$E$1994='Analítico Cp.'!$B49)*('Diário 3º PA'!$C$4:$C$1994&gt;=I$4)*('Diário 3º PA'!$C$4:$C$1994&lt;=EOMONTH(I$4,0))*('Diário 3º PA'!$F$4:$F$1994))
+SUMPRODUCT(('Diário 4º PA'!$E$4:$E$2000='Analítico Cp.'!$B49)*('Diário 4º PA'!$C$4:$C$2000&gt;=I$4)*('Diário 4º PA'!$C$4:$C$2000&lt;=EOMONTH(I$4,0))*('Diário 4º PA'!$F$4:$F$2000))
+SUMPRODUCT(('Comp.'!$D$5:$D$485=$B49)*('Comp.'!$B$5:$B$485&gt;=I$4)*('Comp.'!$B$5:$B$485&lt;=EOMONTH(I$4,0))*('Comp.'!$E$5:$E$485))</f>
        <v>4756.4000000000015</v>
      </c>
      <c r="J49" s="289">
        <f>SUMPRODUCT(('Diário 1º PA'!$E$4:$E$2007='Analítico Cp.'!$B49)*('Diário 1º PA'!$C$4:$C$2007&gt;=J$4)*('Diário 1º PA'!$C$4:$C$2007&lt;=EOMONTH(J$4,0))*('Diário 1º PA'!$F$4:$F$2007))
+SUMPRODUCT(('Diário 2º PA'!$E$4:$E$1978='Analítico Cp.'!$B49)*('Diário 2º PA'!$C$4:$C$1978&gt;=J$4)*('Diário 2º PA'!$C$4:$C$1978&lt;=EOMONTH(J$4,0))*('Diário 2º PA'!$F$4:$F$1978))
+SUMPRODUCT(('Diário 3º PA'!$E$4:$E$1994='Analítico Cp.'!$B49)*('Diário 3º PA'!$C$4:$C$1994&gt;=J$4)*('Diário 3º PA'!$C$4:$C$1994&lt;=EOMONTH(J$4,0))*('Diário 3º PA'!$F$4:$F$1994))
+SUMPRODUCT(('Diário 4º PA'!$E$4:$E$2000='Analítico Cp.'!$B49)*('Diário 4º PA'!$C$4:$C$2000&gt;=J$4)*('Diário 4º PA'!$C$4:$C$2000&lt;=EOMONTH(J$4,0))*('Diário 4º PA'!$F$4:$F$2000))
+SUMPRODUCT(('Comp.'!$D$5:$D$485=$B49)*('Comp.'!$B$5:$B$485&gt;=J$4)*('Comp.'!$B$5:$B$485&lt;=EOMONTH(J$4,0))*('Comp.'!$E$5:$E$485))</f>
        <v>0</v>
      </c>
      <c r="K49" s="289">
        <f>SUMPRODUCT(('Diário 1º PA'!$E$4:$E$2007='Analítico Cp.'!$B49)*('Diário 1º PA'!$C$4:$C$2007&gt;=K$4)*('Diário 1º PA'!$C$4:$C$2007&lt;=EOMONTH(K$4,0))*('Diário 1º PA'!$F$4:$F$2007))
+SUMPRODUCT(('Diário 2º PA'!$E$4:$E$1978='Analítico Cp.'!$B49)*('Diário 2º PA'!$C$4:$C$1978&gt;=K$4)*('Diário 2º PA'!$C$4:$C$1978&lt;=EOMONTH(K$4,0))*('Diário 2º PA'!$F$4:$F$1978))
+SUMPRODUCT(('Diário 3º PA'!$E$4:$E$1994='Analítico Cp.'!$B49)*('Diário 3º PA'!$C$4:$C$1994&gt;=K$4)*('Diário 3º PA'!$C$4:$C$1994&lt;=EOMONTH(K$4,0))*('Diário 3º PA'!$F$4:$F$1994))
+SUMPRODUCT(('Diário 4º PA'!$E$4:$E$2000='Analítico Cp.'!$B49)*('Diário 4º PA'!$C$4:$C$2000&gt;=K$4)*('Diário 4º PA'!$C$4:$C$2000&lt;=EOMONTH(K$4,0))*('Diário 4º PA'!$F$4:$F$2000))
+SUMPRODUCT(('Comp.'!$D$5:$D$485=$B49)*('Comp.'!$B$5:$B$485&gt;=K$4)*('Comp.'!$B$5:$B$485&lt;=EOMONTH(K$4,0))*('Comp.'!$E$5:$E$485))</f>
        <v>0</v>
      </c>
      <c r="L49" s="289">
        <f>SUMPRODUCT(('Diário 1º PA'!$E$4:$E$2007='Analítico Cp.'!$B49)*('Diário 1º PA'!$C$4:$C$2007&gt;=L$4)*('Diário 1º PA'!$C$4:$C$2007&lt;=EOMONTH(L$4,0))*('Diário 1º PA'!$F$4:$F$2007))
+SUMPRODUCT(('Diário 2º PA'!$E$4:$E$1978='Analítico Cp.'!$B49)*('Diário 2º PA'!$C$4:$C$1978&gt;=L$4)*('Diário 2º PA'!$C$4:$C$1978&lt;=EOMONTH(L$4,0))*('Diário 2º PA'!$F$4:$F$1978))
+SUMPRODUCT(('Diário 3º PA'!$E$4:$E$1994='Analítico Cp.'!$B49)*('Diário 3º PA'!$C$4:$C$1994&gt;=L$4)*('Diário 3º PA'!$C$4:$C$1994&lt;=EOMONTH(L$4,0))*('Diário 3º PA'!$F$4:$F$1994))
+SUMPRODUCT(('Diário 4º PA'!$E$4:$E$2000='Analítico Cp.'!$B49)*('Diário 4º PA'!$C$4:$C$2000&gt;=L$4)*('Diário 4º PA'!$C$4:$C$2000&lt;=EOMONTH(L$4,0))*('Diário 4º PA'!$F$4:$F$2000))
+SUMPRODUCT(('Comp.'!$D$5:$D$485=$B49)*('Comp.'!$B$5:$B$485&gt;=L$4)*('Comp.'!$B$5:$B$485&lt;=EOMONTH(L$4,0))*('Comp.'!$E$5:$E$485))</f>
        <v>0</v>
      </c>
      <c r="M49" s="289">
        <f>SUMPRODUCT(('Diário 1º PA'!$E$4:$E$2007='Analítico Cp.'!$B49)*('Diário 1º PA'!$C$4:$C$2007&gt;=M$4)*('Diário 1º PA'!$C$4:$C$2007&lt;=EOMONTH(M$4,0))*('Diário 1º PA'!$F$4:$F$2007))
+SUMPRODUCT(('Diário 2º PA'!$E$4:$E$1978='Analítico Cp.'!$B49)*('Diário 2º PA'!$C$4:$C$1978&gt;=M$4)*('Diário 2º PA'!$C$4:$C$1978&lt;=EOMONTH(M$4,0))*('Diário 2º PA'!$F$4:$F$1978))
+SUMPRODUCT(('Diário 3º PA'!$E$4:$E$1994='Analítico Cp.'!$B49)*('Diário 3º PA'!$C$4:$C$1994&gt;=M$4)*('Diário 3º PA'!$C$4:$C$1994&lt;=EOMONTH(M$4,0))*('Diário 3º PA'!$F$4:$F$1994))
+SUMPRODUCT(('Diário 4º PA'!$E$4:$E$2000='Analítico Cp.'!$B49)*('Diário 4º PA'!$C$4:$C$2000&gt;=M$4)*('Diário 4º PA'!$C$4:$C$2000&lt;=EOMONTH(M$4,0))*('Diário 4º PA'!$F$4:$F$2000))
+SUMPRODUCT(('Comp.'!$D$5:$D$485=$B49)*('Comp.'!$B$5:$B$485&gt;=M$4)*('Comp.'!$B$5:$B$485&lt;=EOMONTH(M$4,0))*('Comp.'!$E$5:$E$485))</f>
        <v>0</v>
      </c>
      <c r="N49" s="289">
        <f>SUMPRODUCT(('Diário 1º PA'!$E$4:$E$2007='Analítico Cp.'!$B49)*('Diário 1º PA'!$C$4:$C$2007&gt;=N$4)*('Diário 1º PA'!$C$4:$C$2007&lt;=EOMONTH(N$4,0))*('Diário 1º PA'!$F$4:$F$2007))
+SUMPRODUCT(('Diário 2º PA'!$E$4:$E$1978='Analítico Cp.'!$B49)*('Diário 2º PA'!$C$4:$C$1978&gt;=N$4)*('Diário 2º PA'!$C$4:$C$1978&lt;=EOMONTH(N$4,0))*('Diário 2º PA'!$F$4:$F$1978))
+SUMPRODUCT(('Diário 3º PA'!$E$4:$E$1994='Analítico Cp.'!$B49)*('Diário 3º PA'!$C$4:$C$1994&gt;=N$4)*('Diário 3º PA'!$C$4:$C$1994&lt;=EOMONTH(N$4,0))*('Diário 3º PA'!$F$4:$F$1994))
+SUMPRODUCT(('Diário 4º PA'!$E$4:$E$2000='Analítico Cp.'!$B49)*('Diário 4º PA'!$C$4:$C$2000&gt;=N$4)*('Diário 4º PA'!$C$4:$C$2000&lt;=EOMONTH(N$4,0))*('Diário 4º PA'!$F$4:$F$2000))
+SUMPRODUCT(('Comp.'!$D$5:$D$485=$B49)*('Comp.'!$B$5:$B$485&gt;=N$4)*('Comp.'!$B$5:$B$485&lt;=EOMONTH(N$4,0))*('Comp.'!$E$5:$E$485))</f>
        <v>0</v>
      </c>
      <c r="O49" s="315">
        <f t="shared" si="15"/>
        <v>25168.440000000002</v>
      </c>
      <c r="P49" s="316">
        <f t="shared" si="16"/>
        <v>1.1058085762016433E-3</v>
      </c>
      <c r="Q49" s="295"/>
      <c r="R49" s="295"/>
      <c r="S49" s="295"/>
      <c r="T49" s="295"/>
      <c r="U49" s="295"/>
      <c r="V49" s="295"/>
      <c r="W49" s="295"/>
      <c r="X49" s="295"/>
      <c r="Y49" s="295"/>
      <c r="Z49" s="295"/>
    </row>
    <row r="50" spans="1:26" ht="23.25" customHeight="1" x14ac:dyDescent="0.25">
      <c r="A50" s="245" t="s">
        <v>206</v>
      </c>
      <c r="B50" s="246" t="s">
        <v>207</v>
      </c>
      <c r="C50" s="289">
        <f>SUMPRODUCT(('Diário 1º PA'!$E$4:$E$2007='Analítico Cp.'!$B50)*('Diário 1º PA'!$C$4:$C$2007&gt;=C$4)*('Diário 1º PA'!$C$4:$C$2007&lt;=EOMONTH(C$4,0))*('Diário 1º PA'!$F$4:$F$2007))
+SUMPRODUCT(('Diário 2º PA'!$E$4:$E$1978='Analítico Cp.'!$B50)*('Diário 2º PA'!$C$4:$C$1978&gt;=C$4)*('Diário 2º PA'!$C$4:$C$1978&lt;=EOMONTH(C$4,0))*('Diário 2º PA'!$F$4:$F$1978))
+SUMPRODUCT(('Diário 3º PA'!$E$4:$E$1994='Analítico Cp.'!$B50)*('Diário 3º PA'!$C$4:$C$1994&gt;=C$4)*('Diário 3º PA'!$C$4:$C$1994&lt;=EOMONTH(C$4,0))*('Diário 3º PA'!$F$4:$F$1994))
+SUMPRODUCT(('Diário 4º PA'!$E$4:$E$2000='Analítico Cp.'!$B50)*('Diário 4º PA'!$C$4:$C$2000&gt;=C$4)*('Diário 4º PA'!$C$4:$C$2000&lt;=EOMONTH(C$4,0))*('Diário 4º PA'!$F$4:$F$2000))
+SUMPRODUCT(('Comp.'!$D$5:$D$485=$B50)*('Comp.'!$B$5:$B$485&gt;=C$4)*('Comp.'!$B$5:$B$485&lt;=EOMONTH(C$4,0))*('Comp.'!$E$5:$E$485))</f>
        <v>3141.51</v>
      </c>
      <c r="D50" s="289">
        <f>SUMPRODUCT(('Diário 1º PA'!$E$4:$E$2007='Analítico Cp.'!$B50)*('Diário 1º PA'!$C$4:$C$2007&gt;=D$4)*('Diário 1º PA'!$C$4:$C$2007&lt;=EOMONTH(D$4,0))*('Diário 1º PA'!$F$4:$F$2007))
+SUMPRODUCT(('Diário 2º PA'!$E$4:$E$1978='Analítico Cp.'!$B50)*('Diário 2º PA'!$C$4:$C$1978&gt;=D$4)*('Diário 2º PA'!$C$4:$C$1978&lt;=EOMONTH(D$4,0))*('Diário 2º PA'!$F$4:$F$1978))
+SUMPRODUCT(('Diário 3º PA'!$E$4:$E$1994='Analítico Cp.'!$B50)*('Diário 3º PA'!$C$4:$C$1994&gt;=D$4)*('Diário 3º PA'!$C$4:$C$1994&lt;=EOMONTH(D$4,0))*('Diário 3º PA'!$F$4:$F$1994))
+SUMPRODUCT(('Diário 4º PA'!$E$4:$E$2000='Analítico Cp.'!$B50)*('Diário 4º PA'!$C$4:$C$2000&gt;=D$4)*('Diário 4º PA'!$C$4:$C$2000&lt;=EOMONTH(D$4,0))*('Diário 4º PA'!$F$4:$F$2000))
+SUMPRODUCT(('Comp.'!$D$5:$D$485=$B50)*('Comp.'!$B$5:$B$485&gt;=D$4)*('Comp.'!$B$5:$B$485&lt;=EOMONTH(D$4,0))*('Comp.'!$E$5:$E$485))</f>
        <v>12981.439999999999</v>
      </c>
      <c r="E50" s="289">
        <f>SUMPRODUCT(('Diário 1º PA'!$E$4:$E$2007='Analítico Cp.'!$B50)*('Diário 1º PA'!$C$4:$C$2007&gt;=E$4)*('Diário 1º PA'!$C$4:$C$2007&lt;=EOMONTH(E$4,0))*('Diário 1º PA'!$F$4:$F$2007))
+SUMPRODUCT(('Diário 2º PA'!$E$4:$E$1978='Analítico Cp.'!$B50)*('Diário 2º PA'!$C$4:$C$1978&gt;=E$4)*('Diário 2º PA'!$C$4:$C$1978&lt;=EOMONTH(E$4,0))*('Diário 2º PA'!$F$4:$F$1978))
+SUMPRODUCT(('Diário 3º PA'!$E$4:$E$1994='Analítico Cp.'!$B50)*('Diário 3º PA'!$C$4:$C$1994&gt;=E$4)*('Diário 3º PA'!$C$4:$C$1994&lt;=EOMONTH(E$4,0))*('Diário 3º PA'!$F$4:$F$1994))
+SUMPRODUCT(('Diário 4º PA'!$E$4:$E$2000='Analítico Cp.'!$B50)*('Diário 4º PA'!$C$4:$C$2000&gt;=E$4)*('Diário 4º PA'!$C$4:$C$2000&lt;=EOMONTH(E$4,0))*('Diário 4º PA'!$F$4:$F$2000))
+SUMPRODUCT(('Comp.'!$D$5:$D$485=$B50)*('Comp.'!$B$5:$B$485&gt;=E$4)*('Comp.'!$B$5:$B$485&lt;=EOMONTH(E$4,0))*('Comp.'!$E$5:$E$485))</f>
        <v>8750.5499999999993</v>
      </c>
      <c r="F50" s="289">
        <f>SUMPRODUCT(('Diário 1º PA'!$E$4:$E$2007='Analítico Cp.'!$B50)*('Diário 1º PA'!$C$4:$C$2007&gt;=F$4)*('Diário 1º PA'!$C$4:$C$2007&lt;=EOMONTH(F$4,0))*('Diário 1º PA'!$F$4:$F$2007))
+SUMPRODUCT(('Diário 2º PA'!$E$4:$E$1978='Analítico Cp.'!$B50)*('Diário 2º PA'!$C$4:$C$1978&gt;=F$4)*('Diário 2º PA'!$C$4:$C$1978&lt;=EOMONTH(F$4,0))*('Diário 2º PA'!$F$4:$F$1978))
+SUMPRODUCT(('Diário 3º PA'!$E$4:$E$1994='Analítico Cp.'!$B50)*('Diário 3º PA'!$C$4:$C$1994&gt;=F$4)*('Diário 3º PA'!$C$4:$C$1994&lt;=EOMONTH(F$4,0))*('Diário 3º PA'!$F$4:$F$1994))
+SUMPRODUCT(('Diário 4º PA'!$E$4:$E$2000='Analítico Cp.'!$B50)*('Diário 4º PA'!$C$4:$C$2000&gt;=F$4)*('Diário 4º PA'!$C$4:$C$2000&lt;=EOMONTH(F$4,0))*('Diário 4º PA'!$F$4:$F$2000))
+SUMPRODUCT(('Comp.'!$D$5:$D$485=$B50)*('Comp.'!$B$5:$B$485&gt;=F$4)*('Comp.'!$B$5:$B$485&lt;=EOMONTH(F$4,0))*('Comp.'!$E$5:$E$485))</f>
        <v>9397.41</v>
      </c>
      <c r="G50" s="289">
        <f>SUMPRODUCT(('Diário 1º PA'!$E$4:$E$2007='Analítico Cp.'!$B50)*('Diário 1º PA'!$C$4:$C$2007&gt;=G$4)*('Diário 1º PA'!$C$4:$C$2007&lt;=EOMONTH(G$4,0))*('Diário 1º PA'!$F$4:$F$2007))
+SUMPRODUCT(('Diário 2º PA'!$E$4:$E$1978='Analítico Cp.'!$B50)*('Diário 2º PA'!$C$4:$C$1978&gt;=G$4)*('Diário 2º PA'!$C$4:$C$1978&lt;=EOMONTH(G$4,0))*('Diário 2º PA'!$F$4:$F$1978))
+SUMPRODUCT(('Diário 3º PA'!$E$4:$E$1994='Analítico Cp.'!$B50)*('Diário 3º PA'!$C$4:$C$1994&gt;=G$4)*('Diário 3º PA'!$C$4:$C$1994&lt;=EOMONTH(G$4,0))*('Diário 3º PA'!$F$4:$F$1994))
+SUMPRODUCT(('Diário 4º PA'!$E$4:$E$2000='Analítico Cp.'!$B50)*('Diário 4º PA'!$C$4:$C$2000&gt;=G$4)*('Diário 4º PA'!$C$4:$C$2000&lt;=EOMONTH(G$4,0))*('Diário 4º PA'!$F$4:$F$2000))
+SUMPRODUCT(('Comp.'!$D$5:$D$485=$B50)*('Comp.'!$B$5:$B$485&gt;=G$4)*('Comp.'!$B$5:$B$485&lt;=EOMONTH(G$4,0))*('Comp.'!$E$5:$E$485))</f>
        <v>9021.7000000000007</v>
      </c>
      <c r="H50" s="289">
        <f>SUMPRODUCT(('Diário 1º PA'!$E$4:$E$2007='Analítico Cp.'!$B50)*('Diário 1º PA'!$C$4:$C$2007&gt;=H$4)*('Diário 1º PA'!$C$4:$C$2007&lt;=EOMONTH(H$4,0))*('Diário 1º PA'!$F$4:$F$2007))
+SUMPRODUCT(('Diário 2º PA'!$E$4:$E$1978='Analítico Cp.'!$B50)*('Diário 2º PA'!$C$4:$C$1978&gt;=H$4)*('Diário 2º PA'!$C$4:$C$1978&lt;=EOMONTH(H$4,0))*('Diário 2º PA'!$F$4:$F$1978))
+SUMPRODUCT(('Diário 3º PA'!$E$4:$E$1994='Analítico Cp.'!$B50)*('Diário 3º PA'!$C$4:$C$1994&gt;=H$4)*('Diário 3º PA'!$C$4:$C$1994&lt;=EOMONTH(H$4,0))*('Diário 3º PA'!$F$4:$F$1994))
+SUMPRODUCT(('Diário 4º PA'!$E$4:$E$2000='Analítico Cp.'!$B50)*('Diário 4º PA'!$C$4:$C$2000&gt;=H$4)*('Diário 4º PA'!$C$4:$C$2000&lt;=EOMONTH(H$4,0))*('Diário 4º PA'!$F$4:$F$2000))
+SUMPRODUCT(('Comp.'!$D$5:$D$485=$B50)*('Comp.'!$B$5:$B$485&gt;=H$4)*('Comp.'!$B$5:$B$485&lt;=EOMONTH(H$4,0))*('Comp.'!$E$5:$E$485))</f>
        <v>17.850000000000001</v>
      </c>
      <c r="I50" s="289">
        <f>SUMPRODUCT(('Diário 1º PA'!$E$4:$E$2007='Analítico Cp.'!$B50)*('Diário 1º PA'!$C$4:$C$2007&gt;=I$4)*('Diário 1º PA'!$C$4:$C$2007&lt;=EOMONTH(I$4,0))*('Diário 1º PA'!$F$4:$F$2007))
+SUMPRODUCT(('Diário 2º PA'!$E$4:$E$1978='Analítico Cp.'!$B50)*('Diário 2º PA'!$C$4:$C$1978&gt;=I$4)*('Diário 2º PA'!$C$4:$C$1978&lt;=EOMONTH(I$4,0))*('Diário 2º PA'!$F$4:$F$1978))
+SUMPRODUCT(('Diário 3º PA'!$E$4:$E$1994='Analítico Cp.'!$B50)*('Diário 3º PA'!$C$4:$C$1994&gt;=I$4)*('Diário 3º PA'!$C$4:$C$1994&lt;=EOMONTH(I$4,0))*('Diário 3º PA'!$F$4:$F$1994))
+SUMPRODUCT(('Diário 4º PA'!$E$4:$E$2000='Analítico Cp.'!$B50)*('Diário 4º PA'!$C$4:$C$2000&gt;=I$4)*('Diário 4º PA'!$C$4:$C$2000&lt;=EOMONTH(I$4,0))*('Diário 4º PA'!$F$4:$F$2000))
+SUMPRODUCT(('Comp.'!$D$5:$D$485=$B50)*('Comp.'!$B$5:$B$485&gt;=I$4)*('Comp.'!$B$5:$B$485&lt;=EOMONTH(I$4,0))*('Comp.'!$E$5:$E$485))</f>
        <v>10612.13</v>
      </c>
      <c r="J50" s="289">
        <f>SUMPRODUCT(('Diário 1º PA'!$E$4:$E$2007='Analítico Cp.'!$B50)*('Diário 1º PA'!$C$4:$C$2007&gt;=J$4)*('Diário 1º PA'!$C$4:$C$2007&lt;=EOMONTH(J$4,0))*('Diário 1º PA'!$F$4:$F$2007))
+SUMPRODUCT(('Diário 2º PA'!$E$4:$E$1978='Analítico Cp.'!$B50)*('Diário 2º PA'!$C$4:$C$1978&gt;=J$4)*('Diário 2º PA'!$C$4:$C$1978&lt;=EOMONTH(J$4,0))*('Diário 2º PA'!$F$4:$F$1978))
+SUMPRODUCT(('Diário 3º PA'!$E$4:$E$1994='Analítico Cp.'!$B50)*('Diário 3º PA'!$C$4:$C$1994&gt;=J$4)*('Diário 3º PA'!$C$4:$C$1994&lt;=EOMONTH(J$4,0))*('Diário 3º PA'!$F$4:$F$1994))
+SUMPRODUCT(('Diário 4º PA'!$E$4:$E$2000='Analítico Cp.'!$B50)*('Diário 4º PA'!$C$4:$C$2000&gt;=J$4)*('Diário 4º PA'!$C$4:$C$2000&lt;=EOMONTH(J$4,0))*('Diário 4º PA'!$F$4:$F$2000))
+SUMPRODUCT(('Comp.'!$D$5:$D$485=$B50)*('Comp.'!$B$5:$B$485&gt;=J$4)*('Comp.'!$B$5:$B$485&lt;=EOMONTH(J$4,0))*('Comp.'!$E$5:$E$485))</f>
        <v>0</v>
      </c>
      <c r="K50" s="289">
        <f>SUMPRODUCT(('Diário 1º PA'!$E$4:$E$2007='Analítico Cp.'!$B50)*('Diário 1º PA'!$C$4:$C$2007&gt;=K$4)*('Diário 1º PA'!$C$4:$C$2007&lt;=EOMONTH(K$4,0))*('Diário 1º PA'!$F$4:$F$2007))
+SUMPRODUCT(('Diário 2º PA'!$E$4:$E$1978='Analítico Cp.'!$B50)*('Diário 2º PA'!$C$4:$C$1978&gt;=K$4)*('Diário 2º PA'!$C$4:$C$1978&lt;=EOMONTH(K$4,0))*('Diário 2º PA'!$F$4:$F$1978))
+SUMPRODUCT(('Diário 3º PA'!$E$4:$E$1994='Analítico Cp.'!$B50)*('Diário 3º PA'!$C$4:$C$1994&gt;=K$4)*('Diário 3º PA'!$C$4:$C$1994&lt;=EOMONTH(K$4,0))*('Diário 3º PA'!$F$4:$F$1994))
+SUMPRODUCT(('Diário 4º PA'!$E$4:$E$2000='Analítico Cp.'!$B50)*('Diário 4º PA'!$C$4:$C$2000&gt;=K$4)*('Diário 4º PA'!$C$4:$C$2000&lt;=EOMONTH(K$4,0))*('Diário 4º PA'!$F$4:$F$2000))
+SUMPRODUCT(('Comp.'!$D$5:$D$485=$B50)*('Comp.'!$B$5:$B$485&gt;=K$4)*('Comp.'!$B$5:$B$485&lt;=EOMONTH(K$4,0))*('Comp.'!$E$5:$E$485))</f>
        <v>0</v>
      </c>
      <c r="L50" s="289">
        <f>SUMPRODUCT(('Diário 1º PA'!$E$4:$E$2007='Analítico Cp.'!$B50)*('Diário 1º PA'!$C$4:$C$2007&gt;=L$4)*('Diário 1º PA'!$C$4:$C$2007&lt;=EOMONTH(L$4,0))*('Diário 1º PA'!$F$4:$F$2007))
+SUMPRODUCT(('Diário 2º PA'!$E$4:$E$1978='Analítico Cp.'!$B50)*('Diário 2º PA'!$C$4:$C$1978&gt;=L$4)*('Diário 2º PA'!$C$4:$C$1978&lt;=EOMONTH(L$4,0))*('Diário 2º PA'!$F$4:$F$1978))
+SUMPRODUCT(('Diário 3º PA'!$E$4:$E$1994='Analítico Cp.'!$B50)*('Diário 3º PA'!$C$4:$C$1994&gt;=L$4)*('Diário 3º PA'!$C$4:$C$1994&lt;=EOMONTH(L$4,0))*('Diário 3º PA'!$F$4:$F$1994))
+SUMPRODUCT(('Diário 4º PA'!$E$4:$E$2000='Analítico Cp.'!$B50)*('Diário 4º PA'!$C$4:$C$2000&gt;=L$4)*('Diário 4º PA'!$C$4:$C$2000&lt;=EOMONTH(L$4,0))*('Diário 4º PA'!$F$4:$F$2000))
+SUMPRODUCT(('Comp.'!$D$5:$D$485=$B50)*('Comp.'!$B$5:$B$485&gt;=L$4)*('Comp.'!$B$5:$B$485&lt;=EOMONTH(L$4,0))*('Comp.'!$E$5:$E$485))</f>
        <v>0</v>
      </c>
      <c r="M50" s="289">
        <f>SUMPRODUCT(('Diário 1º PA'!$E$4:$E$2007='Analítico Cp.'!$B50)*('Diário 1º PA'!$C$4:$C$2007&gt;=M$4)*('Diário 1º PA'!$C$4:$C$2007&lt;=EOMONTH(M$4,0))*('Diário 1º PA'!$F$4:$F$2007))
+SUMPRODUCT(('Diário 2º PA'!$E$4:$E$1978='Analítico Cp.'!$B50)*('Diário 2º PA'!$C$4:$C$1978&gt;=M$4)*('Diário 2º PA'!$C$4:$C$1978&lt;=EOMONTH(M$4,0))*('Diário 2º PA'!$F$4:$F$1978))
+SUMPRODUCT(('Diário 3º PA'!$E$4:$E$1994='Analítico Cp.'!$B50)*('Diário 3º PA'!$C$4:$C$1994&gt;=M$4)*('Diário 3º PA'!$C$4:$C$1994&lt;=EOMONTH(M$4,0))*('Diário 3º PA'!$F$4:$F$1994))
+SUMPRODUCT(('Diário 4º PA'!$E$4:$E$2000='Analítico Cp.'!$B50)*('Diário 4º PA'!$C$4:$C$2000&gt;=M$4)*('Diário 4º PA'!$C$4:$C$2000&lt;=EOMONTH(M$4,0))*('Diário 4º PA'!$F$4:$F$2000))
+SUMPRODUCT(('Comp.'!$D$5:$D$485=$B50)*('Comp.'!$B$5:$B$485&gt;=M$4)*('Comp.'!$B$5:$B$485&lt;=EOMONTH(M$4,0))*('Comp.'!$E$5:$E$485))</f>
        <v>0</v>
      </c>
      <c r="N50" s="289">
        <f>SUMPRODUCT(('Diário 1º PA'!$E$4:$E$2007='Analítico Cp.'!$B50)*('Diário 1º PA'!$C$4:$C$2007&gt;=N$4)*('Diário 1º PA'!$C$4:$C$2007&lt;=EOMONTH(N$4,0))*('Diário 1º PA'!$F$4:$F$2007))
+SUMPRODUCT(('Diário 2º PA'!$E$4:$E$1978='Analítico Cp.'!$B50)*('Diário 2º PA'!$C$4:$C$1978&gt;=N$4)*('Diário 2º PA'!$C$4:$C$1978&lt;=EOMONTH(N$4,0))*('Diário 2º PA'!$F$4:$F$1978))
+SUMPRODUCT(('Diário 3º PA'!$E$4:$E$1994='Analítico Cp.'!$B50)*('Diário 3º PA'!$C$4:$C$1994&gt;=N$4)*('Diário 3º PA'!$C$4:$C$1994&lt;=EOMONTH(N$4,0))*('Diário 3º PA'!$F$4:$F$1994))
+SUMPRODUCT(('Diário 4º PA'!$E$4:$E$2000='Analítico Cp.'!$B50)*('Diário 4º PA'!$C$4:$C$2000&gt;=N$4)*('Diário 4º PA'!$C$4:$C$2000&lt;=EOMONTH(N$4,0))*('Diário 4º PA'!$F$4:$F$2000))
+SUMPRODUCT(('Comp.'!$D$5:$D$485=$B50)*('Comp.'!$B$5:$B$485&gt;=N$4)*('Comp.'!$B$5:$B$485&lt;=EOMONTH(N$4,0))*('Comp.'!$E$5:$E$485))</f>
        <v>0</v>
      </c>
      <c r="O50" s="315">
        <f t="shared" si="15"/>
        <v>53922.59</v>
      </c>
      <c r="P50" s="316">
        <f t="shared" si="16"/>
        <v>2.3691600461929687E-3</v>
      </c>
      <c r="Q50" s="295"/>
      <c r="R50" s="295"/>
      <c r="S50" s="295"/>
      <c r="T50" s="295"/>
      <c r="U50" s="295"/>
      <c r="V50" s="295"/>
      <c r="W50" s="295"/>
      <c r="X50" s="295"/>
      <c r="Y50" s="295"/>
      <c r="Z50" s="295"/>
    </row>
    <row r="51" spans="1:26" ht="23.25" customHeight="1" x14ac:dyDescent="0.25">
      <c r="A51" s="245" t="s">
        <v>208</v>
      </c>
      <c r="B51" s="246" t="s">
        <v>209</v>
      </c>
      <c r="C51" s="289">
        <f>SUMPRODUCT(('Diário 1º PA'!$E$4:$E$2007='Analítico Cp.'!$B51)*('Diário 1º PA'!$C$4:$C$2007&gt;=C$4)*('Diário 1º PA'!$C$4:$C$2007&lt;=EOMONTH(C$4,0))*('Diário 1º PA'!$F$4:$F$2007))
+SUMPRODUCT(('Diário 2º PA'!$E$4:$E$1978='Analítico Cp.'!$B51)*('Diário 2º PA'!$C$4:$C$1978&gt;=C$4)*('Diário 2º PA'!$C$4:$C$1978&lt;=EOMONTH(C$4,0))*('Diário 2º PA'!$F$4:$F$1978))
+SUMPRODUCT(('Diário 3º PA'!$E$4:$E$1994='Analítico Cp.'!$B51)*('Diário 3º PA'!$C$4:$C$1994&gt;=C$4)*('Diário 3º PA'!$C$4:$C$1994&lt;=EOMONTH(C$4,0))*('Diário 3º PA'!$F$4:$F$1994))
+SUMPRODUCT(('Diário 4º PA'!$E$4:$E$2000='Analítico Cp.'!$B51)*('Diário 4º PA'!$C$4:$C$2000&gt;=C$4)*('Diário 4º PA'!$C$4:$C$2000&lt;=EOMONTH(C$4,0))*('Diário 4º PA'!$F$4:$F$2000))
+SUMPRODUCT(('Comp.'!$D$5:$D$485=$B51)*('Comp.'!$B$5:$B$485&gt;=C$4)*('Comp.'!$B$5:$B$485&lt;=EOMONTH(C$4,0))*('Comp.'!$E$5:$E$485))</f>
        <v>0</v>
      </c>
      <c r="D51" s="289">
        <f>SUMPRODUCT(('Diário 1º PA'!$E$4:$E$2007='Analítico Cp.'!$B51)*('Diário 1º PA'!$C$4:$C$2007&gt;=D$4)*('Diário 1º PA'!$C$4:$C$2007&lt;=EOMONTH(D$4,0))*('Diário 1º PA'!$F$4:$F$2007))
+SUMPRODUCT(('Diário 2º PA'!$E$4:$E$1978='Analítico Cp.'!$B51)*('Diário 2º PA'!$C$4:$C$1978&gt;=D$4)*('Diário 2º PA'!$C$4:$C$1978&lt;=EOMONTH(D$4,0))*('Diário 2º PA'!$F$4:$F$1978))
+SUMPRODUCT(('Diário 3º PA'!$E$4:$E$1994='Analítico Cp.'!$B51)*('Diário 3º PA'!$C$4:$C$1994&gt;=D$4)*('Diário 3º PA'!$C$4:$C$1994&lt;=EOMONTH(D$4,0))*('Diário 3º PA'!$F$4:$F$1994))
+SUMPRODUCT(('Diário 4º PA'!$E$4:$E$2000='Analítico Cp.'!$B51)*('Diário 4º PA'!$C$4:$C$2000&gt;=D$4)*('Diário 4º PA'!$C$4:$C$2000&lt;=EOMONTH(D$4,0))*('Diário 4º PA'!$F$4:$F$2000))
+SUMPRODUCT(('Comp.'!$D$5:$D$485=$B51)*('Comp.'!$B$5:$B$485&gt;=D$4)*('Comp.'!$B$5:$B$485&lt;=EOMONTH(D$4,0))*('Comp.'!$E$5:$E$485))</f>
        <v>0</v>
      </c>
      <c r="E51" s="289">
        <f>SUMPRODUCT(('Diário 1º PA'!$E$4:$E$2007='Analítico Cp.'!$B51)*('Diário 1º PA'!$C$4:$C$2007&gt;=E$4)*('Diário 1º PA'!$C$4:$C$2007&lt;=EOMONTH(E$4,0))*('Diário 1º PA'!$F$4:$F$2007))
+SUMPRODUCT(('Diário 2º PA'!$E$4:$E$1978='Analítico Cp.'!$B51)*('Diário 2º PA'!$C$4:$C$1978&gt;=E$4)*('Diário 2º PA'!$C$4:$C$1978&lt;=EOMONTH(E$4,0))*('Diário 2º PA'!$F$4:$F$1978))
+SUMPRODUCT(('Diário 3º PA'!$E$4:$E$1994='Analítico Cp.'!$B51)*('Diário 3º PA'!$C$4:$C$1994&gt;=E$4)*('Diário 3º PA'!$C$4:$C$1994&lt;=EOMONTH(E$4,0))*('Diário 3º PA'!$F$4:$F$1994))
+SUMPRODUCT(('Diário 4º PA'!$E$4:$E$2000='Analítico Cp.'!$B51)*('Diário 4º PA'!$C$4:$C$2000&gt;=E$4)*('Diário 4º PA'!$C$4:$C$2000&lt;=EOMONTH(E$4,0))*('Diário 4º PA'!$F$4:$F$2000))
+SUMPRODUCT(('Comp.'!$D$5:$D$485=$B51)*('Comp.'!$B$5:$B$485&gt;=E$4)*('Comp.'!$B$5:$B$485&lt;=EOMONTH(E$4,0))*('Comp.'!$E$5:$E$485))</f>
        <v>0</v>
      </c>
      <c r="F51" s="289">
        <f>SUMPRODUCT(('Diário 1º PA'!$E$4:$E$2007='Analítico Cp.'!$B51)*('Diário 1º PA'!$C$4:$C$2007&gt;=F$4)*('Diário 1º PA'!$C$4:$C$2007&lt;=EOMONTH(F$4,0))*('Diário 1º PA'!$F$4:$F$2007))
+SUMPRODUCT(('Diário 2º PA'!$E$4:$E$1978='Analítico Cp.'!$B51)*('Diário 2º PA'!$C$4:$C$1978&gt;=F$4)*('Diário 2º PA'!$C$4:$C$1978&lt;=EOMONTH(F$4,0))*('Diário 2º PA'!$F$4:$F$1978))
+SUMPRODUCT(('Diário 3º PA'!$E$4:$E$1994='Analítico Cp.'!$B51)*('Diário 3º PA'!$C$4:$C$1994&gt;=F$4)*('Diário 3º PA'!$C$4:$C$1994&lt;=EOMONTH(F$4,0))*('Diário 3º PA'!$F$4:$F$1994))
+SUMPRODUCT(('Diário 4º PA'!$E$4:$E$2000='Analítico Cp.'!$B51)*('Diário 4º PA'!$C$4:$C$2000&gt;=F$4)*('Diário 4º PA'!$C$4:$C$2000&lt;=EOMONTH(F$4,0))*('Diário 4º PA'!$F$4:$F$2000))
+SUMPRODUCT(('Comp.'!$D$5:$D$485=$B51)*('Comp.'!$B$5:$B$485&gt;=F$4)*('Comp.'!$B$5:$B$485&lt;=EOMONTH(F$4,0))*('Comp.'!$E$5:$E$485))</f>
        <v>0</v>
      </c>
      <c r="G51" s="289">
        <f>SUMPRODUCT(('Diário 1º PA'!$E$4:$E$2007='Analítico Cp.'!$B51)*('Diário 1º PA'!$C$4:$C$2007&gt;=G$4)*('Diário 1º PA'!$C$4:$C$2007&lt;=EOMONTH(G$4,0))*('Diário 1º PA'!$F$4:$F$2007))
+SUMPRODUCT(('Diário 2º PA'!$E$4:$E$1978='Analítico Cp.'!$B51)*('Diário 2º PA'!$C$4:$C$1978&gt;=G$4)*('Diário 2º PA'!$C$4:$C$1978&lt;=EOMONTH(G$4,0))*('Diário 2º PA'!$F$4:$F$1978))
+SUMPRODUCT(('Diário 3º PA'!$E$4:$E$1994='Analítico Cp.'!$B51)*('Diário 3º PA'!$C$4:$C$1994&gt;=G$4)*('Diário 3º PA'!$C$4:$C$1994&lt;=EOMONTH(G$4,0))*('Diário 3º PA'!$F$4:$F$1994))
+SUMPRODUCT(('Diário 4º PA'!$E$4:$E$2000='Analítico Cp.'!$B51)*('Diário 4º PA'!$C$4:$C$2000&gt;=G$4)*('Diário 4º PA'!$C$4:$C$2000&lt;=EOMONTH(G$4,0))*('Diário 4º PA'!$F$4:$F$2000))
+SUMPRODUCT(('Comp.'!$D$5:$D$485=$B51)*('Comp.'!$B$5:$B$485&gt;=G$4)*('Comp.'!$B$5:$B$485&lt;=EOMONTH(G$4,0))*('Comp.'!$E$5:$E$485))</f>
        <v>0</v>
      </c>
      <c r="H51" s="289">
        <f>SUMPRODUCT(('Diário 1º PA'!$E$4:$E$2007='Analítico Cp.'!$B51)*('Diário 1º PA'!$C$4:$C$2007&gt;=H$4)*('Diário 1º PA'!$C$4:$C$2007&lt;=EOMONTH(H$4,0))*('Diário 1º PA'!$F$4:$F$2007))
+SUMPRODUCT(('Diário 2º PA'!$E$4:$E$1978='Analítico Cp.'!$B51)*('Diário 2º PA'!$C$4:$C$1978&gt;=H$4)*('Diário 2º PA'!$C$4:$C$1978&lt;=EOMONTH(H$4,0))*('Diário 2º PA'!$F$4:$F$1978))
+SUMPRODUCT(('Diário 3º PA'!$E$4:$E$1994='Analítico Cp.'!$B51)*('Diário 3º PA'!$C$4:$C$1994&gt;=H$4)*('Diário 3º PA'!$C$4:$C$1994&lt;=EOMONTH(H$4,0))*('Diário 3º PA'!$F$4:$F$1994))
+SUMPRODUCT(('Diário 4º PA'!$E$4:$E$2000='Analítico Cp.'!$B51)*('Diário 4º PA'!$C$4:$C$2000&gt;=H$4)*('Diário 4º PA'!$C$4:$C$2000&lt;=EOMONTH(H$4,0))*('Diário 4º PA'!$F$4:$F$2000))
+SUMPRODUCT(('Comp.'!$D$5:$D$485=$B51)*('Comp.'!$B$5:$B$485&gt;=H$4)*('Comp.'!$B$5:$B$485&lt;=EOMONTH(H$4,0))*('Comp.'!$E$5:$E$485))</f>
        <v>0</v>
      </c>
      <c r="I51" s="289">
        <f>SUMPRODUCT(('Diário 1º PA'!$E$4:$E$2007='Analítico Cp.'!$B51)*('Diário 1º PA'!$C$4:$C$2007&gt;=I$4)*('Diário 1º PA'!$C$4:$C$2007&lt;=EOMONTH(I$4,0))*('Diário 1º PA'!$F$4:$F$2007))
+SUMPRODUCT(('Diário 2º PA'!$E$4:$E$1978='Analítico Cp.'!$B51)*('Diário 2º PA'!$C$4:$C$1978&gt;=I$4)*('Diário 2º PA'!$C$4:$C$1978&lt;=EOMONTH(I$4,0))*('Diário 2º PA'!$F$4:$F$1978))
+SUMPRODUCT(('Diário 3º PA'!$E$4:$E$1994='Analítico Cp.'!$B51)*('Diário 3º PA'!$C$4:$C$1994&gt;=I$4)*('Diário 3º PA'!$C$4:$C$1994&lt;=EOMONTH(I$4,0))*('Diário 3º PA'!$F$4:$F$1994))
+SUMPRODUCT(('Diário 4º PA'!$E$4:$E$2000='Analítico Cp.'!$B51)*('Diário 4º PA'!$C$4:$C$2000&gt;=I$4)*('Diário 4º PA'!$C$4:$C$2000&lt;=EOMONTH(I$4,0))*('Diário 4º PA'!$F$4:$F$2000))
+SUMPRODUCT(('Comp.'!$D$5:$D$485=$B51)*('Comp.'!$B$5:$B$485&gt;=I$4)*('Comp.'!$B$5:$B$485&lt;=EOMONTH(I$4,0))*('Comp.'!$E$5:$E$485))</f>
        <v>0</v>
      </c>
      <c r="J51" s="289">
        <f>SUMPRODUCT(('Diário 1º PA'!$E$4:$E$2007='Analítico Cp.'!$B51)*('Diário 1º PA'!$C$4:$C$2007&gt;=J$4)*('Diário 1º PA'!$C$4:$C$2007&lt;=EOMONTH(J$4,0))*('Diário 1º PA'!$F$4:$F$2007))
+SUMPRODUCT(('Diário 2º PA'!$E$4:$E$1978='Analítico Cp.'!$B51)*('Diário 2º PA'!$C$4:$C$1978&gt;=J$4)*('Diário 2º PA'!$C$4:$C$1978&lt;=EOMONTH(J$4,0))*('Diário 2º PA'!$F$4:$F$1978))
+SUMPRODUCT(('Diário 3º PA'!$E$4:$E$1994='Analítico Cp.'!$B51)*('Diário 3º PA'!$C$4:$C$1994&gt;=J$4)*('Diário 3º PA'!$C$4:$C$1994&lt;=EOMONTH(J$4,0))*('Diário 3º PA'!$F$4:$F$1994))
+SUMPRODUCT(('Diário 4º PA'!$E$4:$E$2000='Analítico Cp.'!$B51)*('Diário 4º PA'!$C$4:$C$2000&gt;=J$4)*('Diário 4º PA'!$C$4:$C$2000&lt;=EOMONTH(J$4,0))*('Diário 4º PA'!$F$4:$F$2000))
+SUMPRODUCT(('Comp.'!$D$5:$D$485=$B51)*('Comp.'!$B$5:$B$485&gt;=J$4)*('Comp.'!$B$5:$B$485&lt;=EOMONTH(J$4,0))*('Comp.'!$E$5:$E$485))</f>
        <v>0</v>
      </c>
      <c r="K51" s="289">
        <f>SUMPRODUCT(('Diário 1º PA'!$E$4:$E$2007='Analítico Cp.'!$B51)*('Diário 1º PA'!$C$4:$C$2007&gt;=K$4)*('Diário 1º PA'!$C$4:$C$2007&lt;=EOMONTH(K$4,0))*('Diário 1º PA'!$F$4:$F$2007))
+SUMPRODUCT(('Diário 2º PA'!$E$4:$E$1978='Analítico Cp.'!$B51)*('Diário 2º PA'!$C$4:$C$1978&gt;=K$4)*('Diário 2º PA'!$C$4:$C$1978&lt;=EOMONTH(K$4,0))*('Diário 2º PA'!$F$4:$F$1978))
+SUMPRODUCT(('Diário 3º PA'!$E$4:$E$1994='Analítico Cp.'!$B51)*('Diário 3º PA'!$C$4:$C$1994&gt;=K$4)*('Diário 3º PA'!$C$4:$C$1994&lt;=EOMONTH(K$4,0))*('Diário 3º PA'!$F$4:$F$1994))
+SUMPRODUCT(('Diário 4º PA'!$E$4:$E$2000='Analítico Cp.'!$B51)*('Diário 4º PA'!$C$4:$C$2000&gt;=K$4)*('Diário 4º PA'!$C$4:$C$2000&lt;=EOMONTH(K$4,0))*('Diário 4º PA'!$F$4:$F$2000))
+SUMPRODUCT(('Comp.'!$D$5:$D$485=$B51)*('Comp.'!$B$5:$B$485&gt;=K$4)*('Comp.'!$B$5:$B$485&lt;=EOMONTH(K$4,0))*('Comp.'!$E$5:$E$485))</f>
        <v>0</v>
      </c>
      <c r="L51" s="289">
        <f>SUMPRODUCT(('Diário 1º PA'!$E$4:$E$2007='Analítico Cp.'!$B51)*('Diário 1º PA'!$C$4:$C$2007&gt;=L$4)*('Diário 1º PA'!$C$4:$C$2007&lt;=EOMONTH(L$4,0))*('Diário 1º PA'!$F$4:$F$2007))
+SUMPRODUCT(('Diário 2º PA'!$E$4:$E$1978='Analítico Cp.'!$B51)*('Diário 2º PA'!$C$4:$C$1978&gt;=L$4)*('Diário 2º PA'!$C$4:$C$1978&lt;=EOMONTH(L$4,0))*('Diário 2º PA'!$F$4:$F$1978))
+SUMPRODUCT(('Diário 3º PA'!$E$4:$E$1994='Analítico Cp.'!$B51)*('Diário 3º PA'!$C$4:$C$1994&gt;=L$4)*('Diário 3º PA'!$C$4:$C$1994&lt;=EOMONTH(L$4,0))*('Diário 3º PA'!$F$4:$F$1994))
+SUMPRODUCT(('Diário 4º PA'!$E$4:$E$2000='Analítico Cp.'!$B51)*('Diário 4º PA'!$C$4:$C$2000&gt;=L$4)*('Diário 4º PA'!$C$4:$C$2000&lt;=EOMONTH(L$4,0))*('Diário 4º PA'!$F$4:$F$2000))
+SUMPRODUCT(('Comp.'!$D$5:$D$485=$B51)*('Comp.'!$B$5:$B$485&gt;=L$4)*('Comp.'!$B$5:$B$485&lt;=EOMONTH(L$4,0))*('Comp.'!$E$5:$E$485))</f>
        <v>0</v>
      </c>
      <c r="M51" s="289">
        <f>SUMPRODUCT(('Diário 1º PA'!$E$4:$E$2007='Analítico Cp.'!$B51)*('Diário 1º PA'!$C$4:$C$2007&gt;=M$4)*('Diário 1º PA'!$C$4:$C$2007&lt;=EOMONTH(M$4,0))*('Diário 1º PA'!$F$4:$F$2007))
+SUMPRODUCT(('Diário 2º PA'!$E$4:$E$1978='Analítico Cp.'!$B51)*('Diário 2º PA'!$C$4:$C$1978&gt;=M$4)*('Diário 2º PA'!$C$4:$C$1978&lt;=EOMONTH(M$4,0))*('Diário 2º PA'!$F$4:$F$1978))
+SUMPRODUCT(('Diário 3º PA'!$E$4:$E$1994='Analítico Cp.'!$B51)*('Diário 3º PA'!$C$4:$C$1994&gt;=M$4)*('Diário 3º PA'!$C$4:$C$1994&lt;=EOMONTH(M$4,0))*('Diário 3º PA'!$F$4:$F$1994))
+SUMPRODUCT(('Diário 4º PA'!$E$4:$E$2000='Analítico Cp.'!$B51)*('Diário 4º PA'!$C$4:$C$2000&gt;=M$4)*('Diário 4º PA'!$C$4:$C$2000&lt;=EOMONTH(M$4,0))*('Diário 4º PA'!$F$4:$F$2000))
+SUMPRODUCT(('Comp.'!$D$5:$D$485=$B51)*('Comp.'!$B$5:$B$485&gt;=M$4)*('Comp.'!$B$5:$B$485&lt;=EOMONTH(M$4,0))*('Comp.'!$E$5:$E$485))</f>
        <v>0</v>
      </c>
      <c r="N51" s="289">
        <f>SUMPRODUCT(('Diário 1º PA'!$E$4:$E$2007='Analítico Cp.'!$B51)*('Diário 1º PA'!$C$4:$C$2007&gt;=N$4)*('Diário 1º PA'!$C$4:$C$2007&lt;=EOMONTH(N$4,0))*('Diário 1º PA'!$F$4:$F$2007))
+SUMPRODUCT(('Diário 2º PA'!$E$4:$E$1978='Analítico Cp.'!$B51)*('Diário 2º PA'!$C$4:$C$1978&gt;=N$4)*('Diário 2º PA'!$C$4:$C$1978&lt;=EOMONTH(N$4,0))*('Diário 2º PA'!$F$4:$F$1978))
+SUMPRODUCT(('Diário 3º PA'!$E$4:$E$1994='Analítico Cp.'!$B51)*('Diário 3º PA'!$C$4:$C$1994&gt;=N$4)*('Diário 3º PA'!$C$4:$C$1994&lt;=EOMONTH(N$4,0))*('Diário 3º PA'!$F$4:$F$1994))
+SUMPRODUCT(('Diário 4º PA'!$E$4:$E$2000='Analítico Cp.'!$B51)*('Diário 4º PA'!$C$4:$C$2000&gt;=N$4)*('Diário 4º PA'!$C$4:$C$2000&lt;=EOMONTH(N$4,0))*('Diário 4º PA'!$F$4:$F$2000))
+SUMPRODUCT(('Comp.'!$D$5:$D$485=$B51)*('Comp.'!$B$5:$B$485&gt;=N$4)*('Comp.'!$B$5:$B$485&lt;=EOMONTH(N$4,0))*('Comp.'!$E$5:$E$485))</f>
        <v>0</v>
      </c>
      <c r="O51" s="315">
        <f t="shared" si="15"/>
        <v>0</v>
      </c>
      <c r="P51" s="316">
        <f t="shared" si="16"/>
        <v>0</v>
      </c>
      <c r="Q51" s="295"/>
      <c r="R51" s="295"/>
      <c r="S51" s="295"/>
      <c r="T51" s="295"/>
      <c r="U51" s="295"/>
      <c r="V51" s="295"/>
      <c r="W51" s="295"/>
      <c r="X51" s="295"/>
      <c r="Y51" s="295"/>
      <c r="Z51" s="295"/>
    </row>
    <row r="52" spans="1:26" ht="23.25" customHeight="1" x14ac:dyDescent="0.25">
      <c r="A52" s="245" t="s">
        <v>210</v>
      </c>
      <c r="B52" s="246" t="s">
        <v>211</v>
      </c>
      <c r="C52" s="289">
        <f>SUMPRODUCT(('Diário 1º PA'!$E$4:$E$2007='Analítico Cp.'!$B52)*('Diário 1º PA'!$C$4:$C$2007&gt;=C$4)*('Diário 1º PA'!$C$4:$C$2007&lt;=EOMONTH(C$4,0))*('Diário 1º PA'!$F$4:$F$2007))
+SUMPRODUCT(('Diário 2º PA'!$E$4:$E$1978='Analítico Cp.'!$B52)*('Diário 2º PA'!$C$4:$C$1978&gt;=C$4)*('Diário 2º PA'!$C$4:$C$1978&lt;=EOMONTH(C$4,0))*('Diário 2º PA'!$F$4:$F$1978))
+SUMPRODUCT(('Diário 3º PA'!$E$4:$E$1994='Analítico Cp.'!$B52)*('Diário 3º PA'!$C$4:$C$1994&gt;=C$4)*('Diário 3º PA'!$C$4:$C$1994&lt;=EOMONTH(C$4,0))*('Diário 3º PA'!$F$4:$F$1994))
+SUMPRODUCT(('Diário 4º PA'!$E$4:$E$2000='Analítico Cp.'!$B52)*('Diário 4º PA'!$C$4:$C$2000&gt;=C$4)*('Diário 4º PA'!$C$4:$C$2000&lt;=EOMONTH(C$4,0))*('Diário 4º PA'!$F$4:$F$2000))
+SUMPRODUCT(('Comp.'!$D$5:$D$485=$B52)*('Comp.'!$B$5:$B$485&gt;=C$4)*('Comp.'!$B$5:$B$485&lt;=EOMONTH(C$4,0))*('Comp.'!$E$5:$E$485))</f>
        <v>3859.4500000000003</v>
      </c>
      <c r="D52" s="289">
        <f>SUMPRODUCT(('Diário 1º PA'!$E$4:$E$2007='Analítico Cp.'!$B52)*('Diário 1º PA'!$C$4:$C$2007&gt;=D$4)*('Diário 1º PA'!$C$4:$C$2007&lt;=EOMONTH(D$4,0))*('Diário 1º PA'!$F$4:$F$2007))
+SUMPRODUCT(('Diário 2º PA'!$E$4:$E$1978='Analítico Cp.'!$B52)*('Diário 2º PA'!$C$4:$C$1978&gt;=D$4)*('Diário 2º PA'!$C$4:$C$1978&lt;=EOMONTH(D$4,0))*('Diário 2º PA'!$F$4:$F$1978))
+SUMPRODUCT(('Diário 3º PA'!$E$4:$E$1994='Analítico Cp.'!$B52)*('Diário 3º PA'!$C$4:$C$1994&gt;=D$4)*('Diário 3º PA'!$C$4:$C$1994&lt;=EOMONTH(D$4,0))*('Diário 3º PA'!$F$4:$F$1994))
+SUMPRODUCT(('Diário 4º PA'!$E$4:$E$2000='Analítico Cp.'!$B52)*('Diário 4º PA'!$C$4:$C$2000&gt;=D$4)*('Diário 4º PA'!$C$4:$C$2000&lt;=EOMONTH(D$4,0))*('Diário 4º PA'!$F$4:$F$2000))
+SUMPRODUCT(('Comp.'!$D$5:$D$485=$B52)*('Comp.'!$B$5:$B$485&gt;=D$4)*('Comp.'!$B$5:$B$485&lt;=EOMONTH(D$4,0))*('Comp.'!$E$5:$E$485))</f>
        <v>14354.050000000001</v>
      </c>
      <c r="E52" s="289">
        <f>SUMPRODUCT(('Diário 1º PA'!$E$4:$E$2007='Analítico Cp.'!$B52)*('Diário 1º PA'!$C$4:$C$2007&gt;=E$4)*('Diário 1º PA'!$C$4:$C$2007&lt;=EOMONTH(E$4,0))*('Diário 1º PA'!$F$4:$F$2007))
+SUMPRODUCT(('Diário 2º PA'!$E$4:$E$1978='Analítico Cp.'!$B52)*('Diário 2º PA'!$C$4:$C$1978&gt;=E$4)*('Diário 2º PA'!$C$4:$C$1978&lt;=EOMONTH(E$4,0))*('Diário 2º PA'!$F$4:$F$1978))
+SUMPRODUCT(('Diário 3º PA'!$E$4:$E$1994='Analítico Cp.'!$B52)*('Diário 3º PA'!$C$4:$C$1994&gt;=E$4)*('Diário 3º PA'!$C$4:$C$1994&lt;=EOMONTH(E$4,0))*('Diário 3º PA'!$F$4:$F$1994))
+SUMPRODUCT(('Diário 4º PA'!$E$4:$E$2000='Analítico Cp.'!$B52)*('Diário 4º PA'!$C$4:$C$2000&gt;=E$4)*('Diário 4º PA'!$C$4:$C$2000&lt;=EOMONTH(E$4,0))*('Diário 4º PA'!$F$4:$F$2000))
+SUMPRODUCT(('Comp.'!$D$5:$D$485=$B52)*('Comp.'!$B$5:$B$485&gt;=E$4)*('Comp.'!$B$5:$B$485&lt;=EOMONTH(E$4,0))*('Comp.'!$E$5:$E$485))</f>
        <v>9930.1</v>
      </c>
      <c r="F52" s="289">
        <f>SUMPRODUCT(('Diário 1º PA'!$E$4:$E$2007='Analítico Cp.'!$B52)*('Diário 1º PA'!$C$4:$C$2007&gt;=F$4)*('Diário 1º PA'!$C$4:$C$2007&lt;=EOMONTH(F$4,0))*('Diário 1º PA'!$F$4:$F$2007))
+SUMPRODUCT(('Diário 2º PA'!$E$4:$E$1978='Analítico Cp.'!$B52)*('Diário 2º PA'!$C$4:$C$1978&gt;=F$4)*('Diário 2º PA'!$C$4:$C$1978&lt;=EOMONTH(F$4,0))*('Diário 2º PA'!$F$4:$F$1978))
+SUMPRODUCT(('Diário 3º PA'!$E$4:$E$1994='Analítico Cp.'!$B52)*('Diário 3º PA'!$C$4:$C$1994&gt;=F$4)*('Diário 3º PA'!$C$4:$C$1994&lt;=EOMONTH(F$4,0))*('Diário 3º PA'!$F$4:$F$1994))
+SUMPRODUCT(('Diário 4º PA'!$E$4:$E$2000='Analítico Cp.'!$B52)*('Diário 4º PA'!$C$4:$C$2000&gt;=F$4)*('Diário 4º PA'!$C$4:$C$2000&lt;=EOMONTH(F$4,0))*('Diário 4º PA'!$F$4:$F$2000))
+SUMPRODUCT(('Comp.'!$D$5:$D$485=$B52)*('Comp.'!$B$5:$B$485&gt;=F$4)*('Comp.'!$B$5:$B$485&lt;=EOMONTH(F$4,0))*('Comp.'!$E$5:$E$485))</f>
        <v>10179.6</v>
      </c>
      <c r="G52" s="289">
        <f>SUMPRODUCT(('Diário 1º PA'!$E$4:$E$2007='Analítico Cp.'!$B52)*('Diário 1º PA'!$C$4:$C$2007&gt;=G$4)*('Diário 1º PA'!$C$4:$C$2007&lt;=EOMONTH(G$4,0))*('Diário 1º PA'!$F$4:$F$2007))
+SUMPRODUCT(('Diário 2º PA'!$E$4:$E$1978='Analítico Cp.'!$B52)*('Diário 2º PA'!$C$4:$C$1978&gt;=G$4)*('Diário 2º PA'!$C$4:$C$1978&lt;=EOMONTH(G$4,0))*('Diário 2º PA'!$F$4:$F$1978))
+SUMPRODUCT(('Diário 3º PA'!$E$4:$E$1994='Analítico Cp.'!$B52)*('Diário 3º PA'!$C$4:$C$1994&gt;=G$4)*('Diário 3º PA'!$C$4:$C$1994&lt;=EOMONTH(G$4,0))*('Diário 3º PA'!$F$4:$F$1994))
+SUMPRODUCT(('Diário 4º PA'!$E$4:$E$2000='Analítico Cp.'!$B52)*('Diário 4º PA'!$C$4:$C$2000&gt;=G$4)*('Diário 4º PA'!$C$4:$C$2000&lt;=EOMONTH(G$4,0))*('Diário 4º PA'!$F$4:$F$2000))
+SUMPRODUCT(('Comp.'!$D$5:$D$485=$B52)*('Comp.'!$B$5:$B$485&gt;=G$4)*('Comp.'!$B$5:$B$485&lt;=EOMONTH(G$4,0))*('Comp.'!$E$5:$E$485))</f>
        <v>673.65</v>
      </c>
      <c r="H52" s="289">
        <f>SUMPRODUCT(('Diário 1º PA'!$E$4:$E$2007='Analítico Cp.'!$B52)*('Diário 1º PA'!$C$4:$C$2007&gt;=H$4)*('Diário 1º PA'!$C$4:$C$2007&lt;=EOMONTH(H$4,0))*('Diário 1º PA'!$F$4:$F$2007))
+SUMPRODUCT(('Diário 2º PA'!$E$4:$E$1978='Analítico Cp.'!$B52)*('Diário 2º PA'!$C$4:$C$1978&gt;=H$4)*('Diário 2º PA'!$C$4:$C$1978&lt;=EOMONTH(H$4,0))*('Diário 2º PA'!$F$4:$F$1978))
+SUMPRODUCT(('Diário 3º PA'!$E$4:$E$1994='Analítico Cp.'!$B52)*('Diário 3º PA'!$C$4:$C$1994&gt;=H$4)*('Diário 3º PA'!$C$4:$C$1994&lt;=EOMONTH(H$4,0))*('Diário 3º PA'!$F$4:$F$1994))
+SUMPRODUCT(('Diário 4º PA'!$E$4:$E$2000='Analítico Cp.'!$B52)*('Diário 4º PA'!$C$4:$C$2000&gt;=H$4)*('Diário 4º PA'!$C$4:$C$2000&lt;=EOMONTH(H$4,0))*('Diário 4º PA'!$F$4:$F$2000))
+SUMPRODUCT(('Comp.'!$D$5:$D$485=$B52)*('Comp.'!$B$5:$B$485&gt;=H$4)*('Comp.'!$B$5:$B$485&lt;=EOMONTH(H$4,0))*('Comp.'!$E$5:$E$485))</f>
        <v>11327.300000000001</v>
      </c>
      <c r="I52" s="289">
        <f>SUMPRODUCT(('Diário 1º PA'!$E$4:$E$2007='Analítico Cp.'!$B52)*('Diário 1º PA'!$C$4:$C$2007&gt;=I$4)*('Diário 1º PA'!$C$4:$C$2007&lt;=EOMONTH(I$4,0))*('Diário 1º PA'!$F$4:$F$2007))
+SUMPRODUCT(('Diário 2º PA'!$E$4:$E$1978='Analítico Cp.'!$B52)*('Diário 2º PA'!$C$4:$C$1978&gt;=I$4)*('Diário 2º PA'!$C$4:$C$1978&lt;=EOMONTH(I$4,0))*('Diário 2º PA'!$F$4:$F$1978))
+SUMPRODUCT(('Diário 3º PA'!$E$4:$E$1994='Analítico Cp.'!$B52)*('Diário 3º PA'!$C$4:$C$1994&gt;=I$4)*('Diário 3º PA'!$C$4:$C$1994&lt;=EOMONTH(I$4,0))*('Diário 3º PA'!$F$4:$F$1994))
+SUMPRODUCT(('Diário 4º PA'!$E$4:$E$2000='Analítico Cp.'!$B52)*('Diário 4º PA'!$C$4:$C$2000&gt;=I$4)*('Diário 4º PA'!$C$4:$C$2000&lt;=EOMONTH(I$4,0))*('Diário 4º PA'!$F$4:$F$2000))
+SUMPRODUCT(('Comp.'!$D$5:$D$485=$B52)*('Comp.'!$B$5:$B$485&gt;=I$4)*('Comp.'!$B$5:$B$485&lt;=EOMONTH(I$4,0))*('Comp.'!$E$5:$E$485))</f>
        <v>11576.8</v>
      </c>
      <c r="J52" s="289">
        <f>SUMPRODUCT(('Diário 1º PA'!$E$4:$E$2007='Analítico Cp.'!$B52)*('Diário 1º PA'!$C$4:$C$2007&gt;=J$4)*('Diário 1º PA'!$C$4:$C$2007&lt;=EOMONTH(J$4,0))*('Diário 1º PA'!$F$4:$F$2007))
+SUMPRODUCT(('Diário 2º PA'!$E$4:$E$1978='Analítico Cp.'!$B52)*('Diário 2º PA'!$C$4:$C$1978&gt;=J$4)*('Diário 2º PA'!$C$4:$C$1978&lt;=EOMONTH(J$4,0))*('Diário 2º PA'!$F$4:$F$1978))
+SUMPRODUCT(('Diário 3º PA'!$E$4:$E$1994='Analítico Cp.'!$B52)*('Diário 3º PA'!$C$4:$C$1994&gt;=J$4)*('Diário 3º PA'!$C$4:$C$1994&lt;=EOMONTH(J$4,0))*('Diário 3º PA'!$F$4:$F$1994))
+SUMPRODUCT(('Diário 4º PA'!$E$4:$E$2000='Analítico Cp.'!$B52)*('Diário 4º PA'!$C$4:$C$2000&gt;=J$4)*('Diário 4º PA'!$C$4:$C$2000&lt;=EOMONTH(J$4,0))*('Diário 4º PA'!$F$4:$F$2000))
+SUMPRODUCT(('Comp.'!$D$5:$D$485=$B52)*('Comp.'!$B$5:$B$485&gt;=J$4)*('Comp.'!$B$5:$B$485&lt;=EOMONTH(J$4,0))*('Comp.'!$E$5:$E$485))</f>
        <v>0</v>
      </c>
      <c r="K52" s="289">
        <f>SUMPRODUCT(('Diário 1º PA'!$E$4:$E$2007='Analítico Cp.'!$B52)*('Diário 1º PA'!$C$4:$C$2007&gt;=K$4)*('Diário 1º PA'!$C$4:$C$2007&lt;=EOMONTH(K$4,0))*('Diário 1º PA'!$F$4:$F$2007))
+SUMPRODUCT(('Diário 2º PA'!$E$4:$E$1978='Analítico Cp.'!$B52)*('Diário 2º PA'!$C$4:$C$1978&gt;=K$4)*('Diário 2º PA'!$C$4:$C$1978&lt;=EOMONTH(K$4,0))*('Diário 2º PA'!$F$4:$F$1978))
+SUMPRODUCT(('Diário 3º PA'!$E$4:$E$1994='Analítico Cp.'!$B52)*('Diário 3º PA'!$C$4:$C$1994&gt;=K$4)*('Diário 3º PA'!$C$4:$C$1994&lt;=EOMONTH(K$4,0))*('Diário 3º PA'!$F$4:$F$1994))
+SUMPRODUCT(('Diário 4º PA'!$E$4:$E$2000='Analítico Cp.'!$B52)*('Diário 4º PA'!$C$4:$C$2000&gt;=K$4)*('Diário 4º PA'!$C$4:$C$2000&lt;=EOMONTH(K$4,0))*('Diário 4º PA'!$F$4:$F$2000))
+SUMPRODUCT(('Comp.'!$D$5:$D$485=$B52)*('Comp.'!$B$5:$B$485&gt;=K$4)*('Comp.'!$B$5:$B$485&lt;=EOMONTH(K$4,0))*('Comp.'!$E$5:$E$485))</f>
        <v>0</v>
      </c>
      <c r="L52" s="289">
        <f>SUMPRODUCT(('Diário 1º PA'!$E$4:$E$2007='Analítico Cp.'!$B52)*('Diário 1º PA'!$C$4:$C$2007&gt;=L$4)*('Diário 1º PA'!$C$4:$C$2007&lt;=EOMONTH(L$4,0))*('Diário 1º PA'!$F$4:$F$2007))
+SUMPRODUCT(('Diário 2º PA'!$E$4:$E$1978='Analítico Cp.'!$B52)*('Diário 2º PA'!$C$4:$C$1978&gt;=L$4)*('Diário 2º PA'!$C$4:$C$1978&lt;=EOMONTH(L$4,0))*('Diário 2º PA'!$F$4:$F$1978))
+SUMPRODUCT(('Diário 3º PA'!$E$4:$E$1994='Analítico Cp.'!$B52)*('Diário 3º PA'!$C$4:$C$1994&gt;=L$4)*('Diário 3º PA'!$C$4:$C$1994&lt;=EOMONTH(L$4,0))*('Diário 3º PA'!$F$4:$F$1994))
+SUMPRODUCT(('Diário 4º PA'!$E$4:$E$2000='Analítico Cp.'!$B52)*('Diário 4º PA'!$C$4:$C$2000&gt;=L$4)*('Diário 4º PA'!$C$4:$C$2000&lt;=EOMONTH(L$4,0))*('Diário 4º PA'!$F$4:$F$2000))
+SUMPRODUCT(('Comp.'!$D$5:$D$485=$B52)*('Comp.'!$B$5:$B$485&gt;=L$4)*('Comp.'!$B$5:$B$485&lt;=EOMONTH(L$4,0))*('Comp.'!$E$5:$E$485))</f>
        <v>0</v>
      </c>
      <c r="M52" s="289">
        <f>SUMPRODUCT(('Diário 1º PA'!$E$4:$E$2007='Analítico Cp.'!$B52)*('Diário 1º PA'!$C$4:$C$2007&gt;=M$4)*('Diário 1º PA'!$C$4:$C$2007&lt;=EOMONTH(M$4,0))*('Diário 1º PA'!$F$4:$F$2007))
+SUMPRODUCT(('Diário 2º PA'!$E$4:$E$1978='Analítico Cp.'!$B52)*('Diário 2º PA'!$C$4:$C$1978&gt;=M$4)*('Diário 2º PA'!$C$4:$C$1978&lt;=EOMONTH(M$4,0))*('Diário 2º PA'!$F$4:$F$1978))
+SUMPRODUCT(('Diário 3º PA'!$E$4:$E$1994='Analítico Cp.'!$B52)*('Diário 3º PA'!$C$4:$C$1994&gt;=M$4)*('Diário 3º PA'!$C$4:$C$1994&lt;=EOMONTH(M$4,0))*('Diário 3º PA'!$F$4:$F$1994))
+SUMPRODUCT(('Diário 4º PA'!$E$4:$E$2000='Analítico Cp.'!$B52)*('Diário 4º PA'!$C$4:$C$2000&gt;=M$4)*('Diário 4º PA'!$C$4:$C$2000&lt;=EOMONTH(M$4,0))*('Diário 4º PA'!$F$4:$F$2000))
+SUMPRODUCT(('Comp.'!$D$5:$D$485=$B52)*('Comp.'!$B$5:$B$485&gt;=M$4)*('Comp.'!$B$5:$B$485&lt;=EOMONTH(M$4,0))*('Comp.'!$E$5:$E$485))</f>
        <v>0</v>
      </c>
      <c r="N52" s="289">
        <f>SUMPRODUCT(('Diário 1º PA'!$E$4:$E$2007='Analítico Cp.'!$B52)*('Diário 1º PA'!$C$4:$C$2007&gt;=N$4)*('Diário 1º PA'!$C$4:$C$2007&lt;=EOMONTH(N$4,0))*('Diário 1º PA'!$F$4:$F$2007))
+SUMPRODUCT(('Diário 2º PA'!$E$4:$E$1978='Analítico Cp.'!$B52)*('Diário 2º PA'!$C$4:$C$1978&gt;=N$4)*('Diário 2º PA'!$C$4:$C$1978&lt;=EOMONTH(N$4,0))*('Diário 2º PA'!$F$4:$F$1978))
+SUMPRODUCT(('Diário 3º PA'!$E$4:$E$1994='Analítico Cp.'!$B52)*('Diário 3º PA'!$C$4:$C$1994&gt;=N$4)*('Diário 3º PA'!$C$4:$C$1994&lt;=EOMONTH(N$4,0))*('Diário 3º PA'!$F$4:$F$1994))
+SUMPRODUCT(('Diário 4º PA'!$E$4:$E$2000='Analítico Cp.'!$B52)*('Diário 4º PA'!$C$4:$C$2000&gt;=N$4)*('Diário 4º PA'!$C$4:$C$2000&lt;=EOMONTH(N$4,0))*('Diário 4º PA'!$F$4:$F$2000))
+SUMPRODUCT(('Comp.'!$D$5:$D$485=$B52)*('Comp.'!$B$5:$B$485&gt;=N$4)*('Comp.'!$B$5:$B$485&lt;=EOMONTH(N$4,0))*('Comp.'!$E$5:$E$485))</f>
        <v>0</v>
      </c>
      <c r="O52" s="315">
        <f t="shared" si="15"/>
        <v>61900.95</v>
      </c>
      <c r="P52" s="316">
        <f t="shared" si="16"/>
        <v>2.7196998059883372E-3</v>
      </c>
      <c r="Q52" s="295"/>
      <c r="R52" s="295"/>
      <c r="S52" s="295"/>
      <c r="T52" s="295"/>
      <c r="U52" s="295"/>
      <c r="V52" s="295"/>
      <c r="W52" s="295"/>
      <c r="X52" s="295"/>
      <c r="Y52" s="295"/>
      <c r="Z52" s="295"/>
    </row>
    <row r="53" spans="1:26" ht="23.25" customHeight="1" x14ac:dyDescent="0.25">
      <c r="A53" s="245" t="s">
        <v>212</v>
      </c>
      <c r="B53" s="246" t="s">
        <v>213</v>
      </c>
      <c r="C53" s="289">
        <f>SUMPRODUCT(('Diário 1º PA'!$E$4:$E$2007='Analítico Cp.'!$B53)*('Diário 1º PA'!$C$4:$C$2007&gt;=C$4)*('Diário 1º PA'!$C$4:$C$2007&lt;=EOMONTH(C$4,0))*('Diário 1º PA'!$F$4:$F$2007))
+SUMPRODUCT(('Diário 2º PA'!$E$4:$E$1978='Analítico Cp.'!$B53)*('Diário 2º PA'!$C$4:$C$1978&gt;=C$4)*('Diário 2º PA'!$C$4:$C$1978&lt;=EOMONTH(C$4,0))*('Diário 2º PA'!$F$4:$F$1978))
+SUMPRODUCT(('Diário 3º PA'!$E$4:$E$1994='Analítico Cp.'!$B53)*('Diário 3º PA'!$C$4:$C$1994&gt;=C$4)*('Diário 3º PA'!$C$4:$C$1994&lt;=EOMONTH(C$4,0))*('Diário 3º PA'!$F$4:$F$1994))
+SUMPRODUCT(('Diário 4º PA'!$E$4:$E$2000='Analítico Cp.'!$B53)*('Diário 4º PA'!$C$4:$C$2000&gt;=C$4)*('Diário 4º PA'!$C$4:$C$2000&lt;=EOMONTH(C$4,0))*('Diário 4º PA'!$F$4:$F$2000))
+SUMPRODUCT(('Comp.'!$D$5:$D$485=$B53)*('Comp.'!$B$5:$B$485&gt;=C$4)*('Comp.'!$B$5:$B$485&lt;=EOMONTH(C$4,0))*('Comp.'!$E$5:$E$485))</f>
        <v>0</v>
      </c>
      <c r="D53" s="289">
        <f>SUMPRODUCT(('Diário 1º PA'!$E$4:$E$2007='Analítico Cp.'!$B53)*('Diário 1º PA'!$C$4:$C$2007&gt;=D$4)*('Diário 1º PA'!$C$4:$C$2007&lt;=EOMONTH(D$4,0))*('Diário 1º PA'!$F$4:$F$2007))
+SUMPRODUCT(('Diário 2º PA'!$E$4:$E$1978='Analítico Cp.'!$B53)*('Diário 2º PA'!$C$4:$C$1978&gt;=D$4)*('Diário 2º PA'!$C$4:$C$1978&lt;=EOMONTH(D$4,0))*('Diário 2º PA'!$F$4:$F$1978))
+SUMPRODUCT(('Diário 3º PA'!$E$4:$E$1994='Analítico Cp.'!$B53)*('Diário 3º PA'!$C$4:$C$1994&gt;=D$4)*('Diário 3º PA'!$C$4:$C$1994&lt;=EOMONTH(D$4,0))*('Diário 3º PA'!$F$4:$F$1994))
+SUMPRODUCT(('Diário 4º PA'!$E$4:$E$2000='Analítico Cp.'!$B53)*('Diário 4º PA'!$C$4:$C$2000&gt;=D$4)*('Diário 4º PA'!$C$4:$C$2000&lt;=EOMONTH(D$4,0))*('Diário 4º PA'!$F$4:$F$2000))
+SUMPRODUCT(('Comp.'!$D$5:$D$485=$B53)*('Comp.'!$B$5:$B$485&gt;=D$4)*('Comp.'!$B$5:$B$485&lt;=EOMONTH(D$4,0))*('Comp.'!$E$5:$E$485))</f>
        <v>0</v>
      </c>
      <c r="E53" s="289">
        <f>SUMPRODUCT(('Diário 1º PA'!$E$4:$E$2007='Analítico Cp.'!$B53)*('Diário 1º PA'!$C$4:$C$2007&gt;=E$4)*('Diário 1º PA'!$C$4:$C$2007&lt;=EOMONTH(E$4,0))*('Diário 1º PA'!$F$4:$F$2007))
+SUMPRODUCT(('Diário 2º PA'!$E$4:$E$1978='Analítico Cp.'!$B53)*('Diário 2º PA'!$C$4:$C$1978&gt;=E$4)*('Diário 2º PA'!$C$4:$C$1978&lt;=EOMONTH(E$4,0))*('Diário 2º PA'!$F$4:$F$1978))
+SUMPRODUCT(('Diário 3º PA'!$E$4:$E$1994='Analítico Cp.'!$B53)*('Diário 3º PA'!$C$4:$C$1994&gt;=E$4)*('Diário 3º PA'!$C$4:$C$1994&lt;=EOMONTH(E$4,0))*('Diário 3º PA'!$F$4:$F$1994))
+SUMPRODUCT(('Diário 4º PA'!$E$4:$E$2000='Analítico Cp.'!$B53)*('Diário 4º PA'!$C$4:$C$2000&gt;=E$4)*('Diário 4º PA'!$C$4:$C$2000&lt;=EOMONTH(E$4,0))*('Diário 4º PA'!$F$4:$F$2000))
+SUMPRODUCT(('Comp.'!$D$5:$D$485=$B53)*('Comp.'!$B$5:$B$485&gt;=E$4)*('Comp.'!$B$5:$B$485&lt;=EOMONTH(E$4,0))*('Comp.'!$E$5:$E$485))</f>
        <v>0</v>
      </c>
      <c r="F53" s="289">
        <f>SUMPRODUCT(('Diário 1º PA'!$E$4:$E$2007='Analítico Cp.'!$B53)*('Diário 1º PA'!$C$4:$C$2007&gt;=F$4)*('Diário 1º PA'!$C$4:$C$2007&lt;=EOMONTH(F$4,0))*('Diário 1º PA'!$F$4:$F$2007))
+SUMPRODUCT(('Diário 2º PA'!$E$4:$E$1978='Analítico Cp.'!$B53)*('Diário 2º PA'!$C$4:$C$1978&gt;=F$4)*('Diário 2º PA'!$C$4:$C$1978&lt;=EOMONTH(F$4,0))*('Diário 2º PA'!$F$4:$F$1978))
+SUMPRODUCT(('Diário 3º PA'!$E$4:$E$1994='Analítico Cp.'!$B53)*('Diário 3º PA'!$C$4:$C$1994&gt;=F$4)*('Diário 3º PA'!$C$4:$C$1994&lt;=EOMONTH(F$4,0))*('Diário 3º PA'!$F$4:$F$1994))
+SUMPRODUCT(('Diário 4º PA'!$E$4:$E$2000='Analítico Cp.'!$B53)*('Diário 4º PA'!$C$4:$C$2000&gt;=F$4)*('Diário 4º PA'!$C$4:$C$2000&lt;=EOMONTH(F$4,0))*('Diário 4º PA'!$F$4:$F$2000))
+SUMPRODUCT(('Comp.'!$D$5:$D$485=$B53)*('Comp.'!$B$5:$B$485&gt;=F$4)*('Comp.'!$B$5:$B$485&lt;=EOMONTH(F$4,0))*('Comp.'!$E$5:$E$485))</f>
        <v>0</v>
      </c>
      <c r="G53" s="289">
        <f>SUMPRODUCT(('Diário 1º PA'!$E$4:$E$2007='Analítico Cp.'!$B53)*('Diário 1º PA'!$C$4:$C$2007&gt;=G$4)*('Diário 1º PA'!$C$4:$C$2007&lt;=EOMONTH(G$4,0))*('Diário 1º PA'!$F$4:$F$2007))
+SUMPRODUCT(('Diário 2º PA'!$E$4:$E$1978='Analítico Cp.'!$B53)*('Diário 2º PA'!$C$4:$C$1978&gt;=G$4)*('Diário 2º PA'!$C$4:$C$1978&lt;=EOMONTH(G$4,0))*('Diário 2º PA'!$F$4:$F$1978))
+SUMPRODUCT(('Diário 3º PA'!$E$4:$E$1994='Analítico Cp.'!$B53)*('Diário 3º PA'!$C$4:$C$1994&gt;=G$4)*('Diário 3º PA'!$C$4:$C$1994&lt;=EOMONTH(G$4,0))*('Diário 3º PA'!$F$4:$F$1994))
+SUMPRODUCT(('Diário 4º PA'!$E$4:$E$2000='Analítico Cp.'!$B53)*('Diário 4º PA'!$C$4:$C$2000&gt;=G$4)*('Diário 4º PA'!$C$4:$C$2000&lt;=EOMONTH(G$4,0))*('Diário 4º PA'!$F$4:$F$2000))
+SUMPRODUCT(('Comp.'!$D$5:$D$485=$B53)*('Comp.'!$B$5:$B$485&gt;=G$4)*('Comp.'!$B$5:$B$485&lt;=EOMONTH(G$4,0))*('Comp.'!$E$5:$E$485))</f>
        <v>0</v>
      </c>
      <c r="H53" s="289">
        <f>SUMPRODUCT(('Diário 1º PA'!$E$4:$E$2007='Analítico Cp.'!$B53)*('Diário 1º PA'!$C$4:$C$2007&gt;=H$4)*('Diário 1º PA'!$C$4:$C$2007&lt;=EOMONTH(H$4,0))*('Diário 1º PA'!$F$4:$F$2007))
+SUMPRODUCT(('Diário 2º PA'!$E$4:$E$1978='Analítico Cp.'!$B53)*('Diário 2º PA'!$C$4:$C$1978&gt;=H$4)*('Diário 2º PA'!$C$4:$C$1978&lt;=EOMONTH(H$4,0))*('Diário 2º PA'!$F$4:$F$1978))
+SUMPRODUCT(('Diário 3º PA'!$E$4:$E$1994='Analítico Cp.'!$B53)*('Diário 3º PA'!$C$4:$C$1994&gt;=H$4)*('Diário 3º PA'!$C$4:$C$1994&lt;=EOMONTH(H$4,0))*('Diário 3º PA'!$F$4:$F$1994))
+SUMPRODUCT(('Diário 4º PA'!$E$4:$E$2000='Analítico Cp.'!$B53)*('Diário 4º PA'!$C$4:$C$2000&gt;=H$4)*('Diário 4º PA'!$C$4:$C$2000&lt;=EOMONTH(H$4,0))*('Diário 4º PA'!$F$4:$F$2000))
+SUMPRODUCT(('Comp.'!$D$5:$D$485=$B53)*('Comp.'!$B$5:$B$485&gt;=H$4)*('Comp.'!$B$5:$B$485&lt;=EOMONTH(H$4,0))*('Comp.'!$E$5:$E$485))</f>
        <v>0</v>
      </c>
      <c r="I53" s="289">
        <f>SUMPRODUCT(('Diário 1º PA'!$E$4:$E$2007='Analítico Cp.'!$B53)*('Diário 1º PA'!$C$4:$C$2007&gt;=I$4)*('Diário 1º PA'!$C$4:$C$2007&lt;=EOMONTH(I$4,0))*('Diário 1º PA'!$F$4:$F$2007))
+SUMPRODUCT(('Diário 2º PA'!$E$4:$E$1978='Analítico Cp.'!$B53)*('Diário 2º PA'!$C$4:$C$1978&gt;=I$4)*('Diário 2º PA'!$C$4:$C$1978&lt;=EOMONTH(I$4,0))*('Diário 2º PA'!$F$4:$F$1978))
+SUMPRODUCT(('Diário 3º PA'!$E$4:$E$1994='Analítico Cp.'!$B53)*('Diário 3º PA'!$C$4:$C$1994&gt;=I$4)*('Diário 3º PA'!$C$4:$C$1994&lt;=EOMONTH(I$4,0))*('Diário 3º PA'!$F$4:$F$1994))
+SUMPRODUCT(('Diário 4º PA'!$E$4:$E$2000='Analítico Cp.'!$B53)*('Diário 4º PA'!$C$4:$C$2000&gt;=I$4)*('Diário 4º PA'!$C$4:$C$2000&lt;=EOMONTH(I$4,0))*('Diário 4º PA'!$F$4:$F$2000))
+SUMPRODUCT(('Comp.'!$D$5:$D$485=$B53)*('Comp.'!$B$5:$B$485&gt;=I$4)*('Comp.'!$B$5:$B$485&lt;=EOMONTH(I$4,0))*('Comp.'!$E$5:$E$485))</f>
        <v>0</v>
      </c>
      <c r="J53" s="289">
        <f>SUMPRODUCT(('Diário 1º PA'!$E$4:$E$2007='Analítico Cp.'!$B53)*('Diário 1º PA'!$C$4:$C$2007&gt;=J$4)*('Diário 1º PA'!$C$4:$C$2007&lt;=EOMONTH(J$4,0))*('Diário 1º PA'!$F$4:$F$2007))
+SUMPRODUCT(('Diário 2º PA'!$E$4:$E$1978='Analítico Cp.'!$B53)*('Diário 2º PA'!$C$4:$C$1978&gt;=J$4)*('Diário 2º PA'!$C$4:$C$1978&lt;=EOMONTH(J$4,0))*('Diário 2º PA'!$F$4:$F$1978))
+SUMPRODUCT(('Diário 3º PA'!$E$4:$E$1994='Analítico Cp.'!$B53)*('Diário 3º PA'!$C$4:$C$1994&gt;=J$4)*('Diário 3º PA'!$C$4:$C$1994&lt;=EOMONTH(J$4,0))*('Diário 3º PA'!$F$4:$F$1994))
+SUMPRODUCT(('Diário 4º PA'!$E$4:$E$2000='Analítico Cp.'!$B53)*('Diário 4º PA'!$C$4:$C$2000&gt;=J$4)*('Diário 4º PA'!$C$4:$C$2000&lt;=EOMONTH(J$4,0))*('Diário 4º PA'!$F$4:$F$2000))
+SUMPRODUCT(('Comp.'!$D$5:$D$485=$B53)*('Comp.'!$B$5:$B$485&gt;=J$4)*('Comp.'!$B$5:$B$485&lt;=EOMONTH(J$4,0))*('Comp.'!$E$5:$E$485))</f>
        <v>0</v>
      </c>
      <c r="K53" s="289">
        <f>SUMPRODUCT(('Diário 1º PA'!$E$4:$E$2007='Analítico Cp.'!$B53)*('Diário 1º PA'!$C$4:$C$2007&gt;=K$4)*('Diário 1º PA'!$C$4:$C$2007&lt;=EOMONTH(K$4,0))*('Diário 1º PA'!$F$4:$F$2007))
+SUMPRODUCT(('Diário 2º PA'!$E$4:$E$1978='Analítico Cp.'!$B53)*('Diário 2º PA'!$C$4:$C$1978&gt;=K$4)*('Diário 2º PA'!$C$4:$C$1978&lt;=EOMONTH(K$4,0))*('Diário 2º PA'!$F$4:$F$1978))
+SUMPRODUCT(('Diário 3º PA'!$E$4:$E$1994='Analítico Cp.'!$B53)*('Diário 3º PA'!$C$4:$C$1994&gt;=K$4)*('Diário 3º PA'!$C$4:$C$1994&lt;=EOMONTH(K$4,0))*('Diário 3º PA'!$F$4:$F$1994))
+SUMPRODUCT(('Diário 4º PA'!$E$4:$E$2000='Analítico Cp.'!$B53)*('Diário 4º PA'!$C$4:$C$2000&gt;=K$4)*('Diário 4º PA'!$C$4:$C$2000&lt;=EOMONTH(K$4,0))*('Diário 4º PA'!$F$4:$F$2000))
+SUMPRODUCT(('Comp.'!$D$5:$D$485=$B53)*('Comp.'!$B$5:$B$485&gt;=K$4)*('Comp.'!$B$5:$B$485&lt;=EOMONTH(K$4,0))*('Comp.'!$E$5:$E$485))</f>
        <v>0</v>
      </c>
      <c r="L53" s="289">
        <f>SUMPRODUCT(('Diário 1º PA'!$E$4:$E$2007='Analítico Cp.'!$B53)*('Diário 1º PA'!$C$4:$C$2007&gt;=L$4)*('Diário 1º PA'!$C$4:$C$2007&lt;=EOMONTH(L$4,0))*('Diário 1º PA'!$F$4:$F$2007))
+SUMPRODUCT(('Diário 2º PA'!$E$4:$E$1978='Analítico Cp.'!$B53)*('Diário 2º PA'!$C$4:$C$1978&gt;=L$4)*('Diário 2º PA'!$C$4:$C$1978&lt;=EOMONTH(L$4,0))*('Diário 2º PA'!$F$4:$F$1978))
+SUMPRODUCT(('Diário 3º PA'!$E$4:$E$1994='Analítico Cp.'!$B53)*('Diário 3º PA'!$C$4:$C$1994&gt;=L$4)*('Diário 3º PA'!$C$4:$C$1994&lt;=EOMONTH(L$4,0))*('Diário 3º PA'!$F$4:$F$1994))
+SUMPRODUCT(('Diário 4º PA'!$E$4:$E$2000='Analítico Cp.'!$B53)*('Diário 4º PA'!$C$4:$C$2000&gt;=L$4)*('Diário 4º PA'!$C$4:$C$2000&lt;=EOMONTH(L$4,0))*('Diário 4º PA'!$F$4:$F$2000))
+SUMPRODUCT(('Comp.'!$D$5:$D$485=$B53)*('Comp.'!$B$5:$B$485&gt;=L$4)*('Comp.'!$B$5:$B$485&lt;=EOMONTH(L$4,0))*('Comp.'!$E$5:$E$485))</f>
        <v>0</v>
      </c>
      <c r="M53" s="289">
        <f>SUMPRODUCT(('Diário 1º PA'!$E$4:$E$2007='Analítico Cp.'!$B53)*('Diário 1º PA'!$C$4:$C$2007&gt;=M$4)*('Diário 1º PA'!$C$4:$C$2007&lt;=EOMONTH(M$4,0))*('Diário 1º PA'!$F$4:$F$2007))
+SUMPRODUCT(('Diário 2º PA'!$E$4:$E$1978='Analítico Cp.'!$B53)*('Diário 2º PA'!$C$4:$C$1978&gt;=M$4)*('Diário 2º PA'!$C$4:$C$1978&lt;=EOMONTH(M$4,0))*('Diário 2º PA'!$F$4:$F$1978))
+SUMPRODUCT(('Diário 3º PA'!$E$4:$E$1994='Analítico Cp.'!$B53)*('Diário 3º PA'!$C$4:$C$1994&gt;=M$4)*('Diário 3º PA'!$C$4:$C$1994&lt;=EOMONTH(M$4,0))*('Diário 3º PA'!$F$4:$F$1994))
+SUMPRODUCT(('Diário 4º PA'!$E$4:$E$2000='Analítico Cp.'!$B53)*('Diário 4º PA'!$C$4:$C$2000&gt;=M$4)*('Diário 4º PA'!$C$4:$C$2000&lt;=EOMONTH(M$4,0))*('Diário 4º PA'!$F$4:$F$2000))
+SUMPRODUCT(('Comp.'!$D$5:$D$485=$B53)*('Comp.'!$B$5:$B$485&gt;=M$4)*('Comp.'!$B$5:$B$485&lt;=EOMONTH(M$4,0))*('Comp.'!$E$5:$E$485))</f>
        <v>0</v>
      </c>
      <c r="N53" s="289">
        <f>SUMPRODUCT(('Diário 1º PA'!$E$4:$E$2007='Analítico Cp.'!$B53)*('Diário 1º PA'!$C$4:$C$2007&gt;=N$4)*('Diário 1º PA'!$C$4:$C$2007&lt;=EOMONTH(N$4,0))*('Diário 1º PA'!$F$4:$F$2007))
+SUMPRODUCT(('Diário 2º PA'!$E$4:$E$1978='Analítico Cp.'!$B53)*('Diário 2º PA'!$C$4:$C$1978&gt;=N$4)*('Diário 2º PA'!$C$4:$C$1978&lt;=EOMONTH(N$4,0))*('Diário 2º PA'!$F$4:$F$1978))
+SUMPRODUCT(('Diário 3º PA'!$E$4:$E$1994='Analítico Cp.'!$B53)*('Diário 3º PA'!$C$4:$C$1994&gt;=N$4)*('Diário 3º PA'!$C$4:$C$1994&lt;=EOMONTH(N$4,0))*('Diário 3º PA'!$F$4:$F$1994))
+SUMPRODUCT(('Diário 4º PA'!$E$4:$E$2000='Analítico Cp.'!$B53)*('Diário 4º PA'!$C$4:$C$2000&gt;=N$4)*('Diário 4º PA'!$C$4:$C$2000&lt;=EOMONTH(N$4,0))*('Diário 4º PA'!$F$4:$F$2000))
+SUMPRODUCT(('Comp.'!$D$5:$D$485=$B53)*('Comp.'!$B$5:$B$485&gt;=N$4)*('Comp.'!$B$5:$B$485&lt;=EOMONTH(N$4,0))*('Comp.'!$E$5:$E$485))</f>
        <v>0</v>
      </c>
      <c r="O53" s="315">
        <f t="shared" si="15"/>
        <v>0</v>
      </c>
      <c r="P53" s="316">
        <f t="shared" si="16"/>
        <v>0</v>
      </c>
      <c r="Q53" s="295"/>
      <c r="R53" s="295"/>
      <c r="S53" s="295"/>
      <c r="T53" s="295"/>
      <c r="U53" s="295"/>
      <c r="V53" s="295"/>
      <c r="W53" s="295"/>
      <c r="X53" s="295"/>
      <c r="Y53" s="295"/>
      <c r="Z53" s="295"/>
    </row>
    <row r="54" spans="1:26" ht="23.25" customHeight="1" x14ac:dyDescent="0.25">
      <c r="A54" s="245" t="s">
        <v>214</v>
      </c>
      <c r="B54" s="336" t="s">
        <v>215</v>
      </c>
      <c r="C54" s="289">
        <f>SUMPRODUCT(('Diário 1º PA'!$E$4:$E$2007='Analítico Cp.'!$B54)*('Diário 1º PA'!$C$4:$C$2007&gt;=C$4)*('Diário 1º PA'!$C$4:$C$2007&lt;=EOMONTH(C$4,0))*('Diário 1º PA'!$F$4:$F$2007))
+SUMPRODUCT(('Diário 2º PA'!$E$4:$E$1978='Analítico Cp.'!$B54)*('Diário 2º PA'!$C$4:$C$1978&gt;=C$4)*('Diário 2º PA'!$C$4:$C$1978&lt;=EOMONTH(C$4,0))*('Diário 2º PA'!$F$4:$F$1978))
+SUMPRODUCT(('Diário 3º PA'!$E$4:$E$1994='Analítico Cp.'!$B54)*('Diário 3º PA'!$C$4:$C$1994&gt;=C$4)*('Diário 3º PA'!$C$4:$C$1994&lt;=EOMONTH(C$4,0))*('Diário 3º PA'!$F$4:$F$1994))
+SUMPRODUCT(('Diário 4º PA'!$E$4:$E$2000='Analítico Cp.'!$B54)*('Diário 4º PA'!$C$4:$C$2000&gt;=C$4)*('Diário 4º PA'!$C$4:$C$2000&lt;=EOMONTH(C$4,0))*('Diário 4º PA'!$F$4:$F$2000))
+SUMPRODUCT(('Comp.'!$D$5:$D$485=$B54)*('Comp.'!$B$5:$B$485&gt;=C$4)*('Comp.'!$B$5:$B$485&lt;=EOMONTH(C$4,0))*('Comp.'!$E$5:$E$485))</f>
        <v>3458</v>
      </c>
      <c r="D54" s="289">
        <f>SUMPRODUCT(('Diário 1º PA'!$E$4:$E$2007='Analítico Cp.'!$B54)*('Diário 1º PA'!$C$4:$C$2007&gt;=D$4)*('Diário 1º PA'!$C$4:$C$2007&lt;=EOMONTH(D$4,0))*('Diário 1º PA'!$F$4:$F$2007))
+SUMPRODUCT(('Diário 2º PA'!$E$4:$E$1978='Analítico Cp.'!$B54)*('Diário 2º PA'!$C$4:$C$1978&gt;=D$4)*('Diário 2º PA'!$C$4:$C$1978&lt;=EOMONTH(D$4,0))*('Diário 2º PA'!$F$4:$F$1978))
+SUMPRODUCT(('Diário 3º PA'!$E$4:$E$1994='Analítico Cp.'!$B54)*('Diário 3º PA'!$C$4:$C$1994&gt;=D$4)*('Diário 3º PA'!$C$4:$C$1994&lt;=EOMONTH(D$4,0))*('Diário 3º PA'!$F$4:$F$1994))
+SUMPRODUCT(('Diário 4º PA'!$E$4:$E$2000='Analítico Cp.'!$B54)*('Diário 4º PA'!$C$4:$C$2000&gt;=D$4)*('Diário 4º PA'!$C$4:$C$2000&lt;=EOMONTH(D$4,0))*('Diário 4º PA'!$F$4:$F$2000))
+SUMPRODUCT(('Comp.'!$D$5:$D$485=$B54)*('Comp.'!$B$5:$B$485&gt;=D$4)*('Comp.'!$B$5:$B$485&lt;=EOMONTH(D$4,0))*('Comp.'!$E$5:$E$485))</f>
        <v>10773</v>
      </c>
      <c r="E54" s="289">
        <f>SUMPRODUCT(('Diário 1º PA'!$E$4:$E$2007='Analítico Cp.'!$B54)*('Diário 1º PA'!$C$4:$C$2007&gt;=E$4)*('Diário 1º PA'!$C$4:$C$2007&lt;=EOMONTH(E$4,0))*('Diário 1º PA'!$F$4:$F$2007))
+SUMPRODUCT(('Diário 2º PA'!$E$4:$E$1978='Analítico Cp.'!$B54)*('Diário 2º PA'!$C$4:$C$1978&gt;=E$4)*('Diário 2º PA'!$C$4:$C$1978&lt;=EOMONTH(E$4,0))*('Diário 2º PA'!$F$4:$F$1978))
+SUMPRODUCT(('Diário 3º PA'!$E$4:$E$1994='Analítico Cp.'!$B54)*('Diário 3º PA'!$C$4:$C$1994&gt;=E$4)*('Diário 3º PA'!$C$4:$C$1994&lt;=EOMONTH(E$4,0))*('Diário 3º PA'!$F$4:$F$1994))
+SUMPRODUCT(('Diário 4º PA'!$E$4:$E$2000='Analítico Cp.'!$B54)*('Diário 4º PA'!$C$4:$C$2000&gt;=E$4)*('Diário 4º PA'!$C$4:$C$2000&lt;=EOMONTH(E$4,0))*('Diário 4º PA'!$F$4:$F$2000))
+SUMPRODUCT(('Comp.'!$D$5:$D$485=$B54)*('Comp.'!$B$5:$B$485&gt;=E$4)*('Comp.'!$B$5:$B$485&lt;=EOMONTH(E$4,0))*('Comp.'!$E$5:$E$485))</f>
        <v>5263</v>
      </c>
      <c r="F54" s="289">
        <f>SUMPRODUCT(('Diário 1º PA'!$E$4:$E$2007='Analítico Cp.'!$B54)*('Diário 1º PA'!$C$4:$C$2007&gt;=F$4)*('Diário 1º PA'!$C$4:$C$2007&lt;=EOMONTH(F$4,0))*('Diário 1º PA'!$F$4:$F$2007))
+SUMPRODUCT(('Diário 2º PA'!$E$4:$E$1978='Analítico Cp.'!$B54)*('Diário 2º PA'!$C$4:$C$1978&gt;=F$4)*('Diário 2º PA'!$C$4:$C$1978&lt;=EOMONTH(F$4,0))*('Diário 2º PA'!$F$4:$F$1978))
+SUMPRODUCT(('Diário 3º PA'!$E$4:$E$1994='Analítico Cp.'!$B54)*('Diário 3º PA'!$C$4:$C$1994&gt;=F$4)*('Diário 3º PA'!$C$4:$C$1994&lt;=EOMONTH(F$4,0))*('Diário 3º PA'!$F$4:$F$1994))
+SUMPRODUCT(('Diário 4º PA'!$E$4:$E$2000='Analítico Cp.'!$B54)*('Diário 4º PA'!$C$4:$C$2000&gt;=F$4)*('Diário 4º PA'!$C$4:$C$2000&lt;=EOMONTH(F$4,0))*('Diário 4º PA'!$F$4:$F$2000))
+SUMPRODUCT(('Comp.'!$D$5:$D$485=$B54)*('Comp.'!$B$5:$B$485&gt;=F$4)*('Comp.'!$B$5:$B$485&lt;=EOMONTH(F$4,0))*('Comp.'!$E$5:$E$485))</f>
        <v>7125</v>
      </c>
      <c r="G54" s="289">
        <f>SUMPRODUCT(('Diário 1º PA'!$E$4:$E$2007='Analítico Cp.'!$B54)*('Diário 1º PA'!$C$4:$C$2007&gt;=G$4)*('Diário 1º PA'!$C$4:$C$2007&lt;=EOMONTH(G$4,0))*('Diário 1º PA'!$F$4:$F$2007))
+SUMPRODUCT(('Diário 2º PA'!$E$4:$E$1978='Analítico Cp.'!$B54)*('Diário 2º PA'!$C$4:$C$1978&gt;=G$4)*('Diário 2º PA'!$C$4:$C$1978&lt;=EOMONTH(G$4,0))*('Diário 2º PA'!$F$4:$F$1978))
+SUMPRODUCT(('Diário 3º PA'!$E$4:$E$1994='Analítico Cp.'!$B54)*('Diário 3º PA'!$C$4:$C$1994&gt;=G$4)*('Diário 3º PA'!$C$4:$C$1994&lt;=EOMONTH(G$4,0))*('Diário 3º PA'!$F$4:$F$1994))
+SUMPRODUCT(('Diário 4º PA'!$E$4:$E$2000='Analítico Cp.'!$B54)*('Diário 4º PA'!$C$4:$C$2000&gt;=G$4)*('Diário 4º PA'!$C$4:$C$2000&lt;=EOMONTH(G$4,0))*('Diário 4º PA'!$F$4:$F$2000))
+SUMPRODUCT(('Comp.'!$D$5:$D$485=$B54)*('Comp.'!$B$5:$B$485&gt;=G$4)*('Comp.'!$B$5:$B$485&lt;=EOMONTH(G$4,0))*('Comp.'!$E$5:$E$485))</f>
        <v>532</v>
      </c>
      <c r="H54" s="289">
        <f>SUMPRODUCT(('Diário 1º PA'!$E$4:$E$2007='Analítico Cp.'!$B54)*('Diário 1º PA'!$C$4:$C$2007&gt;=H$4)*('Diário 1º PA'!$C$4:$C$2007&lt;=EOMONTH(H$4,0))*('Diário 1º PA'!$F$4:$F$2007))
+SUMPRODUCT(('Diário 2º PA'!$E$4:$E$1978='Analítico Cp.'!$B54)*('Diário 2º PA'!$C$4:$C$1978&gt;=H$4)*('Diário 2º PA'!$C$4:$C$1978&lt;=EOMONTH(H$4,0))*('Diário 2º PA'!$F$4:$F$1978))
+SUMPRODUCT(('Diário 3º PA'!$E$4:$E$1994='Analítico Cp.'!$B54)*('Diário 3º PA'!$C$4:$C$1994&gt;=H$4)*('Diário 3º PA'!$C$4:$C$1994&lt;=EOMONTH(H$4,0))*('Diário 3º PA'!$F$4:$F$1994))
+SUMPRODUCT(('Diário 4º PA'!$E$4:$E$2000='Analítico Cp.'!$B54)*('Diário 4º PA'!$C$4:$C$2000&gt;=H$4)*('Diário 4º PA'!$C$4:$C$2000&lt;=EOMONTH(H$4,0))*('Diário 4º PA'!$F$4:$F$2000))
+SUMPRODUCT(('Comp.'!$D$5:$D$485=$B54)*('Comp.'!$B$5:$B$485&gt;=H$4)*('Comp.'!$B$5:$B$485&lt;=EOMONTH(H$4,0))*('Comp.'!$E$5:$E$485))</f>
        <v>6479</v>
      </c>
      <c r="I54" s="289">
        <f>SUMPRODUCT(('Diário 1º PA'!$E$4:$E$2007='Analítico Cp.'!$B54)*('Diário 1º PA'!$C$4:$C$2007&gt;=I$4)*('Diário 1º PA'!$C$4:$C$2007&lt;=EOMONTH(I$4,0))*('Diário 1º PA'!$F$4:$F$2007))
+SUMPRODUCT(('Diário 2º PA'!$E$4:$E$1978='Analítico Cp.'!$B54)*('Diário 2º PA'!$C$4:$C$1978&gt;=I$4)*('Diário 2º PA'!$C$4:$C$1978&lt;=EOMONTH(I$4,0))*('Diário 2º PA'!$F$4:$F$1978))
+SUMPRODUCT(('Diário 3º PA'!$E$4:$E$1994='Analítico Cp.'!$B54)*('Diário 3º PA'!$C$4:$C$1994&gt;=I$4)*('Diário 3º PA'!$C$4:$C$1994&lt;=EOMONTH(I$4,0))*('Diário 3º PA'!$F$4:$F$1994))
+SUMPRODUCT(('Diário 4º PA'!$E$4:$E$2000='Analítico Cp.'!$B54)*('Diário 4º PA'!$C$4:$C$2000&gt;=I$4)*('Diário 4º PA'!$C$4:$C$2000&lt;=EOMONTH(I$4,0))*('Diário 4º PA'!$F$4:$F$2000))
+SUMPRODUCT(('Comp.'!$D$5:$D$485=$B54)*('Comp.'!$B$5:$B$485&gt;=I$4)*('Comp.'!$B$5:$B$485&lt;=EOMONTH(I$4,0))*('Comp.'!$E$5:$E$485))</f>
        <v>7942</v>
      </c>
      <c r="J54" s="289">
        <f>SUMPRODUCT(('Diário 1º PA'!$E$4:$E$2007='Analítico Cp.'!$B54)*('Diário 1º PA'!$C$4:$C$2007&gt;=J$4)*('Diário 1º PA'!$C$4:$C$2007&lt;=EOMONTH(J$4,0))*('Diário 1º PA'!$F$4:$F$2007))
+SUMPRODUCT(('Diário 2º PA'!$E$4:$E$1978='Analítico Cp.'!$B54)*('Diário 2º PA'!$C$4:$C$1978&gt;=J$4)*('Diário 2º PA'!$C$4:$C$1978&lt;=EOMONTH(J$4,0))*('Diário 2º PA'!$F$4:$F$1978))
+SUMPRODUCT(('Diário 3º PA'!$E$4:$E$1994='Analítico Cp.'!$B54)*('Diário 3º PA'!$C$4:$C$1994&gt;=J$4)*('Diário 3º PA'!$C$4:$C$1994&lt;=EOMONTH(J$4,0))*('Diário 3º PA'!$F$4:$F$1994))
+SUMPRODUCT(('Diário 4º PA'!$E$4:$E$2000='Analítico Cp.'!$B54)*('Diário 4º PA'!$C$4:$C$2000&gt;=J$4)*('Diário 4º PA'!$C$4:$C$2000&lt;=EOMONTH(J$4,0))*('Diário 4º PA'!$F$4:$F$2000))
+SUMPRODUCT(('Comp.'!$D$5:$D$485=$B54)*('Comp.'!$B$5:$B$485&gt;=J$4)*('Comp.'!$B$5:$B$485&lt;=EOMONTH(J$4,0))*('Comp.'!$E$5:$E$485))</f>
        <v>0</v>
      </c>
      <c r="K54" s="289">
        <f>SUMPRODUCT(('Diário 1º PA'!$E$4:$E$2007='Analítico Cp.'!$B54)*('Diário 1º PA'!$C$4:$C$2007&gt;=K$4)*('Diário 1º PA'!$C$4:$C$2007&lt;=EOMONTH(K$4,0))*('Diário 1º PA'!$F$4:$F$2007))
+SUMPRODUCT(('Diário 2º PA'!$E$4:$E$1978='Analítico Cp.'!$B54)*('Diário 2º PA'!$C$4:$C$1978&gt;=K$4)*('Diário 2º PA'!$C$4:$C$1978&lt;=EOMONTH(K$4,0))*('Diário 2º PA'!$F$4:$F$1978))
+SUMPRODUCT(('Diário 3º PA'!$E$4:$E$1994='Analítico Cp.'!$B54)*('Diário 3º PA'!$C$4:$C$1994&gt;=K$4)*('Diário 3º PA'!$C$4:$C$1994&lt;=EOMONTH(K$4,0))*('Diário 3º PA'!$F$4:$F$1994))
+SUMPRODUCT(('Diário 4º PA'!$E$4:$E$2000='Analítico Cp.'!$B54)*('Diário 4º PA'!$C$4:$C$2000&gt;=K$4)*('Diário 4º PA'!$C$4:$C$2000&lt;=EOMONTH(K$4,0))*('Diário 4º PA'!$F$4:$F$2000))
+SUMPRODUCT(('Comp.'!$D$5:$D$485=$B54)*('Comp.'!$B$5:$B$485&gt;=K$4)*('Comp.'!$B$5:$B$485&lt;=EOMONTH(K$4,0))*('Comp.'!$E$5:$E$485))</f>
        <v>0</v>
      </c>
      <c r="L54" s="289">
        <f>SUMPRODUCT(('Diário 1º PA'!$E$4:$E$2007='Analítico Cp.'!$B54)*('Diário 1º PA'!$C$4:$C$2007&gt;=L$4)*('Diário 1º PA'!$C$4:$C$2007&lt;=EOMONTH(L$4,0))*('Diário 1º PA'!$F$4:$F$2007))
+SUMPRODUCT(('Diário 2º PA'!$E$4:$E$1978='Analítico Cp.'!$B54)*('Diário 2º PA'!$C$4:$C$1978&gt;=L$4)*('Diário 2º PA'!$C$4:$C$1978&lt;=EOMONTH(L$4,0))*('Diário 2º PA'!$F$4:$F$1978))
+SUMPRODUCT(('Diário 3º PA'!$E$4:$E$1994='Analítico Cp.'!$B54)*('Diário 3º PA'!$C$4:$C$1994&gt;=L$4)*('Diário 3º PA'!$C$4:$C$1994&lt;=EOMONTH(L$4,0))*('Diário 3º PA'!$F$4:$F$1994))
+SUMPRODUCT(('Diário 4º PA'!$E$4:$E$2000='Analítico Cp.'!$B54)*('Diário 4º PA'!$C$4:$C$2000&gt;=L$4)*('Diário 4º PA'!$C$4:$C$2000&lt;=EOMONTH(L$4,0))*('Diário 4º PA'!$F$4:$F$2000))
+SUMPRODUCT(('Comp.'!$D$5:$D$485=$B54)*('Comp.'!$B$5:$B$485&gt;=L$4)*('Comp.'!$B$5:$B$485&lt;=EOMONTH(L$4,0))*('Comp.'!$E$5:$E$485))</f>
        <v>0</v>
      </c>
      <c r="M54" s="289">
        <f>SUMPRODUCT(('Diário 1º PA'!$E$4:$E$2007='Analítico Cp.'!$B54)*('Diário 1º PA'!$C$4:$C$2007&gt;=M$4)*('Diário 1º PA'!$C$4:$C$2007&lt;=EOMONTH(M$4,0))*('Diário 1º PA'!$F$4:$F$2007))
+SUMPRODUCT(('Diário 2º PA'!$E$4:$E$1978='Analítico Cp.'!$B54)*('Diário 2º PA'!$C$4:$C$1978&gt;=M$4)*('Diário 2º PA'!$C$4:$C$1978&lt;=EOMONTH(M$4,0))*('Diário 2º PA'!$F$4:$F$1978))
+SUMPRODUCT(('Diário 3º PA'!$E$4:$E$1994='Analítico Cp.'!$B54)*('Diário 3º PA'!$C$4:$C$1994&gt;=M$4)*('Diário 3º PA'!$C$4:$C$1994&lt;=EOMONTH(M$4,0))*('Diário 3º PA'!$F$4:$F$1994))
+SUMPRODUCT(('Diário 4º PA'!$E$4:$E$2000='Analítico Cp.'!$B54)*('Diário 4º PA'!$C$4:$C$2000&gt;=M$4)*('Diário 4º PA'!$C$4:$C$2000&lt;=EOMONTH(M$4,0))*('Diário 4º PA'!$F$4:$F$2000))
+SUMPRODUCT(('Comp.'!$D$5:$D$485=$B54)*('Comp.'!$B$5:$B$485&gt;=M$4)*('Comp.'!$B$5:$B$485&lt;=EOMONTH(M$4,0))*('Comp.'!$E$5:$E$485))</f>
        <v>0</v>
      </c>
      <c r="N54" s="289">
        <f>SUMPRODUCT(('Diário 1º PA'!$E$4:$E$2007='Analítico Cp.'!$B54)*('Diário 1º PA'!$C$4:$C$2007&gt;=N$4)*('Diário 1º PA'!$C$4:$C$2007&lt;=EOMONTH(N$4,0))*('Diário 1º PA'!$F$4:$F$2007))
+SUMPRODUCT(('Diário 2º PA'!$E$4:$E$1978='Analítico Cp.'!$B54)*('Diário 2º PA'!$C$4:$C$1978&gt;=N$4)*('Diário 2º PA'!$C$4:$C$1978&lt;=EOMONTH(N$4,0))*('Diário 2º PA'!$F$4:$F$1978))
+SUMPRODUCT(('Diário 3º PA'!$E$4:$E$1994='Analítico Cp.'!$B54)*('Diário 3º PA'!$C$4:$C$1994&gt;=N$4)*('Diário 3º PA'!$C$4:$C$1994&lt;=EOMONTH(N$4,0))*('Diário 3º PA'!$F$4:$F$1994))
+SUMPRODUCT(('Diário 4º PA'!$E$4:$E$2000='Analítico Cp.'!$B54)*('Diário 4º PA'!$C$4:$C$2000&gt;=N$4)*('Diário 4º PA'!$C$4:$C$2000&lt;=EOMONTH(N$4,0))*('Diário 4º PA'!$F$4:$F$2000))
+SUMPRODUCT(('Comp.'!$D$5:$D$485=$B54)*('Comp.'!$B$5:$B$485&gt;=N$4)*('Comp.'!$B$5:$B$485&lt;=EOMONTH(N$4,0))*('Comp.'!$E$5:$E$485))</f>
        <v>0</v>
      </c>
      <c r="O54" s="342">
        <f t="shared" si="15"/>
        <v>41572</v>
      </c>
      <c r="P54" s="316">
        <f t="shared" si="16"/>
        <v>1.8265205999996308E-3</v>
      </c>
      <c r="Q54" s="295"/>
      <c r="R54" s="295"/>
      <c r="S54" s="295"/>
      <c r="T54" s="295"/>
      <c r="U54" s="295"/>
      <c r="V54" s="295"/>
      <c r="W54" s="295"/>
      <c r="X54" s="295"/>
      <c r="Y54" s="295"/>
      <c r="Z54" s="295"/>
    </row>
    <row r="55" spans="1:26" ht="23.25" customHeight="1" x14ac:dyDescent="0.25">
      <c r="A55" s="318"/>
      <c r="B55" s="319" t="s">
        <v>216</v>
      </c>
      <c r="C55" s="320">
        <f t="shared" ref="C55:O55" si="17">SUBTOTAL(109,C46:C54)</f>
        <v>30870.749999999996</v>
      </c>
      <c r="D55" s="320">
        <f t="shared" si="17"/>
        <v>97249.47</v>
      </c>
      <c r="E55" s="320">
        <f t="shared" si="17"/>
        <v>841262.08000000019</v>
      </c>
      <c r="F55" s="320">
        <f t="shared" si="17"/>
        <v>302320.47999999992</v>
      </c>
      <c r="G55" s="320">
        <f t="shared" si="17"/>
        <v>256953.32</v>
      </c>
      <c r="H55" s="320">
        <f t="shared" si="17"/>
        <v>301624.98</v>
      </c>
      <c r="I55" s="320">
        <f t="shared" si="17"/>
        <v>315889.28999999998</v>
      </c>
      <c r="J55" s="320">
        <f t="shared" si="17"/>
        <v>0</v>
      </c>
      <c r="K55" s="320">
        <f t="shared" si="17"/>
        <v>0</v>
      </c>
      <c r="L55" s="320">
        <f t="shared" si="17"/>
        <v>0</v>
      </c>
      <c r="M55" s="320">
        <f t="shared" si="17"/>
        <v>0</v>
      </c>
      <c r="N55" s="320">
        <f t="shared" si="17"/>
        <v>0</v>
      </c>
      <c r="O55" s="320">
        <f t="shared" si="17"/>
        <v>2146170.37</v>
      </c>
      <c r="P55" s="321">
        <f t="shared" si="16"/>
        <v>9.4294823244343073E-2</v>
      </c>
      <c r="Q55" s="295"/>
      <c r="R55" s="295"/>
      <c r="S55" s="295"/>
      <c r="T55" s="295"/>
      <c r="U55" s="295"/>
      <c r="V55" s="295"/>
      <c r="W55" s="295"/>
      <c r="X55" s="295"/>
      <c r="Y55" s="295"/>
      <c r="Z55" s="295"/>
    </row>
    <row r="56" spans="1:26" ht="23.25" customHeight="1" x14ac:dyDescent="0.25">
      <c r="A56" s="64"/>
      <c r="B56" s="65" t="s">
        <v>217</v>
      </c>
      <c r="C56" s="56">
        <f t="shared" ref="C56:O56" si="18">SUBTOTAL(109,C18:C55)</f>
        <v>1533052.8816666668</v>
      </c>
      <c r="D56" s="56">
        <f t="shared" si="18"/>
        <v>1737103.2925555557</v>
      </c>
      <c r="E56" s="56">
        <f t="shared" si="18"/>
        <v>2506703.6366666672</v>
      </c>
      <c r="F56" s="56">
        <f t="shared" si="18"/>
        <v>2093627.6903888886</v>
      </c>
      <c r="G56" s="56">
        <f t="shared" si="18"/>
        <v>2149026.4159444449</v>
      </c>
      <c r="H56" s="56">
        <f t="shared" si="18"/>
        <v>2202412.8865555557</v>
      </c>
      <c r="I56" s="56">
        <f t="shared" si="18"/>
        <v>2805903.5532777766</v>
      </c>
      <c r="J56" s="56">
        <f t="shared" si="18"/>
        <v>0</v>
      </c>
      <c r="K56" s="56">
        <f t="shared" si="18"/>
        <v>0</v>
      </c>
      <c r="L56" s="56">
        <f t="shared" si="18"/>
        <v>0</v>
      </c>
      <c r="M56" s="56">
        <f t="shared" si="18"/>
        <v>0</v>
      </c>
      <c r="N56" s="56">
        <f t="shared" si="18"/>
        <v>0</v>
      </c>
      <c r="O56" s="56">
        <f t="shared" si="18"/>
        <v>15027830.357055556</v>
      </c>
      <c r="P56" s="66">
        <f t="shared" si="16"/>
        <v>0.66026752911723707</v>
      </c>
      <c r="Q56" s="295"/>
      <c r="R56" s="295"/>
      <c r="S56" s="295"/>
      <c r="T56" s="295"/>
      <c r="U56" s="295"/>
      <c r="V56" s="295"/>
      <c r="W56" s="295"/>
      <c r="X56" s="295"/>
      <c r="Y56" s="295"/>
      <c r="Z56" s="295"/>
    </row>
    <row r="57" spans="1:26" ht="23.25" customHeight="1" x14ac:dyDescent="0.25">
      <c r="A57" s="67" t="s">
        <v>104</v>
      </c>
      <c r="B57" s="54" t="s">
        <v>105</v>
      </c>
      <c r="C57" s="337"/>
      <c r="D57" s="337"/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7"/>
      <c r="P57" s="338"/>
      <c r="Q57" s="295"/>
      <c r="R57" s="295"/>
      <c r="S57" s="295"/>
      <c r="T57" s="295"/>
      <c r="U57" s="295"/>
      <c r="V57" s="295"/>
      <c r="W57" s="295"/>
      <c r="X57" s="295"/>
      <c r="Y57" s="295"/>
      <c r="Z57" s="295"/>
    </row>
    <row r="58" spans="1:26" ht="23.25" customHeight="1" x14ac:dyDescent="0.25">
      <c r="A58" s="331" t="s">
        <v>218</v>
      </c>
      <c r="B58" s="246" t="s">
        <v>219</v>
      </c>
      <c r="C58" s="289">
        <f>SUMPRODUCT(('Diário 1º PA'!$E$4:$E$2007='Analítico Cp.'!$B58)*('Diário 1º PA'!$C$4:$C$2007&gt;=C$4)*('Diário 1º PA'!$C$4:$C$2007&lt;=EOMONTH(C$4,0))*('Diário 1º PA'!$F$4:$F$2007))
+SUMPRODUCT(('Diário 2º PA'!$E$4:$E$1978='Analítico Cp.'!$B58)*('Diário 2º PA'!$C$4:$C$1978&gt;=C$4)*('Diário 2º PA'!$C$4:$C$1978&lt;=EOMONTH(C$4,0))*('Diário 2º PA'!$F$4:$F$1978))
+SUMPRODUCT(('Diário 3º PA'!$E$4:$E$1994='Analítico Cp.'!$B58)*('Diário 3º PA'!$C$4:$C$1994&gt;=C$4)*('Diário 3º PA'!$C$4:$C$1994&lt;=EOMONTH(C$4,0))*('Diário 3º PA'!$F$4:$F$1994))
+SUMPRODUCT(('Diário 4º PA'!$E$4:$E$2000='Analítico Cp.'!$B58)*('Diário 4º PA'!$C$4:$C$2000&gt;=C$4)*('Diário 4º PA'!$C$4:$C$2000&lt;=EOMONTH(C$4,0))*('Diário 4º PA'!$F$4:$F$2000))
+SUMPRODUCT(('Comp.'!$D$5:$D$485=$B58)*('Comp.'!$B$5:$B$485&gt;=C$4)*('Comp.'!$B$5:$B$485&lt;=EOMONTH(C$4,0))*('Comp.'!$E$5:$E$485))</f>
        <v>98867.12</v>
      </c>
      <c r="D58" s="289">
        <f>SUMPRODUCT(('Diário 1º PA'!$E$4:$E$2007='Analítico Cp.'!$B58)*('Diário 1º PA'!$C$4:$C$2007&gt;=D$4)*('Diário 1º PA'!$C$4:$C$2007&lt;=EOMONTH(D$4,0))*('Diário 1º PA'!$F$4:$F$2007))
+SUMPRODUCT(('Diário 2º PA'!$E$4:$E$1978='Analítico Cp.'!$B58)*('Diário 2º PA'!$C$4:$C$1978&gt;=D$4)*('Diário 2º PA'!$C$4:$C$1978&lt;=EOMONTH(D$4,0))*('Diário 2º PA'!$F$4:$F$1978))
+SUMPRODUCT(('Diário 3º PA'!$E$4:$E$1994='Analítico Cp.'!$B58)*('Diário 3º PA'!$C$4:$C$1994&gt;=D$4)*('Diário 3º PA'!$C$4:$C$1994&lt;=EOMONTH(D$4,0))*('Diário 3º PA'!$F$4:$F$1994))
+SUMPRODUCT(('Diário 4º PA'!$E$4:$E$2000='Analítico Cp.'!$B58)*('Diário 4º PA'!$C$4:$C$2000&gt;=D$4)*('Diário 4º PA'!$C$4:$C$2000&lt;=EOMONTH(D$4,0))*('Diário 4º PA'!$F$4:$F$2000))
+SUMPRODUCT(('Comp.'!$D$5:$D$485=$B58)*('Comp.'!$B$5:$B$485&gt;=D$4)*('Comp.'!$B$5:$B$485&lt;=EOMONTH(D$4,0))*('Comp.'!$E$5:$E$485))</f>
        <v>103049.56000000001</v>
      </c>
      <c r="E58" s="289">
        <f>SUMPRODUCT(('Diário 1º PA'!$E$4:$E$2007='Analítico Cp.'!$B58)*('Diário 1º PA'!$C$4:$C$2007&gt;=E$4)*('Diário 1º PA'!$C$4:$C$2007&lt;=EOMONTH(E$4,0))*('Diário 1º PA'!$F$4:$F$2007))
+SUMPRODUCT(('Diário 2º PA'!$E$4:$E$1978='Analítico Cp.'!$B58)*('Diário 2º PA'!$C$4:$C$1978&gt;=E$4)*('Diário 2º PA'!$C$4:$C$1978&lt;=EOMONTH(E$4,0))*('Diário 2º PA'!$F$4:$F$1978))
+SUMPRODUCT(('Diário 3º PA'!$E$4:$E$1994='Analítico Cp.'!$B58)*('Diário 3º PA'!$C$4:$C$1994&gt;=E$4)*('Diário 3º PA'!$C$4:$C$1994&lt;=EOMONTH(E$4,0))*('Diário 3º PA'!$F$4:$F$1994))
+SUMPRODUCT(('Diário 4º PA'!$E$4:$E$2000='Analítico Cp.'!$B58)*('Diário 4º PA'!$C$4:$C$2000&gt;=E$4)*('Diário 4º PA'!$C$4:$C$2000&lt;=EOMONTH(E$4,0))*('Diário 4º PA'!$F$4:$F$2000))
+SUMPRODUCT(('Comp.'!$D$5:$D$485=$B58)*('Comp.'!$B$5:$B$485&gt;=E$4)*('Comp.'!$B$5:$B$485&lt;=EOMONTH(E$4,0))*('Comp.'!$E$5:$E$485))</f>
        <v>119445.98000000001</v>
      </c>
      <c r="F58" s="289">
        <f>SUMPRODUCT(('Diário 1º PA'!$E$4:$E$2007='Analítico Cp.'!$B58)*('Diário 1º PA'!$C$4:$C$2007&gt;=F$4)*('Diário 1º PA'!$C$4:$C$2007&lt;=EOMONTH(F$4,0))*('Diário 1º PA'!$F$4:$F$2007))
+SUMPRODUCT(('Diário 2º PA'!$E$4:$E$1978='Analítico Cp.'!$B58)*('Diário 2º PA'!$C$4:$C$1978&gt;=F$4)*('Diário 2º PA'!$C$4:$C$1978&lt;=EOMONTH(F$4,0))*('Diário 2º PA'!$F$4:$F$1978))
+SUMPRODUCT(('Diário 3º PA'!$E$4:$E$1994='Analítico Cp.'!$B58)*('Diário 3º PA'!$C$4:$C$1994&gt;=F$4)*('Diário 3º PA'!$C$4:$C$1994&lt;=EOMONTH(F$4,0))*('Diário 3º PA'!$F$4:$F$1994))
+SUMPRODUCT(('Diário 4º PA'!$E$4:$E$2000='Analítico Cp.'!$B58)*('Diário 4º PA'!$C$4:$C$2000&gt;=F$4)*('Diário 4º PA'!$C$4:$C$2000&lt;=EOMONTH(F$4,0))*('Diário 4º PA'!$F$4:$F$2000))
+SUMPRODUCT(('Comp.'!$D$5:$D$485=$B58)*('Comp.'!$B$5:$B$485&gt;=F$4)*('Comp.'!$B$5:$B$485&lt;=EOMONTH(F$4,0))*('Comp.'!$E$5:$E$485))</f>
        <v>123789.95999999999</v>
      </c>
      <c r="G58" s="289">
        <f>SUMPRODUCT(('Diário 1º PA'!$E$4:$E$2007='Analítico Cp.'!$B58)*('Diário 1º PA'!$C$4:$C$2007&gt;=G$4)*('Diário 1º PA'!$C$4:$C$2007&lt;=EOMONTH(G$4,0))*('Diário 1º PA'!$F$4:$F$2007))
+SUMPRODUCT(('Diário 2º PA'!$E$4:$E$1978='Analítico Cp.'!$B58)*('Diário 2º PA'!$C$4:$C$1978&gt;=G$4)*('Diário 2º PA'!$C$4:$C$1978&lt;=EOMONTH(G$4,0))*('Diário 2º PA'!$F$4:$F$1978))
+SUMPRODUCT(('Diário 3º PA'!$E$4:$E$1994='Analítico Cp.'!$B58)*('Diário 3º PA'!$C$4:$C$1994&gt;=G$4)*('Diário 3º PA'!$C$4:$C$1994&lt;=EOMONTH(G$4,0))*('Diário 3º PA'!$F$4:$F$1994))
+SUMPRODUCT(('Diário 4º PA'!$E$4:$E$2000='Analítico Cp.'!$B58)*('Diário 4º PA'!$C$4:$C$2000&gt;=G$4)*('Diário 4º PA'!$C$4:$C$2000&lt;=EOMONTH(G$4,0))*('Diário 4º PA'!$F$4:$F$2000))
+SUMPRODUCT(('Comp.'!$D$5:$D$485=$B58)*('Comp.'!$B$5:$B$485&gt;=G$4)*('Comp.'!$B$5:$B$485&lt;=EOMONTH(G$4,0))*('Comp.'!$E$5:$E$485))</f>
        <v>120556.67</v>
      </c>
      <c r="H58" s="289">
        <f>SUMPRODUCT(('Diário 1º PA'!$E$4:$E$2007='Analítico Cp.'!$B58)*('Diário 1º PA'!$C$4:$C$2007&gt;=H$4)*('Diário 1º PA'!$C$4:$C$2007&lt;=EOMONTH(H$4,0))*('Diário 1º PA'!$F$4:$F$2007))
+SUMPRODUCT(('Diário 2º PA'!$E$4:$E$1978='Analítico Cp.'!$B58)*('Diário 2º PA'!$C$4:$C$1978&gt;=H$4)*('Diário 2º PA'!$C$4:$C$1978&lt;=EOMONTH(H$4,0))*('Diário 2º PA'!$F$4:$F$1978))
+SUMPRODUCT(('Diário 3º PA'!$E$4:$E$1994='Analítico Cp.'!$B58)*('Diário 3º PA'!$C$4:$C$1994&gt;=H$4)*('Diário 3º PA'!$C$4:$C$1994&lt;=EOMONTH(H$4,0))*('Diário 3º PA'!$F$4:$F$1994))
+SUMPRODUCT(('Diário 4º PA'!$E$4:$E$2000='Analítico Cp.'!$B58)*('Diário 4º PA'!$C$4:$C$2000&gt;=H$4)*('Diário 4º PA'!$C$4:$C$2000&lt;=EOMONTH(H$4,0))*('Diário 4º PA'!$F$4:$F$2000))
+SUMPRODUCT(('Comp.'!$D$5:$D$485=$B58)*('Comp.'!$B$5:$B$485&gt;=H$4)*('Comp.'!$B$5:$B$485&lt;=EOMONTH(H$4,0))*('Comp.'!$E$5:$E$485))</f>
        <v>132457.29</v>
      </c>
      <c r="I58" s="289">
        <f>SUMPRODUCT(('Diário 1º PA'!$E$4:$E$2007='Analítico Cp.'!$B58)*('Diário 1º PA'!$C$4:$C$2007&gt;=I$4)*('Diário 1º PA'!$C$4:$C$2007&lt;=EOMONTH(I$4,0))*('Diário 1º PA'!$F$4:$F$2007))
+SUMPRODUCT(('Diário 2º PA'!$E$4:$E$1978='Analítico Cp.'!$B58)*('Diário 2º PA'!$C$4:$C$1978&gt;=I$4)*('Diário 2º PA'!$C$4:$C$1978&lt;=EOMONTH(I$4,0))*('Diário 2º PA'!$F$4:$F$1978))
+SUMPRODUCT(('Diário 3º PA'!$E$4:$E$1994='Analítico Cp.'!$B58)*('Diário 3º PA'!$C$4:$C$1994&gt;=I$4)*('Diário 3º PA'!$C$4:$C$1994&lt;=EOMONTH(I$4,0))*('Diário 3º PA'!$F$4:$F$1994))
+SUMPRODUCT(('Diário 4º PA'!$E$4:$E$2000='Analítico Cp.'!$B58)*('Diário 4º PA'!$C$4:$C$2000&gt;=I$4)*('Diário 4º PA'!$C$4:$C$2000&lt;=EOMONTH(I$4,0))*('Diário 4º PA'!$F$4:$F$2000))
+SUMPRODUCT(('Comp.'!$D$5:$D$485=$B58)*('Comp.'!$B$5:$B$485&gt;=I$4)*('Comp.'!$B$5:$B$485&lt;=EOMONTH(I$4,0))*('Comp.'!$E$5:$E$485))</f>
        <v>16676.36</v>
      </c>
      <c r="J58" s="289">
        <f>SUMPRODUCT(('Diário 1º PA'!$E$4:$E$2007='Analítico Cp.'!$B58)*('Diário 1º PA'!$C$4:$C$2007&gt;=J$4)*('Diário 1º PA'!$C$4:$C$2007&lt;=EOMONTH(J$4,0))*('Diário 1º PA'!$F$4:$F$2007))
+SUMPRODUCT(('Diário 2º PA'!$E$4:$E$1978='Analítico Cp.'!$B58)*('Diário 2º PA'!$C$4:$C$1978&gt;=J$4)*('Diário 2º PA'!$C$4:$C$1978&lt;=EOMONTH(J$4,0))*('Diário 2º PA'!$F$4:$F$1978))
+SUMPRODUCT(('Diário 3º PA'!$E$4:$E$1994='Analítico Cp.'!$B58)*('Diário 3º PA'!$C$4:$C$1994&gt;=J$4)*('Diário 3º PA'!$C$4:$C$1994&lt;=EOMONTH(J$4,0))*('Diário 3º PA'!$F$4:$F$1994))
+SUMPRODUCT(('Diário 4º PA'!$E$4:$E$2000='Analítico Cp.'!$B58)*('Diário 4º PA'!$C$4:$C$2000&gt;=J$4)*('Diário 4º PA'!$C$4:$C$2000&lt;=EOMONTH(J$4,0))*('Diário 4º PA'!$F$4:$F$2000))
+SUMPRODUCT(('Comp.'!$D$5:$D$485=$B58)*('Comp.'!$B$5:$B$485&gt;=J$4)*('Comp.'!$B$5:$B$485&lt;=EOMONTH(J$4,0))*('Comp.'!$E$5:$E$485))</f>
        <v>0</v>
      </c>
      <c r="K58" s="289">
        <f>SUMPRODUCT(('Diário 1º PA'!$E$4:$E$2007='Analítico Cp.'!$B58)*('Diário 1º PA'!$C$4:$C$2007&gt;=K$4)*('Diário 1º PA'!$C$4:$C$2007&lt;=EOMONTH(K$4,0))*('Diário 1º PA'!$F$4:$F$2007))
+SUMPRODUCT(('Diário 2º PA'!$E$4:$E$1978='Analítico Cp.'!$B58)*('Diário 2º PA'!$C$4:$C$1978&gt;=K$4)*('Diário 2º PA'!$C$4:$C$1978&lt;=EOMONTH(K$4,0))*('Diário 2º PA'!$F$4:$F$1978))
+SUMPRODUCT(('Diário 3º PA'!$E$4:$E$1994='Analítico Cp.'!$B58)*('Diário 3º PA'!$C$4:$C$1994&gt;=K$4)*('Diário 3º PA'!$C$4:$C$1994&lt;=EOMONTH(K$4,0))*('Diário 3º PA'!$F$4:$F$1994))
+SUMPRODUCT(('Diário 4º PA'!$E$4:$E$2000='Analítico Cp.'!$B58)*('Diário 4º PA'!$C$4:$C$2000&gt;=K$4)*('Diário 4º PA'!$C$4:$C$2000&lt;=EOMONTH(K$4,0))*('Diário 4º PA'!$F$4:$F$2000))
+SUMPRODUCT(('Comp.'!$D$5:$D$485=$B58)*('Comp.'!$B$5:$B$485&gt;=K$4)*('Comp.'!$B$5:$B$485&lt;=EOMONTH(K$4,0))*('Comp.'!$E$5:$E$485))</f>
        <v>0</v>
      </c>
      <c r="L58" s="289">
        <f>SUMPRODUCT(('Diário 1º PA'!$E$4:$E$2007='Analítico Cp.'!$B58)*('Diário 1º PA'!$C$4:$C$2007&gt;=L$4)*('Diário 1º PA'!$C$4:$C$2007&lt;=EOMONTH(L$4,0))*('Diário 1º PA'!$F$4:$F$2007))
+SUMPRODUCT(('Diário 2º PA'!$E$4:$E$1978='Analítico Cp.'!$B58)*('Diário 2º PA'!$C$4:$C$1978&gt;=L$4)*('Diário 2º PA'!$C$4:$C$1978&lt;=EOMONTH(L$4,0))*('Diário 2º PA'!$F$4:$F$1978))
+SUMPRODUCT(('Diário 3º PA'!$E$4:$E$1994='Analítico Cp.'!$B58)*('Diário 3º PA'!$C$4:$C$1994&gt;=L$4)*('Diário 3º PA'!$C$4:$C$1994&lt;=EOMONTH(L$4,0))*('Diário 3º PA'!$F$4:$F$1994))
+SUMPRODUCT(('Diário 4º PA'!$E$4:$E$2000='Analítico Cp.'!$B58)*('Diário 4º PA'!$C$4:$C$2000&gt;=L$4)*('Diário 4º PA'!$C$4:$C$2000&lt;=EOMONTH(L$4,0))*('Diário 4º PA'!$F$4:$F$2000))
+SUMPRODUCT(('Comp.'!$D$5:$D$485=$B58)*('Comp.'!$B$5:$B$485&gt;=L$4)*('Comp.'!$B$5:$B$485&lt;=EOMONTH(L$4,0))*('Comp.'!$E$5:$E$485))</f>
        <v>0</v>
      </c>
      <c r="M58" s="289">
        <f>SUMPRODUCT(('Diário 1º PA'!$E$4:$E$2007='Analítico Cp.'!$B58)*('Diário 1º PA'!$C$4:$C$2007&gt;=M$4)*('Diário 1º PA'!$C$4:$C$2007&lt;=EOMONTH(M$4,0))*('Diário 1º PA'!$F$4:$F$2007))
+SUMPRODUCT(('Diário 2º PA'!$E$4:$E$1978='Analítico Cp.'!$B58)*('Diário 2º PA'!$C$4:$C$1978&gt;=M$4)*('Diário 2º PA'!$C$4:$C$1978&lt;=EOMONTH(M$4,0))*('Diário 2º PA'!$F$4:$F$1978))
+SUMPRODUCT(('Diário 3º PA'!$E$4:$E$1994='Analítico Cp.'!$B58)*('Diário 3º PA'!$C$4:$C$1994&gt;=M$4)*('Diário 3º PA'!$C$4:$C$1994&lt;=EOMONTH(M$4,0))*('Diário 3º PA'!$F$4:$F$1994))
+SUMPRODUCT(('Diário 4º PA'!$E$4:$E$2000='Analítico Cp.'!$B58)*('Diário 4º PA'!$C$4:$C$2000&gt;=M$4)*('Diário 4º PA'!$C$4:$C$2000&lt;=EOMONTH(M$4,0))*('Diário 4º PA'!$F$4:$F$2000))
+SUMPRODUCT(('Comp.'!$D$5:$D$485=$B58)*('Comp.'!$B$5:$B$485&gt;=M$4)*('Comp.'!$B$5:$B$485&lt;=EOMONTH(M$4,0))*('Comp.'!$E$5:$E$485))</f>
        <v>0</v>
      </c>
      <c r="N58" s="289">
        <f>SUMPRODUCT(('Diário 1º PA'!$E$4:$E$2007='Analítico Cp.'!$B58)*('Diário 1º PA'!$C$4:$C$2007&gt;=N$4)*('Diário 1º PA'!$C$4:$C$2007&lt;=EOMONTH(N$4,0))*('Diário 1º PA'!$F$4:$F$2007))
+SUMPRODUCT(('Diário 2º PA'!$E$4:$E$1978='Analítico Cp.'!$B58)*('Diário 2º PA'!$C$4:$C$1978&gt;=N$4)*('Diário 2º PA'!$C$4:$C$1978&lt;=EOMONTH(N$4,0))*('Diário 2º PA'!$F$4:$F$1978))
+SUMPRODUCT(('Diário 3º PA'!$E$4:$E$1994='Analítico Cp.'!$B58)*('Diário 3º PA'!$C$4:$C$1994&gt;=N$4)*('Diário 3º PA'!$C$4:$C$1994&lt;=EOMONTH(N$4,0))*('Diário 3º PA'!$F$4:$F$1994))
+SUMPRODUCT(('Diário 4º PA'!$E$4:$E$2000='Analítico Cp.'!$B58)*('Diário 4º PA'!$C$4:$C$2000&gt;=N$4)*('Diário 4º PA'!$C$4:$C$2000&lt;=EOMONTH(N$4,0))*('Diário 4º PA'!$F$4:$F$2000))
+SUMPRODUCT(('Comp.'!$D$5:$D$485=$B58)*('Comp.'!$B$5:$B$485&gt;=N$4)*('Comp.'!$B$5:$B$485&lt;=EOMONTH(N$4,0))*('Comp.'!$E$5:$E$485))</f>
        <v>0</v>
      </c>
      <c r="O58" s="315">
        <f t="shared" ref="O58:O166" si="19">SUM(C58:N58)</f>
        <v>714842.94000000006</v>
      </c>
      <c r="P58" s="316">
        <f t="shared" ref="P58:P167" si="20">IF($O$185=0,0,O58/$O$185)</f>
        <v>3.1407566527333307E-2</v>
      </c>
      <c r="Q58" s="295"/>
      <c r="R58" s="295"/>
      <c r="S58" s="295"/>
      <c r="T58" s="295"/>
      <c r="U58" s="295"/>
      <c r="V58" s="295"/>
      <c r="W58" s="295"/>
      <c r="X58" s="295"/>
      <c r="Y58" s="295"/>
      <c r="Z58" s="295"/>
    </row>
    <row r="59" spans="1:26" ht="23.25" customHeight="1" x14ac:dyDescent="0.25">
      <c r="A59" s="331" t="s">
        <v>220</v>
      </c>
      <c r="B59" s="246" t="s">
        <v>221</v>
      </c>
      <c r="C59" s="289">
        <f>SUMPRODUCT(('Diário 1º PA'!$E$4:$E$2007='Analítico Cp.'!$B59)*('Diário 1º PA'!$C$4:$C$2007&gt;=C$4)*('Diário 1º PA'!$C$4:$C$2007&lt;=EOMONTH(C$4,0))*('Diário 1º PA'!$F$4:$F$2007))
+SUMPRODUCT(('Diário 2º PA'!$E$4:$E$1978='Analítico Cp.'!$B59)*('Diário 2º PA'!$C$4:$C$1978&gt;=C$4)*('Diário 2º PA'!$C$4:$C$1978&lt;=EOMONTH(C$4,0))*('Diário 2º PA'!$F$4:$F$1978))
+SUMPRODUCT(('Diário 3º PA'!$E$4:$E$1994='Analítico Cp.'!$B59)*('Diário 3º PA'!$C$4:$C$1994&gt;=C$4)*('Diário 3º PA'!$C$4:$C$1994&lt;=EOMONTH(C$4,0))*('Diário 3º PA'!$F$4:$F$1994))
+SUMPRODUCT(('Diário 4º PA'!$E$4:$E$2000='Analítico Cp.'!$B59)*('Diário 4º PA'!$C$4:$C$2000&gt;=C$4)*('Diário 4º PA'!$C$4:$C$2000&lt;=EOMONTH(C$4,0))*('Diário 4º PA'!$F$4:$F$2000))
+SUMPRODUCT(('Comp.'!$D$5:$D$485=$B59)*('Comp.'!$B$5:$B$485&gt;=C$4)*('Comp.'!$B$5:$B$485&lt;=EOMONTH(C$4,0))*('Comp.'!$E$5:$E$485))</f>
        <v>1930.5200000000002</v>
      </c>
      <c r="D59" s="289">
        <f>SUMPRODUCT(('Diário 1º PA'!$E$4:$E$2007='Analítico Cp.'!$B59)*('Diário 1º PA'!$C$4:$C$2007&gt;=D$4)*('Diário 1º PA'!$C$4:$C$2007&lt;=EOMONTH(D$4,0))*('Diário 1º PA'!$F$4:$F$2007))
+SUMPRODUCT(('Diário 2º PA'!$E$4:$E$1978='Analítico Cp.'!$B59)*('Diário 2º PA'!$C$4:$C$1978&gt;=D$4)*('Diário 2º PA'!$C$4:$C$1978&lt;=EOMONTH(D$4,0))*('Diário 2º PA'!$F$4:$F$1978))
+SUMPRODUCT(('Diário 3º PA'!$E$4:$E$1994='Analítico Cp.'!$B59)*('Diário 3º PA'!$C$4:$C$1994&gt;=D$4)*('Diário 3º PA'!$C$4:$C$1994&lt;=EOMONTH(D$4,0))*('Diário 3º PA'!$F$4:$F$1994))
+SUMPRODUCT(('Diário 4º PA'!$E$4:$E$2000='Analítico Cp.'!$B59)*('Diário 4º PA'!$C$4:$C$2000&gt;=D$4)*('Diário 4º PA'!$C$4:$C$2000&lt;=EOMONTH(D$4,0))*('Diário 4º PA'!$F$4:$F$2000))
+SUMPRODUCT(('Comp.'!$D$5:$D$485=$B59)*('Comp.'!$B$5:$B$485&gt;=D$4)*('Comp.'!$B$5:$B$485&lt;=EOMONTH(D$4,0))*('Comp.'!$E$5:$E$485))</f>
        <v>2069.65</v>
      </c>
      <c r="E59" s="289">
        <f>SUMPRODUCT(('Diário 1º PA'!$E$4:$E$2007='Analítico Cp.'!$B59)*('Diário 1º PA'!$C$4:$C$2007&gt;=E$4)*('Diário 1º PA'!$C$4:$C$2007&lt;=EOMONTH(E$4,0))*('Diário 1º PA'!$F$4:$F$2007))
+SUMPRODUCT(('Diário 2º PA'!$E$4:$E$1978='Analítico Cp.'!$B59)*('Diário 2º PA'!$C$4:$C$1978&gt;=E$4)*('Diário 2º PA'!$C$4:$C$1978&lt;=EOMONTH(E$4,0))*('Diário 2º PA'!$F$4:$F$1978))
+SUMPRODUCT(('Diário 3º PA'!$E$4:$E$1994='Analítico Cp.'!$B59)*('Diário 3º PA'!$C$4:$C$1994&gt;=E$4)*('Diário 3º PA'!$C$4:$C$1994&lt;=EOMONTH(E$4,0))*('Diário 3º PA'!$F$4:$F$1994))
+SUMPRODUCT(('Diário 4º PA'!$E$4:$E$2000='Analítico Cp.'!$B59)*('Diário 4º PA'!$C$4:$C$2000&gt;=E$4)*('Diário 4º PA'!$C$4:$C$2000&lt;=EOMONTH(E$4,0))*('Diário 4º PA'!$F$4:$F$2000))
+SUMPRODUCT(('Comp.'!$D$5:$D$485=$B59)*('Comp.'!$B$5:$B$485&gt;=E$4)*('Comp.'!$B$5:$B$485&lt;=EOMONTH(E$4,0))*('Comp.'!$E$5:$E$485))</f>
        <v>2129.89</v>
      </c>
      <c r="F59" s="289">
        <f>SUMPRODUCT(('Diário 1º PA'!$E$4:$E$2007='Analítico Cp.'!$B59)*('Diário 1º PA'!$C$4:$C$2007&gt;=F$4)*('Diário 1º PA'!$C$4:$C$2007&lt;=EOMONTH(F$4,0))*('Diário 1º PA'!$F$4:$F$2007))
+SUMPRODUCT(('Diário 2º PA'!$E$4:$E$1978='Analítico Cp.'!$B59)*('Diário 2º PA'!$C$4:$C$1978&gt;=F$4)*('Diário 2º PA'!$C$4:$C$1978&lt;=EOMONTH(F$4,0))*('Diário 2º PA'!$F$4:$F$1978))
+SUMPRODUCT(('Diário 3º PA'!$E$4:$E$1994='Analítico Cp.'!$B59)*('Diário 3º PA'!$C$4:$C$1994&gt;=F$4)*('Diário 3º PA'!$C$4:$C$1994&lt;=EOMONTH(F$4,0))*('Diário 3º PA'!$F$4:$F$1994))
+SUMPRODUCT(('Diário 4º PA'!$E$4:$E$2000='Analítico Cp.'!$B59)*('Diário 4º PA'!$C$4:$C$2000&gt;=F$4)*('Diário 4º PA'!$C$4:$C$2000&lt;=EOMONTH(F$4,0))*('Diário 4º PA'!$F$4:$F$2000))
+SUMPRODUCT(('Comp.'!$D$5:$D$485=$B59)*('Comp.'!$B$5:$B$485&gt;=F$4)*('Comp.'!$B$5:$B$485&lt;=EOMONTH(F$4,0))*('Comp.'!$E$5:$E$485))</f>
        <v>0</v>
      </c>
      <c r="G59" s="289">
        <f>SUMPRODUCT(('Diário 1º PA'!$E$4:$E$2007='Analítico Cp.'!$B59)*('Diário 1º PA'!$C$4:$C$2007&gt;=G$4)*('Diário 1º PA'!$C$4:$C$2007&lt;=EOMONTH(G$4,0))*('Diário 1º PA'!$F$4:$F$2007))
+SUMPRODUCT(('Diário 2º PA'!$E$4:$E$1978='Analítico Cp.'!$B59)*('Diário 2º PA'!$C$4:$C$1978&gt;=G$4)*('Diário 2º PA'!$C$4:$C$1978&lt;=EOMONTH(G$4,0))*('Diário 2º PA'!$F$4:$F$1978))
+SUMPRODUCT(('Diário 3º PA'!$E$4:$E$1994='Analítico Cp.'!$B59)*('Diário 3º PA'!$C$4:$C$1994&gt;=G$4)*('Diário 3º PA'!$C$4:$C$1994&lt;=EOMONTH(G$4,0))*('Diário 3º PA'!$F$4:$F$1994))
+SUMPRODUCT(('Diário 4º PA'!$E$4:$E$2000='Analítico Cp.'!$B59)*('Diário 4º PA'!$C$4:$C$2000&gt;=G$4)*('Diário 4º PA'!$C$4:$C$2000&lt;=EOMONTH(G$4,0))*('Diário 4º PA'!$F$4:$F$2000))
+SUMPRODUCT(('Comp.'!$D$5:$D$485=$B59)*('Comp.'!$B$5:$B$485&gt;=G$4)*('Comp.'!$B$5:$B$485&lt;=EOMONTH(G$4,0))*('Comp.'!$E$5:$E$485))</f>
        <v>2039.4900000000002</v>
      </c>
      <c r="H59" s="289">
        <f>SUMPRODUCT(('Diário 1º PA'!$E$4:$E$2007='Analítico Cp.'!$B59)*('Diário 1º PA'!$C$4:$C$2007&gt;=H$4)*('Diário 1º PA'!$C$4:$C$2007&lt;=EOMONTH(H$4,0))*('Diário 1º PA'!$F$4:$F$2007))
+SUMPRODUCT(('Diário 2º PA'!$E$4:$E$1978='Analítico Cp.'!$B59)*('Diário 2º PA'!$C$4:$C$1978&gt;=H$4)*('Diário 2º PA'!$C$4:$C$1978&lt;=EOMONTH(H$4,0))*('Diário 2º PA'!$F$4:$F$1978))
+SUMPRODUCT(('Diário 3º PA'!$E$4:$E$1994='Analítico Cp.'!$B59)*('Diário 3º PA'!$C$4:$C$1994&gt;=H$4)*('Diário 3º PA'!$C$4:$C$1994&lt;=EOMONTH(H$4,0))*('Diário 3º PA'!$F$4:$F$1994))
+SUMPRODUCT(('Diário 4º PA'!$E$4:$E$2000='Analítico Cp.'!$B59)*('Diário 4º PA'!$C$4:$C$2000&gt;=H$4)*('Diário 4º PA'!$C$4:$C$2000&lt;=EOMONTH(H$4,0))*('Diário 4º PA'!$F$4:$F$2000))
+SUMPRODUCT(('Comp.'!$D$5:$D$485=$B59)*('Comp.'!$B$5:$B$485&gt;=H$4)*('Comp.'!$B$5:$B$485&lt;=EOMONTH(H$4,0))*('Comp.'!$E$5:$E$485))</f>
        <v>4018.0999999999995</v>
      </c>
      <c r="I59" s="289">
        <f>SUMPRODUCT(('Diário 1º PA'!$E$4:$E$2007='Analítico Cp.'!$B59)*('Diário 1º PA'!$C$4:$C$2007&gt;=I$4)*('Diário 1º PA'!$C$4:$C$2007&lt;=EOMONTH(I$4,0))*('Diário 1º PA'!$F$4:$F$2007))
+SUMPRODUCT(('Diário 2º PA'!$E$4:$E$1978='Analítico Cp.'!$B59)*('Diário 2º PA'!$C$4:$C$1978&gt;=I$4)*('Diário 2º PA'!$C$4:$C$1978&lt;=EOMONTH(I$4,0))*('Diário 2º PA'!$F$4:$F$1978))
+SUMPRODUCT(('Diário 3º PA'!$E$4:$E$1994='Analítico Cp.'!$B59)*('Diário 3º PA'!$C$4:$C$1994&gt;=I$4)*('Diário 3º PA'!$C$4:$C$1994&lt;=EOMONTH(I$4,0))*('Diário 3º PA'!$F$4:$F$1994))
+SUMPRODUCT(('Diário 4º PA'!$E$4:$E$2000='Analítico Cp.'!$B59)*('Diário 4º PA'!$C$4:$C$2000&gt;=I$4)*('Diário 4º PA'!$C$4:$C$2000&lt;=EOMONTH(I$4,0))*('Diário 4º PA'!$F$4:$F$2000))
+SUMPRODUCT(('Comp.'!$D$5:$D$485=$B59)*('Comp.'!$B$5:$B$485&gt;=I$4)*('Comp.'!$B$5:$B$485&lt;=EOMONTH(I$4,0))*('Comp.'!$E$5:$E$485))</f>
        <v>0</v>
      </c>
      <c r="J59" s="289">
        <f>SUMPRODUCT(('Diário 1º PA'!$E$4:$E$2007='Analítico Cp.'!$B59)*('Diário 1º PA'!$C$4:$C$2007&gt;=J$4)*('Diário 1º PA'!$C$4:$C$2007&lt;=EOMONTH(J$4,0))*('Diário 1º PA'!$F$4:$F$2007))
+SUMPRODUCT(('Diário 2º PA'!$E$4:$E$1978='Analítico Cp.'!$B59)*('Diário 2º PA'!$C$4:$C$1978&gt;=J$4)*('Diário 2º PA'!$C$4:$C$1978&lt;=EOMONTH(J$4,0))*('Diário 2º PA'!$F$4:$F$1978))
+SUMPRODUCT(('Diário 3º PA'!$E$4:$E$1994='Analítico Cp.'!$B59)*('Diário 3º PA'!$C$4:$C$1994&gt;=J$4)*('Diário 3º PA'!$C$4:$C$1994&lt;=EOMONTH(J$4,0))*('Diário 3º PA'!$F$4:$F$1994))
+SUMPRODUCT(('Diário 4º PA'!$E$4:$E$2000='Analítico Cp.'!$B59)*('Diário 4º PA'!$C$4:$C$2000&gt;=J$4)*('Diário 4º PA'!$C$4:$C$2000&lt;=EOMONTH(J$4,0))*('Diário 4º PA'!$F$4:$F$2000))
+SUMPRODUCT(('Comp.'!$D$5:$D$485=$B59)*('Comp.'!$B$5:$B$485&gt;=J$4)*('Comp.'!$B$5:$B$485&lt;=EOMONTH(J$4,0))*('Comp.'!$E$5:$E$485))</f>
        <v>0</v>
      </c>
      <c r="K59" s="289">
        <f>SUMPRODUCT(('Diário 1º PA'!$E$4:$E$2007='Analítico Cp.'!$B59)*('Diário 1º PA'!$C$4:$C$2007&gt;=K$4)*('Diário 1º PA'!$C$4:$C$2007&lt;=EOMONTH(K$4,0))*('Diário 1º PA'!$F$4:$F$2007))
+SUMPRODUCT(('Diário 2º PA'!$E$4:$E$1978='Analítico Cp.'!$B59)*('Diário 2º PA'!$C$4:$C$1978&gt;=K$4)*('Diário 2º PA'!$C$4:$C$1978&lt;=EOMONTH(K$4,0))*('Diário 2º PA'!$F$4:$F$1978))
+SUMPRODUCT(('Diário 3º PA'!$E$4:$E$1994='Analítico Cp.'!$B59)*('Diário 3º PA'!$C$4:$C$1994&gt;=K$4)*('Diário 3º PA'!$C$4:$C$1994&lt;=EOMONTH(K$4,0))*('Diário 3º PA'!$F$4:$F$1994))
+SUMPRODUCT(('Diário 4º PA'!$E$4:$E$2000='Analítico Cp.'!$B59)*('Diário 4º PA'!$C$4:$C$2000&gt;=K$4)*('Diário 4º PA'!$C$4:$C$2000&lt;=EOMONTH(K$4,0))*('Diário 4º PA'!$F$4:$F$2000))
+SUMPRODUCT(('Comp.'!$D$5:$D$485=$B59)*('Comp.'!$B$5:$B$485&gt;=K$4)*('Comp.'!$B$5:$B$485&lt;=EOMONTH(K$4,0))*('Comp.'!$E$5:$E$485))</f>
        <v>0</v>
      </c>
      <c r="L59" s="289">
        <f>SUMPRODUCT(('Diário 1º PA'!$E$4:$E$2007='Analítico Cp.'!$B59)*('Diário 1º PA'!$C$4:$C$2007&gt;=L$4)*('Diário 1º PA'!$C$4:$C$2007&lt;=EOMONTH(L$4,0))*('Diário 1º PA'!$F$4:$F$2007))
+SUMPRODUCT(('Diário 2º PA'!$E$4:$E$1978='Analítico Cp.'!$B59)*('Diário 2º PA'!$C$4:$C$1978&gt;=L$4)*('Diário 2º PA'!$C$4:$C$1978&lt;=EOMONTH(L$4,0))*('Diário 2º PA'!$F$4:$F$1978))
+SUMPRODUCT(('Diário 3º PA'!$E$4:$E$1994='Analítico Cp.'!$B59)*('Diário 3º PA'!$C$4:$C$1994&gt;=L$4)*('Diário 3º PA'!$C$4:$C$1994&lt;=EOMONTH(L$4,0))*('Diário 3º PA'!$F$4:$F$1994))
+SUMPRODUCT(('Diário 4º PA'!$E$4:$E$2000='Analítico Cp.'!$B59)*('Diário 4º PA'!$C$4:$C$2000&gt;=L$4)*('Diário 4º PA'!$C$4:$C$2000&lt;=EOMONTH(L$4,0))*('Diário 4º PA'!$F$4:$F$2000))
+SUMPRODUCT(('Comp.'!$D$5:$D$485=$B59)*('Comp.'!$B$5:$B$485&gt;=L$4)*('Comp.'!$B$5:$B$485&lt;=EOMONTH(L$4,0))*('Comp.'!$E$5:$E$485))</f>
        <v>0</v>
      </c>
      <c r="M59" s="289">
        <f>SUMPRODUCT(('Diário 1º PA'!$E$4:$E$2007='Analítico Cp.'!$B59)*('Diário 1º PA'!$C$4:$C$2007&gt;=M$4)*('Diário 1º PA'!$C$4:$C$2007&lt;=EOMONTH(M$4,0))*('Diário 1º PA'!$F$4:$F$2007))
+SUMPRODUCT(('Diário 2º PA'!$E$4:$E$1978='Analítico Cp.'!$B59)*('Diário 2º PA'!$C$4:$C$1978&gt;=M$4)*('Diário 2º PA'!$C$4:$C$1978&lt;=EOMONTH(M$4,0))*('Diário 2º PA'!$F$4:$F$1978))
+SUMPRODUCT(('Diário 3º PA'!$E$4:$E$1994='Analítico Cp.'!$B59)*('Diário 3º PA'!$C$4:$C$1994&gt;=M$4)*('Diário 3º PA'!$C$4:$C$1994&lt;=EOMONTH(M$4,0))*('Diário 3º PA'!$F$4:$F$1994))
+SUMPRODUCT(('Diário 4º PA'!$E$4:$E$2000='Analítico Cp.'!$B59)*('Diário 4º PA'!$C$4:$C$2000&gt;=M$4)*('Diário 4º PA'!$C$4:$C$2000&lt;=EOMONTH(M$4,0))*('Diário 4º PA'!$F$4:$F$2000))
+SUMPRODUCT(('Comp.'!$D$5:$D$485=$B59)*('Comp.'!$B$5:$B$485&gt;=M$4)*('Comp.'!$B$5:$B$485&lt;=EOMONTH(M$4,0))*('Comp.'!$E$5:$E$485))</f>
        <v>0</v>
      </c>
      <c r="N59" s="289">
        <f>SUMPRODUCT(('Diário 1º PA'!$E$4:$E$2007='Analítico Cp.'!$B59)*('Diário 1º PA'!$C$4:$C$2007&gt;=N$4)*('Diário 1º PA'!$C$4:$C$2007&lt;=EOMONTH(N$4,0))*('Diário 1º PA'!$F$4:$F$2007))
+SUMPRODUCT(('Diário 2º PA'!$E$4:$E$1978='Analítico Cp.'!$B59)*('Diário 2º PA'!$C$4:$C$1978&gt;=N$4)*('Diário 2º PA'!$C$4:$C$1978&lt;=EOMONTH(N$4,0))*('Diário 2º PA'!$F$4:$F$1978))
+SUMPRODUCT(('Diário 3º PA'!$E$4:$E$1994='Analítico Cp.'!$B59)*('Diário 3º PA'!$C$4:$C$1994&gt;=N$4)*('Diário 3º PA'!$C$4:$C$1994&lt;=EOMONTH(N$4,0))*('Diário 3º PA'!$F$4:$F$1994))
+SUMPRODUCT(('Diário 4º PA'!$E$4:$E$2000='Analítico Cp.'!$B59)*('Diário 4º PA'!$C$4:$C$2000&gt;=N$4)*('Diário 4º PA'!$C$4:$C$2000&lt;=EOMONTH(N$4,0))*('Diário 4º PA'!$F$4:$F$2000))
+SUMPRODUCT(('Comp.'!$D$5:$D$485=$B59)*('Comp.'!$B$5:$B$485&gt;=N$4)*('Comp.'!$B$5:$B$485&lt;=EOMONTH(N$4,0))*('Comp.'!$E$5:$E$485))</f>
        <v>0</v>
      </c>
      <c r="O59" s="315">
        <f t="shared" si="19"/>
        <v>12187.649999999998</v>
      </c>
      <c r="P59" s="316">
        <f t="shared" si="20"/>
        <v>5.3548046258504521E-4</v>
      </c>
      <c r="Q59" s="295"/>
      <c r="R59" s="295"/>
      <c r="S59" s="295"/>
      <c r="T59" s="295"/>
      <c r="U59" s="295"/>
      <c r="V59" s="295"/>
      <c r="W59" s="295"/>
      <c r="X59" s="295"/>
      <c r="Y59" s="295"/>
      <c r="Z59" s="295"/>
    </row>
    <row r="60" spans="1:26" ht="23.25" customHeight="1" x14ac:dyDescent="0.25">
      <c r="A60" s="331" t="s">
        <v>222</v>
      </c>
      <c r="B60" s="246" t="s">
        <v>223</v>
      </c>
      <c r="C60" s="289">
        <f>SUMPRODUCT(('Diário 1º PA'!$E$4:$E$2007='Analítico Cp.'!$B60)*('Diário 1º PA'!$C$4:$C$2007&gt;=C$4)*('Diário 1º PA'!$C$4:$C$2007&lt;=EOMONTH(C$4,0))*('Diário 1º PA'!$F$4:$F$2007))
+SUMPRODUCT(('Diário 2º PA'!$E$4:$E$1978='Analítico Cp.'!$B60)*('Diário 2º PA'!$C$4:$C$1978&gt;=C$4)*('Diário 2º PA'!$C$4:$C$1978&lt;=EOMONTH(C$4,0))*('Diário 2º PA'!$F$4:$F$1978))
+SUMPRODUCT(('Diário 3º PA'!$E$4:$E$1994='Analítico Cp.'!$B60)*('Diário 3º PA'!$C$4:$C$1994&gt;=C$4)*('Diário 3º PA'!$C$4:$C$1994&lt;=EOMONTH(C$4,0))*('Diário 3º PA'!$F$4:$F$1994))
+SUMPRODUCT(('Diário 4º PA'!$E$4:$E$2000='Analítico Cp.'!$B60)*('Diário 4º PA'!$C$4:$C$2000&gt;=C$4)*('Diário 4º PA'!$C$4:$C$2000&lt;=EOMONTH(C$4,0))*('Diário 4º PA'!$F$4:$F$2000))
+SUMPRODUCT(('Comp.'!$D$5:$D$485=$B60)*('Comp.'!$B$5:$B$485&gt;=C$4)*('Comp.'!$B$5:$B$485&lt;=EOMONTH(C$4,0))*('Comp.'!$E$5:$E$485))</f>
        <v>16405</v>
      </c>
      <c r="D60" s="289">
        <f>SUMPRODUCT(('Diário 1º PA'!$E$4:$E$2007='Analítico Cp.'!$B60)*('Diário 1º PA'!$C$4:$C$2007&gt;=D$4)*('Diário 1º PA'!$C$4:$C$2007&lt;=EOMONTH(D$4,0))*('Diário 1º PA'!$F$4:$F$2007))
+SUMPRODUCT(('Diário 2º PA'!$E$4:$E$1978='Analítico Cp.'!$B60)*('Diário 2º PA'!$C$4:$C$1978&gt;=D$4)*('Diário 2º PA'!$C$4:$C$1978&lt;=EOMONTH(D$4,0))*('Diário 2º PA'!$F$4:$F$1978))
+SUMPRODUCT(('Diário 3º PA'!$E$4:$E$1994='Analítico Cp.'!$B60)*('Diário 3º PA'!$C$4:$C$1994&gt;=D$4)*('Diário 3º PA'!$C$4:$C$1994&lt;=EOMONTH(D$4,0))*('Diário 3º PA'!$F$4:$F$1994))
+SUMPRODUCT(('Diário 4º PA'!$E$4:$E$2000='Analítico Cp.'!$B60)*('Diário 4º PA'!$C$4:$C$2000&gt;=D$4)*('Diário 4º PA'!$C$4:$C$2000&lt;=EOMONTH(D$4,0))*('Diário 4º PA'!$F$4:$F$2000))
+SUMPRODUCT(('Comp.'!$D$5:$D$485=$B60)*('Comp.'!$B$5:$B$485&gt;=D$4)*('Comp.'!$B$5:$B$485&lt;=EOMONTH(D$4,0))*('Comp.'!$E$5:$E$485))</f>
        <v>10020.980000000003</v>
      </c>
      <c r="E60" s="289">
        <f>SUMPRODUCT(('Diário 1º PA'!$E$4:$E$2007='Analítico Cp.'!$B60)*('Diário 1º PA'!$C$4:$C$2007&gt;=E$4)*('Diário 1º PA'!$C$4:$C$2007&lt;=EOMONTH(E$4,0))*('Diário 1º PA'!$F$4:$F$2007))
+SUMPRODUCT(('Diário 2º PA'!$E$4:$E$1978='Analítico Cp.'!$B60)*('Diário 2º PA'!$C$4:$C$1978&gt;=E$4)*('Diário 2º PA'!$C$4:$C$1978&lt;=EOMONTH(E$4,0))*('Diário 2º PA'!$F$4:$F$1978))
+SUMPRODUCT(('Diário 3º PA'!$E$4:$E$1994='Analítico Cp.'!$B60)*('Diário 3º PA'!$C$4:$C$1994&gt;=E$4)*('Diário 3º PA'!$C$4:$C$1994&lt;=EOMONTH(E$4,0))*('Diário 3º PA'!$F$4:$F$1994))
+SUMPRODUCT(('Diário 4º PA'!$E$4:$E$2000='Analítico Cp.'!$B60)*('Diário 4º PA'!$C$4:$C$2000&gt;=E$4)*('Diário 4º PA'!$C$4:$C$2000&lt;=EOMONTH(E$4,0))*('Diário 4º PA'!$F$4:$F$2000))
+SUMPRODUCT(('Comp.'!$D$5:$D$485=$B60)*('Comp.'!$B$5:$B$485&gt;=E$4)*('Comp.'!$B$5:$B$485&lt;=EOMONTH(E$4,0))*('Comp.'!$E$5:$E$485))</f>
        <v>19256.659999999996</v>
      </c>
      <c r="F60" s="289">
        <f>SUMPRODUCT(('Diário 1º PA'!$E$4:$E$2007='Analítico Cp.'!$B60)*('Diário 1º PA'!$C$4:$C$2007&gt;=F$4)*('Diário 1º PA'!$C$4:$C$2007&lt;=EOMONTH(F$4,0))*('Diário 1º PA'!$F$4:$F$2007))
+SUMPRODUCT(('Diário 2º PA'!$E$4:$E$1978='Analítico Cp.'!$B60)*('Diário 2º PA'!$C$4:$C$1978&gt;=F$4)*('Diário 2º PA'!$C$4:$C$1978&lt;=EOMONTH(F$4,0))*('Diário 2º PA'!$F$4:$F$1978))
+SUMPRODUCT(('Diário 3º PA'!$E$4:$E$1994='Analítico Cp.'!$B60)*('Diário 3º PA'!$C$4:$C$1994&gt;=F$4)*('Diário 3º PA'!$C$4:$C$1994&lt;=EOMONTH(F$4,0))*('Diário 3º PA'!$F$4:$F$1994))
+SUMPRODUCT(('Diário 4º PA'!$E$4:$E$2000='Analítico Cp.'!$B60)*('Diário 4º PA'!$C$4:$C$2000&gt;=F$4)*('Diário 4º PA'!$C$4:$C$2000&lt;=EOMONTH(F$4,0))*('Diário 4º PA'!$F$4:$F$2000))
+SUMPRODUCT(('Comp.'!$D$5:$D$485=$B60)*('Comp.'!$B$5:$B$485&gt;=F$4)*('Comp.'!$B$5:$B$485&lt;=EOMONTH(F$4,0))*('Comp.'!$E$5:$E$485))</f>
        <v>6035.2499999999982</v>
      </c>
      <c r="G60" s="289">
        <f>SUMPRODUCT(('Diário 1º PA'!$E$4:$E$2007='Analítico Cp.'!$B60)*('Diário 1º PA'!$C$4:$C$2007&gt;=G$4)*('Diário 1º PA'!$C$4:$C$2007&lt;=EOMONTH(G$4,0))*('Diário 1º PA'!$F$4:$F$2007))
+SUMPRODUCT(('Diário 2º PA'!$E$4:$E$1978='Analítico Cp.'!$B60)*('Diário 2º PA'!$C$4:$C$1978&gt;=G$4)*('Diário 2º PA'!$C$4:$C$1978&lt;=EOMONTH(G$4,0))*('Diário 2º PA'!$F$4:$F$1978))
+SUMPRODUCT(('Diário 3º PA'!$E$4:$E$1994='Analítico Cp.'!$B60)*('Diário 3º PA'!$C$4:$C$1994&gt;=G$4)*('Diário 3º PA'!$C$4:$C$1994&lt;=EOMONTH(G$4,0))*('Diário 3º PA'!$F$4:$F$1994))
+SUMPRODUCT(('Diário 4º PA'!$E$4:$E$2000='Analítico Cp.'!$B60)*('Diário 4º PA'!$C$4:$C$2000&gt;=G$4)*('Diário 4º PA'!$C$4:$C$2000&lt;=EOMONTH(G$4,0))*('Diário 4º PA'!$F$4:$F$2000))
+SUMPRODUCT(('Comp.'!$D$5:$D$485=$B60)*('Comp.'!$B$5:$B$485&gt;=G$4)*('Comp.'!$B$5:$B$485&lt;=EOMONTH(G$4,0))*('Comp.'!$E$5:$E$485))</f>
        <v>1608.48</v>
      </c>
      <c r="H60" s="289">
        <f>SUMPRODUCT(('Diário 1º PA'!$E$4:$E$2007='Analítico Cp.'!$B60)*('Diário 1º PA'!$C$4:$C$2007&gt;=H$4)*('Diário 1º PA'!$C$4:$C$2007&lt;=EOMONTH(H$4,0))*('Diário 1º PA'!$F$4:$F$2007))
+SUMPRODUCT(('Diário 2º PA'!$E$4:$E$1978='Analítico Cp.'!$B60)*('Diário 2º PA'!$C$4:$C$1978&gt;=H$4)*('Diário 2º PA'!$C$4:$C$1978&lt;=EOMONTH(H$4,0))*('Diário 2º PA'!$F$4:$F$1978))
+SUMPRODUCT(('Diário 3º PA'!$E$4:$E$1994='Analítico Cp.'!$B60)*('Diário 3º PA'!$C$4:$C$1994&gt;=H$4)*('Diário 3º PA'!$C$4:$C$1994&lt;=EOMONTH(H$4,0))*('Diário 3º PA'!$F$4:$F$1994))
+SUMPRODUCT(('Diário 4º PA'!$E$4:$E$2000='Analítico Cp.'!$B60)*('Diário 4º PA'!$C$4:$C$2000&gt;=H$4)*('Diário 4º PA'!$C$4:$C$2000&lt;=EOMONTH(H$4,0))*('Diário 4º PA'!$F$4:$F$2000))
+SUMPRODUCT(('Comp.'!$D$5:$D$485=$B60)*('Comp.'!$B$5:$B$485&gt;=H$4)*('Comp.'!$B$5:$B$485&lt;=EOMONTH(H$4,0))*('Comp.'!$E$5:$E$485))</f>
        <v>2730.7000000000003</v>
      </c>
      <c r="I60" s="289">
        <f>SUMPRODUCT(('Diário 1º PA'!$E$4:$E$2007='Analítico Cp.'!$B60)*('Diário 1º PA'!$C$4:$C$2007&gt;=I$4)*('Diário 1º PA'!$C$4:$C$2007&lt;=EOMONTH(I$4,0))*('Diário 1º PA'!$F$4:$F$2007))
+SUMPRODUCT(('Diário 2º PA'!$E$4:$E$1978='Analítico Cp.'!$B60)*('Diário 2º PA'!$C$4:$C$1978&gt;=I$4)*('Diário 2º PA'!$C$4:$C$1978&lt;=EOMONTH(I$4,0))*('Diário 2º PA'!$F$4:$F$1978))
+SUMPRODUCT(('Diário 3º PA'!$E$4:$E$1994='Analítico Cp.'!$B60)*('Diário 3º PA'!$C$4:$C$1994&gt;=I$4)*('Diário 3º PA'!$C$4:$C$1994&lt;=EOMONTH(I$4,0))*('Diário 3º PA'!$F$4:$F$1994))
+SUMPRODUCT(('Diário 4º PA'!$E$4:$E$2000='Analítico Cp.'!$B60)*('Diário 4º PA'!$C$4:$C$2000&gt;=I$4)*('Diário 4º PA'!$C$4:$C$2000&lt;=EOMONTH(I$4,0))*('Diário 4º PA'!$F$4:$F$2000))
+SUMPRODUCT(('Comp.'!$D$5:$D$485=$B60)*('Comp.'!$B$5:$B$485&gt;=I$4)*('Comp.'!$B$5:$B$485&lt;=EOMONTH(I$4,0))*('Comp.'!$E$5:$E$485))</f>
        <v>3977.7400000000002</v>
      </c>
      <c r="J60" s="289">
        <f>SUMPRODUCT(('Diário 1º PA'!$E$4:$E$2007='Analítico Cp.'!$B60)*('Diário 1º PA'!$C$4:$C$2007&gt;=J$4)*('Diário 1º PA'!$C$4:$C$2007&lt;=EOMONTH(J$4,0))*('Diário 1º PA'!$F$4:$F$2007))
+SUMPRODUCT(('Diário 2º PA'!$E$4:$E$1978='Analítico Cp.'!$B60)*('Diário 2º PA'!$C$4:$C$1978&gt;=J$4)*('Diário 2º PA'!$C$4:$C$1978&lt;=EOMONTH(J$4,0))*('Diário 2º PA'!$F$4:$F$1978))
+SUMPRODUCT(('Diário 3º PA'!$E$4:$E$1994='Analítico Cp.'!$B60)*('Diário 3º PA'!$C$4:$C$1994&gt;=J$4)*('Diário 3º PA'!$C$4:$C$1994&lt;=EOMONTH(J$4,0))*('Diário 3º PA'!$F$4:$F$1994))
+SUMPRODUCT(('Diário 4º PA'!$E$4:$E$2000='Analítico Cp.'!$B60)*('Diário 4º PA'!$C$4:$C$2000&gt;=J$4)*('Diário 4º PA'!$C$4:$C$2000&lt;=EOMONTH(J$4,0))*('Diário 4º PA'!$F$4:$F$2000))
+SUMPRODUCT(('Comp.'!$D$5:$D$485=$B60)*('Comp.'!$B$5:$B$485&gt;=J$4)*('Comp.'!$B$5:$B$485&lt;=EOMONTH(J$4,0))*('Comp.'!$E$5:$E$485))</f>
        <v>0</v>
      </c>
      <c r="K60" s="289">
        <f>SUMPRODUCT(('Diário 1º PA'!$E$4:$E$2007='Analítico Cp.'!$B60)*('Diário 1º PA'!$C$4:$C$2007&gt;=K$4)*('Diário 1º PA'!$C$4:$C$2007&lt;=EOMONTH(K$4,0))*('Diário 1º PA'!$F$4:$F$2007))
+SUMPRODUCT(('Diário 2º PA'!$E$4:$E$1978='Analítico Cp.'!$B60)*('Diário 2º PA'!$C$4:$C$1978&gt;=K$4)*('Diário 2º PA'!$C$4:$C$1978&lt;=EOMONTH(K$4,0))*('Diário 2º PA'!$F$4:$F$1978))
+SUMPRODUCT(('Diário 3º PA'!$E$4:$E$1994='Analítico Cp.'!$B60)*('Diário 3º PA'!$C$4:$C$1994&gt;=K$4)*('Diário 3º PA'!$C$4:$C$1994&lt;=EOMONTH(K$4,0))*('Diário 3º PA'!$F$4:$F$1994))
+SUMPRODUCT(('Diário 4º PA'!$E$4:$E$2000='Analítico Cp.'!$B60)*('Diário 4º PA'!$C$4:$C$2000&gt;=K$4)*('Diário 4º PA'!$C$4:$C$2000&lt;=EOMONTH(K$4,0))*('Diário 4º PA'!$F$4:$F$2000))
+SUMPRODUCT(('Comp.'!$D$5:$D$485=$B60)*('Comp.'!$B$5:$B$485&gt;=K$4)*('Comp.'!$B$5:$B$485&lt;=EOMONTH(K$4,0))*('Comp.'!$E$5:$E$485))</f>
        <v>0</v>
      </c>
      <c r="L60" s="289">
        <f>SUMPRODUCT(('Diário 1º PA'!$E$4:$E$2007='Analítico Cp.'!$B60)*('Diário 1º PA'!$C$4:$C$2007&gt;=L$4)*('Diário 1º PA'!$C$4:$C$2007&lt;=EOMONTH(L$4,0))*('Diário 1º PA'!$F$4:$F$2007))
+SUMPRODUCT(('Diário 2º PA'!$E$4:$E$1978='Analítico Cp.'!$B60)*('Diário 2º PA'!$C$4:$C$1978&gt;=L$4)*('Diário 2º PA'!$C$4:$C$1978&lt;=EOMONTH(L$4,0))*('Diário 2º PA'!$F$4:$F$1978))
+SUMPRODUCT(('Diário 3º PA'!$E$4:$E$1994='Analítico Cp.'!$B60)*('Diário 3º PA'!$C$4:$C$1994&gt;=L$4)*('Diário 3º PA'!$C$4:$C$1994&lt;=EOMONTH(L$4,0))*('Diário 3º PA'!$F$4:$F$1994))
+SUMPRODUCT(('Diário 4º PA'!$E$4:$E$2000='Analítico Cp.'!$B60)*('Diário 4º PA'!$C$4:$C$2000&gt;=L$4)*('Diário 4º PA'!$C$4:$C$2000&lt;=EOMONTH(L$4,0))*('Diário 4º PA'!$F$4:$F$2000))
+SUMPRODUCT(('Comp.'!$D$5:$D$485=$B60)*('Comp.'!$B$5:$B$485&gt;=L$4)*('Comp.'!$B$5:$B$485&lt;=EOMONTH(L$4,0))*('Comp.'!$E$5:$E$485))</f>
        <v>0</v>
      </c>
      <c r="M60" s="289">
        <f>SUMPRODUCT(('Diário 1º PA'!$E$4:$E$2007='Analítico Cp.'!$B60)*('Diário 1º PA'!$C$4:$C$2007&gt;=M$4)*('Diário 1º PA'!$C$4:$C$2007&lt;=EOMONTH(M$4,0))*('Diário 1º PA'!$F$4:$F$2007))
+SUMPRODUCT(('Diário 2º PA'!$E$4:$E$1978='Analítico Cp.'!$B60)*('Diário 2º PA'!$C$4:$C$1978&gt;=M$4)*('Diário 2º PA'!$C$4:$C$1978&lt;=EOMONTH(M$4,0))*('Diário 2º PA'!$F$4:$F$1978))
+SUMPRODUCT(('Diário 3º PA'!$E$4:$E$1994='Analítico Cp.'!$B60)*('Diário 3º PA'!$C$4:$C$1994&gt;=M$4)*('Diário 3º PA'!$C$4:$C$1994&lt;=EOMONTH(M$4,0))*('Diário 3º PA'!$F$4:$F$1994))
+SUMPRODUCT(('Diário 4º PA'!$E$4:$E$2000='Analítico Cp.'!$B60)*('Diário 4º PA'!$C$4:$C$2000&gt;=M$4)*('Diário 4º PA'!$C$4:$C$2000&lt;=EOMONTH(M$4,0))*('Diário 4º PA'!$F$4:$F$2000))
+SUMPRODUCT(('Comp.'!$D$5:$D$485=$B60)*('Comp.'!$B$5:$B$485&gt;=M$4)*('Comp.'!$B$5:$B$485&lt;=EOMONTH(M$4,0))*('Comp.'!$E$5:$E$485))</f>
        <v>0</v>
      </c>
      <c r="N60" s="289">
        <f>SUMPRODUCT(('Diário 1º PA'!$E$4:$E$2007='Analítico Cp.'!$B60)*('Diário 1º PA'!$C$4:$C$2007&gt;=N$4)*('Diário 1º PA'!$C$4:$C$2007&lt;=EOMONTH(N$4,0))*('Diário 1º PA'!$F$4:$F$2007))
+SUMPRODUCT(('Diário 2º PA'!$E$4:$E$1978='Analítico Cp.'!$B60)*('Diário 2º PA'!$C$4:$C$1978&gt;=N$4)*('Diário 2º PA'!$C$4:$C$1978&lt;=EOMONTH(N$4,0))*('Diário 2º PA'!$F$4:$F$1978))
+SUMPRODUCT(('Diário 3º PA'!$E$4:$E$1994='Analítico Cp.'!$B60)*('Diário 3º PA'!$C$4:$C$1994&gt;=N$4)*('Diário 3º PA'!$C$4:$C$1994&lt;=EOMONTH(N$4,0))*('Diário 3º PA'!$F$4:$F$1994))
+SUMPRODUCT(('Diário 4º PA'!$E$4:$E$2000='Analítico Cp.'!$B60)*('Diário 4º PA'!$C$4:$C$2000&gt;=N$4)*('Diário 4º PA'!$C$4:$C$2000&lt;=EOMONTH(N$4,0))*('Diário 4º PA'!$F$4:$F$2000))
+SUMPRODUCT(('Comp.'!$D$5:$D$485=$B60)*('Comp.'!$B$5:$B$485&gt;=N$4)*('Comp.'!$B$5:$B$485&lt;=EOMONTH(N$4,0))*('Comp.'!$E$5:$E$485))</f>
        <v>0</v>
      </c>
      <c r="O60" s="315">
        <f t="shared" si="19"/>
        <v>60034.81</v>
      </c>
      <c r="P60" s="316">
        <f t="shared" si="20"/>
        <v>2.6377084860498374E-3</v>
      </c>
      <c r="Q60" s="295"/>
      <c r="R60" s="295"/>
      <c r="S60" s="295"/>
      <c r="T60" s="295"/>
      <c r="U60" s="295"/>
      <c r="V60" s="295"/>
      <c r="W60" s="295"/>
      <c r="X60" s="295"/>
      <c r="Y60" s="295"/>
      <c r="Z60" s="295"/>
    </row>
    <row r="61" spans="1:26" ht="23.25" customHeight="1" x14ac:dyDescent="0.25">
      <c r="A61" s="331" t="s">
        <v>224</v>
      </c>
      <c r="B61" s="246" t="s">
        <v>225</v>
      </c>
      <c r="C61" s="289">
        <f>SUMPRODUCT(('Diário 1º PA'!$E$4:$E$2007='Analítico Cp.'!$B61)*('Diário 1º PA'!$C$4:$C$2007&gt;=C$4)*('Diário 1º PA'!$C$4:$C$2007&lt;=EOMONTH(C$4,0))*('Diário 1º PA'!$F$4:$F$2007))
+SUMPRODUCT(('Diário 2º PA'!$E$4:$E$1978='Analítico Cp.'!$B61)*('Diário 2º PA'!$C$4:$C$1978&gt;=C$4)*('Diário 2º PA'!$C$4:$C$1978&lt;=EOMONTH(C$4,0))*('Diário 2º PA'!$F$4:$F$1978))
+SUMPRODUCT(('Diário 3º PA'!$E$4:$E$1994='Analítico Cp.'!$B61)*('Diário 3º PA'!$C$4:$C$1994&gt;=C$4)*('Diário 3º PA'!$C$4:$C$1994&lt;=EOMONTH(C$4,0))*('Diário 3º PA'!$F$4:$F$1994))
+SUMPRODUCT(('Diário 4º PA'!$E$4:$E$2000='Analítico Cp.'!$B61)*('Diário 4º PA'!$C$4:$C$2000&gt;=C$4)*('Diário 4º PA'!$C$4:$C$2000&lt;=EOMONTH(C$4,0))*('Diário 4º PA'!$F$4:$F$2000))
+SUMPRODUCT(('Comp.'!$D$5:$D$485=$B61)*('Comp.'!$B$5:$B$485&gt;=C$4)*('Comp.'!$B$5:$B$485&lt;=EOMONTH(C$4,0))*('Comp.'!$E$5:$E$485))</f>
        <v>2785.65</v>
      </c>
      <c r="D61" s="289">
        <f>SUMPRODUCT(('Diário 1º PA'!$E$4:$E$2007='Analítico Cp.'!$B61)*('Diário 1º PA'!$C$4:$C$2007&gt;=D$4)*('Diário 1º PA'!$C$4:$C$2007&lt;=EOMONTH(D$4,0))*('Diário 1º PA'!$F$4:$F$2007))
+SUMPRODUCT(('Diário 2º PA'!$E$4:$E$1978='Analítico Cp.'!$B61)*('Diário 2º PA'!$C$4:$C$1978&gt;=D$4)*('Diário 2º PA'!$C$4:$C$1978&lt;=EOMONTH(D$4,0))*('Diário 2º PA'!$F$4:$F$1978))
+SUMPRODUCT(('Diário 3º PA'!$E$4:$E$1994='Analítico Cp.'!$B61)*('Diário 3º PA'!$C$4:$C$1994&gt;=D$4)*('Diário 3º PA'!$C$4:$C$1994&lt;=EOMONTH(D$4,0))*('Diário 3º PA'!$F$4:$F$1994))
+SUMPRODUCT(('Diário 4º PA'!$E$4:$E$2000='Analítico Cp.'!$B61)*('Diário 4º PA'!$C$4:$C$2000&gt;=D$4)*('Diário 4º PA'!$C$4:$C$2000&lt;=EOMONTH(D$4,0))*('Diário 4º PA'!$F$4:$F$2000))
+SUMPRODUCT(('Comp.'!$D$5:$D$485=$B61)*('Comp.'!$B$5:$B$485&gt;=D$4)*('Comp.'!$B$5:$B$485&lt;=EOMONTH(D$4,0))*('Comp.'!$E$5:$E$485))</f>
        <v>261527.56</v>
      </c>
      <c r="E61" s="289">
        <f>SUMPRODUCT(('Diário 1º PA'!$E$4:$E$2007='Analítico Cp.'!$B61)*('Diário 1º PA'!$C$4:$C$2007&gt;=E$4)*('Diário 1º PA'!$C$4:$C$2007&lt;=EOMONTH(E$4,0))*('Diário 1º PA'!$F$4:$F$2007))
+SUMPRODUCT(('Diário 2º PA'!$E$4:$E$1978='Analítico Cp.'!$B61)*('Diário 2º PA'!$C$4:$C$1978&gt;=E$4)*('Diário 2º PA'!$C$4:$C$1978&lt;=EOMONTH(E$4,0))*('Diário 2º PA'!$F$4:$F$1978))
+SUMPRODUCT(('Diário 3º PA'!$E$4:$E$1994='Analítico Cp.'!$B61)*('Diário 3º PA'!$C$4:$C$1994&gt;=E$4)*('Diário 3º PA'!$C$4:$C$1994&lt;=EOMONTH(E$4,0))*('Diário 3º PA'!$F$4:$F$1994))
+SUMPRODUCT(('Diário 4º PA'!$E$4:$E$2000='Analítico Cp.'!$B61)*('Diário 4º PA'!$C$4:$C$2000&gt;=E$4)*('Diário 4º PA'!$C$4:$C$2000&lt;=EOMONTH(E$4,0))*('Diário 4º PA'!$F$4:$F$2000))
+SUMPRODUCT(('Comp.'!$D$5:$D$485=$B61)*('Comp.'!$B$5:$B$485&gt;=E$4)*('Comp.'!$B$5:$B$485&lt;=EOMONTH(E$4,0))*('Comp.'!$E$5:$E$485))</f>
        <v>6152.65</v>
      </c>
      <c r="F61" s="289">
        <f>SUMPRODUCT(('Diário 1º PA'!$E$4:$E$2007='Analítico Cp.'!$B61)*('Diário 1º PA'!$C$4:$C$2007&gt;=F$4)*('Diário 1º PA'!$C$4:$C$2007&lt;=EOMONTH(F$4,0))*('Diário 1º PA'!$F$4:$F$2007))
+SUMPRODUCT(('Diário 2º PA'!$E$4:$E$1978='Analítico Cp.'!$B61)*('Diário 2º PA'!$C$4:$C$1978&gt;=F$4)*('Diário 2º PA'!$C$4:$C$1978&lt;=EOMONTH(F$4,0))*('Diário 2º PA'!$F$4:$F$1978))
+SUMPRODUCT(('Diário 3º PA'!$E$4:$E$1994='Analítico Cp.'!$B61)*('Diário 3º PA'!$C$4:$C$1994&gt;=F$4)*('Diário 3º PA'!$C$4:$C$1994&lt;=EOMONTH(F$4,0))*('Diário 3º PA'!$F$4:$F$1994))
+SUMPRODUCT(('Diário 4º PA'!$E$4:$E$2000='Analítico Cp.'!$B61)*('Diário 4º PA'!$C$4:$C$2000&gt;=F$4)*('Diário 4º PA'!$C$4:$C$2000&lt;=EOMONTH(F$4,0))*('Diário 4º PA'!$F$4:$F$2000))
+SUMPRODUCT(('Comp.'!$D$5:$D$485=$B61)*('Comp.'!$B$5:$B$485&gt;=F$4)*('Comp.'!$B$5:$B$485&lt;=EOMONTH(F$4,0))*('Comp.'!$E$5:$E$485))</f>
        <v>2790.4</v>
      </c>
      <c r="G61" s="289">
        <f>SUMPRODUCT(('Diário 1º PA'!$E$4:$E$2007='Analítico Cp.'!$B61)*('Diário 1º PA'!$C$4:$C$2007&gt;=G$4)*('Diário 1º PA'!$C$4:$C$2007&lt;=EOMONTH(G$4,0))*('Diário 1º PA'!$F$4:$F$2007))
+SUMPRODUCT(('Diário 2º PA'!$E$4:$E$1978='Analítico Cp.'!$B61)*('Diário 2º PA'!$C$4:$C$1978&gt;=G$4)*('Diário 2º PA'!$C$4:$C$1978&lt;=EOMONTH(G$4,0))*('Diário 2º PA'!$F$4:$F$1978))
+SUMPRODUCT(('Diário 3º PA'!$E$4:$E$1994='Analítico Cp.'!$B61)*('Diário 3º PA'!$C$4:$C$1994&gt;=G$4)*('Diário 3º PA'!$C$4:$C$1994&lt;=EOMONTH(G$4,0))*('Diário 3º PA'!$F$4:$F$1994))
+SUMPRODUCT(('Diário 4º PA'!$E$4:$E$2000='Analítico Cp.'!$B61)*('Diário 4º PA'!$C$4:$C$2000&gt;=G$4)*('Diário 4º PA'!$C$4:$C$2000&lt;=EOMONTH(G$4,0))*('Diário 4º PA'!$F$4:$F$2000))
+SUMPRODUCT(('Comp.'!$D$5:$D$485=$B61)*('Comp.'!$B$5:$B$485&gt;=G$4)*('Comp.'!$B$5:$B$485&lt;=EOMONTH(G$4,0))*('Comp.'!$E$5:$E$485))</f>
        <v>3312.66</v>
      </c>
      <c r="H61" s="289">
        <f>SUMPRODUCT(('Diário 1º PA'!$E$4:$E$2007='Analítico Cp.'!$B61)*('Diário 1º PA'!$C$4:$C$2007&gt;=H$4)*('Diário 1º PA'!$C$4:$C$2007&lt;=EOMONTH(H$4,0))*('Diário 1º PA'!$F$4:$F$2007))
+SUMPRODUCT(('Diário 2º PA'!$E$4:$E$1978='Analítico Cp.'!$B61)*('Diário 2º PA'!$C$4:$C$1978&gt;=H$4)*('Diário 2º PA'!$C$4:$C$1978&lt;=EOMONTH(H$4,0))*('Diário 2º PA'!$F$4:$F$1978))
+SUMPRODUCT(('Diário 3º PA'!$E$4:$E$1994='Analítico Cp.'!$B61)*('Diário 3º PA'!$C$4:$C$1994&gt;=H$4)*('Diário 3º PA'!$C$4:$C$1994&lt;=EOMONTH(H$4,0))*('Diário 3º PA'!$F$4:$F$1994))
+SUMPRODUCT(('Diário 4º PA'!$E$4:$E$2000='Analítico Cp.'!$B61)*('Diário 4º PA'!$C$4:$C$2000&gt;=H$4)*('Diário 4º PA'!$C$4:$C$2000&lt;=EOMONTH(H$4,0))*('Diário 4º PA'!$F$4:$F$2000))
+SUMPRODUCT(('Comp.'!$D$5:$D$485=$B61)*('Comp.'!$B$5:$B$485&gt;=H$4)*('Comp.'!$B$5:$B$485&lt;=EOMONTH(H$4,0))*('Comp.'!$E$5:$E$485))</f>
        <v>0</v>
      </c>
      <c r="I61" s="289">
        <f>SUMPRODUCT(('Diário 1º PA'!$E$4:$E$2007='Analítico Cp.'!$B61)*('Diário 1º PA'!$C$4:$C$2007&gt;=I$4)*('Diário 1º PA'!$C$4:$C$2007&lt;=EOMONTH(I$4,0))*('Diário 1º PA'!$F$4:$F$2007))
+SUMPRODUCT(('Diário 2º PA'!$E$4:$E$1978='Analítico Cp.'!$B61)*('Diário 2º PA'!$C$4:$C$1978&gt;=I$4)*('Diário 2º PA'!$C$4:$C$1978&lt;=EOMONTH(I$4,0))*('Diário 2º PA'!$F$4:$F$1978))
+SUMPRODUCT(('Diário 3º PA'!$E$4:$E$1994='Analítico Cp.'!$B61)*('Diário 3º PA'!$C$4:$C$1994&gt;=I$4)*('Diário 3º PA'!$C$4:$C$1994&lt;=EOMONTH(I$4,0))*('Diário 3º PA'!$F$4:$F$1994))
+SUMPRODUCT(('Diário 4º PA'!$E$4:$E$2000='Analítico Cp.'!$B61)*('Diário 4º PA'!$C$4:$C$2000&gt;=I$4)*('Diário 4º PA'!$C$4:$C$2000&lt;=EOMONTH(I$4,0))*('Diário 4º PA'!$F$4:$F$2000))
+SUMPRODUCT(('Comp.'!$D$5:$D$485=$B61)*('Comp.'!$B$5:$B$485&gt;=I$4)*('Comp.'!$B$5:$B$485&lt;=EOMONTH(I$4,0))*('Comp.'!$E$5:$E$485))</f>
        <v>1475.82</v>
      </c>
      <c r="J61" s="289">
        <f>SUMPRODUCT(('Diário 1º PA'!$E$4:$E$2007='Analítico Cp.'!$B61)*('Diário 1º PA'!$C$4:$C$2007&gt;=J$4)*('Diário 1º PA'!$C$4:$C$2007&lt;=EOMONTH(J$4,0))*('Diário 1º PA'!$F$4:$F$2007))
+SUMPRODUCT(('Diário 2º PA'!$E$4:$E$1978='Analítico Cp.'!$B61)*('Diário 2º PA'!$C$4:$C$1978&gt;=J$4)*('Diário 2º PA'!$C$4:$C$1978&lt;=EOMONTH(J$4,0))*('Diário 2º PA'!$F$4:$F$1978))
+SUMPRODUCT(('Diário 3º PA'!$E$4:$E$1994='Analítico Cp.'!$B61)*('Diário 3º PA'!$C$4:$C$1994&gt;=J$4)*('Diário 3º PA'!$C$4:$C$1994&lt;=EOMONTH(J$4,0))*('Diário 3º PA'!$F$4:$F$1994))
+SUMPRODUCT(('Diário 4º PA'!$E$4:$E$2000='Analítico Cp.'!$B61)*('Diário 4º PA'!$C$4:$C$2000&gt;=J$4)*('Diário 4º PA'!$C$4:$C$2000&lt;=EOMONTH(J$4,0))*('Diário 4º PA'!$F$4:$F$2000))
+SUMPRODUCT(('Comp.'!$D$5:$D$485=$B61)*('Comp.'!$B$5:$B$485&gt;=J$4)*('Comp.'!$B$5:$B$485&lt;=EOMONTH(J$4,0))*('Comp.'!$E$5:$E$485))</f>
        <v>0</v>
      </c>
      <c r="K61" s="289">
        <f>SUMPRODUCT(('Diário 1º PA'!$E$4:$E$2007='Analítico Cp.'!$B61)*('Diário 1º PA'!$C$4:$C$2007&gt;=K$4)*('Diário 1º PA'!$C$4:$C$2007&lt;=EOMONTH(K$4,0))*('Diário 1º PA'!$F$4:$F$2007))
+SUMPRODUCT(('Diário 2º PA'!$E$4:$E$1978='Analítico Cp.'!$B61)*('Diário 2º PA'!$C$4:$C$1978&gt;=K$4)*('Diário 2º PA'!$C$4:$C$1978&lt;=EOMONTH(K$4,0))*('Diário 2º PA'!$F$4:$F$1978))
+SUMPRODUCT(('Diário 3º PA'!$E$4:$E$1994='Analítico Cp.'!$B61)*('Diário 3º PA'!$C$4:$C$1994&gt;=K$4)*('Diário 3º PA'!$C$4:$C$1994&lt;=EOMONTH(K$4,0))*('Diário 3º PA'!$F$4:$F$1994))
+SUMPRODUCT(('Diário 4º PA'!$E$4:$E$2000='Analítico Cp.'!$B61)*('Diário 4º PA'!$C$4:$C$2000&gt;=K$4)*('Diário 4º PA'!$C$4:$C$2000&lt;=EOMONTH(K$4,0))*('Diário 4º PA'!$F$4:$F$2000))
+SUMPRODUCT(('Comp.'!$D$5:$D$485=$B61)*('Comp.'!$B$5:$B$485&gt;=K$4)*('Comp.'!$B$5:$B$485&lt;=EOMONTH(K$4,0))*('Comp.'!$E$5:$E$485))</f>
        <v>0</v>
      </c>
      <c r="L61" s="289">
        <f>SUMPRODUCT(('Diário 1º PA'!$E$4:$E$2007='Analítico Cp.'!$B61)*('Diário 1º PA'!$C$4:$C$2007&gt;=L$4)*('Diário 1º PA'!$C$4:$C$2007&lt;=EOMONTH(L$4,0))*('Diário 1º PA'!$F$4:$F$2007))
+SUMPRODUCT(('Diário 2º PA'!$E$4:$E$1978='Analítico Cp.'!$B61)*('Diário 2º PA'!$C$4:$C$1978&gt;=L$4)*('Diário 2º PA'!$C$4:$C$1978&lt;=EOMONTH(L$4,0))*('Diário 2º PA'!$F$4:$F$1978))
+SUMPRODUCT(('Diário 3º PA'!$E$4:$E$1994='Analítico Cp.'!$B61)*('Diário 3º PA'!$C$4:$C$1994&gt;=L$4)*('Diário 3º PA'!$C$4:$C$1994&lt;=EOMONTH(L$4,0))*('Diário 3º PA'!$F$4:$F$1994))
+SUMPRODUCT(('Diário 4º PA'!$E$4:$E$2000='Analítico Cp.'!$B61)*('Diário 4º PA'!$C$4:$C$2000&gt;=L$4)*('Diário 4º PA'!$C$4:$C$2000&lt;=EOMONTH(L$4,0))*('Diário 4º PA'!$F$4:$F$2000))
+SUMPRODUCT(('Comp.'!$D$5:$D$485=$B61)*('Comp.'!$B$5:$B$485&gt;=L$4)*('Comp.'!$B$5:$B$485&lt;=EOMONTH(L$4,0))*('Comp.'!$E$5:$E$485))</f>
        <v>0</v>
      </c>
      <c r="M61" s="289">
        <f>SUMPRODUCT(('Diário 1º PA'!$E$4:$E$2007='Analítico Cp.'!$B61)*('Diário 1º PA'!$C$4:$C$2007&gt;=M$4)*('Diário 1º PA'!$C$4:$C$2007&lt;=EOMONTH(M$4,0))*('Diário 1º PA'!$F$4:$F$2007))
+SUMPRODUCT(('Diário 2º PA'!$E$4:$E$1978='Analítico Cp.'!$B61)*('Diário 2º PA'!$C$4:$C$1978&gt;=M$4)*('Diário 2º PA'!$C$4:$C$1978&lt;=EOMONTH(M$4,0))*('Diário 2º PA'!$F$4:$F$1978))
+SUMPRODUCT(('Diário 3º PA'!$E$4:$E$1994='Analítico Cp.'!$B61)*('Diário 3º PA'!$C$4:$C$1994&gt;=M$4)*('Diário 3º PA'!$C$4:$C$1994&lt;=EOMONTH(M$4,0))*('Diário 3º PA'!$F$4:$F$1994))
+SUMPRODUCT(('Diário 4º PA'!$E$4:$E$2000='Analítico Cp.'!$B61)*('Diário 4º PA'!$C$4:$C$2000&gt;=M$4)*('Diário 4º PA'!$C$4:$C$2000&lt;=EOMONTH(M$4,0))*('Diário 4º PA'!$F$4:$F$2000))
+SUMPRODUCT(('Comp.'!$D$5:$D$485=$B61)*('Comp.'!$B$5:$B$485&gt;=M$4)*('Comp.'!$B$5:$B$485&lt;=EOMONTH(M$4,0))*('Comp.'!$E$5:$E$485))</f>
        <v>0</v>
      </c>
      <c r="N61" s="289">
        <f>SUMPRODUCT(('Diário 1º PA'!$E$4:$E$2007='Analítico Cp.'!$B61)*('Diário 1º PA'!$C$4:$C$2007&gt;=N$4)*('Diário 1º PA'!$C$4:$C$2007&lt;=EOMONTH(N$4,0))*('Diário 1º PA'!$F$4:$F$2007))
+SUMPRODUCT(('Diário 2º PA'!$E$4:$E$1978='Analítico Cp.'!$B61)*('Diário 2º PA'!$C$4:$C$1978&gt;=N$4)*('Diário 2º PA'!$C$4:$C$1978&lt;=EOMONTH(N$4,0))*('Diário 2º PA'!$F$4:$F$1978))
+SUMPRODUCT(('Diário 3º PA'!$E$4:$E$1994='Analítico Cp.'!$B61)*('Diário 3º PA'!$C$4:$C$1994&gt;=N$4)*('Diário 3º PA'!$C$4:$C$1994&lt;=EOMONTH(N$4,0))*('Diário 3º PA'!$F$4:$F$1994))
+SUMPRODUCT(('Diário 4º PA'!$E$4:$E$2000='Analítico Cp.'!$B61)*('Diário 4º PA'!$C$4:$C$2000&gt;=N$4)*('Diário 4º PA'!$C$4:$C$2000&lt;=EOMONTH(N$4,0))*('Diário 4º PA'!$F$4:$F$2000))
+SUMPRODUCT(('Comp.'!$D$5:$D$485=$B61)*('Comp.'!$B$5:$B$485&gt;=N$4)*('Comp.'!$B$5:$B$485&lt;=EOMONTH(N$4,0))*('Comp.'!$E$5:$E$485))</f>
        <v>0</v>
      </c>
      <c r="O61" s="315">
        <f t="shared" si="19"/>
        <v>278044.74000000005</v>
      </c>
      <c r="P61" s="316">
        <f t="shared" si="20"/>
        <v>1.22162620353012E-2</v>
      </c>
      <c r="Q61" s="295"/>
      <c r="R61" s="295"/>
      <c r="S61" s="295"/>
      <c r="T61" s="295"/>
      <c r="U61" s="295"/>
      <c r="V61" s="295"/>
      <c r="W61" s="295"/>
      <c r="X61" s="295"/>
      <c r="Y61" s="295"/>
      <c r="Z61" s="295"/>
    </row>
    <row r="62" spans="1:26" ht="23.25" customHeight="1" x14ac:dyDescent="0.25">
      <c r="A62" s="331" t="s">
        <v>226</v>
      </c>
      <c r="B62" s="246" t="s">
        <v>227</v>
      </c>
      <c r="C62" s="289">
        <f>SUMPRODUCT(('Diário 1º PA'!$E$4:$E$2007='Analítico Cp.'!$B62)*('Diário 1º PA'!$C$4:$C$2007&gt;=C$4)*('Diário 1º PA'!$C$4:$C$2007&lt;=EOMONTH(C$4,0))*('Diário 1º PA'!$F$4:$F$2007))
+SUMPRODUCT(('Diário 2º PA'!$E$4:$E$1978='Analítico Cp.'!$B62)*('Diário 2º PA'!$C$4:$C$1978&gt;=C$4)*('Diário 2º PA'!$C$4:$C$1978&lt;=EOMONTH(C$4,0))*('Diário 2º PA'!$F$4:$F$1978))
+SUMPRODUCT(('Diário 3º PA'!$E$4:$E$1994='Analítico Cp.'!$B62)*('Diário 3º PA'!$C$4:$C$1994&gt;=C$4)*('Diário 3º PA'!$C$4:$C$1994&lt;=EOMONTH(C$4,0))*('Diário 3º PA'!$F$4:$F$1994))
+SUMPRODUCT(('Diário 4º PA'!$E$4:$E$2000='Analítico Cp.'!$B62)*('Diário 4º PA'!$C$4:$C$2000&gt;=C$4)*('Diário 4º PA'!$C$4:$C$2000&lt;=EOMONTH(C$4,0))*('Diário 4º PA'!$F$4:$F$2000))
+SUMPRODUCT(('Comp.'!$D$5:$D$485=$B62)*('Comp.'!$B$5:$B$485&gt;=C$4)*('Comp.'!$B$5:$B$485&lt;=EOMONTH(C$4,0))*('Comp.'!$E$5:$E$485))</f>
        <v>25888.570000000003</v>
      </c>
      <c r="D62" s="289">
        <f>SUMPRODUCT(('Diário 1º PA'!$E$4:$E$2007='Analítico Cp.'!$B62)*('Diário 1º PA'!$C$4:$C$2007&gt;=D$4)*('Diário 1º PA'!$C$4:$C$2007&lt;=EOMONTH(D$4,0))*('Diário 1º PA'!$F$4:$F$2007))
+SUMPRODUCT(('Diário 2º PA'!$E$4:$E$1978='Analítico Cp.'!$B62)*('Diário 2º PA'!$C$4:$C$1978&gt;=D$4)*('Diário 2º PA'!$C$4:$C$1978&lt;=EOMONTH(D$4,0))*('Diário 2º PA'!$F$4:$F$1978))
+SUMPRODUCT(('Diário 3º PA'!$E$4:$E$1994='Analítico Cp.'!$B62)*('Diário 3º PA'!$C$4:$C$1994&gt;=D$4)*('Diário 3º PA'!$C$4:$C$1994&lt;=EOMONTH(D$4,0))*('Diário 3º PA'!$F$4:$F$1994))
+SUMPRODUCT(('Diário 4º PA'!$E$4:$E$2000='Analítico Cp.'!$B62)*('Diário 4º PA'!$C$4:$C$2000&gt;=D$4)*('Diário 4º PA'!$C$4:$C$2000&lt;=EOMONTH(D$4,0))*('Diário 4º PA'!$F$4:$F$2000))
+SUMPRODUCT(('Comp.'!$D$5:$D$485=$B62)*('Comp.'!$B$5:$B$485&gt;=D$4)*('Comp.'!$B$5:$B$485&lt;=EOMONTH(D$4,0))*('Comp.'!$E$5:$E$485))</f>
        <v>19812.79</v>
      </c>
      <c r="E62" s="289">
        <f>SUMPRODUCT(('Diário 1º PA'!$E$4:$E$2007='Analítico Cp.'!$B62)*('Diário 1º PA'!$C$4:$C$2007&gt;=E$4)*('Diário 1º PA'!$C$4:$C$2007&lt;=EOMONTH(E$4,0))*('Diário 1º PA'!$F$4:$F$2007))
+SUMPRODUCT(('Diário 2º PA'!$E$4:$E$1978='Analítico Cp.'!$B62)*('Diário 2º PA'!$C$4:$C$1978&gt;=E$4)*('Diário 2º PA'!$C$4:$C$1978&lt;=EOMONTH(E$4,0))*('Diário 2º PA'!$F$4:$F$1978))
+SUMPRODUCT(('Diário 3º PA'!$E$4:$E$1994='Analítico Cp.'!$B62)*('Diário 3º PA'!$C$4:$C$1994&gt;=E$4)*('Diário 3º PA'!$C$4:$C$1994&lt;=EOMONTH(E$4,0))*('Diário 3º PA'!$F$4:$F$1994))
+SUMPRODUCT(('Diário 4º PA'!$E$4:$E$2000='Analítico Cp.'!$B62)*('Diário 4º PA'!$C$4:$C$2000&gt;=E$4)*('Diário 4º PA'!$C$4:$C$2000&lt;=EOMONTH(E$4,0))*('Diário 4º PA'!$F$4:$F$2000))
+SUMPRODUCT(('Comp.'!$D$5:$D$485=$B62)*('Comp.'!$B$5:$B$485&gt;=E$4)*('Comp.'!$B$5:$B$485&lt;=EOMONTH(E$4,0))*('Comp.'!$E$5:$E$485))</f>
        <v>33171.06</v>
      </c>
      <c r="F62" s="289">
        <f>SUMPRODUCT(('Diário 1º PA'!$E$4:$E$2007='Analítico Cp.'!$B62)*('Diário 1º PA'!$C$4:$C$2007&gt;=F$4)*('Diário 1º PA'!$C$4:$C$2007&lt;=EOMONTH(F$4,0))*('Diário 1º PA'!$F$4:$F$2007))
+SUMPRODUCT(('Diário 2º PA'!$E$4:$E$1978='Analítico Cp.'!$B62)*('Diário 2º PA'!$C$4:$C$1978&gt;=F$4)*('Diário 2º PA'!$C$4:$C$1978&lt;=EOMONTH(F$4,0))*('Diário 2º PA'!$F$4:$F$1978))
+SUMPRODUCT(('Diário 3º PA'!$E$4:$E$1994='Analítico Cp.'!$B62)*('Diário 3º PA'!$C$4:$C$1994&gt;=F$4)*('Diário 3º PA'!$C$4:$C$1994&lt;=EOMONTH(F$4,0))*('Diário 3º PA'!$F$4:$F$1994))
+SUMPRODUCT(('Diário 4º PA'!$E$4:$E$2000='Analítico Cp.'!$B62)*('Diário 4º PA'!$C$4:$C$2000&gt;=F$4)*('Diário 4º PA'!$C$4:$C$2000&lt;=EOMONTH(F$4,0))*('Diário 4º PA'!$F$4:$F$2000))
+SUMPRODUCT(('Comp.'!$D$5:$D$485=$B62)*('Comp.'!$B$5:$B$485&gt;=F$4)*('Comp.'!$B$5:$B$485&lt;=EOMONTH(F$4,0))*('Comp.'!$E$5:$E$485))</f>
        <v>26488.370000000006</v>
      </c>
      <c r="G62" s="289">
        <f>SUMPRODUCT(('Diário 1º PA'!$E$4:$E$2007='Analítico Cp.'!$B62)*('Diário 1º PA'!$C$4:$C$2007&gt;=G$4)*('Diário 1º PA'!$C$4:$C$2007&lt;=EOMONTH(G$4,0))*('Diário 1º PA'!$F$4:$F$2007))
+SUMPRODUCT(('Diário 2º PA'!$E$4:$E$1978='Analítico Cp.'!$B62)*('Diário 2º PA'!$C$4:$C$1978&gt;=G$4)*('Diário 2º PA'!$C$4:$C$1978&lt;=EOMONTH(G$4,0))*('Diário 2º PA'!$F$4:$F$1978))
+SUMPRODUCT(('Diário 3º PA'!$E$4:$E$1994='Analítico Cp.'!$B62)*('Diário 3º PA'!$C$4:$C$1994&gt;=G$4)*('Diário 3º PA'!$C$4:$C$1994&lt;=EOMONTH(G$4,0))*('Diário 3º PA'!$F$4:$F$1994))
+SUMPRODUCT(('Diário 4º PA'!$E$4:$E$2000='Analítico Cp.'!$B62)*('Diário 4º PA'!$C$4:$C$2000&gt;=G$4)*('Diário 4º PA'!$C$4:$C$2000&lt;=EOMONTH(G$4,0))*('Diário 4º PA'!$F$4:$F$2000))
+SUMPRODUCT(('Comp.'!$D$5:$D$485=$B62)*('Comp.'!$B$5:$B$485&gt;=G$4)*('Comp.'!$B$5:$B$485&lt;=EOMONTH(G$4,0))*('Comp.'!$E$5:$E$485))</f>
        <v>24416.059999999998</v>
      </c>
      <c r="H62" s="289">
        <f>SUMPRODUCT(('Diário 1º PA'!$E$4:$E$2007='Analítico Cp.'!$B62)*('Diário 1º PA'!$C$4:$C$2007&gt;=H$4)*('Diário 1º PA'!$C$4:$C$2007&lt;=EOMONTH(H$4,0))*('Diário 1º PA'!$F$4:$F$2007))
+SUMPRODUCT(('Diário 2º PA'!$E$4:$E$1978='Analítico Cp.'!$B62)*('Diário 2º PA'!$C$4:$C$1978&gt;=H$4)*('Diário 2º PA'!$C$4:$C$1978&lt;=EOMONTH(H$4,0))*('Diário 2º PA'!$F$4:$F$1978))
+SUMPRODUCT(('Diário 3º PA'!$E$4:$E$1994='Analítico Cp.'!$B62)*('Diário 3º PA'!$C$4:$C$1994&gt;=H$4)*('Diário 3º PA'!$C$4:$C$1994&lt;=EOMONTH(H$4,0))*('Diário 3º PA'!$F$4:$F$1994))
+SUMPRODUCT(('Diário 4º PA'!$E$4:$E$2000='Analítico Cp.'!$B62)*('Diário 4º PA'!$C$4:$C$2000&gt;=H$4)*('Diário 4º PA'!$C$4:$C$2000&lt;=EOMONTH(H$4,0))*('Diário 4º PA'!$F$4:$F$2000))
+SUMPRODUCT(('Comp.'!$D$5:$D$485=$B62)*('Comp.'!$B$5:$B$485&gt;=H$4)*('Comp.'!$B$5:$B$485&lt;=EOMONTH(H$4,0))*('Comp.'!$E$5:$E$485))</f>
        <v>22537.700000000004</v>
      </c>
      <c r="I62" s="289">
        <f>SUMPRODUCT(('Diário 1º PA'!$E$4:$E$2007='Analítico Cp.'!$B62)*('Diário 1º PA'!$C$4:$C$2007&gt;=I$4)*('Diário 1º PA'!$C$4:$C$2007&lt;=EOMONTH(I$4,0))*('Diário 1º PA'!$F$4:$F$2007))
+SUMPRODUCT(('Diário 2º PA'!$E$4:$E$1978='Analítico Cp.'!$B62)*('Diário 2º PA'!$C$4:$C$1978&gt;=I$4)*('Diário 2º PA'!$C$4:$C$1978&lt;=EOMONTH(I$4,0))*('Diário 2º PA'!$F$4:$F$1978))
+SUMPRODUCT(('Diário 3º PA'!$E$4:$E$1994='Analítico Cp.'!$B62)*('Diário 3º PA'!$C$4:$C$1994&gt;=I$4)*('Diário 3º PA'!$C$4:$C$1994&lt;=EOMONTH(I$4,0))*('Diário 3º PA'!$F$4:$F$1994))
+SUMPRODUCT(('Diário 4º PA'!$E$4:$E$2000='Analítico Cp.'!$B62)*('Diário 4º PA'!$C$4:$C$2000&gt;=I$4)*('Diário 4º PA'!$C$4:$C$2000&lt;=EOMONTH(I$4,0))*('Diário 4º PA'!$F$4:$F$2000))
+SUMPRODUCT(('Comp.'!$D$5:$D$485=$B62)*('Comp.'!$B$5:$B$485&gt;=I$4)*('Comp.'!$B$5:$B$485&lt;=EOMONTH(I$4,0))*('Comp.'!$E$5:$E$485))</f>
        <v>999.62</v>
      </c>
      <c r="J62" s="289">
        <f>SUMPRODUCT(('Diário 1º PA'!$E$4:$E$2007='Analítico Cp.'!$B62)*('Diário 1º PA'!$C$4:$C$2007&gt;=J$4)*('Diário 1º PA'!$C$4:$C$2007&lt;=EOMONTH(J$4,0))*('Diário 1º PA'!$F$4:$F$2007))
+SUMPRODUCT(('Diário 2º PA'!$E$4:$E$1978='Analítico Cp.'!$B62)*('Diário 2º PA'!$C$4:$C$1978&gt;=J$4)*('Diário 2º PA'!$C$4:$C$1978&lt;=EOMONTH(J$4,0))*('Diário 2º PA'!$F$4:$F$1978))
+SUMPRODUCT(('Diário 3º PA'!$E$4:$E$1994='Analítico Cp.'!$B62)*('Diário 3º PA'!$C$4:$C$1994&gt;=J$4)*('Diário 3º PA'!$C$4:$C$1994&lt;=EOMONTH(J$4,0))*('Diário 3º PA'!$F$4:$F$1994))
+SUMPRODUCT(('Diário 4º PA'!$E$4:$E$2000='Analítico Cp.'!$B62)*('Diário 4º PA'!$C$4:$C$2000&gt;=J$4)*('Diário 4º PA'!$C$4:$C$2000&lt;=EOMONTH(J$4,0))*('Diário 4º PA'!$F$4:$F$2000))
+SUMPRODUCT(('Comp.'!$D$5:$D$485=$B62)*('Comp.'!$B$5:$B$485&gt;=J$4)*('Comp.'!$B$5:$B$485&lt;=EOMONTH(J$4,0))*('Comp.'!$E$5:$E$485))</f>
        <v>0</v>
      </c>
      <c r="K62" s="289">
        <f>SUMPRODUCT(('Diário 1º PA'!$E$4:$E$2007='Analítico Cp.'!$B62)*('Diário 1º PA'!$C$4:$C$2007&gt;=K$4)*('Diário 1º PA'!$C$4:$C$2007&lt;=EOMONTH(K$4,0))*('Diário 1º PA'!$F$4:$F$2007))
+SUMPRODUCT(('Diário 2º PA'!$E$4:$E$1978='Analítico Cp.'!$B62)*('Diário 2º PA'!$C$4:$C$1978&gt;=K$4)*('Diário 2º PA'!$C$4:$C$1978&lt;=EOMONTH(K$4,0))*('Diário 2º PA'!$F$4:$F$1978))
+SUMPRODUCT(('Diário 3º PA'!$E$4:$E$1994='Analítico Cp.'!$B62)*('Diário 3º PA'!$C$4:$C$1994&gt;=K$4)*('Diário 3º PA'!$C$4:$C$1994&lt;=EOMONTH(K$4,0))*('Diário 3º PA'!$F$4:$F$1994))
+SUMPRODUCT(('Diário 4º PA'!$E$4:$E$2000='Analítico Cp.'!$B62)*('Diário 4º PA'!$C$4:$C$2000&gt;=K$4)*('Diário 4º PA'!$C$4:$C$2000&lt;=EOMONTH(K$4,0))*('Diário 4º PA'!$F$4:$F$2000))
+SUMPRODUCT(('Comp.'!$D$5:$D$485=$B62)*('Comp.'!$B$5:$B$485&gt;=K$4)*('Comp.'!$B$5:$B$485&lt;=EOMONTH(K$4,0))*('Comp.'!$E$5:$E$485))</f>
        <v>0</v>
      </c>
      <c r="L62" s="289">
        <f>SUMPRODUCT(('Diário 1º PA'!$E$4:$E$2007='Analítico Cp.'!$B62)*('Diário 1º PA'!$C$4:$C$2007&gt;=L$4)*('Diário 1º PA'!$C$4:$C$2007&lt;=EOMONTH(L$4,0))*('Diário 1º PA'!$F$4:$F$2007))
+SUMPRODUCT(('Diário 2º PA'!$E$4:$E$1978='Analítico Cp.'!$B62)*('Diário 2º PA'!$C$4:$C$1978&gt;=L$4)*('Diário 2º PA'!$C$4:$C$1978&lt;=EOMONTH(L$4,0))*('Diário 2º PA'!$F$4:$F$1978))
+SUMPRODUCT(('Diário 3º PA'!$E$4:$E$1994='Analítico Cp.'!$B62)*('Diário 3º PA'!$C$4:$C$1994&gt;=L$4)*('Diário 3º PA'!$C$4:$C$1994&lt;=EOMONTH(L$4,0))*('Diário 3º PA'!$F$4:$F$1994))
+SUMPRODUCT(('Diário 4º PA'!$E$4:$E$2000='Analítico Cp.'!$B62)*('Diário 4º PA'!$C$4:$C$2000&gt;=L$4)*('Diário 4º PA'!$C$4:$C$2000&lt;=EOMONTH(L$4,0))*('Diário 4º PA'!$F$4:$F$2000))
+SUMPRODUCT(('Comp.'!$D$5:$D$485=$B62)*('Comp.'!$B$5:$B$485&gt;=L$4)*('Comp.'!$B$5:$B$485&lt;=EOMONTH(L$4,0))*('Comp.'!$E$5:$E$485))</f>
        <v>0</v>
      </c>
      <c r="M62" s="289">
        <f>SUMPRODUCT(('Diário 1º PA'!$E$4:$E$2007='Analítico Cp.'!$B62)*('Diário 1º PA'!$C$4:$C$2007&gt;=M$4)*('Diário 1º PA'!$C$4:$C$2007&lt;=EOMONTH(M$4,0))*('Diário 1º PA'!$F$4:$F$2007))
+SUMPRODUCT(('Diário 2º PA'!$E$4:$E$1978='Analítico Cp.'!$B62)*('Diário 2º PA'!$C$4:$C$1978&gt;=M$4)*('Diário 2º PA'!$C$4:$C$1978&lt;=EOMONTH(M$4,0))*('Diário 2º PA'!$F$4:$F$1978))
+SUMPRODUCT(('Diário 3º PA'!$E$4:$E$1994='Analítico Cp.'!$B62)*('Diário 3º PA'!$C$4:$C$1994&gt;=M$4)*('Diário 3º PA'!$C$4:$C$1994&lt;=EOMONTH(M$4,0))*('Diário 3º PA'!$F$4:$F$1994))
+SUMPRODUCT(('Diário 4º PA'!$E$4:$E$2000='Analítico Cp.'!$B62)*('Diário 4º PA'!$C$4:$C$2000&gt;=M$4)*('Diário 4º PA'!$C$4:$C$2000&lt;=EOMONTH(M$4,0))*('Diário 4º PA'!$F$4:$F$2000))
+SUMPRODUCT(('Comp.'!$D$5:$D$485=$B62)*('Comp.'!$B$5:$B$485&gt;=M$4)*('Comp.'!$B$5:$B$485&lt;=EOMONTH(M$4,0))*('Comp.'!$E$5:$E$485))</f>
        <v>0</v>
      </c>
      <c r="N62" s="289">
        <f>SUMPRODUCT(('Diário 1º PA'!$E$4:$E$2007='Analítico Cp.'!$B62)*('Diário 1º PA'!$C$4:$C$2007&gt;=N$4)*('Diário 1º PA'!$C$4:$C$2007&lt;=EOMONTH(N$4,0))*('Diário 1º PA'!$F$4:$F$2007))
+SUMPRODUCT(('Diário 2º PA'!$E$4:$E$1978='Analítico Cp.'!$B62)*('Diário 2º PA'!$C$4:$C$1978&gt;=N$4)*('Diário 2º PA'!$C$4:$C$1978&lt;=EOMONTH(N$4,0))*('Diário 2º PA'!$F$4:$F$1978))
+SUMPRODUCT(('Diário 3º PA'!$E$4:$E$1994='Analítico Cp.'!$B62)*('Diário 3º PA'!$C$4:$C$1994&gt;=N$4)*('Diário 3º PA'!$C$4:$C$1994&lt;=EOMONTH(N$4,0))*('Diário 3º PA'!$F$4:$F$1994))
+SUMPRODUCT(('Diário 4º PA'!$E$4:$E$2000='Analítico Cp.'!$B62)*('Diário 4º PA'!$C$4:$C$2000&gt;=N$4)*('Diário 4º PA'!$C$4:$C$2000&lt;=EOMONTH(N$4,0))*('Diário 4º PA'!$F$4:$F$2000))
+SUMPRODUCT(('Comp.'!$D$5:$D$485=$B62)*('Comp.'!$B$5:$B$485&gt;=N$4)*('Comp.'!$B$5:$B$485&lt;=EOMONTH(N$4,0))*('Comp.'!$E$5:$E$485))</f>
        <v>0</v>
      </c>
      <c r="O62" s="315">
        <f t="shared" si="19"/>
        <v>153314.17000000001</v>
      </c>
      <c r="P62" s="316">
        <f t="shared" si="20"/>
        <v>6.7360600831532147E-3</v>
      </c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1:26" ht="23.25" customHeight="1" x14ac:dyDescent="0.25">
      <c r="A63" s="331" t="s">
        <v>228</v>
      </c>
      <c r="B63" s="246" t="s">
        <v>229</v>
      </c>
      <c r="C63" s="289">
        <f>SUMPRODUCT(('Diário 1º PA'!$E$4:$E$2007='Analítico Cp.'!$B63)*('Diário 1º PA'!$C$4:$C$2007&gt;=C$4)*('Diário 1º PA'!$C$4:$C$2007&lt;=EOMONTH(C$4,0))*('Diário 1º PA'!$F$4:$F$2007))
+SUMPRODUCT(('Diário 2º PA'!$E$4:$E$1978='Analítico Cp.'!$B63)*('Diário 2º PA'!$C$4:$C$1978&gt;=C$4)*('Diário 2º PA'!$C$4:$C$1978&lt;=EOMONTH(C$4,0))*('Diário 2º PA'!$F$4:$F$1978))
+SUMPRODUCT(('Diário 3º PA'!$E$4:$E$1994='Analítico Cp.'!$B63)*('Diário 3º PA'!$C$4:$C$1994&gt;=C$4)*('Diário 3º PA'!$C$4:$C$1994&lt;=EOMONTH(C$4,0))*('Diário 3º PA'!$F$4:$F$1994))
+SUMPRODUCT(('Diário 4º PA'!$E$4:$E$2000='Analítico Cp.'!$B63)*('Diário 4º PA'!$C$4:$C$2000&gt;=C$4)*('Diário 4º PA'!$C$4:$C$2000&lt;=EOMONTH(C$4,0))*('Diário 4º PA'!$F$4:$F$2000))
+SUMPRODUCT(('Comp.'!$D$5:$D$485=$B63)*('Comp.'!$B$5:$B$485&gt;=C$4)*('Comp.'!$B$5:$B$485&lt;=EOMONTH(C$4,0))*('Comp.'!$E$5:$E$485))</f>
        <v>26833.260000000002</v>
      </c>
      <c r="D63" s="289">
        <f>SUMPRODUCT(('Diário 1º PA'!$E$4:$E$2007='Analítico Cp.'!$B63)*('Diário 1º PA'!$C$4:$C$2007&gt;=D$4)*('Diário 1º PA'!$C$4:$C$2007&lt;=EOMONTH(D$4,0))*('Diário 1º PA'!$F$4:$F$2007))
+SUMPRODUCT(('Diário 2º PA'!$E$4:$E$1978='Analítico Cp.'!$B63)*('Diário 2º PA'!$C$4:$C$1978&gt;=D$4)*('Diário 2º PA'!$C$4:$C$1978&lt;=EOMONTH(D$4,0))*('Diário 2º PA'!$F$4:$F$1978))
+SUMPRODUCT(('Diário 3º PA'!$E$4:$E$1994='Analítico Cp.'!$B63)*('Diário 3º PA'!$C$4:$C$1994&gt;=D$4)*('Diário 3º PA'!$C$4:$C$1994&lt;=EOMONTH(D$4,0))*('Diário 3º PA'!$F$4:$F$1994))
+SUMPRODUCT(('Diário 4º PA'!$E$4:$E$2000='Analítico Cp.'!$B63)*('Diário 4º PA'!$C$4:$C$2000&gt;=D$4)*('Diário 4º PA'!$C$4:$C$2000&lt;=EOMONTH(D$4,0))*('Diário 4º PA'!$F$4:$F$2000))
+SUMPRODUCT(('Comp.'!$D$5:$D$485=$B63)*('Comp.'!$B$5:$B$485&gt;=D$4)*('Comp.'!$B$5:$B$485&lt;=EOMONTH(D$4,0))*('Comp.'!$E$5:$E$485))</f>
        <v>21311.379999999997</v>
      </c>
      <c r="E63" s="289">
        <f>SUMPRODUCT(('Diário 1º PA'!$E$4:$E$2007='Analítico Cp.'!$B63)*('Diário 1º PA'!$C$4:$C$2007&gt;=E$4)*('Diário 1º PA'!$C$4:$C$2007&lt;=EOMONTH(E$4,0))*('Diário 1º PA'!$F$4:$F$2007))
+SUMPRODUCT(('Diário 2º PA'!$E$4:$E$1978='Analítico Cp.'!$B63)*('Diário 2º PA'!$C$4:$C$1978&gt;=E$4)*('Diário 2º PA'!$C$4:$C$1978&lt;=EOMONTH(E$4,0))*('Diário 2º PA'!$F$4:$F$1978))
+SUMPRODUCT(('Diário 3º PA'!$E$4:$E$1994='Analítico Cp.'!$B63)*('Diário 3º PA'!$C$4:$C$1994&gt;=E$4)*('Diário 3º PA'!$C$4:$C$1994&lt;=EOMONTH(E$4,0))*('Diário 3º PA'!$F$4:$F$1994))
+SUMPRODUCT(('Diário 4º PA'!$E$4:$E$2000='Analítico Cp.'!$B63)*('Diário 4º PA'!$C$4:$C$2000&gt;=E$4)*('Diário 4º PA'!$C$4:$C$2000&lt;=EOMONTH(E$4,0))*('Diário 4º PA'!$F$4:$F$2000))
+SUMPRODUCT(('Comp.'!$D$5:$D$485=$B63)*('Comp.'!$B$5:$B$485&gt;=E$4)*('Comp.'!$B$5:$B$485&lt;=EOMONTH(E$4,0))*('Comp.'!$E$5:$E$485))</f>
        <v>21453.110000000004</v>
      </c>
      <c r="F63" s="289">
        <f>SUMPRODUCT(('Diário 1º PA'!$E$4:$E$2007='Analítico Cp.'!$B63)*('Diário 1º PA'!$C$4:$C$2007&gt;=F$4)*('Diário 1º PA'!$C$4:$C$2007&lt;=EOMONTH(F$4,0))*('Diário 1º PA'!$F$4:$F$2007))
+SUMPRODUCT(('Diário 2º PA'!$E$4:$E$1978='Analítico Cp.'!$B63)*('Diário 2º PA'!$C$4:$C$1978&gt;=F$4)*('Diário 2º PA'!$C$4:$C$1978&lt;=EOMONTH(F$4,0))*('Diário 2º PA'!$F$4:$F$1978))
+SUMPRODUCT(('Diário 3º PA'!$E$4:$E$1994='Analítico Cp.'!$B63)*('Diário 3º PA'!$C$4:$C$1994&gt;=F$4)*('Diário 3º PA'!$C$4:$C$1994&lt;=EOMONTH(F$4,0))*('Diário 3º PA'!$F$4:$F$1994))
+SUMPRODUCT(('Diário 4º PA'!$E$4:$E$2000='Analítico Cp.'!$B63)*('Diário 4º PA'!$C$4:$C$2000&gt;=F$4)*('Diário 4º PA'!$C$4:$C$2000&lt;=EOMONTH(F$4,0))*('Diário 4º PA'!$F$4:$F$2000))
+SUMPRODUCT(('Comp.'!$D$5:$D$485=$B63)*('Comp.'!$B$5:$B$485&gt;=F$4)*('Comp.'!$B$5:$B$485&lt;=EOMONTH(F$4,0))*('Comp.'!$E$5:$E$485))</f>
        <v>21895.74</v>
      </c>
      <c r="G63" s="289">
        <f>SUMPRODUCT(('Diário 1º PA'!$E$4:$E$2007='Analítico Cp.'!$B63)*('Diário 1º PA'!$C$4:$C$2007&gt;=G$4)*('Diário 1º PA'!$C$4:$C$2007&lt;=EOMONTH(G$4,0))*('Diário 1º PA'!$F$4:$F$2007))
+SUMPRODUCT(('Diário 2º PA'!$E$4:$E$1978='Analítico Cp.'!$B63)*('Diário 2º PA'!$C$4:$C$1978&gt;=G$4)*('Diário 2º PA'!$C$4:$C$1978&lt;=EOMONTH(G$4,0))*('Diário 2º PA'!$F$4:$F$1978))
+SUMPRODUCT(('Diário 3º PA'!$E$4:$E$1994='Analítico Cp.'!$B63)*('Diário 3º PA'!$C$4:$C$1994&gt;=G$4)*('Diário 3º PA'!$C$4:$C$1994&lt;=EOMONTH(G$4,0))*('Diário 3º PA'!$F$4:$F$1994))
+SUMPRODUCT(('Diário 4º PA'!$E$4:$E$2000='Analítico Cp.'!$B63)*('Diário 4º PA'!$C$4:$C$2000&gt;=G$4)*('Diário 4º PA'!$C$4:$C$2000&lt;=EOMONTH(G$4,0))*('Diário 4º PA'!$F$4:$F$2000))
+SUMPRODUCT(('Comp.'!$D$5:$D$485=$B63)*('Comp.'!$B$5:$B$485&gt;=G$4)*('Comp.'!$B$5:$B$485&lt;=EOMONTH(G$4,0))*('Comp.'!$E$5:$E$485))</f>
        <v>18923.729999999996</v>
      </c>
      <c r="H63" s="289">
        <f>SUMPRODUCT(('Diário 1º PA'!$E$4:$E$2007='Analítico Cp.'!$B63)*('Diário 1º PA'!$C$4:$C$2007&gt;=H$4)*('Diário 1º PA'!$C$4:$C$2007&lt;=EOMONTH(H$4,0))*('Diário 1º PA'!$F$4:$F$2007))
+SUMPRODUCT(('Diário 2º PA'!$E$4:$E$1978='Analítico Cp.'!$B63)*('Diário 2º PA'!$C$4:$C$1978&gt;=H$4)*('Diário 2º PA'!$C$4:$C$1978&lt;=EOMONTH(H$4,0))*('Diário 2º PA'!$F$4:$F$1978))
+SUMPRODUCT(('Diário 3º PA'!$E$4:$E$1994='Analítico Cp.'!$B63)*('Diário 3º PA'!$C$4:$C$1994&gt;=H$4)*('Diário 3º PA'!$C$4:$C$1994&lt;=EOMONTH(H$4,0))*('Diário 3º PA'!$F$4:$F$1994))
+SUMPRODUCT(('Diário 4º PA'!$E$4:$E$2000='Analítico Cp.'!$B63)*('Diário 4º PA'!$C$4:$C$2000&gt;=H$4)*('Diário 4º PA'!$C$4:$C$2000&lt;=EOMONTH(H$4,0))*('Diário 4º PA'!$F$4:$F$2000))
+SUMPRODUCT(('Comp.'!$D$5:$D$485=$B63)*('Comp.'!$B$5:$B$485&gt;=H$4)*('Comp.'!$B$5:$B$485&lt;=EOMONTH(H$4,0))*('Comp.'!$E$5:$E$485))</f>
        <v>23370.16</v>
      </c>
      <c r="I63" s="289">
        <f>SUMPRODUCT(('Diário 1º PA'!$E$4:$E$2007='Analítico Cp.'!$B63)*('Diário 1º PA'!$C$4:$C$2007&gt;=I$4)*('Diário 1º PA'!$C$4:$C$2007&lt;=EOMONTH(I$4,0))*('Diário 1º PA'!$F$4:$F$2007))
+SUMPRODUCT(('Diário 2º PA'!$E$4:$E$1978='Analítico Cp.'!$B63)*('Diário 2º PA'!$C$4:$C$1978&gt;=I$4)*('Diário 2º PA'!$C$4:$C$1978&lt;=EOMONTH(I$4,0))*('Diário 2º PA'!$F$4:$F$1978))
+SUMPRODUCT(('Diário 3º PA'!$E$4:$E$1994='Analítico Cp.'!$B63)*('Diário 3º PA'!$C$4:$C$1994&gt;=I$4)*('Diário 3º PA'!$C$4:$C$1994&lt;=EOMONTH(I$4,0))*('Diário 3º PA'!$F$4:$F$1994))
+SUMPRODUCT(('Diário 4º PA'!$E$4:$E$2000='Analítico Cp.'!$B63)*('Diário 4º PA'!$C$4:$C$2000&gt;=I$4)*('Diário 4º PA'!$C$4:$C$2000&lt;=EOMONTH(I$4,0))*('Diário 4º PA'!$F$4:$F$2000))
+SUMPRODUCT(('Comp.'!$D$5:$D$485=$B63)*('Comp.'!$B$5:$B$485&gt;=I$4)*('Comp.'!$B$5:$B$485&lt;=EOMONTH(I$4,0))*('Comp.'!$E$5:$E$485))</f>
        <v>710.13</v>
      </c>
      <c r="J63" s="289">
        <f>SUMPRODUCT(('Diário 1º PA'!$E$4:$E$2007='Analítico Cp.'!$B63)*('Diário 1º PA'!$C$4:$C$2007&gt;=J$4)*('Diário 1º PA'!$C$4:$C$2007&lt;=EOMONTH(J$4,0))*('Diário 1º PA'!$F$4:$F$2007))
+SUMPRODUCT(('Diário 2º PA'!$E$4:$E$1978='Analítico Cp.'!$B63)*('Diário 2º PA'!$C$4:$C$1978&gt;=J$4)*('Diário 2º PA'!$C$4:$C$1978&lt;=EOMONTH(J$4,0))*('Diário 2º PA'!$F$4:$F$1978))
+SUMPRODUCT(('Diário 3º PA'!$E$4:$E$1994='Analítico Cp.'!$B63)*('Diário 3º PA'!$C$4:$C$1994&gt;=J$4)*('Diário 3º PA'!$C$4:$C$1994&lt;=EOMONTH(J$4,0))*('Diário 3º PA'!$F$4:$F$1994))
+SUMPRODUCT(('Diário 4º PA'!$E$4:$E$2000='Analítico Cp.'!$B63)*('Diário 4º PA'!$C$4:$C$2000&gt;=J$4)*('Diário 4º PA'!$C$4:$C$2000&lt;=EOMONTH(J$4,0))*('Diário 4º PA'!$F$4:$F$2000))
+SUMPRODUCT(('Comp.'!$D$5:$D$485=$B63)*('Comp.'!$B$5:$B$485&gt;=J$4)*('Comp.'!$B$5:$B$485&lt;=EOMONTH(J$4,0))*('Comp.'!$E$5:$E$485))</f>
        <v>0</v>
      </c>
      <c r="K63" s="289">
        <f>SUMPRODUCT(('Diário 1º PA'!$E$4:$E$2007='Analítico Cp.'!$B63)*('Diário 1º PA'!$C$4:$C$2007&gt;=K$4)*('Diário 1º PA'!$C$4:$C$2007&lt;=EOMONTH(K$4,0))*('Diário 1º PA'!$F$4:$F$2007))
+SUMPRODUCT(('Diário 2º PA'!$E$4:$E$1978='Analítico Cp.'!$B63)*('Diário 2º PA'!$C$4:$C$1978&gt;=K$4)*('Diário 2º PA'!$C$4:$C$1978&lt;=EOMONTH(K$4,0))*('Diário 2º PA'!$F$4:$F$1978))
+SUMPRODUCT(('Diário 3º PA'!$E$4:$E$1994='Analítico Cp.'!$B63)*('Diário 3º PA'!$C$4:$C$1994&gt;=K$4)*('Diário 3º PA'!$C$4:$C$1994&lt;=EOMONTH(K$4,0))*('Diário 3º PA'!$F$4:$F$1994))
+SUMPRODUCT(('Diário 4º PA'!$E$4:$E$2000='Analítico Cp.'!$B63)*('Diário 4º PA'!$C$4:$C$2000&gt;=K$4)*('Diário 4º PA'!$C$4:$C$2000&lt;=EOMONTH(K$4,0))*('Diário 4º PA'!$F$4:$F$2000))
+SUMPRODUCT(('Comp.'!$D$5:$D$485=$B63)*('Comp.'!$B$5:$B$485&gt;=K$4)*('Comp.'!$B$5:$B$485&lt;=EOMONTH(K$4,0))*('Comp.'!$E$5:$E$485))</f>
        <v>0</v>
      </c>
      <c r="L63" s="289">
        <f>SUMPRODUCT(('Diário 1º PA'!$E$4:$E$2007='Analítico Cp.'!$B63)*('Diário 1º PA'!$C$4:$C$2007&gt;=L$4)*('Diário 1º PA'!$C$4:$C$2007&lt;=EOMONTH(L$4,0))*('Diário 1º PA'!$F$4:$F$2007))
+SUMPRODUCT(('Diário 2º PA'!$E$4:$E$1978='Analítico Cp.'!$B63)*('Diário 2º PA'!$C$4:$C$1978&gt;=L$4)*('Diário 2º PA'!$C$4:$C$1978&lt;=EOMONTH(L$4,0))*('Diário 2º PA'!$F$4:$F$1978))
+SUMPRODUCT(('Diário 3º PA'!$E$4:$E$1994='Analítico Cp.'!$B63)*('Diário 3º PA'!$C$4:$C$1994&gt;=L$4)*('Diário 3º PA'!$C$4:$C$1994&lt;=EOMONTH(L$4,0))*('Diário 3º PA'!$F$4:$F$1994))
+SUMPRODUCT(('Diário 4º PA'!$E$4:$E$2000='Analítico Cp.'!$B63)*('Diário 4º PA'!$C$4:$C$2000&gt;=L$4)*('Diário 4º PA'!$C$4:$C$2000&lt;=EOMONTH(L$4,0))*('Diário 4º PA'!$F$4:$F$2000))
+SUMPRODUCT(('Comp.'!$D$5:$D$485=$B63)*('Comp.'!$B$5:$B$485&gt;=L$4)*('Comp.'!$B$5:$B$485&lt;=EOMONTH(L$4,0))*('Comp.'!$E$5:$E$485))</f>
        <v>0</v>
      </c>
      <c r="M63" s="289">
        <f>SUMPRODUCT(('Diário 1º PA'!$E$4:$E$2007='Analítico Cp.'!$B63)*('Diário 1º PA'!$C$4:$C$2007&gt;=M$4)*('Diário 1º PA'!$C$4:$C$2007&lt;=EOMONTH(M$4,0))*('Diário 1º PA'!$F$4:$F$2007))
+SUMPRODUCT(('Diário 2º PA'!$E$4:$E$1978='Analítico Cp.'!$B63)*('Diário 2º PA'!$C$4:$C$1978&gt;=M$4)*('Diário 2º PA'!$C$4:$C$1978&lt;=EOMONTH(M$4,0))*('Diário 2º PA'!$F$4:$F$1978))
+SUMPRODUCT(('Diário 3º PA'!$E$4:$E$1994='Analítico Cp.'!$B63)*('Diário 3º PA'!$C$4:$C$1994&gt;=M$4)*('Diário 3º PA'!$C$4:$C$1994&lt;=EOMONTH(M$4,0))*('Diário 3º PA'!$F$4:$F$1994))
+SUMPRODUCT(('Diário 4º PA'!$E$4:$E$2000='Analítico Cp.'!$B63)*('Diário 4º PA'!$C$4:$C$2000&gt;=M$4)*('Diário 4º PA'!$C$4:$C$2000&lt;=EOMONTH(M$4,0))*('Diário 4º PA'!$F$4:$F$2000))
+SUMPRODUCT(('Comp.'!$D$5:$D$485=$B63)*('Comp.'!$B$5:$B$485&gt;=M$4)*('Comp.'!$B$5:$B$485&lt;=EOMONTH(M$4,0))*('Comp.'!$E$5:$E$485))</f>
        <v>0</v>
      </c>
      <c r="N63" s="289">
        <f>SUMPRODUCT(('Diário 1º PA'!$E$4:$E$2007='Analítico Cp.'!$B63)*('Diário 1º PA'!$C$4:$C$2007&gt;=N$4)*('Diário 1º PA'!$C$4:$C$2007&lt;=EOMONTH(N$4,0))*('Diário 1º PA'!$F$4:$F$2007))
+SUMPRODUCT(('Diário 2º PA'!$E$4:$E$1978='Analítico Cp.'!$B63)*('Diário 2º PA'!$C$4:$C$1978&gt;=N$4)*('Diário 2º PA'!$C$4:$C$1978&lt;=EOMONTH(N$4,0))*('Diário 2º PA'!$F$4:$F$1978))
+SUMPRODUCT(('Diário 3º PA'!$E$4:$E$1994='Analítico Cp.'!$B63)*('Diário 3º PA'!$C$4:$C$1994&gt;=N$4)*('Diário 3º PA'!$C$4:$C$1994&lt;=EOMONTH(N$4,0))*('Diário 3º PA'!$F$4:$F$1994))
+SUMPRODUCT(('Diário 4º PA'!$E$4:$E$2000='Analítico Cp.'!$B63)*('Diário 4º PA'!$C$4:$C$2000&gt;=N$4)*('Diário 4º PA'!$C$4:$C$2000&lt;=EOMONTH(N$4,0))*('Diário 4º PA'!$F$4:$F$2000))
+SUMPRODUCT(('Comp.'!$D$5:$D$485=$B63)*('Comp.'!$B$5:$B$485&gt;=N$4)*('Comp.'!$B$5:$B$485&lt;=EOMONTH(N$4,0))*('Comp.'!$E$5:$E$485))</f>
        <v>0</v>
      </c>
      <c r="O63" s="315">
        <f t="shared" si="19"/>
        <v>134497.51</v>
      </c>
      <c r="P63" s="316">
        <f t="shared" si="20"/>
        <v>5.9093253310799664E-3</v>
      </c>
      <c r="Q63" s="295"/>
      <c r="R63" s="295"/>
      <c r="S63" s="295"/>
      <c r="T63" s="295"/>
      <c r="U63" s="295"/>
      <c r="V63" s="295"/>
      <c r="W63" s="295"/>
      <c r="X63" s="295"/>
      <c r="Y63" s="295"/>
      <c r="Z63" s="295"/>
    </row>
    <row r="64" spans="1:26" ht="23.25" customHeight="1" x14ac:dyDescent="0.25">
      <c r="A64" s="331" t="s">
        <v>230</v>
      </c>
      <c r="B64" s="246" t="s">
        <v>231</v>
      </c>
      <c r="C64" s="289">
        <f>SUMPRODUCT(('Diário 1º PA'!$E$4:$E$2007='Analítico Cp.'!$B64)*('Diário 1º PA'!$C$4:$C$2007&gt;=C$4)*('Diário 1º PA'!$C$4:$C$2007&lt;=EOMONTH(C$4,0))*('Diário 1º PA'!$F$4:$F$2007))
+SUMPRODUCT(('Diário 2º PA'!$E$4:$E$1978='Analítico Cp.'!$B64)*('Diário 2º PA'!$C$4:$C$1978&gt;=C$4)*('Diário 2º PA'!$C$4:$C$1978&lt;=EOMONTH(C$4,0))*('Diário 2º PA'!$F$4:$F$1978))
+SUMPRODUCT(('Diário 3º PA'!$E$4:$E$1994='Analítico Cp.'!$B64)*('Diário 3º PA'!$C$4:$C$1994&gt;=C$4)*('Diário 3º PA'!$C$4:$C$1994&lt;=EOMONTH(C$4,0))*('Diário 3º PA'!$F$4:$F$1994))
+SUMPRODUCT(('Diário 4º PA'!$E$4:$E$2000='Analítico Cp.'!$B64)*('Diário 4º PA'!$C$4:$C$2000&gt;=C$4)*('Diário 4º PA'!$C$4:$C$2000&lt;=EOMONTH(C$4,0))*('Diário 4º PA'!$F$4:$F$2000))
+SUMPRODUCT(('Comp.'!$D$5:$D$485=$B64)*('Comp.'!$B$5:$B$485&gt;=C$4)*('Comp.'!$B$5:$B$485&lt;=EOMONTH(C$4,0))*('Comp.'!$E$5:$E$485))</f>
        <v>0</v>
      </c>
      <c r="D64" s="289">
        <f>SUMPRODUCT(('Diário 1º PA'!$E$4:$E$2007='Analítico Cp.'!$B64)*('Diário 1º PA'!$C$4:$C$2007&gt;=D$4)*('Diário 1º PA'!$C$4:$C$2007&lt;=EOMONTH(D$4,0))*('Diário 1º PA'!$F$4:$F$2007))
+SUMPRODUCT(('Diário 2º PA'!$E$4:$E$1978='Analítico Cp.'!$B64)*('Diário 2º PA'!$C$4:$C$1978&gt;=D$4)*('Diário 2º PA'!$C$4:$C$1978&lt;=EOMONTH(D$4,0))*('Diário 2º PA'!$F$4:$F$1978))
+SUMPRODUCT(('Diário 3º PA'!$E$4:$E$1994='Analítico Cp.'!$B64)*('Diário 3º PA'!$C$4:$C$1994&gt;=D$4)*('Diário 3º PA'!$C$4:$C$1994&lt;=EOMONTH(D$4,0))*('Diário 3º PA'!$F$4:$F$1994))
+SUMPRODUCT(('Diário 4º PA'!$E$4:$E$2000='Analítico Cp.'!$B64)*('Diário 4º PA'!$C$4:$C$2000&gt;=D$4)*('Diário 4º PA'!$C$4:$C$2000&lt;=EOMONTH(D$4,0))*('Diário 4º PA'!$F$4:$F$2000))
+SUMPRODUCT(('Comp.'!$D$5:$D$485=$B64)*('Comp.'!$B$5:$B$485&gt;=D$4)*('Comp.'!$B$5:$B$485&lt;=EOMONTH(D$4,0))*('Comp.'!$E$5:$E$485))</f>
        <v>0</v>
      </c>
      <c r="E64" s="289">
        <f>SUMPRODUCT(('Diário 1º PA'!$E$4:$E$2007='Analítico Cp.'!$B64)*('Diário 1º PA'!$C$4:$C$2007&gt;=E$4)*('Diário 1º PA'!$C$4:$C$2007&lt;=EOMONTH(E$4,0))*('Diário 1º PA'!$F$4:$F$2007))
+SUMPRODUCT(('Diário 2º PA'!$E$4:$E$1978='Analítico Cp.'!$B64)*('Diário 2º PA'!$C$4:$C$1978&gt;=E$4)*('Diário 2º PA'!$C$4:$C$1978&lt;=EOMONTH(E$4,0))*('Diário 2º PA'!$F$4:$F$1978))
+SUMPRODUCT(('Diário 3º PA'!$E$4:$E$1994='Analítico Cp.'!$B64)*('Diário 3º PA'!$C$4:$C$1994&gt;=E$4)*('Diário 3º PA'!$C$4:$C$1994&lt;=EOMONTH(E$4,0))*('Diário 3º PA'!$F$4:$F$1994))
+SUMPRODUCT(('Diário 4º PA'!$E$4:$E$2000='Analítico Cp.'!$B64)*('Diário 4º PA'!$C$4:$C$2000&gt;=E$4)*('Diário 4º PA'!$C$4:$C$2000&lt;=EOMONTH(E$4,0))*('Diário 4º PA'!$F$4:$F$2000))
+SUMPRODUCT(('Comp.'!$D$5:$D$485=$B64)*('Comp.'!$B$5:$B$485&gt;=E$4)*('Comp.'!$B$5:$B$485&lt;=EOMONTH(E$4,0))*('Comp.'!$E$5:$E$485))</f>
        <v>93.59</v>
      </c>
      <c r="F64" s="289">
        <f>SUMPRODUCT(('Diário 1º PA'!$E$4:$E$2007='Analítico Cp.'!$B64)*('Diário 1º PA'!$C$4:$C$2007&gt;=F$4)*('Diário 1º PA'!$C$4:$C$2007&lt;=EOMONTH(F$4,0))*('Diário 1º PA'!$F$4:$F$2007))
+SUMPRODUCT(('Diário 2º PA'!$E$4:$E$1978='Analítico Cp.'!$B64)*('Diário 2º PA'!$C$4:$C$1978&gt;=F$4)*('Diário 2º PA'!$C$4:$C$1978&lt;=EOMONTH(F$4,0))*('Diário 2º PA'!$F$4:$F$1978))
+SUMPRODUCT(('Diário 3º PA'!$E$4:$E$1994='Analítico Cp.'!$B64)*('Diário 3º PA'!$C$4:$C$1994&gt;=F$4)*('Diário 3º PA'!$C$4:$C$1994&lt;=EOMONTH(F$4,0))*('Diário 3º PA'!$F$4:$F$1994))
+SUMPRODUCT(('Diário 4º PA'!$E$4:$E$2000='Analítico Cp.'!$B64)*('Diário 4º PA'!$C$4:$C$2000&gt;=F$4)*('Diário 4º PA'!$C$4:$C$2000&lt;=EOMONTH(F$4,0))*('Diário 4º PA'!$F$4:$F$2000))
+SUMPRODUCT(('Comp.'!$D$5:$D$485=$B64)*('Comp.'!$B$5:$B$485&gt;=F$4)*('Comp.'!$B$5:$B$485&lt;=EOMONTH(F$4,0))*('Comp.'!$E$5:$E$485))</f>
        <v>291.82</v>
      </c>
      <c r="G64" s="289">
        <f>SUMPRODUCT(('Diário 1º PA'!$E$4:$E$2007='Analítico Cp.'!$B64)*('Diário 1º PA'!$C$4:$C$2007&gt;=G$4)*('Diário 1º PA'!$C$4:$C$2007&lt;=EOMONTH(G$4,0))*('Diário 1º PA'!$F$4:$F$2007))
+SUMPRODUCT(('Diário 2º PA'!$E$4:$E$1978='Analítico Cp.'!$B64)*('Diário 2º PA'!$C$4:$C$1978&gt;=G$4)*('Diário 2º PA'!$C$4:$C$1978&lt;=EOMONTH(G$4,0))*('Diário 2º PA'!$F$4:$F$1978))
+SUMPRODUCT(('Diário 3º PA'!$E$4:$E$1994='Analítico Cp.'!$B64)*('Diário 3º PA'!$C$4:$C$1994&gt;=G$4)*('Diário 3º PA'!$C$4:$C$1994&lt;=EOMONTH(G$4,0))*('Diário 3º PA'!$F$4:$F$1994))
+SUMPRODUCT(('Diário 4º PA'!$E$4:$E$2000='Analítico Cp.'!$B64)*('Diário 4º PA'!$C$4:$C$2000&gt;=G$4)*('Diário 4º PA'!$C$4:$C$2000&lt;=EOMONTH(G$4,0))*('Diário 4º PA'!$F$4:$F$2000))
+SUMPRODUCT(('Comp.'!$D$5:$D$485=$B64)*('Comp.'!$B$5:$B$485&gt;=G$4)*('Comp.'!$B$5:$B$485&lt;=EOMONTH(G$4,0))*('Comp.'!$E$5:$E$485))</f>
        <v>0</v>
      </c>
      <c r="H64" s="289">
        <f>SUMPRODUCT(('Diário 1º PA'!$E$4:$E$2007='Analítico Cp.'!$B64)*('Diário 1º PA'!$C$4:$C$2007&gt;=H$4)*('Diário 1º PA'!$C$4:$C$2007&lt;=EOMONTH(H$4,0))*('Diário 1º PA'!$F$4:$F$2007))
+SUMPRODUCT(('Diário 2º PA'!$E$4:$E$1978='Analítico Cp.'!$B64)*('Diário 2º PA'!$C$4:$C$1978&gt;=H$4)*('Diário 2º PA'!$C$4:$C$1978&lt;=EOMONTH(H$4,0))*('Diário 2º PA'!$F$4:$F$1978))
+SUMPRODUCT(('Diário 3º PA'!$E$4:$E$1994='Analítico Cp.'!$B64)*('Diário 3º PA'!$C$4:$C$1994&gt;=H$4)*('Diário 3º PA'!$C$4:$C$1994&lt;=EOMONTH(H$4,0))*('Diário 3º PA'!$F$4:$F$1994))
+SUMPRODUCT(('Diário 4º PA'!$E$4:$E$2000='Analítico Cp.'!$B64)*('Diário 4º PA'!$C$4:$C$2000&gt;=H$4)*('Diário 4º PA'!$C$4:$C$2000&lt;=EOMONTH(H$4,0))*('Diário 4º PA'!$F$4:$F$2000))
+SUMPRODUCT(('Comp.'!$D$5:$D$485=$B64)*('Comp.'!$B$5:$B$485&gt;=H$4)*('Comp.'!$B$5:$B$485&lt;=EOMONTH(H$4,0))*('Comp.'!$E$5:$E$485))</f>
        <v>0</v>
      </c>
      <c r="I64" s="289">
        <f>SUMPRODUCT(('Diário 1º PA'!$E$4:$E$2007='Analítico Cp.'!$B64)*('Diário 1º PA'!$C$4:$C$2007&gt;=I$4)*('Diário 1º PA'!$C$4:$C$2007&lt;=EOMONTH(I$4,0))*('Diário 1º PA'!$F$4:$F$2007))
+SUMPRODUCT(('Diário 2º PA'!$E$4:$E$1978='Analítico Cp.'!$B64)*('Diário 2º PA'!$C$4:$C$1978&gt;=I$4)*('Diário 2º PA'!$C$4:$C$1978&lt;=EOMONTH(I$4,0))*('Diário 2º PA'!$F$4:$F$1978))
+SUMPRODUCT(('Diário 3º PA'!$E$4:$E$1994='Analítico Cp.'!$B64)*('Diário 3º PA'!$C$4:$C$1994&gt;=I$4)*('Diário 3º PA'!$C$4:$C$1994&lt;=EOMONTH(I$4,0))*('Diário 3º PA'!$F$4:$F$1994))
+SUMPRODUCT(('Diário 4º PA'!$E$4:$E$2000='Analítico Cp.'!$B64)*('Diário 4º PA'!$C$4:$C$2000&gt;=I$4)*('Diário 4º PA'!$C$4:$C$2000&lt;=EOMONTH(I$4,0))*('Diário 4º PA'!$F$4:$F$2000))
+SUMPRODUCT(('Comp.'!$D$5:$D$485=$B64)*('Comp.'!$B$5:$B$485&gt;=I$4)*('Comp.'!$B$5:$B$485&lt;=EOMONTH(I$4,0))*('Comp.'!$E$5:$E$485))</f>
        <v>0</v>
      </c>
      <c r="J64" s="289">
        <f>SUMPRODUCT(('Diário 1º PA'!$E$4:$E$2007='Analítico Cp.'!$B64)*('Diário 1º PA'!$C$4:$C$2007&gt;=J$4)*('Diário 1º PA'!$C$4:$C$2007&lt;=EOMONTH(J$4,0))*('Diário 1º PA'!$F$4:$F$2007))
+SUMPRODUCT(('Diário 2º PA'!$E$4:$E$1978='Analítico Cp.'!$B64)*('Diário 2º PA'!$C$4:$C$1978&gt;=J$4)*('Diário 2º PA'!$C$4:$C$1978&lt;=EOMONTH(J$4,0))*('Diário 2º PA'!$F$4:$F$1978))
+SUMPRODUCT(('Diário 3º PA'!$E$4:$E$1994='Analítico Cp.'!$B64)*('Diário 3º PA'!$C$4:$C$1994&gt;=J$4)*('Diário 3º PA'!$C$4:$C$1994&lt;=EOMONTH(J$4,0))*('Diário 3º PA'!$F$4:$F$1994))
+SUMPRODUCT(('Diário 4º PA'!$E$4:$E$2000='Analítico Cp.'!$B64)*('Diário 4º PA'!$C$4:$C$2000&gt;=J$4)*('Diário 4º PA'!$C$4:$C$2000&lt;=EOMONTH(J$4,0))*('Diário 4º PA'!$F$4:$F$2000))
+SUMPRODUCT(('Comp.'!$D$5:$D$485=$B64)*('Comp.'!$B$5:$B$485&gt;=J$4)*('Comp.'!$B$5:$B$485&lt;=EOMONTH(J$4,0))*('Comp.'!$E$5:$E$485))</f>
        <v>0</v>
      </c>
      <c r="K64" s="289">
        <f>SUMPRODUCT(('Diário 1º PA'!$E$4:$E$2007='Analítico Cp.'!$B64)*('Diário 1º PA'!$C$4:$C$2007&gt;=K$4)*('Diário 1º PA'!$C$4:$C$2007&lt;=EOMONTH(K$4,0))*('Diário 1º PA'!$F$4:$F$2007))
+SUMPRODUCT(('Diário 2º PA'!$E$4:$E$1978='Analítico Cp.'!$B64)*('Diário 2º PA'!$C$4:$C$1978&gt;=K$4)*('Diário 2º PA'!$C$4:$C$1978&lt;=EOMONTH(K$4,0))*('Diário 2º PA'!$F$4:$F$1978))
+SUMPRODUCT(('Diário 3º PA'!$E$4:$E$1994='Analítico Cp.'!$B64)*('Diário 3º PA'!$C$4:$C$1994&gt;=K$4)*('Diário 3º PA'!$C$4:$C$1994&lt;=EOMONTH(K$4,0))*('Diário 3º PA'!$F$4:$F$1994))
+SUMPRODUCT(('Diário 4º PA'!$E$4:$E$2000='Analítico Cp.'!$B64)*('Diário 4º PA'!$C$4:$C$2000&gt;=K$4)*('Diário 4º PA'!$C$4:$C$2000&lt;=EOMONTH(K$4,0))*('Diário 4º PA'!$F$4:$F$2000))
+SUMPRODUCT(('Comp.'!$D$5:$D$485=$B64)*('Comp.'!$B$5:$B$485&gt;=K$4)*('Comp.'!$B$5:$B$485&lt;=EOMONTH(K$4,0))*('Comp.'!$E$5:$E$485))</f>
        <v>0</v>
      </c>
      <c r="L64" s="289">
        <f>SUMPRODUCT(('Diário 1º PA'!$E$4:$E$2007='Analítico Cp.'!$B64)*('Diário 1º PA'!$C$4:$C$2007&gt;=L$4)*('Diário 1º PA'!$C$4:$C$2007&lt;=EOMONTH(L$4,0))*('Diário 1º PA'!$F$4:$F$2007))
+SUMPRODUCT(('Diário 2º PA'!$E$4:$E$1978='Analítico Cp.'!$B64)*('Diário 2º PA'!$C$4:$C$1978&gt;=L$4)*('Diário 2º PA'!$C$4:$C$1978&lt;=EOMONTH(L$4,0))*('Diário 2º PA'!$F$4:$F$1978))
+SUMPRODUCT(('Diário 3º PA'!$E$4:$E$1994='Analítico Cp.'!$B64)*('Diário 3º PA'!$C$4:$C$1994&gt;=L$4)*('Diário 3º PA'!$C$4:$C$1994&lt;=EOMONTH(L$4,0))*('Diário 3º PA'!$F$4:$F$1994))
+SUMPRODUCT(('Diário 4º PA'!$E$4:$E$2000='Analítico Cp.'!$B64)*('Diário 4º PA'!$C$4:$C$2000&gt;=L$4)*('Diário 4º PA'!$C$4:$C$2000&lt;=EOMONTH(L$4,0))*('Diário 4º PA'!$F$4:$F$2000))
+SUMPRODUCT(('Comp.'!$D$5:$D$485=$B64)*('Comp.'!$B$5:$B$485&gt;=L$4)*('Comp.'!$B$5:$B$485&lt;=EOMONTH(L$4,0))*('Comp.'!$E$5:$E$485))</f>
        <v>0</v>
      </c>
      <c r="M64" s="289">
        <f>SUMPRODUCT(('Diário 1º PA'!$E$4:$E$2007='Analítico Cp.'!$B64)*('Diário 1º PA'!$C$4:$C$2007&gt;=M$4)*('Diário 1º PA'!$C$4:$C$2007&lt;=EOMONTH(M$4,0))*('Diário 1º PA'!$F$4:$F$2007))
+SUMPRODUCT(('Diário 2º PA'!$E$4:$E$1978='Analítico Cp.'!$B64)*('Diário 2º PA'!$C$4:$C$1978&gt;=M$4)*('Diário 2º PA'!$C$4:$C$1978&lt;=EOMONTH(M$4,0))*('Diário 2º PA'!$F$4:$F$1978))
+SUMPRODUCT(('Diário 3º PA'!$E$4:$E$1994='Analítico Cp.'!$B64)*('Diário 3º PA'!$C$4:$C$1994&gt;=M$4)*('Diário 3º PA'!$C$4:$C$1994&lt;=EOMONTH(M$4,0))*('Diário 3º PA'!$F$4:$F$1994))
+SUMPRODUCT(('Diário 4º PA'!$E$4:$E$2000='Analítico Cp.'!$B64)*('Diário 4º PA'!$C$4:$C$2000&gt;=M$4)*('Diário 4º PA'!$C$4:$C$2000&lt;=EOMONTH(M$4,0))*('Diário 4º PA'!$F$4:$F$2000))
+SUMPRODUCT(('Comp.'!$D$5:$D$485=$B64)*('Comp.'!$B$5:$B$485&gt;=M$4)*('Comp.'!$B$5:$B$485&lt;=EOMONTH(M$4,0))*('Comp.'!$E$5:$E$485))</f>
        <v>0</v>
      </c>
      <c r="N64" s="289">
        <f>SUMPRODUCT(('Diário 1º PA'!$E$4:$E$2007='Analítico Cp.'!$B64)*('Diário 1º PA'!$C$4:$C$2007&gt;=N$4)*('Diário 1º PA'!$C$4:$C$2007&lt;=EOMONTH(N$4,0))*('Diário 1º PA'!$F$4:$F$2007))
+SUMPRODUCT(('Diário 2º PA'!$E$4:$E$1978='Analítico Cp.'!$B64)*('Diário 2º PA'!$C$4:$C$1978&gt;=N$4)*('Diário 2º PA'!$C$4:$C$1978&lt;=EOMONTH(N$4,0))*('Diário 2º PA'!$F$4:$F$1978))
+SUMPRODUCT(('Diário 3º PA'!$E$4:$E$1994='Analítico Cp.'!$B64)*('Diário 3º PA'!$C$4:$C$1994&gt;=N$4)*('Diário 3º PA'!$C$4:$C$1994&lt;=EOMONTH(N$4,0))*('Diário 3º PA'!$F$4:$F$1994))
+SUMPRODUCT(('Diário 4º PA'!$E$4:$E$2000='Analítico Cp.'!$B64)*('Diário 4º PA'!$C$4:$C$2000&gt;=N$4)*('Diário 4º PA'!$C$4:$C$2000&lt;=EOMONTH(N$4,0))*('Diário 4º PA'!$F$4:$F$2000))
+SUMPRODUCT(('Comp.'!$D$5:$D$485=$B64)*('Comp.'!$B$5:$B$485&gt;=N$4)*('Comp.'!$B$5:$B$485&lt;=EOMONTH(N$4,0))*('Comp.'!$E$5:$E$485))</f>
        <v>0</v>
      </c>
      <c r="O64" s="315">
        <f t="shared" si="19"/>
        <v>385.40999999999997</v>
      </c>
      <c r="P64" s="316">
        <f t="shared" si="20"/>
        <v>1.6933496210089909E-5</v>
      </c>
      <c r="Q64" s="295"/>
      <c r="R64" s="295"/>
      <c r="S64" s="295"/>
      <c r="T64" s="295"/>
      <c r="U64" s="295"/>
      <c r="V64" s="295"/>
      <c r="W64" s="295"/>
      <c r="X64" s="295"/>
      <c r="Y64" s="295"/>
      <c r="Z64" s="295"/>
    </row>
    <row r="65" spans="1:26" ht="23.25" customHeight="1" x14ac:dyDescent="0.25">
      <c r="A65" s="331" t="s">
        <v>232</v>
      </c>
      <c r="B65" s="246" t="s">
        <v>233</v>
      </c>
      <c r="C65" s="289">
        <f>SUMPRODUCT(('Diário 1º PA'!$E$4:$E$2007='Analítico Cp.'!$B65)*('Diário 1º PA'!$C$4:$C$2007&gt;=C$4)*('Diário 1º PA'!$C$4:$C$2007&lt;=EOMONTH(C$4,0))*('Diário 1º PA'!$F$4:$F$2007))
+SUMPRODUCT(('Diário 2º PA'!$E$4:$E$1978='Analítico Cp.'!$B65)*('Diário 2º PA'!$C$4:$C$1978&gt;=C$4)*('Diário 2º PA'!$C$4:$C$1978&lt;=EOMONTH(C$4,0))*('Diário 2º PA'!$F$4:$F$1978))
+SUMPRODUCT(('Diário 3º PA'!$E$4:$E$1994='Analítico Cp.'!$B65)*('Diário 3º PA'!$C$4:$C$1994&gt;=C$4)*('Diário 3º PA'!$C$4:$C$1994&lt;=EOMONTH(C$4,0))*('Diário 3º PA'!$F$4:$F$1994))
+SUMPRODUCT(('Diário 4º PA'!$E$4:$E$2000='Analítico Cp.'!$B65)*('Diário 4º PA'!$C$4:$C$2000&gt;=C$4)*('Diário 4º PA'!$C$4:$C$2000&lt;=EOMONTH(C$4,0))*('Diário 4º PA'!$F$4:$F$2000))
+SUMPRODUCT(('Comp.'!$D$5:$D$485=$B65)*('Comp.'!$B$5:$B$485&gt;=C$4)*('Comp.'!$B$5:$B$485&lt;=EOMONTH(C$4,0))*('Comp.'!$E$5:$E$485))</f>
        <v>4061.44</v>
      </c>
      <c r="D65" s="289">
        <f>SUMPRODUCT(('Diário 1º PA'!$E$4:$E$2007='Analítico Cp.'!$B65)*('Diário 1º PA'!$C$4:$C$2007&gt;=D$4)*('Diário 1º PA'!$C$4:$C$2007&lt;=EOMONTH(D$4,0))*('Diário 1º PA'!$F$4:$F$2007))
+SUMPRODUCT(('Diário 2º PA'!$E$4:$E$1978='Analítico Cp.'!$B65)*('Diário 2º PA'!$C$4:$C$1978&gt;=D$4)*('Diário 2º PA'!$C$4:$C$1978&lt;=EOMONTH(D$4,0))*('Diário 2º PA'!$F$4:$F$1978))
+SUMPRODUCT(('Diário 3º PA'!$E$4:$E$1994='Analítico Cp.'!$B65)*('Diário 3º PA'!$C$4:$C$1994&gt;=D$4)*('Diário 3º PA'!$C$4:$C$1994&lt;=EOMONTH(D$4,0))*('Diário 3º PA'!$F$4:$F$1994))
+SUMPRODUCT(('Diário 4º PA'!$E$4:$E$2000='Analítico Cp.'!$B65)*('Diário 4º PA'!$C$4:$C$2000&gt;=D$4)*('Diário 4º PA'!$C$4:$C$2000&lt;=EOMONTH(D$4,0))*('Diário 4º PA'!$F$4:$F$2000))
+SUMPRODUCT(('Comp.'!$D$5:$D$485=$B65)*('Comp.'!$B$5:$B$485&gt;=D$4)*('Comp.'!$B$5:$B$485&lt;=EOMONTH(D$4,0))*('Comp.'!$E$5:$E$485))</f>
        <v>4061.44</v>
      </c>
      <c r="E65" s="289">
        <f>SUMPRODUCT(('Diário 1º PA'!$E$4:$E$2007='Analítico Cp.'!$B65)*('Diário 1º PA'!$C$4:$C$2007&gt;=E$4)*('Diário 1º PA'!$C$4:$C$2007&lt;=EOMONTH(E$4,0))*('Diário 1º PA'!$F$4:$F$2007))
+SUMPRODUCT(('Diário 2º PA'!$E$4:$E$1978='Analítico Cp.'!$B65)*('Diário 2º PA'!$C$4:$C$1978&gt;=E$4)*('Diário 2º PA'!$C$4:$C$1978&lt;=EOMONTH(E$4,0))*('Diário 2º PA'!$F$4:$F$1978))
+SUMPRODUCT(('Diário 3º PA'!$E$4:$E$1994='Analítico Cp.'!$B65)*('Diário 3º PA'!$C$4:$C$1994&gt;=E$4)*('Diário 3º PA'!$C$4:$C$1994&lt;=EOMONTH(E$4,0))*('Diário 3º PA'!$F$4:$F$1994))
+SUMPRODUCT(('Diário 4º PA'!$E$4:$E$2000='Analítico Cp.'!$B65)*('Diário 4º PA'!$C$4:$C$2000&gt;=E$4)*('Diário 4º PA'!$C$4:$C$2000&lt;=EOMONTH(E$4,0))*('Diário 4º PA'!$F$4:$F$2000))
+SUMPRODUCT(('Comp.'!$D$5:$D$485=$B65)*('Comp.'!$B$5:$B$485&gt;=E$4)*('Comp.'!$B$5:$B$485&lt;=EOMONTH(E$4,0))*('Comp.'!$E$5:$E$485))</f>
        <v>4251.82</v>
      </c>
      <c r="F65" s="289">
        <f>SUMPRODUCT(('Diário 1º PA'!$E$4:$E$2007='Analítico Cp.'!$B65)*('Diário 1º PA'!$C$4:$C$2007&gt;=F$4)*('Diário 1º PA'!$C$4:$C$2007&lt;=EOMONTH(F$4,0))*('Diário 1º PA'!$F$4:$F$2007))
+SUMPRODUCT(('Diário 2º PA'!$E$4:$E$1978='Analítico Cp.'!$B65)*('Diário 2º PA'!$C$4:$C$1978&gt;=F$4)*('Diário 2º PA'!$C$4:$C$1978&lt;=EOMONTH(F$4,0))*('Diário 2º PA'!$F$4:$F$1978))
+SUMPRODUCT(('Diário 3º PA'!$E$4:$E$1994='Analítico Cp.'!$B65)*('Diário 3º PA'!$C$4:$C$1994&gt;=F$4)*('Diário 3º PA'!$C$4:$C$1994&lt;=EOMONTH(F$4,0))*('Diário 3º PA'!$F$4:$F$1994))
+SUMPRODUCT(('Diário 4º PA'!$E$4:$E$2000='Analítico Cp.'!$B65)*('Diário 4º PA'!$C$4:$C$2000&gt;=F$4)*('Diário 4º PA'!$C$4:$C$2000&lt;=EOMONTH(F$4,0))*('Diário 4º PA'!$F$4:$F$2000))
+SUMPRODUCT(('Comp.'!$D$5:$D$485=$B65)*('Comp.'!$B$5:$B$485&gt;=F$4)*('Comp.'!$B$5:$B$485&lt;=EOMONTH(F$4,0))*('Comp.'!$E$5:$E$485))</f>
        <v>4569.12</v>
      </c>
      <c r="G65" s="289">
        <f>SUMPRODUCT(('Diário 1º PA'!$E$4:$E$2007='Analítico Cp.'!$B65)*('Diário 1º PA'!$C$4:$C$2007&gt;=G$4)*('Diário 1º PA'!$C$4:$C$2007&lt;=EOMONTH(G$4,0))*('Diário 1º PA'!$F$4:$F$2007))
+SUMPRODUCT(('Diário 2º PA'!$E$4:$E$1978='Analítico Cp.'!$B65)*('Diário 2º PA'!$C$4:$C$1978&gt;=G$4)*('Diário 2º PA'!$C$4:$C$1978&lt;=EOMONTH(G$4,0))*('Diário 2º PA'!$F$4:$F$1978))
+SUMPRODUCT(('Diário 3º PA'!$E$4:$E$1994='Analítico Cp.'!$B65)*('Diário 3º PA'!$C$4:$C$1994&gt;=G$4)*('Diário 3º PA'!$C$4:$C$1994&lt;=EOMONTH(G$4,0))*('Diário 3º PA'!$F$4:$F$1994))
+SUMPRODUCT(('Diário 4º PA'!$E$4:$E$2000='Analítico Cp.'!$B65)*('Diário 4º PA'!$C$4:$C$2000&gt;=G$4)*('Diário 4º PA'!$C$4:$C$2000&lt;=EOMONTH(G$4,0))*('Diário 4º PA'!$F$4:$F$2000))
+SUMPRODUCT(('Comp.'!$D$5:$D$485=$B65)*('Comp.'!$B$5:$B$485&gt;=G$4)*('Comp.'!$B$5:$B$485&lt;=EOMONTH(G$4,0))*('Comp.'!$E$5:$E$485))</f>
        <v>4569.12</v>
      </c>
      <c r="H65" s="289">
        <f>SUMPRODUCT(('Diário 1º PA'!$E$4:$E$2007='Analítico Cp.'!$B65)*('Diário 1º PA'!$C$4:$C$2007&gt;=H$4)*('Diário 1º PA'!$C$4:$C$2007&lt;=EOMONTH(H$4,0))*('Diário 1º PA'!$F$4:$F$2007))
+SUMPRODUCT(('Diário 2º PA'!$E$4:$E$1978='Analítico Cp.'!$B65)*('Diário 2º PA'!$C$4:$C$1978&gt;=H$4)*('Diário 2º PA'!$C$4:$C$1978&lt;=EOMONTH(H$4,0))*('Diário 2º PA'!$F$4:$F$1978))
+SUMPRODUCT(('Diário 3º PA'!$E$4:$E$1994='Analítico Cp.'!$B65)*('Diário 3º PA'!$C$4:$C$1994&gt;=H$4)*('Diário 3º PA'!$C$4:$C$1994&lt;=EOMONTH(H$4,0))*('Diário 3º PA'!$F$4:$F$1994))
+SUMPRODUCT(('Diário 4º PA'!$E$4:$E$2000='Analítico Cp.'!$B65)*('Diário 4º PA'!$C$4:$C$2000&gt;=H$4)*('Diário 4º PA'!$C$4:$C$2000&lt;=EOMONTH(H$4,0))*('Diário 4º PA'!$F$4:$F$2000))
+SUMPRODUCT(('Comp.'!$D$5:$D$485=$B65)*('Comp.'!$B$5:$B$485&gt;=H$4)*('Comp.'!$B$5:$B$485&lt;=EOMONTH(H$4,0))*('Comp.'!$E$5:$E$485))</f>
        <v>4487.2</v>
      </c>
      <c r="I65" s="289">
        <f>SUMPRODUCT(('Diário 1º PA'!$E$4:$E$2007='Analítico Cp.'!$B65)*('Diário 1º PA'!$C$4:$C$2007&gt;=I$4)*('Diário 1º PA'!$C$4:$C$2007&lt;=EOMONTH(I$4,0))*('Diário 1º PA'!$F$4:$F$2007))
+SUMPRODUCT(('Diário 2º PA'!$E$4:$E$1978='Analítico Cp.'!$B65)*('Diário 2º PA'!$C$4:$C$1978&gt;=I$4)*('Diário 2º PA'!$C$4:$C$1978&lt;=EOMONTH(I$4,0))*('Diário 2º PA'!$F$4:$F$1978))
+SUMPRODUCT(('Diário 3º PA'!$E$4:$E$1994='Analítico Cp.'!$B65)*('Diário 3º PA'!$C$4:$C$1994&gt;=I$4)*('Diário 3º PA'!$C$4:$C$1994&lt;=EOMONTH(I$4,0))*('Diário 3º PA'!$F$4:$F$1994))
+SUMPRODUCT(('Diário 4º PA'!$E$4:$E$2000='Analítico Cp.'!$B65)*('Diário 4º PA'!$C$4:$C$2000&gt;=I$4)*('Diário 4º PA'!$C$4:$C$2000&lt;=EOMONTH(I$4,0))*('Diário 4º PA'!$F$4:$F$2000))
+SUMPRODUCT(('Comp.'!$D$5:$D$485=$B65)*('Comp.'!$B$5:$B$485&gt;=I$4)*('Comp.'!$B$5:$B$485&lt;=EOMONTH(I$4,0))*('Comp.'!$E$5:$E$485))</f>
        <v>0</v>
      </c>
      <c r="J65" s="289">
        <f>SUMPRODUCT(('Diário 1º PA'!$E$4:$E$2007='Analítico Cp.'!$B65)*('Diário 1º PA'!$C$4:$C$2007&gt;=J$4)*('Diário 1º PA'!$C$4:$C$2007&lt;=EOMONTH(J$4,0))*('Diário 1º PA'!$F$4:$F$2007))
+SUMPRODUCT(('Diário 2º PA'!$E$4:$E$1978='Analítico Cp.'!$B65)*('Diário 2º PA'!$C$4:$C$1978&gt;=J$4)*('Diário 2º PA'!$C$4:$C$1978&lt;=EOMONTH(J$4,0))*('Diário 2º PA'!$F$4:$F$1978))
+SUMPRODUCT(('Diário 3º PA'!$E$4:$E$1994='Analítico Cp.'!$B65)*('Diário 3º PA'!$C$4:$C$1994&gt;=J$4)*('Diário 3º PA'!$C$4:$C$1994&lt;=EOMONTH(J$4,0))*('Diário 3º PA'!$F$4:$F$1994))
+SUMPRODUCT(('Diário 4º PA'!$E$4:$E$2000='Analítico Cp.'!$B65)*('Diário 4º PA'!$C$4:$C$2000&gt;=J$4)*('Diário 4º PA'!$C$4:$C$2000&lt;=EOMONTH(J$4,0))*('Diário 4º PA'!$F$4:$F$2000))
+SUMPRODUCT(('Comp.'!$D$5:$D$485=$B65)*('Comp.'!$B$5:$B$485&gt;=J$4)*('Comp.'!$B$5:$B$485&lt;=EOMONTH(J$4,0))*('Comp.'!$E$5:$E$485))</f>
        <v>0</v>
      </c>
      <c r="K65" s="289">
        <f>SUMPRODUCT(('Diário 1º PA'!$E$4:$E$2007='Analítico Cp.'!$B65)*('Diário 1º PA'!$C$4:$C$2007&gt;=K$4)*('Diário 1º PA'!$C$4:$C$2007&lt;=EOMONTH(K$4,0))*('Diário 1º PA'!$F$4:$F$2007))
+SUMPRODUCT(('Diário 2º PA'!$E$4:$E$1978='Analítico Cp.'!$B65)*('Diário 2º PA'!$C$4:$C$1978&gt;=K$4)*('Diário 2º PA'!$C$4:$C$1978&lt;=EOMONTH(K$4,0))*('Diário 2º PA'!$F$4:$F$1978))
+SUMPRODUCT(('Diário 3º PA'!$E$4:$E$1994='Analítico Cp.'!$B65)*('Diário 3º PA'!$C$4:$C$1994&gt;=K$4)*('Diário 3º PA'!$C$4:$C$1994&lt;=EOMONTH(K$4,0))*('Diário 3º PA'!$F$4:$F$1994))
+SUMPRODUCT(('Diário 4º PA'!$E$4:$E$2000='Analítico Cp.'!$B65)*('Diário 4º PA'!$C$4:$C$2000&gt;=K$4)*('Diário 4º PA'!$C$4:$C$2000&lt;=EOMONTH(K$4,0))*('Diário 4º PA'!$F$4:$F$2000))
+SUMPRODUCT(('Comp.'!$D$5:$D$485=$B65)*('Comp.'!$B$5:$B$485&gt;=K$4)*('Comp.'!$B$5:$B$485&lt;=EOMONTH(K$4,0))*('Comp.'!$E$5:$E$485))</f>
        <v>0</v>
      </c>
      <c r="L65" s="289">
        <f>SUMPRODUCT(('Diário 1º PA'!$E$4:$E$2007='Analítico Cp.'!$B65)*('Diário 1º PA'!$C$4:$C$2007&gt;=L$4)*('Diário 1º PA'!$C$4:$C$2007&lt;=EOMONTH(L$4,0))*('Diário 1º PA'!$F$4:$F$2007))
+SUMPRODUCT(('Diário 2º PA'!$E$4:$E$1978='Analítico Cp.'!$B65)*('Diário 2º PA'!$C$4:$C$1978&gt;=L$4)*('Diário 2º PA'!$C$4:$C$1978&lt;=EOMONTH(L$4,0))*('Diário 2º PA'!$F$4:$F$1978))
+SUMPRODUCT(('Diário 3º PA'!$E$4:$E$1994='Analítico Cp.'!$B65)*('Diário 3º PA'!$C$4:$C$1994&gt;=L$4)*('Diário 3º PA'!$C$4:$C$1994&lt;=EOMONTH(L$4,0))*('Diário 3º PA'!$F$4:$F$1994))
+SUMPRODUCT(('Diário 4º PA'!$E$4:$E$2000='Analítico Cp.'!$B65)*('Diário 4º PA'!$C$4:$C$2000&gt;=L$4)*('Diário 4º PA'!$C$4:$C$2000&lt;=EOMONTH(L$4,0))*('Diário 4º PA'!$F$4:$F$2000))
+SUMPRODUCT(('Comp.'!$D$5:$D$485=$B65)*('Comp.'!$B$5:$B$485&gt;=L$4)*('Comp.'!$B$5:$B$485&lt;=EOMONTH(L$4,0))*('Comp.'!$E$5:$E$485))</f>
        <v>0</v>
      </c>
      <c r="M65" s="289">
        <f>SUMPRODUCT(('Diário 1º PA'!$E$4:$E$2007='Analítico Cp.'!$B65)*('Diário 1º PA'!$C$4:$C$2007&gt;=M$4)*('Diário 1º PA'!$C$4:$C$2007&lt;=EOMONTH(M$4,0))*('Diário 1º PA'!$F$4:$F$2007))
+SUMPRODUCT(('Diário 2º PA'!$E$4:$E$1978='Analítico Cp.'!$B65)*('Diário 2º PA'!$C$4:$C$1978&gt;=M$4)*('Diário 2º PA'!$C$4:$C$1978&lt;=EOMONTH(M$4,0))*('Diário 2º PA'!$F$4:$F$1978))
+SUMPRODUCT(('Diário 3º PA'!$E$4:$E$1994='Analítico Cp.'!$B65)*('Diário 3º PA'!$C$4:$C$1994&gt;=M$4)*('Diário 3º PA'!$C$4:$C$1994&lt;=EOMONTH(M$4,0))*('Diário 3º PA'!$F$4:$F$1994))
+SUMPRODUCT(('Diário 4º PA'!$E$4:$E$2000='Analítico Cp.'!$B65)*('Diário 4º PA'!$C$4:$C$2000&gt;=M$4)*('Diário 4º PA'!$C$4:$C$2000&lt;=EOMONTH(M$4,0))*('Diário 4º PA'!$F$4:$F$2000))
+SUMPRODUCT(('Comp.'!$D$5:$D$485=$B65)*('Comp.'!$B$5:$B$485&gt;=M$4)*('Comp.'!$B$5:$B$485&lt;=EOMONTH(M$4,0))*('Comp.'!$E$5:$E$485))</f>
        <v>0</v>
      </c>
      <c r="N65" s="289">
        <f>SUMPRODUCT(('Diário 1º PA'!$E$4:$E$2007='Analítico Cp.'!$B65)*('Diário 1º PA'!$C$4:$C$2007&gt;=N$4)*('Diário 1º PA'!$C$4:$C$2007&lt;=EOMONTH(N$4,0))*('Diário 1º PA'!$F$4:$F$2007))
+SUMPRODUCT(('Diário 2º PA'!$E$4:$E$1978='Analítico Cp.'!$B65)*('Diário 2º PA'!$C$4:$C$1978&gt;=N$4)*('Diário 2º PA'!$C$4:$C$1978&lt;=EOMONTH(N$4,0))*('Diário 2º PA'!$F$4:$F$1978))
+SUMPRODUCT(('Diário 3º PA'!$E$4:$E$1994='Analítico Cp.'!$B65)*('Diário 3º PA'!$C$4:$C$1994&gt;=N$4)*('Diário 3º PA'!$C$4:$C$1994&lt;=EOMONTH(N$4,0))*('Diário 3º PA'!$F$4:$F$1994))
+SUMPRODUCT(('Diário 4º PA'!$E$4:$E$2000='Analítico Cp.'!$B65)*('Diário 4º PA'!$C$4:$C$2000&gt;=N$4)*('Diário 4º PA'!$C$4:$C$2000&lt;=EOMONTH(N$4,0))*('Diário 4º PA'!$F$4:$F$2000))
+SUMPRODUCT(('Comp.'!$D$5:$D$485=$B65)*('Comp.'!$B$5:$B$485&gt;=N$4)*('Comp.'!$B$5:$B$485&lt;=EOMONTH(N$4,0))*('Comp.'!$E$5:$E$485))</f>
        <v>0</v>
      </c>
      <c r="O65" s="315">
        <f t="shared" si="19"/>
        <v>26000.14</v>
      </c>
      <c r="P65" s="316">
        <f t="shared" si="20"/>
        <v>1.1423504116442414E-3</v>
      </c>
      <c r="Q65" s="295"/>
      <c r="R65" s="295"/>
      <c r="S65" s="295"/>
      <c r="T65" s="295"/>
      <c r="U65" s="295"/>
      <c r="V65" s="295"/>
      <c r="W65" s="295"/>
      <c r="X65" s="295"/>
      <c r="Y65" s="295"/>
      <c r="Z65" s="295"/>
    </row>
    <row r="66" spans="1:26" ht="23.25" customHeight="1" x14ac:dyDescent="0.25">
      <c r="A66" s="331" t="s">
        <v>234</v>
      </c>
      <c r="B66" s="246" t="s">
        <v>235</v>
      </c>
      <c r="C66" s="289">
        <f>SUMPRODUCT(('Diário 1º PA'!$E$4:$E$2007='Analítico Cp.'!$B66)*('Diário 1º PA'!$C$4:$C$2007&gt;=C$4)*('Diário 1º PA'!$C$4:$C$2007&lt;=EOMONTH(C$4,0))*('Diário 1º PA'!$F$4:$F$2007))
+SUMPRODUCT(('Diário 2º PA'!$E$4:$E$1978='Analítico Cp.'!$B66)*('Diário 2º PA'!$C$4:$C$1978&gt;=C$4)*('Diário 2º PA'!$C$4:$C$1978&lt;=EOMONTH(C$4,0))*('Diário 2º PA'!$F$4:$F$1978))
+SUMPRODUCT(('Diário 3º PA'!$E$4:$E$1994='Analítico Cp.'!$B66)*('Diário 3º PA'!$C$4:$C$1994&gt;=C$4)*('Diário 3º PA'!$C$4:$C$1994&lt;=EOMONTH(C$4,0))*('Diário 3º PA'!$F$4:$F$1994))
+SUMPRODUCT(('Diário 4º PA'!$E$4:$E$2000='Analítico Cp.'!$B66)*('Diário 4º PA'!$C$4:$C$2000&gt;=C$4)*('Diário 4º PA'!$C$4:$C$2000&lt;=EOMONTH(C$4,0))*('Diário 4º PA'!$F$4:$F$2000))
+SUMPRODUCT(('Comp.'!$D$5:$D$485=$B66)*('Comp.'!$B$5:$B$485&gt;=C$4)*('Comp.'!$B$5:$B$485&lt;=EOMONTH(C$4,0))*('Comp.'!$E$5:$E$485))</f>
        <v>2565.2199999999998</v>
      </c>
      <c r="D66" s="289">
        <f>SUMPRODUCT(('Diário 1º PA'!$E$4:$E$2007='Analítico Cp.'!$B66)*('Diário 1º PA'!$C$4:$C$2007&gt;=D$4)*('Diário 1º PA'!$C$4:$C$2007&lt;=EOMONTH(D$4,0))*('Diário 1º PA'!$F$4:$F$2007))
+SUMPRODUCT(('Diário 2º PA'!$E$4:$E$1978='Analítico Cp.'!$B66)*('Diário 2º PA'!$C$4:$C$1978&gt;=D$4)*('Diário 2º PA'!$C$4:$C$1978&lt;=EOMONTH(D$4,0))*('Diário 2º PA'!$F$4:$F$1978))
+SUMPRODUCT(('Diário 3º PA'!$E$4:$E$1994='Analítico Cp.'!$B66)*('Diário 3º PA'!$C$4:$C$1994&gt;=D$4)*('Diário 3º PA'!$C$4:$C$1994&lt;=EOMONTH(D$4,0))*('Diário 3º PA'!$F$4:$F$1994))
+SUMPRODUCT(('Diário 4º PA'!$E$4:$E$2000='Analítico Cp.'!$B66)*('Diário 4º PA'!$C$4:$C$2000&gt;=D$4)*('Diário 4º PA'!$C$4:$C$2000&lt;=EOMONTH(D$4,0))*('Diário 4º PA'!$F$4:$F$2000))
+SUMPRODUCT(('Comp.'!$D$5:$D$485=$B66)*('Comp.'!$B$5:$B$485&gt;=D$4)*('Comp.'!$B$5:$B$485&lt;=EOMONTH(D$4,0))*('Comp.'!$E$5:$E$485))</f>
        <v>1717.49</v>
      </c>
      <c r="E66" s="289">
        <f>SUMPRODUCT(('Diário 1º PA'!$E$4:$E$2007='Analítico Cp.'!$B66)*('Diário 1º PA'!$C$4:$C$2007&gt;=E$4)*('Diário 1º PA'!$C$4:$C$2007&lt;=EOMONTH(E$4,0))*('Diário 1º PA'!$F$4:$F$2007))
+SUMPRODUCT(('Diário 2º PA'!$E$4:$E$1978='Analítico Cp.'!$B66)*('Diário 2º PA'!$C$4:$C$1978&gt;=E$4)*('Diário 2º PA'!$C$4:$C$1978&lt;=EOMONTH(E$4,0))*('Diário 2º PA'!$F$4:$F$1978))
+SUMPRODUCT(('Diário 3º PA'!$E$4:$E$1994='Analítico Cp.'!$B66)*('Diário 3º PA'!$C$4:$C$1994&gt;=E$4)*('Diário 3º PA'!$C$4:$C$1994&lt;=EOMONTH(E$4,0))*('Diário 3º PA'!$F$4:$F$1994))
+SUMPRODUCT(('Diário 4º PA'!$E$4:$E$2000='Analítico Cp.'!$B66)*('Diário 4º PA'!$C$4:$C$2000&gt;=E$4)*('Diário 4º PA'!$C$4:$C$2000&lt;=EOMONTH(E$4,0))*('Diário 4º PA'!$F$4:$F$2000))
+SUMPRODUCT(('Comp.'!$D$5:$D$485=$B66)*('Comp.'!$B$5:$B$485&gt;=E$4)*('Comp.'!$B$5:$B$485&lt;=EOMONTH(E$4,0))*('Comp.'!$E$5:$E$485))</f>
        <v>3685.96</v>
      </c>
      <c r="F66" s="289">
        <f>SUMPRODUCT(('Diário 1º PA'!$E$4:$E$2007='Analítico Cp.'!$B66)*('Diário 1º PA'!$C$4:$C$2007&gt;=F$4)*('Diário 1º PA'!$C$4:$C$2007&lt;=EOMONTH(F$4,0))*('Diário 1º PA'!$F$4:$F$2007))
+SUMPRODUCT(('Diário 2º PA'!$E$4:$E$1978='Analítico Cp.'!$B66)*('Diário 2º PA'!$C$4:$C$1978&gt;=F$4)*('Diário 2º PA'!$C$4:$C$1978&lt;=EOMONTH(F$4,0))*('Diário 2º PA'!$F$4:$F$1978))
+SUMPRODUCT(('Diário 3º PA'!$E$4:$E$1994='Analítico Cp.'!$B66)*('Diário 3º PA'!$C$4:$C$1994&gt;=F$4)*('Diário 3º PA'!$C$4:$C$1994&lt;=EOMONTH(F$4,0))*('Diário 3º PA'!$F$4:$F$1994))
+SUMPRODUCT(('Diário 4º PA'!$E$4:$E$2000='Analítico Cp.'!$B66)*('Diário 4º PA'!$C$4:$C$2000&gt;=F$4)*('Diário 4º PA'!$C$4:$C$2000&lt;=EOMONTH(F$4,0))*('Diário 4º PA'!$F$4:$F$2000))
+SUMPRODUCT(('Comp.'!$D$5:$D$485=$B66)*('Comp.'!$B$5:$B$485&gt;=F$4)*('Comp.'!$B$5:$B$485&lt;=EOMONTH(F$4,0))*('Comp.'!$E$5:$E$485))</f>
        <v>2675.9699999999993</v>
      </c>
      <c r="G66" s="289">
        <f>SUMPRODUCT(('Diário 1º PA'!$E$4:$E$2007='Analítico Cp.'!$B66)*('Diário 1º PA'!$C$4:$C$2007&gt;=G$4)*('Diário 1º PA'!$C$4:$C$2007&lt;=EOMONTH(G$4,0))*('Diário 1º PA'!$F$4:$F$2007))
+SUMPRODUCT(('Diário 2º PA'!$E$4:$E$1978='Analítico Cp.'!$B66)*('Diário 2º PA'!$C$4:$C$1978&gt;=G$4)*('Diário 2º PA'!$C$4:$C$1978&lt;=EOMONTH(G$4,0))*('Diário 2º PA'!$F$4:$F$1978))
+SUMPRODUCT(('Diário 3º PA'!$E$4:$E$1994='Analítico Cp.'!$B66)*('Diário 3º PA'!$C$4:$C$1994&gt;=G$4)*('Diário 3º PA'!$C$4:$C$1994&lt;=EOMONTH(G$4,0))*('Diário 3º PA'!$F$4:$F$1994))
+SUMPRODUCT(('Diário 4º PA'!$E$4:$E$2000='Analítico Cp.'!$B66)*('Diário 4º PA'!$C$4:$C$2000&gt;=G$4)*('Diário 4º PA'!$C$4:$C$2000&lt;=EOMONTH(G$4,0))*('Diário 4º PA'!$F$4:$F$2000))
+SUMPRODUCT(('Comp.'!$D$5:$D$485=$B66)*('Comp.'!$B$5:$B$485&gt;=G$4)*('Comp.'!$B$5:$B$485&lt;=EOMONTH(G$4,0))*('Comp.'!$E$5:$E$485))</f>
        <v>2440.5899999999992</v>
      </c>
      <c r="H66" s="289">
        <f>SUMPRODUCT(('Diário 1º PA'!$E$4:$E$2007='Analítico Cp.'!$B66)*('Diário 1º PA'!$C$4:$C$2007&gt;=H$4)*('Diário 1º PA'!$C$4:$C$2007&lt;=EOMONTH(H$4,0))*('Diário 1º PA'!$F$4:$F$2007))
+SUMPRODUCT(('Diário 2º PA'!$E$4:$E$1978='Analítico Cp.'!$B66)*('Diário 2º PA'!$C$4:$C$1978&gt;=H$4)*('Diário 2º PA'!$C$4:$C$1978&lt;=EOMONTH(H$4,0))*('Diário 2º PA'!$F$4:$F$1978))
+SUMPRODUCT(('Diário 3º PA'!$E$4:$E$1994='Analítico Cp.'!$B66)*('Diário 3º PA'!$C$4:$C$1994&gt;=H$4)*('Diário 3º PA'!$C$4:$C$1994&lt;=EOMONTH(H$4,0))*('Diário 3º PA'!$F$4:$F$1994))
+SUMPRODUCT(('Diário 4º PA'!$E$4:$E$2000='Analítico Cp.'!$B66)*('Diário 4º PA'!$C$4:$C$2000&gt;=H$4)*('Diário 4º PA'!$C$4:$C$2000&lt;=EOMONTH(H$4,0))*('Diário 4º PA'!$F$4:$F$2000))
+SUMPRODUCT(('Comp.'!$D$5:$D$485=$B66)*('Comp.'!$B$5:$B$485&gt;=H$4)*('Comp.'!$B$5:$B$485&lt;=EOMONTH(H$4,0))*('Comp.'!$E$5:$E$485))</f>
        <v>2861.8799999999997</v>
      </c>
      <c r="I66" s="289">
        <f>SUMPRODUCT(('Diário 1º PA'!$E$4:$E$2007='Analítico Cp.'!$B66)*('Diário 1º PA'!$C$4:$C$2007&gt;=I$4)*('Diário 1º PA'!$C$4:$C$2007&lt;=EOMONTH(I$4,0))*('Diário 1º PA'!$F$4:$F$2007))
+SUMPRODUCT(('Diário 2º PA'!$E$4:$E$1978='Analítico Cp.'!$B66)*('Diário 2º PA'!$C$4:$C$1978&gt;=I$4)*('Diário 2º PA'!$C$4:$C$1978&lt;=EOMONTH(I$4,0))*('Diário 2º PA'!$F$4:$F$1978))
+SUMPRODUCT(('Diário 3º PA'!$E$4:$E$1994='Analítico Cp.'!$B66)*('Diário 3º PA'!$C$4:$C$1994&gt;=I$4)*('Diário 3º PA'!$C$4:$C$1994&lt;=EOMONTH(I$4,0))*('Diário 3º PA'!$F$4:$F$1994))
+SUMPRODUCT(('Diário 4º PA'!$E$4:$E$2000='Analítico Cp.'!$B66)*('Diário 4º PA'!$C$4:$C$2000&gt;=I$4)*('Diário 4º PA'!$C$4:$C$2000&lt;=EOMONTH(I$4,0))*('Diário 4º PA'!$F$4:$F$2000))
+SUMPRODUCT(('Comp.'!$D$5:$D$485=$B66)*('Comp.'!$B$5:$B$485&gt;=I$4)*('Comp.'!$B$5:$B$485&lt;=EOMONTH(I$4,0))*('Comp.'!$E$5:$E$485))</f>
        <v>0</v>
      </c>
      <c r="J66" s="289">
        <f>SUMPRODUCT(('Diário 1º PA'!$E$4:$E$2007='Analítico Cp.'!$B66)*('Diário 1º PA'!$C$4:$C$2007&gt;=J$4)*('Diário 1º PA'!$C$4:$C$2007&lt;=EOMONTH(J$4,0))*('Diário 1º PA'!$F$4:$F$2007))
+SUMPRODUCT(('Diário 2º PA'!$E$4:$E$1978='Analítico Cp.'!$B66)*('Diário 2º PA'!$C$4:$C$1978&gt;=J$4)*('Diário 2º PA'!$C$4:$C$1978&lt;=EOMONTH(J$4,0))*('Diário 2º PA'!$F$4:$F$1978))
+SUMPRODUCT(('Diário 3º PA'!$E$4:$E$1994='Analítico Cp.'!$B66)*('Diário 3º PA'!$C$4:$C$1994&gt;=J$4)*('Diário 3º PA'!$C$4:$C$1994&lt;=EOMONTH(J$4,0))*('Diário 3º PA'!$F$4:$F$1994))
+SUMPRODUCT(('Diário 4º PA'!$E$4:$E$2000='Analítico Cp.'!$B66)*('Diário 4º PA'!$C$4:$C$2000&gt;=J$4)*('Diário 4º PA'!$C$4:$C$2000&lt;=EOMONTH(J$4,0))*('Diário 4º PA'!$F$4:$F$2000))
+SUMPRODUCT(('Comp.'!$D$5:$D$485=$B66)*('Comp.'!$B$5:$B$485&gt;=J$4)*('Comp.'!$B$5:$B$485&lt;=EOMONTH(J$4,0))*('Comp.'!$E$5:$E$485))</f>
        <v>0</v>
      </c>
      <c r="K66" s="289">
        <f>SUMPRODUCT(('Diário 1º PA'!$E$4:$E$2007='Analítico Cp.'!$B66)*('Diário 1º PA'!$C$4:$C$2007&gt;=K$4)*('Diário 1º PA'!$C$4:$C$2007&lt;=EOMONTH(K$4,0))*('Diário 1º PA'!$F$4:$F$2007))
+SUMPRODUCT(('Diário 2º PA'!$E$4:$E$1978='Analítico Cp.'!$B66)*('Diário 2º PA'!$C$4:$C$1978&gt;=K$4)*('Diário 2º PA'!$C$4:$C$1978&lt;=EOMONTH(K$4,0))*('Diário 2º PA'!$F$4:$F$1978))
+SUMPRODUCT(('Diário 3º PA'!$E$4:$E$1994='Analítico Cp.'!$B66)*('Diário 3º PA'!$C$4:$C$1994&gt;=K$4)*('Diário 3º PA'!$C$4:$C$1994&lt;=EOMONTH(K$4,0))*('Diário 3º PA'!$F$4:$F$1994))
+SUMPRODUCT(('Diário 4º PA'!$E$4:$E$2000='Analítico Cp.'!$B66)*('Diário 4º PA'!$C$4:$C$2000&gt;=K$4)*('Diário 4º PA'!$C$4:$C$2000&lt;=EOMONTH(K$4,0))*('Diário 4º PA'!$F$4:$F$2000))
+SUMPRODUCT(('Comp.'!$D$5:$D$485=$B66)*('Comp.'!$B$5:$B$485&gt;=K$4)*('Comp.'!$B$5:$B$485&lt;=EOMONTH(K$4,0))*('Comp.'!$E$5:$E$485))</f>
        <v>0</v>
      </c>
      <c r="L66" s="289">
        <f>SUMPRODUCT(('Diário 1º PA'!$E$4:$E$2007='Analítico Cp.'!$B66)*('Diário 1º PA'!$C$4:$C$2007&gt;=L$4)*('Diário 1º PA'!$C$4:$C$2007&lt;=EOMONTH(L$4,0))*('Diário 1º PA'!$F$4:$F$2007))
+SUMPRODUCT(('Diário 2º PA'!$E$4:$E$1978='Analítico Cp.'!$B66)*('Diário 2º PA'!$C$4:$C$1978&gt;=L$4)*('Diário 2º PA'!$C$4:$C$1978&lt;=EOMONTH(L$4,0))*('Diário 2º PA'!$F$4:$F$1978))
+SUMPRODUCT(('Diário 3º PA'!$E$4:$E$1994='Analítico Cp.'!$B66)*('Diário 3º PA'!$C$4:$C$1994&gt;=L$4)*('Diário 3º PA'!$C$4:$C$1994&lt;=EOMONTH(L$4,0))*('Diário 3º PA'!$F$4:$F$1994))
+SUMPRODUCT(('Diário 4º PA'!$E$4:$E$2000='Analítico Cp.'!$B66)*('Diário 4º PA'!$C$4:$C$2000&gt;=L$4)*('Diário 4º PA'!$C$4:$C$2000&lt;=EOMONTH(L$4,0))*('Diário 4º PA'!$F$4:$F$2000))
+SUMPRODUCT(('Comp.'!$D$5:$D$485=$B66)*('Comp.'!$B$5:$B$485&gt;=L$4)*('Comp.'!$B$5:$B$485&lt;=EOMONTH(L$4,0))*('Comp.'!$E$5:$E$485))</f>
        <v>0</v>
      </c>
      <c r="M66" s="289">
        <f>SUMPRODUCT(('Diário 1º PA'!$E$4:$E$2007='Analítico Cp.'!$B66)*('Diário 1º PA'!$C$4:$C$2007&gt;=M$4)*('Diário 1º PA'!$C$4:$C$2007&lt;=EOMONTH(M$4,0))*('Diário 1º PA'!$F$4:$F$2007))
+SUMPRODUCT(('Diário 2º PA'!$E$4:$E$1978='Analítico Cp.'!$B66)*('Diário 2º PA'!$C$4:$C$1978&gt;=M$4)*('Diário 2º PA'!$C$4:$C$1978&lt;=EOMONTH(M$4,0))*('Diário 2º PA'!$F$4:$F$1978))
+SUMPRODUCT(('Diário 3º PA'!$E$4:$E$1994='Analítico Cp.'!$B66)*('Diário 3º PA'!$C$4:$C$1994&gt;=M$4)*('Diário 3º PA'!$C$4:$C$1994&lt;=EOMONTH(M$4,0))*('Diário 3º PA'!$F$4:$F$1994))
+SUMPRODUCT(('Diário 4º PA'!$E$4:$E$2000='Analítico Cp.'!$B66)*('Diário 4º PA'!$C$4:$C$2000&gt;=M$4)*('Diário 4º PA'!$C$4:$C$2000&lt;=EOMONTH(M$4,0))*('Diário 4º PA'!$F$4:$F$2000))
+SUMPRODUCT(('Comp.'!$D$5:$D$485=$B66)*('Comp.'!$B$5:$B$485&gt;=M$4)*('Comp.'!$B$5:$B$485&lt;=EOMONTH(M$4,0))*('Comp.'!$E$5:$E$485))</f>
        <v>0</v>
      </c>
      <c r="N66" s="289">
        <f>SUMPRODUCT(('Diário 1º PA'!$E$4:$E$2007='Analítico Cp.'!$B66)*('Diário 1º PA'!$C$4:$C$2007&gt;=N$4)*('Diário 1º PA'!$C$4:$C$2007&lt;=EOMONTH(N$4,0))*('Diário 1º PA'!$F$4:$F$2007))
+SUMPRODUCT(('Diário 2º PA'!$E$4:$E$1978='Analítico Cp.'!$B66)*('Diário 2º PA'!$C$4:$C$1978&gt;=N$4)*('Diário 2º PA'!$C$4:$C$1978&lt;=EOMONTH(N$4,0))*('Diário 2º PA'!$F$4:$F$1978))
+SUMPRODUCT(('Diário 3º PA'!$E$4:$E$1994='Analítico Cp.'!$B66)*('Diário 3º PA'!$C$4:$C$1994&gt;=N$4)*('Diário 3º PA'!$C$4:$C$1994&lt;=EOMONTH(N$4,0))*('Diário 3º PA'!$F$4:$F$1994))
+SUMPRODUCT(('Diário 4º PA'!$E$4:$E$2000='Analítico Cp.'!$B66)*('Diário 4º PA'!$C$4:$C$2000&gt;=N$4)*('Diário 4º PA'!$C$4:$C$2000&lt;=EOMONTH(N$4,0))*('Diário 4º PA'!$F$4:$F$2000))
+SUMPRODUCT(('Comp.'!$D$5:$D$485=$B66)*('Comp.'!$B$5:$B$485&gt;=N$4)*('Comp.'!$B$5:$B$485&lt;=EOMONTH(N$4,0))*('Comp.'!$E$5:$E$485))</f>
        <v>0</v>
      </c>
      <c r="O66" s="315">
        <f t="shared" si="19"/>
        <v>15947.109999999999</v>
      </c>
      <c r="P66" s="316">
        <f t="shared" si="20"/>
        <v>7.0065729157750675E-4</v>
      </c>
      <c r="Q66" s="295"/>
      <c r="R66" s="295"/>
      <c r="S66" s="295"/>
      <c r="T66" s="295"/>
      <c r="U66" s="295"/>
      <c r="V66" s="295"/>
      <c r="W66" s="295"/>
      <c r="X66" s="295"/>
      <c r="Y66" s="295"/>
      <c r="Z66" s="295"/>
    </row>
    <row r="67" spans="1:26" ht="23.25" customHeight="1" x14ac:dyDescent="0.25">
      <c r="A67" s="331" t="s">
        <v>236</v>
      </c>
      <c r="B67" s="246" t="s">
        <v>237</v>
      </c>
      <c r="C67" s="289">
        <f>SUMPRODUCT(('Diário 1º PA'!$E$4:$E$2007='Analítico Cp.'!$B67)*('Diário 1º PA'!$C$4:$C$2007&gt;=C$4)*('Diário 1º PA'!$C$4:$C$2007&lt;=EOMONTH(C$4,0))*('Diário 1º PA'!$F$4:$F$2007))
+SUMPRODUCT(('Diário 2º PA'!$E$4:$E$1978='Analítico Cp.'!$B67)*('Diário 2º PA'!$C$4:$C$1978&gt;=C$4)*('Diário 2º PA'!$C$4:$C$1978&lt;=EOMONTH(C$4,0))*('Diário 2º PA'!$F$4:$F$1978))
+SUMPRODUCT(('Diário 3º PA'!$E$4:$E$1994='Analítico Cp.'!$B67)*('Diário 3º PA'!$C$4:$C$1994&gt;=C$4)*('Diário 3º PA'!$C$4:$C$1994&lt;=EOMONTH(C$4,0))*('Diário 3º PA'!$F$4:$F$1994))
+SUMPRODUCT(('Diário 4º PA'!$E$4:$E$2000='Analítico Cp.'!$B67)*('Diário 4º PA'!$C$4:$C$2000&gt;=C$4)*('Diário 4º PA'!$C$4:$C$2000&lt;=EOMONTH(C$4,0))*('Diário 4º PA'!$F$4:$F$2000))
+SUMPRODUCT(('Comp.'!$D$5:$D$485=$B67)*('Comp.'!$B$5:$B$485&gt;=C$4)*('Comp.'!$B$5:$B$485&lt;=EOMONTH(C$4,0))*('Comp.'!$E$5:$E$485))</f>
        <v>0</v>
      </c>
      <c r="D67" s="289">
        <f>SUMPRODUCT(('Diário 1º PA'!$E$4:$E$2007='Analítico Cp.'!$B67)*('Diário 1º PA'!$C$4:$C$2007&gt;=D$4)*('Diário 1º PA'!$C$4:$C$2007&lt;=EOMONTH(D$4,0))*('Diário 1º PA'!$F$4:$F$2007))
+SUMPRODUCT(('Diário 2º PA'!$E$4:$E$1978='Analítico Cp.'!$B67)*('Diário 2º PA'!$C$4:$C$1978&gt;=D$4)*('Diário 2º PA'!$C$4:$C$1978&lt;=EOMONTH(D$4,0))*('Diário 2º PA'!$F$4:$F$1978))
+SUMPRODUCT(('Diário 3º PA'!$E$4:$E$1994='Analítico Cp.'!$B67)*('Diário 3º PA'!$C$4:$C$1994&gt;=D$4)*('Diário 3º PA'!$C$4:$C$1994&lt;=EOMONTH(D$4,0))*('Diário 3º PA'!$F$4:$F$1994))
+SUMPRODUCT(('Diário 4º PA'!$E$4:$E$2000='Analítico Cp.'!$B67)*('Diário 4º PA'!$C$4:$C$2000&gt;=D$4)*('Diário 4º PA'!$C$4:$C$2000&lt;=EOMONTH(D$4,0))*('Diário 4º PA'!$F$4:$F$2000))
+SUMPRODUCT(('Comp.'!$D$5:$D$485=$B67)*('Comp.'!$B$5:$B$485&gt;=D$4)*('Comp.'!$B$5:$B$485&lt;=EOMONTH(D$4,0))*('Comp.'!$E$5:$E$485))</f>
        <v>0</v>
      </c>
      <c r="E67" s="289">
        <f>SUMPRODUCT(('Diário 1º PA'!$E$4:$E$2007='Analítico Cp.'!$B67)*('Diário 1º PA'!$C$4:$C$2007&gt;=E$4)*('Diário 1º PA'!$C$4:$C$2007&lt;=EOMONTH(E$4,0))*('Diário 1º PA'!$F$4:$F$2007))
+SUMPRODUCT(('Diário 2º PA'!$E$4:$E$1978='Analítico Cp.'!$B67)*('Diário 2º PA'!$C$4:$C$1978&gt;=E$4)*('Diário 2º PA'!$C$4:$C$1978&lt;=EOMONTH(E$4,0))*('Diário 2º PA'!$F$4:$F$1978))
+SUMPRODUCT(('Diário 3º PA'!$E$4:$E$1994='Analítico Cp.'!$B67)*('Diário 3º PA'!$C$4:$C$1994&gt;=E$4)*('Diário 3º PA'!$C$4:$C$1994&lt;=EOMONTH(E$4,0))*('Diário 3º PA'!$F$4:$F$1994))
+SUMPRODUCT(('Diário 4º PA'!$E$4:$E$2000='Analítico Cp.'!$B67)*('Diário 4º PA'!$C$4:$C$2000&gt;=E$4)*('Diário 4º PA'!$C$4:$C$2000&lt;=EOMONTH(E$4,0))*('Diário 4º PA'!$F$4:$F$2000))
+SUMPRODUCT(('Comp.'!$D$5:$D$485=$B67)*('Comp.'!$B$5:$B$485&gt;=E$4)*('Comp.'!$B$5:$B$485&lt;=EOMONTH(E$4,0))*('Comp.'!$E$5:$E$485))</f>
        <v>0</v>
      </c>
      <c r="F67" s="289">
        <f>SUMPRODUCT(('Diário 1º PA'!$E$4:$E$2007='Analítico Cp.'!$B67)*('Diário 1º PA'!$C$4:$C$2007&gt;=F$4)*('Diário 1º PA'!$C$4:$C$2007&lt;=EOMONTH(F$4,0))*('Diário 1º PA'!$F$4:$F$2007))
+SUMPRODUCT(('Diário 2º PA'!$E$4:$E$1978='Analítico Cp.'!$B67)*('Diário 2º PA'!$C$4:$C$1978&gt;=F$4)*('Diário 2º PA'!$C$4:$C$1978&lt;=EOMONTH(F$4,0))*('Diário 2º PA'!$F$4:$F$1978))
+SUMPRODUCT(('Diário 3º PA'!$E$4:$E$1994='Analítico Cp.'!$B67)*('Diário 3º PA'!$C$4:$C$1994&gt;=F$4)*('Diário 3º PA'!$C$4:$C$1994&lt;=EOMONTH(F$4,0))*('Diário 3º PA'!$F$4:$F$1994))
+SUMPRODUCT(('Diário 4º PA'!$E$4:$E$2000='Analítico Cp.'!$B67)*('Diário 4º PA'!$C$4:$C$2000&gt;=F$4)*('Diário 4º PA'!$C$4:$C$2000&lt;=EOMONTH(F$4,0))*('Diário 4º PA'!$F$4:$F$2000))
+SUMPRODUCT(('Comp.'!$D$5:$D$485=$B67)*('Comp.'!$B$5:$B$485&gt;=F$4)*('Comp.'!$B$5:$B$485&lt;=EOMONTH(F$4,0))*('Comp.'!$E$5:$E$485))</f>
        <v>0</v>
      </c>
      <c r="G67" s="289">
        <f>SUMPRODUCT(('Diário 1º PA'!$E$4:$E$2007='Analítico Cp.'!$B67)*('Diário 1º PA'!$C$4:$C$2007&gt;=G$4)*('Diário 1º PA'!$C$4:$C$2007&lt;=EOMONTH(G$4,0))*('Diário 1º PA'!$F$4:$F$2007))
+SUMPRODUCT(('Diário 2º PA'!$E$4:$E$1978='Analítico Cp.'!$B67)*('Diário 2º PA'!$C$4:$C$1978&gt;=G$4)*('Diário 2º PA'!$C$4:$C$1978&lt;=EOMONTH(G$4,0))*('Diário 2º PA'!$F$4:$F$1978))
+SUMPRODUCT(('Diário 3º PA'!$E$4:$E$1994='Analítico Cp.'!$B67)*('Diário 3º PA'!$C$4:$C$1994&gt;=G$4)*('Diário 3º PA'!$C$4:$C$1994&lt;=EOMONTH(G$4,0))*('Diário 3º PA'!$F$4:$F$1994))
+SUMPRODUCT(('Diário 4º PA'!$E$4:$E$2000='Analítico Cp.'!$B67)*('Diário 4º PA'!$C$4:$C$2000&gt;=G$4)*('Diário 4º PA'!$C$4:$C$2000&lt;=EOMONTH(G$4,0))*('Diário 4º PA'!$F$4:$F$2000))
+SUMPRODUCT(('Comp.'!$D$5:$D$485=$B67)*('Comp.'!$B$5:$B$485&gt;=G$4)*('Comp.'!$B$5:$B$485&lt;=EOMONTH(G$4,0))*('Comp.'!$E$5:$E$485))</f>
        <v>0</v>
      </c>
      <c r="H67" s="289">
        <f>SUMPRODUCT(('Diário 1º PA'!$E$4:$E$2007='Analítico Cp.'!$B67)*('Diário 1º PA'!$C$4:$C$2007&gt;=H$4)*('Diário 1º PA'!$C$4:$C$2007&lt;=EOMONTH(H$4,0))*('Diário 1º PA'!$F$4:$F$2007))
+SUMPRODUCT(('Diário 2º PA'!$E$4:$E$1978='Analítico Cp.'!$B67)*('Diário 2º PA'!$C$4:$C$1978&gt;=H$4)*('Diário 2º PA'!$C$4:$C$1978&lt;=EOMONTH(H$4,0))*('Diário 2º PA'!$F$4:$F$1978))
+SUMPRODUCT(('Diário 3º PA'!$E$4:$E$1994='Analítico Cp.'!$B67)*('Diário 3º PA'!$C$4:$C$1994&gt;=H$4)*('Diário 3º PA'!$C$4:$C$1994&lt;=EOMONTH(H$4,0))*('Diário 3º PA'!$F$4:$F$1994))
+SUMPRODUCT(('Diário 4º PA'!$E$4:$E$2000='Analítico Cp.'!$B67)*('Diário 4º PA'!$C$4:$C$2000&gt;=H$4)*('Diário 4º PA'!$C$4:$C$2000&lt;=EOMONTH(H$4,0))*('Diário 4º PA'!$F$4:$F$2000))
+SUMPRODUCT(('Comp.'!$D$5:$D$485=$B67)*('Comp.'!$B$5:$B$485&gt;=H$4)*('Comp.'!$B$5:$B$485&lt;=EOMONTH(H$4,0))*('Comp.'!$E$5:$E$485))</f>
        <v>0</v>
      </c>
      <c r="I67" s="289">
        <f>SUMPRODUCT(('Diário 1º PA'!$E$4:$E$2007='Analítico Cp.'!$B67)*('Diário 1º PA'!$C$4:$C$2007&gt;=I$4)*('Diário 1º PA'!$C$4:$C$2007&lt;=EOMONTH(I$4,0))*('Diário 1º PA'!$F$4:$F$2007))
+SUMPRODUCT(('Diário 2º PA'!$E$4:$E$1978='Analítico Cp.'!$B67)*('Diário 2º PA'!$C$4:$C$1978&gt;=I$4)*('Diário 2º PA'!$C$4:$C$1978&lt;=EOMONTH(I$4,0))*('Diário 2º PA'!$F$4:$F$1978))
+SUMPRODUCT(('Diário 3º PA'!$E$4:$E$1994='Analítico Cp.'!$B67)*('Diário 3º PA'!$C$4:$C$1994&gt;=I$4)*('Diário 3º PA'!$C$4:$C$1994&lt;=EOMONTH(I$4,0))*('Diário 3º PA'!$F$4:$F$1994))
+SUMPRODUCT(('Diário 4º PA'!$E$4:$E$2000='Analítico Cp.'!$B67)*('Diário 4º PA'!$C$4:$C$2000&gt;=I$4)*('Diário 4º PA'!$C$4:$C$2000&lt;=EOMONTH(I$4,0))*('Diário 4º PA'!$F$4:$F$2000))
+SUMPRODUCT(('Comp.'!$D$5:$D$485=$B67)*('Comp.'!$B$5:$B$485&gt;=I$4)*('Comp.'!$B$5:$B$485&lt;=EOMONTH(I$4,0))*('Comp.'!$E$5:$E$485))</f>
        <v>0</v>
      </c>
      <c r="J67" s="289">
        <f>SUMPRODUCT(('Diário 1º PA'!$E$4:$E$2007='Analítico Cp.'!$B67)*('Diário 1º PA'!$C$4:$C$2007&gt;=J$4)*('Diário 1º PA'!$C$4:$C$2007&lt;=EOMONTH(J$4,0))*('Diário 1º PA'!$F$4:$F$2007))
+SUMPRODUCT(('Diário 2º PA'!$E$4:$E$1978='Analítico Cp.'!$B67)*('Diário 2º PA'!$C$4:$C$1978&gt;=J$4)*('Diário 2º PA'!$C$4:$C$1978&lt;=EOMONTH(J$4,0))*('Diário 2º PA'!$F$4:$F$1978))
+SUMPRODUCT(('Diário 3º PA'!$E$4:$E$1994='Analítico Cp.'!$B67)*('Diário 3º PA'!$C$4:$C$1994&gt;=J$4)*('Diário 3º PA'!$C$4:$C$1994&lt;=EOMONTH(J$4,0))*('Diário 3º PA'!$F$4:$F$1994))
+SUMPRODUCT(('Diário 4º PA'!$E$4:$E$2000='Analítico Cp.'!$B67)*('Diário 4º PA'!$C$4:$C$2000&gt;=J$4)*('Diário 4º PA'!$C$4:$C$2000&lt;=EOMONTH(J$4,0))*('Diário 4º PA'!$F$4:$F$2000))
+SUMPRODUCT(('Comp.'!$D$5:$D$485=$B67)*('Comp.'!$B$5:$B$485&gt;=J$4)*('Comp.'!$B$5:$B$485&lt;=EOMONTH(J$4,0))*('Comp.'!$E$5:$E$485))</f>
        <v>0</v>
      </c>
      <c r="K67" s="289">
        <f>SUMPRODUCT(('Diário 1º PA'!$E$4:$E$2007='Analítico Cp.'!$B67)*('Diário 1º PA'!$C$4:$C$2007&gt;=K$4)*('Diário 1º PA'!$C$4:$C$2007&lt;=EOMONTH(K$4,0))*('Diário 1º PA'!$F$4:$F$2007))
+SUMPRODUCT(('Diário 2º PA'!$E$4:$E$1978='Analítico Cp.'!$B67)*('Diário 2º PA'!$C$4:$C$1978&gt;=K$4)*('Diário 2º PA'!$C$4:$C$1978&lt;=EOMONTH(K$4,0))*('Diário 2º PA'!$F$4:$F$1978))
+SUMPRODUCT(('Diário 3º PA'!$E$4:$E$1994='Analítico Cp.'!$B67)*('Diário 3º PA'!$C$4:$C$1994&gt;=K$4)*('Diário 3º PA'!$C$4:$C$1994&lt;=EOMONTH(K$4,0))*('Diário 3º PA'!$F$4:$F$1994))
+SUMPRODUCT(('Diário 4º PA'!$E$4:$E$2000='Analítico Cp.'!$B67)*('Diário 4º PA'!$C$4:$C$2000&gt;=K$4)*('Diário 4º PA'!$C$4:$C$2000&lt;=EOMONTH(K$4,0))*('Diário 4º PA'!$F$4:$F$2000))
+SUMPRODUCT(('Comp.'!$D$5:$D$485=$B67)*('Comp.'!$B$5:$B$485&gt;=K$4)*('Comp.'!$B$5:$B$485&lt;=EOMONTH(K$4,0))*('Comp.'!$E$5:$E$485))</f>
        <v>0</v>
      </c>
      <c r="L67" s="289">
        <f>SUMPRODUCT(('Diário 1º PA'!$E$4:$E$2007='Analítico Cp.'!$B67)*('Diário 1º PA'!$C$4:$C$2007&gt;=L$4)*('Diário 1º PA'!$C$4:$C$2007&lt;=EOMONTH(L$4,0))*('Diário 1º PA'!$F$4:$F$2007))
+SUMPRODUCT(('Diário 2º PA'!$E$4:$E$1978='Analítico Cp.'!$B67)*('Diário 2º PA'!$C$4:$C$1978&gt;=L$4)*('Diário 2º PA'!$C$4:$C$1978&lt;=EOMONTH(L$4,0))*('Diário 2º PA'!$F$4:$F$1978))
+SUMPRODUCT(('Diário 3º PA'!$E$4:$E$1994='Analítico Cp.'!$B67)*('Diário 3º PA'!$C$4:$C$1994&gt;=L$4)*('Diário 3º PA'!$C$4:$C$1994&lt;=EOMONTH(L$4,0))*('Diário 3º PA'!$F$4:$F$1994))
+SUMPRODUCT(('Diário 4º PA'!$E$4:$E$2000='Analítico Cp.'!$B67)*('Diário 4º PA'!$C$4:$C$2000&gt;=L$4)*('Diário 4º PA'!$C$4:$C$2000&lt;=EOMONTH(L$4,0))*('Diário 4º PA'!$F$4:$F$2000))
+SUMPRODUCT(('Comp.'!$D$5:$D$485=$B67)*('Comp.'!$B$5:$B$485&gt;=L$4)*('Comp.'!$B$5:$B$485&lt;=EOMONTH(L$4,0))*('Comp.'!$E$5:$E$485))</f>
        <v>0</v>
      </c>
      <c r="M67" s="289">
        <f>SUMPRODUCT(('Diário 1º PA'!$E$4:$E$2007='Analítico Cp.'!$B67)*('Diário 1º PA'!$C$4:$C$2007&gt;=M$4)*('Diário 1º PA'!$C$4:$C$2007&lt;=EOMONTH(M$4,0))*('Diário 1º PA'!$F$4:$F$2007))
+SUMPRODUCT(('Diário 2º PA'!$E$4:$E$1978='Analítico Cp.'!$B67)*('Diário 2º PA'!$C$4:$C$1978&gt;=M$4)*('Diário 2º PA'!$C$4:$C$1978&lt;=EOMONTH(M$4,0))*('Diário 2º PA'!$F$4:$F$1978))
+SUMPRODUCT(('Diário 3º PA'!$E$4:$E$1994='Analítico Cp.'!$B67)*('Diário 3º PA'!$C$4:$C$1994&gt;=M$4)*('Diário 3º PA'!$C$4:$C$1994&lt;=EOMONTH(M$4,0))*('Diário 3º PA'!$F$4:$F$1994))
+SUMPRODUCT(('Diário 4º PA'!$E$4:$E$2000='Analítico Cp.'!$B67)*('Diário 4º PA'!$C$4:$C$2000&gt;=M$4)*('Diário 4º PA'!$C$4:$C$2000&lt;=EOMONTH(M$4,0))*('Diário 4º PA'!$F$4:$F$2000))
+SUMPRODUCT(('Comp.'!$D$5:$D$485=$B67)*('Comp.'!$B$5:$B$485&gt;=M$4)*('Comp.'!$B$5:$B$485&lt;=EOMONTH(M$4,0))*('Comp.'!$E$5:$E$485))</f>
        <v>0</v>
      </c>
      <c r="N67" s="289">
        <f>SUMPRODUCT(('Diário 1º PA'!$E$4:$E$2007='Analítico Cp.'!$B67)*('Diário 1º PA'!$C$4:$C$2007&gt;=N$4)*('Diário 1º PA'!$C$4:$C$2007&lt;=EOMONTH(N$4,0))*('Diário 1º PA'!$F$4:$F$2007))
+SUMPRODUCT(('Diário 2º PA'!$E$4:$E$1978='Analítico Cp.'!$B67)*('Diário 2º PA'!$C$4:$C$1978&gt;=N$4)*('Diário 2º PA'!$C$4:$C$1978&lt;=EOMONTH(N$4,0))*('Diário 2º PA'!$F$4:$F$1978))
+SUMPRODUCT(('Diário 3º PA'!$E$4:$E$1994='Analítico Cp.'!$B67)*('Diário 3º PA'!$C$4:$C$1994&gt;=N$4)*('Diário 3º PA'!$C$4:$C$1994&lt;=EOMONTH(N$4,0))*('Diário 3º PA'!$F$4:$F$1994))
+SUMPRODUCT(('Diário 4º PA'!$E$4:$E$2000='Analítico Cp.'!$B67)*('Diário 4º PA'!$C$4:$C$2000&gt;=N$4)*('Diário 4º PA'!$C$4:$C$2000&lt;=EOMONTH(N$4,0))*('Diário 4º PA'!$F$4:$F$2000))
+SUMPRODUCT(('Comp.'!$D$5:$D$485=$B67)*('Comp.'!$B$5:$B$485&gt;=N$4)*('Comp.'!$B$5:$B$485&lt;=EOMONTH(N$4,0))*('Comp.'!$E$5:$E$485))</f>
        <v>0</v>
      </c>
      <c r="O67" s="315">
        <f t="shared" si="19"/>
        <v>0</v>
      </c>
      <c r="P67" s="316">
        <f t="shared" si="20"/>
        <v>0</v>
      </c>
      <c r="Q67" s="295"/>
      <c r="R67" s="295"/>
      <c r="S67" s="295"/>
      <c r="T67" s="295"/>
      <c r="U67" s="295"/>
      <c r="V67" s="295"/>
      <c r="W67" s="295"/>
      <c r="X67" s="295"/>
      <c r="Y67" s="295"/>
      <c r="Z67" s="295"/>
    </row>
    <row r="68" spans="1:26" ht="23.25" customHeight="1" x14ac:dyDescent="0.25">
      <c r="A68" s="331" t="s">
        <v>238</v>
      </c>
      <c r="B68" s="246" t="s">
        <v>239</v>
      </c>
      <c r="C68" s="289">
        <f>SUMPRODUCT(('Diário 1º PA'!$E$4:$E$2007='Analítico Cp.'!$B68)*('Diário 1º PA'!$C$4:$C$2007&gt;=C$4)*('Diário 1º PA'!$C$4:$C$2007&lt;=EOMONTH(C$4,0))*('Diário 1º PA'!$F$4:$F$2007))
+SUMPRODUCT(('Diário 2º PA'!$E$4:$E$1978='Analítico Cp.'!$B68)*('Diário 2º PA'!$C$4:$C$1978&gt;=C$4)*('Diário 2º PA'!$C$4:$C$1978&lt;=EOMONTH(C$4,0))*('Diário 2º PA'!$F$4:$F$1978))
+SUMPRODUCT(('Diário 3º PA'!$E$4:$E$1994='Analítico Cp.'!$B68)*('Diário 3º PA'!$C$4:$C$1994&gt;=C$4)*('Diário 3º PA'!$C$4:$C$1994&lt;=EOMONTH(C$4,0))*('Diário 3º PA'!$F$4:$F$1994))
+SUMPRODUCT(('Diário 4º PA'!$E$4:$E$2000='Analítico Cp.'!$B68)*('Diário 4º PA'!$C$4:$C$2000&gt;=C$4)*('Diário 4º PA'!$C$4:$C$2000&lt;=EOMONTH(C$4,0))*('Diário 4º PA'!$F$4:$F$2000))
+SUMPRODUCT(('Comp.'!$D$5:$D$485=$B68)*('Comp.'!$B$5:$B$485&gt;=C$4)*('Comp.'!$B$5:$B$485&lt;=EOMONTH(C$4,0))*('Comp.'!$E$5:$E$485))</f>
        <v>10568</v>
      </c>
      <c r="D68" s="289">
        <f>SUMPRODUCT(('Diário 1º PA'!$E$4:$E$2007='Analítico Cp.'!$B68)*('Diário 1º PA'!$C$4:$C$2007&gt;=D$4)*('Diário 1º PA'!$C$4:$C$2007&lt;=EOMONTH(D$4,0))*('Diário 1º PA'!$F$4:$F$2007))
+SUMPRODUCT(('Diário 2º PA'!$E$4:$E$1978='Analítico Cp.'!$B68)*('Diário 2º PA'!$C$4:$C$1978&gt;=D$4)*('Diário 2º PA'!$C$4:$C$1978&lt;=EOMONTH(D$4,0))*('Diário 2º PA'!$F$4:$F$1978))
+SUMPRODUCT(('Diário 3º PA'!$E$4:$E$1994='Analítico Cp.'!$B68)*('Diário 3º PA'!$C$4:$C$1994&gt;=D$4)*('Diário 3º PA'!$C$4:$C$1994&lt;=EOMONTH(D$4,0))*('Diário 3º PA'!$F$4:$F$1994))
+SUMPRODUCT(('Diário 4º PA'!$E$4:$E$2000='Analítico Cp.'!$B68)*('Diário 4º PA'!$C$4:$C$2000&gt;=D$4)*('Diário 4º PA'!$C$4:$C$2000&lt;=EOMONTH(D$4,0))*('Diário 4º PA'!$F$4:$F$2000))
+SUMPRODUCT(('Comp.'!$D$5:$D$485=$B68)*('Comp.'!$B$5:$B$485&gt;=D$4)*('Comp.'!$B$5:$B$485&lt;=EOMONTH(D$4,0))*('Comp.'!$E$5:$E$485))</f>
        <v>11096</v>
      </c>
      <c r="E68" s="289">
        <f>SUMPRODUCT(('Diário 1º PA'!$E$4:$E$2007='Analítico Cp.'!$B68)*('Diário 1º PA'!$C$4:$C$2007&gt;=E$4)*('Diário 1º PA'!$C$4:$C$2007&lt;=EOMONTH(E$4,0))*('Diário 1º PA'!$F$4:$F$2007))
+SUMPRODUCT(('Diário 2º PA'!$E$4:$E$1978='Analítico Cp.'!$B68)*('Diário 2º PA'!$C$4:$C$1978&gt;=E$4)*('Diário 2º PA'!$C$4:$C$1978&lt;=EOMONTH(E$4,0))*('Diário 2º PA'!$F$4:$F$1978))
+SUMPRODUCT(('Diário 3º PA'!$E$4:$E$1994='Analítico Cp.'!$B68)*('Diário 3º PA'!$C$4:$C$1994&gt;=E$4)*('Diário 3º PA'!$C$4:$C$1994&lt;=EOMONTH(E$4,0))*('Diário 3º PA'!$F$4:$F$1994))
+SUMPRODUCT(('Diário 4º PA'!$E$4:$E$2000='Analítico Cp.'!$B68)*('Diário 4º PA'!$C$4:$C$2000&gt;=E$4)*('Diário 4º PA'!$C$4:$C$2000&lt;=EOMONTH(E$4,0))*('Diário 4º PA'!$F$4:$F$2000))
+SUMPRODUCT(('Comp.'!$D$5:$D$485=$B68)*('Comp.'!$B$5:$B$485&gt;=E$4)*('Comp.'!$B$5:$B$485&lt;=EOMONTH(E$4,0))*('Comp.'!$E$5:$E$485))</f>
        <v>11096</v>
      </c>
      <c r="F68" s="289">
        <f>SUMPRODUCT(('Diário 1º PA'!$E$4:$E$2007='Analítico Cp.'!$B68)*('Diário 1º PA'!$C$4:$C$2007&gt;=F$4)*('Diário 1º PA'!$C$4:$C$2007&lt;=EOMONTH(F$4,0))*('Diário 1º PA'!$F$4:$F$2007))
+SUMPRODUCT(('Diário 2º PA'!$E$4:$E$1978='Analítico Cp.'!$B68)*('Diário 2º PA'!$C$4:$C$1978&gt;=F$4)*('Diário 2º PA'!$C$4:$C$1978&lt;=EOMONTH(F$4,0))*('Diário 2º PA'!$F$4:$F$1978))
+SUMPRODUCT(('Diário 3º PA'!$E$4:$E$1994='Analítico Cp.'!$B68)*('Diário 3º PA'!$C$4:$C$1994&gt;=F$4)*('Diário 3º PA'!$C$4:$C$1994&lt;=EOMONTH(F$4,0))*('Diário 3º PA'!$F$4:$F$1994))
+SUMPRODUCT(('Diário 4º PA'!$E$4:$E$2000='Analítico Cp.'!$B68)*('Diário 4º PA'!$C$4:$C$2000&gt;=F$4)*('Diário 4º PA'!$C$4:$C$2000&lt;=EOMONTH(F$4,0))*('Diário 4º PA'!$F$4:$F$2000))
+SUMPRODUCT(('Comp.'!$D$5:$D$485=$B68)*('Comp.'!$B$5:$B$485&gt;=F$4)*('Comp.'!$B$5:$B$485&lt;=EOMONTH(F$4,0))*('Comp.'!$E$5:$E$485))</f>
        <v>0</v>
      </c>
      <c r="G68" s="289">
        <f>SUMPRODUCT(('Diário 1º PA'!$E$4:$E$2007='Analítico Cp.'!$B68)*('Diário 1º PA'!$C$4:$C$2007&gt;=G$4)*('Diário 1º PA'!$C$4:$C$2007&lt;=EOMONTH(G$4,0))*('Diário 1º PA'!$F$4:$F$2007))
+SUMPRODUCT(('Diário 2º PA'!$E$4:$E$1978='Analítico Cp.'!$B68)*('Diário 2º PA'!$C$4:$C$1978&gt;=G$4)*('Diário 2º PA'!$C$4:$C$1978&lt;=EOMONTH(G$4,0))*('Diário 2º PA'!$F$4:$F$1978))
+SUMPRODUCT(('Diário 3º PA'!$E$4:$E$1994='Analítico Cp.'!$B68)*('Diário 3º PA'!$C$4:$C$1994&gt;=G$4)*('Diário 3º PA'!$C$4:$C$1994&lt;=EOMONTH(G$4,0))*('Diário 3º PA'!$F$4:$F$1994))
+SUMPRODUCT(('Diário 4º PA'!$E$4:$E$2000='Analítico Cp.'!$B68)*('Diário 4º PA'!$C$4:$C$2000&gt;=G$4)*('Diário 4º PA'!$C$4:$C$2000&lt;=EOMONTH(G$4,0))*('Diário 4º PA'!$F$4:$F$2000))
+SUMPRODUCT(('Comp.'!$D$5:$D$485=$B68)*('Comp.'!$B$5:$B$485&gt;=G$4)*('Comp.'!$B$5:$B$485&lt;=EOMONTH(G$4,0))*('Comp.'!$E$5:$E$485))</f>
        <v>11096</v>
      </c>
      <c r="H68" s="289">
        <f>SUMPRODUCT(('Diário 1º PA'!$E$4:$E$2007='Analítico Cp.'!$B68)*('Diário 1º PA'!$C$4:$C$2007&gt;=H$4)*('Diário 1º PA'!$C$4:$C$2007&lt;=EOMONTH(H$4,0))*('Diário 1º PA'!$F$4:$F$2007))
+SUMPRODUCT(('Diário 2º PA'!$E$4:$E$1978='Analítico Cp.'!$B68)*('Diário 2º PA'!$C$4:$C$1978&gt;=H$4)*('Diário 2º PA'!$C$4:$C$1978&lt;=EOMONTH(H$4,0))*('Diário 2º PA'!$F$4:$F$1978))
+SUMPRODUCT(('Diário 3º PA'!$E$4:$E$1994='Analítico Cp.'!$B68)*('Diário 3º PA'!$C$4:$C$1994&gt;=H$4)*('Diário 3º PA'!$C$4:$C$1994&lt;=EOMONTH(H$4,0))*('Diário 3º PA'!$F$4:$F$1994))
+SUMPRODUCT(('Diário 4º PA'!$E$4:$E$2000='Analítico Cp.'!$B68)*('Diário 4º PA'!$C$4:$C$2000&gt;=H$4)*('Diário 4º PA'!$C$4:$C$2000&lt;=EOMONTH(H$4,0))*('Diário 4º PA'!$F$4:$F$2000))
+SUMPRODUCT(('Comp.'!$D$5:$D$485=$B68)*('Comp.'!$B$5:$B$485&gt;=H$4)*('Comp.'!$B$5:$B$485&lt;=EOMONTH(H$4,0))*('Comp.'!$E$5:$E$485))</f>
        <v>11096</v>
      </c>
      <c r="I68" s="289">
        <f>SUMPRODUCT(('Diário 1º PA'!$E$4:$E$2007='Analítico Cp.'!$B68)*('Diário 1º PA'!$C$4:$C$2007&gt;=I$4)*('Diário 1º PA'!$C$4:$C$2007&lt;=EOMONTH(I$4,0))*('Diário 1º PA'!$F$4:$F$2007))
+SUMPRODUCT(('Diário 2º PA'!$E$4:$E$1978='Analítico Cp.'!$B68)*('Diário 2º PA'!$C$4:$C$1978&gt;=I$4)*('Diário 2º PA'!$C$4:$C$1978&lt;=EOMONTH(I$4,0))*('Diário 2º PA'!$F$4:$F$1978))
+SUMPRODUCT(('Diário 3º PA'!$E$4:$E$1994='Analítico Cp.'!$B68)*('Diário 3º PA'!$C$4:$C$1994&gt;=I$4)*('Diário 3º PA'!$C$4:$C$1994&lt;=EOMONTH(I$4,0))*('Diário 3º PA'!$F$4:$F$1994))
+SUMPRODUCT(('Diário 4º PA'!$E$4:$E$2000='Analítico Cp.'!$B68)*('Diário 4º PA'!$C$4:$C$2000&gt;=I$4)*('Diário 4º PA'!$C$4:$C$2000&lt;=EOMONTH(I$4,0))*('Diário 4º PA'!$F$4:$F$2000))
+SUMPRODUCT(('Comp.'!$D$5:$D$485=$B68)*('Comp.'!$B$5:$B$485&gt;=I$4)*('Comp.'!$B$5:$B$485&lt;=EOMONTH(I$4,0))*('Comp.'!$E$5:$E$485))</f>
        <v>0</v>
      </c>
      <c r="J68" s="289">
        <f>SUMPRODUCT(('Diário 1º PA'!$E$4:$E$2007='Analítico Cp.'!$B68)*('Diário 1º PA'!$C$4:$C$2007&gt;=J$4)*('Diário 1º PA'!$C$4:$C$2007&lt;=EOMONTH(J$4,0))*('Diário 1º PA'!$F$4:$F$2007))
+SUMPRODUCT(('Diário 2º PA'!$E$4:$E$1978='Analítico Cp.'!$B68)*('Diário 2º PA'!$C$4:$C$1978&gt;=J$4)*('Diário 2º PA'!$C$4:$C$1978&lt;=EOMONTH(J$4,0))*('Diário 2º PA'!$F$4:$F$1978))
+SUMPRODUCT(('Diário 3º PA'!$E$4:$E$1994='Analítico Cp.'!$B68)*('Diário 3º PA'!$C$4:$C$1994&gt;=J$4)*('Diário 3º PA'!$C$4:$C$1994&lt;=EOMONTH(J$4,0))*('Diário 3º PA'!$F$4:$F$1994))
+SUMPRODUCT(('Diário 4º PA'!$E$4:$E$2000='Analítico Cp.'!$B68)*('Diário 4º PA'!$C$4:$C$2000&gt;=J$4)*('Diário 4º PA'!$C$4:$C$2000&lt;=EOMONTH(J$4,0))*('Diário 4º PA'!$F$4:$F$2000))
+SUMPRODUCT(('Comp.'!$D$5:$D$485=$B68)*('Comp.'!$B$5:$B$485&gt;=J$4)*('Comp.'!$B$5:$B$485&lt;=EOMONTH(J$4,0))*('Comp.'!$E$5:$E$485))</f>
        <v>0</v>
      </c>
      <c r="K68" s="289">
        <f>SUMPRODUCT(('Diário 1º PA'!$E$4:$E$2007='Analítico Cp.'!$B68)*('Diário 1º PA'!$C$4:$C$2007&gt;=K$4)*('Diário 1º PA'!$C$4:$C$2007&lt;=EOMONTH(K$4,0))*('Diário 1º PA'!$F$4:$F$2007))
+SUMPRODUCT(('Diário 2º PA'!$E$4:$E$1978='Analítico Cp.'!$B68)*('Diário 2º PA'!$C$4:$C$1978&gt;=K$4)*('Diário 2º PA'!$C$4:$C$1978&lt;=EOMONTH(K$4,0))*('Diário 2º PA'!$F$4:$F$1978))
+SUMPRODUCT(('Diário 3º PA'!$E$4:$E$1994='Analítico Cp.'!$B68)*('Diário 3º PA'!$C$4:$C$1994&gt;=K$4)*('Diário 3º PA'!$C$4:$C$1994&lt;=EOMONTH(K$4,0))*('Diário 3º PA'!$F$4:$F$1994))
+SUMPRODUCT(('Diário 4º PA'!$E$4:$E$2000='Analítico Cp.'!$B68)*('Diário 4º PA'!$C$4:$C$2000&gt;=K$4)*('Diário 4º PA'!$C$4:$C$2000&lt;=EOMONTH(K$4,0))*('Diário 4º PA'!$F$4:$F$2000))
+SUMPRODUCT(('Comp.'!$D$5:$D$485=$B68)*('Comp.'!$B$5:$B$485&gt;=K$4)*('Comp.'!$B$5:$B$485&lt;=EOMONTH(K$4,0))*('Comp.'!$E$5:$E$485))</f>
        <v>0</v>
      </c>
      <c r="L68" s="289">
        <f>SUMPRODUCT(('Diário 1º PA'!$E$4:$E$2007='Analítico Cp.'!$B68)*('Diário 1º PA'!$C$4:$C$2007&gt;=L$4)*('Diário 1º PA'!$C$4:$C$2007&lt;=EOMONTH(L$4,0))*('Diário 1º PA'!$F$4:$F$2007))
+SUMPRODUCT(('Diário 2º PA'!$E$4:$E$1978='Analítico Cp.'!$B68)*('Diário 2º PA'!$C$4:$C$1978&gt;=L$4)*('Diário 2º PA'!$C$4:$C$1978&lt;=EOMONTH(L$4,0))*('Diário 2º PA'!$F$4:$F$1978))
+SUMPRODUCT(('Diário 3º PA'!$E$4:$E$1994='Analítico Cp.'!$B68)*('Diário 3º PA'!$C$4:$C$1994&gt;=L$4)*('Diário 3º PA'!$C$4:$C$1994&lt;=EOMONTH(L$4,0))*('Diário 3º PA'!$F$4:$F$1994))
+SUMPRODUCT(('Diário 4º PA'!$E$4:$E$2000='Analítico Cp.'!$B68)*('Diário 4º PA'!$C$4:$C$2000&gt;=L$4)*('Diário 4º PA'!$C$4:$C$2000&lt;=EOMONTH(L$4,0))*('Diário 4º PA'!$F$4:$F$2000))
+SUMPRODUCT(('Comp.'!$D$5:$D$485=$B68)*('Comp.'!$B$5:$B$485&gt;=L$4)*('Comp.'!$B$5:$B$485&lt;=EOMONTH(L$4,0))*('Comp.'!$E$5:$E$485))</f>
        <v>0</v>
      </c>
      <c r="M68" s="289">
        <f>SUMPRODUCT(('Diário 1º PA'!$E$4:$E$2007='Analítico Cp.'!$B68)*('Diário 1º PA'!$C$4:$C$2007&gt;=M$4)*('Diário 1º PA'!$C$4:$C$2007&lt;=EOMONTH(M$4,0))*('Diário 1º PA'!$F$4:$F$2007))
+SUMPRODUCT(('Diário 2º PA'!$E$4:$E$1978='Analítico Cp.'!$B68)*('Diário 2º PA'!$C$4:$C$1978&gt;=M$4)*('Diário 2º PA'!$C$4:$C$1978&lt;=EOMONTH(M$4,0))*('Diário 2º PA'!$F$4:$F$1978))
+SUMPRODUCT(('Diário 3º PA'!$E$4:$E$1994='Analítico Cp.'!$B68)*('Diário 3º PA'!$C$4:$C$1994&gt;=M$4)*('Diário 3º PA'!$C$4:$C$1994&lt;=EOMONTH(M$4,0))*('Diário 3º PA'!$F$4:$F$1994))
+SUMPRODUCT(('Diário 4º PA'!$E$4:$E$2000='Analítico Cp.'!$B68)*('Diário 4º PA'!$C$4:$C$2000&gt;=M$4)*('Diário 4º PA'!$C$4:$C$2000&lt;=EOMONTH(M$4,0))*('Diário 4º PA'!$F$4:$F$2000))
+SUMPRODUCT(('Comp.'!$D$5:$D$485=$B68)*('Comp.'!$B$5:$B$485&gt;=M$4)*('Comp.'!$B$5:$B$485&lt;=EOMONTH(M$4,0))*('Comp.'!$E$5:$E$485))</f>
        <v>0</v>
      </c>
      <c r="N68" s="289">
        <f>SUMPRODUCT(('Diário 1º PA'!$E$4:$E$2007='Analítico Cp.'!$B68)*('Diário 1º PA'!$C$4:$C$2007&gt;=N$4)*('Diário 1º PA'!$C$4:$C$2007&lt;=EOMONTH(N$4,0))*('Diário 1º PA'!$F$4:$F$2007))
+SUMPRODUCT(('Diário 2º PA'!$E$4:$E$1978='Analítico Cp.'!$B68)*('Diário 2º PA'!$C$4:$C$1978&gt;=N$4)*('Diário 2º PA'!$C$4:$C$1978&lt;=EOMONTH(N$4,0))*('Diário 2º PA'!$F$4:$F$1978))
+SUMPRODUCT(('Diário 3º PA'!$E$4:$E$1994='Analítico Cp.'!$B68)*('Diário 3º PA'!$C$4:$C$1994&gt;=N$4)*('Diário 3º PA'!$C$4:$C$1994&lt;=EOMONTH(N$4,0))*('Diário 3º PA'!$F$4:$F$1994))
+SUMPRODUCT(('Diário 4º PA'!$E$4:$E$2000='Analítico Cp.'!$B68)*('Diário 4º PA'!$C$4:$C$2000&gt;=N$4)*('Diário 4º PA'!$C$4:$C$2000&lt;=EOMONTH(N$4,0))*('Diário 4º PA'!$F$4:$F$2000))
+SUMPRODUCT(('Comp.'!$D$5:$D$485=$B68)*('Comp.'!$B$5:$B$485&gt;=N$4)*('Comp.'!$B$5:$B$485&lt;=EOMONTH(N$4,0))*('Comp.'!$E$5:$E$485))</f>
        <v>0</v>
      </c>
      <c r="O68" s="315">
        <f t="shared" si="19"/>
        <v>54952</v>
      </c>
      <c r="P68" s="316">
        <f t="shared" si="20"/>
        <v>2.4143885310107696E-3</v>
      </c>
      <c r="Q68" s="295"/>
      <c r="R68" s="295"/>
      <c r="S68" s="295"/>
      <c r="T68" s="295"/>
      <c r="U68" s="295"/>
      <c r="V68" s="295"/>
      <c r="W68" s="295"/>
      <c r="X68" s="295"/>
      <c r="Y68" s="295"/>
      <c r="Z68" s="295"/>
    </row>
    <row r="69" spans="1:26" ht="23.25" customHeight="1" x14ac:dyDescent="0.25">
      <c r="A69" s="331" t="s">
        <v>240</v>
      </c>
      <c r="B69" s="246" t="s">
        <v>241</v>
      </c>
      <c r="C69" s="289">
        <f>SUMPRODUCT(('Diário 1º PA'!$E$4:$E$2007='Analítico Cp.'!$B69)*('Diário 1º PA'!$C$4:$C$2007&gt;=C$4)*('Diário 1º PA'!$C$4:$C$2007&lt;=EOMONTH(C$4,0))*('Diário 1º PA'!$F$4:$F$2007))
+SUMPRODUCT(('Diário 2º PA'!$E$4:$E$1978='Analítico Cp.'!$B69)*('Diário 2º PA'!$C$4:$C$1978&gt;=C$4)*('Diário 2º PA'!$C$4:$C$1978&lt;=EOMONTH(C$4,0))*('Diário 2º PA'!$F$4:$F$1978))
+SUMPRODUCT(('Diário 3º PA'!$E$4:$E$1994='Analítico Cp.'!$B69)*('Diário 3º PA'!$C$4:$C$1994&gt;=C$4)*('Diário 3º PA'!$C$4:$C$1994&lt;=EOMONTH(C$4,0))*('Diário 3º PA'!$F$4:$F$1994))
+SUMPRODUCT(('Diário 4º PA'!$E$4:$E$2000='Analítico Cp.'!$B69)*('Diário 4º PA'!$C$4:$C$2000&gt;=C$4)*('Diário 4º PA'!$C$4:$C$2000&lt;=EOMONTH(C$4,0))*('Diário 4º PA'!$F$4:$F$2000))
+SUMPRODUCT(('Comp.'!$D$5:$D$485=$B69)*('Comp.'!$B$5:$B$485&gt;=C$4)*('Comp.'!$B$5:$B$485&lt;=EOMONTH(C$4,0))*('Comp.'!$E$5:$E$485))</f>
        <v>0</v>
      </c>
      <c r="D69" s="289">
        <f>SUMPRODUCT(('Diário 1º PA'!$E$4:$E$2007='Analítico Cp.'!$B69)*('Diário 1º PA'!$C$4:$C$2007&gt;=D$4)*('Diário 1º PA'!$C$4:$C$2007&lt;=EOMONTH(D$4,0))*('Diário 1º PA'!$F$4:$F$2007))
+SUMPRODUCT(('Diário 2º PA'!$E$4:$E$1978='Analítico Cp.'!$B69)*('Diário 2º PA'!$C$4:$C$1978&gt;=D$4)*('Diário 2º PA'!$C$4:$C$1978&lt;=EOMONTH(D$4,0))*('Diário 2º PA'!$F$4:$F$1978))
+SUMPRODUCT(('Diário 3º PA'!$E$4:$E$1994='Analítico Cp.'!$B69)*('Diário 3º PA'!$C$4:$C$1994&gt;=D$4)*('Diário 3º PA'!$C$4:$C$1994&lt;=EOMONTH(D$4,0))*('Diário 3º PA'!$F$4:$F$1994))
+SUMPRODUCT(('Diário 4º PA'!$E$4:$E$2000='Analítico Cp.'!$B69)*('Diário 4º PA'!$C$4:$C$2000&gt;=D$4)*('Diário 4º PA'!$C$4:$C$2000&lt;=EOMONTH(D$4,0))*('Diário 4º PA'!$F$4:$F$2000))
+SUMPRODUCT(('Comp.'!$D$5:$D$485=$B69)*('Comp.'!$B$5:$B$485&gt;=D$4)*('Comp.'!$B$5:$B$485&lt;=EOMONTH(D$4,0))*('Comp.'!$E$5:$E$485))</f>
        <v>0</v>
      </c>
      <c r="E69" s="289">
        <f>SUMPRODUCT(('Diário 1º PA'!$E$4:$E$2007='Analítico Cp.'!$B69)*('Diário 1º PA'!$C$4:$C$2007&gt;=E$4)*('Diário 1º PA'!$C$4:$C$2007&lt;=EOMONTH(E$4,0))*('Diário 1º PA'!$F$4:$F$2007))
+SUMPRODUCT(('Diário 2º PA'!$E$4:$E$1978='Analítico Cp.'!$B69)*('Diário 2º PA'!$C$4:$C$1978&gt;=E$4)*('Diário 2º PA'!$C$4:$C$1978&lt;=EOMONTH(E$4,0))*('Diário 2º PA'!$F$4:$F$1978))
+SUMPRODUCT(('Diário 3º PA'!$E$4:$E$1994='Analítico Cp.'!$B69)*('Diário 3º PA'!$C$4:$C$1994&gt;=E$4)*('Diário 3º PA'!$C$4:$C$1994&lt;=EOMONTH(E$4,0))*('Diário 3º PA'!$F$4:$F$1994))
+SUMPRODUCT(('Diário 4º PA'!$E$4:$E$2000='Analítico Cp.'!$B69)*('Diário 4º PA'!$C$4:$C$2000&gt;=E$4)*('Diário 4º PA'!$C$4:$C$2000&lt;=EOMONTH(E$4,0))*('Diário 4º PA'!$F$4:$F$2000))
+SUMPRODUCT(('Comp.'!$D$5:$D$485=$B69)*('Comp.'!$B$5:$B$485&gt;=E$4)*('Comp.'!$B$5:$B$485&lt;=EOMONTH(E$4,0))*('Comp.'!$E$5:$E$485))</f>
        <v>11256</v>
      </c>
      <c r="F69" s="289">
        <f>SUMPRODUCT(('Diário 1º PA'!$E$4:$E$2007='Analítico Cp.'!$B69)*('Diário 1º PA'!$C$4:$C$2007&gt;=F$4)*('Diário 1º PA'!$C$4:$C$2007&lt;=EOMONTH(F$4,0))*('Diário 1º PA'!$F$4:$F$2007))
+SUMPRODUCT(('Diário 2º PA'!$E$4:$E$1978='Analítico Cp.'!$B69)*('Diário 2º PA'!$C$4:$C$1978&gt;=F$4)*('Diário 2º PA'!$C$4:$C$1978&lt;=EOMONTH(F$4,0))*('Diário 2º PA'!$F$4:$F$1978))
+SUMPRODUCT(('Diário 3º PA'!$E$4:$E$1994='Analítico Cp.'!$B69)*('Diário 3º PA'!$C$4:$C$1994&gt;=F$4)*('Diário 3º PA'!$C$4:$C$1994&lt;=EOMONTH(F$4,0))*('Diário 3º PA'!$F$4:$F$1994))
+SUMPRODUCT(('Diário 4º PA'!$E$4:$E$2000='Analítico Cp.'!$B69)*('Diário 4º PA'!$C$4:$C$2000&gt;=F$4)*('Diário 4º PA'!$C$4:$C$2000&lt;=EOMONTH(F$4,0))*('Diário 4º PA'!$F$4:$F$2000))
+SUMPRODUCT(('Comp.'!$D$5:$D$485=$B69)*('Comp.'!$B$5:$B$485&gt;=F$4)*('Comp.'!$B$5:$B$485&lt;=EOMONTH(F$4,0))*('Comp.'!$E$5:$E$485))</f>
        <v>11400</v>
      </c>
      <c r="G69" s="289">
        <f>SUMPRODUCT(('Diário 1º PA'!$E$4:$E$2007='Analítico Cp.'!$B69)*('Diário 1º PA'!$C$4:$C$2007&gt;=G$4)*('Diário 1º PA'!$C$4:$C$2007&lt;=EOMONTH(G$4,0))*('Diário 1º PA'!$F$4:$F$2007))
+SUMPRODUCT(('Diário 2º PA'!$E$4:$E$1978='Analítico Cp.'!$B69)*('Diário 2º PA'!$C$4:$C$1978&gt;=G$4)*('Diário 2º PA'!$C$4:$C$1978&lt;=EOMONTH(G$4,0))*('Diário 2º PA'!$F$4:$F$1978))
+SUMPRODUCT(('Diário 3º PA'!$E$4:$E$1994='Analítico Cp.'!$B69)*('Diário 3º PA'!$C$4:$C$1994&gt;=G$4)*('Diário 3º PA'!$C$4:$C$1994&lt;=EOMONTH(G$4,0))*('Diário 3º PA'!$F$4:$F$1994))
+SUMPRODUCT(('Diário 4º PA'!$E$4:$E$2000='Analítico Cp.'!$B69)*('Diário 4º PA'!$C$4:$C$2000&gt;=G$4)*('Diário 4º PA'!$C$4:$C$2000&lt;=EOMONTH(G$4,0))*('Diário 4º PA'!$F$4:$F$2000))
+SUMPRODUCT(('Comp.'!$D$5:$D$485=$B69)*('Comp.'!$B$5:$B$485&gt;=G$4)*('Comp.'!$B$5:$B$485&lt;=EOMONTH(G$4,0))*('Comp.'!$E$5:$E$485))</f>
        <v>11400</v>
      </c>
      <c r="H69" s="289">
        <f>SUMPRODUCT(('Diário 1º PA'!$E$4:$E$2007='Analítico Cp.'!$B69)*('Diário 1º PA'!$C$4:$C$2007&gt;=H$4)*('Diário 1º PA'!$C$4:$C$2007&lt;=EOMONTH(H$4,0))*('Diário 1º PA'!$F$4:$F$2007))
+SUMPRODUCT(('Diário 2º PA'!$E$4:$E$1978='Analítico Cp.'!$B69)*('Diário 2º PA'!$C$4:$C$1978&gt;=H$4)*('Diário 2º PA'!$C$4:$C$1978&lt;=EOMONTH(H$4,0))*('Diário 2º PA'!$F$4:$F$1978))
+SUMPRODUCT(('Diário 3º PA'!$E$4:$E$1994='Analítico Cp.'!$B69)*('Diário 3º PA'!$C$4:$C$1994&gt;=H$4)*('Diário 3º PA'!$C$4:$C$1994&lt;=EOMONTH(H$4,0))*('Diário 3º PA'!$F$4:$F$1994))
+SUMPRODUCT(('Diário 4º PA'!$E$4:$E$2000='Analítico Cp.'!$B69)*('Diário 4º PA'!$C$4:$C$2000&gt;=H$4)*('Diário 4º PA'!$C$4:$C$2000&lt;=EOMONTH(H$4,0))*('Diário 4º PA'!$F$4:$F$2000))
+SUMPRODUCT(('Comp.'!$D$5:$D$485=$B69)*('Comp.'!$B$5:$B$485&gt;=H$4)*('Comp.'!$B$5:$B$485&lt;=EOMONTH(H$4,0))*('Comp.'!$E$5:$E$485))</f>
        <v>12200</v>
      </c>
      <c r="I69" s="289">
        <f>SUMPRODUCT(('Diário 1º PA'!$E$4:$E$2007='Analítico Cp.'!$B69)*('Diário 1º PA'!$C$4:$C$2007&gt;=I$4)*('Diário 1º PA'!$C$4:$C$2007&lt;=EOMONTH(I$4,0))*('Diário 1º PA'!$F$4:$F$2007))
+SUMPRODUCT(('Diário 2º PA'!$E$4:$E$1978='Analítico Cp.'!$B69)*('Diário 2º PA'!$C$4:$C$1978&gt;=I$4)*('Diário 2º PA'!$C$4:$C$1978&lt;=EOMONTH(I$4,0))*('Diário 2º PA'!$F$4:$F$1978))
+SUMPRODUCT(('Diário 3º PA'!$E$4:$E$1994='Analítico Cp.'!$B69)*('Diário 3º PA'!$C$4:$C$1994&gt;=I$4)*('Diário 3º PA'!$C$4:$C$1994&lt;=EOMONTH(I$4,0))*('Diário 3º PA'!$F$4:$F$1994))
+SUMPRODUCT(('Diário 4º PA'!$E$4:$E$2000='Analítico Cp.'!$B69)*('Diário 4º PA'!$C$4:$C$2000&gt;=I$4)*('Diário 4º PA'!$C$4:$C$2000&lt;=EOMONTH(I$4,0))*('Diário 4º PA'!$F$4:$F$2000))
+SUMPRODUCT(('Comp.'!$D$5:$D$485=$B69)*('Comp.'!$B$5:$B$485&gt;=I$4)*('Comp.'!$B$5:$B$485&lt;=EOMONTH(I$4,0))*('Comp.'!$E$5:$E$485))</f>
        <v>0</v>
      </c>
      <c r="J69" s="289">
        <f>SUMPRODUCT(('Diário 1º PA'!$E$4:$E$2007='Analítico Cp.'!$B69)*('Diário 1º PA'!$C$4:$C$2007&gt;=J$4)*('Diário 1º PA'!$C$4:$C$2007&lt;=EOMONTH(J$4,0))*('Diário 1º PA'!$F$4:$F$2007))
+SUMPRODUCT(('Diário 2º PA'!$E$4:$E$1978='Analítico Cp.'!$B69)*('Diário 2º PA'!$C$4:$C$1978&gt;=J$4)*('Diário 2º PA'!$C$4:$C$1978&lt;=EOMONTH(J$4,0))*('Diário 2º PA'!$F$4:$F$1978))
+SUMPRODUCT(('Diário 3º PA'!$E$4:$E$1994='Analítico Cp.'!$B69)*('Diário 3º PA'!$C$4:$C$1994&gt;=J$4)*('Diário 3º PA'!$C$4:$C$1994&lt;=EOMONTH(J$4,0))*('Diário 3º PA'!$F$4:$F$1994))
+SUMPRODUCT(('Diário 4º PA'!$E$4:$E$2000='Analítico Cp.'!$B69)*('Diário 4º PA'!$C$4:$C$2000&gt;=J$4)*('Diário 4º PA'!$C$4:$C$2000&lt;=EOMONTH(J$4,0))*('Diário 4º PA'!$F$4:$F$2000))
+SUMPRODUCT(('Comp.'!$D$5:$D$485=$B69)*('Comp.'!$B$5:$B$485&gt;=J$4)*('Comp.'!$B$5:$B$485&lt;=EOMONTH(J$4,0))*('Comp.'!$E$5:$E$485))</f>
        <v>0</v>
      </c>
      <c r="K69" s="289">
        <f>SUMPRODUCT(('Diário 1º PA'!$E$4:$E$2007='Analítico Cp.'!$B69)*('Diário 1º PA'!$C$4:$C$2007&gt;=K$4)*('Diário 1º PA'!$C$4:$C$2007&lt;=EOMONTH(K$4,0))*('Diário 1º PA'!$F$4:$F$2007))
+SUMPRODUCT(('Diário 2º PA'!$E$4:$E$1978='Analítico Cp.'!$B69)*('Diário 2º PA'!$C$4:$C$1978&gt;=K$4)*('Diário 2º PA'!$C$4:$C$1978&lt;=EOMONTH(K$4,0))*('Diário 2º PA'!$F$4:$F$1978))
+SUMPRODUCT(('Diário 3º PA'!$E$4:$E$1994='Analítico Cp.'!$B69)*('Diário 3º PA'!$C$4:$C$1994&gt;=K$4)*('Diário 3º PA'!$C$4:$C$1994&lt;=EOMONTH(K$4,0))*('Diário 3º PA'!$F$4:$F$1994))
+SUMPRODUCT(('Diário 4º PA'!$E$4:$E$2000='Analítico Cp.'!$B69)*('Diário 4º PA'!$C$4:$C$2000&gt;=K$4)*('Diário 4º PA'!$C$4:$C$2000&lt;=EOMONTH(K$4,0))*('Diário 4º PA'!$F$4:$F$2000))
+SUMPRODUCT(('Comp.'!$D$5:$D$485=$B69)*('Comp.'!$B$5:$B$485&gt;=K$4)*('Comp.'!$B$5:$B$485&lt;=EOMONTH(K$4,0))*('Comp.'!$E$5:$E$485))</f>
        <v>0</v>
      </c>
      <c r="L69" s="289">
        <f>SUMPRODUCT(('Diário 1º PA'!$E$4:$E$2007='Analítico Cp.'!$B69)*('Diário 1º PA'!$C$4:$C$2007&gt;=L$4)*('Diário 1º PA'!$C$4:$C$2007&lt;=EOMONTH(L$4,0))*('Diário 1º PA'!$F$4:$F$2007))
+SUMPRODUCT(('Diário 2º PA'!$E$4:$E$1978='Analítico Cp.'!$B69)*('Diário 2º PA'!$C$4:$C$1978&gt;=L$4)*('Diário 2º PA'!$C$4:$C$1978&lt;=EOMONTH(L$4,0))*('Diário 2º PA'!$F$4:$F$1978))
+SUMPRODUCT(('Diário 3º PA'!$E$4:$E$1994='Analítico Cp.'!$B69)*('Diário 3º PA'!$C$4:$C$1994&gt;=L$4)*('Diário 3º PA'!$C$4:$C$1994&lt;=EOMONTH(L$4,0))*('Diário 3º PA'!$F$4:$F$1994))
+SUMPRODUCT(('Diário 4º PA'!$E$4:$E$2000='Analítico Cp.'!$B69)*('Diário 4º PA'!$C$4:$C$2000&gt;=L$4)*('Diário 4º PA'!$C$4:$C$2000&lt;=EOMONTH(L$4,0))*('Diário 4º PA'!$F$4:$F$2000))
+SUMPRODUCT(('Comp.'!$D$5:$D$485=$B69)*('Comp.'!$B$5:$B$485&gt;=L$4)*('Comp.'!$B$5:$B$485&lt;=EOMONTH(L$4,0))*('Comp.'!$E$5:$E$485))</f>
        <v>0</v>
      </c>
      <c r="M69" s="289">
        <f>SUMPRODUCT(('Diário 1º PA'!$E$4:$E$2007='Analítico Cp.'!$B69)*('Diário 1º PA'!$C$4:$C$2007&gt;=M$4)*('Diário 1º PA'!$C$4:$C$2007&lt;=EOMONTH(M$4,0))*('Diário 1º PA'!$F$4:$F$2007))
+SUMPRODUCT(('Diário 2º PA'!$E$4:$E$1978='Analítico Cp.'!$B69)*('Diário 2º PA'!$C$4:$C$1978&gt;=M$4)*('Diário 2º PA'!$C$4:$C$1978&lt;=EOMONTH(M$4,0))*('Diário 2º PA'!$F$4:$F$1978))
+SUMPRODUCT(('Diário 3º PA'!$E$4:$E$1994='Analítico Cp.'!$B69)*('Diário 3º PA'!$C$4:$C$1994&gt;=M$4)*('Diário 3º PA'!$C$4:$C$1994&lt;=EOMONTH(M$4,0))*('Diário 3º PA'!$F$4:$F$1994))
+SUMPRODUCT(('Diário 4º PA'!$E$4:$E$2000='Analítico Cp.'!$B69)*('Diário 4º PA'!$C$4:$C$2000&gt;=M$4)*('Diário 4º PA'!$C$4:$C$2000&lt;=EOMONTH(M$4,0))*('Diário 4º PA'!$F$4:$F$2000))
+SUMPRODUCT(('Comp.'!$D$5:$D$485=$B69)*('Comp.'!$B$5:$B$485&gt;=M$4)*('Comp.'!$B$5:$B$485&lt;=EOMONTH(M$4,0))*('Comp.'!$E$5:$E$485))</f>
        <v>0</v>
      </c>
      <c r="N69" s="289">
        <f>SUMPRODUCT(('Diário 1º PA'!$E$4:$E$2007='Analítico Cp.'!$B69)*('Diário 1º PA'!$C$4:$C$2007&gt;=N$4)*('Diário 1º PA'!$C$4:$C$2007&lt;=EOMONTH(N$4,0))*('Diário 1º PA'!$F$4:$F$2007))
+SUMPRODUCT(('Diário 2º PA'!$E$4:$E$1978='Analítico Cp.'!$B69)*('Diário 2º PA'!$C$4:$C$1978&gt;=N$4)*('Diário 2º PA'!$C$4:$C$1978&lt;=EOMONTH(N$4,0))*('Diário 2º PA'!$F$4:$F$1978))
+SUMPRODUCT(('Diário 3º PA'!$E$4:$E$1994='Analítico Cp.'!$B69)*('Diário 3º PA'!$C$4:$C$1994&gt;=N$4)*('Diário 3º PA'!$C$4:$C$1994&lt;=EOMONTH(N$4,0))*('Diário 3º PA'!$F$4:$F$1994))
+SUMPRODUCT(('Diário 4º PA'!$E$4:$E$2000='Analítico Cp.'!$B69)*('Diário 4º PA'!$C$4:$C$2000&gt;=N$4)*('Diário 4º PA'!$C$4:$C$2000&lt;=EOMONTH(N$4,0))*('Diário 4º PA'!$F$4:$F$2000))
+SUMPRODUCT(('Comp.'!$D$5:$D$485=$B69)*('Comp.'!$B$5:$B$485&gt;=N$4)*('Comp.'!$B$5:$B$485&lt;=EOMONTH(N$4,0))*('Comp.'!$E$5:$E$485))</f>
        <v>0</v>
      </c>
      <c r="O69" s="315">
        <f t="shared" si="19"/>
        <v>46256</v>
      </c>
      <c r="P69" s="316">
        <f t="shared" si="20"/>
        <v>2.0323183121712433E-3</v>
      </c>
      <c r="Q69" s="295"/>
      <c r="R69" s="295"/>
      <c r="S69" s="295"/>
      <c r="T69" s="295"/>
      <c r="U69" s="295"/>
      <c r="V69" s="295"/>
      <c r="W69" s="295"/>
      <c r="X69" s="295"/>
      <c r="Y69" s="295"/>
      <c r="Z69" s="295"/>
    </row>
    <row r="70" spans="1:26" ht="23.25" customHeight="1" x14ac:dyDescent="0.25">
      <c r="A70" s="331" t="s">
        <v>242</v>
      </c>
      <c r="B70" s="246" t="s">
        <v>243</v>
      </c>
      <c r="C70" s="289">
        <f>SUMPRODUCT(('Diário 1º PA'!$E$4:$E$2007='Analítico Cp.'!$B70)*('Diário 1º PA'!$C$4:$C$2007&gt;=C$4)*('Diário 1º PA'!$C$4:$C$2007&lt;=EOMONTH(C$4,0))*('Diário 1º PA'!$F$4:$F$2007))
+SUMPRODUCT(('Diário 2º PA'!$E$4:$E$1978='Analítico Cp.'!$B70)*('Diário 2º PA'!$C$4:$C$1978&gt;=C$4)*('Diário 2º PA'!$C$4:$C$1978&lt;=EOMONTH(C$4,0))*('Diário 2º PA'!$F$4:$F$1978))
+SUMPRODUCT(('Diário 3º PA'!$E$4:$E$1994='Analítico Cp.'!$B70)*('Diário 3º PA'!$C$4:$C$1994&gt;=C$4)*('Diário 3º PA'!$C$4:$C$1994&lt;=EOMONTH(C$4,0))*('Diário 3º PA'!$F$4:$F$1994))
+SUMPRODUCT(('Diário 4º PA'!$E$4:$E$2000='Analítico Cp.'!$B70)*('Diário 4º PA'!$C$4:$C$2000&gt;=C$4)*('Diário 4º PA'!$C$4:$C$2000&lt;=EOMONTH(C$4,0))*('Diário 4º PA'!$F$4:$F$2000))
+SUMPRODUCT(('Comp.'!$D$5:$D$485=$B70)*('Comp.'!$B$5:$B$485&gt;=C$4)*('Comp.'!$B$5:$B$485&lt;=EOMONTH(C$4,0))*('Comp.'!$E$5:$E$485))</f>
        <v>0</v>
      </c>
      <c r="D70" s="289">
        <f>SUMPRODUCT(('Diário 1º PA'!$E$4:$E$2007='Analítico Cp.'!$B70)*('Diário 1º PA'!$C$4:$C$2007&gt;=D$4)*('Diário 1º PA'!$C$4:$C$2007&lt;=EOMONTH(D$4,0))*('Diário 1º PA'!$F$4:$F$2007))
+SUMPRODUCT(('Diário 2º PA'!$E$4:$E$1978='Analítico Cp.'!$B70)*('Diário 2º PA'!$C$4:$C$1978&gt;=D$4)*('Diário 2º PA'!$C$4:$C$1978&lt;=EOMONTH(D$4,0))*('Diário 2º PA'!$F$4:$F$1978))
+SUMPRODUCT(('Diário 3º PA'!$E$4:$E$1994='Analítico Cp.'!$B70)*('Diário 3º PA'!$C$4:$C$1994&gt;=D$4)*('Diário 3º PA'!$C$4:$C$1994&lt;=EOMONTH(D$4,0))*('Diário 3º PA'!$F$4:$F$1994))
+SUMPRODUCT(('Diário 4º PA'!$E$4:$E$2000='Analítico Cp.'!$B70)*('Diário 4º PA'!$C$4:$C$2000&gt;=D$4)*('Diário 4º PA'!$C$4:$C$2000&lt;=EOMONTH(D$4,0))*('Diário 4º PA'!$F$4:$F$2000))
+SUMPRODUCT(('Comp.'!$D$5:$D$485=$B70)*('Comp.'!$B$5:$B$485&gt;=D$4)*('Comp.'!$B$5:$B$485&lt;=EOMONTH(D$4,0))*('Comp.'!$E$5:$E$485))</f>
        <v>0</v>
      </c>
      <c r="E70" s="289">
        <f>SUMPRODUCT(('Diário 1º PA'!$E$4:$E$2007='Analítico Cp.'!$B70)*('Diário 1º PA'!$C$4:$C$2007&gt;=E$4)*('Diário 1º PA'!$C$4:$C$2007&lt;=EOMONTH(E$4,0))*('Diário 1º PA'!$F$4:$F$2007))
+SUMPRODUCT(('Diário 2º PA'!$E$4:$E$1978='Analítico Cp.'!$B70)*('Diário 2º PA'!$C$4:$C$1978&gt;=E$4)*('Diário 2º PA'!$C$4:$C$1978&lt;=EOMONTH(E$4,0))*('Diário 2º PA'!$F$4:$F$1978))
+SUMPRODUCT(('Diário 3º PA'!$E$4:$E$1994='Analítico Cp.'!$B70)*('Diário 3º PA'!$C$4:$C$1994&gt;=E$4)*('Diário 3º PA'!$C$4:$C$1994&lt;=EOMONTH(E$4,0))*('Diário 3º PA'!$F$4:$F$1994))
+SUMPRODUCT(('Diário 4º PA'!$E$4:$E$2000='Analítico Cp.'!$B70)*('Diário 4º PA'!$C$4:$C$2000&gt;=E$4)*('Diário 4º PA'!$C$4:$C$2000&lt;=EOMONTH(E$4,0))*('Diário 4º PA'!$F$4:$F$2000))
+SUMPRODUCT(('Comp.'!$D$5:$D$485=$B70)*('Comp.'!$B$5:$B$485&gt;=E$4)*('Comp.'!$B$5:$B$485&lt;=EOMONTH(E$4,0))*('Comp.'!$E$5:$E$485))</f>
        <v>0</v>
      </c>
      <c r="F70" s="289">
        <f>SUMPRODUCT(('Diário 1º PA'!$E$4:$E$2007='Analítico Cp.'!$B70)*('Diário 1º PA'!$C$4:$C$2007&gt;=F$4)*('Diário 1º PA'!$C$4:$C$2007&lt;=EOMONTH(F$4,0))*('Diário 1º PA'!$F$4:$F$2007))
+SUMPRODUCT(('Diário 2º PA'!$E$4:$E$1978='Analítico Cp.'!$B70)*('Diário 2º PA'!$C$4:$C$1978&gt;=F$4)*('Diário 2º PA'!$C$4:$C$1978&lt;=EOMONTH(F$4,0))*('Diário 2º PA'!$F$4:$F$1978))
+SUMPRODUCT(('Diário 3º PA'!$E$4:$E$1994='Analítico Cp.'!$B70)*('Diário 3º PA'!$C$4:$C$1994&gt;=F$4)*('Diário 3º PA'!$C$4:$C$1994&lt;=EOMONTH(F$4,0))*('Diário 3º PA'!$F$4:$F$1994))
+SUMPRODUCT(('Diário 4º PA'!$E$4:$E$2000='Analítico Cp.'!$B70)*('Diário 4º PA'!$C$4:$C$2000&gt;=F$4)*('Diário 4º PA'!$C$4:$C$2000&lt;=EOMONTH(F$4,0))*('Diário 4º PA'!$F$4:$F$2000))
+SUMPRODUCT(('Comp.'!$D$5:$D$485=$B70)*('Comp.'!$B$5:$B$485&gt;=F$4)*('Comp.'!$B$5:$B$485&lt;=EOMONTH(F$4,0))*('Comp.'!$E$5:$E$485))</f>
        <v>0</v>
      </c>
      <c r="G70" s="289">
        <f>SUMPRODUCT(('Diário 1º PA'!$E$4:$E$2007='Analítico Cp.'!$B70)*('Diário 1º PA'!$C$4:$C$2007&gt;=G$4)*('Diário 1º PA'!$C$4:$C$2007&lt;=EOMONTH(G$4,0))*('Diário 1º PA'!$F$4:$F$2007))
+SUMPRODUCT(('Diário 2º PA'!$E$4:$E$1978='Analítico Cp.'!$B70)*('Diário 2º PA'!$C$4:$C$1978&gt;=G$4)*('Diário 2º PA'!$C$4:$C$1978&lt;=EOMONTH(G$4,0))*('Diário 2º PA'!$F$4:$F$1978))
+SUMPRODUCT(('Diário 3º PA'!$E$4:$E$1994='Analítico Cp.'!$B70)*('Diário 3º PA'!$C$4:$C$1994&gt;=G$4)*('Diário 3º PA'!$C$4:$C$1994&lt;=EOMONTH(G$4,0))*('Diário 3º PA'!$F$4:$F$1994))
+SUMPRODUCT(('Diário 4º PA'!$E$4:$E$2000='Analítico Cp.'!$B70)*('Diário 4º PA'!$C$4:$C$2000&gt;=G$4)*('Diário 4º PA'!$C$4:$C$2000&lt;=EOMONTH(G$4,0))*('Diário 4º PA'!$F$4:$F$2000))
+SUMPRODUCT(('Comp.'!$D$5:$D$485=$B70)*('Comp.'!$B$5:$B$485&gt;=G$4)*('Comp.'!$B$5:$B$485&lt;=EOMONTH(G$4,0))*('Comp.'!$E$5:$E$485))</f>
        <v>0</v>
      </c>
      <c r="H70" s="289">
        <f>SUMPRODUCT(('Diário 1º PA'!$E$4:$E$2007='Analítico Cp.'!$B70)*('Diário 1º PA'!$C$4:$C$2007&gt;=H$4)*('Diário 1º PA'!$C$4:$C$2007&lt;=EOMONTH(H$4,0))*('Diário 1º PA'!$F$4:$F$2007))
+SUMPRODUCT(('Diário 2º PA'!$E$4:$E$1978='Analítico Cp.'!$B70)*('Diário 2º PA'!$C$4:$C$1978&gt;=H$4)*('Diário 2º PA'!$C$4:$C$1978&lt;=EOMONTH(H$4,0))*('Diário 2º PA'!$F$4:$F$1978))
+SUMPRODUCT(('Diário 3º PA'!$E$4:$E$1994='Analítico Cp.'!$B70)*('Diário 3º PA'!$C$4:$C$1994&gt;=H$4)*('Diário 3º PA'!$C$4:$C$1994&lt;=EOMONTH(H$4,0))*('Diário 3º PA'!$F$4:$F$1994))
+SUMPRODUCT(('Diário 4º PA'!$E$4:$E$2000='Analítico Cp.'!$B70)*('Diário 4º PA'!$C$4:$C$2000&gt;=H$4)*('Diário 4º PA'!$C$4:$C$2000&lt;=EOMONTH(H$4,0))*('Diário 4º PA'!$F$4:$F$2000))
+SUMPRODUCT(('Comp.'!$D$5:$D$485=$B70)*('Comp.'!$B$5:$B$485&gt;=H$4)*('Comp.'!$B$5:$B$485&lt;=EOMONTH(H$4,0))*('Comp.'!$E$5:$E$485))</f>
        <v>0</v>
      </c>
      <c r="I70" s="289">
        <f>SUMPRODUCT(('Diário 1º PA'!$E$4:$E$2007='Analítico Cp.'!$B70)*('Diário 1º PA'!$C$4:$C$2007&gt;=I$4)*('Diário 1º PA'!$C$4:$C$2007&lt;=EOMONTH(I$4,0))*('Diário 1º PA'!$F$4:$F$2007))
+SUMPRODUCT(('Diário 2º PA'!$E$4:$E$1978='Analítico Cp.'!$B70)*('Diário 2º PA'!$C$4:$C$1978&gt;=I$4)*('Diário 2º PA'!$C$4:$C$1978&lt;=EOMONTH(I$4,0))*('Diário 2º PA'!$F$4:$F$1978))
+SUMPRODUCT(('Diário 3º PA'!$E$4:$E$1994='Analítico Cp.'!$B70)*('Diário 3º PA'!$C$4:$C$1994&gt;=I$4)*('Diário 3º PA'!$C$4:$C$1994&lt;=EOMONTH(I$4,0))*('Diário 3º PA'!$F$4:$F$1994))
+SUMPRODUCT(('Diário 4º PA'!$E$4:$E$2000='Analítico Cp.'!$B70)*('Diário 4º PA'!$C$4:$C$2000&gt;=I$4)*('Diário 4º PA'!$C$4:$C$2000&lt;=EOMONTH(I$4,0))*('Diário 4º PA'!$F$4:$F$2000))
+SUMPRODUCT(('Comp.'!$D$5:$D$485=$B70)*('Comp.'!$B$5:$B$485&gt;=I$4)*('Comp.'!$B$5:$B$485&lt;=EOMONTH(I$4,0))*('Comp.'!$E$5:$E$485))</f>
        <v>0</v>
      </c>
      <c r="J70" s="289">
        <f>SUMPRODUCT(('Diário 1º PA'!$E$4:$E$2007='Analítico Cp.'!$B70)*('Diário 1º PA'!$C$4:$C$2007&gt;=J$4)*('Diário 1º PA'!$C$4:$C$2007&lt;=EOMONTH(J$4,0))*('Diário 1º PA'!$F$4:$F$2007))
+SUMPRODUCT(('Diário 2º PA'!$E$4:$E$1978='Analítico Cp.'!$B70)*('Diário 2º PA'!$C$4:$C$1978&gt;=J$4)*('Diário 2º PA'!$C$4:$C$1978&lt;=EOMONTH(J$4,0))*('Diário 2º PA'!$F$4:$F$1978))
+SUMPRODUCT(('Diário 3º PA'!$E$4:$E$1994='Analítico Cp.'!$B70)*('Diário 3º PA'!$C$4:$C$1994&gt;=J$4)*('Diário 3º PA'!$C$4:$C$1994&lt;=EOMONTH(J$4,0))*('Diário 3º PA'!$F$4:$F$1994))
+SUMPRODUCT(('Diário 4º PA'!$E$4:$E$2000='Analítico Cp.'!$B70)*('Diário 4º PA'!$C$4:$C$2000&gt;=J$4)*('Diário 4º PA'!$C$4:$C$2000&lt;=EOMONTH(J$4,0))*('Diário 4º PA'!$F$4:$F$2000))
+SUMPRODUCT(('Comp.'!$D$5:$D$485=$B70)*('Comp.'!$B$5:$B$485&gt;=J$4)*('Comp.'!$B$5:$B$485&lt;=EOMONTH(J$4,0))*('Comp.'!$E$5:$E$485))</f>
        <v>0</v>
      </c>
      <c r="K70" s="289">
        <f>SUMPRODUCT(('Diário 1º PA'!$E$4:$E$2007='Analítico Cp.'!$B70)*('Diário 1º PA'!$C$4:$C$2007&gt;=K$4)*('Diário 1º PA'!$C$4:$C$2007&lt;=EOMONTH(K$4,0))*('Diário 1º PA'!$F$4:$F$2007))
+SUMPRODUCT(('Diário 2º PA'!$E$4:$E$1978='Analítico Cp.'!$B70)*('Diário 2º PA'!$C$4:$C$1978&gt;=K$4)*('Diário 2º PA'!$C$4:$C$1978&lt;=EOMONTH(K$4,0))*('Diário 2º PA'!$F$4:$F$1978))
+SUMPRODUCT(('Diário 3º PA'!$E$4:$E$1994='Analítico Cp.'!$B70)*('Diário 3º PA'!$C$4:$C$1994&gt;=K$4)*('Diário 3º PA'!$C$4:$C$1994&lt;=EOMONTH(K$4,0))*('Diário 3º PA'!$F$4:$F$1994))
+SUMPRODUCT(('Diário 4º PA'!$E$4:$E$2000='Analítico Cp.'!$B70)*('Diário 4º PA'!$C$4:$C$2000&gt;=K$4)*('Diário 4º PA'!$C$4:$C$2000&lt;=EOMONTH(K$4,0))*('Diário 4º PA'!$F$4:$F$2000))
+SUMPRODUCT(('Comp.'!$D$5:$D$485=$B70)*('Comp.'!$B$5:$B$485&gt;=K$4)*('Comp.'!$B$5:$B$485&lt;=EOMONTH(K$4,0))*('Comp.'!$E$5:$E$485))</f>
        <v>0</v>
      </c>
      <c r="L70" s="289">
        <f>SUMPRODUCT(('Diário 1º PA'!$E$4:$E$2007='Analítico Cp.'!$B70)*('Diário 1º PA'!$C$4:$C$2007&gt;=L$4)*('Diário 1º PA'!$C$4:$C$2007&lt;=EOMONTH(L$4,0))*('Diário 1º PA'!$F$4:$F$2007))
+SUMPRODUCT(('Diário 2º PA'!$E$4:$E$1978='Analítico Cp.'!$B70)*('Diário 2º PA'!$C$4:$C$1978&gt;=L$4)*('Diário 2º PA'!$C$4:$C$1978&lt;=EOMONTH(L$4,0))*('Diário 2º PA'!$F$4:$F$1978))
+SUMPRODUCT(('Diário 3º PA'!$E$4:$E$1994='Analítico Cp.'!$B70)*('Diário 3º PA'!$C$4:$C$1994&gt;=L$4)*('Diário 3º PA'!$C$4:$C$1994&lt;=EOMONTH(L$4,0))*('Diário 3º PA'!$F$4:$F$1994))
+SUMPRODUCT(('Diário 4º PA'!$E$4:$E$2000='Analítico Cp.'!$B70)*('Diário 4º PA'!$C$4:$C$2000&gt;=L$4)*('Diário 4º PA'!$C$4:$C$2000&lt;=EOMONTH(L$4,0))*('Diário 4º PA'!$F$4:$F$2000))
+SUMPRODUCT(('Comp.'!$D$5:$D$485=$B70)*('Comp.'!$B$5:$B$485&gt;=L$4)*('Comp.'!$B$5:$B$485&lt;=EOMONTH(L$4,0))*('Comp.'!$E$5:$E$485))</f>
        <v>0</v>
      </c>
      <c r="M70" s="289">
        <f>SUMPRODUCT(('Diário 1º PA'!$E$4:$E$2007='Analítico Cp.'!$B70)*('Diário 1º PA'!$C$4:$C$2007&gt;=M$4)*('Diário 1º PA'!$C$4:$C$2007&lt;=EOMONTH(M$4,0))*('Diário 1º PA'!$F$4:$F$2007))
+SUMPRODUCT(('Diário 2º PA'!$E$4:$E$1978='Analítico Cp.'!$B70)*('Diário 2º PA'!$C$4:$C$1978&gt;=M$4)*('Diário 2º PA'!$C$4:$C$1978&lt;=EOMONTH(M$4,0))*('Diário 2º PA'!$F$4:$F$1978))
+SUMPRODUCT(('Diário 3º PA'!$E$4:$E$1994='Analítico Cp.'!$B70)*('Diário 3º PA'!$C$4:$C$1994&gt;=M$4)*('Diário 3º PA'!$C$4:$C$1994&lt;=EOMONTH(M$4,0))*('Diário 3º PA'!$F$4:$F$1994))
+SUMPRODUCT(('Diário 4º PA'!$E$4:$E$2000='Analítico Cp.'!$B70)*('Diário 4º PA'!$C$4:$C$2000&gt;=M$4)*('Diário 4º PA'!$C$4:$C$2000&lt;=EOMONTH(M$4,0))*('Diário 4º PA'!$F$4:$F$2000))
+SUMPRODUCT(('Comp.'!$D$5:$D$485=$B70)*('Comp.'!$B$5:$B$485&gt;=M$4)*('Comp.'!$B$5:$B$485&lt;=EOMONTH(M$4,0))*('Comp.'!$E$5:$E$485))</f>
        <v>0</v>
      </c>
      <c r="N70" s="289">
        <f>SUMPRODUCT(('Diário 1º PA'!$E$4:$E$2007='Analítico Cp.'!$B70)*('Diário 1º PA'!$C$4:$C$2007&gt;=N$4)*('Diário 1º PA'!$C$4:$C$2007&lt;=EOMONTH(N$4,0))*('Diário 1º PA'!$F$4:$F$2007))
+SUMPRODUCT(('Diário 2º PA'!$E$4:$E$1978='Analítico Cp.'!$B70)*('Diário 2º PA'!$C$4:$C$1978&gt;=N$4)*('Diário 2º PA'!$C$4:$C$1978&lt;=EOMONTH(N$4,0))*('Diário 2º PA'!$F$4:$F$1978))
+SUMPRODUCT(('Diário 3º PA'!$E$4:$E$1994='Analítico Cp.'!$B70)*('Diário 3º PA'!$C$4:$C$1994&gt;=N$4)*('Diário 3º PA'!$C$4:$C$1994&lt;=EOMONTH(N$4,0))*('Diário 3º PA'!$F$4:$F$1994))
+SUMPRODUCT(('Diário 4º PA'!$E$4:$E$2000='Analítico Cp.'!$B70)*('Diário 4º PA'!$C$4:$C$2000&gt;=N$4)*('Diário 4º PA'!$C$4:$C$2000&lt;=EOMONTH(N$4,0))*('Diário 4º PA'!$F$4:$F$2000))
+SUMPRODUCT(('Comp.'!$D$5:$D$485=$B70)*('Comp.'!$B$5:$B$485&gt;=N$4)*('Comp.'!$B$5:$B$485&lt;=EOMONTH(N$4,0))*('Comp.'!$E$5:$E$485))</f>
        <v>0</v>
      </c>
      <c r="O70" s="315">
        <f t="shared" si="19"/>
        <v>0</v>
      </c>
      <c r="P70" s="316">
        <f t="shared" si="20"/>
        <v>0</v>
      </c>
      <c r="Q70" s="295"/>
      <c r="R70" s="295"/>
      <c r="S70" s="295"/>
      <c r="T70" s="295"/>
      <c r="U70" s="295"/>
      <c r="V70" s="295"/>
      <c r="W70" s="295"/>
      <c r="X70" s="295"/>
      <c r="Y70" s="295"/>
      <c r="Z70" s="295"/>
    </row>
    <row r="71" spans="1:26" ht="23.25" customHeight="1" x14ac:dyDescent="0.25">
      <c r="A71" s="331" t="s">
        <v>244</v>
      </c>
      <c r="B71" s="246" t="s">
        <v>245</v>
      </c>
      <c r="C71" s="289">
        <f>SUMPRODUCT(('Diário 1º PA'!$E$4:$E$2007='Analítico Cp.'!$B71)*('Diário 1º PA'!$C$4:$C$2007&gt;=C$4)*('Diário 1º PA'!$C$4:$C$2007&lt;=EOMONTH(C$4,0))*('Diário 1º PA'!$F$4:$F$2007))
+SUMPRODUCT(('Diário 2º PA'!$E$4:$E$1978='Analítico Cp.'!$B71)*('Diário 2º PA'!$C$4:$C$1978&gt;=C$4)*('Diário 2º PA'!$C$4:$C$1978&lt;=EOMONTH(C$4,0))*('Diário 2º PA'!$F$4:$F$1978))
+SUMPRODUCT(('Diário 3º PA'!$E$4:$E$1994='Analítico Cp.'!$B71)*('Diário 3º PA'!$C$4:$C$1994&gt;=C$4)*('Diário 3º PA'!$C$4:$C$1994&lt;=EOMONTH(C$4,0))*('Diário 3º PA'!$F$4:$F$1994))
+SUMPRODUCT(('Diário 4º PA'!$E$4:$E$2000='Analítico Cp.'!$B71)*('Diário 4º PA'!$C$4:$C$2000&gt;=C$4)*('Diário 4º PA'!$C$4:$C$2000&lt;=EOMONTH(C$4,0))*('Diário 4º PA'!$F$4:$F$2000))
+SUMPRODUCT(('Comp.'!$D$5:$D$485=$B71)*('Comp.'!$B$5:$B$485&gt;=C$4)*('Comp.'!$B$5:$B$485&lt;=EOMONTH(C$4,0))*('Comp.'!$E$5:$E$485))</f>
        <v>0</v>
      </c>
      <c r="D71" s="289">
        <f>SUMPRODUCT(('Diário 1º PA'!$E$4:$E$2007='Analítico Cp.'!$B71)*('Diário 1º PA'!$C$4:$C$2007&gt;=D$4)*('Diário 1º PA'!$C$4:$C$2007&lt;=EOMONTH(D$4,0))*('Diário 1º PA'!$F$4:$F$2007))
+SUMPRODUCT(('Diário 2º PA'!$E$4:$E$1978='Analítico Cp.'!$B71)*('Diário 2º PA'!$C$4:$C$1978&gt;=D$4)*('Diário 2º PA'!$C$4:$C$1978&lt;=EOMONTH(D$4,0))*('Diário 2º PA'!$F$4:$F$1978))
+SUMPRODUCT(('Diário 3º PA'!$E$4:$E$1994='Analítico Cp.'!$B71)*('Diário 3º PA'!$C$4:$C$1994&gt;=D$4)*('Diário 3º PA'!$C$4:$C$1994&lt;=EOMONTH(D$4,0))*('Diário 3º PA'!$F$4:$F$1994))
+SUMPRODUCT(('Diário 4º PA'!$E$4:$E$2000='Analítico Cp.'!$B71)*('Diário 4º PA'!$C$4:$C$2000&gt;=D$4)*('Diário 4º PA'!$C$4:$C$2000&lt;=EOMONTH(D$4,0))*('Diário 4º PA'!$F$4:$F$2000))
+SUMPRODUCT(('Comp.'!$D$5:$D$485=$B71)*('Comp.'!$B$5:$B$485&gt;=D$4)*('Comp.'!$B$5:$B$485&lt;=EOMONTH(D$4,0))*('Comp.'!$E$5:$E$485))</f>
        <v>3000</v>
      </c>
      <c r="E71" s="289">
        <f>SUMPRODUCT(('Diário 1º PA'!$E$4:$E$2007='Analítico Cp.'!$B71)*('Diário 1º PA'!$C$4:$C$2007&gt;=E$4)*('Diário 1º PA'!$C$4:$C$2007&lt;=EOMONTH(E$4,0))*('Diário 1º PA'!$F$4:$F$2007))
+SUMPRODUCT(('Diário 2º PA'!$E$4:$E$1978='Analítico Cp.'!$B71)*('Diário 2º PA'!$C$4:$C$1978&gt;=E$4)*('Diário 2º PA'!$C$4:$C$1978&lt;=EOMONTH(E$4,0))*('Diário 2º PA'!$F$4:$F$1978))
+SUMPRODUCT(('Diário 3º PA'!$E$4:$E$1994='Analítico Cp.'!$B71)*('Diário 3º PA'!$C$4:$C$1994&gt;=E$4)*('Diário 3º PA'!$C$4:$C$1994&lt;=EOMONTH(E$4,0))*('Diário 3º PA'!$F$4:$F$1994))
+SUMPRODUCT(('Diário 4º PA'!$E$4:$E$2000='Analítico Cp.'!$B71)*('Diário 4º PA'!$C$4:$C$2000&gt;=E$4)*('Diário 4º PA'!$C$4:$C$2000&lt;=EOMONTH(E$4,0))*('Diário 4º PA'!$F$4:$F$2000))
+SUMPRODUCT(('Comp.'!$D$5:$D$485=$B71)*('Comp.'!$B$5:$B$485&gt;=E$4)*('Comp.'!$B$5:$B$485&lt;=EOMONTH(E$4,0))*('Comp.'!$E$5:$E$485))</f>
        <v>3000</v>
      </c>
      <c r="F71" s="289">
        <f>SUMPRODUCT(('Diário 1º PA'!$E$4:$E$2007='Analítico Cp.'!$B71)*('Diário 1º PA'!$C$4:$C$2007&gt;=F$4)*('Diário 1º PA'!$C$4:$C$2007&lt;=EOMONTH(F$4,0))*('Diário 1º PA'!$F$4:$F$2007))
+SUMPRODUCT(('Diário 2º PA'!$E$4:$E$1978='Analítico Cp.'!$B71)*('Diário 2º PA'!$C$4:$C$1978&gt;=F$4)*('Diário 2º PA'!$C$4:$C$1978&lt;=EOMONTH(F$4,0))*('Diário 2º PA'!$F$4:$F$1978))
+SUMPRODUCT(('Diário 3º PA'!$E$4:$E$1994='Analítico Cp.'!$B71)*('Diário 3º PA'!$C$4:$C$1994&gt;=F$4)*('Diário 3º PA'!$C$4:$C$1994&lt;=EOMONTH(F$4,0))*('Diário 3º PA'!$F$4:$F$1994))
+SUMPRODUCT(('Diário 4º PA'!$E$4:$E$2000='Analítico Cp.'!$B71)*('Diário 4º PA'!$C$4:$C$2000&gt;=F$4)*('Diário 4º PA'!$C$4:$C$2000&lt;=EOMONTH(F$4,0))*('Diário 4º PA'!$F$4:$F$2000))
+SUMPRODUCT(('Comp.'!$D$5:$D$485=$B71)*('Comp.'!$B$5:$B$485&gt;=F$4)*('Comp.'!$B$5:$B$485&lt;=EOMONTH(F$4,0))*('Comp.'!$E$5:$E$485))</f>
        <v>7320</v>
      </c>
      <c r="G71" s="289">
        <f>SUMPRODUCT(('Diário 1º PA'!$E$4:$E$2007='Analítico Cp.'!$B71)*('Diário 1º PA'!$C$4:$C$2007&gt;=G$4)*('Diário 1º PA'!$C$4:$C$2007&lt;=EOMONTH(G$4,0))*('Diário 1º PA'!$F$4:$F$2007))
+SUMPRODUCT(('Diário 2º PA'!$E$4:$E$1978='Analítico Cp.'!$B71)*('Diário 2º PA'!$C$4:$C$1978&gt;=G$4)*('Diário 2º PA'!$C$4:$C$1978&lt;=EOMONTH(G$4,0))*('Diário 2º PA'!$F$4:$F$1978))
+SUMPRODUCT(('Diário 3º PA'!$E$4:$E$1994='Analítico Cp.'!$B71)*('Diário 3º PA'!$C$4:$C$1994&gt;=G$4)*('Diário 3º PA'!$C$4:$C$1994&lt;=EOMONTH(G$4,0))*('Diário 3º PA'!$F$4:$F$1994))
+SUMPRODUCT(('Diário 4º PA'!$E$4:$E$2000='Analítico Cp.'!$B71)*('Diário 4º PA'!$C$4:$C$2000&gt;=G$4)*('Diário 4º PA'!$C$4:$C$2000&lt;=EOMONTH(G$4,0))*('Diário 4º PA'!$F$4:$F$2000))
+SUMPRODUCT(('Comp.'!$D$5:$D$485=$B71)*('Comp.'!$B$5:$B$485&gt;=G$4)*('Comp.'!$B$5:$B$485&lt;=EOMONTH(G$4,0))*('Comp.'!$E$5:$E$485))</f>
        <v>7320</v>
      </c>
      <c r="H71" s="289">
        <f>SUMPRODUCT(('Diário 1º PA'!$E$4:$E$2007='Analítico Cp.'!$B71)*('Diário 1º PA'!$C$4:$C$2007&gt;=H$4)*('Diário 1º PA'!$C$4:$C$2007&lt;=EOMONTH(H$4,0))*('Diário 1º PA'!$F$4:$F$2007))
+SUMPRODUCT(('Diário 2º PA'!$E$4:$E$1978='Analítico Cp.'!$B71)*('Diário 2º PA'!$C$4:$C$1978&gt;=H$4)*('Diário 2º PA'!$C$4:$C$1978&lt;=EOMONTH(H$4,0))*('Diário 2º PA'!$F$4:$F$1978))
+SUMPRODUCT(('Diário 3º PA'!$E$4:$E$1994='Analítico Cp.'!$B71)*('Diário 3º PA'!$C$4:$C$1994&gt;=H$4)*('Diário 3º PA'!$C$4:$C$1994&lt;=EOMONTH(H$4,0))*('Diário 3º PA'!$F$4:$F$1994))
+SUMPRODUCT(('Diário 4º PA'!$E$4:$E$2000='Analítico Cp.'!$B71)*('Diário 4º PA'!$C$4:$C$2000&gt;=H$4)*('Diário 4º PA'!$C$4:$C$2000&lt;=EOMONTH(H$4,0))*('Diário 4º PA'!$F$4:$F$2000))
+SUMPRODUCT(('Comp.'!$D$5:$D$485=$B71)*('Comp.'!$B$5:$B$485&gt;=H$4)*('Comp.'!$B$5:$B$485&lt;=EOMONTH(H$4,0))*('Comp.'!$E$5:$E$485))</f>
        <v>10320</v>
      </c>
      <c r="I71" s="289">
        <f>SUMPRODUCT(('Diário 1º PA'!$E$4:$E$2007='Analítico Cp.'!$B71)*('Diário 1º PA'!$C$4:$C$2007&gt;=I$4)*('Diário 1º PA'!$C$4:$C$2007&lt;=EOMONTH(I$4,0))*('Diário 1º PA'!$F$4:$F$2007))
+SUMPRODUCT(('Diário 2º PA'!$E$4:$E$1978='Analítico Cp.'!$B71)*('Diário 2º PA'!$C$4:$C$1978&gt;=I$4)*('Diário 2º PA'!$C$4:$C$1978&lt;=EOMONTH(I$4,0))*('Diário 2º PA'!$F$4:$F$1978))
+SUMPRODUCT(('Diário 3º PA'!$E$4:$E$1994='Analítico Cp.'!$B71)*('Diário 3º PA'!$C$4:$C$1994&gt;=I$4)*('Diário 3º PA'!$C$4:$C$1994&lt;=EOMONTH(I$4,0))*('Diário 3º PA'!$F$4:$F$1994))
+SUMPRODUCT(('Diário 4º PA'!$E$4:$E$2000='Analítico Cp.'!$B71)*('Diário 4º PA'!$C$4:$C$2000&gt;=I$4)*('Diário 4º PA'!$C$4:$C$2000&lt;=EOMONTH(I$4,0))*('Diário 4º PA'!$F$4:$F$2000))
+SUMPRODUCT(('Comp.'!$D$5:$D$485=$B71)*('Comp.'!$B$5:$B$485&gt;=I$4)*('Comp.'!$B$5:$B$485&lt;=EOMONTH(I$4,0))*('Comp.'!$E$5:$E$485))</f>
        <v>0</v>
      </c>
      <c r="J71" s="289">
        <f>SUMPRODUCT(('Diário 1º PA'!$E$4:$E$2007='Analítico Cp.'!$B71)*('Diário 1º PA'!$C$4:$C$2007&gt;=J$4)*('Diário 1º PA'!$C$4:$C$2007&lt;=EOMONTH(J$4,0))*('Diário 1º PA'!$F$4:$F$2007))
+SUMPRODUCT(('Diário 2º PA'!$E$4:$E$1978='Analítico Cp.'!$B71)*('Diário 2º PA'!$C$4:$C$1978&gt;=J$4)*('Diário 2º PA'!$C$4:$C$1978&lt;=EOMONTH(J$4,0))*('Diário 2º PA'!$F$4:$F$1978))
+SUMPRODUCT(('Diário 3º PA'!$E$4:$E$1994='Analítico Cp.'!$B71)*('Diário 3º PA'!$C$4:$C$1994&gt;=J$4)*('Diário 3º PA'!$C$4:$C$1994&lt;=EOMONTH(J$4,0))*('Diário 3º PA'!$F$4:$F$1994))
+SUMPRODUCT(('Diário 4º PA'!$E$4:$E$2000='Analítico Cp.'!$B71)*('Diário 4º PA'!$C$4:$C$2000&gt;=J$4)*('Diário 4º PA'!$C$4:$C$2000&lt;=EOMONTH(J$4,0))*('Diário 4º PA'!$F$4:$F$2000))
+SUMPRODUCT(('Comp.'!$D$5:$D$485=$B71)*('Comp.'!$B$5:$B$485&gt;=J$4)*('Comp.'!$B$5:$B$485&lt;=EOMONTH(J$4,0))*('Comp.'!$E$5:$E$485))</f>
        <v>0</v>
      </c>
      <c r="K71" s="289">
        <f>SUMPRODUCT(('Diário 1º PA'!$E$4:$E$2007='Analítico Cp.'!$B71)*('Diário 1º PA'!$C$4:$C$2007&gt;=K$4)*('Diário 1º PA'!$C$4:$C$2007&lt;=EOMONTH(K$4,0))*('Diário 1º PA'!$F$4:$F$2007))
+SUMPRODUCT(('Diário 2º PA'!$E$4:$E$1978='Analítico Cp.'!$B71)*('Diário 2º PA'!$C$4:$C$1978&gt;=K$4)*('Diário 2º PA'!$C$4:$C$1978&lt;=EOMONTH(K$4,0))*('Diário 2º PA'!$F$4:$F$1978))
+SUMPRODUCT(('Diário 3º PA'!$E$4:$E$1994='Analítico Cp.'!$B71)*('Diário 3º PA'!$C$4:$C$1994&gt;=K$4)*('Diário 3º PA'!$C$4:$C$1994&lt;=EOMONTH(K$4,0))*('Diário 3º PA'!$F$4:$F$1994))
+SUMPRODUCT(('Diário 4º PA'!$E$4:$E$2000='Analítico Cp.'!$B71)*('Diário 4º PA'!$C$4:$C$2000&gt;=K$4)*('Diário 4º PA'!$C$4:$C$2000&lt;=EOMONTH(K$4,0))*('Diário 4º PA'!$F$4:$F$2000))
+SUMPRODUCT(('Comp.'!$D$5:$D$485=$B71)*('Comp.'!$B$5:$B$485&gt;=K$4)*('Comp.'!$B$5:$B$485&lt;=EOMONTH(K$4,0))*('Comp.'!$E$5:$E$485))</f>
        <v>0</v>
      </c>
      <c r="L71" s="289">
        <f>SUMPRODUCT(('Diário 1º PA'!$E$4:$E$2007='Analítico Cp.'!$B71)*('Diário 1º PA'!$C$4:$C$2007&gt;=L$4)*('Diário 1º PA'!$C$4:$C$2007&lt;=EOMONTH(L$4,0))*('Diário 1º PA'!$F$4:$F$2007))
+SUMPRODUCT(('Diário 2º PA'!$E$4:$E$1978='Analítico Cp.'!$B71)*('Diário 2º PA'!$C$4:$C$1978&gt;=L$4)*('Diário 2º PA'!$C$4:$C$1978&lt;=EOMONTH(L$4,0))*('Diário 2º PA'!$F$4:$F$1978))
+SUMPRODUCT(('Diário 3º PA'!$E$4:$E$1994='Analítico Cp.'!$B71)*('Diário 3º PA'!$C$4:$C$1994&gt;=L$4)*('Diário 3º PA'!$C$4:$C$1994&lt;=EOMONTH(L$4,0))*('Diário 3º PA'!$F$4:$F$1994))
+SUMPRODUCT(('Diário 4º PA'!$E$4:$E$2000='Analítico Cp.'!$B71)*('Diário 4º PA'!$C$4:$C$2000&gt;=L$4)*('Diário 4º PA'!$C$4:$C$2000&lt;=EOMONTH(L$4,0))*('Diário 4º PA'!$F$4:$F$2000))
+SUMPRODUCT(('Comp.'!$D$5:$D$485=$B71)*('Comp.'!$B$5:$B$485&gt;=L$4)*('Comp.'!$B$5:$B$485&lt;=EOMONTH(L$4,0))*('Comp.'!$E$5:$E$485))</f>
        <v>0</v>
      </c>
      <c r="M71" s="289">
        <f>SUMPRODUCT(('Diário 1º PA'!$E$4:$E$2007='Analítico Cp.'!$B71)*('Diário 1º PA'!$C$4:$C$2007&gt;=M$4)*('Diário 1º PA'!$C$4:$C$2007&lt;=EOMONTH(M$4,0))*('Diário 1º PA'!$F$4:$F$2007))
+SUMPRODUCT(('Diário 2º PA'!$E$4:$E$1978='Analítico Cp.'!$B71)*('Diário 2º PA'!$C$4:$C$1978&gt;=M$4)*('Diário 2º PA'!$C$4:$C$1978&lt;=EOMONTH(M$4,0))*('Diário 2º PA'!$F$4:$F$1978))
+SUMPRODUCT(('Diário 3º PA'!$E$4:$E$1994='Analítico Cp.'!$B71)*('Diário 3º PA'!$C$4:$C$1994&gt;=M$4)*('Diário 3º PA'!$C$4:$C$1994&lt;=EOMONTH(M$4,0))*('Diário 3º PA'!$F$4:$F$1994))
+SUMPRODUCT(('Diário 4º PA'!$E$4:$E$2000='Analítico Cp.'!$B71)*('Diário 4º PA'!$C$4:$C$2000&gt;=M$4)*('Diário 4º PA'!$C$4:$C$2000&lt;=EOMONTH(M$4,0))*('Diário 4º PA'!$F$4:$F$2000))
+SUMPRODUCT(('Comp.'!$D$5:$D$485=$B71)*('Comp.'!$B$5:$B$485&gt;=M$4)*('Comp.'!$B$5:$B$485&lt;=EOMONTH(M$4,0))*('Comp.'!$E$5:$E$485))</f>
        <v>0</v>
      </c>
      <c r="N71" s="289">
        <f>SUMPRODUCT(('Diário 1º PA'!$E$4:$E$2007='Analítico Cp.'!$B71)*('Diário 1º PA'!$C$4:$C$2007&gt;=N$4)*('Diário 1º PA'!$C$4:$C$2007&lt;=EOMONTH(N$4,0))*('Diário 1º PA'!$F$4:$F$2007))
+SUMPRODUCT(('Diário 2º PA'!$E$4:$E$1978='Analítico Cp.'!$B71)*('Diário 2º PA'!$C$4:$C$1978&gt;=N$4)*('Diário 2º PA'!$C$4:$C$1978&lt;=EOMONTH(N$4,0))*('Diário 2º PA'!$F$4:$F$1978))
+SUMPRODUCT(('Diário 3º PA'!$E$4:$E$1994='Analítico Cp.'!$B71)*('Diário 3º PA'!$C$4:$C$1994&gt;=N$4)*('Diário 3º PA'!$C$4:$C$1994&lt;=EOMONTH(N$4,0))*('Diário 3º PA'!$F$4:$F$1994))
+SUMPRODUCT(('Diário 4º PA'!$E$4:$E$2000='Analítico Cp.'!$B71)*('Diário 4º PA'!$C$4:$C$2000&gt;=N$4)*('Diário 4º PA'!$C$4:$C$2000&lt;=EOMONTH(N$4,0))*('Diário 4º PA'!$F$4:$F$2000))
+SUMPRODUCT(('Comp.'!$D$5:$D$485=$B71)*('Comp.'!$B$5:$B$485&gt;=N$4)*('Comp.'!$B$5:$B$485&lt;=EOMONTH(N$4,0))*('Comp.'!$E$5:$E$485))</f>
        <v>0</v>
      </c>
      <c r="O71" s="315">
        <f t="shared" si="19"/>
        <v>30960</v>
      </c>
      <c r="P71" s="316">
        <f t="shared" si="20"/>
        <v>1.3602683964203928E-3</v>
      </c>
      <c r="Q71" s="295"/>
      <c r="R71" s="295"/>
      <c r="S71" s="295"/>
      <c r="T71" s="295"/>
      <c r="U71" s="295"/>
      <c r="V71" s="295"/>
      <c r="W71" s="295"/>
      <c r="X71" s="295"/>
      <c r="Y71" s="295"/>
      <c r="Z71" s="295"/>
    </row>
    <row r="72" spans="1:26" ht="23.25" customHeight="1" x14ac:dyDescent="0.25">
      <c r="A72" s="331" t="s">
        <v>246</v>
      </c>
      <c r="B72" s="246" t="s">
        <v>247</v>
      </c>
      <c r="C72" s="289">
        <f>SUMPRODUCT(('Diário 1º PA'!$E$4:$E$2007='Analítico Cp.'!$B72)*('Diário 1º PA'!$C$4:$C$2007&gt;=C$4)*('Diário 1º PA'!$C$4:$C$2007&lt;=EOMONTH(C$4,0))*('Diário 1º PA'!$F$4:$F$2007))
+SUMPRODUCT(('Diário 2º PA'!$E$4:$E$1978='Analítico Cp.'!$B72)*('Diário 2º PA'!$C$4:$C$1978&gt;=C$4)*('Diário 2º PA'!$C$4:$C$1978&lt;=EOMONTH(C$4,0))*('Diário 2º PA'!$F$4:$F$1978))
+SUMPRODUCT(('Diário 3º PA'!$E$4:$E$1994='Analítico Cp.'!$B72)*('Diário 3º PA'!$C$4:$C$1994&gt;=C$4)*('Diário 3º PA'!$C$4:$C$1994&lt;=EOMONTH(C$4,0))*('Diário 3º PA'!$F$4:$F$1994))
+SUMPRODUCT(('Diário 4º PA'!$E$4:$E$2000='Analítico Cp.'!$B72)*('Diário 4º PA'!$C$4:$C$2000&gt;=C$4)*('Diário 4º PA'!$C$4:$C$2000&lt;=EOMONTH(C$4,0))*('Diário 4º PA'!$F$4:$F$2000))
+SUMPRODUCT(('Comp.'!$D$5:$D$485=$B72)*('Comp.'!$B$5:$B$485&gt;=C$4)*('Comp.'!$B$5:$B$485&lt;=EOMONTH(C$4,0))*('Comp.'!$E$5:$E$485))</f>
        <v>0</v>
      </c>
      <c r="D72" s="289">
        <f>SUMPRODUCT(('Diário 1º PA'!$E$4:$E$2007='Analítico Cp.'!$B72)*('Diário 1º PA'!$C$4:$C$2007&gt;=D$4)*('Diário 1º PA'!$C$4:$C$2007&lt;=EOMONTH(D$4,0))*('Diário 1º PA'!$F$4:$F$2007))
+SUMPRODUCT(('Diário 2º PA'!$E$4:$E$1978='Analítico Cp.'!$B72)*('Diário 2º PA'!$C$4:$C$1978&gt;=D$4)*('Diário 2º PA'!$C$4:$C$1978&lt;=EOMONTH(D$4,0))*('Diário 2º PA'!$F$4:$F$1978))
+SUMPRODUCT(('Diário 3º PA'!$E$4:$E$1994='Analítico Cp.'!$B72)*('Diário 3º PA'!$C$4:$C$1994&gt;=D$4)*('Diário 3º PA'!$C$4:$C$1994&lt;=EOMONTH(D$4,0))*('Diário 3º PA'!$F$4:$F$1994))
+SUMPRODUCT(('Diário 4º PA'!$E$4:$E$2000='Analítico Cp.'!$B72)*('Diário 4º PA'!$C$4:$C$2000&gt;=D$4)*('Diário 4º PA'!$C$4:$C$2000&lt;=EOMONTH(D$4,0))*('Diário 4º PA'!$F$4:$F$2000))
+SUMPRODUCT(('Comp.'!$D$5:$D$485=$B72)*('Comp.'!$B$5:$B$485&gt;=D$4)*('Comp.'!$B$5:$B$485&lt;=EOMONTH(D$4,0))*('Comp.'!$E$5:$E$485))</f>
        <v>0</v>
      </c>
      <c r="E72" s="289">
        <f>SUMPRODUCT(('Diário 1º PA'!$E$4:$E$2007='Analítico Cp.'!$B72)*('Diário 1º PA'!$C$4:$C$2007&gt;=E$4)*('Diário 1º PA'!$C$4:$C$2007&lt;=EOMONTH(E$4,0))*('Diário 1º PA'!$F$4:$F$2007))
+SUMPRODUCT(('Diário 2º PA'!$E$4:$E$1978='Analítico Cp.'!$B72)*('Diário 2º PA'!$C$4:$C$1978&gt;=E$4)*('Diário 2º PA'!$C$4:$C$1978&lt;=EOMONTH(E$4,0))*('Diário 2º PA'!$F$4:$F$1978))
+SUMPRODUCT(('Diário 3º PA'!$E$4:$E$1994='Analítico Cp.'!$B72)*('Diário 3º PA'!$C$4:$C$1994&gt;=E$4)*('Diário 3º PA'!$C$4:$C$1994&lt;=EOMONTH(E$4,0))*('Diário 3º PA'!$F$4:$F$1994))
+SUMPRODUCT(('Diário 4º PA'!$E$4:$E$2000='Analítico Cp.'!$B72)*('Diário 4º PA'!$C$4:$C$2000&gt;=E$4)*('Diário 4º PA'!$C$4:$C$2000&lt;=EOMONTH(E$4,0))*('Diário 4º PA'!$F$4:$F$2000))
+SUMPRODUCT(('Comp.'!$D$5:$D$485=$B72)*('Comp.'!$B$5:$B$485&gt;=E$4)*('Comp.'!$B$5:$B$485&lt;=EOMONTH(E$4,0))*('Comp.'!$E$5:$E$485))</f>
        <v>0</v>
      </c>
      <c r="F72" s="289">
        <f>SUMPRODUCT(('Diário 1º PA'!$E$4:$E$2007='Analítico Cp.'!$B72)*('Diário 1º PA'!$C$4:$C$2007&gt;=F$4)*('Diário 1º PA'!$C$4:$C$2007&lt;=EOMONTH(F$4,0))*('Diário 1º PA'!$F$4:$F$2007))
+SUMPRODUCT(('Diário 2º PA'!$E$4:$E$1978='Analítico Cp.'!$B72)*('Diário 2º PA'!$C$4:$C$1978&gt;=F$4)*('Diário 2º PA'!$C$4:$C$1978&lt;=EOMONTH(F$4,0))*('Diário 2º PA'!$F$4:$F$1978))
+SUMPRODUCT(('Diário 3º PA'!$E$4:$E$1994='Analítico Cp.'!$B72)*('Diário 3º PA'!$C$4:$C$1994&gt;=F$4)*('Diário 3º PA'!$C$4:$C$1994&lt;=EOMONTH(F$4,0))*('Diário 3º PA'!$F$4:$F$1994))
+SUMPRODUCT(('Diário 4º PA'!$E$4:$E$2000='Analítico Cp.'!$B72)*('Diário 4º PA'!$C$4:$C$2000&gt;=F$4)*('Diário 4º PA'!$C$4:$C$2000&lt;=EOMONTH(F$4,0))*('Diário 4º PA'!$F$4:$F$2000))
+SUMPRODUCT(('Comp.'!$D$5:$D$485=$B72)*('Comp.'!$B$5:$B$485&gt;=F$4)*('Comp.'!$B$5:$B$485&lt;=EOMONTH(F$4,0))*('Comp.'!$E$5:$E$485))</f>
        <v>0</v>
      </c>
      <c r="G72" s="289">
        <f>SUMPRODUCT(('Diário 1º PA'!$E$4:$E$2007='Analítico Cp.'!$B72)*('Diário 1º PA'!$C$4:$C$2007&gt;=G$4)*('Diário 1º PA'!$C$4:$C$2007&lt;=EOMONTH(G$4,0))*('Diário 1º PA'!$F$4:$F$2007))
+SUMPRODUCT(('Diário 2º PA'!$E$4:$E$1978='Analítico Cp.'!$B72)*('Diário 2º PA'!$C$4:$C$1978&gt;=G$4)*('Diário 2º PA'!$C$4:$C$1978&lt;=EOMONTH(G$4,0))*('Diário 2º PA'!$F$4:$F$1978))
+SUMPRODUCT(('Diário 3º PA'!$E$4:$E$1994='Analítico Cp.'!$B72)*('Diário 3º PA'!$C$4:$C$1994&gt;=G$4)*('Diário 3º PA'!$C$4:$C$1994&lt;=EOMONTH(G$4,0))*('Diário 3º PA'!$F$4:$F$1994))
+SUMPRODUCT(('Diário 4º PA'!$E$4:$E$2000='Analítico Cp.'!$B72)*('Diário 4º PA'!$C$4:$C$2000&gt;=G$4)*('Diário 4º PA'!$C$4:$C$2000&lt;=EOMONTH(G$4,0))*('Diário 4º PA'!$F$4:$F$2000))
+SUMPRODUCT(('Comp.'!$D$5:$D$485=$B72)*('Comp.'!$B$5:$B$485&gt;=G$4)*('Comp.'!$B$5:$B$485&lt;=EOMONTH(G$4,0))*('Comp.'!$E$5:$E$485))</f>
        <v>0</v>
      </c>
      <c r="H72" s="289">
        <f>SUMPRODUCT(('Diário 1º PA'!$E$4:$E$2007='Analítico Cp.'!$B72)*('Diário 1º PA'!$C$4:$C$2007&gt;=H$4)*('Diário 1º PA'!$C$4:$C$2007&lt;=EOMONTH(H$4,0))*('Diário 1º PA'!$F$4:$F$2007))
+SUMPRODUCT(('Diário 2º PA'!$E$4:$E$1978='Analítico Cp.'!$B72)*('Diário 2º PA'!$C$4:$C$1978&gt;=H$4)*('Diário 2º PA'!$C$4:$C$1978&lt;=EOMONTH(H$4,0))*('Diário 2º PA'!$F$4:$F$1978))
+SUMPRODUCT(('Diário 3º PA'!$E$4:$E$1994='Analítico Cp.'!$B72)*('Diário 3º PA'!$C$4:$C$1994&gt;=H$4)*('Diário 3º PA'!$C$4:$C$1994&lt;=EOMONTH(H$4,0))*('Diário 3º PA'!$F$4:$F$1994))
+SUMPRODUCT(('Diário 4º PA'!$E$4:$E$2000='Analítico Cp.'!$B72)*('Diário 4º PA'!$C$4:$C$2000&gt;=H$4)*('Diário 4º PA'!$C$4:$C$2000&lt;=EOMONTH(H$4,0))*('Diário 4º PA'!$F$4:$F$2000))
+SUMPRODUCT(('Comp.'!$D$5:$D$485=$B72)*('Comp.'!$B$5:$B$485&gt;=H$4)*('Comp.'!$B$5:$B$485&lt;=EOMONTH(H$4,0))*('Comp.'!$E$5:$E$485))</f>
        <v>0</v>
      </c>
      <c r="I72" s="289">
        <f>SUMPRODUCT(('Diário 1º PA'!$E$4:$E$2007='Analítico Cp.'!$B72)*('Diário 1º PA'!$C$4:$C$2007&gt;=I$4)*('Diário 1º PA'!$C$4:$C$2007&lt;=EOMONTH(I$4,0))*('Diário 1º PA'!$F$4:$F$2007))
+SUMPRODUCT(('Diário 2º PA'!$E$4:$E$1978='Analítico Cp.'!$B72)*('Diário 2º PA'!$C$4:$C$1978&gt;=I$4)*('Diário 2º PA'!$C$4:$C$1978&lt;=EOMONTH(I$4,0))*('Diário 2º PA'!$F$4:$F$1978))
+SUMPRODUCT(('Diário 3º PA'!$E$4:$E$1994='Analítico Cp.'!$B72)*('Diário 3º PA'!$C$4:$C$1994&gt;=I$4)*('Diário 3º PA'!$C$4:$C$1994&lt;=EOMONTH(I$4,0))*('Diário 3º PA'!$F$4:$F$1994))
+SUMPRODUCT(('Diário 4º PA'!$E$4:$E$2000='Analítico Cp.'!$B72)*('Diário 4º PA'!$C$4:$C$2000&gt;=I$4)*('Diário 4º PA'!$C$4:$C$2000&lt;=EOMONTH(I$4,0))*('Diário 4º PA'!$F$4:$F$2000))
+SUMPRODUCT(('Comp.'!$D$5:$D$485=$B72)*('Comp.'!$B$5:$B$485&gt;=I$4)*('Comp.'!$B$5:$B$485&lt;=EOMONTH(I$4,0))*('Comp.'!$E$5:$E$485))</f>
        <v>0</v>
      </c>
      <c r="J72" s="289">
        <f>SUMPRODUCT(('Diário 1º PA'!$E$4:$E$2007='Analítico Cp.'!$B72)*('Diário 1º PA'!$C$4:$C$2007&gt;=J$4)*('Diário 1º PA'!$C$4:$C$2007&lt;=EOMONTH(J$4,0))*('Diário 1º PA'!$F$4:$F$2007))
+SUMPRODUCT(('Diário 2º PA'!$E$4:$E$1978='Analítico Cp.'!$B72)*('Diário 2º PA'!$C$4:$C$1978&gt;=J$4)*('Diário 2º PA'!$C$4:$C$1978&lt;=EOMONTH(J$4,0))*('Diário 2º PA'!$F$4:$F$1978))
+SUMPRODUCT(('Diário 3º PA'!$E$4:$E$1994='Analítico Cp.'!$B72)*('Diário 3º PA'!$C$4:$C$1994&gt;=J$4)*('Diário 3º PA'!$C$4:$C$1994&lt;=EOMONTH(J$4,0))*('Diário 3º PA'!$F$4:$F$1994))
+SUMPRODUCT(('Diário 4º PA'!$E$4:$E$2000='Analítico Cp.'!$B72)*('Diário 4º PA'!$C$4:$C$2000&gt;=J$4)*('Diário 4º PA'!$C$4:$C$2000&lt;=EOMONTH(J$4,0))*('Diário 4º PA'!$F$4:$F$2000))
+SUMPRODUCT(('Comp.'!$D$5:$D$485=$B72)*('Comp.'!$B$5:$B$485&gt;=J$4)*('Comp.'!$B$5:$B$485&lt;=EOMONTH(J$4,0))*('Comp.'!$E$5:$E$485))</f>
        <v>0</v>
      </c>
      <c r="K72" s="289">
        <f>SUMPRODUCT(('Diário 1º PA'!$E$4:$E$2007='Analítico Cp.'!$B72)*('Diário 1º PA'!$C$4:$C$2007&gt;=K$4)*('Diário 1º PA'!$C$4:$C$2007&lt;=EOMONTH(K$4,0))*('Diário 1º PA'!$F$4:$F$2007))
+SUMPRODUCT(('Diário 2º PA'!$E$4:$E$1978='Analítico Cp.'!$B72)*('Diário 2º PA'!$C$4:$C$1978&gt;=K$4)*('Diário 2º PA'!$C$4:$C$1978&lt;=EOMONTH(K$4,0))*('Diário 2º PA'!$F$4:$F$1978))
+SUMPRODUCT(('Diário 3º PA'!$E$4:$E$1994='Analítico Cp.'!$B72)*('Diário 3º PA'!$C$4:$C$1994&gt;=K$4)*('Diário 3º PA'!$C$4:$C$1994&lt;=EOMONTH(K$4,0))*('Diário 3º PA'!$F$4:$F$1994))
+SUMPRODUCT(('Diário 4º PA'!$E$4:$E$2000='Analítico Cp.'!$B72)*('Diário 4º PA'!$C$4:$C$2000&gt;=K$4)*('Diário 4º PA'!$C$4:$C$2000&lt;=EOMONTH(K$4,0))*('Diário 4º PA'!$F$4:$F$2000))
+SUMPRODUCT(('Comp.'!$D$5:$D$485=$B72)*('Comp.'!$B$5:$B$485&gt;=K$4)*('Comp.'!$B$5:$B$485&lt;=EOMONTH(K$4,0))*('Comp.'!$E$5:$E$485))</f>
        <v>0</v>
      </c>
      <c r="L72" s="289">
        <f>SUMPRODUCT(('Diário 1º PA'!$E$4:$E$2007='Analítico Cp.'!$B72)*('Diário 1º PA'!$C$4:$C$2007&gt;=L$4)*('Diário 1º PA'!$C$4:$C$2007&lt;=EOMONTH(L$4,0))*('Diário 1º PA'!$F$4:$F$2007))
+SUMPRODUCT(('Diário 2º PA'!$E$4:$E$1978='Analítico Cp.'!$B72)*('Diário 2º PA'!$C$4:$C$1978&gt;=L$4)*('Diário 2º PA'!$C$4:$C$1978&lt;=EOMONTH(L$4,0))*('Diário 2º PA'!$F$4:$F$1978))
+SUMPRODUCT(('Diário 3º PA'!$E$4:$E$1994='Analítico Cp.'!$B72)*('Diário 3º PA'!$C$4:$C$1994&gt;=L$4)*('Diário 3º PA'!$C$4:$C$1994&lt;=EOMONTH(L$4,0))*('Diário 3º PA'!$F$4:$F$1994))
+SUMPRODUCT(('Diário 4º PA'!$E$4:$E$2000='Analítico Cp.'!$B72)*('Diário 4º PA'!$C$4:$C$2000&gt;=L$4)*('Diário 4º PA'!$C$4:$C$2000&lt;=EOMONTH(L$4,0))*('Diário 4º PA'!$F$4:$F$2000))
+SUMPRODUCT(('Comp.'!$D$5:$D$485=$B72)*('Comp.'!$B$5:$B$485&gt;=L$4)*('Comp.'!$B$5:$B$485&lt;=EOMONTH(L$4,0))*('Comp.'!$E$5:$E$485))</f>
        <v>0</v>
      </c>
      <c r="M72" s="289">
        <f>SUMPRODUCT(('Diário 1º PA'!$E$4:$E$2007='Analítico Cp.'!$B72)*('Diário 1º PA'!$C$4:$C$2007&gt;=M$4)*('Diário 1º PA'!$C$4:$C$2007&lt;=EOMONTH(M$4,0))*('Diário 1º PA'!$F$4:$F$2007))
+SUMPRODUCT(('Diário 2º PA'!$E$4:$E$1978='Analítico Cp.'!$B72)*('Diário 2º PA'!$C$4:$C$1978&gt;=M$4)*('Diário 2º PA'!$C$4:$C$1978&lt;=EOMONTH(M$4,0))*('Diário 2º PA'!$F$4:$F$1978))
+SUMPRODUCT(('Diário 3º PA'!$E$4:$E$1994='Analítico Cp.'!$B72)*('Diário 3º PA'!$C$4:$C$1994&gt;=M$4)*('Diário 3º PA'!$C$4:$C$1994&lt;=EOMONTH(M$4,0))*('Diário 3º PA'!$F$4:$F$1994))
+SUMPRODUCT(('Diário 4º PA'!$E$4:$E$2000='Analítico Cp.'!$B72)*('Diário 4º PA'!$C$4:$C$2000&gt;=M$4)*('Diário 4º PA'!$C$4:$C$2000&lt;=EOMONTH(M$4,0))*('Diário 4º PA'!$F$4:$F$2000))
+SUMPRODUCT(('Comp.'!$D$5:$D$485=$B72)*('Comp.'!$B$5:$B$485&gt;=M$4)*('Comp.'!$B$5:$B$485&lt;=EOMONTH(M$4,0))*('Comp.'!$E$5:$E$485))</f>
        <v>0</v>
      </c>
      <c r="N72" s="289">
        <f>SUMPRODUCT(('Diário 1º PA'!$E$4:$E$2007='Analítico Cp.'!$B72)*('Diário 1º PA'!$C$4:$C$2007&gt;=N$4)*('Diário 1º PA'!$C$4:$C$2007&lt;=EOMONTH(N$4,0))*('Diário 1º PA'!$F$4:$F$2007))
+SUMPRODUCT(('Diário 2º PA'!$E$4:$E$1978='Analítico Cp.'!$B72)*('Diário 2º PA'!$C$4:$C$1978&gt;=N$4)*('Diário 2º PA'!$C$4:$C$1978&lt;=EOMONTH(N$4,0))*('Diário 2º PA'!$F$4:$F$1978))
+SUMPRODUCT(('Diário 3º PA'!$E$4:$E$1994='Analítico Cp.'!$B72)*('Diário 3º PA'!$C$4:$C$1994&gt;=N$4)*('Diário 3º PA'!$C$4:$C$1994&lt;=EOMONTH(N$4,0))*('Diário 3º PA'!$F$4:$F$1994))
+SUMPRODUCT(('Diário 4º PA'!$E$4:$E$2000='Analítico Cp.'!$B72)*('Diário 4º PA'!$C$4:$C$2000&gt;=N$4)*('Diário 4º PA'!$C$4:$C$2000&lt;=EOMONTH(N$4,0))*('Diário 4º PA'!$F$4:$F$2000))
+SUMPRODUCT(('Comp.'!$D$5:$D$485=$B72)*('Comp.'!$B$5:$B$485&gt;=N$4)*('Comp.'!$B$5:$B$485&lt;=EOMONTH(N$4,0))*('Comp.'!$E$5:$E$485))</f>
        <v>0</v>
      </c>
      <c r="O72" s="315">
        <f t="shared" si="19"/>
        <v>0</v>
      </c>
      <c r="P72" s="316">
        <f t="shared" si="20"/>
        <v>0</v>
      </c>
      <c r="Q72" s="295"/>
      <c r="R72" s="295"/>
      <c r="S72" s="295"/>
      <c r="T72" s="295"/>
      <c r="U72" s="295"/>
      <c r="V72" s="295"/>
      <c r="W72" s="295"/>
      <c r="X72" s="295"/>
      <c r="Y72" s="295"/>
      <c r="Z72" s="295"/>
    </row>
    <row r="73" spans="1:26" ht="23.25" customHeight="1" x14ac:dyDescent="0.25">
      <c r="A73" s="331" t="s">
        <v>248</v>
      </c>
      <c r="B73" s="332" t="s">
        <v>249</v>
      </c>
      <c r="C73" s="289">
        <f>SUMPRODUCT(('Diário 1º PA'!$E$4:$E$2007='Analítico Cp.'!$B73)*('Diário 1º PA'!$C$4:$C$2007&gt;=C$4)*('Diário 1º PA'!$C$4:$C$2007&lt;=EOMONTH(C$4,0))*('Diário 1º PA'!$F$4:$F$2007))
+SUMPRODUCT(('Diário 2º PA'!$E$4:$E$1978='Analítico Cp.'!$B73)*('Diário 2º PA'!$C$4:$C$1978&gt;=C$4)*('Diário 2º PA'!$C$4:$C$1978&lt;=EOMONTH(C$4,0))*('Diário 2º PA'!$F$4:$F$1978))
+SUMPRODUCT(('Diário 3º PA'!$E$4:$E$1994='Analítico Cp.'!$B73)*('Diário 3º PA'!$C$4:$C$1994&gt;=C$4)*('Diário 3º PA'!$C$4:$C$1994&lt;=EOMONTH(C$4,0))*('Diário 3º PA'!$F$4:$F$1994))
+SUMPRODUCT(('Diário 4º PA'!$E$4:$E$2000='Analítico Cp.'!$B73)*('Diário 4º PA'!$C$4:$C$2000&gt;=C$4)*('Diário 4º PA'!$C$4:$C$2000&lt;=EOMONTH(C$4,0))*('Diário 4º PA'!$F$4:$F$2000))
+SUMPRODUCT(('Comp.'!$D$5:$D$485=$B73)*('Comp.'!$B$5:$B$485&gt;=C$4)*('Comp.'!$B$5:$B$485&lt;=EOMONTH(C$4,0))*('Comp.'!$E$5:$E$485))</f>
        <v>0</v>
      </c>
      <c r="D73" s="289">
        <f>SUMPRODUCT(('Diário 1º PA'!$E$4:$E$2007='Analítico Cp.'!$B73)*('Diário 1º PA'!$C$4:$C$2007&gt;=D$4)*('Diário 1º PA'!$C$4:$C$2007&lt;=EOMONTH(D$4,0))*('Diário 1º PA'!$F$4:$F$2007))
+SUMPRODUCT(('Diário 2º PA'!$E$4:$E$1978='Analítico Cp.'!$B73)*('Diário 2º PA'!$C$4:$C$1978&gt;=D$4)*('Diário 2º PA'!$C$4:$C$1978&lt;=EOMONTH(D$4,0))*('Diário 2º PA'!$F$4:$F$1978))
+SUMPRODUCT(('Diário 3º PA'!$E$4:$E$1994='Analítico Cp.'!$B73)*('Diário 3º PA'!$C$4:$C$1994&gt;=D$4)*('Diário 3º PA'!$C$4:$C$1994&lt;=EOMONTH(D$4,0))*('Diário 3º PA'!$F$4:$F$1994))
+SUMPRODUCT(('Diário 4º PA'!$E$4:$E$2000='Analítico Cp.'!$B73)*('Diário 4º PA'!$C$4:$C$2000&gt;=D$4)*('Diário 4º PA'!$C$4:$C$2000&lt;=EOMONTH(D$4,0))*('Diário 4º PA'!$F$4:$F$2000))
+SUMPRODUCT(('Comp.'!$D$5:$D$485=$B73)*('Comp.'!$B$5:$B$485&gt;=D$4)*('Comp.'!$B$5:$B$485&lt;=EOMONTH(D$4,0))*('Comp.'!$E$5:$E$485))</f>
        <v>0</v>
      </c>
      <c r="E73" s="289">
        <f>SUMPRODUCT(('Diário 1º PA'!$E$4:$E$2007='Analítico Cp.'!$B73)*('Diário 1º PA'!$C$4:$C$2007&gt;=E$4)*('Diário 1º PA'!$C$4:$C$2007&lt;=EOMONTH(E$4,0))*('Diário 1º PA'!$F$4:$F$2007))
+SUMPRODUCT(('Diário 2º PA'!$E$4:$E$1978='Analítico Cp.'!$B73)*('Diário 2º PA'!$C$4:$C$1978&gt;=E$4)*('Diário 2º PA'!$C$4:$C$1978&lt;=EOMONTH(E$4,0))*('Diário 2º PA'!$F$4:$F$1978))
+SUMPRODUCT(('Diário 3º PA'!$E$4:$E$1994='Analítico Cp.'!$B73)*('Diário 3º PA'!$C$4:$C$1994&gt;=E$4)*('Diário 3º PA'!$C$4:$C$1994&lt;=EOMONTH(E$4,0))*('Diário 3º PA'!$F$4:$F$1994))
+SUMPRODUCT(('Diário 4º PA'!$E$4:$E$2000='Analítico Cp.'!$B73)*('Diário 4º PA'!$C$4:$C$2000&gt;=E$4)*('Diário 4º PA'!$C$4:$C$2000&lt;=EOMONTH(E$4,0))*('Diário 4º PA'!$F$4:$F$2000))
+SUMPRODUCT(('Comp.'!$D$5:$D$485=$B73)*('Comp.'!$B$5:$B$485&gt;=E$4)*('Comp.'!$B$5:$B$485&lt;=EOMONTH(E$4,0))*('Comp.'!$E$5:$E$485))</f>
        <v>0</v>
      </c>
      <c r="F73" s="289">
        <f>SUMPRODUCT(('Diário 1º PA'!$E$4:$E$2007='Analítico Cp.'!$B73)*('Diário 1º PA'!$C$4:$C$2007&gt;=F$4)*('Diário 1º PA'!$C$4:$C$2007&lt;=EOMONTH(F$4,0))*('Diário 1º PA'!$F$4:$F$2007))
+SUMPRODUCT(('Diário 2º PA'!$E$4:$E$1978='Analítico Cp.'!$B73)*('Diário 2º PA'!$C$4:$C$1978&gt;=F$4)*('Diário 2º PA'!$C$4:$C$1978&lt;=EOMONTH(F$4,0))*('Diário 2º PA'!$F$4:$F$1978))
+SUMPRODUCT(('Diário 3º PA'!$E$4:$E$1994='Analítico Cp.'!$B73)*('Diário 3º PA'!$C$4:$C$1994&gt;=F$4)*('Diário 3º PA'!$C$4:$C$1994&lt;=EOMONTH(F$4,0))*('Diário 3º PA'!$F$4:$F$1994))
+SUMPRODUCT(('Diário 4º PA'!$E$4:$E$2000='Analítico Cp.'!$B73)*('Diário 4º PA'!$C$4:$C$2000&gt;=F$4)*('Diário 4º PA'!$C$4:$C$2000&lt;=EOMONTH(F$4,0))*('Diário 4º PA'!$F$4:$F$2000))
+SUMPRODUCT(('Comp.'!$D$5:$D$485=$B73)*('Comp.'!$B$5:$B$485&gt;=F$4)*('Comp.'!$B$5:$B$485&lt;=EOMONTH(F$4,0))*('Comp.'!$E$5:$E$485))</f>
        <v>0</v>
      </c>
      <c r="G73" s="289">
        <f>SUMPRODUCT(('Diário 1º PA'!$E$4:$E$2007='Analítico Cp.'!$B73)*('Diário 1º PA'!$C$4:$C$2007&gt;=G$4)*('Diário 1º PA'!$C$4:$C$2007&lt;=EOMONTH(G$4,0))*('Diário 1º PA'!$F$4:$F$2007))
+SUMPRODUCT(('Diário 2º PA'!$E$4:$E$1978='Analítico Cp.'!$B73)*('Diário 2º PA'!$C$4:$C$1978&gt;=G$4)*('Diário 2º PA'!$C$4:$C$1978&lt;=EOMONTH(G$4,0))*('Diário 2º PA'!$F$4:$F$1978))
+SUMPRODUCT(('Diário 3º PA'!$E$4:$E$1994='Analítico Cp.'!$B73)*('Diário 3º PA'!$C$4:$C$1994&gt;=G$4)*('Diário 3º PA'!$C$4:$C$1994&lt;=EOMONTH(G$4,0))*('Diário 3º PA'!$F$4:$F$1994))
+SUMPRODUCT(('Diário 4º PA'!$E$4:$E$2000='Analítico Cp.'!$B73)*('Diário 4º PA'!$C$4:$C$2000&gt;=G$4)*('Diário 4º PA'!$C$4:$C$2000&lt;=EOMONTH(G$4,0))*('Diário 4º PA'!$F$4:$F$2000))
+SUMPRODUCT(('Comp.'!$D$5:$D$485=$B73)*('Comp.'!$B$5:$B$485&gt;=G$4)*('Comp.'!$B$5:$B$485&lt;=EOMONTH(G$4,0))*('Comp.'!$E$5:$E$485))</f>
        <v>0</v>
      </c>
      <c r="H73" s="289">
        <f>SUMPRODUCT(('Diário 1º PA'!$E$4:$E$2007='Analítico Cp.'!$B73)*('Diário 1º PA'!$C$4:$C$2007&gt;=H$4)*('Diário 1º PA'!$C$4:$C$2007&lt;=EOMONTH(H$4,0))*('Diário 1º PA'!$F$4:$F$2007))
+SUMPRODUCT(('Diário 2º PA'!$E$4:$E$1978='Analítico Cp.'!$B73)*('Diário 2º PA'!$C$4:$C$1978&gt;=H$4)*('Diário 2º PA'!$C$4:$C$1978&lt;=EOMONTH(H$4,0))*('Diário 2º PA'!$F$4:$F$1978))
+SUMPRODUCT(('Diário 3º PA'!$E$4:$E$1994='Analítico Cp.'!$B73)*('Diário 3º PA'!$C$4:$C$1994&gt;=H$4)*('Diário 3º PA'!$C$4:$C$1994&lt;=EOMONTH(H$4,0))*('Diário 3º PA'!$F$4:$F$1994))
+SUMPRODUCT(('Diário 4º PA'!$E$4:$E$2000='Analítico Cp.'!$B73)*('Diário 4º PA'!$C$4:$C$2000&gt;=H$4)*('Diário 4º PA'!$C$4:$C$2000&lt;=EOMONTH(H$4,0))*('Diário 4º PA'!$F$4:$F$2000))
+SUMPRODUCT(('Comp.'!$D$5:$D$485=$B73)*('Comp.'!$B$5:$B$485&gt;=H$4)*('Comp.'!$B$5:$B$485&lt;=EOMONTH(H$4,0))*('Comp.'!$E$5:$E$485))</f>
        <v>0</v>
      </c>
      <c r="I73" s="289">
        <f>SUMPRODUCT(('Diário 1º PA'!$E$4:$E$2007='Analítico Cp.'!$B73)*('Diário 1º PA'!$C$4:$C$2007&gt;=I$4)*('Diário 1º PA'!$C$4:$C$2007&lt;=EOMONTH(I$4,0))*('Diário 1º PA'!$F$4:$F$2007))
+SUMPRODUCT(('Diário 2º PA'!$E$4:$E$1978='Analítico Cp.'!$B73)*('Diário 2º PA'!$C$4:$C$1978&gt;=I$4)*('Diário 2º PA'!$C$4:$C$1978&lt;=EOMONTH(I$4,0))*('Diário 2º PA'!$F$4:$F$1978))
+SUMPRODUCT(('Diário 3º PA'!$E$4:$E$1994='Analítico Cp.'!$B73)*('Diário 3º PA'!$C$4:$C$1994&gt;=I$4)*('Diário 3º PA'!$C$4:$C$1994&lt;=EOMONTH(I$4,0))*('Diário 3º PA'!$F$4:$F$1994))
+SUMPRODUCT(('Diário 4º PA'!$E$4:$E$2000='Analítico Cp.'!$B73)*('Diário 4º PA'!$C$4:$C$2000&gt;=I$4)*('Diário 4º PA'!$C$4:$C$2000&lt;=EOMONTH(I$4,0))*('Diário 4º PA'!$F$4:$F$2000))
+SUMPRODUCT(('Comp.'!$D$5:$D$485=$B73)*('Comp.'!$B$5:$B$485&gt;=I$4)*('Comp.'!$B$5:$B$485&lt;=EOMONTH(I$4,0))*('Comp.'!$E$5:$E$485))</f>
        <v>0</v>
      </c>
      <c r="J73" s="289">
        <f>SUMPRODUCT(('Diário 1º PA'!$E$4:$E$2007='Analítico Cp.'!$B73)*('Diário 1º PA'!$C$4:$C$2007&gt;=J$4)*('Diário 1º PA'!$C$4:$C$2007&lt;=EOMONTH(J$4,0))*('Diário 1º PA'!$F$4:$F$2007))
+SUMPRODUCT(('Diário 2º PA'!$E$4:$E$1978='Analítico Cp.'!$B73)*('Diário 2º PA'!$C$4:$C$1978&gt;=J$4)*('Diário 2º PA'!$C$4:$C$1978&lt;=EOMONTH(J$4,0))*('Diário 2º PA'!$F$4:$F$1978))
+SUMPRODUCT(('Diário 3º PA'!$E$4:$E$1994='Analítico Cp.'!$B73)*('Diário 3º PA'!$C$4:$C$1994&gt;=J$4)*('Diário 3º PA'!$C$4:$C$1994&lt;=EOMONTH(J$4,0))*('Diário 3º PA'!$F$4:$F$1994))
+SUMPRODUCT(('Diário 4º PA'!$E$4:$E$2000='Analítico Cp.'!$B73)*('Diário 4º PA'!$C$4:$C$2000&gt;=J$4)*('Diário 4º PA'!$C$4:$C$2000&lt;=EOMONTH(J$4,0))*('Diário 4º PA'!$F$4:$F$2000))
+SUMPRODUCT(('Comp.'!$D$5:$D$485=$B73)*('Comp.'!$B$5:$B$485&gt;=J$4)*('Comp.'!$B$5:$B$485&lt;=EOMONTH(J$4,0))*('Comp.'!$E$5:$E$485))</f>
        <v>0</v>
      </c>
      <c r="K73" s="289">
        <f>SUMPRODUCT(('Diário 1º PA'!$E$4:$E$2007='Analítico Cp.'!$B73)*('Diário 1º PA'!$C$4:$C$2007&gt;=K$4)*('Diário 1º PA'!$C$4:$C$2007&lt;=EOMONTH(K$4,0))*('Diário 1º PA'!$F$4:$F$2007))
+SUMPRODUCT(('Diário 2º PA'!$E$4:$E$1978='Analítico Cp.'!$B73)*('Diário 2º PA'!$C$4:$C$1978&gt;=K$4)*('Diário 2º PA'!$C$4:$C$1978&lt;=EOMONTH(K$4,0))*('Diário 2º PA'!$F$4:$F$1978))
+SUMPRODUCT(('Diário 3º PA'!$E$4:$E$1994='Analítico Cp.'!$B73)*('Diário 3º PA'!$C$4:$C$1994&gt;=K$4)*('Diário 3º PA'!$C$4:$C$1994&lt;=EOMONTH(K$4,0))*('Diário 3º PA'!$F$4:$F$1994))
+SUMPRODUCT(('Diário 4º PA'!$E$4:$E$2000='Analítico Cp.'!$B73)*('Diário 4º PA'!$C$4:$C$2000&gt;=K$4)*('Diário 4º PA'!$C$4:$C$2000&lt;=EOMONTH(K$4,0))*('Diário 4º PA'!$F$4:$F$2000))
+SUMPRODUCT(('Comp.'!$D$5:$D$485=$B73)*('Comp.'!$B$5:$B$485&gt;=K$4)*('Comp.'!$B$5:$B$485&lt;=EOMONTH(K$4,0))*('Comp.'!$E$5:$E$485))</f>
        <v>0</v>
      </c>
      <c r="L73" s="289">
        <f>SUMPRODUCT(('Diário 1º PA'!$E$4:$E$2007='Analítico Cp.'!$B73)*('Diário 1º PA'!$C$4:$C$2007&gt;=L$4)*('Diário 1º PA'!$C$4:$C$2007&lt;=EOMONTH(L$4,0))*('Diário 1º PA'!$F$4:$F$2007))
+SUMPRODUCT(('Diário 2º PA'!$E$4:$E$1978='Analítico Cp.'!$B73)*('Diário 2º PA'!$C$4:$C$1978&gt;=L$4)*('Diário 2º PA'!$C$4:$C$1978&lt;=EOMONTH(L$4,0))*('Diário 2º PA'!$F$4:$F$1978))
+SUMPRODUCT(('Diário 3º PA'!$E$4:$E$1994='Analítico Cp.'!$B73)*('Diário 3º PA'!$C$4:$C$1994&gt;=L$4)*('Diário 3º PA'!$C$4:$C$1994&lt;=EOMONTH(L$4,0))*('Diário 3º PA'!$F$4:$F$1994))
+SUMPRODUCT(('Diário 4º PA'!$E$4:$E$2000='Analítico Cp.'!$B73)*('Diário 4º PA'!$C$4:$C$2000&gt;=L$4)*('Diário 4º PA'!$C$4:$C$2000&lt;=EOMONTH(L$4,0))*('Diário 4º PA'!$F$4:$F$2000))
+SUMPRODUCT(('Comp.'!$D$5:$D$485=$B73)*('Comp.'!$B$5:$B$485&gt;=L$4)*('Comp.'!$B$5:$B$485&lt;=EOMONTH(L$4,0))*('Comp.'!$E$5:$E$485))</f>
        <v>0</v>
      </c>
      <c r="M73" s="289">
        <f>SUMPRODUCT(('Diário 1º PA'!$E$4:$E$2007='Analítico Cp.'!$B73)*('Diário 1º PA'!$C$4:$C$2007&gt;=M$4)*('Diário 1º PA'!$C$4:$C$2007&lt;=EOMONTH(M$4,0))*('Diário 1º PA'!$F$4:$F$2007))
+SUMPRODUCT(('Diário 2º PA'!$E$4:$E$1978='Analítico Cp.'!$B73)*('Diário 2º PA'!$C$4:$C$1978&gt;=M$4)*('Diário 2º PA'!$C$4:$C$1978&lt;=EOMONTH(M$4,0))*('Diário 2º PA'!$F$4:$F$1978))
+SUMPRODUCT(('Diário 3º PA'!$E$4:$E$1994='Analítico Cp.'!$B73)*('Diário 3º PA'!$C$4:$C$1994&gt;=M$4)*('Diário 3º PA'!$C$4:$C$1994&lt;=EOMONTH(M$4,0))*('Diário 3º PA'!$F$4:$F$1994))
+SUMPRODUCT(('Diário 4º PA'!$E$4:$E$2000='Analítico Cp.'!$B73)*('Diário 4º PA'!$C$4:$C$2000&gt;=M$4)*('Diário 4º PA'!$C$4:$C$2000&lt;=EOMONTH(M$4,0))*('Diário 4º PA'!$F$4:$F$2000))
+SUMPRODUCT(('Comp.'!$D$5:$D$485=$B73)*('Comp.'!$B$5:$B$485&gt;=M$4)*('Comp.'!$B$5:$B$485&lt;=EOMONTH(M$4,0))*('Comp.'!$E$5:$E$485))</f>
        <v>0</v>
      </c>
      <c r="N73" s="289">
        <f>SUMPRODUCT(('Diário 1º PA'!$E$4:$E$2007='Analítico Cp.'!$B73)*('Diário 1º PA'!$C$4:$C$2007&gt;=N$4)*('Diário 1º PA'!$C$4:$C$2007&lt;=EOMONTH(N$4,0))*('Diário 1º PA'!$F$4:$F$2007))
+SUMPRODUCT(('Diário 2º PA'!$E$4:$E$1978='Analítico Cp.'!$B73)*('Diário 2º PA'!$C$4:$C$1978&gt;=N$4)*('Diário 2º PA'!$C$4:$C$1978&lt;=EOMONTH(N$4,0))*('Diário 2º PA'!$F$4:$F$1978))
+SUMPRODUCT(('Diário 3º PA'!$E$4:$E$1994='Analítico Cp.'!$B73)*('Diário 3º PA'!$C$4:$C$1994&gt;=N$4)*('Diário 3º PA'!$C$4:$C$1994&lt;=EOMONTH(N$4,0))*('Diário 3º PA'!$F$4:$F$1994))
+SUMPRODUCT(('Diário 4º PA'!$E$4:$E$2000='Analítico Cp.'!$B73)*('Diário 4º PA'!$C$4:$C$2000&gt;=N$4)*('Diário 4º PA'!$C$4:$C$2000&lt;=EOMONTH(N$4,0))*('Diário 4º PA'!$F$4:$F$2000))
+SUMPRODUCT(('Comp.'!$D$5:$D$485=$B73)*('Comp.'!$B$5:$B$485&gt;=N$4)*('Comp.'!$B$5:$B$485&lt;=EOMONTH(N$4,0))*('Comp.'!$E$5:$E$485))</f>
        <v>0</v>
      </c>
      <c r="O73" s="315">
        <f t="shared" si="19"/>
        <v>0</v>
      </c>
      <c r="P73" s="316">
        <f t="shared" si="20"/>
        <v>0</v>
      </c>
      <c r="Q73" s="295"/>
      <c r="R73" s="295"/>
      <c r="S73" s="295"/>
      <c r="T73" s="295"/>
      <c r="U73" s="295"/>
      <c r="V73" s="295"/>
      <c r="W73" s="295"/>
      <c r="X73" s="295"/>
      <c r="Y73" s="295"/>
      <c r="Z73" s="295"/>
    </row>
    <row r="74" spans="1:26" ht="23.25" customHeight="1" x14ac:dyDescent="0.25">
      <c r="A74" s="331" t="s">
        <v>250</v>
      </c>
      <c r="B74" s="246" t="s">
        <v>251</v>
      </c>
      <c r="C74" s="289">
        <f>SUMPRODUCT(('Diário 1º PA'!$E$4:$E$2007='Analítico Cp.'!$B74)*('Diário 1º PA'!$C$4:$C$2007&gt;=C$4)*('Diário 1º PA'!$C$4:$C$2007&lt;=EOMONTH(C$4,0))*('Diário 1º PA'!$F$4:$F$2007))
+SUMPRODUCT(('Diário 2º PA'!$E$4:$E$1978='Analítico Cp.'!$B74)*('Diário 2º PA'!$C$4:$C$1978&gt;=C$4)*('Diário 2º PA'!$C$4:$C$1978&lt;=EOMONTH(C$4,0))*('Diário 2º PA'!$F$4:$F$1978))
+SUMPRODUCT(('Diário 3º PA'!$E$4:$E$1994='Analítico Cp.'!$B74)*('Diário 3º PA'!$C$4:$C$1994&gt;=C$4)*('Diário 3º PA'!$C$4:$C$1994&lt;=EOMONTH(C$4,0))*('Diário 3º PA'!$F$4:$F$1994))
+SUMPRODUCT(('Diário 4º PA'!$E$4:$E$2000='Analítico Cp.'!$B74)*('Diário 4º PA'!$C$4:$C$2000&gt;=C$4)*('Diário 4º PA'!$C$4:$C$2000&lt;=EOMONTH(C$4,0))*('Diário 4º PA'!$F$4:$F$2000))
+SUMPRODUCT(('Comp.'!$D$5:$D$485=$B74)*('Comp.'!$B$5:$B$485&gt;=C$4)*('Comp.'!$B$5:$B$485&lt;=EOMONTH(C$4,0))*('Comp.'!$E$5:$E$485))</f>
        <v>0</v>
      </c>
      <c r="D74" s="289">
        <f>SUMPRODUCT(('Diário 1º PA'!$E$4:$E$2007='Analítico Cp.'!$B74)*('Diário 1º PA'!$C$4:$C$2007&gt;=D$4)*('Diário 1º PA'!$C$4:$C$2007&lt;=EOMONTH(D$4,0))*('Diário 1º PA'!$F$4:$F$2007))
+SUMPRODUCT(('Diário 2º PA'!$E$4:$E$1978='Analítico Cp.'!$B74)*('Diário 2º PA'!$C$4:$C$1978&gt;=D$4)*('Diário 2º PA'!$C$4:$C$1978&lt;=EOMONTH(D$4,0))*('Diário 2º PA'!$F$4:$F$1978))
+SUMPRODUCT(('Diário 3º PA'!$E$4:$E$1994='Analítico Cp.'!$B74)*('Diário 3º PA'!$C$4:$C$1994&gt;=D$4)*('Diário 3º PA'!$C$4:$C$1994&lt;=EOMONTH(D$4,0))*('Diário 3º PA'!$F$4:$F$1994))
+SUMPRODUCT(('Diário 4º PA'!$E$4:$E$2000='Analítico Cp.'!$B74)*('Diário 4º PA'!$C$4:$C$2000&gt;=D$4)*('Diário 4º PA'!$C$4:$C$2000&lt;=EOMONTH(D$4,0))*('Diário 4º PA'!$F$4:$F$2000))
+SUMPRODUCT(('Comp.'!$D$5:$D$485=$B74)*('Comp.'!$B$5:$B$485&gt;=D$4)*('Comp.'!$B$5:$B$485&lt;=EOMONTH(D$4,0))*('Comp.'!$E$5:$E$485))</f>
        <v>0</v>
      </c>
      <c r="E74" s="289">
        <f>SUMPRODUCT(('Diário 1º PA'!$E$4:$E$2007='Analítico Cp.'!$B74)*('Diário 1º PA'!$C$4:$C$2007&gt;=E$4)*('Diário 1º PA'!$C$4:$C$2007&lt;=EOMONTH(E$4,0))*('Diário 1º PA'!$F$4:$F$2007))
+SUMPRODUCT(('Diário 2º PA'!$E$4:$E$1978='Analítico Cp.'!$B74)*('Diário 2º PA'!$C$4:$C$1978&gt;=E$4)*('Diário 2º PA'!$C$4:$C$1978&lt;=EOMONTH(E$4,0))*('Diário 2º PA'!$F$4:$F$1978))
+SUMPRODUCT(('Diário 3º PA'!$E$4:$E$1994='Analítico Cp.'!$B74)*('Diário 3º PA'!$C$4:$C$1994&gt;=E$4)*('Diário 3º PA'!$C$4:$C$1994&lt;=EOMONTH(E$4,0))*('Diário 3º PA'!$F$4:$F$1994))
+SUMPRODUCT(('Diário 4º PA'!$E$4:$E$2000='Analítico Cp.'!$B74)*('Diário 4º PA'!$C$4:$C$2000&gt;=E$4)*('Diário 4º PA'!$C$4:$C$2000&lt;=EOMONTH(E$4,0))*('Diário 4º PA'!$F$4:$F$2000))
+SUMPRODUCT(('Comp.'!$D$5:$D$485=$B74)*('Comp.'!$B$5:$B$485&gt;=E$4)*('Comp.'!$B$5:$B$485&lt;=EOMONTH(E$4,0))*('Comp.'!$E$5:$E$485))</f>
        <v>0</v>
      </c>
      <c r="F74" s="289">
        <f>SUMPRODUCT(('Diário 1º PA'!$E$4:$E$2007='Analítico Cp.'!$B74)*('Diário 1º PA'!$C$4:$C$2007&gt;=F$4)*('Diário 1º PA'!$C$4:$C$2007&lt;=EOMONTH(F$4,0))*('Diário 1º PA'!$F$4:$F$2007))
+SUMPRODUCT(('Diário 2º PA'!$E$4:$E$1978='Analítico Cp.'!$B74)*('Diário 2º PA'!$C$4:$C$1978&gt;=F$4)*('Diário 2º PA'!$C$4:$C$1978&lt;=EOMONTH(F$4,0))*('Diário 2º PA'!$F$4:$F$1978))
+SUMPRODUCT(('Diário 3º PA'!$E$4:$E$1994='Analítico Cp.'!$B74)*('Diário 3º PA'!$C$4:$C$1994&gt;=F$4)*('Diário 3º PA'!$C$4:$C$1994&lt;=EOMONTH(F$4,0))*('Diário 3º PA'!$F$4:$F$1994))
+SUMPRODUCT(('Diário 4º PA'!$E$4:$E$2000='Analítico Cp.'!$B74)*('Diário 4º PA'!$C$4:$C$2000&gt;=F$4)*('Diário 4º PA'!$C$4:$C$2000&lt;=EOMONTH(F$4,0))*('Diário 4º PA'!$F$4:$F$2000))
+SUMPRODUCT(('Comp.'!$D$5:$D$485=$B74)*('Comp.'!$B$5:$B$485&gt;=F$4)*('Comp.'!$B$5:$B$485&lt;=EOMONTH(F$4,0))*('Comp.'!$E$5:$E$485))</f>
        <v>0</v>
      </c>
      <c r="G74" s="289">
        <f>SUMPRODUCT(('Diário 1º PA'!$E$4:$E$2007='Analítico Cp.'!$B74)*('Diário 1º PA'!$C$4:$C$2007&gt;=G$4)*('Diário 1º PA'!$C$4:$C$2007&lt;=EOMONTH(G$4,0))*('Diário 1º PA'!$F$4:$F$2007))
+SUMPRODUCT(('Diário 2º PA'!$E$4:$E$1978='Analítico Cp.'!$B74)*('Diário 2º PA'!$C$4:$C$1978&gt;=G$4)*('Diário 2º PA'!$C$4:$C$1978&lt;=EOMONTH(G$4,0))*('Diário 2º PA'!$F$4:$F$1978))
+SUMPRODUCT(('Diário 3º PA'!$E$4:$E$1994='Analítico Cp.'!$B74)*('Diário 3º PA'!$C$4:$C$1994&gt;=G$4)*('Diário 3º PA'!$C$4:$C$1994&lt;=EOMONTH(G$4,0))*('Diário 3º PA'!$F$4:$F$1994))
+SUMPRODUCT(('Diário 4º PA'!$E$4:$E$2000='Analítico Cp.'!$B74)*('Diário 4º PA'!$C$4:$C$2000&gt;=G$4)*('Diário 4º PA'!$C$4:$C$2000&lt;=EOMONTH(G$4,0))*('Diário 4º PA'!$F$4:$F$2000))
+SUMPRODUCT(('Comp.'!$D$5:$D$485=$B74)*('Comp.'!$B$5:$B$485&gt;=G$4)*('Comp.'!$B$5:$B$485&lt;=EOMONTH(G$4,0))*('Comp.'!$E$5:$E$485))</f>
        <v>4900</v>
      </c>
      <c r="H74" s="289">
        <f>SUMPRODUCT(('Diário 1º PA'!$E$4:$E$2007='Analítico Cp.'!$B74)*('Diário 1º PA'!$C$4:$C$2007&gt;=H$4)*('Diário 1º PA'!$C$4:$C$2007&lt;=EOMONTH(H$4,0))*('Diário 1º PA'!$F$4:$F$2007))
+SUMPRODUCT(('Diário 2º PA'!$E$4:$E$1978='Analítico Cp.'!$B74)*('Diário 2º PA'!$C$4:$C$1978&gt;=H$4)*('Diário 2º PA'!$C$4:$C$1978&lt;=EOMONTH(H$4,0))*('Diário 2º PA'!$F$4:$F$1978))
+SUMPRODUCT(('Diário 3º PA'!$E$4:$E$1994='Analítico Cp.'!$B74)*('Diário 3º PA'!$C$4:$C$1994&gt;=H$4)*('Diário 3º PA'!$C$4:$C$1994&lt;=EOMONTH(H$4,0))*('Diário 3º PA'!$F$4:$F$1994))
+SUMPRODUCT(('Diário 4º PA'!$E$4:$E$2000='Analítico Cp.'!$B74)*('Diário 4º PA'!$C$4:$C$2000&gt;=H$4)*('Diário 4º PA'!$C$4:$C$2000&lt;=EOMONTH(H$4,0))*('Diário 4º PA'!$F$4:$F$2000))
+SUMPRODUCT(('Comp.'!$D$5:$D$485=$B74)*('Comp.'!$B$5:$B$485&gt;=H$4)*('Comp.'!$B$5:$B$485&lt;=EOMONTH(H$4,0))*('Comp.'!$E$5:$E$485))</f>
        <v>0</v>
      </c>
      <c r="I74" s="289">
        <f>SUMPRODUCT(('Diário 1º PA'!$E$4:$E$2007='Analítico Cp.'!$B74)*('Diário 1º PA'!$C$4:$C$2007&gt;=I$4)*('Diário 1º PA'!$C$4:$C$2007&lt;=EOMONTH(I$4,0))*('Diário 1º PA'!$F$4:$F$2007))
+SUMPRODUCT(('Diário 2º PA'!$E$4:$E$1978='Analítico Cp.'!$B74)*('Diário 2º PA'!$C$4:$C$1978&gt;=I$4)*('Diário 2º PA'!$C$4:$C$1978&lt;=EOMONTH(I$4,0))*('Diário 2º PA'!$F$4:$F$1978))
+SUMPRODUCT(('Diário 3º PA'!$E$4:$E$1994='Analítico Cp.'!$B74)*('Diário 3º PA'!$C$4:$C$1994&gt;=I$4)*('Diário 3º PA'!$C$4:$C$1994&lt;=EOMONTH(I$4,0))*('Diário 3º PA'!$F$4:$F$1994))
+SUMPRODUCT(('Diário 4º PA'!$E$4:$E$2000='Analítico Cp.'!$B74)*('Diário 4º PA'!$C$4:$C$2000&gt;=I$4)*('Diário 4º PA'!$C$4:$C$2000&lt;=EOMONTH(I$4,0))*('Diário 4º PA'!$F$4:$F$2000))
+SUMPRODUCT(('Comp.'!$D$5:$D$485=$B74)*('Comp.'!$B$5:$B$485&gt;=I$4)*('Comp.'!$B$5:$B$485&lt;=EOMONTH(I$4,0))*('Comp.'!$E$5:$E$485))</f>
        <v>0</v>
      </c>
      <c r="J74" s="289">
        <f>SUMPRODUCT(('Diário 1º PA'!$E$4:$E$2007='Analítico Cp.'!$B74)*('Diário 1º PA'!$C$4:$C$2007&gt;=J$4)*('Diário 1º PA'!$C$4:$C$2007&lt;=EOMONTH(J$4,0))*('Diário 1º PA'!$F$4:$F$2007))
+SUMPRODUCT(('Diário 2º PA'!$E$4:$E$1978='Analítico Cp.'!$B74)*('Diário 2º PA'!$C$4:$C$1978&gt;=J$4)*('Diário 2º PA'!$C$4:$C$1978&lt;=EOMONTH(J$4,0))*('Diário 2º PA'!$F$4:$F$1978))
+SUMPRODUCT(('Diário 3º PA'!$E$4:$E$1994='Analítico Cp.'!$B74)*('Diário 3º PA'!$C$4:$C$1994&gt;=J$4)*('Diário 3º PA'!$C$4:$C$1994&lt;=EOMONTH(J$4,0))*('Diário 3º PA'!$F$4:$F$1994))
+SUMPRODUCT(('Diário 4º PA'!$E$4:$E$2000='Analítico Cp.'!$B74)*('Diário 4º PA'!$C$4:$C$2000&gt;=J$4)*('Diário 4º PA'!$C$4:$C$2000&lt;=EOMONTH(J$4,0))*('Diário 4º PA'!$F$4:$F$2000))
+SUMPRODUCT(('Comp.'!$D$5:$D$485=$B74)*('Comp.'!$B$5:$B$485&gt;=J$4)*('Comp.'!$B$5:$B$485&lt;=EOMONTH(J$4,0))*('Comp.'!$E$5:$E$485))</f>
        <v>0</v>
      </c>
      <c r="K74" s="289">
        <f>SUMPRODUCT(('Diário 1º PA'!$E$4:$E$2007='Analítico Cp.'!$B74)*('Diário 1º PA'!$C$4:$C$2007&gt;=K$4)*('Diário 1º PA'!$C$4:$C$2007&lt;=EOMONTH(K$4,0))*('Diário 1º PA'!$F$4:$F$2007))
+SUMPRODUCT(('Diário 2º PA'!$E$4:$E$1978='Analítico Cp.'!$B74)*('Diário 2º PA'!$C$4:$C$1978&gt;=K$4)*('Diário 2º PA'!$C$4:$C$1978&lt;=EOMONTH(K$4,0))*('Diário 2º PA'!$F$4:$F$1978))
+SUMPRODUCT(('Diário 3º PA'!$E$4:$E$1994='Analítico Cp.'!$B74)*('Diário 3º PA'!$C$4:$C$1994&gt;=K$4)*('Diário 3º PA'!$C$4:$C$1994&lt;=EOMONTH(K$4,0))*('Diário 3º PA'!$F$4:$F$1994))
+SUMPRODUCT(('Diário 4º PA'!$E$4:$E$2000='Analítico Cp.'!$B74)*('Diário 4º PA'!$C$4:$C$2000&gt;=K$4)*('Diário 4º PA'!$C$4:$C$2000&lt;=EOMONTH(K$4,0))*('Diário 4º PA'!$F$4:$F$2000))
+SUMPRODUCT(('Comp.'!$D$5:$D$485=$B74)*('Comp.'!$B$5:$B$485&gt;=K$4)*('Comp.'!$B$5:$B$485&lt;=EOMONTH(K$4,0))*('Comp.'!$E$5:$E$485))</f>
        <v>0</v>
      </c>
      <c r="L74" s="289">
        <f>SUMPRODUCT(('Diário 1º PA'!$E$4:$E$2007='Analítico Cp.'!$B74)*('Diário 1º PA'!$C$4:$C$2007&gt;=L$4)*('Diário 1º PA'!$C$4:$C$2007&lt;=EOMONTH(L$4,0))*('Diário 1º PA'!$F$4:$F$2007))
+SUMPRODUCT(('Diário 2º PA'!$E$4:$E$1978='Analítico Cp.'!$B74)*('Diário 2º PA'!$C$4:$C$1978&gt;=L$4)*('Diário 2º PA'!$C$4:$C$1978&lt;=EOMONTH(L$4,0))*('Diário 2º PA'!$F$4:$F$1978))
+SUMPRODUCT(('Diário 3º PA'!$E$4:$E$1994='Analítico Cp.'!$B74)*('Diário 3º PA'!$C$4:$C$1994&gt;=L$4)*('Diário 3º PA'!$C$4:$C$1994&lt;=EOMONTH(L$4,0))*('Diário 3º PA'!$F$4:$F$1994))
+SUMPRODUCT(('Diário 4º PA'!$E$4:$E$2000='Analítico Cp.'!$B74)*('Diário 4º PA'!$C$4:$C$2000&gt;=L$4)*('Diário 4º PA'!$C$4:$C$2000&lt;=EOMONTH(L$4,0))*('Diário 4º PA'!$F$4:$F$2000))
+SUMPRODUCT(('Comp.'!$D$5:$D$485=$B74)*('Comp.'!$B$5:$B$485&gt;=L$4)*('Comp.'!$B$5:$B$485&lt;=EOMONTH(L$4,0))*('Comp.'!$E$5:$E$485))</f>
        <v>0</v>
      </c>
      <c r="M74" s="289">
        <f>SUMPRODUCT(('Diário 1º PA'!$E$4:$E$2007='Analítico Cp.'!$B74)*('Diário 1º PA'!$C$4:$C$2007&gt;=M$4)*('Diário 1º PA'!$C$4:$C$2007&lt;=EOMONTH(M$4,0))*('Diário 1º PA'!$F$4:$F$2007))
+SUMPRODUCT(('Diário 2º PA'!$E$4:$E$1978='Analítico Cp.'!$B74)*('Diário 2º PA'!$C$4:$C$1978&gt;=M$4)*('Diário 2º PA'!$C$4:$C$1978&lt;=EOMONTH(M$4,0))*('Diário 2º PA'!$F$4:$F$1978))
+SUMPRODUCT(('Diário 3º PA'!$E$4:$E$1994='Analítico Cp.'!$B74)*('Diário 3º PA'!$C$4:$C$1994&gt;=M$4)*('Diário 3º PA'!$C$4:$C$1994&lt;=EOMONTH(M$4,0))*('Diário 3º PA'!$F$4:$F$1994))
+SUMPRODUCT(('Diário 4º PA'!$E$4:$E$2000='Analítico Cp.'!$B74)*('Diário 4º PA'!$C$4:$C$2000&gt;=M$4)*('Diário 4º PA'!$C$4:$C$2000&lt;=EOMONTH(M$4,0))*('Diário 4º PA'!$F$4:$F$2000))
+SUMPRODUCT(('Comp.'!$D$5:$D$485=$B74)*('Comp.'!$B$5:$B$485&gt;=M$4)*('Comp.'!$B$5:$B$485&lt;=EOMONTH(M$4,0))*('Comp.'!$E$5:$E$485))</f>
        <v>0</v>
      </c>
      <c r="N74" s="289">
        <f>SUMPRODUCT(('Diário 1º PA'!$E$4:$E$2007='Analítico Cp.'!$B74)*('Diário 1º PA'!$C$4:$C$2007&gt;=N$4)*('Diário 1º PA'!$C$4:$C$2007&lt;=EOMONTH(N$4,0))*('Diário 1º PA'!$F$4:$F$2007))
+SUMPRODUCT(('Diário 2º PA'!$E$4:$E$1978='Analítico Cp.'!$B74)*('Diário 2º PA'!$C$4:$C$1978&gt;=N$4)*('Diário 2º PA'!$C$4:$C$1978&lt;=EOMONTH(N$4,0))*('Diário 2º PA'!$F$4:$F$1978))
+SUMPRODUCT(('Diário 3º PA'!$E$4:$E$1994='Analítico Cp.'!$B74)*('Diário 3º PA'!$C$4:$C$1994&gt;=N$4)*('Diário 3º PA'!$C$4:$C$1994&lt;=EOMONTH(N$4,0))*('Diário 3º PA'!$F$4:$F$1994))
+SUMPRODUCT(('Diário 4º PA'!$E$4:$E$2000='Analítico Cp.'!$B74)*('Diário 4º PA'!$C$4:$C$2000&gt;=N$4)*('Diário 4º PA'!$C$4:$C$2000&lt;=EOMONTH(N$4,0))*('Diário 4º PA'!$F$4:$F$2000))
+SUMPRODUCT(('Comp.'!$D$5:$D$485=$B74)*('Comp.'!$B$5:$B$485&gt;=N$4)*('Comp.'!$B$5:$B$485&lt;=EOMONTH(N$4,0))*('Comp.'!$E$5:$E$485))</f>
        <v>0</v>
      </c>
      <c r="O74" s="315">
        <f t="shared" si="19"/>
        <v>4900</v>
      </c>
      <c r="P74" s="316">
        <f t="shared" si="20"/>
        <v>2.1528795679780119E-4</v>
      </c>
      <c r="Q74" s="295"/>
      <c r="R74" s="295"/>
      <c r="S74" s="295"/>
      <c r="T74" s="295"/>
      <c r="U74" s="295"/>
      <c r="V74" s="295"/>
      <c r="W74" s="295"/>
      <c r="X74" s="295"/>
      <c r="Y74" s="295"/>
      <c r="Z74" s="295"/>
    </row>
    <row r="75" spans="1:26" ht="23.25" customHeight="1" x14ac:dyDescent="0.25">
      <c r="A75" s="331" t="s">
        <v>252</v>
      </c>
      <c r="B75" s="246" t="s">
        <v>253</v>
      </c>
      <c r="C75" s="289">
        <f>SUMPRODUCT(('Diário 1º PA'!$E$4:$E$2007='Analítico Cp.'!$B75)*('Diário 1º PA'!$C$4:$C$2007&gt;=C$4)*('Diário 1º PA'!$C$4:$C$2007&lt;=EOMONTH(C$4,0))*('Diário 1º PA'!$F$4:$F$2007))
+SUMPRODUCT(('Diário 2º PA'!$E$4:$E$1978='Analítico Cp.'!$B75)*('Diário 2º PA'!$C$4:$C$1978&gt;=C$4)*('Diário 2º PA'!$C$4:$C$1978&lt;=EOMONTH(C$4,0))*('Diário 2º PA'!$F$4:$F$1978))
+SUMPRODUCT(('Diário 3º PA'!$E$4:$E$1994='Analítico Cp.'!$B75)*('Diário 3º PA'!$C$4:$C$1994&gt;=C$4)*('Diário 3º PA'!$C$4:$C$1994&lt;=EOMONTH(C$4,0))*('Diário 3º PA'!$F$4:$F$1994))
+SUMPRODUCT(('Diário 4º PA'!$E$4:$E$2000='Analítico Cp.'!$B75)*('Diário 4º PA'!$C$4:$C$2000&gt;=C$4)*('Diário 4º PA'!$C$4:$C$2000&lt;=EOMONTH(C$4,0))*('Diário 4º PA'!$F$4:$F$2000))
+SUMPRODUCT(('Comp.'!$D$5:$D$485=$B75)*('Comp.'!$B$5:$B$485&gt;=C$4)*('Comp.'!$B$5:$B$485&lt;=EOMONTH(C$4,0))*('Comp.'!$E$5:$E$485))</f>
        <v>0</v>
      </c>
      <c r="D75" s="289">
        <f>SUMPRODUCT(('Diário 1º PA'!$E$4:$E$2007='Analítico Cp.'!$B75)*('Diário 1º PA'!$C$4:$C$2007&gt;=D$4)*('Diário 1º PA'!$C$4:$C$2007&lt;=EOMONTH(D$4,0))*('Diário 1º PA'!$F$4:$F$2007))
+SUMPRODUCT(('Diário 2º PA'!$E$4:$E$1978='Analítico Cp.'!$B75)*('Diário 2º PA'!$C$4:$C$1978&gt;=D$4)*('Diário 2º PA'!$C$4:$C$1978&lt;=EOMONTH(D$4,0))*('Diário 2º PA'!$F$4:$F$1978))
+SUMPRODUCT(('Diário 3º PA'!$E$4:$E$1994='Analítico Cp.'!$B75)*('Diário 3º PA'!$C$4:$C$1994&gt;=D$4)*('Diário 3º PA'!$C$4:$C$1994&lt;=EOMONTH(D$4,0))*('Diário 3º PA'!$F$4:$F$1994))
+SUMPRODUCT(('Diário 4º PA'!$E$4:$E$2000='Analítico Cp.'!$B75)*('Diário 4º PA'!$C$4:$C$2000&gt;=D$4)*('Diário 4º PA'!$C$4:$C$2000&lt;=EOMONTH(D$4,0))*('Diário 4º PA'!$F$4:$F$2000))
+SUMPRODUCT(('Comp.'!$D$5:$D$485=$B75)*('Comp.'!$B$5:$B$485&gt;=D$4)*('Comp.'!$B$5:$B$485&lt;=EOMONTH(D$4,0))*('Comp.'!$E$5:$E$485))</f>
        <v>0</v>
      </c>
      <c r="E75" s="289">
        <f>SUMPRODUCT(('Diário 1º PA'!$E$4:$E$2007='Analítico Cp.'!$B75)*('Diário 1º PA'!$C$4:$C$2007&gt;=E$4)*('Diário 1º PA'!$C$4:$C$2007&lt;=EOMONTH(E$4,0))*('Diário 1º PA'!$F$4:$F$2007))
+SUMPRODUCT(('Diário 2º PA'!$E$4:$E$1978='Analítico Cp.'!$B75)*('Diário 2º PA'!$C$4:$C$1978&gt;=E$4)*('Diário 2º PA'!$C$4:$C$1978&lt;=EOMONTH(E$4,0))*('Diário 2º PA'!$F$4:$F$1978))
+SUMPRODUCT(('Diário 3º PA'!$E$4:$E$1994='Analítico Cp.'!$B75)*('Diário 3º PA'!$C$4:$C$1994&gt;=E$4)*('Diário 3º PA'!$C$4:$C$1994&lt;=EOMONTH(E$4,0))*('Diário 3º PA'!$F$4:$F$1994))
+SUMPRODUCT(('Diário 4º PA'!$E$4:$E$2000='Analítico Cp.'!$B75)*('Diário 4º PA'!$C$4:$C$2000&gt;=E$4)*('Diário 4º PA'!$C$4:$C$2000&lt;=EOMONTH(E$4,0))*('Diário 4º PA'!$F$4:$F$2000))
+SUMPRODUCT(('Comp.'!$D$5:$D$485=$B75)*('Comp.'!$B$5:$B$485&gt;=E$4)*('Comp.'!$B$5:$B$485&lt;=EOMONTH(E$4,0))*('Comp.'!$E$5:$E$485))</f>
        <v>0</v>
      </c>
      <c r="F75" s="289">
        <f>SUMPRODUCT(('Diário 1º PA'!$E$4:$E$2007='Analítico Cp.'!$B75)*('Diário 1º PA'!$C$4:$C$2007&gt;=F$4)*('Diário 1º PA'!$C$4:$C$2007&lt;=EOMONTH(F$4,0))*('Diário 1º PA'!$F$4:$F$2007))
+SUMPRODUCT(('Diário 2º PA'!$E$4:$E$1978='Analítico Cp.'!$B75)*('Diário 2º PA'!$C$4:$C$1978&gt;=F$4)*('Diário 2º PA'!$C$4:$C$1978&lt;=EOMONTH(F$4,0))*('Diário 2º PA'!$F$4:$F$1978))
+SUMPRODUCT(('Diário 3º PA'!$E$4:$E$1994='Analítico Cp.'!$B75)*('Diário 3º PA'!$C$4:$C$1994&gt;=F$4)*('Diário 3º PA'!$C$4:$C$1994&lt;=EOMONTH(F$4,0))*('Diário 3º PA'!$F$4:$F$1994))
+SUMPRODUCT(('Diário 4º PA'!$E$4:$E$2000='Analítico Cp.'!$B75)*('Diário 4º PA'!$C$4:$C$2000&gt;=F$4)*('Diário 4º PA'!$C$4:$C$2000&lt;=EOMONTH(F$4,0))*('Diário 4º PA'!$F$4:$F$2000))
+SUMPRODUCT(('Comp.'!$D$5:$D$485=$B75)*('Comp.'!$B$5:$B$485&gt;=F$4)*('Comp.'!$B$5:$B$485&lt;=EOMONTH(F$4,0))*('Comp.'!$E$5:$E$485))</f>
        <v>0</v>
      </c>
      <c r="G75" s="289">
        <f>SUMPRODUCT(('Diário 1º PA'!$E$4:$E$2007='Analítico Cp.'!$B75)*('Diário 1º PA'!$C$4:$C$2007&gt;=G$4)*('Diário 1º PA'!$C$4:$C$2007&lt;=EOMONTH(G$4,0))*('Diário 1º PA'!$F$4:$F$2007))
+SUMPRODUCT(('Diário 2º PA'!$E$4:$E$1978='Analítico Cp.'!$B75)*('Diário 2º PA'!$C$4:$C$1978&gt;=G$4)*('Diário 2º PA'!$C$4:$C$1978&lt;=EOMONTH(G$4,0))*('Diário 2º PA'!$F$4:$F$1978))
+SUMPRODUCT(('Diário 3º PA'!$E$4:$E$1994='Analítico Cp.'!$B75)*('Diário 3º PA'!$C$4:$C$1994&gt;=G$4)*('Diário 3º PA'!$C$4:$C$1994&lt;=EOMONTH(G$4,0))*('Diário 3º PA'!$F$4:$F$1994))
+SUMPRODUCT(('Diário 4º PA'!$E$4:$E$2000='Analítico Cp.'!$B75)*('Diário 4º PA'!$C$4:$C$2000&gt;=G$4)*('Diário 4º PA'!$C$4:$C$2000&lt;=EOMONTH(G$4,0))*('Diário 4º PA'!$F$4:$F$2000))
+SUMPRODUCT(('Comp.'!$D$5:$D$485=$B75)*('Comp.'!$B$5:$B$485&gt;=G$4)*('Comp.'!$B$5:$B$485&lt;=EOMONTH(G$4,0))*('Comp.'!$E$5:$E$485))</f>
        <v>0</v>
      </c>
      <c r="H75" s="289">
        <f>SUMPRODUCT(('Diário 1º PA'!$E$4:$E$2007='Analítico Cp.'!$B75)*('Diário 1º PA'!$C$4:$C$2007&gt;=H$4)*('Diário 1º PA'!$C$4:$C$2007&lt;=EOMONTH(H$4,0))*('Diário 1º PA'!$F$4:$F$2007))
+SUMPRODUCT(('Diário 2º PA'!$E$4:$E$1978='Analítico Cp.'!$B75)*('Diário 2º PA'!$C$4:$C$1978&gt;=H$4)*('Diário 2º PA'!$C$4:$C$1978&lt;=EOMONTH(H$4,0))*('Diário 2º PA'!$F$4:$F$1978))
+SUMPRODUCT(('Diário 3º PA'!$E$4:$E$1994='Analítico Cp.'!$B75)*('Diário 3º PA'!$C$4:$C$1994&gt;=H$4)*('Diário 3º PA'!$C$4:$C$1994&lt;=EOMONTH(H$4,0))*('Diário 3º PA'!$F$4:$F$1994))
+SUMPRODUCT(('Diário 4º PA'!$E$4:$E$2000='Analítico Cp.'!$B75)*('Diário 4º PA'!$C$4:$C$2000&gt;=H$4)*('Diário 4º PA'!$C$4:$C$2000&lt;=EOMONTH(H$4,0))*('Diário 4º PA'!$F$4:$F$2000))
+SUMPRODUCT(('Comp.'!$D$5:$D$485=$B75)*('Comp.'!$B$5:$B$485&gt;=H$4)*('Comp.'!$B$5:$B$485&lt;=EOMONTH(H$4,0))*('Comp.'!$E$5:$E$485))</f>
        <v>0</v>
      </c>
      <c r="I75" s="289">
        <f>SUMPRODUCT(('Diário 1º PA'!$E$4:$E$2007='Analítico Cp.'!$B75)*('Diário 1º PA'!$C$4:$C$2007&gt;=I$4)*('Diário 1º PA'!$C$4:$C$2007&lt;=EOMONTH(I$4,0))*('Diário 1º PA'!$F$4:$F$2007))
+SUMPRODUCT(('Diário 2º PA'!$E$4:$E$1978='Analítico Cp.'!$B75)*('Diário 2º PA'!$C$4:$C$1978&gt;=I$4)*('Diário 2º PA'!$C$4:$C$1978&lt;=EOMONTH(I$4,0))*('Diário 2º PA'!$F$4:$F$1978))
+SUMPRODUCT(('Diário 3º PA'!$E$4:$E$1994='Analítico Cp.'!$B75)*('Diário 3º PA'!$C$4:$C$1994&gt;=I$4)*('Diário 3º PA'!$C$4:$C$1994&lt;=EOMONTH(I$4,0))*('Diário 3º PA'!$F$4:$F$1994))
+SUMPRODUCT(('Diário 4º PA'!$E$4:$E$2000='Analítico Cp.'!$B75)*('Diário 4º PA'!$C$4:$C$2000&gt;=I$4)*('Diário 4º PA'!$C$4:$C$2000&lt;=EOMONTH(I$4,0))*('Diário 4º PA'!$F$4:$F$2000))
+SUMPRODUCT(('Comp.'!$D$5:$D$485=$B75)*('Comp.'!$B$5:$B$485&gt;=I$4)*('Comp.'!$B$5:$B$485&lt;=EOMONTH(I$4,0))*('Comp.'!$E$5:$E$485))</f>
        <v>0</v>
      </c>
      <c r="J75" s="289">
        <f>SUMPRODUCT(('Diário 1º PA'!$E$4:$E$2007='Analítico Cp.'!$B75)*('Diário 1º PA'!$C$4:$C$2007&gt;=J$4)*('Diário 1º PA'!$C$4:$C$2007&lt;=EOMONTH(J$4,0))*('Diário 1º PA'!$F$4:$F$2007))
+SUMPRODUCT(('Diário 2º PA'!$E$4:$E$1978='Analítico Cp.'!$B75)*('Diário 2º PA'!$C$4:$C$1978&gt;=J$4)*('Diário 2º PA'!$C$4:$C$1978&lt;=EOMONTH(J$4,0))*('Diário 2º PA'!$F$4:$F$1978))
+SUMPRODUCT(('Diário 3º PA'!$E$4:$E$1994='Analítico Cp.'!$B75)*('Diário 3º PA'!$C$4:$C$1994&gt;=J$4)*('Diário 3º PA'!$C$4:$C$1994&lt;=EOMONTH(J$4,0))*('Diário 3º PA'!$F$4:$F$1994))
+SUMPRODUCT(('Diário 4º PA'!$E$4:$E$2000='Analítico Cp.'!$B75)*('Diário 4º PA'!$C$4:$C$2000&gt;=J$4)*('Diário 4º PA'!$C$4:$C$2000&lt;=EOMONTH(J$4,0))*('Diário 4º PA'!$F$4:$F$2000))
+SUMPRODUCT(('Comp.'!$D$5:$D$485=$B75)*('Comp.'!$B$5:$B$485&gt;=J$4)*('Comp.'!$B$5:$B$485&lt;=EOMONTH(J$4,0))*('Comp.'!$E$5:$E$485))</f>
        <v>0</v>
      </c>
      <c r="K75" s="289">
        <f>SUMPRODUCT(('Diário 1º PA'!$E$4:$E$2007='Analítico Cp.'!$B75)*('Diário 1º PA'!$C$4:$C$2007&gt;=K$4)*('Diário 1º PA'!$C$4:$C$2007&lt;=EOMONTH(K$4,0))*('Diário 1º PA'!$F$4:$F$2007))
+SUMPRODUCT(('Diário 2º PA'!$E$4:$E$1978='Analítico Cp.'!$B75)*('Diário 2º PA'!$C$4:$C$1978&gt;=K$4)*('Diário 2º PA'!$C$4:$C$1978&lt;=EOMONTH(K$4,0))*('Diário 2º PA'!$F$4:$F$1978))
+SUMPRODUCT(('Diário 3º PA'!$E$4:$E$1994='Analítico Cp.'!$B75)*('Diário 3º PA'!$C$4:$C$1994&gt;=K$4)*('Diário 3º PA'!$C$4:$C$1994&lt;=EOMONTH(K$4,0))*('Diário 3º PA'!$F$4:$F$1994))
+SUMPRODUCT(('Diário 4º PA'!$E$4:$E$2000='Analítico Cp.'!$B75)*('Diário 4º PA'!$C$4:$C$2000&gt;=K$4)*('Diário 4º PA'!$C$4:$C$2000&lt;=EOMONTH(K$4,0))*('Diário 4º PA'!$F$4:$F$2000))
+SUMPRODUCT(('Comp.'!$D$5:$D$485=$B75)*('Comp.'!$B$5:$B$485&gt;=K$4)*('Comp.'!$B$5:$B$485&lt;=EOMONTH(K$4,0))*('Comp.'!$E$5:$E$485))</f>
        <v>0</v>
      </c>
      <c r="L75" s="289">
        <f>SUMPRODUCT(('Diário 1º PA'!$E$4:$E$2007='Analítico Cp.'!$B75)*('Diário 1º PA'!$C$4:$C$2007&gt;=L$4)*('Diário 1º PA'!$C$4:$C$2007&lt;=EOMONTH(L$4,0))*('Diário 1º PA'!$F$4:$F$2007))
+SUMPRODUCT(('Diário 2º PA'!$E$4:$E$1978='Analítico Cp.'!$B75)*('Diário 2º PA'!$C$4:$C$1978&gt;=L$4)*('Diário 2º PA'!$C$4:$C$1978&lt;=EOMONTH(L$4,0))*('Diário 2º PA'!$F$4:$F$1978))
+SUMPRODUCT(('Diário 3º PA'!$E$4:$E$1994='Analítico Cp.'!$B75)*('Diário 3º PA'!$C$4:$C$1994&gt;=L$4)*('Diário 3º PA'!$C$4:$C$1994&lt;=EOMONTH(L$4,0))*('Diário 3º PA'!$F$4:$F$1994))
+SUMPRODUCT(('Diário 4º PA'!$E$4:$E$2000='Analítico Cp.'!$B75)*('Diário 4º PA'!$C$4:$C$2000&gt;=L$4)*('Diário 4º PA'!$C$4:$C$2000&lt;=EOMONTH(L$4,0))*('Diário 4º PA'!$F$4:$F$2000))
+SUMPRODUCT(('Comp.'!$D$5:$D$485=$B75)*('Comp.'!$B$5:$B$485&gt;=L$4)*('Comp.'!$B$5:$B$485&lt;=EOMONTH(L$4,0))*('Comp.'!$E$5:$E$485))</f>
        <v>0</v>
      </c>
      <c r="M75" s="289">
        <f>SUMPRODUCT(('Diário 1º PA'!$E$4:$E$2007='Analítico Cp.'!$B75)*('Diário 1º PA'!$C$4:$C$2007&gt;=M$4)*('Diário 1º PA'!$C$4:$C$2007&lt;=EOMONTH(M$4,0))*('Diário 1º PA'!$F$4:$F$2007))
+SUMPRODUCT(('Diário 2º PA'!$E$4:$E$1978='Analítico Cp.'!$B75)*('Diário 2º PA'!$C$4:$C$1978&gt;=M$4)*('Diário 2º PA'!$C$4:$C$1978&lt;=EOMONTH(M$4,0))*('Diário 2º PA'!$F$4:$F$1978))
+SUMPRODUCT(('Diário 3º PA'!$E$4:$E$1994='Analítico Cp.'!$B75)*('Diário 3º PA'!$C$4:$C$1994&gt;=M$4)*('Diário 3º PA'!$C$4:$C$1994&lt;=EOMONTH(M$4,0))*('Diário 3º PA'!$F$4:$F$1994))
+SUMPRODUCT(('Diário 4º PA'!$E$4:$E$2000='Analítico Cp.'!$B75)*('Diário 4º PA'!$C$4:$C$2000&gt;=M$4)*('Diário 4º PA'!$C$4:$C$2000&lt;=EOMONTH(M$4,0))*('Diário 4º PA'!$F$4:$F$2000))
+SUMPRODUCT(('Comp.'!$D$5:$D$485=$B75)*('Comp.'!$B$5:$B$485&gt;=M$4)*('Comp.'!$B$5:$B$485&lt;=EOMONTH(M$4,0))*('Comp.'!$E$5:$E$485))</f>
        <v>0</v>
      </c>
      <c r="N75" s="289">
        <f>SUMPRODUCT(('Diário 1º PA'!$E$4:$E$2007='Analítico Cp.'!$B75)*('Diário 1º PA'!$C$4:$C$2007&gt;=N$4)*('Diário 1º PA'!$C$4:$C$2007&lt;=EOMONTH(N$4,0))*('Diário 1º PA'!$F$4:$F$2007))
+SUMPRODUCT(('Diário 2º PA'!$E$4:$E$1978='Analítico Cp.'!$B75)*('Diário 2º PA'!$C$4:$C$1978&gt;=N$4)*('Diário 2º PA'!$C$4:$C$1978&lt;=EOMONTH(N$4,0))*('Diário 2º PA'!$F$4:$F$1978))
+SUMPRODUCT(('Diário 3º PA'!$E$4:$E$1994='Analítico Cp.'!$B75)*('Diário 3º PA'!$C$4:$C$1994&gt;=N$4)*('Diário 3º PA'!$C$4:$C$1994&lt;=EOMONTH(N$4,0))*('Diário 3º PA'!$F$4:$F$1994))
+SUMPRODUCT(('Diário 4º PA'!$E$4:$E$2000='Analítico Cp.'!$B75)*('Diário 4º PA'!$C$4:$C$2000&gt;=N$4)*('Diário 4º PA'!$C$4:$C$2000&lt;=EOMONTH(N$4,0))*('Diário 4º PA'!$F$4:$F$2000))
+SUMPRODUCT(('Comp.'!$D$5:$D$485=$B75)*('Comp.'!$B$5:$B$485&gt;=N$4)*('Comp.'!$B$5:$B$485&lt;=EOMONTH(N$4,0))*('Comp.'!$E$5:$E$485))</f>
        <v>0</v>
      </c>
      <c r="O75" s="315">
        <f t="shared" si="19"/>
        <v>0</v>
      </c>
      <c r="P75" s="316">
        <f t="shared" si="20"/>
        <v>0</v>
      </c>
      <c r="Q75" s="295"/>
      <c r="R75" s="295"/>
      <c r="S75" s="295"/>
      <c r="T75" s="295"/>
      <c r="U75" s="295"/>
      <c r="V75" s="295"/>
      <c r="W75" s="295"/>
      <c r="X75" s="295"/>
      <c r="Y75" s="295"/>
      <c r="Z75" s="295"/>
    </row>
    <row r="76" spans="1:26" ht="23.25" customHeight="1" x14ac:dyDescent="0.25">
      <c r="A76" s="331" t="s">
        <v>254</v>
      </c>
      <c r="B76" s="246" t="s">
        <v>255</v>
      </c>
      <c r="C76" s="289">
        <f>SUMPRODUCT(('Diário 1º PA'!$E$4:$E$2007='Analítico Cp.'!$B76)*('Diário 1º PA'!$C$4:$C$2007&gt;=C$4)*('Diário 1º PA'!$C$4:$C$2007&lt;=EOMONTH(C$4,0))*('Diário 1º PA'!$F$4:$F$2007))
+SUMPRODUCT(('Diário 2º PA'!$E$4:$E$1978='Analítico Cp.'!$B76)*('Diário 2º PA'!$C$4:$C$1978&gt;=C$4)*('Diário 2º PA'!$C$4:$C$1978&lt;=EOMONTH(C$4,0))*('Diário 2º PA'!$F$4:$F$1978))
+SUMPRODUCT(('Diário 3º PA'!$E$4:$E$1994='Analítico Cp.'!$B76)*('Diário 3º PA'!$C$4:$C$1994&gt;=C$4)*('Diário 3º PA'!$C$4:$C$1994&lt;=EOMONTH(C$4,0))*('Diário 3º PA'!$F$4:$F$1994))
+SUMPRODUCT(('Diário 4º PA'!$E$4:$E$2000='Analítico Cp.'!$B76)*('Diário 4º PA'!$C$4:$C$2000&gt;=C$4)*('Diário 4º PA'!$C$4:$C$2000&lt;=EOMONTH(C$4,0))*('Diário 4º PA'!$F$4:$F$2000))
+SUMPRODUCT(('Comp.'!$D$5:$D$485=$B76)*('Comp.'!$B$5:$B$485&gt;=C$4)*('Comp.'!$B$5:$B$485&lt;=EOMONTH(C$4,0))*('Comp.'!$E$5:$E$485))</f>
        <v>0</v>
      </c>
      <c r="D76" s="289">
        <f>SUMPRODUCT(('Diário 1º PA'!$E$4:$E$2007='Analítico Cp.'!$B76)*('Diário 1º PA'!$C$4:$C$2007&gt;=D$4)*('Diário 1º PA'!$C$4:$C$2007&lt;=EOMONTH(D$4,0))*('Diário 1º PA'!$F$4:$F$2007))
+SUMPRODUCT(('Diário 2º PA'!$E$4:$E$1978='Analítico Cp.'!$B76)*('Diário 2º PA'!$C$4:$C$1978&gt;=D$4)*('Diário 2º PA'!$C$4:$C$1978&lt;=EOMONTH(D$4,0))*('Diário 2º PA'!$F$4:$F$1978))
+SUMPRODUCT(('Diário 3º PA'!$E$4:$E$1994='Analítico Cp.'!$B76)*('Diário 3º PA'!$C$4:$C$1994&gt;=D$4)*('Diário 3º PA'!$C$4:$C$1994&lt;=EOMONTH(D$4,0))*('Diário 3º PA'!$F$4:$F$1994))
+SUMPRODUCT(('Diário 4º PA'!$E$4:$E$2000='Analítico Cp.'!$B76)*('Diário 4º PA'!$C$4:$C$2000&gt;=D$4)*('Diário 4º PA'!$C$4:$C$2000&lt;=EOMONTH(D$4,0))*('Diário 4º PA'!$F$4:$F$2000))
+SUMPRODUCT(('Comp.'!$D$5:$D$485=$B76)*('Comp.'!$B$5:$B$485&gt;=D$4)*('Comp.'!$B$5:$B$485&lt;=EOMONTH(D$4,0))*('Comp.'!$E$5:$E$485))</f>
        <v>0</v>
      </c>
      <c r="E76" s="289">
        <f>SUMPRODUCT(('Diário 1º PA'!$E$4:$E$2007='Analítico Cp.'!$B76)*('Diário 1º PA'!$C$4:$C$2007&gt;=E$4)*('Diário 1º PA'!$C$4:$C$2007&lt;=EOMONTH(E$4,0))*('Diário 1º PA'!$F$4:$F$2007))
+SUMPRODUCT(('Diário 2º PA'!$E$4:$E$1978='Analítico Cp.'!$B76)*('Diário 2º PA'!$C$4:$C$1978&gt;=E$4)*('Diário 2º PA'!$C$4:$C$1978&lt;=EOMONTH(E$4,0))*('Diário 2º PA'!$F$4:$F$1978))
+SUMPRODUCT(('Diário 3º PA'!$E$4:$E$1994='Analítico Cp.'!$B76)*('Diário 3º PA'!$C$4:$C$1994&gt;=E$4)*('Diário 3º PA'!$C$4:$C$1994&lt;=EOMONTH(E$4,0))*('Diário 3º PA'!$F$4:$F$1994))
+SUMPRODUCT(('Diário 4º PA'!$E$4:$E$2000='Analítico Cp.'!$B76)*('Diário 4º PA'!$C$4:$C$2000&gt;=E$4)*('Diário 4º PA'!$C$4:$C$2000&lt;=EOMONTH(E$4,0))*('Diário 4º PA'!$F$4:$F$2000))
+SUMPRODUCT(('Comp.'!$D$5:$D$485=$B76)*('Comp.'!$B$5:$B$485&gt;=E$4)*('Comp.'!$B$5:$B$485&lt;=EOMONTH(E$4,0))*('Comp.'!$E$5:$E$485))</f>
        <v>0</v>
      </c>
      <c r="F76" s="289">
        <f>SUMPRODUCT(('Diário 1º PA'!$E$4:$E$2007='Analítico Cp.'!$B76)*('Diário 1º PA'!$C$4:$C$2007&gt;=F$4)*('Diário 1º PA'!$C$4:$C$2007&lt;=EOMONTH(F$4,0))*('Diário 1º PA'!$F$4:$F$2007))
+SUMPRODUCT(('Diário 2º PA'!$E$4:$E$1978='Analítico Cp.'!$B76)*('Diário 2º PA'!$C$4:$C$1978&gt;=F$4)*('Diário 2º PA'!$C$4:$C$1978&lt;=EOMONTH(F$4,0))*('Diário 2º PA'!$F$4:$F$1978))
+SUMPRODUCT(('Diário 3º PA'!$E$4:$E$1994='Analítico Cp.'!$B76)*('Diário 3º PA'!$C$4:$C$1994&gt;=F$4)*('Diário 3º PA'!$C$4:$C$1994&lt;=EOMONTH(F$4,0))*('Diário 3º PA'!$F$4:$F$1994))
+SUMPRODUCT(('Diário 4º PA'!$E$4:$E$2000='Analítico Cp.'!$B76)*('Diário 4º PA'!$C$4:$C$2000&gt;=F$4)*('Diário 4º PA'!$C$4:$C$2000&lt;=EOMONTH(F$4,0))*('Diário 4º PA'!$F$4:$F$2000))
+SUMPRODUCT(('Comp.'!$D$5:$D$485=$B76)*('Comp.'!$B$5:$B$485&gt;=F$4)*('Comp.'!$B$5:$B$485&lt;=EOMONTH(F$4,0))*('Comp.'!$E$5:$E$485))</f>
        <v>594.16999999999996</v>
      </c>
      <c r="G76" s="289">
        <f>SUMPRODUCT(('Diário 1º PA'!$E$4:$E$2007='Analítico Cp.'!$B76)*('Diário 1º PA'!$C$4:$C$2007&gt;=G$4)*('Diário 1º PA'!$C$4:$C$2007&lt;=EOMONTH(G$4,0))*('Diário 1º PA'!$F$4:$F$2007))
+SUMPRODUCT(('Diário 2º PA'!$E$4:$E$1978='Analítico Cp.'!$B76)*('Diário 2º PA'!$C$4:$C$1978&gt;=G$4)*('Diário 2º PA'!$C$4:$C$1978&lt;=EOMONTH(G$4,0))*('Diário 2º PA'!$F$4:$F$1978))
+SUMPRODUCT(('Diário 3º PA'!$E$4:$E$1994='Analítico Cp.'!$B76)*('Diário 3º PA'!$C$4:$C$1994&gt;=G$4)*('Diário 3º PA'!$C$4:$C$1994&lt;=EOMONTH(G$4,0))*('Diário 3º PA'!$F$4:$F$1994))
+SUMPRODUCT(('Diário 4º PA'!$E$4:$E$2000='Analítico Cp.'!$B76)*('Diário 4º PA'!$C$4:$C$2000&gt;=G$4)*('Diário 4º PA'!$C$4:$C$2000&lt;=EOMONTH(G$4,0))*('Diário 4º PA'!$F$4:$F$2000))
+SUMPRODUCT(('Comp.'!$D$5:$D$485=$B76)*('Comp.'!$B$5:$B$485&gt;=G$4)*('Comp.'!$B$5:$B$485&lt;=EOMONTH(G$4,0))*('Comp.'!$E$5:$E$485))</f>
        <v>594.16999999999996</v>
      </c>
      <c r="H76" s="289">
        <f>SUMPRODUCT(('Diário 1º PA'!$E$4:$E$2007='Analítico Cp.'!$B76)*('Diário 1º PA'!$C$4:$C$2007&gt;=H$4)*('Diário 1º PA'!$C$4:$C$2007&lt;=EOMONTH(H$4,0))*('Diário 1º PA'!$F$4:$F$2007))
+SUMPRODUCT(('Diário 2º PA'!$E$4:$E$1978='Analítico Cp.'!$B76)*('Diário 2º PA'!$C$4:$C$1978&gt;=H$4)*('Diário 2º PA'!$C$4:$C$1978&lt;=EOMONTH(H$4,0))*('Diário 2º PA'!$F$4:$F$1978))
+SUMPRODUCT(('Diário 3º PA'!$E$4:$E$1994='Analítico Cp.'!$B76)*('Diário 3º PA'!$C$4:$C$1994&gt;=H$4)*('Diário 3º PA'!$C$4:$C$1994&lt;=EOMONTH(H$4,0))*('Diário 3º PA'!$F$4:$F$1994))
+SUMPRODUCT(('Diário 4º PA'!$E$4:$E$2000='Analítico Cp.'!$B76)*('Diário 4º PA'!$C$4:$C$2000&gt;=H$4)*('Diário 4º PA'!$C$4:$C$2000&lt;=EOMONTH(H$4,0))*('Diário 4º PA'!$F$4:$F$2000))
+SUMPRODUCT(('Comp.'!$D$5:$D$485=$B76)*('Comp.'!$B$5:$B$485&gt;=H$4)*('Comp.'!$B$5:$B$485&lt;=EOMONTH(H$4,0))*('Comp.'!$E$5:$E$485))</f>
        <v>594.16999999999996</v>
      </c>
      <c r="I76" s="289">
        <f>SUMPRODUCT(('Diário 1º PA'!$E$4:$E$2007='Analítico Cp.'!$B76)*('Diário 1º PA'!$C$4:$C$2007&gt;=I$4)*('Diário 1º PA'!$C$4:$C$2007&lt;=EOMONTH(I$4,0))*('Diário 1º PA'!$F$4:$F$2007))
+SUMPRODUCT(('Diário 2º PA'!$E$4:$E$1978='Analítico Cp.'!$B76)*('Diário 2º PA'!$C$4:$C$1978&gt;=I$4)*('Diário 2º PA'!$C$4:$C$1978&lt;=EOMONTH(I$4,0))*('Diário 2º PA'!$F$4:$F$1978))
+SUMPRODUCT(('Diário 3º PA'!$E$4:$E$1994='Analítico Cp.'!$B76)*('Diário 3º PA'!$C$4:$C$1994&gt;=I$4)*('Diário 3º PA'!$C$4:$C$1994&lt;=EOMONTH(I$4,0))*('Diário 3º PA'!$F$4:$F$1994))
+SUMPRODUCT(('Diário 4º PA'!$E$4:$E$2000='Analítico Cp.'!$B76)*('Diário 4º PA'!$C$4:$C$2000&gt;=I$4)*('Diário 4º PA'!$C$4:$C$2000&lt;=EOMONTH(I$4,0))*('Diário 4º PA'!$F$4:$F$2000))
+SUMPRODUCT(('Comp.'!$D$5:$D$485=$B76)*('Comp.'!$B$5:$B$485&gt;=I$4)*('Comp.'!$B$5:$B$485&lt;=EOMONTH(I$4,0))*('Comp.'!$E$5:$E$485))</f>
        <v>0</v>
      </c>
      <c r="J76" s="289">
        <f>SUMPRODUCT(('Diário 1º PA'!$E$4:$E$2007='Analítico Cp.'!$B76)*('Diário 1º PA'!$C$4:$C$2007&gt;=J$4)*('Diário 1º PA'!$C$4:$C$2007&lt;=EOMONTH(J$4,0))*('Diário 1º PA'!$F$4:$F$2007))
+SUMPRODUCT(('Diário 2º PA'!$E$4:$E$1978='Analítico Cp.'!$B76)*('Diário 2º PA'!$C$4:$C$1978&gt;=J$4)*('Diário 2º PA'!$C$4:$C$1978&lt;=EOMONTH(J$4,0))*('Diário 2º PA'!$F$4:$F$1978))
+SUMPRODUCT(('Diário 3º PA'!$E$4:$E$1994='Analítico Cp.'!$B76)*('Diário 3º PA'!$C$4:$C$1994&gt;=J$4)*('Diário 3º PA'!$C$4:$C$1994&lt;=EOMONTH(J$4,0))*('Diário 3º PA'!$F$4:$F$1994))
+SUMPRODUCT(('Diário 4º PA'!$E$4:$E$2000='Analítico Cp.'!$B76)*('Diário 4º PA'!$C$4:$C$2000&gt;=J$4)*('Diário 4º PA'!$C$4:$C$2000&lt;=EOMONTH(J$4,0))*('Diário 4º PA'!$F$4:$F$2000))
+SUMPRODUCT(('Comp.'!$D$5:$D$485=$B76)*('Comp.'!$B$5:$B$485&gt;=J$4)*('Comp.'!$B$5:$B$485&lt;=EOMONTH(J$4,0))*('Comp.'!$E$5:$E$485))</f>
        <v>0</v>
      </c>
      <c r="K76" s="289">
        <f>SUMPRODUCT(('Diário 1º PA'!$E$4:$E$2007='Analítico Cp.'!$B76)*('Diário 1º PA'!$C$4:$C$2007&gt;=K$4)*('Diário 1º PA'!$C$4:$C$2007&lt;=EOMONTH(K$4,0))*('Diário 1º PA'!$F$4:$F$2007))
+SUMPRODUCT(('Diário 2º PA'!$E$4:$E$1978='Analítico Cp.'!$B76)*('Diário 2º PA'!$C$4:$C$1978&gt;=K$4)*('Diário 2º PA'!$C$4:$C$1978&lt;=EOMONTH(K$4,0))*('Diário 2º PA'!$F$4:$F$1978))
+SUMPRODUCT(('Diário 3º PA'!$E$4:$E$1994='Analítico Cp.'!$B76)*('Diário 3º PA'!$C$4:$C$1994&gt;=K$4)*('Diário 3º PA'!$C$4:$C$1994&lt;=EOMONTH(K$4,0))*('Diário 3º PA'!$F$4:$F$1994))
+SUMPRODUCT(('Diário 4º PA'!$E$4:$E$2000='Analítico Cp.'!$B76)*('Diário 4º PA'!$C$4:$C$2000&gt;=K$4)*('Diário 4º PA'!$C$4:$C$2000&lt;=EOMONTH(K$4,0))*('Diário 4º PA'!$F$4:$F$2000))
+SUMPRODUCT(('Comp.'!$D$5:$D$485=$B76)*('Comp.'!$B$5:$B$485&gt;=K$4)*('Comp.'!$B$5:$B$485&lt;=EOMONTH(K$4,0))*('Comp.'!$E$5:$E$485))</f>
        <v>0</v>
      </c>
      <c r="L76" s="289">
        <f>SUMPRODUCT(('Diário 1º PA'!$E$4:$E$2007='Analítico Cp.'!$B76)*('Diário 1º PA'!$C$4:$C$2007&gt;=L$4)*('Diário 1º PA'!$C$4:$C$2007&lt;=EOMONTH(L$4,0))*('Diário 1º PA'!$F$4:$F$2007))
+SUMPRODUCT(('Diário 2º PA'!$E$4:$E$1978='Analítico Cp.'!$B76)*('Diário 2º PA'!$C$4:$C$1978&gt;=L$4)*('Diário 2º PA'!$C$4:$C$1978&lt;=EOMONTH(L$4,0))*('Diário 2º PA'!$F$4:$F$1978))
+SUMPRODUCT(('Diário 3º PA'!$E$4:$E$1994='Analítico Cp.'!$B76)*('Diário 3º PA'!$C$4:$C$1994&gt;=L$4)*('Diário 3º PA'!$C$4:$C$1994&lt;=EOMONTH(L$4,0))*('Diário 3º PA'!$F$4:$F$1994))
+SUMPRODUCT(('Diário 4º PA'!$E$4:$E$2000='Analítico Cp.'!$B76)*('Diário 4º PA'!$C$4:$C$2000&gt;=L$4)*('Diário 4º PA'!$C$4:$C$2000&lt;=EOMONTH(L$4,0))*('Diário 4º PA'!$F$4:$F$2000))
+SUMPRODUCT(('Comp.'!$D$5:$D$485=$B76)*('Comp.'!$B$5:$B$485&gt;=L$4)*('Comp.'!$B$5:$B$485&lt;=EOMONTH(L$4,0))*('Comp.'!$E$5:$E$485))</f>
        <v>0</v>
      </c>
      <c r="M76" s="289">
        <f>SUMPRODUCT(('Diário 1º PA'!$E$4:$E$2007='Analítico Cp.'!$B76)*('Diário 1º PA'!$C$4:$C$2007&gt;=M$4)*('Diário 1º PA'!$C$4:$C$2007&lt;=EOMONTH(M$4,0))*('Diário 1º PA'!$F$4:$F$2007))
+SUMPRODUCT(('Diário 2º PA'!$E$4:$E$1978='Analítico Cp.'!$B76)*('Diário 2º PA'!$C$4:$C$1978&gt;=M$4)*('Diário 2º PA'!$C$4:$C$1978&lt;=EOMONTH(M$4,0))*('Diário 2º PA'!$F$4:$F$1978))
+SUMPRODUCT(('Diário 3º PA'!$E$4:$E$1994='Analítico Cp.'!$B76)*('Diário 3º PA'!$C$4:$C$1994&gt;=M$4)*('Diário 3º PA'!$C$4:$C$1994&lt;=EOMONTH(M$4,0))*('Diário 3º PA'!$F$4:$F$1994))
+SUMPRODUCT(('Diário 4º PA'!$E$4:$E$2000='Analítico Cp.'!$B76)*('Diário 4º PA'!$C$4:$C$2000&gt;=M$4)*('Diário 4º PA'!$C$4:$C$2000&lt;=EOMONTH(M$4,0))*('Diário 4º PA'!$F$4:$F$2000))
+SUMPRODUCT(('Comp.'!$D$5:$D$485=$B76)*('Comp.'!$B$5:$B$485&gt;=M$4)*('Comp.'!$B$5:$B$485&lt;=EOMONTH(M$4,0))*('Comp.'!$E$5:$E$485))</f>
        <v>0</v>
      </c>
      <c r="N76" s="289">
        <f>SUMPRODUCT(('Diário 1º PA'!$E$4:$E$2007='Analítico Cp.'!$B76)*('Diário 1º PA'!$C$4:$C$2007&gt;=N$4)*('Diário 1º PA'!$C$4:$C$2007&lt;=EOMONTH(N$4,0))*('Diário 1º PA'!$F$4:$F$2007))
+SUMPRODUCT(('Diário 2º PA'!$E$4:$E$1978='Analítico Cp.'!$B76)*('Diário 2º PA'!$C$4:$C$1978&gt;=N$4)*('Diário 2º PA'!$C$4:$C$1978&lt;=EOMONTH(N$4,0))*('Diário 2º PA'!$F$4:$F$1978))
+SUMPRODUCT(('Diário 3º PA'!$E$4:$E$1994='Analítico Cp.'!$B76)*('Diário 3º PA'!$C$4:$C$1994&gt;=N$4)*('Diário 3º PA'!$C$4:$C$1994&lt;=EOMONTH(N$4,0))*('Diário 3º PA'!$F$4:$F$1994))
+SUMPRODUCT(('Diário 4º PA'!$E$4:$E$2000='Analítico Cp.'!$B76)*('Diário 4º PA'!$C$4:$C$2000&gt;=N$4)*('Diário 4º PA'!$C$4:$C$2000&lt;=EOMONTH(N$4,0))*('Diário 4º PA'!$F$4:$F$2000))
+SUMPRODUCT(('Comp.'!$D$5:$D$485=$B76)*('Comp.'!$B$5:$B$485&gt;=N$4)*('Comp.'!$B$5:$B$485&lt;=EOMONTH(N$4,0))*('Comp.'!$E$5:$E$485))</f>
        <v>0</v>
      </c>
      <c r="O76" s="315">
        <f t="shared" si="19"/>
        <v>1782.5099999999998</v>
      </c>
      <c r="P76" s="316">
        <f t="shared" si="20"/>
        <v>7.8316925688091542E-5</v>
      </c>
      <c r="Q76" s="295"/>
      <c r="R76" s="295"/>
      <c r="S76" s="295"/>
      <c r="T76" s="295"/>
      <c r="U76" s="295"/>
      <c r="V76" s="295"/>
      <c r="W76" s="295"/>
      <c r="X76" s="295"/>
      <c r="Y76" s="295"/>
      <c r="Z76" s="295"/>
    </row>
    <row r="77" spans="1:26" ht="23.25" customHeight="1" x14ac:dyDescent="0.25">
      <c r="A77" s="331" t="s">
        <v>256</v>
      </c>
      <c r="B77" s="246" t="s">
        <v>257</v>
      </c>
      <c r="C77" s="289">
        <f>SUMPRODUCT(('Diário 1º PA'!$E$4:$E$2007='Analítico Cp.'!$B77)*('Diário 1º PA'!$C$4:$C$2007&gt;=C$4)*('Diário 1º PA'!$C$4:$C$2007&lt;=EOMONTH(C$4,0))*('Diário 1º PA'!$F$4:$F$2007))
+SUMPRODUCT(('Diário 2º PA'!$E$4:$E$1978='Analítico Cp.'!$B77)*('Diário 2º PA'!$C$4:$C$1978&gt;=C$4)*('Diário 2º PA'!$C$4:$C$1978&lt;=EOMONTH(C$4,0))*('Diário 2º PA'!$F$4:$F$1978))
+SUMPRODUCT(('Diário 3º PA'!$E$4:$E$1994='Analítico Cp.'!$B77)*('Diário 3º PA'!$C$4:$C$1994&gt;=C$4)*('Diário 3º PA'!$C$4:$C$1994&lt;=EOMONTH(C$4,0))*('Diário 3º PA'!$F$4:$F$1994))
+SUMPRODUCT(('Diário 4º PA'!$E$4:$E$2000='Analítico Cp.'!$B77)*('Diário 4º PA'!$C$4:$C$2000&gt;=C$4)*('Diário 4º PA'!$C$4:$C$2000&lt;=EOMONTH(C$4,0))*('Diário 4º PA'!$F$4:$F$2000))
+SUMPRODUCT(('Comp.'!$D$5:$D$485=$B77)*('Comp.'!$B$5:$B$485&gt;=C$4)*('Comp.'!$B$5:$B$485&lt;=EOMONTH(C$4,0))*('Comp.'!$E$5:$E$485))</f>
        <v>4736.1099999999997</v>
      </c>
      <c r="D77" s="289">
        <f>SUMPRODUCT(('Diário 1º PA'!$E$4:$E$2007='Analítico Cp.'!$B77)*('Diário 1º PA'!$C$4:$C$2007&gt;=D$4)*('Diário 1º PA'!$C$4:$C$2007&lt;=EOMONTH(D$4,0))*('Diário 1º PA'!$F$4:$F$2007))
+SUMPRODUCT(('Diário 2º PA'!$E$4:$E$1978='Analítico Cp.'!$B77)*('Diário 2º PA'!$C$4:$C$1978&gt;=D$4)*('Diário 2º PA'!$C$4:$C$1978&lt;=EOMONTH(D$4,0))*('Diário 2º PA'!$F$4:$F$1978))
+SUMPRODUCT(('Diário 3º PA'!$E$4:$E$1994='Analítico Cp.'!$B77)*('Diário 3º PA'!$C$4:$C$1994&gt;=D$4)*('Diário 3º PA'!$C$4:$C$1994&lt;=EOMONTH(D$4,0))*('Diário 3º PA'!$F$4:$F$1994))
+SUMPRODUCT(('Diário 4º PA'!$E$4:$E$2000='Analítico Cp.'!$B77)*('Diário 4º PA'!$C$4:$C$2000&gt;=D$4)*('Diário 4º PA'!$C$4:$C$2000&lt;=EOMONTH(D$4,0))*('Diário 4º PA'!$F$4:$F$2000))
+SUMPRODUCT(('Comp.'!$D$5:$D$485=$B77)*('Comp.'!$B$5:$B$485&gt;=D$4)*('Comp.'!$B$5:$B$485&lt;=EOMONTH(D$4,0))*('Comp.'!$E$5:$E$485))</f>
        <v>14902.27</v>
      </c>
      <c r="E77" s="289">
        <f>SUMPRODUCT(('Diário 1º PA'!$E$4:$E$2007='Analítico Cp.'!$B77)*('Diário 1º PA'!$C$4:$C$2007&gt;=E$4)*('Diário 1º PA'!$C$4:$C$2007&lt;=EOMONTH(E$4,0))*('Diário 1º PA'!$F$4:$F$2007))
+SUMPRODUCT(('Diário 2º PA'!$E$4:$E$1978='Analítico Cp.'!$B77)*('Diário 2º PA'!$C$4:$C$1978&gt;=E$4)*('Diário 2º PA'!$C$4:$C$1978&lt;=EOMONTH(E$4,0))*('Diário 2º PA'!$F$4:$F$1978))
+SUMPRODUCT(('Diário 3º PA'!$E$4:$E$1994='Analítico Cp.'!$B77)*('Diário 3º PA'!$C$4:$C$1994&gt;=E$4)*('Diário 3º PA'!$C$4:$C$1994&lt;=EOMONTH(E$4,0))*('Diário 3º PA'!$F$4:$F$1994))
+SUMPRODUCT(('Diário 4º PA'!$E$4:$E$2000='Analítico Cp.'!$B77)*('Diário 4º PA'!$C$4:$C$2000&gt;=E$4)*('Diário 4º PA'!$C$4:$C$2000&lt;=EOMONTH(E$4,0))*('Diário 4º PA'!$F$4:$F$2000))
+SUMPRODUCT(('Comp.'!$D$5:$D$485=$B77)*('Comp.'!$B$5:$B$485&gt;=E$4)*('Comp.'!$B$5:$B$485&lt;=EOMONTH(E$4,0))*('Comp.'!$E$5:$E$485))</f>
        <v>10369.17</v>
      </c>
      <c r="F77" s="289">
        <f>SUMPRODUCT(('Diário 1º PA'!$E$4:$E$2007='Analítico Cp.'!$B77)*('Diário 1º PA'!$C$4:$C$2007&gt;=F$4)*('Diário 1º PA'!$C$4:$C$2007&lt;=EOMONTH(F$4,0))*('Diário 1º PA'!$F$4:$F$2007))
+SUMPRODUCT(('Diário 2º PA'!$E$4:$E$1978='Analítico Cp.'!$B77)*('Diário 2º PA'!$C$4:$C$1978&gt;=F$4)*('Diário 2º PA'!$C$4:$C$1978&lt;=EOMONTH(F$4,0))*('Diário 2º PA'!$F$4:$F$1978))
+SUMPRODUCT(('Diário 3º PA'!$E$4:$E$1994='Analítico Cp.'!$B77)*('Diário 3º PA'!$C$4:$C$1994&gt;=F$4)*('Diário 3º PA'!$C$4:$C$1994&lt;=EOMONTH(F$4,0))*('Diário 3º PA'!$F$4:$F$1994))
+SUMPRODUCT(('Diário 4º PA'!$E$4:$E$2000='Analítico Cp.'!$B77)*('Diário 4º PA'!$C$4:$C$2000&gt;=F$4)*('Diário 4º PA'!$C$4:$C$2000&lt;=EOMONTH(F$4,0))*('Diário 4º PA'!$F$4:$F$2000))
+SUMPRODUCT(('Comp.'!$D$5:$D$485=$B77)*('Comp.'!$B$5:$B$485&gt;=F$4)*('Comp.'!$B$5:$B$485&lt;=EOMONTH(F$4,0))*('Comp.'!$E$5:$E$485))</f>
        <v>5839.9</v>
      </c>
      <c r="G77" s="289">
        <f>SUMPRODUCT(('Diário 1º PA'!$E$4:$E$2007='Analítico Cp.'!$B77)*('Diário 1º PA'!$C$4:$C$2007&gt;=G$4)*('Diário 1º PA'!$C$4:$C$2007&lt;=EOMONTH(G$4,0))*('Diário 1º PA'!$F$4:$F$2007))
+SUMPRODUCT(('Diário 2º PA'!$E$4:$E$1978='Analítico Cp.'!$B77)*('Diário 2º PA'!$C$4:$C$1978&gt;=G$4)*('Diário 2º PA'!$C$4:$C$1978&lt;=EOMONTH(G$4,0))*('Diário 2º PA'!$F$4:$F$1978))
+SUMPRODUCT(('Diário 3º PA'!$E$4:$E$1994='Analítico Cp.'!$B77)*('Diário 3º PA'!$C$4:$C$1994&gt;=G$4)*('Diário 3º PA'!$C$4:$C$1994&lt;=EOMONTH(G$4,0))*('Diário 3º PA'!$F$4:$F$1994))
+SUMPRODUCT(('Diário 4º PA'!$E$4:$E$2000='Analítico Cp.'!$B77)*('Diário 4º PA'!$C$4:$C$2000&gt;=G$4)*('Diário 4º PA'!$C$4:$C$2000&lt;=EOMONTH(G$4,0))*('Diário 4º PA'!$F$4:$F$2000))
+SUMPRODUCT(('Comp.'!$D$5:$D$485=$B77)*('Comp.'!$B$5:$B$485&gt;=G$4)*('Comp.'!$B$5:$B$485&lt;=EOMONTH(G$4,0))*('Comp.'!$E$5:$E$485))</f>
        <v>3750</v>
      </c>
      <c r="H77" s="289">
        <f>SUMPRODUCT(('Diário 1º PA'!$E$4:$E$2007='Analítico Cp.'!$B77)*('Diário 1º PA'!$C$4:$C$2007&gt;=H$4)*('Diário 1º PA'!$C$4:$C$2007&lt;=EOMONTH(H$4,0))*('Diário 1º PA'!$F$4:$F$2007))
+SUMPRODUCT(('Diário 2º PA'!$E$4:$E$1978='Analítico Cp.'!$B77)*('Diário 2º PA'!$C$4:$C$1978&gt;=H$4)*('Diário 2º PA'!$C$4:$C$1978&lt;=EOMONTH(H$4,0))*('Diário 2º PA'!$F$4:$F$1978))
+SUMPRODUCT(('Diário 3º PA'!$E$4:$E$1994='Analítico Cp.'!$B77)*('Diário 3º PA'!$C$4:$C$1994&gt;=H$4)*('Diário 3º PA'!$C$4:$C$1994&lt;=EOMONTH(H$4,0))*('Diário 3º PA'!$F$4:$F$1994))
+SUMPRODUCT(('Diário 4º PA'!$E$4:$E$2000='Analítico Cp.'!$B77)*('Diário 4º PA'!$C$4:$C$2000&gt;=H$4)*('Diário 4º PA'!$C$4:$C$2000&lt;=EOMONTH(H$4,0))*('Diário 4º PA'!$F$4:$F$2000))
+SUMPRODUCT(('Comp.'!$D$5:$D$485=$B77)*('Comp.'!$B$5:$B$485&gt;=H$4)*('Comp.'!$B$5:$B$485&lt;=EOMONTH(H$4,0))*('Comp.'!$E$5:$E$485))</f>
        <v>7195</v>
      </c>
      <c r="I77" s="289">
        <f>SUMPRODUCT(('Diário 1º PA'!$E$4:$E$2007='Analítico Cp.'!$B77)*('Diário 1º PA'!$C$4:$C$2007&gt;=I$4)*('Diário 1º PA'!$C$4:$C$2007&lt;=EOMONTH(I$4,0))*('Diário 1º PA'!$F$4:$F$2007))
+SUMPRODUCT(('Diário 2º PA'!$E$4:$E$1978='Analítico Cp.'!$B77)*('Diário 2º PA'!$C$4:$C$1978&gt;=I$4)*('Diário 2º PA'!$C$4:$C$1978&lt;=EOMONTH(I$4,0))*('Diário 2º PA'!$F$4:$F$1978))
+SUMPRODUCT(('Diário 3º PA'!$E$4:$E$1994='Analítico Cp.'!$B77)*('Diário 3º PA'!$C$4:$C$1994&gt;=I$4)*('Diário 3º PA'!$C$4:$C$1994&lt;=EOMONTH(I$4,0))*('Diário 3º PA'!$F$4:$F$1994))
+SUMPRODUCT(('Diário 4º PA'!$E$4:$E$2000='Analítico Cp.'!$B77)*('Diário 4º PA'!$C$4:$C$2000&gt;=I$4)*('Diário 4º PA'!$C$4:$C$2000&lt;=EOMONTH(I$4,0))*('Diário 4º PA'!$F$4:$F$2000))
+SUMPRODUCT(('Comp.'!$D$5:$D$485=$B77)*('Comp.'!$B$5:$B$485&gt;=I$4)*('Comp.'!$B$5:$B$485&lt;=EOMONTH(I$4,0))*('Comp.'!$E$5:$E$485))</f>
        <v>1950</v>
      </c>
      <c r="J77" s="289">
        <f>SUMPRODUCT(('Diário 1º PA'!$E$4:$E$2007='Analítico Cp.'!$B77)*('Diário 1º PA'!$C$4:$C$2007&gt;=J$4)*('Diário 1º PA'!$C$4:$C$2007&lt;=EOMONTH(J$4,0))*('Diário 1º PA'!$F$4:$F$2007))
+SUMPRODUCT(('Diário 2º PA'!$E$4:$E$1978='Analítico Cp.'!$B77)*('Diário 2º PA'!$C$4:$C$1978&gt;=J$4)*('Diário 2º PA'!$C$4:$C$1978&lt;=EOMONTH(J$4,0))*('Diário 2º PA'!$F$4:$F$1978))
+SUMPRODUCT(('Diário 3º PA'!$E$4:$E$1994='Analítico Cp.'!$B77)*('Diário 3º PA'!$C$4:$C$1994&gt;=J$4)*('Diário 3º PA'!$C$4:$C$1994&lt;=EOMONTH(J$4,0))*('Diário 3º PA'!$F$4:$F$1994))
+SUMPRODUCT(('Diário 4º PA'!$E$4:$E$2000='Analítico Cp.'!$B77)*('Diário 4º PA'!$C$4:$C$2000&gt;=J$4)*('Diário 4º PA'!$C$4:$C$2000&lt;=EOMONTH(J$4,0))*('Diário 4º PA'!$F$4:$F$2000))
+SUMPRODUCT(('Comp.'!$D$5:$D$485=$B77)*('Comp.'!$B$5:$B$485&gt;=J$4)*('Comp.'!$B$5:$B$485&lt;=EOMONTH(J$4,0))*('Comp.'!$E$5:$E$485))</f>
        <v>0</v>
      </c>
      <c r="K77" s="289">
        <f>SUMPRODUCT(('Diário 1º PA'!$E$4:$E$2007='Analítico Cp.'!$B77)*('Diário 1º PA'!$C$4:$C$2007&gt;=K$4)*('Diário 1º PA'!$C$4:$C$2007&lt;=EOMONTH(K$4,0))*('Diário 1º PA'!$F$4:$F$2007))
+SUMPRODUCT(('Diário 2º PA'!$E$4:$E$1978='Analítico Cp.'!$B77)*('Diário 2º PA'!$C$4:$C$1978&gt;=K$4)*('Diário 2º PA'!$C$4:$C$1978&lt;=EOMONTH(K$4,0))*('Diário 2º PA'!$F$4:$F$1978))
+SUMPRODUCT(('Diário 3º PA'!$E$4:$E$1994='Analítico Cp.'!$B77)*('Diário 3º PA'!$C$4:$C$1994&gt;=K$4)*('Diário 3º PA'!$C$4:$C$1994&lt;=EOMONTH(K$4,0))*('Diário 3º PA'!$F$4:$F$1994))
+SUMPRODUCT(('Diário 4º PA'!$E$4:$E$2000='Analítico Cp.'!$B77)*('Diário 4º PA'!$C$4:$C$2000&gt;=K$4)*('Diário 4º PA'!$C$4:$C$2000&lt;=EOMONTH(K$4,0))*('Diário 4º PA'!$F$4:$F$2000))
+SUMPRODUCT(('Comp.'!$D$5:$D$485=$B77)*('Comp.'!$B$5:$B$485&gt;=K$4)*('Comp.'!$B$5:$B$485&lt;=EOMONTH(K$4,0))*('Comp.'!$E$5:$E$485))</f>
        <v>0</v>
      </c>
      <c r="L77" s="289">
        <f>SUMPRODUCT(('Diário 1º PA'!$E$4:$E$2007='Analítico Cp.'!$B77)*('Diário 1º PA'!$C$4:$C$2007&gt;=L$4)*('Diário 1º PA'!$C$4:$C$2007&lt;=EOMONTH(L$4,0))*('Diário 1º PA'!$F$4:$F$2007))
+SUMPRODUCT(('Diário 2º PA'!$E$4:$E$1978='Analítico Cp.'!$B77)*('Diário 2º PA'!$C$4:$C$1978&gt;=L$4)*('Diário 2º PA'!$C$4:$C$1978&lt;=EOMONTH(L$4,0))*('Diário 2º PA'!$F$4:$F$1978))
+SUMPRODUCT(('Diário 3º PA'!$E$4:$E$1994='Analítico Cp.'!$B77)*('Diário 3º PA'!$C$4:$C$1994&gt;=L$4)*('Diário 3º PA'!$C$4:$C$1994&lt;=EOMONTH(L$4,0))*('Diário 3º PA'!$F$4:$F$1994))
+SUMPRODUCT(('Diário 4º PA'!$E$4:$E$2000='Analítico Cp.'!$B77)*('Diário 4º PA'!$C$4:$C$2000&gt;=L$4)*('Diário 4º PA'!$C$4:$C$2000&lt;=EOMONTH(L$4,0))*('Diário 4º PA'!$F$4:$F$2000))
+SUMPRODUCT(('Comp.'!$D$5:$D$485=$B77)*('Comp.'!$B$5:$B$485&gt;=L$4)*('Comp.'!$B$5:$B$485&lt;=EOMONTH(L$4,0))*('Comp.'!$E$5:$E$485))</f>
        <v>0</v>
      </c>
      <c r="M77" s="289">
        <f>SUMPRODUCT(('Diário 1º PA'!$E$4:$E$2007='Analítico Cp.'!$B77)*('Diário 1º PA'!$C$4:$C$2007&gt;=M$4)*('Diário 1º PA'!$C$4:$C$2007&lt;=EOMONTH(M$4,0))*('Diário 1º PA'!$F$4:$F$2007))
+SUMPRODUCT(('Diário 2º PA'!$E$4:$E$1978='Analítico Cp.'!$B77)*('Diário 2º PA'!$C$4:$C$1978&gt;=M$4)*('Diário 2º PA'!$C$4:$C$1978&lt;=EOMONTH(M$4,0))*('Diário 2º PA'!$F$4:$F$1978))
+SUMPRODUCT(('Diário 3º PA'!$E$4:$E$1994='Analítico Cp.'!$B77)*('Diário 3º PA'!$C$4:$C$1994&gt;=M$4)*('Diário 3º PA'!$C$4:$C$1994&lt;=EOMONTH(M$4,0))*('Diário 3º PA'!$F$4:$F$1994))
+SUMPRODUCT(('Diário 4º PA'!$E$4:$E$2000='Analítico Cp.'!$B77)*('Diário 4º PA'!$C$4:$C$2000&gt;=M$4)*('Diário 4º PA'!$C$4:$C$2000&lt;=EOMONTH(M$4,0))*('Diário 4º PA'!$F$4:$F$2000))
+SUMPRODUCT(('Comp.'!$D$5:$D$485=$B77)*('Comp.'!$B$5:$B$485&gt;=M$4)*('Comp.'!$B$5:$B$485&lt;=EOMONTH(M$4,0))*('Comp.'!$E$5:$E$485))</f>
        <v>0</v>
      </c>
      <c r="N77" s="289">
        <f>SUMPRODUCT(('Diário 1º PA'!$E$4:$E$2007='Analítico Cp.'!$B77)*('Diário 1º PA'!$C$4:$C$2007&gt;=N$4)*('Diário 1º PA'!$C$4:$C$2007&lt;=EOMONTH(N$4,0))*('Diário 1º PA'!$F$4:$F$2007))
+SUMPRODUCT(('Diário 2º PA'!$E$4:$E$1978='Analítico Cp.'!$B77)*('Diário 2º PA'!$C$4:$C$1978&gt;=N$4)*('Diário 2º PA'!$C$4:$C$1978&lt;=EOMONTH(N$4,0))*('Diário 2º PA'!$F$4:$F$1978))
+SUMPRODUCT(('Diário 3º PA'!$E$4:$E$1994='Analítico Cp.'!$B77)*('Diário 3º PA'!$C$4:$C$1994&gt;=N$4)*('Diário 3º PA'!$C$4:$C$1994&lt;=EOMONTH(N$4,0))*('Diário 3º PA'!$F$4:$F$1994))
+SUMPRODUCT(('Diário 4º PA'!$E$4:$E$2000='Analítico Cp.'!$B77)*('Diário 4º PA'!$C$4:$C$2000&gt;=N$4)*('Diário 4º PA'!$C$4:$C$2000&lt;=EOMONTH(N$4,0))*('Diário 4º PA'!$F$4:$F$2000))
+SUMPRODUCT(('Comp.'!$D$5:$D$485=$B77)*('Comp.'!$B$5:$B$485&gt;=N$4)*('Comp.'!$B$5:$B$485&lt;=EOMONTH(N$4,0))*('Comp.'!$E$5:$E$485))</f>
        <v>0</v>
      </c>
      <c r="O77" s="315">
        <f t="shared" si="19"/>
        <v>48742.450000000004</v>
      </c>
      <c r="P77" s="316">
        <f t="shared" si="20"/>
        <v>2.1415637693508135E-3</v>
      </c>
      <c r="Q77" s="295"/>
      <c r="R77" s="295"/>
      <c r="S77" s="295"/>
      <c r="T77" s="295"/>
      <c r="U77" s="295"/>
      <c r="V77" s="295"/>
      <c r="W77" s="295"/>
      <c r="X77" s="295"/>
      <c r="Y77" s="295"/>
      <c r="Z77" s="295"/>
    </row>
    <row r="78" spans="1:26" ht="23.25" customHeight="1" x14ac:dyDescent="0.25">
      <c r="A78" s="331" t="s">
        <v>258</v>
      </c>
      <c r="B78" s="246" t="s">
        <v>259</v>
      </c>
      <c r="C78" s="289">
        <f>SUMPRODUCT(('Diário 1º PA'!$E$4:$E$2007='Analítico Cp.'!$B78)*('Diário 1º PA'!$C$4:$C$2007&gt;=C$4)*('Diário 1º PA'!$C$4:$C$2007&lt;=EOMONTH(C$4,0))*('Diário 1º PA'!$F$4:$F$2007))
+SUMPRODUCT(('Diário 2º PA'!$E$4:$E$1978='Analítico Cp.'!$B78)*('Diário 2º PA'!$C$4:$C$1978&gt;=C$4)*('Diário 2º PA'!$C$4:$C$1978&lt;=EOMONTH(C$4,0))*('Diário 2º PA'!$F$4:$F$1978))
+SUMPRODUCT(('Diário 3º PA'!$E$4:$E$1994='Analítico Cp.'!$B78)*('Diário 3º PA'!$C$4:$C$1994&gt;=C$4)*('Diário 3º PA'!$C$4:$C$1994&lt;=EOMONTH(C$4,0))*('Diário 3º PA'!$F$4:$F$1994))
+SUMPRODUCT(('Diário 4º PA'!$E$4:$E$2000='Analítico Cp.'!$B78)*('Diário 4º PA'!$C$4:$C$2000&gt;=C$4)*('Diário 4º PA'!$C$4:$C$2000&lt;=EOMONTH(C$4,0))*('Diário 4º PA'!$F$4:$F$2000))
+SUMPRODUCT(('Comp.'!$D$5:$D$485=$B78)*('Comp.'!$B$5:$B$485&gt;=C$4)*('Comp.'!$B$5:$B$485&lt;=EOMONTH(C$4,0))*('Comp.'!$E$5:$E$485))</f>
        <v>5400</v>
      </c>
      <c r="D78" s="289">
        <f>SUMPRODUCT(('Diário 1º PA'!$E$4:$E$2007='Analítico Cp.'!$B78)*('Diário 1º PA'!$C$4:$C$2007&gt;=D$4)*('Diário 1º PA'!$C$4:$C$2007&lt;=EOMONTH(D$4,0))*('Diário 1º PA'!$F$4:$F$2007))
+SUMPRODUCT(('Diário 2º PA'!$E$4:$E$1978='Analítico Cp.'!$B78)*('Diário 2º PA'!$C$4:$C$1978&gt;=D$4)*('Diário 2º PA'!$C$4:$C$1978&lt;=EOMONTH(D$4,0))*('Diário 2º PA'!$F$4:$F$1978))
+SUMPRODUCT(('Diário 3º PA'!$E$4:$E$1994='Analítico Cp.'!$B78)*('Diário 3º PA'!$C$4:$C$1994&gt;=D$4)*('Diário 3º PA'!$C$4:$C$1994&lt;=EOMONTH(D$4,0))*('Diário 3º PA'!$F$4:$F$1994))
+SUMPRODUCT(('Diário 4º PA'!$E$4:$E$2000='Analítico Cp.'!$B78)*('Diário 4º PA'!$C$4:$C$2000&gt;=D$4)*('Diário 4º PA'!$C$4:$C$2000&lt;=EOMONTH(D$4,0))*('Diário 4º PA'!$F$4:$F$2000))
+SUMPRODUCT(('Comp.'!$D$5:$D$485=$B78)*('Comp.'!$B$5:$B$485&gt;=D$4)*('Comp.'!$B$5:$B$485&lt;=EOMONTH(D$4,0))*('Comp.'!$E$5:$E$485))</f>
        <v>15765.53</v>
      </c>
      <c r="E78" s="289">
        <f>SUMPRODUCT(('Diário 1º PA'!$E$4:$E$2007='Analítico Cp.'!$B78)*('Diário 1º PA'!$C$4:$C$2007&gt;=E$4)*('Diário 1º PA'!$C$4:$C$2007&lt;=EOMONTH(E$4,0))*('Diário 1º PA'!$F$4:$F$2007))
+SUMPRODUCT(('Diário 2º PA'!$E$4:$E$1978='Analítico Cp.'!$B78)*('Diário 2º PA'!$C$4:$C$1978&gt;=E$4)*('Diário 2º PA'!$C$4:$C$1978&lt;=EOMONTH(E$4,0))*('Diário 2º PA'!$F$4:$F$1978))
+SUMPRODUCT(('Diário 3º PA'!$E$4:$E$1994='Analítico Cp.'!$B78)*('Diário 3º PA'!$C$4:$C$1994&gt;=E$4)*('Diário 3º PA'!$C$4:$C$1994&lt;=EOMONTH(E$4,0))*('Diário 3º PA'!$F$4:$F$1994))
+SUMPRODUCT(('Diário 4º PA'!$E$4:$E$2000='Analítico Cp.'!$B78)*('Diário 4º PA'!$C$4:$C$2000&gt;=E$4)*('Diário 4º PA'!$C$4:$C$2000&lt;=EOMONTH(E$4,0))*('Diário 4º PA'!$F$4:$F$2000))
+SUMPRODUCT(('Comp.'!$D$5:$D$485=$B78)*('Comp.'!$B$5:$B$485&gt;=E$4)*('Comp.'!$B$5:$B$485&lt;=EOMONTH(E$4,0))*('Comp.'!$E$5:$E$485))</f>
        <v>0</v>
      </c>
      <c r="F78" s="289">
        <f>SUMPRODUCT(('Diário 1º PA'!$E$4:$E$2007='Analítico Cp.'!$B78)*('Diário 1º PA'!$C$4:$C$2007&gt;=F$4)*('Diário 1º PA'!$C$4:$C$2007&lt;=EOMONTH(F$4,0))*('Diário 1º PA'!$F$4:$F$2007))
+SUMPRODUCT(('Diário 2º PA'!$E$4:$E$1978='Analítico Cp.'!$B78)*('Diário 2º PA'!$C$4:$C$1978&gt;=F$4)*('Diário 2º PA'!$C$4:$C$1978&lt;=EOMONTH(F$4,0))*('Diário 2º PA'!$F$4:$F$1978))
+SUMPRODUCT(('Diário 3º PA'!$E$4:$E$1994='Analítico Cp.'!$B78)*('Diário 3º PA'!$C$4:$C$1994&gt;=F$4)*('Diário 3º PA'!$C$4:$C$1994&lt;=EOMONTH(F$4,0))*('Diário 3º PA'!$F$4:$F$1994))
+SUMPRODUCT(('Diário 4º PA'!$E$4:$E$2000='Analítico Cp.'!$B78)*('Diário 4º PA'!$C$4:$C$2000&gt;=F$4)*('Diário 4º PA'!$C$4:$C$2000&lt;=EOMONTH(F$4,0))*('Diário 4º PA'!$F$4:$F$2000))
+SUMPRODUCT(('Comp.'!$D$5:$D$485=$B78)*('Comp.'!$B$5:$B$485&gt;=F$4)*('Comp.'!$B$5:$B$485&lt;=EOMONTH(F$4,0))*('Comp.'!$E$5:$E$485))</f>
        <v>0</v>
      </c>
      <c r="G78" s="289">
        <f>SUMPRODUCT(('Diário 1º PA'!$E$4:$E$2007='Analítico Cp.'!$B78)*('Diário 1º PA'!$C$4:$C$2007&gt;=G$4)*('Diário 1º PA'!$C$4:$C$2007&lt;=EOMONTH(G$4,0))*('Diário 1º PA'!$F$4:$F$2007))
+SUMPRODUCT(('Diário 2º PA'!$E$4:$E$1978='Analítico Cp.'!$B78)*('Diário 2º PA'!$C$4:$C$1978&gt;=G$4)*('Diário 2º PA'!$C$4:$C$1978&lt;=EOMONTH(G$4,0))*('Diário 2º PA'!$F$4:$F$1978))
+SUMPRODUCT(('Diário 3º PA'!$E$4:$E$1994='Analítico Cp.'!$B78)*('Diário 3º PA'!$C$4:$C$1994&gt;=G$4)*('Diário 3º PA'!$C$4:$C$1994&lt;=EOMONTH(G$4,0))*('Diário 3º PA'!$F$4:$F$1994))
+SUMPRODUCT(('Diário 4º PA'!$E$4:$E$2000='Analítico Cp.'!$B78)*('Diário 4º PA'!$C$4:$C$2000&gt;=G$4)*('Diário 4º PA'!$C$4:$C$2000&lt;=EOMONTH(G$4,0))*('Diário 4º PA'!$F$4:$F$2000))
+SUMPRODUCT(('Comp.'!$D$5:$D$485=$B78)*('Comp.'!$B$5:$B$485&gt;=G$4)*('Comp.'!$B$5:$B$485&lt;=EOMONTH(G$4,0))*('Comp.'!$E$5:$E$485))</f>
        <v>1300</v>
      </c>
      <c r="H78" s="289">
        <f>SUMPRODUCT(('Diário 1º PA'!$E$4:$E$2007='Analítico Cp.'!$B78)*('Diário 1º PA'!$C$4:$C$2007&gt;=H$4)*('Diário 1º PA'!$C$4:$C$2007&lt;=EOMONTH(H$4,0))*('Diário 1º PA'!$F$4:$F$2007))
+SUMPRODUCT(('Diário 2º PA'!$E$4:$E$1978='Analítico Cp.'!$B78)*('Diário 2º PA'!$C$4:$C$1978&gt;=H$4)*('Diário 2º PA'!$C$4:$C$1978&lt;=EOMONTH(H$4,0))*('Diário 2º PA'!$F$4:$F$1978))
+SUMPRODUCT(('Diário 3º PA'!$E$4:$E$1994='Analítico Cp.'!$B78)*('Diário 3º PA'!$C$4:$C$1994&gt;=H$4)*('Diário 3º PA'!$C$4:$C$1994&lt;=EOMONTH(H$4,0))*('Diário 3º PA'!$F$4:$F$1994))
+SUMPRODUCT(('Diário 4º PA'!$E$4:$E$2000='Analítico Cp.'!$B78)*('Diário 4º PA'!$C$4:$C$2000&gt;=H$4)*('Diário 4º PA'!$C$4:$C$2000&lt;=EOMONTH(H$4,0))*('Diário 4º PA'!$F$4:$F$2000))
+SUMPRODUCT(('Comp.'!$D$5:$D$485=$B78)*('Comp.'!$B$5:$B$485&gt;=H$4)*('Comp.'!$B$5:$B$485&lt;=EOMONTH(H$4,0))*('Comp.'!$E$5:$E$485))</f>
        <v>0</v>
      </c>
      <c r="I78" s="289">
        <f>SUMPRODUCT(('Diário 1º PA'!$E$4:$E$2007='Analítico Cp.'!$B78)*('Diário 1º PA'!$C$4:$C$2007&gt;=I$4)*('Diário 1º PA'!$C$4:$C$2007&lt;=EOMONTH(I$4,0))*('Diário 1º PA'!$F$4:$F$2007))
+SUMPRODUCT(('Diário 2º PA'!$E$4:$E$1978='Analítico Cp.'!$B78)*('Diário 2º PA'!$C$4:$C$1978&gt;=I$4)*('Diário 2º PA'!$C$4:$C$1978&lt;=EOMONTH(I$4,0))*('Diário 2º PA'!$F$4:$F$1978))
+SUMPRODUCT(('Diário 3º PA'!$E$4:$E$1994='Analítico Cp.'!$B78)*('Diário 3º PA'!$C$4:$C$1994&gt;=I$4)*('Diário 3º PA'!$C$4:$C$1994&lt;=EOMONTH(I$4,0))*('Diário 3º PA'!$F$4:$F$1994))
+SUMPRODUCT(('Diário 4º PA'!$E$4:$E$2000='Analítico Cp.'!$B78)*('Diário 4º PA'!$C$4:$C$2000&gt;=I$4)*('Diário 4º PA'!$C$4:$C$2000&lt;=EOMONTH(I$4,0))*('Diário 4º PA'!$F$4:$F$2000))
+SUMPRODUCT(('Comp.'!$D$5:$D$485=$B78)*('Comp.'!$B$5:$B$485&gt;=I$4)*('Comp.'!$B$5:$B$485&lt;=EOMONTH(I$4,0))*('Comp.'!$E$5:$E$485))</f>
        <v>0</v>
      </c>
      <c r="J78" s="289">
        <f>SUMPRODUCT(('Diário 1º PA'!$E$4:$E$2007='Analítico Cp.'!$B78)*('Diário 1º PA'!$C$4:$C$2007&gt;=J$4)*('Diário 1º PA'!$C$4:$C$2007&lt;=EOMONTH(J$4,0))*('Diário 1º PA'!$F$4:$F$2007))
+SUMPRODUCT(('Diário 2º PA'!$E$4:$E$1978='Analítico Cp.'!$B78)*('Diário 2º PA'!$C$4:$C$1978&gt;=J$4)*('Diário 2º PA'!$C$4:$C$1978&lt;=EOMONTH(J$4,0))*('Diário 2º PA'!$F$4:$F$1978))
+SUMPRODUCT(('Diário 3º PA'!$E$4:$E$1994='Analítico Cp.'!$B78)*('Diário 3º PA'!$C$4:$C$1994&gt;=J$4)*('Diário 3º PA'!$C$4:$C$1994&lt;=EOMONTH(J$4,0))*('Diário 3º PA'!$F$4:$F$1994))
+SUMPRODUCT(('Diário 4º PA'!$E$4:$E$2000='Analítico Cp.'!$B78)*('Diário 4º PA'!$C$4:$C$2000&gt;=J$4)*('Diário 4º PA'!$C$4:$C$2000&lt;=EOMONTH(J$4,0))*('Diário 4º PA'!$F$4:$F$2000))
+SUMPRODUCT(('Comp.'!$D$5:$D$485=$B78)*('Comp.'!$B$5:$B$485&gt;=J$4)*('Comp.'!$B$5:$B$485&lt;=EOMONTH(J$4,0))*('Comp.'!$E$5:$E$485))</f>
        <v>0</v>
      </c>
      <c r="K78" s="289">
        <f>SUMPRODUCT(('Diário 1º PA'!$E$4:$E$2007='Analítico Cp.'!$B78)*('Diário 1º PA'!$C$4:$C$2007&gt;=K$4)*('Diário 1º PA'!$C$4:$C$2007&lt;=EOMONTH(K$4,0))*('Diário 1º PA'!$F$4:$F$2007))
+SUMPRODUCT(('Diário 2º PA'!$E$4:$E$1978='Analítico Cp.'!$B78)*('Diário 2º PA'!$C$4:$C$1978&gt;=K$4)*('Diário 2º PA'!$C$4:$C$1978&lt;=EOMONTH(K$4,0))*('Diário 2º PA'!$F$4:$F$1978))
+SUMPRODUCT(('Diário 3º PA'!$E$4:$E$1994='Analítico Cp.'!$B78)*('Diário 3º PA'!$C$4:$C$1994&gt;=K$4)*('Diário 3º PA'!$C$4:$C$1994&lt;=EOMONTH(K$4,0))*('Diário 3º PA'!$F$4:$F$1994))
+SUMPRODUCT(('Diário 4º PA'!$E$4:$E$2000='Analítico Cp.'!$B78)*('Diário 4º PA'!$C$4:$C$2000&gt;=K$4)*('Diário 4º PA'!$C$4:$C$2000&lt;=EOMONTH(K$4,0))*('Diário 4º PA'!$F$4:$F$2000))
+SUMPRODUCT(('Comp.'!$D$5:$D$485=$B78)*('Comp.'!$B$5:$B$485&gt;=K$4)*('Comp.'!$B$5:$B$485&lt;=EOMONTH(K$4,0))*('Comp.'!$E$5:$E$485))</f>
        <v>0</v>
      </c>
      <c r="L78" s="289">
        <f>SUMPRODUCT(('Diário 1º PA'!$E$4:$E$2007='Analítico Cp.'!$B78)*('Diário 1º PA'!$C$4:$C$2007&gt;=L$4)*('Diário 1º PA'!$C$4:$C$2007&lt;=EOMONTH(L$4,0))*('Diário 1º PA'!$F$4:$F$2007))
+SUMPRODUCT(('Diário 2º PA'!$E$4:$E$1978='Analítico Cp.'!$B78)*('Diário 2º PA'!$C$4:$C$1978&gt;=L$4)*('Diário 2º PA'!$C$4:$C$1978&lt;=EOMONTH(L$4,0))*('Diário 2º PA'!$F$4:$F$1978))
+SUMPRODUCT(('Diário 3º PA'!$E$4:$E$1994='Analítico Cp.'!$B78)*('Diário 3º PA'!$C$4:$C$1994&gt;=L$4)*('Diário 3º PA'!$C$4:$C$1994&lt;=EOMONTH(L$4,0))*('Diário 3º PA'!$F$4:$F$1994))
+SUMPRODUCT(('Diário 4º PA'!$E$4:$E$2000='Analítico Cp.'!$B78)*('Diário 4º PA'!$C$4:$C$2000&gt;=L$4)*('Diário 4º PA'!$C$4:$C$2000&lt;=EOMONTH(L$4,0))*('Diário 4º PA'!$F$4:$F$2000))
+SUMPRODUCT(('Comp.'!$D$5:$D$485=$B78)*('Comp.'!$B$5:$B$485&gt;=L$4)*('Comp.'!$B$5:$B$485&lt;=EOMONTH(L$4,0))*('Comp.'!$E$5:$E$485))</f>
        <v>0</v>
      </c>
      <c r="M78" s="289">
        <f>SUMPRODUCT(('Diário 1º PA'!$E$4:$E$2007='Analítico Cp.'!$B78)*('Diário 1º PA'!$C$4:$C$2007&gt;=M$4)*('Diário 1º PA'!$C$4:$C$2007&lt;=EOMONTH(M$4,0))*('Diário 1º PA'!$F$4:$F$2007))
+SUMPRODUCT(('Diário 2º PA'!$E$4:$E$1978='Analítico Cp.'!$B78)*('Diário 2º PA'!$C$4:$C$1978&gt;=M$4)*('Diário 2º PA'!$C$4:$C$1978&lt;=EOMONTH(M$4,0))*('Diário 2º PA'!$F$4:$F$1978))
+SUMPRODUCT(('Diário 3º PA'!$E$4:$E$1994='Analítico Cp.'!$B78)*('Diário 3º PA'!$C$4:$C$1994&gt;=M$4)*('Diário 3º PA'!$C$4:$C$1994&lt;=EOMONTH(M$4,0))*('Diário 3º PA'!$F$4:$F$1994))
+SUMPRODUCT(('Diário 4º PA'!$E$4:$E$2000='Analítico Cp.'!$B78)*('Diário 4º PA'!$C$4:$C$2000&gt;=M$4)*('Diário 4º PA'!$C$4:$C$2000&lt;=EOMONTH(M$4,0))*('Diário 4º PA'!$F$4:$F$2000))
+SUMPRODUCT(('Comp.'!$D$5:$D$485=$B78)*('Comp.'!$B$5:$B$485&gt;=M$4)*('Comp.'!$B$5:$B$485&lt;=EOMONTH(M$4,0))*('Comp.'!$E$5:$E$485))</f>
        <v>0</v>
      </c>
      <c r="N78" s="289">
        <f>SUMPRODUCT(('Diário 1º PA'!$E$4:$E$2007='Analítico Cp.'!$B78)*('Diário 1º PA'!$C$4:$C$2007&gt;=N$4)*('Diário 1º PA'!$C$4:$C$2007&lt;=EOMONTH(N$4,0))*('Diário 1º PA'!$F$4:$F$2007))
+SUMPRODUCT(('Diário 2º PA'!$E$4:$E$1978='Analítico Cp.'!$B78)*('Diário 2º PA'!$C$4:$C$1978&gt;=N$4)*('Diário 2º PA'!$C$4:$C$1978&lt;=EOMONTH(N$4,0))*('Diário 2º PA'!$F$4:$F$1978))
+SUMPRODUCT(('Diário 3º PA'!$E$4:$E$1994='Analítico Cp.'!$B78)*('Diário 3º PA'!$C$4:$C$1994&gt;=N$4)*('Diário 3º PA'!$C$4:$C$1994&lt;=EOMONTH(N$4,0))*('Diário 3º PA'!$F$4:$F$1994))
+SUMPRODUCT(('Diário 4º PA'!$E$4:$E$2000='Analítico Cp.'!$B78)*('Diário 4º PA'!$C$4:$C$2000&gt;=N$4)*('Diário 4º PA'!$C$4:$C$2000&lt;=EOMONTH(N$4,0))*('Diário 4º PA'!$F$4:$F$2000))
+SUMPRODUCT(('Comp.'!$D$5:$D$485=$B78)*('Comp.'!$B$5:$B$485&gt;=N$4)*('Comp.'!$B$5:$B$485&lt;=EOMONTH(N$4,0))*('Comp.'!$E$5:$E$485))</f>
        <v>0</v>
      </c>
      <c r="O78" s="315">
        <f t="shared" si="19"/>
        <v>22465.53</v>
      </c>
      <c r="P78" s="316">
        <f t="shared" si="20"/>
        <v>9.8705266368973596E-4</v>
      </c>
      <c r="Q78" s="295"/>
      <c r="R78" s="295"/>
      <c r="S78" s="295"/>
      <c r="T78" s="295"/>
      <c r="U78" s="295"/>
      <c r="V78" s="295"/>
      <c r="W78" s="295"/>
      <c r="X78" s="295"/>
      <c r="Y78" s="295"/>
      <c r="Z78" s="295"/>
    </row>
    <row r="79" spans="1:26" ht="23.25" customHeight="1" x14ac:dyDescent="0.25">
      <c r="A79" s="331" t="s">
        <v>260</v>
      </c>
      <c r="B79" s="246" t="s">
        <v>261</v>
      </c>
      <c r="C79" s="289">
        <f>SUMPRODUCT(('Diário 1º PA'!$E$4:$E$2007='Analítico Cp.'!$B79)*('Diário 1º PA'!$C$4:$C$2007&gt;=C$4)*('Diário 1º PA'!$C$4:$C$2007&lt;=EOMONTH(C$4,0))*('Diário 1º PA'!$F$4:$F$2007))
+SUMPRODUCT(('Diário 2º PA'!$E$4:$E$1978='Analítico Cp.'!$B79)*('Diário 2º PA'!$C$4:$C$1978&gt;=C$4)*('Diário 2º PA'!$C$4:$C$1978&lt;=EOMONTH(C$4,0))*('Diário 2º PA'!$F$4:$F$1978))
+SUMPRODUCT(('Diário 3º PA'!$E$4:$E$1994='Analítico Cp.'!$B79)*('Diário 3º PA'!$C$4:$C$1994&gt;=C$4)*('Diário 3º PA'!$C$4:$C$1994&lt;=EOMONTH(C$4,0))*('Diário 3º PA'!$F$4:$F$1994))
+SUMPRODUCT(('Diário 4º PA'!$E$4:$E$2000='Analítico Cp.'!$B79)*('Diário 4º PA'!$C$4:$C$2000&gt;=C$4)*('Diário 4º PA'!$C$4:$C$2000&lt;=EOMONTH(C$4,0))*('Diário 4º PA'!$F$4:$F$2000))
+SUMPRODUCT(('Comp.'!$D$5:$D$485=$B79)*('Comp.'!$B$5:$B$485&gt;=C$4)*('Comp.'!$B$5:$B$485&lt;=EOMONTH(C$4,0))*('Comp.'!$E$5:$E$485))</f>
        <v>0</v>
      </c>
      <c r="D79" s="289">
        <f>SUMPRODUCT(('Diário 1º PA'!$E$4:$E$2007='Analítico Cp.'!$B79)*('Diário 1º PA'!$C$4:$C$2007&gt;=D$4)*('Diário 1º PA'!$C$4:$C$2007&lt;=EOMONTH(D$4,0))*('Diário 1º PA'!$F$4:$F$2007))
+SUMPRODUCT(('Diário 2º PA'!$E$4:$E$1978='Analítico Cp.'!$B79)*('Diário 2º PA'!$C$4:$C$1978&gt;=D$4)*('Diário 2º PA'!$C$4:$C$1978&lt;=EOMONTH(D$4,0))*('Diário 2º PA'!$F$4:$F$1978))
+SUMPRODUCT(('Diário 3º PA'!$E$4:$E$1994='Analítico Cp.'!$B79)*('Diário 3º PA'!$C$4:$C$1994&gt;=D$4)*('Diário 3º PA'!$C$4:$C$1994&lt;=EOMONTH(D$4,0))*('Diário 3º PA'!$F$4:$F$1994))
+SUMPRODUCT(('Diário 4º PA'!$E$4:$E$2000='Analítico Cp.'!$B79)*('Diário 4º PA'!$C$4:$C$2000&gt;=D$4)*('Diário 4º PA'!$C$4:$C$2000&lt;=EOMONTH(D$4,0))*('Diário 4º PA'!$F$4:$F$2000))
+SUMPRODUCT(('Comp.'!$D$5:$D$485=$B79)*('Comp.'!$B$5:$B$485&gt;=D$4)*('Comp.'!$B$5:$B$485&lt;=EOMONTH(D$4,0))*('Comp.'!$E$5:$E$485))</f>
        <v>0</v>
      </c>
      <c r="E79" s="289">
        <f>SUMPRODUCT(('Diário 1º PA'!$E$4:$E$2007='Analítico Cp.'!$B79)*('Diário 1º PA'!$C$4:$C$2007&gt;=E$4)*('Diário 1º PA'!$C$4:$C$2007&lt;=EOMONTH(E$4,0))*('Diário 1º PA'!$F$4:$F$2007))
+SUMPRODUCT(('Diário 2º PA'!$E$4:$E$1978='Analítico Cp.'!$B79)*('Diário 2º PA'!$C$4:$C$1978&gt;=E$4)*('Diário 2º PA'!$C$4:$C$1978&lt;=EOMONTH(E$4,0))*('Diário 2º PA'!$F$4:$F$1978))
+SUMPRODUCT(('Diário 3º PA'!$E$4:$E$1994='Analítico Cp.'!$B79)*('Diário 3º PA'!$C$4:$C$1994&gt;=E$4)*('Diário 3º PA'!$C$4:$C$1994&lt;=EOMONTH(E$4,0))*('Diário 3º PA'!$F$4:$F$1994))
+SUMPRODUCT(('Diário 4º PA'!$E$4:$E$2000='Analítico Cp.'!$B79)*('Diário 4º PA'!$C$4:$C$2000&gt;=E$4)*('Diário 4º PA'!$C$4:$C$2000&lt;=EOMONTH(E$4,0))*('Diário 4º PA'!$F$4:$F$2000))
+SUMPRODUCT(('Comp.'!$D$5:$D$485=$B79)*('Comp.'!$B$5:$B$485&gt;=E$4)*('Comp.'!$B$5:$B$485&lt;=EOMONTH(E$4,0))*('Comp.'!$E$5:$E$485))</f>
        <v>0</v>
      </c>
      <c r="F79" s="289">
        <f>SUMPRODUCT(('Diário 1º PA'!$E$4:$E$2007='Analítico Cp.'!$B79)*('Diário 1º PA'!$C$4:$C$2007&gt;=F$4)*('Diário 1º PA'!$C$4:$C$2007&lt;=EOMONTH(F$4,0))*('Diário 1º PA'!$F$4:$F$2007))
+SUMPRODUCT(('Diário 2º PA'!$E$4:$E$1978='Analítico Cp.'!$B79)*('Diário 2º PA'!$C$4:$C$1978&gt;=F$4)*('Diário 2º PA'!$C$4:$C$1978&lt;=EOMONTH(F$4,0))*('Diário 2º PA'!$F$4:$F$1978))
+SUMPRODUCT(('Diário 3º PA'!$E$4:$E$1994='Analítico Cp.'!$B79)*('Diário 3º PA'!$C$4:$C$1994&gt;=F$4)*('Diário 3º PA'!$C$4:$C$1994&lt;=EOMONTH(F$4,0))*('Diário 3º PA'!$F$4:$F$1994))
+SUMPRODUCT(('Diário 4º PA'!$E$4:$E$2000='Analítico Cp.'!$B79)*('Diário 4º PA'!$C$4:$C$2000&gt;=F$4)*('Diário 4º PA'!$C$4:$C$2000&lt;=EOMONTH(F$4,0))*('Diário 4º PA'!$F$4:$F$2000))
+SUMPRODUCT(('Comp.'!$D$5:$D$485=$B79)*('Comp.'!$B$5:$B$485&gt;=F$4)*('Comp.'!$B$5:$B$485&lt;=EOMONTH(F$4,0))*('Comp.'!$E$5:$E$485))</f>
        <v>150</v>
      </c>
      <c r="G79" s="289">
        <f>SUMPRODUCT(('Diário 1º PA'!$E$4:$E$2007='Analítico Cp.'!$B79)*('Diário 1º PA'!$C$4:$C$2007&gt;=G$4)*('Diário 1º PA'!$C$4:$C$2007&lt;=EOMONTH(G$4,0))*('Diário 1º PA'!$F$4:$F$2007))
+SUMPRODUCT(('Diário 2º PA'!$E$4:$E$1978='Analítico Cp.'!$B79)*('Diário 2º PA'!$C$4:$C$1978&gt;=G$4)*('Diário 2º PA'!$C$4:$C$1978&lt;=EOMONTH(G$4,0))*('Diário 2º PA'!$F$4:$F$1978))
+SUMPRODUCT(('Diário 3º PA'!$E$4:$E$1994='Analítico Cp.'!$B79)*('Diário 3º PA'!$C$4:$C$1994&gt;=G$4)*('Diário 3º PA'!$C$4:$C$1994&lt;=EOMONTH(G$4,0))*('Diário 3º PA'!$F$4:$F$1994))
+SUMPRODUCT(('Diário 4º PA'!$E$4:$E$2000='Analítico Cp.'!$B79)*('Diário 4º PA'!$C$4:$C$2000&gt;=G$4)*('Diário 4º PA'!$C$4:$C$2000&lt;=EOMONTH(G$4,0))*('Diário 4º PA'!$F$4:$F$2000))
+SUMPRODUCT(('Comp.'!$D$5:$D$485=$B79)*('Comp.'!$B$5:$B$485&gt;=G$4)*('Comp.'!$B$5:$B$485&lt;=EOMONTH(G$4,0))*('Comp.'!$E$5:$E$485))</f>
        <v>0</v>
      </c>
      <c r="H79" s="289">
        <f>SUMPRODUCT(('Diário 1º PA'!$E$4:$E$2007='Analítico Cp.'!$B79)*('Diário 1º PA'!$C$4:$C$2007&gt;=H$4)*('Diário 1º PA'!$C$4:$C$2007&lt;=EOMONTH(H$4,0))*('Diário 1º PA'!$F$4:$F$2007))
+SUMPRODUCT(('Diário 2º PA'!$E$4:$E$1978='Analítico Cp.'!$B79)*('Diário 2º PA'!$C$4:$C$1978&gt;=H$4)*('Diário 2º PA'!$C$4:$C$1978&lt;=EOMONTH(H$4,0))*('Diário 2º PA'!$F$4:$F$1978))
+SUMPRODUCT(('Diário 3º PA'!$E$4:$E$1994='Analítico Cp.'!$B79)*('Diário 3º PA'!$C$4:$C$1994&gt;=H$4)*('Diário 3º PA'!$C$4:$C$1994&lt;=EOMONTH(H$4,0))*('Diário 3º PA'!$F$4:$F$1994))
+SUMPRODUCT(('Diário 4º PA'!$E$4:$E$2000='Analítico Cp.'!$B79)*('Diário 4º PA'!$C$4:$C$2000&gt;=H$4)*('Diário 4º PA'!$C$4:$C$2000&lt;=EOMONTH(H$4,0))*('Diário 4º PA'!$F$4:$F$2000))
+SUMPRODUCT(('Comp.'!$D$5:$D$485=$B79)*('Comp.'!$B$5:$B$485&gt;=H$4)*('Comp.'!$B$5:$B$485&lt;=EOMONTH(H$4,0))*('Comp.'!$E$5:$E$485))</f>
        <v>0</v>
      </c>
      <c r="I79" s="289">
        <f>SUMPRODUCT(('Diário 1º PA'!$E$4:$E$2007='Analítico Cp.'!$B79)*('Diário 1º PA'!$C$4:$C$2007&gt;=I$4)*('Diário 1º PA'!$C$4:$C$2007&lt;=EOMONTH(I$4,0))*('Diário 1º PA'!$F$4:$F$2007))
+SUMPRODUCT(('Diário 2º PA'!$E$4:$E$1978='Analítico Cp.'!$B79)*('Diário 2º PA'!$C$4:$C$1978&gt;=I$4)*('Diário 2º PA'!$C$4:$C$1978&lt;=EOMONTH(I$4,0))*('Diário 2º PA'!$F$4:$F$1978))
+SUMPRODUCT(('Diário 3º PA'!$E$4:$E$1994='Analítico Cp.'!$B79)*('Diário 3º PA'!$C$4:$C$1994&gt;=I$4)*('Diário 3º PA'!$C$4:$C$1994&lt;=EOMONTH(I$4,0))*('Diário 3º PA'!$F$4:$F$1994))
+SUMPRODUCT(('Diário 4º PA'!$E$4:$E$2000='Analítico Cp.'!$B79)*('Diário 4º PA'!$C$4:$C$2000&gt;=I$4)*('Diário 4º PA'!$C$4:$C$2000&lt;=EOMONTH(I$4,0))*('Diário 4º PA'!$F$4:$F$2000))
+SUMPRODUCT(('Comp.'!$D$5:$D$485=$B79)*('Comp.'!$B$5:$B$485&gt;=I$4)*('Comp.'!$B$5:$B$485&lt;=EOMONTH(I$4,0))*('Comp.'!$E$5:$E$485))</f>
        <v>0</v>
      </c>
      <c r="J79" s="289">
        <f>SUMPRODUCT(('Diário 1º PA'!$E$4:$E$2007='Analítico Cp.'!$B79)*('Diário 1º PA'!$C$4:$C$2007&gt;=J$4)*('Diário 1º PA'!$C$4:$C$2007&lt;=EOMONTH(J$4,0))*('Diário 1º PA'!$F$4:$F$2007))
+SUMPRODUCT(('Diário 2º PA'!$E$4:$E$1978='Analítico Cp.'!$B79)*('Diário 2º PA'!$C$4:$C$1978&gt;=J$4)*('Diário 2º PA'!$C$4:$C$1978&lt;=EOMONTH(J$4,0))*('Diário 2º PA'!$F$4:$F$1978))
+SUMPRODUCT(('Diário 3º PA'!$E$4:$E$1994='Analítico Cp.'!$B79)*('Diário 3º PA'!$C$4:$C$1994&gt;=J$4)*('Diário 3º PA'!$C$4:$C$1994&lt;=EOMONTH(J$4,0))*('Diário 3º PA'!$F$4:$F$1994))
+SUMPRODUCT(('Diário 4º PA'!$E$4:$E$2000='Analítico Cp.'!$B79)*('Diário 4º PA'!$C$4:$C$2000&gt;=J$4)*('Diário 4º PA'!$C$4:$C$2000&lt;=EOMONTH(J$4,0))*('Diário 4º PA'!$F$4:$F$2000))
+SUMPRODUCT(('Comp.'!$D$5:$D$485=$B79)*('Comp.'!$B$5:$B$485&gt;=J$4)*('Comp.'!$B$5:$B$485&lt;=EOMONTH(J$4,0))*('Comp.'!$E$5:$E$485))</f>
        <v>0</v>
      </c>
      <c r="K79" s="289">
        <f>SUMPRODUCT(('Diário 1º PA'!$E$4:$E$2007='Analítico Cp.'!$B79)*('Diário 1º PA'!$C$4:$C$2007&gt;=K$4)*('Diário 1º PA'!$C$4:$C$2007&lt;=EOMONTH(K$4,0))*('Diário 1º PA'!$F$4:$F$2007))
+SUMPRODUCT(('Diário 2º PA'!$E$4:$E$1978='Analítico Cp.'!$B79)*('Diário 2º PA'!$C$4:$C$1978&gt;=K$4)*('Diário 2º PA'!$C$4:$C$1978&lt;=EOMONTH(K$4,0))*('Diário 2º PA'!$F$4:$F$1978))
+SUMPRODUCT(('Diário 3º PA'!$E$4:$E$1994='Analítico Cp.'!$B79)*('Diário 3º PA'!$C$4:$C$1994&gt;=K$4)*('Diário 3º PA'!$C$4:$C$1994&lt;=EOMONTH(K$4,0))*('Diário 3º PA'!$F$4:$F$1994))
+SUMPRODUCT(('Diário 4º PA'!$E$4:$E$2000='Analítico Cp.'!$B79)*('Diário 4º PA'!$C$4:$C$2000&gt;=K$4)*('Diário 4º PA'!$C$4:$C$2000&lt;=EOMONTH(K$4,0))*('Diário 4º PA'!$F$4:$F$2000))
+SUMPRODUCT(('Comp.'!$D$5:$D$485=$B79)*('Comp.'!$B$5:$B$485&gt;=K$4)*('Comp.'!$B$5:$B$485&lt;=EOMONTH(K$4,0))*('Comp.'!$E$5:$E$485))</f>
        <v>0</v>
      </c>
      <c r="L79" s="289">
        <f>SUMPRODUCT(('Diário 1º PA'!$E$4:$E$2007='Analítico Cp.'!$B79)*('Diário 1º PA'!$C$4:$C$2007&gt;=L$4)*('Diário 1º PA'!$C$4:$C$2007&lt;=EOMONTH(L$4,0))*('Diário 1º PA'!$F$4:$F$2007))
+SUMPRODUCT(('Diário 2º PA'!$E$4:$E$1978='Analítico Cp.'!$B79)*('Diário 2º PA'!$C$4:$C$1978&gt;=L$4)*('Diário 2º PA'!$C$4:$C$1978&lt;=EOMONTH(L$4,0))*('Diário 2º PA'!$F$4:$F$1978))
+SUMPRODUCT(('Diário 3º PA'!$E$4:$E$1994='Analítico Cp.'!$B79)*('Diário 3º PA'!$C$4:$C$1994&gt;=L$4)*('Diário 3º PA'!$C$4:$C$1994&lt;=EOMONTH(L$4,0))*('Diário 3º PA'!$F$4:$F$1994))
+SUMPRODUCT(('Diário 4º PA'!$E$4:$E$2000='Analítico Cp.'!$B79)*('Diário 4º PA'!$C$4:$C$2000&gt;=L$4)*('Diário 4º PA'!$C$4:$C$2000&lt;=EOMONTH(L$4,0))*('Diário 4º PA'!$F$4:$F$2000))
+SUMPRODUCT(('Comp.'!$D$5:$D$485=$B79)*('Comp.'!$B$5:$B$485&gt;=L$4)*('Comp.'!$B$5:$B$485&lt;=EOMONTH(L$4,0))*('Comp.'!$E$5:$E$485))</f>
        <v>0</v>
      </c>
      <c r="M79" s="289">
        <f>SUMPRODUCT(('Diário 1º PA'!$E$4:$E$2007='Analítico Cp.'!$B79)*('Diário 1º PA'!$C$4:$C$2007&gt;=M$4)*('Diário 1º PA'!$C$4:$C$2007&lt;=EOMONTH(M$4,0))*('Diário 1º PA'!$F$4:$F$2007))
+SUMPRODUCT(('Diário 2º PA'!$E$4:$E$1978='Analítico Cp.'!$B79)*('Diário 2º PA'!$C$4:$C$1978&gt;=M$4)*('Diário 2º PA'!$C$4:$C$1978&lt;=EOMONTH(M$4,0))*('Diário 2º PA'!$F$4:$F$1978))
+SUMPRODUCT(('Diário 3º PA'!$E$4:$E$1994='Analítico Cp.'!$B79)*('Diário 3º PA'!$C$4:$C$1994&gt;=M$4)*('Diário 3º PA'!$C$4:$C$1994&lt;=EOMONTH(M$4,0))*('Diário 3º PA'!$F$4:$F$1994))
+SUMPRODUCT(('Diário 4º PA'!$E$4:$E$2000='Analítico Cp.'!$B79)*('Diário 4º PA'!$C$4:$C$2000&gt;=M$4)*('Diário 4º PA'!$C$4:$C$2000&lt;=EOMONTH(M$4,0))*('Diário 4º PA'!$F$4:$F$2000))
+SUMPRODUCT(('Comp.'!$D$5:$D$485=$B79)*('Comp.'!$B$5:$B$485&gt;=M$4)*('Comp.'!$B$5:$B$485&lt;=EOMONTH(M$4,0))*('Comp.'!$E$5:$E$485))</f>
        <v>0</v>
      </c>
      <c r="N79" s="289">
        <f>SUMPRODUCT(('Diário 1º PA'!$E$4:$E$2007='Analítico Cp.'!$B79)*('Diário 1º PA'!$C$4:$C$2007&gt;=N$4)*('Diário 1º PA'!$C$4:$C$2007&lt;=EOMONTH(N$4,0))*('Diário 1º PA'!$F$4:$F$2007))
+SUMPRODUCT(('Diário 2º PA'!$E$4:$E$1978='Analítico Cp.'!$B79)*('Diário 2º PA'!$C$4:$C$1978&gt;=N$4)*('Diário 2º PA'!$C$4:$C$1978&lt;=EOMONTH(N$4,0))*('Diário 2º PA'!$F$4:$F$1978))
+SUMPRODUCT(('Diário 3º PA'!$E$4:$E$1994='Analítico Cp.'!$B79)*('Diário 3º PA'!$C$4:$C$1994&gt;=N$4)*('Diário 3º PA'!$C$4:$C$1994&lt;=EOMONTH(N$4,0))*('Diário 3º PA'!$F$4:$F$1994))
+SUMPRODUCT(('Diário 4º PA'!$E$4:$E$2000='Analítico Cp.'!$B79)*('Diário 4º PA'!$C$4:$C$2000&gt;=N$4)*('Diário 4º PA'!$C$4:$C$2000&lt;=EOMONTH(N$4,0))*('Diário 4º PA'!$F$4:$F$2000))
+SUMPRODUCT(('Comp.'!$D$5:$D$485=$B79)*('Comp.'!$B$5:$B$485&gt;=N$4)*('Comp.'!$B$5:$B$485&lt;=EOMONTH(N$4,0))*('Comp.'!$E$5:$E$485))</f>
        <v>0</v>
      </c>
      <c r="O79" s="315">
        <f t="shared" si="19"/>
        <v>150</v>
      </c>
      <c r="P79" s="316">
        <f t="shared" si="20"/>
        <v>6.5904476570755469E-6</v>
      </c>
      <c r="Q79" s="295"/>
      <c r="R79" s="295"/>
      <c r="S79" s="295"/>
      <c r="T79" s="295"/>
      <c r="U79" s="295"/>
      <c r="V79" s="295"/>
      <c r="W79" s="295"/>
      <c r="X79" s="295"/>
      <c r="Y79" s="295"/>
      <c r="Z79" s="295"/>
    </row>
    <row r="80" spans="1:26" ht="23.25" customHeight="1" x14ac:dyDescent="0.25">
      <c r="A80" s="331" t="s">
        <v>262</v>
      </c>
      <c r="B80" s="246" t="s">
        <v>263</v>
      </c>
      <c r="C80" s="289">
        <f>SUMPRODUCT(('Diário 1º PA'!$E$4:$E$2007='Analítico Cp.'!$B80)*('Diário 1º PA'!$C$4:$C$2007&gt;=C$4)*('Diário 1º PA'!$C$4:$C$2007&lt;=EOMONTH(C$4,0))*('Diário 1º PA'!$F$4:$F$2007))
+SUMPRODUCT(('Diário 2º PA'!$E$4:$E$1978='Analítico Cp.'!$B80)*('Diário 2º PA'!$C$4:$C$1978&gt;=C$4)*('Diário 2º PA'!$C$4:$C$1978&lt;=EOMONTH(C$4,0))*('Diário 2º PA'!$F$4:$F$1978))
+SUMPRODUCT(('Diário 3º PA'!$E$4:$E$1994='Analítico Cp.'!$B80)*('Diário 3º PA'!$C$4:$C$1994&gt;=C$4)*('Diário 3º PA'!$C$4:$C$1994&lt;=EOMONTH(C$4,0))*('Diário 3º PA'!$F$4:$F$1994))
+SUMPRODUCT(('Diário 4º PA'!$E$4:$E$2000='Analítico Cp.'!$B80)*('Diário 4º PA'!$C$4:$C$2000&gt;=C$4)*('Diário 4º PA'!$C$4:$C$2000&lt;=EOMONTH(C$4,0))*('Diário 4º PA'!$F$4:$F$2000))
+SUMPRODUCT(('Comp.'!$D$5:$D$485=$B80)*('Comp.'!$B$5:$B$485&gt;=C$4)*('Comp.'!$B$5:$B$485&lt;=EOMONTH(C$4,0))*('Comp.'!$E$5:$E$485))</f>
        <v>0</v>
      </c>
      <c r="D80" s="289">
        <f>SUMPRODUCT(('Diário 1º PA'!$E$4:$E$2007='Analítico Cp.'!$B80)*('Diário 1º PA'!$C$4:$C$2007&gt;=D$4)*('Diário 1º PA'!$C$4:$C$2007&lt;=EOMONTH(D$4,0))*('Diário 1º PA'!$F$4:$F$2007))
+SUMPRODUCT(('Diário 2º PA'!$E$4:$E$1978='Analítico Cp.'!$B80)*('Diário 2º PA'!$C$4:$C$1978&gt;=D$4)*('Diário 2º PA'!$C$4:$C$1978&lt;=EOMONTH(D$4,0))*('Diário 2º PA'!$F$4:$F$1978))
+SUMPRODUCT(('Diário 3º PA'!$E$4:$E$1994='Analítico Cp.'!$B80)*('Diário 3º PA'!$C$4:$C$1994&gt;=D$4)*('Diário 3º PA'!$C$4:$C$1994&lt;=EOMONTH(D$4,0))*('Diário 3º PA'!$F$4:$F$1994))
+SUMPRODUCT(('Diário 4º PA'!$E$4:$E$2000='Analítico Cp.'!$B80)*('Diário 4º PA'!$C$4:$C$2000&gt;=D$4)*('Diário 4º PA'!$C$4:$C$2000&lt;=EOMONTH(D$4,0))*('Diário 4º PA'!$F$4:$F$2000))
+SUMPRODUCT(('Comp.'!$D$5:$D$485=$B80)*('Comp.'!$B$5:$B$485&gt;=D$4)*('Comp.'!$B$5:$B$485&lt;=EOMONTH(D$4,0))*('Comp.'!$E$5:$E$485))</f>
        <v>0</v>
      </c>
      <c r="E80" s="289">
        <f>SUMPRODUCT(('Diário 1º PA'!$E$4:$E$2007='Analítico Cp.'!$B80)*('Diário 1º PA'!$C$4:$C$2007&gt;=E$4)*('Diário 1º PA'!$C$4:$C$2007&lt;=EOMONTH(E$4,0))*('Diário 1º PA'!$F$4:$F$2007))
+SUMPRODUCT(('Diário 2º PA'!$E$4:$E$1978='Analítico Cp.'!$B80)*('Diário 2º PA'!$C$4:$C$1978&gt;=E$4)*('Diário 2º PA'!$C$4:$C$1978&lt;=EOMONTH(E$4,0))*('Diário 2º PA'!$F$4:$F$1978))
+SUMPRODUCT(('Diário 3º PA'!$E$4:$E$1994='Analítico Cp.'!$B80)*('Diário 3º PA'!$C$4:$C$1994&gt;=E$4)*('Diário 3º PA'!$C$4:$C$1994&lt;=EOMONTH(E$4,0))*('Diário 3º PA'!$F$4:$F$1994))
+SUMPRODUCT(('Diário 4º PA'!$E$4:$E$2000='Analítico Cp.'!$B80)*('Diário 4º PA'!$C$4:$C$2000&gt;=E$4)*('Diário 4º PA'!$C$4:$C$2000&lt;=EOMONTH(E$4,0))*('Diário 4º PA'!$F$4:$F$2000))
+SUMPRODUCT(('Comp.'!$D$5:$D$485=$B80)*('Comp.'!$B$5:$B$485&gt;=E$4)*('Comp.'!$B$5:$B$485&lt;=EOMONTH(E$4,0))*('Comp.'!$E$5:$E$485))</f>
        <v>0</v>
      </c>
      <c r="F80" s="289">
        <f>SUMPRODUCT(('Diário 1º PA'!$E$4:$E$2007='Analítico Cp.'!$B80)*('Diário 1º PA'!$C$4:$C$2007&gt;=F$4)*('Diário 1º PA'!$C$4:$C$2007&lt;=EOMONTH(F$4,0))*('Diário 1º PA'!$F$4:$F$2007))
+SUMPRODUCT(('Diário 2º PA'!$E$4:$E$1978='Analítico Cp.'!$B80)*('Diário 2º PA'!$C$4:$C$1978&gt;=F$4)*('Diário 2º PA'!$C$4:$C$1978&lt;=EOMONTH(F$4,0))*('Diário 2º PA'!$F$4:$F$1978))
+SUMPRODUCT(('Diário 3º PA'!$E$4:$E$1994='Analítico Cp.'!$B80)*('Diário 3º PA'!$C$4:$C$1994&gt;=F$4)*('Diário 3º PA'!$C$4:$C$1994&lt;=EOMONTH(F$4,0))*('Diário 3º PA'!$F$4:$F$1994))
+SUMPRODUCT(('Diário 4º PA'!$E$4:$E$2000='Analítico Cp.'!$B80)*('Diário 4º PA'!$C$4:$C$2000&gt;=F$4)*('Diário 4º PA'!$C$4:$C$2000&lt;=EOMONTH(F$4,0))*('Diário 4º PA'!$F$4:$F$2000))
+SUMPRODUCT(('Comp.'!$D$5:$D$485=$B80)*('Comp.'!$B$5:$B$485&gt;=F$4)*('Comp.'!$B$5:$B$485&lt;=EOMONTH(F$4,0))*('Comp.'!$E$5:$E$485))</f>
        <v>0</v>
      </c>
      <c r="G80" s="289">
        <f>SUMPRODUCT(('Diário 1º PA'!$E$4:$E$2007='Analítico Cp.'!$B80)*('Diário 1º PA'!$C$4:$C$2007&gt;=G$4)*('Diário 1º PA'!$C$4:$C$2007&lt;=EOMONTH(G$4,0))*('Diário 1º PA'!$F$4:$F$2007))
+SUMPRODUCT(('Diário 2º PA'!$E$4:$E$1978='Analítico Cp.'!$B80)*('Diário 2º PA'!$C$4:$C$1978&gt;=G$4)*('Diário 2º PA'!$C$4:$C$1978&lt;=EOMONTH(G$4,0))*('Diário 2º PA'!$F$4:$F$1978))
+SUMPRODUCT(('Diário 3º PA'!$E$4:$E$1994='Analítico Cp.'!$B80)*('Diário 3º PA'!$C$4:$C$1994&gt;=G$4)*('Diário 3º PA'!$C$4:$C$1994&lt;=EOMONTH(G$4,0))*('Diário 3º PA'!$F$4:$F$1994))
+SUMPRODUCT(('Diário 4º PA'!$E$4:$E$2000='Analítico Cp.'!$B80)*('Diário 4º PA'!$C$4:$C$2000&gt;=G$4)*('Diário 4º PA'!$C$4:$C$2000&lt;=EOMONTH(G$4,0))*('Diário 4º PA'!$F$4:$F$2000))
+SUMPRODUCT(('Comp.'!$D$5:$D$485=$B80)*('Comp.'!$B$5:$B$485&gt;=G$4)*('Comp.'!$B$5:$B$485&lt;=EOMONTH(G$4,0))*('Comp.'!$E$5:$E$485))</f>
        <v>0</v>
      </c>
      <c r="H80" s="289">
        <f>SUMPRODUCT(('Diário 1º PA'!$E$4:$E$2007='Analítico Cp.'!$B80)*('Diário 1º PA'!$C$4:$C$2007&gt;=H$4)*('Diário 1º PA'!$C$4:$C$2007&lt;=EOMONTH(H$4,0))*('Diário 1º PA'!$F$4:$F$2007))
+SUMPRODUCT(('Diário 2º PA'!$E$4:$E$1978='Analítico Cp.'!$B80)*('Diário 2º PA'!$C$4:$C$1978&gt;=H$4)*('Diário 2º PA'!$C$4:$C$1978&lt;=EOMONTH(H$4,0))*('Diário 2º PA'!$F$4:$F$1978))
+SUMPRODUCT(('Diário 3º PA'!$E$4:$E$1994='Analítico Cp.'!$B80)*('Diário 3º PA'!$C$4:$C$1994&gt;=H$4)*('Diário 3º PA'!$C$4:$C$1994&lt;=EOMONTH(H$4,0))*('Diário 3º PA'!$F$4:$F$1994))
+SUMPRODUCT(('Diário 4º PA'!$E$4:$E$2000='Analítico Cp.'!$B80)*('Diário 4º PA'!$C$4:$C$2000&gt;=H$4)*('Diário 4º PA'!$C$4:$C$2000&lt;=EOMONTH(H$4,0))*('Diário 4º PA'!$F$4:$F$2000))
+SUMPRODUCT(('Comp.'!$D$5:$D$485=$B80)*('Comp.'!$B$5:$B$485&gt;=H$4)*('Comp.'!$B$5:$B$485&lt;=EOMONTH(H$4,0))*('Comp.'!$E$5:$E$485))</f>
        <v>0</v>
      </c>
      <c r="I80" s="289">
        <f>SUMPRODUCT(('Diário 1º PA'!$E$4:$E$2007='Analítico Cp.'!$B80)*('Diário 1º PA'!$C$4:$C$2007&gt;=I$4)*('Diário 1º PA'!$C$4:$C$2007&lt;=EOMONTH(I$4,0))*('Diário 1º PA'!$F$4:$F$2007))
+SUMPRODUCT(('Diário 2º PA'!$E$4:$E$1978='Analítico Cp.'!$B80)*('Diário 2º PA'!$C$4:$C$1978&gt;=I$4)*('Diário 2º PA'!$C$4:$C$1978&lt;=EOMONTH(I$4,0))*('Diário 2º PA'!$F$4:$F$1978))
+SUMPRODUCT(('Diário 3º PA'!$E$4:$E$1994='Analítico Cp.'!$B80)*('Diário 3º PA'!$C$4:$C$1994&gt;=I$4)*('Diário 3º PA'!$C$4:$C$1994&lt;=EOMONTH(I$4,0))*('Diário 3º PA'!$F$4:$F$1994))
+SUMPRODUCT(('Diário 4º PA'!$E$4:$E$2000='Analítico Cp.'!$B80)*('Diário 4º PA'!$C$4:$C$2000&gt;=I$4)*('Diário 4º PA'!$C$4:$C$2000&lt;=EOMONTH(I$4,0))*('Diário 4º PA'!$F$4:$F$2000))
+SUMPRODUCT(('Comp.'!$D$5:$D$485=$B80)*('Comp.'!$B$5:$B$485&gt;=I$4)*('Comp.'!$B$5:$B$485&lt;=EOMONTH(I$4,0))*('Comp.'!$E$5:$E$485))</f>
        <v>0</v>
      </c>
      <c r="J80" s="289">
        <f>SUMPRODUCT(('Diário 1º PA'!$E$4:$E$2007='Analítico Cp.'!$B80)*('Diário 1º PA'!$C$4:$C$2007&gt;=J$4)*('Diário 1º PA'!$C$4:$C$2007&lt;=EOMONTH(J$4,0))*('Diário 1º PA'!$F$4:$F$2007))
+SUMPRODUCT(('Diário 2º PA'!$E$4:$E$1978='Analítico Cp.'!$B80)*('Diário 2º PA'!$C$4:$C$1978&gt;=J$4)*('Diário 2º PA'!$C$4:$C$1978&lt;=EOMONTH(J$4,0))*('Diário 2º PA'!$F$4:$F$1978))
+SUMPRODUCT(('Diário 3º PA'!$E$4:$E$1994='Analítico Cp.'!$B80)*('Diário 3º PA'!$C$4:$C$1994&gt;=J$4)*('Diário 3º PA'!$C$4:$C$1994&lt;=EOMONTH(J$4,0))*('Diário 3º PA'!$F$4:$F$1994))
+SUMPRODUCT(('Diário 4º PA'!$E$4:$E$2000='Analítico Cp.'!$B80)*('Diário 4º PA'!$C$4:$C$2000&gt;=J$4)*('Diário 4º PA'!$C$4:$C$2000&lt;=EOMONTH(J$4,0))*('Diário 4º PA'!$F$4:$F$2000))
+SUMPRODUCT(('Comp.'!$D$5:$D$485=$B80)*('Comp.'!$B$5:$B$485&gt;=J$4)*('Comp.'!$B$5:$B$485&lt;=EOMONTH(J$4,0))*('Comp.'!$E$5:$E$485))</f>
        <v>0</v>
      </c>
      <c r="K80" s="289">
        <f>SUMPRODUCT(('Diário 1º PA'!$E$4:$E$2007='Analítico Cp.'!$B80)*('Diário 1º PA'!$C$4:$C$2007&gt;=K$4)*('Diário 1º PA'!$C$4:$C$2007&lt;=EOMONTH(K$4,0))*('Diário 1º PA'!$F$4:$F$2007))
+SUMPRODUCT(('Diário 2º PA'!$E$4:$E$1978='Analítico Cp.'!$B80)*('Diário 2º PA'!$C$4:$C$1978&gt;=K$4)*('Diário 2º PA'!$C$4:$C$1978&lt;=EOMONTH(K$4,0))*('Diário 2º PA'!$F$4:$F$1978))
+SUMPRODUCT(('Diário 3º PA'!$E$4:$E$1994='Analítico Cp.'!$B80)*('Diário 3º PA'!$C$4:$C$1994&gt;=K$4)*('Diário 3º PA'!$C$4:$C$1994&lt;=EOMONTH(K$4,0))*('Diário 3º PA'!$F$4:$F$1994))
+SUMPRODUCT(('Diário 4º PA'!$E$4:$E$2000='Analítico Cp.'!$B80)*('Diário 4º PA'!$C$4:$C$2000&gt;=K$4)*('Diário 4º PA'!$C$4:$C$2000&lt;=EOMONTH(K$4,0))*('Diário 4º PA'!$F$4:$F$2000))
+SUMPRODUCT(('Comp.'!$D$5:$D$485=$B80)*('Comp.'!$B$5:$B$485&gt;=K$4)*('Comp.'!$B$5:$B$485&lt;=EOMONTH(K$4,0))*('Comp.'!$E$5:$E$485))</f>
        <v>0</v>
      </c>
      <c r="L80" s="289">
        <f>SUMPRODUCT(('Diário 1º PA'!$E$4:$E$2007='Analítico Cp.'!$B80)*('Diário 1º PA'!$C$4:$C$2007&gt;=L$4)*('Diário 1º PA'!$C$4:$C$2007&lt;=EOMONTH(L$4,0))*('Diário 1º PA'!$F$4:$F$2007))
+SUMPRODUCT(('Diário 2º PA'!$E$4:$E$1978='Analítico Cp.'!$B80)*('Diário 2º PA'!$C$4:$C$1978&gt;=L$4)*('Diário 2º PA'!$C$4:$C$1978&lt;=EOMONTH(L$4,0))*('Diário 2º PA'!$F$4:$F$1978))
+SUMPRODUCT(('Diário 3º PA'!$E$4:$E$1994='Analítico Cp.'!$B80)*('Diário 3º PA'!$C$4:$C$1994&gt;=L$4)*('Diário 3º PA'!$C$4:$C$1994&lt;=EOMONTH(L$4,0))*('Diário 3º PA'!$F$4:$F$1994))
+SUMPRODUCT(('Diário 4º PA'!$E$4:$E$2000='Analítico Cp.'!$B80)*('Diário 4º PA'!$C$4:$C$2000&gt;=L$4)*('Diário 4º PA'!$C$4:$C$2000&lt;=EOMONTH(L$4,0))*('Diário 4º PA'!$F$4:$F$2000))
+SUMPRODUCT(('Comp.'!$D$5:$D$485=$B80)*('Comp.'!$B$5:$B$485&gt;=L$4)*('Comp.'!$B$5:$B$485&lt;=EOMONTH(L$4,0))*('Comp.'!$E$5:$E$485))</f>
        <v>0</v>
      </c>
      <c r="M80" s="289">
        <f>SUMPRODUCT(('Diário 1º PA'!$E$4:$E$2007='Analítico Cp.'!$B80)*('Diário 1º PA'!$C$4:$C$2007&gt;=M$4)*('Diário 1º PA'!$C$4:$C$2007&lt;=EOMONTH(M$4,0))*('Diário 1º PA'!$F$4:$F$2007))
+SUMPRODUCT(('Diário 2º PA'!$E$4:$E$1978='Analítico Cp.'!$B80)*('Diário 2º PA'!$C$4:$C$1978&gt;=M$4)*('Diário 2º PA'!$C$4:$C$1978&lt;=EOMONTH(M$4,0))*('Diário 2º PA'!$F$4:$F$1978))
+SUMPRODUCT(('Diário 3º PA'!$E$4:$E$1994='Analítico Cp.'!$B80)*('Diário 3º PA'!$C$4:$C$1994&gt;=M$4)*('Diário 3º PA'!$C$4:$C$1994&lt;=EOMONTH(M$4,0))*('Diário 3º PA'!$F$4:$F$1994))
+SUMPRODUCT(('Diário 4º PA'!$E$4:$E$2000='Analítico Cp.'!$B80)*('Diário 4º PA'!$C$4:$C$2000&gt;=M$4)*('Diário 4º PA'!$C$4:$C$2000&lt;=EOMONTH(M$4,0))*('Diário 4º PA'!$F$4:$F$2000))
+SUMPRODUCT(('Comp.'!$D$5:$D$485=$B80)*('Comp.'!$B$5:$B$485&gt;=M$4)*('Comp.'!$B$5:$B$485&lt;=EOMONTH(M$4,0))*('Comp.'!$E$5:$E$485))</f>
        <v>0</v>
      </c>
      <c r="N80" s="289">
        <f>SUMPRODUCT(('Diário 1º PA'!$E$4:$E$2007='Analítico Cp.'!$B80)*('Diário 1º PA'!$C$4:$C$2007&gt;=N$4)*('Diário 1º PA'!$C$4:$C$2007&lt;=EOMONTH(N$4,0))*('Diário 1º PA'!$F$4:$F$2007))
+SUMPRODUCT(('Diário 2º PA'!$E$4:$E$1978='Analítico Cp.'!$B80)*('Diário 2º PA'!$C$4:$C$1978&gt;=N$4)*('Diário 2º PA'!$C$4:$C$1978&lt;=EOMONTH(N$4,0))*('Diário 2º PA'!$F$4:$F$1978))
+SUMPRODUCT(('Diário 3º PA'!$E$4:$E$1994='Analítico Cp.'!$B80)*('Diário 3º PA'!$C$4:$C$1994&gt;=N$4)*('Diário 3º PA'!$C$4:$C$1994&lt;=EOMONTH(N$4,0))*('Diário 3º PA'!$F$4:$F$1994))
+SUMPRODUCT(('Diário 4º PA'!$E$4:$E$2000='Analítico Cp.'!$B80)*('Diário 4º PA'!$C$4:$C$2000&gt;=N$4)*('Diário 4º PA'!$C$4:$C$2000&lt;=EOMONTH(N$4,0))*('Diário 4º PA'!$F$4:$F$2000))
+SUMPRODUCT(('Comp.'!$D$5:$D$485=$B80)*('Comp.'!$B$5:$B$485&gt;=N$4)*('Comp.'!$B$5:$B$485&lt;=EOMONTH(N$4,0))*('Comp.'!$E$5:$E$485))</f>
        <v>0</v>
      </c>
      <c r="O80" s="315">
        <f t="shared" si="19"/>
        <v>0</v>
      </c>
      <c r="P80" s="316">
        <f t="shared" si="20"/>
        <v>0</v>
      </c>
      <c r="Q80" s="295"/>
      <c r="R80" s="295"/>
      <c r="S80" s="295"/>
      <c r="T80" s="295"/>
      <c r="U80" s="295"/>
      <c r="V80" s="295"/>
      <c r="W80" s="295"/>
      <c r="X80" s="295"/>
      <c r="Y80" s="295"/>
      <c r="Z80" s="295"/>
    </row>
    <row r="81" spans="1:26" ht="23.25" customHeight="1" x14ac:dyDescent="0.25">
      <c r="A81" s="331" t="s">
        <v>264</v>
      </c>
      <c r="B81" s="246" t="s">
        <v>265</v>
      </c>
      <c r="C81" s="289">
        <f>SUMPRODUCT(('Diário 1º PA'!$E$4:$E$2007='Analítico Cp.'!$B81)*('Diário 1º PA'!$C$4:$C$2007&gt;=C$4)*('Diário 1º PA'!$C$4:$C$2007&lt;=EOMONTH(C$4,0))*('Diário 1º PA'!$F$4:$F$2007))
+SUMPRODUCT(('Diário 2º PA'!$E$4:$E$1978='Analítico Cp.'!$B81)*('Diário 2º PA'!$C$4:$C$1978&gt;=C$4)*('Diário 2º PA'!$C$4:$C$1978&lt;=EOMONTH(C$4,0))*('Diário 2º PA'!$F$4:$F$1978))
+SUMPRODUCT(('Diário 3º PA'!$E$4:$E$1994='Analítico Cp.'!$B81)*('Diário 3º PA'!$C$4:$C$1994&gt;=C$4)*('Diário 3º PA'!$C$4:$C$1994&lt;=EOMONTH(C$4,0))*('Diário 3º PA'!$F$4:$F$1994))
+SUMPRODUCT(('Diário 4º PA'!$E$4:$E$2000='Analítico Cp.'!$B81)*('Diário 4º PA'!$C$4:$C$2000&gt;=C$4)*('Diário 4º PA'!$C$4:$C$2000&lt;=EOMONTH(C$4,0))*('Diário 4º PA'!$F$4:$F$2000))
+SUMPRODUCT(('Comp.'!$D$5:$D$485=$B81)*('Comp.'!$B$5:$B$485&gt;=C$4)*('Comp.'!$B$5:$B$485&lt;=EOMONTH(C$4,0))*('Comp.'!$E$5:$E$485))</f>
        <v>3577.67</v>
      </c>
      <c r="D81" s="289">
        <f>SUMPRODUCT(('Diário 1º PA'!$E$4:$E$2007='Analítico Cp.'!$B81)*('Diário 1º PA'!$C$4:$C$2007&gt;=D$4)*('Diário 1º PA'!$C$4:$C$2007&lt;=EOMONTH(D$4,0))*('Diário 1º PA'!$F$4:$F$2007))
+SUMPRODUCT(('Diário 2º PA'!$E$4:$E$1978='Analítico Cp.'!$B81)*('Diário 2º PA'!$C$4:$C$1978&gt;=D$4)*('Diário 2º PA'!$C$4:$C$1978&lt;=EOMONTH(D$4,0))*('Diário 2º PA'!$F$4:$F$1978))
+SUMPRODUCT(('Diário 3º PA'!$E$4:$E$1994='Analítico Cp.'!$B81)*('Diário 3º PA'!$C$4:$C$1994&gt;=D$4)*('Diário 3º PA'!$C$4:$C$1994&lt;=EOMONTH(D$4,0))*('Diário 3º PA'!$F$4:$F$1994))
+SUMPRODUCT(('Diário 4º PA'!$E$4:$E$2000='Analítico Cp.'!$B81)*('Diário 4º PA'!$C$4:$C$2000&gt;=D$4)*('Diário 4º PA'!$C$4:$C$2000&lt;=EOMONTH(D$4,0))*('Diário 4º PA'!$F$4:$F$2000))
+SUMPRODUCT(('Comp.'!$D$5:$D$485=$B81)*('Comp.'!$B$5:$B$485&gt;=D$4)*('Comp.'!$B$5:$B$485&lt;=EOMONTH(D$4,0))*('Comp.'!$E$5:$E$485))</f>
        <v>3595.8700000000008</v>
      </c>
      <c r="E81" s="289">
        <f>SUMPRODUCT(('Diário 1º PA'!$E$4:$E$2007='Analítico Cp.'!$B81)*('Diário 1º PA'!$C$4:$C$2007&gt;=E$4)*('Diário 1º PA'!$C$4:$C$2007&lt;=EOMONTH(E$4,0))*('Diário 1º PA'!$F$4:$F$2007))
+SUMPRODUCT(('Diário 2º PA'!$E$4:$E$1978='Analítico Cp.'!$B81)*('Diário 2º PA'!$C$4:$C$1978&gt;=E$4)*('Diário 2º PA'!$C$4:$C$1978&lt;=EOMONTH(E$4,0))*('Diário 2º PA'!$F$4:$F$1978))
+SUMPRODUCT(('Diário 3º PA'!$E$4:$E$1994='Analítico Cp.'!$B81)*('Diário 3º PA'!$C$4:$C$1994&gt;=E$4)*('Diário 3º PA'!$C$4:$C$1994&lt;=EOMONTH(E$4,0))*('Diário 3º PA'!$F$4:$F$1994))
+SUMPRODUCT(('Diário 4º PA'!$E$4:$E$2000='Analítico Cp.'!$B81)*('Diário 4º PA'!$C$4:$C$2000&gt;=E$4)*('Diário 4º PA'!$C$4:$C$2000&lt;=EOMONTH(E$4,0))*('Diário 4º PA'!$F$4:$F$2000))
+SUMPRODUCT(('Comp.'!$D$5:$D$485=$B81)*('Comp.'!$B$5:$B$485&gt;=E$4)*('Comp.'!$B$5:$B$485&lt;=EOMONTH(E$4,0))*('Comp.'!$E$5:$E$485))</f>
        <v>1872.9399999999998</v>
      </c>
      <c r="F81" s="289">
        <f>SUMPRODUCT(('Diário 1º PA'!$E$4:$E$2007='Analítico Cp.'!$B81)*('Diário 1º PA'!$C$4:$C$2007&gt;=F$4)*('Diário 1º PA'!$C$4:$C$2007&lt;=EOMONTH(F$4,0))*('Diário 1º PA'!$F$4:$F$2007))
+SUMPRODUCT(('Diário 2º PA'!$E$4:$E$1978='Analítico Cp.'!$B81)*('Diário 2º PA'!$C$4:$C$1978&gt;=F$4)*('Diário 2º PA'!$C$4:$C$1978&lt;=EOMONTH(F$4,0))*('Diário 2º PA'!$F$4:$F$1978))
+SUMPRODUCT(('Diário 3º PA'!$E$4:$E$1994='Analítico Cp.'!$B81)*('Diário 3º PA'!$C$4:$C$1994&gt;=F$4)*('Diário 3º PA'!$C$4:$C$1994&lt;=EOMONTH(F$4,0))*('Diário 3º PA'!$F$4:$F$1994))
+SUMPRODUCT(('Diário 4º PA'!$E$4:$E$2000='Analítico Cp.'!$B81)*('Diário 4º PA'!$C$4:$C$2000&gt;=F$4)*('Diário 4º PA'!$C$4:$C$2000&lt;=EOMONTH(F$4,0))*('Diário 4º PA'!$F$4:$F$2000))
+SUMPRODUCT(('Comp.'!$D$5:$D$485=$B81)*('Comp.'!$B$5:$B$485&gt;=F$4)*('Comp.'!$B$5:$B$485&lt;=EOMONTH(F$4,0))*('Comp.'!$E$5:$E$485))</f>
        <v>3461.91</v>
      </c>
      <c r="G81" s="289">
        <f>SUMPRODUCT(('Diário 1º PA'!$E$4:$E$2007='Analítico Cp.'!$B81)*('Diário 1º PA'!$C$4:$C$2007&gt;=G$4)*('Diário 1º PA'!$C$4:$C$2007&lt;=EOMONTH(G$4,0))*('Diário 1º PA'!$F$4:$F$2007))
+SUMPRODUCT(('Diário 2º PA'!$E$4:$E$1978='Analítico Cp.'!$B81)*('Diário 2º PA'!$C$4:$C$1978&gt;=G$4)*('Diário 2º PA'!$C$4:$C$1978&lt;=EOMONTH(G$4,0))*('Diário 2º PA'!$F$4:$F$1978))
+SUMPRODUCT(('Diário 3º PA'!$E$4:$E$1994='Analítico Cp.'!$B81)*('Diário 3º PA'!$C$4:$C$1994&gt;=G$4)*('Diário 3º PA'!$C$4:$C$1994&lt;=EOMONTH(G$4,0))*('Diário 3º PA'!$F$4:$F$1994))
+SUMPRODUCT(('Diário 4º PA'!$E$4:$E$2000='Analítico Cp.'!$B81)*('Diário 4º PA'!$C$4:$C$2000&gt;=G$4)*('Diário 4º PA'!$C$4:$C$2000&lt;=EOMONTH(G$4,0))*('Diário 4º PA'!$F$4:$F$2000))
+SUMPRODUCT(('Comp.'!$D$5:$D$485=$B81)*('Comp.'!$B$5:$B$485&gt;=G$4)*('Comp.'!$B$5:$B$485&lt;=EOMONTH(G$4,0))*('Comp.'!$E$5:$E$485))</f>
        <v>3401.4500000000007</v>
      </c>
      <c r="H81" s="289">
        <f>SUMPRODUCT(('Diário 1º PA'!$E$4:$E$2007='Analítico Cp.'!$B81)*('Diário 1º PA'!$C$4:$C$2007&gt;=H$4)*('Diário 1º PA'!$C$4:$C$2007&lt;=EOMONTH(H$4,0))*('Diário 1º PA'!$F$4:$F$2007))
+SUMPRODUCT(('Diário 2º PA'!$E$4:$E$1978='Analítico Cp.'!$B81)*('Diário 2º PA'!$C$4:$C$1978&gt;=H$4)*('Diário 2º PA'!$C$4:$C$1978&lt;=EOMONTH(H$4,0))*('Diário 2º PA'!$F$4:$F$1978))
+SUMPRODUCT(('Diário 3º PA'!$E$4:$E$1994='Analítico Cp.'!$B81)*('Diário 3º PA'!$C$4:$C$1994&gt;=H$4)*('Diário 3º PA'!$C$4:$C$1994&lt;=EOMONTH(H$4,0))*('Diário 3º PA'!$F$4:$F$1994))
+SUMPRODUCT(('Diário 4º PA'!$E$4:$E$2000='Analítico Cp.'!$B81)*('Diário 4º PA'!$C$4:$C$2000&gt;=H$4)*('Diário 4º PA'!$C$4:$C$2000&lt;=EOMONTH(H$4,0))*('Diário 4º PA'!$F$4:$F$2000))
+SUMPRODUCT(('Comp.'!$D$5:$D$485=$B81)*('Comp.'!$B$5:$B$485&gt;=H$4)*('Comp.'!$B$5:$B$485&lt;=EOMONTH(H$4,0))*('Comp.'!$E$5:$E$485))</f>
        <v>9020.6900000000023</v>
      </c>
      <c r="I81" s="289">
        <f>SUMPRODUCT(('Diário 1º PA'!$E$4:$E$2007='Analítico Cp.'!$B81)*('Diário 1º PA'!$C$4:$C$2007&gt;=I$4)*('Diário 1º PA'!$C$4:$C$2007&lt;=EOMONTH(I$4,0))*('Diário 1º PA'!$F$4:$F$2007))
+SUMPRODUCT(('Diário 2º PA'!$E$4:$E$1978='Analítico Cp.'!$B81)*('Diário 2º PA'!$C$4:$C$1978&gt;=I$4)*('Diário 2º PA'!$C$4:$C$1978&lt;=EOMONTH(I$4,0))*('Diário 2º PA'!$F$4:$F$1978))
+SUMPRODUCT(('Diário 3º PA'!$E$4:$E$1994='Analítico Cp.'!$B81)*('Diário 3º PA'!$C$4:$C$1994&gt;=I$4)*('Diário 3º PA'!$C$4:$C$1994&lt;=EOMONTH(I$4,0))*('Diário 3º PA'!$F$4:$F$1994))
+SUMPRODUCT(('Diário 4º PA'!$E$4:$E$2000='Analítico Cp.'!$B81)*('Diário 4º PA'!$C$4:$C$2000&gt;=I$4)*('Diário 4º PA'!$C$4:$C$2000&lt;=EOMONTH(I$4,0))*('Diário 4º PA'!$F$4:$F$2000))
+SUMPRODUCT(('Comp.'!$D$5:$D$485=$B81)*('Comp.'!$B$5:$B$485&gt;=I$4)*('Comp.'!$B$5:$B$485&lt;=EOMONTH(I$4,0))*('Comp.'!$E$5:$E$485))</f>
        <v>2884.28</v>
      </c>
      <c r="J81" s="289">
        <f>SUMPRODUCT(('Diário 1º PA'!$E$4:$E$2007='Analítico Cp.'!$B81)*('Diário 1º PA'!$C$4:$C$2007&gt;=J$4)*('Diário 1º PA'!$C$4:$C$2007&lt;=EOMONTH(J$4,0))*('Diário 1º PA'!$F$4:$F$2007))
+SUMPRODUCT(('Diário 2º PA'!$E$4:$E$1978='Analítico Cp.'!$B81)*('Diário 2º PA'!$C$4:$C$1978&gt;=J$4)*('Diário 2º PA'!$C$4:$C$1978&lt;=EOMONTH(J$4,0))*('Diário 2º PA'!$F$4:$F$1978))
+SUMPRODUCT(('Diário 3º PA'!$E$4:$E$1994='Analítico Cp.'!$B81)*('Diário 3º PA'!$C$4:$C$1994&gt;=J$4)*('Diário 3º PA'!$C$4:$C$1994&lt;=EOMONTH(J$4,0))*('Diário 3º PA'!$F$4:$F$1994))
+SUMPRODUCT(('Diário 4º PA'!$E$4:$E$2000='Analítico Cp.'!$B81)*('Diário 4º PA'!$C$4:$C$2000&gt;=J$4)*('Diário 4º PA'!$C$4:$C$2000&lt;=EOMONTH(J$4,0))*('Diário 4º PA'!$F$4:$F$2000))
+SUMPRODUCT(('Comp.'!$D$5:$D$485=$B81)*('Comp.'!$B$5:$B$485&gt;=J$4)*('Comp.'!$B$5:$B$485&lt;=EOMONTH(J$4,0))*('Comp.'!$E$5:$E$485))</f>
        <v>0</v>
      </c>
      <c r="K81" s="289">
        <f>SUMPRODUCT(('Diário 1º PA'!$E$4:$E$2007='Analítico Cp.'!$B81)*('Diário 1º PA'!$C$4:$C$2007&gt;=K$4)*('Diário 1º PA'!$C$4:$C$2007&lt;=EOMONTH(K$4,0))*('Diário 1º PA'!$F$4:$F$2007))
+SUMPRODUCT(('Diário 2º PA'!$E$4:$E$1978='Analítico Cp.'!$B81)*('Diário 2º PA'!$C$4:$C$1978&gt;=K$4)*('Diário 2º PA'!$C$4:$C$1978&lt;=EOMONTH(K$4,0))*('Diário 2º PA'!$F$4:$F$1978))
+SUMPRODUCT(('Diário 3º PA'!$E$4:$E$1994='Analítico Cp.'!$B81)*('Diário 3º PA'!$C$4:$C$1994&gt;=K$4)*('Diário 3º PA'!$C$4:$C$1994&lt;=EOMONTH(K$4,0))*('Diário 3º PA'!$F$4:$F$1994))
+SUMPRODUCT(('Diário 4º PA'!$E$4:$E$2000='Analítico Cp.'!$B81)*('Diário 4º PA'!$C$4:$C$2000&gt;=K$4)*('Diário 4º PA'!$C$4:$C$2000&lt;=EOMONTH(K$4,0))*('Diário 4º PA'!$F$4:$F$2000))
+SUMPRODUCT(('Comp.'!$D$5:$D$485=$B81)*('Comp.'!$B$5:$B$485&gt;=K$4)*('Comp.'!$B$5:$B$485&lt;=EOMONTH(K$4,0))*('Comp.'!$E$5:$E$485))</f>
        <v>0</v>
      </c>
      <c r="L81" s="289">
        <f>SUMPRODUCT(('Diário 1º PA'!$E$4:$E$2007='Analítico Cp.'!$B81)*('Diário 1º PA'!$C$4:$C$2007&gt;=L$4)*('Diário 1º PA'!$C$4:$C$2007&lt;=EOMONTH(L$4,0))*('Diário 1º PA'!$F$4:$F$2007))
+SUMPRODUCT(('Diário 2º PA'!$E$4:$E$1978='Analítico Cp.'!$B81)*('Diário 2º PA'!$C$4:$C$1978&gt;=L$4)*('Diário 2º PA'!$C$4:$C$1978&lt;=EOMONTH(L$4,0))*('Diário 2º PA'!$F$4:$F$1978))
+SUMPRODUCT(('Diário 3º PA'!$E$4:$E$1994='Analítico Cp.'!$B81)*('Diário 3º PA'!$C$4:$C$1994&gt;=L$4)*('Diário 3º PA'!$C$4:$C$1994&lt;=EOMONTH(L$4,0))*('Diário 3º PA'!$F$4:$F$1994))
+SUMPRODUCT(('Diário 4º PA'!$E$4:$E$2000='Analítico Cp.'!$B81)*('Diário 4º PA'!$C$4:$C$2000&gt;=L$4)*('Diário 4º PA'!$C$4:$C$2000&lt;=EOMONTH(L$4,0))*('Diário 4º PA'!$F$4:$F$2000))
+SUMPRODUCT(('Comp.'!$D$5:$D$485=$B81)*('Comp.'!$B$5:$B$485&gt;=L$4)*('Comp.'!$B$5:$B$485&lt;=EOMONTH(L$4,0))*('Comp.'!$E$5:$E$485))</f>
        <v>0</v>
      </c>
      <c r="M81" s="289">
        <f>SUMPRODUCT(('Diário 1º PA'!$E$4:$E$2007='Analítico Cp.'!$B81)*('Diário 1º PA'!$C$4:$C$2007&gt;=M$4)*('Diário 1º PA'!$C$4:$C$2007&lt;=EOMONTH(M$4,0))*('Diário 1º PA'!$F$4:$F$2007))
+SUMPRODUCT(('Diário 2º PA'!$E$4:$E$1978='Analítico Cp.'!$B81)*('Diário 2º PA'!$C$4:$C$1978&gt;=M$4)*('Diário 2º PA'!$C$4:$C$1978&lt;=EOMONTH(M$4,0))*('Diário 2º PA'!$F$4:$F$1978))
+SUMPRODUCT(('Diário 3º PA'!$E$4:$E$1994='Analítico Cp.'!$B81)*('Diário 3º PA'!$C$4:$C$1994&gt;=M$4)*('Diário 3º PA'!$C$4:$C$1994&lt;=EOMONTH(M$4,0))*('Diário 3º PA'!$F$4:$F$1994))
+SUMPRODUCT(('Diário 4º PA'!$E$4:$E$2000='Analítico Cp.'!$B81)*('Diário 4º PA'!$C$4:$C$2000&gt;=M$4)*('Diário 4º PA'!$C$4:$C$2000&lt;=EOMONTH(M$4,0))*('Diário 4º PA'!$F$4:$F$2000))
+SUMPRODUCT(('Comp.'!$D$5:$D$485=$B81)*('Comp.'!$B$5:$B$485&gt;=M$4)*('Comp.'!$B$5:$B$485&lt;=EOMONTH(M$4,0))*('Comp.'!$E$5:$E$485))</f>
        <v>0</v>
      </c>
      <c r="N81" s="289">
        <f>SUMPRODUCT(('Diário 1º PA'!$E$4:$E$2007='Analítico Cp.'!$B81)*('Diário 1º PA'!$C$4:$C$2007&gt;=N$4)*('Diário 1º PA'!$C$4:$C$2007&lt;=EOMONTH(N$4,0))*('Diário 1º PA'!$F$4:$F$2007))
+SUMPRODUCT(('Diário 2º PA'!$E$4:$E$1978='Analítico Cp.'!$B81)*('Diário 2º PA'!$C$4:$C$1978&gt;=N$4)*('Diário 2º PA'!$C$4:$C$1978&lt;=EOMONTH(N$4,0))*('Diário 2º PA'!$F$4:$F$1978))
+SUMPRODUCT(('Diário 3º PA'!$E$4:$E$1994='Analítico Cp.'!$B81)*('Diário 3º PA'!$C$4:$C$1994&gt;=N$4)*('Diário 3º PA'!$C$4:$C$1994&lt;=EOMONTH(N$4,0))*('Diário 3º PA'!$F$4:$F$1994))
+SUMPRODUCT(('Diário 4º PA'!$E$4:$E$2000='Analítico Cp.'!$B81)*('Diário 4º PA'!$C$4:$C$2000&gt;=N$4)*('Diário 4º PA'!$C$4:$C$2000&lt;=EOMONTH(N$4,0))*('Diário 4º PA'!$F$4:$F$2000))
+SUMPRODUCT(('Comp.'!$D$5:$D$485=$B81)*('Comp.'!$B$5:$B$485&gt;=N$4)*('Comp.'!$B$5:$B$485&lt;=EOMONTH(N$4,0))*('Comp.'!$E$5:$E$485))</f>
        <v>0</v>
      </c>
      <c r="O81" s="315">
        <f t="shared" si="19"/>
        <v>27814.810000000005</v>
      </c>
      <c r="P81" s="316">
        <f t="shared" si="20"/>
        <v>1.2220803293100102E-3</v>
      </c>
      <c r="Q81" s="295"/>
      <c r="R81" s="295"/>
      <c r="S81" s="295"/>
      <c r="T81" s="295"/>
      <c r="U81" s="295"/>
      <c r="V81" s="295"/>
      <c r="W81" s="295"/>
      <c r="X81" s="295"/>
      <c r="Y81" s="295"/>
      <c r="Z81" s="295"/>
    </row>
    <row r="82" spans="1:26" ht="23.25" customHeight="1" x14ac:dyDescent="0.25">
      <c r="A82" s="331" t="s">
        <v>266</v>
      </c>
      <c r="B82" s="246" t="s">
        <v>267</v>
      </c>
      <c r="C82" s="289">
        <f>SUMPRODUCT(('Diário 1º PA'!$E$4:$E$2007='Analítico Cp.'!$B82)*('Diário 1º PA'!$C$4:$C$2007&gt;=C$4)*('Diário 1º PA'!$C$4:$C$2007&lt;=EOMONTH(C$4,0))*('Diário 1º PA'!$F$4:$F$2007))
+SUMPRODUCT(('Diário 2º PA'!$E$4:$E$1978='Analítico Cp.'!$B82)*('Diário 2º PA'!$C$4:$C$1978&gt;=C$4)*('Diário 2º PA'!$C$4:$C$1978&lt;=EOMONTH(C$4,0))*('Diário 2º PA'!$F$4:$F$1978))
+SUMPRODUCT(('Diário 3º PA'!$E$4:$E$1994='Analítico Cp.'!$B82)*('Diário 3º PA'!$C$4:$C$1994&gt;=C$4)*('Diário 3º PA'!$C$4:$C$1994&lt;=EOMONTH(C$4,0))*('Diário 3º PA'!$F$4:$F$1994))
+SUMPRODUCT(('Diário 4º PA'!$E$4:$E$2000='Analítico Cp.'!$B82)*('Diário 4º PA'!$C$4:$C$2000&gt;=C$4)*('Diário 4º PA'!$C$4:$C$2000&lt;=EOMONTH(C$4,0))*('Diário 4º PA'!$F$4:$F$2000))
+SUMPRODUCT(('Comp.'!$D$5:$D$485=$B82)*('Comp.'!$B$5:$B$485&gt;=C$4)*('Comp.'!$B$5:$B$485&lt;=EOMONTH(C$4,0))*('Comp.'!$E$5:$E$485))</f>
        <v>0</v>
      </c>
      <c r="D82" s="289">
        <f>SUMPRODUCT(('Diário 1º PA'!$E$4:$E$2007='Analítico Cp.'!$B82)*('Diário 1º PA'!$C$4:$C$2007&gt;=D$4)*('Diário 1º PA'!$C$4:$C$2007&lt;=EOMONTH(D$4,0))*('Diário 1º PA'!$F$4:$F$2007))
+SUMPRODUCT(('Diário 2º PA'!$E$4:$E$1978='Analítico Cp.'!$B82)*('Diário 2º PA'!$C$4:$C$1978&gt;=D$4)*('Diário 2º PA'!$C$4:$C$1978&lt;=EOMONTH(D$4,0))*('Diário 2º PA'!$F$4:$F$1978))
+SUMPRODUCT(('Diário 3º PA'!$E$4:$E$1994='Analítico Cp.'!$B82)*('Diário 3º PA'!$C$4:$C$1994&gt;=D$4)*('Diário 3º PA'!$C$4:$C$1994&lt;=EOMONTH(D$4,0))*('Diário 3º PA'!$F$4:$F$1994))
+SUMPRODUCT(('Diário 4º PA'!$E$4:$E$2000='Analítico Cp.'!$B82)*('Diário 4º PA'!$C$4:$C$2000&gt;=D$4)*('Diário 4º PA'!$C$4:$C$2000&lt;=EOMONTH(D$4,0))*('Diário 4º PA'!$F$4:$F$2000))
+SUMPRODUCT(('Comp.'!$D$5:$D$485=$B82)*('Comp.'!$B$5:$B$485&gt;=D$4)*('Comp.'!$B$5:$B$485&lt;=EOMONTH(D$4,0))*('Comp.'!$E$5:$E$485))</f>
        <v>0</v>
      </c>
      <c r="E82" s="289">
        <f>SUMPRODUCT(('Diário 1º PA'!$E$4:$E$2007='Analítico Cp.'!$B82)*('Diário 1º PA'!$C$4:$C$2007&gt;=E$4)*('Diário 1º PA'!$C$4:$C$2007&lt;=EOMONTH(E$4,0))*('Diário 1º PA'!$F$4:$F$2007))
+SUMPRODUCT(('Diário 2º PA'!$E$4:$E$1978='Analítico Cp.'!$B82)*('Diário 2º PA'!$C$4:$C$1978&gt;=E$4)*('Diário 2º PA'!$C$4:$C$1978&lt;=EOMONTH(E$4,0))*('Diário 2º PA'!$F$4:$F$1978))
+SUMPRODUCT(('Diário 3º PA'!$E$4:$E$1994='Analítico Cp.'!$B82)*('Diário 3º PA'!$C$4:$C$1994&gt;=E$4)*('Diário 3º PA'!$C$4:$C$1994&lt;=EOMONTH(E$4,0))*('Diário 3º PA'!$F$4:$F$1994))
+SUMPRODUCT(('Diário 4º PA'!$E$4:$E$2000='Analítico Cp.'!$B82)*('Diário 4º PA'!$C$4:$C$2000&gt;=E$4)*('Diário 4º PA'!$C$4:$C$2000&lt;=EOMONTH(E$4,0))*('Diário 4º PA'!$F$4:$F$2000))
+SUMPRODUCT(('Comp.'!$D$5:$D$485=$B82)*('Comp.'!$B$5:$B$485&gt;=E$4)*('Comp.'!$B$5:$B$485&lt;=EOMONTH(E$4,0))*('Comp.'!$E$5:$E$485))</f>
        <v>0</v>
      </c>
      <c r="F82" s="289">
        <f>SUMPRODUCT(('Diário 1º PA'!$E$4:$E$2007='Analítico Cp.'!$B82)*('Diário 1º PA'!$C$4:$C$2007&gt;=F$4)*('Diário 1º PA'!$C$4:$C$2007&lt;=EOMONTH(F$4,0))*('Diário 1º PA'!$F$4:$F$2007))
+SUMPRODUCT(('Diário 2º PA'!$E$4:$E$1978='Analítico Cp.'!$B82)*('Diário 2º PA'!$C$4:$C$1978&gt;=F$4)*('Diário 2º PA'!$C$4:$C$1978&lt;=EOMONTH(F$4,0))*('Diário 2º PA'!$F$4:$F$1978))
+SUMPRODUCT(('Diário 3º PA'!$E$4:$E$1994='Analítico Cp.'!$B82)*('Diário 3º PA'!$C$4:$C$1994&gt;=F$4)*('Diário 3º PA'!$C$4:$C$1994&lt;=EOMONTH(F$4,0))*('Diário 3º PA'!$F$4:$F$1994))
+SUMPRODUCT(('Diário 4º PA'!$E$4:$E$2000='Analítico Cp.'!$B82)*('Diário 4º PA'!$C$4:$C$2000&gt;=F$4)*('Diário 4º PA'!$C$4:$C$2000&lt;=EOMONTH(F$4,0))*('Diário 4º PA'!$F$4:$F$2000))
+SUMPRODUCT(('Comp.'!$D$5:$D$485=$B82)*('Comp.'!$B$5:$B$485&gt;=F$4)*('Comp.'!$B$5:$B$485&lt;=EOMONTH(F$4,0))*('Comp.'!$E$5:$E$485))</f>
        <v>0</v>
      </c>
      <c r="G82" s="289">
        <f>SUMPRODUCT(('Diário 1º PA'!$E$4:$E$2007='Analítico Cp.'!$B82)*('Diário 1º PA'!$C$4:$C$2007&gt;=G$4)*('Diário 1º PA'!$C$4:$C$2007&lt;=EOMONTH(G$4,0))*('Diário 1º PA'!$F$4:$F$2007))
+SUMPRODUCT(('Diário 2º PA'!$E$4:$E$1978='Analítico Cp.'!$B82)*('Diário 2º PA'!$C$4:$C$1978&gt;=G$4)*('Diário 2º PA'!$C$4:$C$1978&lt;=EOMONTH(G$4,0))*('Diário 2º PA'!$F$4:$F$1978))
+SUMPRODUCT(('Diário 3º PA'!$E$4:$E$1994='Analítico Cp.'!$B82)*('Diário 3º PA'!$C$4:$C$1994&gt;=G$4)*('Diário 3º PA'!$C$4:$C$1994&lt;=EOMONTH(G$4,0))*('Diário 3º PA'!$F$4:$F$1994))
+SUMPRODUCT(('Diário 4º PA'!$E$4:$E$2000='Analítico Cp.'!$B82)*('Diário 4º PA'!$C$4:$C$2000&gt;=G$4)*('Diário 4º PA'!$C$4:$C$2000&lt;=EOMONTH(G$4,0))*('Diário 4º PA'!$F$4:$F$2000))
+SUMPRODUCT(('Comp.'!$D$5:$D$485=$B82)*('Comp.'!$B$5:$B$485&gt;=G$4)*('Comp.'!$B$5:$B$485&lt;=EOMONTH(G$4,0))*('Comp.'!$E$5:$E$485))</f>
        <v>198</v>
      </c>
      <c r="H82" s="289">
        <f>SUMPRODUCT(('Diário 1º PA'!$E$4:$E$2007='Analítico Cp.'!$B82)*('Diário 1º PA'!$C$4:$C$2007&gt;=H$4)*('Diário 1º PA'!$C$4:$C$2007&lt;=EOMONTH(H$4,0))*('Diário 1º PA'!$F$4:$F$2007))
+SUMPRODUCT(('Diário 2º PA'!$E$4:$E$1978='Analítico Cp.'!$B82)*('Diário 2º PA'!$C$4:$C$1978&gt;=H$4)*('Diário 2º PA'!$C$4:$C$1978&lt;=EOMONTH(H$4,0))*('Diário 2º PA'!$F$4:$F$1978))
+SUMPRODUCT(('Diário 3º PA'!$E$4:$E$1994='Analítico Cp.'!$B82)*('Diário 3º PA'!$C$4:$C$1994&gt;=H$4)*('Diário 3º PA'!$C$4:$C$1994&lt;=EOMONTH(H$4,0))*('Diário 3º PA'!$F$4:$F$1994))
+SUMPRODUCT(('Diário 4º PA'!$E$4:$E$2000='Analítico Cp.'!$B82)*('Diário 4º PA'!$C$4:$C$2000&gt;=H$4)*('Diário 4º PA'!$C$4:$C$2000&lt;=EOMONTH(H$4,0))*('Diário 4º PA'!$F$4:$F$2000))
+SUMPRODUCT(('Comp.'!$D$5:$D$485=$B82)*('Comp.'!$B$5:$B$485&gt;=H$4)*('Comp.'!$B$5:$B$485&lt;=EOMONTH(H$4,0))*('Comp.'!$E$5:$E$485))</f>
        <v>355</v>
      </c>
      <c r="I82" s="289">
        <f>SUMPRODUCT(('Diário 1º PA'!$E$4:$E$2007='Analítico Cp.'!$B82)*('Diário 1º PA'!$C$4:$C$2007&gt;=I$4)*('Diário 1º PA'!$C$4:$C$2007&lt;=EOMONTH(I$4,0))*('Diário 1º PA'!$F$4:$F$2007))
+SUMPRODUCT(('Diário 2º PA'!$E$4:$E$1978='Analítico Cp.'!$B82)*('Diário 2º PA'!$C$4:$C$1978&gt;=I$4)*('Diário 2º PA'!$C$4:$C$1978&lt;=EOMONTH(I$4,0))*('Diário 2º PA'!$F$4:$F$1978))
+SUMPRODUCT(('Diário 3º PA'!$E$4:$E$1994='Analítico Cp.'!$B82)*('Diário 3º PA'!$C$4:$C$1994&gt;=I$4)*('Diário 3º PA'!$C$4:$C$1994&lt;=EOMONTH(I$4,0))*('Diário 3º PA'!$F$4:$F$1994))
+SUMPRODUCT(('Diário 4º PA'!$E$4:$E$2000='Analítico Cp.'!$B82)*('Diário 4º PA'!$C$4:$C$2000&gt;=I$4)*('Diário 4º PA'!$C$4:$C$2000&lt;=EOMONTH(I$4,0))*('Diário 4º PA'!$F$4:$F$2000))
+SUMPRODUCT(('Comp.'!$D$5:$D$485=$B82)*('Comp.'!$B$5:$B$485&gt;=I$4)*('Comp.'!$B$5:$B$485&lt;=EOMONTH(I$4,0))*('Comp.'!$E$5:$E$485))</f>
        <v>0</v>
      </c>
      <c r="J82" s="289">
        <f>SUMPRODUCT(('Diário 1º PA'!$E$4:$E$2007='Analítico Cp.'!$B82)*('Diário 1º PA'!$C$4:$C$2007&gt;=J$4)*('Diário 1º PA'!$C$4:$C$2007&lt;=EOMONTH(J$4,0))*('Diário 1º PA'!$F$4:$F$2007))
+SUMPRODUCT(('Diário 2º PA'!$E$4:$E$1978='Analítico Cp.'!$B82)*('Diário 2º PA'!$C$4:$C$1978&gt;=J$4)*('Diário 2º PA'!$C$4:$C$1978&lt;=EOMONTH(J$4,0))*('Diário 2º PA'!$F$4:$F$1978))
+SUMPRODUCT(('Diário 3º PA'!$E$4:$E$1994='Analítico Cp.'!$B82)*('Diário 3º PA'!$C$4:$C$1994&gt;=J$4)*('Diário 3º PA'!$C$4:$C$1994&lt;=EOMONTH(J$4,0))*('Diário 3º PA'!$F$4:$F$1994))
+SUMPRODUCT(('Diário 4º PA'!$E$4:$E$2000='Analítico Cp.'!$B82)*('Diário 4º PA'!$C$4:$C$2000&gt;=J$4)*('Diário 4º PA'!$C$4:$C$2000&lt;=EOMONTH(J$4,0))*('Diário 4º PA'!$F$4:$F$2000))
+SUMPRODUCT(('Comp.'!$D$5:$D$485=$B82)*('Comp.'!$B$5:$B$485&gt;=J$4)*('Comp.'!$B$5:$B$485&lt;=EOMONTH(J$4,0))*('Comp.'!$E$5:$E$485))</f>
        <v>0</v>
      </c>
      <c r="K82" s="289">
        <f>SUMPRODUCT(('Diário 1º PA'!$E$4:$E$2007='Analítico Cp.'!$B82)*('Diário 1º PA'!$C$4:$C$2007&gt;=K$4)*('Diário 1º PA'!$C$4:$C$2007&lt;=EOMONTH(K$4,0))*('Diário 1º PA'!$F$4:$F$2007))
+SUMPRODUCT(('Diário 2º PA'!$E$4:$E$1978='Analítico Cp.'!$B82)*('Diário 2º PA'!$C$4:$C$1978&gt;=K$4)*('Diário 2º PA'!$C$4:$C$1978&lt;=EOMONTH(K$4,0))*('Diário 2º PA'!$F$4:$F$1978))
+SUMPRODUCT(('Diário 3º PA'!$E$4:$E$1994='Analítico Cp.'!$B82)*('Diário 3º PA'!$C$4:$C$1994&gt;=K$4)*('Diário 3º PA'!$C$4:$C$1994&lt;=EOMONTH(K$4,0))*('Diário 3º PA'!$F$4:$F$1994))
+SUMPRODUCT(('Diário 4º PA'!$E$4:$E$2000='Analítico Cp.'!$B82)*('Diário 4º PA'!$C$4:$C$2000&gt;=K$4)*('Diário 4º PA'!$C$4:$C$2000&lt;=EOMONTH(K$4,0))*('Diário 4º PA'!$F$4:$F$2000))
+SUMPRODUCT(('Comp.'!$D$5:$D$485=$B82)*('Comp.'!$B$5:$B$485&gt;=K$4)*('Comp.'!$B$5:$B$485&lt;=EOMONTH(K$4,0))*('Comp.'!$E$5:$E$485))</f>
        <v>0</v>
      </c>
      <c r="L82" s="289">
        <f>SUMPRODUCT(('Diário 1º PA'!$E$4:$E$2007='Analítico Cp.'!$B82)*('Diário 1º PA'!$C$4:$C$2007&gt;=L$4)*('Diário 1º PA'!$C$4:$C$2007&lt;=EOMONTH(L$4,0))*('Diário 1º PA'!$F$4:$F$2007))
+SUMPRODUCT(('Diário 2º PA'!$E$4:$E$1978='Analítico Cp.'!$B82)*('Diário 2º PA'!$C$4:$C$1978&gt;=L$4)*('Diário 2º PA'!$C$4:$C$1978&lt;=EOMONTH(L$4,0))*('Diário 2º PA'!$F$4:$F$1978))
+SUMPRODUCT(('Diário 3º PA'!$E$4:$E$1994='Analítico Cp.'!$B82)*('Diário 3º PA'!$C$4:$C$1994&gt;=L$4)*('Diário 3º PA'!$C$4:$C$1994&lt;=EOMONTH(L$4,0))*('Diário 3º PA'!$F$4:$F$1994))
+SUMPRODUCT(('Diário 4º PA'!$E$4:$E$2000='Analítico Cp.'!$B82)*('Diário 4º PA'!$C$4:$C$2000&gt;=L$4)*('Diário 4º PA'!$C$4:$C$2000&lt;=EOMONTH(L$4,0))*('Diário 4º PA'!$F$4:$F$2000))
+SUMPRODUCT(('Comp.'!$D$5:$D$485=$B82)*('Comp.'!$B$5:$B$485&gt;=L$4)*('Comp.'!$B$5:$B$485&lt;=EOMONTH(L$4,0))*('Comp.'!$E$5:$E$485))</f>
        <v>0</v>
      </c>
      <c r="M82" s="289">
        <f>SUMPRODUCT(('Diário 1º PA'!$E$4:$E$2007='Analítico Cp.'!$B82)*('Diário 1º PA'!$C$4:$C$2007&gt;=M$4)*('Diário 1º PA'!$C$4:$C$2007&lt;=EOMONTH(M$4,0))*('Diário 1º PA'!$F$4:$F$2007))
+SUMPRODUCT(('Diário 2º PA'!$E$4:$E$1978='Analítico Cp.'!$B82)*('Diário 2º PA'!$C$4:$C$1978&gt;=M$4)*('Diário 2º PA'!$C$4:$C$1978&lt;=EOMONTH(M$4,0))*('Diário 2º PA'!$F$4:$F$1978))
+SUMPRODUCT(('Diário 3º PA'!$E$4:$E$1994='Analítico Cp.'!$B82)*('Diário 3º PA'!$C$4:$C$1994&gt;=M$4)*('Diário 3º PA'!$C$4:$C$1994&lt;=EOMONTH(M$4,0))*('Diário 3º PA'!$F$4:$F$1994))
+SUMPRODUCT(('Diário 4º PA'!$E$4:$E$2000='Analítico Cp.'!$B82)*('Diário 4º PA'!$C$4:$C$2000&gt;=M$4)*('Diário 4º PA'!$C$4:$C$2000&lt;=EOMONTH(M$4,0))*('Diário 4º PA'!$F$4:$F$2000))
+SUMPRODUCT(('Comp.'!$D$5:$D$485=$B82)*('Comp.'!$B$5:$B$485&gt;=M$4)*('Comp.'!$B$5:$B$485&lt;=EOMONTH(M$4,0))*('Comp.'!$E$5:$E$485))</f>
        <v>0</v>
      </c>
      <c r="N82" s="289">
        <f>SUMPRODUCT(('Diário 1º PA'!$E$4:$E$2007='Analítico Cp.'!$B82)*('Diário 1º PA'!$C$4:$C$2007&gt;=N$4)*('Diário 1º PA'!$C$4:$C$2007&lt;=EOMONTH(N$4,0))*('Diário 1º PA'!$F$4:$F$2007))
+SUMPRODUCT(('Diário 2º PA'!$E$4:$E$1978='Analítico Cp.'!$B82)*('Diário 2º PA'!$C$4:$C$1978&gt;=N$4)*('Diário 2º PA'!$C$4:$C$1978&lt;=EOMONTH(N$4,0))*('Diário 2º PA'!$F$4:$F$1978))
+SUMPRODUCT(('Diário 3º PA'!$E$4:$E$1994='Analítico Cp.'!$B82)*('Diário 3º PA'!$C$4:$C$1994&gt;=N$4)*('Diário 3º PA'!$C$4:$C$1994&lt;=EOMONTH(N$4,0))*('Diário 3º PA'!$F$4:$F$1994))
+SUMPRODUCT(('Diário 4º PA'!$E$4:$E$2000='Analítico Cp.'!$B82)*('Diário 4º PA'!$C$4:$C$2000&gt;=N$4)*('Diário 4º PA'!$C$4:$C$2000&lt;=EOMONTH(N$4,0))*('Diário 4º PA'!$F$4:$F$2000))
+SUMPRODUCT(('Comp.'!$D$5:$D$485=$B82)*('Comp.'!$B$5:$B$485&gt;=N$4)*('Comp.'!$B$5:$B$485&lt;=EOMONTH(N$4,0))*('Comp.'!$E$5:$E$485))</f>
        <v>0</v>
      </c>
      <c r="O82" s="315">
        <f t="shared" si="19"/>
        <v>553</v>
      </c>
      <c r="P82" s="316">
        <f t="shared" si="20"/>
        <v>2.4296783695751851E-5</v>
      </c>
      <c r="Q82" s="295"/>
      <c r="R82" s="295"/>
      <c r="S82" s="295"/>
      <c r="T82" s="295"/>
      <c r="U82" s="295"/>
      <c r="V82" s="295"/>
      <c r="W82" s="295"/>
      <c r="X82" s="295"/>
      <c r="Y82" s="295"/>
      <c r="Z82" s="295"/>
    </row>
    <row r="83" spans="1:26" ht="23.25" customHeight="1" x14ac:dyDescent="0.25">
      <c r="A83" s="331" t="s">
        <v>268</v>
      </c>
      <c r="B83" s="246" t="s">
        <v>269</v>
      </c>
      <c r="C83" s="289">
        <f>SUMPRODUCT(('Diário 1º PA'!$E$4:$E$2007='Analítico Cp.'!$B83)*('Diário 1º PA'!$C$4:$C$2007&gt;=C$4)*('Diário 1º PA'!$C$4:$C$2007&lt;=EOMONTH(C$4,0))*('Diário 1º PA'!$F$4:$F$2007))
+SUMPRODUCT(('Diário 2º PA'!$E$4:$E$1978='Analítico Cp.'!$B83)*('Diário 2º PA'!$C$4:$C$1978&gt;=C$4)*('Diário 2º PA'!$C$4:$C$1978&lt;=EOMONTH(C$4,0))*('Diário 2º PA'!$F$4:$F$1978))
+SUMPRODUCT(('Diário 3º PA'!$E$4:$E$1994='Analítico Cp.'!$B83)*('Diário 3º PA'!$C$4:$C$1994&gt;=C$4)*('Diário 3º PA'!$C$4:$C$1994&lt;=EOMONTH(C$4,0))*('Diário 3º PA'!$F$4:$F$1994))
+SUMPRODUCT(('Diário 4º PA'!$E$4:$E$2000='Analítico Cp.'!$B83)*('Diário 4º PA'!$C$4:$C$2000&gt;=C$4)*('Diário 4º PA'!$C$4:$C$2000&lt;=EOMONTH(C$4,0))*('Diário 4º PA'!$F$4:$F$2000))
+SUMPRODUCT(('Comp.'!$D$5:$D$485=$B83)*('Comp.'!$B$5:$B$485&gt;=C$4)*('Comp.'!$B$5:$B$485&lt;=EOMONTH(C$4,0))*('Comp.'!$E$5:$E$485))</f>
        <v>0</v>
      </c>
      <c r="D83" s="289">
        <f>SUMPRODUCT(('Diário 1º PA'!$E$4:$E$2007='Analítico Cp.'!$B83)*('Diário 1º PA'!$C$4:$C$2007&gt;=D$4)*('Diário 1º PA'!$C$4:$C$2007&lt;=EOMONTH(D$4,0))*('Diário 1º PA'!$F$4:$F$2007))
+SUMPRODUCT(('Diário 2º PA'!$E$4:$E$1978='Analítico Cp.'!$B83)*('Diário 2º PA'!$C$4:$C$1978&gt;=D$4)*('Diário 2º PA'!$C$4:$C$1978&lt;=EOMONTH(D$4,0))*('Diário 2º PA'!$F$4:$F$1978))
+SUMPRODUCT(('Diário 3º PA'!$E$4:$E$1994='Analítico Cp.'!$B83)*('Diário 3º PA'!$C$4:$C$1994&gt;=D$4)*('Diário 3º PA'!$C$4:$C$1994&lt;=EOMONTH(D$4,0))*('Diário 3º PA'!$F$4:$F$1994))
+SUMPRODUCT(('Diário 4º PA'!$E$4:$E$2000='Analítico Cp.'!$B83)*('Diário 4º PA'!$C$4:$C$2000&gt;=D$4)*('Diário 4º PA'!$C$4:$C$2000&lt;=EOMONTH(D$4,0))*('Diário 4º PA'!$F$4:$F$2000))
+SUMPRODUCT(('Comp.'!$D$5:$D$485=$B83)*('Comp.'!$B$5:$B$485&gt;=D$4)*('Comp.'!$B$5:$B$485&lt;=EOMONTH(D$4,0))*('Comp.'!$E$5:$E$485))</f>
        <v>24932.400000000001</v>
      </c>
      <c r="E83" s="289">
        <f>SUMPRODUCT(('Diário 1º PA'!$E$4:$E$2007='Analítico Cp.'!$B83)*('Diário 1º PA'!$C$4:$C$2007&gt;=E$4)*('Diário 1º PA'!$C$4:$C$2007&lt;=EOMONTH(E$4,0))*('Diário 1º PA'!$F$4:$F$2007))
+SUMPRODUCT(('Diário 2º PA'!$E$4:$E$1978='Analítico Cp.'!$B83)*('Diário 2º PA'!$C$4:$C$1978&gt;=E$4)*('Diário 2º PA'!$C$4:$C$1978&lt;=EOMONTH(E$4,0))*('Diário 2º PA'!$F$4:$F$1978))
+SUMPRODUCT(('Diário 3º PA'!$E$4:$E$1994='Analítico Cp.'!$B83)*('Diário 3º PA'!$C$4:$C$1994&gt;=E$4)*('Diário 3º PA'!$C$4:$C$1994&lt;=EOMONTH(E$4,0))*('Diário 3º PA'!$F$4:$F$1994))
+SUMPRODUCT(('Diário 4º PA'!$E$4:$E$2000='Analítico Cp.'!$B83)*('Diário 4º PA'!$C$4:$C$2000&gt;=E$4)*('Diário 4º PA'!$C$4:$C$2000&lt;=EOMONTH(E$4,0))*('Diário 4º PA'!$F$4:$F$2000))
+SUMPRODUCT(('Comp.'!$D$5:$D$485=$B83)*('Comp.'!$B$5:$B$485&gt;=E$4)*('Comp.'!$B$5:$B$485&lt;=EOMONTH(E$4,0))*('Comp.'!$E$5:$E$485))</f>
        <v>0</v>
      </c>
      <c r="F83" s="289">
        <f>SUMPRODUCT(('Diário 1º PA'!$E$4:$E$2007='Analítico Cp.'!$B83)*('Diário 1º PA'!$C$4:$C$2007&gt;=F$4)*('Diário 1º PA'!$C$4:$C$2007&lt;=EOMONTH(F$4,0))*('Diário 1º PA'!$F$4:$F$2007))
+SUMPRODUCT(('Diário 2º PA'!$E$4:$E$1978='Analítico Cp.'!$B83)*('Diário 2º PA'!$C$4:$C$1978&gt;=F$4)*('Diário 2º PA'!$C$4:$C$1978&lt;=EOMONTH(F$4,0))*('Diário 2º PA'!$F$4:$F$1978))
+SUMPRODUCT(('Diário 3º PA'!$E$4:$E$1994='Analítico Cp.'!$B83)*('Diário 3º PA'!$C$4:$C$1994&gt;=F$4)*('Diário 3º PA'!$C$4:$C$1994&lt;=EOMONTH(F$4,0))*('Diário 3º PA'!$F$4:$F$1994))
+SUMPRODUCT(('Diário 4º PA'!$E$4:$E$2000='Analítico Cp.'!$B83)*('Diário 4º PA'!$C$4:$C$2000&gt;=F$4)*('Diário 4º PA'!$C$4:$C$2000&lt;=EOMONTH(F$4,0))*('Diário 4º PA'!$F$4:$F$2000))
+SUMPRODUCT(('Comp.'!$D$5:$D$485=$B83)*('Comp.'!$B$5:$B$485&gt;=F$4)*('Comp.'!$B$5:$B$485&lt;=EOMONTH(F$4,0))*('Comp.'!$E$5:$E$485))</f>
        <v>0</v>
      </c>
      <c r="G83" s="289">
        <f>SUMPRODUCT(('Diário 1º PA'!$E$4:$E$2007='Analítico Cp.'!$B83)*('Diário 1º PA'!$C$4:$C$2007&gt;=G$4)*('Diário 1º PA'!$C$4:$C$2007&lt;=EOMONTH(G$4,0))*('Diário 1º PA'!$F$4:$F$2007))
+SUMPRODUCT(('Diário 2º PA'!$E$4:$E$1978='Analítico Cp.'!$B83)*('Diário 2º PA'!$C$4:$C$1978&gt;=G$4)*('Diário 2º PA'!$C$4:$C$1978&lt;=EOMONTH(G$4,0))*('Diário 2º PA'!$F$4:$F$1978))
+SUMPRODUCT(('Diário 3º PA'!$E$4:$E$1994='Analítico Cp.'!$B83)*('Diário 3º PA'!$C$4:$C$1994&gt;=G$4)*('Diário 3º PA'!$C$4:$C$1994&lt;=EOMONTH(G$4,0))*('Diário 3º PA'!$F$4:$F$1994))
+SUMPRODUCT(('Diário 4º PA'!$E$4:$E$2000='Analítico Cp.'!$B83)*('Diário 4º PA'!$C$4:$C$2000&gt;=G$4)*('Diário 4º PA'!$C$4:$C$2000&lt;=EOMONTH(G$4,0))*('Diário 4º PA'!$F$4:$F$2000))
+SUMPRODUCT(('Comp.'!$D$5:$D$485=$B83)*('Comp.'!$B$5:$B$485&gt;=G$4)*('Comp.'!$B$5:$B$485&lt;=EOMONTH(G$4,0))*('Comp.'!$E$5:$E$485))</f>
        <v>0</v>
      </c>
      <c r="H83" s="289">
        <f>SUMPRODUCT(('Diário 1º PA'!$E$4:$E$2007='Analítico Cp.'!$B83)*('Diário 1º PA'!$C$4:$C$2007&gt;=H$4)*('Diário 1º PA'!$C$4:$C$2007&lt;=EOMONTH(H$4,0))*('Diário 1º PA'!$F$4:$F$2007))
+SUMPRODUCT(('Diário 2º PA'!$E$4:$E$1978='Analítico Cp.'!$B83)*('Diário 2º PA'!$C$4:$C$1978&gt;=H$4)*('Diário 2º PA'!$C$4:$C$1978&lt;=EOMONTH(H$4,0))*('Diário 2º PA'!$F$4:$F$1978))
+SUMPRODUCT(('Diário 3º PA'!$E$4:$E$1994='Analítico Cp.'!$B83)*('Diário 3º PA'!$C$4:$C$1994&gt;=H$4)*('Diário 3º PA'!$C$4:$C$1994&lt;=EOMONTH(H$4,0))*('Diário 3º PA'!$F$4:$F$1994))
+SUMPRODUCT(('Diário 4º PA'!$E$4:$E$2000='Analítico Cp.'!$B83)*('Diário 4º PA'!$C$4:$C$2000&gt;=H$4)*('Diário 4º PA'!$C$4:$C$2000&lt;=EOMONTH(H$4,0))*('Diário 4º PA'!$F$4:$F$2000))
+SUMPRODUCT(('Comp.'!$D$5:$D$485=$B83)*('Comp.'!$B$5:$B$485&gt;=H$4)*('Comp.'!$B$5:$B$485&lt;=EOMONTH(H$4,0))*('Comp.'!$E$5:$E$485))</f>
        <v>0</v>
      </c>
      <c r="I83" s="289">
        <f>SUMPRODUCT(('Diário 1º PA'!$E$4:$E$2007='Analítico Cp.'!$B83)*('Diário 1º PA'!$C$4:$C$2007&gt;=I$4)*('Diário 1º PA'!$C$4:$C$2007&lt;=EOMONTH(I$4,0))*('Diário 1º PA'!$F$4:$F$2007))
+SUMPRODUCT(('Diário 2º PA'!$E$4:$E$1978='Analítico Cp.'!$B83)*('Diário 2º PA'!$C$4:$C$1978&gt;=I$4)*('Diário 2º PA'!$C$4:$C$1978&lt;=EOMONTH(I$4,0))*('Diário 2º PA'!$F$4:$F$1978))
+SUMPRODUCT(('Diário 3º PA'!$E$4:$E$1994='Analítico Cp.'!$B83)*('Diário 3º PA'!$C$4:$C$1994&gt;=I$4)*('Diário 3º PA'!$C$4:$C$1994&lt;=EOMONTH(I$4,0))*('Diário 3º PA'!$F$4:$F$1994))
+SUMPRODUCT(('Diário 4º PA'!$E$4:$E$2000='Analítico Cp.'!$B83)*('Diário 4º PA'!$C$4:$C$2000&gt;=I$4)*('Diário 4º PA'!$C$4:$C$2000&lt;=EOMONTH(I$4,0))*('Diário 4º PA'!$F$4:$F$2000))
+SUMPRODUCT(('Comp.'!$D$5:$D$485=$B83)*('Comp.'!$B$5:$B$485&gt;=I$4)*('Comp.'!$B$5:$B$485&lt;=EOMONTH(I$4,0))*('Comp.'!$E$5:$E$485))</f>
        <v>1165.18</v>
      </c>
      <c r="J83" s="289">
        <f>SUMPRODUCT(('Diário 1º PA'!$E$4:$E$2007='Analítico Cp.'!$B83)*('Diário 1º PA'!$C$4:$C$2007&gt;=J$4)*('Diário 1º PA'!$C$4:$C$2007&lt;=EOMONTH(J$4,0))*('Diário 1º PA'!$F$4:$F$2007))
+SUMPRODUCT(('Diário 2º PA'!$E$4:$E$1978='Analítico Cp.'!$B83)*('Diário 2º PA'!$C$4:$C$1978&gt;=J$4)*('Diário 2º PA'!$C$4:$C$1978&lt;=EOMONTH(J$4,0))*('Diário 2º PA'!$F$4:$F$1978))
+SUMPRODUCT(('Diário 3º PA'!$E$4:$E$1994='Analítico Cp.'!$B83)*('Diário 3º PA'!$C$4:$C$1994&gt;=J$4)*('Diário 3º PA'!$C$4:$C$1994&lt;=EOMONTH(J$4,0))*('Diário 3º PA'!$F$4:$F$1994))
+SUMPRODUCT(('Diário 4º PA'!$E$4:$E$2000='Analítico Cp.'!$B83)*('Diário 4º PA'!$C$4:$C$2000&gt;=J$4)*('Diário 4º PA'!$C$4:$C$2000&lt;=EOMONTH(J$4,0))*('Diário 4º PA'!$F$4:$F$2000))
+SUMPRODUCT(('Comp.'!$D$5:$D$485=$B83)*('Comp.'!$B$5:$B$485&gt;=J$4)*('Comp.'!$B$5:$B$485&lt;=EOMONTH(J$4,0))*('Comp.'!$E$5:$E$485))</f>
        <v>0</v>
      </c>
      <c r="K83" s="289">
        <f>SUMPRODUCT(('Diário 1º PA'!$E$4:$E$2007='Analítico Cp.'!$B83)*('Diário 1º PA'!$C$4:$C$2007&gt;=K$4)*('Diário 1º PA'!$C$4:$C$2007&lt;=EOMONTH(K$4,0))*('Diário 1º PA'!$F$4:$F$2007))
+SUMPRODUCT(('Diário 2º PA'!$E$4:$E$1978='Analítico Cp.'!$B83)*('Diário 2º PA'!$C$4:$C$1978&gt;=K$4)*('Diário 2º PA'!$C$4:$C$1978&lt;=EOMONTH(K$4,0))*('Diário 2º PA'!$F$4:$F$1978))
+SUMPRODUCT(('Diário 3º PA'!$E$4:$E$1994='Analítico Cp.'!$B83)*('Diário 3º PA'!$C$4:$C$1994&gt;=K$4)*('Diário 3º PA'!$C$4:$C$1994&lt;=EOMONTH(K$4,0))*('Diário 3º PA'!$F$4:$F$1994))
+SUMPRODUCT(('Diário 4º PA'!$E$4:$E$2000='Analítico Cp.'!$B83)*('Diário 4º PA'!$C$4:$C$2000&gt;=K$4)*('Diário 4º PA'!$C$4:$C$2000&lt;=EOMONTH(K$4,0))*('Diário 4º PA'!$F$4:$F$2000))
+SUMPRODUCT(('Comp.'!$D$5:$D$485=$B83)*('Comp.'!$B$5:$B$485&gt;=K$4)*('Comp.'!$B$5:$B$485&lt;=EOMONTH(K$4,0))*('Comp.'!$E$5:$E$485))</f>
        <v>0</v>
      </c>
      <c r="L83" s="289">
        <f>SUMPRODUCT(('Diário 1º PA'!$E$4:$E$2007='Analítico Cp.'!$B83)*('Diário 1º PA'!$C$4:$C$2007&gt;=L$4)*('Diário 1º PA'!$C$4:$C$2007&lt;=EOMONTH(L$4,0))*('Diário 1º PA'!$F$4:$F$2007))
+SUMPRODUCT(('Diário 2º PA'!$E$4:$E$1978='Analítico Cp.'!$B83)*('Diário 2º PA'!$C$4:$C$1978&gt;=L$4)*('Diário 2º PA'!$C$4:$C$1978&lt;=EOMONTH(L$4,0))*('Diário 2º PA'!$F$4:$F$1978))
+SUMPRODUCT(('Diário 3º PA'!$E$4:$E$1994='Analítico Cp.'!$B83)*('Diário 3º PA'!$C$4:$C$1994&gt;=L$4)*('Diário 3º PA'!$C$4:$C$1994&lt;=EOMONTH(L$4,0))*('Diário 3º PA'!$F$4:$F$1994))
+SUMPRODUCT(('Diário 4º PA'!$E$4:$E$2000='Analítico Cp.'!$B83)*('Diário 4º PA'!$C$4:$C$2000&gt;=L$4)*('Diário 4º PA'!$C$4:$C$2000&lt;=EOMONTH(L$4,0))*('Diário 4º PA'!$F$4:$F$2000))
+SUMPRODUCT(('Comp.'!$D$5:$D$485=$B83)*('Comp.'!$B$5:$B$485&gt;=L$4)*('Comp.'!$B$5:$B$485&lt;=EOMONTH(L$4,0))*('Comp.'!$E$5:$E$485))</f>
        <v>0</v>
      </c>
      <c r="M83" s="289">
        <f>SUMPRODUCT(('Diário 1º PA'!$E$4:$E$2007='Analítico Cp.'!$B83)*('Diário 1º PA'!$C$4:$C$2007&gt;=M$4)*('Diário 1º PA'!$C$4:$C$2007&lt;=EOMONTH(M$4,0))*('Diário 1º PA'!$F$4:$F$2007))
+SUMPRODUCT(('Diário 2º PA'!$E$4:$E$1978='Analítico Cp.'!$B83)*('Diário 2º PA'!$C$4:$C$1978&gt;=M$4)*('Diário 2º PA'!$C$4:$C$1978&lt;=EOMONTH(M$4,0))*('Diário 2º PA'!$F$4:$F$1978))
+SUMPRODUCT(('Diário 3º PA'!$E$4:$E$1994='Analítico Cp.'!$B83)*('Diário 3º PA'!$C$4:$C$1994&gt;=M$4)*('Diário 3º PA'!$C$4:$C$1994&lt;=EOMONTH(M$4,0))*('Diário 3º PA'!$F$4:$F$1994))
+SUMPRODUCT(('Diário 4º PA'!$E$4:$E$2000='Analítico Cp.'!$B83)*('Diário 4º PA'!$C$4:$C$2000&gt;=M$4)*('Diário 4º PA'!$C$4:$C$2000&lt;=EOMONTH(M$4,0))*('Diário 4º PA'!$F$4:$F$2000))
+SUMPRODUCT(('Comp.'!$D$5:$D$485=$B83)*('Comp.'!$B$5:$B$485&gt;=M$4)*('Comp.'!$B$5:$B$485&lt;=EOMONTH(M$4,0))*('Comp.'!$E$5:$E$485))</f>
        <v>0</v>
      </c>
      <c r="N83" s="289">
        <f>SUMPRODUCT(('Diário 1º PA'!$E$4:$E$2007='Analítico Cp.'!$B83)*('Diário 1º PA'!$C$4:$C$2007&gt;=N$4)*('Diário 1º PA'!$C$4:$C$2007&lt;=EOMONTH(N$4,0))*('Diário 1º PA'!$F$4:$F$2007))
+SUMPRODUCT(('Diário 2º PA'!$E$4:$E$1978='Analítico Cp.'!$B83)*('Diário 2º PA'!$C$4:$C$1978&gt;=N$4)*('Diário 2º PA'!$C$4:$C$1978&lt;=EOMONTH(N$4,0))*('Diário 2º PA'!$F$4:$F$1978))
+SUMPRODUCT(('Diário 3º PA'!$E$4:$E$1994='Analítico Cp.'!$B83)*('Diário 3º PA'!$C$4:$C$1994&gt;=N$4)*('Diário 3º PA'!$C$4:$C$1994&lt;=EOMONTH(N$4,0))*('Diário 3º PA'!$F$4:$F$1994))
+SUMPRODUCT(('Diário 4º PA'!$E$4:$E$2000='Analítico Cp.'!$B83)*('Diário 4º PA'!$C$4:$C$2000&gt;=N$4)*('Diário 4º PA'!$C$4:$C$2000&lt;=EOMONTH(N$4,0))*('Diário 4º PA'!$F$4:$F$2000))
+SUMPRODUCT(('Comp.'!$D$5:$D$485=$B83)*('Comp.'!$B$5:$B$485&gt;=N$4)*('Comp.'!$B$5:$B$485&lt;=EOMONTH(N$4,0))*('Comp.'!$E$5:$E$485))</f>
        <v>0</v>
      </c>
      <c r="O83" s="315">
        <f t="shared" si="19"/>
        <v>26097.58</v>
      </c>
      <c r="P83" s="316">
        <f t="shared" si="20"/>
        <v>1.1466315664422778E-3</v>
      </c>
      <c r="Q83" s="295"/>
      <c r="R83" s="295"/>
      <c r="S83" s="295"/>
      <c r="T83" s="295"/>
      <c r="U83" s="295"/>
      <c r="V83" s="295"/>
      <c r="W83" s="295"/>
      <c r="X83" s="295"/>
      <c r="Y83" s="295"/>
      <c r="Z83" s="295"/>
    </row>
    <row r="84" spans="1:26" ht="23.25" customHeight="1" x14ac:dyDescent="0.25">
      <c r="A84" s="331" t="s">
        <v>270</v>
      </c>
      <c r="B84" s="246" t="s">
        <v>271</v>
      </c>
      <c r="C84" s="289">
        <f>SUMPRODUCT(('Diário 1º PA'!$E$4:$E$2007='Analítico Cp.'!$B84)*('Diário 1º PA'!$C$4:$C$2007&gt;=C$4)*('Diário 1º PA'!$C$4:$C$2007&lt;=EOMONTH(C$4,0))*('Diário 1º PA'!$F$4:$F$2007))
+SUMPRODUCT(('Diário 2º PA'!$E$4:$E$1978='Analítico Cp.'!$B84)*('Diário 2º PA'!$C$4:$C$1978&gt;=C$4)*('Diário 2º PA'!$C$4:$C$1978&lt;=EOMONTH(C$4,0))*('Diário 2º PA'!$F$4:$F$1978))
+SUMPRODUCT(('Diário 3º PA'!$E$4:$E$1994='Analítico Cp.'!$B84)*('Diário 3º PA'!$C$4:$C$1994&gt;=C$4)*('Diário 3º PA'!$C$4:$C$1994&lt;=EOMONTH(C$4,0))*('Diário 3º PA'!$F$4:$F$1994))
+SUMPRODUCT(('Diário 4º PA'!$E$4:$E$2000='Analítico Cp.'!$B84)*('Diário 4º PA'!$C$4:$C$2000&gt;=C$4)*('Diário 4º PA'!$C$4:$C$2000&lt;=EOMONTH(C$4,0))*('Diário 4º PA'!$F$4:$F$2000))
+SUMPRODUCT(('Comp.'!$D$5:$D$485=$B84)*('Comp.'!$B$5:$B$485&gt;=C$4)*('Comp.'!$B$5:$B$485&lt;=EOMONTH(C$4,0))*('Comp.'!$E$5:$E$485))</f>
        <v>285</v>
      </c>
      <c r="D84" s="289">
        <f>SUMPRODUCT(('Diário 1º PA'!$E$4:$E$2007='Analítico Cp.'!$B84)*('Diário 1º PA'!$C$4:$C$2007&gt;=D$4)*('Diário 1º PA'!$C$4:$C$2007&lt;=EOMONTH(D$4,0))*('Diário 1º PA'!$F$4:$F$2007))
+SUMPRODUCT(('Diário 2º PA'!$E$4:$E$1978='Analítico Cp.'!$B84)*('Diário 2º PA'!$C$4:$C$1978&gt;=D$4)*('Diário 2º PA'!$C$4:$C$1978&lt;=EOMONTH(D$4,0))*('Diário 2º PA'!$F$4:$F$1978))
+SUMPRODUCT(('Diário 3º PA'!$E$4:$E$1994='Analítico Cp.'!$B84)*('Diário 3º PA'!$C$4:$C$1994&gt;=D$4)*('Diário 3º PA'!$C$4:$C$1994&lt;=EOMONTH(D$4,0))*('Diário 3º PA'!$F$4:$F$1994))
+SUMPRODUCT(('Diário 4º PA'!$E$4:$E$2000='Analítico Cp.'!$B84)*('Diário 4º PA'!$C$4:$C$2000&gt;=D$4)*('Diário 4º PA'!$C$4:$C$2000&lt;=EOMONTH(D$4,0))*('Diário 4º PA'!$F$4:$F$2000))
+SUMPRODUCT(('Comp.'!$D$5:$D$485=$B84)*('Comp.'!$B$5:$B$485&gt;=D$4)*('Comp.'!$B$5:$B$485&lt;=EOMONTH(D$4,0))*('Comp.'!$E$5:$E$485))</f>
        <v>0</v>
      </c>
      <c r="E84" s="289">
        <f>SUMPRODUCT(('Diário 1º PA'!$E$4:$E$2007='Analítico Cp.'!$B84)*('Diário 1º PA'!$C$4:$C$2007&gt;=E$4)*('Diário 1º PA'!$C$4:$C$2007&lt;=EOMONTH(E$4,0))*('Diário 1º PA'!$F$4:$F$2007))
+SUMPRODUCT(('Diário 2º PA'!$E$4:$E$1978='Analítico Cp.'!$B84)*('Diário 2º PA'!$C$4:$C$1978&gt;=E$4)*('Diário 2º PA'!$C$4:$C$1978&lt;=EOMONTH(E$4,0))*('Diário 2º PA'!$F$4:$F$1978))
+SUMPRODUCT(('Diário 3º PA'!$E$4:$E$1994='Analítico Cp.'!$B84)*('Diário 3º PA'!$C$4:$C$1994&gt;=E$4)*('Diário 3º PA'!$C$4:$C$1994&lt;=EOMONTH(E$4,0))*('Diário 3º PA'!$F$4:$F$1994))
+SUMPRODUCT(('Diário 4º PA'!$E$4:$E$2000='Analítico Cp.'!$B84)*('Diário 4º PA'!$C$4:$C$2000&gt;=E$4)*('Diário 4º PA'!$C$4:$C$2000&lt;=EOMONTH(E$4,0))*('Diário 4º PA'!$F$4:$F$2000))
+SUMPRODUCT(('Comp.'!$D$5:$D$485=$B84)*('Comp.'!$B$5:$B$485&gt;=E$4)*('Comp.'!$B$5:$B$485&lt;=EOMONTH(E$4,0))*('Comp.'!$E$5:$E$485))</f>
        <v>0</v>
      </c>
      <c r="F84" s="289">
        <f>SUMPRODUCT(('Diário 1º PA'!$E$4:$E$2007='Analítico Cp.'!$B84)*('Diário 1º PA'!$C$4:$C$2007&gt;=F$4)*('Diário 1º PA'!$C$4:$C$2007&lt;=EOMONTH(F$4,0))*('Diário 1º PA'!$F$4:$F$2007))
+SUMPRODUCT(('Diário 2º PA'!$E$4:$E$1978='Analítico Cp.'!$B84)*('Diário 2º PA'!$C$4:$C$1978&gt;=F$4)*('Diário 2º PA'!$C$4:$C$1978&lt;=EOMONTH(F$4,0))*('Diário 2º PA'!$F$4:$F$1978))
+SUMPRODUCT(('Diário 3º PA'!$E$4:$E$1994='Analítico Cp.'!$B84)*('Diário 3º PA'!$C$4:$C$1994&gt;=F$4)*('Diário 3º PA'!$C$4:$C$1994&lt;=EOMONTH(F$4,0))*('Diário 3º PA'!$F$4:$F$1994))
+SUMPRODUCT(('Diário 4º PA'!$E$4:$E$2000='Analítico Cp.'!$B84)*('Diário 4º PA'!$C$4:$C$2000&gt;=F$4)*('Diário 4º PA'!$C$4:$C$2000&lt;=EOMONTH(F$4,0))*('Diário 4º PA'!$F$4:$F$2000))
+SUMPRODUCT(('Comp.'!$D$5:$D$485=$B84)*('Comp.'!$B$5:$B$485&gt;=F$4)*('Comp.'!$B$5:$B$485&lt;=EOMONTH(F$4,0))*('Comp.'!$E$5:$E$485))</f>
        <v>0</v>
      </c>
      <c r="G84" s="289">
        <f>SUMPRODUCT(('Diário 1º PA'!$E$4:$E$2007='Analítico Cp.'!$B84)*('Diário 1º PA'!$C$4:$C$2007&gt;=G$4)*('Diário 1º PA'!$C$4:$C$2007&lt;=EOMONTH(G$4,0))*('Diário 1º PA'!$F$4:$F$2007))
+SUMPRODUCT(('Diário 2º PA'!$E$4:$E$1978='Analítico Cp.'!$B84)*('Diário 2º PA'!$C$4:$C$1978&gt;=G$4)*('Diário 2º PA'!$C$4:$C$1978&lt;=EOMONTH(G$4,0))*('Diário 2º PA'!$F$4:$F$1978))
+SUMPRODUCT(('Diário 3º PA'!$E$4:$E$1994='Analítico Cp.'!$B84)*('Diário 3º PA'!$C$4:$C$1994&gt;=G$4)*('Diário 3º PA'!$C$4:$C$1994&lt;=EOMONTH(G$4,0))*('Diário 3º PA'!$F$4:$F$1994))
+SUMPRODUCT(('Diário 4º PA'!$E$4:$E$2000='Analítico Cp.'!$B84)*('Diário 4º PA'!$C$4:$C$2000&gt;=G$4)*('Diário 4º PA'!$C$4:$C$2000&lt;=EOMONTH(G$4,0))*('Diário 4º PA'!$F$4:$F$2000))
+SUMPRODUCT(('Comp.'!$D$5:$D$485=$B84)*('Comp.'!$B$5:$B$485&gt;=G$4)*('Comp.'!$B$5:$B$485&lt;=EOMONTH(G$4,0))*('Comp.'!$E$5:$E$485))</f>
        <v>0</v>
      </c>
      <c r="H84" s="289">
        <f>SUMPRODUCT(('Diário 1º PA'!$E$4:$E$2007='Analítico Cp.'!$B84)*('Diário 1º PA'!$C$4:$C$2007&gt;=H$4)*('Diário 1º PA'!$C$4:$C$2007&lt;=EOMONTH(H$4,0))*('Diário 1º PA'!$F$4:$F$2007))
+SUMPRODUCT(('Diário 2º PA'!$E$4:$E$1978='Analítico Cp.'!$B84)*('Diário 2º PA'!$C$4:$C$1978&gt;=H$4)*('Diário 2º PA'!$C$4:$C$1978&lt;=EOMONTH(H$4,0))*('Diário 2º PA'!$F$4:$F$1978))
+SUMPRODUCT(('Diário 3º PA'!$E$4:$E$1994='Analítico Cp.'!$B84)*('Diário 3º PA'!$C$4:$C$1994&gt;=H$4)*('Diário 3º PA'!$C$4:$C$1994&lt;=EOMONTH(H$4,0))*('Diário 3º PA'!$F$4:$F$1994))
+SUMPRODUCT(('Diário 4º PA'!$E$4:$E$2000='Analítico Cp.'!$B84)*('Diário 4º PA'!$C$4:$C$2000&gt;=H$4)*('Diário 4º PA'!$C$4:$C$2000&lt;=EOMONTH(H$4,0))*('Diário 4º PA'!$F$4:$F$2000))
+SUMPRODUCT(('Comp.'!$D$5:$D$485=$B84)*('Comp.'!$B$5:$B$485&gt;=H$4)*('Comp.'!$B$5:$B$485&lt;=EOMONTH(H$4,0))*('Comp.'!$E$5:$E$485))</f>
        <v>0</v>
      </c>
      <c r="I84" s="289">
        <f>SUMPRODUCT(('Diário 1º PA'!$E$4:$E$2007='Analítico Cp.'!$B84)*('Diário 1º PA'!$C$4:$C$2007&gt;=I$4)*('Diário 1º PA'!$C$4:$C$2007&lt;=EOMONTH(I$4,0))*('Diário 1º PA'!$F$4:$F$2007))
+SUMPRODUCT(('Diário 2º PA'!$E$4:$E$1978='Analítico Cp.'!$B84)*('Diário 2º PA'!$C$4:$C$1978&gt;=I$4)*('Diário 2º PA'!$C$4:$C$1978&lt;=EOMONTH(I$4,0))*('Diário 2º PA'!$F$4:$F$1978))
+SUMPRODUCT(('Diário 3º PA'!$E$4:$E$1994='Analítico Cp.'!$B84)*('Diário 3º PA'!$C$4:$C$1994&gt;=I$4)*('Diário 3º PA'!$C$4:$C$1994&lt;=EOMONTH(I$4,0))*('Diário 3º PA'!$F$4:$F$1994))
+SUMPRODUCT(('Diário 4º PA'!$E$4:$E$2000='Analítico Cp.'!$B84)*('Diário 4º PA'!$C$4:$C$2000&gt;=I$4)*('Diário 4º PA'!$C$4:$C$2000&lt;=EOMONTH(I$4,0))*('Diário 4º PA'!$F$4:$F$2000))
+SUMPRODUCT(('Comp.'!$D$5:$D$485=$B84)*('Comp.'!$B$5:$B$485&gt;=I$4)*('Comp.'!$B$5:$B$485&lt;=EOMONTH(I$4,0))*('Comp.'!$E$5:$E$485))</f>
        <v>0</v>
      </c>
      <c r="J84" s="289">
        <f>SUMPRODUCT(('Diário 1º PA'!$E$4:$E$2007='Analítico Cp.'!$B84)*('Diário 1º PA'!$C$4:$C$2007&gt;=J$4)*('Diário 1º PA'!$C$4:$C$2007&lt;=EOMONTH(J$4,0))*('Diário 1º PA'!$F$4:$F$2007))
+SUMPRODUCT(('Diário 2º PA'!$E$4:$E$1978='Analítico Cp.'!$B84)*('Diário 2º PA'!$C$4:$C$1978&gt;=J$4)*('Diário 2º PA'!$C$4:$C$1978&lt;=EOMONTH(J$4,0))*('Diário 2º PA'!$F$4:$F$1978))
+SUMPRODUCT(('Diário 3º PA'!$E$4:$E$1994='Analítico Cp.'!$B84)*('Diário 3º PA'!$C$4:$C$1994&gt;=J$4)*('Diário 3º PA'!$C$4:$C$1994&lt;=EOMONTH(J$4,0))*('Diário 3º PA'!$F$4:$F$1994))
+SUMPRODUCT(('Diário 4º PA'!$E$4:$E$2000='Analítico Cp.'!$B84)*('Diário 4º PA'!$C$4:$C$2000&gt;=J$4)*('Diário 4º PA'!$C$4:$C$2000&lt;=EOMONTH(J$4,0))*('Diário 4º PA'!$F$4:$F$2000))
+SUMPRODUCT(('Comp.'!$D$5:$D$485=$B84)*('Comp.'!$B$5:$B$485&gt;=J$4)*('Comp.'!$B$5:$B$485&lt;=EOMONTH(J$4,0))*('Comp.'!$E$5:$E$485))</f>
        <v>0</v>
      </c>
      <c r="K84" s="289">
        <f>SUMPRODUCT(('Diário 1º PA'!$E$4:$E$2007='Analítico Cp.'!$B84)*('Diário 1º PA'!$C$4:$C$2007&gt;=K$4)*('Diário 1º PA'!$C$4:$C$2007&lt;=EOMONTH(K$4,0))*('Diário 1º PA'!$F$4:$F$2007))
+SUMPRODUCT(('Diário 2º PA'!$E$4:$E$1978='Analítico Cp.'!$B84)*('Diário 2º PA'!$C$4:$C$1978&gt;=K$4)*('Diário 2º PA'!$C$4:$C$1978&lt;=EOMONTH(K$4,0))*('Diário 2º PA'!$F$4:$F$1978))
+SUMPRODUCT(('Diário 3º PA'!$E$4:$E$1994='Analítico Cp.'!$B84)*('Diário 3º PA'!$C$4:$C$1994&gt;=K$4)*('Diário 3º PA'!$C$4:$C$1994&lt;=EOMONTH(K$4,0))*('Diário 3º PA'!$F$4:$F$1994))
+SUMPRODUCT(('Diário 4º PA'!$E$4:$E$2000='Analítico Cp.'!$B84)*('Diário 4º PA'!$C$4:$C$2000&gt;=K$4)*('Diário 4º PA'!$C$4:$C$2000&lt;=EOMONTH(K$4,0))*('Diário 4º PA'!$F$4:$F$2000))
+SUMPRODUCT(('Comp.'!$D$5:$D$485=$B84)*('Comp.'!$B$5:$B$485&gt;=K$4)*('Comp.'!$B$5:$B$485&lt;=EOMONTH(K$4,0))*('Comp.'!$E$5:$E$485))</f>
        <v>0</v>
      </c>
      <c r="L84" s="289">
        <f>SUMPRODUCT(('Diário 1º PA'!$E$4:$E$2007='Analítico Cp.'!$B84)*('Diário 1º PA'!$C$4:$C$2007&gt;=L$4)*('Diário 1º PA'!$C$4:$C$2007&lt;=EOMONTH(L$4,0))*('Diário 1º PA'!$F$4:$F$2007))
+SUMPRODUCT(('Diário 2º PA'!$E$4:$E$1978='Analítico Cp.'!$B84)*('Diário 2º PA'!$C$4:$C$1978&gt;=L$4)*('Diário 2º PA'!$C$4:$C$1978&lt;=EOMONTH(L$4,0))*('Diário 2º PA'!$F$4:$F$1978))
+SUMPRODUCT(('Diário 3º PA'!$E$4:$E$1994='Analítico Cp.'!$B84)*('Diário 3º PA'!$C$4:$C$1994&gt;=L$4)*('Diário 3º PA'!$C$4:$C$1994&lt;=EOMONTH(L$4,0))*('Diário 3º PA'!$F$4:$F$1994))
+SUMPRODUCT(('Diário 4º PA'!$E$4:$E$2000='Analítico Cp.'!$B84)*('Diário 4º PA'!$C$4:$C$2000&gt;=L$4)*('Diário 4º PA'!$C$4:$C$2000&lt;=EOMONTH(L$4,0))*('Diário 4º PA'!$F$4:$F$2000))
+SUMPRODUCT(('Comp.'!$D$5:$D$485=$B84)*('Comp.'!$B$5:$B$485&gt;=L$4)*('Comp.'!$B$5:$B$485&lt;=EOMONTH(L$4,0))*('Comp.'!$E$5:$E$485))</f>
        <v>0</v>
      </c>
      <c r="M84" s="289">
        <f>SUMPRODUCT(('Diário 1º PA'!$E$4:$E$2007='Analítico Cp.'!$B84)*('Diário 1º PA'!$C$4:$C$2007&gt;=M$4)*('Diário 1º PA'!$C$4:$C$2007&lt;=EOMONTH(M$4,0))*('Diário 1º PA'!$F$4:$F$2007))
+SUMPRODUCT(('Diário 2º PA'!$E$4:$E$1978='Analítico Cp.'!$B84)*('Diário 2º PA'!$C$4:$C$1978&gt;=M$4)*('Diário 2º PA'!$C$4:$C$1978&lt;=EOMONTH(M$4,0))*('Diário 2º PA'!$F$4:$F$1978))
+SUMPRODUCT(('Diário 3º PA'!$E$4:$E$1994='Analítico Cp.'!$B84)*('Diário 3º PA'!$C$4:$C$1994&gt;=M$4)*('Diário 3º PA'!$C$4:$C$1994&lt;=EOMONTH(M$4,0))*('Diário 3º PA'!$F$4:$F$1994))
+SUMPRODUCT(('Diário 4º PA'!$E$4:$E$2000='Analítico Cp.'!$B84)*('Diário 4º PA'!$C$4:$C$2000&gt;=M$4)*('Diário 4º PA'!$C$4:$C$2000&lt;=EOMONTH(M$4,0))*('Diário 4º PA'!$F$4:$F$2000))
+SUMPRODUCT(('Comp.'!$D$5:$D$485=$B84)*('Comp.'!$B$5:$B$485&gt;=M$4)*('Comp.'!$B$5:$B$485&lt;=EOMONTH(M$4,0))*('Comp.'!$E$5:$E$485))</f>
        <v>0</v>
      </c>
      <c r="N84" s="289">
        <f>SUMPRODUCT(('Diário 1º PA'!$E$4:$E$2007='Analítico Cp.'!$B84)*('Diário 1º PA'!$C$4:$C$2007&gt;=N$4)*('Diário 1º PA'!$C$4:$C$2007&lt;=EOMONTH(N$4,0))*('Diário 1º PA'!$F$4:$F$2007))
+SUMPRODUCT(('Diário 2º PA'!$E$4:$E$1978='Analítico Cp.'!$B84)*('Diário 2º PA'!$C$4:$C$1978&gt;=N$4)*('Diário 2º PA'!$C$4:$C$1978&lt;=EOMONTH(N$4,0))*('Diário 2º PA'!$F$4:$F$1978))
+SUMPRODUCT(('Diário 3º PA'!$E$4:$E$1994='Analítico Cp.'!$B84)*('Diário 3º PA'!$C$4:$C$1994&gt;=N$4)*('Diário 3º PA'!$C$4:$C$1994&lt;=EOMONTH(N$4,0))*('Diário 3º PA'!$F$4:$F$1994))
+SUMPRODUCT(('Diário 4º PA'!$E$4:$E$2000='Analítico Cp.'!$B84)*('Diário 4º PA'!$C$4:$C$2000&gt;=N$4)*('Diário 4º PA'!$C$4:$C$2000&lt;=EOMONTH(N$4,0))*('Diário 4º PA'!$F$4:$F$2000))
+SUMPRODUCT(('Comp.'!$D$5:$D$485=$B84)*('Comp.'!$B$5:$B$485&gt;=N$4)*('Comp.'!$B$5:$B$485&lt;=EOMONTH(N$4,0))*('Comp.'!$E$5:$E$485))</f>
        <v>0</v>
      </c>
      <c r="O84" s="315">
        <f t="shared" si="19"/>
        <v>285</v>
      </c>
      <c r="P84" s="316">
        <f t="shared" si="20"/>
        <v>1.252185054844354E-5</v>
      </c>
      <c r="Q84" s="295"/>
      <c r="R84" s="295"/>
      <c r="S84" s="295"/>
      <c r="T84" s="295"/>
      <c r="U84" s="295"/>
      <c r="V84" s="295"/>
      <c r="W84" s="295"/>
      <c r="X84" s="295"/>
      <c r="Y84" s="295"/>
      <c r="Z84" s="295"/>
    </row>
    <row r="85" spans="1:26" ht="23.25" customHeight="1" x14ac:dyDescent="0.25">
      <c r="A85" s="331" t="s">
        <v>272</v>
      </c>
      <c r="B85" s="246" t="s">
        <v>273</v>
      </c>
      <c r="C85" s="289">
        <f>SUMPRODUCT(('Diário 1º PA'!$E$4:$E$2007='Analítico Cp.'!$B85)*('Diário 1º PA'!$C$4:$C$2007&gt;=C$4)*('Diário 1º PA'!$C$4:$C$2007&lt;=EOMONTH(C$4,0))*('Diário 1º PA'!$F$4:$F$2007))
+SUMPRODUCT(('Diário 2º PA'!$E$4:$E$1978='Analítico Cp.'!$B85)*('Diário 2º PA'!$C$4:$C$1978&gt;=C$4)*('Diário 2º PA'!$C$4:$C$1978&lt;=EOMONTH(C$4,0))*('Diário 2º PA'!$F$4:$F$1978))
+SUMPRODUCT(('Diário 3º PA'!$E$4:$E$1994='Analítico Cp.'!$B85)*('Diário 3º PA'!$C$4:$C$1994&gt;=C$4)*('Diário 3º PA'!$C$4:$C$1994&lt;=EOMONTH(C$4,0))*('Diário 3º PA'!$F$4:$F$1994))
+SUMPRODUCT(('Diário 4º PA'!$E$4:$E$2000='Analítico Cp.'!$B85)*('Diário 4º PA'!$C$4:$C$2000&gt;=C$4)*('Diário 4º PA'!$C$4:$C$2000&lt;=EOMONTH(C$4,0))*('Diário 4º PA'!$F$4:$F$2000))
+SUMPRODUCT(('Comp.'!$D$5:$D$485=$B85)*('Comp.'!$B$5:$B$485&gt;=C$4)*('Comp.'!$B$5:$B$485&lt;=EOMONTH(C$4,0))*('Comp.'!$E$5:$E$485))</f>
        <v>11900</v>
      </c>
      <c r="D85" s="289">
        <f>SUMPRODUCT(('Diário 1º PA'!$E$4:$E$2007='Analítico Cp.'!$B85)*('Diário 1º PA'!$C$4:$C$2007&gt;=D$4)*('Diário 1º PA'!$C$4:$C$2007&lt;=EOMONTH(D$4,0))*('Diário 1º PA'!$F$4:$F$2007))
+SUMPRODUCT(('Diário 2º PA'!$E$4:$E$1978='Analítico Cp.'!$B85)*('Diário 2º PA'!$C$4:$C$1978&gt;=D$4)*('Diário 2º PA'!$C$4:$C$1978&lt;=EOMONTH(D$4,0))*('Diário 2º PA'!$F$4:$F$1978))
+SUMPRODUCT(('Diário 3º PA'!$E$4:$E$1994='Analítico Cp.'!$B85)*('Diário 3º PA'!$C$4:$C$1994&gt;=D$4)*('Diário 3º PA'!$C$4:$C$1994&lt;=EOMONTH(D$4,0))*('Diário 3º PA'!$F$4:$F$1994))
+SUMPRODUCT(('Diário 4º PA'!$E$4:$E$2000='Analítico Cp.'!$B85)*('Diário 4º PA'!$C$4:$C$2000&gt;=D$4)*('Diário 4º PA'!$C$4:$C$2000&lt;=EOMONTH(D$4,0))*('Diário 4º PA'!$F$4:$F$2000))
+SUMPRODUCT(('Comp.'!$D$5:$D$485=$B85)*('Comp.'!$B$5:$B$485&gt;=D$4)*('Comp.'!$B$5:$B$485&lt;=EOMONTH(D$4,0))*('Comp.'!$E$5:$E$485))</f>
        <v>23800</v>
      </c>
      <c r="E85" s="289">
        <f>SUMPRODUCT(('Diário 1º PA'!$E$4:$E$2007='Analítico Cp.'!$B85)*('Diário 1º PA'!$C$4:$C$2007&gt;=E$4)*('Diário 1º PA'!$C$4:$C$2007&lt;=EOMONTH(E$4,0))*('Diário 1º PA'!$F$4:$F$2007))
+SUMPRODUCT(('Diário 2º PA'!$E$4:$E$1978='Analítico Cp.'!$B85)*('Diário 2º PA'!$C$4:$C$1978&gt;=E$4)*('Diário 2º PA'!$C$4:$C$1978&lt;=EOMONTH(E$4,0))*('Diário 2º PA'!$F$4:$F$1978))
+SUMPRODUCT(('Diário 3º PA'!$E$4:$E$1994='Analítico Cp.'!$B85)*('Diário 3º PA'!$C$4:$C$1994&gt;=E$4)*('Diário 3º PA'!$C$4:$C$1994&lt;=EOMONTH(E$4,0))*('Diário 3º PA'!$F$4:$F$1994))
+SUMPRODUCT(('Diário 4º PA'!$E$4:$E$2000='Analítico Cp.'!$B85)*('Diário 4º PA'!$C$4:$C$2000&gt;=E$4)*('Diário 4º PA'!$C$4:$C$2000&lt;=EOMONTH(E$4,0))*('Diário 4º PA'!$F$4:$F$2000))
+SUMPRODUCT(('Comp.'!$D$5:$D$485=$B85)*('Comp.'!$B$5:$B$485&gt;=E$4)*('Comp.'!$B$5:$B$485&lt;=EOMONTH(E$4,0))*('Comp.'!$E$5:$E$485))</f>
        <v>23800</v>
      </c>
      <c r="F85" s="289">
        <f>SUMPRODUCT(('Diário 1º PA'!$E$4:$E$2007='Analítico Cp.'!$B85)*('Diário 1º PA'!$C$4:$C$2007&gt;=F$4)*('Diário 1º PA'!$C$4:$C$2007&lt;=EOMONTH(F$4,0))*('Diário 1º PA'!$F$4:$F$2007))
+SUMPRODUCT(('Diário 2º PA'!$E$4:$E$1978='Analítico Cp.'!$B85)*('Diário 2º PA'!$C$4:$C$1978&gt;=F$4)*('Diário 2º PA'!$C$4:$C$1978&lt;=EOMONTH(F$4,0))*('Diário 2º PA'!$F$4:$F$1978))
+SUMPRODUCT(('Diário 3º PA'!$E$4:$E$1994='Analítico Cp.'!$B85)*('Diário 3º PA'!$C$4:$C$1994&gt;=F$4)*('Diário 3º PA'!$C$4:$C$1994&lt;=EOMONTH(F$4,0))*('Diário 3º PA'!$F$4:$F$1994))
+SUMPRODUCT(('Diário 4º PA'!$E$4:$E$2000='Analítico Cp.'!$B85)*('Diário 4º PA'!$C$4:$C$2000&gt;=F$4)*('Diário 4º PA'!$C$4:$C$2000&lt;=EOMONTH(F$4,0))*('Diário 4º PA'!$F$4:$F$2000))
+SUMPRODUCT(('Comp.'!$D$5:$D$485=$B85)*('Comp.'!$B$5:$B$485&gt;=F$4)*('Comp.'!$B$5:$B$485&lt;=EOMONTH(F$4,0))*('Comp.'!$E$5:$E$485))</f>
        <v>23800</v>
      </c>
      <c r="G85" s="289">
        <f>SUMPRODUCT(('Diário 1º PA'!$E$4:$E$2007='Analítico Cp.'!$B85)*('Diário 1º PA'!$C$4:$C$2007&gt;=G$4)*('Diário 1º PA'!$C$4:$C$2007&lt;=EOMONTH(G$4,0))*('Diário 1º PA'!$F$4:$F$2007))
+SUMPRODUCT(('Diário 2º PA'!$E$4:$E$1978='Analítico Cp.'!$B85)*('Diário 2º PA'!$C$4:$C$1978&gt;=G$4)*('Diário 2º PA'!$C$4:$C$1978&lt;=EOMONTH(G$4,0))*('Diário 2º PA'!$F$4:$F$1978))
+SUMPRODUCT(('Diário 3º PA'!$E$4:$E$1994='Analítico Cp.'!$B85)*('Diário 3º PA'!$C$4:$C$1994&gt;=G$4)*('Diário 3º PA'!$C$4:$C$1994&lt;=EOMONTH(G$4,0))*('Diário 3º PA'!$F$4:$F$1994))
+SUMPRODUCT(('Diário 4º PA'!$E$4:$E$2000='Analítico Cp.'!$B85)*('Diário 4º PA'!$C$4:$C$2000&gt;=G$4)*('Diário 4º PA'!$C$4:$C$2000&lt;=EOMONTH(G$4,0))*('Diário 4º PA'!$F$4:$F$2000))
+SUMPRODUCT(('Comp.'!$D$5:$D$485=$B85)*('Comp.'!$B$5:$B$485&gt;=G$4)*('Comp.'!$B$5:$B$485&lt;=EOMONTH(G$4,0))*('Comp.'!$E$5:$E$485))</f>
        <v>85330</v>
      </c>
      <c r="H85" s="289">
        <f>SUMPRODUCT(('Diário 1º PA'!$E$4:$E$2007='Analítico Cp.'!$B85)*('Diário 1º PA'!$C$4:$C$2007&gt;=H$4)*('Diário 1º PA'!$C$4:$C$2007&lt;=EOMONTH(H$4,0))*('Diário 1º PA'!$F$4:$F$2007))
+SUMPRODUCT(('Diário 2º PA'!$E$4:$E$1978='Analítico Cp.'!$B85)*('Diário 2º PA'!$C$4:$C$1978&gt;=H$4)*('Diário 2º PA'!$C$4:$C$1978&lt;=EOMONTH(H$4,0))*('Diário 2º PA'!$F$4:$F$1978))
+SUMPRODUCT(('Diário 3º PA'!$E$4:$E$1994='Analítico Cp.'!$B85)*('Diário 3º PA'!$C$4:$C$1994&gt;=H$4)*('Diário 3º PA'!$C$4:$C$1994&lt;=EOMONTH(H$4,0))*('Diário 3º PA'!$F$4:$F$1994))
+SUMPRODUCT(('Diário 4º PA'!$E$4:$E$2000='Analítico Cp.'!$B85)*('Diário 4º PA'!$C$4:$C$2000&gt;=H$4)*('Diário 4º PA'!$C$4:$C$2000&lt;=EOMONTH(H$4,0))*('Diário 4º PA'!$F$4:$F$2000))
+SUMPRODUCT(('Comp.'!$D$5:$D$485=$B85)*('Comp.'!$B$5:$B$485&gt;=H$4)*('Comp.'!$B$5:$B$485&lt;=EOMONTH(H$4,0))*('Comp.'!$E$5:$E$485))</f>
        <v>54850</v>
      </c>
      <c r="I85" s="289">
        <f>SUMPRODUCT(('Diário 1º PA'!$E$4:$E$2007='Analítico Cp.'!$B85)*('Diário 1º PA'!$C$4:$C$2007&gt;=I$4)*('Diário 1º PA'!$C$4:$C$2007&lt;=EOMONTH(I$4,0))*('Diário 1º PA'!$F$4:$F$2007))
+SUMPRODUCT(('Diário 2º PA'!$E$4:$E$1978='Analítico Cp.'!$B85)*('Diário 2º PA'!$C$4:$C$1978&gt;=I$4)*('Diário 2º PA'!$C$4:$C$1978&lt;=EOMONTH(I$4,0))*('Diário 2º PA'!$F$4:$F$1978))
+SUMPRODUCT(('Diário 3º PA'!$E$4:$E$1994='Analítico Cp.'!$B85)*('Diário 3º PA'!$C$4:$C$1994&gt;=I$4)*('Diário 3º PA'!$C$4:$C$1994&lt;=EOMONTH(I$4,0))*('Diário 3º PA'!$F$4:$F$1994))
+SUMPRODUCT(('Diário 4º PA'!$E$4:$E$2000='Analítico Cp.'!$B85)*('Diário 4º PA'!$C$4:$C$2000&gt;=I$4)*('Diário 4º PA'!$C$4:$C$2000&lt;=EOMONTH(I$4,0))*('Diário 4º PA'!$F$4:$F$2000))
+SUMPRODUCT(('Comp.'!$D$5:$D$485=$B85)*('Comp.'!$B$5:$B$485&gt;=I$4)*('Comp.'!$B$5:$B$485&lt;=EOMONTH(I$4,0))*('Comp.'!$E$5:$E$485))</f>
        <v>0</v>
      </c>
      <c r="J85" s="289">
        <f>SUMPRODUCT(('Diário 1º PA'!$E$4:$E$2007='Analítico Cp.'!$B85)*('Diário 1º PA'!$C$4:$C$2007&gt;=J$4)*('Diário 1º PA'!$C$4:$C$2007&lt;=EOMONTH(J$4,0))*('Diário 1º PA'!$F$4:$F$2007))
+SUMPRODUCT(('Diário 2º PA'!$E$4:$E$1978='Analítico Cp.'!$B85)*('Diário 2º PA'!$C$4:$C$1978&gt;=J$4)*('Diário 2º PA'!$C$4:$C$1978&lt;=EOMONTH(J$4,0))*('Diário 2º PA'!$F$4:$F$1978))
+SUMPRODUCT(('Diário 3º PA'!$E$4:$E$1994='Analítico Cp.'!$B85)*('Diário 3º PA'!$C$4:$C$1994&gt;=J$4)*('Diário 3º PA'!$C$4:$C$1994&lt;=EOMONTH(J$4,0))*('Diário 3º PA'!$F$4:$F$1994))
+SUMPRODUCT(('Diário 4º PA'!$E$4:$E$2000='Analítico Cp.'!$B85)*('Diário 4º PA'!$C$4:$C$2000&gt;=J$4)*('Diário 4º PA'!$C$4:$C$2000&lt;=EOMONTH(J$4,0))*('Diário 4º PA'!$F$4:$F$2000))
+SUMPRODUCT(('Comp.'!$D$5:$D$485=$B85)*('Comp.'!$B$5:$B$485&gt;=J$4)*('Comp.'!$B$5:$B$485&lt;=EOMONTH(J$4,0))*('Comp.'!$E$5:$E$485))</f>
        <v>0</v>
      </c>
      <c r="K85" s="289">
        <f>SUMPRODUCT(('Diário 1º PA'!$E$4:$E$2007='Analítico Cp.'!$B85)*('Diário 1º PA'!$C$4:$C$2007&gt;=K$4)*('Diário 1º PA'!$C$4:$C$2007&lt;=EOMONTH(K$4,0))*('Diário 1º PA'!$F$4:$F$2007))
+SUMPRODUCT(('Diário 2º PA'!$E$4:$E$1978='Analítico Cp.'!$B85)*('Diário 2º PA'!$C$4:$C$1978&gt;=K$4)*('Diário 2º PA'!$C$4:$C$1978&lt;=EOMONTH(K$4,0))*('Diário 2º PA'!$F$4:$F$1978))
+SUMPRODUCT(('Diário 3º PA'!$E$4:$E$1994='Analítico Cp.'!$B85)*('Diário 3º PA'!$C$4:$C$1994&gt;=K$4)*('Diário 3º PA'!$C$4:$C$1994&lt;=EOMONTH(K$4,0))*('Diário 3º PA'!$F$4:$F$1994))
+SUMPRODUCT(('Diário 4º PA'!$E$4:$E$2000='Analítico Cp.'!$B85)*('Diário 4º PA'!$C$4:$C$2000&gt;=K$4)*('Diário 4º PA'!$C$4:$C$2000&lt;=EOMONTH(K$4,0))*('Diário 4º PA'!$F$4:$F$2000))
+SUMPRODUCT(('Comp.'!$D$5:$D$485=$B85)*('Comp.'!$B$5:$B$485&gt;=K$4)*('Comp.'!$B$5:$B$485&lt;=EOMONTH(K$4,0))*('Comp.'!$E$5:$E$485))</f>
        <v>0</v>
      </c>
      <c r="L85" s="289">
        <f>SUMPRODUCT(('Diário 1º PA'!$E$4:$E$2007='Analítico Cp.'!$B85)*('Diário 1º PA'!$C$4:$C$2007&gt;=L$4)*('Diário 1º PA'!$C$4:$C$2007&lt;=EOMONTH(L$4,0))*('Diário 1º PA'!$F$4:$F$2007))
+SUMPRODUCT(('Diário 2º PA'!$E$4:$E$1978='Analítico Cp.'!$B85)*('Diário 2º PA'!$C$4:$C$1978&gt;=L$4)*('Diário 2º PA'!$C$4:$C$1978&lt;=EOMONTH(L$4,0))*('Diário 2º PA'!$F$4:$F$1978))
+SUMPRODUCT(('Diário 3º PA'!$E$4:$E$1994='Analítico Cp.'!$B85)*('Diário 3º PA'!$C$4:$C$1994&gt;=L$4)*('Diário 3º PA'!$C$4:$C$1994&lt;=EOMONTH(L$4,0))*('Diário 3º PA'!$F$4:$F$1994))
+SUMPRODUCT(('Diário 4º PA'!$E$4:$E$2000='Analítico Cp.'!$B85)*('Diário 4º PA'!$C$4:$C$2000&gt;=L$4)*('Diário 4º PA'!$C$4:$C$2000&lt;=EOMONTH(L$4,0))*('Diário 4º PA'!$F$4:$F$2000))
+SUMPRODUCT(('Comp.'!$D$5:$D$485=$B85)*('Comp.'!$B$5:$B$485&gt;=L$4)*('Comp.'!$B$5:$B$485&lt;=EOMONTH(L$4,0))*('Comp.'!$E$5:$E$485))</f>
        <v>0</v>
      </c>
      <c r="M85" s="289">
        <f>SUMPRODUCT(('Diário 1º PA'!$E$4:$E$2007='Analítico Cp.'!$B85)*('Diário 1º PA'!$C$4:$C$2007&gt;=M$4)*('Diário 1º PA'!$C$4:$C$2007&lt;=EOMONTH(M$4,0))*('Diário 1º PA'!$F$4:$F$2007))
+SUMPRODUCT(('Diário 2º PA'!$E$4:$E$1978='Analítico Cp.'!$B85)*('Diário 2º PA'!$C$4:$C$1978&gt;=M$4)*('Diário 2º PA'!$C$4:$C$1978&lt;=EOMONTH(M$4,0))*('Diário 2º PA'!$F$4:$F$1978))
+SUMPRODUCT(('Diário 3º PA'!$E$4:$E$1994='Analítico Cp.'!$B85)*('Diário 3º PA'!$C$4:$C$1994&gt;=M$4)*('Diário 3º PA'!$C$4:$C$1994&lt;=EOMONTH(M$4,0))*('Diário 3º PA'!$F$4:$F$1994))
+SUMPRODUCT(('Diário 4º PA'!$E$4:$E$2000='Analítico Cp.'!$B85)*('Diário 4º PA'!$C$4:$C$2000&gt;=M$4)*('Diário 4º PA'!$C$4:$C$2000&lt;=EOMONTH(M$4,0))*('Diário 4º PA'!$F$4:$F$2000))
+SUMPRODUCT(('Comp.'!$D$5:$D$485=$B85)*('Comp.'!$B$5:$B$485&gt;=M$4)*('Comp.'!$B$5:$B$485&lt;=EOMONTH(M$4,0))*('Comp.'!$E$5:$E$485))</f>
        <v>0</v>
      </c>
      <c r="N85" s="289">
        <f>SUMPRODUCT(('Diário 1º PA'!$E$4:$E$2007='Analítico Cp.'!$B85)*('Diário 1º PA'!$C$4:$C$2007&gt;=N$4)*('Diário 1º PA'!$C$4:$C$2007&lt;=EOMONTH(N$4,0))*('Diário 1º PA'!$F$4:$F$2007))
+SUMPRODUCT(('Diário 2º PA'!$E$4:$E$1978='Analítico Cp.'!$B85)*('Diário 2º PA'!$C$4:$C$1978&gt;=N$4)*('Diário 2º PA'!$C$4:$C$1978&lt;=EOMONTH(N$4,0))*('Diário 2º PA'!$F$4:$F$1978))
+SUMPRODUCT(('Diário 3º PA'!$E$4:$E$1994='Analítico Cp.'!$B85)*('Diário 3º PA'!$C$4:$C$1994&gt;=N$4)*('Diário 3º PA'!$C$4:$C$1994&lt;=EOMONTH(N$4,0))*('Diário 3º PA'!$F$4:$F$1994))
+SUMPRODUCT(('Diário 4º PA'!$E$4:$E$2000='Analítico Cp.'!$B85)*('Diário 4º PA'!$C$4:$C$2000&gt;=N$4)*('Diário 4º PA'!$C$4:$C$2000&lt;=EOMONTH(N$4,0))*('Diário 4º PA'!$F$4:$F$2000))
+SUMPRODUCT(('Comp.'!$D$5:$D$485=$B85)*('Comp.'!$B$5:$B$485&gt;=N$4)*('Comp.'!$B$5:$B$485&lt;=EOMONTH(N$4,0))*('Comp.'!$E$5:$E$485))</f>
        <v>0</v>
      </c>
      <c r="O85" s="315">
        <f t="shared" si="19"/>
        <v>223480</v>
      </c>
      <c r="P85" s="316">
        <f t="shared" si="20"/>
        <v>9.8188882826882873E-3</v>
      </c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1:26" ht="23.25" customHeight="1" x14ac:dyDescent="0.25">
      <c r="A86" s="331" t="s">
        <v>274</v>
      </c>
      <c r="B86" s="246" t="s">
        <v>275</v>
      </c>
      <c r="C86" s="289">
        <f>SUMPRODUCT(('Diário 1º PA'!$E$4:$E$2007='Analítico Cp.'!$B86)*('Diário 1º PA'!$C$4:$C$2007&gt;=C$4)*('Diário 1º PA'!$C$4:$C$2007&lt;=EOMONTH(C$4,0))*('Diário 1º PA'!$F$4:$F$2007))
+SUMPRODUCT(('Diário 2º PA'!$E$4:$E$1978='Analítico Cp.'!$B86)*('Diário 2º PA'!$C$4:$C$1978&gt;=C$4)*('Diário 2º PA'!$C$4:$C$1978&lt;=EOMONTH(C$4,0))*('Diário 2º PA'!$F$4:$F$1978))
+SUMPRODUCT(('Diário 3º PA'!$E$4:$E$1994='Analítico Cp.'!$B86)*('Diário 3º PA'!$C$4:$C$1994&gt;=C$4)*('Diário 3º PA'!$C$4:$C$1994&lt;=EOMONTH(C$4,0))*('Diário 3º PA'!$F$4:$F$1994))
+SUMPRODUCT(('Diário 4º PA'!$E$4:$E$2000='Analítico Cp.'!$B86)*('Diário 4º PA'!$C$4:$C$2000&gt;=C$4)*('Diário 4º PA'!$C$4:$C$2000&lt;=EOMONTH(C$4,0))*('Diário 4º PA'!$F$4:$F$2000))
+SUMPRODUCT(('Comp.'!$D$5:$D$485=$B86)*('Comp.'!$B$5:$B$485&gt;=C$4)*('Comp.'!$B$5:$B$485&lt;=EOMONTH(C$4,0))*('Comp.'!$E$5:$E$485))</f>
        <v>0</v>
      </c>
      <c r="D86" s="289">
        <f>SUMPRODUCT(('Diário 1º PA'!$E$4:$E$2007='Analítico Cp.'!$B86)*('Diário 1º PA'!$C$4:$C$2007&gt;=D$4)*('Diário 1º PA'!$C$4:$C$2007&lt;=EOMONTH(D$4,0))*('Diário 1º PA'!$F$4:$F$2007))
+SUMPRODUCT(('Diário 2º PA'!$E$4:$E$1978='Analítico Cp.'!$B86)*('Diário 2º PA'!$C$4:$C$1978&gt;=D$4)*('Diário 2º PA'!$C$4:$C$1978&lt;=EOMONTH(D$4,0))*('Diário 2º PA'!$F$4:$F$1978))
+SUMPRODUCT(('Diário 3º PA'!$E$4:$E$1994='Analítico Cp.'!$B86)*('Diário 3º PA'!$C$4:$C$1994&gt;=D$4)*('Diário 3º PA'!$C$4:$C$1994&lt;=EOMONTH(D$4,0))*('Diário 3º PA'!$F$4:$F$1994))
+SUMPRODUCT(('Diário 4º PA'!$E$4:$E$2000='Analítico Cp.'!$B86)*('Diário 4º PA'!$C$4:$C$2000&gt;=D$4)*('Diário 4º PA'!$C$4:$C$2000&lt;=EOMONTH(D$4,0))*('Diário 4º PA'!$F$4:$F$2000))
+SUMPRODUCT(('Comp.'!$D$5:$D$485=$B86)*('Comp.'!$B$5:$B$485&gt;=D$4)*('Comp.'!$B$5:$B$485&lt;=EOMONTH(D$4,0))*('Comp.'!$E$5:$E$485))</f>
        <v>0</v>
      </c>
      <c r="E86" s="289">
        <f>SUMPRODUCT(('Diário 1º PA'!$E$4:$E$2007='Analítico Cp.'!$B86)*('Diário 1º PA'!$C$4:$C$2007&gt;=E$4)*('Diário 1º PA'!$C$4:$C$2007&lt;=EOMONTH(E$4,0))*('Diário 1º PA'!$F$4:$F$2007))
+SUMPRODUCT(('Diário 2º PA'!$E$4:$E$1978='Analítico Cp.'!$B86)*('Diário 2º PA'!$C$4:$C$1978&gt;=E$4)*('Diário 2º PA'!$C$4:$C$1978&lt;=EOMONTH(E$4,0))*('Diário 2º PA'!$F$4:$F$1978))
+SUMPRODUCT(('Diário 3º PA'!$E$4:$E$1994='Analítico Cp.'!$B86)*('Diário 3º PA'!$C$4:$C$1994&gt;=E$4)*('Diário 3º PA'!$C$4:$C$1994&lt;=EOMONTH(E$4,0))*('Diário 3º PA'!$F$4:$F$1994))
+SUMPRODUCT(('Diário 4º PA'!$E$4:$E$2000='Analítico Cp.'!$B86)*('Diário 4º PA'!$C$4:$C$2000&gt;=E$4)*('Diário 4º PA'!$C$4:$C$2000&lt;=EOMONTH(E$4,0))*('Diário 4º PA'!$F$4:$F$2000))
+SUMPRODUCT(('Comp.'!$D$5:$D$485=$B86)*('Comp.'!$B$5:$B$485&gt;=E$4)*('Comp.'!$B$5:$B$485&lt;=EOMONTH(E$4,0))*('Comp.'!$E$5:$E$485))</f>
        <v>0</v>
      </c>
      <c r="F86" s="289">
        <f>SUMPRODUCT(('Diário 1º PA'!$E$4:$E$2007='Analítico Cp.'!$B86)*('Diário 1º PA'!$C$4:$C$2007&gt;=F$4)*('Diário 1º PA'!$C$4:$C$2007&lt;=EOMONTH(F$4,0))*('Diário 1º PA'!$F$4:$F$2007))
+SUMPRODUCT(('Diário 2º PA'!$E$4:$E$1978='Analítico Cp.'!$B86)*('Diário 2º PA'!$C$4:$C$1978&gt;=F$4)*('Diário 2º PA'!$C$4:$C$1978&lt;=EOMONTH(F$4,0))*('Diário 2º PA'!$F$4:$F$1978))
+SUMPRODUCT(('Diário 3º PA'!$E$4:$E$1994='Analítico Cp.'!$B86)*('Diário 3º PA'!$C$4:$C$1994&gt;=F$4)*('Diário 3º PA'!$C$4:$C$1994&lt;=EOMONTH(F$4,0))*('Diário 3º PA'!$F$4:$F$1994))
+SUMPRODUCT(('Diário 4º PA'!$E$4:$E$2000='Analítico Cp.'!$B86)*('Diário 4º PA'!$C$4:$C$2000&gt;=F$4)*('Diário 4º PA'!$C$4:$C$2000&lt;=EOMONTH(F$4,0))*('Diário 4º PA'!$F$4:$F$2000))
+SUMPRODUCT(('Comp.'!$D$5:$D$485=$B86)*('Comp.'!$B$5:$B$485&gt;=F$4)*('Comp.'!$B$5:$B$485&lt;=EOMONTH(F$4,0))*('Comp.'!$E$5:$E$485))</f>
        <v>0</v>
      </c>
      <c r="G86" s="289">
        <f>SUMPRODUCT(('Diário 1º PA'!$E$4:$E$2007='Analítico Cp.'!$B86)*('Diário 1º PA'!$C$4:$C$2007&gt;=G$4)*('Diário 1º PA'!$C$4:$C$2007&lt;=EOMONTH(G$4,0))*('Diário 1º PA'!$F$4:$F$2007))
+SUMPRODUCT(('Diário 2º PA'!$E$4:$E$1978='Analítico Cp.'!$B86)*('Diário 2º PA'!$C$4:$C$1978&gt;=G$4)*('Diário 2º PA'!$C$4:$C$1978&lt;=EOMONTH(G$4,0))*('Diário 2º PA'!$F$4:$F$1978))
+SUMPRODUCT(('Diário 3º PA'!$E$4:$E$1994='Analítico Cp.'!$B86)*('Diário 3º PA'!$C$4:$C$1994&gt;=G$4)*('Diário 3º PA'!$C$4:$C$1994&lt;=EOMONTH(G$4,0))*('Diário 3º PA'!$F$4:$F$1994))
+SUMPRODUCT(('Diário 4º PA'!$E$4:$E$2000='Analítico Cp.'!$B86)*('Diário 4º PA'!$C$4:$C$2000&gt;=G$4)*('Diário 4º PA'!$C$4:$C$2000&lt;=EOMONTH(G$4,0))*('Diário 4º PA'!$F$4:$F$2000))
+SUMPRODUCT(('Comp.'!$D$5:$D$485=$B86)*('Comp.'!$B$5:$B$485&gt;=G$4)*('Comp.'!$B$5:$B$485&lt;=EOMONTH(G$4,0))*('Comp.'!$E$5:$E$485))</f>
        <v>0</v>
      </c>
      <c r="H86" s="289">
        <f>SUMPRODUCT(('Diário 1º PA'!$E$4:$E$2007='Analítico Cp.'!$B86)*('Diário 1º PA'!$C$4:$C$2007&gt;=H$4)*('Diário 1º PA'!$C$4:$C$2007&lt;=EOMONTH(H$4,0))*('Diário 1º PA'!$F$4:$F$2007))
+SUMPRODUCT(('Diário 2º PA'!$E$4:$E$1978='Analítico Cp.'!$B86)*('Diário 2º PA'!$C$4:$C$1978&gt;=H$4)*('Diário 2º PA'!$C$4:$C$1978&lt;=EOMONTH(H$4,0))*('Diário 2º PA'!$F$4:$F$1978))
+SUMPRODUCT(('Diário 3º PA'!$E$4:$E$1994='Analítico Cp.'!$B86)*('Diário 3º PA'!$C$4:$C$1994&gt;=H$4)*('Diário 3º PA'!$C$4:$C$1994&lt;=EOMONTH(H$4,0))*('Diário 3º PA'!$F$4:$F$1994))
+SUMPRODUCT(('Diário 4º PA'!$E$4:$E$2000='Analítico Cp.'!$B86)*('Diário 4º PA'!$C$4:$C$2000&gt;=H$4)*('Diário 4º PA'!$C$4:$C$2000&lt;=EOMONTH(H$4,0))*('Diário 4º PA'!$F$4:$F$2000))
+SUMPRODUCT(('Comp.'!$D$5:$D$485=$B86)*('Comp.'!$B$5:$B$485&gt;=H$4)*('Comp.'!$B$5:$B$485&lt;=EOMONTH(H$4,0))*('Comp.'!$E$5:$E$485))</f>
        <v>0</v>
      </c>
      <c r="I86" s="289">
        <f>SUMPRODUCT(('Diário 1º PA'!$E$4:$E$2007='Analítico Cp.'!$B86)*('Diário 1º PA'!$C$4:$C$2007&gt;=I$4)*('Diário 1º PA'!$C$4:$C$2007&lt;=EOMONTH(I$4,0))*('Diário 1º PA'!$F$4:$F$2007))
+SUMPRODUCT(('Diário 2º PA'!$E$4:$E$1978='Analítico Cp.'!$B86)*('Diário 2º PA'!$C$4:$C$1978&gt;=I$4)*('Diário 2º PA'!$C$4:$C$1978&lt;=EOMONTH(I$4,0))*('Diário 2º PA'!$F$4:$F$1978))
+SUMPRODUCT(('Diário 3º PA'!$E$4:$E$1994='Analítico Cp.'!$B86)*('Diário 3º PA'!$C$4:$C$1994&gt;=I$4)*('Diário 3º PA'!$C$4:$C$1994&lt;=EOMONTH(I$4,0))*('Diário 3º PA'!$F$4:$F$1994))
+SUMPRODUCT(('Diário 4º PA'!$E$4:$E$2000='Analítico Cp.'!$B86)*('Diário 4º PA'!$C$4:$C$2000&gt;=I$4)*('Diário 4º PA'!$C$4:$C$2000&lt;=EOMONTH(I$4,0))*('Diário 4º PA'!$F$4:$F$2000))
+SUMPRODUCT(('Comp.'!$D$5:$D$485=$B86)*('Comp.'!$B$5:$B$485&gt;=I$4)*('Comp.'!$B$5:$B$485&lt;=EOMONTH(I$4,0))*('Comp.'!$E$5:$E$485))</f>
        <v>0</v>
      </c>
      <c r="J86" s="289">
        <f>SUMPRODUCT(('Diário 1º PA'!$E$4:$E$2007='Analítico Cp.'!$B86)*('Diário 1º PA'!$C$4:$C$2007&gt;=J$4)*('Diário 1º PA'!$C$4:$C$2007&lt;=EOMONTH(J$4,0))*('Diário 1º PA'!$F$4:$F$2007))
+SUMPRODUCT(('Diário 2º PA'!$E$4:$E$1978='Analítico Cp.'!$B86)*('Diário 2º PA'!$C$4:$C$1978&gt;=J$4)*('Diário 2º PA'!$C$4:$C$1978&lt;=EOMONTH(J$4,0))*('Diário 2º PA'!$F$4:$F$1978))
+SUMPRODUCT(('Diário 3º PA'!$E$4:$E$1994='Analítico Cp.'!$B86)*('Diário 3º PA'!$C$4:$C$1994&gt;=J$4)*('Diário 3º PA'!$C$4:$C$1994&lt;=EOMONTH(J$4,0))*('Diário 3º PA'!$F$4:$F$1994))
+SUMPRODUCT(('Diário 4º PA'!$E$4:$E$2000='Analítico Cp.'!$B86)*('Diário 4º PA'!$C$4:$C$2000&gt;=J$4)*('Diário 4º PA'!$C$4:$C$2000&lt;=EOMONTH(J$4,0))*('Diário 4º PA'!$F$4:$F$2000))
+SUMPRODUCT(('Comp.'!$D$5:$D$485=$B86)*('Comp.'!$B$5:$B$485&gt;=J$4)*('Comp.'!$B$5:$B$485&lt;=EOMONTH(J$4,0))*('Comp.'!$E$5:$E$485))</f>
        <v>0</v>
      </c>
      <c r="K86" s="289">
        <f>SUMPRODUCT(('Diário 1º PA'!$E$4:$E$2007='Analítico Cp.'!$B86)*('Diário 1º PA'!$C$4:$C$2007&gt;=K$4)*('Diário 1º PA'!$C$4:$C$2007&lt;=EOMONTH(K$4,0))*('Diário 1º PA'!$F$4:$F$2007))
+SUMPRODUCT(('Diário 2º PA'!$E$4:$E$1978='Analítico Cp.'!$B86)*('Diário 2º PA'!$C$4:$C$1978&gt;=K$4)*('Diário 2º PA'!$C$4:$C$1978&lt;=EOMONTH(K$4,0))*('Diário 2º PA'!$F$4:$F$1978))
+SUMPRODUCT(('Diário 3º PA'!$E$4:$E$1994='Analítico Cp.'!$B86)*('Diário 3º PA'!$C$4:$C$1994&gt;=K$4)*('Diário 3º PA'!$C$4:$C$1994&lt;=EOMONTH(K$4,0))*('Diário 3º PA'!$F$4:$F$1994))
+SUMPRODUCT(('Diário 4º PA'!$E$4:$E$2000='Analítico Cp.'!$B86)*('Diário 4º PA'!$C$4:$C$2000&gt;=K$4)*('Diário 4º PA'!$C$4:$C$2000&lt;=EOMONTH(K$4,0))*('Diário 4º PA'!$F$4:$F$2000))
+SUMPRODUCT(('Comp.'!$D$5:$D$485=$B86)*('Comp.'!$B$5:$B$485&gt;=K$4)*('Comp.'!$B$5:$B$485&lt;=EOMONTH(K$4,0))*('Comp.'!$E$5:$E$485))</f>
        <v>0</v>
      </c>
      <c r="L86" s="289">
        <f>SUMPRODUCT(('Diário 1º PA'!$E$4:$E$2007='Analítico Cp.'!$B86)*('Diário 1º PA'!$C$4:$C$2007&gt;=L$4)*('Diário 1º PA'!$C$4:$C$2007&lt;=EOMONTH(L$4,0))*('Diário 1º PA'!$F$4:$F$2007))
+SUMPRODUCT(('Diário 2º PA'!$E$4:$E$1978='Analítico Cp.'!$B86)*('Diário 2º PA'!$C$4:$C$1978&gt;=L$4)*('Diário 2º PA'!$C$4:$C$1978&lt;=EOMONTH(L$4,0))*('Diário 2º PA'!$F$4:$F$1978))
+SUMPRODUCT(('Diário 3º PA'!$E$4:$E$1994='Analítico Cp.'!$B86)*('Diário 3º PA'!$C$4:$C$1994&gt;=L$4)*('Diário 3º PA'!$C$4:$C$1994&lt;=EOMONTH(L$4,0))*('Diário 3º PA'!$F$4:$F$1994))
+SUMPRODUCT(('Diário 4º PA'!$E$4:$E$2000='Analítico Cp.'!$B86)*('Diário 4º PA'!$C$4:$C$2000&gt;=L$4)*('Diário 4º PA'!$C$4:$C$2000&lt;=EOMONTH(L$4,0))*('Diário 4º PA'!$F$4:$F$2000))
+SUMPRODUCT(('Comp.'!$D$5:$D$485=$B86)*('Comp.'!$B$5:$B$485&gt;=L$4)*('Comp.'!$B$5:$B$485&lt;=EOMONTH(L$4,0))*('Comp.'!$E$5:$E$485))</f>
        <v>0</v>
      </c>
      <c r="M86" s="289">
        <f>SUMPRODUCT(('Diário 1º PA'!$E$4:$E$2007='Analítico Cp.'!$B86)*('Diário 1º PA'!$C$4:$C$2007&gt;=M$4)*('Diário 1º PA'!$C$4:$C$2007&lt;=EOMONTH(M$4,0))*('Diário 1º PA'!$F$4:$F$2007))
+SUMPRODUCT(('Diário 2º PA'!$E$4:$E$1978='Analítico Cp.'!$B86)*('Diário 2º PA'!$C$4:$C$1978&gt;=M$4)*('Diário 2º PA'!$C$4:$C$1978&lt;=EOMONTH(M$4,0))*('Diário 2º PA'!$F$4:$F$1978))
+SUMPRODUCT(('Diário 3º PA'!$E$4:$E$1994='Analítico Cp.'!$B86)*('Diário 3º PA'!$C$4:$C$1994&gt;=M$4)*('Diário 3º PA'!$C$4:$C$1994&lt;=EOMONTH(M$4,0))*('Diário 3º PA'!$F$4:$F$1994))
+SUMPRODUCT(('Diário 4º PA'!$E$4:$E$2000='Analítico Cp.'!$B86)*('Diário 4º PA'!$C$4:$C$2000&gt;=M$4)*('Diário 4º PA'!$C$4:$C$2000&lt;=EOMONTH(M$4,0))*('Diário 4º PA'!$F$4:$F$2000))
+SUMPRODUCT(('Comp.'!$D$5:$D$485=$B86)*('Comp.'!$B$5:$B$485&gt;=M$4)*('Comp.'!$B$5:$B$485&lt;=EOMONTH(M$4,0))*('Comp.'!$E$5:$E$485))</f>
        <v>0</v>
      </c>
      <c r="N86" s="289">
        <f>SUMPRODUCT(('Diário 1º PA'!$E$4:$E$2007='Analítico Cp.'!$B86)*('Diário 1º PA'!$C$4:$C$2007&gt;=N$4)*('Diário 1º PA'!$C$4:$C$2007&lt;=EOMONTH(N$4,0))*('Diário 1º PA'!$F$4:$F$2007))
+SUMPRODUCT(('Diário 2º PA'!$E$4:$E$1978='Analítico Cp.'!$B86)*('Diário 2º PA'!$C$4:$C$1978&gt;=N$4)*('Diário 2º PA'!$C$4:$C$1978&lt;=EOMONTH(N$4,0))*('Diário 2º PA'!$F$4:$F$1978))
+SUMPRODUCT(('Diário 3º PA'!$E$4:$E$1994='Analítico Cp.'!$B86)*('Diário 3º PA'!$C$4:$C$1994&gt;=N$4)*('Diário 3º PA'!$C$4:$C$1994&lt;=EOMONTH(N$4,0))*('Diário 3º PA'!$F$4:$F$1994))
+SUMPRODUCT(('Diário 4º PA'!$E$4:$E$2000='Analítico Cp.'!$B86)*('Diário 4º PA'!$C$4:$C$2000&gt;=N$4)*('Diário 4º PA'!$C$4:$C$2000&lt;=EOMONTH(N$4,0))*('Diário 4º PA'!$F$4:$F$2000))
+SUMPRODUCT(('Comp.'!$D$5:$D$485=$B86)*('Comp.'!$B$5:$B$485&gt;=N$4)*('Comp.'!$B$5:$B$485&lt;=EOMONTH(N$4,0))*('Comp.'!$E$5:$E$485))</f>
        <v>0</v>
      </c>
      <c r="O86" s="315">
        <f t="shared" si="19"/>
        <v>0</v>
      </c>
      <c r="P86" s="316">
        <f t="shared" si="20"/>
        <v>0</v>
      </c>
      <c r="Q86" s="295"/>
      <c r="R86" s="295"/>
      <c r="S86" s="295"/>
      <c r="T86" s="295"/>
      <c r="U86" s="295"/>
      <c r="V86" s="295"/>
      <c r="W86" s="295"/>
      <c r="X86" s="295"/>
      <c r="Y86" s="295"/>
      <c r="Z86" s="295"/>
    </row>
    <row r="87" spans="1:26" ht="23.25" customHeight="1" x14ac:dyDescent="0.25">
      <c r="A87" s="331" t="s">
        <v>276</v>
      </c>
      <c r="B87" s="246" t="s">
        <v>277</v>
      </c>
      <c r="C87" s="289">
        <f>SUMPRODUCT(('Diário 1º PA'!$E$4:$E$2007='Analítico Cp.'!$B87)*('Diário 1º PA'!$C$4:$C$2007&gt;=C$4)*('Diário 1º PA'!$C$4:$C$2007&lt;=EOMONTH(C$4,0))*('Diário 1º PA'!$F$4:$F$2007))
+SUMPRODUCT(('Diário 2º PA'!$E$4:$E$1978='Analítico Cp.'!$B87)*('Diário 2º PA'!$C$4:$C$1978&gt;=C$4)*('Diário 2º PA'!$C$4:$C$1978&lt;=EOMONTH(C$4,0))*('Diário 2º PA'!$F$4:$F$1978))
+SUMPRODUCT(('Diário 3º PA'!$E$4:$E$1994='Analítico Cp.'!$B87)*('Diário 3º PA'!$C$4:$C$1994&gt;=C$4)*('Diário 3º PA'!$C$4:$C$1994&lt;=EOMONTH(C$4,0))*('Diário 3º PA'!$F$4:$F$1994))
+SUMPRODUCT(('Diário 4º PA'!$E$4:$E$2000='Analítico Cp.'!$B87)*('Diário 4º PA'!$C$4:$C$2000&gt;=C$4)*('Diário 4º PA'!$C$4:$C$2000&lt;=EOMONTH(C$4,0))*('Diário 4º PA'!$F$4:$F$2000))
+SUMPRODUCT(('Comp.'!$D$5:$D$485=$B87)*('Comp.'!$B$5:$B$485&gt;=C$4)*('Comp.'!$B$5:$B$485&lt;=EOMONTH(C$4,0))*('Comp.'!$E$5:$E$485))</f>
        <v>0</v>
      </c>
      <c r="D87" s="289">
        <f>SUMPRODUCT(('Diário 1º PA'!$E$4:$E$2007='Analítico Cp.'!$B87)*('Diário 1º PA'!$C$4:$C$2007&gt;=D$4)*('Diário 1º PA'!$C$4:$C$2007&lt;=EOMONTH(D$4,0))*('Diário 1º PA'!$F$4:$F$2007))
+SUMPRODUCT(('Diário 2º PA'!$E$4:$E$1978='Analítico Cp.'!$B87)*('Diário 2º PA'!$C$4:$C$1978&gt;=D$4)*('Diário 2º PA'!$C$4:$C$1978&lt;=EOMONTH(D$4,0))*('Diário 2º PA'!$F$4:$F$1978))
+SUMPRODUCT(('Diário 3º PA'!$E$4:$E$1994='Analítico Cp.'!$B87)*('Diário 3º PA'!$C$4:$C$1994&gt;=D$4)*('Diário 3º PA'!$C$4:$C$1994&lt;=EOMONTH(D$4,0))*('Diário 3º PA'!$F$4:$F$1994))
+SUMPRODUCT(('Diário 4º PA'!$E$4:$E$2000='Analítico Cp.'!$B87)*('Diário 4º PA'!$C$4:$C$2000&gt;=D$4)*('Diário 4º PA'!$C$4:$C$2000&lt;=EOMONTH(D$4,0))*('Diário 4º PA'!$F$4:$F$2000))
+SUMPRODUCT(('Comp.'!$D$5:$D$485=$B87)*('Comp.'!$B$5:$B$485&gt;=D$4)*('Comp.'!$B$5:$B$485&lt;=EOMONTH(D$4,0))*('Comp.'!$E$5:$E$485))</f>
        <v>0</v>
      </c>
      <c r="E87" s="289">
        <f>SUMPRODUCT(('Diário 1º PA'!$E$4:$E$2007='Analítico Cp.'!$B87)*('Diário 1º PA'!$C$4:$C$2007&gt;=E$4)*('Diário 1º PA'!$C$4:$C$2007&lt;=EOMONTH(E$4,0))*('Diário 1º PA'!$F$4:$F$2007))
+SUMPRODUCT(('Diário 2º PA'!$E$4:$E$1978='Analítico Cp.'!$B87)*('Diário 2º PA'!$C$4:$C$1978&gt;=E$4)*('Diário 2º PA'!$C$4:$C$1978&lt;=EOMONTH(E$4,0))*('Diário 2º PA'!$F$4:$F$1978))
+SUMPRODUCT(('Diário 3º PA'!$E$4:$E$1994='Analítico Cp.'!$B87)*('Diário 3º PA'!$C$4:$C$1994&gt;=E$4)*('Diário 3º PA'!$C$4:$C$1994&lt;=EOMONTH(E$4,0))*('Diário 3º PA'!$F$4:$F$1994))
+SUMPRODUCT(('Diário 4º PA'!$E$4:$E$2000='Analítico Cp.'!$B87)*('Diário 4º PA'!$C$4:$C$2000&gt;=E$4)*('Diário 4º PA'!$C$4:$C$2000&lt;=EOMONTH(E$4,0))*('Diário 4º PA'!$F$4:$F$2000))
+SUMPRODUCT(('Comp.'!$D$5:$D$485=$B87)*('Comp.'!$B$5:$B$485&gt;=E$4)*('Comp.'!$B$5:$B$485&lt;=EOMONTH(E$4,0))*('Comp.'!$E$5:$E$485))</f>
        <v>0</v>
      </c>
      <c r="F87" s="289">
        <f>SUMPRODUCT(('Diário 1º PA'!$E$4:$E$2007='Analítico Cp.'!$B87)*('Diário 1º PA'!$C$4:$C$2007&gt;=F$4)*('Diário 1º PA'!$C$4:$C$2007&lt;=EOMONTH(F$4,0))*('Diário 1º PA'!$F$4:$F$2007))
+SUMPRODUCT(('Diário 2º PA'!$E$4:$E$1978='Analítico Cp.'!$B87)*('Diário 2º PA'!$C$4:$C$1978&gt;=F$4)*('Diário 2º PA'!$C$4:$C$1978&lt;=EOMONTH(F$4,0))*('Diário 2º PA'!$F$4:$F$1978))
+SUMPRODUCT(('Diário 3º PA'!$E$4:$E$1994='Analítico Cp.'!$B87)*('Diário 3º PA'!$C$4:$C$1994&gt;=F$4)*('Diário 3º PA'!$C$4:$C$1994&lt;=EOMONTH(F$4,0))*('Diário 3º PA'!$F$4:$F$1994))
+SUMPRODUCT(('Diário 4º PA'!$E$4:$E$2000='Analítico Cp.'!$B87)*('Diário 4º PA'!$C$4:$C$2000&gt;=F$4)*('Diário 4º PA'!$C$4:$C$2000&lt;=EOMONTH(F$4,0))*('Diário 4º PA'!$F$4:$F$2000))
+SUMPRODUCT(('Comp.'!$D$5:$D$485=$B87)*('Comp.'!$B$5:$B$485&gt;=F$4)*('Comp.'!$B$5:$B$485&lt;=EOMONTH(F$4,0))*('Comp.'!$E$5:$E$485))</f>
        <v>0</v>
      </c>
      <c r="G87" s="289">
        <f>SUMPRODUCT(('Diário 1º PA'!$E$4:$E$2007='Analítico Cp.'!$B87)*('Diário 1º PA'!$C$4:$C$2007&gt;=G$4)*('Diário 1º PA'!$C$4:$C$2007&lt;=EOMONTH(G$4,0))*('Diário 1º PA'!$F$4:$F$2007))
+SUMPRODUCT(('Diário 2º PA'!$E$4:$E$1978='Analítico Cp.'!$B87)*('Diário 2º PA'!$C$4:$C$1978&gt;=G$4)*('Diário 2º PA'!$C$4:$C$1978&lt;=EOMONTH(G$4,0))*('Diário 2º PA'!$F$4:$F$1978))
+SUMPRODUCT(('Diário 3º PA'!$E$4:$E$1994='Analítico Cp.'!$B87)*('Diário 3º PA'!$C$4:$C$1994&gt;=G$4)*('Diário 3º PA'!$C$4:$C$1994&lt;=EOMONTH(G$4,0))*('Diário 3º PA'!$F$4:$F$1994))
+SUMPRODUCT(('Diário 4º PA'!$E$4:$E$2000='Analítico Cp.'!$B87)*('Diário 4º PA'!$C$4:$C$2000&gt;=G$4)*('Diário 4º PA'!$C$4:$C$2000&lt;=EOMONTH(G$4,0))*('Diário 4º PA'!$F$4:$F$2000))
+SUMPRODUCT(('Comp.'!$D$5:$D$485=$B87)*('Comp.'!$B$5:$B$485&gt;=G$4)*('Comp.'!$B$5:$B$485&lt;=EOMONTH(G$4,0))*('Comp.'!$E$5:$E$485))</f>
        <v>0</v>
      </c>
      <c r="H87" s="289">
        <f>SUMPRODUCT(('Diário 1º PA'!$E$4:$E$2007='Analítico Cp.'!$B87)*('Diário 1º PA'!$C$4:$C$2007&gt;=H$4)*('Diário 1º PA'!$C$4:$C$2007&lt;=EOMONTH(H$4,0))*('Diário 1º PA'!$F$4:$F$2007))
+SUMPRODUCT(('Diário 2º PA'!$E$4:$E$1978='Analítico Cp.'!$B87)*('Diário 2º PA'!$C$4:$C$1978&gt;=H$4)*('Diário 2º PA'!$C$4:$C$1978&lt;=EOMONTH(H$4,0))*('Diário 2º PA'!$F$4:$F$1978))
+SUMPRODUCT(('Diário 3º PA'!$E$4:$E$1994='Analítico Cp.'!$B87)*('Diário 3º PA'!$C$4:$C$1994&gt;=H$4)*('Diário 3º PA'!$C$4:$C$1994&lt;=EOMONTH(H$4,0))*('Diário 3º PA'!$F$4:$F$1994))
+SUMPRODUCT(('Diário 4º PA'!$E$4:$E$2000='Analítico Cp.'!$B87)*('Diário 4º PA'!$C$4:$C$2000&gt;=H$4)*('Diário 4º PA'!$C$4:$C$2000&lt;=EOMONTH(H$4,0))*('Diário 4º PA'!$F$4:$F$2000))
+SUMPRODUCT(('Comp.'!$D$5:$D$485=$B87)*('Comp.'!$B$5:$B$485&gt;=H$4)*('Comp.'!$B$5:$B$485&lt;=EOMONTH(H$4,0))*('Comp.'!$E$5:$E$485))</f>
        <v>0</v>
      </c>
      <c r="I87" s="289">
        <f>SUMPRODUCT(('Diário 1º PA'!$E$4:$E$2007='Analítico Cp.'!$B87)*('Diário 1º PA'!$C$4:$C$2007&gt;=I$4)*('Diário 1º PA'!$C$4:$C$2007&lt;=EOMONTH(I$4,0))*('Diário 1º PA'!$F$4:$F$2007))
+SUMPRODUCT(('Diário 2º PA'!$E$4:$E$1978='Analítico Cp.'!$B87)*('Diário 2º PA'!$C$4:$C$1978&gt;=I$4)*('Diário 2º PA'!$C$4:$C$1978&lt;=EOMONTH(I$4,0))*('Diário 2º PA'!$F$4:$F$1978))
+SUMPRODUCT(('Diário 3º PA'!$E$4:$E$1994='Analítico Cp.'!$B87)*('Diário 3º PA'!$C$4:$C$1994&gt;=I$4)*('Diário 3º PA'!$C$4:$C$1994&lt;=EOMONTH(I$4,0))*('Diário 3º PA'!$F$4:$F$1994))
+SUMPRODUCT(('Diário 4º PA'!$E$4:$E$2000='Analítico Cp.'!$B87)*('Diário 4º PA'!$C$4:$C$2000&gt;=I$4)*('Diário 4º PA'!$C$4:$C$2000&lt;=EOMONTH(I$4,0))*('Diário 4º PA'!$F$4:$F$2000))
+SUMPRODUCT(('Comp.'!$D$5:$D$485=$B87)*('Comp.'!$B$5:$B$485&gt;=I$4)*('Comp.'!$B$5:$B$485&lt;=EOMONTH(I$4,0))*('Comp.'!$E$5:$E$485))</f>
        <v>0</v>
      </c>
      <c r="J87" s="289">
        <f>SUMPRODUCT(('Diário 1º PA'!$E$4:$E$2007='Analítico Cp.'!$B87)*('Diário 1º PA'!$C$4:$C$2007&gt;=J$4)*('Diário 1º PA'!$C$4:$C$2007&lt;=EOMONTH(J$4,0))*('Diário 1º PA'!$F$4:$F$2007))
+SUMPRODUCT(('Diário 2º PA'!$E$4:$E$1978='Analítico Cp.'!$B87)*('Diário 2º PA'!$C$4:$C$1978&gt;=J$4)*('Diário 2º PA'!$C$4:$C$1978&lt;=EOMONTH(J$4,0))*('Diário 2º PA'!$F$4:$F$1978))
+SUMPRODUCT(('Diário 3º PA'!$E$4:$E$1994='Analítico Cp.'!$B87)*('Diário 3º PA'!$C$4:$C$1994&gt;=J$4)*('Diário 3º PA'!$C$4:$C$1994&lt;=EOMONTH(J$4,0))*('Diário 3º PA'!$F$4:$F$1994))
+SUMPRODUCT(('Diário 4º PA'!$E$4:$E$2000='Analítico Cp.'!$B87)*('Diário 4º PA'!$C$4:$C$2000&gt;=J$4)*('Diário 4º PA'!$C$4:$C$2000&lt;=EOMONTH(J$4,0))*('Diário 4º PA'!$F$4:$F$2000))
+SUMPRODUCT(('Comp.'!$D$5:$D$485=$B87)*('Comp.'!$B$5:$B$485&gt;=J$4)*('Comp.'!$B$5:$B$485&lt;=EOMONTH(J$4,0))*('Comp.'!$E$5:$E$485))</f>
        <v>0</v>
      </c>
      <c r="K87" s="289">
        <f>SUMPRODUCT(('Diário 1º PA'!$E$4:$E$2007='Analítico Cp.'!$B87)*('Diário 1º PA'!$C$4:$C$2007&gt;=K$4)*('Diário 1º PA'!$C$4:$C$2007&lt;=EOMONTH(K$4,0))*('Diário 1º PA'!$F$4:$F$2007))
+SUMPRODUCT(('Diário 2º PA'!$E$4:$E$1978='Analítico Cp.'!$B87)*('Diário 2º PA'!$C$4:$C$1978&gt;=K$4)*('Diário 2º PA'!$C$4:$C$1978&lt;=EOMONTH(K$4,0))*('Diário 2º PA'!$F$4:$F$1978))
+SUMPRODUCT(('Diário 3º PA'!$E$4:$E$1994='Analítico Cp.'!$B87)*('Diário 3º PA'!$C$4:$C$1994&gt;=K$4)*('Diário 3º PA'!$C$4:$C$1994&lt;=EOMONTH(K$4,0))*('Diário 3º PA'!$F$4:$F$1994))
+SUMPRODUCT(('Diário 4º PA'!$E$4:$E$2000='Analítico Cp.'!$B87)*('Diário 4º PA'!$C$4:$C$2000&gt;=K$4)*('Diário 4º PA'!$C$4:$C$2000&lt;=EOMONTH(K$4,0))*('Diário 4º PA'!$F$4:$F$2000))
+SUMPRODUCT(('Comp.'!$D$5:$D$485=$B87)*('Comp.'!$B$5:$B$485&gt;=K$4)*('Comp.'!$B$5:$B$485&lt;=EOMONTH(K$4,0))*('Comp.'!$E$5:$E$485))</f>
        <v>0</v>
      </c>
      <c r="L87" s="289">
        <f>SUMPRODUCT(('Diário 1º PA'!$E$4:$E$2007='Analítico Cp.'!$B87)*('Diário 1º PA'!$C$4:$C$2007&gt;=L$4)*('Diário 1º PA'!$C$4:$C$2007&lt;=EOMONTH(L$4,0))*('Diário 1º PA'!$F$4:$F$2007))
+SUMPRODUCT(('Diário 2º PA'!$E$4:$E$1978='Analítico Cp.'!$B87)*('Diário 2º PA'!$C$4:$C$1978&gt;=L$4)*('Diário 2º PA'!$C$4:$C$1978&lt;=EOMONTH(L$4,0))*('Diário 2º PA'!$F$4:$F$1978))
+SUMPRODUCT(('Diário 3º PA'!$E$4:$E$1994='Analítico Cp.'!$B87)*('Diário 3º PA'!$C$4:$C$1994&gt;=L$4)*('Diário 3º PA'!$C$4:$C$1994&lt;=EOMONTH(L$4,0))*('Diário 3º PA'!$F$4:$F$1994))
+SUMPRODUCT(('Diário 4º PA'!$E$4:$E$2000='Analítico Cp.'!$B87)*('Diário 4º PA'!$C$4:$C$2000&gt;=L$4)*('Diário 4º PA'!$C$4:$C$2000&lt;=EOMONTH(L$4,0))*('Diário 4º PA'!$F$4:$F$2000))
+SUMPRODUCT(('Comp.'!$D$5:$D$485=$B87)*('Comp.'!$B$5:$B$485&gt;=L$4)*('Comp.'!$B$5:$B$485&lt;=EOMONTH(L$4,0))*('Comp.'!$E$5:$E$485))</f>
        <v>0</v>
      </c>
      <c r="M87" s="289">
        <f>SUMPRODUCT(('Diário 1º PA'!$E$4:$E$2007='Analítico Cp.'!$B87)*('Diário 1º PA'!$C$4:$C$2007&gt;=M$4)*('Diário 1º PA'!$C$4:$C$2007&lt;=EOMONTH(M$4,0))*('Diário 1º PA'!$F$4:$F$2007))
+SUMPRODUCT(('Diário 2º PA'!$E$4:$E$1978='Analítico Cp.'!$B87)*('Diário 2º PA'!$C$4:$C$1978&gt;=M$4)*('Diário 2º PA'!$C$4:$C$1978&lt;=EOMONTH(M$4,0))*('Diário 2º PA'!$F$4:$F$1978))
+SUMPRODUCT(('Diário 3º PA'!$E$4:$E$1994='Analítico Cp.'!$B87)*('Diário 3º PA'!$C$4:$C$1994&gt;=M$4)*('Diário 3º PA'!$C$4:$C$1994&lt;=EOMONTH(M$4,0))*('Diário 3º PA'!$F$4:$F$1994))
+SUMPRODUCT(('Diário 4º PA'!$E$4:$E$2000='Analítico Cp.'!$B87)*('Diário 4º PA'!$C$4:$C$2000&gt;=M$4)*('Diário 4º PA'!$C$4:$C$2000&lt;=EOMONTH(M$4,0))*('Diário 4º PA'!$F$4:$F$2000))
+SUMPRODUCT(('Comp.'!$D$5:$D$485=$B87)*('Comp.'!$B$5:$B$485&gt;=M$4)*('Comp.'!$B$5:$B$485&lt;=EOMONTH(M$4,0))*('Comp.'!$E$5:$E$485))</f>
        <v>0</v>
      </c>
      <c r="N87" s="289">
        <f>SUMPRODUCT(('Diário 1º PA'!$E$4:$E$2007='Analítico Cp.'!$B87)*('Diário 1º PA'!$C$4:$C$2007&gt;=N$4)*('Diário 1º PA'!$C$4:$C$2007&lt;=EOMONTH(N$4,0))*('Diário 1º PA'!$F$4:$F$2007))
+SUMPRODUCT(('Diário 2º PA'!$E$4:$E$1978='Analítico Cp.'!$B87)*('Diário 2º PA'!$C$4:$C$1978&gt;=N$4)*('Diário 2º PA'!$C$4:$C$1978&lt;=EOMONTH(N$4,0))*('Diário 2º PA'!$F$4:$F$1978))
+SUMPRODUCT(('Diário 3º PA'!$E$4:$E$1994='Analítico Cp.'!$B87)*('Diário 3º PA'!$C$4:$C$1994&gt;=N$4)*('Diário 3º PA'!$C$4:$C$1994&lt;=EOMONTH(N$4,0))*('Diário 3º PA'!$F$4:$F$1994))
+SUMPRODUCT(('Diário 4º PA'!$E$4:$E$2000='Analítico Cp.'!$B87)*('Diário 4º PA'!$C$4:$C$2000&gt;=N$4)*('Diário 4º PA'!$C$4:$C$2000&lt;=EOMONTH(N$4,0))*('Diário 4º PA'!$F$4:$F$2000))
+SUMPRODUCT(('Comp.'!$D$5:$D$485=$B87)*('Comp.'!$B$5:$B$485&gt;=N$4)*('Comp.'!$B$5:$B$485&lt;=EOMONTH(N$4,0))*('Comp.'!$E$5:$E$485))</f>
        <v>0</v>
      </c>
      <c r="O87" s="315">
        <f t="shared" si="19"/>
        <v>0</v>
      </c>
      <c r="P87" s="316">
        <f t="shared" si="20"/>
        <v>0</v>
      </c>
      <c r="Q87" s="295"/>
      <c r="R87" s="295"/>
      <c r="S87" s="295"/>
      <c r="T87" s="295"/>
      <c r="U87" s="295"/>
      <c r="V87" s="295"/>
      <c r="W87" s="295"/>
      <c r="X87" s="295"/>
      <c r="Y87" s="295"/>
      <c r="Z87" s="295"/>
    </row>
    <row r="88" spans="1:26" ht="23.25" customHeight="1" x14ac:dyDescent="0.25">
      <c r="A88" s="331" t="s">
        <v>278</v>
      </c>
      <c r="B88" s="246" t="s">
        <v>279</v>
      </c>
      <c r="C88" s="289">
        <f>SUMPRODUCT(('Diário 1º PA'!$E$4:$E$2007='Analítico Cp.'!$B88)*('Diário 1º PA'!$C$4:$C$2007&gt;=C$4)*('Diário 1º PA'!$C$4:$C$2007&lt;=EOMONTH(C$4,0))*('Diário 1º PA'!$F$4:$F$2007))
+SUMPRODUCT(('Diário 2º PA'!$E$4:$E$1978='Analítico Cp.'!$B88)*('Diário 2º PA'!$C$4:$C$1978&gt;=C$4)*('Diário 2º PA'!$C$4:$C$1978&lt;=EOMONTH(C$4,0))*('Diário 2º PA'!$F$4:$F$1978))
+SUMPRODUCT(('Diário 3º PA'!$E$4:$E$1994='Analítico Cp.'!$B88)*('Diário 3º PA'!$C$4:$C$1994&gt;=C$4)*('Diário 3º PA'!$C$4:$C$1994&lt;=EOMONTH(C$4,0))*('Diário 3º PA'!$F$4:$F$1994))
+SUMPRODUCT(('Diário 4º PA'!$E$4:$E$2000='Analítico Cp.'!$B88)*('Diário 4º PA'!$C$4:$C$2000&gt;=C$4)*('Diário 4º PA'!$C$4:$C$2000&lt;=EOMONTH(C$4,0))*('Diário 4º PA'!$F$4:$F$2000))
+SUMPRODUCT(('Comp.'!$D$5:$D$485=$B88)*('Comp.'!$B$5:$B$485&gt;=C$4)*('Comp.'!$B$5:$B$485&lt;=EOMONTH(C$4,0))*('Comp.'!$E$5:$E$485))</f>
        <v>2239.54</v>
      </c>
      <c r="D88" s="289">
        <f>SUMPRODUCT(('Diário 1º PA'!$E$4:$E$2007='Analítico Cp.'!$B88)*('Diário 1º PA'!$C$4:$C$2007&gt;=D$4)*('Diário 1º PA'!$C$4:$C$2007&lt;=EOMONTH(D$4,0))*('Diário 1º PA'!$F$4:$F$2007))
+SUMPRODUCT(('Diário 2º PA'!$E$4:$E$1978='Analítico Cp.'!$B88)*('Diário 2º PA'!$C$4:$C$1978&gt;=D$4)*('Diário 2º PA'!$C$4:$C$1978&lt;=EOMONTH(D$4,0))*('Diário 2º PA'!$F$4:$F$1978))
+SUMPRODUCT(('Diário 3º PA'!$E$4:$E$1994='Analítico Cp.'!$B88)*('Diário 3º PA'!$C$4:$C$1994&gt;=D$4)*('Diário 3º PA'!$C$4:$C$1994&lt;=EOMONTH(D$4,0))*('Diário 3º PA'!$F$4:$F$1994))
+SUMPRODUCT(('Diário 4º PA'!$E$4:$E$2000='Analítico Cp.'!$B88)*('Diário 4º PA'!$C$4:$C$2000&gt;=D$4)*('Diário 4º PA'!$C$4:$C$2000&lt;=EOMONTH(D$4,0))*('Diário 4º PA'!$F$4:$F$2000))
+SUMPRODUCT(('Comp.'!$D$5:$D$485=$B88)*('Comp.'!$B$5:$B$485&gt;=D$4)*('Comp.'!$B$5:$B$485&lt;=EOMONTH(D$4,0))*('Comp.'!$E$5:$E$485))</f>
        <v>2016.7500000000002</v>
      </c>
      <c r="E88" s="289">
        <f>SUMPRODUCT(('Diário 1º PA'!$E$4:$E$2007='Analítico Cp.'!$B88)*('Diário 1º PA'!$C$4:$C$2007&gt;=E$4)*('Diário 1º PA'!$C$4:$C$2007&lt;=EOMONTH(E$4,0))*('Diário 1º PA'!$F$4:$F$2007))
+SUMPRODUCT(('Diário 2º PA'!$E$4:$E$1978='Analítico Cp.'!$B88)*('Diário 2º PA'!$C$4:$C$1978&gt;=E$4)*('Diário 2º PA'!$C$4:$C$1978&lt;=EOMONTH(E$4,0))*('Diário 2º PA'!$F$4:$F$1978))
+SUMPRODUCT(('Diário 3º PA'!$E$4:$E$1994='Analítico Cp.'!$B88)*('Diário 3º PA'!$C$4:$C$1994&gt;=E$4)*('Diário 3º PA'!$C$4:$C$1994&lt;=EOMONTH(E$4,0))*('Diário 3º PA'!$F$4:$F$1994))
+SUMPRODUCT(('Diário 4º PA'!$E$4:$E$2000='Analítico Cp.'!$B88)*('Diário 4º PA'!$C$4:$C$2000&gt;=E$4)*('Diário 4º PA'!$C$4:$C$2000&lt;=EOMONTH(E$4,0))*('Diário 4º PA'!$F$4:$F$2000))
+SUMPRODUCT(('Comp.'!$D$5:$D$485=$B88)*('Comp.'!$B$5:$B$485&gt;=E$4)*('Comp.'!$B$5:$B$485&lt;=EOMONTH(E$4,0))*('Comp.'!$E$5:$E$485))</f>
        <v>2175.7800000000002</v>
      </c>
      <c r="F88" s="289">
        <f>SUMPRODUCT(('Diário 1º PA'!$E$4:$E$2007='Analítico Cp.'!$B88)*('Diário 1º PA'!$C$4:$C$2007&gt;=F$4)*('Diário 1º PA'!$C$4:$C$2007&lt;=EOMONTH(F$4,0))*('Diário 1º PA'!$F$4:$F$2007))
+SUMPRODUCT(('Diário 2º PA'!$E$4:$E$1978='Analítico Cp.'!$B88)*('Diário 2º PA'!$C$4:$C$1978&gt;=F$4)*('Diário 2º PA'!$C$4:$C$1978&lt;=EOMONTH(F$4,0))*('Diário 2º PA'!$F$4:$F$1978))
+SUMPRODUCT(('Diário 3º PA'!$E$4:$E$1994='Analítico Cp.'!$B88)*('Diário 3º PA'!$C$4:$C$1994&gt;=F$4)*('Diário 3º PA'!$C$4:$C$1994&lt;=EOMONTH(F$4,0))*('Diário 3º PA'!$F$4:$F$1994))
+SUMPRODUCT(('Diário 4º PA'!$E$4:$E$2000='Analítico Cp.'!$B88)*('Diário 4º PA'!$C$4:$C$2000&gt;=F$4)*('Diário 4º PA'!$C$4:$C$2000&lt;=EOMONTH(F$4,0))*('Diário 4º PA'!$F$4:$F$2000))
+SUMPRODUCT(('Comp.'!$D$5:$D$485=$B88)*('Comp.'!$B$5:$B$485&gt;=F$4)*('Comp.'!$B$5:$B$485&lt;=EOMONTH(F$4,0))*('Comp.'!$E$5:$E$485))</f>
        <v>1890.13</v>
      </c>
      <c r="G88" s="289">
        <f>SUMPRODUCT(('Diário 1º PA'!$E$4:$E$2007='Analítico Cp.'!$B88)*('Diário 1º PA'!$C$4:$C$2007&gt;=G$4)*('Diário 1º PA'!$C$4:$C$2007&lt;=EOMONTH(G$4,0))*('Diário 1º PA'!$F$4:$F$2007))
+SUMPRODUCT(('Diário 2º PA'!$E$4:$E$1978='Analítico Cp.'!$B88)*('Diário 2º PA'!$C$4:$C$1978&gt;=G$4)*('Diário 2º PA'!$C$4:$C$1978&lt;=EOMONTH(G$4,0))*('Diário 2º PA'!$F$4:$F$1978))
+SUMPRODUCT(('Diário 3º PA'!$E$4:$E$1994='Analítico Cp.'!$B88)*('Diário 3º PA'!$C$4:$C$1994&gt;=G$4)*('Diário 3º PA'!$C$4:$C$1994&lt;=EOMONTH(G$4,0))*('Diário 3º PA'!$F$4:$F$1994))
+SUMPRODUCT(('Diário 4º PA'!$E$4:$E$2000='Analítico Cp.'!$B88)*('Diário 4º PA'!$C$4:$C$2000&gt;=G$4)*('Diário 4º PA'!$C$4:$C$2000&lt;=EOMONTH(G$4,0))*('Diário 4º PA'!$F$4:$F$2000))
+SUMPRODUCT(('Comp.'!$D$5:$D$485=$B88)*('Comp.'!$B$5:$B$485&gt;=G$4)*('Comp.'!$B$5:$B$485&lt;=EOMONTH(G$4,0))*('Comp.'!$E$5:$E$485))</f>
        <v>1691.1999999999998</v>
      </c>
      <c r="H88" s="289">
        <f>SUMPRODUCT(('Diário 1º PA'!$E$4:$E$2007='Analítico Cp.'!$B88)*('Diário 1º PA'!$C$4:$C$2007&gt;=H$4)*('Diário 1º PA'!$C$4:$C$2007&lt;=EOMONTH(H$4,0))*('Diário 1º PA'!$F$4:$F$2007))
+SUMPRODUCT(('Diário 2º PA'!$E$4:$E$1978='Analítico Cp.'!$B88)*('Diário 2º PA'!$C$4:$C$1978&gt;=H$4)*('Diário 2º PA'!$C$4:$C$1978&lt;=EOMONTH(H$4,0))*('Diário 2º PA'!$F$4:$F$1978))
+SUMPRODUCT(('Diário 3º PA'!$E$4:$E$1994='Analítico Cp.'!$B88)*('Diário 3º PA'!$C$4:$C$1994&gt;=H$4)*('Diário 3º PA'!$C$4:$C$1994&lt;=EOMONTH(H$4,0))*('Diário 3º PA'!$F$4:$F$1994))
+SUMPRODUCT(('Diário 4º PA'!$E$4:$E$2000='Analítico Cp.'!$B88)*('Diário 4º PA'!$C$4:$C$2000&gt;=H$4)*('Diário 4º PA'!$C$4:$C$2000&lt;=EOMONTH(H$4,0))*('Diário 4º PA'!$F$4:$F$2000))
+SUMPRODUCT(('Comp.'!$D$5:$D$485=$B88)*('Comp.'!$B$5:$B$485&gt;=H$4)*('Comp.'!$B$5:$B$485&lt;=EOMONTH(H$4,0))*('Comp.'!$E$5:$E$485))</f>
        <v>2184.6699999999996</v>
      </c>
      <c r="I88" s="289">
        <f>SUMPRODUCT(('Diário 1º PA'!$E$4:$E$2007='Analítico Cp.'!$B88)*('Diário 1º PA'!$C$4:$C$2007&gt;=I$4)*('Diário 1º PA'!$C$4:$C$2007&lt;=EOMONTH(I$4,0))*('Diário 1º PA'!$F$4:$F$2007))
+SUMPRODUCT(('Diário 2º PA'!$E$4:$E$1978='Analítico Cp.'!$B88)*('Diário 2º PA'!$C$4:$C$1978&gt;=I$4)*('Diário 2º PA'!$C$4:$C$1978&lt;=EOMONTH(I$4,0))*('Diário 2º PA'!$F$4:$F$1978))
+SUMPRODUCT(('Diário 3º PA'!$E$4:$E$1994='Analítico Cp.'!$B88)*('Diário 3º PA'!$C$4:$C$1994&gt;=I$4)*('Diário 3º PA'!$C$4:$C$1994&lt;=EOMONTH(I$4,0))*('Diário 3º PA'!$F$4:$F$1994))
+SUMPRODUCT(('Diário 4º PA'!$E$4:$E$2000='Analítico Cp.'!$B88)*('Diário 4º PA'!$C$4:$C$2000&gt;=I$4)*('Diário 4º PA'!$C$4:$C$2000&lt;=EOMONTH(I$4,0))*('Diário 4º PA'!$F$4:$F$2000))
+SUMPRODUCT(('Comp.'!$D$5:$D$485=$B88)*('Comp.'!$B$5:$B$485&gt;=I$4)*('Comp.'!$B$5:$B$485&lt;=EOMONTH(I$4,0))*('Comp.'!$E$5:$E$485))</f>
        <v>42.3</v>
      </c>
      <c r="J88" s="289">
        <f>SUMPRODUCT(('Diário 1º PA'!$E$4:$E$2007='Analítico Cp.'!$B88)*('Diário 1º PA'!$C$4:$C$2007&gt;=J$4)*('Diário 1º PA'!$C$4:$C$2007&lt;=EOMONTH(J$4,0))*('Diário 1º PA'!$F$4:$F$2007))
+SUMPRODUCT(('Diário 2º PA'!$E$4:$E$1978='Analítico Cp.'!$B88)*('Diário 2º PA'!$C$4:$C$1978&gt;=J$4)*('Diário 2º PA'!$C$4:$C$1978&lt;=EOMONTH(J$4,0))*('Diário 2º PA'!$F$4:$F$1978))
+SUMPRODUCT(('Diário 3º PA'!$E$4:$E$1994='Analítico Cp.'!$B88)*('Diário 3º PA'!$C$4:$C$1994&gt;=J$4)*('Diário 3º PA'!$C$4:$C$1994&lt;=EOMONTH(J$4,0))*('Diário 3º PA'!$F$4:$F$1994))
+SUMPRODUCT(('Diário 4º PA'!$E$4:$E$2000='Analítico Cp.'!$B88)*('Diário 4º PA'!$C$4:$C$2000&gt;=J$4)*('Diário 4º PA'!$C$4:$C$2000&lt;=EOMONTH(J$4,0))*('Diário 4º PA'!$F$4:$F$2000))
+SUMPRODUCT(('Comp.'!$D$5:$D$485=$B88)*('Comp.'!$B$5:$B$485&gt;=J$4)*('Comp.'!$B$5:$B$485&lt;=EOMONTH(J$4,0))*('Comp.'!$E$5:$E$485))</f>
        <v>0</v>
      </c>
      <c r="K88" s="289">
        <f>SUMPRODUCT(('Diário 1º PA'!$E$4:$E$2007='Analítico Cp.'!$B88)*('Diário 1º PA'!$C$4:$C$2007&gt;=K$4)*('Diário 1º PA'!$C$4:$C$2007&lt;=EOMONTH(K$4,0))*('Diário 1º PA'!$F$4:$F$2007))
+SUMPRODUCT(('Diário 2º PA'!$E$4:$E$1978='Analítico Cp.'!$B88)*('Diário 2º PA'!$C$4:$C$1978&gt;=K$4)*('Diário 2º PA'!$C$4:$C$1978&lt;=EOMONTH(K$4,0))*('Diário 2º PA'!$F$4:$F$1978))
+SUMPRODUCT(('Diário 3º PA'!$E$4:$E$1994='Analítico Cp.'!$B88)*('Diário 3º PA'!$C$4:$C$1994&gt;=K$4)*('Diário 3º PA'!$C$4:$C$1994&lt;=EOMONTH(K$4,0))*('Diário 3º PA'!$F$4:$F$1994))
+SUMPRODUCT(('Diário 4º PA'!$E$4:$E$2000='Analítico Cp.'!$B88)*('Diário 4º PA'!$C$4:$C$2000&gt;=K$4)*('Diário 4º PA'!$C$4:$C$2000&lt;=EOMONTH(K$4,0))*('Diário 4º PA'!$F$4:$F$2000))
+SUMPRODUCT(('Comp.'!$D$5:$D$485=$B88)*('Comp.'!$B$5:$B$485&gt;=K$4)*('Comp.'!$B$5:$B$485&lt;=EOMONTH(K$4,0))*('Comp.'!$E$5:$E$485))</f>
        <v>0</v>
      </c>
      <c r="L88" s="289">
        <f>SUMPRODUCT(('Diário 1º PA'!$E$4:$E$2007='Analítico Cp.'!$B88)*('Diário 1º PA'!$C$4:$C$2007&gt;=L$4)*('Diário 1º PA'!$C$4:$C$2007&lt;=EOMONTH(L$4,0))*('Diário 1º PA'!$F$4:$F$2007))
+SUMPRODUCT(('Diário 2º PA'!$E$4:$E$1978='Analítico Cp.'!$B88)*('Diário 2º PA'!$C$4:$C$1978&gt;=L$4)*('Diário 2º PA'!$C$4:$C$1978&lt;=EOMONTH(L$4,0))*('Diário 2º PA'!$F$4:$F$1978))
+SUMPRODUCT(('Diário 3º PA'!$E$4:$E$1994='Analítico Cp.'!$B88)*('Diário 3º PA'!$C$4:$C$1994&gt;=L$4)*('Diário 3º PA'!$C$4:$C$1994&lt;=EOMONTH(L$4,0))*('Diário 3º PA'!$F$4:$F$1994))
+SUMPRODUCT(('Diário 4º PA'!$E$4:$E$2000='Analítico Cp.'!$B88)*('Diário 4º PA'!$C$4:$C$2000&gt;=L$4)*('Diário 4º PA'!$C$4:$C$2000&lt;=EOMONTH(L$4,0))*('Diário 4º PA'!$F$4:$F$2000))
+SUMPRODUCT(('Comp.'!$D$5:$D$485=$B88)*('Comp.'!$B$5:$B$485&gt;=L$4)*('Comp.'!$B$5:$B$485&lt;=EOMONTH(L$4,0))*('Comp.'!$E$5:$E$485))</f>
        <v>0</v>
      </c>
      <c r="M88" s="289">
        <f>SUMPRODUCT(('Diário 1º PA'!$E$4:$E$2007='Analítico Cp.'!$B88)*('Diário 1º PA'!$C$4:$C$2007&gt;=M$4)*('Diário 1º PA'!$C$4:$C$2007&lt;=EOMONTH(M$4,0))*('Diário 1º PA'!$F$4:$F$2007))
+SUMPRODUCT(('Diário 2º PA'!$E$4:$E$1978='Analítico Cp.'!$B88)*('Diário 2º PA'!$C$4:$C$1978&gt;=M$4)*('Diário 2º PA'!$C$4:$C$1978&lt;=EOMONTH(M$4,0))*('Diário 2º PA'!$F$4:$F$1978))
+SUMPRODUCT(('Diário 3º PA'!$E$4:$E$1994='Analítico Cp.'!$B88)*('Diário 3º PA'!$C$4:$C$1994&gt;=M$4)*('Diário 3º PA'!$C$4:$C$1994&lt;=EOMONTH(M$4,0))*('Diário 3º PA'!$F$4:$F$1994))
+SUMPRODUCT(('Diário 4º PA'!$E$4:$E$2000='Analítico Cp.'!$B88)*('Diário 4º PA'!$C$4:$C$2000&gt;=M$4)*('Diário 4º PA'!$C$4:$C$2000&lt;=EOMONTH(M$4,0))*('Diário 4º PA'!$F$4:$F$2000))
+SUMPRODUCT(('Comp.'!$D$5:$D$485=$B88)*('Comp.'!$B$5:$B$485&gt;=M$4)*('Comp.'!$B$5:$B$485&lt;=EOMONTH(M$4,0))*('Comp.'!$E$5:$E$485))</f>
        <v>0</v>
      </c>
      <c r="N88" s="289">
        <f>SUMPRODUCT(('Diário 1º PA'!$E$4:$E$2007='Analítico Cp.'!$B88)*('Diário 1º PA'!$C$4:$C$2007&gt;=N$4)*('Diário 1º PA'!$C$4:$C$2007&lt;=EOMONTH(N$4,0))*('Diário 1º PA'!$F$4:$F$2007))
+SUMPRODUCT(('Diário 2º PA'!$E$4:$E$1978='Analítico Cp.'!$B88)*('Diário 2º PA'!$C$4:$C$1978&gt;=N$4)*('Diário 2º PA'!$C$4:$C$1978&lt;=EOMONTH(N$4,0))*('Diário 2º PA'!$F$4:$F$1978))
+SUMPRODUCT(('Diário 3º PA'!$E$4:$E$1994='Analítico Cp.'!$B88)*('Diário 3º PA'!$C$4:$C$1994&gt;=N$4)*('Diário 3º PA'!$C$4:$C$1994&lt;=EOMONTH(N$4,0))*('Diário 3º PA'!$F$4:$F$1994))
+SUMPRODUCT(('Diário 4º PA'!$E$4:$E$2000='Analítico Cp.'!$B88)*('Diário 4º PA'!$C$4:$C$2000&gt;=N$4)*('Diário 4º PA'!$C$4:$C$2000&lt;=EOMONTH(N$4,0))*('Diário 4º PA'!$F$4:$F$2000))
+SUMPRODUCT(('Comp.'!$D$5:$D$485=$B88)*('Comp.'!$B$5:$B$485&gt;=N$4)*('Comp.'!$B$5:$B$485&lt;=EOMONTH(N$4,0))*('Comp.'!$E$5:$E$485))</f>
        <v>0</v>
      </c>
      <c r="O88" s="315">
        <f t="shared" si="19"/>
        <v>12240.37</v>
      </c>
      <c r="P88" s="316">
        <f t="shared" si="20"/>
        <v>5.3779678525491881E-4</v>
      </c>
      <c r="Q88" s="295"/>
      <c r="R88" s="295"/>
      <c r="S88" s="295"/>
      <c r="T88" s="295"/>
      <c r="U88" s="295"/>
      <c r="V88" s="295"/>
      <c r="W88" s="295"/>
      <c r="X88" s="295"/>
      <c r="Y88" s="295"/>
      <c r="Z88" s="295"/>
    </row>
    <row r="89" spans="1:26" ht="23.25" customHeight="1" x14ac:dyDescent="0.25">
      <c r="A89" s="331" t="s">
        <v>280</v>
      </c>
      <c r="B89" s="246" t="s">
        <v>281</v>
      </c>
      <c r="C89" s="289">
        <f>SUMPRODUCT(('Diário 1º PA'!$E$4:$E$2007='Analítico Cp.'!$B89)*('Diário 1º PA'!$C$4:$C$2007&gt;=C$4)*('Diário 1º PA'!$C$4:$C$2007&lt;=EOMONTH(C$4,0))*('Diário 1º PA'!$F$4:$F$2007))
+SUMPRODUCT(('Diário 2º PA'!$E$4:$E$1978='Analítico Cp.'!$B89)*('Diário 2º PA'!$C$4:$C$1978&gt;=C$4)*('Diário 2º PA'!$C$4:$C$1978&lt;=EOMONTH(C$4,0))*('Diário 2º PA'!$F$4:$F$1978))
+SUMPRODUCT(('Diário 3º PA'!$E$4:$E$1994='Analítico Cp.'!$B89)*('Diário 3º PA'!$C$4:$C$1994&gt;=C$4)*('Diário 3º PA'!$C$4:$C$1994&lt;=EOMONTH(C$4,0))*('Diário 3º PA'!$F$4:$F$1994))
+SUMPRODUCT(('Diário 4º PA'!$E$4:$E$2000='Analítico Cp.'!$B89)*('Diário 4º PA'!$C$4:$C$2000&gt;=C$4)*('Diário 4º PA'!$C$4:$C$2000&lt;=EOMONTH(C$4,0))*('Diário 4º PA'!$F$4:$F$2000))
+SUMPRODUCT(('Comp.'!$D$5:$D$485=$B89)*('Comp.'!$B$5:$B$485&gt;=C$4)*('Comp.'!$B$5:$B$485&lt;=EOMONTH(C$4,0))*('Comp.'!$E$5:$E$485))</f>
        <v>553.22</v>
      </c>
      <c r="D89" s="289">
        <f>SUMPRODUCT(('Diário 1º PA'!$E$4:$E$2007='Analítico Cp.'!$B89)*('Diário 1º PA'!$C$4:$C$2007&gt;=D$4)*('Diário 1º PA'!$C$4:$C$2007&lt;=EOMONTH(D$4,0))*('Diário 1º PA'!$F$4:$F$2007))
+SUMPRODUCT(('Diário 2º PA'!$E$4:$E$1978='Analítico Cp.'!$B89)*('Diário 2º PA'!$C$4:$C$1978&gt;=D$4)*('Diário 2º PA'!$C$4:$C$1978&lt;=EOMONTH(D$4,0))*('Diário 2º PA'!$F$4:$F$1978))
+SUMPRODUCT(('Diário 3º PA'!$E$4:$E$1994='Analítico Cp.'!$B89)*('Diário 3º PA'!$C$4:$C$1994&gt;=D$4)*('Diário 3º PA'!$C$4:$C$1994&lt;=EOMONTH(D$4,0))*('Diário 3º PA'!$F$4:$F$1994))
+SUMPRODUCT(('Diário 4º PA'!$E$4:$E$2000='Analítico Cp.'!$B89)*('Diário 4º PA'!$C$4:$C$2000&gt;=D$4)*('Diário 4º PA'!$C$4:$C$2000&lt;=EOMONTH(D$4,0))*('Diário 4º PA'!$F$4:$F$2000))
+SUMPRODUCT(('Comp.'!$D$5:$D$485=$B89)*('Comp.'!$B$5:$B$485&gt;=D$4)*('Comp.'!$B$5:$B$485&lt;=EOMONTH(D$4,0))*('Comp.'!$E$5:$E$485))</f>
        <v>1440.54</v>
      </c>
      <c r="E89" s="289">
        <f>SUMPRODUCT(('Diário 1º PA'!$E$4:$E$2007='Analítico Cp.'!$B89)*('Diário 1º PA'!$C$4:$C$2007&gt;=E$4)*('Diário 1º PA'!$C$4:$C$2007&lt;=EOMONTH(E$4,0))*('Diário 1º PA'!$F$4:$F$2007))
+SUMPRODUCT(('Diário 2º PA'!$E$4:$E$1978='Analítico Cp.'!$B89)*('Diário 2º PA'!$C$4:$C$1978&gt;=E$4)*('Diário 2º PA'!$C$4:$C$1978&lt;=EOMONTH(E$4,0))*('Diário 2º PA'!$F$4:$F$1978))
+SUMPRODUCT(('Diário 3º PA'!$E$4:$E$1994='Analítico Cp.'!$B89)*('Diário 3º PA'!$C$4:$C$1994&gt;=E$4)*('Diário 3º PA'!$C$4:$C$1994&lt;=EOMONTH(E$4,0))*('Diário 3º PA'!$F$4:$F$1994))
+SUMPRODUCT(('Diário 4º PA'!$E$4:$E$2000='Analítico Cp.'!$B89)*('Diário 4º PA'!$C$4:$C$2000&gt;=E$4)*('Diário 4º PA'!$C$4:$C$2000&lt;=EOMONTH(E$4,0))*('Diário 4º PA'!$F$4:$F$2000))
+SUMPRODUCT(('Comp.'!$D$5:$D$485=$B89)*('Comp.'!$B$5:$B$485&gt;=E$4)*('Comp.'!$B$5:$B$485&lt;=EOMONTH(E$4,0))*('Comp.'!$E$5:$E$485))</f>
        <v>0</v>
      </c>
      <c r="F89" s="289">
        <f>SUMPRODUCT(('Diário 1º PA'!$E$4:$E$2007='Analítico Cp.'!$B89)*('Diário 1º PA'!$C$4:$C$2007&gt;=F$4)*('Diário 1º PA'!$C$4:$C$2007&lt;=EOMONTH(F$4,0))*('Diário 1º PA'!$F$4:$F$2007))
+SUMPRODUCT(('Diário 2º PA'!$E$4:$E$1978='Analítico Cp.'!$B89)*('Diário 2º PA'!$C$4:$C$1978&gt;=F$4)*('Diário 2º PA'!$C$4:$C$1978&lt;=EOMONTH(F$4,0))*('Diário 2º PA'!$F$4:$F$1978))
+SUMPRODUCT(('Diário 3º PA'!$E$4:$E$1994='Analítico Cp.'!$B89)*('Diário 3º PA'!$C$4:$C$1994&gt;=F$4)*('Diário 3º PA'!$C$4:$C$1994&lt;=EOMONTH(F$4,0))*('Diário 3º PA'!$F$4:$F$1994))
+SUMPRODUCT(('Diário 4º PA'!$E$4:$E$2000='Analítico Cp.'!$B89)*('Diário 4º PA'!$C$4:$C$2000&gt;=F$4)*('Diário 4º PA'!$C$4:$C$2000&lt;=EOMONTH(F$4,0))*('Diário 4º PA'!$F$4:$F$2000))
+SUMPRODUCT(('Comp.'!$D$5:$D$485=$B89)*('Comp.'!$B$5:$B$485&gt;=F$4)*('Comp.'!$B$5:$B$485&lt;=EOMONTH(F$4,0))*('Comp.'!$E$5:$E$485))</f>
        <v>1472.5</v>
      </c>
      <c r="G89" s="289">
        <f>SUMPRODUCT(('Diário 1º PA'!$E$4:$E$2007='Analítico Cp.'!$B89)*('Diário 1º PA'!$C$4:$C$2007&gt;=G$4)*('Diário 1º PA'!$C$4:$C$2007&lt;=EOMONTH(G$4,0))*('Diário 1º PA'!$F$4:$F$2007))
+SUMPRODUCT(('Diário 2º PA'!$E$4:$E$1978='Analítico Cp.'!$B89)*('Diário 2º PA'!$C$4:$C$1978&gt;=G$4)*('Diário 2º PA'!$C$4:$C$1978&lt;=EOMONTH(G$4,0))*('Diário 2º PA'!$F$4:$F$1978))
+SUMPRODUCT(('Diário 3º PA'!$E$4:$E$1994='Analítico Cp.'!$B89)*('Diário 3º PA'!$C$4:$C$1994&gt;=G$4)*('Diário 3º PA'!$C$4:$C$1994&lt;=EOMONTH(G$4,0))*('Diário 3º PA'!$F$4:$F$1994))
+SUMPRODUCT(('Diário 4º PA'!$E$4:$E$2000='Analítico Cp.'!$B89)*('Diário 4º PA'!$C$4:$C$2000&gt;=G$4)*('Diário 4º PA'!$C$4:$C$2000&lt;=EOMONTH(G$4,0))*('Diário 4º PA'!$F$4:$F$2000))
+SUMPRODUCT(('Comp.'!$D$5:$D$485=$B89)*('Comp.'!$B$5:$B$485&gt;=G$4)*('Comp.'!$B$5:$B$485&lt;=EOMONTH(G$4,0))*('Comp.'!$E$5:$E$485))</f>
        <v>553.22</v>
      </c>
      <c r="H89" s="289">
        <f>SUMPRODUCT(('Diário 1º PA'!$E$4:$E$2007='Analítico Cp.'!$B89)*('Diário 1º PA'!$C$4:$C$2007&gt;=H$4)*('Diário 1º PA'!$C$4:$C$2007&lt;=EOMONTH(H$4,0))*('Diário 1º PA'!$F$4:$F$2007))
+SUMPRODUCT(('Diário 2º PA'!$E$4:$E$1978='Analítico Cp.'!$B89)*('Diário 2º PA'!$C$4:$C$1978&gt;=H$4)*('Diário 2º PA'!$C$4:$C$1978&lt;=EOMONTH(H$4,0))*('Diário 2º PA'!$F$4:$F$1978))
+SUMPRODUCT(('Diário 3º PA'!$E$4:$E$1994='Analítico Cp.'!$B89)*('Diário 3º PA'!$C$4:$C$1994&gt;=H$4)*('Diário 3º PA'!$C$4:$C$1994&lt;=EOMONTH(H$4,0))*('Diário 3º PA'!$F$4:$F$1994))
+SUMPRODUCT(('Diário 4º PA'!$E$4:$E$2000='Analítico Cp.'!$B89)*('Diário 4º PA'!$C$4:$C$2000&gt;=H$4)*('Diário 4º PA'!$C$4:$C$2000&lt;=EOMONTH(H$4,0))*('Diário 4º PA'!$F$4:$F$2000))
+SUMPRODUCT(('Comp.'!$D$5:$D$485=$B89)*('Comp.'!$B$5:$B$485&gt;=H$4)*('Comp.'!$B$5:$B$485&lt;=EOMONTH(H$4,0))*('Comp.'!$E$5:$E$485))</f>
        <v>222.27999999999997</v>
      </c>
      <c r="I89" s="289">
        <f>SUMPRODUCT(('Diário 1º PA'!$E$4:$E$2007='Analítico Cp.'!$B89)*('Diário 1º PA'!$C$4:$C$2007&gt;=I$4)*('Diário 1º PA'!$C$4:$C$2007&lt;=EOMONTH(I$4,0))*('Diário 1º PA'!$F$4:$F$2007))
+SUMPRODUCT(('Diário 2º PA'!$E$4:$E$1978='Analítico Cp.'!$B89)*('Diário 2º PA'!$C$4:$C$1978&gt;=I$4)*('Diário 2º PA'!$C$4:$C$1978&lt;=EOMONTH(I$4,0))*('Diário 2º PA'!$F$4:$F$1978))
+SUMPRODUCT(('Diário 3º PA'!$E$4:$E$1994='Analítico Cp.'!$B89)*('Diário 3º PA'!$C$4:$C$1994&gt;=I$4)*('Diário 3º PA'!$C$4:$C$1994&lt;=EOMONTH(I$4,0))*('Diário 3º PA'!$F$4:$F$1994))
+SUMPRODUCT(('Diário 4º PA'!$E$4:$E$2000='Analítico Cp.'!$B89)*('Diário 4º PA'!$C$4:$C$2000&gt;=I$4)*('Diário 4º PA'!$C$4:$C$2000&lt;=EOMONTH(I$4,0))*('Diário 4º PA'!$F$4:$F$2000))
+SUMPRODUCT(('Comp.'!$D$5:$D$485=$B89)*('Comp.'!$B$5:$B$485&gt;=I$4)*('Comp.'!$B$5:$B$485&lt;=EOMONTH(I$4,0))*('Comp.'!$E$5:$E$485))</f>
        <v>539.61</v>
      </c>
      <c r="J89" s="289">
        <f>SUMPRODUCT(('Diário 1º PA'!$E$4:$E$2007='Analítico Cp.'!$B89)*('Diário 1º PA'!$C$4:$C$2007&gt;=J$4)*('Diário 1º PA'!$C$4:$C$2007&lt;=EOMONTH(J$4,0))*('Diário 1º PA'!$F$4:$F$2007))
+SUMPRODUCT(('Diário 2º PA'!$E$4:$E$1978='Analítico Cp.'!$B89)*('Diário 2º PA'!$C$4:$C$1978&gt;=J$4)*('Diário 2º PA'!$C$4:$C$1978&lt;=EOMONTH(J$4,0))*('Diário 2º PA'!$F$4:$F$1978))
+SUMPRODUCT(('Diário 3º PA'!$E$4:$E$1994='Analítico Cp.'!$B89)*('Diário 3º PA'!$C$4:$C$1994&gt;=J$4)*('Diário 3º PA'!$C$4:$C$1994&lt;=EOMONTH(J$4,0))*('Diário 3º PA'!$F$4:$F$1994))
+SUMPRODUCT(('Diário 4º PA'!$E$4:$E$2000='Analítico Cp.'!$B89)*('Diário 4º PA'!$C$4:$C$2000&gt;=J$4)*('Diário 4º PA'!$C$4:$C$2000&lt;=EOMONTH(J$4,0))*('Diário 4º PA'!$F$4:$F$2000))
+SUMPRODUCT(('Comp.'!$D$5:$D$485=$B89)*('Comp.'!$B$5:$B$485&gt;=J$4)*('Comp.'!$B$5:$B$485&lt;=EOMONTH(J$4,0))*('Comp.'!$E$5:$E$485))</f>
        <v>0</v>
      </c>
      <c r="K89" s="289">
        <f>SUMPRODUCT(('Diário 1º PA'!$E$4:$E$2007='Analítico Cp.'!$B89)*('Diário 1º PA'!$C$4:$C$2007&gt;=K$4)*('Diário 1º PA'!$C$4:$C$2007&lt;=EOMONTH(K$4,0))*('Diário 1º PA'!$F$4:$F$2007))
+SUMPRODUCT(('Diário 2º PA'!$E$4:$E$1978='Analítico Cp.'!$B89)*('Diário 2º PA'!$C$4:$C$1978&gt;=K$4)*('Diário 2º PA'!$C$4:$C$1978&lt;=EOMONTH(K$4,0))*('Diário 2º PA'!$F$4:$F$1978))
+SUMPRODUCT(('Diário 3º PA'!$E$4:$E$1994='Analítico Cp.'!$B89)*('Diário 3º PA'!$C$4:$C$1994&gt;=K$4)*('Diário 3º PA'!$C$4:$C$1994&lt;=EOMONTH(K$4,0))*('Diário 3º PA'!$F$4:$F$1994))
+SUMPRODUCT(('Diário 4º PA'!$E$4:$E$2000='Analítico Cp.'!$B89)*('Diário 4º PA'!$C$4:$C$2000&gt;=K$4)*('Diário 4º PA'!$C$4:$C$2000&lt;=EOMONTH(K$4,0))*('Diário 4º PA'!$F$4:$F$2000))
+SUMPRODUCT(('Comp.'!$D$5:$D$485=$B89)*('Comp.'!$B$5:$B$485&gt;=K$4)*('Comp.'!$B$5:$B$485&lt;=EOMONTH(K$4,0))*('Comp.'!$E$5:$E$485))</f>
        <v>0</v>
      </c>
      <c r="L89" s="289">
        <f>SUMPRODUCT(('Diário 1º PA'!$E$4:$E$2007='Analítico Cp.'!$B89)*('Diário 1º PA'!$C$4:$C$2007&gt;=L$4)*('Diário 1º PA'!$C$4:$C$2007&lt;=EOMONTH(L$4,0))*('Diário 1º PA'!$F$4:$F$2007))
+SUMPRODUCT(('Diário 2º PA'!$E$4:$E$1978='Analítico Cp.'!$B89)*('Diário 2º PA'!$C$4:$C$1978&gt;=L$4)*('Diário 2º PA'!$C$4:$C$1978&lt;=EOMONTH(L$4,0))*('Diário 2º PA'!$F$4:$F$1978))
+SUMPRODUCT(('Diário 3º PA'!$E$4:$E$1994='Analítico Cp.'!$B89)*('Diário 3º PA'!$C$4:$C$1994&gt;=L$4)*('Diário 3º PA'!$C$4:$C$1994&lt;=EOMONTH(L$4,0))*('Diário 3º PA'!$F$4:$F$1994))
+SUMPRODUCT(('Diário 4º PA'!$E$4:$E$2000='Analítico Cp.'!$B89)*('Diário 4º PA'!$C$4:$C$2000&gt;=L$4)*('Diário 4º PA'!$C$4:$C$2000&lt;=EOMONTH(L$4,0))*('Diário 4º PA'!$F$4:$F$2000))
+SUMPRODUCT(('Comp.'!$D$5:$D$485=$B89)*('Comp.'!$B$5:$B$485&gt;=L$4)*('Comp.'!$B$5:$B$485&lt;=EOMONTH(L$4,0))*('Comp.'!$E$5:$E$485))</f>
        <v>0</v>
      </c>
      <c r="M89" s="289">
        <f>SUMPRODUCT(('Diário 1º PA'!$E$4:$E$2007='Analítico Cp.'!$B89)*('Diário 1º PA'!$C$4:$C$2007&gt;=M$4)*('Diário 1º PA'!$C$4:$C$2007&lt;=EOMONTH(M$4,0))*('Diário 1º PA'!$F$4:$F$2007))
+SUMPRODUCT(('Diário 2º PA'!$E$4:$E$1978='Analítico Cp.'!$B89)*('Diário 2º PA'!$C$4:$C$1978&gt;=M$4)*('Diário 2º PA'!$C$4:$C$1978&lt;=EOMONTH(M$4,0))*('Diário 2º PA'!$F$4:$F$1978))
+SUMPRODUCT(('Diário 3º PA'!$E$4:$E$1994='Analítico Cp.'!$B89)*('Diário 3º PA'!$C$4:$C$1994&gt;=M$4)*('Diário 3º PA'!$C$4:$C$1994&lt;=EOMONTH(M$4,0))*('Diário 3º PA'!$F$4:$F$1994))
+SUMPRODUCT(('Diário 4º PA'!$E$4:$E$2000='Analítico Cp.'!$B89)*('Diário 4º PA'!$C$4:$C$2000&gt;=M$4)*('Diário 4º PA'!$C$4:$C$2000&lt;=EOMONTH(M$4,0))*('Diário 4º PA'!$F$4:$F$2000))
+SUMPRODUCT(('Comp.'!$D$5:$D$485=$B89)*('Comp.'!$B$5:$B$485&gt;=M$4)*('Comp.'!$B$5:$B$485&lt;=EOMONTH(M$4,0))*('Comp.'!$E$5:$E$485))</f>
        <v>0</v>
      </c>
      <c r="N89" s="289">
        <f>SUMPRODUCT(('Diário 1º PA'!$E$4:$E$2007='Analítico Cp.'!$B89)*('Diário 1º PA'!$C$4:$C$2007&gt;=N$4)*('Diário 1º PA'!$C$4:$C$2007&lt;=EOMONTH(N$4,0))*('Diário 1º PA'!$F$4:$F$2007))
+SUMPRODUCT(('Diário 2º PA'!$E$4:$E$1978='Analítico Cp.'!$B89)*('Diário 2º PA'!$C$4:$C$1978&gt;=N$4)*('Diário 2º PA'!$C$4:$C$1978&lt;=EOMONTH(N$4,0))*('Diário 2º PA'!$F$4:$F$1978))
+SUMPRODUCT(('Diário 3º PA'!$E$4:$E$1994='Analítico Cp.'!$B89)*('Diário 3º PA'!$C$4:$C$1994&gt;=N$4)*('Diário 3º PA'!$C$4:$C$1994&lt;=EOMONTH(N$4,0))*('Diário 3º PA'!$F$4:$F$1994))
+SUMPRODUCT(('Diário 4º PA'!$E$4:$E$2000='Analítico Cp.'!$B89)*('Diário 4º PA'!$C$4:$C$2000&gt;=N$4)*('Diário 4º PA'!$C$4:$C$2000&lt;=EOMONTH(N$4,0))*('Diário 4º PA'!$F$4:$F$2000))
+SUMPRODUCT(('Comp.'!$D$5:$D$485=$B89)*('Comp.'!$B$5:$B$485&gt;=N$4)*('Comp.'!$B$5:$B$485&lt;=EOMONTH(N$4,0))*('Comp.'!$E$5:$E$485))</f>
        <v>0</v>
      </c>
      <c r="O89" s="315">
        <f t="shared" si="19"/>
        <v>4781.37</v>
      </c>
      <c r="P89" s="316">
        <f t="shared" si="20"/>
        <v>2.1007579142740871E-4</v>
      </c>
      <c r="Q89" s="295"/>
      <c r="R89" s="295"/>
      <c r="S89" s="295"/>
      <c r="T89" s="295"/>
      <c r="U89" s="295"/>
      <c r="V89" s="295"/>
      <c r="W89" s="295"/>
      <c r="X89" s="295"/>
      <c r="Y89" s="295"/>
      <c r="Z89" s="295"/>
    </row>
    <row r="90" spans="1:26" ht="23.25" customHeight="1" x14ac:dyDescent="0.25">
      <c r="A90" s="331" t="s">
        <v>282</v>
      </c>
      <c r="B90" s="246" t="s">
        <v>283</v>
      </c>
      <c r="C90" s="289">
        <f>SUMPRODUCT(('Diário 1º PA'!$E$4:$E$2007='Analítico Cp.'!$B90)*('Diário 1º PA'!$C$4:$C$2007&gt;=C$4)*('Diário 1º PA'!$C$4:$C$2007&lt;=EOMONTH(C$4,0))*('Diário 1º PA'!$F$4:$F$2007))
+SUMPRODUCT(('Diário 2º PA'!$E$4:$E$1978='Analítico Cp.'!$B90)*('Diário 2º PA'!$C$4:$C$1978&gt;=C$4)*('Diário 2º PA'!$C$4:$C$1978&lt;=EOMONTH(C$4,0))*('Diário 2º PA'!$F$4:$F$1978))
+SUMPRODUCT(('Diário 3º PA'!$E$4:$E$1994='Analítico Cp.'!$B90)*('Diário 3º PA'!$C$4:$C$1994&gt;=C$4)*('Diário 3º PA'!$C$4:$C$1994&lt;=EOMONTH(C$4,0))*('Diário 3º PA'!$F$4:$F$1994))
+SUMPRODUCT(('Diário 4º PA'!$E$4:$E$2000='Analítico Cp.'!$B90)*('Diário 4º PA'!$C$4:$C$2000&gt;=C$4)*('Diário 4º PA'!$C$4:$C$2000&lt;=EOMONTH(C$4,0))*('Diário 4º PA'!$F$4:$F$2000))
+SUMPRODUCT(('Comp.'!$D$5:$D$485=$B90)*('Comp.'!$B$5:$B$485&gt;=C$4)*('Comp.'!$B$5:$B$485&lt;=EOMONTH(C$4,0))*('Comp.'!$E$5:$E$485))</f>
        <v>1067.4000000000001</v>
      </c>
      <c r="D90" s="289">
        <f>SUMPRODUCT(('Diário 1º PA'!$E$4:$E$2007='Analítico Cp.'!$B90)*('Diário 1º PA'!$C$4:$C$2007&gt;=D$4)*('Diário 1º PA'!$C$4:$C$2007&lt;=EOMONTH(D$4,0))*('Diário 1º PA'!$F$4:$F$2007))
+SUMPRODUCT(('Diário 2º PA'!$E$4:$E$1978='Analítico Cp.'!$B90)*('Diário 2º PA'!$C$4:$C$1978&gt;=D$4)*('Diário 2º PA'!$C$4:$C$1978&lt;=EOMONTH(D$4,0))*('Diário 2º PA'!$F$4:$F$1978))
+SUMPRODUCT(('Diário 3º PA'!$E$4:$E$1994='Analítico Cp.'!$B90)*('Diário 3º PA'!$C$4:$C$1994&gt;=D$4)*('Diário 3º PA'!$C$4:$C$1994&lt;=EOMONTH(D$4,0))*('Diário 3º PA'!$F$4:$F$1994))
+SUMPRODUCT(('Diário 4º PA'!$E$4:$E$2000='Analítico Cp.'!$B90)*('Diário 4º PA'!$C$4:$C$2000&gt;=D$4)*('Diário 4º PA'!$C$4:$C$2000&lt;=EOMONTH(D$4,0))*('Diário 4º PA'!$F$4:$F$2000))
+SUMPRODUCT(('Comp.'!$D$5:$D$485=$B90)*('Comp.'!$B$5:$B$485&gt;=D$4)*('Comp.'!$B$5:$B$485&lt;=EOMONTH(D$4,0))*('Comp.'!$E$5:$E$485))</f>
        <v>84</v>
      </c>
      <c r="E90" s="289">
        <f>SUMPRODUCT(('Diário 1º PA'!$E$4:$E$2007='Analítico Cp.'!$B90)*('Diário 1º PA'!$C$4:$C$2007&gt;=E$4)*('Diário 1º PA'!$C$4:$C$2007&lt;=EOMONTH(E$4,0))*('Diário 1º PA'!$F$4:$F$2007))
+SUMPRODUCT(('Diário 2º PA'!$E$4:$E$1978='Analítico Cp.'!$B90)*('Diário 2º PA'!$C$4:$C$1978&gt;=E$4)*('Diário 2º PA'!$C$4:$C$1978&lt;=EOMONTH(E$4,0))*('Diário 2º PA'!$F$4:$F$1978))
+SUMPRODUCT(('Diário 3º PA'!$E$4:$E$1994='Analítico Cp.'!$B90)*('Diário 3º PA'!$C$4:$C$1994&gt;=E$4)*('Diário 3º PA'!$C$4:$C$1994&lt;=EOMONTH(E$4,0))*('Diário 3º PA'!$F$4:$F$1994))
+SUMPRODUCT(('Diário 4º PA'!$E$4:$E$2000='Analítico Cp.'!$B90)*('Diário 4º PA'!$C$4:$C$2000&gt;=E$4)*('Diário 4º PA'!$C$4:$C$2000&lt;=EOMONTH(E$4,0))*('Diário 4º PA'!$F$4:$F$2000))
+SUMPRODUCT(('Comp.'!$D$5:$D$485=$B90)*('Comp.'!$B$5:$B$485&gt;=E$4)*('Comp.'!$B$5:$B$485&lt;=EOMONTH(E$4,0))*('Comp.'!$E$5:$E$485))</f>
        <v>55</v>
      </c>
      <c r="F90" s="289">
        <f>SUMPRODUCT(('Diário 1º PA'!$E$4:$E$2007='Analítico Cp.'!$B90)*('Diário 1º PA'!$C$4:$C$2007&gt;=F$4)*('Diário 1º PA'!$C$4:$C$2007&lt;=EOMONTH(F$4,0))*('Diário 1º PA'!$F$4:$F$2007))
+SUMPRODUCT(('Diário 2º PA'!$E$4:$E$1978='Analítico Cp.'!$B90)*('Diário 2º PA'!$C$4:$C$1978&gt;=F$4)*('Diário 2º PA'!$C$4:$C$1978&lt;=EOMONTH(F$4,0))*('Diário 2º PA'!$F$4:$F$1978))
+SUMPRODUCT(('Diário 3º PA'!$E$4:$E$1994='Analítico Cp.'!$B90)*('Diário 3º PA'!$C$4:$C$1994&gt;=F$4)*('Diário 3º PA'!$C$4:$C$1994&lt;=EOMONTH(F$4,0))*('Diário 3º PA'!$F$4:$F$1994))
+SUMPRODUCT(('Diário 4º PA'!$E$4:$E$2000='Analítico Cp.'!$B90)*('Diário 4º PA'!$C$4:$C$2000&gt;=F$4)*('Diário 4º PA'!$C$4:$C$2000&lt;=EOMONTH(F$4,0))*('Diário 4º PA'!$F$4:$F$2000))
+SUMPRODUCT(('Comp.'!$D$5:$D$485=$B90)*('Comp.'!$B$5:$B$485&gt;=F$4)*('Comp.'!$B$5:$B$485&lt;=EOMONTH(F$4,0))*('Comp.'!$E$5:$E$485))</f>
        <v>83</v>
      </c>
      <c r="G90" s="289">
        <f>SUMPRODUCT(('Diário 1º PA'!$E$4:$E$2007='Analítico Cp.'!$B90)*('Diário 1º PA'!$C$4:$C$2007&gt;=G$4)*('Diário 1º PA'!$C$4:$C$2007&lt;=EOMONTH(G$4,0))*('Diário 1º PA'!$F$4:$F$2007))
+SUMPRODUCT(('Diário 2º PA'!$E$4:$E$1978='Analítico Cp.'!$B90)*('Diário 2º PA'!$C$4:$C$1978&gt;=G$4)*('Diário 2º PA'!$C$4:$C$1978&lt;=EOMONTH(G$4,0))*('Diário 2º PA'!$F$4:$F$1978))
+SUMPRODUCT(('Diário 3º PA'!$E$4:$E$1994='Analítico Cp.'!$B90)*('Diário 3º PA'!$C$4:$C$1994&gt;=G$4)*('Diário 3º PA'!$C$4:$C$1994&lt;=EOMONTH(G$4,0))*('Diário 3º PA'!$F$4:$F$1994))
+SUMPRODUCT(('Diário 4º PA'!$E$4:$E$2000='Analítico Cp.'!$B90)*('Diário 4º PA'!$C$4:$C$2000&gt;=G$4)*('Diário 4º PA'!$C$4:$C$2000&lt;=EOMONTH(G$4,0))*('Diário 4º PA'!$F$4:$F$2000))
+SUMPRODUCT(('Comp.'!$D$5:$D$485=$B90)*('Comp.'!$B$5:$B$485&gt;=G$4)*('Comp.'!$B$5:$B$485&lt;=EOMONTH(G$4,0))*('Comp.'!$E$5:$E$485))</f>
        <v>75</v>
      </c>
      <c r="H90" s="289">
        <f>SUMPRODUCT(('Diário 1º PA'!$E$4:$E$2007='Analítico Cp.'!$B90)*('Diário 1º PA'!$C$4:$C$2007&gt;=H$4)*('Diário 1º PA'!$C$4:$C$2007&lt;=EOMONTH(H$4,0))*('Diário 1º PA'!$F$4:$F$2007))
+SUMPRODUCT(('Diário 2º PA'!$E$4:$E$1978='Analítico Cp.'!$B90)*('Diário 2º PA'!$C$4:$C$1978&gt;=H$4)*('Diário 2º PA'!$C$4:$C$1978&lt;=EOMONTH(H$4,0))*('Diário 2º PA'!$F$4:$F$1978))
+SUMPRODUCT(('Diário 3º PA'!$E$4:$E$1994='Analítico Cp.'!$B90)*('Diário 3º PA'!$C$4:$C$1994&gt;=H$4)*('Diário 3º PA'!$C$4:$C$1994&lt;=EOMONTH(H$4,0))*('Diário 3º PA'!$F$4:$F$1994))
+SUMPRODUCT(('Diário 4º PA'!$E$4:$E$2000='Analítico Cp.'!$B90)*('Diário 4º PA'!$C$4:$C$2000&gt;=H$4)*('Diário 4º PA'!$C$4:$C$2000&lt;=EOMONTH(H$4,0))*('Diário 4º PA'!$F$4:$F$2000))
+SUMPRODUCT(('Comp.'!$D$5:$D$485=$B90)*('Comp.'!$B$5:$B$485&gt;=H$4)*('Comp.'!$B$5:$B$485&lt;=EOMONTH(H$4,0))*('Comp.'!$E$5:$E$485))</f>
        <v>100</v>
      </c>
      <c r="I90" s="289">
        <f>SUMPRODUCT(('Diário 1º PA'!$E$4:$E$2007='Analítico Cp.'!$B90)*('Diário 1º PA'!$C$4:$C$2007&gt;=I$4)*('Diário 1º PA'!$C$4:$C$2007&lt;=EOMONTH(I$4,0))*('Diário 1º PA'!$F$4:$F$2007))
+SUMPRODUCT(('Diário 2º PA'!$E$4:$E$1978='Analítico Cp.'!$B90)*('Diário 2º PA'!$C$4:$C$1978&gt;=I$4)*('Diário 2º PA'!$C$4:$C$1978&lt;=EOMONTH(I$4,0))*('Diário 2º PA'!$F$4:$F$1978))
+SUMPRODUCT(('Diário 3º PA'!$E$4:$E$1994='Analítico Cp.'!$B90)*('Diário 3º PA'!$C$4:$C$1994&gt;=I$4)*('Diário 3º PA'!$C$4:$C$1994&lt;=EOMONTH(I$4,0))*('Diário 3º PA'!$F$4:$F$1994))
+SUMPRODUCT(('Diário 4º PA'!$E$4:$E$2000='Analítico Cp.'!$B90)*('Diário 4º PA'!$C$4:$C$2000&gt;=I$4)*('Diário 4º PA'!$C$4:$C$2000&lt;=EOMONTH(I$4,0))*('Diário 4º PA'!$F$4:$F$2000))
+SUMPRODUCT(('Comp.'!$D$5:$D$485=$B90)*('Comp.'!$B$5:$B$485&gt;=I$4)*('Comp.'!$B$5:$B$485&lt;=EOMONTH(I$4,0))*('Comp.'!$E$5:$E$485))</f>
        <v>76</v>
      </c>
      <c r="J90" s="289">
        <f>SUMPRODUCT(('Diário 1º PA'!$E$4:$E$2007='Analítico Cp.'!$B90)*('Diário 1º PA'!$C$4:$C$2007&gt;=J$4)*('Diário 1º PA'!$C$4:$C$2007&lt;=EOMONTH(J$4,0))*('Diário 1º PA'!$F$4:$F$2007))
+SUMPRODUCT(('Diário 2º PA'!$E$4:$E$1978='Analítico Cp.'!$B90)*('Diário 2º PA'!$C$4:$C$1978&gt;=J$4)*('Diário 2º PA'!$C$4:$C$1978&lt;=EOMONTH(J$4,0))*('Diário 2º PA'!$F$4:$F$1978))
+SUMPRODUCT(('Diário 3º PA'!$E$4:$E$1994='Analítico Cp.'!$B90)*('Diário 3º PA'!$C$4:$C$1994&gt;=J$4)*('Diário 3º PA'!$C$4:$C$1994&lt;=EOMONTH(J$4,0))*('Diário 3º PA'!$F$4:$F$1994))
+SUMPRODUCT(('Diário 4º PA'!$E$4:$E$2000='Analítico Cp.'!$B90)*('Diário 4º PA'!$C$4:$C$2000&gt;=J$4)*('Diário 4º PA'!$C$4:$C$2000&lt;=EOMONTH(J$4,0))*('Diário 4º PA'!$F$4:$F$2000))
+SUMPRODUCT(('Comp.'!$D$5:$D$485=$B90)*('Comp.'!$B$5:$B$485&gt;=J$4)*('Comp.'!$B$5:$B$485&lt;=EOMONTH(J$4,0))*('Comp.'!$E$5:$E$485))</f>
        <v>0</v>
      </c>
      <c r="K90" s="289">
        <f>SUMPRODUCT(('Diário 1º PA'!$E$4:$E$2007='Analítico Cp.'!$B90)*('Diário 1º PA'!$C$4:$C$2007&gt;=K$4)*('Diário 1º PA'!$C$4:$C$2007&lt;=EOMONTH(K$4,0))*('Diário 1º PA'!$F$4:$F$2007))
+SUMPRODUCT(('Diário 2º PA'!$E$4:$E$1978='Analítico Cp.'!$B90)*('Diário 2º PA'!$C$4:$C$1978&gt;=K$4)*('Diário 2º PA'!$C$4:$C$1978&lt;=EOMONTH(K$4,0))*('Diário 2º PA'!$F$4:$F$1978))
+SUMPRODUCT(('Diário 3º PA'!$E$4:$E$1994='Analítico Cp.'!$B90)*('Diário 3º PA'!$C$4:$C$1994&gt;=K$4)*('Diário 3º PA'!$C$4:$C$1994&lt;=EOMONTH(K$4,0))*('Diário 3º PA'!$F$4:$F$1994))
+SUMPRODUCT(('Diário 4º PA'!$E$4:$E$2000='Analítico Cp.'!$B90)*('Diário 4º PA'!$C$4:$C$2000&gt;=K$4)*('Diário 4º PA'!$C$4:$C$2000&lt;=EOMONTH(K$4,0))*('Diário 4º PA'!$F$4:$F$2000))
+SUMPRODUCT(('Comp.'!$D$5:$D$485=$B90)*('Comp.'!$B$5:$B$485&gt;=K$4)*('Comp.'!$B$5:$B$485&lt;=EOMONTH(K$4,0))*('Comp.'!$E$5:$E$485))</f>
        <v>0</v>
      </c>
      <c r="L90" s="289">
        <f>SUMPRODUCT(('Diário 1º PA'!$E$4:$E$2007='Analítico Cp.'!$B90)*('Diário 1º PA'!$C$4:$C$2007&gt;=L$4)*('Diário 1º PA'!$C$4:$C$2007&lt;=EOMONTH(L$4,0))*('Diário 1º PA'!$F$4:$F$2007))
+SUMPRODUCT(('Diário 2º PA'!$E$4:$E$1978='Analítico Cp.'!$B90)*('Diário 2º PA'!$C$4:$C$1978&gt;=L$4)*('Diário 2º PA'!$C$4:$C$1978&lt;=EOMONTH(L$4,0))*('Diário 2º PA'!$F$4:$F$1978))
+SUMPRODUCT(('Diário 3º PA'!$E$4:$E$1994='Analítico Cp.'!$B90)*('Diário 3º PA'!$C$4:$C$1994&gt;=L$4)*('Diário 3º PA'!$C$4:$C$1994&lt;=EOMONTH(L$4,0))*('Diário 3º PA'!$F$4:$F$1994))
+SUMPRODUCT(('Diário 4º PA'!$E$4:$E$2000='Analítico Cp.'!$B90)*('Diário 4º PA'!$C$4:$C$2000&gt;=L$4)*('Diário 4º PA'!$C$4:$C$2000&lt;=EOMONTH(L$4,0))*('Diário 4º PA'!$F$4:$F$2000))
+SUMPRODUCT(('Comp.'!$D$5:$D$485=$B90)*('Comp.'!$B$5:$B$485&gt;=L$4)*('Comp.'!$B$5:$B$485&lt;=EOMONTH(L$4,0))*('Comp.'!$E$5:$E$485))</f>
        <v>0</v>
      </c>
      <c r="M90" s="289">
        <f>SUMPRODUCT(('Diário 1º PA'!$E$4:$E$2007='Analítico Cp.'!$B90)*('Diário 1º PA'!$C$4:$C$2007&gt;=M$4)*('Diário 1º PA'!$C$4:$C$2007&lt;=EOMONTH(M$4,0))*('Diário 1º PA'!$F$4:$F$2007))
+SUMPRODUCT(('Diário 2º PA'!$E$4:$E$1978='Analítico Cp.'!$B90)*('Diário 2º PA'!$C$4:$C$1978&gt;=M$4)*('Diário 2º PA'!$C$4:$C$1978&lt;=EOMONTH(M$4,0))*('Diário 2º PA'!$F$4:$F$1978))
+SUMPRODUCT(('Diário 3º PA'!$E$4:$E$1994='Analítico Cp.'!$B90)*('Diário 3º PA'!$C$4:$C$1994&gt;=M$4)*('Diário 3º PA'!$C$4:$C$1994&lt;=EOMONTH(M$4,0))*('Diário 3º PA'!$F$4:$F$1994))
+SUMPRODUCT(('Diário 4º PA'!$E$4:$E$2000='Analítico Cp.'!$B90)*('Diário 4º PA'!$C$4:$C$2000&gt;=M$4)*('Diário 4º PA'!$C$4:$C$2000&lt;=EOMONTH(M$4,0))*('Diário 4º PA'!$F$4:$F$2000))
+SUMPRODUCT(('Comp.'!$D$5:$D$485=$B90)*('Comp.'!$B$5:$B$485&gt;=M$4)*('Comp.'!$B$5:$B$485&lt;=EOMONTH(M$4,0))*('Comp.'!$E$5:$E$485))</f>
        <v>0</v>
      </c>
      <c r="N90" s="289">
        <f>SUMPRODUCT(('Diário 1º PA'!$E$4:$E$2007='Analítico Cp.'!$B90)*('Diário 1º PA'!$C$4:$C$2007&gt;=N$4)*('Diário 1º PA'!$C$4:$C$2007&lt;=EOMONTH(N$4,0))*('Diário 1º PA'!$F$4:$F$2007))
+SUMPRODUCT(('Diário 2º PA'!$E$4:$E$1978='Analítico Cp.'!$B90)*('Diário 2º PA'!$C$4:$C$1978&gt;=N$4)*('Diário 2º PA'!$C$4:$C$1978&lt;=EOMONTH(N$4,0))*('Diário 2º PA'!$F$4:$F$1978))
+SUMPRODUCT(('Diário 3º PA'!$E$4:$E$1994='Analítico Cp.'!$B90)*('Diário 3º PA'!$C$4:$C$1994&gt;=N$4)*('Diário 3º PA'!$C$4:$C$1994&lt;=EOMONTH(N$4,0))*('Diário 3º PA'!$F$4:$F$1994))
+SUMPRODUCT(('Diário 4º PA'!$E$4:$E$2000='Analítico Cp.'!$B90)*('Diário 4º PA'!$C$4:$C$2000&gt;=N$4)*('Diário 4º PA'!$C$4:$C$2000&lt;=EOMONTH(N$4,0))*('Diário 4º PA'!$F$4:$F$2000))
+SUMPRODUCT(('Comp.'!$D$5:$D$485=$B90)*('Comp.'!$B$5:$B$485&gt;=N$4)*('Comp.'!$B$5:$B$485&lt;=EOMONTH(N$4,0))*('Comp.'!$E$5:$E$485))</f>
        <v>0</v>
      </c>
      <c r="O90" s="315">
        <f t="shared" si="19"/>
        <v>1540.4</v>
      </c>
      <c r="P90" s="316">
        <f t="shared" si="20"/>
        <v>6.7679503806394485E-5</v>
      </c>
      <c r="Q90" s="295"/>
      <c r="R90" s="295"/>
      <c r="S90" s="295"/>
      <c r="T90" s="295"/>
      <c r="U90" s="295"/>
      <c r="V90" s="295"/>
      <c r="W90" s="295"/>
      <c r="X90" s="295"/>
      <c r="Y90" s="295"/>
      <c r="Z90" s="295"/>
    </row>
    <row r="91" spans="1:26" ht="23.25" customHeight="1" x14ac:dyDescent="0.25">
      <c r="A91" s="331" t="s">
        <v>284</v>
      </c>
      <c r="B91" s="246" t="s">
        <v>285</v>
      </c>
      <c r="C91" s="289">
        <f>SUMPRODUCT(('Diário 1º PA'!$E$4:$E$2007='Analítico Cp.'!$B91)*('Diário 1º PA'!$C$4:$C$2007&gt;=C$4)*('Diário 1º PA'!$C$4:$C$2007&lt;=EOMONTH(C$4,0))*('Diário 1º PA'!$F$4:$F$2007))
+SUMPRODUCT(('Diário 2º PA'!$E$4:$E$1978='Analítico Cp.'!$B91)*('Diário 2º PA'!$C$4:$C$1978&gt;=C$4)*('Diário 2º PA'!$C$4:$C$1978&lt;=EOMONTH(C$4,0))*('Diário 2º PA'!$F$4:$F$1978))
+SUMPRODUCT(('Diário 3º PA'!$E$4:$E$1994='Analítico Cp.'!$B91)*('Diário 3º PA'!$C$4:$C$1994&gt;=C$4)*('Diário 3º PA'!$C$4:$C$1994&lt;=EOMONTH(C$4,0))*('Diário 3º PA'!$F$4:$F$1994))
+SUMPRODUCT(('Diário 4º PA'!$E$4:$E$2000='Analítico Cp.'!$B91)*('Diário 4º PA'!$C$4:$C$2000&gt;=C$4)*('Diário 4º PA'!$C$4:$C$2000&lt;=EOMONTH(C$4,0))*('Diário 4º PA'!$F$4:$F$2000))
+SUMPRODUCT(('Comp.'!$D$5:$D$485=$B91)*('Comp.'!$B$5:$B$485&gt;=C$4)*('Comp.'!$B$5:$B$485&lt;=EOMONTH(C$4,0))*('Comp.'!$E$5:$E$485))</f>
        <v>0</v>
      </c>
      <c r="D91" s="289">
        <f>SUMPRODUCT(('Diário 1º PA'!$E$4:$E$2007='Analítico Cp.'!$B91)*('Diário 1º PA'!$C$4:$C$2007&gt;=D$4)*('Diário 1º PA'!$C$4:$C$2007&lt;=EOMONTH(D$4,0))*('Diário 1º PA'!$F$4:$F$2007))
+SUMPRODUCT(('Diário 2º PA'!$E$4:$E$1978='Analítico Cp.'!$B91)*('Diário 2º PA'!$C$4:$C$1978&gt;=D$4)*('Diário 2º PA'!$C$4:$C$1978&lt;=EOMONTH(D$4,0))*('Diário 2º PA'!$F$4:$F$1978))
+SUMPRODUCT(('Diário 3º PA'!$E$4:$E$1994='Analítico Cp.'!$B91)*('Diário 3º PA'!$C$4:$C$1994&gt;=D$4)*('Diário 3º PA'!$C$4:$C$1994&lt;=EOMONTH(D$4,0))*('Diário 3º PA'!$F$4:$F$1994))
+SUMPRODUCT(('Diário 4º PA'!$E$4:$E$2000='Analítico Cp.'!$B91)*('Diário 4º PA'!$C$4:$C$2000&gt;=D$4)*('Diário 4º PA'!$C$4:$C$2000&lt;=EOMONTH(D$4,0))*('Diário 4º PA'!$F$4:$F$2000))
+SUMPRODUCT(('Comp.'!$D$5:$D$485=$B91)*('Comp.'!$B$5:$B$485&gt;=D$4)*('Comp.'!$B$5:$B$485&lt;=EOMONTH(D$4,0))*('Comp.'!$E$5:$E$485))</f>
        <v>0</v>
      </c>
      <c r="E91" s="289">
        <f>SUMPRODUCT(('Diário 1º PA'!$E$4:$E$2007='Analítico Cp.'!$B91)*('Diário 1º PA'!$C$4:$C$2007&gt;=E$4)*('Diário 1º PA'!$C$4:$C$2007&lt;=EOMONTH(E$4,0))*('Diário 1º PA'!$F$4:$F$2007))
+SUMPRODUCT(('Diário 2º PA'!$E$4:$E$1978='Analítico Cp.'!$B91)*('Diário 2º PA'!$C$4:$C$1978&gt;=E$4)*('Diário 2º PA'!$C$4:$C$1978&lt;=EOMONTH(E$4,0))*('Diário 2º PA'!$F$4:$F$1978))
+SUMPRODUCT(('Diário 3º PA'!$E$4:$E$1994='Analítico Cp.'!$B91)*('Diário 3º PA'!$C$4:$C$1994&gt;=E$4)*('Diário 3º PA'!$C$4:$C$1994&lt;=EOMONTH(E$4,0))*('Diário 3º PA'!$F$4:$F$1994))
+SUMPRODUCT(('Diário 4º PA'!$E$4:$E$2000='Analítico Cp.'!$B91)*('Diário 4º PA'!$C$4:$C$2000&gt;=E$4)*('Diário 4º PA'!$C$4:$C$2000&lt;=EOMONTH(E$4,0))*('Diário 4º PA'!$F$4:$F$2000))
+SUMPRODUCT(('Comp.'!$D$5:$D$485=$B91)*('Comp.'!$B$5:$B$485&gt;=E$4)*('Comp.'!$B$5:$B$485&lt;=EOMONTH(E$4,0))*('Comp.'!$E$5:$E$485))</f>
        <v>0</v>
      </c>
      <c r="F91" s="289">
        <f>SUMPRODUCT(('Diário 1º PA'!$E$4:$E$2007='Analítico Cp.'!$B91)*('Diário 1º PA'!$C$4:$C$2007&gt;=F$4)*('Diário 1º PA'!$C$4:$C$2007&lt;=EOMONTH(F$4,0))*('Diário 1º PA'!$F$4:$F$2007))
+SUMPRODUCT(('Diário 2º PA'!$E$4:$E$1978='Analítico Cp.'!$B91)*('Diário 2º PA'!$C$4:$C$1978&gt;=F$4)*('Diário 2º PA'!$C$4:$C$1978&lt;=EOMONTH(F$4,0))*('Diário 2º PA'!$F$4:$F$1978))
+SUMPRODUCT(('Diário 3º PA'!$E$4:$E$1994='Analítico Cp.'!$B91)*('Diário 3º PA'!$C$4:$C$1994&gt;=F$4)*('Diário 3º PA'!$C$4:$C$1994&lt;=EOMONTH(F$4,0))*('Diário 3º PA'!$F$4:$F$1994))
+SUMPRODUCT(('Diário 4º PA'!$E$4:$E$2000='Analítico Cp.'!$B91)*('Diário 4º PA'!$C$4:$C$2000&gt;=F$4)*('Diário 4º PA'!$C$4:$C$2000&lt;=EOMONTH(F$4,0))*('Diário 4º PA'!$F$4:$F$2000))
+SUMPRODUCT(('Comp.'!$D$5:$D$485=$B91)*('Comp.'!$B$5:$B$485&gt;=F$4)*('Comp.'!$B$5:$B$485&lt;=EOMONTH(F$4,0))*('Comp.'!$E$5:$E$485))</f>
        <v>0</v>
      </c>
      <c r="G91" s="289">
        <f>SUMPRODUCT(('Diário 1º PA'!$E$4:$E$2007='Analítico Cp.'!$B91)*('Diário 1º PA'!$C$4:$C$2007&gt;=G$4)*('Diário 1º PA'!$C$4:$C$2007&lt;=EOMONTH(G$4,0))*('Diário 1º PA'!$F$4:$F$2007))
+SUMPRODUCT(('Diário 2º PA'!$E$4:$E$1978='Analítico Cp.'!$B91)*('Diário 2º PA'!$C$4:$C$1978&gt;=G$4)*('Diário 2º PA'!$C$4:$C$1978&lt;=EOMONTH(G$4,0))*('Diário 2º PA'!$F$4:$F$1978))
+SUMPRODUCT(('Diário 3º PA'!$E$4:$E$1994='Analítico Cp.'!$B91)*('Diário 3º PA'!$C$4:$C$1994&gt;=G$4)*('Diário 3º PA'!$C$4:$C$1994&lt;=EOMONTH(G$4,0))*('Diário 3º PA'!$F$4:$F$1994))
+SUMPRODUCT(('Diário 4º PA'!$E$4:$E$2000='Analítico Cp.'!$B91)*('Diário 4º PA'!$C$4:$C$2000&gt;=G$4)*('Diário 4º PA'!$C$4:$C$2000&lt;=EOMONTH(G$4,0))*('Diário 4º PA'!$F$4:$F$2000))
+SUMPRODUCT(('Comp.'!$D$5:$D$485=$B91)*('Comp.'!$B$5:$B$485&gt;=G$4)*('Comp.'!$B$5:$B$485&lt;=EOMONTH(G$4,0))*('Comp.'!$E$5:$E$485))</f>
        <v>0</v>
      </c>
      <c r="H91" s="289">
        <f>SUMPRODUCT(('Diário 1º PA'!$E$4:$E$2007='Analítico Cp.'!$B91)*('Diário 1º PA'!$C$4:$C$2007&gt;=H$4)*('Diário 1º PA'!$C$4:$C$2007&lt;=EOMONTH(H$4,0))*('Diário 1º PA'!$F$4:$F$2007))
+SUMPRODUCT(('Diário 2º PA'!$E$4:$E$1978='Analítico Cp.'!$B91)*('Diário 2º PA'!$C$4:$C$1978&gt;=H$4)*('Diário 2º PA'!$C$4:$C$1978&lt;=EOMONTH(H$4,0))*('Diário 2º PA'!$F$4:$F$1978))
+SUMPRODUCT(('Diário 3º PA'!$E$4:$E$1994='Analítico Cp.'!$B91)*('Diário 3º PA'!$C$4:$C$1994&gt;=H$4)*('Diário 3º PA'!$C$4:$C$1994&lt;=EOMONTH(H$4,0))*('Diário 3º PA'!$F$4:$F$1994))
+SUMPRODUCT(('Diário 4º PA'!$E$4:$E$2000='Analítico Cp.'!$B91)*('Diário 4º PA'!$C$4:$C$2000&gt;=H$4)*('Diário 4º PA'!$C$4:$C$2000&lt;=EOMONTH(H$4,0))*('Diário 4º PA'!$F$4:$F$2000))
+SUMPRODUCT(('Comp.'!$D$5:$D$485=$B91)*('Comp.'!$B$5:$B$485&gt;=H$4)*('Comp.'!$B$5:$B$485&lt;=EOMONTH(H$4,0))*('Comp.'!$E$5:$E$485))</f>
        <v>0</v>
      </c>
      <c r="I91" s="289">
        <f>SUMPRODUCT(('Diário 1º PA'!$E$4:$E$2007='Analítico Cp.'!$B91)*('Diário 1º PA'!$C$4:$C$2007&gt;=I$4)*('Diário 1º PA'!$C$4:$C$2007&lt;=EOMONTH(I$4,0))*('Diário 1º PA'!$F$4:$F$2007))
+SUMPRODUCT(('Diário 2º PA'!$E$4:$E$1978='Analítico Cp.'!$B91)*('Diário 2º PA'!$C$4:$C$1978&gt;=I$4)*('Diário 2º PA'!$C$4:$C$1978&lt;=EOMONTH(I$4,0))*('Diário 2º PA'!$F$4:$F$1978))
+SUMPRODUCT(('Diário 3º PA'!$E$4:$E$1994='Analítico Cp.'!$B91)*('Diário 3º PA'!$C$4:$C$1994&gt;=I$4)*('Diário 3º PA'!$C$4:$C$1994&lt;=EOMONTH(I$4,0))*('Diário 3º PA'!$F$4:$F$1994))
+SUMPRODUCT(('Diário 4º PA'!$E$4:$E$2000='Analítico Cp.'!$B91)*('Diário 4º PA'!$C$4:$C$2000&gt;=I$4)*('Diário 4º PA'!$C$4:$C$2000&lt;=EOMONTH(I$4,0))*('Diário 4º PA'!$F$4:$F$2000))
+SUMPRODUCT(('Comp.'!$D$5:$D$485=$B91)*('Comp.'!$B$5:$B$485&gt;=I$4)*('Comp.'!$B$5:$B$485&lt;=EOMONTH(I$4,0))*('Comp.'!$E$5:$E$485))</f>
        <v>0</v>
      </c>
      <c r="J91" s="289">
        <f>SUMPRODUCT(('Diário 1º PA'!$E$4:$E$2007='Analítico Cp.'!$B91)*('Diário 1º PA'!$C$4:$C$2007&gt;=J$4)*('Diário 1º PA'!$C$4:$C$2007&lt;=EOMONTH(J$4,0))*('Diário 1º PA'!$F$4:$F$2007))
+SUMPRODUCT(('Diário 2º PA'!$E$4:$E$1978='Analítico Cp.'!$B91)*('Diário 2º PA'!$C$4:$C$1978&gt;=J$4)*('Diário 2º PA'!$C$4:$C$1978&lt;=EOMONTH(J$4,0))*('Diário 2º PA'!$F$4:$F$1978))
+SUMPRODUCT(('Diário 3º PA'!$E$4:$E$1994='Analítico Cp.'!$B91)*('Diário 3º PA'!$C$4:$C$1994&gt;=J$4)*('Diário 3º PA'!$C$4:$C$1994&lt;=EOMONTH(J$4,0))*('Diário 3º PA'!$F$4:$F$1994))
+SUMPRODUCT(('Diário 4º PA'!$E$4:$E$2000='Analítico Cp.'!$B91)*('Diário 4º PA'!$C$4:$C$2000&gt;=J$4)*('Diário 4º PA'!$C$4:$C$2000&lt;=EOMONTH(J$4,0))*('Diário 4º PA'!$F$4:$F$2000))
+SUMPRODUCT(('Comp.'!$D$5:$D$485=$B91)*('Comp.'!$B$5:$B$485&gt;=J$4)*('Comp.'!$B$5:$B$485&lt;=EOMONTH(J$4,0))*('Comp.'!$E$5:$E$485))</f>
        <v>0</v>
      </c>
      <c r="K91" s="289">
        <f>SUMPRODUCT(('Diário 1º PA'!$E$4:$E$2007='Analítico Cp.'!$B91)*('Diário 1º PA'!$C$4:$C$2007&gt;=K$4)*('Diário 1º PA'!$C$4:$C$2007&lt;=EOMONTH(K$4,0))*('Diário 1º PA'!$F$4:$F$2007))
+SUMPRODUCT(('Diário 2º PA'!$E$4:$E$1978='Analítico Cp.'!$B91)*('Diário 2º PA'!$C$4:$C$1978&gt;=K$4)*('Diário 2º PA'!$C$4:$C$1978&lt;=EOMONTH(K$4,0))*('Diário 2º PA'!$F$4:$F$1978))
+SUMPRODUCT(('Diário 3º PA'!$E$4:$E$1994='Analítico Cp.'!$B91)*('Diário 3º PA'!$C$4:$C$1994&gt;=K$4)*('Diário 3º PA'!$C$4:$C$1994&lt;=EOMONTH(K$4,0))*('Diário 3º PA'!$F$4:$F$1994))
+SUMPRODUCT(('Diário 4º PA'!$E$4:$E$2000='Analítico Cp.'!$B91)*('Diário 4º PA'!$C$4:$C$2000&gt;=K$4)*('Diário 4º PA'!$C$4:$C$2000&lt;=EOMONTH(K$4,0))*('Diário 4º PA'!$F$4:$F$2000))
+SUMPRODUCT(('Comp.'!$D$5:$D$485=$B91)*('Comp.'!$B$5:$B$485&gt;=K$4)*('Comp.'!$B$5:$B$485&lt;=EOMONTH(K$4,0))*('Comp.'!$E$5:$E$485))</f>
        <v>0</v>
      </c>
      <c r="L91" s="289">
        <f>SUMPRODUCT(('Diário 1º PA'!$E$4:$E$2007='Analítico Cp.'!$B91)*('Diário 1º PA'!$C$4:$C$2007&gt;=L$4)*('Diário 1º PA'!$C$4:$C$2007&lt;=EOMONTH(L$4,0))*('Diário 1º PA'!$F$4:$F$2007))
+SUMPRODUCT(('Diário 2º PA'!$E$4:$E$1978='Analítico Cp.'!$B91)*('Diário 2º PA'!$C$4:$C$1978&gt;=L$4)*('Diário 2º PA'!$C$4:$C$1978&lt;=EOMONTH(L$4,0))*('Diário 2º PA'!$F$4:$F$1978))
+SUMPRODUCT(('Diário 3º PA'!$E$4:$E$1994='Analítico Cp.'!$B91)*('Diário 3º PA'!$C$4:$C$1994&gt;=L$4)*('Diário 3º PA'!$C$4:$C$1994&lt;=EOMONTH(L$4,0))*('Diário 3º PA'!$F$4:$F$1994))
+SUMPRODUCT(('Diário 4º PA'!$E$4:$E$2000='Analítico Cp.'!$B91)*('Diário 4º PA'!$C$4:$C$2000&gt;=L$4)*('Diário 4º PA'!$C$4:$C$2000&lt;=EOMONTH(L$4,0))*('Diário 4º PA'!$F$4:$F$2000))
+SUMPRODUCT(('Comp.'!$D$5:$D$485=$B91)*('Comp.'!$B$5:$B$485&gt;=L$4)*('Comp.'!$B$5:$B$485&lt;=EOMONTH(L$4,0))*('Comp.'!$E$5:$E$485))</f>
        <v>0</v>
      </c>
      <c r="M91" s="289">
        <f>SUMPRODUCT(('Diário 1º PA'!$E$4:$E$2007='Analítico Cp.'!$B91)*('Diário 1º PA'!$C$4:$C$2007&gt;=M$4)*('Diário 1º PA'!$C$4:$C$2007&lt;=EOMONTH(M$4,0))*('Diário 1º PA'!$F$4:$F$2007))
+SUMPRODUCT(('Diário 2º PA'!$E$4:$E$1978='Analítico Cp.'!$B91)*('Diário 2º PA'!$C$4:$C$1978&gt;=M$4)*('Diário 2º PA'!$C$4:$C$1978&lt;=EOMONTH(M$4,0))*('Diário 2º PA'!$F$4:$F$1978))
+SUMPRODUCT(('Diário 3º PA'!$E$4:$E$1994='Analítico Cp.'!$B91)*('Diário 3º PA'!$C$4:$C$1994&gt;=M$4)*('Diário 3º PA'!$C$4:$C$1994&lt;=EOMONTH(M$4,0))*('Diário 3º PA'!$F$4:$F$1994))
+SUMPRODUCT(('Diário 4º PA'!$E$4:$E$2000='Analítico Cp.'!$B91)*('Diário 4º PA'!$C$4:$C$2000&gt;=M$4)*('Diário 4º PA'!$C$4:$C$2000&lt;=EOMONTH(M$4,0))*('Diário 4º PA'!$F$4:$F$2000))
+SUMPRODUCT(('Comp.'!$D$5:$D$485=$B91)*('Comp.'!$B$5:$B$485&gt;=M$4)*('Comp.'!$B$5:$B$485&lt;=EOMONTH(M$4,0))*('Comp.'!$E$5:$E$485))</f>
        <v>0</v>
      </c>
      <c r="N91" s="289">
        <f>SUMPRODUCT(('Diário 1º PA'!$E$4:$E$2007='Analítico Cp.'!$B91)*('Diário 1º PA'!$C$4:$C$2007&gt;=N$4)*('Diário 1º PA'!$C$4:$C$2007&lt;=EOMONTH(N$4,0))*('Diário 1º PA'!$F$4:$F$2007))
+SUMPRODUCT(('Diário 2º PA'!$E$4:$E$1978='Analítico Cp.'!$B91)*('Diário 2º PA'!$C$4:$C$1978&gt;=N$4)*('Diário 2º PA'!$C$4:$C$1978&lt;=EOMONTH(N$4,0))*('Diário 2º PA'!$F$4:$F$1978))
+SUMPRODUCT(('Diário 3º PA'!$E$4:$E$1994='Analítico Cp.'!$B91)*('Diário 3º PA'!$C$4:$C$1994&gt;=N$4)*('Diário 3º PA'!$C$4:$C$1994&lt;=EOMONTH(N$4,0))*('Diário 3º PA'!$F$4:$F$1994))
+SUMPRODUCT(('Diário 4º PA'!$E$4:$E$2000='Analítico Cp.'!$B91)*('Diário 4º PA'!$C$4:$C$2000&gt;=N$4)*('Diário 4º PA'!$C$4:$C$2000&lt;=EOMONTH(N$4,0))*('Diário 4º PA'!$F$4:$F$2000))
+SUMPRODUCT(('Comp.'!$D$5:$D$485=$B91)*('Comp.'!$B$5:$B$485&gt;=N$4)*('Comp.'!$B$5:$B$485&lt;=EOMONTH(N$4,0))*('Comp.'!$E$5:$E$485))</f>
        <v>0</v>
      </c>
      <c r="O91" s="315">
        <f t="shared" si="19"/>
        <v>0</v>
      </c>
      <c r="P91" s="316">
        <f t="shared" si="20"/>
        <v>0</v>
      </c>
      <c r="Q91" s="295"/>
      <c r="R91" s="295"/>
      <c r="S91" s="295"/>
      <c r="T91" s="295"/>
      <c r="U91" s="295"/>
      <c r="V91" s="295"/>
      <c r="W91" s="295"/>
      <c r="X91" s="295"/>
      <c r="Y91" s="295"/>
      <c r="Z91" s="295"/>
    </row>
    <row r="92" spans="1:26" ht="23.25" customHeight="1" x14ac:dyDescent="0.25">
      <c r="A92" s="331" t="s">
        <v>286</v>
      </c>
      <c r="B92" s="246" t="s">
        <v>287</v>
      </c>
      <c r="C92" s="289">
        <f>SUMPRODUCT(('Diário 1º PA'!$E$4:$E$2007='Analítico Cp.'!$B92)*('Diário 1º PA'!$C$4:$C$2007&gt;=C$4)*('Diário 1º PA'!$C$4:$C$2007&lt;=EOMONTH(C$4,0))*('Diário 1º PA'!$F$4:$F$2007))
+SUMPRODUCT(('Diário 2º PA'!$E$4:$E$1978='Analítico Cp.'!$B92)*('Diário 2º PA'!$C$4:$C$1978&gt;=C$4)*('Diário 2º PA'!$C$4:$C$1978&lt;=EOMONTH(C$4,0))*('Diário 2º PA'!$F$4:$F$1978))
+SUMPRODUCT(('Diário 3º PA'!$E$4:$E$1994='Analítico Cp.'!$B92)*('Diário 3º PA'!$C$4:$C$1994&gt;=C$4)*('Diário 3º PA'!$C$4:$C$1994&lt;=EOMONTH(C$4,0))*('Diário 3º PA'!$F$4:$F$1994))
+SUMPRODUCT(('Diário 4º PA'!$E$4:$E$2000='Analítico Cp.'!$B92)*('Diário 4º PA'!$C$4:$C$2000&gt;=C$4)*('Diário 4º PA'!$C$4:$C$2000&lt;=EOMONTH(C$4,0))*('Diário 4º PA'!$F$4:$F$2000))
+SUMPRODUCT(('Comp.'!$D$5:$D$485=$B92)*('Comp.'!$B$5:$B$485&gt;=C$4)*('Comp.'!$B$5:$B$485&lt;=EOMONTH(C$4,0))*('Comp.'!$E$5:$E$485))</f>
        <v>1211.67</v>
      </c>
      <c r="D92" s="289">
        <f>SUMPRODUCT(('Diário 1º PA'!$E$4:$E$2007='Analítico Cp.'!$B92)*('Diário 1º PA'!$C$4:$C$2007&gt;=D$4)*('Diário 1º PA'!$C$4:$C$2007&lt;=EOMONTH(D$4,0))*('Diário 1º PA'!$F$4:$F$2007))
+SUMPRODUCT(('Diário 2º PA'!$E$4:$E$1978='Analítico Cp.'!$B92)*('Diário 2º PA'!$C$4:$C$1978&gt;=D$4)*('Diário 2º PA'!$C$4:$C$1978&lt;=EOMONTH(D$4,0))*('Diário 2º PA'!$F$4:$F$1978))
+SUMPRODUCT(('Diário 3º PA'!$E$4:$E$1994='Analítico Cp.'!$B92)*('Diário 3º PA'!$C$4:$C$1994&gt;=D$4)*('Diário 3º PA'!$C$4:$C$1994&lt;=EOMONTH(D$4,0))*('Diário 3º PA'!$F$4:$F$1994))
+SUMPRODUCT(('Diário 4º PA'!$E$4:$E$2000='Analítico Cp.'!$B92)*('Diário 4º PA'!$C$4:$C$2000&gt;=D$4)*('Diário 4º PA'!$C$4:$C$2000&lt;=EOMONTH(D$4,0))*('Diário 4º PA'!$F$4:$F$2000))
+SUMPRODUCT(('Comp.'!$D$5:$D$485=$B92)*('Comp.'!$B$5:$B$485&gt;=D$4)*('Comp.'!$B$5:$B$485&lt;=EOMONTH(D$4,0))*('Comp.'!$E$5:$E$485))</f>
        <v>904.57999999999993</v>
      </c>
      <c r="E92" s="289">
        <f>SUMPRODUCT(('Diário 1º PA'!$E$4:$E$2007='Analítico Cp.'!$B92)*('Diário 1º PA'!$C$4:$C$2007&gt;=E$4)*('Diário 1º PA'!$C$4:$C$2007&lt;=EOMONTH(E$4,0))*('Diário 1º PA'!$F$4:$F$2007))
+SUMPRODUCT(('Diário 2º PA'!$E$4:$E$1978='Analítico Cp.'!$B92)*('Diário 2º PA'!$C$4:$C$1978&gt;=E$4)*('Diário 2º PA'!$C$4:$C$1978&lt;=EOMONTH(E$4,0))*('Diário 2º PA'!$F$4:$F$1978))
+SUMPRODUCT(('Diário 3º PA'!$E$4:$E$1994='Analítico Cp.'!$B92)*('Diário 3º PA'!$C$4:$C$1994&gt;=E$4)*('Diário 3º PA'!$C$4:$C$1994&lt;=EOMONTH(E$4,0))*('Diário 3º PA'!$F$4:$F$1994))
+SUMPRODUCT(('Diário 4º PA'!$E$4:$E$2000='Analítico Cp.'!$B92)*('Diário 4º PA'!$C$4:$C$2000&gt;=E$4)*('Diário 4º PA'!$C$4:$C$2000&lt;=EOMONTH(E$4,0))*('Diário 4º PA'!$F$4:$F$2000))
+SUMPRODUCT(('Comp.'!$D$5:$D$485=$B92)*('Comp.'!$B$5:$B$485&gt;=E$4)*('Comp.'!$B$5:$B$485&lt;=EOMONTH(E$4,0))*('Comp.'!$E$5:$E$485))</f>
        <v>1331.79</v>
      </c>
      <c r="F92" s="289">
        <f>SUMPRODUCT(('Diário 1º PA'!$E$4:$E$2007='Analítico Cp.'!$B92)*('Diário 1º PA'!$C$4:$C$2007&gt;=F$4)*('Diário 1º PA'!$C$4:$C$2007&lt;=EOMONTH(F$4,0))*('Diário 1º PA'!$F$4:$F$2007))
+SUMPRODUCT(('Diário 2º PA'!$E$4:$E$1978='Analítico Cp.'!$B92)*('Diário 2º PA'!$C$4:$C$1978&gt;=F$4)*('Diário 2º PA'!$C$4:$C$1978&lt;=EOMONTH(F$4,0))*('Diário 2º PA'!$F$4:$F$1978))
+SUMPRODUCT(('Diário 3º PA'!$E$4:$E$1994='Analítico Cp.'!$B92)*('Diário 3º PA'!$C$4:$C$1994&gt;=F$4)*('Diário 3º PA'!$C$4:$C$1994&lt;=EOMONTH(F$4,0))*('Diário 3º PA'!$F$4:$F$1994))
+SUMPRODUCT(('Diário 4º PA'!$E$4:$E$2000='Analítico Cp.'!$B92)*('Diário 4º PA'!$C$4:$C$2000&gt;=F$4)*('Diário 4º PA'!$C$4:$C$2000&lt;=EOMONTH(F$4,0))*('Diário 4º PA'!$F$4:$F$2000))
+SUMPRODUCT(('Comp.'!$D$5:$D$485=$B92)*('Comp.'!$B$5:$B$485&gt;=F$4)*('Comp.'!$B$5:$B$485&lt;=EOMONTH(F$4,0))*('Comp.'!$E$5:$E$485))</f>
        <v>1342.44</v>
      </c>
      <c r="G92" s="289">
        <f>SUMPRODUCT(('Diário 1º PA'!$E$4:$E$2007='Analítico Cp.'!$B92)*('Diário 1º PA'!$C$4:$C$2007&gt;=G$4)*('Diário 1º PA'!$C$4:$C$2007&lt;=EOMONTH(G$4,0))*('Diário 1º PA'!$F$4:$F$2007))
+SUMPRODUCT(('Diário 2º PA'!$E$4:$E$1978='Analítico Cp.'!$B92)*('Diário 2º PA'!$C$4:$C$1978&gt;=G$4)*('Diário 2º PA'!$C$4:$C$1978&lt;=EOMONTH(G$4,0))*('Diário 2º PA'!$F$4:$F$1978))
+SUMPRODUCT(('Diário 3º PA'!$E$4:$E$1994='Analítico Cp.'!$B92)*('Diário 3º PA'!$C$4:$C$1994&gt;=G$4)*('Diário 3º PA'!$C$4:$C$1994&lt;=EOMONTH(G$4,0))*('Diário 3º PA'!$F$4:$F$1994))
+SUMPRODUCT(('Diário 4º PA'!$E$4:$E$2000='Analítico Cp.'!$B92)*('Diário 4º PA'!$C$4:$C$2000&gt;=G$4)*('Diário 4º PA'!$C$4:$C$2000&lt;=EOMONTH(G$4,0))*('Diário 4º PA'!$F$4:$F$2000))
+SUMPRODUCT(('Comp.'!$D$5:$D$485=$B92)*('Comp.'!$B$5:$B$485&gt;=G$4)*('Comp.'!$B$5:$B$485&lt;=EOMONTH(G$4,0))*('Comp.'!$E$5:$E$485))</f>
        <v>2012.8</v>
      </c>
      <c r="H92" s="289">
        <f>SUMPRODUCT(('Diário 1º PA'!$E$4:$E$2007='Analítico Cp.'!$B92)*('Diário 1º PA'!$C$4:$C$2007&gt;=H$4)*('Diário 1º PA'!$C$4:$C$2007&lt;=EOMONTH(H$4,0))*('Diário 1º PA'!$F$4:$F$2007))
+SUMPRODUCT(('Diário 2º PA'!$E$4:$E$1978='Analítico Cp.'!$B92)*('Diário 2º PA'!$C$4:$C$1978&gt;=H$4)*('Diário 2º PA'!$C$4:$C$1978&lt;=EOMONTH(H$4,0))*('Diário 2º PA'!$F$4:$F$1978))
+SUMPRODUCT(('Diário 3º PA'!$E$4:$E$1994='Analítico Cp.'!$B92)*('Diário 3º PA'!$C$4:$C$1994&gt;=H$4)*('Diário 3º PA'!$C$4:$C$1994&lt;=EOMONTH(H$4,0))*('Diário 3º PA'!$F$4:$F$1994))
+SUMPRODUCT(('Diário 4º PA'!$E$4:$E$2000='Analítico Cp.'!$B92)*('Diário 4º PA'!$C$4:$C$2000&gt;=H$4)*('Diário 4º PA'!$C$4:$C$2000&lt;=EOMONTH(H$4,0))*('Diário 4º PA'!$F$4:$F$2000))
+SUMPRODUCT(('Comp.'!$D$5:$D$485=$B92)*('Comp.'!$B$5:$B$485&gt;=H$4)*('Comp.'!$B$5:$B$485&lt;=EOMONTH(H$4,0))*('Comp.'!$E$5:$E$485))</f>
        <v>0</v>
      </c>
      <c r="I92" s="289">
        <f>SUMPRODUCT(('Diário 1º PA'!$E$4:$E$2007='Analítico Cp.'!$B92)*('Diário 1º PA'!$C$4:$C$2007&gt;=I$4)*('Diário 1º PA'!$C$4:$C$2007&lt;=EOMONTH(I$4,0))*('Diário 1º PA'!$F$4:$F$2007))
+SUMPRODUCT(('Diário 2º PA'!$E$4:$E$1978='Analítico Cp.'!$B92)*('Diário 2º PA'!$C$4:$C$1978&gt;=I$4)*('Diário 2º PA'!$C$4:$C$1978&lt;=EOMONTH(I$4,0))*('Diário 2º PA'!$F$4:$F$1978))
+SUMPRODUCT(('Diário 3º PA'!$E$4:$E$1994='Analítico Cp.'!$B92)*('Diário 3º PA'!$C$4:$C$1994&gt;=I$4)*('Diário 3º PA'!$C$4:$C$1994&lt;=EOMONTH(I$4,0))*('Diário 3º PA'!$F$4:$F$1994))
+SUMPRODUCT(('Diário 4º PA'!$E$4:$E$2000='Analítico Cp.'!$B92)*('Diário 4º PA'!$C$4:$C$2000&gt;=I$4)*('Diário 4º PA'!$C$4:$C$2000&lt;=EOMONTH(I$4,0))*('Diário 4º PA'!$F$4:$F$2000))
+SUMPRODUCT(('Comp.'!$D$5:$D$485=$B92)*('Comp.'!$B$5:$B$485&gt;=I$4)*('Comp.'!$B$5:$B$485&lt;=EOMONTH(I$4,0))*('Comp.'!$E$5:$E$485))</f>
        <v>1368.15</v>
      </c>
      <c r="J92" s="289">
        <f>SUMPRODUCT(('Diário 1º PA'!$E$4:$E$2007='Analítico Cp.'!$B92)*('Diário 1º PA'!$C$4:$C$2007&gt;=J$4)*('Diário 1º PA'!$C$4:$C$2007&lt;=EOMONTH(J$4,0))*('Diário 1º PA'!$F$4:$F$2007))
+SUMPRODUCT(('Diário 2º PA'!$E$4:$E$1978='Analítico Cp.'!$B92)*('Diário 2º PA'!$C$4:$C$1978&gt;=J$4)*('Diário 2º PA'!$C$4:$C$1978&lt;=EOMONTH(J$4,0))*('Diário 2º PA'!$F$4:$F$1978))
+SUMPRODUCT(('Diário 3º PA'!$E$4:$E$1994='Analítico Cp.'!$B92)*('Diário 3º PA'!$C$4:$C$1994&gt;=J$4)*('Diário 3º PA'!$C$4:$C$1994&lt;=EOMONTH(J$4,0))*('Diário 3º PA'!$F$4:$F$1994))
+SUMPRODUCT(('Diário 4º PA'!$E$4:$E$2000='Analítico Cp.'!$B92)*('Diário 4º PA'!$C$4:$C$2000&gt;=J$4)*('Diário 4º PA'!$C$4:$C$2000&lt;=EOMONTH(J$4,0))*('Diário 4º PA'!$F$4:$F$2000))
+SUMPRODUCT(('Comp.'!$D$5:$D$485=$B92)*('Comp.'!$B$5:$B$485&gt;=J$4)*('Comp.'!$B$5:$B$485&lt;=EOMONTH(J$4,0))*('Comp.'!$E$5:$E$485))</f>
        <v>0</v>
      </c>
      <c r="K92" s="289">
        <f>SUMPRODUCT(('Diário 1º PA'!$E$4:$E$2007='Analítico Cp.'!$B92)*('Diário 1º PA'!$C$4:$C$2007&gt;=K$4)*('Diário 1º PA'!$C$4:$C$2007&lt;=EOMONTH(K$4,0))*('Diário 1º PA'!$F$4:$F$2007))
+SUMPRODUCT(('Diário 2º PA'!$E$4:$E$1978='Analítico Cp.'!$B92)*('Diário 2º PA'!$C$4:$C$1978&gt;=K$4)*('Diário 2º PA'!$C$4:$C$1978&lt;=EOMONTH(K$4,0))*('Diário 2º PA'!$F$4:$F$1978))
+SUMPRODUCT(('Diário 3º PA'!$E$4:$E$1994='Analítico Cp.'!$B92)*('Diário 3º PA'!$C$4:$C$1994&gt;=K$4)*('Diário 3º PA'!$C$4:$C$1994&lt;=EOMONTH(K$4,0))*('Diário 3º PA'!$F$4:$F$1994))
+SUMPRODUCT(('Diário 4º PA'!$E$4:$E$2000='Analítico Cp.'!$B92)*('Diário 4º PA'!$C$4:$C$2000&gt;=K$4)*('Diário 4º PA'!$C$4:$C$2000&lt;=EOMONTH(K$4,0))*('Diário 4º PA'!$F$4:$F$2000))
+SUMPRODUCT(('Comp.'!$D$5:$D$485=$B92)*('Comp.'!$B$5:$B$485&gt;=K$4)*('Comp.'!$B$5:$B$485&lt;=EOMONTH(K$4,0))*('Comp.'!$E$5:$E$485))</f>
        <v>0</v>
      </c>
      <c r="L92" s="289">
        <f>SUMPRODUCT(('Diário 1º PA'!$E$4:$E$2007='Analítico Cp.'!$B92)*('Diário 1º PA'!$C$4:$C$2007&gt;=L$4)*('Diário 1º PA'!$C$4:$C$2007&lt;=EOMONTH(L$4,0))*('Diário 1º PA'!$F$4:$F$2007))
+SUMPRODUCT(('Diário 2º PA'!$E$4:$E$1978='Analítico Cp.'!$B92)*('Diário 2º PA'!$C$4:$C$1978&gt;=L$4)*('Diário 2º PA'!$C$4:$C$1978&lt;=EOMONTH(L$4,0))*('Diário 2º PA'!$F$4:$F$1978))
+SUMPRODUCT(('Diário 3º PA'!$E$4:$E$1994='Analítico Cp.'!$B92)*('Diário 3º PA'!$C$4:$C$1994&gt;=L$4)*('Diário 3º PA'!$C$4:$C$1994&lt;=EOMONTH(L$4,0))*('Diário 3º PA'!$F$4:$F$1994))
+SUMPRODUCT(('Diário 4º PA'!$E$4:$E$2000='Analítico Cp.'!$B92)*('Diário 4º PA'!$C$4:$C$2000&gt;=L$4)*('Diário 4º PA'!$C$4:$C$2000&lt;=EOMONTH(L$4,0))*('Diário 4º PA'!$F$4:$F$2000))
+SUMPRODUCT(('Comp.'!$D$5:$D$485=$B92)*('Comp.'!$B$5:$B$485&gt;=L$4)*('Comp.'!$B$5:$B$485&lt;=EOMONTH(L$4,0))*('Comp.'!$E$5:$E$485))</f>
        <v>0</v>
      </c>
      <c r="M92" s="289">
        <f>SUMPRODUCT(('Diário 1º PA'!$E$4:$E$2007='Analítico Cp.'!$B92)*('Diário 1º PA'!$C$4:$C$2007&gt;=M$4)*('Diário 1º PA'!$C$4:$C$2007&lt;=EOMONTH(M$4,0))*('Diário 1º PA'!$F$4:$F$2007))
+SUMPRODUCT(('Diário 2º PA'!$E$4:$E$1978='Analítico Cp.'!$B92)*('Diário 2º PA'!$C$4:$C$1978&gt;=M$4)*('Diário 2º PA'!$C$4:$C$1978&lt;=EOMONTH(M$4,0))*('Diário 2º PA'!$F$4:$F$1978))
+SUMPRODUCT(('Diário 3º PA'!$E$4:$E$1994='Analítico Cp.'!$B92)*('Diário 3º PA'!$C$4:$C$1994&gt;=M$4)*('Diário 3º PA'!$C$4:$C$1994&lt;=EOMONTH(M$4,0))*('Diário 3º PA'!$F$4:$F$1994))
+SUMPRODUCT(('Diário 4º PA'!$E$4:$E$2000='Analítico Cp.'!$B92)*('Diário 4º PA'!$C$4:$C$2000&gt;=M$4)*('Diário 4º PA'!$C$4:$C$2000&lt;=EOMONTH(M$4,0))*('Diário 4º PA'!$F$4:$F$2000))
+SUMPRODUCT(('Comp.'!$D$5:$D$485=$B92)*('Comp.'!$B$5:$B$485&gt;=M$4)*('Comp.'!$B$5:$B$485&lt;=EOMONTH(M$4,0))*('Comp.'!$E$5:$E$485))</f>
        <v>0</v>
      </c>
      <c r="N92" s="289">
        <f>SUMPRODUCT(('Diário 1º PA'!$E$4:$E$2007='Analítico Cp.'!$B92)*('Diário 1º PA'!$C$4:$C$2007&gt;=N$4)*('Diário 1º PA'!$C$4:$C$2007&lt;=EOMONTH(N$4,0))*('Diário 1º PA'!$F$4:$F$2007))
+SUMPRODUCT(('Diário 2º PA'!$E$4:$E$1978='Analítico Cp.'!$B92)*('Diário 2º PA'!$C$4:$C$1978&gt;=N$4)*('Diário 2º PA'!$C$4:$C$1978&lt;=EOMONTH(N$4,0))*('Diário 2º PA'!$F$4:$F$1978))
+SUMPRODUCT(('Diário 3º PA'!$E$4:$E$1994='Analítico Cp.'!$B92)*('Diário 3º PA'!$C$4:$C$1994&gt;=N$4)*('Diário 3º PA'!$C$4:$C$1994&lt;=EOMONTH(N$4,0))*('Diário 3º PA'!$F$4:$F$1994))
+SUMPRODUCT(('Diário 4º PA'!$E$4:$E$2000='Analítico Cp.'!$B92)*('Diário 4º PA'!$C$4:$C$2000&gt;=N$4)*('Diário 4º PA'!$C$4:$C$2000&lt;=EOMONTH(N$4,0))*('Diário 4º PA'!$F$4:$F$2000))
+SUMPRODUCT(('Comp.'!$D$5:$D$485=$B92)*('Comp.'!$B$5:$B$485&gt;=N$4)*('Comp.'!$B$5:$B$485&lt;=EOMONTH(N$4,0))*('Comp.'!$E$5:$E$485))</f>
        <v>0</v>
      </c>
      <c r="O92" s="315">
        <f t="shared" si="19"/>
        <v>8171.43</v>
      </c>
      <c r="P92" s="316">
        <f t="shared" si="20"/>
        <v>3.5902254465637894E-4</v>
      </c>
      <c r="Q92" s="295"/>
      <c r="R92" s="295"/>
      <c r="S92" s="295"/>
      <c r="T92" s="295"/>
      <c r="U92" s="295"/>
      <c r="V92" s="295"/>
      <c r="W92" s="295"/>
      <c r="X92" s="295"/>
      <c r="Y92" s="295"/>
      <c r="Z92" s="295"/>
    </row>
    <row r="93" spans="1:26" ht="23.25" customHeight="1" x14ac:dyDescent="0.25">
      <c r="A93" s="331" t="s">
        <v>288</v>
      </c>
      <c r="B93" s="246" t="s">
        <v>289</v>
      </c>
      <c r="C93" s="289">
        <f>SUMPRODUCT(('Diário 1º PA'!$E$4:$E$2007='Analítico Cp.'!$B93)*('Diário 1º PA'!$C$4:$C$2007&gt;=C$4)*('Diário 1º PA'!$C$4:$C$2007&lt;=EOMONTH(C$4,0))*('Diário 1º PA'!$F$4:$F$2007))
+SUMPRODUCT(('Diário 2º PA'!$E$4:$E$1978='Analítico Cp.'!$B93)*('Diário 2º PA'!$C$4:$C$1978&gt;=C$4)*('Diário 2º PA'!$C$4:$C$1978&lt;=EOMONTH(C$4,0))*('Diário 2º PA'!$F$4:$F$1978))
+SUMPRODUCT(('Diário 3º PA'!$E$4:$E$1994='Analítico Cp.'!$B93)*('Diário 3º PA'!$C$4:$C$1994&gt;=C$4)*('Diário 3º PA'!$C$4:$C$1994&lt;=EOMONTH(C$4,0))*('Diário 3º PA'!$F$4:$F$1994))
+SUMPRODUCT(('Diário 4º PA'!$E$4:$E$2000='Analítico Cp.'!$B93)*('Diário 4º PA'!$C$4:$C$2000&gt;=C$4)*('Diário 4º PA'!$C$4:$C$2000&lt;=EOMONTH(C$4,0))*('Diário 4º PA'!$F$4:$F$2000))
+SUMPRODUCT(('Comp.'!$D$5:$D$485=$B93)*('Comp.'!$B$5:$B$485&gt;=C$4)*('Comp.'!$B$5:$B$485&lt;=EOMONTH(C$4,0))*('Comp.'!$E$5:$E$485))</f>
        <v>0</v>
      </c>
      <c r="D93" s="289">
        <f>SUMPRODUCT(('Diário 1º PA'!$E$4:$E$2007='Analítico Cp.'!$B93)*('Diário 1º PA'!$C$4:$C$2007&gt;=D$4)*('Diário 1º PA'!$C$4:$C$2007&lt;=EOMONTH(D$4,0))*('Diário 1º PA'!$F$4:$F$2007))
+SUMPRODUCT(('Diário 2º PA'!$E$4:$E$1978='Analítico Cp.'!$B93)*('Diário 2º PA'!$C$4:$C$1978&gt;=D$4)*('Diário 2º PA'!$C$4:$C$1978&lt;=EOMONTH(D$4,0))*('Diário 2º PA'!$F$4:$F$1978))
+SUMPRODUCT(('Diário 3º PA'!$E$4:$E$1994='Analítico Cp.'!$B93)*('Diário 3º PA'!$C$4:$C$1994&gt;=D$4)*('Diário 3º PA'!$C$4:$C$1994&lt;=EOMONTH(D$4,0))*('Diário 3º PA'!$F$4:$F$1994))
+SUMPRODUCT(('Diário 4º PA'!$E$4:$E$2000='Analítico Cp.'!$B93)*('Diário 4º PA'!$C$4:$C$2000&gt;=D$4)*('Diário 4º PA'!$C$4:$C$2000&lt;=EOMONTH(D$4,0))*('Diário 4º PA'!$F$4:$F$2000))
+SUMPRODUCT(('Comp.'!$D$5:$D$485=$B93)*('Comp.'!$B$5:$B$485&gt;=D$4)*('Comp.'!$B$5:$B$485&lt;=EOMONTH(D$4,0))*('Comp.'!$E$5:$E$485))</f>
        <v>0</v>
      </c>
      <c r="E93" s="289">
        <f>SUMPRODUCT(('Diário 1º PA'!$E$4:$E$2007='Analítico Cp.'!$B93)*('Diário 1º PA'!$C$4:$C$2007&gt;=E$4)*('Diário 1º PA'!$C$4:$C$2007&lt;=EOMONTH(E$4,0))*('Diário 1º PA'!$F$4:$F$2007))
+SUMPRODUCT(('Diário 2º PA'!$E$4:$E$1978='Analítico Cp.'!$B93)*('Diário 2º PA'!$C$4:$C$1978&gt;=E$4)*('Diário 2º PA'!$C$4:$C$1978&lt;=EOMONTH(E$4,0))*('Diário 2º PA'!$F$4:$F$1978))
+SUMPRODUCT(('Diário 3º PA'!$E$4:$E$1994='Analítico Cp.'!$B93)*('Diário 3º PA'!$C$4:$C$1994&gt;=E$4)*('Diário 3º PA'!$C$4:$C$1994&lt;=EOMONTH(E$4,0))*('Diário 3º PA'!$F$4:$F$1994))
+SUMPRODUCT(('Diário 4º PA'!$E$4:$E$2000='Analítico Cp.'!$B93)*('Diário 4º PA'!$C$4:$C$2000&gt;=E$4)*('Diário 4º PA'!$C$4:$C$2000&lt;=EOMONTH(E$4,0))*('Diário 4º PA'!$F$4:$F$2000))
+SUMPRODUCT(('Comp.'!$D$5:$D$485=$B93)*('Comp.'!$B$5:$B$485&gt;=E$4)*('Comp.'!$B$5:$B$485&lt;=EOMONTH(E$4,0))*('Comp.'!$E$5:$E$485))</f>
        <v>0</v>
      </c>
      <c r="F93" s="289">
        <f>SUMPRODUCT(('Diário 1º PA'!$E$4:$E$2007='Analítico Cp.'!$B93)*('Diário 1º PA'!$C$4:$C$2007&gt;=F$4)*('Diário 1º PA'!$C$4:$C$2007&lt;=EOMONTH(F$4,0))*('Diário 1º PA'!$F$4:$F$2007))
+SUMPRODUCT(('Diário 2º PA'!$E$4:$E$1978='Analítico Cp.'!$B93)*('Diário 2º PA'!$C$4:$C$1978&gt;=F$4)*('Diário 2º PA'!$C$4:$C$1978&lt;=EOMONTH(F$4,0))*('Diário 2º PA'!$F$4:$F$1978))
+SUMPRODUCT(('Diário 3º PA'!$E$4:$E$1994='Analítico Cp.'!$B93)*('Diário 3º PA'!$C$4:$C$1994&gt;=F$4)*('Diário 3º PA'!$C$4:$C$1994&lt;=EOMONTH(F$4,0))*('Diário 3º PA'!$F$4:$F$1994))
+SUMPRODUCT(('Diário 4º PA'!$E$4:$E$2000='Analítico Cp.'!$B93)*('Diário 4º PA'!$C$4:$C$2000&gt;=F$4)*('Diário 4º PA'!$C$4:$C$2000&lt;=EOMONTH(F$4,0))*('Diário 4º PA'!$F$4:$F$2000))
+SUMPRODUCT(('Comp.'!$D$5:$D$485=$B93)*('Comp.'!$B$5:$B$485&gt;=F$4)*('Comp.'!$B$5:$B$485&lt;=EOMONTH(F$4,0))*('Comp.'!$E$5:$E$485))</f>
        <v>0</v>
      </c>
      <c r="G93" s="289">
        <f>SUMPRODUCT(('Diário 1º PA'!$E$4:$E$2007='Analítico Cp.'!$B93)*('Diário 1º PA'!$C$4:$C$2007&gt;=G$4)*('Diário 1º PA'!$C$4:$C$2007&lt;=EOMONTH(G$4,0))*('Diário 1º PA'!$F$4:$F$2007))
+SUMPRODUCT(('Diário 2º PA'!$E$4:$E$1978='Analítico Cp.'!$B93)*('Diário 2º PA'!$C$4:$C$1978&gt;=G$4)*('Diário 2º PA'!$C$4:$C$1978&lt;=EOMONTH(G$4,0))*('Diário 2º PA'!$F$4:$F$1978))
+SUMPRODUCT(('Diário 3º PA'!$E$4:$E$1994='Analítico Cp.'!$B93)*('Diário 3º PA'!$C$4:$C$1994&gt;=G$4)*('Diário 3º PA'!$C$4:$C$1994&lt;=EOMONTH(G$4,0))*('Diário 3º PA'!$F$4:$F$1994))
+SUMPRODUCT(('Diário 4º PA'!$E$4:$E$2000='Analítico Cp.'!$B93)*('Diário 4º PA'!$C$4:$C$2000&gt;=G$4)*('Diário 4º PA'!$C$4:$C$2000&lt;=EOMONTH(G$4,0))*('Diário 4º PA'!$F$4:$F$2000))
+SUMPRODUCT(('Comp.'!$D$5:$D$485=$B93)*('Comp.'!$B$5:$B$485&gt;=G$4)*('Comp.'!$B$5:$B$485&lt;=EOMONTH(G$4,0))*('Comp.'!$E$5:$E$485))</f>
        <v>0</v>
      </c>
      <c r="H93" s="289">
        <f>SUMPRODUCT(('Diário 1º PA'!$E$4:$E$2007='Analítico Cp.'!$B93)*('Diário 1º PA'!$C$4:$C$2007&gt;=H$4)*('Diário 1º PA'!$C$4:$C$2007&lt;=EOMONTH(H$4,0))*('Diário 1º PA'!$F$4:$F$2007))
+SUMPRODUCT(('Diário 2º PA'!$E$4:$E$1978='Analítico Cp.'!$B93)*('Diário 2º PA'!$C$4:$C$1978&gt;=H$4)*('Diário 2º PA'!$C$4:$C$1978&lt;=EOMONTH(H$4,0))*('Diário 2º PA'!$F$4:$F$1978))
+SUMPRODUCT(('Diário 3º PA'!$E$4:$E$1994='Analítico Cp.'!$B93)*('Diário 3º PA'!$C$4:$C$1994&gt;=H$4)*('Diário 3º PA'!$C$4:$C$1994&lt;=EOMONTH(H$4,0))*('Diário 3º PA'!$F$4:$F$1994))
+SUMPRODUCT(('Diário 4º PA'!$E$4:$E$2000='Analítico Cp.'!$B93)*('Diário 4º PA'!$C$4:$C$2000&gt;=H$4)*('Diário 4º PA'!$C$4:$C$2000&lt;=EOMONTH(H$4,0))*('Diário 4º PA'!$F$4:$F$2000))
+SUMPRODUCT(('Comp.'!$D$5:$D$485=$B93)*('Comp.'!$B$5:$B$485&gt;=H$4)*('Comp.'!$B$5:$B$485&lt;=EOMONTH(H$4,0))*('Comp.'!$E$5:$E$485))</f>
        <v>0</v>
      </c>
      <c r="I93" s="289">
        <f>SUMPRODUCT(('Diário 1º PA'!$E$4:$E$2007='Analítico Cp.'!$B93)*('Diário 1º PA'!$C$4:$C$2007&gt;=I$4)*('Diário 1º PA'!$C$4:$C$2007&lt;=EOMONTH(I$4,0))*('Diário 1º PA'!$F$4:$F$2007))
+SUMPRODUCT(('Diário 2º PA'!$E$4:$E$1978='Analítico Cp.'!$B93)*('Diário 2º PA'!$C$4:$C$1978&gt;=I$4)*('Diário 2º PA'!$C$4:$C$1978&lt;=EOMONTH(I$4,0))*('Diário 2º PA'!$F$4:$F$1978))
+SUMPRODUCT(('Diário 3º PA'!$E$4:$E$1994='Analítico Cp.'!$B93)*('Diário 3º PA'!$C$4:$C$1994&gt;=I$4)*('Diário 3º PA'!$C$4:$C$1994&lt;=EOMONTH(I$4,0))*('Diário 3º PA'!$F$4:$F$1994))
+SUMPRODUCT(('Diário 4º PA'!$E$4:$E$2000='Analítico Cp.'!$B93)*('Diário 4º PA'!$C$4:$C$2000&gt;=I$4)*('Diário 4º PA'!$C$4:$C$2000&lt;=EOMONTH(I$4,0))*('Diário 4º PA'!$F$4:$F$2000))
+SUMPRODUCT(('Comp.'!$D$5:$D$485=$B93)*('Comp.'!$B$5:$B$485&gt;=I$4)*('Comp.'!$B$5:$B$485&lt;=EOMONTH(I$4,0))*('Comp.'!$E$5:$E$485))</f>
        <v>0</v>
      </c>
      <c r="J93" s="289">
        <f>SUMPRODUCT(('Diário 1º PA'!$E$4:$E$2007='Analítico Cp.'!$B93)*('Diário 1º PA'!$C$4:$C$2007&gt;=J$4)*('Diário 1º PA'!$C$4:$C$2007&lt;=EOMONTH(J$4,0))*('Diário 1º PA'!$F$4:$F$2007))
+SUMPRODUCT(('Diário 2º PA'!$E$4:$E$1978='Analítico Cp.'!$B93)*('Diário 2º PA'!$C$4:$C$1978&gt;=J$4)*('Diário 2º PA'!$C$4:$C$1978&lt;=EOMONTH(J$4,0))*('Diário 2º PA'!$F$4:$F$1978))
+SUMPRODUCT(('Diário 3º PA'!$E$4:$E$1994='Analítico Cp.'!$B93)*('Diário 3º PA'!$C$4:$C$1994&gt;=J$4)*('Diário 3º PA'!$C$4:$C$1994&lt;=EOMONTH(J$4,0))*('Diário 3º PA'!$F$4:$F$1994))
+SUMPRODUCT(('Diário 4º PA'!$E$4:$E$2000='Analítico Cp.'!$B93)*('Diário 4º PA'!$C$4:$C$2000&gt;=J$4)*('Diário 4º PA'!$C$4:$C$2000&lt;=EOMONTH(J$4,0))*('Diário 4º PA'!$F$4:$F$2000))
+SUMPRODUCT(('Comp.'!$D$5:$D$485=$B93)*('Comp.'!$B$5:$B$485&gt;=J$4)*('Comp.'!$B$5:$B$485&lt;=EOMONTH(J$4,0))*('Comp.'!$E$5:$E$485))</f>
        <v>0</v>
      </c>
      <c r="K93" s="289">
        <f>SUMPRODUCT(('Diário 1º PA'!$E$4:$E$2007='Analítico Cp.'!$B93)*('Diário 1º PA'!$C$4:$C$2007&gt;=K$4)*('Diário 1º PA'!$C$4:$C$2007&lt;=EOMONTH(K$4,0))*('Diário 1º PA'!$F$4:$F$2007))
+SUMPRODUCT(('Diário 2º PA'!$E$4:$E$1978='Analítico Cp.'!$B93)*('Diário 2º PA'!$C$4:$C$1978&gt;=K$4)*('Diário 2º PA'!$C$4:$C$1978&lt;=EOMONTH(K$4,0))*('Diário 2º PA'!$F$4:$F$1978))
+SUMPRODUCT(('Diário 3º PA'!$E$4:$E$1994='Analítico Cp.'!$B93)*('Diário 3º PA'!$C$4:$C$1994&gt;=K$4)*('Diário 3º PA'!$C$4:$C$1994&lt;=EOMONTH(K$4,0))*('Diário 3º PA'!$F$4:$F$1994))
+SUMPRODUCT(('Diário 4º PA'!$E$4:$E$2000='Analítico Cp.'!$B93)*('Diário 4º PA'!$C$4:$C$2000&gt;=K$4)*('Diário 4º PA'!$C$4:$C$2000&lt;=EOMONTH(K$4,0))*('Diário 4º PA'!$F$4:$F$2000))
+SUMPRODUCT(('Comp.'!$D$5:$D$485=$B93)*('Comp.'!$B$5:$B$485&gt;=K$4)*('Comp.'!$B$5:$B$485&lt;=EOMONTH(K$4,0))*('Comp.'!$E$5:$E$485))</f>
        <v>0</v>
      </c>
      <c r="L93" s="289">
        <f>SUMPRODUCT(('Diário 1º PA'!$E$4:$E$2007='Analítico Cp.'!$B93)*('Diário 1º PA'!$C$4:$C$2007&gt;=L$4)*('Diário 1º PA'!$C$4:$C$2007&lt;=EOMONTH(L$4,0))*('Diário 1º PA'!$F$4:$F$2007))
+SUMPRODUCT(('Diário 2º PA'!$E$4:$E$1978='Analítico Cp.'!$B93)*('Diário 2º PA'!$C$4:$C$1978&gt;=L$4)*('Diário 2º PA'!$C$4:$C$1978&lt;=EOMONTH(L$4,0))*('Diário 2º PA'!$F$4:$F$1978))
+SUMPRODUCT(('Diário 3º PA'!$E$4:$E$1994='Analítico Cp.'!$B93)*('Diário 3º PA'!$C$4:$C$1994&gt;=L$4)*('Diário 3º PA'!$C$4:$C$1994&lt;=EOMONTH(L$4,0))*('Diário 3º PA'!$F$4:$F$1994))
+SUMPRODUCT(('Diário 4º PA'!$E$4:$E$2000='Analítico Cp.'!$B93)*('Diário 4º PA'!$C$4:$C$2000&gt;=L$4)*('Diário 4º PA'!$C$4:$C$2000&lt;=EOMONTH(L$4,0))*('Diário 4º PA'!$F$4:$F$2000))
+SUMPRODUCT(('Comp.'!$D$5:$D$485=$B93)*('Comp.'!$B$5:$B$485&gt;=L$4)*('Comp.'!$B$5:$B$485&lt;=EOMONTH(L$4,0))*('Comp.'!$E$5:$E$485))</f>
        <v>0</v>
      </c>
      <c r="M93" s="289">
        <f>SUMPRODUCT(('Diário 1º PA'!$E$4:$E$2007='Analítico Cp.'!$B93)*('Diário 1º PA'!$C$4:$C$2007&gt;=M$4)*('Diário 1º PA'!$C$4:$C$2007&lt;=EOMONTH(M$4,0))*('Diário 1º PA'!$F$4:$F$2007))
+SUMPRODUCT(('Diário 2º PA'!$E$4:$E$1978='Analítico Cp.'!$B93)*('Diário 2º PA'!$C$4:$C$1978&gt;=M$4)*('Diário 2º PA'!$C$4:$C$1978&lt;=EOMONTH(M$4,0))*('Diário 2º PA'!$F$4:$F$1978))
+SUMPRODUCT(('Diário 3º PA'!$E$4:$E$1994='Analítico Cp.'!$B93)*('Diário 3º PA'!$C$4:$C$1994&gt;=M$4)*('Diário 3º PA'!$C$4:$C$1994&lt;=EOMONTH(M$4,0))*('Diário 3º PA'!$F$4:$F$1994))
+SUMPRODUCT(('Diário 4º PA'!$E$4:$E$2000='Analítico Cp.'!$B93)*('Diário 4º PA'!$C$4:$C$2000&gt;=M$4)*('Diário 4º PA'!$C$4:$C$2000&lt;=EOMONTH(M$4,0))*('Diário 4º PA'!$F$4:$F$2000))
+SUMPRODUCT(('Comp.'!$D$5:$D$485=$B93)*('Comp.'!$B$5:$B$485&gt;=M$4)*('Comp.'!$B$5:$B$485&lt;=EOMONTH(M$4,0))*('Comp.'!$E$5:$E$485))</f>
        <v>0</v>
      </c>
      <c r="N93" s="289">
        <f>SUMPRODUCT(('Diário 1º PA'!$E$4:$E$2007='Analítico Cp.'!$B93)*('Diário 1º PA'!$C$4:$C$2007&gt;=N$4)*('Diário 1º PA'!$C$4:$C$2007&lt;=EOMONTH(N$4,0))*('Diário 1º PA'!$F$4:$F$2007))
+SUMPRODUCT(('Diário 2º PA'!$E$4:$E$1978='Analítico Cp.'!$B93)*('Diário 2º PA'!$C$4:$C$1978&gt;=N$4)*('Diário 2º PA'!$C$4:$C$1978&lt;=EOMONTH(N$4,0))*('Diário 2º PA'!$F$4:$F$1978))
+SUMPRODUCT(('Diário 3º PA'!$E$4:$E$1994='Analítico Cp.'!$B93)*('Diário 3º PA'!$C$4:$C$1994&gt;=N$4)*('Diário 3º PA'!$C$4:$C$1994&lt;=EOMONTH(N$4,0))*('Diário 3º PA'!$F$4:$F$1994))
+SUMPRODUCT(('Diário 4º PA'!$E$4:$E$2000='Analítico Cp.'!$B93)*('Diário 4º PA'!$C$4:$C$2000&gt;=N$4)*('Diário 4º PA'!$C$4:$C$2000&lt;=EOMONTH(N$4,0))*('Diário 4º PA'!$F$4:$F$2000))
+SUMPRODUCT(('Comp.'!$D$5:$D$485=$B93)*('Comp.'!$B$5:$B$485&gt;=N$4)*('Comp.'!$B$5:$B$485&lt;=EOMONTH(N$4,0))*('Comp.'!$E$5:$E$485))</f>
        <v>0</v>
      </c>
      <c r="O93" s="315">
        <f t="shared" si="19"/>
        <v>0</v>
      </c>
      <c r="P93" s="316">
        <f t="shared" si="20"/>
        <v>0</v>
      </c>
      <c r="Q93" s="295"/>
      <c r="R93" s="295"/>
      <c r="S93" s="295"/>
      <c r="T93" s="295"/>
      <c r="U93" s="295"/>
      <c r="V93" s="295"/>
      <c r="W93" s="295"/>
      <c r="X93" s="295"/>
      <c r="Y93" s="295"/>
      <c r="Z93" s="295"/>
    </row>
    <row r="94" spans="1:26" ht="23.25" customHeight="1" x14ac:dyDescent="0.25">
      <c r="A94" s="331" t="s">
        <v>290</v>
      </c>
      <c r="B94" s="246" t="s">
        <v>291</v>
      </c>
      <c r="C94" s="289">
        <f>SUMPRODUCT(('Diário 1º PA'!$E$4:$E$2007='Analítico Cp.'!$B94)*('Diário 1º PA'!$C$4:$C$2007&gt;=C$4)*('Diário 1º PA'!$C$4:$C$2007&lt;=EOMONTH(C$4,0))*('Diário 1º PA'!$F$4:$F$2007))
+SUMPRODUCT(('Diário 2º PA'!$E$4:$E$1978='Analítico Cp.'!$B94)*('Diário 2º PA'!$C$4:$C$1978&gt;=C$4)*('Diário 2º PA'!$C$4:$C$1978&lt;=EOMONTH(C$4,0))*('Diário 2º PA'!$F$4:$F$1978))
+SUMPRODUCT(('Diário 3º PA'!$E$4:$E$1994='Analítico Cp.'!$B94)*('Diário 3º PA'!$C$4:$C$1994&gt;=C$4)*('Diário 3º PA'!$C$4:$C$1994&lt;=EOMONTH(C$4,0))*('Diário 3º PA'!$F$4:$F$1994))
+SUMPRODUCT(('Diário 4º PA'!$E$4:$E$2000='Analítico Cp.'!$B94)*('Diário 4º PA'!$C$4:$C$2000&gt;=C$4)*('Diário 4º PA'!$C$4:$C$2000&lt;=EOMONTH(C$4,0))*('Diário 4º PA'!$F$4:$F$2000))
+SUMPRODUCT(('Comp.'!$D$5:$D$485=$B94)*('Comp.'!$B$5:$B$485&gt;=C$4)*('Comp.'!$B$5:$B$485&lt;=EOMONTH(C$4,0))*('Comp.'!$E$5:$E$485))</f>
        <v>0</v>
      </c>
      <c r="D94" s="289">
        <f>SUMPRODUCT(('Diário 1º PA'!$E$4:$E$2007='Analítico Cp.'!$B94)*('Diário 1º PA'!$C$4:$C$2007&gt;=D$4)*('Diário 1º PA'!$C$4:$C$2007&lt;=EOMONTH(D$4,0))*('Diário 1º PA'!$F$4:$F$2007))
+SUMPRODUCT(('Diário 2º PA'!$E$4:$E$1978='Analítico Cp.'!$B94)*('Diário 2º PA'!$C$4:$C$1978&gt;=D$4)*('Diário 2º PA'!$C$4:$C$1978&lt;=EOMONTH(D$4,0))*('Diário 2º PA'!$F$4:$F$1978))
+SUMPRODUCT(('Diário 3º PA'!$E$4:$E$1994='Analítico Cp.'!$B94)*('Diário 3º PA'!$C$4:$C$1994&gt;=D$4)*('Diário 3º PA'!$C$4:$C$1994&lt;=EOMONTH(D$4,0))*('Diário 3º PA'!$F$4:$F$1994))
+SUMPRODUCT(('Diário 4º PA'!$E$4:$E$2000='Analítico Cp.'!$B94)*('Diário 4º PA'!$C$4:$C$2000&gt;=D$4)*('Diário 4º PA'!$C$4:$C$2000&lt;=EOMONTH(D$4,0))*('Diário 4º PA'!$F$4:$F$2000))
+SUMPRODUCT(('Comp.'!$D$5:$D$485=$B94)*('Comp.'!$B$5:$B$485&gt;=D$4)*('Comp.'!$B$5:$B$485&lt;=EOMONTH(D$4,0))*('Comp.'!$E$5:$E$485))</f>
        <v>0</v>
      </c>
      <c r="E94" s="289">
        <f>SUMPRODUCT(('Diário 1º PA'!$E$4:$E$2007='Analítico Cp.'!$B94)*('Diário 1º PA'!$C$4:$C$2007&gt;=E$4)*('Diário 1º PA'!$C$4:$C$2007&lt;=EOMONTH(E$4,0))*('Diário 1º PA'!$F$4:$F$2007))
+SUMPRODUCT(('Diário 2º PA'!$E$4:$E$1978='Analítico Cp.'!$B94)*('Diário 2º PA'!$C$4:$C$1978&gt;=E$4)*('Diário 2º PA'!$C$4:$C$1978&lt;=EOMONTH(E$4,0))*('Diário 2º PA'!$F$4:$F$1978))
+SUMPRODUCT(('Diário 3º PA'!$E$4:$E$1994='Analítico Cp.'!$B94)*('Diário 3º PA'!$C$4:$C$1994&gt;=E$4)*('Diário 3º PA'!$C$4:$C$1994&lt;=EOMONTH(E$4,0))*('Diário 3º PA'!$F$4:$F$1994))
+SUMPRODUCT(('Diário 4º PA'!$E$4:$E$2000='Analítico Cp.'!$B94)*('Diário 4º PA'!$C$4:$C$2000&gt;=E$4)*('Diário 4º PA'!$C$4:$C$2000&lt;=EOMONTH(E$4,0))*('Diário 4º PA'!$F$4:$F$2000))
+SUMPRODUCT(('Comp.'!$D$5:$D$485=$B94)*('Comp.'!$B$5:$B$485&gt;=E$4)*('Comp.'!$B$5:$B$485&lt;=EOMONTH(E$4,0))*('Comp.'!$E$5:$E$485))</f>
        <v>0</v>
      </c>
      <c r="F94" s="289">
        <f>SUMPRODUCT(('Diário 1º PA'!$E$4:$E$2007='Analítico Cp.'!$B94)*('Diário 1º PA'!$C$4:$C$2007&gt;=F$4)*('Diário 1º PA'!$C$4:$C$2007&lt;=EOMONTH(F$4,0))*('Diário 1º PA'!$F$4:$F$2007))
+SUMPRODUCT(('Diário 2º PA'!$E$4:$E$1978='Analítico Cp.'!$B94)*('Diário 2º PA'!$C$4:$C$1978&gt;=F$4)*('Diário 2º PA'!$C$4:$C$1978&lt;=EOMONTH(F$4,0))*('Diário 2º PA'!$F$4:$F$1978))
+SUMPRODUCT(('Diário 3º PA'!$E$4:$E$1994='Analítico Cp.'!$B94)*('Diário 3º PA'!$C$4:$C$1994&gt;=F$4)*('Diário 3º PA'!$C$4:$C$1994&lt;=EOMONTH(F$4,0))*('Diário 3º PA'!$F$4:$F$1994))
+SUMPRODUCT(('Diário 4º PA'!$E$4:$E$2000='Analítico Cp.'!$B94)*('Diário 4º PA'!$C$4:$C$2000&gt;=F$4)*('Diário 4º PA'!$C$4:$C$2000&lt;=EOMONTH(F$4,0))*('Diário 4º PA'!$F$4:$F$2000))
+SUMPRODUCT(('Comp.'!$D$5:$D$485=$B94)*('Comp.'!$B$5:$B$485&gt;=F$4)*('Comp.'!$B$5:$B$485&lt;=EOMONTH(F$4,0))*('Comp.'!$E$5:$E$485))</f>
        <v>0</v>
      </c>
      <c r="G94" s="289">
        <f>SUMPRODUCT(('Diário 1º PA'!$E$4:$E$2007='Analítico Cp.'!$B94)*('Diário 1º PA'!$C$4:$C$2007&gt;=G$4)*('Diário 1º PA'!$C$4:$C$2007&lt;=EOMONTH(G$4,0))*('Diário 1º PA'!$F$4:$F$2007))
+SUMPRODUCT(('Diário 2º PA'!$E$4:$E$1978='Analítico Cp.'!$B94)*('Diário 2º PA'!$C$4:$C$1978&gt;=G$4)*('Diário 2º PA'!$C$4:$C$1978&lt;=EOMONTH(G$4,0))*('Diário 2º PA'!$F$4:$F$1978))
+SUMPRODUCT(('Diário 3º PA'!$E$4:$E$1994='Analítico Cp.'!$B94)*('Diário 3º PA'!$C$4:$C$1994&gt;=G$4)*('Diário 3º PA'!$C$4:$C$1994&lt;=EOMONTH(G$4,0))*('Diário 3º PA'!$F$4:$F$1994))
+SUMPRODUCT(('Diário 4º PA'!$E$4:$E$2000='Analítico Cp.'!$B94)*('Diário 4º PA'!$C$4:$C$2000&gt;=G$4)*('Diário 4º PA'!$C$4:$C$2000&lt;=EOMONTH(G$4,0))*('Diário 4º PA'!$F$4:$F$2000))
+SUMPRODUCT(('Comp.'!$D$5:$D$485=$B94)*('Comp.'!$B$5:$B$485&gt;=G$4)*('Comp.'!$B$5:$B$485&lt;=EOMONTH(G$4,0))*('Comp.'!$E$5:$E$485))</f>
        <v>0</v>
      </c>
      <c r="H94" s="289">
        <f>SUMPRODUCT(('Diário 1º PA'!$E$4:$E$2007='Analítico Cp.'!$B94)*('Diário 1º PA'!$C$4:$C$2007&gt;=H$4)*('Diário 1º PA'!$C$4:$C$2007&lt;=EOMONTH(H$4,0))*('Diário 1º PA'!$F$4:$F$2007))
+SUMPRODUCT(('Diário 2º PA'!$E$4:$E$1978='Analítico Cp.'!$B94)*('Diário 2º PA'!$C$4:$C$1978&gt;=H$4)*('Diário 2º PA'!$C$4:$C$1978&lt;=EOMONTH(H$4,0))*('Diário 2º PA'!$F$4:$F$1978))
+SUMPRODUCT(('Diário 3º PA'!$E$4:$E$1994='Analítico Cp.'!$B94)*('Diário 3º PA'!$C$4:$C$1994&gt;=H$4)*('Diário 3º PA'!$C$4:$C$1994&lt;=EOMONTH(H$4,0))*('Diário 3º PA'!$F$4:$F$1994))
+SUMPRODUCT(('Diário 4º PA'!$E$4:$E$2000='Analítico Cp.'!$B94)*('Diário 4º PA'!$C$4:$C$2000&gt;=H$4)*('Diário 4º PA'!$C$4:$C$2000&lt;=EOMONTH(H$4,0))*('Diário 4º PA'!$F$4:$F$2000))
+SUMPRODUCT(('Comp.'!$D$5:$D$485=$B94)*('Comp.'!$B$5:$B$485&gt;=H$4)*('Comp.'!$B$5:$B$485&lt;=EOMONTH(H$4,0))*('Comp.'!$E$5:$E$485))</f>
        <v>0</v>
      </c>
      <c r="I94" s="289">
        <f>SUMPRODUCT(('Diário 1º PA'!$E$4:$E$2007='Analítico Cp.'!$B94)*('Diário 1º PA'!$C$4:$C$2007&gt;=I$4)*('Diário 1º PA'!$C$4:$C$2007&lt;=EOMONTH(I$4,0))*('Diário 1º PA'!$F$4:$F$2007))
+SUMPRODUCT(('Diário 2º PA'!$E$4:$E$1978='Analítico Cp.'!$B94)*('Diário 2º PA'!$C$4:$C$1978&gt;=I$4)*('Diário 2º PA'!$C$4:$C$1978&lt;=EOMONTH(I$4,0))*('Diário 2º PA'!$F$4:$F$1978))
+SUMPRODUCT(('Diário 3º PA'!$E$4:$E$1994='Analítico Cp.'!$B94)*('Diário 3º PA'!$C$4:$C$1994&gt;=I$4)*('Diário 3º PA'!$C$4:$C$1994&lt;=EOMONTH(I$4,0))*('Diário 3º PA'!$F$4:$F$1994))
+SUMPRODUCT(('Diário 4º PA'!$E$4:$E$2000='Analítico Cp.'!$B94)*('Diário 4º PA'!$C$4:$C$2000&gt;=I$4)*('Diário 4º PA'!$C$4:$C$2000&lt;=EOMONTH(I$4,0))*('Diário 4º PA'!$F$4:$F$2000))
+SUMPRODUCT(('Comp.'!$D$5:$D$485=$B94)*('Comp.'!$B$5:$B$485&gt;=I$4)*('Comp.'!$B$5:$B$485&lt;=EOMONTH(I$4,0))*('Comp.'!$E$5:$E$485))</f>
        <v>0</v>
      </c>
      <c r="J94" s="289">
        <f>SUMPRODUCT(('Diário 1º PA'!$E$4:$E$2007='Analítico Cp.'!$B94)*('Diário 1º PA'!$C$4:$C$2007&gt;=J$4)*('Diário 1º PA'!$C$4:$C$2007&lt;=EOMONTH(J$4,0))*('Diário 1º PA'!$F$4:$F$2007))
+SUMPRODUCT(('Diário 2º PA'!$E$4:$E$1978='Analítico Cp.'!$B94)*('Diário 2º PA'!$C$4:$C$1978&gt;=J$4)*('Diário 2º PA'!$C$4:$C$1978&lt;=EOMONTH(J$4,0))*('Diário 2º PA'!$F$4:$F$1978))
+SUMPRODUCT(('Diário 3º PA'!$E$4:$E$1994='Analítico Cp.'!$B94)*('Diário 3º PA'!$C$4:$C$1994&gt;=J$4)*('Diário 3º PA'!$C$4:$C$1994&lt;=EOMONTH(J$4,0))*('Diário 3º PA'!$F$4:$F$1994))
+SUMPRODUCT(('Diário 4º PA'!$E$4:$E$2000='Analítico Cp.'!$B94)*('Diário 4º PA'!$C$4:$C$2000&gt;=J$4)*('Diário 4º PA'!$C$4:$C$2000&lt;=EOMONTH(J$4,0))*('Diário 4º PA'!$F$4:$F$2000))
+SUMPRODUCT(('Comp.'!$D$5:$D$485=$B94)*('Comp.'!$B$5:$B$485&gt;=J$4)*('Comp.'!$B$5:$B$485&lt;=EOMONTH(J$4,0))*('Comp.'!$E$5:$E$485))</f>
        <v>0</v>
      </c>
      <c r="K94" s="289">
        <f>SUMPRODUCT(('Diário 1º PA'!$E$4:$E$2007='Analítico Cp.'!$B94)*('Diário 1º PA'!$C$4:$C$2007&gt;=K$4)*('Diário 1º PA'!$C$4:$C$2007&lt;=EOMONTH(K$4,0))*('Diário 1º PA'!$F$4:$F$2007))
+SUMPRODUCT(('Diário 2º PA'!$E$4:$E$1978='Analítico Cp.'!$B94)*('Diário 2º PA'!$C$4:$C$1978&gt;=K$4)*('Diário 2º PA'!$C$4:$C$1978&lt;=EOMONTH(K$4,0))*('Diário 2º PA'!$F$4:$F$1978))
+SUMPRODUCT(('Diário 3º PA'!$E$4:$E$1994='Analítico Cp.'!$B94)*('Diário 3º PA'!$C$4:$C$1994&gt;=K$4)*('Diário 3º PA'!$C$4:$C$1994&lt;=EOMONTH(K$4,0))*('Diário 3º PA'!$F$4:$F$1994))
+SUMPRODUCT(('Diário 4º PA'!$E$4:$E$2000='Analítico Cp.'!$B94)*('Diário 4º PA'!$C$4:$C$2000&gt;=K$4)*('Diário 4º PA'!$C$4:$C$2000&lt;=EOMONTH(K$4,0))*('Diário 4º PA'!$F$4:$F$2000))
+SUMPRODUCT(('Comp.'!$D$5:$D$485=$B94)*('Comp.'!$B$5:$B$485&gt;=K$4)*('Comp.'!$B$5:$B$485&lt;=EOMONTH(K$4,0))*('Comp.'!$E$5:$E$485))</f>
        <v>0</v>
      </c>
      <c r="L94" s="289">
        <f>SUMPRODUCT(('Diário 1º PA'!$E$4:$E$2007='Analítico Cp.'!$B94)*('Diário 1º PA'!$C$4:$C$2007&gt;=L$4)*('Diário 1º PA'!$C$4:$C$2007&lt;=EOMONTH(L$4,0))*('Diário 1º PA'!$F$4:$F$2007))
+SUMPRODUCT(('Diário 2º PA'!$E$4:$E$1978='Analítico Cp.'!$B94)*('Diário 2º PA'!$C$4:$C$1978&gt;=L$4)*('Diário 2º PA'!$C$4:$C$1978&lt;=EOMONTH(L$4,0))*('Diário 2º PA'!$F$4:$F$1978))
+SUMPRODUCT(('Diário 3º PA'!$E$4:$E$1994='Analítico Cp.'!$B94)*('Diário 3º PA'!$C$4:$C$1994&gt;=L$4)*('Diário 3º PA'!$C$4:$C$1994&lt;=EOMONTH(L$4,0))*('Diário 3º PA'!$F$4:$F$1994))
+SUMPRODUCT(('Diário 4º PA'!$E$4:$E$2000='Analítico Cp.'!$B94)*('Diário 4º PA'!$C$4:$C$2000&gt;=L$4)*('Diário 4º PA'!$C$4:$C$2000&lt;=EOMONTH(L$4,0))*('Diário 4º PA'!$F$4:$F$2000))
+SUMPRODUCT(('Comp.'!$D$5:$D$485=$B94)*('Comp.'!$B$5:$B$485&gt;=L$4)*('Comp.'!$B$5:$B$485&lt;=EOMONTH(L$4,0))*('Comp.'!$E$5:$E$485))</f>
        <v>0</v>
      </c>
      <c r="M94" s="289">
        <f>SUMPRODUCT(('Diário 1º PA'!$E$4:$E$2007='Analítico Cp.'!$B94)*('Diário 1º PA'!$C$4:$C$2007&gt;=M$4)*('Diário 1º PA'!$C$4:$C$2007&lt;=EOMONTH(M$4,0))*('Diário 1º PA'!$F$4:$F$2007))
+SUMPRODUCT(('Diário 2º PA'!$E$4:$E$1978='Analítico Cp.'!$B94)*('Diário 2º PA'!$C$4:$C$1978&gt;=M$4)*('Diário 2º PA'!$C$4:$C$1978&lt;=EOMONTH(M$4,0))*('Diário 2º PA'!$F$4:$F$1978))
+SUMPRODUCT(('Diário 3º PA'!$E$4:$E$1994='Analítico Cp.'!$B94)*('Diário 3º PA'!$C$4:$C$1994&gt;=M$4)*('Diário 3º PA'!$C$4:$C$1994&lt;=EOMONTH(M$4,0))*('Diário 3º PA'!$F$4:$F$1994))
+SUMPRODUCT(('Diário 4º PA'!$E$4:$E$2000='Analítico Cp.'!$B94)*('Diário 4º PA'!$C$4:$C$2000&gt;=M$4)*('Diário 4º PA'!$C$4:$C$2000&lt;=EOMONTH(M$4,0))*('Diário 4º PA'!$F$4:$F$2000))
+SUMPRODUCT(('Comp.'!$D$5:$D$485=$B94)*('Comp.'!$B$5:$B$485&gt;=M$4)*('Comp.'!$B$5:$B$485&lt;=EOMONTH(M$4,0))*('Comp.'!$E$5:$E$485))</f>
        <v>0</v>
      </c>
      <c r="N94" s="289">
        <f>SUMPRODUCT(('Diário 1º PA'!$E$4:$E$2007='Analítico Cp.'!$B94)*('Diário 1º PA'!$C$4:$C$2007&gt;=N$4)*('Diário 1º PA'!$C$4:$C$2007&lt;=EOMONTH(N$4,0))*('Diário 1º PA'!$F$4:$F$2007))
+SUMPRODUCT(('Diário 2º PA'!$E$4:$E$1978='Analítico Cp.'!$B94)*('Diário 2º PA'!$C$4:$C$1978&gt;=N$4)*('Diário 2º PA'!$C$4:$C$1978&lt;=EOMONTH(N$4,0))*('Diário 2º PA'!$F$4:$F$1978))
+SUMPRODUCT(('Diário 3º PA'!$E$4:$E$1994='Analítico Cp.'!$B94)*('Diário 3º PA'!$C$4:$C$1994&gt;=N$4)*('Diário 3º PA'!$C$4:$C$1994&lt;=EOMONTH(N$4,0))*('Diário 3º PA'!$F$4:$F$1994))
+SUMPRODUCT(('Diário 4º PA'!$E$4:$E$2000='Analítico Cp.'!$B94)*('Diário 4º PA'!$C$4:$C$2000&gt;=N$4)*('Diário 4º PA'!$C$4:$C$2000&lt;=EOMONTH(N$4,0))*('Diário 4º PA'!$F$4:$F$2000))
+SUMPRODUCT(('Comp.'!$D$5:$D$485=$B94)*('Comp.'!$B$5:$B$485&gt;=N$4)*('Comp.'!$B$5:$B$485&lt;=EOMONTH(N$4,0))*('Comp.'!$E$5:$E$485))</f>
        <v>0</v>
      </c>
      <c r="O94" s="315">
        <f t="shared" si="19"/>
        <v>0</v>
      </c>
      <c r="P94" s="316">
        <f t="shared" si="20"/>
        <v>0</v>
      </c>
      <c r="Q94" s="295"/>
      <c r="R94" s="295"/>
      <c r="S94" s="295"/>
      <c r="T94" s="295"/>
      <c r="U94" s="295"/>
      <c r="V94" s="295"/>
      <c r="W94" s="295"/>
      <c r="X94" s="295"/>
      <c r="Y94" s="295"/>
      <c r="Z94" s="295"/>
    </row>
    <row r="95" spans="1:26" ht="23.25" customHeight="1" x14ac:dyDescent="0.25">
      <c r="A95" s="331" t="s">
        <v>292</v>
      </c>
      <c r="B95" s="246" t="s">
        <v>293</v>
      </c>
      <c r="C95" s="289">
        <f>SUMPRODUCT(('Diário 1º PA'!$E$4:$E$2007='Analítico Cp.'!$B95)*('Diário 1º PA'!$C$4:$C$2007&gt;=C$4)*('Diário 1º PA'!$C$4:$C$2007&lt;=EOMONTH(C$4,0))*('Diário 1º PA'!$F$4:$F$2007))
+SUMPRODUCT(('Diário 2º PA'!$E$4:$E$1978='Analítico Cp.'!$B95)*('Diário 2º PA'!$C$4:$C$1978&gt;=C$4)*('Diário 2º PA'!$C$4:$C$1978&lt;=EOMONTH(C$4,0))*('Diário 2º PA'!$F$4:$F$1978))
+SUMPRODUCT(('Diário 3º PA'!$E$4:$E$1994='Analítico Cp.'!$B95)*('Diário 3º PA'!$C$4:$C$1994&gt;=C$4)*('Diário 3º PA'!$C$4:$C$1994&lt;=EOMONTH(C$4,0))*('Diário 3º PA'!$F$4:$F$1994))
+SUMPRODUCT(('Diário 4º PA'!$E$4:$E$2000='Analítico Cp.'!$B95)*('Diário 4º PA'!$C$4:$C$2000&gt;=C$4)*('Diário 4º PA'!$C$4:$C$2000&lt;=EOMONTH(C$4,0))*('Diário 4º PA'!$F$4:$F$2000))
+SUMPRODUCT(('Comp.'!$D$5:$D$485=$B95)*('Comp.'!$B$5:$B$485&gt;=C$4)*('Comp.'!$B$5:$B$485&lt;=EOMONTH(C$4,0))*('Comp.'!$E$5:$E$485))</f>
        <v>0</v>
      </c>
      <c r="D95" s="289">
        <f>SUMPRODUCT(('Diário 1º PA'!$E$4:$E$2007='Analítico Cp.'!$B95)*('Diário 1º PA'!$C$4:$C$2007&gt;=D$4)*('Diário 1º PA'!$C$4:$C$2007&lt;=EOMONTH(D$4,0))*('Diário 1º PA'!$F$4:$F$2007))
+SUMPRODUCT(('Diário 2º PA'!$E$4:$E$1978='Analítico Cp.'!$B95)*('Diário 2º PA'!$C$4:$C$1978&gt;=D$4)*('Diário 2º PA'!$C$4:$C$1978&lt;=EOMONTH(D$4,0))*('Diário 2º PA'!$F$4:$F$1978))
+SUMPRODUCT(('Diário 3º PA'!$E$4:$E$1994='Analítico Cp.'!$B95)*('Diário 3º PA'!$C$4:$C$1994&gt;=D$4)*('Diário 3º PA'!$C$4:$C$1994&lt;=EOMONTH(D$4,0))*('Diário 3º PA'!$F$4:$F$1994))
+SUMPRODUCT(('Diário 4º PA'!$E$4:$E$2000='Analítico Cp.'!$B95)*('Diário 4º PA'!$C$4:$C$2000&gt;=D$4)*('Diário 4º PA'!$C$4:$C$2000&lt;=EOMONTH(D$4,0))*('Diário 4º PA'!$F$4:$F$2000))
+SUMPRODUCT(('Comp.'!$D$5:$D$485=$B95)*('Comp.'!$B$5:$B$485&gt;=D$4)*('Comp.'!$B$5:$B$485&lt;=EOMONTH(D$4,0))*('Comp.'!$E$5:$E$485))</f>
        <v>0</v>
      </c>
      <c r="E95" s="289">
        <f>SUMPRODUCT(('Diário 1º PA'!$E$4:$E$2007='Analítico Cp.'!$B95)*('Diário 1º PA'!$C$4:$C$2007&gt;=E$4)*('Diário 1º PA'!$C$4:$C$2007&lt;=EOMONTH(E$4,0))*('Diário 1º PA'!$F$4:$F$2007))
+SUMPRODUCT(('Diário 2º PA'!$E$4:$E$1978='Analítico Cp.'!$B95)*('Diário 2º PA'!$C$4:$C$1978&gt;=E$4)*('Diário 2º PA'!$C$4:$C$1978&lt;=EOMONTH(E$4,0))*('Diário 2º PA'!$F$4:$F$1978))
+SUMPRODUCT(('Diário 3º PA'!$E$4:$E$1994='Analítico Cp.'!$B95)*('Diário 3º PA'!$C$4:$C$1994&gt;=E$4)*('Diário 3º PA'!$C$4:$C$1994&lt;=EOMONTH(E$4,0))*('Diário 3º PA'!$F$4:$F$1994))
+SUMPRODUCT(('Diário 4º PA'!$E$4:$E$2000='Analítico Cp.'!$B95)*('Diário 4º PA'!$C$4:$C$2000&gt;=E$4)*('Diário 4º PA'!$C$4:$C$2000&lt;=EOMONTH(E$4,0))*('Diário 4º PA'!$F$4:$F$2000))
+SUMPRODUCT(('Comp.'!$D$5:$D$485=$B95)*('Comp.'!$B$5:$B$485&gt;=E$4)*('Comp.'!$B$5:$B$485&lt;=EOMONTH(E$4,0))*('Comp.'!$E$5:$E$485))</f>
        <v>0</v>
      </c>
      <c r="F95" s="289">
        <f>SUMPRODUCT(('Diário 1º PA'!$E$4:$E$2007='Analítico Cp.'!$B95)*('Diário 1º PA'!$C$4:$C$2007&gt;=F$4)*('Diário 1º PA'!$C$4:$C$2007&lt;=EOMONTH(F$4,0))*('Diário 1º PA'!$F$4:$F$2007))
+SUMPRODUCT(('Diário 2º PA'!$E$4:$E$1978='Analítico Cp.'!$B95)*('Diário 2º PA'!$C$4:$C$1978&gt;=F$4)*('Diário 2º PA'!$C$4:$C$1978&lt;=EOMONTH(F$4,0))*('Diário 2º PA'!$F$4:$F$1978))
+SUMPRODUCT(('Diário 3º PA'!$E$4:$E$1994='Analítico Cp.'!$B95)*('Diário 3º PA'!$C$4:$C$1994&gt;=F$4)*('Diário 3º PA'!$C$4:$C$1994&lt;=EOMONTH(F$4,0))*('Diário 3º PA'!$F$4:$F$1994))
+SUMPRODUCT(('Diário 4º PA'!$E$4:$E$2000='Analítico Cp.'!$B95)*('Diário 4º PA'!$C$4:$C$2000&gt;=F$4)*('Diário 4º PA'!$C$4:$C$2000&lt;=EOMONTH(F$4,0))*('Diário 4º PA'!$F$4:$F$2000))
+SUMPRODUCT(('Comp.'!$D$5:$D$485=$B95)*('Comp.'!$B$5:$B$485&gt;=F$4)*('Comp.'!$B$5:$B$485&lt;=EOMONTH(F$4,0))*('Comp.'!$E$5:$E$485))</f>
        <v>0</v>
      </c>
      <c r="G95" s="289">
        <f>SUMPRODUCT(('Diário 1º PA'!$E$4:$E$2007='Analítico Cp.'!$B95)*('Diário 1º PA'!$C$4:$C$2007&gt;=G$4)*('Diário 1º PA'!$C$4:$C$2007&lt;=EOMONTH(G$4,0))*('Diário 1º PA'!$F$4:$F$2007))
+SUMPRODUCT(('Diário 2º PA'!$E$4:$E$1978='Analítico Cp.'!$B95)*('Diário 2º PA'!$C$4:$C$1978&gt;=G$4)*('Diário 2º PA'!$C$4:$C$1978&lt;=EOMONTH(G$4,0))*('Diário 2º PA'!$F$4:$F$1978))
+SUMPRODUCT(('Diário 3º PA'!$E$4:$E$1994='Analítico Cp.'!$B95)*('Diário 3º PA'!$C$4:$C$1994&gt;=G$4)*('Diário 3º PA'!$C$4:$C$1994&lt;=EOMONTH(G$4,0))*('Diário 3º PA'!$F$4:$F$1994))
+SUMPRODUCT(('Diário 4º PA'!$E$4:$E$2000='Analítico Cp.'!$B95)*('Diário 4º PA'!$C$4:$C$2000&gt;=G$4)*('Diário 4º PA'!$C$4:$C$2000&lt;=EOMONTH(G$4,0))*('Diário 4º PA'!$F$4:$F$2000))
+SUMPRODUCT(('Comp.'!$D$5:$D$485=$B95)*('Comp.'!$B$5:$B$485&gt;=G$4)*('Comp.'!$B$5:$B$485&lt;=EOMONTH(G$4,0))*('Comp.'!$E$5:$E$485))</f>
        <v>0</v>
      </c>
      <c r="H95" s="289">
        <f>SUMPRODUCT(('Diário 1º PA'!$E$4:$E$2007='Analítico Cp.'!$B95)*('Diário 1º PA'!$C$4:$C$2007&gt;=H$4)*('Diário 1º PA'!$C$4:$C$2007&lt;=EOMONTH(H$4,0))*('Diário 1º PA'!$F$4:$F$2007))
+SUMPRODUCT(('Diário 2º PA'!$E$4:$E$1978='Analítico Cp.'!$B95)*('Diário 2º PA'!$C$4:$C$1978&gt;=H$4)*('Diário 2º PA'!$C$4:$C$1978&lt;=EOMONTH(H$4,0))*('Diário 2º PA'!$F$4:$F$1978))
+SUMPRODUCT(('Diário 3º PA'!$E$4:$E$1994='Analítico Cp.'!$B95)*('Diário 3º PA'!$C$4:$C$1994&gt;=H$4)*('Diário 3º PA'!$C$4:$C$1994&lt;=EOMONTH(H$4,0))*('Diário 3º PA'!$F$4:$F$1994))
+SUMPRODUCT(('Diário 4º PA'!$E$4:$E$2000='Analítico Cp.'!$B95)*('Diário 4º PA'!$C$4:$C$2000&gt;=H$4)*('Diário 4º PA'!$C$4:$C$2000&lt;=EOMONTH(H$4,0))*('Diário 4º PA'!$F$4:$F$2000))
+SUMPRODUCT(('Comp.'!$D$5:$D$485=$B95)*('Comp.'!$B$5:$B$485&gt;=H$4)*('Comp.'!$B$5:$B$485&lt;=EOMONTH(H$4,0))*('Comp.'!$E$5:$E$485))</f>
        <v>0</v>
      </c>
      <c r="I95" s="289">
        <f>SUMPRODUCT(('Diário 1º PA'!$E$4:$E$2007='Analítico Cp.'!$B95)*('Diário 1º PA'!$C$4:$C$2007&gt;=I$4)*('Diário 1º PA'!$C$4:$C$2007&lt;=EOMONTH(I$4,0))*('Diário 1º PA'!$F$4:$F$2007))
+SUMPRODUCT(('Diário 2º PA'!$E$4:$E$1978='Analítico Cp.'!$B95)*('Diário 2º PA'!$C$4:$C$1978&gt;=I$4)*('Diário 2º PA'!$C$4:$C$1978&lt;=EOMONTH(I$4,0))*('Diário 2º PA'!$F$4:$F$1978))
+SUMPRODUCT(('Diário 3º PA'!$E$4:$E$1994='Analítico Cp.'!$B95)*('Diário 3º PA'!$C$4:$C$1994&gt;=I$4)*('Diário 3º PA'!$C$4:$C$1994&lt;=EOMONTH(I$4,0))*('Diário 3º PA'!$F$4:$F$1994))
+SUMPRODUCT(('Diário 4º PA'!$E$4:$E$2000='Analítico Cp.'!$B95)*('Diário 4º PA'!$C$4:$C$2000&gt;=I$4)*('Diário 4º PA'!$C$4:$C$2000&lt;=EOMONTH(I$4,0))*('Diário 4º PA'!$F$4:$F$2000))
+SUMPRODUCT(('Comp.'!$D$5:$D$485=$B95)*('Comp.'!$B$5:$B$485&gt;=I$4)*('Comp.'!$B$5:$B$485&lt;=EOMONTH(I$4,0))*('Comp.'!$E$5:$E$485))</f>
        <v>0</v>
      </c>
      <c r="J95" s="289">
        <f>SUMPRODUCT(('Diário 1º PA'!$E$4:$E$2007='Analítico Cp.'!$B95)*('Diário 1º PA'!$C$4:$C$2007&gt;=J$4)*('Diário 1º PA'!$C$4:$C$2007&lt;=EOMONTH(J$4,0))*('Diário 1º PA'!$F$4:$F$2007))
+SUMPRODUCT(('Diário 2º PA'!$E$4:$E$1978='Analítico Cp.'!$B95)*('Diário 2º PA'!$C$4:$C$1978&gt;=J$4)*('Diário 2º PA'!$C$4:$C$1978&lt;=EOMONTH(J$4,0))*('Diário 2º PA'!$F$4:$F$1978))
+SUMPRODUCT(('Diário 3º PA'!$E$4:$E$1994='Analítico Cp.'!$B95)*('Diário 3º PA'!$C$4:$C$1994&gt;=J$4)*('Diário 3º PA'!$C$4:$C$1994&lt;=EOMONTH(J$4,0))*('Diário 3º PA'!$F$4:$F$1994))
+SUMPRODUCT(('Diário 4º PA'!$E$4:$E$2000='Analítico Cp.'!$B95)*('Diário 4º PA'!$C$4:$C$2000&gt;=J$4)*('Diário 4º PA'!$C$4:$C$2000&lt;=EOMONTH(J$4,0))*('Diário 4º PA'!$F$4:$F$2000))
+SUMPRODUCT(('Comp.'!$D$5:$D$485=$B95)*('Comp.'!$B$5:$B$485&gt;=J$4)*('Comp.'!$B$5:$B$485&lt;=EOMONTH(J$4,0))*('Comp.'!$E$5:$E$485))</f>
        <v>0</v>
      </c>
      <c r="K95" s="289">
        <f>SUMPRODUCT(('Diário 1º PA'!$E$4:$E$2007='Analítico Cp.'!$B95)*('Diário 1º PA'!$C$4:$C$2007&gt;=K$4)*('Diário 1º PA'!$C$4:$C$2007&lt;=EOMONTH(K$4,0))*('Diário 1º PA'!$F$4:$F$2007))
+SUMPRODUCT(('Diário 2º PA'!$E$4:$E$1978='Analítico Cp.'!$B95)*('Diário 2º PA'!$C$4:$C$1978&gt;=K$4)*('Diário 2º PA'!$C$4:$C$1978&lt;=EOMONTH(K$4,0))*('Diário 2º PA'!$F$4:$F$1978))
+SUMPRODUCT(('Diário 3º PA'!$E$4:$E$1994='Analítico Cp.'!$B95)*('Diário 3º PA'!$C$4:$C$1994&gt;=K$4)*('Diário 3º PA'!$C$4:$C$1994&lt;=EOMONTH(K$4,0))*('Diário 3º PA'!$F$4:$F$1994))
+SUMPRODUCT(('Diário 4º PA'!$E$4:$E$2000='Analítico Cp.'!$B95)*('Diário 4º PA'!$C$4:$C$2000&gt;=K$4)*('Diário 4º PA'!$C$4:$C$2000&lt;=EOMONTH(K$4,0))*('Diário 4º PA'!$F$4:$F$2000))
+SUMPRODUCT(('Comp.'!$D$5:$D$485=$B95)*('Comp.'!$B$5:$B$485&gt;=K$4)*('Comp.'!$B$5:$B$485&lt;=EOMONTH(K$4,0))*('Comp.'!$E$5:$E$485))</f>
        <v>0</v>
      </c>
      <c r="L95" s="289">
        <f>SUMPRODUCT(('Diário 1º PA'!$E$4:$E$2007='Analítico Cp.'!$B95)*('Diário 1º PA'!$C$4:$C$2007&gt;=L$4)*('Diário 1º PA'!$C$4:$C$2007&lt;=EOMONTH(L$4,0))*('Diário 1º PA'!$F$4:$F$2007))
+SUMPRODUCT(('Diário 2º PA'!$E$4:$E$1978='Analítico Cp.'!$B95)*('Diário 2º PA'!$C$4:$C$1978&gt;=L$4)*('Diário 2º PA'!$C$4:$C$1978&lt;=EOMONTH(L$4,0))*('Diário 2º PA'!$F$4:$F$1978))
+SUMPRODUCT(('Diário 3º PA'!$E$4:$E$1994='Analítico Cp.'!$B95)*('Diário 3º PA'!$C$4:$C$1994&gt;=L$4)*('Diário 3º PA'!$C$4:$C$1994&lt;=EOMONTH(L$4,0))*('Diário 3º PA'!$F$4:$F$1994))
+SUMPRODUCT(('Diário 4º PA'!$E$4:$E$2000='Analítico Cp.'!$B95)*('Diário 4º PA'!$C$4:$C$2000&gt;=L$4)*('Diário 4º PA'!$C$4:$C$2000&lt;=EOMONTH(L$4,0))*('Diário 4º PA'!$F$4:$F$2000))
+SUMPRODUCT(('Comp.'!$D$5:$D$485=$B95)*('Comp.'!$B$5:$B$485&gt;=L$4)*('Comp.'!$B$5:$B$485&lt;=EOMONTH(L$4,0))*('Comp.'!$E$5:$E$485))</f>
        <v>0</v>
      </c>
      <c r="M95" s="289">
        <f>SUMPRODUCT(('Diário 1º PA'!$E$4:$E$2007='Analítico Cp.'!$B95)*('Diário 1º PA'!$C$4:$C$2007&gt;=M$4)*('Diário 1º PA'!$C$4:$C$2007&lt;=EOMONTH(M$4,0))*('Diário 1º PA'!$F$4:$F$2007))
+SUMPRODUCT(('Diário 2º PA'!$E$4:$E$1978='Analítico Cp.'!$B95)*('Diário 2º PA'!$C$4:$C$1978&gt;=M$4)*('Diário 2º PA'!$C$4:$C$1978&lt;=EOMONTH(M$4,0))*('Diário 2º PA'!$F$4:$F$1978))
+SUMPRODUCT(('Diário 3º PA'!$E$4:$E$1994='Analítico Cp.'!$B95)*('Diário 3º PA'!$C$4:$C$1994&gt;=M$4)*('Diário 3º PA'!$C$4:$C$1994&lt;=EOMONTH(M$4,0))*('Diário 3º PA'!$F$4:$F$1994))
+SUMPRODUCT(('Diário 4º PA'!$E$4:$E$2000='Analítico Cp.'!$B95)*('Diário 4º PA'!$C$4:$C$2000&gt;=M$4)*('Diário 4º PA'!$C$4:$C$2000&lt;=EOMONTH(M$4,0))*('Diário 4º PA'!$F$4:$F$2000))
+SUMPRODUCT(('Comp.'!$D$5:$D$485=$B95)*('Comp.'!$B$5:$B$485&gt;=M$4)*('Comp.'!$B$5:$B$485&lt;=EOMONTH(M$4,0))*('Comp.'!$E$5:$E$485))</f>
        <v>0</v>
      </c>
      <c r="N95" s="289">
        <f>SUMPRODUCT(('Diário 1º PA'!$E$4:$E$2007='Analítico Cp.'!$B95)*('Diário 1º PA'!$C$4:$C$2007&gt;=N$4)*('Diário 1º PA'!$C$4:$C$2007&lt;=EOMONTH(N$4,0))*('Diário 1º PA'!$F$4:$F$2007))
+SUMPRODUCT(('Diário 2º PA'!$E$4:$E$1978='Analítico Cp.'!$B95)*('Diário 2º PA'!$C$4:$C$1978&gt;=N$4)*('Diário 2º PA'!$C$4:$C$1978&lt;=EOMONTH(N$4,0))*('Diário 2º PA'!$F$4:$F$1978))
+SUMPRODUCT(('Diário 3º PA'!$E$4:$E$1994='Analítico Cp.'!$B95)*('Diário 3º PA'!$C$4:$C$1994&gt;=N$4)*('Diário 3º PA'!$C$4:$C$1994&lt;=EOMONTH(N$4,0))*('Diário 3º PA'!$F$4:$F$1994))
+SUMPRODUCT(('Diário 4º PA'!$E$4:$E$2000='Analítico Cp.'!$B95)*('Diário 4º PA'!$C$4:$C$2000&gt;=N$4)*('Diário 4º PA'!$C$4:$C$2000&lt;=EOMONTH(N$4,0))*('Diário 4º PA'!$F$4:$F$2000))
+SUMPRODUCT(('Comp.'!$D$5:$D$485=$B95)*('Comp.'!$B$5:$B$485&gt;=N$4)*('Comp.'!$B$5:$B$485&lt;=EOMONTH(N$4,0))*('Comp.'!$E$5:$E$485))</f>
        <v>0</v>
      </c>
      <c r="O95" s="315">
        <f t="shared" si="19"/>
        <v>0</v>
      </c>
      <c r="P95" s="316">
        <f t="shared" si="20"/>
        <v>0</v>
      </c>
      <c r="Q95" s="295"/>
      <c r="R95" s="295"/>
      <c r="S95" s="295"/>
      <c r="T95" s="295"/>
      <c r="U95" s="295"/>
      <c r="V95" s="295"/>
      <c r="W95" s="295"/>
      <c r="X95" s="295"/>
      <c r="Y95" s="295"/>
      <c r="Z95" s="295"/>
    </row>
    <row r="96" spans="1:26" ht="23.25" customHeight="1" x14ac:dyDescent="0.25">
      <c r="A96" s="331" t="s">
        <v>294</v>
      </c>
      <c r="B96" s="246" t="s">
        <v>295</v>
      </c>
      <c r="C96" s="289">
        <f>SUMPRODUCT(('Diário 1º PA'!$E$4:$E$2007='Analítico Cp.'!$B96)*('Diário 1º PA'!$C$4:$C$2007&gt;=C$4)*('Diário 1º PA'!$C$4:$C$2007&lt;=EOMONTH(C$4,0))*('Diário 1º PA'!$F$4:$F$2007))
+SUMPRODUCT(('Diário 2º PA'!$E$4:$E$1978='Analítico Cp.'!$B96)*('Diário 2º PA'!$C$4:$C$1978&gt;=C$4)*('Diário 2º PA'!$C$4:$C$1978&lt;=EOMONTH(C$4,0))*('Diário 2º PA'!$F$4:$F$1978))
+SUMPRODUCT(('Diário 3º PA'!$E$4:$E$1994='Analítico Cp.'!$B96)*('Diário 3º PA'!$C$4:$C$1994&gt;=C$4)*('Diário 3º PA'!$C$4:$C$1994&lt;=EOMONTH(C$4,0))*('Diário 3º PA'!$F$4:$F$1994))
+SUMPRODUCT(('Diário 4º PA'!$E$4:$E$2000='Analítico Cp.'!$B96)*('Diário 4º PA'!$C$4:$C$2000&gt;=C$4)*('Diário 4º PA'!$C$4:$C$2000&lt;=EOMONTH(C$4,0))*('Diário 4º PA'!$F$4:$F$2000))
+SUMPRODUCT(('Comp.'!$D$5:$D$485=$B96)*('Comp.'!$B$5:$B$485&gt;=C$4)*('Comp.'!$B$5:$B$485&lt;=EOMONTH(C$4,0))*('Comp.'!$E$5:$E$485))</f>
        <v>330.6</v>
      </c>
      <c r="D96" s="289">
        <f>SUMPRODUCT(('Diário 1º PA'!$E$4:$E$2007='Analítico Cp.'!$B96)*('Diário 1º PA'!$C$4:$C$2007&gt;=D$4)*('Diário 1º PA'!$C$4:$C$2007&lt;=EOMONTH(D$4,0))*('Diário 1º PA'!$F$4:$F$2007))
+SUMPRODUCT(('Diário 2º PA'!$E$4:$E$1978='Analítico Cp.'!$B96)*('Diário 2º PA'!$C$4:$C$1978&gt;=D$4)*('Diário 2º PA'!$C$4:$C$1978&lt;=EOMONTH(D$4,0))*('Diário 2º PA'!$F$4:$F$1978))
+SUMPRODUCT(('Diário 3º PA'!$E$4:$E$1994='Analítico Cp.'!$B96)*('Diário 3º PA'!$C$4:$C$1994&gt;=D$4)*('Diário 3º PA'!$C$4:$C$1994&lt;=EOMONTH(D$4,0))*('Diário 3º PA'!$F$4:$F$1994))
+SUMPRODUCT(('Diário 4º PA'!$E$4:$E$2000='Analítico Cp.'!$B96)*('Diário 4º PA'!$C$4:$C$2000&gt;=D$4)*('Diário 4º PA'!$C$4:$C$2000&lt;=EOMONTH(D$4,0))*('Diário 4º PA'!$F$4:$F$2000))
+SUMPRODUCT(('Comp.'!$D$5:$D$485=$B96)*('Comp.'!$B$5:$B$485&gt;=D$4)*('Comp.'!$B$5:$B$485&lt;=EOMONTH(D$4,0))*('Comp.'!$E$5:$E$485))</f>
        <v>18801.210000000003</v>
      </c>
      <c r="E96" s="289">
        <f>SUMPRODUCT(('Diário 1º PA'!$E$4:$E$2007='Analítico Cp.'!$B96)*('Diário 1º PA'!$C$4:$C$2007&gt;=E$4)*('Diário 1º PA'!$C$4:$C$2007&lt;=EOMONTH(E$4,0))*('Diário 1º PA'!$F$4:$F$2007))
+SUMPRODUCT(('Diário 2º PA'!$E$4:$E$1978='Analítico Cp.'!$B96)*('Diário 2º PA'!$C$4:$C$1978&gt;=E$4)*('Diário 2º PA'!$C$4:$C$1978&lt;=EOMONTH(E$4,0))*('Diário 2º PA'!$F$4:$F$1978))
+SUMPRODUCT(('Diário 3º PA'!$E$4:$E$1994='Analítico Cp.'!$B96)*('Diário 3º PA'!$C$4:$C$1994&gt;=E$4)*('Diário 3º PA'!$C$4:$C$1994&lt;=EOMONTH(E$4,0))*('Diário 3º PA'!$F$4:$F$1994))
+SUMPRODUCT(('Diário 4º PA'!$E$4:$E$2000='Analítico Cp.'!$B96)*('Diário 4º PA'!$C$4:$C$2000&gt;=E$4)*('Diário 4º PA'!$C$4:$C$2000&lt;=EOMONTH(E$4,0))*('Diário 4º PA'!$F$4:$F$2000))
+SUMPRODUCT(('Comp.'!$D$5:$D$485=$B96)*('Comp.'!$B$5:$B$485&gt;=E$4)*('Comp.'!$B$5:$B$485&lt;=EOMONTH(E$4,0))*('Comp.'!$E$5:$E$485))</f>
        <v>458</v>
      </c>
      <c r="F96" s="289">
        <f>SUMPRODUCT(('Diário 1º PA'!$E$4:$E$2007='Analítico Cp.'!$B96)*('Diário 1º PA'!$C$4:$C$2007&gt;=F$4)*('Diário 1º PA'!$C$4:$C$2007&lt;=EOMONTH(F$4,0))*('Diário 1º PA'!$F$4:$F$2007))
+SUMPRODUCT(('Diário 2º PA'!$E$4:$E$1978='Analítico Cp.'!$B96)*('Diário 2º PA'!$C$4:$C$1978&gt;=F$4)*('Diário 2º PA'!$C$4:$C$1978&lt;=EOMONTH(F$4,0))*('Diário 2º PA'!$F$4:$F$1978))
+SUMPRODUCT(('Diário 3º PA'!$E$4:$E$1994='Analítico Cp.'!$B96)*('Diário 3º PA'!$C$4:$C$1994&gt;=F$4)*('Diário 3º PA'!$C$4:$C$1994&lt;=EOMONTH(F$4,0))*('Diário 3º PA'!$F$4:$F$1994))
+SUMPRODUCT(('Diário 4º PA'!$E$4:$E$2000='Analítico Cp.'!$B96)*('Diário 4º PA'!$C$4:$C$2000&gt;=F$4)*('Diário 4º PA'!$C$4:$C$2000&lt;=EOMONTH(F$4,0))*('Diário 4º PA'!$F$4:$F$2000))
+SUMPRODUCT(('Comp.'!$D$5:$D$485=$B96)*('Comp.'!$B$5:$B$485&gt;=F$4)*('Comp.'!$B$5:$B$485&lt;=EOMONTH(F$4,0))*('Comp.'!$E$5:$E$485))</f>
        <v>9747.02</v>
      </c>
      <c r="G96" s="289">
        <f>SUMPRODUCT(('Diário 1º PA'!$E$4:$E$2007='Analítico Cp.'!$B96)*('Diário 1º PA'!$C$4:$C$2007&gt;=G$4)*('Diário 1º PA'!$C$4:$C$2007&lt;=EOMONTH(G$4,0))*('Diário 1º PA'!$F$4:$F$2007))
+SUMPRODUCT(('Diário 2º PA'!$E$4:$E$1978='Analítico Cp.'!$B96)*('Diário 2º PA'!$C$4:$C$1978&gt;=G$4)*('Diário 2º PA'!$C$4:$C$1978&lt;=EOMONTH(G$4,0))*('Diário 2º PA'!$F$4:$F$1978))
+SUMPRODUCT(('Diário 3º PA'!$E$4:$E$1994='Analítico Cp.'!$B96)*('Diário 3º PA'!$C$4:$C$1994&gt;=G$4)*('Diário 3º PA'!$C$4:$C$1994&lt;=EOMONTH(G$4,0))*('Diário 3º PA'!$F$4:$F$1994))
+SUMPRODUCT(('Diário 4º PA'!$E$4:$E$2000='Analítico Cp.'!$B96)*('Diário 4º PA'!$C$4:$C$2000&gt;=G$4)*('Diário 4º PA'!$C$4:$C$2000&lt;=EOMONTH(G$4,0))*('Diário 4º PA'!$F$4:$F$2000))
+SUMPRODUCT(('Comp.'!$D$5:$D$485=$B96)*('Comp.'!$B$5:$B$485&gt;=G$4)*('Comp.'!$B$5:$B$485&lt;=EOMONTH(G$4,0))*('Comp.'!$E$5:$E$485))</f>
        <v>6978.69</v>
      </c>
      <c r="H96" s="289">
        <f>SUMPRODUCT(('Diário 1º PA'!$E$4:$E$2007='Analítico Cp.'!$B96)*('Diário 1º PA'!$C$4:$C$2007&gt;=H$4)*('Diário 1º PA'!$C$4:$C$2007&lt;=EOMONTH(H$4,0))*('Diário 1º PA'!$F$4:$F$2007))
+SUMPRODUCT(('Diário 2º PA'!$E$4:$E$1978='Analítico Cp.'!$B96)*('Diário 2º PA'!$C$4:$C$1978&gt;=H$4)*('Diário 2º PA'!$C$4:$C$1978&lt;=EOMONTH(H$4,0))*('Diário 2º PA'!$F$4:$F$1978))
+SUMPRODUCT(('Diário 3º PA'!$E$4:$E$1994='Analítico Cp.'!$B96)*('Diário 3º PA'!$C$4:$C$1994&gt;=H$4)*('Diário 3º PA'!$C$4:$C$1994&lt;=EOMONTH(H$4,0))*('Diário 3º PA'!$F$4:$F$1994))
+SUMPRODUCT(('Diário 4º PA'!$E$4:$E$2000='Analítico Cp.'!$B96)*('Diário 4º PA'!$C$4:$C$2000&gt;=H$4)*('Diário 4º PA'!$C$4:$C$2000&lt;=EOMONTH(H$4,0))*('Diário 4º PA'!$F$4:$F$2000))
+SUMPRODUCT(('Comp.'!$D$5:$D$485=$B96)*('Comp.'!$B$5:$B$485&gt;=H$4)*('Comp.'!$B$5:$B$485&lt;=EOMONTH(H$4,0))*('Comp.'!$E$5:$E$485))</f>
        <v>9744.86</v>
      </c>
      <c r="I96" s="289">
        <f>SUMPRODUCT(('Diário 1º PA'!$E$4:$E$2007='Analítico Cp.'!$B96)*('Diário 1º PA'!$C$4:$C$2007&gt;=I$4)*('Diário 1º PA'!$C$4:$C$2007&lt;=EOMONTH(I$4,0))*('Diário 1º PA'!$F$4:$F$2007))
+SUMPRODUCT(('Diário 2º PA'!$E$4:$E$1978='Analítico Cp.'!$B96)*('Diário 2º PA'!$C$4:$C$1978&gt;=I$4)*('Diário 2º PA'!$C$4:$C$1978&lt;=EOMONTH(I$4,0))*('Diário 2º PA'!$F$4:$F$1978))
+SUMPRODUCT(('Diário 3º PA'!$E$4:$E$1994='Analítico Cp.'!$B96)*('Diário 3º PA'!$C$4:$C$1994&gt;=I$4)*('Diário 3º PA'!$C$4:$C$1994&lt;=EOMONTH(I$4,0))*('Diário 3º PA'!$F$4:$F$1994))
+SUMPRODUCT(('Diário 4º PA'!$E$4:$E$2000='Analítico Cp.'!$B96)*('Diário 4º PA'!$C$4:$C$2000&gt;=I$4)*('Diário 4º PA'!$C$4:$C$2000&lt;=EOMONTH(I$4,0))*('Diário 4º PA'!$F$4:$F$2000))
+SUMPRODUCT(('Comp.'!$D$5:$D$485=$B96)*('Comp.'!$B$5:$B$485&gt;=I$4)*('Comp.'!$B$5:$B$485&lt;=EOMONTH(I$4,0))*('Comp.'!$E$5:$E$485))</f>
        <v>17758.79</v>
      </c>
      <c r="J96" s="289">
        <f>SUMPRODUCT(('Diário 1º PA'!$E$4:$E$2007='Analítico Cp.'!$B96)*('Diário 1º PA'!$C$4:$C$2007&gt;=J$4)*('Diário 1º PA'!$C$4:$C$2007&lt;=EOMONTH(J$4,0))*('Diário 1º PA'!$F$4:$F$2007))
+SUMPRODUCT(('Diário 2º PA'!$E$4:$E$1978='Analítico Cp.'!$B96)*('Diário 2º PA'!$C$4:$C$1978&gt;=J$4)*('Diário 2º PA'!$C$4:$C$1978&lt;=EOMONTH(J$4,0))*('Diário 2º PA'!$F$4:$F$1978))
+SUMPRODUCT(('Diário 3º PA'!$E$4:$E$1994='Analítico Cp.'!$B96)*('Diário 3º PA'!$C$4:$C$1994&gt;=J$4)*('Diário 3º PA'!$C$4:$C$1994&lt;=EOMONTH(J$4,0))*('Diário 3º PA'!$F$4:$F$1994))
+SUMPRODUCT(('Diário 4º PA'!$E$4:$E$2000='Analítico Cp.'!$B96)*('Diário 4º PA'!$C$4:$C$2000&gt;=J$4)*('Diário 4º PA'!$C$4:$C$2000&lt;=EOMONTH(J$4,0))*('Diário 4º PA'!$F$4:$F$2000))
+SUMPRODUCT(('Comp.'!$D$5:$D$485=$B96)*('Comp.'!$B$5:$B$485&gt;=J$4)*('Comp.'!$B$5:$B$485&lt;=EOMONTH(J$4,0))*('Comp.'!$E$5:$E$485))</f>
        <v>0</v>
      </c>
      <c r="K96" s="289">
        <f>SUMPRODUCT(('Diário 1º PA'!$E$4:$E$2007='Analítico Cp.'!$B96)*('Diário 1º PA'!$C$4:$C$2007&gt;=K$4)*('Diário 1º PA'!$C$4:$C$2007&lt;=EOMONTH(K$4,0))*('Diário 1º PA'!$F$4:$F$2007))
+SUMPRODUCT(('Diário 2º PA'!$E$4:$E$1978='Analítico Cp.'!$B96)*('Diário 2º PA'!$C$4:$C$1978&gt;=K$4)*('Diário 2º PA'!$C$4:$C$1978&lt;=EOMONTH(K$4,0))*('Diário 2º PA'!$F$4:$F$1978))
+SUMPRODUCT(('Diário 3º PA'!$E$4:$E$1994='Analítico Cp.'!$B96)*('Diário 3º PA'!$C$4:$C$1994&gt;=K$4)*('Diário 3º PA'!$C$4:$C$1994&lt;=EOMONTH(K$4,0))*('Diário 3º PA'!$F$4:$F$1994))
+SUMPRODUCT(('Diário 4º PA'!$E$4:$E$2000='Analítico Cp.'!$B96)*('Diário 4º PA'!$C$4:$C$2000&gt;=K$4)*('Diário 4º PA'!$C$4:$C$2000&lt;=EOMONTH(K$4,0))*('Diário 4º PA'!$F$4:$F$2000))
+SUMPRODUCT(('Comp.'!$D$5:$D$485=$B96)*('Comp.'!$B$5:$B$485&gt;=K$4)*('Comp.'!$B$5:$B$485&lt;=EOMONTH(K$4,0))*('Comp.'!$E$5:$E$485))</f>
        <v>0</v>
      </c>
      <c r="L96" s="289">
        <f>SUMPRODUCT(('Diário 1º PA'!$E$4:$E$2007='Analítico Cp.'!$B96)*('Diário 1º PA'!$C$4:$C$2007&gt;=L$4)*('Diário 1º PA'!$C$4:$C$2007&lt;=EOMONTH(L$4,0))*('Diário 1º PA'!$F$4:$F$2007))
+SUMPRODUCT(('Diário 2º PA'!$E$4:$E$1978='Analítico Cp.'!$B96)*('Diário 2º PA'!$C$4:$C$1978&gt;=L$4)*('Diário 2º PA'!$C$4:$C$1978&lt;=EOMONTH(L$4,0))*('Diário 2º PA'!$F$4:$F$1978))
+SUMPRODUCT(('Diário 3º PA'!$E$4:$E$1994='Analítico Cp.'!$B96)*('Diário 3º PA'!$C$4:$C$1994&gt;=L$4)*('Diário 3º PA'!$C$4:$C$1994&lt;=EOMONTH(L$4,0))*('Diário 3º PA'!$F$4:$F$1994))
+SUMPRODUCT(('Diário 4º PA'!$E$4:$E$2000='Analítico Cp.'!$B96)*('Diário 4º PA'!$C$4:$C$2000&gt;=L$4)*('Diário 4º PA'!$C$4:$C$2000&lt;=EOMONTH(L$4,0))*('Diário 4º PA'!$F$4:$F$2000))
+SUMPRODUCT(('Comp.'!$D$5:$D$485=$B96)*('Comp.'!$B$5:$B$485&gt;=L$4)*('Comp.'!$B$5:$B$485&lt;=EOMONTH(L$4,0))*('Comp.'!$E$5:$E$485))</f>
        <v>0</v>
      </c>
      <c r="M96" s="289">
        <f>SUMPRODUCT(('Diário 1º PA'!$E$4:$E$2007='Analítico Cp.'!$B96)*('Diário 1º PA'!$C$4:$C$2007&gt;=M$4)*('Diário 1º PA'!$C$4:$C$2007&lt;=EOMONTH(M$4,0))*('Diário 1º PA'!$F$4:$F$2007))
+SUMPRODUCT(('Diário 2º PA'!$E$4:$E$1978='Analítico Cp.'!$B96)*('Diário 2º PA'!$C$4:$C$1978&gt;=M$4)*('Diário 2º PA'!$C$4:$C$1978&lt;=EOMONTH(M$4,0))*('Diário 2º PA'!$F$4:$F$1978))
+SUMPRODUCT(('Diário 3º PA'!$E$4:$E$1994='Analítico Cp.'!$B96)*('Diário 3º PA'!$C$4:$C$1994&gt;=M$4)*('Diário 3º PA'!$C$4:$C$1994&lt;=EOMONTH(M$4,0))*('Diário 3º PA'!$F$4:$F$1994))
+SUMPRODUCT(('Diário 4º PA'!$E$4:$E$2000='Analítico Cp.'!$B96)*('Diário 4º PA'!$C$4:$C$2000&gt;=M$4)*('Diário 4º PA'!$C$4:$C$2000&lt;=EOMONTH(M$4,0))*('Diário 4º PA'!$F$4:$F$2000))
+SUMPRODUCT(('Comp.'!$D$5:$D$485=$B96)*('Comp.'!$B$5:$B$485&gt;=M$4)*('Comp.'!$B$5:$B$485&lt;=EOMONTH(M$4,0))*('Comp.'!$E$5:$E$485))</f>
        <v>0</v>
      </c>
      <c r="N96" s="289">
        <f>SUMPRODUCT(('Diário 1º PA'!$E$4:$E$2007='Analítico Cp.'!$B96)*('Diário 1º PA'!$C$4:$C$2007&gt;=N$4)*('Diário 1º PA'!$C$4:$C$2007&lt;=EOMONTH(N$4,0))*('Diário 1º PA'!$F$4:$F$2007))
+SUMPRODUCT(('Diário 2º PA'!$E$4:$E$1978='Analítico Cp.'!$B96)*('Diário 2º PA'!$C$4:$C$1978&gt;=N$4)*('Diário 2º PA'!$C$4:$C$1978&lt;=EOMONTH(N$4,0))*('Diário 2º PA'!$F$4:$F$1978))
+SUMPRODUCT(('Diário 3º PA'!$E$4:$E$1994='Analítico Cp.'!$B96)*('Diário 3º PA'!$C$4:$C$1994&gt;=N$4)*('Diário 3º PA'!$C$4:$C$1994&lt;=EOMONTH(N$4,0))*('Diário 3º PA'!$F$4:$F$1994))
+SUMPRODUCT(('Diário 4º PA'!$E$4:$E$2000='Analítico Cp.'!$B96)*('Diário 4º PA'!$C$4:$C$2000&gt;=N$4)*('Diário 4º PA'!$C$4:$C$2000&lt;=EOMONTH(N$4,0))*('Diário 4º PA'!$F$4:$F$2000))
+SUMPRODUCT(('Comp.'!$D$5:$D$485=$B96)*('Comp.'!$B$5:$B$485&gt;=N$4)*('Comp.'!$B$5:$B$485&lt;=EOMONTH(N$4,0))*('Comp.'!$E$5:$E$485))</f>
        <v>0</v>
      </c>
      <c r="O96" s="315">
        <f t="shared" si="19"/>
        <v>63819.170000000006</v>
      </c>
      <c r="P96" s="316">
        <f t="shared" si="20"/>
        <v>2.8039793293533738E-3</v>
      </c>
      <c r="Q96" s="295"/>
      <c r="R96" s="295"/>
      <c r="S96" s="295"/>
      <c r="T96" s="295"/>
      <c r="U96" s="295"/>
      <c r="V96" s="295"/>
      <c r="W96" s="295"/>
      <c r="X96" s="295"/>
      <c r="Y96" s="295"/>
      <c r="Z96" s="295"/>
    </row>
    <row r="97" spans="1:26" ht="23.25" customHeight="1" x14ac:dyDescent="0.25">
      <c r="A97" s="331" t="s">
        <v>296</v>
      </c>
      <c r="B97" s="246" t="s">
        <v>297</v>
      </c>
      <c r="C97" s="289">
        <f>SUMPRODUCT(('Diário 1º PA'!$E$4:$E$2007='Analítico Cp.'!$B97)*('Diário 1º PA'!$C$4:$C$2007&gt;=C$4)*('Diário 1º PA'!$C$4:$C$2007&lt;=EOMONTH(C$4,0))*('Diário 1º PA'!$F$4:$F$2007))
+SUMPRODUCT(('Diário 2º PA'!$E$4:$E$1978='Analítico Cp.'!$B97)*('Diário 2º PA'!$C$4:$C$1978&gt;=C$4)*('Diário 2º PA'!$C$4:$C$1978&lt;=EOMONTH(C$4,0))*('Diário 2º PA'!$F$4:$F$1978))
+SUMPRODUCT(('Diário 3º PA'!$E$4:$E$1994='Analítico Cp.'!$B97)*('Diário 3º PA'!$C$4:$C$1994&gt;=C$4)*('Diário 3º PA'!$C$4:$C$1994&lt;=EOMONTH(C$4,0))*('Diário 3º PA'!$F$4:$F$1994))
+SUMPRODUCT(('Diário 4º PA'!$E$4:$E$2000='Analítico Cp.'!$B97)*('Diário 4º PA'!$C$4:$C$2000&gt;=C$4)*('Diário 4º PA'!$C$4:$C$2000&lt;=EOMONTH(C$4,0))*('Diário 4º PA'!$F$4:$F$2000))
+SUMPRODUCT(('Comp.'!$D$5:$D$485=$B97)*('Comp.'!$B$5:$B$485&gt;=C$4)*('Comp.'!$B$5:$B$485&lt;=EOMONTH(C$4,0))*('Comp.'!$E$5:$E$485))</f>
        <v>0</v>
      </c>
      <c r="D97" s="289">
        <f>SUMPRODUCT(('Diário 1º PA'!$E$4:$E$2007='Analítico Cp.'!$B97)*('Diário 1º PA'!$C$4:$C$2007&gt;=D$4)*('Diário 1º PA'!$C$4:$C$2007&lt;=EOMONTH(D$4,0))*('Diário 1º PA'!$F$4:$F$2007))
+SUMPRODUCT(('Diário 2º PA'!$E$4:$E$1978='Analítico Cp.'!$B97)*('Diário 2º PA'!$C$4:$C$1978&gt;=D$4)*('Diário 2º PA'!$C$4:$C$1978&lt;=EOMONTH(D$4,0))*('Diário 2º PA'!$F$4:$F$1978))
+SUMPRODUCT(('Diário 3º PA'!$E$4:$E$1994='Analítico Cp.'!$B97)*('Diário 3º PA'!$C$4:$C$1994&gt;=D$4)*('Diário 3º PA'!$C$4:$C$1994&lt;=EOMONTH(D$4,0))*('Diário 3º PA'!$F$4:$F$1994))
+SUMPRODUCT(('Diário 4º PA'!$E$4:$E$2000='Analítico Cp.'!$B97)*('Diário 4º PA'!$C$4:$C$2000&gt;=D$4)*('Diário 4º PA'!$C$4:$C$2000&lt;=EOMONTH(D$4,0))*('Diário 4º PA'!$F$4:$F$2000))
+SUMPRODUCT(('Comp.'!$D$5:$D$485=$B97)*('Comp.'!$B$5:$B$485&gt;=D$4)*('Comp.'!$B$5:$B$485&lt;=EOMONTH(D$4,0))*('Comp.'!$E$5:$E$485))</f>
        <v>2376.7600000000002</v>
      </c>
      <c r="E97" s="289">
        <f>SUMPRODUCT(('Diário 1º PA'!$E$4:$E$2007='Analítico Cp.'!$B97)*('Diário 1º PA'!$C$4:$C$2007&gt;=E$4)*('Diário 1º PA'!$C$4:$C$2007&lt;=EOMONTH(E$4,0))*('Diário 1º PA'!$F$4:$F$2007))
+SUMPRODUCT(('Diário 2º PA'!$E$4:$E$1978='Analítico Cp.'!$B97)*('Diário 2º PA'!$C$4:$C$1978&gt;=E$4)*('Diário 2º PA'!$C$4:$C$1978&lt;=EOMONTH(E$4,0))*('Diário 2º PA'!$F$4:$F$1978))
+SUMPRODUCT(('Diário 3º PA'!$E$4:$E$1994='Analítico Cp.'!$B97)*('Diário 3º PA'!$C$4:$C$1994&gt;=E$4)*('Diário 3º PA'!$C$4:$C$1994&lt;=EOMONTH(E$4,0))*('Diário 3º PA'!$F$4:$F$1994))
+SUMPRODUCT(('Diário 4º PA'!$E$4:$E$2000='Analítico Cp.'!$B97)*('Diário 4º PA'!$C$4:$C$2000&gt;=E$4)*('Diário 4º PA'!$C$4:$C$2000&lt;=EOMONTH(E$4,0))*('Diário 4º PA'!$F$4:$F$2000))
+SUMPRODUCT(('Comp.'!$D$5:$D$485=$B97)*('Comp.'!$B$5:$B$485&gt;=E$4)*('Comp.'!$B$5:$B$485&lt;=EOMONTH(E$4,0))*('Comp.'!$E$5:$E$485))</f>
        <v>0</v>
      </c>
      <c r="F97" s="289">
        <f>SUMPRODUCT(('Diário 1º PA'!$E$4:$E$2007='Analítico Cp.'!$B97)*('Diário 1º PA'!$C$4:$C$2007&gt;=F$4)*('Diário 1º PA'!$C$4:$C$2007&lt;=EOMONTH(F$4,0))*('Diário 1º PA'!$F$4:$F$2007))
+SUMPRODUCT(('Diário 2º PA'!$E$4:$E$1978='Analítico Cp.'!$B97)*('Diário 2º PA'!$C$4:$C$1978&gt;=F$4)*('Diário 2º PA'!$C$4:$C$1978&lt;=EOMONTH(F$4,0))*('Diário 2º PA'!$F$4:$F$1978))
+SUMPRODUCT(('Diário 3º PA'!$E$4:$E$1994='Analítico Cp.'!$B97)*('Diário 3º PA'!$C$4:$C$1994&gt;=F$4)*('Diário 3º PA'!$C$4:$C$1994&lt;=EOMONTH(F$4,0))*('Diário 3º PA'!$F$4:$F$1994))
+SUMPRODUCT(('Diário 4º PA'!$E$4:$E$2000='Analítico Cp.'!$B97)*('Diário 4º PA'!$C$4:$C$2000&gt;=F$4)*('Diário 4º PA'!$C$4:$C$2000&lt;=EOMONTH(F$4,0))*('Diário 4º PA'!$F$4:$F$2000))
+SUMPRODUCT(('Comp.'!$D$5:$D$485=$B97)*('Comp.'!$B$5:$B$485&gt;=F$4)*('Comp.'!$B$5:$B$485&lt;=EOMONTH(F$4,0))*('Comp.'!$E$5:$E$485))</f>
        <v>2862.33</v>
      </c>
      <c r="G97" s="289">
        <f>SUMPRODUCT(('Diário 1º PA'!$E$4:$E$2007='Analítico Cp.'!$B97)*('Diário 1º PA'!$C$4:$C$2007&gt;=G$4)*('Diário 1º PA'!$C$4:$C$2007&lt;=EOMONTH(G$4,0))*('Diário 1º PA'!$F$4:$F$2007))
+SUMPRODUCT(('Diário 2º PA'!$E$4:$E$1978='Analítico Cp.'!$B97)*('Diário 2º PA'!$C$4:$C$1978&gt;=G$4)*('Diário 2º PA'!$C$4:$C$1978&lt;=EOMONTH(G$4,0))*('Diário 2º PA'!$F$4:$F$1978))
+SUMPRODUCT(('Diário 3º PA'!$E$4:$E$1994='Analítico Cp.'!$B97)*('Diário 3º PA'!$C$4:$C$1994&gt;=G$4)*('Diário 3º PA'!$C$4:$C$1994&lt;=EOMONTH(G$4,0))*('Diário 3º PA'!$F$4:$F$1994))
+SUMPRODUCT(('Diário 4º PA'!$E$4:$E$2000='Analítico Cp.'!$B97)*('Diário 4º PA'!$C$4:$C$2000&gt;=G$4)*('Diário 4º PA'!$C$4:$C$2000&lt;=EOMONTH(G$4,0))*('Diário 4º PA'!$F$4:$F$2000))
+SUMPRODUCT(('Comp.'!$D$5:$D$485=$B97)*('Comp.'!$B$5:$B$485&gt;=G$4)*('Comp.'!$B$5:$B$485&lt;=EOMONTH(G$4,0))*('Comp.'!$E$5:$E$485))</f>
        <v>1571.9</v>
      </c>
      <c r="H97" s="289">
        <f>SUMPRODUCT(('Diário 1º PA'!$E$4:$E$2007='Analítico Cp.'!$B97)*('Diário 1º PA'!$C$4:$C$2007&gt;=H$4)*('Diário 1º PA'!$C$4:$C$2007&lt;=EOMONTH(H$4,0))*('Diário 1º PA'!$F$4:$F$2007))
+SUMPRODUCT(('Diário 2º PA'!$E$4:$E$1978='Analítico Cp.'!$B97)*('Diário 2º PA'!$C$4:$C$1978&gt;=H$4)*('Diário 2º PA'!$C$4:$C$1978&lt;=EOMONTH(H$4,0))*('Diário 2º PA'!$F$4:$F$1978))
+SUMPRODUCT(('Diário 3º PA'!$E$4:$E$1994='Analítico Cp.'!$B97)*('Diário 3º PA'!$C$4:$C$1994&gt;=H$4)*('Diário 3º PA'!$C$4:$C$1994&lt;=EOMONTH(H$4,0))*('Diário 3º PA'!$F$4:$F$1994))
+SUMPRODUCT(('Diário 4º PA'!$E$4:$E$2000='Analítico Cp.'!$B97)*('Diário 4º PA'!$C$4:$C$2000&gt;=H$4)*('Diário 4º PA'!$C$4:$C$2000&lt;=EOMONTH(H$4,0))*('Diário 4º PA'!$F$4:$F$2000))
+SUMPRODUCT(('Comp.'!$D$5:$D$485=$B97)*('Comp.'!$B$5:$B$485&gt;=H$4)*('Comp.'!$B$5:$B$485&lt;=EOMONTH(H$4,0))*('Comp.'!$E$5:$E$485))</f>
        <v>2149.52</v>
      </c>
      <c r="I97" s="289">
        <f>SUMPRODUCT(('Diário 1º PA'!$E$4:$E$2007='Analítico Cp.'!$B97)*('Diário 1º PA'!$C$4:$C$2007&gt;=I$4)*('Diário 1º PA'!$C$4:$C$2007&lt;=EOMONTH(I$4,0))*('Diário 1º PA'!$F$4:$F$2007))
+SUMPRODUCT(('Diário 2º PA'!$E$4:$E$1978='Analítico Cp.'!$B97)*('Diário 2º PA'!$C$4:$C$1978&gt;=I$4)*('Diário 2º PA'!$C$4:$C$1978&lt;=EOMONTH(I$4,0))*('Diário 2º PA'!$F$4:$F$1978))
+SUMPRODUCT(('Diário 3º PA'!$E$4:$E$1994='Analítico Cp.'!$B97)*('Diário 3º PA'!$C$4:$C$1994&gt;=I$4)*('Diário 3º PA'!$C$4:$C$1994&lt;=EOMONTH(I$4,0))*('Diário 3º PA'!$F$4:$F$1994))
+SUMPRODUCT(('Diário 4º PA'!$E$4:$E$2000='Analítico Cp.'!$B97)*('Diário 4º PA'!$C$4:$C$2000&gt;=I$4)*('Diário 4º PA'!$C$4:$C$2000&lt;=EOMONTH(I$4,0))*('Diário 4º PA'!$F$4:$F$2000))
+SUMPRODUCT(('Comp.'!$D$5:$D$485=$B97)*('Comp.'!$B$5:$B$485&gt;=I$4)*('Comp.'!$B$5:$B$485&lt;=EOMONTH(I$4,0))*('Comp.'!$E$5:$E$485))</f>
        <v>637.74</v>
      </c>
      <c r="J97" s="289">
        <f>SUMPRODUCT(('Diário 1º PA'!$E$4:$E$2007='Analítico Cp.'!$B97)*('Diário 1º PA'!$C$4:$C$2007&gt;=J$4)*('Diário 1º PA'!$C$4:$C$2007&lt;=EOMONTH(J$4,0))*('Diário 1º PA'!$F$4:$F$2007))
+SUMPRODUCT(('Diário 2º PA'!$E$4:$E$1978='Analítico Cp.'!$B97)*('Diário 2º PA'!$C$4:$C$1978&gt;=J$4)*('Diário 2º PA'!$C$4:$C$1978&lt;=EOMONTH(J$4,0))*('Diário 2º PA'!$F$4:$F$1978))
+SUMPRODUCT(('Diário 3º PA'!$E$4:$E$1994='Analítico Cp.'!$B97)*('Diário 3º PA'!$C$4:$C$1994&gt;=J$4)*('Diário 3º PA'!$C$4:$C$1994&lt;=EOMONTH(J$4,0))*('Diário 3º PA'!$F$4:$F$1994))
+SUMPRODUCT(('Diário 4º PA'!$E$4:$E$2000='Analítico Cp.'!$B97)*('Diário 4º PA'!$C$4:$C$2000&gt;=J$4)*('Diário 4º PA'!$C$4:$C$2000&lt;=EOMONTH(J$4,0))*('Diário 4º PA'!$F$4:$F$2000))
+SUMPRODUCT(('Comp.'!$D$5:$D$485=$B97)*('Comp.'!$B$5:$B$485&gt;=J$4)*('Comp.'!$B$5:$B$485&lt;=EOMONTH(J$4,0))*('Comp.'!$E$5:$E$485))</f>
        <v>0</v>
      </c>
      <c r="K97" s="289">
        <f>SUMPRODUCT(('Diário 1º PA'!$E$4:$E$2007='Analítico Cp.'!$B97)*('Diário 1º PA'!$C$4:$C$2007&gt;=K$4)*('Diário 1º PA'!$C$4:$C$2007&lt;=EOMONTH(K$4,0))*('Diário 1º PA'!$F$4:$F$2007))
+SUMPRODUCT(('Diário 2º PA'!$E$4:$E$1978='Analítico Cp.'!$B97)*('Diário 2º PA'!$C$4:$C$1978&gt;=K$4)*('Diário 2º PA'!$C$4:$C$1978&lt;=EOMONTH(K$4,0))*('Diário 2º PA'!$F$4:$F$1978))
+SUMPRODUCT(('Diário 3º PA'!$E$4:$E$1994='Analítico Cp.'!$B97)*('Diário 3º PA'!$C$4:$C$1994&gt;=K$4)*('Diário 3º PA'!$C$4:$C$1994&lt;=EOMONTH(K$4,0))*('Diário 3º PA'!$F$4:$F$1994))
+SUMPRODUCT(('Diário 4º PA'!$E$4:$E$2000='Analítico Cp.'!$B97)*('Diário 4º PA'!$C$4:$C$2000&gt;=K$4)*('Diário 4º PA'!$C$4:$C$2000&lt;=EOMONTH(K$4,0))*('Diário 4º PA'!$F$4:$F$2000))
+SUMPRODUCT(('Comp.'!$D$5:$D$485=$B97)*('Comp.'!$B$5:$B$485&gt;=K$4)*('Comp.'!$B$5:$B$485&lt;=EOMONTH(K$4,0))*('Comp.'!$E$5:$E$485))</f>
        <v>0</v>
      </c>
      <c r="L97" s="289">
        <f>SUMPRODUCT(('Diário 1º PA'!$E$4:$E$2007='Analítico Cp.'!$B97)*('Diário 1º PA'!$C$4:$C$2007&gt;=L$4)*('Diário 1º PA'!$C$4:$C$2007&lt;=EOMONTH(L$4,0))*('Diário 1º PA'!$F$4:$F$2007))
+SUMPRODUCT(('Diário 2º PA'!$E$4:$E$1978='Analítico Cp.'!$B97)*('Diário 2º PA'!$C$4:$C$1978&gt;=L$4)*('Diário 2º PA'!$C$4:$C$1978&lt;=EOMONTH(L$4,0))*('Diário 2º PA'!$F$4:$F$1978))
+SUMPRODUCT(('Diário 3º PA'!$E$4:$E$1994='Analítico Cp.'!$B97)*('Diário 3º PA'!$C$4:$C$1994&gt;=L$4)*('Diário 3º PA'!$C$4:$C$1994&lt;=EOMONTH(L$4,0))*('Diário 3º PA'!$F$4:$F$1994))
+SUMPRODUCT(('Diário 4º PA'!$E$4:$E$2000='Analítico Cp.'!$B97)*('Diário 4º PA'!$C$4:$C$2000&gt;=L$4)*('Diário 4º PA'!$C$4:$C$2000&lt;=EOMONTH(L$4,0))*('Diário 4º PA'!$F$4:$F$2000))
+SUMPRODUCT(('Comp.'!$D$5:$D$485=$B97)*('Comp.'!$B$5:$B$485&gt;=L$4)*('Comp.'!$B$5:$B$485&lt;=EOMONTH(L$4,0))*('Comp.'!$E$5:$E$485))</f>
        <v>0</v>
      </c>
      <c r="M97" s="289">
        <f>SUMPRODUCT(('Diário 1º PA'!$E$4:$E$2007='Analítico Cp.'!$B97)*('Diário 1º PA'!$C$4:$C$2007&gt;=M$4)*('Diário 1º PA'!$C$4:$C$2007&lt;=EOMONTH(M$4,0))*('Diário 1º PA'!$F$4:$F$2007))
+SUMPRODUCT(('Diário 2º PA'!$E$4:$E$1978='Analítico Cp.'!$B97)*('Diário 2º PA'!$C$4:$C$1978&gt;=M$4)*('Diário 2º PA'!$C$4:$C$1978&lt;=EOMONTH(M$4,0))*('Diário 2º PA'!$F$4:$F$1978))
+SUMPRODUCT(('Diário 3º PA'!$E$4:$E$1994='Analítico Cp.'!$B97)*('Diário 3º PA'!$C$4:$C$1994&gt;=M$4)*('Diário 3º PA'!$C$4:$C$1994&lt;=EOMONTH(M$4,0))*('Diário 3º PA'!$F$4:$F$1994))
+SUMPRODUCT(('Diário 4º PA'!$E$4:$E$2000='Analítico Cp.'!$B97)*('Diário 4º PA'!$C$4:$C$2000&gt;=M$4)*('Diário 4º PA'!$C$4:$C$2000&lt;=EOMONTH(M$4,0))*('Diário 4º PA'!$F$4:$F$2000))
+SUMPRODUCT(('Comp.'!$D$5:$D$485=$B97)*('Comp.'!$B$5:$B$485&gt;=M$4)*('Comp.'!$B$5:$B$485&lt;=EOMONTH(M$4,0))*('Comp.'!$E$5:$E$485))</f>
        <v>0</v>
      </c>
      <c r="N97" s="289">
        <f>SUMPRODUCT(('Diário 1º PA'!$E$4:$E$2007='Analítico Cp.'!$B97)*('Diário 1º PA'!$C$4:$C$2007&gt;=N$4)*('Diário 1º PA'!$C$4:$C$2007&lt;=EOMONTH(N$4,0))*('Diário 1º PA'!$F$4:$F$2007))
+SUMPRODUCT(('Diário 2º PA'!$E$4:$E$1978='Analítico Cp.'!$B97)*('Diário 2º PA'!$C$4:$C$1978&gt;=N$4)*('Diário 2º PA'!$C$4:$C$1978&lt;=EOMONTH(N$4,0))*('Diário 2º PA'!$F$4:$F$1978))
+SUMPRODUCT(('Diário 3º PA'!$E$4:$E$1994='Analítico Cp.'!$B97)*('Diário 3º PA'!$C$4:$C$1994&gt;=N$4)*('Diário 3º PA'!$C$4:$C$1994&lt;=EOMONTH(N$4,0))*('Diário 3º PA'!$F$4:$F$1994))
+SUMPRODUCT(('Diário 4º PA'!$E$4:$E$2000='Analítico Cp.'!$B97)*('Diário 4º PA'!$C$4:$C$2000&gt;=N$4)*('Diário 4º PA'!$C$4:$C$2000&lt;=EOMONTH(N$4,0))*('Diário 4º PA'!$F$4:$F$2000))
+SUMPRODUCT(('Comp.'!$D$5:$D$485=$B97)*('Comp.'!$B$5:$B$485&gt;=N$4)*('Comp.'!$B$5:$B$485&lt;=EOMONTH(N$4,0))*('Comp.'!$E$5:$E$485))</f>
        <v>0</v>
      </c>
      <c r="O97" s="315">
        <f t="shared" si="19"/>
        <v>9598.25</v>
      </c>
      <c r="P97" s="316">
        <f t="shared" si="20"/>
        <v>4.2171176149683576E-4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</row>
    <row r="98" spans="1:26" ht="23.25" customHeight="1" x14ac:dyDescent="0.25">
      <c r="A98" s="331" t="s">
        <v>298</v>
      </c>
      <c r="B98" s="246" t="s">
        <v>299</v>
      </c>
      <c r="C98" s="289">
        <f>SUMPRODUCT(('Diário 1º PA'!$E$4:$E$2007='Analítico Cp.'!$B98)*('Diário 1º PA'!$C$4:$C$2007&gt;=C$4)*('Diário 1º PA'!$C$4:$C$2007&lt;=EOMONTH(C$4,0))*('Diário 1º PA'!$F$4:$F$2007))
+SUMPRODUCT(('Diário 2º PA'!$E$4:$E$1978='Analítico Cp.'!$B98)*('Diário 2º PA'!$C$4:$C$1978&gt;=C$4)*('Diário 2º PA'!$C$4:$C$1978&lt;=EOMONTH(C$4,0))*('Diário 2º PA'!$F$4:$F$1978))
+SUMPRODUCT(('Diário 3º PA'!$E$4:$E$1994='Analítico Cp.'!$B98)*('Diário 3º PA'!$C$4:$C$1994&gt;=C$4)*('Diário 3º PA'!$C$4:$C$1994&lt;=EOMONTH(C$4,0))*('Diário 3º PA'!$F$4:$F$1994))
+SUMPRODUCT(('Diário 4º PA'!$E$4:$E$2000='Analítico Cp.'!$B98)*('Diário 4º PA'!$C$4:$C$2000&gt;=C$4)*('Diário 4º PA'!$C$4:$C$2000&lt;=EOMONTH(C$4,0))*('Diário 4º PA'!$F$4:$F$2000))
+SUMPRODUCT(('Comp.'!$D$5:$D$485=$B98)*('Comp.'!$B$5:$B$485&gt;=C$4)*('Comp.'!$B$5:$B$485&lt;=EOMONTH(C$4,0))*('Comp.'!$E$5:$E$485))</f>
        <v>381596.56</v>
      </c>
      <c r="D98" s="289">
        <f>SUMPRODUCT(('Diário 1º PA'!$E$4:$E$2007='Analítico Cp.'!$B98)*('Diário 1º PA'!$C$4:$C$2007&gt;=D$4)*('Diário 1º PA'!$C$4:$C$2007&lt;=EOMONTH(D$4,0))*('Diário 1º PA'!$F$4:$F$2007))
+SUMPRODUCT(('Diário 2º PA'!$E$4:$E$1978='Analítico Cp.'!$B98)*('Diário 2º PA'!$C$4:$C$1978&gt;=D$4)*('Diário 2º PA'!$C$4:$C$1978&lt;=EOMONTH(D$4,0))*('Diário 2º PA'!$F$4:$F$1978))
+SUMPRODUCT(('Diário 3º PA'!$E$4:$E$1994='Analítico Cp.'!$B98)*('Diário 3º PA'!$C$4:$C$1994&gt;=D$4)*('Diário 3º PA'!$C$4:$C$1994&lt;=EOMONTH(D$4,0))*('Diário 3º PA'!$F$4:$F$1994))
+SUMPRODUCT(('Diário 4º PA'!$E$4:$E$2000='Analítico Cp.'!$B98)*('Diário 4º PA'!$C$4:$C$2000&gt;=D$4)*('Diário 4º PA'!$C$4:$C$2000&lt;=EOMONTH(D$4,0))*('Diário 4º PA'!$F$4:$F$2000))
+SUMPRODUCT(('Comp.'!$D$5:$D$485=$B98)*('Comp.'!$B$5:$B$485&gt;=D$4)*('Comp.'!$B$5:$B$485&lt;=EOMONTH(D$4,0))*('Comp.'!$E$5:$E$485))</f>
        <v>462422.46000000008</v>
      </c>
      <c r="E98" s="289">
        <f>SUMPRODUCT(('Diário 1º PA'!$E$4:$E$2007='Analítico Cp.'!$B98)*('Diário 1º PA'!$C$4:$C$2007&gt;=E$4)*('Diário 1º PA'!$C$4:$C$2007&lt;=EOMONTH(E$4,0))*('Diário 1º PA'!$F$4:$F$2007))
+SUMPRODUCT(('Diário 2º PA'!$E$4:$E$1978='Analítico Cp.'!$B98)*('Diário 2º PA'!$C$4:$C$1978&gt;=E$4)*('Diário 2º PA'!$C$4:$C$1978&lt;=EOMONTH(E$4,0))*('Diário 2º PA'!$F$4:$F$1978))
+SUMPRODUCT(('Diário 3º PA'!$E$4:$E$1994='Analítico Cp.'!$B98)*('Diário 3º PA'!$C$4:$C$1994&gt;=E$4)*('Diário 3º PA'!$C$4:$C$1994&lt;=EOMONTH(E$4,0))*('Diário 3º PA'!$F$4:$F$1994))
+SUMPRODUCT(('Diário 4º PA'!$E$4:$E$2000='Analítico Cp.'!$B98)*('Diário 4º PA'!$C$4:$C$2000&gt;=E$4)*('Diário 4º PA'!$C$4:$C$2000&lt;=EOMONTH(E$4,0))*('Diário 4º PA'!$F$4:$F$2000))
+SUMPRODUCT(('Comp.'!$D$5:$D$485=$B98)*('Comp.'!$B$5:$B$485&gt;=E$4)*('Comp.'!$B$5:$B$485&lt;=EOMONTH(E$4,0))*('Comp.'!$E$5:$E$485))</f>
        <v>404319.18999999994</v>
      </c>
      <c r="F98" s="289">
        <f>SUMPRODUCT(('Diário 1º PA'!$E$4:$E$2007='Analítico Cp.'!$B98)*('Diário 1º PA'!$C$4:$C$2007&gt;=F$4)*('Diário 1º PA'!$C$4:$C$2007&lt;=EOMONTH(F$4,0))*('Diário 1º PA'!$F$4:$F$2007))
+SUMPRODUCT(('Diário 2º PA'!$E$4:$E$1978='Analítico Cp.'!$B98)*('Diário 2º PA'!$C$4:$C$1978&gt;=F$4)*('Diário 2º PA'!$C$4:$C$1978&lt;=EOMONTH(F$4,0))*('Diário 2º PA'!$F$4:$F$1978))
+SUMPRODUCT(('Diário 3º PA'!$E$4:$E$1994='Analítico Cp.'!$B98)*('Diário 3º PA'!$C$4:$C$1994&gt;=F$4)*('Diário 3º PA'!$C$4:$C$1994&lt;=EOMONTH(F$4,0))*('Diário 3º PA'!$F$4:$F$1994))
+SUMPRODUCT(('Diário 4º PA'!$E$4:$E$2000='Analítico Cp.'!$B98)*('Diário 4º PA'!$C$4:$C$2000&gt;=F$4)*('Diário 4º PA'!$C$4:$C$2000&lt;=EOMONTH(F$4,0))*('Diário 4º PA'!$F$4:$F$2000))
+SUMPRODUCT(('Comp.'!$D$5:$D$485=$B98)*('Comp.'!$B$5:$B$485&gt;=F$4)*('Comp.'!$B$5:$B$485&lt;=EOMONTH(F$4,0))*('Comp.'!$E$5:$E$485))</f>
        <v>415260.63</v>
      </c>
      <c r="G98" s="289">
        <f>SUMPRODUCT(('Diário 1º PA'!$E$4:$E$2007='Analítico Cp.'!$B98)*('Diário 1º PA'!$C$4:$C$2007&gt;=G$4)*('Diário 1º PA'!$C$4:$C$2007&lt;=EOMONTH(G$4,0))*('Diário 1º PA'!$F$4:$F$2007))
+SUMPRODUCT(('Diário 2º PA'!$E$4:$E$1978='Analítico Cp.'!$B98)*('Diário 2º PA'!$C$4:$C$1978&gt;=G$4)*('Diário 2º PA'!$C$4:$C$1978&lt;=EOMONTH(G$4,0))*('Diário 2º PA'!$F$4:$F$1978))
+SUMPRODUCT(('Diário 3º PA'!$E$4:$E$1994='Analítico Cp.'!$B98)*('Diário 3º PA'!$C$4:$C$1994&gt;=G$4)*('Diário 3º PA'!$C$4:$C$1994&lt;=EOMONTH(G$4,0))*('Diário 3º PA'!$F$4:$F$1994))
+SUMPRODUCT(('Diário 4º PA'!$E$4:$E$2000='Analítico Cp.'!$B98)*('Diário 4º PA'!$C$4:$C$2000&gt;=G$4)*('Diário 4º PA'!$C$4:$C$2000&lt;=EOMONTH(G$4,0))*('Diário 4º PA'!$F$4:$F$2000))
+SUMPRODUCT(('Comp.'!$D$5:$D$485=$B98)*('Comp.'!$B$5:$B$485&gt;=G$4)*('Comp.'!$B$5:$B$485&lt;=EOMONTH(G$4,0))*('Comp.'!$E$5:$E$485))</f>
        <v>364845.20999999996</v>
      </c>
      <c r="H98" s="289">
        <f>SUMPRODUCT(('Diário 1º PA'!$E$4:$E$2007='Analítico Cp.'!$B98)*('Diário 1º PA'!$C$4:$C$2007&gt;=H$4)*('Diário 1º PA'!$C$4:$C$2007&lt;=EOMONTH(H$4,0))*('Diário 1º PA'!$F$4:$F$2007))
+SUMPRODUCT(('Diário 2º PA'!$E$4:$E$1978='Analítico Cp.'!$B98)*('Diário 2º PA'!$C$4:$C$1978&gt;=H$4)*('Diário 2º PA'!$C$4:$C$1978&lt;=EOMONTH(H$4,0))*('Diário 2º PA'!$F$4:$F$1978))
+SUMPRODUCT(('Diário 3º PA'!$E$4:$E$1994='Analítico Cp.'!$B98)*('Diário 3º PA'!$C$4:$C$1994&gt;=H$4)*('Diário 3º PA'!$C$4:$C$1994&lt;=EOMONTH(H$4,0))*('Diário 3º PA'!$F$4:$F$1994))
+SUMPRODUCT(('Diário 4º PA'!$E$4:$E$2000='Analítico Cp.'!$B98)*('Diário 4º PA'!$C$4:$C$2000&gt;=H$4)*('Diário 4º PA'!$C$4:$C$2000&lt;=EOMONTH(H$4,0))*('Diário 4º PA'!$F$4:$F$2000))
+SUMPRODUCT(('Comp.'!$D$5:$D$485=$B98)*('Comp.'!$B$5:$B$485&gt;=H$4)*('Comp.'!$B$5:$B$485&lt;=EOMONTH(H$4,0))*('Comp.'!$E$5:$E$485))</f>
        <v>430414.02</v>
      </c>
      <c r="I98" s="289">
        <f>SUMPRODUCT(('Diário 1º PA'!$E$4:$E$2007='Analítico Cp.'!$B98)*('Diário 1º PA'!$C$4:$C$2007&gt;=I$4)*('Diário 1º PA'!$C$4:$C$2007&lt;=EOMONTH(I$4,0))*('Diário 1º PA'!$F$4:$F$2007))
+SUMPRODUCT(('Diário 2º PA'!$E$4:$E$1978='Analítico Cp.'!$B98)*('Diário 2º PA'!$C$4:$C$1978&gt;=I$4)*('Diário 2º PA'!$C$4:$C$1978&lt;=EOMONTH(I$4,0))*('Diário 2º PA'!$F$4:$F$1978))
+SUMPRODUCT(('Diário 3º PA'!$E$4:$E$1994='Analítico Cp.'!$B98)*('Diário 3º PA'!$C$4:$C$1994&gt;=I$4)*('Diário 3º PA'!$C$4:$C$1994&lt;=EOMONTH(I$4,0))*('Diário 3º PA'!$F$4:$F$1994))
+SUMPRODUCT(('Diário 4º PA'!$E$4:$E$2000='Analítico Cp.'!$B98)*('Diário 4º PA'!$C$4:$C$2000&gt;=I$4)*('Diário 4º PA'!$C$4:$C$2000&lt;=EOMONTH(I$4,0))*('Diário 4º PA'!$F$4:$F$2000))
+SUMPRODUCT(('Comp.'!$D$5:$D$485=$B98)*('Comp.'!$B$5:$B$485&gt;=I$4)*('Comp.'!$B$5:$B$485&lt;=EOMONTH(I$4,0))*('Comp.'!$E$5:$E$485))</f>
        <v>14953</v>
      </c>
      <c r="J98" s="289">
        <f>SUMPRODUCT(('Diário 1º PA'!$E$4:$E$2007='Analítico Cp.'!$B98)*('Diário 1º PA'!$C$4:$C$2007&gt;=J$4)*('Diário 1º PA'!$C$4:$C$2007&lt;=EOMONTH(J$4,0))*('Diário 1º PA'!$F$4:$F$2007))
+SUMPRODUCT(('Diário 2º PA'!$E$4:$E$1978='Analítico Cp.'!$B98)*('Diário 2º PA'!$C$4:$C$1978&gt;=J$4)*('Diário 2º PA'!$C$4:$C$1978&lt;=EOMONTH(J$4,0))*('Diário 2º PA'!$F$4:$F$1978))
+SUMPRODUCT(('Diário 3º PA'!$E$4:$E$1994='Analítico Cp.'!$B98)*('Diário 3º PA'!$C$4:$C$1994&gt;=J$4)*('Diário 3º PA'!$C$4:$C$1994&lt;=EOMONTH(J$4,0))*('Diário 3º PA'!$F$4:$F$1994))
+SUMPRODUCT(('Diário 4º PA'!$E$4:$E$2000='Analítico Cp.'!$B98)*('Diário 4º PA'!$C$4:$C$2000&gt;=J$4)*('Diário 4º PA'!$C$4:$C$2000&lt;=EOMONTH(J$4,0))*('Diário 4º PA'!$F$4:$F$2000))
+SUMPRODUCT(('Comp.'!$D$5:$D$485=$B98)*('Comp.'!$B$5:$B$485&gt;=J$4)*('Comp.'!$B$5:$B$485&lt;=EOMONTH(J$4,0))*('Comp.'!$E$5:$E$485))</f>
        <v>0</v>
      </c>
      <c r="K98" s="289">
        <f>SUMPRODUCT(('Diário 1º PA'!$E$4:$E$2007='Analítico Cp.'!$B98)*('Diário 1º PA'!$C$4:$C$2007&gt;=K$4)*('Diário 1º PA'!$C$4:$C$2007&lt;=EOMONTH(K$4,0))*('Diário 1º PA'!$F$4:$F$2007))
+SUMPRODUCT(('Diário 2º PA'!$E$4:$E$1978='Analítico Cp.'!$B98)*('Diário 2º PA'!$C$4:$C$1978&gt;=K$4)*('Diário 2º PA'!$C$4:$C$1978&lt;=EOMONTH(K$4,0))*('Diário 2º PA'!$F$4:$F$1978))
+SUMPRODUCT(('Diário 3º PA'!$E$4:$E$1994='Analítico Cp.'!$B98)*('Diário 3º PA'!$C$4:$C$1994&gt;=K$4)*('Diário 3º PA'!$C$4:$C$1994&lt;=EOMONTH(K$4,0))*('Diário 3º PA'!$F$4:$F$1994))
+SUMPRODUCT(('Diário 4º PA'!$E$4:$E$2000='Analítico Cp.'!$B98)*('Diário 4º PA'!$C$4:$C$2000&gt;=K$4)*('Diário 4º PA'!$C$4:$C$2000&lt;=EOMONTH(K$4,0))*('Diário 4º PA'!$F$4:$F$2000))
+SUMPRODUCT(('Comp.'!$D$5:$D$485=$B98)*('Comp.'!$B$5:$B$485&gt;=K$4)*('Comp.'!$B$5:$B$485&lt;=EOMONTH(K$4,0))*('Comp.'!$E$5:$E$485))</f>
        <v>0</v>
      </c>
      <c r="L98" s="289">
        <f>SUMPRODUCT(('Diário 1º PA'!$E$4:$E$2007='Analítico Cp.'!$B98)*('Diário 1º PA'!$C$4:$C$2007&gt;=L$4)*('Diário 1º PA'!$C$4:$C$2007&lt;=EOMONTH(L$4,0))*('Diário 1º PA'!$F$4:$F$2007))
+SUMPRODUCT(('Diário 2º PA'!$E$4:$E$1978='Analítico Cp.'!$B98)*('Diário 2º PA'!$C$4:$C$1978&gt;=L$4)*('Diário 2º PA'!$C$4:$C$1978&lt;=EOMONTH(L$4,0))*('Diário 2º PA'!$F$4:$F$1978))
+SUMPRODUCT(('Diário 3º PA'!$E$4:$E$1994='Analítico Cp.'!$B98)*('Diário 3º PA'!$C$4:$C$1994&gt;=L$4)*('Diário 3º PA'!$C$4:$C$1994&lt;=EOMONTH(L$4,0))*('Diário 3º PA'!$F$4:$F$1994))
+SUMPRODUCT(('Diário 4º PA'!$E$4:$E$2000='Analítico Cp.'!$B98)*('Diário 4º PA'!$C$4:$C$2000&gt;=L$4)*('Diário 4º PA'!$C$4:$C$2000&lt;=EOMONTH(L$4,0))*('Diário 4º PA'!$F$4:$F$2000))
+SUMPRODUCT(('Comp.'!$D$5:$D$485=$B98)*('Comp.'!$B$5:$B$485&gt;=L$4)*('Comp.'!$B$5:$B$485&lt;=EOMONTH(L$4,0))*('Comp.'!$E$5:$E$485))</f>
        <v>0</v>
      </c>
      <c r="M98" s="289">
        <f>SUMPRODUCT(('Diário 1º PA'!$E$4:$E$2007='Analítico Cp.'!$B98)*('Diário 1º PA'!$C$4:$C$2007&gt;=M$4)*('Diário 1º PA'!$C$4:$C$2007&lt;=EOMONTH(M$4,0))*('Diário 1º PA'!$F$4:$F$2007))
+SUMPRODUCT(('Diário 2º PA'!$E$4:$E$1978='Analítico Cp.'!$B98)*('Diário 2º PA'!$C$4:$C$1978&gt;=M$4)*('Diário 2º PA'!$C$4:$C$1978&lt;=EOMONTH(M$4,0))*('Diário 2º PA'!$F$4:$F$1978))
+SUMPRODUCT(('Diário 3º PA'!$E$4:$E$1994='Analítico Cp.'!$B98)*('Diário 3º PA'!$C$4:$C$1994&gt;=M$4)*('Diário 3º PA'!$C$4:$C$1994&lt;=EOMONTH(M$4,0))*('Diário 3º PA'!$F$4:$F$1994))
+SUMPRODUCT(('Diário 4º PA'!$E$4:$E$2000='Analítico Cp.'!$B98)*('Diário 4º PA'!$C$4:$C$2000&gt;=M$4)*('Diário 4º PA'!$C$4:$C$2000&lt;=EOMONTH(M$4,0))*('Diário 4º PA'!$F$4:$F$2000))
+SUMPRODUCT(('Comp.'!$D$5:$D$485=$B98)*('Comp.'!$B$5:$B$485&gt;=M$4)*('Comp.'!$B$5:$B$485&lt;=EOMONTH(M$4,0))*('Comp.'!$E$5:$E$485))</f>
        <v>0</v>
      </c>
      <c r="N98" s="289">
        <f>SUMPRODUCT(('Diário 1º PA'!$E$4:$E$2007='Analítico Cp.'!$B98)*('Diário 1º PA'!$C$4:$C$2007&gt;=N$4)*('Diário 1º PA'!$C$4:$C$2007&lt;=EOMONTH(N$4,0))*('Diário 1º PA'!$F$4:$F$2007))
+SUMPRODUCT(('Diário 2º PA'!$E$4:$E$1978='Analítico Cp.'!$B98)*('Diário 2º PA'!$C$4:$C$1978&gt;=N$4)*('Diário 2º PA'!$C$4:$C$1978&lt;=EOMONTH(N$4,0))*('Diário 2º PA'!$F$4:$F$1978))
+SUMPRODUCT(('Diário 3º PA'!$E$4:$E$1994='Analítico Cp.'!$B98)*('Diário 3º PA'!$C$4:$C$1994&gt;=N$4)*('Diário 3º PA'!$C$4:$C$1994&lt;=EOMONTH(N$4,0))*('Diário 3º PA'!$F$4:$F$1994))
+SUMPRODUCT(('Diário 4º PA'!$E$4:$E$2000='Analítico Cp.'!$B98)*('Diário 4º PA'!$C$4:$C$2000&gt;=N$4)*('Diário 4º PA'!$C$4:$C$2000&lt;=EOMONTH(N$4,0))*('Diário 4º PA'!$F$4:$F$2000))
+SUMPRODUCT(('Comp.'!$D$5:$D$485=$B98)*('Comp.'!$B$5:$B$485&gt;=N$4)*('Comp.'!$B$5:$B$485&lt;=EOMONTH(N$4,0))*('Comp.'!$E$5:$E$485))</f>
        <v>0</v>
      </c>
      <c r="O98" s="315">
        <f t="shared" si="19"/>
        <v>2473811.0699999998</v>
      </c>
      <c r="P98" s="316">
        <f t="shared" si="20"/>
        <v>0.10869014913552701</v>
      </c>
      <c r="Q98" s="295"/>
      <c r="R98" s="295"/>
      <c r="S98" s="295"/>
      <c r="T98" s="295"/>
      <c r="U98" s="295"/>
      <c r="V98" s="295"/>
      <c r="W98" s="295"/>
      <c r="X98" s="295"/>
      <c r="Y98" s="295"/>
      <c r="Z98" s="295"/>
    </row>
    <row r="99" spans="1:26" ht="23.25" customHeight="1" x14ac:dyDescent="0.25">
      <c r="A99" s="331" t="s">
        <v>300</v>
      </c>
      <c r="B99" s="246" t="s">
        <v>301</v>
      </c>
      <c r="C99" s="289">
        <f>SUMPRODUCT(('Diário 1º PA'!$E$4:$E$2007='Analítico Cp.'!$B99)*('Diário 1º PA'!$C$4:$C$2007&gt;=C$4)*('Diário 1º PA'!$C$4:$C$2007&lt;=EOMONTH(C$4,0))*('Diário 1º PA'!$F$4:$F$2007))
+SUMPRODUCT(('Diário 2º PA'!$E$4:$E$1978='Analítico Cp.'!$B99)*('Diário 2º PA'!$C$4:$C$1978&gt;=C$4)*('Diário 2º PA'!$C$4:$C$1978&lt;=EOMONTH(C$4,0))*('Diário 2º PA'!$F$4:$F$1978))
+SUMPRODUCT(('Diário 3º PA'!$E$4:$E$1994='Analítico Cp.'!$B99)*('Diário 3º PA'!$C$4:$C$1994&gt;=C$4)*('Diário 3º PA'!$C$4:$C$1994&lt;=EOMONTH(C$4,0))*('Diário 3º PA'!$F$4:$F$1994))
+SUMPRODUCT(('Diário 4º PA'!$E$4:$E$2000='Analítico Cp.'!$B99)*('Diário 4º PA'!$C$4:$C$2000&gt;=C$4)*('Diário 4º PA'!$C$4:$C$2000&lt;=EOMONTH(C$4,0))*('Diário 4º PA'!$F$4:$F$2000))
+SUMPRODUCT(('Comp.'!$D$5:$D$485=$B99)*('Comp.'!$B$5:$B$485&gt;=C$4)*('Comp.'!$B$5:$B$485&lt;=EOMONTH(C$4,0))*('Comp.'!$E$5:$E$485))</f>
        <v>0</v>
      </c>
      <c r="D99" s="289">
        <f>SUMPRODUCT(('Diário 1º PA'!$E$4:$E$2007='Analítico Cp.'!$B99)*('Diário 1º PA'!$C$4:$C$2007&gt;=D$4)*('Diário 1º PA'!$C$4:$C$2007&lt;=EOMONTH(D$4,0))*('Diário 1º PA'!$F$4:$F$2007))
+SUMPRODUCT(('Diário 2º PA'!$E$4:$E$1978='Analítico Cp.'!$B99)*('Diário 2º PA'!$C$4:$C$1978&gt;=D$4)*('Diário 2º PA'!$C$4:$C$1978&lt;=EOMONTH(D$4,0))*('Diário 2º PA'!$F$4:$F$1978))
+SUMPRODUCT(('Diário 3º PA'!$E$4:$E$1994='Analítico Cp.'!$B99)*('Diário 3º PA'!$C$4:$C$1994&gt;=D$4)*('Diário 3º PA'!$C$4:$C$1994&lt;=EOMONTH(D$4,0))*('Diário 3º PA'!$F$4:$F$1994))
+SUMPRODUCT(('Diário 4º PA'!$E$4:$E$2000='Analítico Cp.'!$B99)*('Diário 4º PA'!$C$4:$C$2000&gt;=D$4)*('Diário 4º PA'!$C$4:$C$2000&lt;=EOMONTH(D$4,0))*('Diário 4º PA'!$F$4:$F$2000))
+SUMPRODUCT(('Comp.'!$D$5:$D$485=$B99)*('Comp.'!$B$5:$B$485&gt;=D$4)*('Comp.'!$B$5:$B$485&lt;=EOMONTH(D$4,0))*('Comp.'!$E$5:$E$485))</f>
        <v>342.4</v>
      </c>
      <c r="E99" s="289">
        <f>SUMPRODUCT(('Diário 1º PA'!$E$4:$E$2007='Analítico Cp.'!$B99)*('Diário 1º PA'!$C$4:$C$2007&gt;=E$4)*('Diário 1º PA'!$C$4:$C$2007&lt;=EOMONTH(E$4,0))*('Diário 1º PA'!$F$4:$F$2007))
+SUMPRODUCT(('Diário 2º PA'!$E$4:$E$1978='Analítico Cp.'!$B99)*('Diário 2º PA'!$C$4:$C$1978&gt;=E$4)*('Diário 2º PA'!$C$4:$C$1978&lt;=EOMONTH(E$4,0))*('Diário 2º PA'!$F$4:$F$1978))
+SUMPRODUCT(('Diário 3º PA'!$E$4:$E$1994='Analítico Cp.'!$B99)*('Diário 3º PA'!$C$4:$C$1994&gt;=E$4)*('Diário 3º PA'!$C$4:$C$1994&lt;=EOMONTH(E$4,0))*('Diário 3º PA'!$F$4:$F$1994))
+SUMPRODUCT(('Diário 4º PA'!$E$4:$E$2000='Analítico Cp.'!$B99)*('Diário 4º PA'!$C$4:$C$2000&gt;=E$4)*('Diário 4º PA'!$C$4:$C$2000&lt;=EOMONTH(E$4,0))*('Diário 4º PA'!$F$4:$F$2000))
+SUMPRODUCT(('Comp.'!$D$5:$D$485=$B99)*('Comp.'!$B$5:$B$485&gt;=E$4)*('Comp.'!$B$5:$B$485&lt;=EOMONTH(E$4,0))*('Comp.'!$E$5:$E$485))</f>
        <v>0</v>
      </c>
      <c r="F99" s="289">
        <f>SUMPRODUCT(('Diário 1º PA'!$E$4:$E$2007='Analítico Cp.'!$B99)*('Diário 1º PA'!$C$4:$C$2007&gt;=F$4)*('Diário 1º PA'!$C$4:$C$2007&lt;=EOMONTH(F$4,0))*('Diário 1º PA'!$F$4:$F$2007))
+SUMPRODUCT(('Diário 2º PA'!$E$4:$E$1978='Analítico Cp.'!$B99)*('Diário 2º PA'!$C$4:$C$1978&gt;=F$4)*('Diário 2º PA'!$C$4:$C$1978&lt;=EOMONTH(F$4,0))*('Diário 2º PA'!$F$4:$F$1978))
+SUMPRODUCT(('Diário 3º PA'!$E$4:$E$1994='Analítico Cp.'!$B99)*('Diário 3º PA'!$C$4:$C$1994&gt;=F$4)*('Diário 3º PA'!$C$4:$C$1994&lt;=EOMONTH(F$4,0))*('Diário 3º PA'!$F$4:$F$1994))
+SUMPRODUCT(('Diário 4º PA'!$E$4:$E$2000='Analítico Cp.'!$B99)*('Diário 4º PA'!$C$4:$C$2000&gt;=F$4)*('Diário 4º PA'!$C$4:$C$2000&lt;=EOMONTH(F$4,0))*('Diário 4º PA'!$F$4:$F$2000))
+SUMPRODUCT(('Comp.'!$D$5:$D$485=$B99)*('Comp.'!$B$5:$B$485&gt;=F$4)*('Comp.'!$B$5:$B$485&lt;=EOMONTH(F$4,0))*('Comp.'!$E$5:$E$485))</f>
        <v>1564</v>
      </c>
      <c r="G99" s="289">
        <f>SUMPRODUCT(('Diário 1º PA'!$E$4:$E$2007='Analítico Cp.'!$B99)*('Diário 1º PA'!$C$4:$C$2007&gt;=G$4)*('Diário 1º PA'!$C$4:$C$2007&lt;=EOMONTH(G$4,0))*('Diário 1º PA'!$F$4:$F$2007))
+SUMPRODUCT(('Diário 2º PA'!$E$4:$E$1978='Analítico Cp.'!$B99)*('Diário 2º PA'!$C$4:$C$1978&gt;=G$4)*('Diário 2º PA'!$C$4:$C$1978&lt;=EOMONTH(G$4,0))*('Diário 2º PA'!$F$4:$F$1978))
+SUMPRODUCT(('Diário 3º PA'!$E$4:$E$1994='Analítico Cp.'!$B99)*('Diário 3º PA'!$C$4:$C$1994&gt;=G$4)*('Diário 3º PA'!$C$4:$C$1994&lt;=EOMONTH(G$4,0))*('Diário 3º PA'!$F$4:$F$1994))
+SUMPRODUCT(('Diário 4º PA'!$E$4:$E$2000='Analítico Cp.'!$B99)*('Diário 4º PA'!$C$4:$C$2000&gt;=G$4)*('Diário 4º PA'!$C$4:$C$2000&lt;=EOMONTH(G$4,0))*('Diário 4º PA'!$F$4:$F$2000))
+SUMPRODUCT(('Comp.'!$D$5:$D$485=$B99)*('Comp.'!$B$5:$B$485&gt;=G$4)*('Comp.'!$B$5:$B$485&lt;=EOMONTH(G$4,0))*('Comp.'!$E$5:$E$485))</f>
        <v>386.5</v>
      </c>
      <c r="H99" s="289">
        <f>SUMPRODUCT(('Diário 1º PA'!$E$4:$E$2007='Analítico Cp.'!$B99)*('Diário 1º PA'!$C$4:$C$2007&gt;=H$4)*('Diário 1º PA'!$C$4:$C$2007&lt;=EOMONTH(H$4,0))*('Diário 1º PA'!$F$4:$F$2007))
+SUMPRODUCT(('Diário 2º PA'!$E$4:$E$1978='Analítico Cp.'!$B99)*('Diário 2º PA'!$C$4:$C$1978&gt;=H$4)*('Diário 2º PA'!$C$4:$C$1978&lt;=EOMONTH(H$4,0))*('Diário 2º PA'!$F$4:$F$1978))
+SUMPRODUCT(('Diário 3º PA'!$E$4:$E$1994='Analítico Cp.'!$B99)*('Diário 3º PA'!$C$4:$C$1994&gt;=H$4)*('Diário 3º PA'!$C$4:$C$1994&lt;=EOMONTH(H$4,0))*('Diário 3º PA'!$F$4:$F$1994))
+SUMPRODUCT(('Diário 4º PA'!$E$4:$E$2000='Analítico Cp.'!$B99)*('Diário 4º PA'!$C$4:$C$2000&gt;=H$4)*('Diário 4º PA'!$C$4:$C$2000&lt;=EOMONTH(H$4,0))*('Diário 4º PA'!$F$4:$F$2000))
+SUMPRODUCT(('Comp.'!$D$5:$D$485=$B99)*('Comp.'!$B$5:$B$485&gt;=H$4)*('Comp.'!$B$5:$B$485&lt;=EOMONTH(H$4,0))*('Comp.'!$E$5:$E$485))</f>
        <v>99.87</v>
      </c>
      <c r="I99" s="289">
        <f>SUMPRODUCT(('Diário 1º PA'!$E$4:$E$2007='Analítico Cp.'!$B99)*('Diário 1º PA'!$C$4:$C$2007&gt;=I$4)*('Diário 1º PA'!$C$4:$C$2007&lt;=EOMONTH(I$4,0))*('Diário 1º PA'!$F$4:$F$2007))
+SUMPRODUCT(('Diário 2º PA'!$E$4:$E$1978='Analítico Cp.'!$B99)*('Diário 2º PA'!$C$4:$C$1978&gt;=I$4)*('Diário 2º PA'!$C$4:$C$1978&lt;=EOMONTH(I$4,0))*('Diário 2º PA'!$F$4:$F$1978))
+SUMPRODUCT(('Diário 3º PA'!$E$4:$E$1994='Analítico Cp.'!$B99)*('Diário 3º PA'!$C$4:$C$1994&gt;=I$4)*('Diário 3º PA'!$C$4:$C$1994&lt;=EOMONTH(I$4,0))*('Diário 3º PA'!$F$4:$F$1994))
+SUMPRODUCT(('Diário 4º PA'!$E$4:$E$2000='Analítico Cp.'!$B99)*('Diário 4º PA'!$C$4:$C$2000&gt;=I$4)*('Diário 4º PA'!$C$4:$C$2000&lt;=EOMONTH(I$4,0))*('Diário 4º PA'!$F$4:$F$2000))
+SUMPRODUCT(('Comp.'!$D$5:$D$485=$B99)*('Comp.'!$B$5:$B$485&gt;=I$4)*('Comp.'!$B$5:$B$485&lt;=EOMONTH(I$4,0))*('Comp.'!$E$5:$E$485))</f>
        <v>5064.09</v>
      </c>
      <c r="J99" s="289">
        <f>SUMPRODUCT(('Diário 1º PA'!$E$4:$E$2007='Analítico Cp.'!$B99)*('Diário 1º PA'!$C$4:$C$2007&gt;=J$4)*('Diário 1º PA'!$C$4:$C$2007&lt;=EOMONTH(J$4,0))*('Diário 1º PA'!$F$4:$F$2007))
+SUMPRODUCT(('Diário 2º PA'!$E$4:$E$1978='Analítico Cp.'!$B99)*('Diário 2º PA'!$C$4:$C$1978&gt;=J$4)*('Diário 2º PA'!$C$4:$C$1978&lt;=EOMONTH(J$4,0))*('Diário 2º PA'!$F$4:$F$1978))
+SUMPRODUCT(('Diário 3º PA'!$E$4:$E$1994='Analítico Cp.'!$B99)*('Diário 3º PA'!$C$4:$C$1994&gt;=J$4)*('Diário 3º PA'!$C$4:$C$1994&lt;=EOMONTH(J$4,0))*('Diário 3º PA'!$F$4:$F$1994))
+SUMPRODUCT(('Diário 4º PA'!$E$4:$E$2000='Analítico Cp.'!$B99)*('Diário 4º PA'!$C$4:$C$2000&gt;=J$4)*('Diário 4º PA'!$C$4:$C$2000&lt;=EOMONTH(J$4,0))*('Diário 4º PA'!$F$4:$F$2000))
+SUMPRODUCT(('Comp.'!$D$5:$D$485=$B99)*('Comp.'!$B$5:$B$485&gt;=J$4)*('Comp.'!$B$5:$B$485&lt;=EOMONTH(J$4,0))*('Comp.'!$E$5:$E$485))</f>
        <v>0</v>
      </c>
      <c r="K99" s="289">
        <f>SUMPRODUCT(('Diário 1º PA'!$E$4:$E$2007='Analítico Cp.'!$B99)*('Diário 1º PA'!$C$4:$C$2007&gt;=K$4)*('Diário 1º PA'!$C$4:$C$2007&lt;=EOMONTH(K$4,0))*('Diário 1º PA'!$F$4:$F$2007))
+SUMPRODUCT(('Diário 2º PA'!$E$4:$E$1978='Analítico Cp.'!$B99)*('Diário 2º PA'!$C$4:$C$1978&gt;=K$4)*('Diário 2º PA'!$C$4:$C$1978&lt;=EOMONTH(K$4,0))*('Diário 2º PA'!$F$4:$F$1978))
+SUMPRODUCT(('Diário 3º PA'!$E$4:$E$1994='Analítico Cp.'!$B99)*('Diário 3º PA'!$C$4:$C$1994&gt;=K$4)*('Diário 3º PA'!$C$4:$C$1994&lt;=EOMONTH(K$4,0))*('Diário 3º PA'!$F$4:$F$1994))
+SUMPRODUCT(('Diário 4º PA'!$E$4:$E$2000='Analítico Cp.'!$B99)*('Diário 4º PA'!$C$4:$C$2000&gt;=K$4)*('Diário 4º PA'!$C$4:$C$2000&lt;=EOMONTH(K$4,0))*('Diário 4º PA'!$F$4:$F$2000))
+SUMPRODUCT(('Comp.'!$D$5:$D$485=$B99)*('Comp.'!$B$5:$B$485&gt;=K$4)*('Comp.'!$B$5:$B$485&lt;=EOMONTH(K$4,0))*('Comp.'!$E$5:$E$485))</f>
        <v>0</v>
      </c>
      <c r="L99" s="289">
        <f>SUMPRODUCT(('Diário 1º PA'!$E$4:$E$2007='Analítico Cp.'!$B99)*('Diário 1º PA'!$C$4:$C$2007&gt;=L$4)*('Diário 1º PA'!$C$4:$C$2007&lt;=EOMONTH(L$4,0))*('Diário 1º PA'!$F$4:$F$2007))
+SUMPRODUCT(('Diário 2º PA'!$E$4:$E$1978='Analítico Cp.'!$B99)*('Diário 2º PA'!$C$4:$C$1978&gt;=L$4)*('Diário 2º PA'!$C$4:$C$1978&lt;=EOMONTH(L$4,0))*('Diário 2º PA'!$F$4:$F$1978))
+SUMPRODUCT(('Diário 3º PA'!$E$4:$E$1994='Analítico Cp.'!$B99)*('Diário 3º PA'!$C$4:$C$1994&gt;=L$4)*('Diário 3º PA'!$C$4:$C$1994&lt;=EOMONTH(L$4,0))*('Diário 3º PA'!$F$4:$F$1994))
+SUMPRODUCT(('Diário 4º PA'!$E$4:$E$2000='Analítico Cp.'!$B99)*('Diário 4º PA'!$C$4:$C$2000&gt;=L$4)*('Diário 4º PA'!$C$4:$C$2000&lt;=EOMONTH(L$4,0))*('Diário 4º PA'!$F$4:$F$2000))
+SUMPRODUCT(('Comp.'!$D$5:$D$485=$B99)*('Comp.'!$B$5:$B$485&gt;=L$4)*('Comp.'!$B$5:$B$485&lt;=EOMONTH(L$4,0))*('Comp.'!$E$5:$E$485))</f>
        <v>0</v>
      </c>
      <c r="M99" s="289">
        <f>SUMPRODUCT(('Diário 1º PA'!$E$4:$E$2007='Analítico Cp.'!$B99)*('Diário 1º PA'!$C$4:$C$2007&gt;=M$4)*('Diário 1º PA'!$C$4:$C$2007&lt;=EOMONTH(M$4,0))*('Diário 1º PA'!$F$4:$F$2007))
+SUMPRODUCT(('Diário 2º PA'!$E$4:$E$1978='Analítico Cp.'!$B99)*('Diário 2º PA'!$C$4:$C$1978&gt;=M$4)*('Diário 2º PA'!$C$4:$C$1978&lt;=EOMONTH(M$4,0))*('Diário 2º PA'!$F$4:$F$1978))
+SUMPRODUCT(('Diário 3º PA'!$E$4:$E$1994='Analítico Cp.'!$B99)*('Diário 3º PA'!$C$4:$C$1994&gt;=M$4)*('Diário 3º PA'!$C$4:$C$1994&lt;=EOMONTH(M$4,0))*('Diário 3º PA'!$F$4:$F$1994))
+SUMPRODUCT(('Diário 4º PA'!$E$4:$E$2000='Analítico Cp.'!$B99)*('Diário 4º PA'!$C$4:$C$2000&gt;=M$4)*('Diário 4º PA'!$C$4:$C$2000&lt;=EOMONTH(M$4,0))*('Diário 4º PA'!$F$4:$F$2000))
+SUMPRODUCT(('Comp.'!$D$5:$D$485=$B99)*('Comp.'!$B$5:$B$485&gt;=M$4)*('Comp.'!$B$5:$B$485&lt;=EOMONTH(M$4,0))*('Comp.'!$E$5:$E$485))</f>
        <v>0</v>
      </c>
      <c r="N99" s="289">
        <f>SUMPRODUCT(('Diário 1º PA'!$E$4:$E$2007='Analítico Cp.'!$B99)*('Diário 1º PA'!$C$4:$C$2007&gt;=N$4)*('Diário 1º PA'!$C$4:$C$2007&lt;=EOMONTH(N$4,0))*('Diário 1º PA'!$F$4:$F$2007))
+SUMPRODUCT(('Diário 2º PA'!$E$4:$E$1978='Analítico Cp.'!$B99)*('Diário 2º PA'!$C$4:$C$1978&gt;=N$4)*('Diário 2º PA'!$C$4:$C$1978&lt;=EOMONTH(N$4,0))*('Diário 2º PA'!$F$4:$F$1978))
+SUMPRODUCT(('Diário 3º PA'!$E$4:$E$1994='Analítico Cp.'!$B99)*('Diário 3º PA'!$C$4:$C$1994&gt;=N$4)*('Diário 3º PA'!$C$4:$C$1994&lt;=EOMONTH(N$4,0))*('Diário 3º PA'!$F$4:$F$1994))
+SUMPRODUCT(('Diário 4º PA'!$E$4:$E$2000='Analítico Cp.'!$B99)*('Diário 4º PA'!$C$4:$C$2000&gt;=N$4)*('Diário 4º PA'!$C$4:$C$2000&lt;=EOMONTH(N$4,0))*('Diário 4º PA'!$F$4:$F$2000))
+SUMPRODUCT(('Comp.'!$D$5:$D$485=$B99)*('Comp.'!$B$5:$B$485&gt;=N$4)*('Comp.'!$B$5:$B$485&lt;=EOMONTH(N$4,0))*('Comp.'!$E$5:$E$485))</f>
        <v>0</v>
      </c>
      <c r="O99" s="315">
        <f t="shared" si="19"/>
        <v>7456.8600000000006</v>
      </c>
      <c r="P99" s="316">
        <f t="shared" si="20"/>
        <v>3.2762697010760245E-4</v>
      </c>
      <c r="Q99" s="295"/>
      <c r="R99" s="295"/>
      <c r="S99" s="295"/>
      <c r="T99" s="295"/>
      <c r="U99" s="295"/>
      <c r="V99" s="295"/>
      <c r="W99" s="295"/>
      <c r="X99" s="295"/>
      <c r="Y99" s="295"/>
      <c r="Z99" s="295"/>
    </row>
    <row r="100" spans="1:26" ht="23.25" customHeight="1" x14ac:dyDescent="0.25">
      <c r="A100" s="331" t="s">
        <v>302</v>
      </c>
      <c r="B100" s="246" t="s">
        <v>303</v>
      </c>
      <c r="C100" s="289">
        <f>SUMPRODUCT(('Diário 1º PA'!$E$4:$E$2007='Analítico Cp.'!$B100)*('Diário 1º PA'!$C$4:$C$2007&gt;=C$4)*('Diário 1º PA'!$C$4:$C$2007&lt;=EOMONTH(C$4,0))*('Diário 1º PA'!$F$4:$F$2007))
+SUMPRODUCT(('Diário 2º PA'!$E$4:$E$1978='Analítico Cp.'!$B100)*('Diário 2º PA'!$C$4:$C$1978&gt;=C$4)*('Diário 2º PA'!$C$4:$C$1978&lt;=EOMONTH(C$4,0))*('Diário 2º PA'!$F$4:$F$1978))
+SUMPRODUCT(('Diário 3º PA'!$E$4:$E$1994='Analítico Cp.'!$B100)*('Diário 3º PA'!$C$4:$C$1994&gt;=C$4)*('Diário 3º PA'!$C$4:$C$1994&lt;=EOMONTH(C$4,0))*('Diário 3º PA'!$F$4:$F$1994))
+SUMPRODUCT(('Diário 4º PA'!$E$4:$E$2000='Analítico Cp.'!$B100)*('Diário 4º PA'!$C$4:$C$2000&gt;=C$4)*('Diário 4º PA'!$C$4:$C$2000&lt;=EOMONTH(C$4,0))*('Diário 4º PA'!$F$4:$F$2000))
+SUMPRODUCT(('Comp.'!$D$5:$D$485=$B100)*('Comp.'!$B$5:$B$485&gt;=C$4)*('Comp.'!$B$5:$B$485&lt;=EOMONTH(C$4,0))*('Comp.'!$E$5:$E$485))</f>
        <v>0</v>
      </c>
      <c r="D100" s="289">
        <f>SUMPRODUCT(('Diário 1º PA'!$E$4:$E$2007='Analítico Cp.'!$B100)*('Diário 1º PA'!$C$4:$C$2007&gt;=D$4)*('Diário 1º PA'!$C$4:$C$2007&lt;=EOMONTH(D$4,0))*('Diário 1º PA'!$F$4:$F$2007))
+SUMPRODUCT(('Diário 2º PA'!$E$4:$E$1978='Analítico Cp.'!$B100)*('Diário 2º PA'!$C$4:$C$1978&gt;=D$4)*('Diário 2º PA'!$C$4:$C$1978&lt;=EOMONTH(D$4,0))*('Diário 2º PA'!$F$4:$F$1978))
+SUMPRODUCT(('Diário 3º PA'!$E$4:$E$1994='Analítico Cp.'!$B100)*('Diário 3º PA'!$C$4:$C$1994&gt;=D$4)*('Diário 3º PA'!$C$4:$C$1994&lt;=EOMONTH(D$4,0))*('Diário 3º PA'!$F$4:$F$1994))
+SUMPRODUCT(('Diário 4º PA'!$E$4:$E$2000='Analítico Cp.'!$B100)*('Diário 4º PA'!$C$4:$C$2000&gt;=D$4)*('Diário 4º PA'!$C$4:$C$2000&lt;=EOMONTH(D$4,0))*('Diário 4º PA'!$F$4:$F$2000))
+SUMPRODUCT(('Comp.'!$D$5:$D$485=$B100)*('Comp.'!$B$5:$B$485&gt;=D$4)*('Comp.'!$B$5:$B$485&lt;=EOMONTH(D$4,0))*('Comp.'!$E$5:$E$485))</f>
        <v>711.6</v>
      </c>
      <c r="E100" s="289">
        <f>SUMPRODUCT(('Diário 1º PA'!$E$4:$E$2007='Analítico Cp.'!$B100)*('Diário 1º PA'!$C$4:$C$2007&gt;=E$4)*('Diário 1º PA'!$C$4:$C$2007&lt;=EOMONTH(E$4,0))*('Diário 1º PA'!$F$4:$F$2007))
+SUMPRODUCT(('Diário 2º PA'!$E$4:$E$1978='Analítico Cp.'!$B100)*('Diário 2º PA'!$C$4:$C$1978&gt;=E$4)*('Diário 2º PA'!$C$4:$C$1978&lt;=EOMONTH(E$4,0))*('Diário 2º PA'!$F$4:$F$1978))
+SUMPRODUCT(('Diário 3º PA'!$E$4:$E$1994='Analítico Cp.'!$B100)*('Diário 3º PA'!$C$4:$C$1994&gt;=E$4)*('Diário 3º PA'!$C$4:$C$1994&lt;=EOMONTH(E$4,0))*('Diário 3º PA'!$F$4:$F$1994))
+SUMPRODUCT(('Diário 4º PA'!$E$4:$E$2000='Analítico Cp.'!$B100)*('Diário 4º PA'!$C$4:$C$2000&gt;=E$4)*('Diário 4º PA'!$C$4:$C$2000&lt;=EOMONTH(E$4,0))*('Diário 4º PA'!$F$4:$F$2000))
+SUMPRODUCT(('Comp.'!$D$5:$D$485=$B100)*('Comp.'!$B$5:$B$485&gt;=E$4)*('Comp.'!$B$5:$B$485&lt;=EOMONTH(E$4,0))*('Comp.'!$E$5:$E$485))</f>
        <v>0</v>
      </c>
      <c r="F100" s="289">
        <f>SUMPRODUCT(('Diário 1º PA'!$E$4:$E$2007='Analítico Cp.'!$B100)*('Diário 1º PA'!$C$4:$C$2007&gt;=F$4)*('Diário 1º PA'!$C$4:$C$2007&lt;=EOMONTH(F$4,0))*('Diário 1º PA'!$F$4:$F$2007))
+SUMPRODUCT(('Diário 2º PA'!$E$4:$E$1978='Analítico Cp.'!$B100)*('Diário 2º PA'!$C$4:$C$1978&gt;=F$4)*('Diário 2º PA'!$C$4:$C$1978&lt;=EOMONTH(F$4,0))*('Diário 2º PA'!$F$4:$F$1978))
+SUMPRODUCT(('Diário 3º PA'!$E$4:$E$1994='Analítico Cp.'!$B100)*('Diário 3º PA'!$C$4:$C$1994&gt;=F$4)*('Diário 3º PA'!$C$4:$C$1994&lt;=EOMONTH(F$4,0))*('Diário 3º PA'!$F$4:$F$1994))
+SUMPRODUCT(('Diário 4º PA'!$E$4:$E$2000='Analítico Cp.'!$B100)*('Diário 4º PA'!$C$4:$C$2000&gt;=F$4)*('Diário 4º PA'!$C$4:$C$2000&lt;=EOMONTH(F$4,0))*('Diário 4º PA'!$F$4:$F$2000))
+SUMPRODUCT(('Comp.'!$D$5:$D$485=$B100)*('Comp.'!$B$5:$B$485&gt;=F$4)*('Comp.'!$B$5:$B$485&lt;=EOMONTH(F$4,0))*('Comp.'!$E$5:$E$485))</f>
        <v>0</v>
      </c>
      <c r="G100" s="289">
        <f>SUMPRODUCT(('Diário 1º PA'!$E$4:$E$2007='Analítico Cp.'!$B100)*('Diário 1º PA'!$C$4:$C$2007&gt;=G$4)*('Diário 1º PA'!$C$4:$C$2007&lt;=EOMONTH(G$4,0))*('Diário 1º PA'!$F$4:$F$2007))
+SUMPRODUCT(('Diário 2º PA'!$E$4:$E$1978='Analítico Cp.'!$B100)*('Diário 2º PA'!$C$4:$C$1978&gt;=G$4)*('Diário 2º PA'!$C$4:$C$1978&lt;=EOMONTH(G$4,0))*('Diário 2º PA'!$F$4:$F$1978))
+SUMPRODUCT(('Diário 3º PA'!$E$4:$E$1994='Analítico Cp.'!$B100)*('Diário 3º PA'!$C$4:$C$1994&gt;=G$4)*('Diário 3º PA'!$C$4:$C$1994&lt;=EOMONTH(G$4,0))*('Diário 3º PA'!$F$4:$F$1994))
+SUMPRODUCT(('Diário 4º PA'!$E$4:$E$2000='Analítico Cp.'!$B100)*('Diário 4º PA'!$C$4:$C$2000&gt;=G$4)*('Diário 4º PA'!$C$4:$C$2000&lt;=EOMONTH(G$4,0))*('Diário 4º PA'!$F$4:$F$2000))
+SUMPRODUCT(('Comp.'!$D$5:$D$485=$B100)*('Comp.'!$B$5:$B$485&gt;=G$4)*('Comp.'!$B$5:$B$485&lt;=EOMONTH(G$4,0))*('Comp.'!$E$5:$E$485))</f>
        <v>0</v>
      </c>
      <c r="H100" s="289">
        <f>SUMPRODUCT(('Diário 1º PA'!$E$4:$E$2007='Analítico Cp.'!$B100)*('Diário 1º PA'!$C$4:$C$2007&gt;=H$4)*('Diário 1º PA'!$C$4:$C$2007&lt;=EOMONTH(H$4,0))*('Diário 1º PA'!$F$4:$F$2007))
+SUMPRODUCT(('Diário 2º PA'!$E$4:$E$1978='Analítico Cp.'!$B100)*('Diário 2º PA'!$C$4:$C$1978&gt;=H$4)*('Diário 2º PA'!$C$4:$C$1978&lt;=EOMONTH(H$4,0))*('Diário 2º PA'!$F$4:$F$1978))
+SUMPRODUCT(('Diário 3º PA'!$E$4:$E$1994='Analítico Cp.'!$B100)*('Diário 3º PA'!$C$4:$C$1994&gt;=H$4)*('Diário 3º PA'!$C$4:$C$1994&lt;=EOMONTH(H$4,0))*('Diário 3º PA'!$F$4:$F$1994))
+SUMPRODUCT(('Diário 4º PA'!$E$4:$E$2000='Analítico Cp.'!$B100)*('Diário 4º PA'!$C$4:$C$2000&gt;=H$4)*('Diário 4º PA'!$C$4:$C$2000&lt;=EOMONTH(H$4,0))*('Diário 4º PA'!$F$4:$F$2000))
+SUMPRODUCT(('Comp.'!$D$5:$D$485=$B100)*('Comp.'!$B$5:$B$485&gt;=H$4)*('Comp.'!$B$5:$B$485&lt;=EOMONTH(H$4,0))*('Comp.'!$E$5:$E$485))</f>
        <v>661.54</v>
      </c>
      <c r="I100" s="289">
        <f>SUMPRODUCT(('Diário 1º PA'!$E$4:$E$2007='Analítico Cp.'!$B100)*('Diário 1º PA'!$C$4:$C$2007&gt;=I$4)*('Diário 1º PA'!$C$4:$C$2007&lt;=EOMONTH(I$4,0))*('Diário 1º PA'!$F$4:$F$2007))
+SUMPRODUCT(('Diário 2º PA'!$E$4:$E$1978='Analítico Cp.'!$B100)*('Diário 2º PA'!$C$4:$C$1978&gt;=I$4)*('Diário 2º PA'!$C$4:$C$1978&lt;=EOMONTH(I$4,0))*('Diário 2º PA'!$F$4:$F$1978))
+SUMPRODUCT(('Diário 3º PA'!$E$4:$E$1994='Analítico Cp.'!$B100)*('Diário 3º PA'!$C$4:$C$1994&gt;=I$4)*('Diário 3º PA'!$C$4:$C$1994&lt;=EOMONTH(I$4,0))*('Diário 3º PA'!$F$4:$F$1994))
+SUMPRODUCT(('Diário 4º PA'!$E$4:$E$2000='Analítico Cp.'!$B100)*('Diário 4º PA'!$C$4:$C$2000&gt;=I$4)*('Diário 4º PA'!$C$4:$C$2000&lt;=EOMONTH(I$4,0))*('Diário 4º PA'!$F$4:$F$2000))
+SUMPRODUCT(('Comp.'!$D$5:$D$485=$B100)*('Comp.'!$B$5:$B$485&gt;=I$4)*('Comp.'!$B$5:$B$485&lt;=EOMONTH(I$4,0))*('Comp.'!$E$5:$E$485))</f>
        <v>662</v>
      </c>
      <c r="J100" s="289">
        <f>SUMPRODUCT(('Diário 1º PA'!$E$4:$E$2007='Analítico Cp.'!$B100)*('Diário 1º PA'!$C$4:$C$2007&gt;=J$4)*('Diário 1º PA'!$C$4:$C$2007&lt;=EOMONTH(J$4,0))*('Diário 1º PA'!$F$4:$F$2007))
+SUMPRODUCT(('Diário 2º PA'!$E$4:$E$1978='Analítico Cp.'!$B100)*('Diário 2º PA'!$C$4:$C$1978&gt;=J$4)*('Diário 2º PA'!$C$4:$C$1978&lt;=EOMONTH(J$4,0))*('Diário 2º PA'!$F$4:$F$1978))
+SUMPRODUCT(('Diário 3º PA'!$E$4:$E$1994='Analítico Cp.'!$B100)*('Diário 3º PA'!$C$4:$C$1994&gt;=J$4)*('Diário 3º PA'!$C$4:$C$1994&lt;=EOMONTH(J$4,0))*('Diário 3º PA'!$F$4:$F$1994))
+SUMPRODUCT(('Diário 4º PA'!$E$4:$E$2000='Analítico Cp.'!$B100)*('Diário 4º PA'!$C$4:$C$2000&gt;=J$4)*('Diário 4º PA'!$C$4:$C$2000&lt;=EOMONTH(J$4,0))*('Diário 4º PA'!$F$4:$F$2000))
+SUMPRODUCT(('Comp.'!$D$5:$D$485=$B100)*('Comp.'!$B$5:$B$485&gt;=J$4)*('Comp.'!$B$5:$B$485&lt;=EOMONTH(J$4,0))*('Comp.'!$E$5:$E$485))</f>
        <v>0</v>
      </c>
      <c r="K100" s="289">
        <f>SUMPRODUCT(('Diário 1º PA'!$E$4:$E$2007='Analítico Cp.'!$B100)*('Diário 1º PA'!$C$4:$C$2007&gt;=K$4)*('Diário 1º PA'!$C$4:$C$2007&lt;=EOMONTH(K$4,0))*('Diário 1º PA'!$F$4:$F$2007))
+SUMPRODUCT(('Diário 2º PA'!$E$4:$E$1978='Analítico Cp.'!$B100)*('Diário 2º PA'!$C$4:$C$1978&gt;=K$4)*('Diário 2º PA'!$C$4:$C$1978&lt;=EOMONTH(K$4,0))*('Diário 2º PA'!$F$4:$F$1978))
+SUMPRODUCT(('Diário 3º PA'!$E$4:$E$1994='Analítico Cp.'!$B100)*('Diário 3º PA'!$C$4:$C$1994&gt;=K$4)*('Diário 3º PA'!$C$4:$C$1994&lt;=EOMONTH(K$4,0))*('Diário 3º PA'!$F$4:$F$1994))
+SUMPRODUCT(('Diário 4º PA'!$E$4:$E$2000='Analítico Cp.'!$B100)*('Diário 4º PA'!$C$4:$C$2000&gt;=K$4)*('Diário 4º PA'!$C$4:$C$2000&lt;=EOMONTH(K$4,0))*('Diário 4º PA'!$F$4:$F$2000))
+SUMPRODUCT(('Comp.'!$D$5:$D$485=$B100)*('Comp.'!$B$5:$B$485&gt;=K$4)*('Comp.'!$B$5:$B$485&lt;=EOMONTH(K$4,0))*('Comp.'!$E$5:$E$485))</f>
        <v>0</v>
      </c>
      <c r="L100" s="289">
        <f>SUMPRODUCT(('Diário 1º PA'!$E$4:$E$2007='Analítico Cp.'!$B100)*('Diário 1º PA'!$C$4:$C$2007&gt;=L$4)*('Diário 1º PA'!$C$4:$C$2007&lt;=EOMONTH(L$4,0))*('Diário 1º PA'!$F$4:$F$2007))
+SUMPRODUCT(('Diário 2º PA'!$E$4:$E$1978='Analítico Cp.'!$B100)*('Diário 2º PA'!$C$4:$C$1978&gt;=L$4)*('Diário 2º PA'!$C$4:$C$1978&lt;=EOMONTH(L$4,0))*('Diário 2º PA'!$F$4:$F$1978))
+SUMPRODUCT(('Diário 3º PA'!$E$4:$E$1994='Analítico Cp.'!$B100)*('Diário 3º PA'!$C$4:$C$1994&gt;=L$4)*('Diário 3º PA'!$C$4:$C$1994&lt;=EOMONTH(L$4,0))*('Diário 3º PA'!$F$4:$F$1994))
+SUMPRODUCT(('Diário 4º PA'!$E$4:$E$2000='Analítico Cp.'!$B100)*('Diário 4º PA'!$C$4:$C$2000&gt;=L$4)*('Diário 4º PA'!$C$4:$C$2000&lt;=EOMONTH(L$4,0))*('Diário 4º PA'!$F$4:$F$2000))
+SUMPRODUCT(('Comp.'!$D$5:$D$485=$B100)*('Comp.'!$B$5:$B$485&gt;=L$4)*('Comp.'!$B$5:$B$485&lt;=EOMONTH(L$4,0))*('Comp.'!$E$5:$E$485))</f>
        <v>0</v>
      </c>
      <c r="M100" s="289">
        <f>SUMPRODUCT(('Diário 1º PA'!$E$4:$E$2007='Analítico Cp.'!$B100)*('Diário 1º PA'!$C$4:$C$2007&gt;=M$4)*('Diário 1º PA'!$C$4:$C$2007&lt;=EOMONTH(M$4,0))*('Diário 1º PA'!$F$4:$F$2007))
+SUMPRODUCT(('Diário 2º PA'!$E$4:$E$1978='Analítico Cp.'!$B100)*('Diário 2º PA'!$C$4:$C$1978&gt;=M$4)*('Diário 2º PA'!$C$4:$C$1978&lt;=EOMONTH(M$4,0))*('Diário 2º PA'!$F$4:$F$1978))
+SUMPRODUCT(('Diário 3º PA'!$E$4:$E$1994='Analítico Cp.'!$B100)*('Diário 3º PA'!$C$4:$C$1994&gt;=M$4)*('Diário 3º PA'!$C$4:$C$1994&lt;=EOMONTH(M$4,0))*('Diário 3º PA'!$F$4:$F$1994))
+SUMPRODUCT(('Diário 4º PA'!$E$4:$E$2000='Analítico Cp.'!$B100)*('Diário 4º PA'!$C$4:$C$2000&gt;=M$4)*('Diário 4º PA'!$C$4:$C$2000&lt;=EOMONTH(M$4,0))*('Diário 4º PA'!$F$4:$F$2000))
+SUMPRODUCT(('Comp.'!$D$5:$D$485=$B100)*('Comp.'!$B$5:$B$485&gt;=M$4)*('Comp.'!$B$5:$B$485&lt;=EOMONTH(M$4,0))*('Comp.'!$E$5:$E$485))</f>
        <v>0</v>
      </c>
      <c r="N100" s="289">
        <f>SUMPRODUCT(('Diário 1º PA'!$E$4:$E$2007='Analítico Cp.'!$B100)*('Diário 1º PA'!$C$4:$C$2007&gt;=N$4)*('Diário 1º PA'!$C$4:$C$2007&lt;=EOMONTH(N$4,0))*('Diário 1º PA'!$F$4:$F$2007))
+SUMPRODUCT(('Diário 2º PA'!$E$4:$E$1978='Analítico Cp.'!$B100)*('Diário 2º PA'!$C$4:$C$1978&gt;=N$4)*('Diário 2º PA'!$C$4:$C$1978&lt;=EOMONTH(N$4,0))*('Diário 2º PA'!$F$4:$F$1978))
+SUMPRODUCT(('Diário 3º PA'!$E$4:$E$1994='Analítico Cp.'!$B100)*('Diário 3º PA'!$C$4:$C$1994&gt;=N$4)*('Diário 3º PA'!$C$4:$C$1994&lt;=EOMONTH(N$4,0))*('Diário 3º PA'!$F$4:$F$1994))
+SUMPRODUCT(('Diário 4º PA'!$E$4:$E$2000='Analítico Cp.'!$B100)*('Diário 4º PA'!$C$4:$C$2000&gt;=N$4)*('Diário 4º PA'!$C$4:$C$2000&lt;=EOMONTH(N$4,0))*('Diário 4º PA'!$F$4:$F$2000))
+SUMPRODUCT(('Comp.'!$D$5:$D$485=$B100)*('Comp.'!$B$5:$B$485&gt;=N$4)*('Comp.'!$B$5:$B$485&lt;=EOMONTH(N$4,0))*('Comp.'!$E$5:$E$485))</f>
        <v>0</v>
      </c>
      <c r="O100" s="315">
        <f t="shared" si="19"/>
        <v>2035.1399999999999</v>
      </c>
      <c r="P100" s="316">
        <f t="shared" si="20"/>
        <v>8.9416557632138191E-5</v>
      </c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</row>
    <row r="101" spans="1:26" ht="23.25" customHeight="1" x14ac:dyDescent="0.25">
      <c r="A101" s="331" t="s">
        <v>304</v>
      </c>
      <c r="B101" s="246" t="s">
        <v>305</v>
      </c>
      <c r="C101" s="289">
        <f>SUMPRODUCT(('Diário 1º PA'!$E$4:$E$2007='Analítico Cp.'!$B101)*('Diário 1º PA'!$C$4:$C$2007&gt;=C$4)*('Diário 1º PA'!$C$4:$C$2007&lt;=EOMONTH(C$4,0))*('Diário 1º PA'!$F$4:$F$2007))
+SUMPRODUCT(('Diário 2º PA'!$E$4:$E$1978='Analítico Cp.'!$B101)*('Diário 2º PA'!$C$4:$C$1978&gt;=C$4)*('Diário 2º PA'!$C$4:$C$1978&lt;=EOMONTH(C$4,0))*('Diário 2º PA'!$F$4:$F$1978))
+SUMPRODUCT(('Diário 3º PA'!$E$4:$E$1994='Analítico Cp.'!$B101)*('Diário 3º PA'!$C$4:$C$1994&gt;=C$4)*('Diário 3º PA'!$C$4:$C$1994&lt;=EOMONTH(C$4,0))*('Diário 3º PA'!$F$4:$F$1994))
+SUMPRODUCT(('Diário 4º PA'!$E$4:$E$2000='Analítico Cp.'!$B101)*('Diário 4º PA'!$C$4:$C$2000&gt;=C$4)*('Diário 4º PA'!$C$4:$C$2000&lt;=EOMONTH(C$4,0))*('Diário 4º PA'!$F$4:$F$2000))
+SUMPRODUCT(('Comp.'!$D$5:$D$485=$B101)*('Comp.'!$B$5:$B$485&gt;=C$4)*('Comp.'!$B$5:$B$485&lt;=EOMONTH(C$4,0))*('Comp.'!$E$5:$E$485))</f>
        <v>0</v>
      </c>
      <c r="D101" s="289">
        <f>SUMPRODUCT(('Diário 1º PA'!$E$4:$E$2007='Analítico Cp.'!$B101)*('Diário 1º PA'!$C$4:$C$2007&gt;=D$4)*('Diário 1º PA'!$C$4:$C$2007&lt;=EOMONTH(D$4,0))*('Diário 1º PA'!$F$4:$F$2007))
+SUMPRODUCT(('Diário 2º PA'!$E$4:$E$1978='Analítico Cp.'!$B101)*('Diário 2º PA'!$C$4:$C$1978&gt;=D$4)*('Diário 2º PA'!$C$4:$C$1978&lt;=EOMONTH(D$4,0))*('Diário 2º PA'!$F$4:$F$1978))
+SUMPRODUCT(('Diário 3º PA'!$E$4:$E$1994='Analítico Cp.'!$B101)*('Diário 3º PA'!$C$4:$C$1994&gt;=D$4)*('Diário 3º PA'!$C$4:$C$1994&lt;=EOMONTH(D$4,0))*('Diário 3º PA'!$F$4:$F$1994))
+SUMPRODUCT(('Diário 4º PA'!$E$4:$E$2000='Analítico Cp.'!$B101)*('Diário 4º PA'!$C$4:$C$2000&gt;=D$4)*('Diário 4º PA'!$C$4:$C$2000&lt;=EOMONTH(D$4,0))*('Diário 4º PA'!$F$4:$F$2000))
+SUMPRODUCT(('Comp.'!$D$5:$D$485=$B101)*('Comp.'!$B$5:$B$485&gt;=D$4)*('Comp.'!$B$5:$B$485&lt;=EOMONTH(D$4,0))*('Comp.'!$E$5:$E$485))</f>
        <v>1635.9</v>
      </c>
      <c r="E101" s="289">
        <f>SUMPRODUCT(('Diário 1º PA'!$E$4:$E$2007='Analítico Cp.'!$B101)*('Diário 1º PA'!$C$4:$C$2007&gt;=E$4)*('Diário 1º PA'!$C$4:$C$2007&lt;=EOMONTH(E$4,0))*('Diário 1º PA'!$F$4:$F$2007))
+SUMPRODUCT(('Diário 2º PA'!$E$4:$E$1978='Analítico Cp.'!$B101)*('Diário 2º PA'!$C$4:$C$1978&gt;=E$4)*('Diário 2º PA'!$C$4:$C$1978&lt;=EOMONTH(E$4,0))*('Diário 2º PA'!$F$4:$F$1978))
+SUMPRODUCT(('Diário 3º PA'!$E$4:$E$1994='Analítico Cp.'!$B101)*('Diário 3º PA'!$C$4:$C$1994&gt;=E$4)*('Diário 3º PA'!$C$4:$C$1994&lt;=EOMONTH(E$4,0))*('Diário 3º PA'!$F$4:$F$1994))
+SUMPRODUCT(('Diário 4º PA'!$E$4:$E$2000='Analítico Cp.'!$B101)*('Diário 4º PA'!$C$4:$C$2000&gt;=E$4)*('Diário 4º PA'!$C$4:$C$2000&lt;=EOMONTH(E$4,0))*('Diário 4º PA'!$F$4:$F$2000))
+SUMPRODUCT(('Comp.'!$D$5:$D$485=$B101)*('Comp.'!$B$5:$B$485&gt;=E$4)*('Comp.'!$B$5:$B$485&lt;=EOMONTH(E$4,0))*('Comp.'!$E$5:$E$485))</f>
        <v>0</v>
      </c>
      <c r="F101" s="289">
        <f>SUMPRODUCT(('Diário 1º PA'!$E$4:$E$2007='Analítico Cp.'!$B101)*('Diário 1º PA'!$C$4:$C$2007&gt;=F$4)*('Diário 1º PA'!$C$4:$C$2007&lt;=EOMONTH(F$4,0))*('Diário 1º PA'!$F$4:$F$2007))
+SUMPRODUCT(('Diário 2º PA'!$E$4:$E$1978='Analítico Cp.'!$B101)*('Diário 2º PA'!$C$4:$C$1978&gt;=F$4)*('Diário 2º PA'!$C$4:$C$1978&lt;=EOMONTH(F$4,0))*('Diário 2º PA'!$F$4:$F$1978))
+SUMPRODUCT(('Diário 3º PA'!$E$4:$E$1994='Analítico Cp.'!$B101)*('Diário 3º PA'!$C$4:$C$1994&gt;=F$4)*('Diário 3º PA'!$C$4:$C$1994&lt;=EOMONTH(F$4,0))*('Diário 3º PA'!$F$4:$F$1994))
+SUMPRODUCT(('Diário 4º PA'!$E$4:$E$2000='Analítico Cp.'!$B101)*('Diário 4º PA'!$C$4:$C$2000&gt;=F$4)*('Diário 4º PA'!$C$4:$C$2000&lt;=EOMONTH(F$4,0))*('Diário 4º PA'!$F$4:$F$2000))
+SUMPRODUCT(('Comp.'!$D$5:$D$485=$B101)*('Comp.'!$B$5:$B$485&gt;=F$4)*('Comp.'!$B$5:$B$485&lt;=EOMONTH(F$4,0))*('Comp.'!$E$5:$E$485))</f>
        <v>9227.24</v>
      </c>
      <c r="G101" s="289">
        <f>SUMPRODUCT(('Diário 1º PA'!$E$4:$E$2007='Analítico Cp.'!$B101)*('Diário 1º PA'!$C$4:$C$2007&gt;=G$4)*('Diário 1º PA'!$C$4:$C$2007&lt;=EOMONTH(G$4,0))*('Diário 1º PA'!$F$4:$F$2007))
+SUMPRODUCT(('Diário 2º PA'!$E$4:$E$1978='Analítico Cp.'!$B101)*('Diário 2º PA'!$C$4:$C$1978&gt;=G$4)*('Diário 2º PA'!$C$4:$C$1978&lt;=EOMONTH(G$4,0))*('Diário 2º PA'!$F$4:$F$1978))
+SUMPRODUCT(('Diário 3º PA'!$E$4:$E$1994='Analítico Cp.'!$B101)*('Diário 3º PA'!$C$4:$C$1994&gt;=G$4)*('Diário 3º PA'!$C$4:$C$1994&lt;=EOMONTH(G$4,0))*('Diário 3º PA'!$F$4:$F$1994))
+SUMPRODUCT(('Diário 4º PA'!$E$4:$E$2000='Analítico Cp.'!$B101)*('Diário 4º PA'!$C$4:$C$2000&gt;=G$4)*('Diário 4º PA'!$C$4:$C$2000&lt;=EOMONTH(G$4,0))*('Diário 4º PA'!$F$4:$F$2000))
+SUMPRODUCT(('Comp.'!$D$5:$D$485=$B101)*('Comp.'!$B$5:$B$485&gt;=G$4)*('Comp.'!$B$5:$B$485&lt;=EOMONTH(G$4,0))*('Comp.'!$E$5:$E$485))</f>
        <v>6403.98</v>
      </c>
      <c r="H101" s="289">
        <f>SUMPRODUCT(('Diário 1º PA'!$E$4:$E$2007='Analítico Cp.'!$B101)*('Diário 1º PA'!$C$4:$C$2007&gt;=H$4)*('Diário 1º PA'!$C$4:$C$2007&lt;=EOMONTH(H$4,0))*('Diário 1º PA'!$F$4:$F$2007))
+SUMPRODUCT(('Diário 2º PA'!$E$4:$E$1978='Analítico Cp.'!$B101)*('Diário 2º PA'!$C$4:$C$1978&gt;=H$4)*('Diário 2º PA'!$C$4:$C$1978&lt;=EOMONTH(H$4,0))*('Diário 2º PA'!$F$4:$F$1978))
+SUMPRODUCT(('Diário 3º PA'!$E$4:$E$1994='Analítico Cp.'!$B101)*('Diário 3º PA'!$C$4:$C$1994&gt;=H$4)*('Diário 3º PA'!$C$4:$C$1994&lt;=EOMONTH(H$4,0))*('Diário 3º PA'!$F$4:$F$1994))
+SUMPRODUCT(('Diário 4º PA'!$E$4:$E$2000='Analítico Cp.'!$B101)*('Diário 4º PA'!$C$4:$C$2000&gt;=H$4)*('Diário 4º PA'!$C$4:$C$2000&lt;=EOMONTH(H$4,0))*('Diário 4º PA'!$F$4:$F$2000))
+SUMPRODUCT(('Comp.'!$D$5:$D$485=$B101)*('Comp.'!$B$5:$B$485&gt;=H$4)*('Comp.'!$B$5:$B$485&lt;=EOMONTH(H$4,0))*('Comp.'!$E$5:$E$485))</f>
        <v>4172.7</v>
      </c>
      <c r="I101" s="289">
        <f>SUMPRODUCT(('Diário 1º PA'!$E$4:$E$2007='Analítico Cp.'!$B101)*('Diário 1º PA'!$C$4:$C$2007&gt;=I$4)*('Diário 1º PA'!$C$4:$C$2007&lt;=EOMONTH(I$4,0))*('Diário 1º PA'!$F$4:$F$2007))
+SUMPRODUCT(('Diário 2º PA'!$E$4:$E$1978='Analítico Cp.'!$B101)*('Diário 2º PA'!$C$4:$C$1978&gt;=I$4)*('Diário 2º PA'!$C$4:$C$1978&lt;=EOMONTH(I$4,0))*('Diário 2º PA'!$F$4:$F$1978))
+SUMPRODUCT(('Diário 3º PA'!$E$4:$E$1994='Analítico Cp.'!$B101)*('Diário 3º PA'!$C$4:$C$1994&gt;=I$4)*('Diário 3º PA'!$C$4:$C$1994&lt;=EOMONTH(I$4,0))*('Diário 3º PA'!$F$4:$F$1994))
+SUMPRODUCT(('Diário 4º PA'!$E$4:$E$2000='Analítico Cp.'!$B101)*('Diário 4º PA'!$C$4:$C$2000&gt;=I$4)*('Diário 4º PA'!$C$4:$C$2000&lt;=EOMONTH(I$4,0))*('Diário 4º PA'!$F$4:$F$2000))
+SUMPRODUCT(('Comp.'!$D$5:$D$485=$B101)*('Comp.'!$B$5:$B$485&gt;=I$4)*('Comp.'!$B$5:$B$485&lt;=EOMONTH(I$4,0))*('Comp.'!$E$5:$E$485))</f>
        <v>11493.750000000002</v>
      </c>
      <c r="J101" s="289">
        <f>SUMPRODUCT(('Diário 1º PA'!$E$4:$E$2007='Analítico Cp.'!$B101)*('Diário 1º PA'!$C$4:$C$2007&gt;=J$4)*('Diário 1º PA'!$C$4:$C$2007&lt;=EOMONTH(J$4,0))*('Diário 1º PA'!$F$4:$F$2007))
+SUMPRODUCT(('Diário 2º PA'!$E$4:$E$1978='Analítico Cp.'!$B101)*('Diário 2º PA'!$C$4:$C$1978&gt;=J$4)*('Diário 2º PA'!$C$4:$C$1978&lt;=EOMONTH(J$4,0))*('Diário 2º PA'!$F$4:$F$1978))
+SUMPRODUCT(('Diário 3º PA'!$E$4:$E$1994='Analítico Cp.'!$B101)*('Diário 3º PA'!$C$4:$C$1994&gt;=J$4)*('Diário 3º PA'!$C$4:$C$1994&lt;=EOMONTH(J$4,0))*('Diário 3º PA'!$F$4:$F$1994))
+SUMPRODUCT(('Diário 4º PA'!$E$4:$E$2000='Analítico Cp.'!$B101)*('Diário 4º PA'!$C$4:$C$2000&gt;=J$4)*('Diário 4º PA'!$C$4:$C$2000&lt;=EOMONTH(J$4,0))*('Diário 4º PA'!$F$4:$F$2000))
+SUMPRODUCT(('Comp.'!$D$5:$D$485=$B101)*('Comp.'!$B$5:$B$485&gt;=J$4)*('Comp.'!$B$5:$B$485&lt;=EOMONTH(J$4,0))*('Comp.'!$E$5:$E$485))</f>
        <v>0</v>
      </c>
      <c r="K101" s="289">
        <f>SUMPRODUCT(('Diário 1º PA'!$E$4:$E$2007='Analítico Cp.'!$B101)*('Diário 1º PA'!$C$4:$C$2007&gt;=K$4)*('Diário 1º PA'!$C$4:$C$2007&lt;=EOMONTH(K$4,0))*('Diário 1º PA'!$F$4:$F$2007))
+SUMPRODUCT(('Diário 2º PA'!$E$4:$E$1978='Analítico Cp.'!$B101)*('Diário 2º PA'!$C$4:$C$1978&gt;=K$4)*('Diário 2º PA'!$C$4:$C$1978&lt;=EOMONTH(K$4,0))*('Diário 2º PA'!$F$4:$F$1978))
+SUMPRODUCT(('Diário 3º PA'!$E$4:$E$1994='Analítico Cp.'!$B101)*('Diário 3º PA'!$C$4:$C$1994&gt;=K$4)*('Diário 3º PA'!$C$4:$C$1994&lt;=EOMONTH(K$4,0))*('Diário 3º PA'!$F$4:$F$1994))
+SUMPRODUCT(('Diário 4º PA'!$E$4:$E$2000='Analítico Cp.'!$B101)*('Diário 4º PA'!$C$4:$C$2000&gt;=K$4)*('Diário 4º PA'!$C$4:$C$2000&lt;=EOMONTH(K$4,0))*('Diário 4º PA'!$F$4:$F$2000))
+SUMPRODUCT(('Comp.'!$D$5:$D$485=$B101)*('Comp.'!$B$5:$B$485&gt;=K$4)*('Comp.'!$B$5:$B$485&lt;=EOMONTH(K$4,0))*('Comp.'!$E$5:$E$485))</f>
        <v>0</v>
      </c>
      <c r="L101" s="289">
        <f>SUMPRODUCT(('Diário 1º PA'!$E$4:$E$2007='Analítico Cp.'!$B101)*('Diário 1º PA'!$C$4:$C$2007&gt;=L$4)*('Diário 1º PA'!$C$4:$C$2007&lt;=EOMONTH(L$4,0))*('Diário 1º PA'!$F$4:$F$2007))
+SUMPRODUCT(('Diário 2º PA'!$E$4:$E$1978='Analítico Cp.'!$B101)*('Diário 2º PA'!$C$4:$C$1978&gt;=L$4)*('Diário 2º PA'!$C$4:$C$1978&lt;=EOMONTH(L$4,0))*('Diário 2º PA'!$F$4:$F$1978))
+SUMPRODUCT(('Diário 3º PA'!$E$4:$E$1994='Analítico Cp.'!$B101)*('Diário 3º PA'!$C$4:$C$1994&gt;=L$4)*('Diário 3º PA'!$C$4:$C$1994&lt;=EOMONTH(L$4,0))*('Diário 3º PA'!$F$4:$F$1994))
+SUMPRODUCT(('Diário 4º PA'!$E$4:$E$2000='Analítico Cp.'!$B101)*('Diário 4º PA'!$C$4:$C$2000&gt;=L$4)*('Diário 4º PA'!$C$4:$C$2000&lt;=EOMONTH(L$4,0))*('Diário 4º PA'!$F$4:$F$2000))
+SUMPRODUCT(('Comp.'!$D$5:$D$485=$B101)*('Comp.'!$B$5:$B$485&gt;=L$4)*('Comp.'!$B$5:$B$485&lt;=EOMONTH(L$4,0))*('Comp.'!$E$5:$E$485))</f>
        <v>0</v>
      </c>
      <c r="M101" s="289">
        <f>SUMPRODUCT(('Diário 1º PA'!$E$4:$E$2007='Analítico Cp.'!$B101)*('Diário 1º PA'!$C$4:$C$2007&gt;=M$4)*('Diário 1º PA'!$C$4:$C$2007&lt;=EOMONTH(M$4,0))*('Diário 1º PA'!$F$4:$F$2007))
+SUMPRODUCT(('Diário 2º PA'!$E$4:$E$1978='Analítico Cp.'!$B101)*('Diário 2º PA'!$C$4:$C$1978&gt;=M$4)*('Diário 2º PA'!$C$4:$C$1978&lt;=EOMONTH(M$4,0))*('Diário 2º PA'!$F$4:$F$1978))
+SUMPRODUCT(('Diário 3º PA'!$E$4:$E$1994='Analítico Cp.'!$B101)*('Diário 3º PA'!$C$4:$C$1994&gt;=M$4)*('Diário 3º PA'!$C$4:$C$1994&lt;=EOMONTH(M$4,0))*('Diário 3º PA'!$F$4:$F$1994))
+SUMPRODUCT(('Diário 4º PA'!$E$4:$E$2000='Analítico Cp.'!$B101)*('Diário 4º PA'!$C$4:$C$2000&gt;=M$4)*('Diário 4º PA'!$C$4:$C$2000&lt;=EOMONTH(M$4,0))*('Diário 4º PA'!$F$4:$F$2000))
+SUMPRODUCT(('Comp.'!$D$5:$D$485=$B101)*('Comp.'!$B$5:$B$485&gt;=M$4)*('Comp.'!$B$5:$B$485&lt;=EOMONTH(M$4,0))*('Comp.'!$E$5:$E$485))</f>
        <v>0</v>
      </c>
      <c r="N101" s="289">
        <f>SUMPRODUCT(('Diário 1º PA'!$E$4:$E$2007='Analítico Cp.'!$B101)*('Diário 1º PA'!$C$4:$C$2007&gt;=N$4)*('Diário 1º PA'!$C$4:$C$2007&lt;=EOMONTH(N$4,0))*('Diário 1º PA'!$F$4:$F$2007))
+SUMPRODUCT(('Diário 2º PA'!$E$4:$E$1978='Analítico Cp.'!$B101)*('Diário 2º PA'!$C$4:$C$1978&gt;=N$4)*('Diário 2º PA'!$C$4:$C$1978&lt;=EOMONTH(N$4,0))*('Diário 2º PA'!$F$4:$F$1978))
+SUMPRODUCT(('Diário 3º PA'!$E$4:$E$1994='Analítico Cp.'!$B101)*('Diário 3º PA'!$C$4:$C$1994&gt;=N$4)*('Diário 3º PA'!$C$4:$C$1994&lt;=EOMONTH(N$4,0))*('Diário 3º PA'!$F$4:$F$1994))
+SUMPRODUCT(('Diário 4º PA'!$E$4:$E$2000='Analítico Cp.'!$B101)*('Diário 4º PA'!$C$4:$C$2000&gt;=N$4)*('Diário 4º PA'!$C$4:$C$2000&lt;=EOMONTH(N$4,0))*('Diário 4º PA'!$F$4:$F$2000))
+SUMPRODUCT(('Comp.'!$D$5:$D$485=$B101)*('Comp.'!$B$5:$B$485&gt;=N$4)*('Comp.'!$B$5:$B$485&lt;=EOMONTH(N$4,0))*('Comp.'!$E$5:$E$485))</f>
        <v>0</v>
      </c>
      <c r="O101" s="315">
        <f t="shared" si="19"/>
        <v>32933.57</v>
      </c>
      <c r="P101" s="316">
        <f t="shared" si="20"/>
        <v>1.44697979497089E-3</v>
      </c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</row>
    <row r="102" spans="1:26" ht="23.25" customHeight="1" x14ac:dyDescent="0.25">
      <c r="A102" s="331" t="s">
        <v>306</v>
      </c>
      <c r="B102" s="332" t="s">
        <v>307</v>
      </c>
      <c r="C102" s="289">
        <f>SUMPRODUCT(('Diário 1º PA'!$E$4:$E$2007='Analítico Cp.'!$B102)*('Diário 1º PA'!$C$4:$C$2007&gt;=C$4)*('Diário 1º PA'!$C$4:$C$2007&lt;=EOMONTH(C$4,0))*('Diário 1º PA'!$F$4:$F$2007))
+SUMPRODUCT(('Diário 2º PA'!$E$4:$E$1978='Analítico Cp.'!$B102)*('Diário 2º PA'!$C$4:$C$1978&gt;=C$4)*('Diário 2º PA'!$C$4:$C$1978&lt;=EOMONTH(C$4,0))*('Diário 2º PA'!$F$4:$F$1978))
+SUMPRODUCT(('Diário 3º PA'!$E$4:$E$1994='Analítico Cp.'!$B102)*('Diário 3º PA'!$C$4:$C$1994&gt;=C$4)*('Diário 3º PA'!$C$4:$C$1994&lt;=EOMONTH(C$4,0))*('Diário 3º PA'!$F$4:$F$1994))
+SUMPRODUCT(('Diário 4º PA'!$E$4:$E$2000='Analítico Cp.'!$B102)*('Diário 4º PA'!$C$4:$C$2000&gt;=C$4)*('Diário 4º PA'!$C$4:$C$2000&lt;=EOMONTH(C$4,0))*('Diário 4º PA'!$F$4:$F$2000))
+SUMPRODUCT(('Comp.'!$D$5:$D$485=$B102)*('Comp.'!$B$5:$B$485&gt;=C$4)*('Comp.'!$B$5:$B$485&lt;=EOMONTH(C$4,0))*('Comp.'!$E$5:$E$485))</f>
        <v>1156.08</v>
      </c>
      <c r="D102" s="289">
        <f>SUMPRODUCT(('Diário 1º PA'!$E$4:$E$2007='Analítico Cp.'!$B102)*('Diário 1º PA'!$C$4:$C$2007&gt;=D$4)*('Diário 1º PA'!$C$4:$C$2007&lt;=EOMONTH(D$4,0))*('Diário 1º PA'!$F$4:$F$2007))
+SUMPRODUCT(('Diário 2º PA'!$E$4:$E$1978='Analítico Cp.'!$B102)*('Diário 2º PA'!$C$4:$C$1978&gt;=D$4)*('Diário 2º PA'!$C$4:$C$1978&lt;=EOMONTH(D$4,0))*('Diário 2º PA'!$F$4:$F$1978))
+SUMPRODUCT(('Diário 3º PA'!$E$4:$E$1994='Analítico Cp.'!$B102)*('Diário 3º PA'!$C$4:$C$1994&gt;=D$4)*('Diário 3º PA'!$C$4:$C$1994&lt;=EOMONTH(D$4,0))*('Diário 3º PA'!$F$4:$F$1994))
+SUMPRODUCT(('Diário 4º PA'!$E$4:$E$2000='Analítico Cp.'!$B102)*('Diário 4º PA'!$C$4:$C$2000&gt;=D$4)*('Diário 4º PA'!$C$4:$C$2000&lt;=EOMONTH(D$4,0))*('Diário 4º PA'!$F$4:$F$2000))
+SUMPRODUCT(('Comp.'!$D$5:$D$485=$B102)*('Comp.'!$B$5:$B$485&gt;=D$4)*('Comp.'!$B$5:$B$485&lt;=EOMONTH(D$4,0))*('Comp.'!$E$5:$E$485))</f>
        <v>8673.16</v>
      </c>
      <c r="E102" s="289">
        <f>SUMPRODUCT(('Diário 1º PA'!$E$4:$E$2007='Analítico Cp.'!$B102)*('Diário 1º PA'!$C$4:$C$2007&gt;=E$4)*('Diário 1º PA'!$C$4:$C$2007&lt;=EOMONTH(E$4,0))*('Diário 1º PA'!$F$4:$F$2007))
+SUMPRODUCT(('Diário 2º PA'!$E$4:$E$1978='Analítico Cp.'!$B102)*('Diário 2º PA'!$C$4:$C$1978&gt;=E$4)*('Diário 2º PA'!$C$4:$C$1978&lt;=EOMONTH(E$4,0))*('Diário 2º PA'!$F$4:$F$1978))
+SUMPRODUCT(('Diário 3º PA'!$E$4:$E$1994='Analítico Cp.'!$B102)*('Diário 3º PA'!$C$4:$C$1994&gt;=E$4)*('Diário 3º PA'!$C$4:$C$1994&lt;=EOMONTH(E$4,0))*('Diário 3º PA'!$F$4:$F$1994))
+SUMPRODUCT(('Diário 4º PA'!$E$4:$E$2000='Analítico Cp.'!$B102)*('Diário 4º PA'!$C$4:$C$2000&gt;=E$4)*('Diário 4º PA'!$C$4:$C$2000&lt;=EOMONTH(E$4,0))*('Diário 4º PA'!$F$4:$F$2000))
+SUMPRODUCT(('Comp.'!$D$5:$D$485=$B102)*('Comp.'!$B$5:$B$485&gt;=E$4)*('Comp.'!$B$5:$B$485&lt;=EOMONTH(E$4,0))*('Comp.'!$E$5:$E$485))</f>
        <v>3154.1299999999997</v>
      </c>
      <c r="F102" s="289">
        <f>SUMPRODUCT(('Diário 1º PA'!$E$4:$E$2007='Analítico Cp.'!$B102)*('Diário 1º PA'!$C$4:$C$2007&gt;=F$4)*('Diário 1º PA'!$C$4:$C$2007&lt;=EOMONTH(F$4,0))*('Diário 1º PA'!$F$4:$F$2007))
+SUMPRODUCT(('Diário 2º PA'!$E$4:$E$1978='Analítico Cp.'!$B102)*('Diário 2º PA'!$C$4:$C$1978&gt;=F$4)*('Diário 2º PA'!$C$4:$C$1978&lt;=EOMONTH(F$4,0))*('Diário 2º PA'!$F$4:$F$1978))
+SUMPRODUCT(('Diário 3º PA'!$E$4:$E$1994='Analítico Cp.'!$B102)*('Diário 3º PA'!$C$4:$C$1994&gt;=F$4)*('Diário 3º PA'!$C$4:$C$1994&lt;=EOMONTH(F$4,0))*('Diário 3º PA'!$F$4:$F$1994))
+SUMPRODUCT(('Diário 4º PA'!$E$4:$E$2000='Analítico Cp.'!$B102)*('Diário 4º PA'!$C$4:$C$2000&gt;=F$4)*('Diário 4º PA'!$C$4:$C$2000&lt;=EOMONTH(F$4,0))*('Diário 4º PA'!$F$4:$F$2000))
+SUMPRODUCT(('Comp.'!$D$5:$D$485=$B102)*('Comp.'!$B$5:$B$485&gt;=F$4)*('Comp.'!$B$5:$B$485&lt;=EOMONTH(F$4,0))*('Comp.'!$E$5:$E$485))</f>
        <v>17309.96</v>
      </c>
      <c r="G102" s="289">
        <f>SUMPRODUCT(('Diário 1º PA'!$E$4:$E$2007='Analítico Cp.'!$B102)*('Diário 1º PA'!$C$4:$C$2007&gt;=G$4)*('Diário 1º PA'!$C$4:$C$2007&lt;=EOMONTH(G$4,0))*('Diário 1º PA'!$F$4:$F$2007))
+SUMPRODUCT(('Diário 2º PA'!$E$4:$E$1978='Analítico Cp.'!$B102)*('Diário 2º PA'!$C$4:$C$1978&gt;=G$4)*('Diário 2º PA'!$C$4:$C$1978&lt;=EOMONTH(G$4,0))*('Diário 2º PA'!$F$4:$F$1978))
+SUMPRODUCT(('Diário 3º PA'!$E$4:$E$1994='Analítico Cp.'!$B102)*('Diário 3º PA'!$C$4:$C$1994&gt;=G$4)*('Diário 3º PA'!$C$4:$C$1994&lt;=EOMONTH(G$4,0))*('Diário 3º PA'!$F$4:$F$1994))
+SUMPRODUCT(('Diário 4º PA'!$E$4:$E$2000='Analítico Cp.'!$B102)*('Diário 4º PA'!$C$4:$C$2000&gt;=G$4)*('Diário 4º PA'!$C$4:$C$2000&lt;=EOMONTH(G$4,0))*('Diário 4º PA'!$F$4:$F$2000))
+SUMPRODUCT(('Comp.'!$D$5:$D$485=$B102)*('Comp.'!$B$5:$B$485&gt;=G$4)*('Comp.'!$B$5:$B$485&lt;=EOMONTH(G$4,0))*('Comp.'!$E$5:$E$485))</f>
        <v>24583.41</v>
      </c>
      <c r="H102" s="289">
        <f>SUMPRODUCT(('Diário 1º PA'!$E$4:$E$2007='Analítico Cp.'!$B102)*('Diário 1º PA'!$C$4:$C$2007&gt;=H$4)*('Diário 1º PA'!$C$4:$C$2007&lt;=EOMONTH(H$4,0))*('Diário 1º PA'!$F$4:$F$2007))
+SUMPRODUCT(('Diário 2º PA'!$E$4:$E$1978='Analítico Cp.'!$B102)*('Diário 2º PA'!$C$4:$C$1978&gt;=H$4)*('Diário 2º PA'!$C$4:$C$1978&lt;=EOMONTH(H$4,0))*('Diário 2º PA'!$F$4:$F$1978))
+SUMPRODUCT(('Diário 3º PA'!$E$4:$E$1994='Analítico Cp.'!$B102)*('Diário 3º PA'!$C$4:$C$1994&gt;=H$4)*('Diário 3º PA'!$C$4:$C$1994&lt;=EOMONTH(H$4,0))*('Diário 3º PA'!$F$4:$F$1994))
+SUMPRODUCT(('Diário 4º PA'!$E$4:$E$2000='Analítico Cp.'!$B102)*('Diário 4º PA'!$C$4:$C$2000&gt;=H$4)*('Diário 4º PA'!$C$4:$C$2000&lt;=EOMONTH(H$4,0))*('Diário 4º PA'!$F$4:$F$2000))
+SUMPRODUCT(('Comp.'!$D$5:$D$485=$B102)*('Comp.'!$B$5:$B$485&gt;=H$4)*('Comp.'!$B$5:$B$485&lt;=EOMONTH(H$4,0))*('Comp.'!$E$5:$E$485))</f>
        <v>6631.6</v>
      </c>
      <c r="I102" s="289">
        <f>SUMPRODUCT(('Diário 1º PA'!$E$4:$E$2007='Analítico Cp.'!$B102)*('Diário 1º PA'!$C$4:$C$2007&gt;=I$4)*('Diário 1º PA'!$C$4:$C$2007&lt;=EOMONTH(I$4,0))*('Diário 1º PA'!$F$4:$F$2007))
+SUMPRODUCT(('Diário 2º PA'!$E$4:$E$1978='Analítico Cp.'!$B102)*('Diário 2º PA'!$C$4:$C$1978&gt;=I$4)*('Diário 2º PA'!$C$4:$C$1978&lt;=EOMONTH(I$4,0))*('Diário 2º PA'!$F$4:$F$1978))
+SUMPRODUCT(('Diário 3º PA'!$E$4:$E$1994='Analítico Cp.'!$B102)*('Diário 3º PA'!$C$4:$C$1994&gt;=I$4)*('Diário 3º PA'!$C$4:$C$1994&lt;=EOMONTH(I$4,0))*('Diário 3º PA'!$F$4:$F$1994))
+SUMPRODUCT(('Diário 4º PA'!$E$4:$E$2000='Analítico Cp.'!$B102)*('Diário 4º PA'!$C$4:$C$2000&gt;=I$4)*('Diário 4º PA'!$C$4:$C$2000&lt;=EOMONTH(I$4,0))*('Diário 4º PA'!$F$4:$F$2000))
+SUMPRODUCT(('Comp.'!$D$5:$D$485=$B102)*('Comp.'!$B$5:$B$485&gt;=I$4)*('Comp.'!$B$5:$B$485&lt;=EOMONTH(I$4,0))*('Comp.'!$E$5:$E$485))</f>
        <v>13523.070000000002</v>
      </c>
      <c r="J102" s="289">
        <f>SUMPRODUCT(('Diário 1º PA'!$E$4:$E$2007='Analítico Cp.'!$B102)*('Diário 1º PA'!$C$4:$C$2007&gt;=J$4)*('Diário 1º PA'!$C$4:$C$2007&lt;=EOMONTH(J$4,0))*('Diário 1º PA'!$F$4:$F$2007))
+SUMPRODUCT(('Diário 2º PA'!$E$4:$E$1978='Analítico Cp.'!$B102)*('Diário 2º PA'!$C$4:$C$1978&gt;=J$4)*('Diário 2º PA'!$C$4:$C$1978&lt;=EOMONTH(J$4,0))*('Diário 2º PA'!$F$4:$F$1978))
+SUMPRODUCT(('Diário 3º PA'!$E$4:$E$1994='Analítico Cp.'!$B102)*('Diário 3º PA'!$C$4:$C$1994&gt;=J$4)*('Diário 3º PA'!$C$4:$C$1994&lt;=EOMONTH(J$4,0))*('Diário 3º PA'!$F$4:$F$1994))
+SUMPRODUCT(('Diário 4º PA'!$E$4:$E$2000='Analítico Cp.'!$B102)*('Diário 4º PA'!$C$4:$C$2000&gt;=J$4)*('Diário 4º PA'!$C$4:$C$2000&lt;=EOMONTH(J$4,0))*('Diário 4º PA'!$F$4:$F$2000))
+SUMPRODUCT(('Comp.'!$D$5:$D$485=$B102)*('Comp.'!$B$5:$B$485&gt;=J$4)*('Comp.'!$B$5:$B$485&lt;=EOMONTH(J$4,0))*('Comp.'!$E$5:$E$485))</f>
        <v>0</v>
      </c>
      <c r="K102" s="289">
        <f>SUMPRODUCT(('Diário 1º PA'!$E$4:$E$2007='Analítico Cp.'!$B102)*('Diário 1º PA'!$C$4:$C$2007&gt;=K$4)*('Diário 1º PA'!$C$4:$C$2007&lt;=EOMONTH(K$4,0))*('Diário 1º PA'!$F$4:$F$2007))
+SUMPRODUCT(('Diário 2º PA'!$E$4:$E$1978='Analítico Cp.'!$B102)*('Diário 2º PA'!$C$4:$C$1978&gt;=K$4)*('Diário 2º PA'!$C$4:$C$1978&lt;=EOMONTH(K$4,0))*('Diário 2º PA'!$F$4:$F$1978))
+SUMPRODUCT(('Diário 3º PA'!$E$4:$E$1994='Analítico Cp.'!$B102)*('Diário 3º PA'!$C$4:$C$1994&gt;=K$4)*('Diário 3º PA'!$C$4:$C$1994&lt;=EOMONTH(K$4,0))*('Diário 3º PA'!$F$4:$F$1994))
+SUMPRODUCT(('Diário 4º PA'!$E$4:$E$2000='Analítico Cp.'!$B102)*('Diário 4º PA'!$C$4:$C$2000&gt;=K$4)*('Diário 4º PA'!$C$4:$C$2000&lt;=EOMONTH(K$4,0))*('Diário 4º PA'!$F$4:$F$2000))
+SUMPRODUCT(('Comp.'!$D$5:$D$485=$B102)*('Comp.'!$B$5:$B$485&gt;=K$4)*('Comp.'!$B$5:$B$485&lt;=EOMONTH(K$4,0))*('Comp.'!$E$5:$E$485))</f>
        <v>0</v>
      </c>
      <c r="L102" s="289">
        <f>SUMPRODUCT(('Diário 1º PA'!$E$4:$E$2007='Analítico Cp.'!$B102)*('Diário 1º PA'!$C$4:$C$2007&gt;=L$4)*('Diário 1º PA'!$C$4:$C$2007&lt;=EOMONTH(L$4,0))*('Diário 1º PA'!$F$4:$F$2007))
+SUMPRODUCT(('Diário 2º PA'!$E$4:$E$1978='Analítico Cp.'!$B102)*('Diário 2º PA'!$C$4:$C$1978&gt;=L$4)*('Diário 2º PA'!$C$4:$C$1978&lt;=EOMONTH(L$4,0))*('Diário 2º PA'!$F$4:$F$1978))
+SUMPRODUCT(('Diário 3º PA'!$E$4:$E$1994='Analítico Cp.'!$B102)*('Diário 3º PA'!$C$4:$C$1994&gt;=L$4)*('Diário 3º PA'!$C$4:$C$1994&lt;=EOMONTH(L$4,0))*('Diário 3º PA'!$F$4:$F$1994))
+SUMPRODUCT(('Diário 4º PA'!$E$4:$E$2000='Analítico Cp.'!$B102)*('Diário 4º PA'!$C$4:$C$2000&gt;=L$4)*('Diário 4º PA'!$C$4:$C$2000&lt;=EOMONTH(L$4,0))*('Diário 4º PA'!$F$4:$F$2000))
+SUMPRODUCT(('Comp.'!$D$5:$D$485=$B102)*('Comp.'!$B$5:$B$485&gt;=L$4)*('Comp.'!$B$5:$B$485&lt;=EOMONTH(L$4,0))*('Comp.'!$E$5:$E$485))</f>
        <v>0</v>
      </c>
      <c r="M102" s="289">
        <f>SUMPRODUCT(('Diário 1º PA'!$E$4:$E$2007='Analítico Cp.'!$B102)*('Diário 1º PA'!$C$4:$C$2007&gt;=M$4)*('Diário 1º PA'!$C$4:$C$2007&lt;=EOMONTH(M$4,0))*('Diário 1º PA'!$F$4:$F$2007))
+SUMPRODUCT(('Diário 2º PA'!$E$4:$E$1978='Analítico Cp.'!$B102)*('Diário 2º PA'!$C$4:$C$1978&gt;=M$4)*('Diário 2º PA'!$C$4:$C$1978&lt;=EOMONTH(M$4,0))*('Diário 2º PA'!$F$4:$F$1978))
+SUMPRODUCT(('Diário 3º PA'!$E$4:$E$1994='Analítico Cp.'!$B102)*('Diário 3º PA'!$C$4:$C$1994&gt;=M$4)*('Diário 3º PA'!$C$4:$C$1994&lt;=EOMONTH(M$4,0))*('Diário 3º PA'!$F$4:$F$1994))
+SUMPRODUCT(('Diário 4º PA'!$E$4:$E$2000='Analítico Cp.'!$B102)*('Diário 4º PA'!$C$4:$C$2000&gt;=M$4)*('Diário 4º PA'!$C$4:$C$2000&lt;=EOMONTH(M$4,0))*('Diário 4º PA'!$F$4:$F$2000))
+SUMPRODUCT(('Comp.'!$D$5:$D$485=$B102)*('Comp.'!$B$5:$B$485&gt;=M$4)*('Comp.'!$B$5:$B$485&lt;=EOMONTH(M$4,0))*('Comp.'!$E$5:$E$485))</f>
        <v>0</v>
      </c>
      <c r="N102" s="289">
        <f>SUMPRODUCT(('Diário 1º PA'!$E$4:$E$2007='Analítico Cp.'!$B102)*('Diário 1º PA'!$C$4:$C$2007&gt;=N$4)*('Diário 1º PA'!$C$4:$C$2007&lt;=EOMONTH(N$4,0))*('Diário 1º PA'!$F$4:$F$2007))
+SUMPRODUCT(('Diário 2º PA'!$E$4:$E$1978='Analítico Cp.'!$B102)*('Diário 2º PA'!$C$4:$C$1978&gt;=N$4)*('Diário 2º PA'!$C$4:$C$1978&lt;=EOMONTH(N$4,0))*('Diário 2º PA'!$F$4:$F$1978))
+SUMPRODUCT(('Diário 3º PA'!$E$4:$E$1994='Analítico Cp.'!$B102)*('Diário 3º PA'!$C$4:$C$1994&gt;=N$4)*('Diário 3º PA'!$C$4:$C$1994&lt;=EOMONTH(N$4,0))*('Diário 3º PA'!$F$4:$F$1994))
+SUMPRODUCT(('Diário 4º PA'!$E$4:$E$2000='Analítico Cp.'!$B102)*('Diário 4º PA'!$C$4:$C$2000&gt;=N$4)*('Diário 4º PA'!$C$4:$C$2000&lt;=EOMONTH(N$4,0))*('Diário 4º PA'!$F$4:$F$2000))
+SUMPRODUCT(('Comp.'!$D$5:$D$485=$B102)*('Comp.'!$B$5:$B$485&gt;=N$4)*('Comp.'!$B$5:$B$485&lt;=EOMONTH(N$4,0))*('Comp.'!$E$5:$E$485))</f>
        <v>0</v>
      </c>
      <c r="O102" s="315">
        <f t="shared" si="19"/>
        <v>75031.41</v>
      </c>
      <c r="P102" s="316">
        <f t="shared" si="20"/>
        <v>3.2966038682771654E-3</v>
      </c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</row>
    <row r="103" spans="1:26" ht="23.25" customHeight="1" x14ac:dyDescent="0.25">
      <c r="A103" s="331" t="s">
        <v>308</v>
      </c>
      <c r="B103" s="246" t="s">
        <v>309</v>
      </c>
      <c r="C103" s="289">
        <f>SUMPRODUCT(('Diário 1º PA'!$E$4:$E$2007='Analítico Cp.'!$B103)*('Diário 1º PA'!$C$4:$C$2007&gt;=C$4)*('Diário 1º PA'!$C$4:$C$2007&lt;=EOMONTH(C$4,0))*('Diário 1º PA'!$F$4:$F$2007))
+SUMPRODUCT(('Diário 2º PA'!$E$4:$E$1978='Analítico Cp.'!$B103)*('Diário 2º PA'!$C$4:$C$1978&gt;=C$4)*('Diário 2º PA'!$C$4:$C$1978&lt;=EOMONTH(C$4,0))*('Diário 2º PA'!$F$4:$F$1978))
+SUMPRODUCT(('Diário 3º PA'!$E$4:$E$1994='Analítico Cp.'!$B103)*('Diário 3º PA'!$C$4:$C$1994&gt;=C$4)*('Diário 3º PA'!$C$4:$C$1994&lt;=EOMONTH(C$4,0))*('Diário 3º PA'!$F$4:$F$1994))
+SUMPRODUCT(('Diário 4º PA'!$E$4:$E$2000='Analítico Cp.'!$B103)*('Diário 4º PA'!$C$4:$C$2000&gt;=C$4)*('Diário 4º PA'!$C$4:$C$2000&lt;=EOMONTH(C$4,0))*('Diário 4º PA'!$F$4:$F$2000))
+SUMPRODUCT(('Comp.'!$D$5:$D$485=$B103)*('Comp.'!$B$5:$B$485&gt;=C$4)*('Comp.'!$B$5:$B$485&lt;=EOMONTH(C$4,0))*('Comp.'!$E$5:$E$485))</f>
        <v>0</v>
      </c>
      <c r="D103" s="289">
        <f>SUMPRODUCT(('Diário 1º PA'!$E$4:$E$2007='Analítico Cp.'!$B103)*('Diário 1º PA'!$C$4:$C$2007&gt;=D$4)*('Diário 1º PA'!$C$4:$C$2007&lt;=EOMONTH(D$4,0))*('Diário 1º PA'!$F$4:$F$2007))
+SUMPRODUCT(('Diário 2º PA'!$E$4:$E$1978='Analítico Cp.'!$B103)*('Diário 2º PA'!$C$4:$C$1978&gt;=D$4)*('Diário 2º PA'!$C$4:$C$1978&lt;=EOMONTH(D$4,0))*('Diário 2º PA'!$F$4:$F$1978))
+SUMPRODUCT(('Diário 3º PA'!$E$4:$E$1994='Analítico Cp.'!$B103)*('Diário 3º PA'!$C$4:$C$1994&gt;=D$4)*('Diário 3º PA'!$C$4:$C$1994&lt;=EOMONTH(D$4,0))*('Diário 3º PA'!$F$4:$F$1994))
+SUMPRODUCT(('Diário 4º PA'!$E$4:$E$2000='Analítico Cp.'!$B103)*('Diário 4º PA'!$C$4:$C$2000&gt;=D$4)*('Diário 4º PA'!$C$4:$C$2000&lt;=EOMONTH(D$4,0))*('Diário 4º PA'!$F$4:$F$2000))
+SUMPRODUCT(('Comp.'!$D$5:$D$485=$B103)*('Comp.'!$B$5:$B$485&gt;=D$4)*('Comp.'!$B$5:$B$485&lt;=EOMONTH(D$4,0))*('Comp.'!$E$5:$E$485))</f>
        <v>0</v>
      </c>
      <c r="E103" s="289">
        <f>SUMPRODUCT(('Diário 1º PA'!$E$4:$E$2007='Analítico Cp.'!$B103)*('Diário 1º PA'!$C$4:$C$2007&gt;=E$4)*('Diário 1º PA'!$C$4:$C$2007&lt;=EOMONTH(E$4,0))*('Diário 1º PA'!$F$4:$F$2007))
+SUMPRODUCT(('Diário 2º PA'!$E$4:$E$1978='Analítico Cp.'!$B103)*('Diário 2º PA'!$C$4:$C$1978&gt;=E$4)*('Diário 2º PA'!$C$4:$C$1978&lt;=EOMONTH(E$4,0))*('Diário 2º PA'!$F$4:$F$1978))
+SUMPRODUCT(('Diário 3º PA'!$E$4:$E$1994='Analítico Cp.'!$B103)*('Diário 3º PA'!$C$4:$C$1994&gt;=E$4)*('Diário 3º PA'!$C$4:$C$1994&lt;=EOMONTH(E$4,0))*('Diário 3º PA'!$F$4:$F$1994))
+SUMPRODUCT(('Diário 4º PA'!$E$4:$E$2000='Analítico Cp.'!$B103)*('Diário 4º PA'!$C$4:$C$2000&gt;=E$4)*('Diário 4º PA'!$C$4:$C$2000&lt;=EOMONTH(E$4,0))*('Diário 4º PA'!$F$4:$F$2000))
+SUMPRODUCT(('Comp.'!$D$5:$D$485=$B103)*('Comp.'!$B$5:$B$485&gt;=E$4)*('Comp.'!$B$5:$B$485&lt;=EOMONTH(E$4,0))*('Comp.'!$E$5:$E$485))</f>
        <v>0</v>
      </c>
      <c r="F103" s="289">
        <f>SUMPRODUCT(('Diário 1º PA'!$E$4:$E$2007='Analítico Cp.'!$B103)*('Diário 1º PA'!$C$4:$C$2007&gt;=F$4)*('Diário 1º PA'!$C$4:$C$2007&lt;=EOMONTH(F$4,0))*('Diário 1º PA'!$F$4:$F$2007))
+SUMPRODUCT(('Diário 2º PA'!$E$4:$E$1978='Analítico Cp.'!$B103)*('Diário 2º PA'!$C$4:$C$1978&gt;=F$4)*('Diário 2º PA'!$C$4:$C$1978&lt;=EOMONTH(F$4,0))*('Diário 2º PA'!$F$4:$F$1978))
+SUMPRODUCT(('Diário 3º PA'!$E$4:$E$1994='Analítico Cp.'!$B103)*('Diário 3º PA'!$C$4:$C$1994&gt;=F$4)*('Diário 3º PA'!$C$4:$C$1994&lt;=EOMONTH(F$4,0))*('Diário 3º PA'!$F$4:$F$1994))
+SUMPRODUCT(('Diário 4º PA'!$E$4:$E$2000='Analítico Cp.'!$B103)*('Diário 4º PA'!$C$4:$C$2000&gt;=F$4)*('Diário 4º PA'!$C$4:$C$2000&lt;=EOMONTH(F$4,0))*('Diário 4º PA'!$F$4:$F$2000))
+SUMPRODUCT(('Comp.'!$D$5:$D$485=$B103)*('Comp.'!$B$5:$B$485&gt;=F$4)*('Comp.'!$B$5:$B$485&lt;=EOMONTH(F$4,0))*('Comp.'!$E$5:$E$485))</f>
        <v>0</v>
      </c>
      <c r="G103" s="289">
        <f>SUMPRODUCT(('Diário 1º PA'!$E$4:$E$2007='Analítico Cp.'!$B103)*('Diário 1º PA'!$C$4:$C$2007&gt;=G$4)*('Diário 1º PA'!$C$4:$C$2007&lt;=EOMONTH(G$4,0))*('Diário 1º PA'!$F$4:$F$2007))
+SUMPRODUCT(('Diário 2º PA'!$E$4:$E$1978='Analítico Cp.'!$B103)*('Diário 2º PA'!$C$4:$C$1978&gt;=G$4)*('Diário 2º PA'!$C$4:$C$1978&lt;=EOMONTH(G$4,0))*('Diário 2º PA'!$F$4:$F$1978))
+SUMPRODUCT(('Diário 3º PA'!$E$4:$E$1994='Analítico Cp.'!$B103)*('Diário 3º PA'!$C$4:$C$1994&gt;=G$4)*('Diário 3º PA'!$C$4:$C$1994&lt;=EOMONTH(G$4,0))*('Diário 3º PA'!$F$4:$F$1994))
+SUMPRODUCT(('Diário 4º PA'!$E$4:$E$2000='Analítico Cp.'!$B103)*('Diário 4º PA'!$C$4:$C$2000&gt;=G$4)*('Diário 4º PA'!$C$4:$C$2000&lt;=EOMONTH(G$4,0))*('Diário 4º PA'!$F$4:$F$2000))
+SUMPRODUCT(('Comp.'!$D$5:$D$485=$B103)*('Comp.'!$B$5:$B$485&gt;=G$4)*('Comp.'!$B$5:$B$485&lt;=EOMONTH(G$4,0))*('Comp.'!$E$5:$E$485))</f>
        <v>0</v>
      </c>
      <c r="H103" s="289">
        <f>SUMPRODUCT(('Diário 1º PA'!$E$4:$E$2007='Analítico Cp.'!$B103)*('Diário 1º PA'!$C$4:$C$2007&gt;=H$4)*('Diário 1º PA'!$C$4:$C$2007&lt;=EOMONTH(H$4,0))*('Diário 1º PA'!$F$4:$F$2007))
+SUMPRODUCT(('Diário 2º PA'!$E$4:$E$1978='Analítico Cp.'!$B103)*('Diário 2º PA'!$C$4:$C$1978&gt;=H$4)*('Diário 2º PA'!$C$4:$C$1978&lt;=EOMONTH(H$4,0))*('Diário 2º PA'!$F$4:$F$1978))
+SUMPRODUCT(('Diário 3º PA'!$E$4:$E$1994='Analítico Cp.'!$B103)*('Diário 3º PA'!$C$4:$C$1994&gt;=H$4)*('Diário 3º PA'!$C$4:$C$1994&lt;=EOMONTH(H$4,0))*('Diário 3º PA'!$F$4:$F$1994))
+SUMPRODUCT(('Diário 4º PA'!$E$4:$E$2000='Analítico Cp.'!$B103)*('Diário 4º PA'!$C$4:$C$2000&gt;=H$4)*('Diário 4º PA'!$C$4:$C$2000&lt;=EOMONTH(H$4,0))*('Diário 4º PA'!$F$4:$F$2000))
+SUMPRODUCT(('Comp.'!$D$5:$D$485=$B103)*('Comp.'!$B$5:$B$485&gt;=H$4)*('Comp.'!$B$5:$B$485&lt;=EOMONTH(H$4,0))*('Comp.'!$E$5:$E$485))</f>
        <v>0</v>
      </c>
      <c r="I103" s="289">
        <f>SUMPRODUCT(('Diário 1º PA'!$E$4:$E$2007='Analítico Cp.'!$B103)*('Diário 1º PA'!$C$4:$C$2007&gt;=I$4)*('Diário 1º PA'!$C$4:$C$2007&lt;=EOMONTH(I$4,0))*('Diário 1º PA'!$F$4:$F$2007))
+SUMPRODUCT(('Diário 2º PA'!$E$4:$E$1978='Analítico Cp.'!$B103)*('Diário 2º PA'!$C$4:$C$1978&gt;=I$4)*('Diário 2º PA'!$C$4:$C$1978&lt;=EOMONTH(I$4,0))*('Diário 2º PA'!$F$4:$F$1978))
+SUMPRODUCT(('Diário 3º PA'!$E$4:$E$1994='Analítico Cp.'!$B103)*('Diário 3º PA'!$C$4:$C$1994&gt;=I$4)*('Diário 3º PA'!$C$4:$C$1994&lt;=EOMONTH(I$4,0))*('Diário 3º PA'!$F$4:$F$1994))
+SUMPRODUCT(('Diário 4º PA'!$E$4:$E$2000='Analítico Cp.'!$B103)*('Diário 4º PA'!$C$4:$C$2000&gt;=I$4)*('Diário 4º PA'!$C$4:$C$2000&lt;=EOMONTH(I$4,0))*('Diário 4º PA'!$F$4:$F$2000))
+SUMPRODUCT(('Comp.'!$D$5:$D$485=$B103)*('Comp.'!$B$5:$B$485&gt;=I$4)*('Comp.'!$B$5:$B$485&lt;=EOMONTH(I$4,0))*('Comp.'!$E$5:$E$485))</f>
        <v>0</v>
      </c>
      <c r="J103" s="289">
        <f>SUMPRODUCT(('Diário 1º PA'!$E$4:$E$2007='Analítico Cp.'!$B103)*('Diário 1º PA'!$C$4:$C$2007&gt;=J$4)*('Diário 1º PA'!$C$4:$C$2007&lt;=EOMONTH(J$4,0))*('Diário 1º PA'!$F$4:$F$2007))
+SUMPRODUCT(('Diário 2º PA'!$E$4:$E$1978='Analítico Cp.'!$B103)*('Diário 2º PA'!$C$4:$C$1978&gt;=J$4)*('Diário 2º PA'!$C$4:$C$1978&lt;=EOMONTH(J$4,0))*('Diário 2º PA'!$F$4:$F$1978))
+SUMPRODUCT(('Diário 3º PA'!$E$4:$E$1994='Analítico Cp.'!$B103)*('Diário 3º PA'!$C$4:$C$1994&gt;=J$4)*('Diário 3º PA'!$C$4:$C$1994&lt;=EOMONTH(J$4,0))*('Diário 3º PA'!$F$4:$F$1994))
+SUMPRODUCT(('Diário 4º PA'!$E$4:$E$2000='Analítico Cp.'!$B103)*('Diário 4º PA'!$C$4:$C$2000&gt;=J$4)*('Diário 4º PA'!$C$4:$C$2000&lt;=EOMONTH(J$4,0))*('Diário 4º PA'!$F$4:$F$2000))
+SUMPRODUCT(('Comp.'!$D$5:$D$485=$B103)*('Comp.'!$B$5:$B$485&gt;=J$4)*('Comp.'!$B$5:$B$485&lt;=EOMONTH(J$4,0))*('Comp.'!$E$5:$E$485))</f>
        <v>0</v>
      </c>
      <c r="K103" s="289">
        <f>SUMPRODUCT(('Diário 1º PA'!$E$4:$E$2007='Analítico Cp.'!$B103)*('Diário 1º PA'!$C$4:$C$2007&gt;=K$4)*('Diário 1º PA'!$C$4:$C$2007&lt;=EOMONTH(K$4,0))*('Diário 1º PA'!$F$4:$F$2007))
+SUMPRODUCT(('Diário 2º PA'!$E$4:$E$1978='Analítico Cp.'!$B103)*('Diário 2º PA'!$C$4:$C$1978&gt;=K$4)*('Diário 2º PA'!$C$4:$C$1978&lt;=EOMONTH(K$4,0))*('Diário 2º PA'!$F$4:$F$1978))
+SUMPRODUCT(('Diário 3º PA'!$E$4:$E$1994='Analítico Cp.'!$B103)*('Diário 3º PA'!$C$4:$C$1994&gt;=K$4)*('Diário 3º PA'!$C$4:$C$1994&lt;=EOMONTH(K$4,0))*('Diário 3º PA'!$F$4:$F$1994))
+SUMPRODUCT(('Diário 4º PA'!$E$4:$E$2000='Analítico Cp.'!$B103)*('Diário 4º PA'!$C$4:$C$2000&gt;=K$4)*('Diário 4º PA'!$C$4:$C$2000&lt;=EOMONTH(K$4,0))*('Diário 4º PA'!$F$4:$F$2000))
+SUMPRODUCT(('Comp.'!$D$5:$D$485=$B103)*('Comp.'!$B$5:$B$485&gt;=K$4)*('Comp.'!$B$5:$B$485&lt;=EOMONTH(K$4,0))*('Comp.'!$E$5:$E$485))</f>
        <v>0</v>
      </c>
      <c r="L103" s="289">
        <f>SUMPRODUCT(('Diário 1º PA'!$E$4:$E$2007='Analítico Cp.'!$B103)*('Diário 1º PA'!$C$4:$C$2007&gt;=L$4)*('Diário 1º PA'!$C$4:$C$2007&lt;=EOMONTH(L$4,0))*('Diário 1º PA'!$F$4:$F$2007))
+SUMPRODUCT(('Diário 2º PA'!$E$4:$E$1978='Analítico Cp.'!$B103)*('Diário 2º PA'!$C$4:$C$1978&gt;=L$4)*('Diário 2º PA'!$C$4:$C$1978&lt;=EOMONTH(L$4,0))*('Diário 2º PA'!$F$4:$F$1978))
+SUMPRODUCT(('Diário 3º PA'!$E$4:$E$1994='Analítico Cp.'!$B103)*('Diário 3º PA'!$C$4:$C$1994&gt;=L$4)*('Diário 3º PA'!$C$4:$C$1994&lt;=EOMONTH(L$4,0))*('Diário 3º PA'!$F$4:$F$1994))
+SUMPRODUCT(('Diário 4º PA'!$E$4:$E$2000='Analítico Cp.'!$B103)*('Diário 4º PA'!$C$4:$C$2000&gt;=L$4)*('Diário 4º PA'!$C$4:$C$2000&lt;=EOMONTH(L$4,0))*('Diário 4º PA'!$F$4:$F$2000))
+SUMPRODUCT(('Comp.'!$D$5:$D$485=$B103)*('Comp.'!$B$5:$B$485&gt;=L$4)*('Comp.'!$B$5:$B$485&lt;=EOMONTH(L$4,0))*('Comp.'!$E$5:$E$485))</f>
        <v>0</v>
      </c>
      <c r="M103" s="289">
        <f>SUMPRODUCT(('Diário 1º PA'!$E$4:$E$2007='Analítico Cp.'!$B103)*('Diário 1º PA'!$C$4:$C$2007&gt;=M$4)*('Diário 1º PA'!$C$4:$C$2007&lt;=EOMONTH(M$4,0))*('Diário 1º PA'!$F$4:$F$2007))
+SUMPRODUCT(('Diário 2º PA'!$E$4:$E$1978='Analítico Cp.'!$B103)*('Diário 2º PA'!$C$4:$C$1978&gt;=M$4)*('Diário 2º PA'!$C$4:$C$1978&lt;=EOMONTH(M$4,0))*('Diário 2º PA'!$F$4:$F$1978))
+SUMPRODUCT(('Diário 3º PA'!$E$4:$E$1994='Analítico Cp.'!$B103)*('Diário 3º PA'!$C$4:$C$1994&gt;=M$4)*('Diário 3º PA'!$C$4:$C$1994&lt;=EOMONTH(M$4,0))*('Diário 3º PA'!$F$4:$F$1994))
+SUMPRODUCT(('Diário 4º PA'!$E$4:$E$2000='Analítico Cp.'!$B103)*('Diário 4º PA'!$C$4:$C$2000&gt;=M$4)*('Diário 4º PA'!$C$4:$C$2000&lt;=EOMONTH(M$4,0))*('Diário 4º PA'!$F$4:$F$2000))
+SUMPRODUCT(('Comp.'!$D$5:$D$485=$B103)*('Comp.'!$B$5:$B$485&gt;=M$4)*('Comp.'!$B$5:$B$485&lt;=EOMONTH(M$4,0))*('Comp.'!$E$5:$E$485))</f>
        <v>0</v>
      </c>
      <c r="N103" s="289">
        <f>SUMPRODUCT(('Diário 1º PA'!$E$4:$E$2007='Analítico Cp.'!$B103)*('Diário 1º PA'!$C$4:$C$2007&gt;=N$4)*('Diário 1º PA'!$C$4:$C$2007&lt;=EOMONTH(N$4,0))*('Diário 1º PA'!$F$4:$F$2007))
+SUMPRODUCT(('Diário 2º PA'!$E$4:$E$1978='Analítico Cp.'!$B103)*('Diário 2º PA'!$C$4:$C$1978&gt;=N$4)*('Diário 2º PA'!$C$4:$C$1978&lt;=EOMONTH(N$4,0))*('Diário 2º PA'!$F$4:$F$1978))
+SUMPRODUCT(('Diário 3º PA'!$E$4:$E$1994='Analítico Cp.'!$B103)*('Diário 3º PA'!$C$4:$C$1994&gt;=N$4)*('Diário 3º PA'!$C$4:$C$1994&lt;=EOMONTH(N$4,0))*('Diário 3º PA'!$F$4:$F$1994))
+SUMPRODUCT(('Diário 4º PA'!$E$4:$E$2000='Analítico Cp.'!$B103)*('Diário 4º PA'!$C$4:$C$2000&gt;=N$4)*('Diário 4º PA'!$C$4:$C$2000&lt;=EOMONTH(N$4,0))*('Diário 4º PA'!$F$4:$F$2000))
+SUMPRODUCT(('Comp.'!$D$5:$D$485=$B103)*('Comp.'!$B$5:$B$485&gt;=N$4)*('Comp.'!$B$5:$B$485&lt;=EOMONTH(N$4,0))*('Comp.'!$E$5:$E$485))</f>
        <v>0</v>
      </c>
      <c r="O103" s="315">
        <f t="shared" si="19"/>
        <v>0</v>
      </c>
      <c r="P103" s="316">
        <f t="shared" si="20"/>
        <v>0</v>
      </c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</row>
    <row r="104" spans="1:26" ht="23.25" customHeight="1" x14ac:dyDescent="0.25">
      <c r="A104" s="331" t="s">
        <v>310</v>
      </c>
      <c r="B104" s="332" t="s">
        <v>311</v>
      </c>
      <c r="C104" s="289">
        <f>SUMPRODUCT(('Diário 1º PA'!$E$4:$E$2007='Analítico Cp.'!$B104)*('Diário 1º PA'!$C$4:$C$2007&gt;=C$4)*('Diário 1º PA'!$C$4:$C$2007&lt;=EOMONTH(C$4,0))*('Diário 1º PA'!$F$4:$F$2007))
+SUMPRODUCT(('Diário 2º PA'!$E$4:$E$1978='Analítico Cp.'!$B104)*('Diário 2º PA'!$C$4:$C$1978&gt;=C$4)*('Diário 2º PA'!$C$4:$C$1978&lt;=EOMONTH(C$4,0))*('Diário 2º PA'!$F$4:$F$1978))
+SUMPRODUCT(('Diário 3º PA'!$E$4:$E$1994='Analítico Cp.'!$B104)*('Diário 3º PA'!$C$4:$C$1994&gt;=C$4)*('Diário 3º PA'!$C$4:$C$1994&lt;=EOMONTH(C$4,0))*('Diário 3º PA'!$F$4:$F$1994))
+SUMPRODUCT(('Diário 4º PA'!$E$4:$E$2000='Analítico Cp.'!$B104)*('Diário 4º PA'!$C$4:$C$2000&gt;=C$4)*('Diário 4º PA'!$C$4:$C$2000&lt;=EOMONTH(C$4,0))*('Diário 4º PA'!$F$4:$F$2000))
+SUMPRODUCT(('Comp.'!$D$5:$D$485=$B104)*('Comp.'!$B$5:$B$485&gt;=C$4)*('Comp.'!$B$5:$B$485&lt;=EOMONTH(C$4,0))*('Comp.'!$E$5:$E$485))</f>
        <v>0</v>
      </c>
      <c r="D104" s="289">
        <f>SUMPRODUCT(('Diário 1º PA'!$E$4:$E$2007='Analítico Cp.'!$B104)*('Diário 1º PA'!$C$4:$C$2007&gt;=D$4)*('Diário 1º PA'!$C$4:$C$2007&lt;=EOMONTH(D$4,0))*('Diário 1º PA'!$F$4:$F$2007))
+SUMPRODUCT(('Diário 2º PA'!$E$4:$E$1978='Analítico Cp.'!$B104)*('Diário 2º PA'!$C$4:$C$1978&gt;=D$4)*('Diário 2º PA'!$C$4:$C$1978&lt;=EOMONTH(D$4,0))*('Diário 2º PA'!$F$4:$F$1978))
+SUMPRODUCT(('Diário 3º PA'!$E$4:$E$1994='Analítico Cp.'!$B104)*('Diário 3º PA'!$C$4:$C$1994&gt;=D$4)*('Diário 3º PA'!$C$4:$C$1994&lt;=EOMONTH(D$4,0))*('Diário 3º PA'!$F$4:$F$1994))
+SUMPRODUCT(('Diário 4º PA'!$E$4:$E$2000='Analítico Cp.'!$B104)*('Diário 4º PA'!$C$4:$C$2000&gt;=D$4)*('Diário 4º PA'!$C$4:$C$2000&lt;=EOMONTH(D$4,0))*('Diário 4º PA'!$F$4:$F$2000))
+SUMPRODUCT(('Comp.'!$D$5:$D$485=$B104)*('Comp.'!$B$5:$B$485&gt;=D$4)*('Comp.'!$B$5:$B$485&lt;=EOMONTH(D$4,0))*('Comp.'!$E$5:$E$485))</f>
        <v>0</v>
      </c>
      <c r="E104" s="289">
        <f>SUMPRODUCT(('Diário 1º PA'!$E$4:$E$2007='Analítico Cp.'!$B104)*('Diário 1º PA'!$C$4:$C$2007&gt;=E$4)*('Diário 1º PA'!$C$4:$C$2007&lt;=EOMONTH(E$4,0))*('Diário 1º PA'!$F$4:$F$2007))
+SUMPRODUCT(('Diário 2º PA'!$E$4:$E$1978='Analítico Cp.'!$B104)*('Diário 2º PA'!$C$4:$C$1978&gt;=E$4)*('Diário 2º PA'!$C$4:$C$1978&lt;=EOMONTH(E$4,0))*('Diário 2º PA'!$F$4:$F$1978))
+SUMPRODUCT(('Diário 3º PA'!$E$4:$E$1994='Analítico Cp.'!$B104)*('Diário 3º PA'!$C$4:$C$1994&gt;=E$4)*('Diário 3º PA'!$C$4:$C$1994&lt;=EOMONTH(E$4,0))*('Diário 3º PA'!$F$4:$F$1994))
+SUMPRODUCT(('Diário 4º PA'!$E$4:$E$2000='Analítico Cp.'!$B104)*('Diário 4º PA'!$C$4:$C$2000&gt;=E$4)*('Diário 4º PA'!$C$4:$C$2000&lt;=EOMONTH(E$4,0))*('Diário 4º PA'!$F$4:$F$2000))
+SUMPRODUCT(('Comp.'!$D$5:$D$485=$B104)*('Comp.'!$B$5:$B$485&gt;=E$4)*('Comp.'!$B$5:$B$485&lt;=EOMONTH(E$4,0))*('Comp.'!$E$5:$E$485))</f>
        <v>619</v>
      </c>
      <c r="F104" s="289">
        <f>SUMPRODUCT(('Diário 1º PA'!$E$4:$E$2007='Analítico Cp.'!$B104)*('Diário 1º PA'!$C$4:$C$2007&gt;=F$4)*('Diário 1º PA'!$C$4:$C$2007&lt;=EOMONTH(F$4,0))*('Diário 1º PA'!$F$4:$F$2007))
+SUMPRODUCT(('Diário 2º PA'!$E$4:$E$1978='Analítico Cp.'!$B104)*('Diário 2º PA'!$C$4:$C$1978&gt;=F$4)*('Diário 2º PA'!$C$4:$C$1978&lt;=EOMONTH(F$4,0))*('Diário 2º PA'!$F$4:$F$1978))
+SUMPRODUCT(('Diário 3º PA'!$E$4:$E$1994='Analítico Cp.'!$B104)*('Diário 3º PA'!$C$4:$C$1994&gt;=F$4)*('Diário 3º PA'!$C$4:$C$1994&lt;=EOMONTH(F$4,0))*('Diário 3º PA'!$F$4:$F$1994))
+SUMPRODUCT(('Diário 4º PA'!$E$4:$E$2000='Analítico Cp.'!$B104)*('Diário 4º PA'!$C$4:$C$2000&gt;=F$4)*('Diário 4º PA'!$C$4:$C$2000&lt;=EOMONTH(F$4,0))*('Diário 4º PA'!$F$4:$F$2000))
+SUMPRODUCT(('Comp.'!$D$5:$D$485=$B104)*('Comp.'!$B$5:$B$485&gt;=F$4)*('Comp.'!$B$5:$B$485&lt;=EOMONTH(F$4,0))*('Comp.'!$E$5:$E$485))</f>
        <v>0</v>
      </c>
      <c r="G104" s="289">
        <f>SUMPRODUCT(('Diário 1º PA'!$E$4:$E$2007='Analítico Cp.'!$B104)*('Diário 1º PA'!$C$4:$C$2007&gt;=G$4)*('Diário 1º PA'!$C$4:$C$2007&lt;=EOMONTH(G$4,0))*('Diário 1º PA'!$F$4:$F$2007))
+SUMPRODUCT(('Diário 2º PA'!$E$4:$E$1978='Analítico Cp.'!$B104)*('Diário 2º PA'!$C$4:$C$1978&gt;=G$4)*('Diário 2º PA'!$C$4:$C$1978&lt;=EOMONTH(G$4,0))*('Diário 2º PA'!$F$4:$F$1978))
+SUMPRODUCT(('Diário 3º PA'!$E$4:$E$1994='Analítico Cp.'!$B104)*('Diário 3º PA'!$C$4:$C$1994&gt;=G$4)*('Diário 3º PA'!$C$4:$C$1994&lt;=EOMONTH(G$4,0))*('Diário 3º PA'!$F$4:$F$1994))
+SUMPRODUCT(('Diário 4º PA'!$E$4:$E$2000='Analítico Cp.'!$B104)*('Diário 4º PA'!$C$4:$C$2000&gt;=G$4)*('Diário 4º PA'!$C$4:$C$2000&lt;=EOMONTH(G$4,0))*('Diário 4º PA'!$F$4:$F$2000))
+SUMPRODUCT(('Comp.'!$D$5:$D$485=$B104)*('Comp.'!$B$5:$B$485&gt;=G$4)*('Comp.'!$B$5:$B$485&lt;=EOMONTH(G$4,0))*('Comp.'!$E$5:$E$485))</f>
        <v>2015</v>
      </c>
      <c r="H104" s="289">
        <f>SUMPRODUCT(('Diário 1º PA'!$E$4:$E$2007='Analítico Cp.'!$B104)*('Diário 1º PA'!$C$4:$C$2007&gt;=H$4)*('Diário 1º PA'!$C$4:$C$2007&lt;=EOMONTH(H$4,0))*('Diário 1º PA'!$F$4:$F$2007))
+SUMPRODUCT(('Diário 2º PA'!$E$4:$E$1978='Analítico Cp.'!$B104)*('Diário 2º PA'!$C$4:$C$1978&gt;=H$4)*('Diário 2º PA'!$C$4:$C$1978&lt;=EOMONTH(H$4,0))*('Diário 2º PA'!$F$4:$F$1978))
+SUMPRODUCT(('Diário 3º PA'!$E$4:$E$1994='Analítico Cp.'!$B104)*('Diário 3º PA'!$C$4:$C$1994&gt;=H$4)*('Diário 3º PA'!$C$4:$C$1994&lt;=EOMONTH(H$4,0))*('Diário 3º PA'!$F$4:$F$1994))
+SUMPRODUCT(('Diário 4º PA'!$E$4:$E$2000='Analítico Cp.'!$B104)*('Diário 4º PA'!$C$4:$C$2000&gt;=H$4)*('Diário 4º PA'!$C$4:$C$2000&lt;=EOMONTH(H$4,0))*('Diário 4º PA'!$F$4:$F$2000))
+SUMPRODUCT(('Comp.'!$D$5:$D$485=$B104)*('Comp.'!$B$5:$B$485&gt;=H$4)*('Comp.'!$B$5:$B$485&lt;=EOMONTH(H$4,0))*('Comp.'!$E$5:$E$485))</f>
        <v>6776</v>
      </c>
      <c r="I104" s="289">
        <f>SUMPRODUCT(('Diário 1º PA'!$E$4:$E$2007='Analítico Cp.'!$B104)*('Diário 1º PA'!$C$4:$C$2007&gt;=I$4)*('Diário 1º PA'!$C$4:$C$2007&lt;=EOMONTH(I$4,0))*('Diário 1º PA'!$F$4:$F$2007))
+SUMPRODUCT(('Diário 2º PA'!$E$4:$E$1978='Analítico Cp.'!$B104)*('Diário 2º PA'!$C$4:$C$1978&gt;=I$4)*('Diário 2º PA'!$C$4:$C$1978&lt;=EOMONTH(I$4,0))*('Diário 2º PA'!$F$4:$F$1978))
+SUMPRODUCT(('Diário 3º PA'!$E$4:$E$1994='Analítico Cp.'!$B104)*('Diário 3º PA'!$C$4:$C$1994&gt;=I$4)*('Diário 3º PA'!$C$4:$C$1994&lt;=EOMONTH(I$4,0))*('Diário 3º PA'!$F$4:$F$1994))
+SUMPRODUCT(('Diário 4º PA'!$E$4:$E$2000='Analítico Cp.'!$B104)*('Diário 4º PA'!$C$4:$C$2000&gt;=I$4)*('Diário 4º PA'!$C$4:$C$2000&lt;=EOMONTH(I$4,0))*('Diário 4º PA'!$F$4:$F$2000))
+SUMPRODUCT(('Comp.'!$D$5:$D$485=$B104)*('Comp.'!$B$5:$B$485&gt;=I$4)*('Comp.'!$B$5:$B$485&lt;=EOMONTH(I$4,0))*('Comp.'!$E$5:$E$485))</f>
        <v>0</v>
      </c>
      <c r="J104" s="289">
        <f>SUMPRODUCT(('Diário 1º PA'!$E$4:$E$2007='Analítico Cp.'!$B104)*('Diário 1º PA'!$C$4:$C$2007&gt;=J$4)*('Diário 1º PA'!$C$4:$C$2007&lt;=EOMONTH(J$4,0))*('Diário 1º PA'!$F$4:$F$2007))
+SUMPRODUCT(('Diário 2º PA'!$E$4:$E$1978='Analítico Cp.'!$B104)*('Diário 2º PA'!$C$4:$C$1978&gt;=J$4)*('Diário 2º PA'!$C$4:$C$1978&lt;=EOMONTH(J$4,0))*('Diário 2º PA'!$F$4:$F$1978))
+SUMPRODUCT(('Diário 3º PA'!$E$4:$E$1994='Analítico Cp.'!$B104)*('Diário 3º PA'!$C$4:$C$1994&gt;=J$4)*('Diário 3º PA'!$C$4:$C$1994&lt;=EOMONTH(J$4,0))*('Diário 3º PA'!$F$4:$F$1994))
+SUMPRODUCT(('Diário 4º PA'!$E$4:$E$2000='Analítico Cp.'!$B104)*('Diário 4º PA'!$C$4:$C$2000&gt;=J$4)*('Diário 4º PA'!$C$4:$C$2000&lt;=EOMONTH(J$4,0))*('Diário 4º PA'!$F$4:$F$2000))
+SUMPRODUCT(('Comp.'!$D$5:$D$485=$B104)*('Comp.'!$B$5:$B$485&gt;=J$4)*('Comp.'!$B$5:$B$485&lt;=EOMONTH(J$4,0))*('Comp.'!$E$5:$E$485))</f>
        <v>0</v>
      </c>
      <c r="K104" s="289">
        <f>SUMPRODUCT(('Diário 1º PA'!$E$4:$E$2007='Analítico Cp.'!$B104)*('Diário 1º PA'!$C$4:$C$2007&gt;=K$4)*('Diário 1º PA'!$C$4:$C$2007&lt;=EOMONTH(K$4,0))*('Diário 1º PA'!$F$4:$F$2007))
+SUMPRODUCT(('Diário 2º PA'!$E$4:$E$1978='Analítico Cp.'!$B104)*('Diário 2º PA'!$C$4:$C$1978&gt;=K$4)*('Diário 2º PA'!$C$4:$C$1978&lt;=EOMONTH(K$4,0))*('Diário 2º PA'!$F$4:$F$1978))
+SUMPRODUCT(('Diário 3º PA'!$E$4:$E$1994='Analítico Cp.'!$B104)*('Diário 3º PA'!$C$4:$C$1994&gt;=K$4)*('Diário 3º PA'!$C$4:$C$1994&lt;=EOMONTH(K$4,0))*('Diário 3º PA'!$F$4:$F$1994))
+SUMPRODUCT(('Diário 4º PA'!$E$4:$E$2000='Analítico Cp.'!$B104)*('Diário 4º PA'!$C$4:$C$2000&gt;=K$4)*('Diário 4º PA'!$C$4:$C$2000&lt;=EOMONTH(K$4,0))*('Diário 4º PA'!$F$4:$F$2000))
+SUMPRODUCT(('Comp.'!$D$5:$D$485=$B104)*('Comp.'!$B$5:$B$485&gt;=K$4)*('Comp.'!$B$5:$B$485&lt;=EOMONTH(K$4,0))*('Comp.'!$E$5:$E$485))</f>
        <v>0</v>
      </c>
      <c r="L104" s="289">
        <f>SUMPRODUCT(('Diário 1º PA'!$E$4:$E$2007='Analítico Cp.'!$B104)*('Diário 1º PA'!$C$4:$C$2007&gt;=L$4)*('Diário 1º PA'!$C$4:$C$2007&lt;=EOMONTH(L$4,0))*('Diário 1º PA'!$F$4:$F$2007))
+SUMPRODUCT(('Diário 2º PA'!$E$4:$E$1978='Analítico Cp.'!$B104)*('Diário 2º PA'!$C$4:$C$1978&gt;=L$4)*('Diário 2º PA'!$C$4:$C$1978&lt;=EOMONTH(L$4,0))*('Diário 2º PA'!$F$4:$F$1978))
+SUMPRODUCT(('Diário 3º PA'!$E$4:$E$1994='Analítico Cp.'!$B104)*('Diário 3º PA'!$C$4:$C$1994&gt;=L$4)*('Diário 3º PA'!$C$4:$C$1994&lt;=EOMONTH(L$4,0))*('Diário 3º PA'!$F$4:$F$1994))
+SUMPRODUCT(('Diário 4º PA'!$E$4:$E$2000='Analítico Cp.'!$B104)*('Diário 4º PA'!$C$4:$C$2000&gt;=L$4)*('Diário 4º PA'!$C$4:$C$2000&lt;=EOMONTH(L$4,0))*('Diário 4º PA'!$F$4:$F$2000))
+SUMPRODUCT(('Comp.'!$D$5:$D$485=$B104)*('Comp.'!$B$5:$B$485&gt;=L$4)*('Comp.'!$B$5:$B$485&lt;=EOMONTH(L$4,0))*('Comp.'!$E$5:$E$485))</f>
        <v>0</v>
      </c>
      <c r="M104" s="289">
        <f>SUMPRODUCT(('Diário 1º PA'!$E$4:$E$2007='Analítico Cp.'!$B104)*('Diário 1º PA'!$C$4:$C$2007&gt;=M$4)*('Diário 1º PA'!$C$4:$C$2007&lt;=EOMONTH(M$4,0))*('Diário 1º PA'!$F$4:$F$2007))
+SUMPRODUCT(('Diário 2º PA'!$E$4:$E$1978='Analítico Cp.'!$B104)*('Diário 2º PA'!$C$4:$C$1978&gt;=M$4)*('Diário 2º PA'!$C$4:$C$1978&lt;=EOMONTH(M$4,0))*('Diário 2º PA'!$F$4:$F$1978))
+SUMPRODUCT(('Diário 3º PA'!$E$4:$E$1994='Analítico Cp.'!$B104)*('Diário 3º PA'!$C$4:$C$1994&gt;=M$4)*('Diário 3º PA'!$C$4:$C$1994&lt;=EOMONTH(M$4,0))*('Diário 3º PA'!$F$4:$F$1994))
+SUMPRODUCT(('Diário 4º PA'!$E$4:$E$2000='Analítico Cp.'!$B104)*('Diário 4º PA'!$C$4:$C$2000&gt;=M$4)*('Diário 4º PA'!$C$4:$C$2000&lt;=EOMONTH(M$4,0))*('Diário 4º PA'!$F$4:$F$2000))
+SUMPRODUCT(('Comp.'!$D$5:$D$485=$B104)*('Comp.'!$B$5:$B$485&gt;=M$4)*('Comp.'!$B$5:$B$485&lt;=EOMONTH(M$4,0))*('Comp.'!$E$5:$E$485))</f>
        <v>0</v>
      </c>
      <c r="N104" s="289">
        <f>SUMPRODUCT(('Diário 1º PA'!$E$4:$E$2007='Analítico Cp.'!$B104)*('Diário 1º PA'!$C$4:$C$2007&gt;=N$4)*('Diário 1º PA'!$C$4:$C$2007&lt;=EOMONTH(N$4,0))*('Diário 1º PA'!$F$4:$F$2007))
+SUMPRODUCT(('Diário 2º PA'!$E$4:$E$1978='Analítico Cp.'!$B104)*('Diário 2º PA'!$C$4:$C$1978&gt;=N$4)*('Diário 2º PA'!$C$4:$C$1978&lt;=EOMONTH(N$4,0))*('Diário 2º PA'!$F$4:$F$1978))
+SUMPRODUCT(('Diário 3º PA'!$E$4:$E$1994='Analítico Cp.'!$B104)*('Diário 3º PA'!$C$4:$C$1994&gt;=N$4)*('Diário 3º PA'!$C$4:$C$1994&lt;=EOMONTH(N$4,0))*('Diário 3º PA'!$F$4:$F$1994))
+SUMPRODUCT(('Diário 4º PA'!$E$4:$E$2000='Analítico Cp.'!$B104)*('Diário 4º PA'!$C$4:$C$2000&gt;=N$4)*('Diário 4º PA'!$C$4:$C$2000&lt;=EOMONTH(N$4,0))*('Diário 4º PA'!$F$4:$F$2000))
+SUMPRODUCT(('Comp.'!$D$5:$D$485=$B104)*('Comp.'!$B$5:$B$485&gt;=N$4)*('Comp.'!$B$5:$B$485&lt;=EOMONTH(N$4,0))*('Comp.'!$E$5:$E$485))</f>
        <v>0</v>
      </c>
      <c r="O104" s="315">
        <f t="shared" si="19"/>
        <v>9410</v>
      </c>
      <c r="P104" s="316">
        <f t="shared" si="20"/>
        <v>4.1344074968720598E-4</v>
      </c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</row>
    <row r="105" spans="1:26" ht="23.25" customHeight="1" x14ac:dyDescent="0.25">
      <c r="A105" s="331" t="s">
        <v>312</v>
      </c>
      <c r="B105" s="246" t="s">
        <v>313</v>
      </c>
      <c r="C105" s="289">
        <f>SUMPRODUCT(('Diário 1º PA'!$E$4:$E$2007='Analítico Cp.'!$B105)*('Diário 1º PA'!$C$4:$C$2007&gt;=C$4)*('Diário 1º PA'!$C$4:$C$2007&lt;=EOMONTH(C$4,0))*('Diário 1º PA'!$F$4:$F$2007))
+SUMPRODUCT(('Diário 2º PA'!$E$4:$E$1978='Analítico Cp.'!$B105)*('Diário 2º PA'!$C$4:$C$1978&gt;=C$4)*('Diário 2º PA'!$C$4:$C$1978&lt;=EOMONTH(C$4,0))*('Diário 2º PA'!$F$4:$F$1978))
+SUMPRODUCT(('Diário 3º PA'!$E$4:$E$1994='Analítico Cp.'!$B105)*('Diário 3º PA'!$C$4:$C$1994&gt;=C$4)*('Diário 3º PA'!$C$4:$C$1994&lt;=EOMONTH(C$4,0))*('Diário 3º PA'!$F$4:$F$1994))
+SUMPRODUCT(('Diário 4º PA'!$E$4:$E$2000='Analítico Cp.'!$B105)*('Diário 4º PA'!$C$4:$C$2000&gt;=C$4)*('Diário 4º PA'!$C$4:$C$2000&lt;=EOMONTH(C$4,0))*('Diário 4º PA'!$F$4:$F$2000))
+SUMPRODUCT(('Comp.'!$D$5:$D$485=$B105)*('Comp.'!$B$5:$B$485&gt;=C$4)*('Comp.'!$B$5:$B$485&lt;=EOMONTH(C$4,0))*('Comp.'!$E$5:$E$485))</f>
        <v>0</v>
      </c>
      <c r="D105" s="289">
        <f>SUMPRODUCT(('Diário 1º PA'!$E$4:$E$2007='Analítico Cp.'!$B105)*('Diário 1º PA'!$C$4:$C$2007&gt;=D$4)*('Diário 1º PA'!$C$4:$C$2007&lt;=EOMONTH(D$4,0))*('Diário 1º PA'!$F$4:$F$2007))
+SUMPRODUCT(('Diário 2º PA'!$E$4:$E$1978='Analítico Cp.'!$B105)*('Diário 2º PA'!$C$4:$C$1978&gt;=D$4)*('Diário 2º PA'!$C$4:$C$1978&lt;=EOMONTH(D$4,0))*('Diário 2º PA'!$F$4:$F$1978))
+SUMPRODUCT(('Diário 3º PA'!$E$4:$E$1994='Analítico Cp.'!$B105)*('Diário 3º PA'!$C$4:$C$1994&gt;=D$4)*('Diário 3º PA'!$C$4:$C$1994&lt;=EOMONTH(D$4,0))*('Diário 3º PA'!$F$4:$F$1994))
+SUMPRODUCT(('Diário 4º PA'!$E$4:$E$2000='Analítico Cp.'!$B105)*('Diário 4º PA'!$C$4:$C$2000&gt;=D$4)*('Diário 4º PA'!$C$4:$C$2000&lt;=EOMONTH(D$4,0))*('Diário 4º PA'!$F$4:$F$2000))
+SUMPRODUCT(('Comp.'!$D$5:$D$485=$B105)*('Comp.'!$B$5:$B$485&gt;=D$4)*('Comp.'!$B$5:$B$485&lt;=EOMONTH(D$4,0))*('Comp.'!$E$5:$E$485))</f>
        <v>1297.02</v>
      </c>
      <c r="E105" s="289">
        <f>SUMPRODUCT(('Diário 1º PA'!$E$4:$E$2007='Analítico Cp.'!$B105)*('Diário 1º PA'!$C$4:$C$2007&gt;=E$4)*('Diário 1º PA'!$C$4:$C$2007&lt;=EOMONTH(E$4,0))*('Diário 1º PA'!$F$4:$F$2007))
+SUMPRODUCT(('Diário 2º PA'!$E$4:$E$1978='Analítico Cp.'!$B105)*('Diário 2º PA'!$C$4:$C$1978&gt;=E$4)*('Diário 2º PA'!$C$4:$C$1978&lt;=EOMONTH(E$4,0))*('Diário 2º PA'!$F$4:$F$1978))
+SUMPRODUCT(('Diário 3º PA'!$E$4:$E$1994='Analítico Cp.'!$B105)*('Diário 3º PA'!$C$4:$C$1994&gt;=E$4)*('Diário 3º PA'!$C$4:$C$1994&lt;=EOMONTH(E$4,0))*('Diário 3º PA'!$F$4:$F$1994))
+SUMPRODUCT(('Diário 4º PA'!$E$4:$E$2000='Analítico Cp.'!$B105)*('Diário 4º PA'!$C$4:$C$2000&gt;=E$4)*('Diário 4º PA'!$C$4:$C$2000&lt;=EOMONTH(E$4,0))*('Diário 4º PA'!$F$4:$F$2000))
+SUMPRODUCT(('Comp.'!$D$5:$D$485=$B105)*('Comp.'!$B$5:$B$485&gt;=E$4)*('Comp.'!$B$5:$B$485&lt;=EOMONTH(E$4,0))*('Comp.'!$E$5:$E$485))</f>
        <v>4837.4500000000007</v>
      </c>
      <c r="F105" s="289">
        <f>SUMPRODUCT(('Diário 1º PA'!$E$4:$E$2007='Analítico Cp.'!$B105)*('Diário 1º PA'!$C$4:$C$2007&gt;=F$4)*('Diário 1º PA'!$C$4:$C$2007&lt;=EOMONTH(F$4,0))*('Diário 1º PA'!$F$4:$F$2007))
+SUMPRODUCT(('Diário 2º PA'!$E$4:$E$1978='Analítico Cp.'!$B105)*('Diário 2º PA'!$C$4:$C$1978&gt;=F$4)*('Diário 2º PA'!$C$4:$C$1978&lt;=EOMONTH(F$4,0))*('Diário 2º PA'!$F$4:$F$1978))
+SUMPRODUCT(('Diário 3º PA'!$E$4:$E$1994='Analítico Cp.'!$B105)*('Diário 3º PA'!$C$4:$C$1994&gt;=F$4)*('Diário 3º PA'!$C$4:$C$1994&lt;=EOMONTH(F$4,0))*('Diário 3º PA'!$F$4:$F$1994))
+SUMPRODUCT(('Diário 4º PA'!$E$4:$E$2000='Analítico Cp.'!$B105)*('Diário 4º PA'!$C$4:$C$2000&gt;=F$4)*('Diário 4º PA'!$C$4:$C$2000&lt;=EOMONTH(F$4,0))*('Diário 4º PA'!$F$4:$F$2000))
+SUMPRODUCT(('Comp.'!$D$5:$D$485=$B105)*('Comp.'!$B$5:$B$485&gt;=F$4)*('Comp.'!$B$5:$B$485&lt;=EOMONTH(F$4,0))*('Comp.'!$E$5:$E$485))</f>
        <v>0</v>
      </c>
      <c r="G105" s="289">
        <f>SUMPRODUCT(('Diário 1º PA'!$E$4:$E$2007='Analítico Cp.'!$B105)*('Diário 1º PA'!$C$4:$C$2007&gt;=G$4)*('Diário 1º PA'!$C$4:$C$2007&lt;=EOMONTH(G$4,0))*('Diário 1º PA'!$F$4:$F$2007))
+SUMPRODUCT(('Diário 2º PA'!$E$4:$E$1978='Analítico Cp.'!$B105)*('Diário 2º PA'!$C$4:$C$1978&gt;=G$4)*('Diário 2º PA'!$C$4:$C$1978&lt;=EOMONTH(G$4,0))*('Diário 2º PA'!$F$4:$F$1978))
+SUMPRODUCT(('Diário 3º PA'!$E$4:$E$1994='Analítico Cp.'!$B105)*('Diário 3º PA'!$C$4:$C$1994&gt;=G$4)*('Diário 3º PA'!$C$4:$C$1994&lt;=EOMONTH(G$4,0))*('Diário 3º PA'!$F$4:$F$1994))
+SUMPRODUCT(('Diário 4º PA'!$E$4:$E$2000='Analítico Cp.'!$B105)*('Diário 4º PA'!$C$4:$C$2000&gt;=G$4)*('Diário 4º PA'!$C$4:$C$2000&lt;=EOMONTH(G$4,0))*('Diário 4º PA'!$F$4:$F$2000))
+SUMPRODUCT(('Comp.'!$D$5:$D$485=$B105)*('Comp.'!$B$5:$B$485&gt;=G$4)*('Comp.'!$B$5:$B$485&lt;=EOMONTH(G$4,0))*('Comp.'!$E$5:$E$485))</f>
        <v>0</v>
      </c>
      <c r="H105" s="289">
        <f>SUMPRODUCT(('Diário 1º PA'!$E$4:$E$2007='Analítico Cp.'!$B105)*('Diário 1º PA'!$C$4:$C$2007&gt;=H$4)*('Diário 1º PA'!$C$4:$C$2007&lt;=EOMONTH(H$4,0))*('Diário 1º PA'!$F$4:$F$2007))
+SUMPRODUCT(('Diário 2º PA'!$E$4:$E$1978='Analítico Cp.'!$B105)*('Diário 2º PA'!$C$4:$C$1978&gt;=H$4)*('Diário 2º PA'!$C$4:$C$1978&lt;=EOMONTH(H$4,0))*('Diário 2º PA'!$F$4:$F$1978))
+SUMPRODUCT(('Diário 3º PA'!$E$4:$E$1994='Analítico Cp.'!$B105)*('Diário 3º PA'!$C$4:$C$1994&gt;=H$4)*('Diário 3º PA'!$C$4:$C$1994&lt;=EOMONTH(H$4,0))*('Diário 3º PA'!$F$4:$F$1994))
+SUMPRODUCT(('Diário 4º PA'!$E$4:$E$2000='Analítico Cp.'!$B105)*('Diário 4º PA'!$C$4:$C$2000&gt;=H$4)*('Diário 4º PA'!$C$4:$C$2000&lt;=EOMONTH(H$4,0))*('Diário 4º PA'!$F$4:$F$2000))
+SUMPRODUCT(('Comp.'!$D$5:$D$485=$B105)*('Comp.'!$B$5:$B$485&gt;=H$4)*('Comp.'!$B$5:$B$485&lt;=EOMONTH(H$4,0))*('Comp.'!$E$5:$E$485))</f>
        <v>7365.2799999999988</v>
      </c>
      <c r="I105" s="289">
        <f>SUMPRODUCT(('Diário 1º PA'!$E$4:$E$2007='Analítico Cp.'!$B105)*('Diário 1º PA'!$C$4:$C$2007&gt;=I$4)*('Diário 1º PA'!$C$4:$C$2007&lt;=EOMONTH(I$4,0))*('Diário 1º PA'!$F$4:$F$2007))
+SUMPRODUCT(('Diário 2º PA'!$E$4:$E$1978='Analítico Cp.'!$B105)*('Diário 2º PA'!$C$4:$C$1978&gt;=I$4)*('Diário 2º PA'!$C$4:$C$1978&lt;=EOMONTH(I$4,0))*('Diário 2º PA'!$F$4:$F$1978))
+SUMPRODUCT(('Diário 3º PA'!$E$4:$E$1994='Analítico Cp.'!$B105)*('Diário 3º PA'!$C$4:$C$1994&gt;=I$4)*('Diário 3º PA'!$C$4:$C$1994&lt;=EOMONTH(I$4,0))*('Diário 3º PA'!$F$4:$F$1994))
+SUMPRODUCT(('Diário 4º PA'!$E$4:$E$2000='Analítico Cp.'!$B105)*('Diário 4º PA'!$C$4:$C$2000&gt;=I$4)*('Diário 4º PA'!$C$4:$C$2000&lt;=EOMONTH(I$4,0))*('Diário 4º PA'!$F$4:$F$2000))
+SUMPRODUCT(('Comp.'!$D$5:$D$485=$B105)*('Comp.'!$B$5:$B$485&gt;=I$4)*('Comp.'!$B$5:$B$485&lt;=EOMONTH(I$4,0))*('Comp.'!$E$5:$E$485))</f>
        <v>3540.1</v>
      </c>
      <c r="J105" s="289">
        <f>SUMPRODUCT(('Diário 1º PA'!$E$4:$E$2007='Analítico Cp.'!$B105)*('Diário 1º PA'!$C$4:$C$2007&gt;=J$4)*('Diário 1º PA'!$C$4:$C$2007&lt;=EOMONTH(J$4,0))*('Diário 1º PA'!$F$4:$F$2007))
+SUMPRODUCT(('Diário 2º PA'!$E$4:$E$1978='Analítico Cp.'!$B105)*('Diário 2º PA'!$C$4:$C$1978&gt;=J$4)*('Diário 2º PA'!$C$4:$C$1978&lt;=EOMONTH(J$4,0))*('Diário 2º PA'!$F$4:$F$1978))
+SUMPRODUCT(('Diário 3º PA'!$E$4:$E$1994='Analítico Cp.'!$B105)*('Diário 3º PA'!$C$4:$C$1994&gt;=J$4)*('Diário 3º PA'!$C$4:$C$1994&lt;=EOMONTH(J$4,0))*('Diário 3º PA'!$F$4:$F$1994))
+SUMPRODUCT(('Diário 4º PA'!$E$4:$E$2000='Analítico Cp.'!$B105)*('Diário 4º PA'!$C$4:$C$2000&gt;=J$4)*('Diário 4º PA'!$C$4:$C$2000&lt;=EOMONTH(J$4,0))*('Diário 4º PA'!$F$4:$F$2000))
+SUMPRODUCT(('Comp.'!$D$5:$D$485=$B105)*('Comp.'!$B$5:$B$485&gt;=J$4)*('Comp.'!$B$5:$B$485&lt;=EOMONTH(J$4,0))*('Comp.'!$E$5:$E$485))</f>
        <v>0</v>
      </c>
      <c r="K105" s="289">
        <f>SUMPRODUCT(('Diário 1º PA'!$E$4:$E$2007='Analítico Cp.'!$B105)*('Diário 1º PA'!$C$4:$C$2007&gt;=K$4)*('Diário 1º PA'!$C$4:$C$2007&lt;=EOMONTH(K$4,0))*('Diário 1º PA'!$F$4:$F$2007))
+SUMPRODUCT(('Diário 2º PA'!$E$4:$E$1978='Analítico Cp.'!$B105)*('Diário 2º PA'!$C$4:$C$1978&gt;=K$4)*('Diário 2º PA'!$C$4:$C$1978&lt;=EOMONTH(K$4,0))*('Diário 2º PA'!$F$4:$F$1978))
+SUMPRODUCT(('Diário 3º PA'!$E$4:$E$1994='Analítico Cp.'!$B105)*('Diário 3º PA'!$C$4:$C$1994&gt;=K$4)*('Diário 3º PA'!$C$4:$C$1994&lt;=EOMONTH(K$4,0))*('Diário 3º PA'!$F$4:$F$1994))
+SUMPRODUCT(('Diário 4º PA'!$E$4:$E$2000='Analítico Cp.'!$B105)*('Diário 4º PA'!$C$4:$C$2000&gt;=K$4)*('Diário 4º PA'!$C$4:$C$2000&lt;=EOMONTH(K$4,0))*('Diário 4º PA'!$F$4:$F$2000))
+SUMPRODUCT(('Comp.'!$D$5:$D$485=$B105)*('Comp.'!$B$5:$B$485&gt;=K$4)*('Comp.'!$B$5:$B$485&lt;=EOMONTH(K$4,0))*('Comp.'!$E$5:$E$485))</f>
        <v>0</v>
      </c>
      <c r="L105" s="289">
        <f>SUMPRODUCT(('Diário 1º PA'!$E$4:$E$2007='Analítico Cp.'!$B105)*('Diário 1º PA'!$C$4:$C$2007&gt;=L$4)*('Diário 1º PA'!$C$4:$C$2007&lt;=EOMONTH(L$4,0))*('Diário 1º PA'!$F$4:$F$2007))
+SUMPRODUCT(('Diário 2º PA'!$E$4:$E$1978='Analítico Cp.'!$B105)*('Diário 2º PA'!$C$4:$C$1978&gt;=L$4)*('Diário 2º PA'!$C$4:$C$1978&lt;=EOMONTH(L$4,0))*('Diário 2º PA'!$F$4:$F$1978))
+SUMPRODUCT(('Diário 3º PA'!$E$4:$E$1994='Analítico Cp.'!$B105)*('Diário 3º PA'!$C$4:$C$1994&gt;=L$4)*('Diário 3º PA'!$C$4:$C$1994&lt;=EOMONTH(L$4,0))*('Diário 3º PA'!$F$4:$F$1994))
+SUMPRODUCT(('Diário 4º PA'!$E$4:$E$2000='Analítico Cp.'!$B105)*('Diário 4º PA'!$C$4:$C$2000&gt;=L$4)*('Diário 4º PA'!$C$4:$C$2000&lt;=EOMONTH(L$4,0))*('Diário 4º PA'!$F$4:$F$2000))
+SUMPRODUCT(('Comp.'!$D$5:$D$485=$B105)*('Comp.'!$B$5:$B$485&gt;=L$4)*('Comp.'!$B$5:$B$485&lt;=EOMONTH(L$4,0))*('Comp.'!$E$5:$E$485))</f>
        <v>0</v>
      </c>
      <c r="M105" s="289">
        <f>SUMPRODUCT(('Diário 1º PA'!$E$4:$E$2007='Analítico Cp.'!$B105)*('Diário 1º PA'!$C$4:$C$2007&gt;=M$4)*('Diário 1º PA'!$C$4:$C$2007&lt;=EOMONTH(M$4,0))*('Diário 1º PA'!$F$4:$F$2007))
+SUMPRODUCT(('Diário 2º PA'!$E$4:$E$1978='Analítico Cp.'!$B105)*('Diário 2º PA'!$C$4:$C$1978&gt;=M$4)*('Diário 2º PA'!$C$4:$C$1978&lt;=EOMONTH(M$4,0))*('Diário 2º PA'!$F$4:$F$1978))
+SUMPRODUCT(('Diário 3º PA'!$E$4:$E$1994='Analítico Cp.'!$B105)*('Diário 3º PA'!$C$4:$C$1994&gt;=M$4)*('Diário 3º PA'!$C$4:$C$1994&lt;=EOMONTH(M$4,0))*('Diário 3º PA'!$F$4:$F$1994))
+SUMPRODUCT(('Diário 4º PA'!$E$4:$E$2000='Analítico Cp.'!$B105)*('Diário 4º PA'!$C$4:$C$2000&gt;=M$4)*('Diário 4º PA'!$C$4:$C$2000&lt;=EOMONTH(M$4,0))*('Diário 4º PA'!$F$4:$F$2000))
+SUMPRODUCT(('Comp.'!$D$5:$D$485=$B105)*('Comp.'!$B$5:$B$485&gt;=M$4)*('Comp.'!$B$5:$B$485&lt;=EOMONTH(M$4,0))*('Comp.'!$E$5:$E$485))</f>
        <v>0</v>
      </c>
      <c r="N105" s="289">
        <f>SUMPRODUCT(('Diário 1º PA'!$E$4:$E$2007='Analítico Cp.'!$B105)*('Diário 1º PA'!$C$4:$C$2007&gt;=N$4)*('Diário 1º PA'!$C$4:$C$2007&lt;=EOMONTH(N$4,0))*('Diário 1º PA'!$F$4:$F$2007))
+SUMPRODUCT(('Diário 2º PA'!$E$4:$E$1978='Analítico Cp.'!$B105)*('Diário 2º PA'!$C$4:$C$1978&gt;=N$4)*('Diário 2º PA'!$C$4:$C$1978&lt;=EOMONTH(N$4,0))*('Diário 2º PA'!$F$4:$F$1978))
+SUMPRODUCT(('Diário 3º PA'!$E$4:$E$1994='Analítico Cp.'!$B105)*('Diário 3º PA'!$C$4:$C$1994&gt;=N$4)*('Diário 3º PA'!$C$4:$C$1994&lt;=EOMONTH(N$4,0))*('Diário 3º PA'!$F$4:$F$1994))
+SUMPRODUCT(('Diário 4º PA'!$E$4:$E$2000='Analítico Cp.'!$B105)*('Diário 4º PA'!$C$4:$C$2000&gt;=N$4)*('Diário 4º PA'!$C$4:$C$2000&lt;=EOMONTH(N$4,0))*('Diário 4º PA'!$F$4:$F$2000))
+SUMPRODUCT(('Comp.'!$D$5:$D$485=$B105)*('Comp.'!$B$5:$B$485&gt;=N$4)*('Comp.'!$B$5:$B$485&lt;=EOMONTH(N$4,0))*('Comp.'!$E$5:$E$485))</f>
        <v>0</v>
      </c>
      <c r="O105" s="315">
        <f t="shared" si="19"/>
        <v>17039.849999999999</v>
      </c>
      <c r="P105" s="316">
        <f t="shared" si="20"/>
        <v>7.4866826339612497E-4</v>
      </c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</row>
    <row r="106" spans="1:26" ht="23.25" customHeight="1" x14ac:dyDescent="0.25">
      <c r="A106" s="331" t="s">
        <v>314</v>
      </c>
      <c r="B106" s="246" t="s">
        <v>315</v>
      </c>
      <c r="C106" s="289">
        <f>SUMPRODUCT(('Diário 1º PA'!$E$4:$E$2007='Analítico Cp.'!$B106)*('Diário 1º PA'!$C$4:$C$2007&gt;=C$4)*('Diário 1º PA'!$C$4:$C$2007&lt;=EOMONTH(C$4,0))*('Diário 1º PA'!$F$4:$F$2007))
+SUMPRODUCT(('Diário 2º PA'!$E$4:$E$1978='Analítico Cp.'!$B106)*('Diário 2º PA'!$C$4:$C$1978&gt;=C$4)*('Diário 2º PA'!$C$4:$C$1978&lt;=EOMONTH(C$4,0))*('Diário 2º PA'!$F$4:$F$1978))
+SUMPRODUCT(('Diário 3º PA'!$E$4:$E$1994='Analítico Cp.'!$B106)*('Diário 3º PA'!$C$4:$C$1994&gt;=C$4)*('Diário 3º PA'!$C$4:$C$1994&lt;=EOMONTH(C$4,0))*('Diário 3º PA'!$F$4:$F$1994))
+SUMPRODUCT(('Diário 4º PA'!$E$4:$E$2000='Analítico Cp.'!$B106)*('Diário 4º PA'!$C$4:$C$2000&gt;=C$4)*('Diário 4º PA'!$C$4:$C$2000&lt;=EOMONTH(C$4,0))*('Diário 4º PA'!$F$4:$F$2000))
+SUMPRODUCT(('Comp.'!$D$5:$D$485=$B106)*('Comp.'!$B$5:$B$485&gt;=C$4)*('Comp.'!$B$5:$B$485&lt;=EOMONTH(C$4,0))*('Comp.'!$E$5:$E$485))</f>
        <v>2100</v>
      </c>
      <c r="D106" s="289">
        <f>SUMPRODUCT(('Diário 1º PA'!$E$4:$E$2007='Analítico Cp.'!$B106)*('Diário 1º PA'!$C$4:$C$2007&gt;=D$4)*('Diário 1º PA'!$C$4:$C$2007&lt;=EOMONTH(D$4,0))*('Diário 1º PA'!$F$4:$F$2007))
+SUMPRODUCT(('Diário 2º PA'!$E$4:$E$1978='Analítico Cp.'!$B106)*('Diário 2º PA'!$C$4:$C$1978&gt;=D$4)*('Diário 2º PA'!$C$4:$C$1978&lt;=EOMONTH(D$4,0))*('Diário 2º PA'!$F$4:$F$1978))
+SUMPRODUCT(('Diário 3º PA'!$E$4:$E$1994='Analítico Cp.'!$B106)*('Diário 3º PA'!$C$4:$C$1994&gt;=D$4)*('Diário 3º PA'!$C$4:$C$1994&lt;=EOMONTH(D$4,0))*('Diário 3º PA'!$F$4:$F$1994))
+SUMPRODUCT(('Diário 4º PA'!$E$4:$E$2000='Analítico Cp.'!$B106)*('Diário 4º PA'!$C$4:$C$2000&gt;=D$4)*('Diário 4º PA'!$C$4:$C$2000&lt;=EOMONTH(D$4,0))*('Diário 4º PA'!$F$4:$F$2000))
+SUMPRODUCT(('Comp.'!$D$5:$D$485=$B106)*('Comp.'!$B$5:$B$485&gt;=D$4)*('Comp.'!$B$5:$B$485&lt;=EOMONTH(D$4,0))*('Comp.'!$E$5:$E$485))</f>
        <v>5340</v>
      </c>
      <c r="E106" s="289">
        <f>SUMPRODUCT(('Diário 1º PA'!$E$4:$E$2007='Analítico Cp.'!$B106)*('Diário 1º PA'!$C$4:$C$2007&gt;=E$4)*('Diário 1º PA'!$C$4:$C$2007&lt;=EOMONTH(E$4,0))*('Diário 1º PA'!$F$4:$F$2007))
+SUMPRODUCT(('Diário 2º PA'!$E$4:$E$1978='Analítico Cp.'!$B106)*('Diário 2º PA'!$C$4:$C$1978&gt;=E$4)*('Diário 2º PA'!$C$4:$C$1978&lt;=EOMONTH(E$4,0))*('Diário 2º PA'!$F$4:$F$1978))
+SUMPRODUCT(('Diário 3º PA'!$E$4:$E$1994='Analítico Cp.'!$B106)*('Diário 3º PA'!$C$4:$C$1994&gt;=E$4)*('Diário 3º PA'!$C$4:$C$1994&lt;=EOMONTH(E$4,0))*('Diário 3º PA'!$F$4:$F$1994))
+SUMPRODUCT(('Diário 4º PA'!$E$4:$E$2000='Analítico Cp.'!$B106)*('Diário 4º PA'!$C$4:$C$2000&gt;=E$4)*('Diário 4º PA'!$C$4:$C$2000&lt;=EOMONTH(E$4,0))*('Diário 4º PA'!$F$4:$F$2000))
+SUMPRODUCT(('Comp.'!$D$5:$D$485=$B106)*('Comp.'!$B$5:$B$485&gt;=E$4)*('Comp.'!$B$5:$B$485&lt;=EOMONTH(E$4,0))*('Comp.'!$E$5:$E$485))</f>
        <v>1560</v>
      </c>
      <c r="F106" s="289">
        <f>SUMPRODUCT(('Diário 1º PA'!$E$4:$E$2007='Analítico Cp.'!$B106)*('Diário 1º PA'!$C$4:$C$2007&gt;=F$4)*('Diário 1º PA'!$C$4:$C$2007&lt;=EOMONTH(F$4,0))*('Diário 1º PA'!$F$4:$F$2007))
+SUMPRODUCT(('Diário 2º PA'!$E$4:$E$1978='Analítico Cp.'!$B106)*('Diário 2º PA'!$C$4:$C$1978&gt;=F$4)*('Diário 2º PA'!$C$4:$C$1978&lt;=EOMONTH(F$4,0))*('Diário 2º PA'!$F$4:$F$1978))
+SUMPRODUCT(('Diário 3º PA'!$E$4:$E$1994='Analítico Cp.'!$B106)*('Diário 3º PA'!$C$4:$C$1994&gt;=F$4)*('Diário 3º PA'!$C$4:$C$1994&lt;=EOMONTH(F$4,0))*('Diário 3º PA'!$F$4:$F$1994))
+SUMPRODUCT(('Diário 4º PA'!$E$4:$E$2000='Analítico Cp.'!$B106)*('Diário 4º PA'!$C$4:$C$2000&gt;=F$4)*('Diário 4º PA'!$C$4:$C$2000&lt;=EOMONTH(F$4,0))*('Diário 4º PA'!$F$4:$F$2000))
+SUMPRODUCT(('Comp.'!$D$5:$D$485=$B106)*('Comp.'!$B$5:$B$485&gt;=F$4)*('Comp.'!$B$5:$B$485&lt;=EOMONTH(F$4,0))*('Comp.'!$E$5:$E$485))</f>
        <v>1540</v>
      </c>
      <c r="G106" s="289">
        <f>SUMPRODUCT(('Diário 1º PA'!$E$4:$E$2007='Analítico Cp.'!$B106)*('Diário 1º PA'!$C$4:$C$2007&gt;=G$4)*('Diário 1º PA'!$C$4:$C$2007&lt;=EOMONTH(G$4,0))*('Diário 1º PA'!$F$4:$F$2007))
+SUMPRODUCT(('Diário 2º PA'!$E$4:$E$1978='Analítico Cp.'!$B106)*('Diário 2º PA'!$C$4:$C$1978&gt;=G$4)*('Diário 2º PA'!$C$4:$C$1978&lt;=EOMONTH(G$4,0))*('Diário 2º PA'!$F$4:$F$1978))
+SUMPRODUCT(('Diário 3º PA'!$E$4:$E$1994='Analítico Cp.'!$B106)*('Diário 3º PA'!$C$4:$C$1994&gt;=G$4)*('Diário 3º PA'!$C$4:$C$1994&lt;=EOMONTH(G$4,0))*('Diário 3º PA'!$F$4:$F$1994))
+SUMPRODUCT(('Diário 4º PA'!$E$4:$E$2000='Analítico Cp.'!$B106)*('Diário 4º PA'!$C$4:$C$2000&gt;=G$4)*('Diário 4º PA'!$C$4:$C$2000&lt;=EOMONTH(G$4,0))*('Diário 4º PA'!$F$4:$F$2000))
+SUMPRODUCT(('Comp.'!$D$5:$D$485=$B106)*('Comp.'!$B$5:$B$485&gt;=G$4)*('Comp.'!$B$5:$B$485&lt;=EOMONTH(G$4,0))*('Comp.'!$E$5:$E$485))</f>
        <v>0</v>
      </c>
      <c r="H106" s="289">
        <f>SUMPRODUCT(('Diário 1º PA'!$E$4:$E$2007='Analítico Cp.'!$B106)*('Diário 1º PA'!$C$4:$C$2007&gt;=H$4)*('Diário 1º PA'!$C$4:$C$2007&lt;=EOMONTH(H$4,0))*('Diário 1º PA'!$F$4:$F$2007))
+SUMPRODUCT(('Diário 2º PA'!$E$4:$E$1978='Analítico Cp.'!$B106)*('Diário 2º PA'!$C$4:$C$1978&gt;=H$4)*('Diário 2º PA'!$C$4:$C$1978&lt;=EOMONTH(H$4,0))*('Diário 2º PA'!$F$4:$F$1978))
+SUMPRODUCT(('Diário 3º PA'!$E$4:$E$1994='Analítico Cp.'!$B106)*('Diário 3º PA'!$C$4:$C$1994&gt;=H$4)*('Diário 3º PA'!$C$4:$C$1994&lt;=EOMONTH(H$4,0))*('Diário 3º PA'!$F$4:$F$1994))
+SUMPRODUCT(('Diário 4º PA'!$E$4:$E$2000='Analítico Cp.'!$B106)*('Diário 4º PA'!$C$4:$C$2000&gt;=H$4)*('Diário 4º PA'!$C$4:$C$2000&lt;=EOMONTH(H$4,0))*('Diário 4º PA'!$F$4:$F$2000))
+SUMPRODUCT(('Comp.'!$D$5:$D$485=$B106)*('Comp.'!$B$5:$B$485&gt;=H$4)*('Comp.'!$B$5:$B$485&lt;=EOMONTH(H$4,0))*('Comp.'!$E$5:$E$485))</f>
        <v>5120</v>
      </c>
      <c r="I106" s="289">
        <f>SUMPRODUCT(('Diário 1º PA'!$E$4:$E$2007='Analítico Cp.'!$B106)*('Diário 1º PA'!$C$4:$C$2007&gt;=I$4)*('Diário 1º PA'!$C$4:$C$2007&lt;=EOMONTH(I$4,0))*('Diário 1º PA'!$F$4:$F$2007))
+SUMPRODUCT(('Diário 2º PA'!$E$4:$E$1978='Analítico Cp.'!$B106)*('Diário 2º PA'!$C$4:$C$1978&gt;=I$4)*('Diário 2º PA'!$C$4:$C$1978&lt;=EOMONTH(I$4,0))*('Diário 2º PA'!$F$4:$F$1978))
+SUMPRODUCT(('Diário 3º PA'!$E$4:$E$1994='Analítico Cp.'!$B106)*('Diário 3º PA'!$C$4:$C$1994&gt;=I$4)*('Diário 3º PA'!$C$4:$C$1994&lt;=EOMONTH(I$4,0))*('Diário 3º PA'!$F$4:$F$1994))
+SUMPRODUCT(('Diário 4º PA'!$E$4:$E$2000='Analítico Cp.'!$B106)*('Diário 4º PA'!$C$4:$C$2000&gt;=I$4)*('Diário 4º PA'!$C$4:$C$2000&lt;=EOMONTH(I$4,0))*('Diário 4º PA'!$F$4:$F$2000))
+SUMPRODUCT(('Comp.'!$D$5:$D$485=$B106)*('Comp.'!$B$5:$B$485&gt;=I$4)*('Comp.'!$B$5:$B$485&lt;=EOMONTH(I$4,0))*('Comp.'!$E$5:$E$485))</f>
        <v>3200</v>
      </c>
      <c r="J106" s="289">
        <f>SUMPRODUCT(('Diário 1º PA'!$E$4:$E$2007='Analítico Cp.'!$B106)*('Diário 1º PA'!$C$4:$C$2007&gt;=J$4)*('Diário 1º PA'!$C$4:$C$2007&lt;=EOMONTH(J$4,0))*('Diário 1º PA'!$F$4:$F$2007))
+SUMPRODUCT(('Diário 2º PA'!$E$4:$E$1978='Analítico Cp.'!$B106)*('Diário 2º PA'!$C$4:$C$1978&gt;=J$4)*('Diário 2º PA'!$C$4:$C$1978&lt;=EOMONTH(J$4,0))*('Diário 2º PA'!$F$4:$F$1978))
+SUMPRODUCT(('Diário 3º PA'!$E$4:$E$1994='Analítico Cp.'!$B106)*('Diário 3º PA'!$C$4:$C$1994&gt;=J$4)*('Diário 3º PA'!$C$4:$C$1994&lt;=EOMONTH(J$4,0))*('Diário 3º PA'!$F$4:$F$1994))
+SUMPRODUCT(('Diário 4º PA'!$E$4:$E$2000='Analítico Cp.'!$B106)*('Diário 4º PA'!$C$4:$C$2000&gt;=J$4)*('Diário 4º PA'!$C$4:$C$2000&lt;=EOMONTH(J$4,0))*('Diário 4º PA'!$F$4:$F$2000))
+SUMPRODUCT(('Comp.'!$D$5:$D$485=$B106)*('Comp.'!$B$5:$B$485&gt;=J$4)*('Comp.'!$B$5:$B$485&lt;=EOMONTH(J$4,0))*('Comp.'!$E$5:$E$485))</f>
        <v>0</v>
      </c>
      <c r="K106" s="289">
        <f>SUMPRODUCT(('Diário 1º PA'!$E$4:$E$2007='Analítico Cp.'!$B106)*('Diário 1º PA'!$C$4:$C$2007&gt;=K$4)*('Diário 1º PA'!$C$4:$C$2007&lt;=EOMONTH(K$4,0))*('Diário 1º PA'!$F$4:$F$2007))
+SUMPRODUCT(('Diário 2º PA'!$E$4:$E$1978='Analítico Cp.'!$B106)*('Diário 2º PA'!$C$4:$C$1978&gt;=K$4)*('Diário 2º PA'!$C$4:$C$1978&lt;=EOMONTH(K$4,0))*('Diário 2º PA'!$F$4:$F$1978))
+SUMPRODUCT(('Diário 3º PA'!$E$4:$E$1994='Analítico Cp.'!$B106)*('Diário 3º PA'!$C$4:$C$1994&gt;=K$4)*('Diário 3º PA'!$C$4:$C$1994&lt;=EOMONTH(K$4,0))*('Diário 3º PA'!$F$4:$F$1994))
+SUMPRODUCT(('Diário 4º PA'!$E$4:$E$2000='Analítico Cp.'!$B106)*('Diário 4º PA'!$C$4:$C$2000&gt;=K$4)*('Diário 4º PA'!$C$4:$C$2000&lt;=EOMONTH(K$4,0))*('Diário 4º PA'!$F$4:$F$2000))
+SUMPRODUCT(('Comp.'!$D$5:$D$485=$B106)*('Comp.'!$B$5:$B$485&gt;=K$4)*('Comp.'!$B$5:$B$485&lt;=EOMONTH(K$4,0))*('Comp.'!$E$5:$E$485))</f>
        <v>0</v>
      </c>
      <c r="L106" s="289">
        <f>SUMPRODUCT(('Diário 1º PA'!$E$4:$E$2007='Analítico Cp.'!$B106)*('Diário 1º PA'!$C$4:$C$2007&gt;=L$4)*('Diário 1º PA'!$C$4:$C$2007&lt;=EOMONTH(L$4,0))*('Diário 1º PA'!$F$4:$F$2007))
+SUMPRODUCT(('Diário 2º PA'!$E$4:$E$1978='Analítico Cp.'!$B106)*('Diário 2º PA'!$C$4:$C$1978&gt;=L$4)*('Diário 2º PA'!$C$4:$C$1978&lt;=EOMONTH(L$4,0))*('Diário 2º PA'!$F$4:$F$1978))
+SUMPRODUCT(('Diário 3º PA'!$E$4:$E$1994='Analítico Cp.'!$B106)*('Diário 3º PA'!$C$4:$C$1994&gt;=L$4)*('Diário 3º PA'!$C$4:$C$1994&lt;=EOMONTH(L$4,0))*('Diário 3º PA'!$F$4:$F$1994))
+SUMPRODUCT(('Diário 4º PA'!$E$4:$E$2000='Analítico Cp.'!$B106)*('Diário 4º PA'!$C$4:$C$2000&gt;=L$4)*('Diário 4º PA'!$C$4:$C$2000&lt;=EOMONTH(L$4,0))*('Diário 4º PA'!$F$4:$F$2000))
+SUMPRODUCT(('Comp.'!$D$5:$D$485=$B106)*('Comp.'!$B$5:$B$485&gt;=L$4)*('Comp.'!$B$5:$B$485&lt;=EOMONTH(L$4,0))*('Comp.'!$E$5:$E$485))</f>
        <v>0</v>
      </c>
      <c r="M106" s="289">
        <f>SUMPRODUCT(('Diário 1º PA'!$E$4:$E$2007='Analítico Cp.'!$B106)*('Diário 1º PA'!$C$4:$C$2007&gt;=M$4)*('Diário 1º PA'!$C$4:$C$2007&lt;=EOMONTH(M$4,0))*('Diário 1º PA'!$F$4:$F$2007))
+SUMPRODUCT(('Diário 2º PA'!$E$4:$E$1978='Analítico Cp.'!$B106)*('Diário 2º PA'!$C$4:$C$1978&gt;=M$4)*('Diário 2º PA'!$C$4:$C$1978&lt;=EOMONTH(M$4,0))*('Diário 2º PA'!$F$4:$F$1978))
+SUMPRODUCT(('Diário 3º PA'!$E$4:$E$1994='Analítico Cp.'!$B106)*('Diário 3º PA'!$C$4:$C$1994&gt;=M$4)*('Diário 3º PA'!$C$4:$C$1994&lt;=EOMONTH(M$4,0))*('Diário 3º PA'!$F$4:$F$1994))
+SUMPRODUCT(('Diário 4º PA'!$E$4:$E$2000='Analítico Cp.'!$B106)*('Diário 4º PA'!$C$4:$C$2000&gt;=M$4)*('Diário 4º PA'!$C$4:$C$2000&lt;=EOMONTH(M$4,0))*('Diário 4º PA'!$F$4:$F$2000))
+SUMPRODUCT(('Comp.'!$D$5:$D$485=$B106)*('Comp.'!$B$5:$B$485&gt;=M$4)*('Comp.'!$B$5:$B$485&lt;=EOMONTH(M$4,0))*('Comp.'!$E$5:$E$485))</f>
        <v>0</v>
      </c>
      <c r="N106" s="289">
        <f>SUMPRODUCT(('Diário 1º PA'!$E$4:$E$2007='Analítico Cp.'!$B106)*('Diário 1º PA'!$C$4:$C$2007&gt;=N$4)*('Diário 1º PA'!$C$4:$C$2007&lt;=EOMONTH(N$4,0))*('Diário 1º PA'!$F$4:$F$2007))
+SUMPRODUCT(('Diário 2º PA'!$E$4:$E$1978='Analítico Cp.'!$B106)*('Diário 2º PA'!$C$4:$C$1978&gt;=N$4)*('Diário 2º PA'!$C$4:$C$1978&lt;=EOMONTH(N$4,0))*('Diário 2º PA'!$F$4:$F$1978))
+SUMPRODUCT(('Diário 3º PA'!$E$4:$E$1994='Analítico Cp.'!$B106)*('Diário 3º PA'!$C$4:$C$1994&gt;=N$4)*('Diário 3º PA'!$C$4:$C$1994&lt;=EOMONTH(N$4,0))*('Diário 3º PA'!$F$4:$F$1994))
+SUMPRODUCT(('Diário 4º PA'!$E$4:$E$2000='Analítico Cp.'!$B106)*('Diário 4º PA'!$C$4:$C$2000&gt;=N$4)*('Diário 4º PA'!$C$4:$C$2000&lt;=EOMONTH(N$4,0))*('Diário 4º PA'!$F$4:$F$2000))
+SUMPRODUCT(('Comp.'!$D$5:$D$485=$B106)*('Comp.'!$B$5:$B$485&gt;=N$4)*('Comp.'!$B$5:$B$485&lt;=EOMONTH(N$4,0))*('Comp.'!$E$5:$E$485))</f>
        <v>0</v>
      </c>
      <c r="O106" s="315">
        <f t="shared" si="19"/>
        <v>18860</v>
      </c>
      <c r="P106" s="316">
        <f t="shared" si="20"/>
        <v>8.2863895208296545E-4</v>
      </c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</row>
    <row r="107" spans="1:26" ht="23.25" customHeight="1" x14ac:dyDescent="0.25">
      <c r="A107" s="331" t="s">
        <v>316</v>
      </c>
      <c r="B107" s="246" t="s">
        <v>317</v>
      </c>
      <c r="C107" s="289">
        <f>SUMPRODUCT(('Diário 1º PA'!$E$4:$E$2007='Analítico Cp.'!$B107)*('Diário 1º PA'!$C$4:$C$2007&gt;=C$4)*('Diário 1º PA'!$C$4:$C$2007&lt;=EOMONTH(C$4,0))*('Diário 1º PA'!$F$4:$F$2007))
+SUMPRODUCT(('Diário 2º PA'!$E$4:$E$1978='Analítico Cp.'!$B107)*('Diário 2º PA'!$C$4:$C$1978&gt;=C$4)*('Diário 2º PA'!$C$4:$C$1978&lt;=EOMONTH(C$4,0))*('Diário 2º PA'!$F$4:$F$1978))
+SUMPRODUCT(('Diário 3º PA'!$E$4:$E$1994='Analítico Cp.'!$B107)*('Diário 3º PA'!$C$4:$C$1994&gt;=C$4)*('Diário 3º PA'!$C$4:$C$1994&lt;=EOMONTH(C$4,0))*('Diário 3º PA'!$F$4:$F$1994))
+SUMPRODUCT(('Diário 4º PA'!$E$4:$E$2000='Analítico Cp.'!$B107)*('Diário 4º PA'!$C$4:$C$2000&gt;=C$4)*('Diário 4º PA'!$C$4:$C$2000&lt;=EOMONTH(C$4,0))*('Diário 4º PA'!$F$4:$F$2000))
+SUMPRODUCT(('Comp.'!$D$5:$D$485=$B107)*('Comp.'!$B$5:$B$485&gt;=C$4)*('Comp.'!$B$5:$B$485&lt;=EOMONTH(C$4,0))*('Comp.'!$E$5:$E$485))</f>
        <v>0</v>
      </c>
      <c r="D107" s="289">
        <f>SUMPRODUCT(('Diário 1º PA'!$E$4:$E$2007='Analítico Cp.'!$B107)*('Diário 1º PA'!$C$4:$C$2007&gt;=D$4)*('Diário 1º PA'!$C$4:$C$2007&lt;=EOMONTH(D$4,0))*('Diário 1º PA'!$F$4:$F$2007))
+SUMPRODUCT(('Diário 2º PA'!$E$4:$E$1978='Analítico Cp.'!$B107)*('Diário 2º PA'!$C$4:$C$1978&gt;=D$4)*('Diário 2º PA'!$C$4:$C$1978&lt;=EOMONTH(D$4,0))*('Diário 2º PA'!$F$4:$F$1978))
+SUMPRODUCT(('Diário 3º PA'!$E$4:$E$1994='Analítico Cp.'!$B107)*('Diário 3º PA'!$C$4:$C$1994&gt;=D$4)*('Diário 3º PA'!$C$4:$C$1994&lt;=EOMONTH(D$4,0))*('Diário 3º PA'!$F$4:$F$1994))
+SUMPRODUCT(('Diário 4º PA'!$E$4:$E$2000='Analítico Cp.'!$B107)*('Diário 4º PA'!$C$4:$C$2000&gt;=D$4)*('Diário 4º PA'!$C$4:$C$2000&lt;=EOMONTH(D$4,0))*('Diário 4º PA'!$F$4:$F$2000))
+SUMPRODUCT(('Comp.'!$D$5:$D$485=$B107)*('Comp.'!$B$5:$B$485&gt;=D$4)*('Comp.'!$B$5:$B$485&lt;=EOMONTH(D$4,0))*('Comp.'!$E$5:$E$485))</f>
        <v>0</v>
      </c>
      <c r="E107" s="289">
        <f>SUMPRODUCT(('Diário 1º PA'!$E$4:$E$2007='Analítico Cp.'!$B107)*('Diário 1º PA'!$C$4:$C$2007&gt;=E$4)*('Diário 1º PA'!$C$4:$C$2007&lt;=EOMONTH(E$4,0))*('Diário 1º PA'!$F$4:$F$2007))
+SUMPRODUCT(('Diário 2º PA'!$E$4:$E$1978='Analítico Cp.'!$B107)*('Diário 2º PA'!$C$4:$C$1978&gt;=E$4)*('Diário 2º PA'!$C$4:$C$1978&lt;=EOMONTH(E$4,0))*('Diário 2º PA'!$F$4:$F$1978))
+SUMPRODUCT(('Diário 3º PA'!$E$4:$E$1994='Analítico Cp.'!$B107)*('Diário 3º PA'!$C$4:$C$1994&gt;=E$4)*('Diário 3º PA'!$C$4:$C$1994&lt;=EOMONTH(E$4,0))*('Diário 3º PA'!$F$4:$F$1994))
+SUMPRODUCT(('Diário 4º PA'!$E$4:$E$2000='Analítico Cp.'!$B107)*('Diário 4º PA'!$C$4:$C$2000&gt;=E$4)*('Diário 4º PA'!$C$4:$C$2000&lt;=EOMONTH(E$4,0))*('Diário 4º PA'!$F$4:$F$2000))
+SUMPRODUCT(('Comp.'!$D$5:$D$485=$B107)*('Comp.'!$B$5:$B$485&gt;=E$4)*('Comp.'!$B$5:$B$485&lt;=EOMONTH(E$4,0))*('Comp.'!$E$5:$E$485))</f>
        <v>0</v>
      </c>
      <c r="F107" s="289">
        <f>SUMPRODUCT(('Diário 1º PA'!$E$4:$E$2007='Analítico Cp.'!$B107)*('Diário 1º PA'!$C$4:$C$2007&gt;=F$4)*('Diário 1º PA'!$C$4:$C$2007&lt;=EOMONTH(F$4,0))*('Diário 1º PA'!$F$4:$F$2007))
+SUMPRODUCT(('Diário 2º PA'!$E$4:$E$1978='Analítico Cp.'!$B107)*('Diário 2º PA'!$C$4:$C$1978&gt;=F$4)*('Diário 2º PA'!$C$4:$C$1978&lt;=EOMONTH(F$4,0))*('Diário 2º PA'!$F$4:$F$1978))
+SUMPRODUCT(('Diário 3º PA'!$E$4:$E$1994='Analítico Cp.'!$B107)*('Diário 3º PA'!$C$4:$C$1994&gt;=F$4)*('Diário 3º PA'!$C$4:$C$1994&lt;=EOMONTH(F$4,0))*('Diário 3º PA'!$F$4:$F$1994))
+SUMPRODUCT(('Diário 4º PA'!$E$4:$E$2000='Analítico Cp.'!$B107)*('Diário 4º PA'!$C$4:$C$2000&gt;=F$4)*('Diário 4º PA'!$C$4:$C$2000&lt;=EOMONTH(F$4,0))*('Diário 4º PA'!$F$4:$F$2000))
+SUMPRODUCT(('Comp.'!$D$5:$D$485=$B107)*('Comp.'!$B$5:$B$485&gt;=F$4)*('Comp.'!$B$5:$B$485&lt;=EOMONTH(F$4,0))*('Comp.'!$E$5:$E$485))</f>
        <v>0</v>
      </c>
      <c r="G107" s="289">
        <f>SUMPRODUCT(('Diário 1º PA'!$E$4:$E$2007='Analítico Cp.'!$B107)*('Diário 1º PA'!$C$4:$C$2007&gt;=G$4)*('Diário 1º PA'!$C$4:$C$2007&lt;=EOMONTH(G$4,0))*('Diário 1º PA'!$F$4:$F$2007))
+SUMPRODUCT(('Diário 2º PA'!$E$4:$E$1978='Analítico Cp.'!$B107)*('Diário 2º PA'!$C$4:$C$1978&gt;=G$4)*('Diário 2º PA'!$C$4:$C$1978&lt;=EOMONTH(G$4,0))*('Diário 2º PA'!$F$4:$F$1978))
+SUMPRODUCT(('Diário 3º PA'!$E$4:$E$1994='Analítico Cp.'!$B107)*('Diário 3º PA'!$C$4:$C$1994&gt;=G$4)*('Diário 3º PA'!$C$4:$C$1994&lt;=EOMONTH(G$4,0))*('Diário 3º PA'!$F$4:$F$1994))
+SUMPRODUCT(('Diário 4º PA'!$E$4:$E$2000='Analítico Cp.'!$B107)*('Diário 4º PA'!$C$4:$C$2000&gt;=G$4)*('Diário 4º PA'!$C$4:$C$2000&lt;=EOMONTH(G$4,0))*('Diário 4º PA'!$F$4:$F$2000))
+SUMPRODUCT(('Comp.'!$D$5:$D$485=$B107)*('Comp.'!$B$5:$B$485&gt;=G$4)*('Comp.'!$B$5:$B$485&lt;=EOMONTH(G$4,0))*('Comp.'!$E$5:$E$485))</f>
        <v>0</v>
      </c>
      <c r="H107" s="289">
        <f>SUMPRODUCT(('Diário 1º PA'!$E$4:$E$2007='Analítico Cp.'!$B107)*('Diário 1º PA'!$C$4:$C$2007&gt;=H$4)*('Diário 1º PA'!$C$4:$C$2007&lt;=EOMONTH(H$4,0))*('Diário 1º PA'!$F$4:$F$2007))
+SUMPRODUCT(('Diário 2º PA'!$E$4:$E$1978='Analítico Cp.'!$B107)*('Diário 2º PA'!$C$4:$C$1978&gt;=H$4)*('Diário 2º PA'!$C$4:$C$1978&lt;=EOMONTH(H$4,0))*('Diário 2º PA'!$F$4:$F$1978))
+SUMPRODUCT(('Diário 3º PA'!$E$4:$E$1994='Analítico Cp.'!$B107)*('Diário 3º PA'!$C$4:$C$1994&gt;=H$4)*('Diário 3º PA'!$C$4:$C$1994&lt;=EOMONTH(H$4,0))*('Diário 3º PA'!$F$4:$F$1994))
+SUMPRODUCT(('Diário 4º PA'!$E$4:$E$2000='Analítico Cp.'!$B107)*('Diário 4º PA'!$C$4:$C$2000&gt;=H$4)*('Diário 4º PA'!$C$4:$C$2000&lt;=EOMONTH(H$4,0))*('Diário 4º PA'!$F$4:$F$2000))
+SUMPRODUCT(('Comp.'!$D$5:$D$485=$B107)*('Comp.'!$B$5:$B$485&gt;=H$4)*('Comp.'!$B$5:$B$485&lt;=EOMONTH(H$4,0))*('Comp.'!$E$5:$E$485))</f>
        <v>0</v>
      </c>
      <c r="I107" s="289">
        <f>SUMPRODUCT(('Diário 1º PA'!$E$4:$E$2007='Analítico Cp.'!$B107)*('Diário 1º PA'!$C$4:$C$2007&gt;=I$4)*('Diário 1º PA'!$C$4:$C$2007&lt;=EOMONTH(I$4,0))*('Diário 1º PA'!$F$4:$F$2007))
+SUMPRODUCT(('Diário 2º PA'!$E$4:$E$1978='Analítico Cp.'!$B107)*('Diário 2º PA'!$C$4:$C$1978&gt;=I$4)*('Diário 2º PA'!$C$4:$C$1978&lt;=EOMONTH(I$4,0))*('Diário 2º PA'!$F$4:$F$1978))
+SUMPRODUCT(('Diário 3º PA'!$E$4:$E$1994='Analítico Cp.'!$B107)*('Diário 3º PA'!$C$4:$C$1994&gt;=I$4)*('Diário 3º PA'!$C$4:$C$1994&lt;=EOMONTH(I$4,0))*('Diário 3º PA'!$F$4:$F$1994))
+SUMPRODUCT(('Diário 4º PA'!$E$4:$E$2000='Analítico Cp.'!$B107)*('Diário 4º PA'!$C$4:$C$2000&gt;=I$4)*('Diário 4º PA'!$C$4:$C$2000&lt;=EOMONTH(I$4,0))*('Diário 4º PA'!$F$4:$F$2000))
+SUMPRODUCT(('Comp.'!$D$5:$D$485=$B107)*('Comp.'!$B$5:$B$485&gt;=I$4)*('Comp.'!$B$5:$B$485&lt;=EOMONTH(I$4,0))*('Comp.'!$E$5:$E$485))</f>
        <v>0</v>
      </c>
      <c r="J107" s="289">
        <f>SUMPRODUCT(('Diário 1º PA'!$E$4:$E$2007='Analítico Cp.'!$B107)*('Diário 1º PA'!$C$4:$C$2007&gt;=J$4)*('Diário 1º PA'!$C$4:$C$2007&lt;=EOMONTH(J$4,0))*('Diário 1º PA'!$F$4:$F$2007))
+SUMPRODUCT(('Diário 2º PA'!$E$4:$E$1978='Analítico Cp.'!$B107)*('Diário 2º PA'!$C$4:$C$1978&gt;=J$4)*('Diário 2º PA'!$C$4:$C$1978&lt;=EOMONTH(J$4,0))*('Diário 2º PA'!$F$4:$F$1978))
+SUMPRODUCT(('Diário 3º PA'!$E$4:$E$1994='Analítico Cp.'!$B107)*('Diário 3º PA'!$C$4:$C$1994&gt;=J$4)*('Diário 3º PA'!$C$4:$C$1994&lt;=EOMONTH(J$4,0))*('Diário 3º PA'!$F$4:$F$1994))
+SUMPRODUCT(('Diário 4º PA'!$E$4:$E$2000='Analítico Cp.'!$B107)*('Diário 4º PA'!$C$4:$C$2000&gt;=J$4)*('Diário 4º PA'!$C$4:$C$2000&lt;=EOMONTH(J$4,0))*('Diário 4º PA'!$F$4:$F$2000))
+SUMPRODUCT(('Comp.'!$D$5:$D$485=$B107)*('Comp.'!$B$5:$B$485&gt;=J$4)*('Comp.'!$B$5:$B$485&lt;=EOMONTH(J$4,0))*('Comp.'!$E$5:$E$485))</f>
        <v>0</v>
      </c>
      <c r="K107" s="289">
        <f>SUMPRODUCT(('Diário 1º PA'!$E$4:$E$2007='Analítico Cp.'!$B107)*('Diário 1º PA'!$C$4:$C$2007&gt;=K$4)*('Diário 1º PA'!$C$4:$C$2007&lt;=EOMONTH(K$4,0))*('Diário 1º PA'!$F$4:$F$2007))
+SUMPRODUCT(('Diário 2º PA'!$E$4:$E$1978='Analítico Cp.'!$B107)*('Diário 2º PA'!$C$4:$C$1978&gt;=K$4)*('Diário 2º PA'!$C$4:$C$1978&lt;=EOMONTH(K$4,0))*('Diário 2º PA'!$F$4:$F$1978))
+SUMPRODUCT(('Diário 3º PA'!$E$4:$E$1994='Analítico Cp.'!$B107)*('Diário 3º PA'!$C$4:$C$1994&gt;=K$4)*('Diário 3º PA'!$C$4:$C$1994&lt;=EOMONTH(K$4,0))*('Diário 3º PA'!$F$4:$F$1994))
+SUMPRODUCT(('Diário 4º PA'!$E$4:$E$2000='Analítico Cp.'!$B107)*('Diário 4º PA'!$C$4:$C$2000&gt;=K$4)*('Diário 4º PA'!$C$4:$C$2000&lt;=EOMONTH(K$4,0))*('Diário 4º PA'!$F$4:$F$2000))
+SUMPRODUCT(('Comp.'!$D$5:$D$485=$B107)*('Comp.'!$B$5:$B$485&gt;=K$4)*('Comp.'!$B$5:$B$485&lt;=EOMONTH(K$4,0))*('Comp.'!$E$5:$E$485))</f>
        <v>0</v>
      </c>
      <c r="L107" s="289">
        <f>SUMPRODUCT(('Diário 1º PA'!$E$4:$E$2007='Analítico Cp.'!$B107)*('Diário 1º PA'!$C$4:$C$2007&gt;=L$4)*('Diário 1º PA'!$C$4:$C$2007&lt;=EOMONTH(L$4,0))*('Diário 1º PA'!$F$4:$F$2007))
+SUMPRODUCT(('Diário 2º PA'!$E$4:$E$1978='Analítico Cp.'!$B107)*('Diário 2º PA'!$C$4:$C$1978&gt;=L$4)*('Diário 2º PA'!$C$4:$C$1978&lt;=EOMONTH(L$4,0))*('Diário 2º PA'!$F$4:$F$1978))
+SUMPRODUCT(('Diário 3º PA'!$E$4:$E$1994='Analítico Cp.'!$B107)*('Diário 3º PA'!$C$4:$C$1994&gt;=L$4)*('Diário 3º PA'!$C$4:$C$1994&lt;=EOMONTH(L$4,0))*('Diário 3º PA'!$F$4:$F$1994))
+SUMPRODUCT(('Diário 4º PA'!$E$4:$E$2000='Analítico Cp.'!$B107)*('Diário 4º PA'!$C$4:$C$2000&gt;=L$4)*('Diário 4º PA'!$C$4:$C$2000&lt;=EOMONTH(L$4,0))*('Diário 4º PA'!$F$4:$F$2000))
+SUMPRODUCT(('Comp.'!$D$5:$D$485=$B107)*('Comp.'!$B$5:$B$485&gt;=L$4)*('Comp.'!$B$5:$B$485&lt;=EOMONTH(L$4,0))*('Comp.'!$E$5:$E$485))</f>
        <v>0</v>
      </c>
      <c r="M107" s="289">
        <f>SUMPRODUCT(('Diário 1º PA'!$E$4:$E$2007='Analítico Cp.'!$B107)*('Diário 1º PA'!$C$4:$C$2007&gt;=M$4)*('Diário 1º PA'!$C$4:$C$2007&lt;=EOMONTH(M$4,0))*('Diário 1º PA'!$F$4:$F$2007))
+SUMPRODUCT(('Diário 2º PA'!$E$4:$E$1978='Analítico Cp.'!$B107)*('Diário 2º PA'!$C$4:$C$1978&gt;=M$4)*('Diário 2º PA'!$C$4:$C$1978&lt;=EOMONTH(M$4,0))*('Diário 2º PA'!$F$4:$F$1978))
+SUMPRODUCT(('Diário 3º PA'!$E$4:$E$1994='Analítico Cp.'!$B107)*('Diário 3º PA'!$C$4:$C$1994&gt;=M$4)*('Diário 3º PA'!$C$4:$C$1994&lt;=EOMONTH(M$4,0))*('Diário 3º PA'!$F$4:$F$1994))
+SUMPRODUCT(('Diário 4º PA'!$E$4:$E$2000='Analítico Cp.'!$B107)*('Diário 4º PA'!$C$4:$C$2000&gt;=M$4)*('Diário 4º PA'!$C$4:$C$2000&lt;=EOMONTH(M$4,0))*('Diário 4º PA'!$F$4:$F$2000))
+SUMPRODUCT(('Comp.'!$D$5:$D$485=$B107)*('Comp.'!$B$5:$B$485&gt;=M$4)*('Comp.'!$B$5:$B$485&lt;=EOMONTH(M$4,0))*('Comp.'!$E$5:$E$485))</f>
        <v>0</v>
      </c>
      <c r="N107" s="289">
        <f>SUMPRODUCT(('Diário 1º PA'!$E$4:$E$2007='Analítico Cp.'!$B107)*('Diário 1º PA'!$C$4:$C$2007&gt;=N$4)*('Diário 1º PA'!$C$4:$C$2007&lt;=EOMONTH(N$4,0))*('Diário 1º PA'!$F$4:$F$2007))
+SUMPRODUCT(('Diário 2º PA'!$E$4:$E$1978='Analítico Cp.'!$B107)*('Diário 2º PA'!$C$4:$C$1978&gt;=N$4)*('Diário 2º PA'!$C$4:$C$1978&lt;=EOMONTH(N$4,0))*('Diário 2º PA'!$F$4:$F$1978))
+SUMPRODUCT(('Diário 3º PA'!$E$4:$E$1994='Analítico Cp.'!$B107)*('Diário 3º PA'!$C$4:$C$1994&gt;=N$4)*('Diário 3º PA'!$C$4:$C$1994&lt;=EOMONTH(N$4,0))*('Diário 3º PA'!$F$4:$F$1994))
+SUMPRODUCT(('Diário 4º PA'!$E$4:$E$2000='Analítico Cp.'!$B107)*('Diário 4º PA'!$C$4:$C$2000&gt;=N$4)*('Diário 4º PA'!$C$4:$C$2000&lt;=EOMONTH(N$4,0))*('Diário 4º PA'!$F$4:$F$2000))
+SUMPRODUCT(('Comp.'!$D$5:$D$485=$B107)*('Comp.'!$B$5:$B$485&gt;=N$4)*('Comp.'!$B$5:$B$485&lt;=EOMONTH(N$4,0))*('Comp.'!$E$5:$E$485))</f>
        <v>0</v>
      </c>
      <c r="O107" s="315">
        <f t="shared" si="19"/>
        <v>0</v>
      </c>
      <c r="P107" s="316">
        <f t="shared" si="20"/>
        <v>0</v>
      </c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8" spans="1:26" ht="23.25" customHeight="1" x14ac:dyDescent="0.25">
      <c r="A108" s="331" t="s">
        <v>318</v>
      </c>
      <c r="B108" s="246" t="s">
        <v>319</v>
      </c>
      <c r="C108" s="289">
        <f>SUMPRODUCT(('Diário 1º PA'!$E$4:$E$2007='Analítico Cp.'!$B108)*('Diário 1º PA'!$C$4:$C$2007&gt;=C$4)*('Diário 1º PA'!$C$4:$C$2007&lt;=EOMONTH(C$4,0))*('Diário 1º PA'!$F$4:$F$2007))
+SUMPRODUCT(('Diário 2º PA'!$E$4:$E$1978='Analítico Cp.'!$B108)*('Diário 2º PA'!$C$4:$C$1978&gt;=C$4)*('Diário 2º PA'!$C$4:$C$1978&lt;=EOMONTH(C$4,0))*('Diário 2º PA'!$F$4:$F$1978))
+SUMPRODUCT(('Diário 3º PA'!$E$4:$E$1994='Analítico Cp.'!$B108)*('Diário 3º PA'!$C$4:$C$1994&gt;=C$4)*('Diário 3º PA'!$C$4:$C$1994&lt;=EOMONTH(C$4,0))*('Diário 3º PA'!$F$4:$F$1994))
+SUMPRODUCT(('Diário 4º PA'!$E$4:$E$2000='Analítico Cp.'!$B108)*('Diário 4º PA'!$C$4:$C$2000&gt;=C$4)*('Diário 4º PA'!$C$4:$C$2000&lt;=EOMONTH(C$4,0))*('Diário 4º PA'!$F$4:$F$2000))
+SUMPRODUCT(('Comp.'!$D$5:$D$485=$B108)*('Comp.'!$B$5:$B$485&gt;=C$4)*('Comp.'!$B$5:$B$485&lt;=EOMONTH(C$4,0))*('Comp.'!$E$5:$E$485))</f>
        <v>36600</v>
      </c>
      <c r="D108" s="289">
        <f>SUMPRODUCT(('Diário 1º PA'!$E$4:$E$2007='Analítico Cp.'!$B108)*('Diário 1º PA'!$C$4:$C$2007&gt;=D$4)*('Diário 1º PA'!$C$4:$C$2007&lt;=EOMONTH(D$4,0))*('Diário 1º PA'!$F$4:$F$2007))
+SUMPRODUCT(('Diário 2º PA'!$E$4:$E$1978='Analítico Cp.'!$B108)*('Diário 2º PA'!$C$4:$C$1978&gt;=D$4)*('Diário 2º PA'!$C$4:$C$1978&lt;=EOMONTH(D$4,0))*('Diário 2º PA'!$F$4:$F$1978))
+SUMPRODUCT(('Diário 3º PA'!$E$4:$E$1994='Analítico Cp.'!$B108)*('Diário 3º PA'!$C$4:$C$1994&gt;=D$4)*('Diário 3º PA'!$C$4:$C$1994&lt;=EOMONTH(D$4,0))*('Diário 3º PA'!$F$4:$F$1994))
+SUMPRODUCT(('Diário 4º PA'!$E$4:$E$2000='Analítico Cp.'!$B108)*('Diário 4º PA'!$C$4:$C$2000&gt;=D$4)*('Diário 4º PA'!$C$4:$C$2000&lt;=EOMONTH(D$4,0))*('Diário 4º PA'!$F$4:$F$2000))
+SUMPRODUCT(('Comp.'!$D$5:$D$485=$B108)*('Comp.'!$B$5:$B$485&gt;=D$4)*('Comp.'!$B$5:$B$485&lt;=EOMONTH(D$4,0))*('Comp.'!$E$5:$E$485))</f>
        <v>36600</v>
      </c>
      <c r="E108" s="289">
        <f>SUMPRODUCT(('Diário 1º PA'!$E$4:$E$2007='Analítico Cp.'!$B108)*('Diário 1º PA'!$C$4:$C$2007&gt;=E$4)*('Diário 1º PA'!$C$4:$C$2007&lt;=EOMONTH(E$4,0))*('Diário 1º PA'!$F$4:$F$2007))
+SUMPRODUCT(('Diário 2º PA'!$E$4:$E$1978='Analítico Cp.'!$B108)*('Diário 2º PA'!$C$4:$C$1978&gt;=E$4)*('Diário 2º PA'!$C$4:$C$1978&lt;=EOMONTH(E$4,0))*('Diário 2º PA'!$F$4:$F$1978))
+SUMPRODUCT(('Diário 3º PA'!$E$4:$E$1994='Analítico Cp.'!$B108)*('Diário 3º PA'!$C$4:$C$1994&gt;=E$4)*('Diário 3º PA'!$C$4:$C$1994&lt;=EOMONTH(E$4,0))*('Diário 3º PA'!$F$4:$F$1994))
+SUMPRODUCT(('Diário 4º PA'!$E$4:$E$2000='Analítico Cp.'!$B108)*('Diário 4º PA'!$C$4:$C$2000&gt;=E$4)*('Diário 4º PA'!$C$4:$C$2000&lt;=EOMONTH(E$4,0))*('Diário 4º PA'!$F$4:$F$2000))
+SUMPRODUCT(('Comp.'!$D$5:$D$485=$B108)*('Comp.'!$B$5:$B$485&gt;=E$4)*('Comp.'!$B$5:$B$485&lt;=EOMONTH(E$4,0))*('Comp.'!$E$5:$E$485))</f>
        <v>36600</v>
      </c>
      <c r="F108" s="289">
        <f>SUMPRODUCT(('Diário 1º PA'!$E$4:$E$2007='Analítico Cp.'!$B108)*('Diário 1º PA'!$C$4:$C$2007&gt;=F$4)*('Diário 1º PA'!$C$4:$C$2007&lt;=EOMONTH(F$4,0))*('Diário 1º PA'!$F$4:$F$2007))
+SUMPRODUCT(('Diário 2º PA'!$E$4:$E$1978='Analítico Cp.'!$B108)*('Diário 2º PA'!$C$4:$C$1978&gt;=F$4)*('Diário 2º PA'!$C$4:$C$1978&lt;=EOMONTH(F$4,0))*('Diário 2º PA'!$F$4:$F$1978))
+SUMPRODUCT(('Diário 3º PA'!$E$4:$E$1994='Analítico Cp.'!$B108)*('Diário 3º PA'!$C$4:$C$1994&gt;=F$4)*('Diário 3º PA'!$C$4:$C$1994&lt;=EOMONTH(F$4,0))*('Diário 3º PA'!$F$4:$F$1994))
+SUMPRODUCT(('Diário 4º PA'!$E$4:$E$2000='Analítico Cp.'!$B108)*('Diário 4º PA'!$C$4:$C$2000&gt;=F$4)*('Diário 4º PA'!$C$4:$C$2000&lt;=EOMONTH(F$4,0))*('Diário 4º PA'!$F$4:$F$2000))
+SUMPRODUCT(('Comp.'!$D$5:$D$485=$B108)*('Comp.'!$B$5:$B$485&gt;=F$4)*('Comp.'!$B$5:$B$485&lt;=EOMONTH(F$4,0))*('Comp.'!$E$5:$E$485))</f>
        <v>46600</v>
      </c>
      <c r="G108" s="289">
        <f>SUMPRODUCT(('Diário 1º PA'!$E$4:$E$2007='Analítico Cp.'!$B108)*('Diário 1º PA'!$C$4:$C$2007&gt;=G$4)*('Diário 1º PA'!$C$4:$C$2007&lt;=EOMONTH(G$4,0))*('Diário 1º PA'!$F$4:$F$2007))
+SUMPRODUCT(('Diário 2º PA'!$E$4:$E$1978='Analítico Cp.'!$B108)*('Diário 2º PA'!$C$4:$C$1978&gt;=G$4)*('Diário 2º PA'!$C$4:$C$1978&lt;=EOMONTH(G$4,0))*('Diário 2º PA'!$F$4:$F$1978))
+SUMPRODUCT(('Diário 3º PA'!$E$4:$E$1994='Analítico Cp.'!$B108)*('Diário 3º PA'!$C$4:$C$1994&gt;=G$4)*('Diário 3º PA'!$C$4:$C$1994&lt;=EOMONTH(G$4,0))*('Diário 3º PA'!$F$4:$F$1994))
+SUMPRODUCT(('Diário 4º PA'!$E$4:$E$2000='Analítico Cp.'!$B108)*('Diário 4º PA'!$C$4:$C$2000&gt;=G$4)*('Diário 4º PA'!$C$4:$C$2000&lt;=EOMONTH(G$4,0))*('Diário 4º PA'!$F$4:$F$2000))
+SUMPRODUCT(('Comp.'!$D$5:$D$485=$B108)*('Comp.'!$B$5:$B$485&gt;=G$4)*('Comp.'!$B$5:$B$485&lt;=EOMONTH(G$4,0))*('Comp.'!$E$5:$E$485))</f>
        <v>41600</v>
      </c>
      <c r="H108" s="289">
        <f>SUMPRODUCT(('Diário 1º PA'!$E$4:$E$2007='Analítico Cp.'!$B108)*('Diário 1º PA'!$C$4:$C$2007&gt;=H$4)*('Diário 1º PA'!$C$4:$C$2007&lt;=EOMONTH(H$4,0))*('Diário 1º PA'!$F$4:$F$2007))
+SUMPRODUCT(('Diário 2º PA'!$E$4:$E$1978='Analítico Cp.'!$B108)*('Diário 2º PA'!$C$4:$C$1978&gt;=H$4)*('Diário 2º PA'!$C$4:$C$1978&lt;=EOMONTH(H$4,0))*('Diário 2º PA'!$F$4:$F$1978))
+SUMPRODUCT(('Diário 3º PA'!$E$4:$E$1994='Analítico Cp.'!$B108)*('Diário 3º PA'!$C$4:$C$1994&gt;=H$4)*('Diário 3º PA'!$C$4:$C$1994&lt;=EOMONTH(H$4,0))*('Diário 3º PA'!$F$4:$F$1994))
+SUMPRODUCT(('Diário 4º PA'!$E$4:$E$2000='Analítico Cp.'!$B108)*('Diário 4º PA'!$C$4:$C$2000&gt;=H$4)*('Diário 4º PA'!$C$4:$C$2000&lt;=EOMONTH(H$4,0))*('Diário 4º PA'!$F$4:$F$2000))
+SUMPRODUCT(('Comp.'!$D$5:$D$485=$B108)*('Comp.'!$B$5:$B$485&gt;=H$4)*('Comp.'!$B$5:$B$485&lt;=EOMONTH(H$4,0))*('Comp.'!$E$5:$E$485))</f>
        <v>41600</v>
      </c>
      <c r="I108" s="289">
        <f>SUMPRODUCT(('Diário 1º PA'!$E$4:$E$2007='Analítico Cp.'!$B108)*('Diário 1º PA'!$C$4:$C$2007&gt;=I$4)*('Diário 1º PA'!$C$4:$C$2007&lt;=EOMONTH(I$4,0))*('Diário 1º PA'!$F$4:$F$2007))
+SUMPRODUCT(('Diário 2º PA'!$E$4:$E$1978='Analítico Cp.'!$B108)*('Diário 2º PA'!$C$4:$C$1978&gt;=I$4)*('Diário 2º PA'!$C$4:$C$1978&lt;=EOMONTH(I$4,0))*('Diário 2º PA'!$F$4:$F$1978))
+SUMPRODUCT(('Diário 3º PA'!$E$4:$E$1994='Analítico Cp.'!$B108)*('Diário 3º PA'!$C$4:$C$1994&gt;=I$4)*('Diário 3º PA'!$C$4:$C$1994&lt;=EOMONTH(I$4,0))*('Diário 3º PA'!$F$4:$F$1994))
+SUMPRODUCT(('Diário 4º PA'!$E$4:$E$2000='Analítico Cp.'!$B108)*('Diário 4º PA'!$C$4:$C$2000&gt;=I$4)*('Diário 4º PA'!$C$4:$C$2000&lt;=EOMONTH(I$4,0))*('Diário 4º PA'!$F$4:$F$2000))
+SUMPRODUCT(('Comp.'!$D$5:$D$485=$B108)*('Comp.'!$B$5:$B$485&gt;=I$4)*('Comp.'!$B$5:$B$485&lt;=EOMONTH(I$4,0))*('Comp.'!$E$5:$E$485))</f>
        <v>0</v>
      </c>
      <c r="J108" s="289">
        <f>SUMPRODUCT(('Diário 1º PA'!$E$4:$E$2007='Analítico Cp.'!$B108)*('Diário 1º PA'!$C$4:$C$2007&gt;=J$4)*('Diário 1º PA'!$C$4:$C$2007&lt;=EOMONTH(J$4,0))*('Diário 1º PA'!$F$4:$F$2007))
+SUMPRODUCT(('Diário 2º PA'!$E$4:$E$1978='Analítico Cp.'!$B108)*('Diário 2º PA'!$C$4:$C$1978&gt;=J$4)*('Diário 2º PA'!$C$4:$C$1978&lt;=EOMONTH(J$4,0))*('Diário 2º PA'!$F$4:$F$1978))
+SUMPRODUCT(('Diário 3º PA'!$E$4:$E$1994='Analítico Cp.'!$B108)*('Diário 3º PA'!$C$4:$C$1994&gt;=J$4)*('Diário 3º PA'!$C$4:$C$1994&lt;=EOMONTH(J$4,0))*('Diário 3º PA'!$F$4:$F$1994))
+SUMPRODUCT(('Diário 4º PA'!$E$4:$E$2000='Analítico Cp.'!$B108)*('Diário 4º PA'!$C$4:$C$2000&gt;=J$4)*('Diário 4º PA'!$C$4:$C$2000&lt;=EOMONTH(J$4,0))*('Diário 4º PA'!$F$4:$F$2000))
+SUMPRODUCT(('Comp.'!$D$5:$D$485=$B108)*('Comp.'!$B$5:$B$485&gt;=J$4)*('Comp.'!$B$5:$B$485&lt;=EOMONTH(J$4,0))*('Comp.'!$E$5:$E$485))</f>
        <v>0</v>
      </c>
      <c r="K108" s="289">
        <f>SUMPRODUCT(('Diário 1º PA'!$E$4:$E$2007='Analítico Cp.'!$B108)*('Diário 1º PA'!$C$4:$C$2007&gt;=K$4)*('Diário 1º PA'!$C$4:$C$2007&lt;=EOMONTH(K$4,0))*('Diário 1º PA'!$F$4:$F$2007))
+SUMPRODUCT(('Diário 2º PA'!$E$4:$E$1978='Analítico Cp.'!$B108)*('Diário 2º PA'!$C$4:$C$1978&gt;=K$4)*('Diário 2º PA'!$C$4:$C$1978&lt;=EOMONTH(K$4,0))*('Diário 2º PA'!$F$4:$F$1978))
+SUMPRODUCT(('Diário 3º PA'!$E$4:$E$1994='Analítico Cp.'!$B108)*('Diário 3º PA'!$C$4:$C$1994&gt;=K$4)*('Diário 3º PA'!$C$4:$C$1994&lt;=EOMONTH(K$4,0))*('Diário 3º PA'!$F$4:$F$1994))
+SUMPRODUCT(('Diário 4º PA'!$E$4:$E$2000='Analítico Cp.'!$B108)*('Diário 4º PA'!$C$4:$C$2000&gt;=K$4)*('Diário 4º PA'!$C$4:$C$2000&lt;=EOMONTH(K$4,0))*('Diário 4º PA'!$F$4:$F$2000))
+SUMPRODUCT(('Comp.'!$D$5:$D$485=$B108)*('Comp.'!$B$5:$B$485&gt;=K$4)*('Comp.'!$B$5:$B$485&lt;=EOMONTH(K$4,0))*('Comp.'!$E$5:$E$485))</f>
        <v>0</v>
      </c>
      <c r="L108" s="289">
        <f>SUMPRODUCT(('Diário 1º PA'!$E$4:$E$2007='Analítico Cp.'!$B108)*('Diário 1º PA'!$C$4:$C$2007&gt;=L$4)*('Diário 1º PA'!$C$4:$C$2007&lt;=EOMONTH(L$4,0))*('Diário 1º PA'!$F$4:$F$2007))
+SUMPRODUCT(('Diário 2º PA'!$E$4:$E$1978='Analítico Cp.'!$B108)*('Diário 2º PA'!$C$4:$C$1978&gt;=L$4)*('Diário 2º PA'!$C$4:$C$1978&lt;=EOMONTH(L$4,0))*('Diário 2º PA'!$F$4:$F$1978))
+SUMPRODUCT(('Diário 3º PA'!$E$4:$E$1994='Analítico Cp.'!$B108)*('Diário 3º PA'!$C$4:$C$1994&gt;=L$4)*('Diário 3º PA'!$C$4:$C$1994&lt;=EOMONTH(L$4,0))*('Diário 3º PA'!$F$4:$F$1994))
+SUMPRODUCT(('Diário 4º PA'!$E$4:$E$2000='Analítico Cp.'!$B108)*('Diário 4º PA'!$C$4:$C$2000&gt;=L$4)*('Diário 4º PA'!$C$4:$C$2000&lt;=EOMONTH(L$4,0))*('Diário 4º PA'!$F$4:$F$2000))
+SUMPRODUCT(('Comp.'!$D$5:$D$485=$B108)*('Comp.'!$B$5:$B$485&gt;=L$4)*('Comp.'!$B$5:$B$485&lt;=EOMONTH(L$4,0))*('Comp.'!$E$5:$E$485))</f>
        <v>0</v>
      </c>
      <c r="M108" s="289">
        <f>SUMPRODUCT(('Diário 1º PA'!$E$4:$E$2007='Analítico Cp.'!$B108)*('Diário 1º PA'!$C$4:$C$2007&gt;=M$4)*('Diário 1º PA'!$C$4:$C$2007&lt;=EOMONTH(M$4,0))*('Diário 1º PA'!$F$4:$F$2007))
+SUMPRODUCT(('Diário 2º PA'!$E$4:$E$1978='Analítico Cp.'!$B108)*('Diário 2º PA'!$C$4:$C$1978&gt;=M$4)*('Diário 2º PA'!$C$4:$C$1978&lt;=EOMONTH(M$4,0))*('Diário 2º PA'!$F$4:$F$1978))
+SUMPRODUCT(('Diário 3º PA'!$E$4:$E$1994='Analítico Cp.'!$B108)*('Diário 3º PA'!$C$4:$C$1994&gt;=M$4)*('Diário 3º PA'!$C$4:$C$1994&lt;=EOMONTH(M$4,0))*('Diário 3º PA'!$F$4:$F$1994))
+SUMPRODUCT(('Diário 4º PA'!$E$4:$E$2000='Analítico Cp.'!$B108)*('Diário 4º PA'!$C$4:$C$2000&gt;=M$4)*('Diário 4º PA'!$C$4:$C$2000&lt;=EOMONTH(M$4,0))*('Diário 4º PA'!$F$4:$F$2000))
+SUMPRODUCT(('Comp.'!$D$5:$D$485=$B108)*('Comp.'!$B$5:$B$485&gt;=M$4)*('Comp.'!$B$5:$B$485&lt;=EOMONTH(M$4,0))*('Comp.'!$E$5:$E$485))</f>
        <v>0</v>
      </c>
      <c r="N108" s="289">
        <f>SUMPRODUCT(('Diário 1º PA'!$E$4:$E$2007='Analítico Cp.'!$B108)*('Diário 1º PA'!$C$4:$C$2007&gt;=N$4)*('Diário 1º PA'!$C$4:$C$2007&lt;=EOMONTH(N$4,0))*('Diário 1º PA'!$F$4:$F$2007))
+SUMPRODUCT(('Diário 2º PA'!$E$4:$E$1978='Analítico Cp.'!$B108)*('Diário 2º PA'!$C$4:$C$1978&gt;=N$4)*('Diário 2º PA'!$C$4:$C$1978&lt;=EOMONTH(N$4,0))*('Diário 2º PA'!$F$4:$F$1978))
+SUMPRODUCT(('Diário 3º PA'!$E$4:$E$1994='Analítico Cp.'!$B108)*('Diário 3º PA'!$C$4:$C$1994&gt;=N$4)*('Diário 3º PA'!$C$4:$C$1994&lt;=EOMONTH(N$4,0))*('Diário 3º PA'!$F$4:$F$1994))
+SUMPRODUCT(('Diário 4º PA'!$E$4:$E$2000='Analítico Cp.'!$B108)*('Diário 4º PA'!$C$4:$C$2000&gt;=N$4)*('Diário 4º PA'!$C$4:$C$2000&lt;=EOMONTH(N$4,0))*('Diário 4º PA'!$F$4:$F$2000))
+SUMPRODUCT(('Comp.'!$D$5:$D$485=$B108)*('Comp.'!$B$5:$B$485&gt;=N$4)*('Comp.'!$B$5:$B$485&lt;=EOMONTH(N$4,0))*('Comp.'!$E$5:$E$485))</f>
        <v>0</v>
      </c>
      <c r="O108" s="315">
        <f t="shared" si="19"/>
        <v>239600</v>
      </c>
      <c r="P108" s="316">
        <f t="shared" si="20"/>
        <v>1.052714172423534E-2</v>
      </c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</row>
    <row r="109" spans="1:26" ht="23.25" customHeight="1" x14ac:dyDescent="0.25">
      <c r="A109" s="331" t="s">
        <v>320</v>
      </c>
      <c r="B109" s="246" t="s">
        <v>321</v>
      </c>
      <c r="C109" s="289">
        <f>SUMPRODUCT(('Diário 1º PA'!$E$4:$E$2007='Analítico Cp.'!$B109)*('Diário 1º PA'!$C$4:$C$2007&gt;=C$4)*('Diário 1º PA'!$C$4:$C$2007&lt;=EOMONTH(C$4,0))*('Diário 1º PA'!$F$4:$F$2007))
+SUMPRODUCT(('Diário 2º PA'!$E$4:$E$1978='Analítico Cp.'!$B109)*('Diário 2º PA'!$C$4:$C$1978&gt;=C$4)*('Diário 2º PA'!$C$4:$C$1978&lt;=EOMONTH(C$4,0))*('Diário 2º PA'!$F$4:$F$1978))
+SUMPRODUCT(('Diário 3º PA'!$E$4:$E$1994='Analítico Cp.'!$B109)*('Diário 3º PA'!$C$4:$C$1994&gt;=C$4)*('Diário 3º PA'!$C$4:$C$1994&lt;=EOMONTH(C$4,0))*('Diário 3º PA'!$F$4:$F$1994))
+SUMPRODUCT(('Diário 4º PA'!$E$4:$E$2000='Analítico Cp.'!$B109)*('Diário 4º PA'!$C$4:$C$2000&gt;=C$4)*('Diário 4º PA'!$C$4:$C$2000&lt;=EOMONTH(C$4,0))*('Diário 4º PA'!$F$4:$F$2000))
+SUMPRODUCT(('Comp.'!$D$5:$D$485=$B109)*('Comp.'!$B$5:$B$485&gt;=C$4)*('Comp.'!$B$5:$B$485&lt;=EOMONTH(C$4,0))*('Comp.'!$E$5:$E$485))</f>
        <v>1980</v>
      </c>
      <c r="D109" s="289">
        <f>SUMPRODUCT(('Diário 1º PA'!$E$4:$E$2007='Analítico Cp.'!$B109)*('Diário 1º PA'!$C$4:$C$2007&gt;=D$4)*('Diário 1º PA'!$C$4:$C$2007&lt;=EOMONTH(D$4,0))*('Diário 1º PA'!$F$4:$F$2007))
+SUMPRODUCT(('Diário 2º PA'!$E$4:$E$1978='Analítico Cp.'!$B109)*('Diário 2º PA'!$C$4:$C$1978&gt;=D$4)*('Diário 2º PA'!$C$4:$C$1978&lt;=EOMONTH(D$4,0))*('Diário 2º PA'!$F$4:$F$1978))
+SUMPRODUCT(('Diário 3º PA'!$E$4:$E$1994='Analítico Cp.'!$B109)*('Diário 3º PA'!$C$4:$C$1994&gt;=D$4)*('Diário 3º PA'!$C$4:$C$1994&lt;=EOMONTH(D$4,0))*('Diário 3º PA'!$F$4:$F$1994))
+SUMPRODUCT(('Diário 4º PA'!$E$4:$E$2000='Analítico Cp.'!$B109)*('Diário 4º PA'!$C$4:$C$2000&gt;=D$4)*('Diário 4º PA'!$C$4:$C$2000&lt;=EOMONTH(D$4,0))*('Diário 4º PA'!$F$4:$F$2000))
+SUMPRODUCT(('Comp.'!$D$5:$D$485=$B109)*('Comp.'!$B$5:$B$485&gt;=D$4)*('Comp.'!$B$5:$B$485&lt;=EOMONTH(D$4,0))*('Comp.'!$E$5:$E$485))</f>
        <v>0</v>
      </c>
      <c r="E109" s="289">
        <f>SUMPRODUCT(('Diário 1º PA'!$E$4:$E$2007='Analítico Cp.'!$B109)*('Diário 1º PA'!$C$4:$C$2007&gt;=E$4)*('Diário 1º PA'!$C$4:$C$2007&lt;=EOMONTH(E$4,0))*('Diário 1º PA'!$F$4:$F$2007))
+SUMPRODUCT(('Diário 2º PA'!$E$4:$E$1978='Analítico Cp.'!$B109)*('Diário 2º PA'!$C$4:$C$1978&gt;=E$4)*('Diário 2º PA'!$C$4:$C$1978&lt;=EOMONTH(E$4,0))*('Diário 2º PA'!$F$4:$F$1978))
+SUMPRODUCT(('Diário 3º PA'!$E$4:$E$1994='Analítico Cp.'!$B109)*('Diário 3º PA'!$C$4:$C$1994&gt;=E$4)*('Diário 3º PA'!$C$4:$C$1994&lt;=EOMONTH(E$4,0))*('Diário 3º PA'!$F$4:$F$1994))
+SUMPRODUCT(('Diário 4º PA'!$E$4:$E$2000='Analítico Cp.'!$B109)*('Diário 4º PA'!$C$4:$C$2000&gt;=E$4)*('Diário 4º PA'!$C$4:$C$2000&lt;=EOMONTH(E$4,0))*('Diário 4º PA'!$F$4:$F$2000))
+SUMPRODUCT(('Comp.'!$D$5:$D$485=$B109)*('Comp.'!$B$5:$B$485&gt;=E$4)*('Comp.'!$B$5:$B$485&lt;=EOMONTH(E$4,0))*('Comp.'!$E$5:$E$485))</f>
        <v>0</v>
      </c>
      <c r="F109" s="289">
        <f>SUMPRODUCT(('Diário 1º PA'!$E$4:$E$2007='Analítico Cp.'!$B109)*('Diário 1º PA'!$C$4:$C$2007&gt;=F$4)*('Diário 1º PA'!$C$4:$C$2007&lt;=EOMONTH(F$4,0))*('Diário 1º PA'!$F$4:$F$2007))
+SUMPRODUCT(('Diário 2º PA'!$E$4:$E$1978='Analítico Cp.'!$B109)*('Diário 2º PA'!$C$4:$C$1978&gt;=F$4)*('Diário 2º PA'!$C$4:$C$1978&lt;=EOMONTH(F$4,0))*('Diário 2º PA'!$F$4:$F$1978))
+SUMPRODUCT(('Diário 3º PA'!$E$4:$E$1994='Analítico Cp.'!$B109)*('Diário 3º PA'!$C$4:$C$1994&gt;=F$4)*('Diário 3º PA'!$C$4:$C$1994&lt;=EOMONTH(F$4,0))*('Diário 3º PA'!$F$4:$F$1994))
+SUMPRODUCT(('Diário 4º PA'!$E$4:$E$2000='Analítico Cp.'!$B109)*('Diário 4º PA'!$C$4:$C$2000&gt;=F$4)*('Diário 4º PA'!$C$4:$C$2000&lt;=EOMONTH(F$4,0))*('Diário 4º PA'!$F$4:$F$2000))
+SUMPRODUCT(('Comp.'!$D$5:$D$485=$B109)*('Comp.'!$B$5:$B$485&gt;=F$4)*('Comp.'!$B$5:$B$485&lt;=EOMONTH(F$4,0))*('Comp.'!$E$5:$E$485))</f>
        <v>0</v>
      </c>
      <c r="G109" s="289">
        <f>SUMPRODUCT(('Diário 1º PA'!$E$4:$E$2007='Analítico Cp.'!$B109)*('Diário 1º PA'!$C$4:$C$2007&gt;=G$4)*('Diário 1º PA'!$C$4:$C$2007&lt;=EOMONTH(G$4,0))*('Diário 1º PA'!$F$4:$F$2007))
+SUMPRODUCT(('Diário 2º PA'!$E$4:$E$1978='Analítico Cp.'!$B109)*('Diário 2º PA'!$C$4:$C$1978&gt;=G$4)*('Diário 2º PA'!$C$4:$C$1978&lt;=EOMONTH(G$4,0))*('Diário 2º PA'!$F$4:$F$1978))
+SUMPRODUCT(('Diário 3º PA'!$E$4:$E$1994='Analítico Cp.'!$B109)*('Diário 3º PA'!$C$4:$C$1994&gt;=G$4)*('Diário 3º PA'!$C$4:$C$1994&lt;=EOMONTH(G$4,0))*('Diário 3º PA'!$F$4:$F$1994))
+SUMPRODUCT(('Diário 4º PA'!$E$4:$E$2000='Analítico Cp.'!$B109)*('Diário 4º PA'!$C$4:$C$2000&gt;=G$4)*('Diário 4º PA'!$C$4:$C$2000&lt;=EOMONTH(G$4,0))*('Diário 4º PA'!$F$4:$F$2000))
+SUMPRODUCT(('Comp.'!$D$5:$D$485=$B109)*('Comp.'!$B$5:$B$485&gt;=G$4)*('Comp.'!$B$5:$B$485&lt;=EOMONTH(G$4,0))*('Comp.'!$E$5:$E$485))</f>
        <v>0</v>
      </c>
      <c r="H109" s="289">
        <f>SUMPRODUCT(('Diário 1º PA'!$E$4:$E$2007='Analítico Cp.'!$B109)*('Diário 1º PA'!$C$4:$C$2007&gt;=H$4)*('Diário 1º PA'!$C$4:$C$2007&lt;=EOMONTH(H$4,0))*('Diário 1º PA'!$F$4:$F$2007))
+SUMPRODUCT(('Diário 2º PA'!$E$4:$E$1978='Analítico Cp.'!$B109)*('Diário 2º PA'!$C$4:$C$1978&gt;=H$4)*('Diário 2º PA'!$C$4:$C$1978&lt;=EOMONTH(H$4,0))*('Diário 2º PA'!$F$4:$F$1978))
+SUMPRODUCT(('Diário 3º PA'!$E$4:$E$1994='Analítico Cp.'!$B109)*('Diário 3º PA'!$C$4:$C$1994&gt;=H$4)*('Diário 3º PA'!$C$4:$C$1994&lt;=EOMONTH(H$4,0))*('Diário 3º PA'!$F$4:$F$1994))
+SUMPRODUCT(('Diário 4º PA'!$E$4:$E$2000='Analítico Cp.'!$B109)*('Diário 4º PA'!$C$4:$C$2000&gt;=H$4)*('Diário 4º PA'!$C$4:$C$2000&lt;=EOMONTH(H$4,0))*('Diário 4º PA'!$F$4:$F$2000))
+SUMPRODUCT(('Comp.'!$D$5:$D$485=$B109)*('Comp.'!$B$5:$B$485&gt;=H$4)*('Comp.'!$B$5:$B$485&lt;=EOMONTH(H$4,0))*('Comp.'!$E$5:$E$485))</f>
        <v>0</v>
      </c>
      <c r="I109" s="289">
        <f>SUMPRODUCT(('Diário 1º PA'!$E$4:$E$2007='Analítico Cp.'!$B109)*('Diário 1º PA'!$C$4:$C$2007&gt;=I$4)*('Diário 1º PA'!$C$4:$C$2007&lt;=EOMONTH(I$4,0))*('Diário 1º PA'!$F$4:$F$2007))
+SUMPRODUCT(('Diário 2º PA'!$E$4:$E$1978='Analítico Cp.'!$B109)*('Diário 2º PA'!$C$4:$C$1978&gt;=I$4)*('Diário 2º PA'!$C$4:$C$1978&lt;=EOMONTH(I$4,0))*('Diário 2º PA'!$F$4:$F$1978))
+SUMPRODUCT(('Diário 3º PA'!$E$4:$E$1994='Analítico Cp.'!$B109)*('Diário 3º PA'!$C$4:$C$1994&gt;=I$4)*('Diário 3º PA'!$C$4:$C$1994&lt;=EOMONTH(I$4,0))*('Diário 3º PA'!$F$4:$F$1994))
+SUMPRODUCT(('Diário 4º PA'!$E$4:$E$2000='Analítico Cp.'!$B109)*('Diário 4º PA'!$C$4:$C$2000&gt;=I$4)*('Diário 4º PA'!$C$4:$C$2000&lt;=EOMONTH(I$4,0))*('Diário 4º PA'!$F$4:$F$2000))
+SUMPRODUCT(('Comp.'!$D$5:$D$485=$B109)*('Comp.'!$B$5:$B$485&gt;=I$4)*('Comp.'!$B$5:$B$485&lt;=EOMONTH(I$4,0))*('Comp.'!$E$5:$E$485))</f>
        <v>0</v>
      </c>
      <c r="J109" s="289">
        <f>SUMPRODUCT(('Diário 1º PA'!$E$4:$E$2007='Analítico Cp.'!$B109)*('Diário 1º PA'!$C$4:$C$2007&gt;=J$4)*('Diário 1º PA'!$C$4:$C$2007&lt;=EOMONTH(J$4,0))*('Diário 1º PA'!$F$4:$F$2007))
+SUMPRODUCT(('Diário 2º PA'!$E$4:$E$1978='Analítico Cp.'!$B109)*('Diário 2º PA'!$C$4:$C$1978&gt;=J$4)*('Diário 2º PA'!$C$4:$C$1978&lt;=EOMONTH(J$4,0))*('Diário 2º PA'!$F$4:$F$1978))
+SUMPRODUCT(('Diário 3º PA'!$E$4:$E$1994='Analítico Cp.'!$B109)*('Diário 3º PA'!$C$4:$C$1994&gt;=J$4)*('Diário 3º PA'!$C$4:$C$1994&lt;=EOMONTH(J$4,0))*('Diário 3º PA'!$F$4:$F$1994))
+SUMPRODUCT(('Diário 4º PA'!$E$4:$E$2000='Analítico Cp.'!$B109)*('Diário 4º PA'!$C$4:$C$2000&gt;=J$4)*('Diário 4º PA'!$C$4:$C$2000&lt;=EOMONTH(J$4,0))*('Diário 4º PA'!$F$4:$F$2000))
+SUMPRODUCT(('Comp.'!$D$5:$D$485=$B109)*('Comp.'!$B$5:$B$485&gt;=J$4)*('Comp.'!$B$5:$B$485&lt;=EOMONTH(J$4,0))*('Comp.'!$E$5:$E$485))</f>
        <v>0</v>
      </c>
      <c r="K109" s="289">
        <f>SUMPRODUCT(('Diário 1º PA'!$E$4:$E$2007='Analítico Cp.'!$B109)*('Diário 1º PA'!$C$4:$C$2007&gt;=K$4)*('Diário 1º PA'!$C$4:$C$2007&lt;=EOMONTH(K$4,0))*('Diário 1º PA'!$F$4:$F$2007))
+SUMPRODUCT(('Diário 2º PA'!$E$4:$E$1978='Analítico Cp.'!$B109)*('Diário 2º PA'!$C$4:$C$1978&gt;=K$4)*('Diário 2º PA'!$C$4:$C$1978&lt;=EOMONTH(K$4,0))*('Diário 2º PA'!$F$4:$F$1978))
+SUMPRODUCT(('Diário 3º PA'!$E$4:$E$1994='Analítico Cp.'!$B109)*('Diário 3º PA'!$C$4:$C$1994&gt;=K$4)*('Diário 3º PA'!$C$4:$C$1994&lt;=EOMONTH(K$4,0))*('Diário 3º PA'!$F$4:$F$1994))
+SUMPRODUCT(('Diário 4º PA'!$E$4:$E$2000='Analítico Cp.'!$B109)*('Diário 4º PA'!$C$4:$C$2000&gt;=K$4)*('Diário 4º PA'!$C$4:$C$2000&lt;=EOMONTH(K$4,0))*('Diário 4º PA'!$F$4:$F$2000))
+SUMPRODUCT(('Comp.'!$D$5:$D$485=$B109)*('Comp.'!$B$5:$B$485&gt;=K$4)*('Comp.'!$B$5:$B$485&lt;=EOMONTH(K$4,0))*('Comp.'!$E$5:$E$485))</f>
        <v>0</v>
      </c>
      <c r="L109" s="289">
        <f>SUMPRODUCT(('Diário 1º PA'!$E$4:$E$2007='Analítico Cp.'!$B109)*('Diário 1º PA'!$C$4:$C$2007&gt;=L$4)*('Diário 1º PA'!$C$4:$C$2007&lt;=EOMONTH(L$4,0))*('Diário 1º PA'!$F$4:$F$2007))
+SUMPRODUCT(('Diário 2º PA'!$E$4:$E$1978='Analítico Cp.'!$B109)*('Diário 2º PA'!$C$4:$C$1978&gt;=L$4)*('Diário 2º PA'!$C$4:$C$1978&lt;=EOMONTH(L$4,0))*('Diário 2º PA'!$F$4:$F$1978))
+SUMPRODUCT(('Diário 3º PA'!$E$4:$E$1994='Analítico Cp.'!$B109)*('Diário 3º PA'!$C$4:$C$1994&gt;=L$4)*('Diário 3º PA'!$C$4:$C$1994&lt;=EOMONTH(L$4,0))*('Diário 3º PA'!$F$4:$F$1994))
+SUMPRODUCT(('Diário 4º PA'!$E$4:$E$2000='Analítico Cp.'!$B109)*('Diário 4º PA'!$C$4:$C$2000&gt;=L$4)*('Diário 4º PA'!$C$4:$C$2000&lt;=EOMONTH(L$4,0))*('Diário 4º PA'!$F$4:$F$2000))
+SUMPRODUCT(('Comp.'!$D$5:$D$485=$B109)*('Comp.'!$B$5:$B$485&gt;=L$4)*('Comp.'!$B$5:$B$485&lt;=EOMONTH(L$4,0))*('Comp.'!$E$5:$E$485))</f>
        <v>0</v>
      </c>
      <c r="M109" s="289">
        <f>SUMPRODUCT(('Diário 1º PA'!$E$4:$E$2007='Analítico Cp.'!$B109)*('Diário 1º PA'!$C$4:$C$2007&gt;=M$4)*('Diário 1º PA'!$C$4:$C$2007&lt;=EOMONTH(M$4,0))*('Diário 1º PA'!$F$4:$F$2007))
+SUMPRODUCT(('Diário 2º PA'!$E$4:$E$1978='Analítico Cp.'!$B109)*('Diário 2º PA'!$C$4:$C$1978&gt;=M$4)*('Diário 2º PA'!$C$4:$C$1978&lt;=EOMONTH(M$4,0))*('Diário 2º PA'!$F$4:$F$1978))
+SUMPRODUCT(('Diário 3º PA'!$E$4:$E$1994='Analítico Cp.'!$B109)*('Diário 3º PA'!$C$4:$C$1994&gt;=M$4)*('Diário 3º PA'!$C$4:$C$1994&lt;=EOMONTH(M$4,0))*('Diário 3º PA'!$F$4:$F$1994))
+SUMPRODUCT(('Diário 4º PA'!$E$4:$E$2000='Analítico Cp.'!$B109)*('Diário 4º PA'!$C$4:$C$2000&gt;=M$4)*('Diário 4º PA'!$C$4:$C$2000&lt;=EOMONTH(M$4,0))*('Diário 4º PA'!$F$4:$F$2000))
+SUMPRODUCT(('Comp.'!$D$5:$D$485=$B109)*('Comp.'!$B$5:$B$485&gt;=M$4)*('Comp.'!$B$5:$B$485&lt;=EOMONTH(M$4,0))*('Comp.'!$E$5:$E$485))</f>
        <v>0</v>
      </c>
      <c r="N109" s="289">
        <f>SUMPRODUCT(('Diário 1º PA'!$E$4:$E$2007='Analítico Cp.'!$B109)*('Diário 1º PA'!$C$4:$C$2007&gt;=N$4)*('Diário 1º PA'!$C$4:$C$2007&lt;=EOMONTH(N$4,0))*('Diário 1º PA'!$F$4:$F$2007))
+SUMPRODUCT(('Diário 2º PA'!$E$4:$E$1978='Analítico Cp.'!$B109)*('Diário 2º PA'!$C$4:$C$1978&gt;=N$4)*('Diário 2º PA'!$C$4:$C$1978&lt;=EOMONTH(N$4,0))*('Diário 2º PA'!$F$4:$F$1978))
+SUMPRODUCT(('Diário 3º PA'!$E$4:$E$1994='Analítico Cp.'!$B109)*('Diário 3º PA'!$C$4:$C$1994&gt;=N$4)*('Diário 3º PA'!$C$4:$C$1994&lt;=EOMONTH(N$4,0))*('Diário 3º PA'!$F$4:$F$1994))
+SUMPRODUCT(('Diário 4º PA'!$E$4:$E$2000='Analítico Cp.'!$B109)*('Diário 4º PA'!$C$4:$C$2000&gt;=N$4)*('Diário 4º PA'!$C$4:$C$2000&lt;=EOMONTH(N$4,0))*('Diário 4º PA'!$F$4:$F$2000))
+SUMPRODUCT(('Comp.'!$D$5:$D$485=$B109)*('Comp.'!$B$5:$B$485&gt;=N$4)*('Comp.'!$B$5:$B$485&lt;=EOMONTH(N$4,0))*('Comp.'!$E$5:$E$485))</f>
        <v>0</v>
      </c>
      <c r="O109" s="315">
        <f t="shared" si="19"/>
        <v>1980</v>
      </c>
      <c r="P109" s="316">
        <f t="shared" si="20"/>
        <v>8.699390907339722E-5</v>
      </c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</row>
    <row r="110" spans="1:26" ht="23.25" customHeight="1" x14ac:dyDescent="0.25">
      <c r="A110" s="331" t="s">
        <v>322</v>
      </c>
      <c r="B110" s="246" t="s">
        <v>323</v>
      </c>
      <c r="C110" s="289">
        <f>SUMPRODUCT(('Diário 1º PA'!$E$4:$E$2007='Analítico Cp.'!$B110)*('Diário 1º PA'!$C$4:$C$2007&gt;=C$4)*('Diário 1º PA'!$C$4:$C$2007&lt;=EOMONTH(C$4,0))*('Diário 1º PA'!$F$4:$F$2007))
+SUMPRODUCT(('Diário 2º PA'!$E$4:$E$1978='Analítico Cp.'!$B110)*('Diário 2º PA'!$C$4:$C$1978&gt;=C$4)*('Diário 2º PA'!$C$4:$C$1978&lt;=EOMONTH(C$4,0))*('Diário 2º PA'!$F$4:$F$1978))
+SUMPRODUCT(('Diário 3º PA'!$E$4:$E$1994='Analítico Cp.'!$B110)*('Diário 3º PA'!$C$4:$C$1994&gt;=C$4)*('Diário 3º PA'!$C$4:$C$1994&lt;=EOMONTH(C$4,0))*('Diário 3º PA'!$F$4:$F$1994))
+SUMPRODUCT(('Diário 4º PA'!$E$4:$E$2000='Analítico Cp.'!$B110)*('Diário 4º PA'!$C$4:$C$2000&gt;=C$4)*('Diário 4º PA'!$C$4:$C$2000&lt;=EOMONTH(C$4,0))*('Diário 4º PA'!$F$4:$F$2000))
+SUMPRODUCT(('Comp.'!$D$5:$D$485=$B110)*('Comp.'!$B$5:$B$485&gt;=C$4)*('Comp.'!$B$5:$B$485&lt;=EOMONTH(C$4,0))*('Comp.'!$E$5:$E$485))</f>
        <v>0</v>
      </c>
      <c r="D110" s="289">
        <f>SUMPRODUCT(('Diário 1º PA'!$E$4:$E$2007='Analítico Cp.'!$B110)*('Diário 1º PA'!$C$4:$C$2007&gt;=D$4)*('Diário 1º PA'!$C$4:$C$2007&lt;=EOMONTH(D$4,0))*('Diário 1º PA'!$F$4:$F$2007))
+SUMPRODUCT(('Diário 2º PA'!$E$4:$E$1978='Analítico Cp.'!$B110)*('Diário 2º PA'!$C$4:$C$1978&gt;=D$4)*('Diário 2º PA'!$C$4:$C$1978&lt;=EOMONTH(D$4,0))*('Diário 2º PA'!$F$4:$F$1978))
+SUMPRODUCT(('Diário 3º PA'!$E$4:$E$1994='Analítico Cp.'!$B110)*('Diário 3º PA'!$C$4:$C$1994&gt;=D$4)*('Diário 3º PA'!$C$4:$C$1994&lt;=EOMONTH(D$4,0))*('Diário 3º PA'!$F$4:$F$1994))
+SUMPRODUCT(('Diário 4º PA'!$E$4:$E$2000='Analítico Cp.'!$B110)*('Diário 4º PA'!$C$4:$C$2000&gt;=D$4)*('Diário 4º PA'!$C$4:$C$2000&lt;=EOMONTH(D$4,0))*('Diário 4º PA'!$F$4:$F$2000))
+SUMPRODUCT(('Comp.'!$D$5:$D$485=$B110)*('Comp.'!$B$5:$B$485&gt;=D$4)*('Comp.'!$B$5:$B$485&lt;=EOMONTH(D$4,0))*('Comp.'!$E$5:$E$485))</f>
        <v>0</v>
      </c>
      <c r="E110" s="289">
        <f>SUMPRODUCT(('Diário 1º PA'!$E$4:$E$2007='Analítico Cp.'!$B110)*('Diário 1º PA'!$C$4:$C$2007&gt;=E$4)*('Diário 1º PA'!$C$4:$C$2007&lt;=EOMONTH(E$4,0))*('Diário 1º PA'!$F$4:$F$2007))
+SUMPRODUCT(('Diário 2º PA'!$E$4:$E$1978='Analítico Cp.'!$B110)*('Diário 2º PA'!$C$4:$C$1978&gt;=E$4)*('Diário 2º PA'!$C$4:$C$1978&lt;=EOMONTH(E$4,0))*('Diário 2º PA'!$F$4:$F$1978))
+SUMPRODUCT(('Diário 3º PA'!$E$4:$E$1994='Analítico Cp.'!$B110)*('Diário 3º PA'!$C$4:$C$1994&gt;=E$4)*('Diário 3º PA'!$C$4:$C$1994&lt;=EOMONTH(E$4,0))*('Diário 3º PA'!$F$4:$F$1994))
+SUMPRODUCT(('Diário 4º PA'!$E$4:$E$2000='Analítico Cp.'!$B110)*('Diário 4º PA'!$C$4:$C$2000&gt;=E$4)*('Diário 4º PA'!$C$4:$C$2000&lt;=EOMONTH(E$4,0))*('Diário 4º PA'!$F$4:$F$2000))
+SUMPRODUCT(('Comp.'!$D$5:$D$485=$B110)*('Comp.'!$B$5:$B$485&gt;=E$4)*('Comp.'!$B$5:$B$485&lt;=EOMONTH(E$4,0))*('Comp.'!$E$5:$E$485))</f>
        <v>0</v>
      </c>
      <c r="F110" s="289">
        <f>SUMPRODUCT(('Diário 1º PA'!$E$4:$E$2007='Analítico Cp.'!$B110)*('Diário 1º PA'!$C$4:$C$2007&gt;=F$4)*('Diário 1º PA'!$C$4:$C$2007&lt;=EOMONTH(F$4,0))*('Diário 1º PA'!$F$4:$F$2007))
+SUMPRODUCT(('Diário 2º PA'!$E$4:$E$1978='Analítico Cp.'!$B110)*('Diário 2º PA'!$C$4:$C$1978&gt;=F$4)*('Diário 2º PA'!$C$4:$C$1978&lt;=EOMONTH(F$4,0))*('Diário 2º PA'!$F$4:$F$1978))
+SUMPRODUCT(('Diário 3º PA'!$E$4:$E$1994='Analítico Cp.'!$B110)*('Diário 3º PA'!$C$4:$C$1994&gt;=F$4)*('Diário 3º PA'!$C$4:$C$1994&lt;=EOMONTH(F$4,0))*('Diário 3º PA'!$F$4:$F$1994))
+SUMPRODUCT(('Diário 4º PA'!$E$4:$E$2000='Analítico Cp.'!$B110)*('Diário 4º PA'!$C$4:$C$2000&gt;=F$4)*('Diário 4º PA'!$C$4:$C$2000&lt;=EOMONTH(F$4,0))*('Diário 4º PA'!$F$4:$F$2000))
+SUMPRODUCT(('Comp.'!$D$5:$D$485=$B110)*('Comp.'!$B$5:$B$485&gt;=F$4)*('Comp.'!$B$5:$B$485&lt;=EOMONTH(F$4,0))*('Comp.'!$E$5:$E$485))</f>
        <v>0</v>
      </c>
      <c r="G110" s="289">
        <f>SUMPRODUCT(('Diário 1º PA'!$E$4:$E$2007='Analítico Cp.'!$B110)*('Diário 1º PA'!$C$4:$C$2007&gt;=G$4)*('Diário 1º PA'!$C$4:$C$2007&lt;=EOMONTH(G$4,0))*('Diário 1º PA'!$F$4:$F$2007))
+SUMPRODUCT(('Diário 2º PA'!$E$4:$E$1978='Analítico Cp.'!$B110)*('Diário 2º PA'!$C$4:$C$1978&gt;=G$4)*('Diário 2º PA'!$C$4:$C$1978&lt;=EOMONTH(G$4,0))*('Diário 2º PA'!$F$4:$F$1978))
+SUMPRODUCT(('Diário 3º PA'!$E$4:$E$1994='Analítico Cp.'!$B110)*('Diário 3º PA'!$C$4:$C$1994&gt;=G$4)*('Diário 3º PA'!$C$4:$C$1994&lt;=EOMONTH(G$4,0))*('Diário 3º PA'!$F$4:$F$1994))
+SUMPRODUCT(('Diário 4º PA'!$E$4:$E$2000='Analítico Cp.'!$B110)*('Diário 4º PA'!$C$4:$C$2000&gt;=G$4)*('Diário 4º PA'!$C$4:$C$2000&lt;=EOMONTH(G$4,0))*('Diário 4º PA'!$F$4:$F$2000))
+SUMPRODUCT(('Comp.'!$D$5:$D$485=$B110)*('Comp.'!$B$5:$B$485&gt;=G$4)*('Comp.'!$B$5:$B$485&lt;=EOMONTH(G$4,0))*('Comp.'!$E$5:$E$485))</f>
        <v>940</v>
      </c>
      <c r="H110" s="289">
        <f>SUMPRODUCT(('Diário 1º PA'!$E$4:$E$2007='Analítico Cp.'!$B110)*('Diário 1º PA'!$C$4:$C$2007&gt;=H$4)*('Diário 1º PA'!$C$4:$C$2007&lt;=EOMONTH(H$4,0))*('Diário 1º PA'!$F$4:$F$2007))
+SUMPRODUCT(('Diário 2º PA'!$E$4:$E$1978='Analítico Cp.'!$B110)*('Diário 2º PA'!$C$4:$C$1978&gt;=H$4)*('Diário 2º PA'!$C$4:$C$1978&lt;=EOMONTH(H$4,0))*('Diário 2º PA'!$F$4:$F$1978))
+SUMPRODUCT(('Diário 3º PA'!$E$4:$E$1994='Analítico Cp.'!$B110)*('Diário 3º PA'!$C$4:$C$1994&gt;=H$4)*('Diário 3º PA'!$C$4:$C$1994&lt;=EOMONTH(H$4,0))*('Diário 3º PA'!$F$4:$F$1994))
+SUMPRODUCT(('Diário 4º PA'!$E$4:$E$2000='Analítico Cp.'!$B110)*('Diário 4º PA'!$C$4:$C$2000&gt;=H$4)*('Diário 4º PA'!$C$4:$C$2000&lt;=EOMONTH(H$4,0))*('Diário 4º PA'!$F$4:$F$2000))
+SUMPRODUCT(('Comp.'!$D$5:$D$485=$B110)*('Comp.'!$B$5:$B$485&gt;=H$4)*('Comp.'!$B$5:$B$485&lt;=EOMONTH(H$4,0))*('Comp.'!$E$5:$E$485))</f>
        <v>0</v>
      </c>
      <c r="I110" s="289">
        <f>SUMPRODUCT(('Diário 1º PA'!$E$4:$E$2007='Analítico Cp.'!$B110)*('Diário 1º PA'!$C$4:$C$2007&gt;=I$4)*('Diário 1º PA'!$C$4:$C$2007&lt;=EOMONTH(I$4,0))*('Diário 1º PA'!$F$4:$F$2007))
+SUMPRODUCT(('Diário 2º PA'!$E$4:$E$1978='Analítico Cp.'!$B110)*('Diário 2º PA'!$C$4:$C$1978&gt;=I$4)*('Diário 2º PA'!$C$4:$C$1978&lt;=EOMONTH(I$4,0))*('Diário 2º PA'!$F$4:$F$1978))
+SUMPRODUCT(('Diário 3º PA'!$E$4:$E$1994='Analítico Cp.'!$B110)*('Diário 3º PA'!$C$4:$C$1994&gt;=I$4)*('Diário 3º PA'!$C$4:$C$1994&lt;=EOMONTH(I$4,0))*('Diário 3º PA'!$F$4:$F$1994))
+SUMPRODUCT(('Diário 4º PA'!$E$4:$E$2000='Analítico Cp.'!$B110)*('Diário 4º PA'!$C$4:$C$2000&gt;=I$4)*('Diário 4º PA'!$C$4:$C$2000&lt;=EOMONTH(I$4,0))*('Diário 4º PA'!$F$4:$F$2000))
+SUMPRODUCT(('Comp.'!$D$5:$D$485=$B110)*('Comp.'!$B$5:$B$485&gt;=I$4)*('Comp.'!$B$5:$B$485&lt;=EOMONTH(I$4,0))*('Comp.'!$E$5:$E$485))</f>
        <v>6430</v>
      </c>
      <c r="J110" s="289">
        <f>SUMPRODUCT(('Diário 1º PA'!$E$4:$E$2007='Analítico Cp.'!$B110)*('Diário 1º PA'!$C$4:$C$2007&gt;=J$4)*('Diário 1º PA'!$C$4:$C$2007&lt;=EOMONTH(J$4,0))*('Diário 1º PA'!$F$4:$F$2007))
+SUMPRODUCT(('Diário 2º PA'!$E$4:$E$1978='Analítico Cp.'!$B110)*('Diário 2º PA'!$C$4:$C$1978&gt;=J$4)*('Diário 2º PA'!$C$4:$C$1978&lt;=EOMONTH(J$4,0))*('Diário 2º PA'!$F$4:$F$1978))
+SUMPRODUCT(('Diário 3º PA'!$E$4:$E$1994='Analítico Cp.'!$B110)*('Diário 3º PA'!$C$4:$C$1994&gt;=J$4)*('Diário 3º PA'!$C$4:$C$1994&lt;=EOMONTH(J$4,0))*('Diário 3º PA'!$F$4:$F$1994))
+SUMPRODUCT(('Diário 4º PA'!$E$4:$E$2000='Analítico Cp.'!$B110)*('Diário 4º PA'!$C$4:$C$2000&gt;=J$4)*('Diário 4º PA'!$C$4:$C$2000&lt;=EOMONTH(J$4,0))*('Diário 4º PA'!$F$4:$F$2000))
+SUMPRODUCT(('Comp.'!$D$5:$D$485=$B110)*('Comp.'!$B$5:$B$485&gt;=J$4)*('Comp.'!$B$5:$B$485&lt;=EOMONTH(J$4,0))*('Comp.'!$E$5:$E$485))</f>
        <v>0</v>
      </c>
      <c r="K110" s="289">
        <f>SUMPRODUCT(('Diário 1º PA'!$E$4:$E$2007='Analítico Cp.'!$B110)*('Diário 1º PA'!$C$4:$C$2007&gt;=K$4)*('Diário 1º PA'!$C$4:$C$2007&lt;=EOMONTH(K$4,0))*('Diário 1º PA'!$F$4:$F$2007))
+SUMPRODUCT(('Diário 2º PA'!$E$4:$E$1978='Analítico Cp.'!$B110)*('Diário 2º PA'!$C$4:$C$1978&gt;=K$4)*('Diário 2º PA'!$C$4:$C$1978&lt;=EOMONTH(K$4,0))*('Diário 2º PA'!$F$4:$F$1978))
+SUMPRODUCT(('Diário 3º PA'!$E$4:$E$1994='Analítico Cp.'!$B110)*('Diário 3º PA'!$C$4:$C$1994&gt;=K$4)*('Diário 3º PA'!$C$4:$C$1994&lt;=EOMONTH(K$4,0))*('Diário 3º PA'!$F$4:$F$1994))
+SUMPRODUCT(('Diário 4º PA'!$E$4:$E$2000='Analítico Cp.'!$B110)*('Diário 4º PA'!$C$4:$C$2000&gt;=K$4)*('Diário 4º PA'!$C$4:$C$2000&lt;=EOMONTH(K$4,0))*('Diário 4º PA'!$F$4:$F$2000))
+SUMPRODUCT(('Comp.'!$D$5:$D$485=$B110)*('Comp.'!$B$5:$B$485&gt;=K$4)*('Comp.'!$B$5:$B$485&lt;=EOMONTH(K$4,0))*('Comp.'!$E$5:$E$485))</f>
        <v>0</v>
      </c>
      <c r="L110" s="289">
        <f>SUMPRODUCT(('Diário 1º PA'!$E$4:$E$2007='Analítico Cp.'!$B110)*('Diário 1º PA'!$C$4:$C$2007&gt;=L$4)*('Diário 1º PA'!$C$4:$C$2007&lt;=EOMONTH(L$4,0))*('Diário 1º PA'!$F$4:$F$2007))
+SUMPRODUCT(('Diário 2º PA'!$E$4:$E$1978='Analítico Cp.'!$B110)*('Diário 2º PA'!$C$4:$C$1978&gt;=L$4)*('Diário 2º PA'!$C$4:$C$1978&lt;=EOMONTH(L$4,0))*('Diário 2º PA'!$F$4:$F$1978))
+SUMPRODUCT(('Diário 3º PA'!$E$4:$E$1994='Analítico Cp.'!$B110)*('Diário 3º PA'!$C$4:$C$1994&gt;=L$4)*('Diário 3º PA'!$C$4:$C$1994&lt;=EOMONTH(L$4,0))*('Diário 3º PA'!$F$4:$F$1994))
+SUMPRODUCT(('Diário 4º PA'!$E$4:$E$2000='Analítico Cp.'!$B110)*('Diário 4º PA'!$C$4:$C$2000&gt;=L$4)*('Diário 4º PA'!$C$4:$C$2000&lt;=EOMONTH(L$4,0))*('Diário 4º PA'!$F$4:$F$2000))
+SUMPRODUCT(('Comp.'!$D$5:$D$485=$B110)*('Comp.'!$B$5:$B$485&gt;=L$4)*('Comp.'!$B$5:$B$485&lt;=EOMONTH(L$4,0))*('Comp.'!$E$5:$E$485))</f>
        <v>0</v>
      </c>
      <c r="M110" s="289">
        <f>SUMPRODUCT(('Diário 1º PA'!$E$4:$E$2007='Analítico Cp.'!$B110)*('Diário 1º PA'!$C$4:$C$2007&gt;=M$4)*('Diário 1º PA'!$C$4:$C$2007&lt;=EOMONTH(M$4,0))*('Diário 1º PA'!$F$4:$F$2007))
+SUMPRODUCT(('Diário 2º PA'!$E$4:$E$1978='Analítico Cp.'!$B110)*('Diário 2º PA'!$C$4:$C$1978&gt;=M$4)*('Diário 2º PA'!$C$4:$C$1978&lt;=EOMONTH(M$4,0))*('Diário 2º PA'!$F$4:$F$1978))
+SUMPRODUCT(('Diário 3º PA'!$E$4:$E$1994='Analítico Cp.'!$B110)*('Diário 3º PA'!$C$4:$C$1994&gt;=M$4)*('Diário 3º PA'!$C$4:$C$1994&lt;=EOMONTH(M$4,0))*('Diário 3º PA'!$F$4:$F$1994))
+SUMPRODUCT(('Diário 4º PA'!$E$4:$E$2000='Analítico Cp.'!$B110)*('Diário 4º PA'!$C$4:$C$2000&gt;=M$4)*('Diário 4º PA'!$C$4:$C$2000&lt;=EOMONTH(M$4,0))*('Diário 4º PA'!$F$4:$F$2000))
+SUMPRODUCT(('Comp.'!$D$5:$D$485=$B110)*('Comp.'!$B$5:$B$485&gt;=M$4)*('Comp.'!$B$5:$B$485&lt;=EOMONTH(M$4,0))*('Comp.'!$E$5:$E$485))</f>
        <v>0</v>
      </c>
      <c r="N110" s="289">
        <f>SUMPRODUCT(('Diário 1º PA'!$E$4:$E$2007='Analítico Cp.'!$B110)*('Diário 1º PA'!$C$4:$C$2007&gt;=N$4)*('Diário 1º PA'!$C$4:$C$2007&lt;=EOMONTH(N$4,0))*('Diário 1º PA'!$F$4:$F$2007))
+SUMPRODUCT(('Diário 2º PA'!$E$4:$E$1978='Analítico Cp.'!$B110)*('Diário 2º PA'!$C$4:$C$1978&gt;=N$4)*('Diário 2º PA'!$C$4:$C$1978&lt;=EOMONTH(N$4,0))*('Diário 2º PA'!$F$4:$F$1978))
+SUMPRODUCT(('Diário 3º PA'!$E$4:$E$1994='Analítico Cp.'!$B110)*('Diário 3º PA'!$C$4:$C$1994&gt;=N$4)*('Diário 3º PA'!$C$4:$C$1994&lt;=EOMONTH(N$4,0))*('Diário 3º PA'!$F$4:$F$1994))
+SUMPRODUCT(('Diário 4º PA'!$E$4:$E$2000='Analítico Cp.'!$B110)*('Diário 4º PA'!$C$4:$C$2000&gt;=N$4)*('Diário 4º PA'!$C$4:$C$2000&lt;=EOMONTH(N$4,0))*('Diário 4º PA'!$F$4:$F$2000))
+SUMPRODUCT(('Comp.'!$D$5:$D$485=$B110)*('Comp.'!$B$5:$B$485&gt;=N$4)*('Comp.'!$B$5:$B$485&lt;=EOMONTH(N$4,0))*('Comp.'!$E$5:$E$485))</f>
        <v>0</v>
      </c>
      <c r="O110" s="315">
        <f t="shared" si="19"/>
        <v>7370</v>
      </c>
      <c r="P110" s="316">
        <f t="shared" si="20"/>
        <v>3.2381066155097855E-4</v>
      </c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</row>
    <row r="111" spans="1:26" ht="23.25" customHeight="1" x14ac:dyDescent="0.25">
      <c r="A111" s="331" t="s">
        <v>324</v>
      </c>
      <c r="B111" s="246" t="s">
        <v>325</v>
      </c>
      <c r="C111" s="289">
        <f>SUMPRODUCT(('Diário 1º PA'!$E$4:$E$2007='Analítico Cp.'!$B111)*('Diário 1º PA'!$C$4:$C$2007&gt;=C$4)*('Diário 1º PA'!$C$4:$C$2007&lt;=EOMONTH(C$4,0))*('Diário 1º PA'!$F$4:$F$2007))
+SUMPRODUCT(('Diário 2º PA'!$E$4:$E$1978='Analítico Cp.'!$B111)*('Diário 2º PA'!$C$4:$C$1978&gt;=C$4)*('Diário 2º PA'!$C$4:$C$1978&lt;=EOMONTH(C$4,0))*('Diário 2º PA'!$F$4:$F$1978))
+SUMPRODUCT(('Diário 3º PA'!$E$4:$E$1994='Analítico Cp.'!$B111)*('Diário 3º PA'!$C$4:$C$1994&gt;=C$4)*('Diário 3º PA'!$C$4:$C$1994&lt;=EOMONTH(C$4,0))*('Diário 3º PA'!$F$4:$F$1994))
+SUMPRODUCT(('Diário 4º PA'!$E$4:$E$2000='Analítico Cp.'!$B111)*('Diário 4º PA'!$C$4:$C$2000&gt;=C$4)*('Diário 4º PA'!$C$4:$C$2000&lt;=EOMONTH(C$4,0))*('Diário 4º PA'!$F$4:$F$2000))
+SUMPRODUCT(('Comp.'!$D$5:$D$485=$B111)*('Comp.'!$B$5:$B$485&gt;=C$4)*('Comp.'!$B$5:$B$485&lt;=EOMONTH(C$4,0))*('Comp.'!$E$5:$E$485))</f>
        <v>13722.030000000002</v>
      </c>
      <c r="D111" s="289">
        <f>SUMPRODUCT(('Diário 1º PA'!$E$4:$E$2007='Analítico Cp.'!$B111)*('Diário 1º PA'!$C$4:$C$2007&gt;=D$4)*('Diário 1º PA'!$C$4:$C$2007&lt;=EOMONTH(D$4,0))*('Diário 1º PA'!$F$4:$F$2007))
+SUMPRODUCT(('Diário 2º PA'!$E$4:$E$1978='Analítico Cp.'!$B111)*('Diário 2º PA'!$C$4:$C$1978&gt;=D$4)*('Diário 2º PA'!$C$4:$C$1978&lt;=EOMONTH(D$4,0))*('Diário 2º PA'!$F$4:$F$1978))
+SUMPRODUCT(('Diário 3º PA'!$E$4:$E$1994='Analítico Cp.'!$B111)*('Diário 3º PA'!$C$4:$C$1994&gt;=D$4)*('Diário 3º PA'!$C$4:$C$1994&lt;=EOMONTH(D$4,0))*('Diário 3º PA'!$F$4:$F$1994))
+SUMPRODUCT(('Diário 4º PA'!$E$4:$E$2000='Analítico Cp.'!$B111)*('Diário 4º PA'!$C$4:$C$2000&gt;=D$4)*('Diário 4º PA'!$C$4:$C$2000&lt;=EOMONTH(D$4,0))*('Diário 4º PA'!$F$4:$F$2000))
+SUMPRODUCT(('Comp.'!$D$5:$D$485=$B111)*('Comp.'!$B$5:$B$485&gt;=D$4)*('Comp.'!$B$5:$B$485&lt;=EOMONTH(D$4,0))*('Comp.'!$E$5:$E$485))</f>
        <v>12102.259999999998</v>
      </c>
      <c r="E111" s="289">
        <f>SUMPRODUCT(('Diário 1º PA'!$E$4:$E$2007='Analítico Cp.'!$B111)*('Diário 1º PA'!$C$4:$C$2007&gt;=E$4)*('Diário 1º PA'!$C$4:$C$2007&lt;=EOMONTH(E$4,0))*('Diário 1º PA'!$F$4:$F$2007))
+SUMPRODUCT(('Diário 2º PA'!$E$4:$E$1978='Analítico Cp.'!$B111)*('Diário 2º PA'!$C$4:$C$1978&gt;=E$4)*('Diário 2º PA'!$C$4:$C$1978&lt;=EOMONTH(E$4,0))*('Diário 2º PA'!$F$4:$F$1978))
+SUMPRODUCT(('Diário 3º PA'!$E$4:$E$1994='Analítico Cp.'!$B111)*('Diário 3º PA'!$C$4:$C$1994&gt;=E$4)*('Diário 3º PA'!$C$4:$C$1994&lt;=EOMONTH(E$4,0))*('Diário 3º PA'!$F$4:$F$1994))
+SUMPRODUCT(('Diário 4º PA'!$E$4:$E$2000='Analítico Cp.'!$B111)*('Diário 4º PA'!$C$4:$C$2000&gt;=E$4)*('Diário 4º PA'!$C$4:$C$2000&lt;=EOMONTH(E$4,0))*('Diário 4º PA'!$F$4:$F$2000))
+SUMPRODUCT(('Comp.'!$D$5:$D$485=$B111)*('Comp.'!$B$5:$B$485&gt;=E$4)*('Comp.'!$B$5:$B$485&lt;=EOMONTH(E$4,0))*('Comp.'!$E$5:$E$485))</f>
        <v>21785.789999999997</v>
      </c>
      <c r="F111" s="289">
        <f>SUMPRODUCT(('Diário 1º PA'!$E$4:$E$2007='Analítico Cp.'!$B111)*('Diário 1º PA'!$C$4:$C$2007&gt;=F$4)*('Diário 1º PA'!$C$4:$C$2007&lt;=EOMONTH(F$4,0))*('Diário 1º PA'!$F$4:$F$2007))
+SUMPRODUCT(('Diário 2º PA'!$E$4:$E$1978='Analítico Cp.'!$B111)*('Diário 2º PA'!$C$4:$C$1978&gt;=F$4)*('Diário 2º PA'!$C$4:$C$1978&lt;=EOMONTH(F$4,0))*('Diário 2º PA'!$F$4:$F$1978))
+SUMPRODUCT(('Diário 3º PA'!$E$4:$E$1994='Analítico Cp.'!$B111)*('Diário 3º PA'!$C$4:$C$1994&gt;=F$4)*('Diário 3º PA'!$C$4:$C$1994&lt;=EOMONTH(F$4,0))*('Diário 3º PA'!$F$4:$F$1994))
+SUMPRODUCT(('Diário 4º PA'!$E$4:$E$2000='Analítico Cp.'!$B111)*('Diário 4º PA'!$C$4:$C$2000&gt;=F$4)*('Diário 4º PA'!$C$4:$C$2000&lt;=EOMONTH(F$4,0))*('Diário 4º PA'!$F$4:$F$2000))
+SUMPRODUCT(('Comp.'!$D$5:$D$485=$B111)*('Comp.'!$B$5:$B$485&gt;=F$4)*('Comp.'!$B$5:$B$485&lt;=EOMONTH(F$4,0))*('Comp.'!$E$5:$E$485))</f>
        <v>20852.45</v>
      </c>
      <c r="G111" s="289">
        <f>SUMPRODUCT(('Diário 1º PA'!$E$4:$E$2007='Analítico Cp.'!$B111)*('Diário 1º PA'!$C$4:$C$2007&gt;=G$4)*('Diário 1º PA'!$C$4:$C$2007&lt;=EOMONTH(G$4,0))*('Diário 1º PA'!$F$4:$F$2007))
+SUMPRODUCT(('Diário 2º PA'!$E$4:$E$1978='Analítico Cp.'!$B111)*('Diário 2º PA'!$C$4:$C$1978&gt;=G$4)*('Diário 2º PA'!$C$4:$C$1978&lt;=EOMONTH(G$4,0))*('Diário 2º PA'!$F$4:$F$1978))
+SUMPRODUCT(('Diário 3º PA'!$E$4:$E$1994='Analítico Cp.'!$B111)*('Diário 3º PA'!$C$4:$C$1994&gt;=G$4)*('Diário 3º PA'!$C$4:$C$1994&lt;=EOMONTH(G$4,0))*('Diário 3º PA'!$F$4:$F$1994))
+SUMPRODUCT(('Diário 4º PA'!$E$4:$E$2000='Analítico Cp.'!$B111)*('Diário 4º PA'!$C$4:$C$2000&gt;=G$4)*('Diário 4º PA'!$C$4:$C$2000&lt;=EOMONTH(G$4,0))*('Diário 4º PA'!$F$4:$F$2000))
+SUMPRODUCT(('Comp.'!$D$5:$D$485=$B111)*('Comp.'!$B$5:$B$485&gt;=G$4)*('Comp.'!$B$5:$B$485&lt;=EOMONTH(G$4,0))*('Comp.'!$E$5:$E$485))</f>
        <v>17401.200000000004</v>
      </c>
      <c r="H111" s="289">
        <f>SUMPRODUCT(('Diário 1º PA'!$E$4:$E$2007='Analítico Cp.'!$B111)*('Diário 1º PA'!$C$4:$C$2007&gt;=H$4)*('Diário 1º PA'!$C$4:$C$2007&lt;=EOMONTH(H$4,0))*('Diário 1º PA'!$F$4:$F$2007))
+SUMPRODUCT(('Diário 2º PA'!$E$4:$E$1978='Analítico Cp.'!$B111)*('Diário 2º PA'!$C$4:$C$1978&gt;=H$4)*('Diário 2º PA'!$C$4:$C$1978&lt;=EOMONTH(H$4,0))*('Diário 2º PA'!$F$4:$F$1978))
+SUMPRODUCT(('Diário 3º PA'!$E$4:$E$1994='Analítico Cp.'!$B111)*('Diário 3º PA'!$C$4:$C$1994&gt;=H$4)*('Diário 3º PA'!$C$4:$C$1994&lt;=EOMONTH(H$4,0))*('Diário 3º PA'!$F$4:$F$1994))
+SUMPRODUCT(('Diário 4º PA'!$E$4:$E$2000='Analítico Cp.'!$B111)*('Diário 4º PA'!$C$4:$C$2000&gt;=H$4)*('Diário 4º PA'!$C$4:$C$2000&lt;=EOMONTH(H$4,0))*('Diário 4º PA'!$F$4:$F$2000))
+SUMPRODUCT(('Comp.'!$D$5:$D$485=$B111)*('Comp.'!$B$5:$B$485&gt;=H$4)*('Comp.'!$B$5:$B$485&lt;=EOMONTH(H$4,0))*('Comp.'!$E$5:$E$485))</f>
        <v>23032.53</v>
      </c>
      <c r="I111" s="289">
        <f>SUMPRODUCT(('Diário 1º PA'!$E$4:$E$2007='Analítico Cp.'!$B111)*('Diário 1º PA'!$C$4:$C$2007&gt;=I$4)*('Diário 1º PA'!$C$4:$C$2007&lt;=EOMONTH(I$4,0))*('Diário 1º PA'!$F$4:$F$2007))
+SUMPRODUCT(('Diário 2º PA'!$E$4:$E$1978='Analítico Cp.'!$B111)*('Diário 2º PA'!$C$4:$C$1978&gt;=I$4)*('Diário 2º PA'!$C$4:$C$1978&lt;=EOMONTH(I$4,0))*('Diário 2º PA'!$F$4:$F$1978))
+SUMPRODUCT(('Diário 3º PA'!$E$4:$E$1994='Analítico Cp.'!$B111)*('Diário 3º PA'!$C$4:$C$1994&gt;=I$4)*('Diário 3º PA'!$C$4:$C$1994&lt;=EOMONTH(I$4,0))*('Diário 3º PA'!$F$4:$F$1994))
+SUMPRODUCT(('Diário 4º PA'!$E$4:$E$2000='Analítico Cp.'!$B111)*('Diário 4º PA'!$C$4:$C$2000&gt;=I$4)*('Diário 4º PA'!$C$4:$C$2000&lt;=EOMONTH(I$4,0))*('Diário 4º PA'!$F$4:$F$2000))
+SUMPRODUCT(('Comp.'!$D$5:$D$485=$B111)*('Comp.'!$B$5:$B$485&gt;=I$4)*('Comp.'!$B$5:$B$485&lt;=EOMONTH(I$4,0))*('Comp.'!$E$5:$E$485))</f>
        <v>13088.55</v>
      </c>
      <c r="J111" s="289">
        <f>SUMPRODUCT(('Diário 1º PA'!$E$4:$E$2007='Analítico Cp.'!$B111)*('Diário 1º PA'!$C$4:$C$2007&gt;=J$4)*('Diário 1º PA'!$C$4:$C$2007&lt;=EOMONTH(J$4,0))*('Diário 1º PA'!$F$4:$F$2007))
+SUMPRODUCT(('Diário 2º PA'!$E$4:$E$1978='Analítico Cp.'!$B111)*('Diário 2º PA'!$C$4:$C$1978&gt;=J$4)*('Diário 2º PA'!$C$4:$C$1978&lt;=EOMONTH(J$4,0))*('Diário 2º PA'!$F$4:$F$1978))
+SUMPRODUCT(('Diário 3º PA'!$E$4:$E$1994='Analítico Cp.'!$B111)*('Diário 3º PA'!$C$4:$C$1994&gt;=J$4)*('Diário 3º PA'!$C$4:$C$1994&lt;=EOMONTH(J$4,0))*('Diário 3º PA'!$F$4:$F$1994))
+SUMPRODUCT(('Diário 4º PA'!$E$4:$E$2000='Analítico Cp.'!$B111)*('Diário 4º PA'!$C$4:$C$2000&gt;=J$4)*('Diário 4º PA'!$C$4:$C$2000&lt;=EOMONTH(J$4,0))*('Diário 4º PA'!$F$4:$F$2000))
+SUMPRODUCT(('Comp.'!$D$5:$D$485=$B111)*('Comp.'!$B$5:$B$485&gt;=J$4)*('Comp.'!$B$5:$B$485&lt;=EOMONTH(J$4,0))*('Comp.'!$E$5:$E$485))</f>
        <v>0</v>
      </c>
      <c r="K111" s="289">
        <f>SUMPRODUCT(('Diário 1º PA'!$E$4:$E$2007='Analítico Cp.'!$B111)*('Diário 1º PA'!$C$4:$C$2007&gt;=K$4)*('Diário 1º PA'!$C$4:$C$2007&lt;=EOMONTH(K$4,0))*('Diário 1º PA'!$F$4:$F$2007))
+SUMPRODUCT(('Diário 2º PA'!$E$4:$E$1978='Analítico Cp.'!$B111)*('Diário 2º PA'!$C$4:$C$1978&gt;=K$4)*('Diário 2º PA'!$C$4:$C$1978&lt;=EOMONTH(K$4,0))*('Diário 2º PA'!$F$4:$F$1978))
+SUMPRODUCT(('Diário 3º PA'!$E$4:$E$1994='Analítico Cp.'!$B111)*('Diário 3º PA'!$C$4:$C$1994&gt;=K$4)*('Diário 3º PA'!$C$4:$C$1994&lt;=EOMONTH(K$4,0))*('Diário 3º PA'!$F$4:$F$1994))
+SUMPRODUCT(('Diário 4º PA'!$E$4:$E$2000='Analítico Cp.'!$B111)*('Diário 4º PA'!$C$4:$C$2000&gt;=K$4)*('Diário 4º PA'!$C$4:$C$2000&lt;=EOMONTH(K$4,0))*('Diário 4º PA'!$F$4:$F$2000))
+SUMPRODUCT(('Comp.'!$D$5:$D$485=$B111)*('Comp.'!$B$5:$B$485&gt;=K$4)*('Comp.'!$B$5:$B$485&lt;=EOMONTH(K$4,0))*('Comp.'!$E$5:$E$485))</f>
        <v>0</v>
      </c>
      <c r="L111" s="289">
        <f>SUMPRODUCT(('Diário 1º PA'!$E$4:$E$2007='Analítico Cp.'!$B111)*('Diário 1º PA'!$C$4:$C$2007&gt;=L$4)*('Diário 1º PA'!$C$4:$C$2007&lt;=EOMONTH(L$4,0))*('Diário 1º PA'!$F$4:$F$2007))
+SUMPRODUCT(('Diário 2º PA'!$E$4:$E$1978='Analítico Cp.'!$B111)*('Diário 2º PA'!$C$4:$C$1978&gt;=L$4)*('Diário 2º PA'!$C$4:$C$1978&lt;=EOMONTH(L$4,0))*('Diário 2º PA'!$F$4:$F$1978))
+SUMPRODUCT(('Diário 3º PA'!$E$4:$E$1994='Analítico Cp.'!$B111)*('Diário 3º PA'!$C$4:$C$1994&gt;=L$4)*('Diário 3º PA'!$C$4:$C$1994&lt;=EOMONTH(L$4,0))*('Diário 3º PA'!$F$4:$F$1994))
+SUMPRODUCT(('Diário 4º PA'!$E$4:$E$2000='Analítico Cp.'!$B111)*('Diário 4º PA'!$C$4:$C$2000&gt;=L$4)*('Diário 4º PA'!$C$4:$C$2000&lt;=EOMONTH(L$4,0))*('Diário 4º PA'!$F$4:$F$2000))
+SUMPRODUCT(('Comp.'!$D$5:$D$485=$B111)*('Comp.'!$B$5:$B$485&gt;=L$4)*('Comp.'!$B$5:$B$485&lt;=EOMONTH(L$4,0))*('Comp.'!$E$5:$E$485))</f>
        <v>0</v>
      </c>
      <c r="M111" s="289">
        <f>SUMPRODUCT(('Diário 1º PA'!$E$4:$E$2007='Analítico Cp.'!$B111)*('Diário 1º PA'!$C$4:$C$2007&gt;=M$4)*('Diário 1º PA'!$C$4:$C$2007&lt;=EOMONTH(M$4,0))*('Diário 1º PA'!$F$4:$F$2007))
+SUMPRODUCT(('Diário 2º PA'!$E$4:$E$1978='Analítico Cp.'!$B111)*('Diário 2º PA'!$C$4:$C$1978&gt;=M$4)*('Diário 2º PA'!$C$4:$C$1978&lt;=EOMONTH(M$4,0))*('Diário 2º PA'!$F$4:$F$1978))
+SUMPRODUCT(('Diário 3º PA'!$E$4:$E$1994='Analítico Cp.'!$B111)*('Diário 3º PA'!$C$4:$C$1994&gt;=M$4)*('Diário 3º PA'!$C$4:$C$1994&lt;=EOMONTH(M$4,0))*('Diário 3º PA'!$F$4:$F$1994))
+SUMPRODUCT(('Diário 4º PA'!$E$4:$E$2000='Analítico Cp.'!$B111)*('Diário 4º PA'!$C$4:$C$2000&gt;=M$4)*('Diário 4º PA'!$C$4:$C$2000&lt;=EOMONTH(M$4,0))*('Diário 4º PA'!$F$4:$F$2000))
+SUMPRODUCT(('Comp.'!$D$5:$D$485=$B111)*('Comp.'!$B$5:$B$485&gt;=M$4)*('Comp.'!$B$5:$B$485&lt;=EOMONTH(M$4,0))*('Comp.'!$E$5:$E$485))</f>
        <v>0</v>
      </c>
      <c r="N111" s="289">
        <f>SUMPRODUCT(('Diário 1º PA'!$E$4:$E$2007='Analítico Cp.'!$B111)*('Diário 1º PA'!$C$4:$C$2007&gt;=N$4)*('Diário 1º PA'!$C$4:$C$2007&lt;=EOMONTH(N$4,0))*('Diário 1º PA'!$F$4:$F$2007))
+SUMPRODUCT(('Diário 2º PA'!$E$4:$E$1978='Analítico Cp.'!$B111)*('Diário 2º PA'!$C$4:$C$1978&gt;=N$4)*('Diário 2º PA'!$C$4:$C$1978&lt;=EOMONTH(N$4,0))*('Diário 2º PA'!$F$4:$F$1978))
+SUMPRODUCT(('Diário 3º PA'!$E$4:$E$1994='Analítico Cp.'!$B111)*('Diário 3º PA'!$C$4:$C$1994&gt;=N$4)*('Diário 3º PA'!$C$4:$C$1994&lt;=EOMONTH(N$4,0))*('Diário 3º PA'!$F$4:$F$1994))
+SUMPRODUCT(('Diário 4º PA'!$E$4:$E$2000='Analítico Cp.'!$B111)*('Diário 4º PA'!$C$4:$C$2000&gt;=N$4)*('Diário 4º PA'!$C$4:$C$2000&lt;=EOMONTH(N$4,0))*('Diário 4º PA'!$F$4:$F$2000))
+SUMPRODUCT(('Comp.'!$D$5:$D$485=$B111)*('Comp.'!$B$5:$B$485&gt;=N$4)*('Comp.'!$B$5:$B$485&lt;=EOMONTH(N$4,0))*('Comp.'!$E$5:$E$485))</f>
        <v>0</v>
      </c>
      <c r="O111" s="315">
        <f t="shared" si="19"/>
        <v>121984.81000000001</v>
      </c>
      <c r="P111" s="316">
        <f t="shared" si="20"/>
        <v>5.3595633684220389E-3</v>
      </c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</row>
    <row r="112" spans="1:26" ht="23.25" customHeight="1" x14ac:dyDescent="0.25">
      <c r="A112" s="331" t="s">
        <v>326</v>
      </c>
      <c r="B112" s="246" t="s">
        <v>327</v>
      </c>
      <c r="C112" s="289">
        <f>SUMPRODUCT(('Diário 1º PA'!$E$4:$E$2007='Analítico Cp.'!$B112)*('Diário 1º PA'!$C$4:$C$2007&gt;=C$4)*('Diário 1º PA'!$C$4:$C$2007&lt;=EOMONTH(C$4,0))*('Diário 1º PA'!$F$4:$F$2007))
+SUMPRODUCT(('Diário 2º PA'!$E$4:$E$1978='Analítico Cp.'!$B112)*('Diário 2º PA'!$C$4:$C$1978&gt;=C$4)*('Diário 2º PA'!$C$4:$C$1978&lt;=EOMONTH(C$4,0))*('Diário 2º PA'!$F$4:$F$1978))
+SUMPRODUCT(('Diário 3º PA'!$E$4:$E$1994='Analítico Cp.'!$B112)*('Diário 3º PA'!$C$4:$C$1994&gt;=C$4)*('Diário 3º PA'!$C$4:$C$1994&lt;=EOMONTH(C$4,0))*('Diário 3º PA'!$F$4:$F$1994))
+SUMPRODUCT(('Diário 4º PA'!$E$4:$E$2000='Analítico Cp.'!$B112)*('Diário 4º PA'!$C$4:$C$2000&gt;=C$4)*('Diário 4º PA'!$C$4:$C$2000&lt;=EOMONTH(C$4,0))*('Diário 4º PA'!$F$4:$F$2000))
+SUMPRODUCT(('Comp.'!$D$5:$D$485=$B112)*('Comp.'!$B$5:$B$485&gt;=C$4)*('Comp.'!$B$5:$B$485&lt;=EOMONTH(C$4,0))*('Comp.'!$E$5:$E$485))</f>
        <v>0</v>
      </c>
      <c r="D112" s="289">
        <f>SUMPRODUCT(('Diário 1º PA'!$E$4:$E$2007='Analítico Cp.'!$B112)*('Diário 1º PA'!$C$4:$C$2007&gt;=D$4)*('Diário 1º PA'!$C$4:$C$2007&lt;=EOMONTH(D$4,0))*('Diário 1º PA'!$F$4:$F$2007))
+SUMPRODUCT(('Diário 2º PA'!$E$4:$E$1978='Analítico Cp.'!$B112)*('Diário 2º PA'!$C$4:$C$1978&gt;=D$4)*('Diário 2º PA'!$C$4:$C$1978&lt;=EOMONTH(D$4,0))*('Diário 2º PA'!$F$4:$F$1978))
+SUMPRODUCT(('Diário 3º PA'!$E$4:$E$1994='Analítico Cp.'!$B112)*('Diário 3º PA'!$C$4:$C$1994&gt;=D$4)*('Diário 3º PA'!$C$4:$C$1994&lt;=EOMONTH(D$4,0))*('Diário 3º PA'!$F$4:$F$1994))
+SUMPRODUCT(('Diário 4º PA'!$E$4:$E$2000='Analítico Cp.'!$B112)*('Diário 4º PA'!$C$4:$C$2000&gt;=D$4)*('Diário 4º PA'!$C$4:$C$2000&lt;=EOMONTH(D$4,0))*('Diário 4º PA'!$F$4:$F$2000))
+SUMPRODUCT(('Comp.'!$D$5:$D$485=$B112)*('Comp.'!$B$5:$B$485&gt;=D$4)*('Comp.'!$B$5:$B$485&lt;=EOMONTH(D$4,0))*('Comp.'!$E$5:$E$485))</f>
        <v>0</v>
      </c>
      <c r="E112" s="289">
        <f>SUMPRODUCT(('Diário 1º PA'!$E$4:$E$2007='Analítico Cp.'!$B112)*('Diário 1º PA'!$C$4:$C$2007&gt;=E$4)*('Diário 1º PA'!$C$4:$C$2007&lt;=EOMONTH(E$4,0))*('Diário 1º PA'!$F$4:$F$2007))
+SUMPRODUCT(('Diário 2º PA'!$E$4:$E$1978='Analítico Cp.'!$B112)*('Diário 2º PA'!$C$4:$C$1978&gt;=E$4)*('Diário 2º PA'!$C$4:$C$1978&lt;=EOMONTH(E$4,0))*('Diário 2º PA'!$F$4:$F$1978))
+SUMPRODUCT(('Diário 3º PA'!$E$4:$E$1994='Analítico Cp.'!$B112)*('Diário 3º PA'!$C$4:$C$1994&gt;=E$4)*('Diário 3º PA'!$C$4:$C$1994&lt;=EOMONTH(E$4,0))*('Diário 3º PA'!$F$4:$F$1994))
+SUMPRODUCT(('Diário 4º PA'!$E$4:$E$2000='Analítico Cp.'!$B112)*('Diário 4º PA'!$C$4:$C$2000&gt;=E$4)*('Diário 4º PA'!$C$4:$C$2000&lt;=EOMONTH(E$4,0))*('Diário 4º PA'!$F$4:$F$2000))
+SUMPRODUCT(('Comp.'!$D$5:$D$485=$B112)*('Comp.'!$B$5:$B$485&gt;=E$4)*('Comp.'!$B$5:$B$485&lt;=EOMONTH(E$4,0))*('Comp.'!$E$5:$E$485))</f>
        <v>0</v>
      </c>
      <c r="F112" s="289">
        <f>SUMPRODUCT(('Diário 1º PA'!$E$4:$E$2007='Analítico Cp.'!$B112)*('Diário 1º PA'!$C$4:$C$2007&gt;=F$4)*('Diário 1º PA'!$C$4:$C$2007&lt;=EOMONTH(F$4,0))*('Diário 1º PA'!$F$4:$F$2007))
+SUMPRODUCT(('Diário 2º PA'!$E$4:$E$1978='Analítico Cp.'!$B112)*('Diário 2º PA'!$C$4:$C$1978&gt;=F$4)*('Diário 2º PA'!$C$4:$C$1978&lt;=EOMONTH(F$4,0))*('Diário 2º PA'!$F$4:$F$1978))
+SUMPRODUCT(('Diário 3º PA'!$E$4:$E$1994='Analítico Cp.'!$B112)*('Diário 3º PA'!$C$4:$C$1994&gt;=F$4)*('Diário 3º PA'!$C$4:$C$1994&lt;=EOMONTH(F$4,0))*('Diário 3º PA'!$F$4:$F$1994))
+SUMPRODUCT(('Diário 4º PA'!$E$4:$E$2000='Analítico Cp.'!$B112)*('Diário 4º PA'!$C$4:$C$2000&gt;=F$4)*('Diário 4º PA'!$C$4:$C$2000&lt;=EOMONTH(F$4,0))*('Diário 4º PA'!$F$4:$F$2000))
+SUMPRODUCT(('Comp.'!$D$5:$D$485=$B112)*('Comp.'!$B$5:$B$485&gt;=F$4)*('Comp.'!$B$5:$B$485&lt;=EOMONTH(F$4,0))*('Comp.'!$E$5:$E$485))</f>
        <v>0</v>
      </c>
      <c r="G112" s="289">
        <f>SUMPRODUCT(('Diário 1º PA'!$E$4:$E$2007='Analítico Cp.'!$B112)*('Diário 1º PA'!$C$4:$C$2007&gt;=G$4)*('Diário 1º PA'!$C$4:$C$2007&lt;=EOMONTH(G$4,0))*('Diário 1º PA'!$F$4:$F$2007))
+SUMPRODUCT(('Diário 2º PA'!$E$4:$E$1978='Analítico Cp.'!$B112)*('Diário 2º PA'!$C$4:$C$1978&gt;=G$4)*('Diário 2º PA'!$C$4:$C$1978&lt;=EOMONTH(G$4,0))*('Diário 2º PA'!$F$4:$F$1978))
+SUMPRODUCT(('Diário 3º PA'!$E$4:$E$1994='Analítico Cp.'!$B112)*('Diário 3º PA'!$C$4:$C$1994&gt;=G$4)*('Diário 3º PA'!$C$4:$C$1994&lt;=EOMONTH(G$4,0))*('Diário 3º PA'!$F$4:$F$1994))
+SUMPRODUCT(('Diário 4º PA'!$E$4:$E$2000='Analítico Cp.'!$B112)*('Diário 4º PA'!$C$4:$C$2000&gt;=G$4)*('Diário 4º PA'!$C$4:$C$2000&lt;=EOMONTH(G$4,0))*('Diário 4º PA'!$F$4:$F$2000))
+SUMPRODUCT(('Comp.'!$D$5:$D$485=$B112)*('Comp.'!$B$5:$B$485&gt;=G$4)*('Comp.'!$B$5:$B$485&lt;=EOMONTH(G$4,0))*('Comp.'!$E$5:$E$485))</f>
        <v>0</v>
      </c>
      <c r="H112" s="289">
        <f>SUMPRODUCT(('Diário 1º PA'!$E$4:$E$2007='Analítico Cp.'!$B112)*('Diário 1º PA'!$C$4:$C$2007&gt;=H$4)*('Diário 1º PA'!$C$4:$C$2007&lt;=EOMONTH(H$4,0))*('Diário 1º PA'!$F$4:$F$2007))
+SUMPRODUCT(('Diário 2º PA'!$E$4:$E$1978='Analítico Cp.'!$B112)*('Diário 2º PA'!$C$4:$C$1978&gt;=H$4)*('Diário 2º PA'!$C$4:$C$1978&lt;=EOMONTH(H$4,0))*('Diário 2º PA'!$F$4:$F$1978))
+SUMPRODUCT(('Diário 3º PA'!$E$4:$E$1994='Analítico Cp.'!$B112)*('Diário 3º PA'!$C$4:$C$1994&gt;=H$4)*('Diário 3º PA'!$C$4:$C$1994&lt;=EOMONTH(H$4,0))*('Diário 3º PA'!$F$4:$F$1994))
+SUMPRODUCT(('Diário 4º PA'!$E$4:$E$2000='Analítico Cp.'!$B112)*('Diário 4º PA'!$C$4:$C$2000&gt;=H$4)*('Diário 4º PA'!$C$4:$C$2000&lt;=EOMONTH(H$4,0))*('Diário 4º PA'!$F$4:$F$2000))
+SUMPRODUCT(('Comp.'!$D$5:$D$485=$B112)*('Comp.'!$B$5:$B$485&gt;=H$4)*('Comp.'!$B$5:$B$485&lt;=EOMONTH(H$4,0))*('Comp.'!$E$5:$E$485))</f>
        <v>0</v>
      </c>
      <c r="I112" s="289">
        <f>SUMPRODUCT(('Diário 1º PA'!$E$4:$E$2007='Analítico Cp.'!$B112)*('Diário 1º PA'!$C$4:$C$2007&gt;=I$4)*('Diário 1º PA'!$C$4:$C$2007&lt;=EOMONTH(I$4,0))*('Diário 1º PA'!$F$4:$F$2007))
+SUMPRODUCT(('Diário 2º PA'!$E$4:$E$1978='Analítico Cp.'!$B112)*('Diário 2º PA'!$C$4:$C$1978&gt;=I$4)*('Diário 2º PA'!$C$4:$C$1978&lt;=EOMONTH(I$4,0))*('Diário 2º PA'!$F$4:$F$1978))
+SUMPRODUCT(('Diário 3º PA'!$E$4:$E$1994='Analítico Cp.'!$B112)*('Diário 3º PA'!$C$4:$C$1994&gt;=I$4)*('Diário 3º PA'!$C$4:$C$1994&lt;=EOMONTH(I$4,0))*('Diário 3º PA'!$F$4:$F$1994))
+SUMPRODUCT(('Diário 4º PA'!$E$4:$E$2000='Analítico Cp.'!$B112)*('Diário 4º PA'!$C$4:$C$2000&gt;=I$4)*('Diário 4º PA'!$C$4:$C$2000&lt;=EOMONTH(I$4,0))*('Diário 4º PA'!$F$4:$F$2000))
+SUMPRODUCT(('Comp.'!$D$5:$D$485=$B112)*('Comp.'!$B$5:$B$485&gt;=I$4)*('Comp.'!$B$5:$B$485&lt;=EOMONTH(I$4,0))*('Comp.'!$E$5:$E$485))</f>
        <v>0</v>
      </c>
      <c r="J112" s="289">
        <f>SUMPRODUCT(('Diário 1º PA'!$E$4:$E$2007='Analítico Cp.'!$B112)*('Diário 1º PA'!$C$4:$C$2007&gt;=J$4)*('Diário 1º PA'!$C$4:$C$2007&lt;=EOMONTH(J$4,0))*('Diário 1º PA'!$F$4:$F$2007))
+SUMPRODUCT(('Diário 2º PA'!$E$4:$E$1978='Analítico Cp.'!$B112)*('Diário 2º PA'!$C$4:$C$1978&gt;=J$4)*('Diário 2º PA'!$C$4:$C$1978&lt;=EOMONTH(J$4,0))*('Diário 2º PA'!$F$4:$F$1978))
+SUMPRODUCT(('Diário 3º PA'!$E$4:$E$1994='Analítico Cp.'!$B112)*('Diário 3º PA'!$C$4:$C$1994&gt;=J$4)*('Diário 3º PA'!$C$4:$C$1994&lt;=EOMONTH(J$4,0))*('Diário 3º PA'!$F$4:$F$1994))
+SUMPRODUCT(('Diário 4º PA'!$E$4:$E$2000='Analítico Cp.'!$B112)*('Diário 4º PA'!$C$4:$C$2000&gt;=J$4)*('Diário 4º PA'!$C$4:$C$2000&lt;=EOMONTH(J$4,0))*('Diário 4º PA'!$F$4:$F$2000))
+SUMPRODUCT(('Comp.'!$D$5:$D$485=$B112)*('Comp.'!$B$5:$B$485&gt;=J$4)*('Comp.'!$B$5:$B$485&lt;=EOMONTH(J$4,0))*('Comp.'!$E$5:$E$485))</f>
        <v>0</v>
      </c>
      <c r="K112" s="289">
        <f>SUMPRODUCT(('Diário 1º PA'!$E$4:$E$2007='Analítico Cp.'!$B112)*('Diário 1º PA'!$C$4:$C$2007&gt;=K$4)*('Diário 1º PA'!$C$4:$C$2007&lt;=EOMONTH(K$4,0))*('Diário 1º PA'!$F$4:$F$2007))
+SUMPRODUCT(('Diário 2º PA'!$E$4:$E$1978='Analítico Cp.'!$B112)*('Diário 2º PA'!$C$4:$C$1978&gt;=K$4)*('Diário 2º PA'!$C$4:$C$1978&lt;=EOMONTH(K$4,0))*('Diário 2º PA'!$F$4:$F$1978))
+SUMPRODUCT(('Diário 3º PA'!$E$4:$E$1994='Analítico Cp.'!$B112)*('Diário 3º PA'!$C$4:$C$1994&gt;=K$4)*('Diário 3º PA'!$C$4:$C$1994&lt;=EOMONTH(K$4,0))*('Diário 3º PA'!$F$4:$F$1994))
+SUMPRODUCT(('Diário 4º PA'!$E$4:$E$2000='Analítico Cp.'!$B112)*('Diário 4º PA'!$C$4:$C$2000&gt;=K$4)*('Diário 4º PA'!$C$4:$C$2000&lt;=EOMONTH(K$4,0))*('Diário 4º PA'!$F$4:$F$2000))
+SUMPRODUCT(('Comp.'!$D$5:$D$485=$B112)*('Comp.'!$B$5:$B$485&gt;=K$4)*('Comp.'!$B$5:$B$485&lt;=EOMONTH(K$4,0))*('Comp.'!$E$5:$E$485))</f>
        <v>0</v>
      </c>
      <c r="L112" s="289">
        <f>SUMPRODUCT(('Diário 1º PA'!$E$4:$E$2007='Analítico Cp.'!$B112)*('Diário 1º PA'!$C$4:$C$2007&gt;=L$4)*('Diário 1º PA'!$C$4:$C$2007&lt;=EOMONTH(L$4,0))*('Diário 1º PA'!$F$4:$F$2007))
+SUMPRODUCT(('Diário 2º PA'!$E$4:$E$1978='Analítico Cp.'!$B112)*('Diário 2º PA'!$C$4:$C$1978&gt;=L$4)*('Diário 2º PA'!$C$4:$C$1978&lt;=EOMONTH(L$4,0))*('Diário 2º PA'!$F$4:$F$1978))
+SUMPRODUCT(('Diário 3º PA'!$E$4:$E$1994='Analítico Cp.'!$B112)*('Diário 3º PA'!$C$4:$C$1994&gt;=L$4)*('Diário 3º PA'!$C$4:$C$1994&lt;=EOMONTH(L$4,0))*('Diário 3º PA'!$F$4:$F$1994))
+SUMPRODUCT(('Diário 4º PA'!$E$4:$E$2000='Analítico Cp.'!$B112)*('Diário 4º PA'!$C$4:$C$2000&gt;=L$4)*('Diário 4º PA'!$C$4:$C$2000&lt;=EOMONTH(L$4,0))*('Diário 4º PA'!$F$4:$F$2000))
+SUMPRODUCT(('Comp.'!$D$5:$D$485=$B112)*('Comp.'!$B$5:$B$485&gt;=L$4)*('Comp.'!$B$5:$B$485&lt;=EOMONTH(L$4,0))*('Comp.'!$E$5:$E$485))</f>
        <v>0</v>
      </c>
      <c r="M112" s="289">
        <f>SUMPRODUCT(('Diário 1º PA'!$E$4:$E$2007='Analítico Cp.'!$B112)*('Diário 1º PA'!$C$4:$C$2007&gt;=M$4)*('Diário 1º PA'!$C$4:$C$2007&lt;=EOMONTH(M$4,0))*('Diário 1º PA'!$F$4:$F$2007))
+SUMPRODUCT(('Diário 2º PA'!$E$4:$E$1978='Analítico Cp.'!$B112)*('Diário 2º PA'!$C$4:$C$1978&gt;=M$4)*('Diário 2º PA'!$C$4:$C$1978&lt;=EOMONTH(M$4,0))*('Diário 2º PA'!$F$4:$F$1978))
+SUMPRODUCT(('Diário 3º PA'!$E$4:$E$1994='Analítico Cp.'!$B112)*('Diário 3º PA'!$C$4:$C$1994&gt;=M$4)*('Diário 3º PA'!$C$4:$C$1994&lt;=EOMONTH(M$4,0))*('Diário 3º PA'!$F$4:$F$1994))
+SUMPRODUCT(('Diário 4º PA'!$E$4:$E$2000='Analítico Cp.'!$B112)*('Diário 4º PA'!$C$4:$C$2000&gt;=M$4)*('Diário 4º PA'!$C$4:$C$2000&lt;=EOMONTH(M$4,0))*('Diário 4º PA'!$F$4:$F$2000))
+SUMPRODUCT(('Comp.'!$D$5:$D$485=$B112)*('Comp.'!$B$5:$B$485&gt;=M$4)*('Comp.'!$B$5:$B$485&lt;=EOMONTH(M$4,0))*('Comp.'!$E$5:$E$485))</f>
        <v>0</v>
      </c>
      <c r="N112" s="289">
        <f>SUMPRODUCT(('Diário 1º PA'!$E$4:$E$2007='Analítico Cp.'!$B112)*('Diário 1º PA'!$C$4:$C$2007&gt;=N$4)*('Diário 1º PA'!$C$4:$C$2007&lt;=EOMONTH(N$4,0))*('Diário 1º PA'!$F$4:$F$2007))
+SUMPRODUCT(('Diário 2º PA'!$E$4:$E$1978='Analítico Cp.'!$B112)*('Diário 2º PA'!$C$4:$C$1978&gt;=N$4)*('Diário 2º PA'!$C$4:$C$1978&lt;=EOMONTH(N$4,0))*('Diário 2º PA'!$F$4:$F$1978))
+SUMPRODUCT(('Diário 3º PA'!$E$4:$E$1994='Analítico Cp.'!$B112)*('Diário 3º PA'!$C$4:$C$1994&gt;=N$4)*('Diário 3º PA'!$C$4:$C$1994&lt;=EOMONTH(N$4,0))*('Diário 3º PA'!$F$4:$F$1994))
+SUMPRODUCT(('Diário 4º PA'!$E$4:$E$2000='Analítico Cp.'!$B112)*('Diário 4º PA'!$C$4:$C$2000&gt;=N$4)*('Diário 4º PA'!$C$4:$C$2000&lt;=EOMONTH(N$4,0))*('Diário 4º PA'!$F$4:$F$2000))
+SUMPRODUCT(('Comp.'!$D$5:$D$485=$B112)*('Comp.'!$B$5:$B$485&gt;=N$4)*('Comp.'!$B$5:$B$485&lt;=EOMONTH(N$4,0))*('Comp.'!$E$5:$E$485))</f>
        <v>0</v>
      </c>
      <c r="O112" s="315">
        <f t="shared" si="19"/>
        <v>0</v>
      </c>
      <c r="P112" s="316">
        <f t="shared" si="20"/>
        <v>0</v>
      </c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</row>
    <row r="113" spans="1:26" ht="23.25" customHeight="1" x14ac:dyDescent="0.25">
      <c r="A113" s="331" t="s">
        <v>328</v>
      </c>
      <c r="B113" s="246" t="s">
        <v>329</v>
      </c>
      <c r="C113" s="289">
        <f>SUMPRODUCT(('Diário 1º PA'!$E$4:$E$2007='Analítico Cp.'!$B113)*('Diário 1º PA'!$C$4:$C$2007&gt;=C$4)*('Diário 1º PA'!$C$4:$C$2007&lt;=EOMONTH(C$4,0))*('Diário 1º PA'!$F$4:$F$2007))
+SUMPRODUCT(('Diário 2º PA'!$E$4:$E$1978='Analítico Cp.'!$B113)*('Diário 2º PA'!$C$4:$C$1978&gt;=C$4)*('Diário 2º PA'!$C$4:$C$1978&lt;=EOMONTH(C$4,0))*('Diário 2º PA'!$F$4:$F$1978))
+SUMPRODUCT(('Diário 3º PA'!$E$4:$E$1994='Analítico Cp.'!$B113)*('Diário 3º PA'!$C$4:$C$1994&gt;=C$4)*('Diário 3º PA'!$C$4:$C$1994&lt;=EOMONTH(C$4,0))*('Diário 3º PA'!$F$4:$F$1994))
+SUMPRODUCT(('Diário 4º PA'!$E$4:$E$2000='Analítico Cp.'!$B113)*('Diário 4º PA'!$C$4:$C$2000&gt;=C$4)*('Diário 4º PA'!$C$4:$C$2000&lt;=EOMONTH(C$4,0))*('Diário 4º PA'!$F$4:$F$2000))
+SUMPRODUCT(('Comp.'!$D$5:$D$485=$B113)*('Comp.'!$B$5:$B$485&gt;=C$4)*('Comp.'!$B$5:$B$485&lt;=EOMONTH(C$4,0))*('Comp.'!$E$5:$E$485))</f>
        <v>0</v>
      </c>
      <c r="D113" s="289">
        <f>SUMPRODUCT(('Diário 1º PA'!$E$4:$E$2007='Analítico Cp.'!$B113)*('Diário 1º PA'!$C$4:$C$2007&gt;=D$4)*('Diário 1º PA'!$C$4:$C$2007&lt;=EOMONTH(D$4,0))*('Diário 1º PA'!$F$4:$F$2007))
+SUMPRODUCT(('Diário 2º PA'!$E$4:$E$1978='Analítico Cp.'!$B113)*('Diário 2º PA'!$C$4:$C$1978&gt;=D$4)*('Diário 2º PA'!$C$4:$C$1978&lt;=EOMONTH(D$4,0))*('Diário 2º PA'!$F$4:$F$1978))
+SUMPRODUCT(('Diário 3º PA'!$E$4:$E$1994='Analítico Cp.'!$B113)*('Diário 3º PA'!$C$4:$C$1994&gt;=D$4)*('Diário 3º PA'!$C$4:$C$1994&lt;=EOMONTH(D$4,0))*('Diário 3º PA'!$F$4:$F$1994))
+SUMPRODUCT(('Diário 4º PA'!$E$4:$E$2000='Analítico Cp.'!$B113)*('Diário 4º PA'!$C$4:$C$2000&gt;=D$4)*('Diário 4º PA'!$C$4:$C$2000&lt;=EOMONTH(D$4,0))*('Diário 4º PA'!$F$4:$F$2000))
+SUMPRODUCT(('Comp.'!$D$5:$D$485=$B113)*('Comp.'!$B$5:$B$485&gt;=D$4)*('Comp.'!$B$5:$B$485&lt;=EOMONTH(D$4,0))*('Comp.'!$E$5:$E$485))</f>
        <v>0</v>
      </c>
      <c r="E113" s="289">
        <f>SUMPRODUCT(('Diário 1º PA'!$E$4:$E$2007='Analítico Cp.'!$B113)*('Diário 1º PA'!$C$4:$C$2007&gt;=E$4)*('Diário 1º PA'!$C$4:$C$2007&lt;=EOMONTH(E$4,0))*('Diário 1º PA'!$F$4:$F$2007))
+SUMPRODUCT(('Diário 2º PA'!$E$4:$E$1978='Analítico Cp.'!$B113)*('Diário 2º PA'!$C$4:$C$1978&gt;=E$4)*('Diário 2º PA'!$C$4:$C$1978&lt;=EOMONTH(E$4,0))*('Diário 2º PA'!$F$4:$F$1978))
+SUMPRODUCT(('Diário 3º PA'!$E$4:$E$1994='Analítico Cp.'!$B113)*('Diário 3º PA'!$C$4:$C$1994&gt;=E$4)*('Diário 3º PA'!$C$4:$C$1994&lt;=EOMONTH(E$4,0))*('Diário 3º PA'!$F$4:$F$1994))
+SUMPRODUCT(('Diário 4º PA'!$E$4:$E$2000='Analítico Cp.'!$B113)*('Diário 4º PA'!$C$4:$C$2000&gt;=E$4)*('Diário 4º PA'!$C$4:$C$2000&lt;=EOMONTH(E$4,0))*('Diário 4º PA'!$F$4:$F$2000))
+SUMPRODUCT(('Comp.'!$D$5:$D$485=$B113)*('Comp.'!$B$5:$B$485&gt;=E$4)*('Comp.'!$B$5:$B$485&lt;=EOMONTH(E$4,0))*('Comp.'!$E$5:$E$485))</f>
        <v>0</v>
      </c>
      <c r="F113" s="289">
        <f>SUMPRODUCT(('Diário 1º PA'!$E$4:$E$2007='Analítico Cp.'!$B113)*('Diário 1º PA'!$C$4:$C$2007&gt;=F$4)*('Diário 1º PA'!$C$4:$C$2007&lt;=EOMONTH(F$4,0))*('Diário 1º PA'!$F$4:$F$2007))
+SUMPRODUCT(('Diário 2º PA'!$E$4:$E$1978='Analítico Cp.'!$B113)*('Diário 2º PA'!$C$4:$C$1978&gt;=F$4)*('Diário 2º PA'!$C$4:$C$1978&lt;=EOMONTH(F$4,0))*('Diário 2º PA'!$F$4:$F$1978))
+SUMPRODUCT(('Diário 3º PA'!$E$4:$E$1994='Analítico Cp.'!$B113)*('Diário 3º PA'!$C$4:$C$1994&gt;=F$4)*('Diário 3º PA'!$C$4:$C$1994&lt;=EOMONTH(F$4,0))*('Diário 3º PA'!$F$4:$F$1994))
+SUMPRODUCT(('Diário 4º PA'!$E$4:$E$2000='Analítico Cp.'!$B113)*('Diário 4º PA'!$C$4:$C$2000&gt;=F$4)*('Diário 4º PA'!$C$4:$C$2000&lt;=EOMONTH(F$4,0))*('Diário 4º PA'!$F$4:$F$2000))
+SUMPRODUCT(('Comp.'!$D$5:$D$485=$B113)*('Comp.'!$B$5:$B$485&gt;=F$4)*('Comp.'!$B$5:$B$485&lt;=EOMONTH(F$4,0))*('Comp.'!$E$5:$E$485))</f>
        <v>0</v>
      </c>
      <c r="G113" s="289">
        <f>SUMPRODUCT(('Diário 1º PA'!$E$4:$E$2007='Analítico Cp.'!$B113)*('Diário 1º PA'!$C$4:$C$2007&gt;=G$4)*('Diário 1º PA'!$C$4:$C$2007&lt;=EOMONTH(G$4,0))*('Diário 1º PA'!$F$4:$F$2007))
+SUMPRODUCT(('Diário 2º PA'!$E$4:$E$1978='Analítico Cp.'!$B113)*('Diário 2º PA'!$C$4:$C$1978&gt;=G$4)*('Diário 2º PA'!$C$4:$C$1978&lt;=EOMONTH(G$4,0))*('Diário 2º PA'!$F$4:$F$1978))
+SUMPRODUCT(('Diário 3º PA'!$E$4:$E$1994='Analítico Cp.'!$B113)*('Diário 3º PA'!$C$4:$C$1994&gt;=G$4)*('Diário 3º PA'!$C$4:$C$1994&lt;=EOMONTH(G$4,0))*('Diário 3º PA'!$F$4:$F$1994))
+SUMPRODUCT(('Diário 4º PA'!$E$4:$E$2000='Analítico Cp.'!$B113)*('Diário 4º PA'!$C$4:$C$2000&gt;=G$4)*('Diário 4º PA'!$C$4:$C$2000&lt;=EOMONTH(G$4,0))*('Diário 4º PA'!$F$4:$F$2000))
+SUMPRODUCT(('Comp.'!$D$5:$D$485=$B113)*('Comp.'!$B$5:$B$485&gt;=G$4)*('Comp.'!$B$5:$B$485&lt;=EOMONTH(G$4,0))*('Comp.'!$E$5:$E$485))</f>
        <v>0</v>
      </c>
      <c r="H113" s="289">
        <f>SUMPRODUCT(('Diário 1º PA'!$E$4:$E$2007='Analítico Cp.'!$B113)*('Diário 1º PA'!$C$4:$C$2007&gt;=H$4)*('Diário 1º PA'!$C$4:$C$2007&lt;=EOMONTH(H$4,0))*('Diário 1º PA'!$F$4:$F$2007))
+SUMPRODUCT(('Diário 2º PA'!$E$4:$E$1978='Analítico Cp.'!$B113)*('Diário 2º PA'!$C$4:$C$1978&gt;=H$4)*('Diário 2º PA'!$C$4:$C$1978&lt;=EOMONTH(H$4,0))*('Diário 2º PA'!$F$4:$F$1978))
+SUMPRODUCT(('Diário 3º PA'!$E$4:$E$1994='Analítico Cp.'!$B113)*('Diário 3º PA'!$C$4:$C$1994&gt;=H$4)*('Diário 3º PA'!$C$4:$C$1994&lt;=EOMONTH(H$4,0))*('Diário 3º PA'!$F$4:$F$1994))
+SUMPRODUCT(('Diário 4º PA'!$E$4:$E$2000='Analítico Cp.'!$B113)*('Diário 4º PA'!$C$4:$C$2000&gt;=H$4)*('Diário 4º PA'!$C$4:$C$2000&lt;=EOMONTH(H$4,0))*('Diário 4º PA'!$F$4:$F$2000))
+SUMPRODUCT(('Comp.'!$D$5:$D$485=$B113)*('Comp.'!$B$5:$B$485&gt;=H$4)*('Comp.'!$B$5:$B$485&lt;=EOMONTH(H$4,0))*('Comp.'!$E$5:$E$485))</f>
        <v>0</v>
      </c>
      <c r="I113" s="289">
        <f>SUMPRODUCT(('Diário 1º PA'!$E$4:$E$2007='Analítico Cp.'!$B113)*('Diário 1º PA'!$C$4:$C$2007&gt;=I$4)*('Diário 1º PA'!$C$4:$C$2007&lt;=EOMONTH(I$4,0))*('Diário 1º PA'!$F$4:$F$2007))
+SUMPRODUCT(('Diário 2º PA'!$E$4:$E$1978='Analítico Cp.'!$B113)*('Diário 2º PA'!$C$4:$C$1978&gt;=I$4)*('Diário 2º PA'!$C$4:$C$1978&lt;=EOMONTH(I$4,0))*('Diário 2º PA'!$F$4:$F$1978))
+SUMPRODUCT(('Diário 3º PA'!$E$4:$E$1994='Analítico Cp.'!$B113)*('Diário 3º PA'!$C$4:$C$1994&gt;=I$4)*('Diário 3º PA'!$C$4:$C$1994&lt;=EOMONTH(I$4,0))*('Diário 3º PA'!$F$4:$F$1994))
+SUMPRODUCT(('Diário 4º PA'!$E$4:$E$2000='Analítico Cp.'!$B113)*('Diário 4º PA'!$C$4:$C$2000&gt;=I$4)*('Diário 4º PA'!$C$4:$C$2000&lt;=EOMONTH(I$4,0))*('Diário 4º PA'!$F$4:$F$2000))
+SUMPRODUCT(('Comp.'!$D$5:$D$485=$B113)*('Comp.'!$B$5:$B$485&gt;=I$4)*('Comp.'!$B$5:$B$485&lt;=EOMONTH(I$4,0))*('Comp.'!$E$5:$E$485))</f>
        <v>0</v>
      </c>
      <c r="J113" s="289">
        <f>SUMPRODUCT(('Diário 1º PA'!$E$4:$E$2007='Analítico Cp.'!$B113)*('Diário 1º PA'!$C$4:$C$2007&gt;=J$4)*('Diário 1º PA'!$C$4:$C$2007&lt;=EOMONTH(J$4,0))*('Diário 1º PA'!$F$4:$F$2007))
+SUMPRODUCT(('Diário 2º PA'!$E$4:$E$1978='Analítico Cp.'!$B113)*('Diário 2º PA'!$C$4:$C$1978&gt;=J$4)*('Diário 2º PA'!$C$4:$C$1978&lt;=EOMONTH(J$4,0))*('Diário 2º PA'!$F$4:$F$1978))
+SUMPRODUCT(('Diário 3º PA'!$E$4:$E$1994='Analítico Cp.'!$B113)*('Diário 3º PA'!$C$4:$C$1994&gt;=J$4)*('Diário 3º PA'!$C$4:$C$1994&lt;=EOMONTH(J$4,0))*('Diário 3º PA'!$F$4:$F$1994))
+SUMPRODUCT(('Diário 4º PA'!$E$4:$E$2000='Analítico Cp.'!$B113)*('Diário 4º PA'!$C$4:$C$2000&gt;=J$4)*('Diário 4º PA'!$C$4:$C$2000&lt;=EOMONTH(J$4,0))*('Diário 4º PA'!$F$4:$F$2000))
+SUMPRODUCT(('Comp.'!$D$5:$D$485=$B113)*('Comp.'!$B$5:$B$485&gt;=J$4)*('Comp.'!$B$5:$B$485&lt;=EOMONTH(J$4,0))*('Comp.'!$E$5:$E$485))</f>
        <v>0</v>
      </c>
      <c r="K113" s="289">
        <f>SUMPRODUCT(('Diário 1º PA'!$E$4:$E$2007='Analítico Cp.'!$B113)*('Diário 1º PA'!$C$4:$C$2007&gt;=K$4)*('Diário 1º PA'!$C$4:$C$2007&lt;=EOMONTH(K$4,0))*('Diário 1º PA'!$F$4:$F$2007))
+SUMPRODUCT(('Diário 2º PA'!$E$4:$E$1978='Analítico Cp.'!$B113)*('Diário 2º PA'!$C$4:$C$1978&gt;=K$4)*('Diário 2º PA'!$C$4:$C$1978&lt;=EOMONTH(K$4,0))*('Diário 2º PA'!$F$4:$F$1978))
+SUMPRODUCT(('Diário 3º PA'!$E$4:$E$1994='Analítico Cp.'!$B113)*('Diário 3º PA'!$C$4:$C$1994&gt;=K$4)*('Diário 3º PA'!$C$4:$C$1994&lt;=EOMONTH(K$4,0))*('Diário 3º PA'!$F$4:$F$1994))
+SUMPRODUCT(('Diário 4º PA'!$E$4:$E$2000='Analítico Cp.'!$B113)*('Diário 4º PA'!$C$4:$C$2000&gt;=K$4)*('Diário 4º PA'!$C$4:$C$2000&lt;=EOMONTH(K$4,0))*('Diário 4º PA'!$F$4:$F$2000))
+SUMPRODUCT(('Comp.'!$D$5:$D$485=$B113)*('Comp.'!$B$5:$B$485&gt;=K$4)*('Comp.'!$B$5:$B$485&lt;=EOMONTH(K$4,0))*('Comp.'!$E$5:$E$485))</f>
        <v>0</v>
      </c>
      <c r="L113" s="289">
        <f>SUMPRODUCT(('Diário 1º PA'!$E$4:$E$2007='Analítico Cp.'!$B113)*('Diário 1º PA'!$C$4:$C$2007&gt;=L$4)*('Diário 1º PA'!$C$4:$C$2007&lt;=EOMONTH(L$4,0))*('Diário 1º PA'!$F$4:$F$2007))
+SUMPRODUCT(('Diário 2º PA'!$E$4:$E$1978='Analítico Cp.'!$B113)*('Diário 2º PA'!$C$4:$C$1978&gt;=L$4)*('Diário 2º PA'!$C$4:$C$1978&lt;=EOMONTH(L$4,0))*('Diário 2º PA'!$F$4:$F$1978))
+SUMPRODUCT(('Diário 3º PA'!$E$4:$E$1994='Analítico Cp.'!$B113)*('Diário 3º PA'!$C$4:$C$1994&gt;=L$4)*('Diário 3º PA'!$C$4:$C$1994&lt;=EOMONTH(L$4,0))*('Diário 3º PA'!$F$4:$F$1994))
+SUMPRODUCT(('Diário 4º PA'!$E$4:$E$2000='Analítico Cp.'!$B113)*('Diário 4º PA'!$C$4:$C$2000&gt;=L$4)*('Diário 4º PA'!$C$4:$C$2000&lt;=EOMONTH(L$4,0))*('Diário 4º PA'!$F$4:$F$2000))
+SUMPRODUCT(('Comp.'!$D$5:$D$485=$B113)*('Comp.'!$B$5:$B$485&gt;=L$4)*('Comp.'!$B$5:$B$485&lt;=EOMONTH(L$4,0))*('Comp.'!$E$5:$E$485))</f>
        <v>0</v>
      </c>
      <c r="M113" s="289">
        <f>SUMPRODUCT(('Diário 1º PA'!$E$4:$E$2007='Analítico Cp.'!$B113)*('Diário 1º PA'!$C$4:$C$2007&gt;=M$4)*('Diário 1º PA'!$C$4:$C$2007&lt;=EOMONTH(M$4,0))*('Diário 1º PA'!$F$4:$F$2007))
+SUMPRODUCT(('Diário 2º PA'!$E$4:$E$1978='Analítico Cp.'!$B113)*('Diário 2º PA'!$C$4:$C$1978&gt;=M$4)*('Diário 2º PA'!$C$4:$C$1978&lt;=EOMONTH(M$4,0))*('Diário 2º PA'!$F$4:$F$1978))
+SUMPRODUCT(('Diário 3º PA'!$E$4:$E$1994='Analítico Cp.'!$B113)*('Diário 3º PA'!$C$4:$C$1994&gt;=M$4)*('Diário 3º PA'!$C$4:$C$1994&lt;=EOMONTH(M$4,0))*('Diário 3º PA'!$F$4:$F$1994))
+SUMPRODUCT(('Diário 4º PA'!$E$4:$E$2000='Analítico Cp.'!$B113)*('Diário 4º PA'!$C$4:$C$2000&gt;=M$4)*('Diário 4º PA'!$C$4:$C$2000&lt;=EOMONTH(M$4,0))*('Diário 4º PA'!$F$4:$F$2000))
+SUMPRODUCT(('Comp.'!$D$5:$D$485=$B113)*('Comp.'!$B$5:$B$485&gt;=M$4)*('Comp.'!$B$5:$B$485&lt;=EOMONTH(M$4,0))*('Comp.'!$E$5:$E$485))</f>
        <v>0</v>
      </c>
      <c r="N113" s="289">
        <f>SUMPRODUCT(('Diário 1º PA'!$E$4:$E$2007='Analítico Cp.'!$B113)*('Diário 1º PA'!$C$4:$C$2007&gt;=N$4)*('Diário 1º PA'!$C$4:$C$2007&lt;=EOMONTH(N$4,0))*('Diário 1º PA'!$F$4:$F$2007))
+SUMPRODUCT(('Diário 2º PA'!$E$4:$E$1978='Analítico Cp.'!$B113)*('Diário 2º PA'!$C$4:$C$1978&gt;=N$4)*('Diário 2º PA'!$C$4:$C$1978&lt;=EOMONTH(N$4,0))*('Diário 2º PA'!$F$4:$F$1978))
+SUMPRODUCT(('Diário 3º PA'!$E$4:$E$1994='Analítico Cp.'!$B113)*('Diário 3º PA'!$C$4:$C$1994&gt;=N$4)*('Diário 3º PA'!$C$4:$C$1994&lt;=EOMONTH(N$4,0))*('Diário 3º PA'!$F$4:$F$1994))
+SUMPRODUCT(('Diário 4º PA'!$E$4:$E$2000='Analítico Cp.'!$B113)*('Diário 4º PA'!$C$4:$C$2000&gt;=N$4)*('Diário 4º PA'!$C$4:$C$2000&lt;=EOMONTH(N$4,0))*('Diário 4º PA'!$F$4:$F$2000))
+SUMPRODUCT(('Comp.'!$D$5:$D$485=$B113)*('Comp.'!$B$5:$B$485&gt;=N$4)*('Comp.'!$B$5:$B$485&lt;=EOMONTH(N$4,0))*('Comp.'!$E$5:$E$485))</f>
        <v>0</v>
      </c>
      <c r="O113" s="315">
        <f t="shared" si="19"/>
        <v>0</v>
      </c>
      <c r="P113" s="316">
        <f t="shared" si="20"/>
        <v>0</v>
      </c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</row>
    <row r="114" spans="1:26" ht="23.25" customHeight="1" x14ac:dyDescent="0.25">
      <c r="A114" s="331" t="s">
        <v>330</v>
      </c>
      <c r="B114" s="246" t="s">
        <v>331</v>
      </c>
      <c r="C114" s="289">
        <f>SUMPRODUCT(('Diário 1º PA'!$E$4:$E$2007='Analítico Cp.'!$B114)*('Diário 1º PA'!$C$4:$C$2007&gt;=C$4)*('Diário 1º PA'!$C$4:$C$2007&lt;=EOMONTH(C$4,0))*('Diário 1º PA'!$F$4:$F$2007))
+SUMPRODUCT(('Diário 2º PA'!$E$4:$E$1978='Analítico Cp.'!$B114)*('Diário 2º PA'!$C$4:$C$1978&gt;=C$4)*('Diário 2º PA'!$C$4:$C$1978&lt;=EOMONTH(C$4,0))*('Diário 2º PA'!$F$4:$F$1978))
+SUMPRODUCT(('Diário 3º PA'!$E$4:$E$1994='Analítico Cp.'!$B114)*('Diário 3º PA'!$C$4:$C$1994&gt;=C$4)*('Diário 3º PA'!$C$4:$C$1994&lt;=EOMONTH(C$4,0))*('Diário 3º PA'!$F$4:$F$1994))
+SUMPRODUCT(('Diário 4º PA'!$E$4:$E$2000='Analítico Cp.'!$B114)*('Diário 4º PA'!$C$4:$C$2000&gt;=C$4)*('Diário 4º PA'!$C$4:$C$2000&lt;=EOMONTH(C$4,0))*('Diário 4º PA'!$F$4:$F$2000))
+SUMPRODUCT(('Comp.'!$D$5:$D$485=$B114)*('Comp.'!$B$5:$B$485&gt;=C$4)*('Comp.'!$B$5:$B$485&lt;=EOMONTH(C$4,0))*('Comp.'!$E$5:$E$485))</f>
        <v>0</v>
      </c>
      <c r="D114" s="289">
        <f>SUMPRODUCT(('Diário 1º PA'!$E$4:$E$2007='Analítico Cp.'!$B114)*('Diário 1º PA'!$C$4:$C$2007&gt;=D$4)*('Diário 1º PA'!$C$4:$C$2007&lt;=EOMONTH(D$4,0))*('Diário 1º PA'!$F$4:$F$2007))
+SUMPRODUCT(('Diário 2º PA'!$E$4:$E$1978='Analítico Cp.'!$B114)*('Diário 2º PA'!$C$4:$C$1978&gt;=D$4)*('Diário 2º PA'!$C$4:$C$1978&lt;=EOMONTH(D$4,0))*('Diário 2º PA'!$F$4:$F$1978))
+SUMPRODUCT(('Diário 3º PA'!$E$4:$E$1994='Analítico Cp.'!$B114)*('Diário 3º PA'!$C$4:$C$1994&gt;=D$4)*('Diário 3º PA'!$C$4:$C$1994&lt;=EOMONTH(D$4,0))*('Diário 3º PA'!$F$4:$F$1994))
+SUMPRODUCT(('Diário 4º PA'!$E$4:$E$2000='Analítico Cp.'!$B114)*('Diário 4º PA'!$C$4:$C$2000&gt;=D$4)*('Diário 4º PA'!$C$4:$C$2000&lt;=EOMONTH(D$4,0))*('Diário 4º PA'!$F$4:$F$2000))
+SUMPRODUCT(('Comp.'!$D$5:$D$485=$B114)*('Comp.'!$B$5:$B$485&gt;=D$4)*('Comp.'!$B$5:$B$485&lt;=EOMONTH(D$4,0))*('Comp.'!$E$5:$E$485))</f>
        <v>0</v>
      </c>
      <c r="E114" s="289">
        <f>SUMPRODUCT(('Diário 1º PA'!$E$4:$E$2007='Analítico Cp.'!$B114)*('Diário 1º PA'!$C$4:$C$2007&gt;=E$4)*('Diário 1º PA'!$C$4:$C$2007&lt;=EOMONTH(E$4,0))*('Diário 1º PA'!$F$4:$F$2007))
+SUMPRODUCT(('Diário 2º PA'!$E$4:$E$1978='Analítico Cp.'!$B114)*('Diário 2º PA'!$C$4:$C$1978&gt;=E$4)*('Diário 2º PA'!$C$4:$C$1978&lt;=EOMONTH(E$4,0))*('Diário 2º PA'!$F$4:$F$1978))
+SUMPRODUCT(('Diário 3º PA'!$E$4:$E$1994='Analítico Cp.'!$B114)*('Diário 3º PA'!$C$4:$C$1994&gt;=E$4)*('Diário 3º PA'!$C$4:$C$1994&lt;=EOMONTH(E$4,0))*('Diário 3º PA'!$F$4:$F$1994))
+SUMPRODUCT(('Diário 4º PA'!$E$4:$E$2000='Analítico Cp.'!$B114)*('Diário 4º PA'!$C$4:$C$2000&gt;=E$4)*('Diário 4º PA'!$C$4:$C$2000&lt;=EOMONTH(E$4,0))*('Diário 4º PA'!$F$4:$F$2000))
+SUMPRODUCT(('Comp.'!$D$5:$D$485=$B114)*('Comp.'!$B$5:$B$485&gt;=E$4)*('Comp.'!$B$5:$B$485&lt;=EOMONTH(E$4,0))*('Comp.'!$E$5:$E$485))</f>
        <v>0</v>
      </c>
      <c r="F114" s="289">
        <f>SUMPRODUCT(('Diário 1º PA'!$E$4:$E$2007='Analítico Cp.'!$B114)*('Diário 1º PA'!$C$4:$C$2007&gt;=F$4)*('Diário 1º PA'!$C$4:$C$2007&lt;=EOMONTH(F$4,0))*('Diário 1º PA'!$F$4:$F$2007))
+SUMPRODUCT(('Diário 2º PA'!$E$4:$E$1978='Analítico Cp.'!$B114)*('Diário 2º PA'!$C$4:$C$1978&gt;=F$4)*('Diário 2º PA'!$C$4:$C$1978&lt;=EOMONTH(F$4,0))*('Diário 2º PA'!$F$4:$F$1978))
+SUMPRODUCT(('Diário 3º PA'!$E$4:$E$1994='Analítico Cp.'!$B114)*('Diário 3º PA'!$C$4:$C$1994&gt;=F$4)*('Diário 3º PA'!$C$4:$C$1994&lt;=EOMONTH(F$4,0))*('Diário 3º PA'!$F$4:$F$1994))
+SUMPRODUCT(('Diário 4º PA'!$E$4:$E$2000='Analítico Cp.'!$B114)*('Diário 4º PA'!$C$4:$C$2000&gt;=F$4)*('Diário 4º PA'!$C$4:$C$2000&lt;=EOMONTH(F$4,0))*('Diário 4º PA'!$F$4:$F$2000))
+SUMPRODUCT(('Comp.'!$D$5:$D$485=$B114)*('Comp.'!$B$5:$B$485&gt;=F$4)*('Comp.'!$B$5:$B$485&lt;=EOMONTH(F$4,0))*('Comp.'!$E$5:$E$485))</f>
        <v>0</v>
      </c>
      <c r="G114" s="289">
        <f>SUMPRODUCT(('Diário 1º PA'!$E$4:$E$2007='Analítico Cp.'!$B114)*('Diário 1º PA'!$C$4:$C$2007&gt;=G$4)*('Diário 1º PA'!$C$4:$C$2007&lt;=EOMONTH(G$4,0))*('Diário 1º PA'!$F$4:$F$2007))
+SUMPRODUCT(('Diário 2º PA'!$E$4:$E$1978='Analítico Cp.'!$B114)*('Diário 2º PA'!$C$4:$C$1978&gt;=G$4)*('Diário 2º PA'!$C$4:$C$1978&lt;=EOMONTH(G$4,0))*('Diário 2º PA'!$F$4:$F$1978))
+SUMPRODUCT(('Diário 3º PA'!$E$4:$E$1994='Analítico Cp.'!$B114)*('Diário 3º PA'!$C$4:$C$1994&gt;=G$4)*('Diário 3º PA'!$C$4:$C$1994&lt;=EOMONTH(G$4,0))*('Diário 3º PA'!$F$4:$F$1994))
+SUMPRODUCT(('Diário 4º PA'!$E$4:$E$2000='Analítico Cp.'!$B114)*('Diário 4º PA'!$C$4:$C$2000&gt;=G$4)*('Diário 4º PA'!$C$4:$C$2000&lt;=EOMONTH(G$4,0))*('Diário 4º PA'!$F$4:$F$2000))
+SUMPRODUCT(('Comp.'!$D$5:$D$485=$B114)*('Comp.'!$B$5:$B$485&gt;=G$4)*('Comp.'!$B$5:$B$485&lt;=EOMONTH(G$4,0))*('Comp.'!$E$5:$E$485))</f>
        <v>0</v>
      </c>
      <c r="H114" s="289">
        <f>SUMPRODUCT(('Diário 1º PA'!$E$4:$E$2007='Analítico Cp.'!$B114)*('Diário 1º PA'!$C$4:$C$2007&gt;=H$4)*('Diário 1º PA'!$C$4:$C$2007&lt;=EOMONTH(H$4,0))*('Diário 1º PA'!$F$4:$F$2007))
+SUMPRODUCT(('Diário 2º PA'!$E$4:$E$1978='Analítico Cp.'!$B114)*('Diário 2º PA'!$C$4:$C$1978&gt;=H$4)*('Diário 2º PA'!$C$4:$C$1978&lt;=EOMONTH(H$4,0))*('Diário 2º PA'!$F$4:$F$1978))
+SUMPRODUCT(('Diário 3º PA'!$E$4:$E$1994='Analítico Cp.'!$B114)*('Diário 3º PA'!$C$4:$C$1994&gt;=H$4)*('Diário 3º PA'!$C$4:$C$1994&lt;=EOMONTH(H$4,0))*('Diário 3º PA'!$F$4:$F$1994))
+SUMPRODUCT(('Diário 4º PA'!$E$4:$E$2000='Analítico Cp.'!$B114)*('Diário 4º PA'!$C$4:$C$2000&gt;=H$4)*('Diário 4º PA'!$C$4:$C$2000&lt;=EOMONTH(H$4,0))*('Diário 4º PA'!$F$4:$F$2000))
+SUMPRODUCT(('Comp.'!$D$5:$D$485=$B114)*('Comp.'!$B$5:$B$485&gt;=H$4)*('Comp.'!$B$5:$B$485&lt;=EOMONTH(H$4,0))*('Comp.'!$E$5:$E$485))</f>
        <v>0</v>
      </c>
      <c r="I114" s="289">
        <f>SUMPRODUCT(('Diário 1º PA'!$E$4:$E$2007='Analítico Cp.'!$B114)*('Diário 1º PA'!$C$4:$C$2007&gt;=I$4)*('Diário 1º PA'!$C$4:$C$2007&lt;=EOMONTH(I$4,0))*('Diário 1º PA'!$F$4:$F$2007))
+SUMPRODUCT(('Diário 2º PA'!$E$4:$E$1978='Analítico Cp.'!$B114)*('Diário 2º PA'!$C$4:$C$1978&gt;=I$4)*('Diário 2º PA'!$C$4:$C$1978&lt;=EOMONTH(I$4,0))*('Diário 2º PA'!$F$4:$F$1978))
+SUMPRODUCT(('Diário 3º PA'!$E$4:$E$1994='Analítico Cp.'!$B114)*('Diário 3º PA'!$C$4:$C$1994&gt;=I$4)*('Diário 3º PA'!$C$4:$C$1994&lt;=EOMONTH(I$4,0))*('Diário 3º PA'!$F$4:$F$1994))
+SUMPRODUCT(('Diário 4º PA'!$E$4:$E$2000='Analítico Cp.'!$B114)*('Diário 4º PA'!$C$4:$C$2000&gt;=I$4)*('Diário 4º PA'!$C$4:$C$2000&lt;=EOMONTH(I$4,0))*('Diário 4º PA'!$F$4:$F$2000))
+SUMPRODUCT(('Comp.'!$D$5:$D$485=$B114)*('Comp.'!$B$5:$B$485&gt;=I$4)*('Comp.'!$B$5:$B$485&lt;=EOMONTH(I$4,0))*('Comp.'!$E$5:$E$485))</f>
        <v>0</v>
      </c>
      <c r="J114" s="289">
        <f>SUMPRODUCT(('Diário 1º PA'!$E$4:$E$2007='Analítico Cp.'!$B114)*('Diário 1º PA'!$C$4:$C$2007&gt;=J$4)*('Diário 1º PA'!$C$4:$C$2007&lt;=EOMONTH(J$4,0))*('Diário 1º PA'!$F$4:$F$2007))
+SUMPRODUCT(('Diário 2º PA'!$E$4:$E$1978='Analítico Cp.'!$B114)*('Diário 2º PA'!$C$4:$C$1978&gt;=J$4)*('Diário 2º PA'!$C$4:$C$1978&lt;=EOMONTH(J$4,0))*('Diário 2º PA'!$F$4:$F$1978))
+SUMPRODUCT(('Diário 3º PA'!$E$4:$E$1994='Analítico Cp.'!$B114)*('Diário 3º PA'!$C$4:$C$1994&gt;=J$4)*('Diário 3º PA'!$C$4:$C$1994&lt;=EOMONTH(J$4,0))*('Diário 3º PA'!$F$4:$F$1994))
+SUMPRODUCT(('Diário 4º PA'!$E$4:$E$2000='Analítico Cp.'!$B114)*('Diário 4º PA'!$C$4:$C$2000&gt;=J$4)*('Diário 4º PA'!$C$4:$C$2000&lt;=EOMONTH(J$4,0))*('Diário 4º PA'!$F$4:$F$2000))
+SUMPRODUCT(('Comp.'!$D$5:$D$485=$B114)*('Comp.'!$B$5:$B$485&gt;=J$4)*('Comp.'!$B$5:$B$485&lt;=EOMONTH(J$4,0))*('Comp.'!$E$5:$E$485))</f>
        <v>0</v>
      </c>
      <c r="K114" s="289">
        <f>SUMPRODUCT(('Diário 1º PA'!$E$4:$E$2007='Analítico Cp.'!$B114)*('Diário 1º PA'!$C$4:$C$2007&gt;=K$4)*('Diário 1º PA'!$C$4:$C$2007&lt;=EOMONTH(K$4,0))*('Diário 1º PA'!$F$4:$F$2007))
+SUMPRODUCT(('Diário 2º PA'!$E$4:$E$1978='Analítico Cp.'!$B114)*('Diário 2º PA'!$C$4:$C$1978&gt;=K$4)*('Diário 2º PA'!$C$4:$C$1978&lt;=EOMONTH(K$4,0))*('Diário 2º PA'!$F$4:$F$1978))
+SUMPRODUCT(('Diário 3º PA'!$E$4:$E$1994='Analítico Cp.'!$B114)*('Diário 3º PA'!$C$4:$C$1994&gt;=K$4)*('Diário 3º PA'!$C$4:$C$1994&lt;=EOMONTH(K$4,0))*('Diário 3º PA'!$F$4:$F$1994))
+SUMPRODUCT(('Diário 4º PA'!$E$4:$E$2000='Analítico Cp.'!$B114)*('Diário 4º PA'!$C$4:$C$2000&gt;=K$4)*('Diário 4º PA'!$C$4:$C$2000&lt;=EOMONTH(K$4,0))*('Diário 4º PA'!$F$4:$F$2000))
+SUMPRODUCT(('Comp.'!$D$5:$D$485=$B114)*('Comp.'!$B$5:$B$485&gt;=K$4)*('Comp.'!$B$5:$B$485&lt;=EOMONTH(K$4,0))*('Comp.'!$E$5:$E$485))</f>
        <v>0</v>
      </c>
      <c r="L114" s="289">
        <f>SUMPRODUCT(('Diário 1º PA'!$E$4:$E$2007='Analítico Cp.'!$B114)*('Diário 1º PA'!$C$4:$C$2007&gt;=L$4)*('Diário 1º PA'!$C$4:$C$2007&lt;=EOMONTH(L$4,0))*('Diário 1º PA'!$F$4:$F$2007))
+SUMPRODUCT(('Diário 2º PA'!$E$4:$E$1978='Analítico Cp.'!$B114)*('Diário 2º PA'!$C$4:$C$1978&gt;=L$4)*('Diário 2º PA'!$C$4:$C$1978&lt;=EOMONTH(L$4,0))*('Diário 2º PA'!$F$4:$F$1978))
+SUMPRODUCT(('Diário 3º PA'!$E$4:$E$1994='Analítico Cp.'!$B114)*('Diário 3º PA'!$C$4:$C$1994&gt;=L$4)*('Diário 3º PA'!$C$4:$C$1994&lt;=EOMONTH(L$4,0))*('Diário 3º PA'!$F$4:$F$1994))
+SUMPRODUCT(('Diário 4º PA'!$E$4:$E$2000='Analítico Cp.'!$B114)*('Diário 4º PA'!$C$4:$C$2000&gt;=L$4)*('Diário 4º PA'!$C$4:$C$2000&lt;=EOMONTH(L$4,0))*('Diário 4º PA'!$F$4:$F$2000))
+SUMPRODUCT(('Comp.'!$D$5:$D$485=$B114)*('Comp.'!$B$5:$B$485&gt;=L$4)*('Comp.'!$B$5:$B$485&lt;=EOMONTH(L$4,0))*('Comp.'!$E$5:$E$485))</f>
        <v>0</v>
      </c>
      <c r="M114" s="289">
        <f>SUMPRODUCT(('Diário 1º PA'!$E$4:$E$2007='Analítico Cp.'!$B114)*('Diário 1º PA'!$C$4:$C$2007&gt;=M$4)*('Diário 1º PA'!$C$4:$C$2007&lt;=EOMONTH(M$4,0))*('Diário 1º PA'!$F$4:$F$2007))
+SUMPRODUCT(('Diário 2º PA'!$E$4:$E$1978='Analítico Cp.'!$B114)*('Diário 2º PA'!$C$4:$C$1978&gt;=M$4)*('Diário 2º PA'!$C$4:$C$1978&lt;=EOMONTH(M$4,0))*('Diário 2º PA'!$F$4:$F$1978))
+SUMPRODUCT(('Diário 3º PA'!$E$4:$E$1994='Analítico Cp.'!$B114)*('Diário 3º PA'!$C$4:$C$1994&gt;=M$4)*('Diário 3º PA'!$C$4:$C$1994&lt;=EOMONTH(M$4,0))*('Diário 3º PA'!$F$4:$F$1994))
+SUMPRODUCT(('Diário 4º PA'!$E$4:$E$2000='Analítico Cp.'!$B114)*('Diário 4º PA'!$C$4:$C$2000&gt;=M$4)*('Diário 4º PA'!$C$4:$C$2000&lt;=EOMONTH(M$4,0))*('Diário 4º PA'!$F$4:$F$2000))
+SUMPRODUCT(('Comp.'!$D$5:$D$485=$B114)*('Comp.'!$B$5:$B$485&gt;=M$4)*('Comp.'!$B$5:$B$485&lt;=EOMONTH(M$4,0))*('Comp.'!$E$5:$E$485))</f>
        <v>0</v>
      </c>
      <c r="N114" s="289">
        <f>SUMPRODUCT(('Diário 1º PA'!$E$4:$E$2007='Analítico Cp.'!$B114)*('Diário 1º PA'!$C$4:$C$2007&gt;=N$4)*('Diário 1º PA'!$C$4:$C$2007&lt;=EOMONTH(N$4,0))*('Diário 1º PA'!$F$4:$F$2007))
+SUMPRODUCT(('Diário 2º PA'!$E$4:$E$1978='Analítico Cp.'!$B114)*('Diário 2º PA'!$C$4:$C$1978&gt;=N$4)*('Diário 2º PA'!$C$4:$C$1978&lt;=EOMONTH(N$4,0))*('Diário 2º PA'!$F$4:$F$1978))
+SUMPRODUCT(('Diário 3º PA'!$E$4:$E$1994='Analítico Cp.'!$B114)*('Diário 3º PA'!$C$4:$C$1994&gt;=N$4)*('Diário 3º PA'!$C$4:$C$1994&lt;=EOMONTH(N$4,0))*('Diário 3º PA'!$F$4:$F$1994))
+SUMPRODUCT(('Diário 4º PA'!$E$4:$E$2000='Analítico Cp.'!$B114)*('Diário 4º PA'!$C$4:$C$2000&gt;=N$4)*('Diário 4º PA'!$C$4:$C$2000&lt;=EOMONTH(N$4,0))*('Diário 4º PA'!$F$4:$F$2000))
+SUMPRODUCT(('Comp.'!$D$5:$D$485=$B114)*('Comp.'!$B$5:$B$485&gt;=N$4)*('Comp.'!$B$5:$B$485&lt;=EOMONTH(N$4,0))*('Comp.'!$E$5:$E$485))</f>
        <v>0</v>
      </c>
      <c r="O114" s="315">
        <f t="shared" si="19"/>
        <v>0</v>
      </c>
      <c r="P114" s="316">
        <f t="shared" si="20"/>
        <v>0</v>
      </c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</row>
    <row r="115" spans="1:26" ht="23.25" customHeight="1" x14ac:dyDescent="0.25">
      <c r="A115" s="331" t="s">
        <v>332</v>
      </c>
      <c r="B115" s="246" t="s">
        <v>333</v>
      </c>
      <c r="C115" s="289">
        <f>SUMPRODUCT(('Diário 1º PA'!$E$4:$E$2007='Analítico Cp.'!$B115)*('Diário 1º PA'!$C$4:$C$2007&gt;=C$4)*('Diário 1º PA'!$C$4:$C$2007&lt;=EOMONTH(C$4,0))*('Diário 1º PA'!$F$4:$F$2007))
+SUMPRODUCT(('Diário 2º PA'!$E$4:$E$1978='Analítico Cp.'!$B115)*('Diário 2º PA'!$C$4:$C$1978&gt;=C$4)*('Diário 2º PA'!$C$4:$C$1978&lt;=EOMONTH(C$4,0))*('Diário 2º PA'!$F$4:$F$1978))
+SUMPRODUCT(('Diário 3º PA'!$E$4:$E$1994='Analítico Cp.'!$B115)*('Diário 3º PA'!$C$4:$C$1994&gt;=C$4)*('Diário 3º PA'!$C$4:$C$1994&lt;=EOMONTH(C$4,0))*('Diário 3º PA'!$F$4:$F$1994))
+SUMPRODUCT(('Diário 4º PA'!$E$4:$E$2000='Analítico Cp.'!$B115)*('Diário 4º PA'!$C$4:$C$2000&gt;=C$4)*('Diário 4º PA'!$C$4:$C$2000&lt;=EOMONTH(C$4,0))*('Diário 4º PA'!$F$4:$F$2000))
+SUMPRODUCT(('Comp.'!$D$5:$D$485=$B115)*('Comp.'!$B$5:$B$485&gt;=C$4)*('Comp.'!$B$5:$B$485&lt;=EOMONTH(C$4,0))*('Comp.'!$E$5:$E$485))</f>
        <v>0</v>
      </c>
      <c r="D115" s="289">
        <f>SUMPRODUCT(('Diário 1º PA'!$E$4:$E$2007='Analítico Cp.'!$B115)*('Diário 1º PA'!$C$4:$C$2007&gt;=D$4)*('Diário 1º PA'!$C$4:$C$2007&lt;=EOMONTH(D$4,0))*('Diário 1º PA'!$F$4:$F$2007))
+SUMPRODUCT(('Diário 2º PA'!$E$4:$E$1978='Analítico Cp.'!$B115)*('Diário 2º PA'!$C$4:$C$1978&gt;=D$4)*('Diário 2º PA'!$C$4:$C$1978&lt;=EOMONTH(D$4,0))*('Diário 2º PA'!$F$4:$F$1978))
+SUMPRODUCT(('Diário 3º PA'!$E$4:$E$1994='Analítico Cp.'!$B115)*('Diário 3º PA'!$C$4:$C$1994&gt;=D$4)*('Diário 3º PA'!$C$4:$C$1994&lt;=EOMONTH(D$4,0))*('Diário 3º PA'!$F$4:$F$1994))
+SUMPRODUCT(('Diário 4º PA'!$E$4:$E$2000='Analítico Cp.'!$B115)*('Diário 4º PA'!$C$4:$C$2000&gt;=D$4)*('Diário 4º PA'!$C$4:$C$2000&lt;=EOMONTH(D$4,0))*('Diário 4º PA'!$F$4:$F$2000))
+SUMPRODUCT(('Comp.'!$D$5:$D$485=$B115)*('Comp.'!$B$5:$B$485&gt;=D$4)*('Comp.'!$B$5:$B$485&lt;=EOMONTH(D$4,0))*('Comp.'!$E$5:$E$485))</f>
        <v>0</v>
      </c>
      <c r="E115" s="289">
        <f>SUMPRODUCT(('Diário 1º PA'!$E$4:$E$2007='Analítico Cp.'!$B115)*('Diário 1º PA'!$C$4:$C$2007&gt;=E$4)*('Diário 1º PA'!$C$4:$C$2007&lt;=EOMONTH(E$4,0))*('Diário 1º PA'!$F$4:$F$2007))
+SUMPRODUCT(('Diário 2º PA'!$E$4:$E$1978='Analítico Cp.'!$B115)*('Diário 2º PA'!$C$4:$C$1978&gt;=E$4)*('Diário 2º PA'!$C$4:$C$1978&lt;=EOMONTH(E$4,0))*('Diário 2º PA'!$F$4:$F$1978))
+SUMPRODUCT(('Diário 3º PA'!$E$4:$E$1994='Analítico Cp.'!$B115)*('Diário 3º PA'!$C$4:$C$1994&gt;=E$4)*('Diário 3º PA'!$C$4:$C$1994&lt;=EOMONTH(E$4,0))*('Diário 3º PA'!$F$4:$F$1994))
+SUMPRODUCT(('Diário 4º PA'!$E$4:$E$2000='Analítico Cp.'!$B115)*('Diário 4º PA'!$C$4:$C$2000&gt;=E$4)*('Diário 4º PA'!$C$4:$C$2000&lt;=EOMONTH(E$4,0))*('Diário 4º PA'!$F$4:$F$2000))
+SUMPRODUCT(('Comp.'!$D$5:$D$485=$B115)*('Comp.'!$B$5:$B$485&gt;=E$4)*('Comp.'!$B$5:$B$485&lt;=EOMONTH(E$4,0))*('Comp.'!$E$5:$E$485))</f>
        <v>0</v>
      </c>
      <c r="F115" s="289">
        <f>SUMPRODUCT(('Diário 1º PA'!$E$4:$E$2007='Analítico Cp.'!$B115)*('Diário 1º PA'!$C$4:$C$2007&gt;=F$4)*('Diário 1º PA'!$C$4:$C$2007&lt;=EOMONTH(F$4,0))*('Diário 1º PA'!$F$4:$F$2007))
+SUMPRODUCT(('Diário 2º PA'!$E$4:$E$1978='Analítico Cp.'!$B115)*('Diário 2º PA'!$C$4:$C$1978&gt;=F$4)*('Diário 2º PA'!$C$4:$C$1978&lt;=EOMONTH(F$4,0))*('Diário 2º PA'!$F$4:$F$1978))
+SUMPRODUCT(('Diário 3º PA'!$E$4:$E$1994='Analítico Cp.'!$B115)*('Diário 3º PA'!$C$4:$C$1994&gt;=F$4)*('Diário 3º PA'!$C$4:$C$1994&lt;=EOMONTH(F$4,0))*('Diário 3º PA'!$F$4:$F$1994))
+SUMPRODUCT(('Diário 4º PA'!$E$4:$E$2000='Analítico Cp.'!$B115)*('Diário 4º PA'!$C$4:$C$2000&gt;=F$4)*('Diário 4º PA'!$C$4:$C$2000&lt;=EOMONTH(F$4,0))*('Diário 4º PA'!$F$4:$F$2000))
+SUMPRODUCT(('Comp.'!$D$5:$D$485=$B115)*('Comp.'!$B$5:$B$485&gt;=F$4)*('Comp.'!$B$5:$B$485&lt;=EOMONTH(F$4,0))*('Comp.'!$E$5:$E$485))</f>
        <v>0</v>
      </c>
      <c r="G115" s="289">
        <f>SUMPRODUCT(('Diário 1º PA'!$E$4:$E$2007='Analítico Cp.'!$B115)*('Diário 1º PA'!$C$4:$C$2007&gt;=G$4)*('Diário 1º PA'!$C$4:$C$2007&lt;=EOMONTH(G$4,0))*('Diário 1º PA'!$F$4:$F$2007))
+SUMPRODUCT(('Diário 2º PA'!$E$4:$E$1978='Analítico Cp.'!$B115)*('Diário 2º PA'!$C$4:$C$1978&gt;=G$4)*('Diário 2º PA'!$C$4:$C$1978&lt;=EOMONTH(G$4,0))*('Diário 2º PA'!$F$4:$F$1978))
+SUMPRODUCT(('Diário 3º PA'!$E$4:$E$1994='Analítico Cp.'!$B115)*('Diário 3º PA'!$C$4:$C$1994&gt;=G$4)*('Diário 3º PA'!$C$4:$C$1994&lt;=EOMONTH(G$4,0))*('Diário 3º PA'!$F$4:$F$1994))
+SUMPRODUCT(('Diário 4º PA'!$E$4:$E$2000='Analítico Cp.'!$B115)*('Diário 4º PA'!$C$4:$C$2000&gt;=G$4)*('Diário 4º PA'!$C$4:$C$2000&lt;=EOMONTH(G$4,0))*('Diário 4º PA'!$F$4:$F$2000))
+SUMPRODUCT(('Comp.'!$D$5:$D$485=$B115)*('Comp.'!$B$5:$B$485&gt;=G$4)*('Comp.'!$B$5:$B$485&lt;=EOMONTH(G$4,0))*('Comp.'!$E$5:$E$485))</f>
        <v>7759.2</v>
      </c>
      <c r="H115" s="289">
        <f>SUMPRODUCT(('Diário 1º PA'!$E$4:$E$2007='Analítico Cp.'!$B115)*('Diário 1º PA'!$C$4:$C$2007&gt;=H$4)*('Diário 1º PA'!$C$4:$C$2007&lt;=EOMONTH(H$4,0))*('Diário 1º PA'!$F$4:$F$2007))
+SUMPRODUCT(('Diário 2º PA'!$E$4:$E$1978='Analítico Cp.'!$B115)*('Diário 2º PA'!$C$4:$C$1978&gt;=H$4)*('Diário 2º PA'!$C$4:$C$1978&lt;=EOMONTH(H$4,0))*('Diário 2º PA'!$F$4:$F$1978))
+SUMPRODUCT(('Diário 3º PA'!$E$4:$E$1994='Analítico Cp.'!$B115)*('Diário 3º PA'!$C$4:$C$1994&gt;=H$4)*('Diário 3º PA'!$C$4:$C$1994&lt;=EOMONTH(H$4,0))*('Diário 3º PA'!$F$4:$F$1994))
+SUMPRODUCT(('Diário 4º PA'!$E$4:$E$2000='Analítico Cp.'!$B115)*('Diário 4º PA'!$C$4:$C$2000&gt;=H$4)*('Diário 4º PA'!$C$4:$C$2000&lt;=EOMONTH(H$4,0))*('Diário 4º PA'!$F$4:$F$2000))
+SUMPRODUCT(('Comp.'!$D$5:$D$485=$B115)*('Comp.'!$B$5:$B$485&gt;=H$4)*('Comp.'!$B$5:$B$485&lt;=EOMONTH(H$4,0))*('Comp.'!$E$5:$E$485))</f>
        <v>2351.6999999999998</v>
      </c>
      <c r="I115" s="289">
        <f>SUMPRODUCT(('Diário 1º PA'!$E$4:$E$2007='Analítico Cp.'!$B115)*('Diário 1º PA'!$C$4:$C$2007&gt;=I$4)*('Diário 1º PA'!$C$4:$C$2007&lt;=EOMONTH(I$4,0))*('Diário 1º PA'!$F$4:$F$2007))
+SUMPRODUCT(('Diário 2º PA'!$E$4:$E$1978='Analítico Cp.'!$B115)*('Diário 2º PA'!$C$4:$C$1978&gt;=I$4)*('Diário 2º PA'!$C$4:$C$1978&lt;=EOMONTH(I$4,0))*('Diário 2º PA'!$F$4:$F$1978))
+SUMPRODUCT(('Diário 3º PA'!$E$4:$E$1994='Analítico Cp.'!$B115)*('Diário 3º PA'!$C$4:$C$1994&gt;=I$4)*('Diário 3º PA'!$C$4:$C$1994&lt;=EOMONTH(I$4,0))*('Diário 3º PA'!$F$4:$F$1994))
+SUMPRODUCT(('Diário 4º PA'!$E$4:$E$2000='Analítico Cp.'!$B115)*('Diário 4º PA'!$C$4:$C$2000&gt;=I$4)*('Diário 4º PA'!$C$4:$C$2000&lt;=EOMONTH(I$4,0))*('Diário 4º PA'!$F$4:$F$2000))
+SUMPRODUCT(('Comp.'!$D$5:$D$485=$B115)*('Comp.'!$B$5:$B$485&gt;=I$4)*('Comp.'!$B$5:$B$485&lt;=EOMONTH(I$4,0))*('Comp.'!$E$5:$E$485))</f>
        <v>11447.42</v>
      </c>
      <c r="J115" s="289">
        <f>SUMPRODUCT(('Diário 1º PA'!$E$4:$E$2007='Analítico Cp.'!$B115)*('Diário 1º PA'!$C$4:$C$2007&gt;=J$4)*('Diário 1º PA'!$C$4:$C$2007&lt;=EOMONTH(J$4,0))*('Diário 1º PA'!$F$4:$F$2007))
+SUMPRODUCT(('Diário 2º PA'!$E$4:$E$1978='Analítico Cp.'!$B115)*('Diário 2º PA'!$C$4:$C$1978&gt;=J$4)*('Diário 2º PA'!$C$4:$C$1978&lt;=EOMONTH(J$4,0))*('Diário 2º PA'!$F$4:$F$1978))
+SUMPRODUCT(('Diário 3º PA'!$E$4:$E$1994='Analítico Cp.'!$B115)*('Diário 3º PA'!$C$4:$C$1994&gt;=J$4)*('Diário 3º PA'!$C$4:$C$1994&lt;=EOMONTH(J$4,0))*('Diário 3º PA'!$F$4:$F$1994))
+SUMPRODUCT(('Diário 4º PA'!$E$4:$E$2000='Analítico Cp.'!$B115)*('Diário 4º PA'!$C$4:$C$2000&gt;=J$4)*('Diário 4º PA'!$C$4:$C$2000&lt;=EOMONTH(J$4,0))*('Diário 4º PA'!$F$4:$F$2000))
+SUMPRODUCT(('Comp.'!$D$5:$D$485=$B115)*('Comp.'!$B$5:$B$485&gt;=J$4)*('Comp.'!$B$5:$B$485&lt;=EOMONTH(J$4,0))*('Comp.'!$E$5:$E$485))</f>
        <v>0</v>
      </c>
      <c r="K115" s="289">
        <f>SUMPRODUCT(('Diário 1º PA'!$E$4:$E$2007='Analítico Cp.'!$B115)*('Diário 1º PA'!$C$4:$C$2007&gt;=K$4)*('Diário 1º PA'!$C$4:$C$2007&lt;=EOMONTH(K$4,0))*('Diário 1º PA'!$F$4:$F$2007))
+SUMPRODUCT(('Diário 2º PA'!$E$4:$E$1978='Analítico Cp.'!$B115)*('Diário 2º PA'!$C$4:$C$1978&gt;=K$4)*('Diário 2º PA'!$C$4:$C$1978&lt;=EOMONTH(K$4,0))*('Diário 2º PA'!$F$4:$F$1978))
+SUMPRODUCT(('Diário 3º PA'!$E$4:$E$1994='Analítico Cp.'!$B115)*('Diário 3º PA'!$C$4:$C$1994&gt;=K$4)*('Diário 3º PA'!$C$4:$C$1994&lt;=EOMONTH(K$4,0))*('Diário 3º PA'!$F$4:$F$1994))
+SUMPRODUCT(('Diário 4º PA'!$E$4:$E$2000='Analítico Cp.'!$B115)*('Diário 4º PA'!$C$4:$C$2000&gt;=K$4)*('Diário 4º PA'!$C$4:$C$2000&lt;=EOMONTH(K$4,0))*('Diário 4º PA'!$F$4:$F$2000))
+SUMPRODUCT(('Comp.'!$D$5:$D$485=$B115)*('Comp.'!$B$5:$B$485&gt;=K$4)*('Comp.'!$B$5:$B$485&lt;=EOMONTH(K$4,0))*('Comp.'!$E$5:$E$485))</f>
        <v>0</v>
      </c>
      <c r="L115" s="289">
        <f>SUMPRODUCT(('Diário 1º PA'!$E$4:$E$2007='Analítico Cp.'!$B115)*('Diário 1º PA'!$C$4:$C$2007&gt;=L$4)*('Diário 1º PA'!$C$4:$C$2007&lt;=EOMONTH(L$4,0))*('Diário 1º PA'!$F$4:$F$2007))
+SUMPRODUCT(('Diário 2º PA'!$E$4:$E$1978='Analítico Cp.'!$B115)*('Diário 2º PA'!$C$4:$C$1978&gt;=L$4)*('Diário 2º PA'!$C$4:$C$1978&lt;=EOMONTH(L$4,0))*('Diário 2º PA'!$F$4:$F$1978))
+SUMPRODUCT(('Diário 3º PA'!$E$4:$E$1994='Analítico Cp.'!$B115)*('Diário 3º PA'!$C$4:$C$1994&gt;=L$4)*('Diário 3º PA'!$C$4:$C$1994&lt;=EOMONTH(L$4,0))*('Diário 3º PA'!$F$4:$F$1994))
+SUMPRODUCT(('Diário 4º PA'!$E$4:$E$2000='Analítico Cp.'!$B115)*('Diário 4º PA'!$C$4:$C$2000&gt;=L$4)*('Diário 4º PA'!$C$4:$C$2000&lt;=EOMONTH(L$4,0))*('Diário 4º PA'!$F$4:$F$2000))
+SUMPRODUCT(('Comp.'!$D$5:$D$485=$B115)*('Comp.'!$B$5:$B$485&gt;=L$4)*('Comp.'!$B$5:$B$485&lt;=EOMONTH(L$4,0))*('Comp.'!$E$5:$E$485))</f>
        <v>0</v>
      </c>
      <c r="M115" s="289">
        <f>SUMPRODUCT(('Diário 1º PA'!$E$4:$E$2007='Analítico Cp.'!$B115)*('Diário 1º PA'!$C$4:$C$2007&gt;=M$4)*('Diário 1º PA'!$C$4:$C$2007&lt;=EOMONTH(M$4,0))*('Diário 1º PA'!$F$4:$F$2007))
+SUMPRODUCT(('Diário 2º PA'!$E$4:$E$1978='Analítico Cp.'!$B115)*('Diário 2º PA'!$C$4:$C$1978&gt;=M$4)*('Diário 2º PA'!$C$4:$C$1978&lt;=EOMONTH(M$4,0))*('Diário 2º PA'!$F$4:$F$1978))
+SUMPRODUCT(('Diário 3º PA'!$E$4:$E$1994='Analítico Cp.'!$B115)*('Diário 3º PA'!$C$4:$C$1994&gt;=M$4)*('Diário 3º PA'!$C$4:$C$1994&lt;=EOMONTH(M$4,0))*('Diário 3º PA'!$F$4:$F$1994))
+SUMPRODUCT(('Diário 4º PA'!$E$4:$E$2000='Analítico Cp.'!$B115)*('Diário 4º PA'!$C$4:$C$2000&gt;=M$4)*('Diário 4º PA'!$C$4:$C$2000&lt;=EOMONTH(M$4,0))*('Diário 4º PA'!$F$4:$F$2000))
+SUMPRODUCT(('Comp.'!$D$5:$D$485=$B115)*('Comp.'!$B$5:$B$485&gt;=M$4)*('Comp.'!$B$5:$B$485&lt;=EOMONTH(M$4,0))*('Comp.'!$E$5:$E$485))</f>
        <v>0</v>
      </c>
      <c r="N115" s="289">
        <f>SUMPRODUCT(('Diário 1º PA'!$E$4:$E$2007='Analítico Cp.'!$B115)*('Diário 1º PA'!$C$4:$C$2007&gt;=N$4)*('Diário 1º PA'!$C$4:$C$2007&lt;=EOMONTH(N$4,0))*('Diário 1º PA'!$F$4:$F$2007))
+SUMPRODUCT(('Diário 2º PA'!$E$4:$E$1978='Analítico Cp.'!$B115)*('Diário 2º PA'!$C$4:$C$1978&gt;=N$4)*('Diário 2º PA'!$C$4:$C$1978&lt;=EOMONTH(N$4,0))*('Diário 2º PA'!$F$4:$F$1978))
+SUMPRODUCT(('Diário 3º PA'!$E$4:$E$1994='Analítico Cp.'!$B115)*('Diário 3º PA'!$C$4:$C$1994&gt;=N$4)*('Diário 3º PA'!$C$4:$C$1994&lt;=EOMONTH(N$4,0))*('Diário 3º PA'!$F$4:$F$1994))
+SUMPRODUCT(('Diário 4º PA'!$E$4:$E$2000='Analítico Cp.'!$B115)*('Diário 4º PA'!$C$4:$C$2000&gt;=N$4)*('Diário 4º PA'!$C$4:$C$2000&lt;=EOMONTH(N$4,0))*('Diário 4º PA'!$F$4:$F$2000))
+SUMPRODUCT(('Comp.'!$D$5:$D$485=$B115)*('Comp.'!$B$5:$B$485&gt;=N$4)*('Comp.'!$B$5:$B$485&lt;=EOMONTH(N$4,0))*('Comp.'!$E$5:$E$485))</f>
        <v>0</v>
      </c>
      <c r="O115" s="315">
        <f t="shared" si="19"/>
        <v>21558.32</v>
      </c>
      <c r="P115" s="316">
        <f t="shared" si="20"/>
        <v>9.4719319689656604E-4</v>
      </c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</row>
    <row r="116" spans="1:26" ht="23.25" customHeight="1" x14ac:dyDescent="0.25">
      <c r="A116" s="331" t="s">
        <v>334</v>
      </c>
      <c r="B116" s="246" t="s">
        <v>335</v>
      </c>
      <c r="C116" s="289">
        <f>SUMPRODUCT(('Diário 1º PA'!$E$4:$E$2007='Analítico Cp.'!$B116)*('Diário 1º PA'!$C$4:$C$2007&gt;=C$4)*('Diário 1º PA'!$C$4:$C$2007&lt;=EOMONTH(C$4,0))*('Diário 1º PA'!$F$4:$F$2007))
+SUMPRODUCT(('Diário 2º PA'!$E$4:$E$1978='Analítico Cp.'!$B116)*('Diário 2º PA'!$C$4:$C$1978&gt;=C$4)*('Diário 2º PA'!$C$4:$C$1978&lt;=EOMONTH(C$4,0))*('Diário 2º PA'!$F$4:$F$1978))
+SUMPRODUCT(('Diário 3º PA'!$E$4:$E$1994='Analítico Cp.'!$B116)*('Diário 3º PA'!$C$4:$C$1994&gt;=C$4)*('Diário 3º PA'!$C$4:$C$1994&lt;=EOMONTH(C$4,0))*('Diário 3º PA'!$F$4:$F$1994))
+SUMPRODUCT(('Diário 4º PA'!$E$4:$E$2000='Analítico Cp.'!$B116)*('Diário 4º PA'!$C$4:$C$2000&gt;=C$4)*('Diário 4º PA'!$C$4:$C$2000&lt;=EOMONTH(C$4,0))*('Diário 4º PA'!$F$4:$F$2000))
+SUMPRODUCT(('Comp.'!$D$5:$D$485=$B116)*('Comp.'!$B$5:$B$485&gt;=C$4)*('Comp.'!$B$5:$B$485&lt;=EOMONTH(C$4,0))*('Comp.'!$E$5:$E$485))</f>
        <v>0</v>
      </c>
      <c r="D116" s="289">
        <f>SUMPRODUCT(('Diário 1º PA'!$E$4:$E$2007='Analítico Cp.'!$B116)*('Diário 1º PA'!$C$4:$C$2007&gt;=D$4)*('Diário 1º PA'!$C$4:$C$2007&lt;=EOMONTH(D$4,0))*('Diário 1º PA'!$F$4:$F$2007))
+SUMPRODUCT(('Diário 2º PA'!$E$4:$E$1978='Analítico Cp.'!$B116)*('Diário 2º PA'!$C$4:$C$1978&gt;=D$4)*('Diário 2º PA'!$C$4:$C$1978&lt;=EOMONTH(D$4,0))*('Diário 2º PA'!$F$4:$F$1978))
+SUMPRODUCT(('Diário 3º PA'!$E$4:$E$1994='Analítico Cp.'!$B116)*('Diário 3º PA'!$C$4:$C$1994&gt;=D$4)*('Diário 3º PA'!$C$4:$C$1994&lt;=EOMONTH(D$4,0))*('Diário 3º PA'!$F$4:$F$1994))
+SUMPRODUCT(('Diário 4º PA'!$E$4:$E$2000='Analítico Cp.'!$B116)*('Diário 4º PA'!$C$4:$C$2000&gt;=D$4)*('Diário 4º PA'!$C$4:$C$2000&lt;=EOMONTH(D$4,0))*('Diário 4º PA'!$F$4:$F$2000))
+SUMPRODUCT(('Comp.'!$D$5:$D$485=$B116)*('Comp.'!$B$5:$B$485&gt;=D$4)*('Comp.'!$B$5:$B$485&lt;=EOMONTH(D$4,0))*('Comp.'!$E$5:$E$485))</f>
        <v>0</v>
      </c>
      <c r="E116" s="289">
        <f>SUMPRODUCT(('Diário 1º PA'!$E$4:$E$2007='Analítico Cp.'!$B116)*('Diário 1º PA'!$C$4:$C$2007&gt;=E$4)*('Diário 1º PA'!$C$4:$C$2007&lt;=EOMONTH(E$4,0))*('Diário 1º PA'!$F$4:$F$2007))
+SUMPRODUCT(('Diário 2º PA'!$E$4:$E$1978='Analítico Cp.'!$B116)*('Diário 2º PA'!$C$4:$C$1978&gt;=E$4)*('Diário 2º PA'!$C$4:$C$1978&lt;=EOMONTH(E$4,0))*('Diário 2º PA'!$F$4:$F$1978))
+SUMPRODUCT(('Diário 3º PA'!$E$4:$E$1994='Analítico Cp.'!$B116)*('Diário 3º PA'!$C$4:$C$1994&gt;=E$4)*('Diário 3º PA'!$C$4:$C$1994&lt;=EOMONTH(E$4,0))*('Diário 3º PA'!$F$4:$F$1994))
+SUMPRODUCT(('Diário 4º PA'!$E$4:$E$2000='Analítico Cp.'!$B116)*('Diário 4º PA'!$C$4:$C$2000&gt;=E$4)*('Diário 4º PA'!$C$4:$C$2000&lt;=EOMONTH(E$4,0))*('Diário 4º PA'!$F$4:$F$2000))
+SUMPRODUCT(('Comp.'!$D$5:$D$485=$B116)*('Comp.'!$B$5:$B$485&gt;=E$4)*('Comp.'!$B$5:$B$485&lt;=EOMONTH(E$4,0))*('Comp.'!$E$5:$E$485))</f>
        <v>0</v>
      </c>
      <c r="F116" s="289">
        <f>SUMPRODUCT(('Diário 1º PA'!$E$4:$E$2007='Analítico Cp.'!$B116)*('Diário 1º PA'!$C$4:$C$2007&gt;=F$4)*('Diário 1º PA'!$C$4:$C$2007&lt;=EOMONTH(F$4,0))*('Diário 1º PA'!$F$4:$F$2007))
+SUMPRODUCT(('Diário 2º PA'!$E$4:$E$1978='Analítico Cp.'!$B116)*('Diário 2º PA'!$C$4:$C$1978&gt;=F$4)*('Diário 2º PA'!$C$4:$C$1978&lt;=EOMONTH(F$4,0))*('Diário 2º PA'!$F$4:$F$1978))
+SUMPRODUCT(('Diário 3º PA'!$E$4:$E$1994='Analítico Cp.'!$B116)*('Diário 3º PA'!$C$4:$C$1994&gt;=F$4)*('Diário 3º PA'!$C$4:$C$1994&lt;=EOMONTH(F$4,0))*('Diário 3º PA'!$F$4:$F$1994))
+SUMPRODUCT(('Diário 4º PA'!$E$4:$E$2000='Analítico Cp.'!$B116)*('Diário 4º PA'!$C$4:$C$2000&gt;=F$4)*('Diário 4º PA'!$C$4:$C$2000&lt;=EOMONTH(F$4,0))*('Diário 4º PA'!$F$4:$F$2000))
+SUMPRODUCT(('Comp.'!$D$5:$D$485=$B116)*('Comp.'!$B$5:$B$485&gt;=F$4)*('Comp.'!$B$5:$B$485&lt;=EOMONTH(F$4,0))*('Comp.'!$E$5:$E$485))</f>
        <v>0</v>
      </c>
      <c r="G116" s="289">
        <f>SUMPRODUCT(('Diário 1º PA'!$E$4:$E$2007='Analítico Cp.'!$B116)*('Diário 1º PA'!$C$4:$C$2007&gt;=G$4)*('Diário 1º PA'!$C$4:$C$2007&lt;=EOMONTH(G$4,0))*('Diário 1º PA'!$F$4:$F$2007))
+SUMPRODUCT(('Diário 2º PA'!$E$4:$E$1978='Analítico Cp.'!$B116)*('Diário 2º PA'!$C$4:$C$1978&gt;=G$4)*('Diário 2º PA'!$C$4:$C$1978&lt;=EOMONTH(G$4,0))*('Diário 2º PA'!$F$4:$F$1978))
+SUMPRODUCT(('Diário 3º PA'!$E$4:$E$1994='Analítico Cp.'!$B116)*('Diário 3º PA'!$C$4:$C$1994&gt;=G$4)*('Diário 3º PA'!$C$4:$C$1994&lt;=EOMONTH(G$4,0))*('Diário 3º PA'!$F$4:$F$1994))
+SUMPRODUCT(('Diário 4º PA'!$E$4:$E$2000='Analítico Cp.'!$B116)*('Diário 4º PA'!$C$4:$C$2000&gt;=G$4)*('Diário 4º PA'!$C$4:$C$2000&lt;=EOMONTH(G$4,0))*('Diário 4º PA'!$F$4:$F$2000))
+SUMPRODUCT(('Comp.'!$D$5:$D$485=$B116)*('Comp.'!$B$5:$B$485&gt;=G$4)*('Comp.'!$B$5:$B$485&lt;=EOMONTH(G$4,0))*('Comp.'!$E$5:$E$485))</f>
        <v>0</v>
      </c>
      <c r="H116" s="289">
        <f>SUMPRODUCT(('Diário 1º PA'!$E$4:$E$2007='Analítico Cp.'!$B116)*('Diário 1º PA'!$C$4:$C$2007&gt;=H$4)*('Diário 1º PA'!$C$4:$C$2007&lt;=EOMONTH(H$4,0))*('Diário 1º PA'!$F$4:$F$2007))
+SUMPRODUCT(('Diário 2º PA'!$E$4:$E$1978='Analítico Cp.'!$B116)*('Diário 2º PA'!$C$4:$C$1978&gt;=H$4)*('Diário 2º PA'!$C$4:$C$1978&lt;=EOMONTH(H$4,0))*('Diário 2º PA'!$F$4:$F$1978))
+SUMPRODUCT(('Diário 3º PA'!$E$4:$E$1994='Analítico Cp.'!$B116)*('Diário 3º PA'!$C$4:$C$1994&gt;=H$4)*('Diário 3º PA'!$C$4:$C$1994&lt;=EOMONTH(H$4,0))*('Diário 3º PA'!$F$4:$F$1994))
+SUMPRODUCT(('Diário 4º PA'!$E$4:$E$2000='Analítico Cp.'!$B116)*('Diário 4º PA'!$C$4:$C$2000&gt;=H$4)*('Diário 4º PA'!$C$4:$C$2000&lt;=EOMONTH(H$4,0))*('Diário 4º PA'!$F$4:$F$2000))
+SUMPRODUCT(('Comp.'!$D$5:$D$485=$B116)*('Comp.'!$B$5:$B$485&gt;=H$4)*('Comp.'!$B$5:$B$485&lt;=EOMONTH(H$4,0))*('Comp.'!$E$5:$E$485))</f>
        <v>0</v>
      </c>
      <c r="I116" s="289">
        <f>SUMPRODUCT(('Diário 1º PA'!$E$4:$E$2007='Analítico Cp.'!$B116)*('Diário 1º PA'!$C$4:$C$2007&gt;=I$4)*('Diário 1º PA'!$C$4:$C$2007&lt;=EOMONTH(I$4,0))*('Diário 1º PA'!$F$4:$F$2007))
+SUMPRODUCT(('Diário 2º PA'!$E$4:$E$1978='Analítico Cp.'!$B116)*('Diário 2º PA'!$C$4:$C$1978&gt;=I$4)*('Diário 2º PA'!$C$4:$C$1978&lt;=EOMONTH(I$4,0))*('Diário 2º PA'!$F$4:$F$1978))
+SUMPRODUCT(('Diário 3º PA'!$E$4:$E$1994='Analítico Cp.'!$B116)*('Diário 3º PA'!$C$4:$C$1994&gt;=I$4)*('Diário 3º PA'!$C$4:$C$1994&lt;=EOMONTH(I$4,0))*('Diário 3º PA'!$F$4:$F$1994))
+SUMPRODUCT(('Diário 4º PA'!$E$4:$E$2000='Analítico Cp.'!$B116)*('Diário 4º PA'!$C$4:$C$2000&gt;=I$4)*('Diário 4º PA'!$C$4:$C$2000&lt;=EOMONTH(I$4,0))*('Diário 4º PA'!$F$4:$F$2000))
+SUMPRODUCT(('Comp.'!$D$5:$D$485=$B116)*('Comp.'!$B$5:$B$485&gt;=I$4)*('Comp.'!$B$5:$B$485&lt;=EOMONTH(I$4,0))*('Comp.'!$E$5:$E$485))</f>
        <v>6495.56</v>
      </c>
      <c r="J116" s="289">
        <f>SUMPRODUCT(('Diário 1º PA'!$E$4:$E$2007='Analítico Cp.'!$B116)*('Diário 1º PA'!$C$4:$C$2007&gt;=J$4)*('Diário 1º PA'!$C$4:$C$2007&lt;=EOMONTH(J$4,0))*('Diário 1º PA'!$F$4:$F$2007))
+SUMPRODUCT(('Diário 2º PA'!$E$4:$E$1978='Analítico Cp.'!$B116)*('Diário 2º PA'!$C$4:$C$1978&gt;=J$4)*('Diário 2º PA'!$C$4:$C$1978&lt;=EOMONTH(J$4,0))*('Diário 2º PA'!$F$4:$F$1978))
+SUMPRODUCT(('Diário 3º PA'!$E$4:$E$1994='Analítico Cp.'!$B116)*('Diário 3º PA'!$C$4:$C$1994&gt;=J$4)*('Diário 3º PA'!$C$4:$C$1994&lt;=EOMONTH(J$4,0))*('Diário 3º PA'!$F$4:$F$1994))
+SUMPRODUCT(('Diário 4º PA'!$E$4:$E$2000='Analítico Cp.'!$B116)*('Diário 4º PA'!$C$4:$C$2000&gt;=J$4)*('Diário 4º PA'!$C$4:$C$2000&lt;=EOMONTH(J$4,0))*('Diário 4º PA'!$F$4:$F$2000))
+SUMPRODUCT(('Comp.'!$D$5:$D$485=$B116)*('Comp.'!$B$5:$B$485&gt;=J$4)*('Comp.'!$B$5:$B$485&lt;=EOMONTH(J$4,0))*('Comp.'!$E$5:$E$485))</f>
        <v>0</v>
      </c>
      <c r="K116" s="289">
        <f>SUMPRODUCT(('Diário 1º PA'!$E$4:$E$2007='Analítico Cp.'!$B116)*('Diário 1º PA'!$C$4:$C$2007&gt;=K$4)*('Diário 1º PA'!$C$4:$C$2007&lt;=EOMONTH(K$4,0))*('Diário 1º PA'!$F$4:$F$2007))
+SUMPRODUCT(('Diário 2º PA'!$E$4:$E$1978='Analítico Cp.'!$B116)*('Diário 2º PA'!$C$4:$C$1978&gt;=K$4)*('Diário 2º PA'!$C$4:$C$1978&lt;=EOMONTH(K$4,0))*('Diário 2º PA'!$F$4:$F$1978))
+SUMPRODUCT(('Diário 3º PA'!$E$4:$E$1994='Analítico Cp.'!$B116)*('Diário 3º PA'!$C$4:$C$1994&gt;=K$4)*('Diário 3º PA'!$C$4:$C$1994&lt;=EOMONTH(K$4,0))*('Diário 3º PA'!$F$4:$F$1994))
+SUMPRODUCT(('Diário 4º PA'!$E$4:$E$2000='Analítico Cp.'!$B116)*('Diário 4º PA'!$C$4:$C$2000&gt;=K$4)*('Diário 4º PA'!$C$4:$C$2000&lt;=EOMONTH(K$4,0))*('Diário 4º PA'!$F$4:$F$2000))
+SUMPRODUCT(('Comp.'!$D$5:$D$485=$B116)*('Comp.'!$B$5:$B$485&gt;=K$4)*('Comp.'!$B$5:$B$485&lt;=EOMONTH(K$4,0))*('Comp.'!$E$5:$E$485))</f>
        <v>0</v>
      </c>
      <c r="L116" s="289">
        <f>SUMPRODUCT(('Diário 1º PA'!$E$4:$E$2007='Analítico Cp.'!$B116)*('Diário 1º PA'!$C$4:$C$2007&gt;=L$4)*('Diário 1º PA'!$C$4:$C$2007&lt;=EOMONTH(L$4,0))*('Diário 1º PA'!$F$4:$F$2007))
+SUMPRODUCT(('Diário 2º PA'!$E$4:$E$1978='Analítico Cp.'!$B116)*('Diário 2º PA'!$C$4:$C$1978&gt;=L$4)*('Diário 2º PA'!$C$4:$C$1978&lt;=EOMONTH(L$4,0))*('Diário 2º PA'!$F$4:$F$1978))
+SUMPRODUCT(('Diário 3º PA'!$E$4:$E$1994='Analítico Cp.'!$B116)*('Diário 3º PA'!$C$4:$C$1994&gt;=L$4)*('Diário 3º PA'!$C$4:$C$1994&lt;=EOMONTH(L$4,0))*('Diário 3º PA'!$F$4:$F$1994))
+SUMPRODUCT(('Diário 4º PA'!$E$4:$E$2000='Analítico Cp.'!$B116)*('Diário 4º PA'!$C$4:$C$2000&gt;=L$4)*('Diário 4º PA'!$C$4:$C$2000&lt;=EOMONTH(L$4,0))*('Diário 4º PA'!$F$4:$F$2000))
+SUMPRODUCT(('Comp.'!$D$5:$D$485=$B116)*('Comp.'!$B$5:$B$485&gt;=L$4)*('Comp.'!$B$5:$B$485&lt;=EOMONTH(L$4,0))*('Comp.'!$E$5:$E$485))</f>
        <v>0</v>
      </c>
      <c r="M116" s="289">
        <f>SUMPRODUCT(('Diário 1º PA'!$E$4:$E$2007='Analítico Cp.'!$B116)*('Diário 1º PA'!$C$4:$C$2007&gt;=M$4)*('Diário 1º PA'!$C$4:$C$2007&lt;=EOMONTH(M$4,0))*('Diário 1º PA'!$F$4:$F$2007))
+SUMPRODUCT(('Diário 2º PA'!$E$4:$E$1978='Analítico Cp.'!$B116)*('Diário 2º PA'!$C$4:$C$1978&gt;=M$4)*('Diário 2º PA'!$C$4:$C$1978&lt;=EOMONTH(M$4,0))*('Diário 2º PA'!$F$4:$F$1978))
+SUMPRODUCT(('Diário 3º PA'!$E$4:$E$1994='Analítico Cp.'!$B116)*('Diário 3º PA'!$C$4:$C$1994&gt;=M$4)*('Diário 3º PA'!$C$4:$C$1994&lt;=EOMONTH(M$4,0))*('Diário 3º PA'!$F$4:$F$1994))
+SUMPRODUCT(('Diário 4º PA'!$E$4:$E$2000='Analítico Cp.'!$B116)*('Diário 4º PA'!$C$4:$C$2000&gt;=M$4)*('Diário 4º PA'!$C$4:$C$2000&lt;=EOMONTH(M$4,0))*('Diário 4º PA'!$F$4:$F$2000))
+SUMPRODUCT(('Comp.'!$D$5:$D$485=$B116)*('Comp.'!$B$5:$B$485&gt;=M$4)*('Comp.'!$B$5:$B$485&lt;=EOMONTH(M$4,0))*('Comp.'!$E$5:$E$485))</f>
        <v>0</v>
      </c>
      <c r="N116" s="289">
        <f>SUMPRODUCT(('Diário 1º PA'!$E$4:$E$2007='Analítico Cp.'!$B116)*('Diário 1º PA'!$C$4:$C$2007&gt;=N$4)*('Diário 1º PA'!$C$4:$C$2007&lt;=EOMONTH(N$4,0))*('Diário 1º PA'!$F$4:$F$2007))
+SUMPRODUCT(('Diário 2º PA'!$E$4:$E$1978='Analítico Cp.'!$B116)*('Diário 2º PA'!$C$4:$C$1978&gt;=N$4)*('Diário 2º PA'!$C$4:$C$1978&lt;=EOMONTH(N$4,0))*('Diário 2º PA'!$F$4:$F$1978))
+SUMPRODUCT(('Diário 3º PA'!$E$4:$E$1994='Analítico Cp.'!$B116)*('Diário 3º PA'!$C$4:$C$1994&gt;=N$4)*('Diário 3º PA'!$C$4:$C$1994&lt;=EOMONTH(N$4,0))*('Diário 3º PA'!$F$4:$F$1994))
+SUMPRODUCT(('Diário 4º PA'!$E$4:$E$2000='Analítico Cp.'!$B116)*('Diário 4º PA'!$C$4:$C$2000&gt;=N$4)*('Diário 4º PA'!$C$4:$C$2000&lt;=EOMONTH(N$4,0))*('Diário 4º PA'!$F$4:$F$2000))
+SUMPRODUCT(('Comp.'!$D$5:$D$485=$B116)*('Comp.'!$B$5:$B$485&gt;=N$4)*('Comp.'!$B$5:$B$485&lt;=EOMONTH(N$4,0))*('Comp.'!$E$5:$E$485))</f>
        <v>0</v>
      </c>
      <c r="O116" s="315">
        <f t="shared" si="19"/>
        <v>6495.56</v>
      </c>
      <c r="P116" s="316">
        <f t="shared" si="20"/>
        <v>2.8539098788929094E-4</v>
      </c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</row>
    <row r="117" spans="1:26" ht="23.25" customHeight="1" x14ac:dyDescent="0.25">
      <c r="A117" s="331" t="s">
        <v>336</v>
      </c>
      <c r="B117" s="246" t="s">
        <v>337</v>
      </c>
      <c r="C117" s="289">
        <f>SUMPRODUCT(('Diário 1º PA'!$E$4:$E$2007='Analítico Cp.'!$B117)*('Diário 1º PA'!$C$4:$C$2007&gt;=C$4)*('Diário 1º PA'!$C$4:$C$2007&lt;=EOMONTH(C$4,0))*('Diário 1º PA'!$F$4:$F$2007))
+SUMPRODUCT(('Diário 2º PA'!$E$4:$E$1978='Analítico Cp.'!$B117)*('Diário 2º PA'!$C$4:$C$1978&gt;=C$4)*('Diário 2º PA'!$C$4:$C$1978&lt;=EOMONTH(C$4,0))*('Diário 2º PA'!$F$4:$F$1978))
+SUMPRODUCT(('Diário 3º PA'!$E$4:$E$1994='Analítico Cp.'!$B117)*('Diário 3º PA'!$C$4:$C$1994&gt;=C$4)*('Diário 3º PA'!$C$4:$C$1994&lt;=EOMONTH(C$4,0))*('Diário 3º PA'!$F$4:$F$1994))
+SUMPRODUCT(('Diário 4º PA'!$E$4:$E$2000='Analítico Cp.'!$B117)*('Diário 4º PA'!$C$4:$C$2000&gt;=C$4)*('Diário 4º PA'!$C$4:$C$2000&lt;=EOMONTH(C$4,0))*('Diário 4º PA'!$F$4:$F$2000))
+SUMPRODUCT(('Comp.'!$D$5:$D$485=$B117)*('Comp.'!$B$5:$B$485&gt;=C$4)*('Comp.'!$B$5:$B$485&lt;=EOMONTH(C$4,0))*('Comp.'!$E$5:$E$485))</f>
        <v>17085.36</v>
      </c>
      <c r="D117" s="289">
        <f>SUMPRODUCT(('Diário 1º PA'!$E$4:$E$2007='Analítico Cp.'!$B117)*('Diário 1º PA'!$C$4:$C$2007&gt;=D$4)*('Diário 1º PA'!$C$4:$C$2007&lt;=EOMONTH(D$4,0))*('Diário 1º PA'!$F$4:$F$2007))
+SUMPRODUCT(('Diário 2º PA'!$E$4:$E$1978='Analítico Cp.'!$B117)*('Diário 2º PA'!$C$4:$C$1978&gt;=D$4)*('Diário 2º PA'!$C$4:$C$1978&lt;=EOMONTH(D$4,0))*('Diário 2º PA'!$F$4:$F$1978))
+SUMPRODUCT(('Diário 3º PA'!$E$4:$E$1994='Analítico Cp.'!$B117)*('Diário 3º PA'!$C$4:$C$1994&gt;=D$4)*('Diário 3º PA'!$C$4:$C$1994&lt;=EOMONTH(D$4,0))*('Diário 3º PA'!$F$4:$F$1994))
+SUMPRODUCT(('Diário 4º PA'!$E$4:$E$2000='Analítico Cp.'!$B117)*('Diário 4º PA'!$C$4:$C$2000&gt;=D$4)*('Diário 4º PA'!$C$4:$C$2000&lt;=EOMONTH(D$4,0))*('Diário 4º PA'!$F$4:$F$2000))
+SUMPRODUCT(('Comp.'!$D$5:$D$485=$B117)*('Comp.'!$B$5:$B$485&gt;=D$4)*('Comp.'!$B$5:$B$485&lt;=EOMONTH(D$4,0))*('Comp.'!$E$5:$E$485))</f>
        <v>45346.98000000001</v>
      </c>
      <c r="E117" s="289">
        <f>SUMPRODUCT(('Diário 1º PA'!$E$4:$E$2007='Analítico Cp.'!$B117)*('Diário 1º PA'!$C$4:$C$2007&gt;=E$4)*('Diário 1º PA'!$C$4:$C$2007&lt;=EOMONTH(E$4,0))*('Diário 1º PA'!$F$4:$F$2007))
+SUMPRODUCT(('Diário 2º PA'!$E$4:$E$1978='Analítico Cp.'!$B117)*('Diário 2º PA'!$C$4:$C$1978&gt;=E$4)*('Diário 2º PA'!$C$4:$C$1978&lt;=EOMONTH(E$4,0))*('Diário 2º PA'!$F$4:$F$1978))
+SUMPRODUCT(('Diário 3º PA'!$E$4:$E$1994='Analítico Cp.'!$B117)*('Diário 3º PA'!$C$4:$C$1994&gt;=E$4)*('Diário 3º PA'!$C$4:$C$1994&lt;=EOMONTH(E$4,0))*('Diário 3º PA'!$F$4:$F$1994))
+SUMPRODUCT(('Diário 4º PA'!$E$4:$E$2000='Analítico Cp.'!$B117)*('Diário 4º PA'!$C$4:$C$2000&gt;=E$4)*('Diário 4º PA'!$C$4:$C$2000&lt;=EOMONTH(E$4,0))*('Diário 4º PA'!$F$4:$F$2000))
+SUMPRODUCT(('Comp.'!$D$5:$D$485=$B117)*('Comp.'!$B$5:$B$485&gt;=E$4)*('Comp.'!$B$5:$B$485&lt;=EOMONTH(E$4,0))*('Comp.'!$E$5:$E$485))</f>
        <v>5049.6199999999981</v>
      </c>
      <c r="F117" s="289">
        <f>SUMPRODUCT(('Diário 1º PA'!$E$4:$E$2007='Analítico Cp.'!$B117)*('Diário 1º PA'!$C$4:$C$2007&gt;=F$4)*('Diário 1º PA'!$C$4:$C$2007&lt;=EOMONTH(F$4,0))*('Diário 1º PA'!$F$4:$F$2007))
+SUMPRODUCT(('Diário 2º PA'!$E$4:$E$1978='Analítico Cp.'!$B117)*('Diário 2º PA'!$C$4:$C$1978&gt;=F$4)*('Diário 2º PA'!$C$4:$C$1978&lt;=EOMONTH(F$4,0))*('Diário 2º PA'!$F$4:$F$1978))
+SUMPRODUCT(('Diário 3º PA'!$E$4:$E$1994='Analítico Cp.'!$B117)*('Diário 3º PA'!$C$4:$C$1994&gt;=F$4)*('Diário 3º PA'!$C$4:$C$1994&lt;=EOMONTH(F$4,0))*('Diário 3º PA'!$F$4:$F$1994))
+SUMPRODUCT(('Diário 4º PA'!$E$4:$E$2000='Analítico Cp.'!$B117)*('Diário 4º PA'!$C$4:$C$2000&gt;=F$4)*('Diário 4º PA'!$C$4:$C$2000&lt;=EOMONTH(F$4,0))*('Diário 4º PA'!$F$4:$F$2000))
+SUMPRODUCT(('Comp.'!$D$5:$D$485=$B117)*('Comp.'!$B$5:$B$485&gt;=F$4)*('Comp.'!$B$5:$B$485&lt;=EOMONTH(F$4,0))*('Comp.'!$E$5:$E$485))</f>
        <v>11103.119999999999</v>
      </c>
      <c r="G117" s="289">
        <f>SUMPRODUCT(('Diário 1º PA'!$E$4:$E$2007='Analítico Cp.'!$B117)*('Diário 1º PA'!$C$4:$C$2007&gt;=G$4)*('Diário 1º PA'!$C$4:$C$2007&lt;=EOMONTH(G$4,0))*('Diário 1º PA'!$F$4:$F$2007))
+SUMPRODUCT(('Diário 2º PA'!$E$4:$E$1978='Analítico Cp.'!$B117)*('Diário 2º PA'!$C$4:$C$1978&gt;=G$4)*('Diário 2º PA'!$C$4:$C$1978&lt;=EOMONTH(G$4,0))*('Diário 2º PA'!$F$4:$F$1978))
+SUMPRODUCT(('Diário 3º PA'!$E$4:$E$1994='Analítico Cp.'!$B117)*('Diário 3º PA'!$C$4:$C$1994&gt;=G$4)*('Diário 3º PA'!$C$4:$C$1994&lt;=EOMONTH(G$4,0))*('Diário 3º PA'!$F$4:$F$1994))
+SUMPRODUCT(('Diário 4º PA'!$E$4:$E$2000='Analítico Cp.'!$B117)*('Diário 4º PA'!$C$4:$C$2000&gt;=G$4)*('Diário 4º PA'!$C$4:$C$2000&lt;=EOMONTH(G$4,0))*('Diário 4º PA'!$F$4:$F$2000))
+SUMPRODUCT(('Comp.'!$D$5:$D$485=$B117)*('Comp.'!$B$5:$B$485&gt;=G$4)*('Comp.'!$B$5:$B$485&lt;=EOMONTH(G$4,0))*('Comp.'!$E$5:$E$485))</f>
        <v>33149.89</v>
      </c>
      <c r="H117" s="289">
        <f>SUMPRODUCT(('Diário 1º PA'!$E$4:$E$2007='Analítico Cp.'!$B117)*('Diário 1º PA'!$C$4:$C$2007&gt;=H$4)*('Diário 1º PA'!$C$4:$C$2007&lt;=EOMONTH(H$4,0))*('Diário 1º PA'!$F$4:$F$2007))
+SUMPRODUCT(('Diário 2º PA'!$E$4:$E$1978='Analítico Cp.'!$B117)*('Diário 2º PA'!$C$4:$C$1978&gt;=H$4)*('Diário 2º PA'!$C$4:$C$1978&lt;=EOMONTH(H$4,0))*('Diário 2º PA'!$F$4:$F$1978))
+SUMPRODUCT(('Diário 3º PA'!$E$4:$E$1994='Analítico Cp.'!$B117)*('Diário 3º PA'!$C$4:$C$1994&gt;=H$4)*('Diário 3º PA'!$C$4:$C$1994&lt;=EOMONTH(H$4,0))*('Diário 3º PA'!$F$4:$F$1994))
+SUMPRODUCT(('Diário 4º PA'!$E$4:$E$2000='Analítico Cp.'!$B117)*('Diário 4º PA'!$C$4:$C$2000&gt;=H$4)*('Diário 4º PA'!$C$4:$C$2000&lt;=EOMONTH(H$4,0))*('Diário 4º PA'!$F$4:$F$2000))
+SUMPRODUCT(('Comp.'!$D$5:$D$485=$B117)*('Comp.'!$B$5:$B$485&gt;=H$4)*('Comp.'!$B$5:$B$485&lt;=EOMONTH(H$4,0))*('Comp.'!$E$5:$E$485))</f>
        <v>8206.24</v>
      </c>
      <c r="I117" s="289">
        <f>SUMPRODUCT(('Diário 1º PA'!$E$4:$E$2007='Analítico Cp.'!$B117)*('Diário 1º PA'!$C$4:$C$2007&gt;=I$4)*('Diário 1º PA'!$C$4:$C$2007&lt;=EOMONTH(I$4,0))*('Diário 1º PA'!$F$4:$F$2007))
+SUMPRODUCT(('Diário 2º PA'!$E$4:$E$1978='Analítico Cp.'!$B117)*('Diário 2º PA'!$C$4:$C$1978&gt;=I$4)*('Diário 2º PA'!$C$4:$C$1978&lt;=EOMONTH(I$4,0))*('Diário 2º PA'!$F$4:$F$1978))
+SUMPRODUCT(('Diário 3º PA'!$E$4:$E$1994='Analítico Cp.'!$B117)*('Diário 3º PA'!$C$4:$C$1994&gt;=I$4)*('Diário 3º PA'!$C$4:$C$1994&lt;=EOMONTH(I$4,0))*('Diário 3º PA'!$F$4:$F$1994))
+SUMPRODUCT(('Diário 4º PA'!$E$4:$E$2000='Analítico Cp.'!$B117)*('Diário 4º PA'!$C$4:$C$2000&gt;=I$4)*('Diário 4º PA'!$C$4:$C$2000&lt;=EOMONTH(I$4,0))*('Diário 4º PA'!$F$4:$F$2000))
+SUMPRODUCT(('Comp.'!$D$5:$D$485=$B117)*('Comp.'!$B$5:$B$485&gt;=I$4)*('Comp.'!$B$5:$B$485&lt;=EOMONTH(I$4,0))*('Comp.'!$E$5:$E$485))</f>
        <v>27419.229999999992</v>
      </c>
      <c r="J117" s="289">
        <f>SUMPRODUCT(('Diário 1º PA'!$E$4:$E$2007='Analítico Cp.'!$B117)*('Diário 1º PA'!$C$4:$C$2007&gt;=J$4)*('Diário 1º PA'!$C$4:$C$2007&lt;=EOMONTH(J$4,0))*('Diário 1º PA'!$F$4:$F$2007))
+SUMPRODUCT(('Diário 2º PA'!$E$4:$E$1978='Analítico Cp.'!$B117)*('Diário 2º PA'!$C$4:$C$1978&gt;=J$4)*('Diário 2º PA'!$C$4:$C$1978&lt;=EOMONTH(J$4,0))*('Diário 2º PA'!$F$4:$F$1978))
+SUMPRODUCT(('Diário 3º PA'!$E$4:$E$1994='Analítico Cp.'!$B117)*('Diário 3º PA'!$C$4:$C$1994&gt;=J$4)*('Diário 3º PA'!$C$4:$C$1994&lt;=EOMONTH(J$4,0))*('Diário 3º PA'!$F$4:$F$1994))
+SUMPRODUCT(('Diário 4º PA'!$E$4:$E$2000='Analítico Cp.'!$B117)*('Diário 4º PA'!$C$4:$C$2000&gt;=J$4)*('Diário 4º PA'!$C$4:$C$2000&lt;=EOMONTH(J$4,0))*('Diário 4º PA'!$F$4:$F$2000))
+SUMPRODUCT(('Comp.'!$D$5:$D$485=$B117)*('Comp.'!$B$5:$B$485&gt;=J$4)*('Comp.'!$B$5:$B$485&lt;=EOMONTH(J$4,0))*('Comp.'!$E$5:$E$485))</f>
        <v>0</v>
      </c>
      <c r="K117" s="289">
        <f>SUMPRODUCT(('Diário 1º PA'!$E$4:$E$2007='Analítico Cp.'!$B117)*('Diário 1º PA'!$C$4:$C$2007&gt;=K$4)*('Diário 1º PA'!$C$4:$C$2007&lt;=EOMONTH(K$4,0))*('Diário 1º PA'!$F$4:$F$2007))
+SUMPRODUCT(('Diário 2º PA'!$E$4:$E$1978='Analítico Cp.'!$B117)*('Diário 2º PA'!$C$4:$C$1978&gt;=K$4)*('Diário 2º PA'!$C$4:$C$1978&lt;=EOMONTH(K$4,0))*('Diário 2º PA'!$F$4:$F$1978))
+SUMPRODUCT(('Diário 3º PA'!$E$4:$E$1994='Analítico Cp.'!$B117)*('Diário 3º PA'!$C$4:$C$1994&gt;=K$4)*('Diário 3º PA'!$C$4:$C$1994&lt;=EOMONTH(K$4,0))*('Diário 3º PA'!$F$4:$F$1994))
+SUMPRODUCT(('Diário 4º PA'!$E$4:$E$2000='Analítico Cp.'!$B117)*('Diário 4º PA'!$C$4:$C$2000&gt;=K$4)*('Diário 4º PA'!$C$4:$C$2000&lt;=EOMONTH(K$4,0))*('Diário 4º PA'!$F$4:$F$2000))
+SUMPRODUCT(('Comp.'!$D$5:$D$485=$B117)*('Comp.'!$B$5:$B$485&gt;=K$4)*('Comp.'!$B$5:$B$485&lt;=EOMONTH(K$4,0))*('Comp.'!$E$5:$E$485))</f>
        <v>0</v>
      </c>
      <c r="L117" s="289">
        <f>SUMPRODUCT(('Diário 1º PA'!$E$4:$E$2007='Analítico Cp.'!$B117)*('Diário 1º PA'!$C$4:$C$2007&gt;=L$4)*('Diário 1º PA'!$C$4:$C$2007&lt;=EOMONTH(L$4,0))*('Diário 1º PA'!$F$4:$F$2007))
+SUMPRODUCT(('Diário 2º PA'!$E$4:$E$1978='Analítico Cp.'!$B117)*('Diário 2º PA'!$C$4:$C$1978&gt;=L$4)*('Diário 2º PA'!$C$4:$C$1978&lt;=EOMONTH(L$4,0))*('Diário 2º PA'!$F$4:$F$1978))
+SUMPRODUCT(('Diário 3º PA'!$E$4:$E$1994='Analítico Cp.'!$B117)*('Diário 3º PA'!$C$4:$C$1994&gt;=L$4)*('Diário 3º PA'!$C$4:$C$1994&lt;=EOMONTH(L$4,0))*('Diário 3º PA'!$F$4:$F$1994))
+SUMPRODUCT(('Diário 4º PA'!$E$4:$E$2000='Analítico Cp.'!$B117)*('Diário 4º PA'!$C$4:$C$2000&gt;=L$4)*('Diário 4º PA'!$C$4:$C$2000&lt;=EOMONTH(L$4,0))*('Diário 4º PA'!$F$4:$F$2000))
+SUMPRODUCT(('Comp.'!$D$5:$D$485=$B117)*('Comp.'!$B$5:$B$485&gt;=L$4)*('Comp.'!$B$5:$B$485&lt;=EOMONTH(L$4,0))*('Comp.'!$E$5:$E$485))</f>
        <v>0</v>
      </c>
      <c r="M117" s="289">
        <f>SUMPRODUCT(('Diário 1º PA'!$E$4:$E$2007='Analítico Cp.'!$B117)*('Diário 1º PA'!$C$4:$C$2007&gt;=M$4)*('Diário 1º PA'!$C$4:$C$2007&lt;=EOMONTH(M$4,0))*('Diário 1º PA'!$F$4:$F$2007))
+SUMPRODUCT(('Diário 2º PA'!$E$4:$E$1978='Analítico Cp.'!$B117)*('Diário 2º PA'!$C$4:$C$1978&gt;=M$4)*('Diário 2º PA'!$C$4:$C$1978&lt;=EOMONTH(M$4,0))*('Diário 2º PA'!$F$4:$F$1978))
+SUMPRODUCT(('Diário 3º PA'!$E$4:$E$1994='Analítico Cp.'!$B117)*('Diário 3º PA'!$C$4:$C$1994&gt;=M$4)*('Diário 3º PA'!$C$4:$C$1994&lt;=EOMONTH(M$4,0))*('Diário 3º PA'!$F$4:$F$1994))
+SUMPRODUCT(('Diário 4º PA'!$E$4:$E$2000='Analítico Cp.'!$B117)*('Diário 4º PA'!$C$4:$C$2000&gt;=M$4)*('Diário 4º PA'!$C$4:$C$2000&lt;=EOMONTH(M$4,0))*('Diário 4º PA'!$F$4:$F$2000))
+SUMPRODUCT(('Comp.'!$D$5:$D$485=$B117)*('Comp.'!$B$5:$B$485&gt;=M$4)*('Comp.'!$B$5:$B$485&lt;=EOMONTH(M$4,0))*('Comp.'!$E$5:$E$485))</f>
        <v>0</v>
      </c>
      <c r="N117" s="289">
        <f>SUMPRODUCT(('Diário 1º PA'!$E$4:$E$2007='Analítico Cp.'!$B117)*('Diário 1º PA'!$C$4:$C$2007&gt;=N$4)*('Diário 1º PA'!$C$4:$C$2007&lt;=EOMONTH(N$4,0))*('Diário 1º PA'!$F$4:$F$2007))
+SUMPRODUCT(('Diário 2º PA'!$E$4:$E$1978='Analítico Cp.'!$B117)*('Diário 2º PA'!$C$4:$C$1978&gt;=N$4)*('Diário 2º PA'!$C$4:$C$1978&lt;=EOMONTH(N$4,0))*('Diário 2º PA'!$F$4:$F$1978))
+SUMPRODUCT(('Diário 3º PA'!$E$4:$E$1994='Analítico Cp.'!$B117)*('Diário 3º PA'!$C$4:$C$1994&gt;=N$4)*('Diário 3º PA'!$C$4:$C$1994&lt;=EOMONTH(N$4,0))*('Diário 3º PA'!$F$4:$F$1994))
+SUMPRODUCT(('Diário 4º PA'!$E$4:$E$2000='Analítico Cp.'!$B117)*('Diário 4º PA'!$C$4:$C$2000&gt;=N$4)*('Diário 4º PA'!$C$4:$C$2000&lt;=EOMONTH(N$4,0))*('Diário 4º PA'!$F$4:$F$2000))
+SUMPRODUCT(('Comp.'!$D$5:$D$485=$B117)*('Comp.'!$B$5:$B$485&gt;=N$4)*('Comp.'!$B$5:$B$485&lt;=EOMONTH(N$4,0))*('Comp.'!$E$5:$E$485))</f>
        <v>0</v>
      </c>
      <c r="O117" s="315">
        <f t="shared" si="19"/>
        <v>147360.44</v>
      </c>
      <c r="P117" s="316">
        <f t="shared" si="20"/>
        <v>6.4744751102908116E-3</v>
      </c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</row>
    <row r="118" spans="1:26" ht="23.25" customHeight="1" x14ac:dyDescent="0.25">
      <c r="A118" s="331" t="s">
        <v>338</v>
      </c>
      <c r="B118" s="246" t="s">
        <v>339</v>
      </c>
      <c r="C118" s="289">
        <f>SUMPRODUCT(('Diário 1º PA'!$E$4:$E$2007='Analítico Cp.'!$B118)*('Diário 1º PA'!$C$4:$C$2007&gt;=C$4)*('Diário 1º PA'!$C$4:$C$2007&lt;=EOMONTH(C$4,0))*('Diário 1º PA'!$F$4:$F$2007))
+SUMPRODUCT(('Diário 2º PA'!$E$4:$E$1978='Analítico Cp.'!$B118)*('Diário 2º PA'!$C$4:$C$1978&gt;=C$4)*('Diário 2º PA'!$C$4:$C$1978&lt;=EOMONTH(C$4,0))*('Diário 2º PA'!$F$4:$F$1978))
+SUMPRODUCT(('Diário 3º PA'!$E$4:$E$1994='Analítico Cp.'!$B118)*('Diário 3º PA'!$C$4:$C$1994&gt;=C$4)*('Diário 3º PA'!$C$4:$C$1994&lt;=EOMONTH(C$4,0))*('Diário 3º PA'!$F$4:$F$1994))
+SUMPRODUCT(('Diário 4º PA'!$E$4:$E$2000='Analítico Cp.'!$B118)*('Diário 4º PA'!$C$4:$C$2000&gt;=C$4)*('Diário 4º PA'!$C$4:$C$2000&lt;=EOMONTH(C$4,0))*('Diário 4º PA'!$F$4:$F$2000))
+SUMPRODUCT(('Comp.'!$D$5:$D$485=$B118)*('Comp.'!$B$5:$B$485&gt;=C$4)*('Comp.'!$B$5:$B$485&lt;=EOMONTH(C$4,0))*('Comp.'!$E$5:$E$485))</f>
        <v>5762.2899999999991</v>
      </c>
      <c r="D118" s="289">
        <f>SUMPRODUCT(('Diário 1º PA'!$E$4:$E$2007='Analítico Cp.'!$B118)*('Diário 1º PA'!$C$4:$C$2007&gt;=D$4)*('Diário 1º PA'!$C$4:$C$2007&lt;=EOMONTH(D$4,0))*('Diário 1º PA'!$F$4:$F$2007))
+SUMPRODUCT(('Diário 2º PA'!$E$4:$E$1978='Analítico Cp.'!$B118)*('Diário 2º PA'!$C$4:$C$1978&gt;=D$4)*('Diário 2º PA'!$C$4:$C$1978&lt;=EOMONTH(D$4,0))*('Diário 2º PA'!$F$4:$F$1978))
+SUMPRODUCT(('Diário 3º PA'!$E$4:$E$1994='Analítico Cp.'!$B118)*('Diário 3º PA'!$C$4:$C$1994&gt;=D$4)*('Diário 3º PA'!$C$4:$C$1994&lt;=EOMONTH(D$4,0))*('Diário 3º PA'!$F$4:$F$1994))
+SUMPRODUCT(('Diário 4º PA'!$E$4:$E$2000='Analítico Cp.'!$B118)*('Diário 4º PA'!$C$4:$C$2000&gt;=D$4)*('Diário 4º PA'!$C$4:$C$2000&lt;=EOMONTH(D$4,0))*('Diário 4º PA'!$F$4:$F$2000))
+SUMPRODUCT(('Comp.'!$D$5:$D$485=$B118)*('Comp.'!$B$5:$B$485&gt;=D$4)*('Comp.'!$B$5:$B$485&lt;=EOMONTH(D$4,0))*('Comp.'!$E$5:$E$485))</f>
        <v>5506.38</v>
      </c>
      <c r="E118" s="289">
        <f>SUMPRODUCT(('Diário 1º PA'!$E$4:$E$2007='Analítico Cp.'!$B118)*('Diário 1º PA'!$C$4:$C$2007&gt;=E$4)*('Diário 1º PA'!$C$4:$C$2007&lt;=EOMONTH(E$4,0))*('Diário 1º PA'!$F$4:$F$2007))
+SUMPRODUCT(('Diário 2º PA'!$E$4:$E$1978='Analítico Cp.'!$B118)*('Diário 2º PA'!$C$4:$C$1978&gt;=E$4)*('Diário 2º PA'!$C$4:$C$1978&lt;=EOMONTH(E$4,0))*('Diário 2º PA'!$F$4:$F$1978))
+SUMPRODUCT(('Diário 3º PA'!$E$4:$E$1994='Analítico Cp.'!$B118)*('Diário 3º PA'!$C$4:$C$1994&gt;=E$4)*('Diário 3º PA'!$C$4:$C$1994&lt;=EOMONTH(E$4,0))*('Diário 3º PA'!$F$4:$F$1994))
+SUMPRODUCT(('Diário 4º PA'!$E$4:$E$2000='Analítico Cp.'!$B118)*('Diário 4º PA'!$C$4:$C$2000&gt;=E$4)*('Diário 4º PA'!$C$4:$C$2000&lt;=EOMONTH(E$4,0))*('Diário 4º PA'!$F$4:$F$2000))
+SUMPRODUCT(('Comp.'!$D$5:$D$485=$B118)*('Comp.'!$B$5:$B$485&gt;=E$4)*('Comp.'!$B$5:$B$485&lt;=EOMONTH(E$4,0))*('Comp.'!$E$5:$E$485))</f>
        <v>9777.73</v>
      </c>
      <c r="F118" s="289">
        <f>SUMPRODUCT(('Diário 1º PA'!$E$4:$E$2007='Analítico Cp.'!$B118)*('Diário 1º PA'!$C$4:$C$2007&gt;=F$4)*('Diário 1º PA'!$C$4:$C$2007&lt;=EOMONTH(F$4,0))*('Diário 1º PA'!$F$4:$F$2007))
+SUMPRODUCT(('Diário 2º PA'!$E$4:$E$1978='Analítico Cp.'!$B118)*('Diário 2º PA'!$C$4:$C$1978&gt;=F$4)*('Diário 2º PA'!$C$4:$C$1978&lt;=EOMONTH(F$4,0))*('Diário 2º PA'!$F$4:$F$1978))
+SUMPRODUCT(('Diário 3º PA'!$E$4:$E$1994='Analítico Cp.'!$B118)*('Diário 3º PA'!$C$4:$C$1994&gt;=F$4)*('Diário 3º PA'!$C$4:$C$1994&lt;=EOMONTH(F$4,0))*('Diário 3º PA'!$F$4:$F$1994))
+SUMPRODUCT(('Diário 4º PA'!$E$4:$E$2000='Analítico Cp.'!$B118)*('Diário 4º PA'!$C$4:$C$2000&gt;=F$4)*('Diário 4º PA'!$C$4:$C$2000&lt;=EOMONTH(F$4,0))*('Diário 4º PA'!$F$4:$F$2000))
+SUMPRODUCT(('Comp.'!$D$5:$D$485=$B118)*('Comp.'!$B$5:$B$485&gt;=F$4)*('Comp.'!$B$5:$B$485&lt;=EOMONTH(F$4,0))*('Comp.'!$E$5:$E$485))</f>
        <v>16369.960000000001</v>
      </c>
      <c r="G118" s="289">
        <f>SUMPRODUCT(('Diário 1º PA'!$E$4:$E$2007='Analítico Cp.'!$B118)*('Diário 1º PA'!$C$4:$C$2007&gt;=G$4)*('Diário 1º PA'!$C$4:$C$2007&lt;=EOMONTH(G$4,0))*('Diário 1º PA'!$F$4:$F$2007))
+SUMPRODUCT(('Diário 2º PA'!$E$4:$E$1978='Analítico Cp.'!$B118)*('Diário 2º PA'!$C$4:$C$1978&gt;=G$4)*('Diário 2º PA'!$C$4:$C$1978&lt;=EOMONTH(G$4,0))*('Diário 2º PA'!$F$4:$F$1978))
+SUMPRODUCT(('Diário 3º PA'!$E$4:$E$1994='Analítico Cp.'!$B118)*('Diário 3º PA'!$C$4:$C$1994&gt;=G$4)*('Diário 3º PA'!$C$4:$C$1994&lt;=EOMONTH(G$4,0))*('Diário 3º PA'!$F$4:$F$1994))
+SUMPRODUCT(('Diário 4º PA'!$E$4:$E$2000='Analítico Cp.'!$B118)*('Diário 4º PA'!$C$4:$C$2000&gt;=G$4)*('Diário 4º PA'!$C$4:$C$2000&lt;=EOMONTH(G$4,0))*('Diário 4º PA'!$F$4:$F$2000))
+SUMPRODUCT(('Comp.'!$D$5:$D$485=$B118)*('Comp.'!$B$5:$B$485&gt;=G$4)*('Comp.'!$B$5:$B$485&lt;=EOMONTH(G$4,0))*('Comp.'!$E$5:$E$485))</f>
        <v>11522.09</v>
      </c>
      <c r="H118" s="289">
        <f>SUMPRODUCT(('Diário 1º PA'!$E$4:$E$2007='Analítico Cp.'!$B118)*('Diário 1º PA'!$C$4:$C$2007&gt;=H$4)*('Diário 1º PA'!$C$4:$C$2007&lt;=EOMONTH(H$4,0))*('Diário 1º PA'!$F$4:$F$2007))
+SUMPRODUCT(('Diário 2º PA'!$E$4:$E$1978='Analítico Cp.'!$B118)*('Diário 2º PA'!$C$4:$C$1978&gt;=H$4)*('Diário 2º PA'!$C$4:$C$1978&lt;=EOMONTH(H$4,0))*('Diário 2º PA'!$F$4:$F$1978))
+SUMPRODUCT(('Diário 3º PA'!$E$4:$E$1994='Analítico Cp.'!$B118)*('Diário 3º PA'!$C$4:$C$1994&gt;=H$4)*('Diário 3º PA'!$C$4:$C$1994&lt;=EOMONTH(H$4,0))*('Diário 3º PA'!$F$4:$F$1994))
+SUMPRODUCT(('Diário 4º PA'!$E$4:$E$2000='Analítico Cp.'!$B118)*('Diário 4º PA'!$C$4:$C$2000&gt;=H$4)*('Diário 4º PA'!$C$4:$C$2000&lt;=EOMONTH(H$4,0))*('Diário 4º PA'!$F$4:$F$2000))
+SUMPRODUCT(('Comp.'!$D$5:$D$485=$B118)*('Comp.'!$B$5:$B$485&gt;=H$4)*('Comp.'!$B$5:$B$485&lt;=EOMONTH(H$4,0))*('Comp.'!$E$5:$E$485))</f>
        <v>29176.889999999985</v>
      </c>
      <c r="I118" s="289">
        <f>SUMPRODUCT(('Diário 1º PA'!$E$4:$E$2007='Analítico Cp.'!$B118)*('Diário 1º PA'!$C$4:$C$2007&gt;=I$4)*('Diário 1º PA'!$C$4:$C$2007&lt;=EOMONTH(I$4,0))*('Diário 1º PA'!$F$4:$F$2007))
+SUMPRODUCT(('Diário 2º PA'!$E$4:$E$1978='Analítico Cp.'!$B118)*('Diário 2º PA'!$C$4:$C$1978&gt;=I$4)*('Diário 2º PA'!$C$4:$C$1978&lt;=EOMONTH(I$4,0))*('Diário 2º PA'!$F$4:$F$1978))
+SUMPRODUCT(('Diário 3º PA'!$E$4:$E$1994='Analítico Cp.'!$B118)*('Diário 3º PA'!$C$4:$C$1994&gt;=I$4)*('Diário 3º PA'!$C$4:$C$1994&lt;=EOMONTH(I$4,0))*('Diário 3º PA'!$F$4:$F$1994))
+SUMPRODUCT(('Diário 4º PA'!$E$4:$E$2000='Analítico Cp.'!$B118)*('Diário 4º PA'!$C$4:$C$2000&gt;=I$4)*('Diário 4º PA'!$C$4:$C$2000&lt;=EOMONTH(I$4,0))*('Diário 4º PA'!$F$4:$F$2000))
+SUMPRODUCT(('Comp.'!$D$5:$D$485=$B118)*('Comp.'!$B$5:$B$485&gt;=I$4)*('Comp.'!$B$5:$B$485&lt;=EOMONTH(I$4,0))*('Comp.'!$E$5:$E$485))</f>
        <v>28287.179999999997</v>
      </c>
      <c r="J118" s="289">
        <f>SUMPRODUCT(('Diário 1º PA'!$E$4:$E$2007='Analítico Cp.'!$B118)*('Diário 1º PA'!$C$4:$C$2007&gt;=J$4)*('Diário 1º PA'!$C$4:$C$2007&lt;=EOMONTH(J$4,0))*('Diário 1º PA'!$F$4:$F$2007))
+SUMPRODUCT(('Diário 2º PA'!$E$4:$E$1978='Analítico Cp.'!$B118)*('Diário 2º PA'!$C$4:$C$1978&gt;=J$4)*('Diário 2º PA'!$C$4:$C$1978&lt;=EOMONTH(J$4,0))*('Diário 2º PA'!$F$4:$F$1978))
+SUMPRODUCT(('Diário 3º PA'!$E$4:$E$1994='Analítico Cp.'!$B118)*('Diário 3º PA'!$C$4:$C$1994&gt;=J$4)*('Diário 3º PA'!$C$4:$C$1994&lt;=EOMONTH(J$4,0))*('Diário 3º PA'!$F$4:$F$1994))
+SUMPRODUCT(('Diário 4º PA'!$E$4:$E$2000='Analítico Cp.'!$B118)*('Diário 4º PA'!$C$4:$C$2000&gt;=J$4)*('Diário 4º PA'!$C$4:$C$2000&lt;=EOMONTH(J$4,0))*('Diário 4º PA'!$F$4:$F$2000))
+SUMPRODUCT(('Comp.'!$D$5:$D$485=$B118)*('Comp.'!$B$5:$B$485&gt;=J$4)*('Comp.'!$B$5:$B$485&lt;=EOMONTH(J$4,0))*('Comp.'!$E$5:$E$485))</f>
        <v>0</v>
      </c>
      <c r="K118" s="289">
        <f>SUMPRODUCT(('Diário 1º PA'!$E$4:$E$2007='Analítico Cp.'!$B118)*('Diário 1º PA'!$C$4:$C$2007&gt;=K$4)*('Diário 1º PA'!$C$4:$C$2007&lt;=EOMONTH(K$4,0))*('Diário 1º PA'!$F$4:$F$2007))
+SUMPRODUCT(('Diário 2º PA'!$E$4:$E$1978='Analítico Cp.'!$B118)*('Diário 2º PA'!$C$4:$C$1978&gt;=K$4)*('Diário 2º PA'!$C$4:$C$1978&lt;=EOMONTH(K$4,0))*('Diário 2º PA'!$F$4:$F$1978))
+SUMPRODUCT(('Diário 3º PA'!$E$4:$E$1994='Analítico Cp.'!$B118)*('Diário 3º PA'!$C$4:$C$1994&gt;=K$4)*('Diário 3º PA'!$C$4:$C$1994&lt;=EOMONTH(K$4,0))*('Diário 3º PA'!$F$4:$F$1994))
+SUMPRODUCT(('Diário 4º PA'!$E$4:$E$2000='Analítico Cp.'!$B118)*('Diário 4º PA'!$C$4:$C$2000&gt;=K$4)*('Diário 4º PA'!$C$4:$C$2000&lt;=EOMONTH(K$4,0))*('Diário 4º PA'!$F$4:$F$2000))
+SUMPRODUCT(('Comp.'!$D$5:$D$485=$B118)*('Comp.'!$B$5:$B$485&gt;=K$4)*('Comp.'!$B$5:$B$485&lt;=EOMONTH(K$4,0))*('Comp.'!$E$5:$E$485))</f>
        <v>0</v>
      </c>
      <c r="L118" s="289">
        <f>SUMPRODUCT(('Diário 1º PA'!$E$4:$E$2007='Analítico Cp.'!$B118)*('Diário 1º PA'!$C$4:$C$2007&gt;=L$4)*('Diário 1º PA'!$C$4:$C$2007&lt;=EOMONTH(L$4,0))*('Diário 1º PA'!$F$4:$F$2007))
+SUMPRODUCT(('Diário 2º PA'!$E$4:$E$1978='Analítico Cp.'!$B118)*('Diário 2º PA'!$C$4:$C$1978&gt;=L$4)*('Diário 2º PA'!$C$4:$C$1978&lt;=EOMONTH(L$4,0))*('Diário 2º PA'!$F$4:$F$1978))
+SUMPRODUCT(('Diário 3º PA'!$E$4:$E$1994='Analítico Cp.'!$B118)*('Diário 3º PA'!$C$4:$C$1994&gt;=L$4)*('Diário 3º PA'!$C$4:$C$1994&lt;=EOMONTH(L$4,0))*('Diário 3º PA'!$F$4:$F$1994))
+SUMPRODUCT(('Diário 4º PA'!$E$4:$E$2000='Analítico Cp.'!$B118)*('Diário 4º PA'!$C$4:$C$2000&gt;=L$4)*('Diário 4º PA'!$C$4:$C$2000&lt;=EOMONTH(L$4,0))*('Diário 4º PA'!$F$4:$F$2000))
+SUMPRODUCT(('Comp.'!$D$5:$D$485=$B118)*('Comp.'!$B$5:$B$485&gt;=L$4)*('Comp.'!$B$5:$B$485&lt;=EOMONTH(L$4,0))*('Comp.'!$E$5:$E$485))</f>
        <v>0</v>
      </c>
      <c r="M118" s="289">
        <f>SUMPRODUCT(('Diário 1º PA'!$E$4:$E$2007='Analítico Cp.'!$B118)*('Diário 1º PA'!$C$4:$C$2007&gt;=M$4)*('Diário 1º PA'!$C$4:$C$2007&lt;=EOMONTH(M$4,0))*('Diário 1º PA'!$F$4:$F$2007))
+SUMPRODUCT(('Diário 2º PA'!$E$4:$E$1978='Analítico Cp.'!$B118)*('Diário 2º PA'!$C$4:$C$1978&gt;=M$4)*('Diário 2º PA'!$C$4:$C$1978&lt;=EOMONTH(M$4,0))*('Diário 2º PA'!$F$4:$F$1978))
+SUMPRODUCT(('Diário 3º PA'!$E$4:$E$1994='Analítico Cp.'!$B118)*('Diário 3º PA'!$C$4:$C$1994&gt;=M$4)*('Diário 3º PA'!$C$4:$C$1994&lt;=EOMONTH(M$4,0))*('Diário 3º PA'!$F$4:$F$1994))
+SUMPRODUCT(('Diário 4º PA'!$E$4:$E$2000='Analítico Cp.'!$B118)*('Diário 4º PA'!$C$4:$C$2000&gt;=M$4)*('Diário 4º PA'!$C$4:$C$2000&lt;=EOMONTH(M$4,0))*('Diário 4º PA'!$F$4:$F$2000))
+SUMPRODUCT(('Comp.'!$D$5:$D$485=$B118)*('Comp.'!$B$5:$B$485&gt;=M$4)*('Comp.'!$B$5:$B$485&lt;=EOMONTH(M$4,0))*('Comp.'!$E$5:$E$485))</f>
        <v>0</v>
      </c>
      <c r="N118" s="289">
        <f>SUMPRODUCT(('Diário 1º PA'!$E$4:$E$2007='Analítico Cp.'!$B118)*('Diário 1º PA'!$C$4:$C$2007&gt;=N$4)*('Diário 1º PA'!$C$4:$C$2007&lt;=EOMONTH(N$4,0))*('Diário 1º PA'!$F$4:$F$2007))
+SUMPRODUCT(('Diário 2º PA'!$E$4:$E$1978='Analítico Cp.'!$B118)*('Diário 2º PA'!$C$4:$C$1978&gt;=N$4)*('Diário 2º PA'!$C$4:$C$1978&lt;=EOMONTH(N$4,0))*('Diário 2º PA'!$F$4:$F$1978))
+SUMPRODUCT(('Diário 3º PA'!$E$4:$E$1994='Analítico Cp.'!$B118)*('Diário 3º PA'!$C$4:$C$1994&gt;=N$4)*('Diário 3º PA'!$C$4:$C$1994&lt;=EOMONTH(N$4,0))*('Diário 3º PA'!$F$4:$F$1994))
+SUMPRODUCT(('Diário 4º PA'!$E$4:$E$2000='Analítico Cp.'!$B118)*('Diário 4º PA'!$C$4:$C$2000&gt;=N$4)*('Diário 4º PA'!$C$4:$C$2000&lt;=EOMONTH(N$4,0))*('Diário 4º PA'!$F$4:$F$2000))
+SUMPRODUCT(('Comp.'!$D$5:$D$485=$B118)*('Comp.'!$B$5:$B$485&gt;=N$4)*('Comp.'!$B$5:$B$485&lt;=EOMONTH(N$4,0))*('Comp.'!$E$5:$E$485))</f>
        <v>0</v>
      </c>
      <c r="O118" s="315">
        <f t="shared" si="19"/>
        <v>106402.51999999997</v>
      </c>
      <c r="P118" s="316">
        <f t="shared" si="20"/>
        <v>4.6749349242728921E-3</v>
      </c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</row>
    <row r="119" spans="1:26" ht="23.25" customHeight="1" x14ac:dyDescent="0.25">
      <c r="A119" s="331" t="s">
        <v>340</v>
      </c>
      <c r="B119" s="246" t="s">
        <v>341</v>
      </c>
      <c r="C119" s="289">
        <f>SUMPRODUCT(('Diário 1º PA'!$E$4:$E$2007='Analítico Cp.'!$B119)*('Diário 1º PA'!$C$4:$C$2007&gt;=C$4)*('Diário 1º PA'!$C$4:$C$2007&lt;=EOMONTH(C$4,0))*('Diário 1º PA'!$F$4:$F$2007))
+SUMPRODUCT(('Diário 2º PA'!$E$4:$E$1978='Analítico Cp.'!$B119)*('Diário 2º PA'!$C$4:$C$1978&gt;=C$4)*('Diário 2º PA'!$C$4:$C$1978&lt;=EOMONTH(C$4,0))*('Diário 2º PA'!$F$4:$F$1978))
+SUMPRODUCT(('Diário 3º PA'!$E$4:$E$1994='Analítico Cp.'!$B119)*('Diário 3º PA'!$C$4:$C$1994&gt;=C$4)*('Diário 3º PA'!$C$4:$C$1994&lt;=EOMONTH(C$4,0))*('Diário 3º PA'!$F$4:$F$1994))
+SUMPRODUCT(('Diário 4º PA'!$E$4:$E$2000='Analítico Cp.'!$B119)*('Diário 4º PA'!$C$4:$C$2000&gt;=C$4)*('Diário 4º PA'!$C$4:$C$2000&lt;=EOMONTH(C$4,0))*('Diário 4º PA'!$F$4:$F$2000))
+SUMPRODUCT(('Comp.'!$D$5:$D$485=$B119)*('Comp.'!$B$5:$B$485&gt;=C$4)*('Comp.'!$B$5:$B$485&lt;=EOMONTH(C$4,0))*('Comp.'!$E$5:$E$485))</f>
        <v>81334.850000000006</v>
      </c>
      <c r="D119" s="289">
        <f>SUMPRODUCT(('Diário 1º PA'!$E$4:$E$2007='Analítico Cp.'!$B119)*('Diário 1º PA'!$C$4:$C$2007&gt;=D$4)*('Diário 1º PA'!$C$4:$C$2007&lt;=EOMONTH(D$4,0))*('Diário 1º PA'!$F$4:$F$2007))
+SUMPRODUCT(('Diário 2º PA'!$E$4:$E$1978='Analítico Cp.'!$B119)*('Diário 2º PA'!$C$4:$C$1978&gt;=D$4)*('Diário 2º PA'!$C$4:$C$1978&lt;=EOMONTH(D$4,0))*('Diário 2º PA'!$F$4:$F$1978))
+SUMPRODUCT(('Diário 3º PA'!$E$4:$E$1994='Analítico Cp.'!$B119)*('Diário 3º PA'!$C$4:$C$1994&gt;=D$4)*('Diário 3º PA'!$C$4:$C$1994&lt;=EOMONTH(D$4,0))*('Diário 3º PA'!$F$4:$F$1994))
+SUMPRODUCT(('Diário 4º PA'!$E$4:$E$2000='Analítico Cp.'!$B119)*('Diário 4º PA'!$C$4:$C$2000&gt;=D$4)*('Diário 4º PA'!$C$4:$C$2000&lt;=EOMONTH(D$4,0))*('Diário 4º PA'!$F$4:$F$2000))
+SUMPRODUCT(('Comp.'!$D$5:$D$485=$B119)*('Comp.'!$B$5:$B$485&gt;=D$4)*('Comp.'!$B$5:$B$485&lt;=EOMONTH(D$4,0))*('Comp.'!$E$5:$E$485))</f>
        <v>62775.35</v>
      </c>
      <c r="E119" s="289">
        <f>SUMPRODUCT(('Diário 1º PA'!$E$4:$E$2007='Analítico Cp.'!$B119)*('Diário 1º PA'!$C$4:$C$2007&gt;=E$4)*('Diário 1º PA'!$C$4:$C$2007&lt;=EOMONTH(E$4,0))*('Diário 1º PA'!$F$4:$F$2007))
+SUMPRODUCT(('Diário 2º PA'!$E$4:$E$1978='Analítico Cp.'!$B119)*('Diário 2º PA'!$C$4:$C$1978&gt;=E$4)*('Diário 2º PA'!$C$4:$C$1978&lt;=EOMONTH(E$4,0))*('Diário 2º PA'!$F$4:$F$1978))
+SUMPRODUCT(('Diário 3º PA'!$E$4:$E$1994='Analítico Cp.'!$B119)*('Diário 3º PA'!$C$4:$C$1994&gt;=E$4)*('Diário 3º PA'!$C$4:$C$1994&lt;=EOMONTH(E$4,0))*('Diário 3º PA'!$F$4:$F$1994))
+SUMPRODUCT(('Diário 4º PA'!$E$4:$E$2000='Analítico Cp.'!$B119)*('Diário 4º PA'!$C$4:$C$2000&gt;=E$4)*('Diário 4º PA'!$C$4:$C$2000&lt;=EOMONTH(E$4,0))*('Diário 4º PA'!$F$4:$F$2000))
+SUMPRODUCT(('Comp.'!$D$5:$D$485=$B119)*('Comp.'!$B$5:$B$485&gt;=E$4)*('Comp.'!$B$5:$B$485&lt;=EOMONTH(E$4,0))*('Comp.'!$E$5:$E$485))</f>
        <v>60760.35</v>
      </c>
      <c r="F119" s="289">
        <f>SUMPRODUCT(('Diário 1º PA'!$E$4:$E$2007='Analítico Cp.'!$B119)*('Diário 1º PA'!$C$4:$C$2007&gt;=F$4)*('Diário 1º PA'!$C$4:$C$2007&lt;=EOMONTH(F$4,0))*('Diário 1º PA'!$F$4:$F$2007))
+SUMPRODUCT(('Diário 2º PA'!$E$4:$E$1978='Analítico Cp.'!$B119)*('Diário 2º PA'!$C$4:$C$1978&gt;=F$4)*('Diário 2º PA'!$C$4:$C$1978&lt;=EOMONTH(F$4,0))*('Diário 2º PA'!$F$4:$F$1978))
+SUMPRODUCT(('Diário 3º PA'!$E$4:$E$1994='Analítico Cp.'!$B119)*('Diário 3º PA'!$C$4:$C$1994&gt;=F$4)*('Diário 3º PA'!$C$4:$C$1994&lt;=EOMONTH(F$4,0))*('Diário 3º PA'!$F$4:$F$1994))
+SUMPRODUCT(('Diário 4º PA'!$E$4:$E$2000='Analítico Cp.'!$B119)*('Diário 4º PA'!$C$4:$C$2000&gt;=F$4)*('Diário 4º PA'!$C$4:$C$2000&lt;=EOMONTH(F$4,0))*('Diário 4º PA'!$F$4:$F$2000))
+SUMPRODUCT(('Comp.'!$D$5:$D$485=$B119)*('Comp.'!$B$5:$B$485&gt;=F$4)*('Comp.'!$B$5:$B$485&lt;=EOMONTH(F$4,0))*('Comp.'!$E$5:$E$485))</f>
        <v>84489.99</v>
      </c>
      <c r="G119" s="289">
        <f>SUMPRODUCT(('Diário 1º PA'!$E$4:$E$2007='Analítico Cp.'!$B119)*('Diário 1º PA'!$C$4:$C$2007&gt;=G$4)*('Diário 1º PA'!$C$4:$C$2007&lt;=EOMONTH(G$4,0))*('Diário 1º PA'!$F$4:$F$2007))
+SUMPRODUCT(('Diário 2º PA'!$E$4:$E$1978='Analítico Cp.'!$B119)*('Diário 2º PA'!$C$4:$C$1978&gt;=G$4)*('Diário 2º PA'!$C$4:$C$1978&lt;=EOMONTH(G$4,0))*('Diário 2º PA'!$F$4:$F$1978))
+SUMPRODUCT(('Diário 3º PA'!$E$4:$E$1994='Analítico Cp.'!$B119)*('Diário 3º PA'!$C$4:$C$1994&gt;=G$4)*('Diário 3º PA'!$C$4:$C$1994&lt;=EOMONTH(G$4,0))*('Diário 3º PA'!$F$4:$F$1994))
+SUMPRODUCT(('Diário 4º PA'!$E$4:$E$2000='Analítico Cp.'!$B119)*('Diário 4º PA'!$C$4:$C$2000&gt;=G$4)*('Diário 4º PA'!$C$4:$C$2000&lt;=EOMONTH(G$4,0))*('Diário 4º PA'!$F$4:$F$2000))
+SUMPRODUCT(('Comp.'!$D$5:$D$485=$B119)*('Comp.'!$B$5:$B$485&gt;=G$4)*('Comp.'!$B$5:$B$485&lt;=EOMONTH(G$4,0))*('Comp.'!$E$5:$E$485))</f>
        <v>79489.850000000006</v>
      </c>
      <c r="H119" s="289">
        <f>SUMPRODUCT(('Diário 1º PA'!$E$4:$E$2007='Analítico Cp.'!$B119)*('Diário 1º PA'!$C$4:$C$2007&gt;=H$4)*('Diário 1º PA'!$C$4:$C$2007&lt;=EOMONTH(H$4,0))*('Diário 1º PA'!$F$4:$F$2007))
+SUMPRODUCT(('Diário 2º PA'!$E$4:$E$1978='Analítico Cp.'!$B119)*('Diário 2º PA'!$C$4:$C$1978&gt;=H$4)*('Diário 2º PA'!$C$4:$C$1978&lt;=EOMONTH(H$4,0))*('Diário 2º PA'!$F$4:$F$1978))
+SUMPRODUCT(('Diário 3º PA'!$E$4:$E$1994='Analítico Cp.'!$B119)*('Diário 3º PA'!$C$4:$C$1994&gt;=H$4)*('Diário 3º PA'!$C$4:$C$1994&lt;=EOMONTH(H$4,0))*('Diário 3º PA'!$F$4:$F$1994))
+SUMPRODUCT(('Diário 4º PA'!$E$4:$E$2000='Analítico Cp.'!$B119)*('Diário 4º PA'!$C$4:$C$2000&gt;=H$4)*('Diário 4º PA'!$C$4:$C$2000&lt;=EOMONTH(H$4,0))*('Diário 4º PA'!$F$4:$F$2000))
+SUMPRODUCT(('Comp.'!$D$5:$D$485=$B119)*('Comp.'!$B$5:$B$485&gt;=H$4)*('Comp.'!$B$5:$B$485&lt;=EOMONTH(H$4,0))*('Comp.'!$E$5:$E$485))</f>
        <v>54515.69</v>
      </c>
      <c r="I119" s="289">
        <f>SUMPRODUCT(('Diário 1º PA'!$E$4:$E$2007='Analítico Cp.'!$B119)*('Diário 1º PA'!$C$4:$C$2007&gt;=I$4)*('Diário 1º PA'!$C$4:$C$2007&lt;=EOMONTH(I$4,0))*('Diário 1º PA'!$F$4:$F$2007))
+SUMPRODUCT(('Diário 2º PA'!$E$4:$E$1978='Analítico Cp.'!$B119)*('Diário 2º PA'!$C$4:$C$1978&gt;=I$4)*('Diário 2º PA'!$C$4:$C$1978&lt;=EOMONTH(I$4,0))*('Diário 2º PA'!$F$4:$F$1978))
+SUMPRODUCT(('Diário 3º PA'!$E$4:$E$1994='Analítico Cp.'!$B119)*('Diário 3º PA'!$C$4:$C$1994&gt;=I$4)*('Diário 3º PA'!$C$4:$C$1994&lt;=EOMONTH(I$4,0))*('Diário 3º PA'!$F$4:$F$1994))
+SUMPRODUCT(('Diário 4º PA'!$E$4:$E$2000='Analítico Cp.'!$B119)*('Diário 4º PA'!$C$4:$C$2000&gt;=I$4)*('Diário 4º PA'!$C$4:$C$2000&lt;=EOMONTH(I$4,0))*('Diário 4º PA'!$F$4:$F$2000))
+SUMPRODUCT(('Comp.'!$D$5:$D$485=$B119)*('Comp.'!$B$5:$B$485&gt;=I$4)*('Comp.'!$B$5:$B$485&lt;=EOMONTH(I$4,0))*('Comp.'!$E$5:$E$485))</f>
        <v>5442.5</v>
      </c>
      <c r="J119" s="289">
        <f>SUMPRODUCT(('Diário 1º PA'!$E$4:$E$2007='Analítico Cp.'!$B119)*('Diário 1º PA'!$C$4:$C$2007&gt;=J$4)*('Diário 1º PA'!$C$4:$C$2007&lt;=EOMONTH(J$4,0))*('Diário 1º PA'!$F$4:$F$2007))
+SUMPRODUCT(('Diário 2º PA'!$E$4:$E$1978='Analítico Cp.'!$B119)*('Diário 2º PA'!$C$4:$C$1978&gt;=J$4)*('Diário 2º PA'!$C$4:$C$1978&lt;=EOMONTH(J$4,0))*('Diário 2º PA'!$F$4:$F$1978))
+SUMPRODUCT(('Diário 3º PA'!$E$4:$E$1994='Analítico Cp.'!$B119)*('Diário 3º PA'!$C$4:$C$1994&gt;=J$4)*('Diário 3º PA'!$C$4:$C$1994&lt;=EOMONTH(J$4,0))*('Diário 3º PA'!$F$4:$F$1994))
+SUMPRODUCT(('Diário 4º PA'!$E$4:$E$2000='Analítico Cp.'!$B119)*('Diário 4º PA'!$C$4:$C$2000&gt;=J$4)*('Diário 4º PA'!$C$4:$C$2000&lt;=EOMONTH(J$4,0))*('Diário 4º PA'!$F$4:$F$2000))
+SUMPRODUCT(('Comp.'!$D$5:$D$485=$B119)*('Comp.'!$B$5:$B$485&gt;=J$4)*('Comp.'!$B$5:$B$485&lt;=EOMONTH(J$4,0))*('Comp.'!$E$5:$E$485))</f>
        <v>0</v>
      </c>
      <c r="K119" s="289">
        <f>SUMPRODUCT(('Diário 1º PA'!$E$4:$E$2007='Analítico Cp.'!$B119)*('Diário 1º PA'!$C$4:$C$2007&gt;=K$4)*('Diário 1º PA'!$C$4:$C$2007&lt;=EOMONTH(K$4,0))*('Diário 1º PA'!$F$4:$F$2007))
+SUMPRODUCT(('Diário 2º PA'!$E$4:$E$1978='Analítico Cp.'!$B119)*('Diário 2º PA'!$C$4:$C$1978&gt;=K$4)*('Diário 2º PA'!$C$4:$C$1978&lt;=EOMONTH(K$4,0))*('Diário 2º PA'!$F$4:$F$1978))
+SUMPRODUCT(('Diário 3º PA'!$E$4:$E$1994='Analítico Cp.'!$B119)*('Diário 3º PA'!$C$4:$C$1994&gt;=K$4)*('Diário 3º PA'!$C$4:$C$1994&lt;=EOMONTH(K$4,0))*('Diário 3º PA'!$F$4:$F$1994))
+SUMPRODUCT(('Diário 4º PA'!$E$4:$E$2000='Analítico Cp.'!$B119)*('Diário 4º PA'!$C$4:$C$2000&gt;=K$4)*('Diário 4º PA'!$C$4:$C$2000&lt;=EOMONTH(K$4,0))*('Diário 4º PA'!$F$4:$F$2000))
+SUMPRODUCT(('Comp.'!$D$5:$D$485=$B119)*('Comp.'!$B$5:$B$485&gt;=K$4)*('Comp.'!$B$5:$B$485&lt;=EOMONTH(K$4,0))*('Comp.'!$E$5:$E$485))</f>
        <v>0</v>
      </c>
      <c r="L119" s="289">
        <f>SUMPRODUCT(('Diário 1º PA'!$E$4:$E$2007='Analítico Cp.'!$B119)*('Diário 1º PA'!$C$4:$C$2007&gt;=L$4)*('Diário 1º PA'!$C$4:$C$2007&lt;=EOMONTH(L$4,0))*('Diário 1º PA'!$F$4:$F$2007))
+SUMPRODUCT(('Diário 2º PA'!$E$4:$E$1978='Analítico Cp.'!$B119)*('Diário 2º PA'!$C$4:$C$1978&gt;=L$4)*('Diário 2º PA'!$C$4:$C$1978&lt;=EOMONTH(L$4,0))*('Diário 2º PA'!$F$4:$F$1978))
+SUMPRODUCT(('Diário 3º PA'!$E$4:$E$1994='Analítico Cp.'!$B119)*('Diário 3º PA'!$C$4:$C$1994&gt;=L$4)*('Diário 3º PA'!$C$4:$C$1994&lt;=EOMONTH(L$4,0))*('Diário 3º PA'!$F$4:$F$1994))
+SUMPRODUCT(('Diário 4º PA'!$E$4:$E$2000='Analítico Cp.'!$B119)*('Diário 4º PA'!$C$4:$C$2000&gt;=L$4)*('Diário 4º PA'!$C$4:$C$2000&lt;=EOMONTH(L$4,0))*('Diário 4º PA'!$F$4:$F$2000))
+SUMPRODUCT(('Comp.'!$D$5:$D$485=$B119)*('Comp.'!$B$5:$B$485&gt;=L$4)*('Comp.'!$B$5:$B$485&lt;=EOMONTH(L$4,0))*('Comp.'!$E$5:$E$485))</f>
        <v>0</v>
      </c>
      <c r="M119" s="289">
        <f>SUMPRODUCT(('Diário 1º PA'!$E$4:$E$2007='Analítico Cp.'!$B119)*('Diário 1º PA'!$C$4:$C$2007&gt;=M$4)*('Diário 1º PA'!$C$4:$C$2007&lt;=EOMONTH(M$4,0))*('Diário 1º PA'!$F$4:$F$2007))
+SUMPRODUCT(('Diário 2º PA'!$E$4:$E$1978='Analítico Cp.'!$B119)*('Diário 2º PA'!$C$4:$C$1978&gt;=M$4)*('Diário 2º PA'!$C$4:$C$1978&lt;=EOMONTH(M$4,0))*('Diário 2º PA'!$F$4:$F$1978))
+SUMPRODUCT(('Diário 3º PA'!$E$4:$E$1994='Analítico Cp.'!$B119)*('Diário 3º PA'!$C$4:$C$1994&gt;=M$4)*('Diário 3º PA'!$C$4:$C$1994&lt;=EOMONTH(M$4,0))*('Diário 3º PA'!$F$4:$F$1994))
+SUMPRODUCT(('Diário 4º PA'!$E$4:$E$2000='Analítico Cp.'!$B119)*('Diário 4º PA'!$C$4:$C$2000&gt;=M$4)*('Diário 4º PA'!$C$4:$C$2000&lt;=EOMONTH(M$4,0))*('Diário 4º PA'!$F$4:$F$2000))
+SUMPRODUCT(('Comp.'!$D$5:$D$485=$B119)*('Comp.'!$B$5:$B$485&gt;=M$4)*('Comp.'!$B$5:$B$485&lt;=EOMONTH(M$4,0))*('Comp.'!$E$5:$E$485))</f>
        <v>0</v>
      </c>
      <c r="N119" s="289">
        <f>SUMPRODUCT(('Diário 1º PA'!$E$4:$E$2007='Analítico Cp.'!$B119)*('Diário 1º PA'!$C$4:$C$2007&gt;=N$4)*('Diário 1º PA'!$C$4:$C$2007&lt;=EOMONTH(N$4,0))*('Diário 1º PA'!$F$4:$F$2007))
+SUMPRODUCT(('Diário 2º PA'!$E$4:$E$1978='Analítico Cp.'!$B119)*('Diário 2º PA'!$C$4:$C$1978&gt;=N$4)*('Diário 2º PA'!$C$4:$C$1978&lt;=EOMONTH(N$4,0))*('Diário 2º PA'!$F$4:$F$1978))
+SUMPRODUCT(('Diário 3º PA'!$E$4:$E$1994='Analítico Cp.'!$B119)*('Diário 3º PA'!$C$4:$C$1994&gt;=N$4)*('Diário 3º PA'!$C$4:$C$1994&lt;=EOMONTH(N$4,0))*('Diário 3º PA'!$F$4:$F$1994))
+SUMPRODUCT(('Diário 4º PA'!$E$4:$E$2000='Analítico Cp.'!$B119)*('Diário 4º PA'!$C$4:$C$2000&gt;=N$4)*('Diário 4º PA'!$C$4:$C$2000&lt;=EOMONTH(N$4,0))*('Diário 4º PA'!$F$4:$F$2000))
+SUMPRODUCT(('Comp.'!$D$5:$D$485=$B119)*('Comp.'!$B$5:$B$485&gt;=N$4)*('Comp.'!$B$5:$B$485&lt;=EOMONTH(N$4,0))*('Comp.'!$E$5:$E$485))</f>
        <v>0</v>
      </c>
      <c r="O119" s="315">
        <f t="shared" si="19"/>
        <v>428808.58</v>
      </c>
      <c r="P119" s="316">
        <f t="shared" si="20"/>
        <v>1.8840270009299283E-2</v>
      </c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</row>
    <row r="120" spans="1:26" ht="12.75" customHeight="1" x14ac:dyDescent="0.25">
      <c r="A120" s="331" t="s">
        <v>342</v>
      </c>
      <c r="B120" s="339" t="s">
        <v>343</v>
      </c>
      <c r="C120" s="289">
        <f>SUMPRODUCT(('Diário 1º PA'!$E$4:$E$2007='Analítico Cp.'!$B120)*('Diário 1º PA'!$C$4:$C$2007&gt;=C$4)*('Diário 1º PA'!$C$4:$C$2007&lt;=EOMONTH(C$4,0))*('Diário 1º PA'!$F$4:$F$2007))
+SUMPRODUCT(('Diário 2º PA'!$E$4:$E$1978='Analítico Cp.'!$B120)*('Diário 2º PA'!$C$4:$C$1978&gt;=C$4)*('Diário 2º PA'!$C$4:$C$1978&lt;=EOMONTH(C$4,0))*('Diário 2º PA'!$F$4:$F$1978))
+SUMPRODUCT(('Diário 3º PA'!$E$4:$E$1994='Analítico Cp.'!$B120)*('Diário 3º PA'!$C$4:$C$1994&gt;=C$4)*('Diário 3º PA'!$C$4:$C$1994&lt;=EOMONTH(C$4,0))*('Diário 3º PA'!$F$4:$F$1994))
+SUMPRODUCT(('Diário 4º PA'!$E$4:$E$2000='Analítico Cp.'!$B120)*('Diário 4º PA'!$C$4:$C$2000&gt;=C$4)*('Diário 4º PA'!$C$4:$C$2000&lt;=EOMONTH(C$4,0))*('Diário 4º PA'!$F$4:$F$2000))
+SUMPRODUCT(('Comp.'!$D$5:$D$485=$B120)*('Comp.'!$B$5:$B$485&gt;=C$4)*('Comp.'!$B$5:$B$485&lt;=EOMONTH(C$4,0))*('Comp.'!$E$5:$E$485))</f>
        <v>3129.5</v>
      </c>
      <c r="D120" s="289">
        <f>SUMPRODUCT(('Diário 1º PA'!$E$4:$E$2007='Analítico Cp.'!$B120)*('Diário 1º PA'!$C$4:$C$2007&gt;=D$4)*('Diário 1º PA'!$C$4:$C$2007&lt;=EOMONTH(D$4,0))*('Diário 1º PA'!$F$4:$F$2007))
+SUMPRODUCT(('Diário 2º PA'!$E$4:$E$1978='Analítico Cp.'!$B120)*('Diário 2º PA'!$C$4:$C$1978&gt;=D$4)*('Diário 2º PA'!$C$4:$C$1978&lt;=EOMONTH(D$4,0))*('Diário 2º PA'!$F$4:$F$1978))
+SUMPRODUCT(('Diário 3º PA'!$E$4:$E$1994='Analítico Cp.'!$B120)*('Diário 3º PA'!$C$4:$C$1994&gt;=D$4)*('Diário 3º PA'!$C$4:$C$1994&lt;=EOMONTH(D$4,0))*('Diário 3º PA'!$F$4:$F$1994))
+SUMPRODUCT(('Diário 4º PA'!$E$4:$E$2000='Analítico Cp.'!$B120)*('Diário 4º PA'!$C$4:$C$2000&gt;=D$4)*('Diário 4º PA'!$C$4:$C$2000&lt;=EOMONTH(D$4,0))*('Diário 4º PA'!$F$4:$F$2000))
+SUMPRODUCT(('Comp.'!$D$5:$D$485=$B120)*('Comp.'!$B$5:$B$485&gt;=D$4)*('Comp.'!$B$5:$B$485&lt;=EOMONTH(D$4,0))*('Comp.'!$E$5:$E$485))</f>
        <v>4509.3</v>
      </c>
      <c r="E120" s="289">
        <f>SUMPRODUCT(('Diário 1º PA'!$E$4:$E$2007='Analítico Cp.'!$B120)*('Diário 1º PA'!$C$4:$C$2007&gt;=E$4)*('Diário 1º PA'!$C$4:$C$2007&lt;=EOMONTH(E$4,0))*('Diário 1º PA'!$F$4:$F$2007))
+SUMPRODUCT(('Diário 2º PA'!$E$4:$E$1978='Analítico Cp.'!$B120)*('Diário 2º PA'!$C$4:$C$1978&gt;=E$4)*('Diário 2º PA'!$C$4:$C$1978&lt;=EOMONTH(E$4,0))*('Diário 2º PA'!$F$4:$F$1978))
+SUMPRODUCT(('Diário 3º PA'!$E$4:$E$1994='Analítico Cp.'!$B120)*('Diário 3º PA'!$C$4:$C$1994&gt;=E$4)*('Diário 3º PA'!$C$4:$C$1994&lt;=EOMONTH(E$4,0))*('Diário 3º PA'!$F$4:$F$1994))
+SUMPRODUCT(('Diário 4º PA'!$E$4:$E$2000='Analítico Cp.'!$B120)*('Diário 4º PA'!$C$4:$C$2000&gt;=E$4)*('Diário 4º PA'!$C$4:$C$2000&lt;=EOMONTH(E$4,0))*('Diário 4º PA'!$F$4:$F$2000))
+SUMPRODUCT(('Comp.'!$D$5:$D$485=$B120)*('Comp.'!$B$5:$B$485&gt;=E$4)*('Comp.'!$B$5:$B$485&lt;=EOMONTH(E$4,0))*('Comp.'!$E$5:$E$485))</f>
        <v>2779.5</v>
      </c>
      <c r="F120" s="289">
        <f>SUMPRODUCT(('Diário 1º PA'!$E$4:$E$2007='Analítico Cp.'!$B120)*('Diário 1º PA'!$C$4:$C$2007&gt;=F$4)*('Diário 1º PA'!$C$4:$C$2007&lt;=EOMONTH(F$4,0))*('Diário 1º PA'!$F$4:$F$2007))
+SUMPRODUCT(('Diário 2º PA'!$E$4:$E$1978='Analítico Cp.'!$B120)*('Diário 2º PA'!$C$4:$C$1978&gt;=F$4)*('Diário 2º PA'!$C$4:$C$1978&lt;=EOMONTH(F$4,0))*('Diário 2º PA'!$F$4:$F$1978))
+SUMPRODUCT(('Diário 3º PA'!$E$4:$E$1994='Analítico Cp.'!$B120)*('Diário 3º PA'!$C$4:$C$1994&gt;=F$4)*('Diário 3º PA'!$C$4:$C$1994&lt;=EOMONTH(F$4,0))*('Diário 3º PA'!$F$4:$F$1994))
+SUMPRODUCT(('Diário 4º PA'!$E$4:$E$2000='Analítico Cp.'!$B120)*('Diário 4º PA'!$C$4:$C$2000&gt;=F$4)*('Diário 4º PA'!$C$4:$C$2000&lt;=EOMONTH(F$4,0))*('Diário 4º PA'!$F$4:$F$2000))
+SUMPRODUCT(('Comp.'!$D$5:$D$485=$B120)*('Comp.'!$B$5:$B$485&gt;=F$4)*('Comp.'!$B$5:$B$485&lt;=EOMONTH(F$4,0))*('Comp.'!$E$5:$E$485))</f>
        <v>4065.5</v>
      </c>
      <c r="G120" s="289">
        <f>SUMPRODUCT(('Diário 1º PA'!$E$4:$E$2007='Analítico Cp.'!$B120)*('Diário 1º PA'!$C$4:$C$2007&gt;=G$4)*('Diário 1º PA'!$C$4:$C$2007&lt;=EOMONTH(G$4,0))*('Diário 1º PA'!$F$4:$F$2007))
+SUMPRODUCT(('Diário 2º PA'!$E$4:$E$1978='Analítico Cp.'!$B120)*('Diário 2º PA'!$C$4:$C$1978&gt;=G$4)*('Diário 2º PA'!$C$4:$C$1978&lt;=EOMONTH(G$4,0))*('Diário 2º PA'!$F$4:$F$1978))
+SUMPRODUCT(('Diário 3º PA'!$E$4:$E$1994='Analítico Cp.'!$B120)*('Diário 3º PA'!$C$4:$C$1994&gt;=G$4)*('Diário 3º PA'!$C$4:$C$1994&lt;=EOMONTH(G$4,0))*('Diário 3º PA'!$F$4:$F$1994))
+SUMPRODUCT(('Diário 4º PA'!$E$4:$E$2000='Analítico Cp.'!$B120)*('Diário 4º PA'!$C$4:$C$2000&gt;=G$4)*('Diário 4º PA'!$C$4:$C$2000&lt;=EOMONTH(G$4,0))*('Diário 4º PA'!$F$4:$F$2000))
+SUMPRODUCT(('Comp.'!$D$5:$D$485=$B120)*('Comp.'!$B$5:$B$485&gt;=G$4)*('Comp.'!$B$5:$B$485&lt;=EOMONTH(G$4,0))*('Comp.'!$E$5:$E$485))</f>
        <v>5749.75</v>
      </c>
      <c r="H120" s="289">
        <f>SUMPRODUCT(('Diário 1º PA'!$E$4:$E$2007='Analítico Cp.'!$B120)*('Diário 1º PA'!$C$4:$C$2007&gt;=H$4)*('Diário 1º PA'!$C$4:$C$2007&lt;=EOMONTH(H$4,0))*('Diário 1º PA'!$F$4:$F$2007))
+SUMPRODUCT(('Diário 2º PA'!$E$4:$E$1978='Analítico Cp.'!$B120)*('Diário 2º PA'!$C$4:$C$1978&gt;=H$4)*('Diário 2º PA'!$C$4:$C$1978&lt;=EOMONTH(H$4,0))*('Diário 2º PA'!$F$4:$F$1978))
+SUMPRODUCT(('Diário 3º PA'!$E$4:$E$1994='Analítico Cp.'!$B120)*('Diário 3º PA'!$C$4:$C$1994&gt;=H$4)*('Diário 3º PA'!$C$4:$C$1994&lt;=EOMONTH(H$4,0))*('Diário 3º PA'!$F$4:$F$1994))
+SUMPRODUCT(('Diário 4º PA'!$E$4:$E$2000='Analítico Cp.'!$B120)*('Diário 4º PA'!$C$4:$C$2000&gt;=H$4)*('Diário 4º PA'!$C$4:$C$2000&lt;=EOMONTH(H$4,0))*('Diário 4º PA'!$F$4:$F$2000))
+SUMPRODUCT(('Comp.'!$D$5:$D$485=$B120)*('Comp.'!$B$5:$B$485&gt;=H$4)*('Comp.'!$B$5:$B$485&lt;=EOMONTH(H$4,0))*('Comp.'!$E$5:$E$485))</f>
        <v>2655</v>
      </c>
      <c r="I120" s="289">
        <f>SUMPRODUCT(('Diário 1º PA'!$E$4:$E$2007='Analítico Cp.'!$B120)*('Diário 1º PA'!$C$4:$C$2007&gt;=I$4)*('Diário 1º PA'!$C$4:$C$2007&lt;=EOMONTH(I$4,0))*('Diário 1º PA'!$F$4:$F$2007))
+SUMPRODUCT(('Diário 2º PA'!$E$4:$E$1978='Analítico Cp.'!$B120)*('Diário 2º PA'!$C$4:$C$1978&gt;=I$4)*('Diário 2º PA'!$C$4:$C$1978&lt;=EOMONTH(I$4,0))*('Diário 2º PA'!$F$4:$F$1978))
+SUMPRODUCT(('Diário 3º PA'!$E$4:$E$1994='Analítico Cp.'!$B120)*('Diário 3º PA'!$C$4:$C$1994&gt;=I$4)*('Diário 3º PA'!$C$4:$C$1994&lt;=EOMONTH(I$4,0))*('Diário 3º PA'!$F$4:$F$1994))
+SUMPRODUCT(('Diário 4º PA'!$E$4:$E$2000='Analítico Cp.'!$B120)*('Diário 4º PA'!$C$4:$C$2000&gt;=I$4)*('Diário 4º PA'!$C$4:$C$2000&lt;=EOMONTH(I$4,0))*('Diário 4º PA'!$F$4:$F$2000))
+SUMPRODUCT(('Comp.'!$D$5:$D$485=$B120)*('Comp.'!$B$5:$B$485&gt;=I$4)*('Comp.'!$B$5:$B$485&lt;=EOMONTH(I$4,0))*('Comp.'!$E$5:$E$485))</f>
        <v>1619.9</v>
      </c>
      <c r="J120" s="289">
        <f>SUMPRODUCT(('Diário 1º PA'!$E$4:$E$2007='Analítico Cp.'!$B120)*('Diário 1º PA'!$C$4:$C$2007&gt;=J$4)*('Diário 1º PA'!$C$4:$C$2007&lt;=EOMONTH(J$4,0))*('Diário 1º PA'!$F$4:$F$2007))
+SUMPRODUCT(('Diário 2º PA'!$E$4:$E$1978='Analítico Cp.'!$B120)*('Diário 2º PA'!$C$4:$C$1978&gt;=J$4)*('Diário 2º PA'!$C$4:$C$1978&lt;=EOMONTH(J$4,0))*('Diário 2º PA'!$F$4:$F$1978))
+SUMPRODUCT(('Diário 3º PA'!$E$4:$E$1994='Analítico Cp.'!$B120)*('Diário 3º PA'!$C$4:$C$1994&gt;=J$4)*('Diário 3º PA'!$C$4:$C$1994&lt;=EOMONTH(J$4,0))*('Diário 3º PA'!$F$4:$F$1994))
+SUMPRODUCT(('Diário 4º PA'!$E$4:$E$2000='Analítico Cp.'!$B120)*('Diário 4º PA'!$C$4:$C$2000&gt;=J$4)*('Diário 4º PA'!$C$4:$C$2000&lt;=EOMONTH(J$4,0))*('Diário 4º PA'!$F$4:$F$2000))
+SUMPRODUCT(('Comp.'!$D$5:$D$485=$B120)*('Comp.'!$B$5:$B$485&gt;=J$4)*('Comp.'!$B$5:$B$485&lt;=EOMONTH(J$4,0))*('Comp.'!$E$5:$E$485))</f>
        <v>0</v>
      </c>
      <c r="K120" s="289">
        <f>SUMPRODUCT(('Diário 1º PA'!$E$4:$E$2007='Analítico Cp.'!$B120)*('Diário 1º PA'!$C$4:$C$2007&gt;=K$4)*('Diário 1º PA'!$C$4:$C$2007&lt;=EOMONTH(K$4,0))*('Diário 1º PA'!$F$4:$F$2007))
+SUMPRODUCT(('Diário 2º PA'!$E$4:$E$1978='Analítico Cp.'!$B120)*('Diário 2º PA'!$C$4:$C$1978&gt;=K$4)*('Diário 2º PA'!$C$4:$C$1978&lt;=EOMONTH(K$4,0))*('Diário 2º PA'!$F$4:$F$1978))
+SUMPRODUCT(('Diário 3º PA'!$E$4:$E$1994='Analítico Cp.'!$B120)*('Diário 3º PA'!$C$4:$C$1994&gt;=K$4)*('Diário 3º PA'!$C$4:$C$1994&lt;=EOMONTH(K$4,0))*('Diário 3º PA'!$F$4:$F$1994))
+SUMPRODUCT(('Diário 4º PA'!$E$4:$E$2000='Analítico Cp.'!$B120)*('Diário 4º PA'!$C$4:$C$2000&gt;=K$4)*('Diário 4º PA'!$C$4:$C$2000&lt;=EOMONTH(K$4,0))*('Diário 4º PA'!$F$4:$F$2000))
+SUMPRODUCT(('Comp.'!$D$5:$D$485=$B120)*('Comp.'!$B$5:$B$485&gt;=K$4)*('Comp.'!$B$5:$B$485&lt;=EOMONTH(K$4,0))*('Comp.'!$E$5:$E$485))</f>
        <v>0</v>
      </c>
      <c r="L120" s="289">
        <f>SUMPRODUCT(('Diário 1º PA'!$E$4:$E$2007='Analítico Cp.'!$B120)*('Diário 1º PA'!$C$4:$C$2007&gt;=L$4)*('Diário 1º PA'!$C$4:$C$2007&lt;=EOMONTH(L$4,0))*('Diário 1º PA'!$F$4:$F$2007))
+SUMPRODUCT(('Diário 2º PA'!$E$4:$E$1978='Analítico Cp.'!$B120)*('Diário 2º PA'!$C$4:$C$1978&gt;=L$4)*('Diário 2º PA'!$C$4:$C$1978&lt;=EOMONTH(L$4,0))*('Diário 2º PA'!$F$4:$F$1978))
+SUMPRODUCT(('Diário 3º PA'!$E$4:$E$1994='Analítico Cp.'!$B120)*('Diário 3º PA'!$C$4:$C$1994&gt;=L$4)*('Diário 3º PA'!$C$4:$C$1994&lt;=EOMONTH(L$4,0))*('Diário 3º PA'!$F$4:$F$1994))
+SUMPRODUCT(('Diário 4º PA'!$E$4:$E$2000='Analítico Cp.'!$B120)*('Diário 4º PA'!$C$4:$C$2000&gt;=L$4)*('Diário 4º PA'!$C$4:$C$2000&lt;=EOMONTH(L$4,0))*('Diário 4º PA'!$F$4:$F$2000))
+SUMPRODUCT(('Comp.'!$D$5:$D$485=$B120)*('Comp.'!$B$5:$B$485&gt;=L$4)*('Comp.'!$B$5:$B$485&lt;=EOMONTH(L$4,0))*('Comp.'!$E$5:$E$485))</f>
        <v>0</v>
      </c>
      <c r="M120" s="289">
        <f>SUMPRODUCT(('Diário 1º PA'!$E$4:$E$2007='Analítico Cp.'!$B120)*('Diário 1º PA'!$C$4:$C$2007&gt;=M$4)*('Diário 1º PA'!$C$4:$C$2007&lt;=EOMONTH(M$4,0))*('Diário 1º PA'!$F$4:$F$2007))
+SUMPRODUCT(('Diário 2º PA'!$E$4:$E$1978='Analítico Cp.'!$B120)*('Diário 2º PA'!$C$4:$C$1978&gt;=M$4)*('Diário 2º PA'!$C$4:$C$1978&lt;=EOMONTH(M$4,0))*('Diário 2º PA'!$F$4:$F$1978))
+SUMPRODUCT(('Diário 3º PA'!$E$4:$E$1994='Analítico Cp.'!$B120)*('Diário 3º PA'!$C$4:$C$1994&gt;=M$4)*('Diário 3º PA'!$C$4:$C$1994&lt;=EOMONTH(M$4,0))*('Diário 3º PA'!$F$4:$F$1994))
+SUMPRODUCT(('Diário 4º PA'!$E$4:$E$2000='Analítico Cp.'!$B120)*('Diário 4º PA'!$C$4:$C$2000&gt;=M$4)*('Diário 4º PA'!$C$4:$C$2000&lt;=EOMONTH(M$4,0))*('Diário 4º PA'!$F$4:$F$2000))
+SUMPRODUCT(('Comp.'!$D$5:$D$485=$B120)*('Comp.'!$B$5:$B$485&gt;=M$4)*('Comp.'!$B$5:$B$485&lt;=EOMONTH(M$4,0))*('Comp.'!$E$5:$E$485))</f>
        <v>0</v>
      </c>
      <c r="N120" s="289">
        <f>SUMPRODUCT(('Diário 1º PA'!$E$4:$E$2007='Analítico Cp.'!$B120)*('Diário 1º PA'!$C$4:$C$2007&gt;=N$4)*('Diário 1º PA'!$C$4:$C$2007&lt;=EOMONTH(N$4,0))*('Diário 1º PA'!$F$4:$F$2007))
+SUMPRODUCT(('Diário 2º PA'!$E$4:$E$1978='Analítico Cp.'!$B120)*('Diário 2º PA'!$C$4:$C$1978&gt;=N$4)*('Diário 2º PA'!$C$4:$C$1978&lt;=EOMONTH(N$4,0))*('Diário 2º PA'!$F$4:$F$1978))
+SUMPRODUCT(('Diário 3º PA'!$E$4:$E$1994='Analítico Cp.'!$B120)*('Diário 3º PA'!$C$4:$C$1994&gt;=N$4)*('Diário 3º PA'!$C$4:$C$1994&lt;=EOMONTH(N$4,0))*('Diário 3º PA'!$F$4:$F$1994))
+SUMPRODUCT(('Diário 4º PA'!$E$4:$E$2000='Analítico Cp.'!$B120)*('Diário 4º PA'!$C$4:$C$2000&gt;=N$4)*('Diário 4º PA'!$C$4:$C$2000&lt;=EOMONTH(N$4,0))*('Diário 4º PA'!$F$4:$F$2000))
+SUMPRODUCT(('Comp.'!$D$5:$D$485=$B120)*('Comp.'!$B$5:$B$485&gt;=N$4)*('Comp.'!$B$5:$B$485&lt;=EOMONTH(N$4,0))*('Comp.'!$E$5:$E$485))</f>
        <v>0</v>
      </c>
      <c r="O120" s="315">
        <f t="shared" si="19"/>
        <v>24508.45</v>
      </c>
      <c r="P120" s="316">
        <f t="shared" si="20"/>
        <v>1.0768110458736879E-3</v>
      </c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</row>
    <row r="121" spans="1:26" ht="23.25" customHeight="1" x14ac:dyDescent="0.25">
      <c r="A121" s="331" t="s">
        <v>344</v>
      </c>
      <c r="B121" s="339" t="s">
        <v>345</v>
      </c>
      <c r="C121" s="289">
        <f>SUMPRODUCT(('Diário 1º PA'!$E$4:$E$2007='Analítico Cp.'!$B121)*('Diário 1º PA'!$C$4:$C$2007&gt;=C$4)*('Diário 1º PA'!$C$4:$C$2007&lt;=EOMONTH(C$4,0))*('Diário 1º PA'!$F$4:$F$2007))
+SUMPRODUCT(('Diário 2º PA'!$E$4:$E$1978='Analítico Cp.'!$B121)*('Diário 2º PA'!$C$4:$C$1978&gt;=C$4)*('Diário 2º PA'!$C$4:$C$1978&lt;=EOMONTH(C$4,0))*('Diário 2º PA'!$F$4:$F$1978))
+SUMPRODUCT(('Diário 3º PA'!$E$4:$E$1994='Analítico Cp.'!$B121)*('Diário 3º PA'!$C$4:$C$1994&gt;=C$4)*('Diário 3º PA'!$C$4:$C$1994&lt;=EOMONTH(C$4,0))*('Diário 3º PA'!$F$4:$F$1994))
+SUMPRODUCT(('Diário 4º PA'!$E$4:$E$2000='Analítico Cp.'!$B121)*('Diário 4º PA'!$C$4:$C$2000&gt;=C$4)*('Diário 4º PA'!$C$4:$C$2000&lt;=EOMONTH(C$4,0))*('Diário 4º PA'!$F$4:$F$2000))
+SUMPRODUCT(('Comp.'!$D$5:$D$485=$B121)*('Comp.'!$B$5:$B$485&gt;=C$4)*('Comp.'!$B$5:$B$485&lt;=EOMONTH(C$4,0))*('Comp.'!$E$5:$E$485))</f>
        <v>8073.5</v>
      </c>
      <c r="D121" s="289">
        <f>SUMPRODUCT(('Diário 1º PA'!$E$4:$E$2007='Analítico Cp.'!$B121)*('Diário 1º PA'!$C$4:$C$2007&gt;=D$4)*('Diário 1º PA'!$C$4:$C$2007&lt;=EOMONTH(D$4,0))*('Diário 1º PA'!$F$4:$F$2007))
+SUMPRODUCT(('Diário 2º PA'!$E$4:$E$1978='Analítico Cp.'!$B121)*('Diário 2º PA'!$C$4:$C$1978&gt;=D$4)*('Diário 2º PA'!$C$4:$C$1978&lt;=EOMONTH(D$4,0))*('Diário 2º PA'!$F$4:$F$1978))
+SUMPRODUCT(('Diário 3º PA'!$E$4:$E$1994='Analítico Cp.'!$B121)*('Diário 3º PA'!$C$4:$C$1994&gt;=D$4)*('Diário 3º PA'!$C$4:$C$1994&lt;=EOMONTH(D$4,0))*('Diário 3º PA'!$F$4:$F$1994))
+SUMPRODUCT(('Diário 4º PA'!$E$4:$E$2000='Analítico Cp.'!$B121)*('Diário 4º PA'!$C$4:$C$2000&gt;=D$4)*('Diário 4º PA'!$C$4:$C$2000&lt;=EOMONTH(D$4,0))*('Diário 4º PA'!$F$4:$F$2000))
+SUMPRODUCT(('Comp.'!$D$5:$D$485=$B121)*('Comp.'!$B$5:$B$485&gt;=D$4)*('Comp.'!$B$5:$B$485&lt;=EOMONTH(D$4,0))*('Comp.'!$E$5:$E$485))</f>
        <v>61695.200000000004</v>
      </c>
      <c r="E121" s="289">
        <f>SUMPRODUCT(('Diário 1º PA'!$E$4:$E$2007='Analítico Cp.'!$B121)*('Diário 1º PA'!$C$4:$C$2007&gt;=E$4)*('Diário 1º PA'!$C$4:$C$2007&lt;=EOMONTH(E$4,0))*('Diário 1º PA'!$F$4:$F$2007))
+SUMPRODUCT(('Diário 2º PA'!$E$4:$E$1978='Analítico Cp.'!$B121)*('Diário 2º PA'!$C$4:$C$1978&gt;=E$4)*('Diário 2º PA'!$C$4:$C$1978&lt;=EOMONTH(E$4,0))*('Diário 2º PA'!$F$4:$F$1978))
+SUMPRODUCT(('Diário 3º PA'!$E$4:$E$1994='Analítico Cp.'!$B121)*('Diário 3º PA'!$C$4:$C$1994&gt;=E$4)*('Diário 3º PA'!$C$4:$C$1994&lt;=EOMONTH(E$4,0))*('Diário 3º PA'!$F$4:$F$1994))
+SUMPRODUCT(('Diário 4º PA'!$E$4:$E$2000='Analítico Cp.'!$B121)*('Diário 4º PA'!$C$4:$C$2000&gt;=E$4)*('Diário 4º PA'!$C$4:$C$2000&lt;=EOMONTH(E$4,0))*('Diário 4º PA'!$F$4:$F$2000))
+SUMPRODUCT(('Comp.'!$D$5:$D$485=$B121)*('Comp.'!$B$5:$B$485&gt;=E$4)*('Comp.'!$B$5:$B$485&lt;=EOMONTH(E$4,0))*('Comp.'!$E$5:$E$485))</f>
        <v>74281.13</v>
      </c>
      <c r="F121" s="289">
        <f>SUMPRODUCT(('Diário 1º PA'!$E$4:$E$2007='Analítico Cp.'!$B121)*('Diário 1º PA'!$C$4:$C$2007&gt;=F$4)*('Diário 1º PA'!$C$4:$C$2007&lt;=EOMONTH(F$4,0))*('Diário 1º PA'!$F$4:$F$2007))
+SUMPRODUCT(('Diário 2º PA'!$E$4:$E$1978='Analítico Cp.'!$B121)*('Diário 2º PA'!$C$4:$C$1978&gt;=F$4)*('Diário 2º PA'!$C$4:$C$1978&lt;=EOMONTH(F$4,0))*('Diário 2º PA'!$F$4:$F$1978))
+SUMPRODUCT(('Diário 3º PA'!$E$4:$E$1994='Analítico Cp.'!$B121)*('Diário 3º PA'!$C$4:$C$1994&gt;=F$4)*('Diário 3º PA'!$C$4:$C$1994&lt;=EOMONTH(F$4,0))*('Diário 3º PA'!$F$4:$F$1994))
+SUMPRODUCT(('Diário 4º PA'!$E$4:$E$2000='Analítico Cp.'!$B121)*('Diário 4º PA'!$C$4:$C$2000&gt;=F$4)*('Diário 4º PA'!$C$4:$C$2000&lt;=EOMONTH(F$4,0))*('Diário 4º PA'!$F$4:$F$2000))
+SUMPRODUCT(('Comp.'!$D$5:$D$485=$B121)*('Comp.'!$B$5:$B$485&gt;=F$4)*('Comp.'!$B$5:$B$485&lt;=EOMONTH(F$4,0))*('Comp.'!$E$5:$E$485))</f>
        <v>66218.06</v>
      </c>
      <c r="G121" s="289">
        <f>SUMPRODUCT(('Diário 1º PA'!$E$4:$E$2007='Analítico Cp.'!$B121)*('Diário 1º PA'!$C$4:$C$2007&gt;=G$4)*('Diário 1º PA'!$C$4:$C$2007&lt;=EOMONTH(G$4,0))*('Diário 1º PA'!$F$4:$F$2007))
+SUMPRODUCT(('Diário 2º PA'!$E$4:$E$1978='Analítico Cp.'!$B121)*('Diário 2º PA'!$C$4:$C$1978&gt;=G$4)*('Diário 2º PA'!$C$4:$C$1978&lt;=EOMONTH(G$4,0))*('Diário 2º PA'!$F$4:$F$1978))
+SUMPRODUCT(('Diário 3º PA'!$E$4:$E$1994='Analítico Cp.'!$B121)*('Diário 3º PA'!$C$4:$C$1994&gt;=G$4)*('Diário 3º PA'!$C$4:$C$1994&lt;=EOMONTH(G$4,0))*('Diário 3º PA'!$F$4:$F$1994))
+SUMPRODUCT(('Diário 4º PA'!$E$4:$E$2000='Analítico Cp.'!$B121)*('Diário 4º PA'!$C$4:$C$2000&gt;=G$4)*('Diário 4º PA'!$C$4:$C$2000&lt;=EOMONTH(G$4,0))*('Diário 4º PA'!$F$4:$F$2000))
+SUMPRODUCT(('Comp.'!$D$5:$D$485=$B121)*('Comp.'!$B$5:$B$485&gt;=G$4)*('Comp.'!$B$5:$B$485&lt;=EOMONTH(G$4,0))*('Comp.'!$E$5:$E$485))</f>
        <v>79610.37999999999</v>
      </c>
      <c r="H121" s="289">
        <f>SUMPRODUCT(('Diário 1º PA'!$E$4:$E$2007='Analítico Cp.'!$B121)*('Diário 1º PA'!$C$4:$C$2007&gt;=H$4)*('Diário 1º PA'!$C$4:$C$2007&lt;=EOMONTH(H$4,0))*('Diário 1º PA'!$F$4:$F$2007))
+SUMPRODUCT(('Diário 2º PA'!$E$4:$E$1978='Analítico Cp.'!$B121)*('Diário 2º PA'!$C$4:$C$1978&gt;=H$4)*('Diário 2º PA'!$C$4:$C$1978&lt;=EOMONTH(H$4,0))*('Diário 2º PA'!$F$4:$F$1978))
+SUMPRODUCT(('Diário 3º PA'!$E$4:$E$1994='Analítico Cp.'!$B121)*('Diário 3º PA'!$C$4:$C$1994&gt;=H$4)*('Diário 3º PA'!$C$4:$C$1994&lt;=EOMONTH(H$4,0))*('Diário 3º PA'!$F$4:$F$1994))
+SUMPRODUCT(('Diário 4º PA'!$E$4:$E$2000='Analítico Cp.'!$B121)*('Diário 4º PA'!$C$4:$C$2000&gt;=H$4)*('Diário 4º PA'!$C$4:$C$2000&lt;=EOMONTH(H$4,0))*('Diário 4º PA'!$F$4:$F$2000))
+SUMPRODUCT(('Comp.'!$D$5:$D$485=$B121)*('Comp.'!$B$5:$B$485&gt;=H$4)*('Comp.'!$B$5:$B$485&lt;=EOMONTH(H$4,0))*('Comp.'!$E$5:$E$485))</f>
        <v>85862.16</v>
      </c>
      <c r="I121" s="289">
        <f>SUMPRODUCT(('Diário 1º PA'!$E$4:$E$2007='Analítico Cp.'!$B121)*('Diário 1º PA'!$C$4:$C$2007&gt;=I$4)*('Diário 1º PA'!$C$4:$C$2007&lt;=EOMONTH(I$4,0))*('Diário 1º PA'!$F$4:$F$2007))
+SUMPRODUCT(('Diário 2º PA'!$E$4:$E$1978='Analítico Cp.'!$B121)*('Diário 2º PA'!$C$4:$C$1978&gt;=I$4)*('Diário 2º PA'!$C$4:$C$1978&lt;=EOMONTH(I$4,0))*('Diário 2º PA'!$F$4:$F$1978))
+SUMPRODUCT(('Diário 3º PA'!$E$4:$E$1994='Analítico Cp.'!$B121)*('Diário 3º PA'!$C$4:$C$1994&gt;=I$4)*('Diário 3º PA'!$C$4:$C$1994&lt;=EOMONTH(I$4,0))*('Diário 3º PA'!$F$4:$F$1994))
+SUMPRODUCT(('Diário 4º PA'!$E$4:$E$2000='Analítico Cp.'!$B121)*('Diário 4º PA'!$C$4:$C$2000&gt;=I$4)*('Diário 4º PA'!$C$4:$C$2000&lt;=EOMONTH(I$4,0))*('Diário 4º PA'!$F$4:$F$2000))
+SUMPRODUCT(('Comp.'!$D$5:$D$485=$B121)*('Comp.'!$B$5:$B$485&gt;=I$4)*('Comp.'!$B$5:$B$485&lt;=EOMONTH(I$4,0))*('Comp.'!$E$5:$E$485))</f>
        <v>120536.94</v>
      </c>
      <c r="J121" s="289">
        <f>SUMPRODUCT(('Diário 1º PA'!$E$4:$E$2007='Analítico Cp.'!$B121)*('Diário 1º PA'!$C$4:$C$2007&gt;=J$4)*('Diário 1º PA'!$C$4:$C$2007&lt;=EOMONTH(J$4,0))*('Diário 1º PA'!$F$4:$F$2007))
+SUMPRODUCT(('Diário 2º PA'!$E$4:$E$1978='Analítico Cp.'!$B121)*('Diário 2º PA'!$C$4:$C$1978&gt;=J$4)*('Diário 2º PA'!$C$4:$C$1978&lt;=EOMONTH(J$4,0))*('Diário 2º PA'!$F$4:$F$1978))
+SUMPRODUCT(('Diário 3º PA'!$E$4:$E$1994='Analítico Cp.'!$B121)*('Diário 3º PA'!$C$4:$C$1994&gt;=J$4)*('Diário 3º PA'!$C$4:$C$1994&lt;=EOMONTH(J$4,0))*('Diário 3º PA'!$F$4:$F$1994))
+SUMPRODUCT(('Diário 4º PA'!$E$4:$E$2000='Analítico Cp.'!$B121)*('Diário 4º PA'!$C$4:$C$2000&gt;=J$4)*('Diário 4º PA'!$C$4:$C$2000&lt;=EOMONTH(J$4,0))*('Diário 4º PA'!$F$4:$F$2000))
+SUMPRODUCT(('Comp.'!$D$5:$D$485=$B121)*('Comp.'!$B$5:$B$485&gt;=J$4)*('Comp.'!$B$5:$B$485&lt;=EOMONTH(J$4,0))*('Comp.'!$E$5:$E$485))</f>
        <v>0</v>
      </c>
      <c r="K121" s="289">
        <f>SUMPRODUCT(('Diário 1º PA'!$E$4:$E$2007='Analítico Cp.'!$B121)*('Diário 1º PA'!$C$4:$C$2007&gt;=K$4)*('Diário 1º PA'!$C$4:$C$2007&lt;=EOMONTH(K$4,0))*('Diário 1º PA'!$F$4:$F$2007))
+SUMPRODUCT(('Diário 2º PA'!$E$4:$E$1978='Analítico Cp.'!$B121)*('Diário 2º PA'!$C$4:$C$1978&gt;=K$4)*('Diário 2º PA'!$C$4:$C$1978&lt;=EOMONTH(K$4,0))*('Diário 2º PA'!$F$4:$F$1978))
+SUMPRODUCT(('Diário 3º PA'!$E$4:$E$1994='Analítico Cp.'!$B121)*('Diário 3º PA'!$C$4:$C$1994&gt;=K$4)*('Diário 3º PA'!$C$4:$C$1994&lt;=EOMONTH(K$4,0))*('Diário 3º PA'!$F$4:$F$1994))
+SUMPRODUCT(('Diário 4º PA'!$E$4:$E$2000='Analítico Cp.'!$B121)*('Diário 4º PA'!$C$4:$C$2000&gt;=K$4)*('Diário 4º PA'!$C$4:$C$2000&lt;=EOMONTH(K$4,0))*('Diário 4º PA'!$F$4:$F$2000))
+SUMPRODUCT(('Comp.'!$D$5:$D$485=$B121)*('Comp.'!$B$5:$B$485&gt;=K$4)*('Comp.'!$B$5:$B$485&lt;=EOMONTH(K$4,0))*('Comp.'!$E$5:$E$485))</f>
        <v>0</v>
      </c>
      <c r="L121" s="289">
        <f>SUMPRODUCT(('Diário 1º PA'!$E$4:$E$2007='Analítico Cp.'!$B121)*('Diário 1º PA'!$C$4:$C$2007&gt;=L$4)*('Diário 1º PA'!$C$4:$C$2007&lt;=EOMONTH(L$4,0))*('Diário 1º PA'!$F$4:$F$2007))
+SUMPRODUCT(('Diário 2º PA'!$E$4:$E$1978='Analítico Cp.'!$B121)*('Diário 2º PA'!$C$4:$C$1978&gt;=L$4)*('Diário 2º PA'!$C$4:$C$1978&lt;=EOMONTH(L$4,0))*('Diário 2º PA'!$F$4:$F$1978))
+SUMPRODUCT(('Diário 3º PA'!$E$4:$E$1994='Analítico Cp.'!$B121)*('Diário 3º PA'!$C$4:$C$1994&gt;=L$4)*('Diário 3º PA'!$C$4:$C$1994&lt;=EOMONTH(L$4,0))*('Diário 3º PA'!$F$4:$F$1994))
+SUMPRODUCT(('Diário 4º PA'!$E$4:$E$2000='Analítico Cp.'!$B121)*('Diário 4º PA'!$C$4:$C$2000&gt;=L$4)*('Diário 4º PA'!$C$4:$C$2000&lt;=EOMONTH(L$4,0))*('Diário 4º PA'!$F$4:$F$2000))
+SUMPRODUCT(('Comp.'!$D$5:$D$485=$B121)*('Comp.'!$B$5:$B$485&gt;=L$4)*('Comp.'!$B$5:$B$485&lt;=EOMONTH(L$4,0))*('Comp.'!$E$5:$E$485))</f>
        <v>0</v>
      </c>
      <c r="M121" s="289">
        <f>SUMPRODUCT(('Diário 1º PA'!$E$4:$E$2007='Analítico Cp.'!$B121)*('Diário 1º PA'!$C$4:$C$2007&gt;=M$4)*('Diário 1º PA'!$C$4:$C$2007&lt;=EOMONTH(M$4,0))*('Diário 1º PA'!$F$4:$F$2007))
+SUMPRODUCT(('Diário 2º PA'!$E$4:$E$1978='Analítico Cp.'!$B121)*('Diário 2º PA'!$C$4:$C$1978&gt;=M$4)*('Diário 2º PA'!$C$4:$C$1978&lt;=EOMONTH(M$4,0))*('Diário 2º PA'!$F$4:$F$1978))
+SUMPRODUCT(('Diário 3º PA'!$E$4:$E$1994='Analítico Cp.'!$B121)*('Diário 3º PA'!$C$4:$C$1994&gt;=M$4)*('Diário 3º PA'!$C$4:$C$1994&lt;=EOMONTH(M$4,0))*('Diário 3º PA'!$F$4:$F$1994))
+SUMPRODUCT(('Diário 4º PA'!$E$4:$E$2000='Analítico Cp.'!$B121)*('Diário 4º PA'!$C$4:$C$2000&gt;=M$4)*('Diário 4º PA'!$C$4:$C$2000&lt;=EOMONTH(M$4,0))*('Diário 4º PA'!$F$4:$F$2000))
+SUMPRODUCT(('Comp.'!$D$5:$D$485=$B121)*('Comp.'!$B$5:$B$485&gt;=M$4)*('Comp.'!$B$5:$B$485&lt;=EOMONTH(M$4,0))*('Comp.'!$E$5:$E$485))</f>
        <v>0</v>
      </c>
      <c r="N121" s="289">
        <f>SUMPRODUCT(('Diário 1º PA'!$E$4:$E$2007='Analítico Cp.'!$B121)*('Diário 1º PA'!$C$4:$C$2007&gt;=N$4)*('Diário 1º PA'!$C$4:$C$2007&lt;=EOMONTH(N$4,0))*('Diário 1º PA'!$F$4:$F$2007))
+SUMPRODUCT(('Diário 2º PA'!$E$4:$E$1978='Analítico Cp.'!$B121)*('Diário 2º PA'!$C$4:$C$1978&gt;=N$4)*('Diário 2º PA'!$C$4:$C$1978&lt;=EOMONTH(N$4,0))*('Diário 2º PA'!$F$4:$F$1978))
+SUMPRODUCT(('Diário 3º PA'!$E$4:$E$1994='Analítico Cp.'!$B121)*('Diário 3º PA'!$C$4:$C$1994&gt;=N$4)*('Diário 3º PA'!$C$4:$C$1994&lt;=EOMONTH(N$4,0))*('Diário 3º PA'!$F$4:$F$1994))
+SUMPRODUCT(('Diário 4º PA'!$E$4:$E$2000='Analítico Cp.'!$B121)*('Diário 4º PA'!$C$4:$C$2000&gt;=N$4)*('Diário 4º PA'!$C$4:$C$2000&lt;=EOMONTH(N$4,0))*('Diário 4º PA'!$F$4:$F$2000))
+SUMPRODUCT(('Comp.'!$D$5:$D$485=$B121)*('Comp.'!$B$5:$B$485&gt;=N$4)*('Comp.'!$B$5:$B$485&lt;=EOMONTH(N$4,0))*('Comp.'!$E$5:$E$485))</f>
        <v>0</v>
      </c>
      <c r="O121" s="315">
        <f t="shared" si="19"/>
        <v>496277.37000000005</v>
      </c>
      <c r="P121" s="316">
        <f t="shared" si="20"/>
        <v>2.1804600202507431E-2</v>
      </c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</row>
    <row r="122" spans="1:26" ht="23.25" customHeight="1" x14ac:dyDescent="0.25">
      <c r="A122" s="331" t="s">
        <v>346</v>
      </c>
      <c r="B122" s="339" t="s">
        <v>347</v>
      </c>
      <c r="C122" s="289">
        <f>SUMPRODUCT(('Diário 1º PA'!$E$4:$E$2007='Analítico Cp.'!$B122)*('Diário 1º PA'!$C$4:$C$2007&gt;=C$4)*('Diário 1º PA'!$C$4:$C$2007&lt;=EOMONTH(C$4,0))*('Diário 1º PA'!$F$4:$F$2007))
+SUMPRODUCT(('Diário 2º PA'!$E$4:$E$1978='Analítico Cp.'!$B122)*('Diário 2º PA'!$C$4:$C$1978&gt;=C$4)*('Diário 2º PA'!$C$4:$C$1978&lt;=EOMONTH(C$4,0))*('Diário 2º PA'!$F$4:$F$1978))
+SUMPRODUCT(('Diário 3º PA'!$E$4:$E$1994='Analítico Cp.'!$B122)*('Diário 3º PA'!$C$4:$C$1994&gt;=C$4)*('Diário 3º PA'!$C$4:$C$1994&lt;=EOMONTH(C$4,0))*('Diário 3º PA'!$F$4:$F$1994))
+SUMPRODUCT(('Diário 4º PA'!$E$4:$E$2000='Analítico Cp.'!$B122)*('Diário 4º PA'!$C$4:$C$2000&gt;=C$4)*('Diário 4º PA'!$C$4:$C$2000&lt;=EOMONTH(C$4,0))*('Diário 4º PA'!$F$4:$F$2000))
+SUMPRODUCT(('Comp.'!$D$5:$D$485=$B122)*('Comp.'!$B$5:$B$485&gt;=C$4)*('Comp.'!$B$5:$B$485&lt;=EOMONTH(C$4,0))*('Comp.'!$E$5:$E$485))</f>
        <v>0</v>
      </c>
      <c r="D122" s="289">
        <f>SUMPRODUCT(('Diário 1º PA'!$E$4:$E$2007='Analítico Cp.'!$B122)*('Diário 1º PA'!$C$4:$C$2007&gt;=D$4)*('Diário 1º PA'!$C$4:$C$2007&lt;=EOMONTH(D$4,0))*('Diário 1º PA'!$F$4:$F$2007))
+SUMPRODUCT(('Diário 2º PA'!$E$4:$E$1978='Analítico Cp.'!$B122)*('Diário 2º PA'!$C$4:$C$1978&gt;=D$4)*('Diário 2º PA'!$C$4:$C$1978&lt;=EOMONTH(D$4,0))*('Diário 2º PA'!$F$4:$F$1978))
+SUMPRODUCT(('Diário 3º PA'!$E$4:$E$1994='Analítico Cp.'!$B122)*('Diário 3º PA'!$C$4:$C$1994&gt;=D$4)*('Diário 3º PA'!$C$4:$C$1994&lt;=EOMONTH(D$4,0))*('Diário 3º PA'!$F$4:$F$1994))
+SUMPRODUCT(('Diário 4º PA'!$E$4:$E$2000='Analítico Cp.'!$B122)*('Diário 4º PA'!$C$4:$C$2000&gt;=D$4)*('Diário 4º PA'!$C$4:$C$2000&lt;=EOMONTH(D$4,0))*('Diário 4º PA'!$F$4:$F$2000))
+SUMPRODUCT(('Comp.'!$D$5:$D$485=$B122)*('Comp.'!$B$5:$B$485&gt;=D$4)*('Comp.'!$B$5:$B$485&lt;=EOMONTH(D$4,0))*('Comp.'!$E$5:$E$485))</f>
        <v>0</v>
      </c>
      <c r="E122" s="289">
        <f>SUMPRODUCT(('Diário 1º PA'!$E$4:$E$2007='Analítico Cp.'!$B122)*('Diário 1º PA'!$C$4:$C$2007&gt;=E$4)*('Diário 1º PA'!$C$4:$C$2007&lt;=EOMONTH(E$4,0))*('Diário 1º PA'!$F$4:$F$2007))
+SUMPRODUCT(('Diário 2º PA'!$E$4:$E$1978='Analítico Cp.'!$B122)*('Diário 2º PA'!$C$4:$C$1978&gt;=E$4)*('Diário 2º PA'!$C$4:$C$1978&lt;=EOMONTH(E$4,0))*('Diário 2º PA'!$F$4:$F$1978))
+SUMPRODUCT(('Diário 3º PA'!$E$4:$E$1994='Analítico Cp.'!$B122)*('Diário 3º PA'!$C$4:$C$1994&gt;=E$4)*('Diário 3º PA'!$C$4:$C$1994&lt;=EOMONTH(E$4,0))*('Diário 3º PA'!$F$4:$F$1994))
+SUMPRODUCT(('Diário 4º PA'!$E$4:$E$2000='Analítico Cp.'!$B122)*('Diário 4º PA'!$C$4:$C$2000&gt;=E$4)*('Diário 4º PA'!$C$4:$C$2000&lt;=EOMONTH(E$4,0))*('Diário 4º PA'!$F$4:$F$2000))
+SUMPRODUCT(('Comp.'!$D$5:$D$485=$B122)*('Comp.'!$B$5:$B$485&gt;=E$4)*('Comp.'!$B$5:$B$485&lt;=EOMONTH(E$4,0))*('Comp.'!$E$5:$E$485))</f>
        <v>590</v>
      </c>
      <c r="F122" s="289">
        <f>SUMPRODUCT(('Diário 1º PA'!$E$4:$E$2007='Analítico Cp.'!$B122)*('Diário 1º PA'!$C$4:$C$2007&gt;=F$4)*('Diário 1º PA'!$C$4:$C$2007&lt;=EOMONTH(F$4,0))*('Diário 1º PA'!$F$4:$F$2007))
+SUMPRODUCT(('Diário 2º PA'!$E$4:$E$1978='Analítico Cp.'!$B122)*('Diário 2º PA'!$C$4:$C$1978&gt;=F$4)*('Diário 2º PA'!$C$4:$C$1978&lt;=EOMONTH(F$4,0))*('Diário 2º PA'!$F$4:$F$1978))
+SUMPRODUCT(('Diário 3º PA'!$E$4:$E$1994='Analítico Cp.'!$B122)*('Diário 3º PA'!$C$4:$C$1994&gt;=F$4)*('Diário 3º PA'!$C$4:$C$1994&lt;=EOMONTH(F$4,0))*('Diário 3º PA'!$F$4:$F$1994))
+SUMPRODUCT(('Diário 4º PA'!$E$4:$E$2000='Analítico Cp.'!$B122)*('Diário 4º PA'!$C$4:$C$2000&gt;=F$4)*('Diário 4º PA'!$C$4:$C$2000&lt;=EOMONTH(F$4,0))*('Diário 4º PA'!$F$4:$F$2000))
+SUMPRODUCT(('Comp.'!$D$5:$D$485=$B122)*('Comp.'!$B$5:$B$485&gt;=F$4)*('Comp.'!$B$5:$B$485&lt;=EOMONTH(F$4,0))*('Comp.'!$E$5:$E$485))</f>
        <v>135</v>
      </c>
      <c r="G122" s="289">
        <f>SUMPRODUCT(('Diário 1º PA'!$E$4:$E$2007='Analítico Cp.'!$B122)*('Diário 1º PA'!$C$4:$C$2007&gt;=G$4)*('Diário 1º PA'!$C$4:$C$2007&lt;=EOMONTH(G$4,0))*('Diário 1º PA'!$F$4:$F$2007))
+SUMPRODUCT(('Diário 2º PA'!$E$4:$E$1978='Analítico Cp.'!$B122)*('Diário 2º PA'!$C$4:$C$1978&gt;=G$4)*('Diário 2º PA'!$C$4:$C$1978&lt;=EOMONTH(G$4,0))*('Diário 2º PA'!$F$4:$F$1978))
+SUMPRODUCT(('Diário 3º PA'!$E$4:$E$1994='Analítico Cp.'!$B122)*('Diário 3º PA'!$C$4:$C$1994&gt;=G$4)*('Diário 3º PA'!$C$4:$C$1994&lt;=EOMONTH(G$4,0))*('Diário 3º PA'!$F$4:$F$1994))
+SUMPRODUCT(('Diário 4º PA'!$E$4:$E$2000='Analítico Cp.'!$B122)*('Diário 4º PA'!$C$4:$C$2000&gt;=G$4)*('Diário 4º PA'!$C$4:$C$2000&lt;=EOMONTH(G$4,0))*('Diário 4º PA'!$F$4:$F$2000))
+SUMPRODUCT(('Comp.'!$D$5:$D$485=$B122)*('Comp.'!$B$5:$B$485&gt;=G$4)*('Comp.'!$B$5:$B$485&lt;=EOMONTH(G$4,0))*('Comp.'!$E$5:$E$485))</f>
        <v>150</v>
      </c>
      <c r="H122" s="289">
        <f>SUMPRODUCT(('Diário 1º PA'!$E$4:$E$2007='Analítico Cp.'!$B122)*('Diário 1º PA'!$C$4:$C$2007&gt;=H$4)*('Diário 1º PA'!$C$4:$C$2007&lt;=EOMONTH(H$4,0))*('Diário 1º PA'!$F$4:$F$2007))
+SUMPRODUCT(('Diário 2º PA'!$E$4:$E$1978='Analítico Cp.'!$B122)*('Diário 2º PA'!$C$4:$C$1978&gt;=H$4)*('Diário 2º PA'!$C$4:$C$1978&lt;=EOMONTH(H$4,0))*('Diário 2º PA'!$F$4:$F$1978))
+SUMPRODUCT(('Diário 3º PA'!$E$4:$E$1994='Analítico Cp.'!$B122)*('Diário 3º PA'!$C$4:$C$1994&gt;=H$4)*('Diário 3º PA'!$C$4:$C$1994&lt;=EOMONTH(H$4,0))*('Diário 3º PA'!$F$4:$F$1994))
+SUMPRODUCT(('Diário 4º PA'!$E$4:$E$2000='Analítico Cp.'!$B122)*('Diário 4º PA'!$C$4:$C$2000&gt;=H$4)*('Diário 4º PA'!$C$4:$C$2000&lt;=EOMONTH(H$4,0))*('Diário 4º PA'!$F$4:$F$2000))
+SUMPRODUCT(('Comp.'!$D$5:$D$485=$B122)*('Comp.'!$B$5:$B$485&gt;=H$4)*('Comp.'!$B$5:$B$485&lt;=EOMONTH(H$4,0))*('Comp.'!$E$5:$E$485))</f>
        <v>196</v>
      </c>
      <c r="I122" s="289">
        <f>SUMPRODUCT(('Diário 1º PA'!$E$4:$E$2007='Analítico Cp.'!$B122)*('Diário 1º PA'!$C$4:$C$2007&gt;=I$4)*('Diário 1º PA'!$C$4:$C$2007&lt;=EOMONTH(I$4,0))*('Diário 1º PA'!$F$4:$F$2007))
+SUMPRODUCT(('Diário 2º PA'!$E$4:$E$1978='Analítico Cp.'!$B122)*('Diário 2º PA'!$C$4:$C$1978&gt;=I$4)*('Diário 2º PA'!$C$4:$C$1978&lt;=EOMONTH(I$4,0))*('Diário 2º PA'!$F$4:$F$1978))
+SUMPRODUCT(('Diário 3º PA'!$E$4:$E$1994='Analítico Cp.'!$B122)*('Diário 3º PA'!$C$4:$C$1994&gt;=I$4)*('Diário 3º PA'!$C$4:$C$1994&lt;=EOMONTH(I$4,0))*('Diário 3º PA'!$F$4:$F$1994))
+SUMPRODUCT(('Diário 4º PA'!$E$4:$E$2000='Analítico Cp.'!$B122)*('Diário 4º PA'!$C$4:$C$2000&gt;=I$4)*('Diário 4º PA'!$C$4:$C$2000&lt;=EOMONTH(I$4,0))*('Diário 4º PA'!$F$4:$F$2000))
+SUMPRODUCT(('Comp.'!$D$5:$D$485=$B122)*('Comp.'!$B$5:$B$485&gt;=I$4)*('Comp.'!$B$5:$B$485&lt;=EOMONTH(I$4,0))*('Comp.'!$E$5:$E$485))</f>
        <v>85</v>
      </c>
      <c r="J122" s="289">
        <f>SUMPRODUCT(('Diário 1º PA'!$E$4:$E$2007='Analítico Cp.'!$B122)*('Diário 1º PA'!$C$4:$C$2007&gt;=J$4)*('Diário 1º PA'!$C$4:$C$2007&lt;=EOMONTH(J$4,0))*('Diário 1º PA'!$F$4:$F$2007))
+SUMPRODUCT(('Diário 2º PA'!$E$4:$E$1978='Analítico Cp.'!$B122)*('Diário 2º PA'!$C$4:$C$1978&gt;=J$4)*('Diário 2º PA'!$C$4:$C$1978&lt;=EOMONTH(J$4,0))*('Diário 2º PA'!$F$4:$F$1978))
+SUMPRODUCT(('Diário 3º PA'!$E$4:$E$1994='Analítico Cp.'!$B122)*('Diário 3º PA'!$C$4:$C$1994&gt;=J$4)*('Diário 3º PA'!$C$4:$C$1994&lt;=EOMONTH(J$4,0))*('Diário 3º PA'!$F$4:$F$1994))
+SUMPRODUCT(('Diário 4º PA'!$E$4:$E$2000='Analítico Cp.'!$B122)*('Diário 4º PA'!$C$4:$C$2000&gt;=J$4)*('Diário 4º PA'!$C$4:$C$2000&lt;=EOMONTH(J$4,0))*('Diário 4º PA'!$F$4:$F$2000))
+SUMPRODUCT(('Comp.'!$D$5:$D$485=$B122)*('Comp.'!$B$5:$B$485&gt;=J$4)*('Comp.'!$B$5:$B$485&lt;=EOMONTH(J$4,0))*('Comp.'!$E$5:$E$485))</f>
        <v>0</v>
      </c>
      <c r="K122" s="289">
        <f>SUMPRODUCT(('Diário 1º PA'!$E$4:$E$2007='Analítico Cp.'!$B122)*('Diário 1º PA'!$C$4:$C$2007&gt;=K$4)*('Diário 1º PA'!$C$4:$C$2007&lt;=EOMONTH(K$4,0))*('Diário 1º PA'!$F$4:$F$2007))
+SUMPRODUCT(('Diário 2º PA'!$E$4:$E$1978='Analítico Cp.'!$B122)*('Diário 2º PA'!$C$4:$C$1978&gt;=K$4)*('Diário 2º PA'!$C$4:$C$1978&lt;=EOMONTH(K$4,0))*('Diário 2º PA'!$F$4:$F$1978))
+SUMPRODUCT(('Diário 3º PA'!$E$4:$E$1994='Analítico Cp.'!$B122)*('Diário 3º PA'!$C$4:$C$1994&gt;=K$4)*('Diário 3º PA'!$C$4:$C$1994&lt;=EOMONTH(K$4,0))*('Diário 3º PA'!$F$4:$F$1994))
+SUMPRODUCT(('Diário 4º PA'!$E$4:$E$2000='Analítico Cp.'!$B122)*('Diário 4º PA'!$C$4:$C$2000&gt;=K$4)*('Diário 4º PA'!$C$4:$C$2000&lt;=EOMONTH(K$4,0))*('Diário 4º PA'!$F$4:$F$2000))
+SUMPRODUCT(('Comp.'!$D$5:$D$485=$B122)*('Comp.'!$B$5:$B$485&gt;=K$4)*('Comp.'!$B$5:$B$485&lt;=EOMONTH(K$4,0))*('Comp.'!$E$5:$E$485))</f>
        <v>0</v>
      </c>
      <c r="L122" s="289">
        <f>SUMPRODUCT(('Diário 1º PA'!$E$4:$E$2007='Analítico Cp.'!$B122)*('Diário 1º PA'!$C$4:$C$2007&gt;=L$4)*('Diário 1º PA'!$C$4:$C$2007&lt;=EOMONTH(L$4,0))*('Diário 1º PA'!$F$4:$F$2007))
+SUMPRODUCT(('Diário 2º PA'!$E$4:$E$1978='Analítico Cp.'!$B122)*('Diário 2º PA'!$C$4:$C$1978&gt;=L$4)*('Diário 2º PA'!$C$4:$C$1978&lt;=EOMONTH(L$4,0))*('Diário 2º PA'!$F$4:$F$1978))
+SUMPRODUCT(('Diário 3º PA'!$E$4:$E$1994='Analítico Cp.'!$B122)*('Diário 3º PA'!$C$4:$C$1994&gt;=L$4)*('Diário 3º PA'!$C$4:$C$1994&lt;=EOMONTH(L$4,0))*('Diário 3º PA'!$F$4:$F$1994))
+SUMPRODUCT(('Diário 4º PA'!$E$4:$E$2000='Analítico Cp.'!$B122)*('Diário 4º PA'!$C$4:$C$2000&gt;=L$4)*('Diário 4º PA'!$C$4:$C$2000&lt;=EOMONTH(L$4,0))*('Diário 4º PA'!$F$4:$F$2000))
+SUMPRODUCT(('Comp.'!$D$5:$D$485=$B122)*('Comp.'!$B$5:$B$485&gt;=L$4)*('Comp.'!$B$5:$B$485&lt;=EOMONTH(L$4,0))*('Comp.'!$E$5:$E$485))</f>
        <v>0</v>
      </c>
      <c r="M122" s="289">
        <f>SUMPRODUCT(('Diário 1º PA'!$E$4:$E$2007='Analítico Cp.'!$B122)*('Diário 1º PA'!$C$4:$C$2007&gt;=M$4)*('Diário 1º PA'!$C$4:$C$2007&lt;=EOMONTH(M$4,0))*('Diário 1º PA'!$F$4:$F$2007))
+SUMPRODUCT(('Diário 2º PA'!$E$4:$E$1978='Analítico Cp.'!$B122)*('Diário 2º PA'!$C$4:$C$1978&gt;=M$4)*('Diário 2º PA'!$C$4:$C$1978&lt;=EOMONTH(M$4,0))*('Diário 2º PA'!$F$4:$F$1978))
+SUMPRODUCT(('Diário 3º PA'!$E$4:$E$1994='Analítico Cp.'!$B122)*('Diário 3º PA'!$C$4:$C$1994&gt;=M$4)*('Diário 3º PA'!$C$4:$C$1994&lt;=EOMONTH(M$4,0))*('Diário 3º PA'!$F$4:$F$1994))
+SUMPRODUCT(('Diário 4º PA'!$E$4:$E$2000='Analítico Cp.'!$B122)*('Diário 4º PA'!$C$4:$C$2000&gt;=M$4)*('Diário 4º PA'!$C$4:$C$2000&lt;=EOMONTH(M$4,0))*('Diário 4º PA'!$F$4:$F$2000))
+SUMPRODUCT(('Comp.'!$D$5:$D$485=$B122)*('Comp.'!$B$5:$B$485&gt;=M$4)*('Comp.'!$B$5:$B$485&lt;=EOMONTH(M$4,0))*('Comp.'!$E$5:$E$485))</f>
        <v>0</v>
      </c>
      <c r="N122" s="289">
        <f>SUMPRODUCT(('Diário 1º PA'!$E$4:$E$2007='Analítico Cp.'!$B122)*('Diário 1º PA'!$C$4:$C$2007&gt;=N$4)*('Diário 1º PA'!$C$4:$C$2007&lt;=EOMONTH(N$4,0))*('Diário 1º PA'!$F$4:$F$2007))
+SUMPRODUCT(('Diário 2º PA'!$E$4:$E$1978='Analítico Cp.'!$B122)*('Diário 2º PA'!$C$4:$C$1978&gt;=N$4)*('Diário 2º PA'!$C$4:$C$1978&lt;=EOMONTH(N$4,0))*('Diário 2º PA'!$F$4:$F$1978))
+SUMPRODUCT(('Diário 3º PA'!$E$4:$E$1994='Analítico Cp.'!$B122)*('Diário 3º PA'!$C$4:$C$1994&gt;=N$4)*('Diário 3º PA'!$C$4:$C$1994&lt;=EOMONTH(N$4,0))*('Diário 3º PA'!$F$4:$F$1994))
+SUMPRODUCT(('Diário 4º PA'!$E$4:$E$2000='Analítico Cp.'!$B122)*('Diário 4º PA'!$C$4:$C$2000&gt;=N$4)*('Diário 4º PA'!$C$4:$C$2000&lt;=EOMONTH(N$4,0))*('Diário 4º PA'!$F$4:$F$2000))
+SUMPRODUCT(('Comp.'!$D$5:$D$485=$B122)*('Comp.'!$B$5:$B$485&gt;=N$4)*('Comp.'!$B$5:$B$485&lt;=EOMONTH(N$4,0))*('Comp.'!$E$5:$E$485))</f>
        <v>0</v>
      </c>
      <c r="O122" s="315">
        <f t="shared" si="19"/>
        <v>1156</v>
      </c>
      <c r="P122" s="316">
        <f t="shared" si="20"/>
        <v>5.0790383277195551E-5</v>
      </c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</row>
    <row r="123" spans="1:26" ht="23.25" customHeight="1" x14ac:dyDescent="0.25">
      <c r="A123" s="331" t="s">
        <v>348</v>
      </c>
      <c r="B123" s="339" t="s">
        <v>349</v>
      </c>
      <c r="C123" s="289">
        <f>SUMPRODUCT(('Diário 1º PA'!$E$4:$E$2007='Analítico Cp.'!$B123)*('Diário 1º PA'!$C$4:$C$2007&gt;=C$4)*('Diário 1º PA'!$C$4:$C$2007&lt;=EOMONTH(C$4,0))*('Diário 1º PA'!$F$4:$F$2007))
+SUMPRODUCT(('Diário 2º PA'!$E$4:$E$1978='Analítico Cp.'!$B123)*('Diário 2º PA'!$C$4:$C$1978&gt;=C$4)*('Diário 2º PA'!$C$4:$C$1978&lt;=EOMONTH(C$4,0))*('Diário 2º PA'!$F$4:$F$1978))
+SUMPRODUCT(('Diário 3º PA'!$E$4:$E$1994='Analítico Cp.'!$B123)*('Diário 3º PA'!$C$4:$C$1994&gt;=C$4)*('Diário 3º PA'!$C$4:$C$1994&lt;=EOMONTH(C$4,0))*('Diário 3º PA'!$F$4:$F$1994))
+SUMPRODUCT(('Diário 4º PA'!$E$4:$E$2000='Analítico Cp.'!$B123)*('Diário 4º PA'!$C$4:$C$2000&gt;=C$4)*('Diário 4º PA'!$C$4:$C$2000&lt;=EOMONTH(C$4,0))*('Diário 4º PA'!$F$4:$F$2000))
+SUMPRODUCT(('Comp.'!$D$5:$D$485=$B123)*('Comp.'!$B$5:$B$485&gt;=C$4)*('Comp.'!$B$5:$B$485&lt;=EOMONTH(C$4,0))*('Comp.'!$E$5:$E$485))</f>
        <v>0</v>
      </c>
      <c r="D123" s="289">
        <f>SUMPRODUCT(('Diário 1º PA'!$E$4:$E$2007='Analítico Cp.'!$B123)*('Diário 1º PA'!$C$4:$C$2007&gt;=D$4)*('Diário 1º PA'!$C$4:$C$2007&lt;=EOMONTH(D$4,0))*('Diário 1º PA'!$F$4:$F$2007))
+SUMPRODUCT(('Diário 2º PA'!$E$4:$E$1978='Analítico Cp.'!$B123)*('Diário 2º PA'!$C$4:$C$1978&gt;=D$4)*('Diário 2º PA'!$C$4:$C$1978&lt;=EOMONTH(D$4,0))*('Diário 2º PA'!$F$4:$F$1978))
+SUMPRODUCT(('Diário 3º PA'!$E$4:$E$1994='Analítico Cp.'!$B123)*('Diário 3º PA'!$C$4:$C$1994&gt;=D$4)*('Diário 3º PA'!$C$4:$C$1994&lt;=EOMONTH(D$4,0))*('Diário 3º PA'!$F$4:$F$1994))
+SUMPRODUCT(('Diário 4º PA'!$E$4:$E$2000='Analítico Cp.'!$B123)*('Diário 4º PA'!$C$4:$C$2000&gt;=D$4)*('Diário 4º PA'!$C$4:$C$2000&lt;=EOMONTH(D$4,0))*('Diário 4º PA'!$F$4:$F$2000))
+SUMPRODUCT(('Comp.'!$D$5:$D$485=$B123)*('Comp.'!$B$5:$B$485&gt;=D$4)*('Comp.'!$B$5:$B$485&lt;=EOMONTH(D$4,0))*('Comp.'!$E$5:$E$485))</f>
        <v>0</v>
      </c>
      <c r="E123" s="289">
        <f>SUMPRODUCT(('Diário 1º PA'!$E$4:$E$2007='Analítico Cp.'!$B123)*('Diário 1º PA'!$C$4:$C$2007&gt;=E$4)*('Diário 1º PA'!$C$4:$C$2007&lt;=EOMONTH(E$4,0))*('Diário 1º PA'!$F$4:$F$2007))
+SUMPRODUCT(('Diário 2º PA'!$E$4:$E$1978='Analítico Cp.'!$B123)*('Diário 2º PA'!$C$4:$C$1978&gt;=E$4)*('Diário 2º PA'!$C$4:$C$1978&lt;=EOMONTH(E$4,0))*('Diário 2º PA'!$F$4:$F$1978))
+SUMPRODUCT(('Diário 3º PA'!$E$4:$E$1994='Analítico Cp.'!$B123)*('Diário 3º PA'!$C$4:$C$1994&gt;=E$4)*('Diário 3º PA'!$C$4:$C$1994&lt;=EOMONTH(E$4,0))*('Diário 3º PA'!$F$4:$F$1994))
+SUMPRODUCT(('Diário 4º PA'!$E$4:$E$2000='Analítico Cp.'!$B123)*('Diário 4º PA'!$C$4:$C$2000&gt;=E$4)*('Diário 4º PA'!$C$4:$C$2000&lt;=EOMONTH(E$4,0))*('Diário 4º PA'!$F$4:$F$2000))
+SUMPRODUCT(('Comp.'!$D$5:$D$485=$B123)*('Comp.'!$B$5:$B$485&gt;=E$4)*('Comp.'!$B$5:$B$485&lt;=EOMONTH(E$4,0))*('Comp.'!$E$5:$E$485))</f>
        <v>285</v>
      </c>
      <c r="F123" s="289">
        <f>SUMPRODUCT(('Diário 1º PA'!$E$4:$E$2007='Analítico Cp.'!$B123)*('Diário 1º PA'!$C$4:$C$2007&gt;=F$4)*('Diário 1º PA'!$C$4:$C$2007&lt;=EOMONTH(F$4,0))*('Diário 1º PA'!$F$4:$F$2007))
+SUMPRODUCT(('Diário 2º PA'!$E$4:$E$1978='Analítico Cp.'!$B123)*('Diário 2º PA'!$C$4:$C$1978&gt;=F$4)*('Diário 2º PA'!$C$4:$C$1978&lt;=EOMONTH(F$4,0))*('Diário 2º PA'!$F$4:$F$1978))
+SUMPRODUCT(('Diário 3º PA'!$E$4:$E$1994='Analítico Cp.'!$B123)*('Diário 3º PA'!$C$4:$C$1994&gt;=F$4)*('Diário 3º PA'!$C$4:$C$1994&lt;=EOMONTH(F$4,0))*('Diário 3º PA'!$F$4:$F$1994))
+SUMPRODUCT(('Diário 4º PA'!$E$4:$E$2000='Analítico Cp.'!$B123)*('Diário 4º PA'!$C$4:$C$2000&gt;=F$4)*('Diário 4º PA'!$C$4:$C$2000&lt;=EOMONTH(F$4,0))*('Diário 4º PA'!$F$4:$F$2000))
+SUMPRODUCT(('Comp.'!$D$5:$D$485=$B123)*('Comp.'!$B$5:$B$485&gt;=F$4)*('Comp.'!$B$5:$B$485&lt;=EOMONTH(F$4,0))*('Comp.'!$E$5:$E$485))</f>
        <v>1779</v>
      </c>
      <c r="G123" s="289">
        <f>SUMPRODUCT(('Diário 1º PA'!$E$4:$E$2007='Analítico Cp.'!$B123)*('Diário 1º PA'!$C$4:$C$2007&gt;=G$4)*('Diário 1º PA'!$C$4:$C$2007&lt;=EOMONTH(G$4,0))*('Diário 1º PA'!$F$4:$F$2007))
+SUMPRODUCT(('Diário 2º PA'!$E$4:$E$1978='Analítico Cp.'!$B123)*('Diário 2º PA'!$C$4:$C$1978&gt;=G$4)*('Diário 2º PA'!$C$4:$C$1978&lt;=EOMONTH(G$4,0))*('Diário 2º PA'!$F$4:$F$1978))
+SUMPRODUCT(('Diário 3º PA'!$E$4:$E$1994='Analítico Cp.'!$B123)*('Diário 3º PA'!$C$4:$C$1994&gt;=G$4)*('Diário 3º PA'!$C$4:$C$1994&lt;=EOMONTH(G$4,0))*('Diário 3º PA'!$F$4:$F$1994))
+SUMPRODUCT(('Diário 4º PA'!$E$4:$E$2000='Analítico Cp.'!$B123)*('Diário 4º PA'!$C$4:$C$2000&gt;=G$4)*('Diário 4º PA'!$C$4:$C$2000&lt;=EOMONTH(G$4,0))*('Diário 4º PA'!$F$4:$F$2000))
+SUMPRODUCT(('Comp.'!$D$5:$D$485=$B123)*('Comp.'!$B$5:$B$485&gt;=G$4)*('Comp.'!$B$5:$B$485&lt;=EOMONTH(G$4,0))*('Comp.'!$E$5:$E$485))</f>
        <v>1200</v>
      </c>
      <c r="H123" s="289">
        <f>SUMPRODUCT(('Diário 1º PA'!$E$4:$E$2007='Analítico Cp.'!$B123)*('Diário 1º PA'!$C$4:$C$2007&gt;=H$4)*('Diário 1º PA'!$C$4:$C$2007&lt;=EOMONTH(H$4,0))*('Diário 1º PA'!$F$4:$F$2007))
+SUMPRODUCT(('Diário 2º PA'!$E$4:$E$1978='Analítico Cp.'!$B123)*('Diário 2º PA'!$C$4:$C$1978&gt;=H$4)*('Diário 2º PA'!$C$4:$C$1978&lt;=EOMONTH(H$4,0))*('Diário 2º PA'!$F$4:$F$1978))
+SUMPRODUCT(('Diário 3º PA'!$E$4:$E$1994='Analítico Cp.'!$B123)*('Diário 3º PA'!$C$4:$C$1994&gt;=H$4)*('Diário 3º PA'!$C$4:$C$1994&lt;=EOMONTH(H$4,0))*('Diário 3º PA'!$F$4:$F$1994))
+SUMPRODUCT(('Diário 4º PA'!$E$4:$E$2000='Analítico Cp.'!$B123)*('Diário 4º PA'!$C$4:$C$2000&gt;=H$4)*('Diário 4º PA'!$C$4:$C$2000&lt;=EOMONTH(H$4,0))*('Diário 4º PA'!$F$4:$F$2000))
+SUMPRODUCT(('Comp.'!$D$5:$D$485=$B123)*('Comp.'!$B$5:$B$485&gt;=H$4)*('Comp.'!$B$5:$B$485&lt;=EOMONTH(H$4,0))*('Comp.'!$E$5:$E$485))</f>
        <v>1360</v>
      </c>
      <c r="I123" s="289">
        <f>SUMPRODUCT(('Diário 1º PA'!$E$4:$E$2007='Analítico Cp.'!$B123)*('Diário 1º PA'!$C$4:$C$2007&gt;=I$4)*('Diário 1º PA'!$C$4:$C$2007&lt;=EOMONTH(I$4,0))*('Diário 1º PA'!$F$4:$F$2007))
+SUMPRODUCT(('Diário 2º PA'!$E$4:$E$1978='Analítico Cp.'!$B123)*('Diário 2º PA'!$C$4:$C$1978&gt;=I$4)*('Diário 2º PA'!$C$4:$C$1978&lt;=EOMONTH(I$4,0))*('Diário 2º PA'!$F$4:$F$1978))
+SUMPRODUCT(('Diário 3º PA'!$E$4:$E$1994='Analítico Cp.'!$B123)*('Diário 3º PA'!$C$4:$C$1994&gt;=I$4)*('Diário 3º PA'!$C$4:$C$1994&lt;=EOMONTH(I$4,0))*('Diário 3º PA'!$F$4:$F$1994))
+SUMPRODUCT(('Diário 4º PA'!$E$4:$E$2000='Analítico Cp.'!$B123)*('Diário 4º PA'!$C$4:$C$2000&gt;=I$4)*('Diário 4º PA'!$C$4:$C$2000&lt;=EOMONTH(I$4,0))*('Diário 4º PA'!$F$4:$F$2000))
+SUMPRODUCT(('Comp.'!$D$5:$D$485=$B123)*('Comp.'!$B$5:$B$485&gt;=I$4)*('Comp.'!$B$5:$B$485&lt;=EOMONTH(I$4,0))*('Comp.'!$E$5:$E$485))</f>
        <v>389</v>
      </c>
      <c r="J123" s="289">
        <f>SUMPRODUCT(('Diário 1º PA'!$E$4:$E$2007='Analítico Cp.'!$B123)*('Diário 1º PA'!$C$4:$C$2007&gt;=J$4)*('Diário 1º PA'!$C$4:$C$2007&lt;=EOMONTH(J$4,0))*('Diário 1º PA'!$F$4:$F$2007))
+SUMPRODUCT(('Diário 2º PA'!$E$4:$E$1978='Analítico Cp.'!$B123)*('Diário 2º PA'!$C$4:$C$1978&gt;=J$4)*('Diário 2º PA'!$C$4:$C$1978&lt;=EOMONTH(J$4,0))*('Diário 2º PA'!$F$4:$F$1978))
+SUMPRODUCT(('Diário 3º PA'!$E$4:$E$1994='Analítico Cp.'!$B123)*('Diário 3º PA'!$C$4:$C$1994&gt;=J$4)*('Diário 3º PA'!$C$4:$C$1994&lt;=EOMONTH(J$4,0))*('Diário 3º PA'!$F$4:$F$1994))
+SUMPRODUCT(('Diário 4º PA'!$E$4:$E$2000='Analítico Cp.'!$B123)*('Diário 4º PA'!$C$4:$C$2000&gt;=J$4)*('Diário 4º PA'!$C$4:$C$2000&lt;=EOMONTH(J$4,0))*('Diário 4º PA'!$F$4:$F$2000))
+SUMPRODUCT(('Comp.'!$D$5:$D$485=$B123)*('Comp.'!$B$5:$B$485&gt;=J$4)*('Comp.'!$B$5:$B$485&lt;=EOMONTH(J$4,0))*('Comp.'!$E$5:$E$485))</f>
        <v>0</v>
      </c>
      <c r="K123" s="289">
        <f>SUMPRODUCT(('Diário 1º PA'!$E$4:$E$2007='Analítico Cp.'!$B123)*('Diário 1º PA'!$C$4:$C$2007&gt;=K$4)*('Diário 1º PA'!$C$4:$C$2007&lt;=EOMONTH(K$4,0))*('Diário 1º PA'!$F$4:$F$2007))
+SUMPRODUCT(('Diário 2º PA'!$E$4:$E$1978='Analítico Cp.'!$B123)*('Diário 2º PA'!$C$4:$C$1978&gt;=K$4)*('Diário 2º PA'!$C$4:$C$1978&lt;=EOMONTH(K$4,0))*('Diário 2º PA'!$F$4:$F$1978))
+SUMPRODUCT(('Diário 3º PA'!$E$4:$E$1994='Analítico Cp.'!$B123)*('Diário 3º PA'!$C$4:$C$1994&gt;=K$4)*('Diário 3º PA'!$C$4:$C$1994&lt;=EOMONTH(K$4,0))*('Diário 3º PA'!$F$4:$F$1994))
+SUMPRODUCT(('Diário 4º PA'!$E$4:$E$2000='Analítico Cp.'!$B123)*('Diário 4º PA'!$C$4:$C$2000&gt;=K$4)*('Diário 4º PA'!$C$4:$C$2000&lt;=EOMONTH(K$4,0))*('Diário 4º PA'!$F$4:$F$2000))
+SUMPRODUCT(('Comp.'!$D$5:$D$485=$B123)*('Comp.'!$B$5:$B$485&gt;=K$4)*('Comp.'!$B$5:$B$485&lt;=EOMONTH(K$4,0))*('Comp.'!$E$5:$E$485))</f>
        <v>0</v>
      </c>
      <c r="L123" s="289">
        <f>SUMPRODUCT(('Diário 1º PA'!$E$4:$E$2007='Analítico Cp.'!$B123)*('Diário 1º PA'!$C$4:$C$2007&gt;=L$4)*('Diário 1º PA'!$C$4:$C$2007&lt;=EOMONTH(L$4,0))*('Diário 1º PA'!$F$4:$F$2007))
+SUMPRODUCT(('Diário 2º PA'!$E$4:$E$1978='Analítico Cp.'!$B123)*('Diário 2º PA'!$C$4:$C$1978&gt;=L$4)*('Diário 2º PA'!$C$4:$C$1978&lt;=EOMONTH(L$4,0))*('Diário 2º PA'!$F$4:$F$1978))
+SUMPRODUCT(('Diário 3º PA'!$E$4:$E$1994='Analítico Cp.'!$B123)*('Diário 3º PA'!$C$4:$C$1994&gt;=L$4)*('Diário 3º PA'!$C$4:$C$1994&lt;=EOMONTH(L$4,0))*('Diário 3º PA'!$F$4:$F$1994))
+SUMPRODUCT(('Diário 4º PA'!$E$4:$E$2000='Analítico Cp.'!$B123)*('Diário 4º PA'!$C$4:$C$2000&gt;=L$4)*('Diário 4º PA'!$C$4:$C$2000&lt;=EOMONTH(L$4,0))*('Diário 4º PA'!$F$4:$F$2000))
+SUMPRODUCT(('Comp.'!$D$5:$D$485=$B123)*('Comp.'!$B$5:$B$485&gt;=L$4)*('Comp.'!$B$5:$B$485&lt;=EOMONTH(L$4,0))*('Comp.'!$E$5:$E$485))</f>
        <v>0</v>
      </c>
      <c r="M123" s="289">
        <f>SUMPRODUCT(('Diário 1º PA'!$E$4:$E$2007='Analítico Cp.'!$B123)*('Diário 1º PA'!$C$4:$C$2007&gt;=M$4)*('Diário 1º PA'!$C$4:$C$2007&lt;=EOMONTH(M$4,0))*('Diário 1º PA'!$F$4:$F$2007))
+SUMPRODUCT(('Diário 2º PA'!$E$4:$E$1978='Analítico Cp.'!$B123)*('Diário 2º PA'!$C$4:$C$1978&gt;=M$4)*('Diário 2º PA'!$C$4:$C$1978&lt;=EOMONTH(M$4,0))*('Diário 2º PA'!$F$4:$F$1978))
+SUMPRODUCT(('Diário 3º PA'!$E$4:$E$1994='Analítico Cp.'!$B123)*('Diário 3º PA'!$C$4:$C$1994&gt;=M$4)*('Diário 3º PA'!$C$4:$C$1994&lt;=EOMONTH(M$4,0))*('Diário 3º PA'!$F$4:$F$1994))
+SUMPRODUCT(('Diário 4º PA'!$E$4:$E$2000='Analítico Cp.'!$B123)*('Diário 4º PA'!$C$4:$C$2000&gt;=M$4)*('Diário 4º PA'!$C$4:$C$2000&lt;=EOMONTH(M$4,0))*('Diário 4º PA'!$F$4:$F$2000))
+SUMPRODUCT(('Comp.'!$D$5:$D$485=$B123)*('Comp.'!$B$5:$B$485&gt;=M$4)*('Comp.'!$B$5:$B$485&lt;=EOMONTH(M$4,0))*('Comp.'!$E$5:$E$485))</f>
        <v>0</v>
      </c>
      <c r="N123" s="289">
        <f>SUMPRODUCT(('Diário 1º PA'!$E$4:$E$2007='Analítico Cp.'!$B123)*('Diário 1º PA'!$C$4:$C$2007&gt;=N$4)*('Diário 1º PA'!$C$4:$C$2007&lt;=EOMONTH(N$4,0))*('Diário 1º PA'!$F$4:$F$2007))
+SUMPRODUCT(('Diário 2º PA'!$E$4:$E$1978='Analítico Cp.'!$B123)*('Diário 2º PA'!$C$4:$C$1978&gt;=N$4)*('Diário 2º PA'!$C$4:$C$1978&lt;=EOMONTH(N$4,0))*('Diário 2º PA'!$F$4:$F$1978))
+SUMPRODUCT(('Diário 3º PA'!$E$4:$E$1994='Analítico Cp.'!$B123)*('Diário 3º PA'!$C$4:$C$1994&gt;=N$4)*('Diário 3º PA'!$C$4:$C$1994&lt;=EOMONTH(N$4,0))*('Diário 3º PA'!$F$4:$F$1994))
+SUMPRODUCT(('Diário 4º PA'!$E$4:$E$2000='Analítico Cp.'!$B123)*('Diário 4º PA'!$C$4:$C$2000&gt;=N$4)*('Diário 4º PA'!$C$4:$C$2000&lt;=EOMONTH(N$4,0))*('Diário 4º PA'!$F$4:$F$2000))
+SUMPRODUCT(('Comp.'!$D$5:$D$485=$B123)*('Comp.'!$B$5:$B$485&gt;=N$4)*('Comp.'!$B$5:$B$485&lt;=EOMONTH(N$4,0))*('Comp.'!$E$5:$E$485))</f>
        <v>0</v>
      </c>
      <c r="O123" s="315">
        <f t="shared" si="19"/>
        <v>5013</v>
      </c>
      <c r="P123" s="316">
        <f t="shared" si="20"/>
        <v>2.2025276069946478E-4</v>
      </c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</row>
    <row r="124" spans="1:26" ht="23.25" customHeight="1" x14ac:dyDescent="0.25">
      <c r="A124" s="331" t="s">
        <v>350</v>
      </c>
      <c r="B124" s="339" t="s">
        <v>351</v>
      </c>
      <c r="C124" s="289">
        <f>SUMPRODUCT(('Diário 1º PA'!$E$4:$E$2007='Analítico Cp.'!$B124)*('Diário 1º PA'!$C$4:$C$2007&gt;=C$4)*('Diário 1º PA'!$C$4:$C$2007&lt;=EOMONTH(C$4,0))*('Diário 1º PA'!$F$4:$F$2007))
+SUMPRODUCT(('Diário 2º PA'!$E$4:$E$1978='Analítico Cp.'!$B124)*('Diário 2º PA'!$C$4:$C$1978&gt;=C$4)*('Diário 2º PA'!$C$4:$C$1978&lt;=EOMONTH(C$4,0))*('Diário 2º PA'!$F$4:$F$1978))
+SUMPRODUCT(('Diário 3º PA'!$E$4:$E$1994='Analítico Cp.'!$B124)*('Diário 3º PA'!$C$4:$C$1994&gt;=C$4)*('Diário 3º PA'!$C$4:$C$1994&lt;=EOMONTH(C$4,0))*('Diário 3º PA'!$F$4:$F$1994))
+SUMPRODUCT(('Diário 4º PA'!$E$4:$E$2000='Analítico Cp.'!$B124)*('Diário 4º PA'!$C$4:$C$2000&gt;=C$4)*('Diário 4º PA'!$C$4:$C$2000&lt;=EOMONTH(C$4,0))*('Diário 4º PA'!$F$4:$F$2000))
+SUMPRODUCT(('Comp.'!$D$5:$D$485=$B124)*('Comp.'!$B$5:$B$485&gt;=C$4)*('Comp.'!$B$5:$B$485&lt;=EOMONTH(C$4,0))*('Comp.'!$E$5:$E$485))</f>
        <v>0</v>
      </c>
      <c r="D124" s="289">
        <f>SUMPRODUCT(('Diário 1º PA'!$E$4:$E$2007='Analítico Cp.'!$B124)*('Diário 1º PA'!$C$4:$C$2007&gt;=D$4)*('Diário 1º PA'!$C$4:$C$2007&lt;=EOMONTH(D$4,0))*('Diário 1º PA'!$F$4:$F$2007))
+SUMPRODUCT(('Diário 2º PA'!$E$4:$E$1978='Analítico Cp.'!$B124)*('Diário 2º PA'!$C$4:$C$1978&gt;=D$4)*('Diário 2º PA'!$C$4:$C$1978&lt;=EOMONTH(D$4,0))*('Diário 2º PA'!$F$4:$F$1978))
+SUMPRODUCT(('Diário 3º PA'!$E$4:$E$1994='Analítico Cp.'!$B124)*('Diário 3º PA'!$C$4:$C$1994&gt;=D$4)*('Diário 3º PA'!$C$4:$C$1994&lt;=EOMONTH(D$4,0))*('Diário 3º PA'!$F$4:$F$1994))
+SUMPRODUCT(('Diário 4º PA'!$E$4:$E$2000='Analítico Cp.'!$B124)*('Diário 4º PA'!$C$4:$C$2000&gt;=D$4)*('Diário 4º PA'!$C$4:$C$2000&lt;=EOMONTH(D$4,0))*('Diário 4º PA'!$F$4:$F$2000))
+SUMPRODUCT(('Comp.'!$D$5:$D$485=$B124)*('Comp.'!$B$5:$B$485&gt;=D$4)*('Comp.'!$B$5:$B$485&lt;=EOMONTH(D$4,0))*('Comp.'!$E$5:$E$485))</f>
        <v>0</v>
      </c>
      <c r="E124" s="289">
        <f>SUMPRODUCT(('Diário 1º PA'!$E$4:$E$2007='Analítico Cp.'!$B124)*('Diário 1º PA'!$C$4:$C$2007&gt;=E$4)*('Diário 1º PA'!$C$4:$C$2007&lt;=EOMONTH(E$4,0))*('Diário 1º PA'!$F$4:$F$2007))
+SUMPRODUCT(('Diário 2º PA'!$E$4:$E$1978='Analítico Cp.'!$B124)*('Diário 2º PA'!$C$4:$C$1978&gt;=E$4)*('Diário 2º PA'!$C$4:$C$1978&lt;=EOMONTH(E$4,0))*('Diário 2º PA'!$F$4:$F$1978))
+SUMPRODUCT(('Diário 3º PA'!$E$4:$E$1994='Analítico Cp.'!$B124)*('Diário 3º PA'!$C$4:$C$1994&gt;=E$4)*('Diário 3º PA'!$C$4:$C$1994&lt;=EOMONTH(E$4,0))*('Diário 3º PA'!$F$4:$F$1994))
+SUMPRODUCT(('Diário 4º PA'!$E$4:$E$2000='Analítico Cp.'!$B124)*('Diário 4º PA'!$C$4:$C$2000&gt;=E$4)*('Diário 4º PA'!$C$4:$C$2000&lt;=EOMONTH(E$4,0))*('Diário 4º PA'!$F$4:$F$2000))
+SUMPRODUCT(('Comp.'!$D$5:$D$485=$B124)*('Comp.'!$B$5:$B$485&gt;=E$4)*('Comp.'!$B$5:$B$485&lt;=EOMONTH(E$4,0))*('Comp.'!$E$5:$E$485))</f>
        <v>0</v>
      </c>
      <c r="F124" s="289">
        <f>SUMPRODUCT(('Diário 1º PA'!$E$4:$E$2007='Analítico Cp.'!$B124)*('Diário 1º PA'!$C$4:$C$2007&gt;=F$4)*('Diário 1º PA'!$C$4:$C$2007&lt;=EOMONTH(F$4,0))*('Diário 1º PA'!$F$4:$F$2007))
+SUMPRODUCT(('Diário 2º PA'!$E$4:$E$1978='Analítico Cp.'!$B124)*('Diário 2º PA'!$C$4:$C$1978&gt;=F$4)*('Diário 2º PA'!$C$4:$C$1978&lt;=EOMONTH(F$4,0))*('Diário 2º PA'!$F$4:$F$1978))
+SUMPRODUCT(('Diário 3º PA'!$E$4:$E$1994='Analítico Cp.'!$B124)*('Diário 3º PA'!$C$4:$C$1994&gt;=F$4)*('Diário 3º PA'!$C$4:$C$1994&lt;=EOMONTH(F$4,0))*('Diário 3º PA'!$F$4:$F$1994))
+SUMPRODUCT(('Diário 4º PA'!$E$4:$E$2000='Analítico Cp.'!$B124)*('Diário 4º PA'!$C$4:$C$2000&gt;=F$4)*('Diário 4º PA'!$C$4:$C$2000&lt;=EOMONTH(F$4,0))*('Diário 4º PA'!$F$4:$F$2000))
+SUMPRODUCT(('Comp.'!$D$5:$D$485=$B124)*('Comp.'!$B$5:$B$485&gt;=F$4)*('Comp.'!$B$5:$B$485&lt;=EOMONTH(F$4,0))*('Comp.'!$E$5:$E$485))</f>
        <v>0</v>
      </c>
      <c r="G124" s="289">
        <f>SUMPRODUCT(('Diário 1º PA'!$E$4:$E$2007='Analítico Cp.'!$B124)*('Diário 1º PA'!$C$4:$C$2007&gt;=G$4)*('Diário 1º PA'!$C$4:$C$2007&lt;=EOMONTH(G$4,0))*('Diário 1º PA'!$F$4:$F$2007))
+SUMPRODUCT(('Diário 2º PA'!$E$4:$E$1978='Analítico Cp.'!$B124)*('Diário 2º PA'!$C$4:$C$1978&gt;=G$4)*('Diário 2º PA'!$C$4:$C$1978&lt;=EOMONTH(G$4,0))*('Diário 2º PA'!$F$4:$F$1978))
+SUMPRODUCT(('Diário 3º PA'!$E$4:$E$1994='Analítico Cp.'!$B124)*('Diário 3º PA'!$C$4:$C$1994&gt;=G$4)*('Diário 3º PA'!$C$4:$C$1994&lt;=EOMONTH(G$4,0))*('Diário 3º PA'!$F$4:$F$1994))
+SUMPRODUCT(('Diário 4º PA'!$E$4:$E$2000='Analítico Cp.'!$B124)*('Diário 4º PA'!$C$4:$C$2000&gt;=G$4)*('Diário 4º PA'!$C$4:$C$2000&lt;=EOMONTH(G$4,0))*('Diário 4º PA'!$F$4:$F$2000))
+SUMPRODUCT(('Comp.'!$D$5:$D$485=$B124)*('Comp.'!$B$5:$B$485&gt;=G$4)*('Comp.'!$B$5:$B$485&lt;=EOMONTH(G$4,0))*('Comp.'!$E$5:$E$485))</f>
        <v>0</v>
      </c>
      <c r="H124" s="289">
        <f>SUMPRODUCT(('Diário 1º PA'!$E$4:$E$2007='Analítico Cp.'!$B124)*('Diário 1º PA'!$C$4:$C$2007&gt;=H$4)*('Diário 1º PA'!$C$4:$C$2007&lt;=EOMONTH(H$4,0))*('Diário 1º PA'!$F$4:$F$2007))
+SUMPRODUCT(('Diário 2º PA'!$E$4:$E$1978='Analítico Cp.'!$B124)*('Diário 2º PA'!$C$4:$C$1978&gt;=H$4)*('Diário 2º PA'!$C$4:$C$1978&lt;=EOMONTH(H$4,0))*('Diário 2º PA'!$F$4:$F$1978))
+SUMPRODUCT(('Diário 3º PA'!$E$4:$E$1994='Analítico Cp.'!$B124)*('Diário 3º PA'!$C$4:$C$1994&gt;=H$4)*('Diário 3º PA'!$C$4:$C$1994&lt;=EOMONTH(H$4,0))*('Diário 3º PA'!$F$4:$F$1994))
+SUMPRODUCT(('Diário 4º PA'!$E$4:$E$2000='Analítico Cp.'!$B124)*('Diário 4º PA'!$C$4:$C$2000&gt;=H$4)*('Diário 4º PA'!$C$4:$C$2000&lt;=EOMONTH(H$4,0))*('Diário 4º PA'!$F$4:$F$2000))
+SUMPRODUCT(('Comp.'!$D$5:$D$485=$B124)*('Comp.'!$B$5:$B$485&gt;=H$4)*('Comp.'!$B$5:$B$485&lt;=EOMONTH(H$4,0))*('Comp.'!$E$5:$E$485))</f>
        <v>3000</v>
      </c>
      <c r="I124" s="289">
        <f>SUMPRODUCT(('Diário 1º PA'!$E$4:$E$2007='Analítico Cp.'!$B124)*('Diário 1º PA'!$C$4:$C$2007&gt;=I$4)*('Diário 1º PA'!$C$4:$C$2007&lt;=EOMONTH(I$4,0))*('Diário 1º PA'!$F$4:$F$2007))
+SUMPRODUCT(('Diário 2º PA'!$E$4:$E$1978='Analítico Cp.'!$B124)*('Diário 2º PA'!$C$4:$C$1978&gt;=I$4)*('Diário 2º PA'!$C$4:$C$1978&lt;=EOMONTH(I$4,0))*('Diário 2º PA'!$F$4:$F$1978))
+SUMPRODUCT(('Diário 3º PA'!$E$4:$E$1994='Analítico Cp.'!$B124)*('Diário 3º PA'!$C$4:$C$1994&gt;=I$4)*('Diário 3º PA'!$C$4:$C$1994&lt;=EOMONTH(I$4,0))*('Diário 3º PA'!$F$4:$F$1994))
+SUMPRODUCT(('Diário 4º PA'!$E$4:$E$2000='Analítico Cp.'!$B124)*('Diário 4º PA'!$C$4:$C$2000&gt;=I$4)*('Diário 4º PA'!$C$4:$C$2000&lt;=EOMONTH(I$4,0))*('Diário 4º PA'!$F$4:$F$2000))
+SUMPRODUCT(('Comp.'!$D$5:$D$485=$B124)*('Comp.'!$B$5:$B$485&gt;=I$4)*('Comp.'!$B$5:$B$485&lt;=EOMONTH(I$4,0))*('Comp.'!$E$5:$E$485))</f>
        <v>0</v>
      </c>
      <c r="J124" s="289">
        <f>SUMPRODUCT(('Diário 1º PA'!$E$4:$E$2007='Analítico Cp.'!$B124)*('Diário 1º PA'!$C$4:$C$2007&gt;=J$4)*('Diário 1º PA'!$C$4:$C$2007&lt;=EOMONTH(J$4,0))*('Diário 1º PA'!$F$4:$F$2007))
+SUMPRODUCT(('Diário 2º PA'!$E$4:$E$1978='Analítico Cp.'!$B124)*('Diário 2º PA'!$C$4:$C$1978&gt;=J$4)*('Diário 2º PA'!$C$4:$C$1978&lt;=EOMONTH(J$4,0))*('Diário 2º PA'!$F$4:$F$1978))
+SUMPRODUCT(('Diário 3º PA'!$E$4:$E$1994='Analítico Cp.'!$B124)*('Diário 3º PA'!$C$4:$C$1994&gt;=J$4)*('Diário 3º PA'!$C$4:$C$1994&lt;=EOMONTH(J$4,0))*('Diário 3º PA'!$F$4:$F$1994))
+SUMPRODUCT(('Diário 4º PA'!$E$4:$E$2000='Analítico Cp.'!$B124)*('Diário 4º PA'!$C$4:$C$2000&gt;=J$4)*('Diário 4º PA'!$C$4:$C$2000&lt;=EOMONTH(J$4,0))*('Diário 4º PA'!$F$4:$F$2000))
+SUMPRODUCT(('Comp.'!$D$5:$D$485=$B124)*('Comp.'!$B$5:$B$485&gt;=J$4)*('Comp.'!$B$5:$B$485&lt;=EOMONTH(J$4,0))*('Comp.'!$E$5:$E$485))</f>
        <v>0</v>
      </c>
      <c r="K124" s="289">
        <f>SUMPRODUCT(('Diário 1º PA'!$E$4:$E$2007='Analítico Cp.'!$B124)*('Diário 1º PA'!$C$4:$C$2007&gt;=K$4)*('Diário 1º PA'!$C$4:$C$2007&lt;=EOMONTH(K$4,0))*('Diário 1º PA'!$F$4:$F$2007))
+SUMPRODUCT(('Diário 2º PA'!$E$4:$E$1978='Analítico Cp.'!$B124)*('Diário 2º PA'!$C$4:$C$1978&gt;=K$4)*('Diário 2º PA'!$C$4:$C$1978&lt;=EOMONTH(K$4,0))*('Diário 2º PA'!$F$4:$F$1978))
+SUMPRODUCT(('Diário 3º PA'!$E$4:$E$1994='Analítico Cp.'!$B124)*('Diário 3º PA'!$C$4:$C$1994&gt;=K$4)*('Diário 3º PA'!$C$4:$C$1994&lt;=EOMONTH(K$4,0))*('Diário 3º PA'!$F$4:$F$1994))
+SUMPRODUCT(('Diário 4º PA'!$E$4:$E$2000='Analítico Cp.'!$B124)*('Diário 4º PA'!$C$4:$C$2000&gt;=K$4)*('Diário 4º PA'!$C$4:$C$2000&lt;=EOMONTH(K$4,0))*('Diário 4º PA'!$F$4:$F$2000))
+SUMPRODUCT(('Comp.'!$D$5:$D$485=$B124)*('Comp.'!$B$5:$B$485&gt;=K$4)*('Comp.'!$B$5:$B$485&lt;=EOMONTH(K$4,0))*('Comp.'!$E$5:$E$485))</f>
        <v>0</v>
      </c>
      <c r="L124" s="289">
        <f>SUMPRODUCT(('Diário 1º PA'!$E$4:$E$2007='Analítico Cp.'!$B124)*('Diário 1º PA'!$C$4:$C$2007&gt;=L$4)*('Diário 1º PA'!$C$4:$C$2007&lt;=EOMONTH(L$4,0))*('Diário 1º PA'!$F$4:$F$2007))
+SUMPRODUCT(('Diário 2º PA'!$E$4:$E$1978='Analítico Cp.'!$B124)*('Diário 2º PA'!$C$4:$C$1978&gt;=L$4)*('Diário 2º PA'!$C$4:$C$1978&lt;=EOMONTH(L$4,0))*('Diário 2º PA'!$F$4:$F$1978))
+SUMPRODUCT(('Diário 3º PA'!$E$4:$E$1994='Analítico Cp.'!$B124)*('Diário 3º PA'!$C$4:$C$1994&gt;=L$4)*('Diário 3º PA'!$C$4:$C$1994&lt;=EOMONTH(L$4,0))*('Diário 3º PA'!$F$4:$F$1994))
+SUMPRODUCT(('Diário 4º PA'!$E$4:$E$2000='Analítico Cp.'!$B124)*('Diário 4º PA'!$C$4:$C$2000&gt;=L$4)*('Diário 4º PA'!$C$4:$C$2000&lt;=EOMONTH(L$4,0))*('Diário 4º PA'!$F$4:$F$2000))
+SUMPRODUCT(('Comp.'!$D$5:$D$485=$B124)*('Comp.'!$B$5:$B$485&gt;=L$4)*('Comp.'!$B$5:$B$485&lt;=EOMONTH(L$4,0))*('Comp.'!$E$5:$E$485))</f>
        <v>0</v>
      </c>
      <c r="M124" s="289">
        <f>SUMPRODUCT(('Diário 1º PA'!$E$4:$E$2007='Analítico Cp.'!$B124)*('Diário 1º PA'!$C$4:$C$2007&gt;=M$4)*('Diário 1º PA'!$C$4:$C$2007&lt;=EOMONTH(M$4,0))*('Diário 1º PA'!$F$4:$F$2007))
+SUMPRODUCT(('Diário 2º PA'!$E$4:$E$1978='Analítico Cp.'!$B124)*('Diário 2º PA'!$C$4:$C$1978&gt;=M$4)*('Diário 2º PA'!$C$4:$C$1978&lt;=EOMONTH(M$4,0))*('Diário 2º PA'!$F$4:$F$1978))
+SUMPRODUCT(('Diário 3º PA'!$E$4:$E$1994='Analítico Cp.'!$B124)*('Diário 3º PA'!$C$4:$C$1994&gt;=M$4)*('Diário 3º PA'!$C$4:$C$1994&lt;=EOMONTH(M$4,0))*('Diário 3º PA'!$F$4:$F$1994))
+SUMPRODUCT(('Diário 4º PA'!$E$4:$E$2000='Analítico Cp.'!$B124)*('Diário 4º PA'!$C$4:$C$2000&gt;=M$4)*('Diário 4º PA'!$C$4:$C$2000&lt;=EOMONTH(M$4,0))*('Diário 4º PA'!$F$4:$F$2000))
+SUMPRODUCT(('Comp.'!$D$5:$D$485=$B124)*('Comp.'!$B$5:$B$485&gt;=M$4)*('Comp.'!$B$5:$B$485&lt;=EOMONTH(M$4,0))*('Comp.'!$E$5:$E$485))</f>
        <v>0</v>
      </c>
      <c r="N124" s="289">
        <f>SUMPRODUCT(('Diário 1º PA'!$E$4:$E$2007='Analítico Cp.'!$B124)*('Diário 1º PA'!$C$4:$C$2007&gt;=N$4)*('Diário 1º PA'!$C$4:$C$2007&lt;=EOMONTH(N$4,0))*('Diário 1º PA'!$F$4:$F$2007))
+SUMPRODUCT(('Diário 2º PA'!$E$4:$E$1978='Analítico Cp.'!$B124)*('Diário 2º PA'!$C$4:$C$1978&gt;=N$4)*('Diário 2º PA'!$C$4:$C$1978&lt;=EOMONTH(N$4,0))*('Diário 2º PA'!$F$4:$F$1978))
+SUMPRODUCT(('Diário 3º PA'!$E$4:$E$1994='Analítico Cp.'!$B124)*('Diário 3º PA'!$C$4:$C$1994&gt;=N$4)*('Diário 3º PA'!$C$4:$C$1994&lt;=EOMONTH(N$4,0))*('Diário 3º PA'!$F$4:$F$1994))
+SUMPRODUCT(('Diário 4º PA'!$E$4:$E$2000='Analítico Cp.'!$B124)*('Diário 4º PA'!$C$4:$C$2000&gt;=N$4)*('Diário 4º PA'!$C$4:$C$2000&lt;=EOMONTH(N$4,0))*('Diário 4º PA'!$F$4:$F$2000))
+SUMPRODUCT(('Comp.'!$D$5:$D$485=$B124)*('Comp.'!$B$5:$B$485&gt;=N$4)*('Comp.'!$B$5:$B$485&lt;=EOMONTH(N$4,0))*('Comp.'!$E$5:$E$485))</f>
        <v>0</v>
      </c>
      <c r="O124" s="315">
        <f t="shared" si="19"/>
        <v>3000</v>
      </c>
      <c r="P124" s="316">
        <f t="shared" si="20"/>
        <v>1.3180895314151094E-4</v>
      </c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</row>
    <row r="125" spans="1:26" ht="23.25" customHeight="1" x14ac:dyDescent="0.25">
      <c r="A125" s="331" t="s">
        <v>352</v>
      </c>
      <c r="B125" s="339" t="s">
        <v>353</v>
      </c>
      <c r="C125" s="289">
        <f>SUMPRODUCT(('Diário 1º PA'!$E$4:$E$2007='Analítico Cp.'!$B125)*('Diário 1º PA'!$C$4:$C$2007&gt;=C$4)*('Diário 1º PA'!$C$4:$C$2007&lt;=EOMONTH(C$4,0))*('Diário 1º PA'!$F$4:$F$2007))
+SUMPRODUCT(('Diário 2º PA'!$E$4:$E$1978='Analítico Cp.'!$B125)*('Diário 2º PA'!$C$4:$C$1978&gt;=C$4)*('Diário 2º PA'!$C$4:$C$1978&lt;=EOMONTH(C$4,0))*('Diário 2º PA'!$F$4:$F$1978))
+SUMPRODUCT(('Diário 3º PA'!$E$4:$E$1994='Analítico Cp.'!$B125)*('Diário 3º PA'!$C$4:$C$1994&gt;=C$4)*('Diário 3º PA'!$C$4:$C$1994&lt;=EOMONTH(C$4,0))*('Diário 3º PA'!$F$4:$F$1994))
+SUMPRODUCT(('Diário 4º PA'!$E$4:$E$2000='Analítico Cp.'!$B125)*('Diário 4º PA'!$C$4:$C$2000&gt;=C$4)*('Diário 4º PA'!$C$4:$C$2000&lt;=EOMONTH(C$4,0))*('Diário 4º PA'!$F$4:$F$2000))
+SUMPRODUCT(('Comp.'!$D$5:$D$485=$B125)*('Comp.'!$B$5:$B$485&gt;=C$4)*('Comp.'!$B$5:$B$485&lt;=EOMONTH(C$4,0))*('Comp.'!$E$5:$E$485))</f>
        <v>0</v>
      </c>
      <c r="D125" s="289">
        <f>SUMPRODUCT(('Diário 1º PA'!$E$4:$E$2007='Analítico Cp.'!$B125)*('Diário 1º PA'!$C$4:$C$2007&gt;=D$4)*('Diário 1º PA'!$C$4:$C$2007&lt;=EOMONTH(D$4,0))*('Diário 1º PA'!$F$4:$F$2007))
+SUMPRODUCT(('Diário 2º PA'!$E$4:$E$1978='Analítico Cp.'!$B125)*('Diário 2º PA'!$C$4:$C$1978&gt;=D$4)*('Diário 2º PA'!$C$4:$C$1978&lt;=EOMONTH(D$4,0))*('Diário 2º PA'!$F$4:$F$1978))
+SUMPRODUCT(('Diário 3º PA'!$E$4:$E$1994='Analítico Cp.'!$B125)*('Diário 3º PA'!$C$4:$C$1994&gt;=D$4)*('Diário 3º PA'!$C$4:$C$1994&lt;=EOMONTH(D$4,0))*('Diário 3º PA'!$F$4:$F$1994))
+SUMPRODUCT(('Diário 4º PA'!$E$4:$E$2000='Analítico Cp.'!$B125)*('Diário 4º PA'!$C$4:$C$2000&gt;=D$4)*('Diário 4º PA'!$C$4:$C$2000&lt;=EOMONTH(D$4,0))*('Diário 4º PA'!$F$4:$F$2000))
+SUMPRODUCT(('Comp.'!$D$5:$D$485=$B125)*('Comp.'!$B$5:$B$485&gt;=D$4)*('Comp.'!$B$5:$B$485&lt;=EOMONTH(D$4,0))*('Comp.'!$E$5:$E$485))</f>
        <v>0</v>
      </c>
      <c r="E125" s="289">
        <f>SUMPRODUCT(('Diário 1º PA'!$E$4:$E$2007='Analítico Cp.'!$B125)*('Diário 1º PA'!$C$4:$C$2007&gt;=E$4)*('Diário 1º PA'!$C$4:$C$2007&lt;=EOMONTH(E$4,0))*('Diário 1º PA'!$F$4:$F$2007))
+SUMPRODUCT(('Diário 2º PA'!$E$4:$E$1978='Analítico Cp.'!$B125)*('Diário 2º PA'!$C$4:$C$1978&gt;=E$4)*('Diário 2º PA'!$C$4:$C$1978&lt;=EOMONTH(E$4,0))*('Diário 2º PA'!$F$4:$F$1978))
+SUMPRODUCT(('Diário 3º PA'!$E$4:$E$1994='Analítico Cp.'!$B125)*('Diário 3º PA'!$C$4:$C$1994&gt;=E$4)*('Diário 3º PA'!$C$4:$C$1994&lt;=EOMONTH(E$4,0))*('Diário 3º PA'!$F$4:$F$1994))
+SUMPRODUCT(('Diário 4º PA'!$E$4:$E$2000='Analítico Cp.'!$B125)*('Diário 4º PA'!$C$4:$C$2000&gt;=E$4)*('Diário 4º PA'!$C$4:$C$2000&lt;=EOMONTH(E$4,0))*('Diário 4º PA'!$F$4:$F$2000))
+SUMPRODUCT(('Comp.'!$D$5:$D$485=$B125)*('Comp.'!$B$5:$B$485&gt;=E$4)*('Comp.'!$B$5:$B$485&lt;=EOMONTH(E$4,0))*('Comp.'!$E$5:$E$485))</f>
        <v>0</v>
      </c>
      <c r="F125" s="289">
        <f>SUMPRODUCT(('Diário 1º PA'!$E$4:$E$2007='Analítico Cp.'!$B125)*('Diário 1º PA'!$C$4:$C$2007&gt;=F$4)*('Diário 1º PA'!$C$4:$C$2007&lt;=EOMONTH(F$4,0))*('Diário 1º PA'!$F$4:$F$2007))
+SUMPRODUCT(('Diário 2º PA'!$E$4:$E$1978='Analítico Cp.'!$B125)*('Diário 2º PA'!$C$4:$C$1978&gt;=F$4)*('Diário 2º PA'!$C$4:$C$1978&lt;=EOMONTH(F$4,0))*('Diário 2º PA'!$F$4:$F$1978))
+SUMPRODUCT(('Diário 3º PA'!$E$4:$E$1994='Analítico Cp.'!$B125)*('Diário 3º PA'!$C$4:$C$1994&gt;=F$4)*('Diário 3º PA'!$C$4:$C$1994&lt;=EOMONTH(F$4,0))*('Diário 3º PA'!$F$4:$F$1994))
+SUMPRODUCT(('Diário 4º PA'!$E$4:$E$2000='Analítico Cp.'!$B125)*('Diário 4º PA'!$C$4:$C$2000&gt;=F$4)*('Diário 4º PA'!$C$4:$C$2000&lt;=EOMONTH(F$4,0))*('Diário 4º PA'!$F$4:$F$2000))
+SUMPRODUCT(('Comp.'!$D$5:$D$485=$B125)*('Comp.'!$B$5:$B$485&gt;=F$4)*('Comp.'!$B$5:$B$485&lt;=EOMONTH(F$4,0))*('Comp.'!$E$5:$E$485))</f>
        <v>24224.07</v>
      </c>
      <c r="G125" s="289">
        <f>SUMPRODUCT(('Diário 1º PA'!$E$4:$E$2007='Analítico Cp.'!$B125)*('Diário 1º PA'!$C$4:$C$2007&gt;=G$4)*('Diário 1º PA'!$C$4:$C$2007&lt;=EOMONTH(G$4,0))*('Diário 1º PA'!$F$4:$F$2007))
+SUMPRODUCT(('Diário 2º PA'!$E$4:$E$1978='Analítico Cp.'!$B125)*('Diário 2º PA'!$C$4:$C$1978&gt;=G$4)*('Diário 2º PA'!$C$4:$C$1978&lt;=EOMONTH(G$4,0))*('Diário 2º PA'!$F$4:$F$1978))
+SUMPRODUCT(('Diário 3º PA'!$E$4:$E$1994='Analítico Cp.'!$B125)*('Diário 3º PA'!$C$4:$C$1994&gt;=G$4)*('Diário 3º PA'!$C$4:$C$1994&lt;=EOMONTH(G$4,0))*('Diário 3º PA'!$F$4:$F$1994))
+SUMPRODUCT(('Diário 4º PA'!$E$4:$E$2000='Analítico Cp.'!$B125)*('Diário 4º PA'!$C$4:$C$2000&gt;=G$4)*('Diário 4º PA'!$C$4:$C$2000&lt;=EOMONTH(G$4,0))*('Diário 4º PA'!$F$4:$F$2000))
+SUMPRODUCT(('Comp.'!$D$5:$D$485=$B125)*('Comp.'!$B$5:$B$485&gt;=G$4)*('Comp.'!$B$5:$B$485&lt;=EOMONTH(G$4,0))*('Comp.'!$E$5:$E$485))</f>
        <v>7802.68</v>
      </c>
      <c r="H125" s="289">
        <f>SUMPRODUCT(('Diário 1º PA'!$E$4:$E$2007='Analítico Cp.'!$B125)*('Diário 1º PA'!$C$4:$C$2007&gt;=H$4)*('Diário 1º PA'!$C$4:$C$2007&lt;=EOMONTH(H$4,0))*('Diário 1º PA'!$F$4:$F$2007))
+SUMPRODUCT(('Diário 2º PA'!$E$4:$E$1978='Analítico Cp.'!$B125)*('Diário 2º PA'!$C$4:$C$1978&gt;=H$4)*('Diário 2º PA'!$C$4:$C$1978&lt;=EOMONTH(H$4,0))*('Diário 2º PA'!$F$4:$F$1978))
+SUMPRODUCT(('Diário 3º PA'!$E$4:$E$1994='Analítico Cp.'!$B125)*('Diário 3º PA'!$C$4:$C$1994&gt;=H$4)*('Diário 3º PA'!$C$4:$C$1994&lt;=EOMONTH(H$4,0))*('Diário 3º PA'!$F$4:$F$1994))
+SUMPRODUCT(('Diário 4º PA'!$E$4:$E$2000='Analítico Cp.'!$B125)*('Diário 4º PA'!$C$4:$C$2000&gt;=H$4)*('Diário 4º PA'!$C$4:$C$2000&lt;=EOMONTH(H$4,0))*('Diário 4º PA'!$F$4:$F$2000))
+SUMPRODUCT(('Comp.'!$D$5:$D$485=$B125)*('Comp.'!$B$5:$B$485&gt;=H$4)*('Comp.'!$B$5:$B$485&lt;=EOMONTH(H$4,0))*('Comp.'!$E$5:$E$485))</f>
        <v>39145.620000000003</v>
      </c>
      <c r="I125" s="289">
        <f>SUMPRODUCT(('Diário 1º PA'!$E$4:$E$2007='Analítico Cp.'!$B125)*('Diário 1º PA'!$C$4:$C$2007&gt;=I$4)*('Diário 1º PA'!$C$4:$C$2007&lt;=EOMONTH(I$4,0))*('Diário 1º PA'!$F$4:$F$2007))
+SUMPRODUCT(('Diário 2º PA'!$E$4:$E$1978='Analítico Cp.'!$B125)*('Diário 2º PA'!$C$4:$C$1978&gt;=I$4)*('Diário 2º PA'!$C$4:$C$1978&lt;=EOMONTH(I$4,0))*('Diário 2º PA'!$F$4:$F$1978))
+SUMPRODUCT(('Diário 3º PA'!$E$4:$E$1994='Analítico Cp.'!$B125)*('Diário 3º PA'!$C$4:$C$1994&gt;=I$4)*('Diário 3º PA'!$C$4:$C$1994&lt;=EOMONTH(I$4,0))*('Diário 3º PA'!$F$4:$F$1994))
+SUMPRODUCT(('Diário 4º PA'!$E$4:$E$2000='Analítico Cp.'!$B125)*('Diário 4º PA'!$C$4:$C$2000&gt;=I$4)*('Diário 4º PA'!$C$4:$C$2000&lt;=EOMONTH(I$4,0))*('Diário 4º PA'!$F$4:$F$2000))
+SUMPRODUCT(('Comp.'!$D$5:$D$485=$B125)*('Comp.'!$B$5:$B$485&gt;=I$4)*('Comp.'!$B$5:$B$485&lt;=EOMONTH(I$4,0))*('Comp.'!$E$5:$E$485))</f>
        <v>9231</v>
      </c>
      <c r="J125" s="289">
        <f>SUMPRODUCT(('Diário 1º PA'!$E$4:$E$2007='Analítico Cp.'!$B125)*('Diário 1º PA'!$C$4:$C$2007&gt;=J$4)*('Diário 1º PA'!$C$4:$C$2007&lt;=EOMONTH(J$4,0))*('Diário 1º PA'!$F$4:$F$2007))
+SUMPRODUCT(('Diário 2º PA'!$E$4:$E$1978='Analítico Cp.'!$B125)*('Diário 2º PA'!$C$4:$C$1978&gt;=J$4)*('Diário 2º PA'!$C$4:$C$1978&lt;=EOMONTH(J$4,0))*('Diário 2º PA'!$F$4:$F$1978))
+SUMPRODUCT(('Diário 3º PA'!$E$4:$E$1994='Analítico Cp.'!$B125)*('Diário 3º PA'!$C$4:$C$1994&gt;=J$4)*('Diário 3º PA'!$C$4:$C$1994&lt;=EOMONTH(J$4,0))*('Diário 3º PA'!$F$4:$F$1994))
+SUMPRODUCT(('Diário 4º PA'!$E$4:$E$2000='Analítico Cp.'!$B125)*('Diário 4º PA'!$C$4:$C$2000&gt;=J$4)*('Diário 4º PA'!$C$4:$C$2000&lt;=EOMONTH(J$4,0))*('Diário 4º PA'!$F$4:$F$2000))
+SUMPRODUCT(('Comp.'!$D$5:$D$485=$B125)*('Comp.'!$B$5:$B$485&gt;=J$4)*('Comp.'!$B$5:$B$485&lt;=EOMONTH(J$4,0))*('Comp.'!$E$5:$E$485))</f>
        <v>0</v>
      </c>
      <c r="K125" s="289">
        <f>SUMPRODUCT(('Diário 1º PA'!$E$4:$E$2007='Analítico Cp.'!$B125)*('Diário 1º PA'!$C$4:$C$2007&gt;=K$4)*('Diário 1º PA'!$C$4:$C$2007&lt;=EOMONTH(K$4,0))*('Diário 1º PA'!$F$4:$F$2007))
+SUMPRODUCT(('Diário 2º PA'!$E$4:$E$1978='Analítico Cp.'!$B125)*('Diário 2º PA'!$C$4:$C$1978&gt;=K$4)*('Diário 2º PA'!$C$4:$C$1978&lt;=EOMONTH(K$4,0))*('Diário 2º PA'!$F$4:$F$1978))
+SUMPRODUCT(('Diário 3º PA'!$E$4:$E$1994='Analítico Cp.'!$B125)*('Diário 3º PA'!$C$4:$C$1994&gt;=K$4)*('Diário 3º PA'!$C$4:$C$1994&lt;=EOMONTH(K$4,0))*('Diário 3º PA'!$F$4:$F$1994))
+SUMPRODUCT(('Diário 4º PA'!$E$4:$E$2000='Analítico Cp.'!$B125)*('Diário 4º PA'!$C$4:$C$2000&gt;=K$4)*('Diário 4º PA'!$C$4:$C$2000&lt;=EOMONTH(K$4,0))*('Diário 4º PA'!$F$4:$F$2000))
+SUMPRODUCT(('Comp.'!$D$5:$D$485=$B125)*('Comp.'!$B$5:$B$485&gt;=K$4)*('Comp.'!$B$5:$B$485&lt;=EOMONTH(K$4,0))*('Comp.'!$E$5:$E$485))</f>
        <v>0</v>
      </c>
      <c r="L125" s="289">
        <f>SUMPRODUCT(('Diário 1º PA'!$E$4:$E$2007='Analítico Cp.'!$B125)*('Diário 1º PA'!$C$4:$C$2007&gt;=L$4)*('Diário 1º PA'!$C$4:$C$2007&lt;=EOMONTH(L$4,0))*('Diário 1º PA'!$F$4:$F$2007))
+SUMPRODUCT(('Diário 2º PA'!$E$4:$E$1978='Analítico Cp.'!$B125)*('Diário 2º PA'!$C$4:$C$1978&gt;=L$4)*('Diário 2º PA'!$C$4:$C$1978&lt;=EOMONTH(L$4,0))*('Diário 2º PA'!$F$4:$F$1978))
+SUMPRODUCT(('Diário 3º PA'!$E$4:$E$1994='Analítico Cp.'!$B125)*('Diário 3º PA'!$C$4:$C$1994&gt;=L$4)*('Diário 3º PA'!$C$4:$C$1994&lt;=EOMONTH(L$4,0))*('Diário 3º PA'!$F$4:$F$1994))
+SUMPRODUCT(('Diário 4º PA'!$E$4:$E$2000='Analítico Cp.'!$B125)*('Diário 4º PA'!$C$4:$C$2000&gt;=L$4)*('Diário 4º PA'!$C$4:$C$2000&lt;=EOMONTH(L$4,0))*('Diário 4º PA'!$F$4:$F$2000))
+SUMPRODUCT(('Comp.'!$D$5:$D$485=$B125)*('Comp.'!$B$5:$B$485&gt;=L$4)*('Comp.'!$B$5:$B$485&lt;=EOMONTH(L$4,0))*('Comp.'!$E$5:$E$485))</f>
        <v>0</v>
      </c>
      <c r="M125" s="289">
        <f>SUMPRODUCT(('Diário 1º PA'!$E$4:$E$2007='Analítico Cp.'!$B125)*('Diário 1º PA'!$C$4:$C$2007&gt;=M$4)*('Diário 1º PA'!$C$4:$C$2007&lt;=EOMONTH(M$4,0))*('Diário 1º PA'!$F$4:$F$2007))
+SUMPRODUCT(('Diário 2º PA'!$E$4:$E$1978='Analítico Cp.'!$B125)*('Diário 2º PA'!$C$4:$C$1978&gt;=M$4)*('Diário 2º PA'!$C$4:$C$1978&lt;=EOMONTH(M$4,0))*('Diário 2º PA'!$F$4:$F$1978))
+SUMPRODUCT(('Diário 3º PA'!$E$4:$E$1994='Analítico Cp.'!$B125)*('Diário 3º PA'!$C$4:$C$1994&gt;=M$4)*('Diário 3º PA'!$C$4:$C$1994&lt;=EOMONTH(M$4,0))*('Diário 3º PA'!$F$4:$F$1994))
+SUMPRODUCT(('Diário 4º PA'!$E$4:$E$2000='Analítico Cp.'!$B125)*('Diário 4º PA'!$C$4:$C$2000&gt;=M$4)*('Diário 4º PA'!$C$4:$C$2000&lt;=EOMONTH(M$4,0))*('Diário 4º PA'!$F$4:$F$2000))
+SUMPRODUCT(('Comp.'!$D$5:$D$485=$B125)*('Comp.'!$B$5:$B$485&gt;=M$4)*('Comp.'!$B$5:$B$485&lt;=EOMONTH(M$4,0))*('Comp.'!$E$5:$E$485))</f>
        <v>0</v>
      </c>
      <c r="N125" s="289">
        <f>SUMPRODUCT(('Diário 1º PA'!$E$4:$E$2007='Analítico Cp.'!$B125)*('Diário 1º PA'!$C$4:$C$2007&gt;=N$4)*('Diário 1º PA'!$C$4:$C$2007&lt;=EOMONTH(N$4,0))*('Diário 1º PA'!$F$4:$F$2007))
+SUMPRODUCT(('Diário 2º PA'!$E$4:$E$1978='Analítico Cp.'!$B125)*('Diário 2º PA'!$C$4:$C$1978&gt;=N$4)*('Diário 2º PA'!$C$4:$C$1978&lt;=EOMONTH(N$4,0))*('Diário 2º PA'!$F$4:$F$1978))
+SUMPRODUCT(('Diário 3º PA'!$E$4:$E$1994='Analítico Cp.'!$B125)*('Diário 3º PA'!$C$4:$C$1994&gt;=N$4)*('Diário 3º PA'!$C$4:$C$1994&lt;=EOMONTH(N$4,0))*('Diário 3º PA'!$F$4:$F$1994))
+SUMPRODUCT(('Diário 4º PA'!$E$4:$E$2000='Analítico Cp.'!$B125)*('Diário 4º PA'!$C$4:$C$2000&gt;=N$4)*('Diário 4º PA'!$C$4:$C$2000&lt;=EOMONTH(N$4,0))*('Diário 4º PA'!$F$4:$F$2000))
+SUMPRODUCT(('Comp.'!$D$5:$D$485=$B125)*('Comp.'!$B$5:$B$485&gt;=N$4)*('Comp.'!$B$5:$B$485&lt;=EOMONTH(N$4,0))*('Comp.'!$E$5:$E$485))</f>
        <v>0</v>
      </c>
      <c r="O125" s="315">
        <f t="shared" si="19"/>
        <v>80403.37</v>
      </c>
      <c r="P125" s="316">
        <f t="shared" si="20"/>
        <v>3.5326280095831887E-3</v>
      </c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</row>
    <row r="126" spans="1:26" ht="23.25" customHeight="1" x14ac:dyDescent="0.25">
      <c r="A126" s="331" t="s">
        <v>354</v>
      </c>
      <c r="B126" s="339" t="s">
        <v>355</v>
      </c>
      <c r="C126" s="289">
        <f>SUMPRODUCT(('Diário 1º PA'!$E$4:$E$2007='Analítico Cp.'!$B126)*('Diário 1º PA'!$C$4:$C$2007&gt;=C$4)*('Diário 1º PA'!$C$4:$C$2007&lt;=EOMONTH(C$4,0))*('Diário 1º PA'!$F$4:$F$2007))
+SUMPRODUCT(('Diário 2º PA'!$E$4:$E$1978='Analítico Cp.'!$B126)*('Diário 2º PA'!$C$4:$C$1978&gt;=C$4)*('Diário 2º PA'!$C$4:$C$1978&lt;=EOMONTH(C$4,0))*('Diário 2º PA'!$F$4:$F$1978))
+SUMPRODUCT(('Diário 3º PA'!$E$4:$E$1994='Analítico Cp.'!$B126)*('Diário 3º PA'!$C$4:$C$1994&gt;=C$4)*('Diário 3º PA'!$C$4:$C$1994&lt;=EOMONTH(C$4,0))*('Diário 3º PA'!$F$4:$F$1994))
+SUMPRODUCT(('Diário 4º PA'!$E$4:$E$2000='Analítico Cp.'!$B126)*('Diário 4º PA'!$C$4:$C$2000&gt;=C$4)*('Diário 4º PA'!$C$4:$C$2000&lt;=EOMONTH(C$4,0))*('Diário 4º PA'!$F$4:$F$2000))
+SUMPRODUCT(('Comp.'!$D$5:$D$485=$B126)*('Comp.'!$B$5:$B$485&gt;=C$4)*('Comp.'!$B$5:$B$485&lt;=EOMONTH(C$4,0))*('Comp.'!$E$5:$E$485))</f>
        <v>95.2</v>
      </c>
      <c r="D126" s="289">
        <f>SUMPRODUCT(('Diário 1º PA'!$E$4:$E$2007='Analítico Cp.'!$B126)*('Diário 1º PA'!$C$4:$C$2007&gt;=D$4)*('Diário 1º PA'!$C$4:$C$2007&lt;=EOMONTH(D$4,0))*('Diário 1º PA'!$F$4:$F$2007))
+SUMPRODUCT(('Diário 2º PA'!$E$4:$E$1978='Analítico Cp.'!$B126)*('Diário 2º PA'!$C$4:$C$1978&gt;=D$4)*('Diário 2º PA'!$C$4:$C$1978&lt;=EOMONTH(D$4,0))*('Diário 2º PA'!$F$4:$F$1978))
+SUMPRODUCT(('Diário 3º PA'!$E$4:$E$1994='Analítico Cp.'!$B126)*('Diário 3º PA'!$C$4:$C$1994&gt;=D$4)*('Diário 3º PA'!$C$4:$C$1994&lt;=EOMONTH(D$4,0))*('Diário 3º PA'!$F$4:$F$1994))
+SUMPRODUCT(('Diário 4º PA'!$E$4:$E$2000='Analítico Cp.'!$B126)*('Diário 4º PA'!$C$4:$C$2000&gt;=D$4)*('Diário 4º PA'!$C$4:$C$2000&lt;=EOMONTH(D$4,0))*('Diário 4º PA'!$F$4:$F$2000))
+SUMPRODUCT(('Comp.'!$D$5:$D$485=$B126)*('Comp.'!$B$5:$B$485&gt;=D$4)*('Comp.'!$B$5:$B$485&lt;=EOMONTH(D$4,0))*('Comp.'!$E$5:$E$485))</f>
        <v>10550.189999999999</v>
      </c>
      <c r="E126" s="289">
        <f>SUMPRODUCT(('Diário 1º PA'!$E$4:$E$2007='Analítico Cp.'!$B126)*('Diário 1º PA'!$C$4:$C$2007&gt;=E$4)*('Diário 1º PA'!$C$4:$C$2007&lt;=EOMONTH(E$4,0))*('Diário 1º PA'!$F$4:$F$2007))
+SUMPRODUCT(('Diário 2º PA'!$E$4:$E$1978='Analítico Cp.'!$B126)*('Diário 2º PA'!$C$4:$C$1978&gt;=E$4)*('Diário 2º PA'!$C$4:$C$1978&lt;=EOMONTH(E$4,0))*('Diário 2º PA'!$F$4:$F$1978))
+SUMPRODUCT(('Diário 3º PA'!$E$4:$E$1994='Analítico Cp.'!$B126)*('Diário 3º PA'!$C$4:$C$1994&gt;=E$4)*('Diário 3º PA'!$C$4:$C$1994&lt;=EOMONTH(E$4,0))*('Diário 3º PA'!$F$4:$F$1994))
+SUMPRODUCT(('Diário 4º PA'!$E$4:$E$2000='Analítico Cp.'!$B126)*('Diário 4º PA'!$C$4:$C$2000&gt;=E$4)*('Diário 4º PA'!$C$4:$C$2000&lt;=EOMONTH(E$4,0))*('Diário 4º PA'!$F$4:$F$2000))
+SUMPRODUCT(('Comp.'!$D$5:$D$485=$B126)*('Comp.'!$B$5:$B$485&gt;=E$4)*('Comp.'!$B$5:$B$485&lt;=EOMONTH(E$4,0))*('Comp.'!$E$5:$E$485))</f>
        <v>998.78</v>
      </c>
      <c r="F126" s="289">
        <f>SUMPRODUCT(('Diário 1º PA'!$E$4:$E$2007='Analítico Cp.'!$B126)*('Diário 1º PA'!$C$4:$C$2007&gt;=F$4)*('Diário 1º PA'!$C$4:$C$2007&lt;=EOMONTH(F$4,0))*('Diário 1º PA'!$F$4:$F$2007))
+SUMPRODUCT(('Diário 2º PA'!$E$4:$E$1978='Analítico Cp.'!$B126)*('Diário 2º PA'!$C$4:$C$1978&gt;=F$4)*('Diário 2º PA'!$C$4:$C$1978&lt;=EOMONTH(F$4,0))*('Diário 2º PA'!$F$4:$F$1978))
+SUMPRODUCT(('Diário 3º PA'!$E$4:$E$1994='Analítico Cp.'!$B126)*('Diário 3º PA'!$C$4:$C$1994&gt;=F$4)*('Diário 3º PA'!$C$4:$C$1994&lt;=EOMONTH(F$4,0))*('Diário 3º PA'!$F$4:$F$1994))
+SUMPRODUCT(('Diário 4º PA'!$E$4:$E$2000='Analítico Cp.'!$B126)*('Diário 4º PA'!$C$4:$C$2000&gt;=F$4)*('Diário 4º PA'!$C$4:$C$2000&lt;=EOMONTH(F$4,0))*('Diário 4º PA'!$F$4:$F$2000))
+SUMPRODUCT(('Comp.'!$D$5:$D$485=$B126)*('Comp.'!$B$5:$B$485&gt;=F$4)*('Comp.'!$B$5:$B$485&lt;=EOMONTH(F$4,0))*('Comp.'!$E$5:$E$485))</f>
        <v>5369.88</v>
      </c>
      <c r="G126" s="289">
        <f>SUMPRODUCT(('Diário 1º PA'!$E$4:$E$2007='Analítico Cp.'!$B126)*('Diário 1º PA'!$C$4:$C$2007&gt;=G$4)*('Diário 1º PA'!$C$4:$C$2007&lt;=EOMONTH(G$4,0))*('Diário 1º PA'!$F$4:$F$2007))
+SUMPRODUCT(('Diário 2º PA'!$E$4:$E$1978='Analítico Cp.'!$B126)*('Diário 2º PA'!$C$4:$C$1978&gt;=G$4)*('Diário 2º PA'!$C$4:$C$1978&lt;=EOMONTH(G$4,0))*('Diário 2º PA'!$F$4:$F$1978))
+SUMPRODUCT(('Diário 3º PA'!$E$4:$E$1994='Analítico Cp.'!$B126)*('Diário 3º PA'!$C$4:$C$1994&gt;=G$4)*('Diário 3º PA'!$C$4:$C$1994&lt;=EOMONTH(G$4,0))*('Diário 3º PA'!$F$4:$F$1994))
+SUMPRODUCT(('Diário 4º PA'!$E$4:$E$2000='Analítico Cp.'!$B126)*('Diário 4º PA'!$C$4:$C$2000&gt;=G$4)*('Diário 4º PA'!$C$4:$C$2000&lt;=EOMONTH(G$4,0))*('Diário 4º PA'!$F$4:$F$2000))
+SUMPRODUCT(('Comp.'!$D$5:$D$485=$B126)*('Comp.'!$B$5:$B$485&gt;=G$4)*('Comp.'!$B$5:$B$485&lt;=EOMONTH(G$4,0))*('Comp.'!$E$5:$E$485))</f>
        <v>1116.83</v>
      </c>
      <c r="H126" s="289">
        <f>SUMPRODUCT(('Diário 1º PA'!$E$4:$E$2007='Analítico Cp.'!$B126)*('Diário 1º PA'!$C$4:$C$2007&gt;=H$4)*('Diário 1º PA'!$C$4:$C$2007&lt;=EOMONTH(H$4,0))*('Diário 1º PA'!$F$4:$F$2007))
+SUMPRODUCT(('Diário 2º PA'!$E$4:$E$1978='Analítico Cp.'!$B126)*('Diário 2º PA'!$C$4:$C$1978&gt;=H$4)*('Diário 2º PA'!$C$4:$C$1978&lt;=EOMONTH(H$4,0))*('Diário 2º PA'!$F$4:$F$1978))
+SUMPRODUCT(('Diário 3º PA'!$E$4:$E$1994='Analítico Cp.'!$B126)*('Diário 3º PA'!$C$4:$C$1994&gt;=H$4)*('Diário 3º PA'!$C$4:$C$1994&lt;=EOMONTH(H$4,0))*('Diário 3º PA'!$F$4:$F$1994))
+SUMPRODUCT(('Diário 4º PA'!$E$4:$E$2000='Analítico Cp.'!$B126)*('Diário 4º PA'!$C$4:$C$2000&gt;=H$4)*('Diário 4º PA'!$C$4:$C$2000&lt;=EOMONTH(H$4,0))*('Diário 4º PA'!$F$4:$F$2000))
+SUMPRODUCT(('Comp.'!$D$5:$D$485=$B126)*('Comp.'!$B$5:$B$485&gt;=H$4)*('Comp.'!$B$5:$B$485&lt;=EOMONTH(H$4,0))*('Comp.'!$E$5:$E$485))</f>
        <v>4792.9399999999996</v>
      </c>
      <c r="I126" s="289">
        <f>SUMPRODUCT(('Diário 1º PA'!$E$4:$E$2007='Analítico Cp.'!$B126)*('Diário 1º PA'!$C$4:$C$2007&gt;=I$4)*('Diário 1º PA'!$C$4:$C$2007&lt;=EOMONTH(I$4,0))*('Diário 1º PA'!$F$4:$F$2007))
+SUMPRODUCT(('Diário 2º PA'!$E$4:$E$1978='Analítico Cp.'!$B126)*('Diário 2º PA'!$C$4:$C$1978&gt;=I$4)*('Diário 2º PA'!$C$4:$C$1978&lt;=EOMONTH(I$4,0))*('Diário 2º PA'!$F$4:$F$1978))
+SUMPRODUCT(('Diário 3º PA'!$E$4:$E$1994='Analítico Cp.'!$B126)*('Diário 3º PA'!$C$4:$C$1994&gt;=I$4)*('Diário 3º PA'!$C$4:$C$1994&lt;=EOMONTH(I$4,0))*('Diário 3º PA'!$F$4:$F$1994))
+SUMPRODUCT(('Diário 4º PA'!$E$4:$E$2000='Analítico Cp.'!$B126)*('Diário 4º PA'!$C$4:$C$2000&gt;=I$4)*('Diário 4º PA'!$C$4:$C$2000&lt;=EOMONTH(I$4,0))*('Diário 4º PA'!$F$4:$F$2000))
+SUMPRODUCT(('Comp.'!$D$5:$D$485=$B126)*('Comp.'!$B$5:$B$485&gt;=I$4)*('Comp.'!$B$5:$B$485&lt;=EOMONTH(I$4,0))*('Comp.'!$E$5:$E$485))</f>
        <v>16030.73</v>
      </c>
      <c r="J126" s="289">
        <f>SUMPRODUCT(('Diário 1º PA'!$E$4:$E$2007='Analítico Cp.'!$B126)*('Diário 1º PA'!$C$4:$C$2007&gt;=J$4)*('Diário 1º PA'!$C$4:$C$2007&lt;=EOMONTH(J$4,0))*('Diário 1º PA'!$F$4:$F$2007))
+SUMPRODUCT(('Diário 2º PA'!$E$4:$E$1978='Analítico Cp.'!$B126)*('Diário 2º PA'!$C$4:$C$1978&gt;=J$4)*('Diário 2º PA'!$C$4:$C$1978&lt;=EOMONTH(J$4,0))*('Diário 2º PA'!$F$4:$F$1978))
+SUMPRODUCT(('Diário 3º PA'!$E$4:$E$1994='Analítico Cp.'!$B126)*('Diário 3º PA'!$C$4:$C$1994&gt;=J$4)*('Diário 3º PA'!$C$4:$C$1994&lt;=EOMONTH(J$4,0))*('Diário 3º PA'!$F$4:$F$1994))
+SUMPRODUCT(('Diário 4º PA'!$E$4:$E$2000='Analítico Cp.'!$B126)*('Diário 4º PA'!$C$4:$C$2000&gt;=J$4)*('Diário 4º PA'!$C$4:$C$2000&lt;=EOMONTH(J$4,0))*('Diário 4º PA'!$F$4:$F$2000))
+SUMPRODUCT(('Comp.'!$D$5:$D$485=$B126)*('Comp.'!$B$5:$B$485&gt;=J$4)*('Comp.'!$B$5:$B$485&lt;=EOMONTH(J$4,0))*('Comp.'!$E$5:$E$485))</f>
        <v>0</v>
      </c>
      <c r="K126" s="289">
        <f>SUMPRODUCT(('Diário 1º PA'!$E$4:$E$2007='Analítico Cp.'!$B126)*('Diário 1º PA'!$C$4:$C$2007&gt;=K$4)*('Diário 1º PA'!$C$4:$C$2007&lt;=EOMONTH(K$4,0))*('Diário 1º PA'!$F$4:$F$2007))
+SUMPRODUCT(('Diário 2º PA'!$E$4:$E$1978='Analítico Cp.'!$B126)*('Diário 2º PA'!$C$4:$C$1978&gt;=K$4)*('Diário 2º PA'!$C$4:$C$1978&lt;=EOMONTH(K$4,0))*('Diário 2º PA'!$F$4:$F$1978))
+SUMPRODUCT(('Diário 3º PA'!$E$4:$E$1994='Analítico Cp.'!$B126)*('Diário 3º PA'!$C$4:$C$1994&gt;=K$4)*('Diário 3º PA'!$C$4:$C$1994&lt;=EOMONTH(K$4,0))*('Diário 3º PA'!$F$4:$F$1994))
+SUMPRODUCT(('Diário 4º PA'!$E$4:$E$2000='Analítico Cp.'!$B126)*('Diário 4º PA'!$C$4:$C$2000&gt;=K$4)*('Diário 4º PA'!$C$4:$C$2000&lt;=EOMONTH(K$4,0))*('Diário 4º PA'!$F$4:$F$2000))
+SUMPRODUCT(('Comp.'!$D$5:$D$485=$B126)*('Comp.'!$B$5:$B$485&gt;=K$4)*('Comp.'!$B$5:$B$485&lt;=EOMONTH(K$4,0))*('Comp.'!$E$5:$E$485))</f>
        <v>0</v>
      </c>
      <c r="L126" s="289">
        <f>SUMPRODUCT(('Diário 1º PA'!$E$4:$E$2007='Analítico Cp.'!$B126)*('Diário 1º PA'!$C$4:$C$2007&gt;=L$4)*('Diário 1º PA'!$C$4:$C$2007&lt;=EOMONTH(L$4,0))*('Diário 1º PA'!$F$4:$F$2007))
+SUMPRODUCT(('Diário 2º PA'!$E$4:$E$1978='Analítico Cp.'!$B126)*('Diário 2º PA'!$C$4:$C$1978&gt;=L$4)*('Diário 2º PA'!$C$4:$C$1978&lt;=EOMONTH(L$4,0))*('Diário 2º PA'!$F$4:$F$1978))
+SUMPRODUCT(('Diário 3º PA'!$E$4:$E$1994='Analítico Cp.'!$B126)*('Diário 3º PA'!$C$4:$C$1994&gt;=L$4)*('Diário 3º PA'!$C$4:$C$1994&lt;=EOMONTH(L$4,0))*('Diário 3º PA'!$F$4:$F$1994))
+SUMPRODUCT(('Diário 4º PA'!$E$4:$E$2000='Analítico Cp.'!$B126)*('Diário 4º PA'!$C$4:$C$2000&gt;=L$4)*('Diário 4º PA'!$C$4:$C$2000&lt;=EOMONTH(L$4,0))*('Diário 4º PA'!$F$4:$F$2000))
+SUMPRODUCT(('Comp.'!$D$5:$D$485=$B126)*('Comp.'!$B$5:$B$485&gt;=L$4)*('Comp.'!$B$5:$B$485&lt;=EOMONTH(L$4,0))*('Comp.'!$E$5:$E$485))</f>
        <v>0</v>
      </c>
      <c r="M126" s="289">
        <f>SUMPRODUCT(('Diário 1º PA'!$E$4:$E$2007='Analítico Cp.'!$B126)*('Diário 1º PA'!$C$4:$C$2007&gt;=M$4)*('Diário 1º PA'!$C$4:$C$2007&lt;=EOMONTH(M$4,0))*('Diário 1º PA'!$F$4:$F$2007))
+SUMPRODUCT(('Diário 2º PA'!$E$4:$E$1978='Analítico Cp.'!$B126)*('Diário 2º PA'!$C$4:$C$1978&gt;=M$4)*('Diário 2º PA'!$C$4:$C$1978&lt;=EOMONTH(M$4,0))*('Diário 2º PA'!$F$4:$F$1978))
+SUMPRODUCT(('Diário 3º PA'!$E$4:$E$1994='Analítico Cp.'!$B126)*('Diário 3º PA'!$C$4:$C$1994&gt;=M$4)*('Diário 3º PA'!$C$4:$C$1994&lt;=EOMONTH(M$4,0))*('Diário 3º PA'!$F$4:$F$1994))
+SUMPRODUCT(('Diário 4º PA'!$E$4:$E$2000='Analítico Cp.'!$B126)*('Diário 4º PA'!$C$4:$C$2000&gt;=M$4)*('Diário 4º PA'!$C$4:$C$2000&lt;=EOMONTH(M$4,0))*('Diário 4º PA'!$F$4:$F$2000))
+SUMPRODUCT(('Comp.'!$D$5:$D$485=$B126)*('Comp.'!$B$5:$B$485&gt;=M$4)*('Comp.'!$B$5:$B$485&lt;=EOMONTH(M$4,0))*('Comp.'!$E$5:$E$485))</f>
        <v>0</v>
      </c>
      <c r="N126" s="289">
        <f>SUMPRODUCT(('Diário 1º PA'!$E$4:$E$2007='Analítico Cp.'!$B126)*('Diário 1º PA'!$C$4:$C$2007&gt;=N$4)*('Diário 1º PA'!$C$4:$C$2007&lt;=EOMONTH(N$4,0))*('Diário 1º PA'!$F$4:$F$2007))
+SUMPRODUCT(('Diário 2º PA'!$E$4:$E$1978='Analítico Cp.'!$B126)*('Diário 2º PA'!$C$4:$C$1978&gt;=N$4)*('Diário 2º PA'!$C$4:$C$1978&lt;=EOMONTH(N$4,0))*('Diário 2º PA'!$F$4:$F$1978))
+SUMPRODUCT(('Diário 3º PA'!$E$4:$E$1994='Analítico Cp.'!$B126)*('Diário 3º PA'!$C$4:$C$1994&gt;=N$4)*('Diário 3º PA'!$C$4:$C$1994&lt;=EOMONTH(N$4,0))*('Diário 3º PA'!$F$4:$F$1994))
+SUMPRODUCT(('Diário 4º PA'!$E$4:$E$2000='Analítico Cp.'!$B126)*('Diário 4º PA'!$C$4:$C$2000&gt;=N$4)*('Diário 4º PA'!$C$4:$C$2000&lt;=EOMONTH(N$4,0))*('Diário 4º PA'!$F$4:$F$2000))
+SUMPRODUCT(('Comp.'!$D$5:$D$485=$B126)*('Comp.'!$B$5:$B$485&gt;=N$4)*('Comp.'!$B$5:$B$485&lt;=EOMONTH(N$4,0))*('Comp.'!$E$5:$E$485))</f>
        <v>0</v>
      </c>
      <c r="O126" s="315">
        <f t="shared" si="19"/>
        <v>38954.549999999996</v>
      </c>
      <c r="P126" s="316">
        <f t="shared" si="20"/>
        <v>1.7115194851995482E-3</v>
      </c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</row>
    <row r="127" spans="1:26" ht="23.25" customHeight="1" x14ac:dyDescent="0.25">
      <c r="A127" s="331" t="s">
        <v>356</v>
      </c>
      <c r="B127" s="339" t="s">
        <v>357</v>
      </c>
      <c r="C127" s="289">
        <f>SUMPRODUCT(('Diário 1º PA'!$E$4:$E$2007='Analítico Cp.'!$B127)*('Diário 1º PA'!$C$4:$C$2007&gt;=C$4)*('Diário 1º PA'!$C$4:$C$2007&lt;=EOMONTH(C$4,0))*('Diário 1º PA'!$F$4:$F$2007))
+SUMPRODUCT(('Diário 2º PA'!$E$4:$E$1978='Analítico Cp.'!$B127)*('Diário 2º PA'!$C$4:$C$1978&gt;=C$4)*('Diário 2º PA'!$C$4:$C$1978&lt;=EOMONTH(C$4,0))*('Diário 2º PA'!$F$4:$F$1978))
+SUMPRODUCT(('Diário 3º PA'!$E$4:$E$1994='Analítico Cp.'!$B127)*('Diário 3º PA'!$C$4:$C$1994&gt;=C$4)*('Diário 3º PA'!$C$4:$C$1994&lt;=EOMONTH(C$4,0))*('Diário 3º PA'!$F$4:$F$1994))
+SUMPRODUCT(('Diário 4º PA'!$E$4:$E$2000='Analítico Cp.'!$B127)*('Diário 4º PA'!$C$4:$C$2000&gt;=C$4)*('Diário 4º PA'!$C$4:$C$2000&lt;=EOMONTH(C$4,0))*('Diário 4º PA'!$F$4:$F$2000))
+SUMPRODUCT(('Comp.'!$D$5:$D$485=$B127)*('Comp.'!$B$5:$B$485&gt;=C$4)*('Comp.'!$B$5:$B$485&lt;=EOMONTH(C$4,0))*('Comp.'!$E$5:$E$485))</f>
        <v>0</v>
      </c>
      <c r="D127" s="289">
        <f>SUMPRODUCT(('Diário 1º PA'!$E$4:$E$2007='Analítico Cp.'!$B127)*('Diário 1º PA'!$C$4:$C$2007&gt;=D$4)*('Diário 1º PA'!$C$4:$C$2007&lt;=EOMONTH(D$4,0))*('Diário 1º PA'!$F$4:$F$2007))
+SUMPRODUCT(('Diário 2º PA'!$E$4:$E$1978='Analítico Cp.'!$B127)*('Diário 2º PA'!$C$4:$C$1978&gt;=D$4)*('Diário 2º PA'!$C$4:$C$1978&lt;=EOMONTH(D$4,0))*('Diário 2º PA'!$F$4:$F$1978))
+SUMPRODUCT(('Diário 3º PA'!$E$4:$E$1994='Analítico Cp.'!$B127)*('Diário 3º PA'!$C$4:$C$1994&gt;=D$4)*('Diário 3º PA'!$C$4:$C$1994&lt;=EOMONTH(D$4,0))*('Diário 3º PA'!$F$4:$F$1994))
+SUMPRODUCT(('Diário 4º PA'!$E$4:$E$2000='Analítico Cp.'!$B127)*('Diário 4º PA'!$C$4:$C$2000&gt;=D$4)*('Diário 4º PA'!$C$4:$C$2000&lt;=EOMONTH(D$4,0))*('Diário 4º PA'!$F$4:$F$2000))
+SUMPRODUCT(('Comp.'!$D$5:$D$485=$B127)*('Comp.'!$B$5:$B$485&gt;=D$4)*('Comp.'!$B$5:$B$485&lt;=EOMONTH(D$4,0))*('Comp.'!$E$5:$E$485))</f>
        <v>0</v>
      </c>
      <c r="E127" s="289">
        <f>SUMPRODUCT(('Diário 1º PA'!$E$4:$E$2007='Analítico Cp.'!$B127)*('Diário 1º PA'!$C$4:$C$2007&gt;=E$4)*('Diário 1º PA'!$C$4:$C$2007&lt;=EOMONTH(E$4,0))*('Diário 1º PA'!$F$4:$F$2007))
+SUMPRODUCT(('Diário 2º PA'!$E$4:$E$1978='Analítico Cp.'!$B127)*('Diário 2º PA'!$C$4:$C$1978&gt;=E$4)*('Diário 2º PA'!$C$4:$C$1978&lt;=EOMONTH(E$4,0))*('Diário 2º PA'!$F$4:$F$1978))
+SUMPRODUCT(('Diário 3º PA'!$E$4:$E$1994='Analítico Cp.'!$B127)*('Diário 3º PA'!$C$4:$C$1994&gt;=E$4)*('Diário 3º PA'!$C$4:$C$1994&lt;=EOMONTH(E$4,0))*('Diário 3º PA'!$F$4:$F$1994))
+SUMPRODUCT(('Diário 4º PA'!$E$4:$E$2000='Analítico Cp.'!$B127)*('Diário 4º PA'!$C$4:$C$2000&gt;=E$4)*('Diário 4º PA'!$C$4:$C$2000&lt;=EOMONTH(E$4,0))*('Diário 4º PA'!$F$4:$F$2000))
+SUMPRODUCT(('Comp.'!$D$5:$D$485=$B127)*('Comp.'!$B$5:$B$485&gt;=E$4)*('Comp.'!$B$5:$B$485&lt;=EOMONTH(E$4,0))*('Comp.'!$E$5:$E$485))</f>
        <v>0</v>
      </c>
      <c r="F127" s="289">
        <f>SUMPRODUCT(('Diário 1º PA'!$E$4:$E$2007='Analítico Cp.'!$B127)*('Diário 1º PA'!$C$4:$C$2007&gt;=F$4)*('Diário 1º PA'!$C$4:$C$2007&lt;=EOMONTH(F$4,0))*('Diário 1º PA'!$F$4:$F$2007))
+SUMPRODUCT(('Diário 2º PA'!$E$4:$E$1978='Analítico Cp.'!$B127)*('Diário 2º PA'!$C$4:$C$1978&gt;=F$4)*('Diário 2º PA'!$C$4:$C$1978&lt;=EOMONTH(F$4,0))*('Diário 2º PA'!$F$4:$F$1978))
+SUMPRODUCT(('Diário 3º PA'!$E$4:$E$1994='Analítico Cp.'!$B127)*('Diário 3º PA'!$C$4:$C$1994&gt;=F$4)*('Diário 3º PA'!$C$4:$C$1994&lt;=EOMONTH(F$4,0))*('Diário 3º PA'!$F$4:$F$1994))
+SUMPRODUCT(('Diário 4º PA'!$E$4:$E$2000='Analítico Cp.'!$B127)*('Diário 4º PA'!$C$4:$C$2000&gt;=F$4)*('Diário 4º PA'!$C$4:$C$2000&lt;=EOMONTH(F$4,0))*('Diário 4º PA'!$F$4:$F$2000))
+SUMPRODUCT(('Comp.'!$D$5:$D$485=$B127)*('Comp.'!$B$5:$B$485&gt;=F$4)*('Comp.'!$B$5:$B$485&lt;=EOMONTH(F$4,0))*('Comp.'!$E$5:$E$485))</f>
        <v>1539.75</v>
      </c>
      <c r="G127" s="289">
        <f>SUMPRODUCT(('Diário 1º PA'!$E$4:$E$2007='Analítico Cp.'!$B127)*('Diário 1º PA'!$C$4:$C$2007&gt;=G$4)*('Diário 1º PA'!$C$4:$C$2007&lt;=EOMONTH(G$4,0))*('Diário 1º PA'!$F$4:$F$2007))
+SUMPRODUCT(('Diário 2º PA'!$E$4:$E$1978='Analítico Cp.'!$B127)*('Diário 2º PA'!$C$4:$C$1978&gt;=G$4)*('Diário 2º PA'!$C$4:$C$1978&lt;=EOMONTH(G$4,0))*('Diário 2º PA'!$F$4:$F$1978))
+SUMPRODUCT(('Diário 3º PA'!$E$4:$E$1994='Analítico Cp.'!$B127)*('Diário 3º PA'!$C$4:$C$1994&gt;=G$4)*('Diário 3º PA'!$C$4:$C$1994&lt;=EOMONTH(G$4,0))*('Diário 3º PA'!$F$4:$F$1994))
+SUMPRODUCT(('Diário 4º PA'!$E$4:$E$2000='Analítico Cp.'!$B127)*('Diário 4º PA'!$C$4:$C$2000&gt;=G$4)*('Diário 4º PA'!$C$4:$C$2000&lt;=EOMONTH(G$4,0))*('Diário 4º PA'!$F$4:$F$2000))
+SUMPRODUCT(('Comp.'!$D$5:$D$485=$B127)*('Comp.'!$B$5:$B$485&gt;=G$4)*('Comp.'!$B$5:$B$485&lt;=EOMONTH(G$4,0))*('Comp.'!$E$5:$E$485))</f>
        <v>646.34</v>
      </c>
      <c r="H127" s="289">
        <f>SUMPRODUCT(('Diário 1º PA'!$E$4:$E$2007='Analítico Cp.'!$B127)*('Diário 1º PA'!$C$4:$C$2007&gt;=H$4)*('Diário 1º PA'!$C$4:$C$2007&lt;=EOMONTH(H$4,0))*('Diário 1º PA'!$F$4:$F$2007))
+SUMPRODUCT(('Diário 2º PA'!$E$4:$E$1978='Analítico Cp.'!$B127)*('Diário 2º PA'!$C$4:$C$1978&gt;=H$4)*('Diário 2º PA'!$C$4:$C$1978&lt;=EOMONTH(H$4,0))*('Diário 2º PA'!$F$4:$F$1978))
+SUMPRODUCT(('Diário 3º PA'!$E$4:$E$1994='Analítico Cp.'!$B127)*('Diário 3º PA'!$C$4:$C$1994&gt;=H$4)*('Diário 3º PA'!$C$4:$C$1994&lt;=EOMONTH(H$4,0))*('Diário 3º PA'!$F$4:$F$1994))
+SUMPRODUCT(('Diário 4º PA'!$E$4:$E$2000='Analítico Cp.'!$B127)*('Diário 4º PA'!$C$4:$C$2000&gt;=H$4)*('Diário 4º PA'!$C$4:$C$2000&lt;=EOMONTH(H$4,0))*('Diário 4º PA'!$F$4:$F$2000))
+SUMPRODUCT(('Comp.'!$D$5:$D$485=$B127)*('Comp.'!$B$5:$B$485&gt;=H$4)*('Comp.'!$B$5:$B$485&lt;=EOMONTH(H$4,0))*('Comp.'!$E$5:$E$485))</f>
        <v>280</v>
      </c>
      <c r="I127" s="289">
        <f>SUMPRODUCT(('Diário 1º PA'!$E$4:$E$2007='Analítico Cp.'!$B127)*('Diário 1º PA'!$C$4:$C$2007&gt;=I$4)*('Diário 1º PA'!$C$4:$C$2007&lt;=EOMONTH(I$4,0))*('Diário 1º PA'!$F$4:$F$2007))
+SUMPRODUCT(('Diário 2º PA'!$E$4:$E$1978='Analítico Cp.'!$B127)*('Diário 2º PA'!$C$4:$C$1978&gt;=I$4)*('Diário 2º PA'!$C$4:$C$1978&lt;=EOMONTH(I$4,0))*('Diário 2º PA'!$F$4:$F$1978))
+SUMPRODUCT(('Diário 3º PA'!$E$4:$E$1994='Analítico Cp.'!$B127)*('Diário 3º PA'!$C$4:$C$1994&gt;=I$4)*('Diário 3º PA'!$C$4:$C$1994&lt;=EOMONTH(I$4,0))*('Diário 3º PA'!$F$4:$F$1994))
+SUMPRODUCT(('Diário 4º PA'!$E$4:$E$2000='Analítico Cp.'!$B127)*('Diário 4º PA'!$C$4:$C$2000&gt;=I$4)*('Diário 4º PA'!$C$4:$C$2000&lt;=EOMONTH(I$4,0))*('Diário 4º PA'!$F$4:$F$2000))
+SUMPRODUCT(('Comp.'!$D$5:$D$485=$B127)*('Comp.'!$B$5:$B$485&gt;=I$4)*('Comp.'!$B$5:$B$485&lt;=EOMONTH(I$4,0))*('Comp.'!$E$5:$E$485))</f>
        <v>6373.96</v>
      </c>
      <c r="J127" s="289">
        <f>SUMPRODUCT(('Diário 1º PA'!$E$4:$E$2007='Analítico Cp.'!$B127)*('Diário 1º PA'!$C$4:$C$2007&gt;=J$4)*('Diário 1º PA'!$C$4:$C$2007&lt;=EOMONTH(J$4,0))*('Diário 1º PA'!$F$4:$F$2007))
+SUMPRODUCT(('Diário 2º PA'!$E$4:$E$1978='Analítico Cp.'!$B127)*('Diário 2º PA'!$C$4:$C$1978&gt;=J$4)*('Diário 2º PA'!$C$4:$C$1978&lt;=EOMONTH(J$4,0))*('Diário 2º PA'!$F$4:$F$1978))
+SUMPRODUCT(('Diário 3º PA'!$E$4:$E$1994='Analítico Cp.'!$B127)*('Diário 3º PA'!$C$4:$C$1994&gt;=J$4)*('Diário 3º PA'!$C$4:$C$1994&lt;=EOMONTH(J$4,0))*('Diário 3º PA'!$F$4:$F$1994))
+SUMPRODUCT(('Diário 4º PA'!$E$4:$E$2000='Analítico Cp.'!$B127)*('Diário 4º PA'!$C$4:$C$2000&gt;=J$4)*('Diário 4º PA'!$C$4:$C$2000&lt;=EOMONTH(J$4,0))*('Diário 4º PA'!$F$4:$F$2000))
+SUMPRODUCT(('Comp.'!$D$5:$D$485=$B127)*('Comp.'!$B$5:$B$485&gt;=J$4)*('Comp.'!$B$5:$B$485&lt;=EOMONTH(J$4,0))*('Comp.'!$E$5:$E$485))</f>
        <v>0</v>
      </c>
      <c r="K127" s="289">
        <f>SUMPRODUCT(('Diário 1º PA'!$E$4:$E$2007='Analítico Cp.'!$B127)*('Diário 1º PA'!$C$4:$C$2007&gt;=K$4)*('Diário 1º PA'!$C$4:$C$2007&lt;=EOMONTH(K$4,0))*('Diário 1º PA'!$F$4:$F$2007))
+SUMPRODUCT(('Diário 2º PA'!$E$4:$E$1978='Analítico Cp.'!$B127)*('Diário 2º PA'!$C$4:$C$1978&gt;=K$4)*('Diário 2º PA'!$C$4:$C$1978&lt;=EOMONTH(K$4,0))*('Diário 2º PA'!$F$4:$F$1978))
+SUMPRODUCT(('Diário 3º PA'!$E$4:$E$1994='Analítico Cp.'!$B127)*('Diário 3º PA'!$C$4:$C$1994&gt;=K$4)*('Diário 3º PA'!$C$4:$C$1994&lt;=EOMONTH(K$4,0))*('Diário 3º PA'!$F$4:$F$1994))
+SUMPRODUCT(('Diário 4º PA'!$E$4:$E$2000='Analítico Cp.'!$B127)*('Diário 4º PA'!$C$4:$C$2000&gt;=K$4)*('Diário 4º PA'!$C$4:$C$2000&lt;=EOMONTH(K$4,0))*('Diário 4º PA'!$F$4:$F$2000))
+SUMPRODUCT(('Comp.'!$D$5:$D$485=$B127)*('Comp.'!$B$5:$B$485&gt;=K$4)*('Comp.'!$B$5:$B$485&lt;=EOMONTH(K$4,0))*('Comp.'!$E$5:$E$485))</f>
        <v>0</v>
      </c>
      <c r="L127" s="289">
        <f>SUMPRODUCT(('Diário 1º PA'!$E$4:$E$2007='Analítico Cp.'!$B127)*('Diário 1º PA'!$C$4:$C$2007&gt;=L$4)*('Diário 1º PA'!$C$4:$C$2007&lt;=EOMONTH(L$4,0))*('Diário 1º PA'!$F$4:$F$2007))
+SUMPRODUCT(('Diário 2º PA'!$E$4:$E$1978='Analítico Cp.'!$B127)*('Diário 2º PA'!$C$4:$C$1978&gt;=L$4)*('Diário 2º PA'!$C$4:$C$1978&lt;=EOMONTH(L$4,0))*('Diário 2º PA'!$F$4:$F$1978))
+SUMPRODUCT(('Diário 3º PA'!$E$4:$E$1994='Analítico Cp.'!$B127)*('Diário 3º PA'!$C$4:$C$1994&gt;=L$4)*('Diário 3º PA'!$C$4:$C$1994&lt;=EOMONTH(L$4,0))*('Diário 3º PA'!$F$4:$F$1994))
+SUMPRODUCT(('Diário 4º PA'!$E$4:$E$2000='Analítico Cp.'!$B127)*('Diário 4º PA'!$C$4:$C$2000&gt;=L$4)*('Diário 4º PA'!$C$4:$C$2000&lt;=EOMONTH(L$4,0))*('Diário 4º PA'!$F$4:$F$2000))
+SUMPRODUCT(('Comp.'!$D$5:$D$485=$B127)*('Comp.'!$B$5:$B$485&gt;=L$4)*('Comp.'!$B$5:$B$485&lt;=EOMONTH(L$4,0))*('Comp.'!$E$5:$E$485))</f>
        <v>0</v>
      </c>
      <c r="M127" s="289">
        <f>SUMPRODUCT(('Diário 1º PA'!$E$4:$E$2007='Analítico Cp.'!$B127)*('Diário 1º PA'!$C$4:$C$2007&gt;=M$4)*('Diário 1º PA'!$C$4:$C$2007&lt;=EOMONTH(M$4,0))*('Diário 1º PA'!$F$4:$F$2007))
+SUMPRODUCT(('Diário 2º PA'!$E$4:$E$1978='Analítico Cp.'!$B127)*('Diário 2º PA'!$C$4:$C$1978&gt;=M$4)*('Diário 2º PA'!$C$4:$C$1978&lt;=EOMONTH(M$4,0))*('Diário 2º PA'!$F$4:$F$1978))
+SUMPRODUCT(('Diário 3º PA'!$E$4:$E$1994='Analítico Cp.'!$B127)*('Diário 3º PA'!$C$4:$C$1994&gt;=M$4)*('Diário 3º PA'!$C$4:$C$1994&lt;=EOMONTH(M$4,0))*('Diário 3º PA'!$F$4:$F$1994))
+SUMPRODUCT(('Diário 4º PA'!$E$4:$E$2000='Analítico Cp.'!$B127)*('Diário 4º PA'!$C$4:$C$2000&gt;=M$4)*('Diário 4º PA'!$C$4:$C$2000&lt;=EOMONTH(M$4,0))*('Diário 4º PA'!$F$4:$F$2000))
+SUMPRODUCT(('Comp.'!$D$5:$D$485=$B127)*('Comp.'!$B$5:$B$485&gt;=M$4)*('Comp.'!$B$5:$B$485&lt;=EOMONTH(M$4,0))*('Comp.'!$E$5:$E$485))</f>
        <v>0</v>
      </c>
      <c r="N127" s="289">
        <f>SUMPRODUCT(('Diário 1º PA'!$E$4:$E$2007='Analítico Cp.'!$B127)*('Diário 1º PA'!$C$4:$C$2007&gt;=N$4)*('Diário 1º PA'!$C$4:$C$2007&lt;=EOMONTH(N$4,0))*('Diário 1º PA'!$F$4:$F$2007))
+SUMPRODUCT(('Diário 2º PA'!$E$4:$E$1978='Analítico Cp.'!$B127)*('Diário 2º PA'!$C$4:$C$1978&gt;=N$4)*('Diário 2º PA'!$C$4:$C$1978&lt;=EOMONTH(N$4,0))*('Diário 2º PA'!$F$4:$F$1978))
+SUMPRODUCT(('Diário 3º PA'!$E$4:$E$1994='Analítico Cp.'!$B127)*('Diário 3º PA'!$C$4:$C$1994&gt;=N$4)*('Diário 3º PA'!$C$4:$C$1994&lt;=EOMONTH(N$4,0))*('Diário 3º PA'!$F$4:$F$1994))
+SUMPRODUCT(('Diário 4º PA'!$E$4:$E$2000='Analítico Cp.'!$B127)*('Diário 4º PA'!$C$4:$C$2000&gt;=N$4)*('Diário 4º PA'!$C$4:$C$2000&lt;=EOMONTH(N$4,0))*('Diário 4º PA'!$F$4:$F$2000))
+SUMPRODUCT(('Comp.'!$D$5:$D$485=$B127)*('Comp.'!$B$5:$B$485&gt;=N$4)*('Comp.'!$B$5:$B$485&lt;=EOMONTH(N$4,0))*('Comp.'!$E$5:$E$485))</f>
        <v>0</v>
      </c>
      <c r="O127" s="315">
        <f t="shared" si="19"/>
        <v>8840.0499999999993</v>
      </c>
      <c r="P127" s="316">
        <f t="shared" si="20"/>
        <v>3.8839924540620457E-4</v>
      </c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</row>
    <row r="128" spans="1:26" ht="23.25" customHeight="1" x14ac:dyDescent="0.25">
      <c r="A128" s="331" t="s">
        <v>358</v>
      </c>
      <c r="B128" s="339" t="s">
        <v>359</v>
      </c>
      <c r="C128" s="289">
        <f>SUMPRODUCT(('Diário 1º PA'!$E$4:$E$2007='Analítico Cp.'!$B128)*('Diário 1º PA'!$C$4:$C$2007&gt;=C$4)*('Diário 1º PA'!$C$4:$C$2007&lt;=EOMONTH(C$4,0))*('Diário 1º PA'!$F$4:$F$2007))
+SUMPRODUCT(('Diário 2º PA'!$E$4:$E$1978='Analítico Cp.'!$B128)*('Diário 2º PA'!$C$4:$C$1978&gt;=C$4)*('Diário 2º PA'!$C$4:$C$1978&lt;=EOMONTH(C$4,0))*('Diário 2º PA'!$F$4:$F$1978))
+SUMPRODUCT(('Diário 3º PA'!$E$4:$E$1994='Analítico Cp.'!$B128)*('Diário 3º PA'!$C$4:$C$1994&gt;=C$4)*('Diário 3º PA'!$C$4:$C$1994&lt;=EOMONTH(C$4,0))*('Diário 3º PA'!$F$4:$F$1994))
+SUMPRODUCT(('Diário 4º PA'!$E$4:$E$2000='Analítico Cp.'!$B128)*('Diário 4º PA'!$C$4:$C$2000&gt;=C$4)*('Diário 4º PA'!$C$4:$C$2000&lt;=EOMONTH(C$4,0))*('Diário 4º PA'!$F$4:$F$2000))
+SUMPRODUCT(('Comp.'!$D$5:$D$485=$B128)*('Comp.'!$B$5:$B$485&gt;=C$4)*('Comp.'!$B$5:$B$485&lt;=EOMONTH(C$4,0))*('Comp.'!$E$5:$E$485))</f>
        <v>192.42</v>
      </c>
      <c r="D128" s="289">
        <f>SUMPRODUCT(('Diário 1º PA'!$E$4:$E$2007='Analítico Cp.'!$B128)*('Diário 1º PA'!$C$4:$C$2007&gt;=D$4)*('Diário 1º PA'!$C$4:$C$2007&lt;=EOMONTH(D$4,0))*('Diário 1º PA'!$F$4:$F$2007))
+SUMPRODUCT(('Diário 2º PA'!$E$4:$E$1978='Analítico Cp.'!$B128)*('Diário 2º PA'!$C$4:$C$1978&gt;=D$4)*('Diário 2º PA'!$C$4:$C$1978&lt;=EOMONTH(D$4,0))*('Diário 2º PA'!$F$4:$F$1978))
+SUMPRODUCT(('Diário 3º PA'!$E$4:$E$1994='Analítico Cp.'!$B128)*('Diário 3º PA'!$C$4:$C$1994&gt;=D$4)*('Diário 3º PA'!$C$4:$C$1994&lt;=EOMONTH(D$4,0))*('Diário 3º PA'!$F$4:$F$1994))
+SUMPRODUCT(('Diário 4º PA'!$E$4:$E$2000='Analítico Cp.'!$B128)*('Diário 4º PA'!$C$4:$C$2000&gt;=D$4)*('Diário 4º PA'!$C$4:$C$2000&lt;=EOMONTH(D$4,0))*('Diário 4º PA'!$F$4:$F$2000))
+SUMPRODUCT(('Comp.'!$D$5:$D$485=$B128)*('Comp.'!$B$5:$B$485&gt;=D$4)*('Comp.'!$B$5:$B$485&lt;=EOMONTH(D$4,0))*('Comp.'!$E$5:$E$485))</f>
        <v>146.5</v>
      </c>
      <c r="E128" s="289">
        <f>SUMPRODUCT(('Diário 1º PA'!$E$4:$E$2007='Analítico Cp.'!$B128)*('Diário 1º PA'!$C$4:$C$2007&gt;=E$4)*('Diário 1º PA'!$C$4:$C$2007&lt;=EOMONTH(E$4,0))*('Diário 1º PA'!$F$4:$F$2007))
+SUMPRODUCT(('Diário 2º PA'!$E$4:$E$1978='Analítico Cp.'!$B128)*('Diário 2º PA'!$C$4:$C$1978&gt;=E$4)*('Diário 2º PA'!$C$4:$C$1978&lt;=EOMONTH(E$4,0))*('Diário 2º PA'!$F$4:$F$1978))
+SUMPRODUCT(('Diário 3º PA'!$E$4:$E$1994='Analítico Cp.'!$B128)*('Diário 3º PA'!$C$4:$C$1994&gt;=E$4)*('Diário 3º PA'!$C$4:$C$1994&lt;=EOMONTH(E$4,0))*('Diário 3º PA'!$F$4:$F$1994))
+SUMPRODUCT(('Diário 4º PA'!$E$4:$E$2000='Analítico Cp.'!$B128)*('Diário 4º PA'!$C$4:$C$2000&gt;=E$4)*('Diário 4º PA'!$C$4:$C$2000&lt;=EOMONTH(E$4,0))*('Diário 4º PA'!$F$4:$F$2000))
+SUMPRODUCT(('Comp.'!$D$5:$D$485=$B128)*('Comp.'!$B$5:$B$485&gt;=E$4)*('Comp.'!$B$5:$B$485&lt;=EOMONTH(E$4,0))*('Comp.'!$E$5:$E$485))</f>
        <v>294.95999999999998</v>
      </c>
      <c r="F128" s="289">
        <f>SUMPRODUCT(('Diário 1º PA'!$E$4:$E$2007='Analítico Cp.'!$B128)*('Diário 1º PA'!$C$4:$C$2007&gt;=F$4)*('Diário 1º PA'!$C$4:$C$2007&lt;=EOMONTH(F$4,0))*('Diário 1º PA'!$F$4:$F$2007))
+SUMPRODUCT(('Diário 2º PA'!$E$4:$E$1978='Analítico Cp.'!$B128)*('Diário 2º PA'!$C$4:$C$1978&gt;=F$4)*('Diário 2º PA'!$C$4:$C$1978&lt;=EOMONTH(F$4,0))*('Diário 2º PA'!$F$4:$F$1978))
+SUMPRODUCT(('Diário 3º PA'!$E$4:$E$1994='Analítico Cp.'!$B128)*('Diário 3º PA'!$C$4:$C$1994&gt;=F$4)*('Diário 3º PA'!$C$4:$C$1994&lt;=EOMONTH(F$4,0))*('Diário 3º PA'!$F$4:$F$1994))
+SUMPRODUCT(('Diário 4º PA'!$E$4:$E$2000='Analítico Cp.'!$B128)*('Diário 4º PA'!$C$4:$C$2000&gt;=F$4)*('Diário 4º PA'!$C$4:$C$2000&lt;=EOMONTH(F$4,0))*('Diário 4º PA'!$F$4:$F$2000))
+SUMPRODUCT(('Comp.'!$D$5:$D$485=$B128)*('Comp.'!$B$5:$B$485&gt;=F$4)*('Comp.'!$B$5:$B$485&lt;=EOMONTH(F$4,0))*('Comp.'!$E$5:$E$485))</f>
        <v>1869.88</v>
      </c>
      <c r="G128" s="289">
        <f>SUMPRODUCT(('Diário 1º PA'!$E$4:$E$2007='Analítico Cp.'!$B128)*('Diário 1º PA'!$C$4:$C$2007&gt;=G$4)*('Diário 1º PA'!$C$4:$C$2007&lt;=EOMONTH(G$4,0))*('Diário 1º PA'!$F$4:$F$2007))
+SUMPRODUCT(('Diário 2º PA'!$E$4:$E$1978='Analítico Cp.'!$B128)*('Diário 2º PA'!$C$4:$C$1978&gt;=G$4)*('Diário 2º PA'!$C$4:$C$1978&lt;=EOMONTH(G$4,0))*('Diário 2º PA'!$F$4:$F$1978))
+SUMPRODUCT(('Diário 3º PA'!$E$4:$E$1994='Analítico Cp.'!$B128)*('Diário 3º PA'!$C$4:$C$1994&gt;=G$4)*('Diário 3º PA'!$C$4:$C$1994&lt;=EOMONTH(G$4,0))*('Diário 3º PA'!$F$4:$F$1994))
+SUMPRODUCT(('Diário 4º PA'!$E$4:$E$2000='Analítico Cp.'!$B128)*('Diário 4º PA'!$C$4:$C$2000&gt;=G$4)*('Diário 4º PA'!$C$4:$C$2000&lt;=EOMONTH(G$4,0))*('Diário 4º PA'!$F$4:$F$2000))
+SUMPRODUCT(('Comp.'!$D$5:$D$485=$B128)*('Comp.'!$B$5:$B$485&gt;=G$4)*('Comp.'!$B$5:$B$485&lt;=EOMONTH(G$4,0))*('Comp.'!$E$5:$E$485))</f>
        <v>1036.8399999999999</v>
      </c>
      <c r="H128" s="289">
        <f>SUMPRODUCT(('Diário 1º PA'!$E$4:$E$2007='Analítico Cp.'!$B128)*('Diário 1º PA'!$C$4:$C$2007&gt;=H$4)*('Diário 1º PA'!$C$4:$C$2007&lt;=EOMONTH(H$4,0))*('Diário 1º PA'!$F$4:$F$2007))
+SUMPRODUCT(('Diário 2º PA'!$E$4:$E$1978='Analítico Cp.'!$B128)*('Diário 2º PA'!$C$4:$C$1978&gt;=H$4)*('Diário 2º PA'!$C$4:$C$1978&lt;=EOMONTH(H$4,0))*('Diário 2º PA'!$F$4:$F$1978))
+SUMPRODUCT(('Diário 3º PA'!$E$4:$E$1994='Analítico Cp.'!$B128)*('Diário 3º PA'!$C$4:$C$1994&gt;=H$4)*('Diário 3º PA'!$C$4:$C$1994&lt;=EOMONTH(H$4,0))*('Diário 3º PA'!$F$4:$F$1994))
+SUMPRODUCT(('Diário 4º PA'!$E$4:$E$2000='Analítico Cp.'!$B128)*('Diário 4º PA'!$C$4:$C$2000&gt;=H$4)*('Diário 4º PA'!$C$4:$C$2000&lt;=EOMONTH(H$4,0))*('Diário 4º PA'!$F$4:$F$2000))
+SUMPRODUCT(('Comp.'!$D$5:$D$485=$B128)*('Comp.'!$B$5:$B$485&gt;=H$4)*('Comp.'!$B$5:$B$485&lt;=EOMONTH(H$4,0))*('Comp.'!$E$5:$E$485))</f>
        <v>1024.3899999999999</v>
      </c>
      <c r="I128" s="289">
        <f>SUMPRODUCT(('Diário 1º PA'!$E$4:$E$2007='Analítico Cp.'!$B128)*('Diário 1º PA'!$C$4:$C$2007&gt;=I$4)*('Diário 1º PA'!$C$4:$C$2007&lt;=EOMONTH(I$4,0))*('Diário 1º PA'!$F$4:$F$2007))
+SUMPRODUCT(('Diário 2º PA'!$E$4:$E$1978='Analítico Cp.'!$B128)*('Diário 2º PA'!$C$4:$C$1978&gt;=I$4)*('Diário 2º PA'!$C$4:$C$1978&lt;=EOMONTH(I$4,0))*('Diário 2º PA'!$F$4:$F$1978))
+SUMPRODUCT(('Diário 3º PA'!$E$4:$E$1994='Analítico Cp.'!$B128)*('Diário 3º PA'!$C$4:$C$1994&gt;=I$4)*('Diário 3º PA'!$C$4:$C$1994&lt;=EOMONTH(I$4,0))*('Diário 3º PA'!$F$4:$F$1994))
+SUMPRODUCT(('Diário 4º PA'!$E$4:$E$2000='Analítico Cp.'!$B128)*('Diário 4º PA'!$C$4:$C$2000&gt;=I$4)*('Diário 4º PA'!$C$4:$C$2000&lt;=EOMONTH(I$4,0))*('Diário 4º PA'!$F$4:$F$2000))
+SUMPRODUCT(('Comp.'!$D$5:$D$485=$B128)*('Comp.'!$B$5:$B$485&gt;=I$4)*('Comp.'!$B$5:$B$485&lt;=EOMONTH(I$4,0))*('Comp.'!$E$5:$E$485))</f>
        <v>1696.04</v>
      </c>
      <c r="J128" s="289">
        <f>SUMPRODUCT(('Diário 1º PA'!$E$4:$E$2007='Analítico Cp.'!$B128)*('Diário 1º PA'!$C$4:$C$2007&gt;=J$4)*('Diário 1º PA'!$C$4:$C$2007&lt;=EOMONTH(J$4,0))*('Diário 1º PA'!$F$4:$F$2007))
+SUMPRODUCT(('Diário 2º PA'!$E$4:$E$1978='Analítico Cp.'!$B128)*('Diário 2º PA'!$C$4:$C$1978&gt;=J$4)*('Diário 2º PA'!$C$4:$C$1978&lt;=EOMONTH(J$4,0))*('Diário 2º PA'!$F$4:$F$1978))
+SUMPRODUCT(('Diário 3º PA'!$E$4:$E$1994='Analítico Cp.'!$B128)*('Diário 3º PA'!$C$4:$C$1994&gt;=J$4)*('Diário 3º PA'!$C$4:$C$1994&lt;=EOMONTH(J$4,0))*('Diário 3º PA'!$F$4:$F$1994))
+SUMPRODUCT(('Diário 4º PA'!$E$4:$E$2000='Analítico Cp.'!$B128)*('Diário 4º PA'!$C$4:$C$2000&gt;=J$4)*('Diário 4º PA'!$C$4:$C$2000&lt;=EOMONTH(J$4,0))*('Diário 4º PA'!$F$4:$F$2000))
+SUMPRODUCT(('Comp.'!$D$5:$D$485=$B128)*('Comp.'!$B$5:$B$485&gt;=J$4)*('Comp.'!$B$5:$B$485&lt;=EOMONTH(J$4,0))*('Comp.'!$E$5:$E$485))</f>
        <v>0</v>
      </c>
      <c r="K128" s="289">
        <f>SUMPRODUCT(('Diário 1º PA'!$E$4:$E$2007='Analítico Cp.'!$B128)*('Diário 1º PA'!$C$4:$C$2007&gt;=K$4)*('Diário 1º PA'!$C$4:$C$2007&lt;=EOMONTH(K$4,0))*('Diário 1º PA'!$F$4:$F$2007))
+SUMPRODUCT(('Diário 2º PA'!$E$4:$E$1978='Analítico Cp.'!$B128)*('Diário 2º PA'!$C$4:$C$1978&gt;=K$4)*('Diário 2º PA'!$C$4:$C$1978&lt;=EOMONTH(K$4,0))*('Diário 2º PA'!$F$4:$F$1978))
+SUMPRODUCT(('Diário 3º PA'!$E$4:$E$1994='Analítico Cp.'!$B128)*('Diário 3º PA'!$C$4:$C$1994&gt;=K$4)*('Diário 3º PA'!$C$4:$C$1994&lt;=EOMONTH(K$4,0))*('Diário 3º PA'!$F$4:$F$1994))
+SUMPRODUCT(('Diário 4º PA'!$E$4:$E$2000='Analítico Cp.'!$B128)*('Diário 4º PA'!$C$4:$C$2000&gt;=K$4)*('Diário 4º PA'!$C$4:$C$2000&lt;=EOMONTH(K$4,0))*('Diário 4º PA'!$F$4:$F$2000))
+SUMPRODUCT(('Comp.'!$D$5:$D$485=$B128)*('Comp.'!$B$5:$B$485&gt;=K$4)*('Comp.'!$B$5:$B$485&lt;=EOMONTH(K$4,0))*('Comp.'!$E$5:$E$485))</f>
        <v>0</v>
      </c>
      <c r="L128" s="289">
        <f>SUMPRODUCT(('Diário 1º PA'!$E$4:$E$2007='Analítico Cp.'!$B128)*('Diário 1º PA'!$C$4:$C$2007&gt;=L$4)*('Diário 1º PA'!$C$4:$C$2007&lt;=EOMONTH(L$4,0))*('Diário 1º PA'!$F$4:$F$2007))
+SUMPRODUCT(('Diário 2º PA'!$E$4:$E$1978='Analítico Cp.'!$B128)*('Diário 2º PA'!$C$4:$C$1978&gt;=L$4)*('Diário 2º PA'!$C$4:$C$1978&lt;=EOMONTH(L$4,0))*('Diário 2º PA'!$F$4:$F$1978))
+SUMPRODUCT(('Diário 3º PA'!$E$4:$E$1994='Analítico Cp.'!$B128)*('Diário 3º PA'!$C$4:$C$1994&gt;=L$4)*('Diário 3º PA'!$C$4:$C$1994&lt;=EOMONTH(L$4,0))*('Diário 3º PA'!$F$4:$F$1994))
+SUMPRODUCT(('Diário 4º PA'!$E$4:$E$2000='Analítico Cp.'!$B128)*('Diário 4º PA'!$C$4:$C$2000&gt;=L$4)*('Diário 4º PA'!$C$4:$C$2000&lt;=EOMONTH(L$4,0))*('Diário 4º PA'!$F$4:$F$2000))
+SUMPRODUCT(('Comp.'!$D$5:$D$485=$B128)*('Comp.'!$B$5:$B$485&gt;=L$4)*('Comp.'!$B$5:$B$485&lt;=EOMONTH(L$4,0))*('Comp.'!$E$5:$E$485))</f>
        <v>0</v>
      </c>
      <c r="M128" s="289">
        <f>SUMPRODUCT(('Diário 1º PA'!$E$4:$E$2007='Analítico Cp.'!$B128)*('Diário 1º PA'!$C$4:$C$2007&gt;=M$4)*('Diário 1º PA'!$C$4:$C$2007&lt;=EOMONTH(M$4,0))*('Diário 1º PA'!$F$4:$F$2007))
+SUMPRODUCT(('Diário 2º PA'!$E$4:$E$1978='Analítico Cp.'!$B128)*('Diário 2º PA'!$C$4:$C$1978&gt;=M$4)*('Diário 2º PA'!$C$4:$C$1978&lt;=EOMONTH(M$4,0))*('Diário 2º PA'!$F$4:$F$1978))
+SUMPRODUCT(('Diário 3º PA'!$E$4:$E$1994='Analítico Cp.'!$B128)*('Diário 3º PA'!$C$4:$C$1994&gt;=M$4)*('Diário 3º PA'!$C$4:$C$1994&lt;=EOMONTH(M$4,0))*('Diário 3º PA'!$F$4:$F$1994))
+SUMPRODUCT(('Diário 4º PA'!$E$4:$E$2000='Analítico Cp.'!$B128)*('Diário 4º PA'!$C$4:$C$2000&gt;=M$4)*('Diário 4º PA'!$C$4:$C$2000&lt;=EOMONTH(M$4,0))*('Diário 4º PA'!$F$4:$F$2000))
+SUMPRODUCT(('Comp.'!$D$5:$D$485=$B128)*('Comp.'!$B$5:$B$485&gt;=M$4)*('Comp.'!$B$5:$B$485&lt;=EOMONTH(M$4,0))*('Comp.'!$E$5:$E$485))</f>
        <v>0</v>
      </c>
      <c r="N128" s="289">
        <f>SUMPRODUCT(('Diário 1º PA'!$E$4:$E$2007='Analítico Cp.'!$B128)*('Diário 1º PA'!$C$4:$C$2007&gt;=N$4)*('Diário 1º PA'!$C$4:$C$2007&lt;=EOMONTH(N$4,0))*('Diário 1º PA'!$F$4:$F$2007))
+SUMPRODUCT(('Diário 2º PA'!$E$4:$E$1978='Analítico Cp.'!$B128)*('Diário 2º PA'!$C$4:$C$1978&gt;=N$4)*('Diário 2º PA'!$C$4:$C$1978&lt;=EOMONTH(N$4,0))*('Diário 2º PA'!$F$4:$F$1978))
+SUMPRODUCT(('Diário 3º PA'!$E$4:$E$1994='Analítico Cp.'!$B128)*('Diário 3º PA'!$C$4:$C$1994&gt;=N$4)*('Diário 3º PA'!$C$4:$C$1994&lt;=EOMONTH(N$4,0))*('Diário 3º PA'!$F$4:$F$1994))
+SUMPRODUCT(('Diário 4º PA'!$E$4:$E$2000='Analítico Cp.'!$B128)*('Diário 4º PA'!$C$4:$C$2000&gt;=N$4)*('Diário 4º PA'!$C$4:$C$2000&lt;=EOMONTH(N$4,0))*('Diário 4º PA'!$F$4:$F$2000))
+SUMPRODUCT(('Comp.'!$D$5:$D$485=$B128)*('Comp.'!$B$5:$B$485&gt;=N$4)*('Comp.'!$B$5:$B$485&lt;=EOMONTH(N$4,0))*('Comp.'!$E$5:$E$485))</f>
        <v>0</v>
      </c>
      <c r="O128" s="315">
        <f t="shared" si="19"/>
        <v>6261.03</v>
      </c>
      <c r="P128" s="316">
        <f t="shared" si="20"/>
        <v>2.7508660329586472E-4</v>
      </c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</row>
    <row r="129" spans="1:26" ht="23.25" customHeight="1" x14ac:dyDescent="0.25">
      <c r="A129" s="331" t="s">
        <v>360</v>
      </c>
      <c r="B129" s="339" t="s">
        <v>361</v>
      </c>
      <c r="C129" s="289">
        <f>SUMPRODUCT(('Diário 1º PA'!$E$4:$E$2007='Analítico Cp.'!$B129)*('Diário 1º PA'!$C$4:$C$2007&gt;=C$4)*('Diário 1º PA'!$C$4:$C$2007&lt;=EOMONTH(C$4,0))*('Diário 1º PA'!$F$4:$F$2007))
+SUMPRODUCT(('Diário 2º PA'!$E$4:$E$1978='Analítico Cp.'!$B129)*('Diário 2º PA'!$C$4:$C$1978&gt;=C$4)*('Diário 2º PA'!$C$4:$C$1978&lt;=EOMONTH(C$4,0))*('Diário 2º PA'!$F$4:$F$1978))
+SUMPRODUCT(('Diário 3º PA'!$E$4:$E$1994='Analítico Cp.'!$B129)*('Diário 3º PA'!$C$4:$C$1994&gt;=C$4)*('Diário 3º PA'!$C$4:$C$1994&lt;=EOMONTH(C$4,0))*('Diário 3º PA'!$F$4:$F$1994))
+SUMPRODUCT(('Diário 4º PA'!$E$4:$E$2000='Analítico Cp.'!$B129)*('Diário 4º PA'!$C$4:$C$2000&gt;=C$4)*('Diário 4º PA'!$C$4:$C$2000&lt;=EOMONTH(C$4,0))*('Diário 4º PA'!$F$4:$F$2000))
+SUMPRODUCT(('Comp.'!$D$5:$D$485=$B129)*('Comp.'!$B$5:$B$485&gt;=C$4)*('Comp.'!$B$5:$B$485&lt;=EOMONTH(C$4,0))*('Comp.'!$E$5:$E$485))</f>
        <v>864.37</v>
      </c>
      <c r="D129" s="289">
        <f>SUMPRODUCT(('Diário 1º PA'!$E$4:$E$2007='Analítico Cp.'!$B129)*('Diário 1º PA'!$C$4:$C$2007&gt;=D$4)*('Diário 1º PA'!$C$4:$C$2007&lt;=EOMONTH(D$4,0))*('Diário 1º PA'!$F$4:$F$2007))
+SUMPRODUCT(('Diário 2º PA'!$E$4:$E$1978='Analítico Cp.'!$B129)*('Diário 2º PA'!$C$4:$C$1978&gt;=D$4)*('Diário 2º PA'!$C$4:$C$1978&lt;=EOMONTH(D$4,0))*('Diário 2º PA'!$F$4:$F$1978))
+SUMPRODUCT(('Diário 3º PA'!$E$4:$E$1994='Analítico Cp.'!$B129)*('Diário 3º PA'!$C$4:$C$1994&gt;=D$4)*('Diário 3º PA'!$C$4:$C$1994&lt;=EOMONTH(D$4,0))*('Diário 3º PA'!$F$4:$F$1994))
+SUMPRODUCT(('Diário 4º PA'!$E$4:$E$2000='Analítico Cp.'!$B129)*('Diário 4º PA'!$C$4:$C$2000&gt;=D$4)*('Diário 4º PA'!$C$4:$C$2000&lt;=EOMONTH(D$4,0))*('Diário 4º PA'!$F$4:$F$2000))
+SUMPRODUCT(('Comp.'!$D$5:$D$485=$B129)*('Comp.'!$B$5:$B$485&gt;=D$4)*('Comp.'!$B$5:$B$485&lt;=EOMONTH(D$4,0))*('Comp.'!$E$5:$E$485))</f>
        <v>0</v>
      </c>
      <c r="E129" s="289">
        <f>SUMPRODUCT(('Diário 1º PA'!$E$4:$E$2007='Analítico Cp.'!$B129)*('Diário 1º PA'!$C$4:$C$2007&gt;=E$4)*('Diário 1º PA'!$C$4:$C$2007&lt;=EOMONTH(E$4,0))*('Diário 1º PA'!$F$4:$F$2007))
+SUMPRODUCT(('Diário 2º PA'!$E$4:$E$1978='Analítico Cp.'!$B129)*('Diário 2º PA'!$C$4:$C$1978&gt;=E$4)*('Diário 2º PA'!$C$4:$C$1978&lt;=EOMONTH(E$4,0))*('Diário 2º PA'!$F$4:$F$1978))
+SUMPRODUCT(('Diário 3º PA'!$E$4:$E$1994='Analítico Cp.'!$B129)*('Diário 3º PA'!$C$4:$C$1994&gt;=E$4)*('Diário 3º PA'!$C$4:$C$1994&lt;=EOMONTH(E$4,0))*('Diário 3º PA'!$F$4:$F$1994))
+SUMPRODUCT(('Diário 4º PA'!$E$4:$E$2000='Analítico Cp.'!$B129)*('Diário 4º PA'!$C$4:$C$2000&gt;=E$4)*('Diário 4º PA'!$C$4:$C$2000&lt;=EOMONTH(E$4,0))*('Diário 4º PA'!$F$4:$F$2000))
+SUMPRODUCT(('Comp.'!$D$5:$D$485=$B129)*('Comp.'!$B$5:$B$485&gt;=E$4)*('Comp.'!$B$5:$B$485&lt;=EOMONTH(E$4,0))*('Comp.'!$E$5:$E$485))</f>
        <v>0</v>
      </c>
      <c r="F129" s="289">
        <f>SUMPRODUCT(('Diário 1º PA'!$E$4:$E$2007='Analítico Cp.'!$B129)*('Diário 1º PA'!$C$4:$C$2007&gt;=F$4)*('Diário 1º PA'!$C$4:$C$2007&lt;=EOMONTH(F$4,0))*('Diário 1º PA'!$F$4:$F$2007))
+SUMPRODUCT(('Diário 2º PA'!$E$4:$E$1978='Analítico Cp.'!$B129)*('Diário 2º PA'!$C$4:$C$1978&gt;=F$4)*('Diário 2º PA'!$C$4:$C$1978&lt;=EOMONTH(F$4,0))*('Diário 2º PA'!$F$4:$F$1978))
+SUMPRODUCT(('Diário 3º PA'!$E$4:$E$1994='Analítico Cp.'!$B129)*('Diário 3º PA'!$C$4:$C$1994&gt;=F$4)*('Diário 3º PA'!$C$4:$C$1994&lt;=EOMONTH(F$4,0))*('Diário 3º PA'!$F$4:$F$1994))
+SUMPRODUCT(('Diário 4º PA'!$E$4:$E$2000='Analítico Cp.'!$B129)*('Diário 4º PA'!$C$4:$C$2000&gt;=F$4)*('Diário 4º PA'!$C$4:$C$2000&lt;=EOMONTH(F$4,0))*('Diário 4º PA'!$F$4:$F$2000))
+SUMPRODUCT(('Comp.'!$D$5:$D$485=$B129)*('Comp.'!$B$5:$B$485&gt;=F$4)*('Comp.'!$B$5:$B$485&lt;=EOMONTH(F$4,0))*('Comp.'!$E$5:$E$485))</f>
        <v>1015.21</v>
      </c>
      <c r="G129" s="289">
        <f>SUMPRODUCT(('Diário 1º PA'!$E$4:$E$2007='Analítico Cp.'!$B129)*('Diário 1º PA'!$C$4:$C$2007&gt;=G$4)*('Diário 1º PA'!$C$4:$C$2007&lt;=EOMONTH(G$4,0))*('Diário 1º PA'!$F$4:$F$2007))
+SUMPRODUCT(('Diário 2º PA'!$E$4:$E$1978='Analítico Cp.'!$B129)*('Diário 2º PA'!$C$4:$C$1978&gt;=G$4)*('Diário 2º PA'!$C$4:$C$1978&lt;=EOMONTH(G$4,0))*('Diário 2º PA'!$F$4:$F$1978))
+SUMPRODUCT(('Diário 3º PA'!$E$4:$E$1994='Analítico Cp.'!$B129)*('Diário 3º PA'!$C$4:$C$1994&gt;=G$4)*('Diário 3º PA'!$C$4:$C$1994&lt;=EOMONTH(G$4,0))*('Diário 3º PA'!$F$4:$F$1994))
+SUMPRODUCT(('Diário 4º PA'!$E$4:$E$2000='Analítico Cp.'!$B129)*('Diário 4º PA'!$C$4:$C$2000&gt;=G$4)*('Diário 4º PA'!$C$4:$C$2000&lt;=EOMONTH(G$4,0))*('Diário 4º PA'!$F$4:$F$2000))
+SUMPRODUCT(('Comp.'!$D$5:$D$485=$B129)*('Comp.'!$B$5:$B$485&gt;=G$4)*('Comp.'!$B$5:$B$485&lt;=EOMONTH(G$4,0))*('Comp.'!$E$5:$E$485))</f>
        <v>264.60000000000002</v>
      </c>
      <c r="H129" s="289">
        <f>SUMPRODUCT(('Diário 1º PA'!$E$4:$E$2007='Analítico Cp.'!$B129)*('Diário 1º PA'!$C$4:$C$2007&gt;=H$4)*('Diário 1º PA'!$C$4:$C$2007&lt;=EOMONTH(H$4,0))*('Diário 1º PA'!$F$4:$F$2007))
+SUMPRODUCT(('Diário 2º PA'!$E$4:$E$1978='Analítico Cp.'!$B129)*('Diário 2º PA'!$C$4:$C$1978&gt;=H$4)*('Diário 2º PA'!$C$4:$C$1978&lt;=EOMONTH(H$4,0))*('Diário 2º PA'!$F$4:$F$1978))
+SUMPRODUCT(('Diário 3º PA'!$E$4:$E$1994='Analítico Cp.'!$B129)*('Diário 3º PA'!$C$4:$C$1994&gt;=H$4)*('Diário 3º PA'!$C$4:$C$1994&lt;=EOMONTH(H$4,0))*('Diário 3º PA'!$F$4:$F$1994))
+SUMPRODUCT(('Diário 4º PA'!$E$4:$E$2000='Analítico Cp.'!$B129)*('Diário 4º PA'!$C$4:$C$2000&gt;=H$4)*('Diário 4º PA'!$C$4:$C$2000&lt;=EOMONTH(H$4,0))*('Diário 4º PA'!$F$4:$F$2000))
+SUMPRODUCT(('Comp.'!$D$5:$D$485=$B129)*('Comp.'!$B$5:$B$485&gt;=H$4)*('Comp.'!$B$5:$B$485&lt;=EOMONTH(H$4,0))*('Comp.'!$E$5:$E$485))</f>
        <v>3413.37</v>
      </c>
      <c r="I129" s="289">
        <f>SUMPRODUCT(('Diário 1º PA'!$E$4:$E$2007='Analítico Cp.'!$B129)*('Diário 1º PA'!$C$4:$C$2007&gt;=I$4)*('Diário 1º PA'!$C$4:$C$2007&lt;=EOMONTH(I$4,0))*('Diário 1º PA'!$F$4:$F$2007))
+SUMPRODUCT(('Diário 2º PA'!$E$4:$E$1978='Analítico Cp.'!$B129)*('Diário 2º PA'!$C$4:$C$1978&gt;=I$4)*('Diário 2º PA'!$C$4:$C$1978&lt;=EOMONTH(I$4,0))*('Diário 2º PA'!$F$4:$F$1978))
+SUMPRODUCT(('Diário 3º PA'!$E$4:$E$1994='Analítico Cp.'!$B129)*('Diário 3º PA'!$C$4:$C$1994&gt;=I$4)*('Diário 3º PA'!$C$4:$C$1994&lt;=EOMONTH(I$4,0))*('Diário 3º PA'!$F$4:$F$1994))
+SUMPRODUCT(('Diário 4º PA'!$E$4:$E$2000='Analítico Cp.'!$B129)*('Diário 4º PA'!$C$4:$C$2000&gt;=I$4)*('Diário 4º PA'!$C$4:$C$2000&lt;=EOMONTH(I$4,0))*('Diário 4º PA'!$F$4:$F$2000))
+SUMPRODUCT(('Comp.'!$D$5:$D$485=$B129)*('Comp.'!$B$5:$B$485&gt;=I$4)*('Comp.'!$B$5:$B$485&lt;=EOMONTH(I$4,0))*('Comp.'!$E$5:$E$485))</f>
        <v>2464.2799999999997</v>
      </c>
      <c r="J129" s="289">
        <f>SUMPRODUCT(('Diário 1º PA'!$E$4:$E$2007='Analítico Cp.'!$B129)*('Diário 1º PA'!$C$4:$C$2007&gt;=J$4)*('Diário 1º PA'!$C$4:$C$2007&lt;=EOMONTH(J$4,0))*('Diário 1º PA'!$F$4:$F$2007))
+SUMPRODUCT(('Diário 2º PA'!$E$4:$E$1978='Analítico Cp.'!$B129)*('Diário 2º PA'!$C$4:$C$1978&gt;=J$4)*('Diário 2º PA'!$C$4:$C$1978&lt;=EOMONTH(J$4,0))*('Diário 2º PA'!$F$4:$F$1978))
+SUMPRODUCT(('Diário 3º PA'!$E$4:$E$1994='Analítico Cp.'!$B129)*('Diário 3º PA'!$C$4:$C$1994&gt;=J$4)*('Diário 3º PA'!$C$4:$C$1994&lt;=EOMONTH(J$4,0))*('Diário 3º PA'!$F$4:$F$1994))
+SUMPRODUCT(('Diário 4º PA'!$E$4:$E$2000='Analítico Cp.'!$B129)*('Diário 4º PA'!$C$4:$C$2000&gt;=J$4)*('Diário 4º PA'!$C$4:$C$2000&lt;=EOMONTH(J$4,0))*('Diário 4º PA'!$F$4:$F$2000))
+SUMPRODUCT(('Comp.'!$D$5:$D$485=$B129)*('Comp.'!$B$5:$B$485&gt;=J$4)*('Comp.'!$B$5:$B$485&lt;=EOMONTH(J$4,0))*('Comp.'!$E$5:$E$485))</f>
        <v>0</v>
      </c>
      <c r="K129" s="289">
        <f>SUMPRODUCT(('Diário 1º PA'!$E$4:$E$2007='Analítico Cp.'!$B129)*('Diário 1º PA'!$C$4:$C$2007&gt;=K$4)*('Diário 1º PA'!$C$4:$C$2007&lt;=EOMONTH(K$4,0))*('Diário 1º PA'!$F$4:$F$2007))
+SUMPRODUCT(('Diário 2º PA'!$E$4:$E$1978='Analítico Cp.'!$B129)*('Diário 2º PA'!$C$4:$C$1978&gt;=K$4)*('Diário 2º PA'!$C$4:$C$1978&lt;=EOMONTH(K$4,0))*('Diário 2º PA'!$F$4:$F$1978))
+SUMPRODUCT(('Diário 3º PA'!$E$4:$E$1994='Analítico Cp.'!$B129)*('Diário 3º PA'!$C$4:$C$1994&gt;=K$4)*('Diário 3º PA'!$C$4:$C$1994&lt;=EOMONTH(K$4,0))*('Diário 3º PA'!$F$4:$F$1994))
+SUMPRODUCT(('Diário 4º PA'!$E$4:$E$2000='Analítico Cp.'!$B129)*('Diário 4º PA'!$C$4:$C$2000&gt;=K$4)*('Diário 4º PA'!$C$4:$C$2000&lt;=EOMONTH(K$4,0))*('Diário 4º PA'!$F$4:$F$2000))
+SUMPRODUCT(('Comp.'!$D$5:$D$485=$B129)*('Comp.'!$B$5:$B$485&gt;=K$4)*('Comp.'!$B$5:$B$485&lt;=EOMONTH(K$4,0))*('Comp.'!$E$5:$E$485))</f>
        <v>0</v>
      </c>
      <c r="L129" s="289">
        <f>SUMPRODUCT(('Diário 1º PA'!$E$4:$E$2007='Analítico Cp.'!$B129)*('Diário 1º PA'!$C$4:$C$2007&gt;=L$4)*('Diário 1º PA'!$C$4:$C$2007&lt;=EOMONTH(L$4,0))*('Diário 1º PA'!$F$4:$F$2007))
+SUMPRODUCT(('Diário 2º PA'!$E$4:$E$1978='Analítico Cp.'!$B129)*('Diário 2º PA'!$C$4:$C$1978&gt;=L$4)*('Diário 2º PA'!$C$4:$C$1978&lt;=EOMONTH(L$4,0))*('Diário 2º PA'!$F$4:$F$1978))
+SUMPRODUCT(('Diário 3º PA'!$E$4:$E$1994='Analítico Cp.'!$B129)*('Diário 3º PA'!$C$4:$C$1994&gt;=L$4)*('Diário 3º PA'!$C$4:$C$1994&lt;=EOMONTH(L$4,0))*('Diário 3º PA'!$F$4:$F$1994))
+SUMPRODUCT(('Diário 4º PA'!$E$4:$E$2000='Analítico Cp.'!$B129)*('Diário 4º PA'!$C$4:$C$2000&gt;=L$4)*('Diário 4º PA'!$C$4:$C$2000&lt;=EOMONTH(L$4,0))*('Diário 4º PA'!$F$4:$F$2000))
+SUMPRODUCT(('Comp.'!$D$5:$D$485=$B129)*('Comp.'!$B$5:$B$485&gt;=L$4)*('Comp.'!$B$5:$B$485&lt;=EOMONTH(L$4,0))*('Comp.'!$E$5:$E$485))</f>
        <v>0</v>
      </c>
      <c r="M129" s="289">
        <f>SUMPRODUCT(('Diário 1º PA'!$E$4:$E$2007='Analítico Cp.'!$B129)*('Diário 1º PA'!$C$4:$C$2007&gt;=M$4)*('Diário 1º PA'!$C$4:$C$2007&lt;=EOMONTH(M$4,0))*('Diário 1º PA'!$F$4:$F$2007))
+SUMPRODUCT(('Diário 2º PA'!$E$4:$E$1978='Analítico Cp.'!$B129)*('Diário 2º PA'!$C$4:$C$1978&gt;=M$4)*('Diário 2º PA'!$C$4:$C$1978&lt;=EOMONTH(M$4,0))*('Diário 2º PA'!$F$4:$F$1978))
+SUMPRODUCT(('Diário 3º PA'!$E$4:$E$1994='Analítico Cp.'!$B129)*('Diário 3º PA'!$C$4:$C$1994&gt;=M$4)*('Diário 3º PA'!$C$4:$C$1994&lt;=EOMONTH(M$4,0))*('Diário 3º PA'!$F$4:$F$1994))
+SUMPRODUCT(('Diário 4º PA'!$E$4:$E$2000='Analítico Cp.'!$B129)*('Diário 4º PA'!$C$4:$C$2000&gt;=M$4)*('Diário 4º PA'!$C$4:$C$2000&lt;=EOMONTH(M$4,0))*('Diário 4º PA'!$F$4:$F$2000))
+SUMPRODUCT(('Comp.'!$D$5:$D$485=$B129)*('Comp.'!$B$5:$B$485&gt;=M$4)*('Comp.'!$B$5:$B$485&lt;=EOMONTH(M$4,0))*('Comp.'!$E$5:$E$485))</f>
        <v>0</v>
      </c>
      <c r="N129" s="289">
        <f>SUMPRODUCT(('Diário 1º PA'!$E$4:$E$2007='Analítico Cp.'!$B129)*('Diário 1º PA'!$C$4:$C$2007&gt;=N$4)*('Diário 1º PA'!$C$4:$C$2007&lt;=EOMONTH(N$4,0))*('Diário 1º PA'!$F$4:$F$2007))
+SUMPRODUCT(('Diário 2º PA'!$E$4:$E$1978='Analítico Cp.'!$B129)*('Diário 2º PA'!$C$4:$C$1978&gt;=N$4)*('Diário 2º PA'!$C$4:$C$1978&lt;=EOMONTH(N$4,0))*('Diário 2º PA'!$F$4:$F$1978))
+SUMPRODUCT(('Diário 3º PA'!$E$4:$E$1994='Analítico Cp.'!$B129)*('Diário 3º PA'!$C$4:$C$1994&gt;=N$4)*('Diário 3º PA'!$C$4:$C$1994&lt;=EOMONTH(N$4,0))*('Diário 3º PA'!$F$4:$F$1994))
+SUMPRODUCT(('Diário 4º PA'!$E$4:$E$2000='Analítico Cp.'!$B129)*('Diário 4º PA'!$C$4:$C$2000&gt;=N$4)*('Diário 4º PA'!$C$4:$C$2000&lt;=EOMONTH(N$4,0))*('Diário 4º PA'!$F$4:$F$2000))
+SUMPRODUCT(('Comp.'!$D$5:$D$485=$B129)*('Comp.'!$B$5:$B$485&gt;=N$4)*('Comp.'!$B$5:$B$485&lt;=EOMONTH(N$4,0))*('Comp.'!$E$5:$E$485))</f>
        <v>0</v>
      </c>
      <c r="O129" s="315">
        <f t="shared" si="19"/>
        <v>8021.829999999999</v>
      </c>
      <c r="P129" s="316">
        <f t="shared" si="20"/>
        <v>3.5244967152638887E-4</v>
      </c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</row>
    <row r="130" spans="1:26" ht="23.25" customHeight="1" x14ac:dyDescent="0.25">
      <c r="A130" s="331" t="s">
        <v>362</v>
      </c>
      <c r="B130" s="339" t="s">
        <v>363</v>
      </c>
      <c r="C130" s="289">
        <f>SUMPRODUCT(('Diário 1º PA'!$E$4:$E$2007='Analítico Cp.'!$B130)*('Diário 1º PA'!$C$4:$C$2007&gt;=C$4)*('Diário 1º PA'!$C$4:$C$2007&lt;=EOMONTH(C$4,0))*('Diário 1º PA'!$F$4:$F$2007))
+SUMPRODUCT(('Diário 2º PA'!$E$4:$E$1978='Analítico Cp.'!$B130)*('Diário 2º PA'!$C$4:$C$1978&gt;=C$4)*('Diário 2º PA'!$C$4:$C$1978&lt;=EOMONTH(C$4,0))*('Diário 2º PA'!$F$4:$F$1978))
+SUMPRODUCT(('Diário 3º PA'!$E$4:$E$1994='Analítico Cp.'!$B130)*('Diário 3º PA'!$C$4:$C$1994&gt;=C$4)*('Diário 3º PA'!$C$4:$C$1994&lt;=EOMONTH(C$4,0))*('Diário 3º PA'!$F$4:$F$1994))
+SUMPRODUCT(('Diário 4º PA'!$E$4:$E$2000='Analítico Cp.'!$B130)*('Diário 4º PA'!$C$4:$C$2000&gt;=C$4)*('Diário 4º PA'!$C$4:$C$2000&lt;=EOMONTH(C$4,0))*('Diário 4º PA'!$F$4:$F$2000))
+SUMPRODUCT(('Comp.'!$D$5:$D$485=$B130)*('Comp.'!$B$5:$B$485&gt;=C$4)*('Comp.'!$B$5:$B$485&lt;=EOMONTH(C$4,0))*('Comp.'!$E$5:$E$485))</f>
        <v>0</v>
      </c>
      <c r="D130" s="289">
        <f>SUMPRODUCT(('Diário 1º PA'!$E$4:$E$2007='Analítico Cp.'!$B130)*('Diário 1º PA'!$C$4:$C$2007&gt;=D$4)*('Diário 1º PA'!$C$4:$C$2007&lt;=EOMONTH(D$4,0))*('Diário 1º PA'!$F$4:$F$2007))
+SUMPRODUCT(('Diário 2º PA'!$E$4:$E$1978='Analítico Cp.'!$B130)*('Diário 2º PA'!$C$4:$C$1978&gt;=D$4)*('Diário 2º PA'!$C$4:$C$1978&lt;=EOMONTH(D$4,0))*('Diário 2º PA'!$F$4:$F$1978))
+SUMPRODUCT(('Diário 3º PA'!$E$4:$E$1994='Analítico Cp.'!$B130)*('Diário 3º PA'!$C$4:$C$1994&gt;=D$4)*('Diário 3º PA'!$C$4:$C$1994&lt;=EOMONTH(D$4,0))*('Diário 3º PA'!$F$4:$F$1994))
+SUMPRODUCT(('Diário 4º PA'!$E$4:$E$2000='Analítico Cp.'!$B130)*('Diário 4º PA'!$C$4:$C$2000&gt;=D$4)*('Diário 4º PA'!$C$4:$C$2000&lt;=EOMONTH(D$4,0))*('Diário 4º PA'!$F$4:$F$2000))
+SUMPRODUCT(('Comp.'!$D$5:$D$485=$B130)*('Comp.'!$B$5:$B$485&gt;=D$4)*('Comp.'!$B$5:$B$485&lt;=EOMONTH(D$4,0))*('Comp.'!$E$5:$E$485))</f>
        <v>0</v>
      </c>
      <c r="E130" s="289">
        <f>SUMPRODUCT(('Diário 1º PA'!$E$4:$E$2007='Analítico Cp.'!$B130)*('Diário 1º PA'!$C$4:$C$2007&gt;=E$4)*('Diário 1º PA'!$C$4:$C$2007&lt;=EOMONTH(E$4,0))*('Diário 1º PA'!$F$4:$F$2007))
+SUMPRODUCT(('Diário 2º PA'!$E$4:$E$1978='Analítico Cp.'!$B130)*('Diário 2º PA'!$C$4:$C$1978&gt;=E$4)*('Diário 2º PA'!$C$4:$C$1978&lt;=EOMONTH(E$4,0))*('Diário 2º PA'!$F$4:$F$1978))
+SUMPRODUCT(('Diário 3º PA'!$E$4:$E$1994='Analítico Cp.'!$B130)*('Diário 3º PA'!$C$4:$C$1994&gt;=E$4)*('Diário 3º PA'!$C$4:$C$1994&lt;=EOMONTH(E$4,0))*('Diário 3º PA'!$F$4:$F$1994))
+SUMPRODUCT(('Diário 4º PA'!$E$4:$E$2000='Analítico Cp.'!$B130)*('Diário 4º PA'!$C$4:$C$2000&gt;=E$4)*('Diário 4º PA'!$C$4:$C$2000&lt;=EOMONTH(E$4,0))*('Diário 4º PA'!$F$4:$F$2000))
+SUMPRODUCT(('Comp.'!$D$5:$D$485=$B130)*('Comp.'!$B$5:$B$485&gt;=E$4)*('Comp.'!$B$5:$B$485&lt;=EOMONTH(E$4,0))*('Comp.'!$E$5:$E$485))</f>
        <v>0</v>
      </c>
      <c r="F130" s="289">
        <f>SUMPRODUCT(('Diário 1º PA'!$E$4:$E$2007='Analítico Cp.'!$B130)*('Diário 1º PA'!$C$4:$C$2007&gt;=F$4)*('Diário 1º PA'!$C$4:$C$2007&lt;=EOMONTH(F$4,0))*('Diário 1º PA'!$F$4:$F$2007))
+SUMPRODUCT(('Diário 2º PA'!$E$4:$E$1978='Analítico Cp.'!$B130)*('Diário 2º PA'!$C$4:$C$1978&gt;=F$4)*('Diário 2º PA'!$C$4:$C$1978&lt;=EOMONTH(F$4,0))*('Diário 2º PA'!$F$4:$F$1978))
+SUMPRODUCT(('Diário 3º PA'!$E$4:$E$1994='Analítico Cp.'!$B130)*('Diário 3º PA'!$C$4:$C$1994&gt;=F$4)*('Diário 3º PA'!$C$4:$C$1994&lt;=EOMONTH(F$4,0))*('Diário 3º PA'!$F$4:$F$1994))
+SUMPRODUCT(('Diário 4º PA'!$E$4:$E$2000='Analítico Cp.'!$B130)*('Diário 4º PA'!$C$4:$C$2000&gt;=F$4)*('Diário 4º PA'!$C$4:$C$2000&lt;=EOMONTH(F$4,0))*('Diário 4º PA'!$F$4:$F$2000))
+SUMPRODUCT(('Comp.'!$D$5:$D$485=$B130)*('Comp.'!$B$5:$B$485&gt;=F$4)*('Comp.'!$B$5:$B$485&lt;=EOMONTH(F$4,0))*('Comp.'!$E$5:$E$485))</f>
        <v>0</v>
      </c>
      <c r="G130" s="289">
        <f>SUMPRODUCT(('Diário 1º PA'!$E$4:$E$2007='Analítico Cp.'!$B130)*('Diário 1º PA'!$C$4:$C$2007&gt;=G$4)*('Diário 1º PA'!$C$4:$C$2007&lt;=EOMONTH(G$4,0))*('Diário 1º PA'!$F$4:$F$2007))
+SUMPRODUCT(('Diário 2º PA'!$E$4:$E$1978='Analítico Cp.'!$B130)*('Diário 2º PA'!$C$4:$C$1978&gt;=G$4)*('Diário 2º PA'!$C$4:$C$1978&lt;=EOMONTH(G$4,0))*('Diário 2º PA'!$F$4:$F$1978))
+SUMPRODUCT(('Diário 3º PA'!$E$4:$E$1994='Analítico Cp.'!$B130)*('Diário 3º PA'!$C$4:$C$1994&gt;=G$4)*('Diário 3º PA'!$C$4:$C$1994&lt;=EOMONTH(G$4,0))*('Diário 3º PA'!$F$4:$F$1994))
+SUMPRODUCT(('Diário 4º PA'!$E$4:$E$2000='Analítico Cp.'!$B130)*('Diário 4º PA'!$C$4:$C$2000&gt;=G$4)*('Diário 4º PA'!$C$4:$C$2000&lt;=EOMONTH(G$4,0))*('Diário 4º PA'!$F$4:$F$2000))
+SUMPRODUCT(('Comp.'!$D$5:$D$485=$B130)*('Comp.'!$B$5:$B$485&gt;=G$4)*('Comp.'!$B$5:$B$485&lt;=EOMONTH(G$4,0))*('Comp.'!$E$5:$E$485))</f>
        <v>0</v>
      </c>
      <c r="H130" s="289">
        <f>SUMPRODUCT(('Diário 1º PA'!$E$4:$E$2007='Analítico Cp.'!$B130)*('Diário 1º PA'!$C$4:$C$2007&gt;=H$4)*('Diário 1º PA'!$C$4:$C$2007&lt;=EOMONTH(H$4,0))*('Diário 1º PA'!$F$4:$F$2007))
+SUMPRODUCT(('Diário 2º PA'!$E$4:$E$1978='Analítico Cp.'!$B130)*('Diário 2º PA'!$C$4:$C$1978&gt;=H$4)*('Diário 2º PA'!$C$4:$C$1978&lt;=EOMONTH(H$4,0))*('Diário 2º PA'!$F$4:$F$1978))
+SUMPRODUCT(('Diário 3º PA'!$E$4:$E$1994='Analítico Cp.'!$B130)*('Diário 3º PA'!$C$4:$C$1994&gt;=H$4)*('Diário 3º PA'!$C$4:$C$1994&lt;=EOMONTH(H$4,0))*('Diário 3º PA'!$F$4:$F$1994))
+SUMPRODUCT(('Diário 4º PA'!$E$4:$E$2000='Analítico Cp.'!$B130)*('Diário 4º PA'!$C$4:$C$2000&gt;=H$4)*('Diário 4º PA'!$C$4:$C$2000&lt;=EOMONTH(H$4,0))*('Diário 4º PA'!$F$4:$F$2000))
+SUMPRODUCT(('Comp.'!$D$5:$D$485=$B130)*('Comp.'!$B$5:$B$485&gt;=H$4)*('Comp.'!$B$5:$B$485&lt;=EOMONTH(H$4,0))*('Comp.'!$E$5:$E$485))</f>
        <v>0</v>
      </c>
      <c r="I130" s="289">
        <f>SUMPRODUCT(('Diário 1º PA'!$E$4:$E$2007='Analítico Cp.'!$B130)*('Diário 1º PA'!$C$4:$C$2007&gt;=I$4)*('Diário 1º PA'!$C$4:$C$2007&lt;=EOMONTH(I$4,0))*('Diário 1º PA'!$F$4:$F$2007))
+SUMPRODUCT(('Diário 2º PA'!$E$4:$E$1978='Analítico Cp.'!$B130)*('Diário 2º PA'!$C$4:$C$1978&gt;=I$4)*('Diário 2º PA'!$C$4:$C$1978&lt;=EOMONTH(I$4,0))*('Diário 2º PA'!$F$4:$F$1978))
+SUMPRODUCT(('Diário 3º PA'!$E$4:$E$1994='Analítico Cp.'!$B130)*('Diário 3º PA'!$C$4:$C$1994&gt;=I$4)*('Diário 3º PA'!$C$4:$C$1994&lt;=EOMONTH(I$4,0))*('Diário 3º PA'!$F$4:$F$1994))
+SUMPRODUCT(('Diário 4º PA'!$E$4:$E$2000='Analítico Cp.'!$B130)*('Diário 4º PA'!$C$4:$C$2000&gt;=I$4)*('Diário 4º PA'!$C$4:$C$2000&lt;=EOMONTH(I$4,0))*('Diário 4º PA'!$F$4:$F$2000))
+SUMPRODUCT(('Comp.'!$D$5:$D$485=$B130)*('Comp.'!$B$5:$B$485&gt;=I$4)*('Comp.'!$B$5:$B$485&lt;=EOMONTH(I$4,0))*('Comp.'!$E$5:$E$485))</f>
        <v>0</v>
      </c>
      <c r="J130" s="289">
        <f>SUMPRODUCT(('Diário 1º PA'!$E$4:$E$2007='Analítico Cp.'!$B130)*('Diário 1º PA'!$C$4:$C$2007&gt;=J$4)*('Diário 1º PA'!$C$4:$C$2007&lt;=EOMONTH(J$4,0))*('Diário 1º PA'!$F$4:$F$2007))
+SUMPRODUCT(('Diário 2º PA'!$E$4:$E$1978='Analítico Cp.'!$B130)*('Diário 2º PA'!$C$4:$C$1978&gt;=J$4)*('Diário 2º PA'!$C$4:$C$1978&lt;=EOMONTH(J$4,0))*('Diário 2º PA'!$F$4:$F$1978))
+SUMPRODUCT(('Diário 3º PA'!$E$4:$E$1994='Analítico Cp.'!$B130)*('Diário 3º PA'!$C$4:$C$1994&gt;=J$4)*('Diário 3º PA'!$C$4:$C$1994&lt;=EOMONTH(J$4,0))*('Diário 3º PA'!$F$4:$F$1994))
+SUMPRODUCT(('Diário 4º PA'!$E$4:$E$2000='Analítico Cp.'!$B130)*('Diário 4º PA'!$C$4:$C$2000&gt;=J$4)*('Diário 4º PA'!$C$4:$C$2000&lt;=EOMONTH(J$4,0))*('Diário 4º PA'!$F$4:$F$2000))
+SUMPRODUCT(('Comp.'!$D$5:$D$485=$B130)*('Comp.'!$B$5:$B$485&gt;=J$4)*('Comp.'!$B$5:$B$485&lt;=EOMONTH(J$4,0))*('Comp.'!$E$5:$E$485))</f>
        <v>0</v>
      </c>
      <c r="K130" s="289">
        <f>SUMPRODUCT(('Diário 1º PA'!$E$4:$E$2007='Analítico Cp.'!$B130)*('Diário 1º PA'!$C$4:$C$2007&gt;=K$4)*('Diário 1º PA'!$C$4:$C$2007&lt;=EOMONTH(K$4,0))*('Diário 1º PA'!$F$4:$F$2007))
+SUMPRODUCT(('Diário 2º PA'!$E$4:$E$1978='Analítico Cp.'!$B130)*('Diário 2º PA'!$C$4:$C$1978&gt;=K$4)*('Diário 2º PA'!$C$4:$C$1978&lt;=EOMONTH(K$4,0))*('Diário 2º PA'!$F$4:$F$1978))
+SUMPRODUCT(('Diário 3º PA'!$E$4:$E$1994='Analítico Cp.'!$B130)*('Diário 3º PA'!$C$4:$C$1994&gt;=K$4)*('Diário 3º PA'!$C$4:$C$1994&lt;=EOMONTH(K$4,0))*('Diário 3º PA'!$F$4:$F$1994))
+SUMPRODUCT(('Diário 4º PA'!$E$4:$E$2000='Analítico Cp.'!$B130)*('Diário 4º PA'!$C$4:$C$2000&gt;=K$4)*('Diário 4º PA'!$C$4:$C$2000&lt;=EOMONTH(K$4,0))*('Diário 4º PA'!$F$4:$F$2000))
+SUMPRODUCT(('Comp.'!$D$5:$D$485=$B130)*('Comp.'!$B$5:$B$485&gt;=K$4)*('Comp.'!$B$5:$B$485&lt;=EOMONTH(K$4,0))*('Comp.'!$E$5:$E$485))</f>
        <v>0</v>
      </c>
      <c r="L130" s="289">
        <f>SUMPRODUCT(('Diário 1º PA'!$E$4:$E$2007='Analítico Cp.'!$B130)*('Diário 1º PA'!$C$4:$C$2007&gt;=L$4)*('Diário 1º PA'!$C$4:$C$2007&lt;=EOMONTH(L$4,0))*('Diário 1º PA'!$F$4:$F$2007))
+SUMPRODUCT(('Diário 2º PA'!$E$4:$E$1978='Analítico Cp.'!$B130)*('Diário 2º PA'!$C$4:$C$1978&gt;=L$4)*('Diário 2º PA'!$C$4:$C$1978&lt;=EOMONTH(L$4,0))*('Diário 2º PA'!$F$4:$F$1978))
+SUMPRODUCT(('Diário 3º PA'!$E$4:$E$1994='Analítico Cp.'!$B130)*('Diário 3º PA'!$C$4:$C$1994&gt;=L$4)*('Diário 3º PA'!$C$4:$C$1994&lt;=EOMONTH(L$4,0))*('Diário 3º PA'!$F$4:$F$1994))
+SUMPRODUCT(('Diário 4º PA'!$E$4:$E$2000='Analítico Cp.'!$B130)*('Diário 4º PA'!$C$4:$C$2000&gt;=L$4)*('Diário 4º PA'!$C$4:$C$2000&lt;=EOMONTH(L$4,0))*('Diário 4º PA'!$F$4:$F$2000))
+SUMPRODUCT(('Comp.'!$D$5:$D$485=$B130)*('Comp.'!$B$5:$B$485&gt;=L$4)*('Comp.'!$B$5:$B$485&lt;=EOMONTH(L$4,0))*('Comp.'!$E$5:$E$485))</f>
        <v>0</v>
      </c>
      <c r="M130" s="289">
        <f>SUMPRODUCT(('Diário 1º PA'!$E$4:$E$2007='Analítico Cp.'!$B130)*('Diário 1º PA'!$C$4:$C$2007&gt;=M$4)*('Diário 1º PA'!$C$4:$C$2007&lt;=EOMONTH(M$4,0))*('Diário 1º PA'!$F$4:$F$2007))
+SUMPRODUCT(('Diário 2º PA'!$E$4:$E$1978='Analítico Cp.'!$B130)*('Diário 2º PA'!$C$4:$C$1978&gt;=M$4)*('Diário 2º PA'!$C$4:$C$1978&lt;=EOMONTH(M$4,0))*('Diário 2º PA'!$F$4:$F$1978))
+SUMPRODUCT(('Diário 3º PA'!$E$4:$E$1994='Analítico Cp.'!$B130)*('Diário 3º PA'!$C$4:$C$1994&gt;=M$4)*('Diário 3º PA'!$C$4:$C$1994&lt;=EOMONTH(M$4,0))*('Diário 3º PA'!$F$4:$F$1994))
+SUMPRODUCT(('Diário 4º PA'!$E$4:$E$2000='Analítico Cp.'!$B130)*('Diário 4º PA'!$C$4:$C$2000&gt;=M$4)*('Diário 4º PA'!$C$4:$C$2000&lt;=EOMONTH(M$4,0))*('Diário 4º PA'!$F$4:$F$2000))
+SUMPRODUCT(('Comp.'!$D$5:$D$485=$B130)*('Comp.'!$B$5:$B$485&gt;=M$4)*('Comp.'!$B$5:$B$485&lt;=EOMONTH(M$4,0))*('Comp.'!$E$5:$E$485))</f>
        <v>0</v>
      </c>
      <c r="N130" s="289">
        <f>SUMPRODUCT(('Diário 1º PA'!$E$4:$E$2007='Analítico Cp.'!$B130)*('Diário 1º PA'!$C$4:$C$2007&gt;=N$4)*('Diário 1º PA'!$C$4:$C$2007&lt;=EOMONTH(N$4,0))*('Diário 1º PA'!$F$4:$F$2007))
+SUMPRODUCT(('Diário 2º PA'!$E$4:$E$1978='Analítico Cp.'!$B130)*('Diário 2º PA'!$C$4:$C$1978&gt;=N$4)*('Diário 2º PA'!$C$4:$C$1978&lt;=EOMONTH(N$4,0))*('Diário 2º PA'!$F$4:$F$1978))
+SUMPRODUCT(('Diário 3º PA'!$E$4:$E$1994='Analítico Cp.'!$B130)*('Diário 3º PA'!$C$4:$C$1994&gt;=N$4)*('Diário 3º PA'!$C$4:$C$1994&lt;=EOMONTH(N$4,0))*('Diário 3º PA'!$F$4:$F$1994))
+SUMPRODUCT(('Diário 4º PA'!$E$4:$E$2000='Analítico Cp.'!$B130)*('Diário 4º PA'!$C$4:$C$2000&gt;=N$4)*('Diário 4º PA'!$C$4:$C$2000&lt;=EOMONTH(N$4,0))*('Diário 4º PA'!$F$4:$F$2000))
+SUMPRODUCT(('Comp.'!$D$5:$D$485=$B130)*('Comp.'!$B$5:$B$485&gt;=N$4)*('Comp.'!$B$5:$B$485&lt;=EOMONTH(N$4,0))*('Comp.'!$E$5:$E$485))</f>
        <v>0</v>
      </c>
      <c r="O130" s="315">
        <f t="shared" si="19"/>
        <v>0</v>
      </c>
      <c r="P130" s="316">
        <f t="shared" si="20"/>
        <v>0</v>
      </c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</row>
    <row r="131" spans="1:26" ht="23.25" hidden="1" customHeight="1" x14ac:dyDescent="0.25">
      <c r="A131" s="331" t="s">
        <v>396</v>
      </c>
      <c r="B131" s="246"/>
      <c r="C131" s="289">
        <f>SUMPRODUCT(('Diário 1º PA'!$E$4:$E$2007='Analítico Cp.'!$B131)*('Diário 1º PA'!$C$4:$C$2007&gt;=C$4)*('Diário 1º PA'!$C$4:$C$2007&lt;=EOMONTH(C$4,0))*('Diário 1º PA'!$F$4:$F$2007))
+SUMPRODUCT(('Diário 2º PA'!$E$4:$E$1978='Analítico Cp.'!$B131)*('Diário 2º PA'!$C$4:$C$1978&gt;=C$4)*('Diário 2º PA'!$C$4:$C$1978&lt;=EOMONTH(C$4,0))*('Diário 2º PA'!$F$4:$F$1978))
+SUMPRODUCT(('Diário 3º PA'!$E$4:$E$1994='Analítico Cp.'!$B131)*('Diário 3º PA'!$C$4:$C$1994&gt;=C$4)*('Diário 3º PA'!$C$4:$C$1994&lt;=EOMONTH(C$4,0))*('Diário 3º PA'!$F$4:$F$1994))
+SUMPRODUCT(('Diário 4º PA'!$E$4:$E$2000='Analítico Cp.'!$B131)*('Diário 4º PA'!$C$4:$C$2000&gt;=C$4)*('Diário 4º PA'!$C$4:$C$2000&lt;=EOMONTH(C$4,0))*('Diário 4º PA'!$F$4:$F$2000))
+SUMPRODUCT(('Comp.'!$D$5:$D$485=$B131)*('Comp.'!$B$5:$B$485&gt;=C$4)*('Comp.'!$B$5:$B$485&lt;=EOMONTH(C$4,0))*('Comp.'!$E$5:$E$485))</f>
        <v>0</v>
      </c>
      <c r="D131" s="289">
        <f>SUMPRODUCT(('Diário 1º PA'!$E$4:$E$2007='Analítico Cp.'!$B131)*('Diário 1º PA'!$C$4:$C$2007&gt;=D$4)*('Diário 1º PA'!$C$4:$C$2007&lt;=EOMONTH(D$4,0))*('Diário 1º PA'!$F$4:$F$2007))
+SUMPRODUCT(('Diário 2º PA'!$E$4:$E$1978='Analítico Cp.'!$B131)*('Diário 2º PA'!$C$4:$C$1978&gt;=D$4)*('Diário 2º PA'!$C$4:$C$1978&lt;=EOMONTH(D$4,0))*('Diário 2º PA'!$F$4:$F$1978))
+SUMPRODUCT(('Diário 3º PA'!$E$4:$E$1994='Analítico Cp.'!$B131)*('Diário 3º PA'!$C$4:$C$1994&gt;=D$4)*('Diário 3º PA'!$C$4:$C$1994&lt;=EOMONTH(D$4,0))*('Diário 3º PA'!$F$4:$F$1994))
+SUMPRODUCT(('Diário 4º PA'!$E$4:$E$2000='Analítico Cp.'!$B131)*('Diário 4º PA'!$C$4:$C$2000&gt;=D$4)*('Diário 4º PA'!$C$4:$C$2000&lt;=EOMONTH(D$4,0))*('Diário 4º PA'!$F$4:$F$2000))
+SUMPRODUCT(('Comp.'!$D$5:$D$485=$B131)*('Comp.'!$B$5:$B$485&gt;=D$4)*('Comp.'!$B$5:$B$485&lt;=EOMONTH(D$4,0))*('Comp.'!$E$5:$E$485))</f>
        <v>0</v>
      </c>
      <c r="E131" s="289">
        <f>SUMPRODUCT(('Diário 1º PA'!$E$4:$E$2007='Analítico Cp.'!$B131)*('Diário 1º PA'!$C$4:$C$2007&gt;=E$4)*('Diário 1º PA'!$C$4:$C$2007&lt;=EOMONTH(E$4,0))*('Diário 1º PA'!$F$4:$F$2007))
+SUMPRODUCT(('Diário 2º PA'!$E$4:$E$1978='Analítico Cp.'!$B131)*('Diário 2º PA'!$C$4:$C$1978&gt;=E$4)*('Diário 2º PA'!$C$4:$C$1978&lt;=EOMONTH(E$4,0))*('Diário 2º PA'!$F$4:$F$1978))
+SUMPRODUCT(('Diário 3º PA'!$E$4:$E$1994='Analítico Cp.'!$B131)*('Diário 3º PA'!$C$4:$C$1994&gt;=E$4)*('Diário 3º PA'!$C$4:$C$1994&lt;=EOMONTH(E$4,0))*('Diário 3º PA'!$F$4:$F$1994))
+SUMPRODUCT(('Diário 4º PA'!$E$4:$E$2000='Analítico Cp.'!$B131)*('Diário 4º PA'!$C$4:$C$2000&gt;=E$4)*('Diário 4º PA'!$C$4:$C$2000&lt;=EOMONTH(E$4,0))*('Diário 4º PA'!$F$4:$F$2000))
+SUMPRODUCT(('Comp.'!$D$5:$D$485=$B131)*('Comp.'!$B$5:$B$485&gt;=E$4)*('Comp.'!$B$5:$B$485&lt;=EOMONTH(E$4,0))*('Comp.'!$E$5:$E$485))</f>
        <v>0</v>
      </c>
      <c r="F131" s="289">
        <f>SUMPRODUCT(('Diário 1º PA'!$E$4:$E$2007='Analítico Cp.'!$B131)*('Diário 1º PA'!$C$4:$C$2007&gt;=F$4)*('Diário 1º PA'!$C$4:$C$2007&lt;=EOMONTH(F$4,0))*('Diário 1º PA'!$F$4:$F$2007))
+SUMPRODUCT(('Diário 2º PA'!$E$4:$E$1978='Analítico Cp.'!$B131)*('Diário 2º PA'!$C$4:$C$1978&gt;=F$4)*('Diário 2º PA'!$C$4:$C$1978&lt;=EOMONTH(F$4,0))*('Diário 2º PA'!$F$4:$F$1978))
+SUMPRODUCT(('Diário 3º PA'!$E$4:$E$1994='Analítico Cp.'!$B131)*('Diário 3º PA'!$C$4:$C$1994&gt;=F$4)*('Diário 3º PA'!$C$4:$C$1994&lt;=EOMONTH(F$4,0))*('Diário 3º PA'!$F$4:$F$1994))
+SUMPRODUCT(('Diário 4º PA'!$E$4:$E$2000='Analítico Cp.'!$B131)*('Diário 4º PA'!$C$4:$C$2000&gt;=F$4)*('Diário 4º PA'!$C$4:$C$2000&lt;=EOMONTH(F$4,0))*('Diário 4º PA'!$F$4:$F$2000))
+SUMPRODUCT(('Comp.'!$D$5:$D$485=$B131)*('Comp.'!$B$5:$B$485&gt;=F$4)*('Comp.'!$B$5:$B$485&lt;=EOMONTH(F$4,0))*('Comp.'!$E$5:$E$485))</f>
        <v>0</v>
      </c>
      <c r="G131" s="289">
        <f>SUMPRODUCT(('Diário 1º PA'!$E$4:$E$2007='Analítico Cp.'!$B131)*('Diário 1º PA'!$C$4:$C$2007&gt;=G$4)*('Diário 1º PA'!$C$4:$C$2007&lt;=EOMONTH(G$4,0))*('Diário 1º PA'!$F$4:$F$2007))
+SUMPRODUCT(('Diário 2º PA'!$E$4:$E$1978='Analítico Cp.'!$B131)*('Diário 2º PA'!$C$4:$C$1978&gt;=G$4)*('Diário 2º PA'!$C$4:$C$1978&lt;=EOMONTH(G$4,0))*('Diário 2º PA'!$F$4:$F$1978))
+SUMPRODUCT(('Diário 3º PA'!$E$4:$E$1994='Analítico Cp.'!$B131)*('Diário 3º PA'!$C$4:$C$1994&gt;=G$4)*('Diário 3º PA'!$C$4:$C$1994&lt;=EOMONTH(G$4,0))*('Diário 3º PA'!$F$4:$F$1994))
+SUMPRODUCT(('Diário 4º PA'!$E$4:$E$2000='Analítico Cp.'!$B131)*('Diário 4º PA'!$C$4:$C$2000&gt;=G$4)*('Diário 4º PA'!$C$4:$C$2000&lt;=EOMONTH(G$4,0))*('Diário 4º PA'!$F$4:$F$2000))
+SUMPRODUCT(('Comp.'!$D$5:$D$485=$B131)*('Comp.'!$B$5:$B$485&gt;=G$4)*('Comp.'!$B$5:$B$485&lt;=EOMONTH(G$4,0))*('Comp.'!$E$5:$E$485))</f>
        <v>0</v>
      </c>
      <c r="H131" s="289">
        <f>SUMPRODUCT(('Diário 1º PA'!$E$4:$E$2007='Analítico Cp.'!$B131)*('Diário 1º PA'!$C$4:$C$2007&gt;=H$4)*('Diário 1º PA'!$C$4:$C$2007&lt;=EOMONTH(H$4,0))*('Diário 1º PA'!$F$4:$F$2007))
+SUMPRODUCT(('Diário 2º PA'!$E$4:$E$1978='Analítico Cp.'!$B131)*('Diário 2º PA'!$C$4:$C$1978&gt;=H$4)*('Diário 2º PA'!$C$4:$C$1978&lt;=EOMONTH(H$4,0))*('Diário 2º PA'!$F$4:$F$1978))
+SUMPRODUCT(('Diário 3º PA'!$E$4:$E$1994='Analítico Cp.'!$B131)*('Diário 3º PA'!$C$4:$C$1994&gt;=H$4)*('Diário 3º PA'!$C$4:$C$1994&lt;=EOMONTH(H$4,0))*('Diário 3º PA'!$F$4:$F$1994))
+SUMPRODUCT(('Diário 4º PA'!$E$4:$E$2000='Analítico Cp.'!$B131)*('Diário 4º PA'!$C$4:$C$2000&gt;=H$4)*('Diário 4º PA'!$C$4:$C$2000&lt;=EOMONTH(H$4,0))*('Diário 4º PA'!$F$4:$F$2000))
+SUMPRODUCT(('Comp.'!$D$5:$D$485=$B131)*('Comp.'!$B$5:$B$485&gt;=H$4)*('Comp.'!$B$5:$B$485&lt;=EOMONTH(H$4,0))*('Comp.'!$E$5:$E$485))</f>
        <v>0</v>
      </c>
      <c r="I131" s="289">
        <f>SUMPRODUCT(('Diário 1º PA'!$E$4:$E$2007='Analítico Cp.'!$B131)*('Diário 1º PA'!$C$4:$C$2007&gt;=I$4)*('Diário 1º PA'!$C$4:$C$2007&lt;=EOMONTH(I$4,0))*('Diário 1º PA'!$F$4:$F$2007))
+SUMPRODUCT(('Diário 2º PA'!$E$4:$E$1978='Analítico Cp.'!$B131)*('Diário 2º PA'!$C$4:$C$1978&gt;=I$4)*('Diário 2º PA'!$C$4:$C$1978&lt;=EOMONTH(I$4,0))*('Diário 2º PA'!$F$4:$F$1978))
+SUMPRODUCT(('Diário 3º PA'!$E$4:$E$1994='Analítico Cp.'!$B131)*('Diário 3º PA'!$C$4:$C$1994&gt;=I$4)*('Diário 3º PA'!$C$4:$C$1994&lt;=EOMONTH(I$4,0))*('Diário 3º PA'!$F$4:$F$1994))
+SUMPRODUCT(('Diário 4º PA'!$E$4:$E$2000='Analítico Cp.'!$B131)*('Diário 4º PA'!$C$4:$C$2000&gt;=I$4)*('Diário 4º PA'!$C$4:$C$2000&lt;=EOMONTH(I$4,0))*('Diário 4º PA'!$F$4:$F$2000))
+SUMPRODUCT(('Comp.'!$D$5:$D$485=$B131)*('Comp.'!$B$5:$B$485&gt;=I$4)*('Comp.'!$B$5:$B$485&lt;=EOMONTH(I$4,0))*('Comp.'!$E$5:$E$485))</f>
        <v>0</v>
      </c>
      <c r="J131" s="289">
        <f>SUMPRODUCT(('Diário 1º PA'!$E$4:$E$2007='Analítico Cp.'!$B131)*('Diário 1º PA'!$C$4:$C$2007&gt;=J$4)*('Diário 1º PA'!$C$4:$C$2007&lt;=EOMONTH(J$4,0))*('Diário 1º PA'!$F$4:$F$2007))
+SUMPRODUCT(('Diário 2º PA'!$E$4:$E$1978='Analítico Cp.'!$B131)*('Diário 2º PA'!$C$4:$C$1978&gt;=J$4)*('Diário 2º PA'!$C$4:$C$1978&lt;=EOMONTH(J$4,0))*('Diário 2º PA'!$F$4:$F$1978))
+SUMPRODUCT(('Diário 3º PA'!$E$4:$E$1994='Analítico Cp.'!$B131)*('Diário 3º PA'!$C$4:$C$1994&gt;=J$4)*('Diário 3º PA'!$C$4:$C$1994&lt;=EOMONTH(J$4,0))*('Diário 3º PA'!$F$4:$F$1994))
+SUMPRODUCT(('Diário 4º PA'!$E$4:$E$2000='Analítico Cp.'!$B131)*('Diário 4º PA'!$C$4:$C$2000&gt;=J$4)*('Diário 4º PA'!$C$4:$C$2000&lt;=EOMONTH(J$4,0))*('Diário 4º PA'!$F$4:$F$2000))
+SUMPRODUCT(('Comp.'!$D$5:$D$485=$B131)*('Comp.'!$B$5:$B$485&gt;=J$4)*('Comp.'!$B$5:$B$485&lt;=EOMONTH(J$4,0))*('Comp.'!$E$5:$E$485))</f>
        <v>0</v>
      </c>
      <c r="K131" s="289">
        <f>SUMPRODUCT(('Diário 1º PA'!$E$4:$E$2007='Analítico Cp.'!$B131)*('Diário 1º PA'!$C$4:$C$2007&gt;=K$4)*('Diário 1º PA'!$C$4:$C$2007&lt;=EOMONTH(K$4,0))*('Diário 1º PA'!$F$4:$F$2007))
+SUMPRODUCT(('Diário 2º PA'!$E$4:$E$1978='Analítico Cp.'!$B131)*('Diário 2º PA'!$C$4:$C$1978&gt;=K$4)*('Diário 2º PA'!$C$4:$C$1978&lt;=EOMONTH(K$4,0))*('Diário 2º PA'!$F$4:$F$1978))
+SUMPRODUCT(('Diário 3º PA'!$E$4:$E$1994='Analítico Cp.'!$B131)*('Diário 3º PA'!$C$4:$C$1994&gt;=K$4)*('Diário 3º PA'!$C$4:$C$1994&lt;=EOMONTH(K$4,0))*('Diário 3º PA'!$F$4:$F$1994))
+SUMPRODUCT(('Diário 4º PA'!$E$4:$E$2000='Analítico Cp.'!$B131)*('Diário 4º PA'!$C$4:$C$2000&gt;=K$4)*('Diário 4º PA'!$C$4:$C$2000&lt;=EOMONTH(K$4,0))*('Diário 4º PA'!$F$4:$F$2000))
+SUMPRODUCT(('Comp.'!$D$5:$D$485=$B131)*('Comp.'!$B$5:$B$485&gt;=K$4)*('Comp.'!$B$5:$B$485&lt;=EOMONTH(K$4,0))*('Comp.'!$E$5:$E$485))</f>
        <v>0</v>
      </c>
      <c r="L131" s="289">
        <f>SUMPRODUCT(('Diário 1º PA'!$E$4:$E$2007='Analítico Cp.'!$B131)*('Diário 1º PA'!$C$4:$C$2007&gt;=L$4)*('Diário 1º PA'!$C$4:$C$2007&lt;=EOMONTH(L$4,0))*('Diário 1º PA'!$F$4:$F$2007))
+SUMPRODUCT(('Diário 2º PA'!$E$4:$E$1978='Analítico Cp.'!$B131)*('Diário 2º PA'!$C$4:$C$1978&gt;=L$4)*('Diário 2º PA'!$C$4:$C$1978&lt;=EOMONTH(L$4,0))*('Diário 2º PA'!$F$4:$F$1978))
+SUMPRODUCT(('Diário 3º PA'!$E$4:$E$1994='Analítico Cp.'!$B131)*('Diário 3º PA'!$C$4:$C$1994&gt;=L$4)*('Diário 3º PA'!$C$4:$C$1994&lt;=EOMONTH(L$4,0))*('Diário 3º PA'!$F$4:$F$1994))
+SUMPRODUCT(('Diário 4º PA'!$E$4:$E$2000='Analítico Cp.'!$B131)*('Diário 4º PA'!$C$4:$C$2000&gt;=L$4)*('Diário 4º PA'!$C$4:$C$2000&lt;=EOMONTH(L$4,0))*('Diário 4º PA'!$F$4:$F$2000))
+SUMPRODUCT(('Comp.'!$D$5:$D$485=$B131)*('Comp.'!$B$5:$B$485&gt;=L$4)*('Comp.'!$B$5:$B$485&lt;=EOMONTH(L$4,0))*('Comp.'!$E$5:$E$485))</f>
        <v>0</v>
      </c>
      <c r="M131" s="289">
        <f>SUMPRODUCT(('Diário 1º PA'!$E$4:$E$2007='Analítico Cp.'!$B131)*('Diário 1º PA'!$C$4:$C$2007&gt;=M$4)*('Diário 1º PA'!$C$4:$C$2007&lt;=EOMONTH(M$4,0))*('Diário 1º PA'!$F$4:$F$2007))
+SUMPRODUCT(('Diário 2º PA'!$E$4:$E$1978='Analítico Cp.'!$B131)*('Diário 2º PA'!$C$4:$C$1978&gt;=M$4)*('Diário 2º PA'!$C$4:$C$1978&lt;=EOMONTH(M$4,0))*('Diário 2º PA'!$F$4:$F$1978))
+SUMPRODUCT(('Diário 3º PA'!$E$4:$E$1994='Analítico Cp.'!$B131)*('Diário 3º PA'!$C$4:$C$1994&gt;=M$4)*('Diário 3º PA'!$C$4:$C$1994&lt;=EOMONTH(M$4,0))*('Diário 3º PA'!$F$4:$F$1994))
+SUMPRODUCT(('Diário 4º PA'!$E$4:$E$2000='Analítico Cp.'!$B131)*('Diário 4º PA'!$C$4:$C$2000&gt;=M$4)*('Diário 4º PA'!$C$4:$C$2000&lt;=EOMONTH(M$4,0))*('Diário 4º PA'!$F$4:$F$2000))
+SUMPRODUCT(('Comp.'!$D$5:$D$485=$B131)*('Comp.'!$B$5:$B$485&gt;=M$4)*('Comp.'!$B$5:$B$485&lt;=EOMONTH(M$4,0))*('Comp.'!$E$5:$E$485))</f>
        <v>0</v>
      </c>
      <c r="N131" s="289">
        <f>SUMPRODUCT(('Diário 1º PA'!$E$4:$E$2007='Analítico Cp.'!$B131)*('Diário 1º PA'!$C$4:$C$2007&gt;=N$4)*('Diário 1º PA'!$C$4:$C$2007&lt;=EOMONTH(N$4,0))*('Diário 1º PA'!$F$4:$F$2007))
+SUMPRODUCT(('Diário 2º PA'!$E$4:$E$1978='Analítico Cp.'!$B131)*('Diário 2º PA'!$C$4:$C$1978&gt;=N$4)*('Diário 2º PA'!$C$4:$C$1978&lt;=EOMONTH(N$4,0))*('Diário 2º PA'!$F$4:$F$1978))
+SUMPRODUCT(('Diário 3º PA'!$E$4:$E$1994='Analítico Cp.'!$B131)*('Diário 3º PA'!$C$4:$C$1994&gt;=N$4)*('Diário 3º PA'!$C$4:$C$1994&lt;=EOMONTH(N$4,0))*('Diário 3º PA'!$F$4:$F$1994))
+SUMPRODUCT(('Diário 4º PA'!$E$4:$E$2000='Analítico Cp.'!$B131)*('Diário 4º PA'!$C$4:$C$2000&gt;=N$4)*('Diário 4º PA'!$C$4:$C$2000&lt;=EOMONTH(N$4,0))*('Diário 4º PA'!$F$4:$F$2000))
+SUMPRODUCT(('Comp.'!$D$5:$D$485=$B131)*('Comp.'!$B$5:$B$485&gt;=N$4)*('Comp.'!$B$5:$B$485&lt;=EOMONTH(N$4,0))*('Comp.'!$E$5:$E$485))</f>
        <v>0</v>
      </c>
      <c r="O131" s="315">
        <f t="shared" si="19"/>
        <v>0</v>
      </c>
      <c r="P131" s="316">
        <f t="shared" si="20"/>
        <v>0</v>
      </c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</row>
    <row r="132" spans="1:26" ht="23.25" hidden="1" customHeight="1" x14ac:dyDescent="0.25">
      <c r="A132" s="331" t="s">
        <v>397</v>
      </c>
      <c r="B132" s="246"/>
      <c r="C132" s="289">
        <f>SUMPRODUCT(('Diário 1º PA'!$E$4:$E$2007='Analítico Cp.'!$B132)*('Diário 1º PA'!$C$4:$C$2007&gt;=C$4)*('Diário 1º PA'!$C$4:$C$2007&lt;=EOMONTH(C$4,0))*('Diário 1º PA'!$F$4:$F$2007))
+SUMPRODUCT(('Diário 2º PA'!$E$4:$E$1978='Analítico Cp.'!$B132)*('Diário 2º PA'!$C$4:$C$1978&gt;=C$4)*('Diário 2º PA'!$C$4:$C$1978&lt;=EOMONTH(C$4,0))*('Diário 2º PA'!$F$4:$F$1978))
+SUMPRODUCT(('Diário 3º PA'!$E$4:$E$1994='Analítico Cp.'!$B132)*('Diário 3º PA'!$C$4:$C$1994&gt;=C$4)*('Diário 3º PA'!$C$4:$C$1994&lt;=EOMONTH(C$4,0))*('Diário 3º PA'!$F$4:$F$1994))
+SUMPRODUCT(('Diário 4º PA'!$E$4:$E$2000='Analítico Cp.'!$B132)*('Diário 4º PA'!$C$4:$C$2000&gt;=C$4)*('Diário 4º PA'!$C$4:$C$2000&lt;=EOMONTH(C$4,0))*('Diário 4º PA'!$F$4:$F$2000))
+SUMPRODUCT(('Comp.'!$D$5:$D$485=$B132)*('Comp.'!$B$5:$B$485&gt;=C$4)*('Comp.'!$B$5:$B$485&lt;=EOMONTH(C$4,0))*('Comp.'!$E$5:$E$485))</f>
        <v>0</v>
      </c>
      <c r="D132" s="289">
        <f>SUMPRODUCT(('Diário 1º PA'!$E$4:$E$2007='Analítico Cp.'!$B132)*('Diário 1º PA'!$C$4:$C$2007&gt;=D$4)*('Diário 1º PA'!$C$4:$C$2007&lt;=EOMONTH(D$4,0))*('Diário 1º PA'!$F$4:$F$2007))
+SUMPRODUCT(('Diário 2º PA'!$E$4:$E$1978='Analítico Cp.'!$B132)*('Diário 2º PA'!$C$4:$C$1978&gt;=D$4)*('Diário 2º PA'!$C$4:$C$1978&lt;=EOMONTH(D$4,0))*('Diário 2º PA'!$F$4:$F$1978))
+SUMPRODUCT(('Diário 3º PA'!$E$4:$E$1994='Analítico Cp.'!$B132)*('Diário 3º PA'!$C$4:$C$1994&gt;=D$4)*('Diário 3º PA'!$C$4:$C$1994&lt;=EOMONTH(D$4,0))*('Diário 3º PA'!$F$4:$F$1994))
+SUMPRODUCT(('Diário 4º PA'!$E$4:$E$2000='Analítico Cp.'!$B132)*('Diário 4º PA'!$C$4:$C$2000&gt;=D$4)*('Diário 4º PA'!$C$4:$C$2000&lt;=EOMONTH(D$4,0))*('Diário 4º PA'!$F$4:$F$2000))
+SUMPRODUCT(('Comp.'!$D$5:$D$485=$B132)*('Comp.'!$B$5:$B$485&gt;=D$4)*('Comp.'!$B$5:$B$485&lt;=EOMONTH(D$4,0))*('Comp.'!$E$5:$E$485))</f>
        <v>0</v>
      </c>
      <c r="E132" s="289">
        <f>SUMPRODUCT(('Diário 1º PA'!$E$4:$E$2007='Analítico Cp.'!$B132)*('Diário 1º PA'!$C$4:$C$2007&gt;=E$4)*('Diário 1º PA'!$C$4:$C$2007&lt;=EOMONTH(E$4,0))*('Diário 1º PA'!$F$4:$F$2007))
+SUMPRODUCT(('Diário 2º PA'!$E$4:$E$1978='Analítico Cp.'!$B132)*('Diário 2º PA'!$C$4:$C$1978&gt;=E$4)*('Diário 2º PA'!$C$4:$C$1978&lt;=EOMONTH(E$4,0))*('Diário 2º PA'!$F$4:$F$1978))
+SUMPRODUCT(('Diário 3º PA'!$E$4:$E$1994='Analítico Cp.'!$B132)*('Diário 3º PA'!$C$4:$C$1994&gt;=E$4)*('Diário 3º PA'!$C$4:$C$1994&lt;=EOMONTH(E$4,0))*('Diário 3º PA'!$F$4:$F$1994))
+SUMPRODUCT(('Diário 4º PA'!$E$4:$E$2000='Analítico Cp.'!$B132)*('Diário 4º PA'!$C$4:$C$2000&gt;=E$4)*('Diário 4º PA'!$C$4:$C$2000&lt;=EOMONTH(E$4,0))*('Diário 4º PA'!$F$4:$F$2000))
+SUMPRODUCT(('Comp.'!$D$5:$D$485=$B132)*('Comp.'!$B$5:$B$485&gt;=E$4)*('Comp.'!$B$5:$B$485&lt;=EOMONTH(E$4,0))*('Comp.'!$E$5:$E$485))</f>
        <v>0</v>
      </c>
      <c r="F132" s="289">
        <f>SUMPRODUCT(('Diário 1º PA'!$E$4:$E$2007='Analítico Cp.'!$B132)*('Diário 1º PA'!$C$4:$C$2007&gt;=F$4)*('Diário 1º PA'!$C$4:$C$2007&lt;=EOMONTH(F$4,0))*('Diário 1º PA'!$F$4:$F$2007))
+SUMPRODUCT(('Diário 2º PA'!$E$4:$E$1978='Analítico Cp.'!$B132)*('Diário 2º PA'!$C$4:$C$1978&gt;=F$4)*('Diário 2º PA'!$C$4:$C$1978&lt;=EOMONTH(F$4,0))*('Diário 2º PA'!$F$4:$F$1978))
+SUMPRODUCT(('Diário 3º PA'!$E$4:$E$1994='Analítico Cp.'!$B132)*('Diário 3º PA'!$C$4:$C$1994&gt;=F$4)*('Diário 3º PA'!$C$4:$C$1994&lt;=EOMONTH(F$4,0))*('Diário 3º PA'!$F$4:$F$1994))
+SUMPRODUCT(('Diário 4º PA'!$E$4:$E$2000='Analítico Cp.'!$B132)*('Diário 4º PA'!$C$4:$C$2000&gt;=F$4)*('Diário 4º PA'!$C$4:$C$2000&lt;=EOMONTH(F$4,0))*('Diário 4º PA'!$F$4:$F$2000))
+SUMPRODUCT(('Comp.'!$D$5:$D$485=$B132)*('Comp.'!$B$5:$B$485&gt;=F$4)*('Comp.'!$B$5:$B$485&lt;=EOMONTH(F$4,0))*('Comp.'!$E$5:$E$485))</f>
        <v>0</v>
      </c>
      <c r="G132" s="289">
        <f>SUMPRODUCT(('Diário 1º PA'!$E$4:$E$2007='Analítico Cp.'!$B132)*('Diário 1º PA'!$C$4:$C$2007&gt;=G$4)*('Diário 1º PA'!$C$4:$C$2007&lt;=EOMONTH(G$4,0))*('Diário 1º PA'!$F$4:$F$2007))
+SUMPRODUCT(('Diário 2º PA'!$E$4:$E$1978='Analítico Cp.'!$B132)*('Diário 2º PA'!$C$4:$C$1978&gt;=G$4)*('Diário 2º PA'!$C$4:$C$1978&lt;=EOMONTH(G$4,0))*('Diário 2º PA'!$F$4:$F$1978))
+SUMPRODUCT(('Diário 3º PA'!$E$4:$E$1994='Analítico Cp.'!$B132)*('Diário 3º PA'!$C$4:$C$1994&gt;=G$4)*('Diário 3º PA'!$C$4:$C$1994&lt;=EOMONTH(G$4,0))*('Diário 3º PA'!$F$4:$F$1994))
+SUMPRODUCT(('Diário 4º PA'!$E$4:$E$2000='Analítico Cp.'!$B132)*('Diário 4º PA'!$C$4:$C$2000&gt;=G$4)*('Diário 4º PA'!$C$4:$C$2000&lt;=EOMONTH(G$4,0))*('Diário 4º PA'!$F$4:$F$2000))
+SUMPRODUCT(('Comp.'!$D$5:$D$485=$B132)*('Comp.'!$B$5:$B$485&gt;=G$4)*('Comp.'!$B$5:$B$485&lt;=EOMONTH(G$4,0))*('Comp.'!$E$5:$E$485))</f>
        <v>0</v>
      </c>
      <c r="H132" s="289">
        <f>SUMPRODUCT(('Diário 1º PA'!$E$4:$E$2007='Analítico Cp.'!$B132)*('Diário 1º PA'!$C$4:$C$2007&gt;=H$4)*('Diário 1º PA'!$C$4:$C$2007&lt;=EOMONTH(H$4,0))*('Diário 1º PA'!$F$4:$F$2007))
+SUMPRODUCT(('Diário 2º PA'!$E$4:$E$1978='Analítico Cp.'!$B132)*('Diário 2º PA'!$C$4:$C$1978&gt;=H$4)*('Diário 2º PA'!$C$4:$C$1978&lt;=EOMONTH(H$4,0))*('Diário 2º PA'!$F$4:$F$1978))
+SUMPRODUCT(('Diário 3º PA'!$E$4:$E$1994='Analítico Cp.'!$B132)*('Diário 3º PA'!$C$4:$C$1994&gt;=H$4)*('Diário 3º PA'!$C$4:$C$1994&lt;=EOMONTH(H$4,0))*('Diário 3º PA'!$F$4:$F$1994))
+SUMPRODUCT(('Diário 4º PA'!$E$4:$E$2000='Analítico Cp.'!$B132)*('Diário 4º PA'!$C$4:$C$2000&gt;=H$4)*('Diário 4º PA'!$C$4:$C$2000&lt;=EOMONTH(H$4,0))*('Diário 4º PA'!$F$4:$F$2000))
+SUMPRODUCT(('Comp.'!$D$5:$D$485=$B132)*('Comp.'!$B$5:$B$485&gt;=H$4)*('Comp.'!$B$5:$B$485&lt;=EOMONTH(H$4,0))*('Comp.'!$E$5:$E$485))</f>
        <v>0</v>
      </c>
      <c r="I132" s="289">
        <f>SUMPRODUCT(('Diário 1º PA'!$E$4:$E$2007='Analítico Cp.'!$B132)*('Diário 1º PA'!$C$4:$C$2007&gt;=I$4)*('Diário 1º PA'!$C$4:$C$2007&lt;=EOMONTH(I$4,0))*('Diário 1º PA'!$F$4:$F$2007))
+SUMPRODUCT(('Diário 2º PA'!$E$4:$E$1978='Analítico Cp.'!$B132)*('Diário 2º PA'!$C$4:$C$1978&gt;=I$4)*('Diário 2º PA'!$C$4:$C$1978&lt;=EOMONTH(I$4,0))*('Diário 2º PA'!$F$4:$F$1978))
+SUMPRODUCT(('Diário 3º PA'!$E$4:$E$1994='Analítico Cp.'!$B132)*('Diário 3º PA'!$C$4:$C$1994&gt;=I$4)*('Diário 3º PA'!$C$4:$C$1994&lt;=EOMONTH(I$4,0))*('Diário 3º PA'!$F$4:$F$1994))
+SUMPRODUCT(('Diário 4º PA'!$E$4:$E$2000='Analítico Cp.'!$B132)*('Diário 4º PA'!$C$4:$C$2000&gt;=I$4)*('Diário 4º PA'!$C$4:$C$2000&lt;=EOMONTH(I$4,0))*('Diário 4º PA'!$F$4:$F$2000))
+SUMPRODUCT(('Comp.'!$D$5:$D$485=$B132)*('Comp.'!$B$5:$B$485&gt;=I$4)*('Comp.'!$B$5:$B$485&lt;=EOMONTH(I$4,0))*('Comp.'!$E$5:$E$485))</f>
        <v>0</v>
      </c>
      <c r="J132" s="289">
        <f>SUMPRODUCT(('Diário 1º PA'!$E$4:$E$2007='Analítico Cp.'!$B132)*('Diário 1º PA'!$C$4:$C$2007&gt;=J$4)*('Diário 1º PA'!$C$4:$C$2007&lt;=EOMONTH(J$4,0))*('Diário 1º PA'!$F$4:$F$2007))
+SUMPRODUCT(('Diário 2º PA'!$E$4:$E$1978='Analítico Cp.'!$B132)*('Diário 2º PA'!$C$4:$C$1978&gt;=J$4)*('Diário 2º PA'!$C$4:$C$1978&lt;=EOMONTH(J$4,0))*('Diário 2º PA'!$F$4:$F$1978))
+SUMPRODUCT(('Diário 3º PA'!$E$4:$E$1994='Analítico Cp.'!$B132)*('Diário 3º PA'!$C$4:$C$1994&gt;=J$4)*('Diário 3º PA'!$C$4:$C$1994&lt;=EOMONTH(J$4,0))*('Diário 3º PA'!$F$4:$F$1994))
+SUMPRODUCT(('Diário 4º PA'!$E$4:$E$2000='Analítico Cp.'!$B132)*('Diário 4º PA'!$C$4:$C$2000&gt;=J$4)*('Diário 4º PA'!$C$4:$C$2000&lt;=EOMONTH(J$4,0))*('Diário 4º PA'!$F$4:$F$2000))
+SUMPRODUCT(('Comp.'!$D$5:$D$485=$B132)*('Comp.'!$B$5:$B$485&gt;=J$4)*('Comp.'!$B$5:$B$485&lt;=EOMONTH(J$4,0))*('Comp.'!$E$5:$E$485))</f>
        <v>0</v>
      </c>
      <c r="K132" s="289">
        <f>SUMPRODUCT(('Diário 1º PA'!$E$4:$E$2007='Analítico Cp.'!$B132)*('Diário 1º PA'!$C$4:$C$2007&gt;=K$4)*('Diário 1º PA'!$C$4:$C$2007&lt;=EOMONTH(K$4,0))*('Diário 1º PA'!$F$4:$F$2007))
+SUMPRODUCT(('Diário 2º PA'!$E$4:$E$1978='Analítico Cp.'!$B132)*('Diário 2º PA'!$C$4:$C$1978&gt;=K$4)*('Diário 2º PA'!$C$4:$C$1978&lt;=EOMONTH(K$4,0))*('Diário 2º PA'!$F$4:$F$1978))
+SUMPRODUCT(('Diário 3º PA'!$E$4:$E$1994='Analítico Cp.'!$B132)*('Diário 3º PA'!$C$4:$C$1994&gt;=K$4)*('Diário 3º PA'!$C$4:$C$1994&lt;=EOMONTH(K$4,0))*('Diário 3º PA'!$F$4:$F$1994))
+SUMPRODUCT(('Diário 4º PA'!$E$4:$E$2000='Analítico Cp.'!$B132)*('Diário 4º PA'!$C$4:$C$2000&gt;=K$4)*('Diário 4º PA'!$C$4:$C$2000&lt;=EOMONTH(K$4,0))*('Diário 4º PA'!$F$4:$F$2000))
+SUMPRODUCT(('Comp.'!$D$5:$D$485=$B132)*('Comp.'!$B$5:$B$485&gt;=K$4)*('Comp.'!$B$5:$B$485&lt;=EOMONTH(K$4,0))*('Comp.'!$E$5:$E$485))</f>
        <v>0</v>
      </c>
      <c r="L132" s="289">
        <f>SUMPRODUCT(('Diário 1º PA'!$E$4:$E$2007='Analítico Cp.'!$B132)*('Diário 1º PA'!$C$4:$C$2007&gt;=L$4)*('Diário 1º PA'!$C$4:$C$2007&lt;=EOMONTH(L$4,0))*('Diário 1º PA'!$F$4:$F$2007))
+SUMPRODUCT(('Diário 2º PA'!$E$4:$E$1978='Analítico Cp.'!$B132)*('Diário 2º PA'!$C$4:$C$1978&gt;=L$4)*('Diário 2º PA'!$C$4:$C$1978&lt;=EOMONTH(L$4,0))*('Diário 2º PA'!$F$4:$F$1978))
+SUMPRODUCT(('Diário 3º PA'!$E$4:$E$1994='Analítico Cp.'!$B132)*('Diário 3º PA'!$C$4:$C$1994&gt;=L$4)*('Diário 3º PA'!$C$4:$C$1994&lt;=EOMONTH(L$4,0))*('Diário 3º PA'!$F$4:$F$1994))
+SUMPRODUCT(('Diário 4º PA'!$E$4:$E$2000='Analítico Cp.'!$B132)*('Diário 4º PA'!$C$4:$C$2000&gt;=L$4)*('Diário 4º PA'!$C$4:$C$2000&lt;=EOMONTH(L$4,0))*('Diário 4º PA'!$F$4:$F$2000))
+SUMPRODUCT(('Comp.'!$D$5:$D$485=$B132)*('Comp.'!$B$5:$B$485&gt;=L$4)*('Comp.'!$B$5:$B$485&lt;=EOMONTH(L$4,0))*('Comp.'!$E$5:$E$485))</f>
        <v>0</v>
      </c>
      <c r="M132" s="289">
        <f>SUMPRODUCT(('Diário 1º PA'!$E$4:$E$2007='Analítico Cp.'!$B132)*('Diário 1º PA'!$C$4:$C$2007&gt;=M$4)*('Diário 1º PA'!$C$4:$C$2007&lt;=EOMONTH(M$4,0))*('Diário 1º PA'!$F$4:$F$2007))
+SUMPRODUCT(('Diário 2º PA'!$E$4:$E$1978='Analítico Cp.'!$B132)*('Diário 2º PA'!$C$4:$C$1978&gt;=M$4)*('Diário 2º PA'!$C$4:$C$1978&lt;=EOMONTH(M$4,0))*('Diário 2º PA'!$F$4:$F$1978))
+SUMPRODUCT(('Diário 3º PA'!$E$4:$E$1994='Analítico Cp.'!$B132)*('Diário 3º PA'!$C$4:$C$1994&gt;=M$4)*('Diário 3º PA'!$C$4:$C$1994&lt;=EOMONTH(M$4,0))*('Diário 3º PA'!$F$4:$F$1994))
+SUMPRODUCT(('Diário 4º PA'!$E$4:$E$2000='Analítico Cp.'!$B132)*('Diário 4º PA'!$C$4:$C$2000&gt;=M$4)*('Diário 4º PA'!$C$4:$C$2000&lt;=EOMONTH(M$4,0))*('Diário 4º PA'!$F$4:$F$2000))
+SUMPRODUCT(('Comp.'!$D$5:$D$485=$B132)*('Comp.'!$B$5:$B$485&gt;=M$4)*('Comp.'!$B$5:$B$485&lt;=EOMONTH(M$4,0))*('Comp.'!$E$5:$E$485))</f>
        <v>0</v>
      </c>
      <c r="N132" s="289">
        <f>SUMPRODUCT(('Diário 1º PA'!$E$4:$E$2007='Analítico Cp.'!$B132)*('Diário 1º PA'!$C$4:$C$2007&gt;=N$4)*('Diário 1º PA'!$C$4:$C$2007&lt;=EOMONTH(N$4,0))*('Diário 1º PA'!$F$4:$F$2007))
+SUMPRODUCT(('Diário 2º PA'!$E$4:$E$1978='Analítico Cp.'!$B132)*('Diário 2º PA'!$C$4:$C$1978&gt;=N$4)*('Diário 2º PA'!$C$4:$C$1978&lt;=EOMONTH(N$4,0))*('Diário 2º PA'!$F$4:$F$1978))
+SUMPRODUCT(('Diário 3º PA'!$E$4:$E$1994='Analítico Cp.'!$B132)*('Diário 3º PA'!$C$4:$C$1994&gt;=N$4)*('Diário 3º PA'!$C$4:$C$1994&lt;=EOMONTH(N$4,0))*('Diário 3º PA'!$F$4:$F$1994))
+SUMPRODUCT(('Diário 4º PA'!$E$4:$E$2000='Analítico Cp.'!$B132)*('Diário 4º PA'!$C$4:$C$2000&gt;=N$4)*('Diário 4º PA'!$C$4:$C$2000&lt;=EOMONTH(N$4,0))*('Diário 4º PA'!$F$4:$F$2000))
+SUMPRODUCT(('Comp.'!$D$5:$D$485=$B132)*('Comp.'!$B$5:$B$485&gt;=N$4)*('Comp.'!$B$5:$B$485&lt;=EOMONTH(N$4,0))*('Comp.'!$E$5:$E$485))</f>
        <v>0</v>
      </c>
      <c r="O132" s="315">
        <f t="shared" si="19"/>
        <v>0</v>
      </c>
      <c r="P132" s="316">
        <f t="shared" si="20"/>
        <v>0</v>
      </c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</row>
    <row r="133" spans="1:26" ht="23.25" hidden="1" customHeight="1" x14ac:dyDescent="0.25">
      <c r="A133" s="331" t="s">
        <v>398</v>
      </c>
      <c r="B133" s="246"/>
      <c r="C133" s="289">
        <f>SUMPRODUCT(('Diário 1º PA'!$E$4:$E$2007='Analítico Cp.'!$B133)*('Diário 1º PA'!$C$4:$C$2007&gt;=C$4)*('Diário 1º PA'!$C$4:$C$2007&lt;=EOMONTH(C$4,0))*('Diário 1º PA'!$F$4:$F$2007))
+SUMPRODUCT(('Diário 2º PA'!$E$4:$E$1978='Analítico Cp.'!$B133)*('Diário 2º PA'!$C$4:$C$1978&gt;=C$4)*('Diário 2º PA'!$C$4:$C$1978&lt;=EOMONTH(C$4,0))*('Diário 2º PA'!$F$4:$F$1978))
+SUMPRODUCT(('Diário 3º PA'!$E$4:$E$1994='Analítico Cp.'!$B133)*('Diário 3º PA'!$C$4:$C$1994&gt;=C$4)*('Diário 3º PA'!$C$4:$C$1994&lt;=EOMONTH(C$4,0))*('Diário 3º PA'!$F$4:$F$1994))
+SUMPRODUCT(('Diário 4º PA'!$E$4:$E$2000='Analítico Cp.'!$B133)*('Diário 4º PA'!$C$4:$C$2000&gt;=C$4)*('Diário 4º PA'!$C$4:$C$2000&lt;=EOMONTH(C$4,0))*('Diário 4º PA'!$F$4:$F$2000))
+SUMPRODUCT(('Comp.'!$D$5:$D$485=$B133)*('Comp.'!$B$5:$B$485&gt;=C$4)*('Comp.'!$B$5:$B$485&lt;=EOMONTH(C$4,0))*('Comp.'!$E$5:$E$485))</f>
        <v>0</v>
      </c>
      <c r="D133" s="289">
        <f>SUMPRODUCT(('Diário 1º PA'!$E$4:$E$2007='Analítico Cp.'!$B133)*('Diário 1º PA'!$C$4:$C$2007&gt;=D$4)*('Diário 1º PA'!$C$4:$C$2007&lt;=EOMONTH(D$4,0))*('Diário 1º PA'!$F$4:$F$2007))
+SUMPRODUCT(('Diário 2º PA'!$E$4:$E$1978='Analítico Cp.'!$B133)*('Diário 2º PA'!$C$4:$C$1978&gt;=D$4)*('Diário 2º PA'!$C$4:$C$1978&lt;=EOMONTH(D$4,0))*('Diário 2º PA'!$F$4:$F$1978))
+SUMPRODUCT(('Diário 3º PA'!$E$4:$E$1994='Analítico Cp.'!$B133)*('Diário 3º PA'!$C$4:$C$1994&gt;=D$4)*('Diário 3º PA'!$C$4:$C$1994&lt;=EOMONTH(D$4,0))*('Diário 3º PA'!$F$4:$F$1994))
+SUMPRODUCT(('Diário 4º PA'!$E$4:$E$2000='Analítico Cp.'!$B133)*('Diário 4º PA'!$C$4:$C$2000&gt;=D$4)*('Diário 4º PA'!$C$4:$C$2000&lt;=EOMONTH(D$4,0))*('Diário 4º PA'!$F$4:$F$2000))
+SUMPRODUCT(('Comp.'!$D$5:$D$485=$B133)*('Comp.'!$B$5:$B$485&gt;=D$4)*('Comp.'!$B$5:$B$485&lt;=EOMONTH(D$4,0))*('Comp.'!$E$5:$E$485))</f>
        <v>0</v>
      </c>
      <c r="E133" s="289">
        <f>SUMPRODUCT(('Diário 1º PA'!$E$4:$E$2007='Analítico Cp.'!$B133)*('Diário 1º PA'!$C$4:$C$2007&gt;=E$4)*('Diário 1º PA'!$C$4:$C$2007&lt;=EOMONTH(E$4,0))*('Diário 1º PA'!$F$4:$F$2007))
+SUMPRODUCT(('Diário 2º PA'!$E$4:$E$1978='Analítico Cp.'!$B133)*('Diário 2º PA'!$C$4:$C$1978&gt;=E$4)*('Diário 2º PA'!$C$4:$C$1978&lt;=EOMONTH(E$4,0))*('Diário 2º PA'!$F$4:$F$1978))
+SUMPRODUCT(('Diário 3º PA'!$E$4:$E$1994='Analítico Cp.'!$B133)*('Diário 3º PA'!$C$4:$C$1994&gt;=E$4)*('Diário 3º PA'!$C$4:$C$1994&lt;=EOMONTH(E$4,0))*('Diário 3º PA'!$F$4:$F$1994))
+SUMPRODUCT(('Diário 4º PA'!$E$4:$E$2000='Analítico Cp.'!$B133)*('Diário 4º PA'!$C$4:$C$2000&gt;=E$4)*('Diário 4º PA'!$C$4:$C$2000&lt;=EOMONTH(E$4,0))*('Diário 4º PA'!$F$4:$F$2000))
+SUMPRODUCT(('Comp.'!$D$5:$D$485=$B133)*('Comp.'!$B$5:$B$485&gt;=E$4)*('Comp.'!$B$5:$B$485&lt;=EOMONTH(E$4,0))*('Comp.'!$E$5:$E$485))</f>
        <v>0</v>
      </c>
      <c r="F133" s="289">
        <f>SUMPRODUCT(('Diário 1º PA'!$E$4:$E$2007='Analítico Cp.'!$B133)*('Diário 1º PA'!$C$4:$C$2007&gt;=F$4)*('Diário 1º PA'!$C$4:$C$2007&lt;=EOMONTH(F$4,0))*('Diário 1º PA'!$F$4:$F$2007))
+SUMPRODUCT(('Diário 2º PA'!$E$4:$E$1978='Analítico Cp.'!$B133)*('Diário 2º PA'!$C$4:$C$1978&gt;=F$4)*('Diário 2º PA'!$C$4:$C$1978&lt;=EOMONTH(F$4,0))*('Diário 2º PA'!$F$4:$F$1978))
+SUMPRODUCT(('Diário 3º PA'!$E$4:$E$1994='Analítico Cp.'!$B133)*('Diário 3º PA'!$C$4:$C$1994&gt;=F$4)*('Diário 3º PA'!$C$4:$C$1994&lt;=EOMONTH(F$4,0))*('Diário 3º PA'!$F$4:$F$1994))
+SUMPRODUCT(('Diário 4º PA'!$E$4:$E$2000='Analítico Cp.'!$B133)*('Diário 4º PA'!$C$4:$C$2000&gt;=F$4)*('Diário 4º PA'!$C$4:$C$2000&lt;=EOMONTH(F$4,0))*('Diário 4º PA'!$F$4:$F$2000))
+SUMPRODUCT(('Comp.'!$D$5:$D$485=$B133)*('Comp.'!$B$5:$B$485&gt;=F$4)*('Comp.'!$B$5:$B$485&lt;=EOMONTH(F$4,0))*('Comp.'!$E$5:$E$485))</f>
        <v>0</v>
      </c>
      <c r="G133" s="289">
        <f>SUMPRODUCT(('Diário 1º PA'!$E$4:$E$2007='Analítico Cp.'!$B133)*('Diário 1º PA'!$C$4:$C$2007&gt;=G$4)*('Diário 1º PA'!$C$4:$C$2007&lt;=EOMONTH(G$4,0))*('Diário 1º PA'!$F$4:$F$2007))
+SUMPRODUCT(('Diário 2º PA'!$E$4:$E$1978='Analítico Cp.'!$B133)*('Diário 2º PA'!$C$4:$C$1978&gt;=G$4)*('Diário 2º PA'!$C$4:$C$1978&lt;=EOMONTH(G$4,0))*('Diário 2º PA'!$F$4:$F$1978))
+SUMPRODUCT(('Diário 3º PA'!$E$4:$E$1994='Analítico Cp.'!$B133)*('Diário 3º PA'!$C$4:$C$1994&gt;=G$4)*('Diário 3º PA'!$C$4:$C$1994&lt;=EOMONTH(G$4,0))*('Diário 3º PA'!$F$4:$F$1994))
+SUMPRODUCT(('Diário 4º PA'!$E$4:$E$2000='Analítico Cp.'!$B133)*('Diário 4º PA'!$C$4:$C$2000&gt;=G$4)*('Diário 4º PA'!$C$4:$C$2000&lt;=EOMONTH(G$4,0))*('Diário 4º PA'!$F$4:$F$2000))
+SUMPRODUCT(('Comp.'!$D$5:$D$485=$B133)*('Comp.'!$B$5:$B$485&gt;=G$4)*('Comp.'!$B$5:$B$485&lt;=EOMONTH(G$4,0))*('Comp.'!$E$5:$E$485))</f>
        <v>0</v>
      </c>
      <c r="H133" s="289">
        <f>SUMPRODUCT(('Diário 1º PA'!$E$4:$E$2007='Analítico Cp.'!$B133)*('Diário 1º PA'!$C$4:$C$2007&gt;=H$4)*('Diário 1º PA'!$C$4:$C$2007&lt;=EOMONTH(H$4,0))*('Diário 1º PA'!$F$4:$F$2007))
+SUMPRODUCT(('Diário 2º PA'!$E$4:$E$1978='Analítico Cp.'!$B133)*('Diário 2º PA'!$C$4:$C$1978&gt;=H$4)*('Diário 2º PA'!$C$4:$C$1978&lt;=EOMONTH(H$4,0))*('Diário 2º PA'!$F$4:$F$1978))
+SUMPRODUCT(('Diário 3º PA'!$E$4:$E$1994='Analítico Cp.'!$B133)*('Diário 3º PA'!$C$4:$C$1994&gt;=H$4)*('Diário 3º PA'!$C$4:$C$1994&lt;=EOMONTH(H$4,0))*('Diário 3º PA'!$F$4:$F$1994))
+SUMPRODUCT(('Diário 4º PA'!$E$4:$E$2000='Analítico Cp.'!$B133)*('Diário 4º PA'!$C$4:$C$2000&gt;=H$4)*('Diário 4º PA'!$C$4:$C$2000&lt;=EOMONTH(H$4,0))*('Diário 4º PA'!$F$4:$F$2000))
+SUMPRODUCT(('Comp.'!$D$5:$D$485=$B133)*('Comp.'!$B$5:$B$485&gt;=H$4)*('Comp.'!$B$5:$B$485&lt;=EOMONTH(H$4,0))*('Comp.'!$E$5:$E$485))</f>
        <v>0</v>
      </c>
      <c r="I133" s="289">
        <f>SUMPRODUCT(('Diário 1º PA'!$E$4:$E$2007='Analítico Cp.'!$B133)*('Diário 1º PA'!$C$4:$C$2007&gt;=I$4)*('Diário 1º PA'!$C$4:$C$2007&lt;=EOMONTH(I$4,0))*('Diário 1º PA'!$F$4:$F$2007))
+SUMPRODUCT(('Diário 2º PA'!$E$4:$E$1978='Analítico Cp.'!$B133)*('Diário 2º PA'!$C$4:$C$1978&gt;=I$4)*('Diário 2º PA'!$C$4:$C$1978&lt;=EOMONTH(I$4,0))*('Diário 2º PA'!$F$4:$F$1978))
+SUMPRODUCT(('Diário 3º PA'!$E$4:$E$1994='Analítico Cp.'!$B133)*('Diário 3º PA'!$C$4:$C$1994&gt;=I$4)*('Diário 3º PA'!$C$4:$C$1994&lt;=EOMONTH(I$4,0))*('Diário 3º PA'!$F$4:$F$1994))
+SUMPRODUCT(('Diário 4º PA'!$E$4:$E$2000='Analítico Cp.'!$B133)*('Diário 4º PA'!$C$4:$C$2000&gt;=I$4)*('Diário 4º PA'!$C$4:$C$2000&lt;=EOMONTH(I$4,0))*('Diário 4º PA'!$F$4:$F$2000))
+SUMPRODUCT(('Comp.'!$D$5:$D$485=$B133)*('Comp.'!$B$5:$B$485&gt;=I$4)*('Comp.'!$B$5:$B$485&lt;=EOMONTH(I$4,0))*('Comp.'!$E$5:$E$485))</f>
        <v>0</v>
      </c>
      <c r="J133" s="289">
        <f>SUMPRODUCT(('Diário 1º PA'!$E$4:$E$2007='Analítico Cp.'!$B133)*('Diário 1º PA'!$C$4:$C$2007&gt;=J$4)*('Diário 1º PA'!$C$4:$C$2007&lt;=EOMONTH(J$4,0))*('Diário 1º PA'!$F$4:$F$2007))
+SUMPRODUCT(('Diário 2º PA'!$E$4:$E$1978='Analítico Cp.'!$B133)*('Diário 2º PA'!$C$4:$C$1978&gt;=J$4)*('Diário 2º PA'!$C$4:$C$1978&lt;=EOMONTH(J$4,0))*('Diário 2º PA'!$F$4:$F$1978))
+SUMPRODUCT(('Diário 3º PA'!$E$4:$E$1994='Analítico Cp.'!$B133)*('Diário 3º PA'!$C$4:$C$1994&gt;=J$4)*('Diário 3º PA'!$C$4:$C$1994&lt;=EOMONTH(J$4,0))*('Diário 3º PA'!$F$4:$F$1994))
+SUMPRODUCT(('Diário 4º PA'!$E$4:$E$2000='Analítico Cp.'!$B133)*('Diário 4º PA'!$C$4:$C$2000&gt;=J$4)*('Diário 4º PA'!$C$4:$C$2000&lt;=EOMONTH(J$4,0))*('Diário 4º PA'!$F$4:$F$2000))
+SUMPRODUCT(('Comp.'!$D$5:$D$485=$B133)*('Comp.'!$B$5:$B$485&gt;=J$4)*('Comp.'!$B$5:$B$485&lt;=EOMONTH(J$4,0))*('Comp.'!$E$5:$E$485))</f>
        <v>0</v>
      </c>
      <c r="K133" s="289">
        <f>SUMPRODUCT(('Diário 1º PA'!$E$4:$E$2007='Analítico Cp.'!$B133)*('Diário 1º PA'!$C$4:$C$2007&gt;=K$4)*('Diário 1º PA'!$C$4:$C$2007&lt;=EOMONTH(K$4,0))*('Diário 1º PA'!$F$4:$F$2007))
+SUMPRODUCT(('Diário 2º PA'!$E$4:$E$1978='Analítico Cp.'!$B133)*('Diário 2º PA'!$C$4:$C$1978&gt;=K$4)*('Diário 2º PA'!$C$4:$C$1978&lt;=EOMONTH(K$4,0))*('Diário 2º PA'!$F$4:$F$1978))
+SUMPRODUCT(('Diário 3º PA'!$E$4:$E$1994='Analítico Cp.'!$B133)*('Diário 3º PA'!$C$4:$C$1994&gt;=K$4)*('Diário 3º PA'!$C$4:$C$1994&lt;=EOMONTH(K$4,0))*('Diário 3º PA'!$F$4:$F$1994))
+SUMPRODUCT(('Diário 4º PA'!$E$4:$E$2000='Analítico Cp.'!$B133)*('Diário 4º PA'!$C$4:$C$2000&gt;=K$4)*('Diário 4º PA'!$C$4:$C$2000&lt;=EOMONTH(K$4,0))*('Diário 4º PA'!$F$4:$F$2000))
+SUMPRODUCT(('Comp.'!$D$5:$D$485=$B133)*('Comp.'!$B$5:$B$485&gt;=K$4)*('Comp.'!$B$5:$B$485&lt;=EOMONTH(K$4,0))*('Comp.'!$E$5:$E$485))</f>
        <v>0</v>
      </c>
      <c r="L133" s="289">
        <f>SUMPRODUCT(('Diário 1º PA'!$E$4:$E$2007='Analítico Cp.'!$B133)*('Diário 1º PA'!$C$4:$C$2007&gt;=L$4)*('Diário 1º PA'!$C$4:$C$2007&lt;=EOMONTH(L$4,0))*('Diário 1º PA'!$F$4:$F$2007))
+SUMPRODUCT(('Diário 2º PA'!$E$4:$E$1978='Analítico Cp.'!$B133)*('Diário 2º PA'!$C$4:$C$1978&gt;=L$4)*('Diário 2º PA'!$C$4:$C$1978&lt;=EOMONTH(L$4,0))*('Diário 2º PA'!$F$4:$F$1978))
+SUMPRODUCT(('Diário 3º PA'!$E$4:$E$1994='Analítico Cp.'!$B133)*('Diário 3º PA'!$C$4:$C$1994&gt;=L$4)*('Diário 3º PA'!$C$4:$C$1994&lt;=EOMONTH(L$4,0))*('Diário 3º PA'!$F$4:$F$1994))
+SUMPRODUCT(('Diário 4º PA'!$E$4:$E$2000='Analítico Cp.'!$B133)*('Diário 4º PA'!$C$4:$C$2000&gt;=L$4)*('Diário 4º PA'!$C$4:$C$2000&lt;=EOMONTH(L$4,0))*('Diário 4º PA'!$F$4:$F$2000))
+SUMPRODUCT(('Comp.'!$D$5:$D$485=$B133)*('Comp.'!$B$5:$B$485&gt;=L$4)*('Comp.'!$B$5:$B$485&lt;=EOMONTH(L$4,0))*('Comp.'!$E$5:$E$485))</f>
        <v>0</v>
      </c>
      <c r="M133" s="289">
        <f>SUMPRODUCT(('Diário 1º PA'!$E$4:$E$2007='Analítico Cp.'!$B133)*('Diário 1º PA'!$C$4:$C$2007&gt;=M$4)*('Diário 1º PA'!$C$4:$C$2007&lt;=EOMONTH(M$4,0))*('Diário 1º PA'!$F$4:$F$2007))
+SUMPRODUCT(('Diário 2º PA'!$E$4:$E$1978='Analítico Cp.'!$B133)*('Diário 2º PA'!$C$4:$C$1978&gt;=M$4)*('Diário 2º PA'!$C$4:$C$1978&lt;=EOMONTH(M$4,0))*('Diário 2º PA'!$F$4:$F$1978))
+SUMPRODUCT(('Diário 3º PA'!$E$4:$E$1994='Analítico Cp.'!$B133)*('Diário 3º PA'!$C$4:$C$1994&gt;=M$4)*('Diário 3º PA'!$C$4:$C$1994&lt;=EOMONTH(M$4,0))*('Diário 3º PA'!$F$4:$F$1994))
+SUMPRODUCT(('Diário 4º PA'!$E$4:$E$2000='Analítico Cp.'!$B133)*('Diário 4º PA'!$C$4:$C$2000&gt;=M$4)*('Diário 4º PA'!$C$4:$C$2000&lt;=EOMONTH(M$4,0))*('Diário 4º PA'!$F$4:$F$2000))
+SUMPRODUCT(('Comp.'!$D$5:$D$485=$B133)*('Comp.'!$B$5:$B$485&gt;=M$4)*('Comp.'!$B$5:$B$485&lt;=EOMONTH(M$4,0))*('Comp.'!$E$5:$E$485))</f>
        <v>0</v>
      </c>
      <c r="N133" s="289">
        <f>SUMPRODUCT(('Diário 1º PA'!$E$4:$E$2007='Analítico Cp.'!$B133)*('Diário 1º PA'!$C$4:$C$2007&gt;=N$4)*('Diário 1º PA'!$C$4:$C$2007&lt;=EOMONTH(N$4,0))*('Diário 1º PA'!$F$4:$F$2007))
+SUMPRODUCT(('Diário 2º PA'!$E$4:$E$1978='Analítico Cp.'!$B133)*('Diário 2º PA'!$C$4:$C$1978&gt;=N$4)*('Diário 2º PA'!$C$4:$C$1978&lt;=EOMONTH(N$4,0))*('Diário 2º PA'!$F$4:$F$1978))
+SUMPRODUCT(('Diário 3º PA'!$E$4:$E$1994='Analítico Cp.'!$B133)*('Diário 3º PA'!$C$4:$C$1994&gt;=N$4)*('Diário 3º PA'!$C$4:$C$1994&lt;=EOMONTH(N$4,0))*('Diário 3º PA'!$F$4:$F$1994))
+SUMPRODUCT(('Diário 4º PA'!$E$4:$E$2000='Analítico Cp.'!$B133)*('Diário 4º PA'!$C$4:$C$2000&gt;=N$4)*('Diário 4º PA'!$C$4:$C$2000&lt;=EOMONTH(N$4,0))*('Diário 4º PA'!$F$4:$F$2000))
+SUMPRODUCT(('Comp.'!$D$5:$D$485=$B133)*('Comp.'!$B$5:$B$485&gt;=N$4)*('Comp.'!$B$5:$B$485&lt;=EOMONTH(N$4,0))*('Comp.'!$E$5:$E$485))</f>
        <v>0</v>
      </c>
      <c r="O133" s="315">
        <f t="shared" si="19"/>
        <v>0</v>
      </c>
      <c r="P133" s="316">
        <f t="shared" si="20"/>
        <v>0</v>
      </c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</row>
    <row r="134" spans="1:26" ht="23.25" hidden="1" customHeight="1" x14ac:dyDescent="0.25">
      <c r="A134" s="331" t="s">
        <v>399</v>
      </c>
      <c r="B134" s="246"/>
      <c r="C134" s="289">
        <f>SUMPRODUCT(('Diário 1º PA'!$E$4:$E$2007='Analítico Cp.'!$B134)*('Diário 1º PA'!$C$4:$C$2007&gt;=C$4)*('Diário 1º PA'!$C$4:$C$2007&lt;=EOMONTH(C$4,0))*('Diário 1º PA'!$F$4:$F$2007))
+SUMPRODUCT(('Diário 2º PA'!$E$4:$E$1978='Analítico Cp.'!$B134)*('Diário 2º PA'!$C$4:$C$1978&gt;=C$4)*('Diário 2º PA'!$C$4:$C$1978&lt;=EOMONTH(C$4,0))*('Diário 2º PA'!$F$4:$F$1978))
+SUMPRODUCT(('Diário 3º PA'!$E$4:$E$1994='Analítico Cp.'!$B134)*('Diário 3º PA'!$C$4:$C$1994&gt;=C$4)*('Diário 3º PA'!$C$4:$C$1994&lt;=EOMONTH(C$4,0))*('Diário 3º PA'!$F$4:$F$1994))
+SUMPRODUCT(('Diário 4º PA'!$E$4:$E$2000='Analítico Cp.'!$B134)*('Diário 4º PA'!$C$4:$C$2000&gt;=C$4)*('Diário 4º PA'!$C$4:$C$2000&lt;=EOMONTH(C$4,0))*('Diário 4º PA'!$F$4:$F$2000))
+SUMPRODUCT(('Comp.'!$D$5:$D$485=$B134)*('Comp.'!$B$5:$B$485&gt;=C$4)*('Comp.'!$B$5:$B$485&lt;=EOMONTH(C$4,0))*('Comp.'!$E$5:$E$485))</f>
        <v>0</v>
      </c>
      <c r="D134" s="289">
        <f>SUMPRODUCT(('Diário 1º PA'!$E$4:$E$2007='Analítico Cp.'!$B134)*('Diário 1º PA'!$C$4:$C$2007&gt;=D$4)*('Diário 1º PA'!$C$4:$C$2007&lt;=EOMONTH(D$4,0))*('Diário 1º PA'!$F$4:$F$2007))
+SUMPRODUCT(('Diário 2º PA'!$E$4:$E$1978='Analítico Cp.'!$B134)*('Diário 2º PA'!$C$4:$C$1978&gt;=D$4)*('Diário 2º PA'!$C$4:$C$1978&lt;=EOMONTH(D$4,0))*('Diário 2º PA'!$F$4:$F$1978))
+SUMPRODUCT(('Diário 3º PA'!$E$4:$E$1994='Analítico Cp.'!$B134)*('Diário 3º PA'!$C$4:$C$1994&gt;=D$4)*('Diário 3º PA'!$C$4:$C$1994&lt;=EOMONTH(D$4,0))*('Diário 3º PA'!$F$4:$F$1994))
+SUMPRODUCT(('Diário 4º PA'!$E$4:$E$2000='Analítico Cp.'!$B134)*('Diário 4º PA'!$C$4:$C$2000&gt;=D$4)*('Diário 4º PA'!$C$4:$C$2000&lt;=EOMONTH(D$4,0))*('Diário 4º PA'!$F$4:$F$2000))
+SUMPRODUCT(('Comp.'!$D$5:$D$485=$B134)*('Comp.'!$B$5:$B$485&gt;=D$4)*('Comp.'!$B$5:$B$485&lt;=EOMONTH(D$4,0))*('Comp.'!$E$5:$E$485))</f>
        <v>0</v>
      </c>
      <c r="E134" s="289">
        <f>SUMPRODUCT(('Diário 1º PA'!$E$4:$E$2007='Analítico Cp.'!$B134)*('Diário 1º PA'!$C$4:$C$2007&gt;=E$4)*('Diário 1º PA'!$C$4:$C$2007&lt;=EOMONTH(E$4,0))*('Diário 1º PA'!$F$4:$F$2007))
+SUMPRODUCT(('Diário 2º PA'!$E$4:$E$1978='Analítico Cp.'!$B134)*('Diário 2º PA'!$C$4:$C$1978&gt;=E$4)*('Diário 2º PA'!$C$4:$C$1978&lt;=EOMONTH(E$4,0))*('Diário 2º PA'!$F$4:$F$1978))
+SUMPRODUCT(('Diário 3º PA'!$E$4:$E$1994='Analítico Cp.'!$B134)*('Diário 3º PA'!$C$4:$C$1994&gt;=E$4)*('Diário 3º PA'!$C$4:$C$1994&lt;=EOMONTH(E$4,0))*('Diário 3º PA'!$F$4:$F$1994))
+SUMPRODUCT(('Diário 4º PA'!$E$4:$E$2000='Analítico Cp.'!$B134)*('Diário 4º PA'!$C$4:$C$2000&gt;=E$4)*('Diário 4º PA'!$C$4:$C$2000&lt;=EOMONTH(E$4,0))*('Diário 4º PA'!$F$4:$F$2000))
+SUMPRODUCT(('Comp.'!$D$5:$D$485=$B134)*('Comp.'!$B$5:$B$485&gt;=E$4)*('Comp.'!$B$5:$B$485&lt;=EOMONTH(E$4,0))*('Comp.'!$E$5:$E$485))</f>
        <v>0</v>
      </c>
      <c r="F134" s="289">
        <f>SUMPRODUCT(('Diário 1º PA'!$E$4:$E$2007='Analítico Cp.'!$B134)*('Diário 1º PA'!$C$4:$C$2007&gt;=F$4)*('Diário 1º PA'!$C$4:$C$2007&lt;=EOMONTH(F$4,0))*('Diário 1º PA'!$F$4:$F$2007))
+SUMPRODUCT(('Diário 2º PA'!$E$4:$E$1978='Analítico Cp.'!$B134)*('Diário 2º PA'!$C$4:$C$1978&gt;=F$4)*('Diário 2º PA'!$C$4:$C$1978&lt;=EOMONTH(F$4,0))*('Diário 2º PA'!$F$4:$F$1978))
+SUMPRODUCT(('Diário 3º PA'!$E$4:$E$1994='Analítico Cp.'!$B134)*('Diário 3º PA'!$C$4:$C$1994&gt;=F$4)*('Diário 3º PA'!$C$4:$C$1994&lt;=EOMONTH(F$4,0))*('Diário 3º PA'!$F$4:$F$1994))
+SUMPRODUCT(('Diário 4º PA'!$E$4:$E$2000='Analítico Cp.'!$B134)*('Diário 4º PA'!$C$4:$C$2000&gt;=F$4)*('Diário 4º PA'!$C$4:$C$2000&lt;=EOMONTH(F$4,0))*('Diário 4º PA'!$F$4:$F$2000))
+SUMPRODUCT(('Comp.'!$D$5:$D$485=$B134)*('Comp.'!$B$5:$B$485&gt;=F$4)*('Comp.'!$B$5:$B$485&lt;=EOMONTH(F$4,0))*('Comp.'!$E$5:$E$485))</f>
        <v>0</v>
      </c>
      <c r="G134" s="289">
        <f>SUMPRODUCT(('Diário 1º PA'!$E$4:$E$2007='Analítico Cp.'!$B134)*('Diário 1º PA'!$C$4:$C$2007&gt;=G$4)*('Diário 1º PA'!$C$4:$C$2007&lt;=EOMONTH(G$4,0))*('Diário 1º PA'!$F$4:$F$2007))
+SUMPRODUCT(('Diário 2º PA'!$E$4:$E$1978='Analítico Cp.'!$B134)*('Diário 2º PA'!$C$4:$C$1978&gt;=G$4)*('Diário 2º PA'!$C$4:$C$1978&lt;=EOMONTH(G$4,0))*('Diário 2º PA'!$F$4:$F$1978))
+SUMPRODUCT(('Diário 3º PA'!$E$4:$E$1994='Analítico Cp.'!$B134)*('Diário 3º PA'!$C$4:$C$1994&gt;=G$4)*('Diário 3º PA'!$C$4:$C$1994&lt;=EOMONTH(G$4,0))*('Diário 3º PA'!$F$4:$F$1994))
+SUMPRODUCT(('Diário 4º PA'!$E$4:$E$2000='Analítico Cp.'!$B134)*('Diário 4º PA'!$C$4:$C$2000&gt;=G$4)*('Diário 4º PA'!$C$4:$C$2000&lt;=EOMONTH(G$4,0))*('Diário 4º PA'!$F$4:$F$2000))
+SUMPRODUCT(('Comp.'!$D$5:$D$485=$B134)*('Comp.'!$B$5:$B$485&gt;=G$4)*('Comp.'!$B$5:$B$485&lt;=EOMONTH(G$4,0))*('Comp.'!$E$5:$E$485))</f>
        <v>0</v>
      </c>
      <c r="H134" s="289">
        <f>SUMPRODUCT(('Diário 1º PA'!$E$4:$E$2007='Analítico Cp.'!$B134)*('Diário 1º PA'!$C$4:$C$2007&gt;=H$4)*('Diário 1º PA'!$C$4:$C$2007&lt;=EOMONTH(H$4,0))*('Diário 1º PA'!$F$4:$F$2007))
+SUMPRODUCT(('Diário 2º PA'!$E$4:$E$1978='Analítico Cp.'!$B134)*('Diário 2º PA'!$C$4:$C$1978&gt;=H$4)*('Diário 2º PA'!$C$4:$C$1978&lt;=EOMONTH(H$4,0))*('Diário 2º PA'!$F$4:$F$1978))
+SUMPRODUCT(('Diário 3º PA'!$E$4:$E$1994='Analítico Cp.'!$B134)*('Diário 3º PA'!$C$4:$C$1994&gt;=H$4)*('Diário 3º PA'!$C$4:$C$1994&lt;=EOMONTH(H$4,0))*('Diário 3º PA'!$F$4:$F$1994))
+SUMPRODUCT(('Diário 4º PA'!$E$4:$E$2000='Analítico Cp.'!$B134)*('Diário 4º PA'!$C$4:$C$2000&gt;=H$4)*('Diário 4º PA'!$C$4:$C$2000&lt;=EOMONTH(H$4,0))*('Diário 4º PA'!$F$4:$F$2000))
+SUMPRODUCT(('Comp.'!$D$5:$D$485=$B134)*('Comp.'!$B$5:$B$485&gt;=H$4)*('Comp.'!$B$5:$B$485&lt;=EOMONTH(H$4,0))*('Comp.'!$E$5:$E$485))</f>
        <v>0</v>
      </c>
      <c r="I134" s="289">
        <f>SUMPRODUCT(('Diário 1º PA'!$E$4:$E$2007='Analítico Cp.'!$B134)*('Diário 1º PA'!$C$4:$C$2007&gt;=I$4)*('Diário 1º PA'!$C$4:$C$2007&lt;=EOMONTH(I$4,0))*('Diário 1º PA'!$F$4:$F$2007))
+SUMPRODUCT(('Diário 2º PA'!$E$4:$E$1978='Analítico Cp.'!$B134)*('Diário 2º PA'!$C$4:$C$1978&gt;=I$4)*('Diário 2º PA'!$C$4:$C$1978&lt;=EOMONTH(I$4,0))*('Diário 2º PA'!$F$4:$F$1978))
+SUMPRODUCT(('Diário 3º PA'!$E$4:$E$1994='Analítico Cp.'!$B134)*('Diário 3º PA'!$C$4:$C$1994&gt;=I$4)*('Diário 3º PA'!$C$4:$C$1994&lt;=EOMONTH(I$4,0))*('Diário 3º PA'!$F$4:$F$1994))
+SUMPRODUCT(('Diário 4º PA'!$E$4:$E$2000='Analítico Cp.'!$B134)*('Diário 4º PA'!$C$4:$C$2000&gt;=I$4)*('Diário 4º PA'!$C$4:$C$2000&lt;=EOMONTH(I$4,0))*('Diário 4º PA'!$F$4:$F$2000))
+SUMPRODUCT(('Comp.'!$D$5:$D$485=$B134)*('Comp.'!$B$5:$B$485&gt;=I$4)*('Comp.'!$B$5:$B$485&lt;=EOMONTH(I$4,0))*('Comp.'!$E$5:$E$485))</f>
        <v>0</v>
      </c>
      <c r="J134" s="289">
        <f>SUMPRODUCT(('Diário 1º PA'!$E$4:$E$2007='Analítico Cp.'!$B134)*('Diário 1º PA'!$C$4:$C$2007&gt;=J$4)*('Diário 1º PA'!$C$4:$C$2007&lt;=EOMONTH(J$4,0))*('Diário 1º PA'!$F$4:$F$2007))
+SUMPRODUCT(('Diário 2º PA'!$E$4:$E$1978='Analítico Cp.'!$B134)*('Diário 2º PA'!$C$4:$C$1978&gt;=J$4)*('Diário 2º PA'!$C$4:$C$1978&lt;=EOMONTH(J$4,0))*('Diário 2º PA'!$F$4:$F$1978))
+SUMPRODUCT(('Diário 3º PA'!$E$4:$E$1994='Analítico Cp.'!$B134)*('Diário 3º PA'!$C$4:$C$1994&gt;=J$4)*('Diário 3º PA'!$C$4:$C$1994&lt;=EOMONTH(J$4,0))*('Diário 3º PA'!$F$4:$F$1994))
+SUMPRODUCT(('Diário 4º PA'!$E$4:$E$2000='Analítico Cp.'!$B134)*('Diário 4º PA'!$C$4:$C$2000&gt;=J$4)*('Diário 4º PA'!$C$4:$C$2000&lt;=EOMONTH(J$4,0))*('Diário 4º PA'!$F$4:$F$2000))
+SUMPRODUCT(('Comp.'!$D$5:$D$485=$B134)*('Comp.'!$B$5:$B$485&gt;=J$4)*('Comp.'!$B$5:$B$485&lt;=EOMONTH(J$4,0))*('Comp.'!$E$5:$E$485))</f>
        <v>0</v>
      </c>
      <c r="K134" s="289">
        <f>SUMPRODUCT(('Diário 1º PA'!$E$4:$E$2007='Analítico Cp.'!$B134)*('Diário 1º PA'!$C$4:$C$2007&gt;=K$4)*('Diário 1º PA'!$C$4:$C$2007&lt;=EOMONTH(K$4,0))*('Diário 1º PA'!$F$4:$F$2007))
+SUMPRODUCT(('Diário 2º PA'!$E$4:$E$1978='Analítico Cp.'!$B134)*('Diário 2º PA'!$C$4:$C$1978&gt;=K$4)*('Diário 2º PA'!$C$4:$C$1978&lt;=EOMONTH(K$4,0))*('Diário 2º PA'!$F$4:$F$1978))
+SUMPRODUCT(('Diário 3º PA'!$E$4:$E$1994='Analítico Cp.'!$B134)*('Diário 3º PA'!$C$4:$C$1994&gt;=K$4)*('Diário 3º PA'!$C$4:$C$1994&lt;=EOMONTH(K$4,0))*('Diário 3º PA'!$F$4:$F$1994))
+SUMPRODUCT(('Diário 4º PA'!$E$4:$E$2000='Analítico Cp.'!$B134)*('Diário 4º PA'!$C$4:$C$2000&gt;=K$4)*('Diário 4º PA'!$C$4:$C$2000&lt;=EOMONTH(K$4,0))*('Diário 4º PA'!$F$4:$F$2000))
+SUMPRODUCT(('Comp.'!$D$5:$D$485=$B134)*('Comp.'!$B$5:$B$485&gt;=K$4)*('Comp.'!$B$5:$B$485&lt;=EOMONTH(K$4,0))*('Comp.'!$E$5:$E$485))</f>
        <v>0</v>
      </c>
      <c r="L134" s="289">
        <f>SUMPRODUCT(('Diário 1º PA'!$E$4:$E$2007='Analítico Cp.'!$B134)*('Diário 1º PA'!$C$4:$C$2007&gt;=L$4)*('Diário 1º PA'!$C$4:$C$2007&lt;=EOMONTH(L$4,0))*('Diário 1º PA'!$F$4:$F$2007))
+SUMPRODUCT(('Diário 2º PA'!$E$4:$E$1978='Analítico Cp.'!$B134)*('Diário 2º PA'!$C$4:$C$1978&gt;=L$4)*('Diário 2º PA'!$C$4:$C$1978&lt;=EOMONTH(L$4,0))*('Diário 2º PA'!$F$4:$F$1978))
+SUMPRODUCT(('Diário 3º PA'!$E$4:$E$1994='Analítico Cp.'!$B134)*('Diário 3º PA'!$C$4:$C$1994&gt;=L$4)*('Diário 3º PA'!$C$4:$C$1994&lt;=EOMONTH(L$4,0))*('Diário 3º PA'!$F$4:$F$1994))
+SUMPRODUCT(('Diário 4º PA'!$E$4:$E$2000='Analítico Cp.'!$B134)*('Diário 4º PA'!$C$4:$C$2000&gt;=L$4)*('Diário 4º PA'!$C$4:$C$2000&lt;=EOMONTH(L$4,0))*('Diário 4º PA'!$F$4:$F$2000))
+SUMPRODUCT(('Comp.'!$D$5:$D$485=$B134)*('Comp.'!$B$5:$B$485&gt;=L$4)*('Comp.'!$B$5:$B$485&lt;=EOMONTH(L$4,0))*('Comp.'!$E$5:$E$485))</f>
        <v>0</v>
      </c>
      <c r="M134" s="289">
        <f>SUMPRODUCT(('Diário 1º PA'!$E$4:$E$2007='Analítico Cp.'!$B134)*('Diário 1º PA'!$C$4:$C$2007&gt;=M$4)*('Diário 1º PA'!$C$4:$C$2007&lt;=EOMONTH(M$4,0))*('Diário 1º PA'!$F$4:$F$2007))
+SUMPRODUCT(('Diário 2º PA'!$E$4:$E$1978='Analítico Cp.'!$B134)*('Diário 2º PA'!$C$4:$C$1978&gt;=M$4)*('Diário 2º PA'!$C$4:$C$1978&lt;=EOMONTH(M$4,0))*('Diário 2º PA'!$F$4:$F$1978))
+SUMPRODUCT(('Diário 3º PA'!$E$4:$E$1994='Analítico Cp.'!$B134)*('Diário 3º PA'!$C$4:$C$1994&gt;=M$4)*('Diário 3º PA'!$C$4:$C$1994&lt;=EOMONTH(M$4,0))*('Diário 3º PA'!$F$4:$F$1994))
+SUMPRODUCT(('Diário 4º PA'!$E$4:$E$2000='Analítico Cp.'!$B134)*('Diário 4º PA'!$C$4:$C$2000&gt;=M$4)*('Diário 4º PA'!$C$4:$C$2000&lt;=EOMONTH(M$4,0))*('Diário 4º PA'!$F$4:$F$2000))
+SUMPRODUCT(('Comp.'!$D$5:$D$485=$B134)*('Comp.'!$B$5:$B$485&gt;=M$4)*('Comp.'!$B$5:$B$485&lt;=EOMONTH(M$4,0))*('Comp.'!$E$5:$E$485))</f>
        <v>0</v>
      </c>
      <c r="N134" s="289">
        <f>SUMPRODUCT(('Diário 1º PA'!$E$4:$E$2007='Analítico Cp.'!$B134)*('Diário 1º PA'!$C$4:$C$2007&gt;=N$4)*('Diário 1º PA'!$C$4:$C$2007&lt;=EOMONTH(N$4,0))*('Diário 1º PA'!$F$4:$F$2007))
+SUMPRODUCT(('Diário 2º PA'!$E$4:$E$1978='Analítico Cp.'!$B134)*('Diário 2º PA'!$C$4:$C$1978&gt;=N$4)*('Diário 2º PA'!$C$4:$C$1978&lt;=EOMONTH(N$4,0))*('Diário 2º PA'!$F$4:$F$1978))
+SUMPRODUCT(('Diário 3º PA'!$E$4:$E$1994='Analítico Cp.'!$B134)*('Diário 3º PA'!$C$4:$C$1994&gt;=N$4)*('Diário 3º PA'!$C$4:$C$1994&lt;=EOMONTH(N$4,0))*('Diário 3º PA'!$F$4:$F$1994))
+SUMPRODUCT(('Diário 4º PA'!$E$4:$E$2000='Analítico Cp.'!$B134)*('Diário 4º PA'!$C$4:$C$2000&gt;=N$4)*('Diário 4º PA'!$C$4:$C$2000&lt;=EOMONTH(N$4,0))*('Diário 4º PA'!$F$4:$F$2000))
+SUMPRODUCT(('Comp.'!$D$5:$D$485=$B134)*('Comp.'!$B$5:$B$485&gt;=N$4)*('Comp.'!$B$5:$B$485&lt;=EOMONTH(N$4,0))*('Comp.'!$E$5:$E$485))</f>
        <v>0</v>
      </c>
      <c r="O134" s="315">
        <f t="shared" si="19"/>
        <v>0</v>
      </c>
      <c r="P134" s="316">
        <f t="shared" si="20"/>
        <v>0</v>
      </c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</row>
    <row r="135" spans="1:26" ht="23.25" hidden="1" customHeight="1" x14ac:dyDescent="0.25">
      <c r="A135" s="331" t="s">
        <v>400</v>
      </c>
      <c r="B135" s="246"/>
      <c r="C135" s="289">
        <f>SUMPRODUCT(('Diário 1º PA'!$E$4:$E$2007='Analítico Cp.'!$B135)*('Diário 1º PA'!$C$4:$C$2007&gt;=C$4)*('Diário 1º PA'!$C$4:$C$2007&lt;=EOMONTH(C$4,0))*('Diário 1º PA'!$F$4:$F$2007))
+SUMPRODUCT(('Diário 2º PA'!$E$4:$E$1978='Analítico Cp.'!$B135)*('Diário 2º PA'!$C$4:$C$1978&gt;=C$4)*('Diário 2º PA'!$C$4:$C$1978&lt;=EOMONTH(C$4,0))*('Diário 2º PA'!$F$4:$F$1978))
+SUMPRODUCT(('Diário 3º PA'!$E$4:$E$1994='Analítico Cp.'!$B135)*('Diário 3º PA'!$C$4:$C$1994&gt;=C$4)*('Diário 3º PA'!$C$4:$C$1994&lt;=EOMONTH(C$4,0))*('Diário 3º PA'!$F$4:$F$1994))
+SUMPRODUCT(('Diário 4º PA'!$E$4:$E$2000='Analítico Cp.'!$B135)*('Diário 4º PA'!$C$4:$C$2000&gt;=C$4)*('Diário 4º PA'!$C$4:$C$2000&lt;=EOMONTH(C$4,0))*('Diário 4º PA'!$F$4:$F$2000))
+SUMPRODUCT(('Comp.'!$D$5:$D$485=$B135)*('Comp.'!$B$5:$B$485&gt;=C$4)*('Comp.'!$B$5:$B$485&lt;=EOMONTH(C$4,0))*('Comp.'!$E$5:$E$485))</f>
        <v>0</v>
      </c>
      <c r="D135" s="289">
        <f>SUMPRODUCT(('Diário 1º PA'!$E$4:$E$2007='Analítico Cp.'!$B135)*('Diário 1º PA'!$C$4:$C$2007&gt;=D$4)*('Diário 1º PA'!$C$4:$C$2007&lt;=EOMONTH(D$4,0))*('Diário 1º PA'!$F$4:$F$2007))
+SUMPRODUCT(('Diário 2º PA'!$E$4:$E$1978='Analítico Cp.'!$B135)*('Diário 2º PA'!$C$4:$C$1978&gt;=D$4)*('Diário 2º PA'!$C$4:$C$1978&lt;=EOMONTH(D$4,0))*('Diário 2º PA'!$F$4:$F$1978))
+SUMPRODUCT(('Diário 3º PA'!$E$4:$E$1994='Analítico Cp.'!$B135)*('Diário 3º PA'!$C$4:$C$1994&gt;=D$4)*('Diário 3º PA'!$C$4:$C$1994&lt;=EOMONTH(D$4,0))*('Diário 3º PA'!$F$4:$F$1994))
+SUMPRODUCT(('Diário 4º PA'!$E$4:$E$2000='Analítico Cp.'!$B135)*('Diário 4º PA'!$C$4:$C$2000&gt;=D$4)*('Diário 4º PA'!$C$4:$C$2000&lt;=EOMONTH(D$4,0))*('Diário 4º PA'!$F$4:$F$2000))
+SUMPRODUCT(('Comp.'!$D$5:$D$485=$B135)*('Comp.'!$B$5:$B$485&gt;=D$4)*('Comp.'!$B$5:$B$485&lt;=EOMONTH(D$4,0))*('Comp.'!$E$5:$E$485))</f>
        <v>0</v>
      </c>
      <c r="E135" s="289">
        <f>SUMPRODUCT(('Diário 1º PA'!$E$4:$E$2007='Analítico Cp.'!$B135)*('Diário 1º PA'!$C$4:$C$2007&gt;=E$4)*('Diário 1º PA'!$C$4:$C$2007&lt;=EOMONTH(E$4,0))*('Diário 1º PA'!$F$4:$F$2007))
+SUMPRODUCT(('Diário 2º PA'!$E$4:$E$1978='Analítico Cp.'!$B135)*('Diário 2º PA'!$C$4:$C$1978&gt;=E$4)*('Diário 2º PA'!$C$4:$C$1978&lt;=EOMONTH(E$4,0))*('Diário 2º PA'!$F$4:$F$1978))
+SUMPRODUCT(('Diário 3º PA'!$E$4:$E$1994='Analítico Cp.'!$B135)*('Diário 3º PA'!$C$4:$C$1994&gt;=E$4)*('Diário 3º PA'!$C$4:$C$1994&lt;=EOMONTH(E$4,0))*('Diário 3º PA'!$F$4:$F$1994))
+SUMPRODUCT(('Diário 4º PA'!$E$4:$E$2000='Analítico Cp.'!$B135)*('Diário 4º PA'!$C$4:$C$2000&gt;=E$4)*('Diário 4º PA'!$C$4:$C$2000&lt;=EOMONTH(E$4,0))*('Diário 4º PA'!$F$4:$F$2000))
+SUMPRODUCT(('Comp.'!$D$5:$D$485=$B135)*('Comp.'!$B$5:$B$485&gt;=E$4)*('Comp.'!$B$5:$B$485&lt;=EOMONTH(E$4,0))*('Comp.'!$E$5:$E$485))</f>
        <v>0</v>
      </c>
      <c r="F135" s="289">
        <f>SUMPRODUCT(('Diário 1º PA'!$E$4:$E$2007='Analítico Cp.'!$B135)*('Diário 1º PA'!$C$4:$C$2007&gt;=F$4)*('Diário 1º PA'!$C$4:$C$2007&lt;=EOMONTH(F$4,0))*('Diário 1º PA'!$F$4:$F$2007))
+SUMPRODUCT(('Diário 2º PA'!$E$4:$E$1978='Analítico Cp.'!$B135)*('Diário 2º PA'!$C$4:$C$1978&gt;=F$4)*('Diário 2º PA'!$C$4:$C$1978&lt;=EOMONTH(F$4,0))*('Diário 2º PA'!$F$4:$F$1978))
+SUMPRODUCT(('Diário 3º PA'!$E$4:$E$1994='Analítico Cp.'!$B135)*('Diário 3º PA'!$C$4:$C$1994&gt;=F$4)*('Diário 3º PA'!$C$4:$C$1994&lt;=EOMONTH(F$4,0))*('Diário 3º PA'!$F$4:$F$1994))
+SUMPRODUCT(('Diário 4º PA'!$E$4:$E$2000='Analítico Cp.'!$B135)*('Diário 4º PA'!$C$4:$C$2000&gt;=F$4)*('Diário 4º PA'!$C$4:$C$2000&lt;=EOMONTH(F$4,0))*('Diário 4º PA'!$F$4:$F$2000))
+SUMPRODUCT(('Comp.'!$D$5:$D$485=$B135)*('Comp.'!$B$5:$B$485&gt;=F$4)*('Comp.'!$B$5:$B$485&lt;=EOMONTH(F$4,0))*('Comp.'!$E$5:$E$485))</f>
        <v>0</v>
      </c>
      <c r="G135" s="289">
        <f>SUMPRODUCT(('Diário 1º PA'!$E$4:$E$2007='Analítico Cp.'!$B135)*('Diário 1º PA'!$C$4:$C$2007&gt;=G$4)*('Diário 1º PA'!$C$4:$C$2007&lt;=EOMONTH(G$4,0))*('Diário 1º PA'!$F$4:$F$2007))
+SUMPRODUCT(('Diário 2º PA'!$E$4:$E$1978='Analítico Cp.'!$B135)*('Diário 2º PA'!$C$4:$C$1978&gt;=G$4)*('Diário 2º PA'!$C$4:$C$1978&lt;=EOMONTH(G$4,0))*('Diário 2º PA'!$F$4:$F$1978))
+SUMPRODUCT(('Diário 3º PA'!$E$4:$E$1994='Analítico Cp.'!$B135)*('Diário 3º PA'!$C$4:$C$1994&gt;=G$4)*('Diário 3º PA'!$C$4:$C$1994&lt;=EOMONTH(G$4,0))*('Diário 3º PA'!$F$4:$F$1994))
+SUMPRODUCT(('Diário 4º PA'!$E$4:$E$2000='Analítico Cp.'!$B135)*('Diário 4º PA'!$C$4:$C$2000&gt;=G$4)*('Diário 4º PA'!$C$4:$C$2000&lt;=EOMONTH(G$4,0))*('Diário 4º PA'!$F$4:$F$2000))
+SUMPRODUCT(('Comp.'!$D$5:$D$485=$B135)*('Comp.'!$B$5:$B$485&gt;=G$4)*('Comp.'!$B$5:$B$485&lt;=EOMONTH(G$4,0))*('Comp.'!$E$5:$E$485))</f>
        <v>0</v>
      </c>
      <c r="H135" s="289">
        <f>SUMPRODUCT(('Diário 1º PA'!$E$4:$E$2007='Analítico Cp.'!$B135)*('Diário 1º PA'!$C$4:$C$2007&gt;=H$4)*('Diário 1º PA'!$C$4:$C$2007&lt;=EOMONTH(H$4,0))*('Diário 1º PA'!$F$4:$F$2007))
+SUMPRODUCT(('Diário 2º PA'!$E$4:$E$1978='Analítico Cp.'!$B135)*('Diário 2º PA'!$C$4:$C$1978&gt;=H$4)*('Diário 2º PA'!$C$4:$C$1978&lt;=EOMONTH(H$4,0))*('Diário 2º PA'!$F$4:$F$1978))
+SUMPRODUCT(('Diário 3º PA'!$E$4:$E$1994='Analítico Cp.'!$B135)*('Diário 3º PA'!$C$4:$C$1994&gt;=H$4)*('Diário 3º PA'!$C$4:$C$1994&lt;=EOMONTH(H$4,0))*('Diário 3º PA'!$F$4:$F$1994))
+SUMPRODUCT(('Diário 4º PA'!$E$4:$E$2000='Analítico Cp.'!$B135)*('Diário 4º PA'!$C$4:$C$2000&gt;=H$4)*('Diário 4º PA'!$C$4:$C$2000&lt;=EOMONTH(H$4,0))*('Diário 4º PA'!$F$4:$F$2000))
+SUMPRODUCT(('Comp.'!$D$5:$D$485=$B135)*('Comp.'!$B$5:$B$485&gt;=H$4)*('Comp.'!$B$5:$B$485&lt;=EOMONTH(H$4,0))*('Comp.'!$E$5:$E$485))</f>
        <v>0</v>
      </c>
      <c r="I135" s="289">
        <f>SUMPRODUCT(('Diário 1º PA'!$E$4:$E$2007='Analítico Cp.'!$B135)*('Diário 1º PA'!$C$4:$C$2007&gt;=I$4)*('Diário 1º PA'!$C$4:$C$2007&lt;=EOMONTH(I$4,0))*('Diário 1º PA'!$F$4:$F$2007))
+SUMPRODUCT(('Diário 2º PA'!$E$4:$E$1978='Analítico Cp.'!$B135)*('Diário 2º PA'!$C$4:$C$1978&gt;=I$4)*('Diário 2º PA'!$C$4:$C$1978&lt;=EOMONTH(I$4,0))*('Diário 2º PA'!$F$4:$F$1978))
+SUMPRODUCT(('Diário 3º PA'!$E$4:$E$1994='Analítico Cp.'!$B135)*('Diário 3º PA'!$C$4:$C$1994&gt;=I$4)*('Diário 3º PA'!$C$4:$C$1994&lt;=EOMONTH(I$4,0))*('Diário 3º PA'!$F$4:$F$1994))
+SUMPRODUCT(('Diário 4º PA'!$E$4:$E$2000='Analítico Cp.'!$B135)*('Diário 4º PA'!$C$4:$C$2000&gt;=I$4)*('Diário 4º PA'!$C$4:$C$2000&lt;=EOMONTH(I$4,0))*('Diário 4º PA'!$F$4:$F$2000))
+SUMPRODUCT(('Comp.'!$D$5:$D$485=$B135)*('Comp.'!$B$5:$B$485&gt;=I$4)*('Comp.'!$B$5:$B$485&lt;=EOMONTH(I$4,0))*('Comp.'!$E$5:$E$485))</f>
        <v>0</v>
      </c>
      <c r="J135" s="289">
        <f>SUMPRODUCT(('Diário 1º PA'!$E$4:$E$2007='Analítico Cp.'!$B135)*('Diário 1º PA'!$C$4:$C$2007&gt;=J$4)*('Diário 1º PA'!$C$4:$C$2007&lt;=EOMONTH(J$4,0))*('Diário 1º PA'!$F$4:$F$2007))
+SUMPRODUCT(('Diário 2º PA'!$E$4:$E$1978='Analítico Cp.'!$B135)*('Diário 2º PA'!$C$4:$C$1978&gt;=J$4)*('Diário 2º PA'!$C$4:$C$1978&lt;=EOMONTH(J$4,0))*('Diário 2º PA'!$F$4:$F$1978))
+SUMPRODUCT(('Diário 3º PA'!$E$4:$E$1994='Analítico Cp.'!$B135)*('Diário 3º PA'!$C$4:$C$1994&gt;=J$4)*('Diário 3º PA'!$C$4:$C$1994&lt;=EOMONTH(J$4,0))*('Diário 3º PA'!$F$4:$F$1994))
+SUMPRODUCT(('Diário 4º PA'!$E$4:$E$2000='Analítico Cp.'!$B135)*('Diário 4º PA'!$C$4:$C$2000&gt;=J$4)*('Diário 4º PA'!$C$4:$C$2000&lt;=EOMONTH(J$4,0))*('Diário 4º PA'!$F$4:$F$2000))
+SUMPRODUCT(('Comp.'!$D$5:$D$485=$B135)*('Comp.'!$B$5:$B$485&gt;=J$4)*('Comp.'!$B$5:$B$485&lt;=EOMONTH(J$4,0))*('Comp.'!$E$5:$E$485))</f>
        <v>0</v>
      </c>
      <c r="K135" s="289">
        <f>SUMPRODUCT(('Diário 1º PA'!$E$4:$E$2007='Analítico Cp.'!$B135)*('Diário 1º PA'!$C$4:$C$2007&gt;=K$4)*('Diário 1º PA'!$C$4:$C$2007&lt;=EOMONTH(K$4,0))*('Diário 1º PA'!$F$4:$F$2007))
+SUMPRODUCT(('Diário 2º PA'!$E$4:$E$1978='Analítico Cp.'!$B135)*('Diário 2º PA'!$C$4:$C$1978&gt;=K$4)*('Diário 2º PA'!$C$4:$C$1978&lt;=EOMONTH(K$4,0))*('Diário 2º PA'!$F$4:$F$1978))
+SUMPRODUCT(('Diário 3º PA'!$E$4:$E$1994='Analítico Cp.'!$B135)*('Diário 3º PA'!$C$4:$C$1994&gt;=K$4)*('Diário 3º PA'!$C$4:$C$1994&lt;=EOMONTH(K$4,0))*('Diário 3º PA'!$F$4:$F$1994))
+SUMPRODUCT(('Diário 4º PA'!$E$4:$E$2000='Analítico Cp.'!$B135)*('Diário 4º PA'!$C$4:$C$2000&gt;=K$4)*('Diário 4º PA'!$C$4:$C$2000&lt;=EOMONTH(K$4,0))*('Diário 4º PA'!$F$4:$F$2000))
+SUMPRODUCT(('Comp.'!$D$5:$D$485=$B135)*('Comp.'!$B$5:$B$485&gt;=K$4)*('Comp.'!$B$5:$B$485&lt;=EOMONTH(K$4,0))*('Comp.'!$E$5:$E$485))</f>
        <v>0</v>
      </c>
      <c r="L135" s="289">
        <f>SUMPRODUCT(('Diário 1º PA'!$E$4:$E$2007='Analítico Cp.'!$B135)*('Diário 1º PA'!$C$4:$C$2007&gt;=L$4)*('Diário 1º PA'!$C$4:$C$2007&lt;=EOMONTH(L$4,0))*('Diário 1º PA'!$F$4:$F$2007))
+SUMPRODUCT(('Diário 2º PA'!$E$4:$E$1978='Analítico Cp.'!$B135)*('Diário 2º PA'!$C$4:$C$1978&gt;=L$4)*('Diário 2º PA'!$C$4:$C$1978&lt;=EOMONTH(L$4,0))*('Diário 2º PA'!$F$4:$F$1978))
+SUMPRODUCT(('Diário 3º PA'!$E$4:$E$1994='Analítico Cp.'!$B135)*('Diário 3º PA'!$C$4:$C$1994&gt;=L$4)*('Diário 3º PA'!$C$4:$C$1994&lt;=EOMONTH(L$4,0))*('Diário 3º PA'!$F$4:$F$1994))
+SUMPRODUCT(('Diário 4º PA'!$E$4:$E$2000='Analítico Cp.'!$B135)*('Diário 4º PA'!$C$4:$C$2000&gt;=L$4)*('Diário 4º PA'!$C$4:$C$2000&lt;=EOMONTH(L$4,0))*('Diário 4º PA'!$F$4:$F$2000))
+SUMPRODUCT(('Comp.'!$D$5:$D$485=$B135)*('Comp.'!$B$5:$B$485&gt;=L$4)*('Comp.'!$B$5:$B$485&lt;=EOMONTH(L$4,0))*('Comp.'!$E$5:$E$485))</f>
        <v>0</v>
      </c>
      <c r="M135" s="289">
        <f>SUMPRODUCT(('Diário 1º PA'!$E$4:$E$2007='Analítico Cp.'!$B135)*('Diário 1º PA'!$C$4:$C$2007&gt;=M$4)*('Diário 1º PA'!$C$4:$C$2007&lt;=EOMONTH(M$4,0))*('Diário 1º PA'!$F$4:$F$2007))
+SUMPRODUCT(('Diário 2º PA'!$E$4:$E$1978='Analítico Cp.'!$B135)*('Diário 2º PA'!$C$4:$C$1978&gt;=M$4)*('Diário 2º PA'!$C$4:$C$1978&lt;=EOMONTH(M$4,0))*('Diário 2º PA'!$F$4:$F$1978))
+SUMPRODUCT(('Diário 3º PA'!$E$4:$E$1994='Analítico Cp.'!$B135)*('Diário 3º PA'!$C$4:$C$1994&gt;=M$4)*('Diário 3º PA'!$C$4:$C$1994&lt;=EOMONTH(M$4,0))*('Diário 3º PA'!$F$4:$F$1994))
+SUMPRODUCT(('Diário 4º PA'!$E$4:$E$2000='Analítico Cp.'!$B135)*('Diário 4º PA'!$C$4:$C$2000&gt;=M$4)*('Diário 4º PA'!$C$4:$C$2000&lt;=EOMONTH(M$4,0))*('Diário 4º PA'!$F$4:$F$2000))
+SUMPRODUCT(('Comp.'!$D$5:$D$485=$B135)*('Comp.'!$B$5:$B$485&gt;=M$4)*('Comp.'!$B$5:$B$485&lt;=EOMONTH(M$4,0))*('Comp.'!$E$5:$E$485))</f>
        <v>0</v>
      </c>
      <c r="N135" s="289">
        <f>SUMPRODUCT(('Diário 1º PA'!$E$4:$E$2007='Analítico Cp.'!$B135)*('Diário 1º PA'!$C$4:$C$2007&gt;=N$4)*('Diário 1º PA'!$C$4:$C$2007&lt;=EOMONTH(N$4,0))*('Diário 1º PA'!$F$4:$F$2007))
+SUMPRODUCT(('Diário 2º PA'!$E$4:$E$1978='Analítico Cp.'!$B135)*('Diário 2º PA'!$C$4:$C$1978&gt;=N$4)*('Diário 2º PA'!$C$4:$C$1978&lt;=EOMONTH(N$4,0))*('Diário 2º PA'!$F$4:$F$1978))
+SUMPRODUCT(('Diário 3º PA'!$E$4:$E$1994='Analítico Cp.'!$B135)*('Diário 3º PA'!$C$4:$C$1994&gt;=N$4)*('Diário 3º PA'!$C$4:$C$1994&lt;=EOMONTH(N$4,0))*('Diário 3º PA'!$F$4:$F$1994))
+SUMPRODUCT(('Diário 4º PA'!$E$4:$E$2000='Analítico Cp.'!$B135)*('Diário 4º PA'!$C$4:$C$2000&gt;=N$4)*('Diário 4º PA'!$C$4:$C$2000&lt;=EOMONTH(N$4,0))*('Diário 4º PA'!$F$4:$F$2000))
+SUMPRODUCT(('Comp.'!$D$5:$D$485=$B135)*('Comp.'!$B$5:$B$485&gt;=N$4)*('Comp.'!$B$5:$B$485&lt;=EOMONTH(N$4,0))*('Comp.'!$E$5:$E$485))</f>
        <v>0</v>
      </c>
      <c r="O135" s="315">
        <f t="shared" si="19"/>
        <v>0</v>
      </c>
      <c r="P135" s="316">
        <f t="shared" si="20"/>
        <v>0</v>
      </c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</row>
    <row r="136" spans="1:26" ht="23.25" hidden="1" customHeight="1" x14ac:dyDescent="0.25">
      <c r="A136" s="331" t="s">
        <v>401</v>
      </c>
      <c r="B136" s="246"/>
      <c r="C136" s="289">
        <f>SUMPRODUCT(('Diário 1º PA'!$E$4:$E$2007='Analítico Cp.'!$B136)*('Diário 1º PA'!$C$4:$C$2007&gt;=C$4)*('Diário 1º PA'!$C$4:$C$2007&lt;=EOMONTH(C$4,0))*('Diário 1º PA'!$F$4:$F$2007))
+SUMPRODUCT(('Diário 2º PA'!$E$4:$E$1978='Analítico Cp.'!$B136)*('Diário 2º PA'!$C$4:$C$1978&gt;=C$4)*('Diário 2º PA'!$C$4:$C$1978&lt;=EOMONTH(C$4,0))*('Diário 2º PA'!$F$4:$F$1978))
+SUMPRODUCT(('Diário 3º PA'!$E$4:$E$1994='Analítico Cp.'!$B136)*('Diário 3º PA'!$C$4:$C$1994&gt;=C$4)*('Diário 3º PA'!$C$4:$C$1994&lt;=EOMONTH(C$4,0))*('Diário 3º PA'!$F$4:$F$1994))
+SUMPRODUCT(('Diário 4º PA'!$E$4:$E$2000='Analítico Cp.'!$B136)*('Diário 4º PA'!$C$4:$C$2000&gt;=C$4)*('Diário 4º PA'!$C$4:$C$2000&lt;=EOMONTH(C$4,0))*('Diário 4º PA'!$F$4:$F$2000))
+SUMPRODUCT(('Comp.'!$D$5:$D$485=$B136)*('Comp.'!$B$5:$B$485&gt;=C$4)*('Comp.'!$B$5:$B$485&lt;=EOMONTH(C$4,0))*('Comp.'!$E$5:$E$485))</f>
        <v>0</v>
      </c>
      <c r="D136" s="289">
        <f>SUMPRODUCT(('Diário 1º PA'!$E$4:$E$2007='Analítico Cp.'!$B136)*('Diário 1º PA'!$C$4:$C$2007&gt;=D$4)*('Diário 1º PA'!$C$4:$C$2007&lt;=EOMONTH(D$4,0))*('Diário 1º PA'!$F$4:$F$2007))
+SUMPRODUCT(('Diário 2º PA'!$E$4:$E$1978='Analítico Cp.'!$B136)*('Diário 2º PA'!$C$4:$C$1978&gt;=D$4)*('Diário 2º PA'!$C$4:$C$1978&lt;=EOMONTH(D$4,0))*('Diário 2º PA'!$F$4:$F$1978))
+SUMPRODUCT(('Diário 3º PA'!$E$4:$E$1994='Analítico Cp.'!$B136)*('Diário 3º PA'!$C$4:$C$1994&gt;=D$4)*('Diário 3º PA'!$C$4:$C$1994&lt;=EOMONTH(D$4,0))*('Diário 3º PA'!$F$4:$F$1994))
+SUMPRODUCT(('Diário 4º PA'!$E$4:$E$2000='Analítico Cp.'!$B136)*('Diário 4º PA'!$C$4:$C$2000&gt;=D$4)*('Diário 4º PA'!$C$4:$C$2000&lt;=EOMONTH(D$4,0))*('Diário 4º PA'!$F$4:$F$2000))
+SUMPRODUCT(('Comp.'!$D$5:$D$485=$B136)*('Comp.'!$B$5:$B$485&gt;=D$4)*('Comp.'!$B$5:$B$485&lt;=EOMONTH(D$4,0))*('Comp.'!$E$5:$E$485))</f>
        <v>0</v>
      </c>
      <c r="E136" s="289">
        <f>SUMPRODUCT(('Diário 1º PA'!$E$4:$E$2007='Analítico Cp.'!$B136)*('Diário 1º PA'!$C$4:$C$2007&gt;=E$4)*('Diário 1º PA'!$C$4:$C$2007&lt;=EOMONTH(E$4,0))*('Diário 1º PA'!$F$4:$F$2007))
+SUMPRODUCT(('Diário 2º PA'!$E$4:$E$1978='Analítico Cp.'!$B136)*('Diário 2º PA'!$C$4:$C$1978&gt;=E$4)*('Diário 2º PA'!$C$4:$C$1978&lt;=EOMONTH(E$4,0))*('Diário 2º PA'!$F$4:$F$1978))
+SUMPRODUCT(('Diário 3º PA'!$E$4:$E$1994='Analítico Cp.'!$B136)*('Diário 3º PA'!$C$4:$C$1994&gt;=E$4)*('Diário 3º PA'!$C$4:$C$1994&lt;=EOMONTH(E$4,0))*('Diário 3º PA'!$F$4:$F$1994))
+SUMPRODUCT(('Diário 4º PA'!$E$4:$E$2000='Analítico Cp.'!$B136)*('Diário 4º PA'!$C$4:$C$2000&gt;=E$4)*('Diário 4º PA'!$C$4:$C$2000&lt;=EOMONTH(E$4,0))*('Diário 4º PA'!$F$4:$F$2000))
+SUMPRODUCT(('Comp.'!$D$5:$D$485=$B136)*('Comp.'!$B$5:$B$485&gt;=E$4)*('Comp.'!$B$5:$B$485&lt;=EOMONTH(E$4,0))*('Comp.'!$E$5:$E$485))</f>
        <v>0</v>
      </c>
      <c r="F136" s="289">
        <f>SUMPRODUCT(('Diário 1º PA'!$E$4:$E$2007='Analítico Cp.'!$B136)*('Diário 1º PA'!$C$4:$C$2007&gt;=F$4)*('Diário 1º PA'!$C$4:$C$2007&lt;=EOMONTH(F$4,0))*('Diário 1º PA'!$F$4:$F$2007))
+SUMPRODUCT(('Diário 2º PA'!$E$4:$E$1978='Analítico Cp.'!$B136)*('Diário 2º PA'!$C$4:$C$1978&gt;=F$4)*('Diário 2º PA'!$C$4:$C$1978&lt;=EOMONTH(F$4,0))*('Diário 2º PA'!$F$4:$F$1978))
+SUMPRODUCT(('Diário 3º PA'!$E$4:$E$1994='Analítico Cp.'!$B136)*('Diário 3º PA'!$C$4:$C$1994&gt;=F$4)*('Diário 3º PA'!$C$4:$C$1994&lt;=EOMONTH(F$4,0))*('Diário 3º PA'!$F$4:$F$1994))
+SUMPRODUCT(('Diário 4º PA'!$E$4:$E$2000='Analítico Cp.'!$B136)*('Diário 4º PA'!$C$4:$C$2000&gt;=F$4)*('Diário 4º PA'!$C$4:$C$2000&lt;=EOMONTH(F$4,0))*('Diário 4º PA'!$F$4:$F$2000))
+SUMPRODUCT(('Comp.'!$D$5:$D$485=$B136)*('Comp.'!$B$5:$B$485&gt;=F$4)*('Comp.'!$B$5:$B$485&lt;=EOMONTH(F$4,0))*('Comp.'!$E$5:$E$485))</f>
        <v>0</v>
      </c>
      <c r="G136" s="289">
        <f>SUMPRODUCT(('Diário 1º PA'!$E$4:$E$2007='Analítico Cp.'!$B136)*('Diário 1º PA'!$C$4:$C$2007&gt;=G$4)*('Diário 1º PA'!$C$4:$C$2007&lt;=EOMONTH(G$4,0))*('Diário 1º PA'!$F$4:$F$2007))
+SUMPRODUCT(('Diário 2º PA'!$E$4:$E$1978='Analítico Cp.'!$B136)*('Diário 2º PA'!$C$4:$C$1978&gt;=G$4)*('Diário 2º PA'!$C$4:$C$1978&lt;=EOMONTH(G$4,0))*('Diário 2º PA'!$F$4:$F$1978))
+SUMPRODUCT(('Diário 3º PA'!$E$4:$E$1994='Analítico Cp.'!$B136)*('Diário 3º PA'!$C$4:$C$1994&gt;=G$4)*('Diário 3º PA'!$C$4:$C$1994&lt;=EOMONTH(G$4,0))*('Diário 3º PA'!$F$4:$F$1994))
+SUMPRODUCT(('Diário 4º PA'!$E$4:$E$2000='Analítico Cp.'!$B136)*('Diário 4º PA'!$C$4:$C$2000&gt;=G$4)*('Diário 4º PA'!$C$4:$C$2000&lt;=EOMONTH(G$4,0))*('Diário 4º PA'!$F$4:$F$2000))
+SUMPRODUCT(('Comp.'!$D$5:$D$485=$B136)*('Comp.'!$B$5:$B$485&gt;=G$4)*('Comp.'!$B$5:$B$485&lt;=EOMONTH(G$4,0))*('Comp.'!$E$5:$E$485))</f>
        <v>0</v>
      </c>
      <c r="H136" s="289">
        <f>SUMPRODUCT(('Diário 1º PA'!$E$4:$E$2007='Analítico Cp.'!$B136)*('Diário 1º PA'!$C$4:$C$2007&gt;=H$4)*('Diário 1º PA'!$C$4:$C$2007&lt;=EOMONTH(H$4,0))*('Diário 1º PA'!$F$4:$F$2007))
+SUMPRODUCT(('Diário 2º PA'!$E$4:$E$1978='Analítico Cp.'!$B136)*('Diário 2º PA'!$C$4:$C$1978&gt;=H$4)*('Diário 2º PA'!$C$4:$C$1978&lt;=EOMONTH(H$4,0))*('Diário 2º PA'!$F$4:$F$1978))
+SUMPRODUCT(('Diário 3º PA'!$E$4:$E$1994='Analítico Cp.'!$B136)*('Diário 3º PA'!$C$4:$C$1994&gt;=H$4)*('Diário 3º PA'!$C$4:$C$1994&lt;=EOMONTH(H$4,0))*('Diário 3º PA'!$F$4:$F$1994))
+SUMPRODUCT(('Diário 4º PA'!$E$4:$E$2000='Analítico Cp.'!$B136)*('Diário 4º PA'!$C$4:$C$2000&gt;=H$4)*('Diário 4º PA'!$C$4:$C$2000&lt;=EOMONTH(H$4,0))*('Diário 4º PA'!$F$4:$F$2000))
+SUMPRODUCT(('Comp.'!$D$5:$D$485=$B136)*('Comp.'!$B$5:$B$485&gt;=H$4)*('Comp.'!$B$5:$B$485&lt;=EOMONTH(H$4,0))*('Comp.'!$E$5:$E$485))</f>
        <v>0</v>
      </c>
      <c r="I136" s="289">
        <f>SUMPRODUCT(('Diário 1º PA'!$E$4:$E$2007='Analítico Cp.'!$B136)*('Diário 1º PA'!$C$4:$C$2007&gt;=I$4)*('Diário 1º PA'!$C$4:$C$2007&lt;=EOMONTH(I$4,0))*('Diário 1º PA'!$F$4:$F$2007))
+SUMPRODUCT(('Diário 2º PA'!$E$4:$E$1978='Analítico Cp.'!$B136)*('Diário 2º PA'!$C$4:$C$1978&gt;=I$4)*('Diário 2º PA'!$C$4:$C$1978&lt;=EOMONTH(I$4,0))*('Diário 2º PA'!$F$4:$F$1978))
+SUMPRODUCT(('Diário 3º PA'!$E$4:$E$1994='Analítico Cp.'!$B136)*('Diário 3º PA'!$C$4:$C$1994&gt;=I$4)*('Diário 3º PA'!$C$4:$C$1994&lt;=EOMONTH(I$4,0))*('Diário 3º PA'!$F$4:$F$1994))
+SUMPRODUCT(('Diário 4º PA'!$E$4:$E$2000='Analítico Cp.'!$B136)*('Diário 4º PA'!$C$4:$C$2000&gt;=I$4)*('Diário 4º PA'!$C$4:$C$2000&lt;=EOMONTH(I$4,0))*('Diário 4º PA'!$F$4:$F$2000))
+SUMPRODUCT(('Comp.'!$D$5:$D$485=$B136)*('Comp.'!$B$5:$B$485&gt;=I$4)*('Comp.'!$B$5:$B$485&lt;=EOMONTH(I$4,0))*('Comp.'!$E$5:$E$485))</f>
        <v>0</v>
      </c>
      <c r="J136" s="289">
        <f>SUMPRODUCT(('Diário 1º PA'!$E$4:$E$2007='Analítico Cp.'!$B136)*('Diário 1º PA'!$C$4:$C$2007&gt;=J$4)*('Diário 1º PA'!$C$4:$C$2007&lt;=EOMONTH(J$4,0))*('Diário 1º PA'!$F$4:$F$2007))
+SUMPRODUCT(('Diário 2º PA'!$E$4:$E$1978='Analítico Cp.'!$B136)*('Diário 2º PA'!$C$4:$C$1978&gt;=J$4)*('Diário 2º PA'!$C$4:$C$1978&lt;=EOMONTH(J$4,0))*('Diário 2º PA'!$F$4:$F$1978))
+SUMPRODUCT(('Diário 3º PA'!$E$4:$E$1994='Analítico Cp.'!$B136)*('Diário 3º PA'!$C$4:$C$1994&gt;=J$4)*('Diário 3º PA'!$C$4:$C$1994&lt;=EOMONTH(J$4,0))*('Diário 3º PA'!$F$4:$F$1994))
+SUMPRODUCT(('Diário 4º PA'!$E$4:$E$2000='Analítico Cp.'!$B136)*('Diário 4º PA'!$C$4:$C$2000&gt;=J$4)*('Diário 4º PA'!$C$4:$C$2000&lt;=EOMONTH(J$4,0))*('Diário 4º PA'!$F$4:$F$2000))
+SUMPRODUCT(('Comp.'!$D$5:$D$485=$B136)*('Comp.'!$B$5:$B$485&gt;=J$4)*('Comp.'!$B$5:$B$485&lt;=EOMONTH(J$4,0))*('Comp.'!$E$5:$E$485))</f>
        <v>0</v>
      </c>
      <c r="K136" s="289">
        <f>SUMPRODUCT(('Diário 1º PA'!$E$4:$E$2007='Analítico Cp.'!$B136)*('Diário 1º PA'!$C$4:$C$2007&gt;=K$4)*('Diário 1º PA'!$C$4:$C$2007&lt;=EOMONTH(K$4,0))*('Diário 1º PA'!$F$4:$F$2007))
+SUMPRODUCT(('Diário 2º PA'!$E$4:$E$1978='Analítico Cp.'!$B136)*('Diário 2º PA'!$C$4:$C$1978&gt;=K$4)*('Diário 2º PA'!$C$4:$C$1978&lt;=EOMONTH(K$4,0))*('Diário 2º PA'!$F$4:$F$1978))
+SUMPRODUCT(('Diário 3º PA'!$E$4:$E$1994='Analítico Cp.'!$B136)*('Diário 3º PA'!$C$4:$C$1994&gt;=K$4)*('Diário 3º PA'!$C$4:$C$1994&lt;=EOMONTH(K$4,0))*('Diário 3º PA'!$F$4:$F$1994))
+SUMPRODUCT(('Diário 4º PA'!$E$4:$E$2000='Analítico Cp.'!$B136)*('Diário 4º PA'!$C$4:$C$2000&gt;=K$4)*('Diário 4º PA'!$C$4:$C$2000&lt;=EOMONTH(K$4,0))*('Diário 4º PA'!$F$4:$F$2000))
+SUMPRODUCT(('Comp.'!$D$5:$D$485=$B136)*('Comp.'!$B$5:$B$485&gt;=K$4)*('Comp.'!$B$5:$B$485&lt;=EOMONTH(K$4,0))*('Comp.'!$E$5:$E$485))</f>
        <v>0</v>
      </c>
      <c r="L136" s="289">
        <f>SUMPRODUCT(('Diário 1º PA'!$E$4:$E$2007='Analítico Cp.'!$B136)*('Diário 1º PA'!$C$4:$C$2007&gt;=L$4)*('Diário 1º PA'!$C$4:$C$2007&lt;=EOMONTH(L$4,0))*('Diário 1º PA'!$F$4:$F$2007))
+SUMPRODUCT(('Diário 2º PA'!$E$4:$E$1978='Analítico Cp.'!$B136)*('Diário 2º PA'!$C$4:$C$1978&gt;=L$4)*('Diário 2º PA'!$C$4:$C$1978&lt;=EOMONTH(L$4,0))*('Diário 2º PA'!$F$4:$F$1978))
+SUMPRODUCT(('Diário 3º PA'!$E$4:$E$1994='Analítico Cp.'!$B136)*('Diário 3º PA'!$C$4:$C$1994&gt;=L$4)*('Diário 3º PA'!$C$4:$C$1994&lt;=EOMONTH(L$4,0))*('Diário 3º PA'!$F$4:$F$1994))
+SUMPRODUCT(('Diário 4º PA'!$E$4:$E$2000='Analítico Cp.'!$B136)*('Diário 4º PA'!$C$4:$C$2000&gt;=L$4)*('Diário 4º PA'!$C$4:$C$2000&lt;=EOMONTH(L$4,0))*('Diário 4º PA'!$F$4:$F$2000))
+SUMPRODUCT(('Comp.'!$D$5:$D$485=$B136)*('Comp.'!$B$5:$B$485&gt;=L$4)*('Comp.'!$B$5:$B$485&lt;=EOMONTH(L$4,0))*('Comp.'!$E$5:$E$485))</f>
        <v>0</v>
      </c>
      <c r="M136" s="289">
        <f>SUMPRODUCT(('Diário 1º PA'!$E$4:$E$2007='Analítico Cp.'!$B136)*('Diário 1º PA'!$C$4:$C$2007&gt;=M$4)*('Diário 1º PA'!$C$4:$C$2007&lt;=EOMONTH(M$4,0))*('Diário 1º PA'!$F$4:$F$2007))
+SUMPRODUCT(('Diário 2º PA'!$E$4:$E$1978='Analítico Cp.'!$B136)*('Diário 2º PA'!$C$4:$C$1978&gt;=M$4)*('Diário 2º PA'!$C$4:$C$1978&lt;=EOMONTH(M$4,0))*('Diário 2º PA'!$F$4:$F$1978))
+SUMPRODUCT(('Diário 3º PA'!$E$4:$E$1994='Analítico Cp.'!$B136)*('Diário 3º PA'!$C$4:$C$1994&gt;=M$4)*('Diário 3º PA'!$C$4:$C$1994&lt;=EOMONTH(M$4,0))*('Diário 3º PA'!$F$4:$F$1994))
+SUMPRODUCT(('Diário 4º PA'!$E$4:$E$2000='Analítico Cp.'!$B136)*('Diário 4º PA'!$C$4:$C$2000&gt;=M$4)*('Diário 4º PA'!$C$4:$C$2000&lt;=EOMONTH(M$4,0))*('Diário 4º PA'!$F$4:$F$2000))
+SUMPRODUCT(('Comp.'!$D$5:$D$485=$B136)*('Comp.'!$B$5:$B$485&gt;=M$4)*('Comp.'!$B$5:$B$485&lt;=EOMONTH(M$4,0))*('Comp.'!$E$5:$E$485))</f>
        <v>0</v>
      </c>
      <c r="N136" s="289">
        <f>SUMPRODUCT(('Diário 1º PA'!$E$4:$E$2007='Analítico Cp.'!$B136)*('Diário 1º PA'!$C$4:$C$2007&gt;=N$4)*('Diário 1º PA'!$C$4:$C$2007&lt;=EOMONTH(N$4,0))*('Diário 1º PA'!$F$4:$F$2007))
+SUMPRODUCT(('Diário 2º PA'!$E$4:$E$1978='Analítico Cp.'!$B136)*('Diário 2º PA'!$C$4:$C$1978&gt;=N$4)*('Diário 2º PA'!$C$4:$C$1978&lt;=EOMONTH(N$4,0))*('Diário 2º PA'!$F$4:$F$1978))
+SUMPRODUCT(('Diário 3º PA'!$E$4:$E$1994='Analítico Cp.'!$B136)*('Diário 3º PA'!$C$4:$C$1994&gt;=N$4)*('Diário 3º PA'!$C$4:$C$1994&lt;=EOMONTH(N$4,0))*('Diário 3º PA'!$F$4:$F$1994))
+SUMPRODUCT(('Diário 4º PA'!$E$4:$E$2000='Analítico Cp.'!$B136)*('Diário 4º PA'!$C$4:$C$2000&gt;=N$4)*('Diário 4º PA'!$C$4:$C$2000&lt;=EOMONTH(N$4,0))*('Diário 4º PA'!$F$4:$F$2000))
+SUMPRODUCT(('Comp.'!$D$5:$D$485=$B136)*('Comp.'!$B$5:$B$485&gt;=N$4)*('Comp.'!$B$5:$B$485&lt;=EOMONTH(N$4,0))*('Comp.'!$E$5:$E$485))</f>
        <v>0</v>
      </c>
      <c r="O136" s="315">
        <f t="shared" si="19"/>
        <v>0</v>
      </c>
      <c r="P136" s="316">
        <f t="shared" si="20"/>
        <v>0</v>
      </c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</row>
    <row r="137" spans="1:26" ht="23.25" hidden="1" customHeight="1" x14ac:dyDescent="0.25">
      <c r="A137" s="331" t="s">
        <v>402</v>
      </c>
      <c r="B137" s="246"/>
      <c r="C137" s="289">
        <f>SUMPRODUCT(('Diário 1º PA'!$E$4:$E$2007='Analítico Cp.'!$B137)*('Diário 1º PA'!$C$4:$C$2007&gt;=C$4)*('Diário 1º PA'!$C$4:$C$2007&lt;=EOMONTH(C$4,0))*('Diário 1º PA'!$F$4:$F$2007))
+SUMPRODUCT(('Diário 2º PA'!$E$4:$E$1978='Analítico Cp.'!$B137)*('Diário 2º PA'!$C$4:$C$1978&gt;=C$4)*('Diário 2º PA'!$C$4:$C$1978&lt;=EOMONTH(C$4,0))*('Diário 2º PA'!$F$4:$F$1978))
+SUMPRODUCT(('Diário 3º PA'!$E$4:$E$1994='Analítico Cp.'!$B137)*('Diário 3º PA'!$C$4:$C$1994&gt;=C$4)*('Diário 3º PA'!$C$4:$C$1994&lt;=EOMONTH(C$4,0))*('Diário 3º PA'!$F$4:$F$1994))
+SUMPRODUCT(('Diário 4º PA'!$E$4:$E$2000='Analítico Cp.'!$B137)*('Diário 4º PA'!$C$4:$C$2000&gt;=C$4)*('Diário 4º PA'!$C$4:$C$2000&lt;=EOMONTH(C$4,0))*('Diário 4º PA'!$F$4:$F$2000))
+SUMPRODUCT(('Comp.'!$D$5:$D$485=$B137)*('Comp.'!$B$5:$B$485&gt;=C$4)*('Comp.'!$B$5:$B$485&lt;=EOMONTH(C$4,0))*('Comp.'!$E$5:$E$485))</f>
        <v>0</v>
      </c>
      <c r="D137" s="289">
        <f>SUMPRODUCT(('Diário 1º PA'!$E$4:$E$2007='Analítico Cp.'!$B137)*('Diário 1º PA'!$C$4:$C$2007&gt;=D$4)*('Diário 1º PA'!$C$4:$C$2007&lt;=EOMONTH(D$4,0))*('Diário 1º PA'!$F$4:$F$2007))
+SUMPRODUCT(('Diário 2º PA'!$E$4:$E$1978='Analítico Cp.'!$B137)*('Diário 2º PA'!$C$4:$C$1978&gt;=D$4)*('Diário 2º PA'!$C$4:$C$1978&lt;=EOMONTH(D$4,0))*('Diário 2º PA'!$F$4:$F$1978))
+SUMPRODUCT(('Diário 3º PA'!$E$4:$E$1994='Analítico Cp.'!$B137)*('Diário 3º PA'!$C$4:$C$1994&gt;=D$4)*('Diário 3º PA'!$C$4:$C$1994&lt;=EOMONTH(D$4,0))*('Diário 3º PA'!$F$4:$F$1994))
+SUMPRODUCT(('Diário 4º PA'!$E$4:$E$2000='Analítico Cp.'!$B137)*('Diário 4º PA'!$C$4:$C$2000&gt;=D$4)*('Diário 4º PA'!$C$4:$C$2000&lt;=EOMONTH(D$4,0))*('Diário 4º PA'!$F$4:$F$2000))
+SUMPRODUCT(('Comp.'!$D$5:$D$485=$B137)*('Comp.'!$B$5:$B$485&gt;=D$4)*('Comp.'!$B$5:$B$485&lt;=EOMONTH(D$4,0))*('Comp.'!$E$5:$E$485))</f>
        <v>0</v>
      </c>
      <c r="E137" s="289">
        <f>SUMPRODUCT(('Diário 1º PA'!$E$4:$E$2007='Analítico Cp.'!$B137)*('Diário 1º PA'!$C$4:$C$2007&gt;=E$4)*('Diário 1º PA'!$C$4:$C$2007&lt;=EOMONTH(E$4,0))*('Diário 1º PA'!$F$4:$F$2007))
+SUMPRODUCT(('Diário 2º PA'!$E$4:$E$1978='Analítico Cp.'!$B137)*('Diário 2º PA'!$C$4:$C$1978&gt;=E$4)*('Diário 2º PA'!$C$4:$C$1978&lt;=EOMONTH(E$4,0))*('Diário 2º PA'!$F$4:$F$1978))
+SUMPRODUCT(('Diário 3º PA'!$E$4:$E$1994='Analítico Cp.'!$B137)*('Diário 3º PA'!$C$4:$C$1994&gt;=E$4)*('Diário 3º PA'!$C$4:$C$1994&lt;=EOMONTH(E$4,0))*('Diário 3º PA'!$F$4:$F$1994))
+SUMPRODUCT(('Diário 4º PA'!$E$4:$E$2000='Analítico Cp.'!$B137)*('Diário 4º PA'!$C$4:$C$2000&gt;=E$4)*('Diário 4º PA'!$C$4:$C$2000&lt;=EOMONTH(E$4,0))*('Diário 4º PA'!$F$4:$F$2000))
+SUMPRODUCT(('Comp.'!$D$5:$D$485=$B137)*('Comp.'!$B$5:$B$485&gt;=E$4)*('Comp.'!$B$5:$B$485&lt;=EOMONTH(E$4,0))*('Comp.'!$E$5:$E$485))</f>
        <v>0</v>
      </c>
      <c r="F137" s="289">
        <f>SUMPRODUCT(('Diário 1º PA'!$E$4:$E$2007='Analítico Cp.'!$B137)*('Diário 1º PA'!$C$4:$C$2007&gt;=F$4)*('Diário 1º PA'!$C$4:$C$2007&lt;=EOMONTH(F$4,0))*('Diário 1º PA'!$F$4:$F$2007))
+SUMPRODUCT(('Diário 2º PA'!$E$4:$E$1978='Analítico Cp.'!$B137)*('Diário 2º PA'!$C$4:$C$1978&gt;=F$4)*('Diário 2º PA'!$C$4:$C$1978&lt;=EOMONTH(F$4,0))*('Diário 2º PA'!$F$4:$F$1978))
+SUMPRODUCT(('Diário 3º PA'!$E$4:$E$1994='Analítico Cp.'!$B137)*('Diário 3º PA'!$C$4:$C$1994&gt;=F$4)*('Diário 3º PA'!$C$4:$C$1994&lt;=EOMONTH(F$4,0))*('Diário 3º PA'!$F$4:$F$1994))
+SUMPRODUCT(('Diário 4º PA'!$E$4:$E$2000='Analítico Cp.'!$B137)*('Diário 4º PA'!$C$4:$C$2000&gt;=F$4)*('Diário 4º PA'!$C$4:$C$2000&lt;=EOMONTH(F$4,0))*('Diário 4º PA'!$F$4:$F$2000))
+SUMPRODUCT(('Comp.'!$D$5:$D$485=$B137)*('Comp.'!$B$5:$B$485&gt;=F$4)*('Comp.'!$B$5:$B$485&lt;=EOMONTH(F$4,0))*('Comp.'!$E$5:$E$485))</f>
        <v>0</v>
      </c>
      <c r="G137" s="289">
        <f>SUMPRODUCT(('Diário 1º PA'!$E$4:$E$2007='Analítico Cp.'!$B137)*('Diário 1º PA'!$C$4:$C$2007&gt;=G$4)*('Diário 1º PA'!$C$4:$C$2007&lt;=EOMONTH(G$4,0))*('Diário 1º PA'!$F$4:$F$2007))
+SUMPRODUCT(('Diário 2º PA'!$E$4:$E$1978='Analítico Cp.'!$B137)*('Diário 2º PA'!$C$4:$C$1978&gt;=G$4)*('Diário 2º PA'!$C$4:$C$1978&lt;=EOMONTH(G$4,0))*('Diário 2º PA'!$F$4:$F$1978))
+SUMPRODUCT(('Diário 3º PA'!$E$4:$E$1994='Analítico Cp.'!$B137)*('Diário 3º PA'!$C$4:$C$1994&gt;=G$4)*('Diário 3º PA'!$C$4:$C$1994&lt;=EOMONTH(G$4,0))*('Diário 3º PA'!$F$4:$F$1994))
+SUMPRODUCT(('Diário 4º PA'!$E$4:$E$2000='Analítico Cp.'!$B137)*('Diário 4º PA'!$C$4:$C$2000&gt;=G$4)*('Diário 4º PA'!$C$4:$C$2000&lt;=EOMONTH(G$4,0))*('Diário 4º PA'!$F$4:$F$2000))
+SUMPRODUCT(('Comp.'!$D$5:$D$485=$B137)*('Comp.'!$B$5:$B$485&gt;=G$4)*('Comp.'!$B$5:$B$485&lt;=EOMONTH(G$4,0))*('Comp.'!$E$5:$E$485))</f>
        <v>0</v>
      </c>
      <c r="H137" s="289">
        <f>SUMPRODUCT(('Diário 1º PA'!$E$4:$E$2007='Analítico Cp.'!$B137)*('Diário 1º PA'!$C$4:$C$2007&gt;=H$4)*('Diário 1º PA'!$C$4:$C$2007&lt;=EOMONTH(H$4,0))*('Diário 1º PA'!$F$4:$F$2007))
+SUMPRODUCT(('Diário 2º PA'!$E$4:$E$1978='Analítico Cp.'!$B137)*('Diário 2º PA'!$C$4:$C$1978&gt;=H$4)*('Diário 2º PA'!$C$4:$C$1978&lt;=EOMONTH(H$4,0))*('Diário 2º PA'!$F$4:$F$1978))
+SUMPRODUCT(('Diário 3º PA'!$E$4:$E$1994='Analítico Cp.'!$B137)*('Diário 3º PA'!$C$4:$C$1994&gt;=H$4)*('Diário 3º PA'!$C$4:$C$1994&lt;=EOMONTH(H$4,0))*('Diário 3º PA'!$F$4:$F$1994))
+SUMPRODUCT(('Diário 4º PA'!$E$4:$E$2000='Analítico Cp.'!$B137)*('Diário 4º PA'!$C$4:$C$2000&gt;=H$4)*('Diário 4º PA'!$C$4:$C$2000&lt;=EOMONTH(H$4,0))*('Diário 4º PA'!$F$4:$F$2000))
+SUMPRODUCT(('Comp.'!$D$5:$D$485=$B137)*('Comp.'!$B$5:$B$485&gt;=H$4)*('Comp.'!$B$5:$B$485&lt;=EOMONTH(H$4,0))*('Comp.'!$E$5:$E$485))</f>
        <v>0</v>
      </c>
      <c r="I137" s="289">
        <f>SUMPRODUCT(('Diário 1º PA'!$E$4:$E$2007='Analítico Cp.'!$B137)*('Diário 1º PA'!$C$4:$C$2007&gt;=I$4)*('Diário 1º PA'!$C$4:$C$2007&lt;=EOMONTH(I$4,0))*('Diário 1º PA'!$F$4:$F$2007))
+SUMPRODUCT(('Diário 2º PA'!$E$4:$E$1978='Analítico Cp.'!$B137)*('Diário 2º PA'!$C$4:$C$1978&gt;=I$4)*('Diário 2º PA'!$C$4:$C$1978&lt;=EOMONTH(I$4,0))*('Diário 2º PA'!$F$4:$F$1978))
+SUMPRODUCT(('Diário 3º PA'!$E$4:$E$1994='Analítico Cp.'!$B137)*('Diário 3º PA'!$C$4:$C$1994&gt;=I$4)*('Diário 3º PA'!$C$4:$C$1994&lt;=EOMONTH(I$4,0))*('Diário 3º PA'!$F$4:$F$1994))
+SUMPRODUCT(('Diário 4º PA'!$E$4:$E$2000='Analítico Cp.'!$B137)*('Diário 4º PA'!$C$4:$C$2000&gt;=I$4)*('Diário 4º PA'!$C$4:$C$2000&lt;=EOMONTH(I$4,0))*('Diário 4º PA'!$F$4:$F$2000))
+SUMPRODUCT(('Comp.'!$D$5:$D$485=$B137)*('Comp.'!$B$5:$B$485&gt;=I$4)*('Comp.'!$B$5:$B$485&lt;=EOMONTH(I$4,0))*('Comp.'!$E$5:$E$485))</f>
        <v>0</v>
      </c>
      <c r="J137" s="289">
        <f>SUMPRODUCT(('Diário 1º PA'!$E$4:$E$2007='Analítico Cp.'!$B137)*('Diário 1º PA'!$C$4:$C$2007&gt;=J$4)*('Diário 1º PA'!$C$4:$C$2007&lt;=EOMONTH(J$4,0))*('Diário 1º PA'!$F$4:$F$2007))
+SUMPRODUCT(('Diário 2º PA'!$E$4:$E$1978='Analítico Cp.'!$B137)*('Diário 2º PA'!$C$4:$C$1978&gt;=J$4)*('Diário 2º PA'!$C$4:$C$1978&lt;=EOMONTH(J$4,0))*('Diário 2º PA'!$F$4:$F$1978))
+SUMPRODUCT(('Diário 3º PA'!$E$4:$E$1994='Analítico Cp.'!$B137)*('Diário 3º PA'!$C$4:$C$1994&gt;=J$4)*('Diário 3º PA'!$C$4:$C$1994&lt;=EOMONTH(J$4,0))*('Diário 3º PA'!$F$4:$F$1994))
+SUMPRODUCT(('Diário 4º PA'!$E$4:$E$2000='Analítico Cp.'!$B137)*('Diário 4º PA'!$C$4:$C$2000&gt;=J$4)*('Diário 4º PA'!$C$4:$C$2000&lt;=EOMONTH(J$4,0))*('Diário 4º PA'!$F$4:$F$2000))
+SUMPRODUCT(('Comp.'!$D$5:$D$485=$B137)*('Comp.'!$B$5:$B$485&gt;=J$4)*('Comp.'!$B$5:$B$485&lt;=EOMONTH(J$4,0))*('Comp.'!$E$5:$E$485))</f>
        <v>0</v>
      </c>
      <c r="K137" s="289">
        <f>SUMPRODUCT(('Diário 1º PA'!$E$4:$E$2007='Analítico Cp.'!$B137)*('Diário 1º PA'!$C$4:$C$2007&gt;=K$4)*('Diário 1º PA'!$C$4:$C$2007&lt;=EOMONTH(K$4,0))*('Diário 1º PA'!$F$4:$F$2007))
+SUMPRODUCT(('Diário 2º PA'!$E$4:$E$1978='Analítico Cp.'!$B137)*('Diário 2º PA'!$C$4:$C$1978&gt;=K$4)*('Diário 2º PA'!$C$4:$C$1978&lt;=EOMONTH(K$4,0))*('Diário 2º PA'!$F$4:$F$1978))
+SUMPRODUCT(('Diário 3º PA'!$E$4:$E$1994='Analítico Cp.'!$B137)*('Diário 3º PA'!$C$4:$C$1994&gt;=K$4)*('Diário 3º PA'!$C$4:$C$1994&lt;=EOMONTH(K$4,0))*('Diário 3º PA'!$F$4:$F$1994))
+SUMPRODUCT(('Diário 4º PA'!$E$4:$E$2000='Analítico Cp.'!$B137)*('Diário 4º PA'!$C$4:$C$2000&gt;=K$4)*('Diário 4º PA'!$C$4:$C$2000&lt;=EOMONTH(K$4,0))*('Diário 4º PA'!$F$4:$F$2000))
+SUMPRODUCT(('Comp.'!$D$5:$D$485=$B137)*('Comp.'!$B$5:$B$485&gt;=K$4)*('Comp.'!$B$5:$B$485&lt;=EOMONTH(K$4,0))*('Comp.'!$E$5:$E$485))</f>
        <v>0</v>
      </c>
      <c r="L137" s="289">
        <f>SUMPRODUCT(('Diário 1º PA'!$E$4:$E$2007='Analítico Cp.'!$B137)*('Diário 1º PA'!$C$4:$C$2007&gt;=L$4)*('Diário 1º PA'!$C$4:$C$2007&lt;=EOMONTH(L$4,0))*('Diário 1º PA'!$F$4:$F$2007))
+SUMPRODUCT(('Diário 2º PA'!$E$4:$E$1978='Analítico Cp.'!$B137)*('Diário 2º PA'!$C$4:$C$1978&gt;=L$4)*('Diário 2º PA'!$C$4:$C$1978&lt;=EOMONTH(L$4,0))*('Diário 2º PA'!$F$4:$F$1978))
+SUMPRODUCT(('Diário 3º PA'!$E$4:$E$1994='Analítico Cp.'!$B137)*('Diário 3º PA'!$C$4:$C$1994&gt;=L$4)*('Diário 3º PA'!$C$4:$C$1994&lt;=EOMONTH(L$4,0))*('Diário 3º PA'!$F$4:$F$1994))
+SUMPRODUCT(('Diário 4º PA'!$E$4:$E$2000='Analítico Cp.'!$B137)*('Diário 4º PA'!$C$4:$C$2000&gt;=L$4)*('Diário 4º PA'!$C$4:$C$2000&lt;=EOMONTH(L$4,0))*('Diário 4º PA'!$F$4:$F$2000))
+SUMPRODUCT(('Comp.'!$D$5:$D$485=$B137)*('Comp.'!$B$5:$B$485&gt;=L$4)*('Comp.'!$B$5:$B$485&lt;=EOMONTH(L$4,0))*('Comp.'!$E$5:$E$485))</f>
        <v>0</v>
      </c>
      <c r="M137" s="289">
        <f>SUMPRODUCT(('Diário 1º PA'!$E$4:$E$2007='Analítico Cp.'!$B137)*('Diário 1º PA'!$C$4:$C$2007&gt;=M$4)*('Diário 1º PA'!$C$4:$C$2007&lt;=EOMONTH(M$4,0))*('Diário 1º PA'!$F$4:$F$2007))
+SUMPRODUCT(('Diário 2º PA'!$E$4:$E$1978='Analítico Cp.'!$B137)*('Diário 2º PA'!$C$4:$C$1978&gt;=M$4)*('Diário 2º PA'!$C$4:$C$1978&lt;=EOMONTH(M$4,0))*('Diário 2º PA'!$F$4:$F$1978))
+SUMPRODUCT(('Diário 3º PA'!$E$4:$E$1994='Analítico Cp.'!$B137)*('Diário 3º PA'!$C$4:$C$1994&gt;=M$4)*('Diário 3º PA'!$C$4:$C$1994&lt;=EOMONTH(M$4,0))*('Diário 3º PA'!$F$4:$F$1994))
+SUMPRODUCT(('Diário 4º PA'!$E$4:$E$2000='Analítico Cp.'!$B137)*('Diário 4º PA'!$C$4:$C$2000&gt;=M$4)*('Diário 4º PA'!$C$4:$C$2000&lt;=EOMONTH(M$4,0))*('Diário 4º PA'!$F$4:$F$2000))
+SUMPRODUCT(('Comp.'!$D$5:$D$485=$B137)*('Comp.'!$B$5:$B$485&gt;=M$4)*('Comp.'!$B$5:$B$485&lt;=EOMONTH(M$4,0))*('Comp.'!$E$5:$E$485))</f>
        <v>0</v>
      </c>
      <c r="N137" s="289">
        <f>SUMPRODUCT(('Diário 1º PA'!$E$4:$E$2007='Analítico Cp.'!$B137)*('Diário 1º PA'!$C$4:$C$2007&gt;=N$4)*('Diário 1º PA'!$C$4:$C$2007&lt;=EOMONTH(N$4,0))*('Diário 1º PA'!$F$4:$F$2007))
+SUMPRODUCT(('Diário 2º PA'!$E$4:$E$1978='Analítico Cp.'!$B137)*('Diário 2º PA'!$C$4:$C$1978&gt;=N$4)*('Diário 2º PA'!$C$4:$C$1978&lt;=EOMONTH(N$4,0))*('Diário 2º PA'!$F$4:$F$1978))
+SUMPRODUCT(('Diário 3º PA'!$E$4:$E$1994='Analítico Cp.'!$B137)*('Diário 3º PA'!$C$4:$C$1994&gt;=N$4)*('Diário 3º PA'!$C$4:$C$1994&lt;=EOMONTH(N$4,0))*('Diário 3º PA'!$F$4:$F$1994))
+SUMPRODUCT(('Diário 4º PA'!$E$4:$E$2000='Analítico Cp.'!$B137)*('Diário 4º PA'!$C$4:$C$2000&gt;=N$4)*('Diário 4º PA'!$C$4:$C$2000&lt;=EOMONTH(N$4,0))*('Diário 4º PA'!$F$4:$F$2000))
+SUMPRODUCT(('Comp.'!$D$5:$D$485=$B137)*('Comp.'!$B$5:$B$485&gt;=N$4)*('Comp.'!$B$5:$B$485&lt;=EOMONTH(N$4,0))*('Comp.'!$E$5:$E$485))</f>
        <v>0</v>
      </c>
      <c r="O137" s="315">
        <f t="shared" si="19"/>
        <v>0</v>
      </c>
      <c r="P137" s="316">
        <f t="shared" si="20"/>
        <v>0</v>
      </c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</row>
    <row r="138" spans="1:26" ht="23.25" hidden="1" customHeight="1" x14ac:dyDescent="0.25">
      <c r="A138" s="331" t="s">
        <v>403</v>
      </c>
      <c r="B138" s="246"/>
      <c r="C138" s="289">
        <f>SUMPRODUCT(('Diário 1º PA'!$E$4:$E$2007='Analítico Cp.'!$B138)*('Diário 1º PA'!$C$4:$C$2007&gt;=C$4)*('Diário 1º PA'!$C$4:$C$2007&lt;=EOMONTH(C$4,0))*('Diário 1º PA'!$F$4:$F$2007))
+SUMPRODUCT(('Diário 2º PA'!$E$4:$E$1978='Analítico Cp.'!$B138)*('Diário 2º PA'!$C$4:$C$1978&gt;=C$4)*('Diário 2º PA'!$C$4:$C$1978&lt;=EOMONTH(C$4,0))*('Diário 2º PA'!$F$4:$F$1978))
+SUMPRODUCT(('Diário 3º PA'!$E$4:$E$1994='Analítico Cp.'!$B138)*('Diário 3º PA'!$C$4:$C$1994&gt;=C$4)*('Diário 3º PA'!$C$4:$C$1994&lt;=EOMONTH(C$4,0))*('Diário 3º PA'!$F$4:$F$1994))
+SUMPRODUCT(('Diário 4º PA'!$E$4:$E$2000='Analítico Cp.'!$B138)*('Diário 4º PA'!$C$4:$C$2000&gt;=C$4)*('Diário 4º PA'!$C$4:$C$2000&lt;=EOMONTH(C$4,0))*('Diário 4º PA'!$F$4:$F$2000))
+SUMPRODUCT(('Comp.'!$D$5:$D$485=$B138)*('Comp.'!$B$5:$B$485&gt;=C$4)*('Comp.'!$B$5:$B$485&lt;=EOMONTH(C$4,0))*('Comp.'!$E$5:$E$485))</f>
        <v>0</v>
      </c>
      <c r="D138" s="289">
        <f>SUMPRODUCT(('Diário 1º PA'!$E$4:$E$2007='Analítico Cp.'!$B138)*('Diário 1º PA'!$C$4:$C$2007&gt;=D$4)*('Diário 1º PA'!$C$4:$C$2007&lt;=EOMONTH(D$4,0))*('Diário 1º PA'!$F$4:$F$2007))
+SUMPRODUCT(('Diário 2º PA'!$E$4:$E$1978='Analítico Cp.'!$B138)*('Diário 2º PA'!$C$4:$C$1978&gt;=D$4)*('Diário 2º PA'!$C$4:$C$1978&lt;=EOMONTH(D$4,0))*('Diário 2º PA'!$F$4:$F$1978))
+SUMPRODUCT(('Diário 3º PA'!$E$4:$E$1994='Analítico Cp.'!$B138)*('Diário 3º PA'!$C$4:$C$1994&gt;=D$4)*('Diário 3º PA'!$C$4:$C$1994&lt;=EOMONTH(D$4,0))*('Diário 3º PA'!$F$4:$F$1994))
+SUMPRODUCT(('Diário 4º PA'!$E$4:$E$2000='Analítico Cp.'!$B138)*('Diário 4º PA'!$C$4:$C$2000&gt;=D$4)*('Diário 4º PA'!$C$4:$C$2000&lt;=EOMONTH(D$4,0))*('Diário 4º PA'!$F$4:$F$2000))
+SUMPRODUCT(('Comp.'!$D$5:$D$485=$B138)*('Comp.'!$B$5:$B$485&gt;=D$4)*('Comp.'!$B$5:$B$485&lt;=EOMONTH(D$4,0))*('Comp.'!$E$5:$E$485))</f>
        <v>0</v>
      </c>
      <c r="E138" s="289">
        <f>SUMPRODUCT(('Diário 1º PA'!$E$4:$E$2007='Analítico Cp.'!$B138)*('Diário 1º PA'!$C$4:$C$2007&gt;=E$4)*('Diário 1º PA'!$C$4:$C$2007&lt;=EOMONTH(E$4,0))*('Diário 1º PA'!$F$4:$F$2007))
+SUMPRODUCT(('Diário 2º PA'!$E$4:$E$1978='Analítico Cp.'!$B138)*('Diário 2º PA'!$C$4:$C$1978&gt;=E$4)*('Diário 2º PA'!$C$4:$C$1978&lt;=EOMONTH(E$4,0))*('Diário 2º PA'!$F$4:$F$1978))
+SUMPRODUCT(('Diário 3º PA'!$E$4:$E$1994='Analítico Cp.'!$B138)*('Diário 3º PA'!$C$4:$C$1994&gt;=E$4)*('Diário 3º PA'!$C$4:$C$1994&lt;=EOMONTH(E$4,0))*('Diário 3º PA'!$F$4:$F$1994))
+SUMPRODUCT(('Diário 4º PA'!$E$4:$E$2000='Analítico Cp.'!$B138)*('Diário 4º PA'!$C$4:$C$2000&gt;=E$4)*('Diário 4º PA'!$C$4:$C$2000&lt;=EOMONTH(E$4,0))*('Diário 4º PA'!$F$4:$F$2000))
+SUMPRODUCT(('Comp.'!$D$5:$D$485=$B138)*('Comp.'!$B$5:$B$485&gt;=E$4)*('Comp.'!$B$5:$B$485&lt;=EOMONTH(E$4,0))*('Comp.'!$E$5:$E$485))</f>
        <v>0</v>
      </c>
      <c r="F138" s="289">
        <f>SUMPRODUCT(('Diário 1º PA'!$E$4:$E$2007='Analítico Cp.'!$B138)*('Diário 1º PA'!$C$4:$C$2007&gt;=F$4)*('Diário 1º PA'!$C$4:$C$2007&lt;=EOMONTH(F$4,0))*('Diário 1º PA'!$F$4:$F$2007))
+SUMPRODUCT(('Diário 2º PA'!$E$4:$E$1978='Analítico Cp.'!$B138)*('Diário 2º PA'!$C$4:$C$1978&gt;=F$4)*('Diário 2º PA'!$C$4:$C$1978&lt;=EOMONTH(F$4,0))*('Diário 2º PA'!$F$4:$F$1978))
+SUMPRODUCT(('Diário 3º PA'!$E$4:$E$1994='Analítico Cp.'!$B138)*('Diário 3º PA'!$C$4:$C$1994&gt;=F$4)*('Diário 3º PA'!$C$4:$C$1994&lt;=EOMONTH(F$4,0))*('Diário 3º PA'!$F$4:$F$1994))
+SUMPRODUCT(('Diário 4º PA'!$E$4:$E$2000='Analítico Cp.'!$B138)*('Diário 4º PA'!$C$4:$C$2000&gt;=F$4)*('Diário 4º PA'!$C$4:$C$2000&lt;=EOMONTH(F$4,0))*('Diário 4º PA'!$F$4:$F$2000))
+SUMPRODUCT(('Comp.'!$D$5:$D$485=$B138)*('Comp.'!$B$5:$B$485&gt;=F$4)*('Comp.'!$B$5:$B$485&lt;=EOMONTH(F$4,0))*('Comp.'!$E$5:$E$485))</f>
        <v>0</v>
      </c>
      <c r="G138" s="289">
        <f>SUMPRODUCT(('Diário 1º PA'!$E$4:$E$2007='Analítico Cp.'!$B138)*('Diário 1º PA'!$C$4:$C$2007&gt;=G$4)*('Diário 1º PA'!$C$4:$C$2007&lt;=EOMONTH(G$4,0))*('Diário 1º PA'!$F$4:$F$2007))
+SUMPRODUCT(('Diário 2º PA'!$E$4:$E$1978='Analítico Cp.'!$B138)*('Diário 2º PA'!$C$4:$C$1978&gt;=G$4)*('Diário 2º PA'!$C$4:$C$1978&lt;=EOMONTH(G$4,0))*('Diário 2º PA'!$F$4:$F$1978))
+SUMPRODUCT(('Diário 3º PA'!$E$4:$E$1994='Analítico Cp.'!$B138)*('Diário 3º PA'!$C$4:$C$1994&gt;=G$4)*('Diário 3º PA'!$C$4:$C$1994&lt;=EOMONTH(G$4,0))*('Diário 3º PA'!$F$4:$F$1994))
+SUMPRODUCT(('Diário 4º PA'!$E$4:$E$2000='Analítico Cp.'!$B138)*('Diário 4º PA'!$C$4:$C$2000&gt;=G$4)*('Diário 4º PA'!$C$4:$C$2000&lt;=EOMONTH(G$4,0))*('Diário 4º PA'!$F$4:$F$2000))
+SUMPRODUCT(('Comp.'!$D$5:$D$485=$B138)*('Comp.'!$B$5:$B$485&gt;=G$4)*('Comp.'!$B$5:$B$485&lt;=EOMONTH(G$4,0))*('Comp.'!$E$5:$E$485))</f>
        <v>0</v>
      </c>
      <c r="H138" s="289">
        <f>SUMPRODUCT(('Diário 1º PA'!$E$4:$E$2007='Analítico Cp.'!$B138)*('Diário 1º PA'!$C$4:$C$2007&gt;=H$4)*('Diário 1º PA'!$C$4:$C$2007&lt;=EOMONTH(H$4,0))*('Diário 1º PA'!$F$4:$F$2007))
+SUMPRODUCT(('Diário 2º PA'!$E$4:$E$1978='Analítico Cp.'!$B138)*('Diário 2º PA'!$C$4:$C$1978&gt;=H$4)*('Diário 2º PA'!$C$4:$C$1978&lt;=EOMONTH(H$4,0))*('Diário 2º PA'!$F$4:$F$1978))
+SUMPRODUCT(('Diário 3º PA'!$E$4:$E$1994='Analítico Cp.'!$B138)*('Diário 3º PA'!$C$4:$C$1994&gt;=H$4)*('Diário 3º PA'!$C$4:$C$1994&lt;=EOMONTH(H$4,0))*('Diário 3º PA'!$F$4:$F$1994))
+SUMPRODUCT(('Diário 4º PA'!$E$4:$E$2000='Analítico Cp.'!$B138)*('Diário 4º PA'!$C$4:$C$2000&gt;=H$4)*('Diário 4º PA'!$C$4:$C$2000&lt;=EOMONTH(H$4,0))*('Diário 4º PA'!$F$4:$F$2000))
+SUMPRODUCT(('Comp.'!$D$5:$D$485=$B138)*('Comp.'!$B$5:$B$485&gt;=H$4)*('Comp.'!$B$5:$B$485&lt;=EOMONTH(H$4,0))*('Comp.'!$E$5:$E$485))</f>
        <v>0</v>
      </c>
      <c r="I138" s="289">
        <f>SUMPRODUCT(('Diário 1º PA'!$E$4:$E$2007='Analítico Cp.'!$B138)*('Diário 1º PA'!$C$4:$C$2007&gt;=I$4)*('Diário 1º PA'!$C$4:$C$2007&lt;=EOMONTH(I$4,0))*('Diário 1º PA'!$F$4:$F$2007))
+SUMPRODUCT(('Diário 2º PA'!$E$4:$E$1978='Analítico Cp.'!$B138)*('Diário 2º PA'!$C$4:$C$1978&gt;=I$4)*('Diário 2º PA'!$C$4:$C$1978&lt;=EOMONTH(I$4,0))*('Diário 2º PA'!$F$4:$F$1978))
+SUMPRODUCT(('Diário 3º PA'!$E$4:$E$1994='Analítico Cp.'!$B138)*('Diário 3º PA'!$C$4:$C$1994&gt;=I$4)*('Diário 3º PA'!$C$4:$C$1994&lt;=EOMONTH(I$4,0))*('Diário 3º PA'!$F$4:$F$1994))
+SUMPRODUCT(('Diário 4º PA'!$E$4:$E$2000='Analítico Cp.'!$B138)*('Diário 4º PA'!$C$4:$C$2000&gt;=I$4)*('Diário 4º PA'!$C$4:$C$2000&lt;=EOMONTH(I$4,0))*('Diário 4º PA'!$F$4:$F$2000))
+SUMPRODUCT(('Comp.'!$D$5:$D$485=$B138)*('Comp.'!$B$5:$B$485&gt;=I$4)*('Comp.'!$B$5:$B$485&lt;=EOMONTH(I$4,0))*('Comp.'!$E$5:$E$485))</f>
        <v>0</v>
      </c>
      <c r="J138" s="289">
        <f>SUMPRODUCT(('Diário 1º PA'!$E$4:$E$2007='Analítico Cp.'!$B138)*('Diário 1º PA'!$C$4:$C$2007&gt;=J$4)*('Diário 1º PA'!$C$4:$C$2007&lt;=EOMONTH(J$4,0))*('Diário 1º PA'!$F$4:$F$2007))
+SUMPRODUCT(('Diário 2º PA'!$E$4:$E$1978='Analítico Cp.'!$B138)*('Diário 2º PA'!$C$4:$C$1978&gt;=J$4)*('Diário 2º PA'!$C$4:$C$1978&lt;=EOMONTH(J$4,0))*('Diário 2º PA'!$F$4:$F$1978))
+SUMPRODUCT(('Diário 3º PA'!$E$4:$E$1994='Analítico Cp.'!$B138)*('Diário 3º PA'!$C$4:$C$1994&gt;=J$4)*('Diário 3º PA'!$C$4:$C$1994&lt;=EOMONTH(J$4,0))*('Diário 3º PA'!$F$4:$F$1994))
+SUMPRODUCT(('Diário 4º PA'!$E$4:$E$2000='Analítico Cp.'!$B138)*('Diário 4º PA'!$C$4:$C$2000&gt;=J$4)*('Diário 4º PA'!$C$4:$C$2000&lt;=EOMONTH(J$4,0))*('Diário 4º PA'!$F$4:$F$2000))
+SUMPRODUCT(('Comp.'!$D$5:$D$485=$B138)*('Comp.'!$B$5:$B$485&gt;=J$4)*('Comp.'!$B$5:$B$485&lt;=EOMONTH(J$4,0))*('Comp.'!$E$5:$E$485))</f>
        <v>0</v>
      </c>
      <c r="K138" s="289">
        <f>SUMPRODUCT(('Diário 1º PA'!$E$4:$E$2007='Analítico Cp.'!$B138)*('Diário 1º PA'!$C$4:$C$2007&gt;=K$4)*('Diário 1º PA'!$C$4:$C$2007&lt;=EOMONTH(K$4,0))*('Diário 1º PA'!$F$4:$F$2007))
+SUMPRODUCT(('Diário 2º PA'!$E$4:$E$1978='Analítico Cp.'!$B138)*('Diário 2º PA'!$C$4:$C$1978&gt;=K$4)*('Diário 2º PA'!$C$4:$C$1978&lt;=EOMONTH(K$4,0))*('Diário 2º PA'!$F$4:$F$1978))
+SUMPRODUCT(('Diário 3º PA'!$E$4:$E$1994='Analítico Cp.'!$B138)*('Diário 3º PA'!$C$4:$C$1994&gt;=K$4)*('Diário 3º PA'!$C$4:$C$1994&lt;=EOMONTH(K$4,0))*('Diário 3º PA'!$F$4:$F$1994))
+SUMPRODUCT(('Diário 4º PA'!$E$4:$E$2000='Analítico Cp.'!$B138)*('Diário 4º PA'!$C$4:$C$2000&gt;=K$4)*('Diário 4º PA'!$C$4:$C$2000&lt;=EOMONTH(K$4,0))*('Diário 4º PA'!$F$4:$F$2000))
+SUMPRODUCT(('Comp.'!$D$5:$D$485=$B138)*('Comp.'!$B$5:$B$485&gt;=K$4)*('Comp.'!$B$5:$B$485&lt;=EOMONTH(K$4,0))*('Comp.'!$E$5:$E$485))</f>
        <v>0</v>
      </c>
      <c r="L138" s="289">
        <f>SUMPRODUCT(('Diário 1º PA'!$E$4:$E$2007='Analítico Cp.'!$B138)*('Diário 1º PA'!$C$4:$C$2007&gt;=L$4)*('Diário 1º PA'!$C$4:$C$2007&lt;=EOMONTH(L$4,0))*('Diário 1º PA'!$F$4:$F$2007))
+SUMPRODUCT(('Diário 2º PA'!$E$4:$E$1978='Analítico Cp.'!$B138)*('Diário 2º PA'!$C$4:$C$1978&gt;=L$4)*('Diário 2º PA'!$C$4:$C$1978&lt;=EOMONTH(L$4,0))*('Diário 2º PA'!$F$4:$F$1978))
+SUMPRODUCT(('Diário 3º PA'!$E$4:$E$1994='Analítico Cp.'!$B138)*('Diário 3º PA'!$C$4:$C$1994&gt;=L$4)*('Diário 3º PA'!$C$4:$C$1994&lt;=EOMONTH(L$4,0))*('Diário 3º PA'!$F$4:$F$1994))
+SUMPRODUCT(('Diário 4º PA'!$E$4:$E$2000='Analítico Cp.'!$B138)*('Diário 4º PA'!$C$4:$C$2000&gt;=L$4)*('Diário 4º PA'!$C$4:$C$2000&lt;=EOMONTH(L$4,0))*('Diário 4º PA'!$F$4:$F$2000))
+SUMPRODUCT(('Comp.'!$D$5:$D$485=$B138)*('Comp.'!$B$5:$B$485&gt;=L$4)*('Comp.'!$B$5:$B$485&lt;=EOMONTH(L$4,0))*('Comp.'!$E$5:$E$485))</f>
        <v>0</v>
      </c>
      <c r="M138" s="289">
        <f>SUMPRODUCT(('Diário 1º PA'!$E$4:$E$2007='Analítico Cp.'!$B138)*('Diário 1º PA'!$C$4:$C$2007&gt;=M$4)*('Diário 1º PA'!$C$4:$C$2007&lt;=EOMONTH(M$4,0))*('Diário 1º PA'!$F$4:$F$2007))
+SUMPRODUCT(('Diário 2º PA'!$E$4:$E$1978='Analítico Cp.'!$B138)*('Diário 2º PA'!$C$4:$C$1978&gt;=M$4)*('Diário 2º PA'!$C$4:$C$1978&lt;=EOMONTH(M$4,0))*('Diário 2º PA'!$F$4:$F$1978))
+SUMPRODUCT(('Diário 3º PA'!$E$4:$E$1994='Analítico Cp.'!$B138)*('Diário 3º PA'!$C$4:$C$1994&gt;=M$4)*('Diário 3º PA'!$C$4:$C$1994&lt;=EOMONTH(M$4,0))*('Diário 3º PA'!$F$4:$F$1994))
+SUMPRODUCT(('Diário 4º PA'!$E$4:$E$2000='Analítico Cp.'!$B138)*('Diário 4º PA'!$C$4:$C$2000&gt;=M$4)*('Diário 4º PA'!$C$4:$C$2000&lt;=EOMONTH(M$4,0))*('Diário 4º PA'!$F$4:$F$2000))
+SUMPRODUCT(('Comp.'!$D$5:$D$485=$B138)*('Comp.'!$B$5:$B$485&gt;=M$4)*('Comp.'!$B$5:$B$485&lt;=EOMONTH(M$4,0))*('Comp.'!$E$5:$E$485))</f>
        <v>0</v>
      </c>
      <c r="N138" s="289">
        <f>SUMPRODUCT(('Diário 1º PA'!$E$4:$E$2007='Analítico Cp.'!$B138)*('Diário 1º PA'!$C$4:$C$2007&gt;=N$4)*('Diário 1º PA'!$C$4:$C$2007&lt;=EOMONTH(N$4,0))*('Diário 1º PA'!$F$4:$F$2007))
+SUMPRODUCT(('Diário 2º PA'!$E$4:$E$1978='Analítico Cp.'!$B138)*('Diário 2º PA'!$C$4:$C$1978&gt;=N$4)*('Diário 2º PA'!$C$4:$C$1978&lt;=EOMONTH(N$4,0))*('Diário 2º PA'!$F$4:$F$1978))
+SUMPRODUCT(('Diário 3º PA'!$E$4:$E$1994='Analítico Cp.'!$B138)*('Diário 3º PA'!$C$4:$C$1994&gt;=N$4)*('Diário 3º PA'!$C$4:$C$1994&lt;=EOMONTH(N$4,0))*('Diário 3º PA'!$F$4:$F$1994))
+SUMPRODUCT(('Diário 4º PA'!$E$4:$E$2000='Analítico Cp.'!$B138)*('Diário 4º PA'!$C$4:$C$2000&gt;=N$4)*('Diário 4º PA'!$C$4:$C$2000&lt;=EOMONTH(N$4,0))*('Diário 4º PA'!$F$4:$F$2000))
+SUMPRODUCT(('Comp.'!$D$5:$D$485=$B138)*('Comp.'!$B$5:$B$485&gt;=N$4)*('Comp.'!$B$5:$B$485&lt;=EOMONTH(N$4,0))*('Comp.'!$E$5:$E$485))</f>
        <v>0</v>
      </c>
      <c r="O138" s="315">
        <f t="shared" si="19"/>
        <v>0</v>
      </c>
      <c r="P138" s="316">
        <f t="shared" si="20"/>
        <v>0</v>
      </c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</row>
    <row r="139" spans="1:26" ht="23.25" hidden="1" customHeight="1" x14ac:dyDescent="0.25">
      <c r="A139" s="331" t="s">
        <v>404</v>
      </c>
      <c r="B139" s="246"/>
      <c r="C139" s="289">
        <f>SUMPRODUCT(('Diário 1º PA'!$E$4:$E$2007='Analítico Cp.'!$B139)*('Diário 1º PA'!$C$4:$C$2007&gt;=C$4)*('Diário 1º PA'!$C$4:$C$2007&lt;=EOMONTH(C$4,0))*('Diário 1º PA'!$F$4:$F$2007))
+SUMPRODUCT(('Diário 2º PA'!$E$4:$E$1978='Analítico Cp.'!$B139)*('Diário 2º PA'!$C$4:$C$1978&gt;=C$4)*('Diário 2º PA'!$C$4:$C$1978&lt;=EOMONTH(C$4,0))*('Diário 2º PA'!$F$4:$F$1978))
+SUMPRODUCT(('Diário 3º PA'!$E$4:$E$1994='Analítico Cp.'!$B139)*('Diário 3º PA'!$C$4:$C$1994&gt;=C$4)*('Diário 3º PA'!$C$4:$C$1994&lt;=EOMONTH(C$4,0))*('Diário 3º PA'!$F$4:$F$1994))
+SUMPRODUCT(('Diário 4º PA'!$E$4:$E$2000='Analítico Cp.'!$B139)*('Diário 4º PA'!$C$4:$C$2000&gt;=C$4)*('Diário 4º PA'!$C$4:$C$2000&lt;=EOMONTH(C$4,0))*('Diário 4º PA'!$F$4:$F$2000))
+SUMPRODUCT(('Comp.'!$D$5:$D$485=$B139)*('Comp.'!$B$5:$B$485&gt;=C$4)*('Comp.'!$B$5:$B$485&lt;=EOMONTH(C$4,0))*('Comp.'!$E$5:$E$485))</f>
        <v>0</v>
      </c>
      <c r="D139" s="289">
        <f>SUMPRODUCT(('Diário 1º PA'!$E$4:$E$2007='Analítico Cp.'!$B139)*('Diário 1º PA'!$C$4:$C$2007&gt;=D$4)*('Diário 1º PA'!$C$4:$C$2007&lt;=EOMONTH(D$4,0))*('Diário 1º PA'!$F$4:$F$2007))
+SUMPRODUCT(('Diário 2º PA'!$E$4:$E$1978='Analítico Cp.'!$B139)*('Diário 2º PA'!$C$4:$C$1978&gt;=D$4)*('Diário 2º PA'!$C$4:$C$1978&lt;=EOMONTH(D$4,0))*('Diário 2º PA'!$F$4:$F$1978))
+SUMPRODUCT(('Diário 3º PA'!$E$4:$E$1994='Analítico Cp.'!$B139)*('Diário 3º PA'!$C$4:$C$1994&gt;=D$4)*('Diário 3º PA'!$C$4:$C$1994&lt;=EOMONTH(D$4,0))*('Diário 3º PA'!$F$4:$F$1994))
+SUMPRODUCT(('Diário 4º PA'!$E$4:$E$2000='Analítico Cp.'!$B139)*('Diário 4º PA'!$C$4:$C$2000&gt;=D$4)*('Diário 4º PA'!$C$4:$C$2000&lt;=EOMONTH(D$4,0))*('Diário 4º PA'!$F$4:$F$2000))
+SUMPRODUCT(('Comp.'!$D$5:$D$485=$B139)*('Comp.'!$B$5:$B$485&gt;=D$4)*('Comp.'!$B$5:$B$485&lt;=EOMONTH(D$4,0))*('Comp.'!$E$5:$E$485))</f>
        <v>0</v>
      </c>
      <c r="E139" s="289">
        <f>SUMPRODUCT(('Diário 1º PA'!$E$4:$E$2007='Analítico Cp.'!$B139)*('Diário 1º PA'!$C$4:$C$2007&gt;=E$4)*('Diário 1º PA'!$C$4:$C$2007&lt;=EOMONTH(E$4,0))*('Diário 1º PA'!$F$4:$F$2007))
+SUMPRODUCT(('Diário 2º PA'!$E$4:$E$1978='Analítico Cp.'!$B139)*('Diário 2º PA'!$C$4:$C$1978&gt;=E$4)*('Diário 2º PA'!$C$4:$C$1978&lt;=EOMONTH(E$4,0))*('Diário 2º PA'!$F$4:$F$1978))
+SUMPRODUCT(('Diário 3º PA'!$E$4:$E$1994='Analítico Cp.'!$B139)*('Diário 3º PA'!$C$4:$C$1994&gt;=E$4)*('Diário 3º PA'!$C$4:$C$1994&lt;=EOMONTH(E$4,0))*('Diário 3º PA'!$F$4:$F$1994))
+SUMPRODUCT(('Diário 4º PA'!$E$4:$E$2000='Analítico Cp.'!$B139)*('Diário 4º PA'!$C$4:$C$2000&gt;=E$4)*('Diário 4º PA'!$C$4:$C$2000&lt;=EOMONTH(E$4,0))*('Diário 4º PA'!$F$4:$F$2000))
+SUMPRODUCT(('Comp.'!$D$5:$D$485=$B139)*('Comp.'!$B$5:$B$485&gt;=E$4)*('Comp.'!$B$5:$B$485&lt;=EOMONTH(E$4,0))*('Comp.'!$E$5:$E$485))</f>
        <v>0</v>
      </c>
      <c r="F139" s="289">
        <f>SUMPRODUCT(('Diário 1º PA'!$E$4:$E$2007='Analítico Cp.'!$B139)*('Diário 1º PA'!$C$4:$C$2007&gt;=F$4)*('Diário 1º PA'!$C$4:$C$2007&lt;=EOMONTH(F$4,0))*('Diário 1º PA'!$F$4:$F$2007))
+SUMPRODUCT(('Diário 2º PA'!$E$4:$E$1978='Analítico Cp.'!$B139)*('Diário 2º PA'!$C$4:$C$1978&gt;=F$4)*('Diário 2º PA'!$C$4:$C$1978&lt;=EOMONTH(F$4,0))*('Diário 2º PA'!$F$4:$F$1978))
+SUMPRODUCT(('Diário 3º PA'!$E$4:$E$1994='Analítico Cp.'!$B139)*('Diário 3º PA'!$C$4:$C$1994&gt;=F$4)*('Diário 3º PA'!$C$4:$C$1994&lt;=EOMONTH(F$4,0))*('Diário 3º PA'!$F$4:$F$1994))
+SUMPRODUCT(('Diário 4º PA'!$E$4:$E$2000='Analítico Cp.'!$B139)*('Diário 4º PA'!$C$4:$C$2000&gt;=F$4)*('Diário 4º PA'!$C$4:$C$2000&lt;=EOMONTH(F$4,0))*('Diário 4º PA'!$F$4:$F$2000))
+SUMPRODUCT(('Comp.'!$D$5:$D$485=$B139)*('Comp.'!$B$5:$B$485&gt;=F$4)*('Comp.'!$B$5:$B$485&lt;=EOMONTH(F$4,0))*('Comp.'!$E$5:$E$485))</f>
        <v>0</v>
      </c>
      <c r="G139" s="289">
        <f>SUMPRODUCT(('Diário 1º PA'!$E$4:$E$2007='Analítico Cp.'!$B139)*('Diário 1º PA'!$C$4:$C$2007&gt;=G$4)*('Diário 1º PA'!$C$4:$C$2007&lt;=EOMONTH(G$4,0))*('Diário 1º PA'!$F$4:$F$2007))
+SUMPRODUCT(('Diário 2º PA'!$E$4:$E$1978='Analítico Cp.'!$B139)*('Diário 2º PA'!$C$4:$C$1978&gt;=G$4)*('Diário 2º PA'!$C$4:$C$1978&lt;=EOMONTH(G$4,0))*('Diário 2º PA'!$F$4:$F$1978))
+SUMPRODUCT(('Diário 3º PA'!$E$4:$E$1994='Analítico Cp.'!$B139)*('Diário 3º PA'!$C$4:$C$1994&gt;=G$4)*('Diário 3º PA'!$C$4:$C$1994&lt;=EOMONTH(G$4,0))*('Diário 3º PA'!$F$4:$F$1994))
+SUMPRODUCT(('Diário 4º PA'!$E$4:$E$2000='Analítico Cp.'!$B139)*('Diário 4º PA'!$C$4:$C$2000&gt;=G$4)*('Diário 4º PA'!$C$4:$C$2000&lt;=EOMONTH(G$4,0))*('Diário 4º PA'!$F$4:$F$2000))
+SUMPRODUCT(('Comp.'!$D$5:$D$485=$B139)*('Comp.'!$B$5:$B$485&gt;=G$4)*('Comp.'!$B$5:$B$485&lt;=EOMONTH(G$4,0))*('Comp.'!$E$5:$E$485))</f>
        <v>0</v>
      </c>
      <c r="H139" s="289">
        <f>SUMPRODUCT(('Diário 1º PA'!$E$4:$E$2007='Analítico Cp.'!$B139)*('Diário 1º PA'!$C$4:$C$2007&gt;=H$4)*('Diário 1º PA'!$C$4:$C$2007&lt;=EOMONTH(H$4,0))*('Diário 1º PA'!$F$4:$F$2007))
+SUMPRODUCT(('Diário 2º PA'!$E$4:$E$1978='Analítico Cp.'!$B139)*('Diário 2º PA'!$C$4:$C$1978&gt;=H$4)*('Diário 2º PA'!$C$4:$C$1978&lt;=EOMONTH(H$4,0))*('Diário 2º PA'!$F$4:$F$1978))
+SUMPRODUCT(('Diário 3º PA'!$E$4:$E$1994='Analítico Cp.'!$B139)*('Diário 3º PA'!$C$4:$C$1994&gt;=H$4)*('Diário 3º PA'!$C$4:$C$1994&lt;=EOMONTH(H$4,0))*('Diário 3º PA'!$F$4:$F$1994))
+SUMPRODUCT(('Diário 4º PA'!$E$4:$E$2000='Analítico Cp.'!$B139)*('Diário 4º PA'!$C$4:$C$2000&gt;=H$4)*('Diário 4º PA'!$C$4:$C$2000&lt;=EOMONTH(H$4,0))*('Diário 4º PA'!$F$4:$F$2000))
+SUMPRODUCT(('Comp.'!$D$5:$D$485=$B139)*('Comp.'!$B$5:$B$485&gt;=H$4)*('Comp.'!$B$5:$B$485&lt;=EOMONTH(H$4,0))*('Comp.'!$E$5:$E$485))</f>
        <v>0</v>
      </c>
      <c r="I139" s="289">
        <f>SUMPRODUCT(('Diário 1º PA'!$E$4:$E$2007='Analítico Cp.'!$B139)*('Diário 1º PA'!$C$4:$C$2007&gt;=I$4)*('Diário 1º PA'!$C$4:$C$2007&lt;=EOMONTH(I$4,0))*('Diário 1º PA'!$F$4:$F$2007))
+SUMPRODUCT(('Diário 2º PA'!$E$4:$E$1978='Analítico Cp.'!$B139)*('Diário 2º PA'!$C$4:$C$1978&gt;=I$4)*('Diário 2º PA'!$C$4:$C$1978&lt;=EOMONTH(I$4,0))*('Diário 2º PA'!$F$4:$F$1978))
+SUMPRODUCT(('Diário 3º PA'!$E$4:$E$1994='Analítico Cp.'!$B139)*('Diário 3º PA'!$C$4:$C$1994&gt;=I$4)*('Diário 3º PA'!$C$4:$C$1994&lt;=EOMONTH(I$4,0))*('Diário 3º PA'!$F$4:$F$1994))
+SUMPRODUCT(('Diário 4º PA'!$E$4:$E$2000='Analítico Cp.'!$B139)*('Diário 4º PA'!$C$4:$C$2000&gt;=I$4)*('Diário 4º PA'!$C$4:$C$2000&lt;=EOMONTH(I$4,0))*('Diário 4º PA'!$F$4:$F$2000))
+SUMPRODUCT(('Comp.'!$D$5:$D$485=$B139)*('Comp.'!$B$5:$B$485&gt;=I$4)*('Comp.'!$B$5:$B$485&lt;=EOMONTH(I$4,0))*('Comp.'!$E$5:$E$485))</f>
        <v>0</v>
      </c>
      <c r="J139" s="289">
        <f>SUMPRODUCT(('Diário 1º PA'!$E$4:$E$2007='Analítico Cp.'!$B139)*('Diário 1º PA'!$C$4:$C$2007&gt;=J$4)*('Diário 1º PA'!$C$4:$C$2007&lt;=EOMONTH(J$4,0))*('Diário 1º PA'!$F$4:$F$2007))
+SUMPRODUCT(('Diário 2º PA'!$E$4:$E$1978='Analítico Cp.'!$B139)*('Diário 2º PA'!$C$4:$C$1978&gt;=J$4)*('Diário 2º PA'!$C$4:$C$1978&lt;=EOMONTH(J$4,0))*('Diário 2º PA'!$F$4:$F$1978))
+SUMPRODUCT(('Diário 3º PA'!$E$4:$E$1994='Analítico Cp.'!$B139)*('Diário 3º PA'!$C$4:$C$1994&gt;=J$4)*('Diário 3º PA'!$C$4:$C$1994&lt;=EOMONTH(J$4,0))*('Diário 3º PA'!$F$4:$F$1994))
+SUMPRODUCT(('Diário 4º PA'!$E$4:$E$2000='Analítico Cp.'!$B139)*('Diário 4º PA'!$C$4:$C$2000&gt;=J$4)*('Diário 4º PA'!$C$4:$C$2000&lt;=EOMONTH(J$4,0))*('Diário 4º PA'!$F$4:$F$2000))
+SUMPRODUCT(('Comp.'!$D$5:$D$485=$B139)*('Comp.'!$B$5:$B$485&gt;=J$4)*('Comp.'!$B$5:$B$485&lt;=EOMONTH(J$4,0))*('Comp.'!$E$5:$E$485))</f>
        <v>0</v>
      </c>
      <c r="K139" s="289">
        <f>SUMPRODUCT(('Diário 1º PA'!$E$4:$E$2007='Analítico Cp.'!$B139)*('Diário 1º PA'!$C$4:$C$2007&gt;=K$4)*('Diário 1º PA'!$C$4:$C$2007&lt;=EOMONTH(K$4,0))*('Diário 1º PA'!$F$4:$F$2007))
+SUMPRODUCT(('Diário 2º PA'!$E$4:$E$1978='Analítico Cp.'!$B139)*('Diário 2º PA'!$C$4:$C$1978&gt;=K$4)*('Diário 2º PA'!$C$4:$C$1978&lt;=EOMONTH(K$4,0))*('Diário 2º PA'!$F$4:$F$1978))
+SUMPRODUCT(('Diário 3º PA'!$E$4:$E$1994='Analítico Cp.'!$B139)*('Diário 3º PA'!$C$4:$C$1994&gt;=K$4)*('Diário 3º PA'!$C$4:$C$1994&lt;=EOMONTH(K$4,0))*('Diário 3º PA'!$F$4:$F$1994))
+SUMPRODUCT(('Diário 4º PA'!$E$4:$E$2000='Analítico Cp.'!$B139)*('Diário 4º PA'!$C$4:$C$2000&gt;=K$4)*('Diário 4º PA'!$C$4:$C$2000&lt;=EOMONTH(K$4,0))*('Diário 4º PA'!$F$4:$F$2000))
+SUMPRODUCT(('Comp.'!$D$5:$D$485=$B139)*('Comp.'!$B$5:$B$485&gt;=K$4)*('Comp.'!$B$5:$B$485&lt;=EOMONTH(K$4,0))*('Comp.'!$E$5:$E$485))</f>
        <v>0</v>
      </c>
      <c r="L139" s="289">
        <f>SUMPRODUCT(('Diário 1º PA'!$E$4:$E$2007='Analítico Cp.'!$B139)*('Diário 1º PA'!$C$4:$C$2007&gt;=L$4)*('Diário 1º PA'!$C$4:$C$2007&lt;=EOMONTH(L$4,0))*('Diário 1º PA'!$F$4:$F$2007))
+SUMPRODUCT(('Diário 2º PA'!$E$4:$E$1978='Analítico Cp.'!$B139)*('Diário 2º PA'!$C$4:$C$1978&gt;=L$4)*('Diário 2º PA'!$C$4:$C$1978&lt;=EOMONTH(L$4,0))*('Diário 2º PA'!$F$4:$F$1978))
+SUMPRODUCT(('Diário 3º PA'!$E$4:$E$1994='Analítico Cp.'!$B139)*('Diário 3º PA'!$C$4:$C$1994&gt;=L$4)*('Diário 3º PA'!$C$4:$C$1994&lt;=EOMONTH(L$4,0))*('Diário 3º PA'!$F$4:$F$1994))
+SUMPRODUCT(('Diário 4º PA'!$E$4:$E$2000='Analítico Cp.'!$B139)*('Diário 4º PA'!$C$4:$C$2000&gt;=L$4)*('Diário 4º PA'!$C$4:$C$2000&lt;=EOMONTH(L$4,0))*('Diário 4º PA'!$F$4:$F$2000))
+SUMPRODUCT(('Comp.'!$D$5:$D$485=$B139)*('Comp.'!$B$5:$B$485&gt;=L$4)*('Comp.'!$B$5:$B$485&lt;=EOMONTH(L$4,0))*('Comp.'!$E$5:$E$485))</f>
        <v>0</v>
      </c>
      <c r="M139" s="289">
        <f>SUMPRODUCT(('Diário 1º PA'!$E$4:$E$2007='Analítico Cp.'!$B139)*('Diário 1º PA'!$C$4:$C$2007&gt;=M$4)*('Diário 1º PA'!$C$4:$C$2007&lt;=EOMONTH(M$4,0))*('Diário 1º PA'!$F$4:$F$2007))
+SUMPRODUCT(('Diário 2º PA'!$E$4:$E$1978='Analítico Cp.'!$B139)*('Diário 2º PA'!$C$4:$C$1978&gt;=M$4)*('Diário 2º PA'!$C$4:$C$1978&lt;=EOMONTH(M$4,0))*('Diário 2º PA'!$F$4:$F$1978))
+SUMPRODUCT(('Diário 3º PA'!$E$4:$E$1994='Analítico Cp.'!$B139)*('Diário 3º PA'!$C$4:$C$1994&gt;=M$4)*('Diário 3º PA'!$C$4:$C$1994&lt;=EOMONTH(M$4,0))*('Diário 3º PA'!$F$4:$F$1994))
+SUMPRODUCT(('Diário 4º PA'!$E$4:$E$2000='Analítico Cp.'!$B139)*('Diário 4º PA'!$C$4:$C$2000&gt;=M$4)*('Diário 4º PA'!$C$4:$C$2000&lt;=EOMONTH(M$4,0))*('Diário 4º PA'!$F$4:$F$2000))
+SUMPRODUCT(('Comp.'!$D$5:$D$485=$B139)*('Comp.'!$B$5:$B$485&gt;=M$4)*('Comp.'!$B$5:$B$485&lt;=EOMONTH(M$4,0))*('Comp.'!$E$5:$E$485))</f>
        <v>0</v>
      </c>
      <c r="N139" s="289">
        <f>SUMPRODUCT(('Diário 1º PA'!$E$4:$E$2007='Analítico Cp.'!$B139)*('Diário 1º PA'!$C$4:$C$2007&gt;=N$4)*('Diário 1º PA'!$C$4:$C$2007&lt;=EOMONTH(N$4,0))*('Diário 1º PA'!$F$4:$F$2007))
+SUMPRODUCT(('Diário 2º PA'!$E$4:$E$1978='Analítico Cp.'!$B139)*('Diário 2º PA'!$C$4:$C$1978&gt;=N$4)*('Diário 2º PA'!$C$4:$C$1978&lt;=EOMONTH(N$4,0))*('Diário 2º PA'!$F$4:$F$1978))
+SUMPRODUCT(('Diário 3º PA'!$E$4:$E$1994='Analítico Cp.'!$B139)*('Diário 3º PA'!$C$4:$C$1994&gt;=N$4)*('Diário 3º PA'!$C$4:$C$1994&lt;=EOMONTH(N$4,0))*('Diário 3º PA'!$F$4:$F$1994))
+SUMPRODUCT(('Diário 4º PA'!$E$4:$E$2000='Analítico Cp.'!$B139)*('Diário 4º PA'!$C$4:$C$2000&gt;=N$4)*('Diário 4º PA'!$C$4:$C$2000&lt;=EOMONTH(N$4,0))*('Diário 4º PA'!$F$4:$F$2000))
+SUMPRODUCT(('Comp.'!$D$5:$D$485=$B139)*('Comp.'!$B$5:$B$485&gt;=N$4)*('Comp.'!$B$5:$B$485&lt;=EOMONTH(N$4,0))*('Comp.'!$E$5:$E$485))</f>
        <v>0</v>
      </c>
      <c r="O139" s="315">
        <f t="shared" si="19"/>
        <v>0</v>
      </c>
      <c r="P139" s="316">
        <f t="shared" si="20"/>
        <v>0</v>
      </c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</row>
    <row r="140" spans="1:26" ht="23.25" hidden="1" customHeight="1" x14ac:dyDescent="0.25">
      <c r="A140" s="331" t="s">
        <v>405</v>
      </c>
      <c r="B140" s="246"/>
      <c r="C140" s="289">
        <f>SUMPRODUCT(('Diário 1º PA'!$E$4:$E$2007='Analítico Cp.'!$B140)*('Diário 1º PA'!$C$4:$C$2007&gt;=C$4)*('Diário 1º PA'!$C$4:$C$2007&lt;=EOMONTH(C$4,0))*('Diário 1º PA'!$F$4:$F$2007))
+SUMPRODUCT(('Diário 2º PA'!$E$4:$E$1978='Analítico Cp.'!$B140)*('Diário 2º PA'!$C$4:$C$1978&gt;=C$4)*('Diário 2º PA'!$C$4:$C$1978&lt;=EOMONTH(C$4,0))*('Diário 2º PA'!$F$4:$F$1978))
+SUMPRODUCT(('Diário 3º PA'!$E$4:$E$1994='Analítico Cp.'!$B140)*('Diário 3º PA'!$C$4:$C$1994&gt;=C$4)*('Diário 3º PA'!$C$4:$C$1994&lt;=EOMONTH(C$4,0))*('Diário 3º PA'!$F$4:$F$1994))
+SUMPRODUCT(('Diário 4º PA'!$E$4:$E$2000='Analítico Cp.'!$B140)*('Diário 4º PA'!$C$4:$C$2000&gt;=C$4)*('Diário 4º PA'!$C$4:$C$2000&lt;=EOMONTH(C$4,0))*('Diário 4º PA'!$F$4:$F$2000))
+SUMPRODUCT(('Comp.'!$D$5:$D$485=$B140)*('Comp.'!$B$5:$B$485&gt;=C$4)*('Comp.'!$B$5:$B$485&lt;=EOMONTH(C$4,0))*('Comp.'!$E$5:$E$485))</f>
        <v>0</v>
      </c>
      <c r="D140" s="289">
        <f>SUMPRODUCT(('Diário 1º PA'!$E$4:$E$2007='Analítico Cp.'!$B140)*('Diário 1º PA'!$C$4:$C$2007&gt;=D$4)*('Diário 1º PA'!$C$4:$C$2007&lt;=EOMONTH(D$4,0))*('Diário 1º PA'!$F$4:$F$2007))
+SUMPRODUCT(('Diário 2º PA'!$E$4:$E$1978='Analítico Cp.'!$B140)*('Diário 2º PA'!$C$4:$C$1978&gt;=D$4)*('Diário 2º PA'!$C$4:$C$1978&lt;=EOMONTH(D$4,0))*('Diário 2º PA'!$F$4:$F$1978))
+SUMPRODUCT(('Diário 3º PA'!$E$4:$E$1994='Analítico Cp.'!$B140)*('Diário 3º PA'!$C$4:$C$1994&gt;=D$4)*('Diário 3º PA'!$C$4:$C$1994&lt;=EOMONTH(D$4,0))*('Diário 3º PA'!$F$4:$F$1994))
+SUMPRODUCT(('Diário 4º PA'!$E$4:$E$2000='Analítico Cp.'!$B140)*('Diário 4º PA'!$C$4:$C$2000&gt;=D$4)*('Diário 4º PA'!$C$4:$C$2000&lt;=EOMONTH(D$4,0))*('Diário 4º PA'!$F$4:$F$2000))
+SUMPRODUCT(('Comp.'!$D$5:$D$485=$B140)*('Comp.'!$B$5:$B$485&gt;=D$4)*('Comp.'!$B$5:$B$485&lt;=EOMONTH(D$4,0))*('Comp.'!$E$5:$E$485))</f>
        <v>0</v>
      </c>
      <c r="E140" s="289">
        <f>SUMPRODUCT(('Diário 1º PA'!$E$4:$E$2007='Analítico Cp.'!$B140)*('Diário 1º PA'!$C$4:$C$2007&gt;=E$4)*('Diário 1º PA'!$C$4:$C$2007&lt;=EOMONTH(E$4,0))*('Diário 1º PA'!$F$4:$F$2007))
+SUMPRODUCT(('Diário 2º PA'!$E$4:$E$1978='Analítico Cp.'!$B140)*('Diário 2º PA'!$C$4:$C$1978&gt;=E$4)*('Diário 2º PA'!$C$4:$C$1978&lt;=EOMONTH(E$4,0))*('Diário 2º PA'!$F$4:$F$1978))
+SUMPRODUCT(('Diário 3º PA'!$E$4:$E$1994='Analítico Cp.'!$B140)*('Diário 3º PA'!$C$4:$C$1994&gt;=E$4)*('Diário 3º PA'!$C$4:$C$1994&lt;=EOMONTH(E$4,0))*('Diário 3º PA'!$F$4:$F$1994))
+SUMPRODUCT(('Diário 4º PA'!$E$4:$E$2000='Analítico Cp.'!$B140)*('Diário 4º PA'!$C$4:$C$2000&gt;=E$4)*('Diário 4º PA'!$C$4:$C$2000&lt;=EOMONTH(E$4,0))*('Diário 4º PA'!$F$4:$F$2000))
+SUMPRODUCT(('Comp.'!$D$5:$D$485=$B140)*('Comp.'!$B$5:$B$485&gt;=E$4)*('Comp.'!$B$5:$B$485&lt;=EOMONTH(E$4,0))*('Comp.'!$E$5:$E$485))</f>
        <v>0</v>
      </c>
      <c r="F140" s="289">
        <f>SUMPRODUCT(('Diário 1º PA'!$E$4:$E$2007='Analítico Cp.'!$B140)*('Diário 1º PA'!$C$4:$C$2007&gt;=F$4)*('Diário 1º PA'!$C$4:$C$2007&lt;=EOMONTH(F$4,0))*('Diário 1º PA'!$F$4:$F$2007))
+SUMPRODUCT(('Diário 2º PA'!$E$4:$E$1978='Analítico Cp.'!$B140)*('Diário 2º PA'!$C$4:$C$1978&gt;=F$4)*('Diário 2º PA'!$C$4:$C$1978&lt;=EOMONTH(F$4,0))*('Diário 2º PA'!$F$4:$F$1978))
+SUMPRODUCT(('Diário 3º PA'!$E$4:$E$1994='Analítico Cp.'!$B140)*('Diário 3º PA'!$C$4:$C$1994&gt;=F$4)*('Diário 3º PA'!$C$4:$C$1994&lt;=EOMONTH(F$4,0))*('Diário 3º PA'!$F$4:$F$1994))
+SUMPRODUCT(('Diário 4º PA'!$E$4:$E$2000='Analítico Cp.'!$B140)*('Diário 4º PA'!$C$4:$C$2000&gt;=F$4)*('Diário 4º PA'!$C$4:$C$2000&lt;=EOMONTH(F$4,0))*('Diário 4º PA'!$F$4:$F$2000))
+SUMPRODUCT(('Comp.'!$D$5:$D$485=$B140)*('Comp.'!$B$5:$B$485&gt;=F$4)*('Comp.'!$B$5:$B$485&lt;=EOMONTH(F$4,0))*('Comp.'!$E$5:$E$485))</f>
        <v>0</v>
      </c>
      <c r="G140" s="289">
        <f>SUMPRODUCT(('Diário 1º PA'!$E$4:$E$2007='Analítico Cp.'!$B140)*('Diário 1º PA'!$C$4:$C$2007&gt;=G$4)*('Diário 1º PA'!$C$4:$C$2007&lt;=EOMONTH(G$4,0))*('Diário 1º PA'!$F$4:$F$2007))
+SUMPRODUCT(('Diário 2º PA'!$E$4:$E$1978='Analítico Cp.'!$B140)*('Diário 2º PA'!$C$4:$C$1978&gt;=G$4)*('Diário 2º PA'!$C$4:$C$1978&lt;=EOMONTH(G$4,0))*('Diário 2º PA'!$F$4:$F$1978))
+SUMPRODUCT(('Diário 3º PA'!$E$4:$E$1994='Analítico Cp.'!$B140)*('Diário 3º PA'!$C$4:$C$1994&gt;=G$4)*('Diário 3º PA'!$C$4:$C$1994&lt;=EOMONTH(G$4,0))*('Diário 3º PA'!$F$4:$F$1994))
+SUMPRODUCT(('Diário 4º PA'!$E$4:$E$2000='Analítico Cp.'!$B140)*('Diário 4º PA'!$C$4:$C$2000&gt;=G$4)*('Diário 4º PA'!$C$4:$C$2000&lt;=EOMONTH(G$4,0))*('Diário 4º PA'!$F$4:$F$2000))
+SUMPRODUCT(('Comp.'!$D$5:$D$485=$B140)*('Comp.'!$B$5:$B$485&gt;=G$4)*('Comp.'!$B$5:$B$485&lt;=EOMONTH(G$4,0))*('Comp.'!$E$5:$E$485))</f>
        <v>0</v>
      </c>
      <c r="H140" s="289">
        <f>SUMPRODUCT(('Diário 1º PA'!$E$4:$E$2007='Analítico Cp.'!$B140)*('Diário 1º PA'!$C$4:$C$2007&gt;=H$4)*('Diário 1º PA'!$C$4:$C$2007&lt;=EOMONTH(H$4,0))*('Diário 1º PA'!$F$4:$F$2007))
+SUMPRODUCT(('Diário 2º PA'!$E$4:$E$1978='Analítico Cp.'!$B140)*('Diário 2º PA'!$C$4:$C$1978&gt;=H$4)*('Diário 2º PA'!$C$4:$C$1978&lt;=EOMONTH(H$4,0))*('Diário 2º PA'!$F$4:$F$1978))
+SUMPRODUCT(('Diário 3º PA'!$E$4:$E$1994='Analítico Cp.'!$B140)*('Diário 3º PA'!$C$4:$C$1994&gt;=H$4)*('Diário 3º PA'!$C$4:$C$1994&lt;=EOMONTH(H$4,0))*('Diário 3º PA'!$F$4:$F$1994))
+SUMPRODUCT(('Diário 4º PA'!$E$4:$E$2000='Analítico Cp.'!$B140)*('Diário 4º PA'!$C$4:$C$2000&gt;=H$4)*('Diário 4º PA'!$C$4:$C$2000&lt;=EOMONTH(H$4,0))*('Diário 4º PA'!$F$4:$F$2000))
+SUMPRODUCT(('Comp.'!$D$5:$D$485=$B140)*('Comp.'!$B$5:$B$485&gt;=H$4)*('Comp.'!$B$5:$B$485&lt;=EOMONTH(H$4,0))*('Comp.'!$E$5:$E$485))</f>
        <v>0</v>
      </c>
      <c r="I140" s="289">
        <f>SUMPRODUCT(('Diário 1º PA'!$E$4:$E$2007='Analítico Cp.'!$B140)*('Diário 1º PA'!$C$4:$C$2007&gt;=I$4)*('Diário 1º PA'!$C$4:$C$2007&lt;=EOMONTH(I$4,0))*('Diário 1º PA'!$F$4:$F$2007))
+SUMPRODUCT(('Diário 2º PA'!$E$4:$E$1978='Analítico Cp.'!$B140)*('Diário 2º PA'!$C$4:$C$1978&gt;=I$4)*('Diário 2º PA'!$C$4:$C$1978&lt;=EOMONTH(I$4,0))*('Diário 2º PA'!$F$4:$F$1978))
+SUMPRODUCT(('Diário 3º PA'!$E$4:$E$1994='Analítico Cp.'!$B140)*('Diário 3º PA'!$C$4:$C$1994&gt;=I$4)*('Diário 3º PA'!$C$4:$C$1994&lt;=EOMONTH(I$4,0))*('Diário 3º PA'!$F$4:$F$1994))
+SUMPRODUCT(('Diário 4º PA'!$E$4:$E$2000='Analítico Cp.'!$B140)*('Diário 4º PA'!$C$4:$C$2000&gt;=I$4)*('Diário 4º PA'!$C$4:$C$2000&lt;=EOMONTH(I$4,0))*('Diário 4º PA'!$F$4:$F$2000))
+SUMPRODUCT(('Comp.'!$D$5:$D$485=$B140)*('Comp.'!$B$5:$B$485&gt;=I$4)*('Comp.'!$B$5:$B$485&lt;=EOMONTH(I$4,0))*('Comp.'!$E$5:$E$485))</f>
        <v>0</v>
      </c>
      <c r="J140" s="289">
        <f>SUMPRODUCT(('Diário 1º PA'!$E$4:$E$2007='Analítico Cp.'!$B140)*('Diário 1º PA'!$C$4:$C$2007&gt;=J$4)*('Diário 1º PA'!$C$4:$C$2007&lt;=EOMONTH(J$4,0))*('Diário 1º PA'!$F$4:$F$2007))
+SUMPRODUCT(('Diário 2º PA'!$E$4:$E$1978='Analítico Cp.'!$B140)*('Diário 2º PA'!$C$4:$C$1978&gt;=J$4)*('Diário 2º PA'!$C$4:$C$1978&lt;=EOMONTH(J$4,0))*('Diário 2º PA'!$F$4:$F$1978))
+SUMPRODUCT(('Diário 3º PA'!$E$4:$E$1994='Analítico Cp.'!$B140)*('Diário 3º PA'!$C$4:$C$1994&gt;=J$4)*('Diário 3º PA'!$C$4:$C$1994&lt;=EOMONTH(J$4,0))*('Diário 3º PA'!$F$4:$F$1994))
+SUMPRODUCT(('Diário 4º PA'!$E$4:$E$2000='Analítico Cp.'!$B140)*('Diário 4º PA'!$C$4:$C$2000&gt;=J$4)*('Diário 4º PA'!$C$4:$C$2000&lt;=EOMONTH(J$4,0))*('Diário 4º PA'!$F$4:$F$2000))
+SUMPRODUCT(('Comp.'!$D$5:$D$485=$B140)*('Comp.'!$B$5:$B$485&gt;=J$4)*('Comp.'!$B$5:$B$485&lt;=EOMONTH(J$4,0))*('Comp.'!$E$5:$E$485))</f>
        <v>0</v>
      </c>
      <c r="K140" s="289">
        <f>SUMPRODUCT(('Diário 1º PA'!$E$4:$E$2007='Analítico Cp.'!$B140)*('Diário 1º PA'!$C$4:$C$2007&gt;=K$4)*('Diário 1º PA'!$C$4:$C$2007&lt;=EOMONTH(K$4,0))*('Diário 1º PA'!$F$4:$F$2007))
+SUMPRODUCT(('Diário 2º PA'!$E$4:$E$1978='Analítico Cp.'!$B140)*('Diário 2º PA'!$C$4:$C$1978&gt;=K$4)*('Diário 2º PA'!$C$4:$C$1978&lt;=EOMONTH(K$4,0))*('Diário 2º PA'!$F$4:$F$1978))
+SUMPRODUCT(('Diário 3º PA'!$E$4:$E$1994='Analítico Cp.'!$B140)*('Diário 3º PA'!$C$4:$C$1994&gt;=K$4)*('Diário 3º PA'!$C$4:$C$1994&lt;=EOMONTH(K$4,0))*('Diário 3º PA'!$F$4:$F$1994))
+SUMPRODUCT(('Diário 4º PA'!$E$4:$E$2000='Analítico Cp.'!$B140)*('Diário 4º PA'!$C$4:$C$2000&gt;=K$4)*('Diário 4º PA'!$C$4:$C$2000&lt;=EOMONTH(K$4,0))*('Diário 4º PA'!$F$4:$F$2000))
+SUMPRODUCT(('Comp.'!$D$5:$D$485=$B140)*('Comp.'!$B$5:$B$485&gt;=K$4)*('Comp.'!$B$5:$B$485&lt;=EOMONTH(K$4,0))*('Comp.'!$E$5:$E$485))</f>
        <v>0</v>
      </c>
      <c r="L140" s="289">
        <f>SUMPRODUCT(('Diário 1º PA'!$E$4:$E$2007='Analítico Cp.'!$B140)*('Diário 1º PA'!$C$4:$C$2007&gt;=L$4)*('Diário 1º PA'!$C$4:$C$2007&lt;=EOMONTH(L$4,0))*('Diário 1º PA'!$F$4:$F$2007))
+SUMPRODUCT(('Diário 2º PA'!$E$4:$E$1978='Analítico Cp.'!$B140)*('Diário 2º PA'!$C$4:$C$1978&gt;=L$4)*('Diário 2º PA'!$C$4:$C$1978&lt;=EOMONTH(L$4,0))*('Diário 2º PA'!$F$4:$F$1978))
+SUMPRODUCT(('Diário 3º PA'!$E$4:$E$1994='Analítico Cp.'!$B140)*('Diário 3º PA'!$C$4:$C$1994&gt;=L$4)*('Diário 3º PA'!$C$4:$C$1994&lt;=EOMONTH(L$4,0))*('Diário 3º PA'!$F$4:$F$1994))
+SUMPRODUCT(('Diário 4º PA'!$E$4:$E$2000='Analítico Cp.'!$B140)*('Diário 4º PA'!$C$4:$C$2000&gt;=L$4)*('Diário 4º PA'!$C$4:$C$2000&lt;=EOMONTH(L$4,0))*('Diário 4º PA'!$F$4:$F$2000))
+SUMPRODUCT(('Comp.'!$D$5:$D$485=$B140)*('Comp.'!$B$5:$B$485&gt;=L$4)*('Comp.'!$B$5:$B$485&lt;=EOMONTH(L$4,0))*('Comp.'!$E$5:$E$485))</f>
        <v>0</v>
      </c>
      <c r="M140" s="289">
        <f>SUMPRODUCT(('Diário 1º PA'!$E$4:$E$2007='Analítico Cp.'!$B140)*('Diário 1º PA'!$C$4:$C$2007&gt;=M$4)*('Diário 1º PA'!$C$4:$C$2007&lt;=EOMONTH(M$4,0))*('Diário 1º PA'!$F$4:$F$2007))
+SUMPRODUCT(('Diário 2º PA'!$E$4:$E$1978='Analítico Cp.'!$B140)*('Diário 2º PA'!$C$4:$C$1978&gt;=M$4)*('Diário 2º PA'!$C$4:$C$1978&lt;=EOMONTH(M$4,0))*('Diário 2º PA'!$F$4:$F$1978))
+SUMPRODUCT(('Diário 3º PA'!$E$4:$E$1994='Analítico Cp.'!$B140)*('Diário 3º PA'!$C$4:$C$1994&gt;=M$4)*('Diário 3º PA'!$C$4:$C$1994&lt;=EOMONTH(M$4,0))*('Diário 3º PA'!$F$4:$F$1994))
+SUMPRODUCT(('Diário 4º PA'!$E$4:$E$2000='Analítico Cp.'!$B140)*('Diário 4º PA'!$C$4:$C$2000&gt;=M$4)*('Diário 4º PA'!$C$4:$C$2000&lt;=EOMONTH(M$4,0))*('Diário 4º PA'!$F$4:$F$2000))
+SUMPRODUCT(('Comp.'!$D$5:$D$485=$B140)*('Comp.'!$B$5:$B$485&gt;=M$4)*('Comp.'!$B$5:$B$485&lt;=EOMONTH(M$4,0))*('Comp.'!$E$5:$E$485))</f>
        <v>0</v>
      </c>
      <c r="N140" s="289">
        <f>SUMPRODUCT(('Diário 1º PA'!$E$4:$E$2007='Analítico Cp.'!$B140)*('Diário 1º PA'!$C$4:$C$2007&gt;=N$4)*('Diário 1º PA'!$C$4:$C$2007&lt;=EOMONTH(N$4,0))*('Diário 1º PA'!$F$4:$F$2007))
+SUMPRODUCT(('Diário 2º PA'!$E$4:$E$1978='Analítico Cp.'!$B140)*('Diário 2º PA'!$C$4:$C$1978&gt;=N$4)*('Diário 2º PA'!$C$4:$C$1978&lt;=EOMONTH(N$4,0))*('Diário 2º PA'!$F$4:$F$1978))
+SUMPRODUCT(('Diário 3º PA'!$E$4:$E$1994='Analítico Cp.'!$B140)*('Diário 3º PA'!$C$4:$C$1994&gt;=N$4)*('Diário 3º PA'!$C$4:$C$1994&lt;=EOMONTH(N$4,0))*('Diário 3º PA'!$F$4:$F$1994))
+SUMPRODUCT(('Diário 4º PA'!$E$4:$E$2000='Analítico Cp.'!$B140)*('Diário 4º PA'!$C$4:$C$2000&gt;=N$4)*('Diário 4º PA'!$C$4:$C$2000&lt;=EOMONTH(N$4,0))*('Diário 4º PA'!$F$4:$F$2000))
+SUMPRODUCT(('Comp.'!$D$5:$D$485=$B140)*('Comp.'!$B$5:$B$485&gt;=N$4)*('Comp.'!$B$5:$B$485&lt;=EOMONTH(N$4,0))*('Comp.'!$E$5:$E$485))</f>
        <v>0</v>
      </c>
      <c r="O140" s="315">
        <f t="shared" si="19"/>
        <v>0</v>
      </c>
      <c r="P140" s="316">
        <f t="shared" si="20"/>
        <v>0</v>
      </c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</row>
    <row r="141" spans="1:26" ht="23.25" hidden="1" customHeight="1" x14ac:dyDescent="0.25">
      <c r="A141" s="331" t="s">
        <v>406</v>
      </c>
      <c r="B141" s="246"/>
      <c r="C141" s="289">
        <f>SUMPRODUCT(('Diário 1º PA'!$E$4:$E$2007='Analítico Cp.'!$B141)*('Diário 1º PA'!$C$4:$C$2007&gt;=C$4)*('Diário 1º PA'!$C$4:$C$2007&lt;=EOMONTH(C$4,0))*('Diário 1º PA'!$F$4:$F$2007))
+SUMPRODUCT(('Diário 2º PA'!$E$4:$E$1978='Analítico Cp.'!$B141)*('Diário 2º PA'!$C$4:$C$1978&gt;=C$4)*('Diário 2º PA'!$C$4:$C$1978&lt;=EOMONTH(C$4,0))*('Diário 2º PA'!$F$4:$F$1978))
+SUMPRODUCT(('Diário 3º PA'!$E$4:$E$1994='Analítico Cp.'!$B141)*('Diário 3º PA'!$C$4:$C$1994&gt;=C$4)*('Diário 3º PA'!$C$4:$C$1994&lt;=EOMONTH(C$4,0))*('Diário 3º PA'!$F$4:$F$1994))
+SUMPRODUCT(('Diário 4º PA'!$E$4:$E$2000='Analítico Cp.'!$B141)*('Diário 4º PA'!$C$4:$C$2000&gt;=C$4)*('Diário 4º PA'!$C$4:$C$2000&lt;=EOMONTH(C$4,0))*('Diário 4º PA'!$F$4:$F$2000))
+SUMPRODUCT(('Comp.'!$D$5:$D$485=$B141)*('Comp.'!$B$5:$B$485&gt;=C$4)*('Comp.'!$B$5:$B$485&lt;=EOMONTH(C$4,0))*('Comp.'!$E$5:$E$485))</f>
        <v>0</v>
      </c>
      <c r="D141" s="289">
        <f>SUMPRODUCT(('Diário 1º PA'!$E$4:$E$2007='Analítico Cp.'!$B141)*('Diário 1º PA'!$C$4:$C$2007&gt;=D$4)*('Diário 1º PA'!$C$4:$C$2007&lt;=EOMONTH(D$4,0))*('Diário 1º PA'!$F$4:$F$2007))
+SUMPRODUCT(('Diário 2º PA'!$E$4:$E$1978='Analítico Cp.'!$B141)*('Diário 2º PA'!$C$4:$C$1978&gt;=D$4)*('Diário 2º PA'!$C$4:$C$1978&lt;=EOMONTH(D$4,0))*('Diário 2º PA'!$F$4:$F$1978))
+SUMPRODUCT(('Diário 3º PA'!$E$4:$E$1994='Analítico Cp.'!$B141)*('Diário 3º PA'!$C$4:$C$1994&gt;=D$4)*('Diário 3º PA'!$C$4:$C$1994&lt;=EOMONTH(D$4,0))*('Diário 3º PA'!$F$4:$F$1994))
+SUMPRODUCT(('Diário 4º PA'!$E$4:$E$2000='Analítico Cp.'!$B141)*('Diário 4º PA'!$C$4:$C$2000&gt;=D$4)*('Diário 4º PA'!$C$4:$C$2000&lt;=EOMONTH(D$4,0))*('Diário 4º PA'!$F$4:$F$2000))
+SUMPRODUCT(('Comp.'!$D$5:$D$485=$B141)*('Comp.'!$B$5:$B$485&gt;=D$4)*('Comp.'!$B$5:$B$485&lt;=EOMONTH(D$4,0))*('Comp.'!$E$5:$E$485))</f>
        <v>0</v>
      </c>
      <c r="E141" s="289">
        <f>SUMPRODUCT(('Diário 1º PA'!$E$4:$E$2007='Analítico Cp.'!$B141)*('Diário 1º PA'!$C$4:$C$2007&gt;=E$4)*('Diário 1º PA'!$C$4:$C$2007&lt;=EOMONTH(E$4,0))*('Diário 1º PA'!$F$4:$F$2007))
+SUMPRODUCT(('Diário 2º PA'!$E$4:$E$1978='Analítico Cp.'!$B141)*('Diário 2º PA'!$C$4:$C$1978&gt;=E$4)*('Diário 2º PA'!$C$4:$C$1978&lt;=EOMONTH(E$4,0))*('Diário 2º PA'!$F$4:$F$1978))
+SUMPRODUCT(('Diário 3º PA'!$E$4:$E$1994='Analítico Cp.'!$B141)*('Diário 3º PA'!$C$4:$C$1994&gt;=E$4)*('Diário 3º PA'!$C$4:$C$1994&lt;=EOMONTH(E$4,0))*('Diário 3º PA'!$F$4:$F$1994))
+SUMPRODUCT(('Diário 4º PA'!$E$4:$E$2000='Analítico Cp.'!$B141)*('Diário 4º PA'!$C$4:$C$2000&gt;=E$4)*('Diário 4º PA'!$C$4:$C$2000&lt;=EOMONTH(E$4,0))*('Diário 4º PA'!$F$4:$F$2000))
+SUMPRODUCT(('Comp.'!$D$5:$D$485=$B141)*('Comp.'!$B$5:$B$485&gt;=E$4)*('Comp.'!$B$5:$B$485&lt;=EOMONTH(E$4,0))*('Comp.'!$E$5:$E$485))</f>
        <v>0</v>
      </c>
      <c r="F141" s="289">
        <f>SUMPRODUCT(('Diário 1º PA'!$E$4:$E$2007='Analítico Cp.'!$B141)*('Diário 1º PA'!$C$4:$C$2007&gt;=F$4)*('Diário 1º PA'!$C$4:$C$2007&lt;=EOMONTH(F$4,0))*('Diário 1º PA'!$F$4:$F$2007))
+SUMPRODUCT(('Diário 2º PA'!$E$4:$E$1978='Analítico Cp.'!$B141)*('Diário 2º PA'!$C$4:$C$1978&gt;=F$4)*('Diário 2º PA'!$C$4:$C$1978&lt;=EOMONTH(F$4,0))*('Diário 2º PA'!$F$4:$F$1978))
+SUMPRODUCT(('Diário 3º PA'!$E$4:$E$1994='Analítico Cp.'!$B141)*('Diário 3º PA'!$C$4:$C$1994&gt;=F$4)*('Diário 3º PA'!$C$4:$C$1994&lt;=EOMONTH(F$4,0))*('Diário 3º PA'!$F$4:$F$1994))
+SUMPRODUCT(('Diário 4º PA'!$E$4:$E$2000='Analítico Cp.'!$B141)*('Diário 4º PA'!$C$4:$C$2000&gt;=F$4)*('Diário 4º PA'!$C$4:$C$2000&lt;=EOMONTH(F$4,0))*('Diário 4º PA'!$F$4:$F$2000))
+SUMPRODUCT(('Comp.'!$D$5:$D$485=$B141)*('Comp.'!$B$5:$B$485&gt;=F$4)*('Comp.'!$B$5:$B$485&lt;=EOMONTH(F$4,0))*('Comp.'!$E$5:$E$485))</f>
        <v>0</v>
      </c>
      <c r="G141" s="289">
        <f>SUMPRODUCT(('Diário 1º PA'!$E$4:$E$2007='Analítico Cp.'!$B141)*('Diário 1º PA'!$C$4:$C$2007&gt;=G$4)*('Diário 1º PA'!$C$4:$C$2007&lt;=EOMONTH(G$4,0))*('Diário 1º PA'!$F$4:$F$2007))
+SUMPRODUCT(('Diário 2º PA'!$E$4:$E$1978='Analítico Cp.'!$B141)*('Diário 2º PA'!$C$4:$C$1978&gt;=G$4)*('Diário 2º PA'!$C$4:$C$1978&lt;=EOMONTH(G$4,0))*('Diário 2º PA'!$F$4:$F$1978))
+SUMPRODUCT(('Diário 3º PA'!$E$4:$E$1994='Analítico Cp.'!$B141)*('Diário 3º PA'!$C$4:$C$1994&gt;=G$4)*('Diário 3º PA'!$C$4:$C$1994&lt;=EOMONTH(G$4,0))*('Diário 3º PA'!$F$4:$F$1994))
+SUMPRODUCT(('Diário 4º PA'!$E$4:$E$2000='Analítico Cp.'!$B141)*('Diário 4º PA'!$C$4:$C$2000&gt;=G$4)*('Diário 4º PA'!$C$4:$C$2000&lt;=EOMONTH(G$4,0))*('Diário 4º PA'!$F$4:$F$2000))
+SUMPRODUCT(('Comp.'!$D$5:$D$485=$B141)*('Comp.'!$B$5:$B$485&gt;=G$4)*('Comp.'!$B$5:$B$485&lt;=EOMONTH(G$4,0))*('Comp.'!$E$5:$E$485))</f>
        <v>0</v>
      </c>
      <c r="H141" s="289">
        <f>SUMPRODUCT(('Diário 1º PA'!$E$4:$E$2007='Analítico Cp.'!$B141)*('Diário 1º PA'!$C$4:$C$2007&gt;=H$4)*('Diário 1º PA'!$C$4:$C$2007&lt;=EOMONTH(H$4,0))*('Diário 1º PA'!$F$4:$F$2007))
+SUMPRODUCT(('Diário 2º PA'!$E$4:$E$1978='Analítico Cp.'!$B141)*('Diário 2º PA'!$C$4:$C$1978&gt;=H$4)*('Diário 2º PA'!$C$4:$C$1978&lt;=EOMONTH(H$4,0))*('Diário 2º PA'!$F$4:$F$1978))
+SUMPRODUCT(('Diário 3º PA'!$E$4:$E$1994='Analítico Cp.'!$B141)*('Diário 3º PA'!$C$4:$C$1994&gt;=H$4)*('Diário 3º PA'!$C$4:$C$1994&lt;=EOMONTH(H$4,0))*('Diário 3º PA'!$F$4:$F$1994))
+SUMPRODUCT(('Diário 4º PA'!$E$4:$E$2000='Analítico Cp.'!$B141)*('Diário 4º PA'!$C$4:$C$2000&gt;=H$4)*('Diário 4º PA'!$C$4:$C$2000&lt;=EOMONTH(H$4,0))*('Diário 4º PA'!$F$4:$F$2000))
+SUMPRODUCT(('Comp.'!$D$5:$D$485=$B141)*('Comp.'!$B$5:$B$485&gt;=H$4)*('Comp.'!$B$5:$B$485&lt;=EOMONTH(H$4,0))*('Comp.'!$E$5:$E$485))</f>
        <v>0</v>
      </c>
      <c r="I141" s="289">
        <f>SUMPRODUCT(('Diário 1º PA'!$E$4:$E$2007='Analítico Cp.'!$B141)*('Diário 1º PA'!$C$4:$C$2007&gt;=I$4)*('Diário 1º PA'!$C$4:$C$2007&lt;=EOMONTH(I$4,0))*('Diário 1º PA'!$F$4:$F$2007))
+SUMPRODUCT(('Diário 2º PA'!$E$4:$E$1978='Analítico Cp.'!$B141)*('Diário 2º PA'!$C$4:$C$1978&gt;=I$4)*('Diário 2º PA'!$C$4:$C$1978&lt;=EOMONTH(I$4,0))*('Diário 2º PA'!$F$4:$F$1978))
+SUMPRODUCT(('Diário 3º PA'!$E$4:$E$1994='Analítico Cp.'!$B141)*('Diário 3º PA'!$C$4:$C$1994&gt;=I$4)*('Diário 3º PA'!$C$4:$C$1994&lt;=EOMONTH(I$4,0))*('Diário 3º PA'!$F$4:$F$1994))
+SUMPRODUCT(('Diário 4º PA'!$E$4:$E$2000='Analítico Cp.'!$B141)*('Diário 4º PA'!$C$4:$C$2000&gt;=I$4)*('Diário 4º PA'!$C$4:$C$2000&lt;=EOMONTH(I$4,0))*('Diário 4º PA'!$F$4:$F$2000))
+SUMPRODUCT(('Comp.'!$D$5:$D$485=$B141)*('Comp.'!$B$5:$B$485&gt;=I$4)*('Comp.'!$B$5:$B$485&lt;=EOMONTH(I$4,0))*('Comp.'!$E$5:$E$485))</f>
        <v>0</v>
      </c>
      <c r="J141" s="289">
        <f>SUMPRODUCT(('Diário 1º PA'!$E$4:$E$2007='Analítico Cp.'!$B141)*('Diário 1º PA'!$C$4:$C$2007&gt;=J$4)*('Diário 1º PA'!$C$4:$C$2007&lt;=EOMONTH(J$4,0))*('Diário 1º PA'!$F$4:$F$2007))
+SUMPRODUCT(('Diário 2º PA'!$E$4:$E$1978='Analítico Cp.'!$B141)*('Diário 2º PA'!$C$4:$C$1978&gt;=J$4)*('Diário 2º PA'!$C$4:$C$1978&lt;=EOMONTH(J$4,0))*('Diário 2º PA'!$F$4:$F$1978))
+SUMPRODUCT(('Diário 3º PA'!$E$4:$E$1994='Analítico Cp.'!$B141)*('Diário 3º PA'!$C$4:$C$1994&gt;=J$4)*('Diário 3º PA'!$C$4:$C$1994&lt;=EOMONTH(J$4,0))*('Diário 3º PA'!$F$4:$F$1994))
+SUMPRODUCT(('Diário 4º PA'!$E$4:$E$2000='Analítico Cp.'!$B141)*('Diário 4º PA'!$C$4:$C$2000&gt;=J$4)*('Diário 4º PA'!$C$4:$C$2000&lt;=EOMONTH(J$4,0))*('Diário 4º PA'!$F$4:$F$2000))
+SUMPRODUCT(('Comp.'!$D$5:$D$485=$B141)*('Comp.'!$B$5:$B$485&gt;=J$4)*('Comp.'!$B$5:$B$485&lt;=EOMONTH(J$4,0))*('Comp.'!$E$5:$E$485))</f>
        <v>0</v>
      </c>
      <c r="K141" s="289">
        <f>SUMPRODUCT(('Diário 1º PA'!$E$4:$E$2007='Analítico Cp.'!$B141)*('Diário 1º PA'!$C$4:$C$2007&gt;=K$4)*('Diário 1º PA'!$C$4:$C$2007&lt;=EOMONTH(K$4,0))*('Diário 1º PA'!$F$4:$F$2007))
+SUMPRODUCT(('Diário 2º PA'!$E$4:$E$1978='Analítico Cp.'!$B141)*('Diário 2º PA'!$C$4:$C$1978&gt;=K$4)*('Diário 2º PA'!$C$4:$C$1978&lt;=EOMONTH(K$4,0))*('Diário 2º PA'!$F$4:$F$1978))
+SUMPRODUCT(('Diário 3º PA'!$E$4:$E$1994='Analítico Cp.'!$B141)*('Diário 3º PA'!$C$4:$C$1994&gt;=K$4)*('Diário 3º PA'!$C$4:$C$1994&lt;=EOMONTH(K$4,0))*('Diário 3º PA'!$F$4:$F$1994))
+SUMPRODUCT(('Diário 4º PA'!$E$4:$E$2000='Analítico Cp.'!$B141)*('Diário 4º PA'!$C$4:$C$2000&gt;=K$4)*('Diário 4º PA'!$C$4:$C$2000&lt;=EOMONTH(K$4,0))*('Diário 4º PA'!$F$4:$F$2000))
+SUMPRODUCT(('Comp.'!$D$5:$D$485=$B141)*('Comp.'!$B$5:$B$485&gt;=K$4)*('Comp.'!$B$5:$B$485&lt;=EOMONTH(K$4,0))*('Comp.'!$E$5:$E$485))</f>
        <v>0</v>
      </c>
      <c r="L141" s="289">
        <f>SUMPRODUCT(('Diário 1º PA'!$E$4:$E$2007='Analítico Cp.'!$B141)*('Diário 1º PA'!$C$4:$C$2007&gt;=L$4)*('Diário 1º PA'!$C$4:$C$2007&lt;=EOMONTH(L$4,0))*('Diário 1º PA'!$F$4:$F$2007))
+SUMPRODUCT(('Diário 2º PA'!$E$4:$E$1978='Analítico Cp.'!$B141)*('Diário 2º PA'!$C$4:$C$1978&gt;=L$4)*('Diário 2º PA'!$C$4:$C$1978&lt;=EOMONTH(L$4,0))*('Diário 2º PA'!$F$4:$F$1978))
+SUMPRODUCT(('Diário 3º PA'!$E$4:$E$1994='Analítico Cp.'!$B141)*('Diário 3º PA'!$C$4:$C$1994&gt;=L$4)*('Diário 3º PA'!$C$4:$C$1994&lt;=EOMONTH(L$4,0))*('Diário 3º PA'!$F$4:$F$1994))
+SUMPRODUCT(('Diário 4º PA'!$E$4:$E$2000='Analítico Cp.'!$B141)*('Diário 4º PA'!$C$4:$C$2000&gt;=L$4)*('Diário 4º PA'!$C$4:$C$2000&lt;=EOMONTH(L$4,0))*('Diário 4º PA'!$F$4:$F$2000))
+SUMPRODUCT(('Comp.'!$D$5:$D$485=$B141)*('Comp.'!$B$5:$B$485&gt;=L$4)*('Comp.'!$B$5:$B$485&lt;=EOMONTH(L$4,0))*('Comp.'!$E$5:$E$485))</f>
        <v>0</v>
      </c>
      <c r="M141" s="289">
        <f>SUMPRODUCT(('Diário 1º PA'!$E$4:$E$2007='Analítico Cp.'!$B141)*('Diário 1º PA'!$C$4:$C$2007&gt;=M$4)*('Diário 1º PA'!$C$4:$C$2007&lt;=EOMONTH(M$4,0))*('Diário 1º PA'!$F$4:$F$2007))
+SUMPRODUCT(('Diário 2º PA'!$E$4:$E$1978='Analítico Cp.'!$B141)*('Diário 2º PA'!$C$4:$C$1978&gt;=M$4)*('Diário 2º PA'!$C$4:$C$1978&lt;=EOMONTH(M$4,0))*('Diário 2º PA'!$F$4:$F$1978))
+SUMPRODUCT(('Diário 3º PA'!$E$4:$E$1994='Analítico Cp.'!$B141)*('Diário 3º PA'!$C$4:$C$1994&gt;=M$4)*('Diário 3º PA'!$C$4:$C$1994&lt;=EOMONTH(M$4,0))*('Diário 3º PA'!$F$4:$F$1994))
+SUMPRODUCT(('Diário 4º PA'!$E$4:$E$2000='Analítico Cp.'!$B141)*('Diário 4º PA'!$C$4:$C$2000&gt;=M$4)*('Diário 4º PA'!$C$4:$C$2000&lt;=EOMONTH(M$4,0))*('Diário 4º PA'!$F$4:$F$2000))
+SUMPRODUCT(('Comp.'!$D$5:$D$485=$B141)*('Comp.'!$B$5:$B$485&gt;=M$4)*('Comp.'!$B$5:$B$485&lt;=EOMONTH(M$4,0))*('Comp.'!$E$5:$E$485))</f>
        <v>0</v>
      </c>
      <c r="N141" s="289">
        <f>SUMPRODUCT(('Diário 1º PA'!$E$4:$E$2007='Analítico Cp.'!$B141)*('Diário 1º PA'!$C$4:$C$2007&gt;=N$4)*('Diário 1º PA'!$C$4:$C$2007&lt;=EOMONTH(N$4,0))*('Diário 1º PA'!$F$4:$F$2007))
+SUMPRODUCT(('Diário 2º PA'!$E$4:$E$1978='Analítico Cp.'!$B141)*('Diário 2º PA'!$C$4:$C$1978&gt;=N$4)*('Diário 2º PA'!$C$4:$C$1978&lt;=EOMONTH(N$4,0))*('Diário 2º PA'!$F$4:$F$1978))
+SUMPRODUCT(('Diário 3º PA'!$E$4:$E$1994='Analítico Cp.'!$B141)*('Diário 3º PA'!$C$4:$C$1994&gt;=N$4)*('Diário 3º PA'!$C$4:$C$1994&lt;=EOMONTH(N$4,0))*('Diário 3º PA'!$F$4:$F$1994))
+SUMPRODUCT(('Diário 4º PA'!$E$4:$E$2000='Analítico Cp.'!$B141)*('Diário 4º PA'!$C$4:$C$2000&gt;=N$4)*('Diário 4º PA'!$C$4:$C$2000&lt;=EOMONTH(N$4,0))*('Diário 4º PA'!$F$4:$F$2000))
+SUMPRODUCT(('Comp.'!$D$5:$D$485=$B141)*('Comp.'!$B$5:$B$485&gt;=N$4)*('Comp.'!$B$5:$B$485&lt;=EOMONTH(N$4,0))*('Comp.'!$E$5:$E$485))</f>
        <v>0</v>
      </c>
      <c r="O141" s="315">
        <f t="shared" si="19"/>
        <v>0</v>
      </c>
      <c r="P141" s="316">
        <f t="shared" si="20"/>
        <v>0</v>
      </c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</row>
    <row r="142" spans="1:26" ht="23.25" hidden="1" customHeight="1" x14ac:dyDescent="0.25">
      <c r="A142" s="331" t="s">
        <v>407</v>
      </c>
      <c r="B142" s="246"/>
      <c r="C142" s="289">
        <f>SUMPRODUCT(('Diário 1º PA'!$E$4:$E$2007='Analítico Cp.'!$B142)*('Diário 1º PA'!$C$4:$C$2007&gt;=C$4)*('Diário 1º PA'!$C$4:$C$2007&lt;=EOMONTH(C$4,0))*('Diário 1º PA'!$F$4:$F$2007))
+SUMPRODUCT(('Diário 2º PA'!$E$4:$E$1978='Analítico Cp.'!$B142)*('Diário 2º PA'!$C$4:$C$1978&gt;=C$4)*('Diário 2º PA'!$C$4:$C$1978&lt;=EOMONTH(C$4,0))*('Diário 2º PA'!$F$4:$F$1978))
+SUMPRODUCT(('Diário 3º PA'!$E$4:$E$1994='Analítico Cp.'!$B142)*('Diário 3º PA'!$C$4:$C$1994&gt;=C$4)*('Diário 3º PA'!$C$4:$C$1994&lt;=EOMONTH(C$4,0))*('Diário 3º PA'!$F$4:$F$1994))
+SUMPRODUCT(('Diário 4º PA'!$E$4:$E$2000='Analítico Cp.'!$B142)*('Diário 4º PA'!$C$4:$C$2000&gt;=C$4)*('Diário 4º PA'!$C$4:$C$2000&lt;=EOMONTH(C$4,0))*('Diário 4º PA'!$F$4:$F$2000))
+SUMPRODUCT(('Comp.'!$D$5:$D$485=$B142)*('Comp.'!$B$5:$B$485&gt;=C$4)*('Comp.'!$B$5:$B$485&lt;=EOMONTH(C$4,0))*('Comp.'!$E$5:$E$485))</f>
        <v>0</v>
      </c>
      <c r="D142" s="289">
        <f>SUMPRODUCT(('Diário 1º PA'!$E$4:$E$2007='Analítico Cp.'!$B142)*('Diário 1º PA'!$C$4:$C$2007&gt;=D$4)*('Diário 1º PA'!$C$4:$C$2007&lt;=EOMONTH(D$4,0))*('Diário 1º PA'!$F$4:$F$2007))
+SUMPRODUCT(('Diário 2º PA'!$E$4:$E$1978='Analítico Cp.'!$B142)*('Diário 2º PA'!$C$4:$C$1978&gt;=D$4)*('Diário 2º PA'!$C$4:$C$1978&lt;=EOMONTH(D$4,0))*('Diário 2º PA'!$F$4:$F$1978))
+SUMPRODUCT(('Diário 3º PA'!$E$4:$E$1994='Analítico Cp.'!$B142)*('Diário 3º PA'!$C$4:$C$1994&gt;=D$4)*('Diário 3º PA'!$C$4:$C$1994&lt;=EOMONTH(D$4,0))*('Diário 3º PA'!$F$4:$F$1994))
+SUMPRODUCT(('Diário 4º PA'!$E$4:$E$2000='Analítico Cp.'!$B142)*('Diário 4º PA'!$C$4:$C$2000&gt;=D$4)*('Diário 4º PA'!$C$4:$C$2000&lt;=EOMONTH(D$4,0))*('Diário 4º PA'!$F$4:$F$2000))
+SUMPRODUCT(('Comp.'!$D$5:$D$485=$B142)*('Comp.'!$B$5:$B$485&gt;=D$4)*('Comp.'!$B$5:$B$485&lt;=EOMONTH(D$4,0))*('Comp.'!$E$5:$E$485))</f>
        <v>0</v>
      </c>
      <c r="E142" s="289">
        <f>SUMPRODUCT(('Diário 1º PA'!$E$4:$E$2007='Analítico Cp.'!$B142)*('Diário 1º PA'!$C$4:$C$2007&gt;=E$4)*('Diário 1º PA'!$C$4:$C$2007&lt;=EOMONTH(E$4,0))*('Diário 1º PA'!$F$4:$F$2007))
+SUMPRODUCT(('Diário 2º PA'!$E$4:$E$1978='Analítico Cp.'!$B142)*('Diário 2º PA'!$C$4:$C$1978&gt;=E$4)*('Diário 2º PA'!$C$4:$C$1978&lt;=EOMONTH(E$4,0))*('Diário 2º PA'!$F$4:$F$1978))
+SUMPRODUCT(('Diário 3º PA'!$E$4:$E$1994='Analítico Cp.'!$B142)*('Diário 3º PA'!$C$4:$C$1994&gt;=E$4)*('Diário 3º PA'!$C$4:$C$1994&lt;=EOMONTH(E$4,0))*('Diário 3º PA'!$F$4:$F$1994))
+SUMPRODUCT(('Diário 4º PA'!$E$4:$E$2000='Analítico Cp.'!$B142)*('Diário 4º PA'!$C$4:$C$2000&gt;=E$4)*('Diário 4º PA'!$C$4:$C$2000&lt;=EOMONTH(E$4,0))*('Diário 4º PA'!$F$4:$F$2000))
+SUMPRODUCT(('Comp.'!$D$5:$D$485=$B142)*('Comp.'!$B$5:$B$485&gt;=E$4)*('Comp.'!$B$5:$B$485&lt;=EOMONTH(E$4,0))*('Comp.'!$E$5:$E$485))</f>
        <v>0</v>
      </c>
      <c r="F142" s="289">
        <f>SUMPRODUCT(('Diário 1º PA'!$E$4:$E$2007='Analítico Cp.'!$B142)*('Diário 1º PA'!$C$4:$C$2007&gt;=F$4)*('Diário 1º PA'!$C$4:$C$2007&lt;=EOMONTH(F$4,0))*('Diário 1º PA'!$F$4:$F$2007))
+SUMPRODUCT(('Diário 2º PA'!$E$4:$E$1978='Analítico Cp.'!$B142)*('Diário 2º PA'!$C$4:$C$1978&gt;=F$4)*('Diário 2º PA'!$C$4:$C$1978&lt;=EOMONTH(F$4,0))*('Diário 2º PA'!$F$4:$F$1978))
+SUMPRODUCT(('Diário 3º PA'!$E$4:$E$1994='Analítico Cp.'!$B142)*('Diário 3º PA'!$C$4:$C$1994&gt;=F$4)*('Diário 3º PA'!$C$4:$C$1994&lt;=EOMONTH(F$4,0))*('Diário 3º PA'!$F$4:$F$1994))
+SUMPRODUCT(('Diário 4º PA'!$E$4:$E$2000='Analítico Cp.'!$B142)*('Diário 4º PA'!$C$4:$C$2000&gt;=F$4)*('Diário 4º PA'!$C$4:$C$2000&lt;=EOMONTH(F$4,0))*('Diário 4º PA'!$F$4:$F$2000))
+SUMPRODUCT(('Comp.'!$D$5:$D$485=$B142)*('Comp.'!$B$5:$B$485&gt;=F$4)*('Comp.'!$B$5:$B$485&lt;=EOMONTH(F$4,0))*('Comp.'!$E$5:$E$485))</f>
        <v>0</v>
      </c>
      <c r="G142" s="289">
        <f>SUMPRODUCT(('Diário 1º PA'!$E$4:$E$2007='Analítico Cp.'!$B142)*('Diário 1º PA'!$C$4:$C$2007&gt;=G$4)*('Diário 1º PA'!$C$4:$C$2007&lt;=EOMONTH(G$4,0))*('Diário 1º PA'!$F$4:$F$2007))
+SUMPRODUCT(('Diário 2º PA'!$E$4:$E$1978='Analítico Cp.'!$B142)*('Diário 2º PA'!$C$4:$C$1978&gt;=G$4)*('Diário 2º PA'!$C$4:$C$1978&lt;=EOMONTH(G$4,0))*('Diário 2º PA'!$F$4:$F$1978))
+SUMPRODUCT(('Diário 3º PA'!$E$4:$E$1994='Analítico Cp.'!$B142)*('Diário 3º PA'!$C$4:$C$1994&gt;=G$4)*('Diário 3º PA'!$C$4:$C$1994&lt;=EOMONTH(G$4,0))*('Diário 3º PA'!$F$4:$F$1994))
+SUMPRODUCT(('Diário 4º PA'!$E$4:$E$2000='Analítico Cp.'!$B142)*('Diário 4º PA'!$C$4:$C$2000&gt;=G$4)*('Diário 4º PA'!$C$4:$C$2000&lt;=EOMONTH(G$4,0))*('Diário 4º PA'!$F$4:$F$2000))
+SUMPRODUCT(('Comp.'!$D$5:$D$485=$B142)*('Comp.'!$B$5:$B$485&gt;=G$4)*('Comp.'!$B$5:$B$485&lt;=EOMONTH(G$4,0))*('Comp.'!$E$5:$E$485))</f>
        <v>0</v>
      </c>
      <c r="H142" s="289">
        <f>SUMPRODUCT(('Diário 1º PA'!$E$4:$E$2007='Analítico Cp.'!$B142)*('Diário 1º PA'!$C$4:$C$2007&gt;=H$4)*('Diário 1º PA'!$C$4:$C$2007&lt;=EOMONTH(H$4,0))*('Diário 1º PA'!$F$4:$F$2007))
+SUMPRODUCT(('Diário 2º PA'!$E$4:$E$1978='Analítico Cp.'!$B142)*('Diário 2º PA'!$C$4:$C$1978&gt;=H$4)*('Diário 2º PA'!$C$4:$C$1978&lt;=EOMONTH(H$4,0))*('Diário 2º PA'!$F$4:$F$1978))
+SUMPRODUCT(('Diário 3º PA'!$E$4:$E$1994='Analítico Cp.'!$B142)*('Diário 3º PA'!$C$4:$C$1994&gt;=H$4)*('Diário 3º PA'!$C$4:$C$1994&lt;=EOMONTH(H$4,0))*('Diário 3º PA'!$F$4:$F$1994))
+SUMPRODUCT(('Diário 4º PA'!$E$4:$E$2000='Analítico Cp.'!$B142)*('Diário 4º PA'!$C$4:$C$2000&gt;=H$4)*('Diário 4º PA'!$C$4:$C$2000&lt;=EOMONTH(H$4,0))*('Diário 4º PA'!$F$4:$F$2000))
+SUMPRODUCT(('Comp.'!$D$5:$D$485=$B142)*('Comp.'!$B$5:$B$485&gt;=H$4)*('Comp.'!$B$5:$B$485&lt;=EOMONTH(H$4,0))*('Comp.'!$E$5:$E$485))</f>
        <v>0</v>
      </c>
      <c r="I142" s="289">
        <f>SUMPRODUCT(('Diário 1º PA'!$E$4:$E$2007='Analítico Cp.'!$B142)*('Diário 1º PA'!$C$4:$C$2007&gt;=I$4)*('Diário 1º PA'!$C$4:$C$2007&lt;=EOMONTH(I$4,0))*('Diário 1º PA'!$F$4:$F$2007))
+SUMPRODUCT(('Diário 2º PA'!$E$4:$E$1978='Analítico Cp.'!$B142)*('Diário 2º PA'!$C$4:$C$1978&gt;=I$4)*('Diário 2º PA'!$C$4:$C$1978&lt;=EOMONTH(I$4,0))*('Diário 2º PA'!$F$4:$F$1978))
+SUMPRODUCT(('Diário 3º PA'!$E$4:$E$1994='Analítico Cp.'!$B142)*('Diário 3º PA'!$C$4:$C$1994&gt;=I$4)*('Diário 3º PA'!$C$4:$C$1994&lt;=EOMONTH(I$4,0))*('Diário 3º PA'!$F$4:$F$1994))
+SUMPRODUCT(('Diário 4º PA'!$E$4:$E$2000='Analítico Cp.'!$B142)*('Diário 4º PA'!$C$4:$C$2000&gt;=I$4)*('Diário 4º PA'!$C$4:$C$2000&lt;=EOMONTH(I$4,0))*('Diário 4º PA'!$F$4:$F$2000))
+SUMPRODUCT(('Comp.'!$D$5:$D$485=$B142)*('Comp.'!$B$5:$B$485&gt;=I$4)*('Comp.'!$B$5:$B$485&lt;=EOMONTH(I$4,0))*('Comp.'!$E$5:$E$485))</f>
        <v>0</v>
      </c>
      <c r="J142" s="289">
        <f>SUMPRODUCT(('Diário 1º PA'!$E$4:$E$2007='Analítico Cp.'!$B142)*('Diário 1º PA'!$C$4:$C$2007&gt;=J$4)*('Diário 1º PA'!$C$4:$C$2007&lt;=EOMONTH(J$4,0))*('Diário 1º PA'!$F$4:$F$2007))
+SUMPRODUCT(('Diário 2º PA'!$E$4:$E$1978='Analítico Cp.'!$B142)*('Diário 2º PA'!$C$4:$C$1978&gt;=J$4)*('Diário 2º PA'!$C$4:$C$1978&lt;=EOMONTH(J$4,0))*('Diário 2º PA'!$F$4:$F$1978))
+SUMPRODUCT(('Diário 3º PA'!$E$4:$E$1994='Analítico Cp.'!$B142)*('Diário 3º PA'!$C$4:$C$1994&gt;=J$4)*('Diário 3º PA'!$C$4:$C$1994&lt;=EOMONTH(J$4,0))*('Diário 3º PA'!$F$4:$F$1994))
+SUMPRODUCT(('Diário 4º PA'!$E$4:$E$2000='Analítico Cp.'!$B142)*('Diário 4º PA'!$C$4:$C$2000&gt;=J$4)*('Diário 4º PA'!$C$4:$C$2000&lt;=EOMONTH(J$4,0))*('Diário 4º PA'!$F$4:$F$2000))
+SUMPRODUCT(('Comp.'!$D$5:$D$485=$B142)*('Comp.'!$B$5:$B$485&gt;=J$4)*('Comp.'!$B$5:$B$485&lt;=EOMONTH(J$4,0))*('Comp.'!$E$5:$E$485))</f>
        <v>0</v>
      </c>
      <c r="K142" s="289">
        <f>SUMPRODUCT(('Diário 1º PA'!$E$4:$E$2007='Analítico Cp.'!$B142)*('Diário 1º PA'!$C$4:$C$2007&gt;=K$4)*('Diário 1º PA'!$C$4:$C$2007&lt;=EOMONTH(K$4,0))*('Diário 1º PA'!$F$4:$F$2007))
+SUMPRODUCT(('Diário 2º PA'!$E$4:$E$1978='Analítico Cp.'!$B142)*('Diário 2º PA'!$C$4:$C$1978&gt;=K$4)*('Diário 2º PA'!$C$4:$C$1978&lt;=EOMONTH(K$4,0))*('Diário 2º PA'!$F$4:$F$1978))
+SUMPRODUCT(('Diário 3º PA'!$E$4:$E$1994='Analítico Cp.'!$B142)*('Diário 3º PA'!$C$4:$C$1994&gt;=K$4)*('Diário 3º PA'!$C$4:$C$1994&lt;=EOMONTH(K$4,0))*('Diário 3º PA'!$F$4:$F$1994))
+SUMPRODUCT(('Diário 4º PA'!$E$4:$E$2000='Analítico Cp.'!$B142)*('Diário 4º PA'!$C$4:$C$2000&gt;=K$4)*('Diário 4º PA'!$C$4:$C$2000&lt;=EOMONTH(K$4,0))*('Diário 4º PA'!$F$4:$F$2000))
+SUMPRODUCT(('Comp.'!$D$5:$D$485=$B142)*('Comp.'!$B$5:$B$485&gt;=K$4)*('Comp.'!$B$5:$B$485&lt;=EOMONTH(K$4,0))*('Comp.'!$E$5:$E$485))</f>
        <v>0</v>
      </c>
      <c r="L142" s="289">
        <f>SUMPRODUCT(('Diário 1º PA'!$E$4:$E$2007='Analítico Cp.'!$B142)*('Diário 1º PA'!$C$4:$C$2007&gt;=L$4)*('Diário 1º PA'!$C$4:$C$2007&lt;=EOMONTH(L$4,0))*('Diário 1º PA'!$F$4:$F$2007))
+SUMPRODUCT(('Diário 2º PA'!$E$4:$E$1978='Analítico Cp.'!$B142)*('Diário 2º PA'!$C$4:$C$1978&gt;=L$4)*('Diário 2º PA'!$C$4:$C$1978&lt;=EOMONTH(L$4,0))*('Diário 2º PA'!$F$4:$F$1978))
+SUMPRODUCT(('Diário 3º PA'!$E$4:$E$1994='Analítico Cp.'!$B142)*('Diário 3º PA'!$C$4:$C$1994&gt;=L$4)*('Diário 3º PA'!$C$4:$C$1994&lt;=EOMONTH(L$4,0))*('Diário 3º PA'!$F$4:$F$1994))
+SUMPRODUCT(('Diário 4º PA'!$E$4:$E$2000='Analítico Cp.'!$B142)*('Diário 4º PA'!$C$4:$C$2000&gt;=L$4)*('Diário 4º PA'!$C$4:$C$2000&lt;=EOMONTH(L$4,0))*('Diário 4º PA'!$F$4:$F$2000))
+SUMPRODUCT(('Comp.'!$D$5:$D$485=$B142)*('Comp.'!$B$5:$B$485&gt;=L$4)*('Comp.'!$B$5:$B$485&lt;=EOMONTH(L$4,0))*('Comp.'!$E$5:$E$485))</f>
        <v>0</v>
      </c>
      <c r="M142" s="289">
        <f>SUMPRODUCT(('Diário 1º PA'!$E$4:$E$2007='Analítico Cp.'!$B142)*('Diário 1º PA'!$C$4:$C$2007&gt;=M$4)*('Diário 1º PA'!$C$4:$C$2007&lt;=EOMONTH(M$4,0))*('Diário 1º PA'!$F$4:$F$2007))
+SUMPRODUCT(('Diário 2º PA'!$E$4:$E$1978='Analítico Cp.'!$B142)*('Diário 2º PA'!$C$4:$C$1978&gt;=M$4)*('Diário 2º PA'!$C$4:$C$1978&lt;=EOMONTH(M$4,0))*('Diário 2º PA'!$F$4:$F$1978))
+SUMPRODUCT(('Diário 3º PA'!$E$4:$E$1994='Analítico Cp.'!$B142)*('Diário 3º PA'!$C$4:$C$1994&gt;=M$4)*('Diário 3º PA'!$C$4:$C$1994&lt;=EOMONTH(M$4,0))*('Diário 3º PA'!$F$4:$F$1994))
+SUMPRODUCT(('Diário 4º PA'!$E$4:$E$2000='Analítico Cp.'!$B142)*('Diário 4º PA'!$C$4:$C$2000&gt;=M$4)*('Diário 4º PA'!$C$4:$C$2000&lt;=EOMONTH(M$4,0))*('Diário 4º PA'!$F$4:$F$2000))
+SUMPRODUCT(('Comp.'!$D$5:$D$485=$B142)*('Comp.'!$B$5:$B$485&gt;=M$4)*('Comp.'!$B$5:$B$485&lt;=EOMONTH(M$4,0))*('Comp.'!$E$5:$E$485))</f>
        <v>0</v>
      </c>
      <c r="N142" s="289">
        <f>SUMPRODUCT(('Diário 1º PA'!$E$4:$E$2007='Analítico Cp.'!$B142)*('Diário 1º PA'!$C$4:$C$2007&gt;=N$4)*('Diário 1º PA'!$C$4:$C$2007&lt;=EOMONTH(N$4,0))*('Diário 1º PA'!$F$4:$F$2007))
+SUMPRODUCT(('Diário 2º PA'!$E$4:$E$1978='Analítico Cp.'!$B142)*('Diário 2º PA'!$C$4:$C$1978&gt;=N$4)*('Diário 2º PA'!$C$4:$C$1978&lt;=EOMONTH(N$4,0))*('Diário 2º PA'!$F$4:$F$1978))
+SUMPRODUCT(('Diário 3º PA'!$E$4:$E$1994='Analítico Cp.'!$B142)*('Diário 3º PA'!$C$4:$C$1994&gt;=N$4)*('Diário 3º PA'!$C$4:$C$1994&lt;=EOMONTH(N$4,0))*('Diário 3º PA'!$F$4:$F$1994))
+SUMPRODUCT(('Diário 4º PA'!$E$4:$E$2000='Analítico Cp.'!$B142)*('Diário 4º PA'!$C$4:$C$2000&gt;=N$4)*('Diário 4º PA'!$C$4:$C$2000&lt;=EOMONTH(N$4,0))*('Diário 4º PA'!$F$4:$F$2000))
+SUMPRODUCT(('Comp.'!$D$5:$D$485=$B142)*('Comp.'!$B$5:$B$485&gt;=N$4)*('Comp.'!$B$5:$B$485&lt;=EOMONTH(N$4,0))*('Comp.'!$E$5:$E$485))</f>
        <v>0</v>
      </c>
      <c r="O142" s="315">
        <f t="shared" si="19"/>
        <v>0</v>
      </c>
      <c r="P142" s="316">
        <f t="shared" si="20"/>
        <v>0</v>
      </c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</row>
    <row r="143" spans="1:26" ht="23.25" hidden="1" customHeight="1" x14ac:dyDescent="0.25">
      <c r="A143" s="331" t="s">
        <v>408</v>
      </c>
      <c r="B143" s="246"/>
      <c r="C143" s="289">
        <f>SUMPRODUCT(('Diário 1º PA'!$E$4:$E$2007='Analítico Cp.'!$B143)*('Diário 1º PA'!$C$4:$C$2007&gt;=C$4)*('Diário 1º PA'!$C$4:$C$2007&lt;=EOMONTH(C$4,0))*('Diário 1º PA'!$F$4:$F$2007))
+SUMPRODUCT(('Diário 2º PA'!$E$4:$E$1978='Analítico Cp.'!$B143)*('Diário 2º PA'!$C$4:$C$1978&gt;=C$4)*('Diário 2º PA'!$C$4:$C$1978&lt;=EOMONTH(C$4,0))*('Diário 2º PA'!$F$4:$F$1978))
+SUMPRODUCT(('Diário 3º PA'!$E$4:$E$1994='Analítico Cp.'!$B143)*('Diário 3º PA'!$C$4:$C$1994&gt;=C$4)*('Diário 3º PA'!$C$4:$C$1994&lt;=EOMONTH(C$4,0))*('Diário 3º PA'!$F$4:$F$1994))
+SUMPRODUCT(('Diário 4º PA'!$E$4:$E$2000='Analítico Cp.'!$B143)*('Diário 4º PA'!$C$4:$C$2000&gt;=C$4)*('Diário 4º PA'!$C$4:$C$2000&lt;=EOMONTH(C$4,0))*('Diário 4º PA'!$F$4:$F$2000))
+SUMPRODUCT(('Comp.'!$D$5:$D$485=$B143)*('Comp.'!$B$5:$B$485&gt;=C$4)*('Comp.'!$B$5:$B$485&lt;=EOMONTH(C$4,0))*('Comp.'!$E$5:$E$485))</f>
        <v>0</v>
      </c>
      <c r="D143" s="289">
        <f>SUMPRODUCT(('Diário 1º PA'!$E$4:$E$2007='Analítico Cp.'!$B143)*('Diário 1º PA'!$C$4:$C$2007&gt;=D$4)*('Diário 1º PA'!$C$4:$C$2007&lt;=EOMONTH(D$4,0))*('Diário 1º PA'!$F$4:$F$2007))
+SUMPRODUCT(('Diário 2º PA'!$E$4:$E$1978='Analítico Cp.'!$B143)*('Diário 2º PA'!$C$4:$C$1978&gt;=D$4)*('Diário 2º PA'!$C$4:$C$1978&lt;=EOMONTH(D$4,0))*('Diário 2º PA'!$F$4:$F$1978))
+SUMPRODUCT(('Diário 3º PA'!$E$4:$E$1994='Analítico Cp.'!$B143)*('Diário 3º PA'!$C$4:$C$1994&gt;=D$4)*('Diário 3º PA'!$C$4:$C$1994&lt;=EOMONTH(D$4,0))*('Diário 3º PA'!$F$4:$F$1994))
+SUMPRODUCT(('Diário 4º PA'!$E$4:$E$2000='Analítico Cp.'!$B143)*('Diário 4º PA'!$C$4:$C$2000&gt;=D$4)*('Diário 4º PA'!$C$4:$C$2000&lt;=EOMONTH(D$4,0))*('Diário 4º PA'!$F$4:$F$2000))
+SUMPRODUCT(('Comp.'!$D$5:$D$485=$B143)*('Comp.'!$B$5:$B$485&gt;=D$4)*('Comp.'!$B$5:$B$485&lt;=EOMONTH(D$4,0))*('Comp.'!$E$5:$E$485))</f>
        <v>0</v>
      </c>
      <c r="E143" s="289">
        <f>SUMPRODUCT(('Diário 1º PA'!$E$4:$E$2007='Analítico Cp.'!$B143)*('Diário 1º PA'!$C$4:$C$2007&gt;=E$4)*('Diário 1º PA'!$C$4:$C$2007&lt;=EOMONTH(E$4,0))*('Diário 1º PA'!$F$4:$F$2007))
+SUMPRODUCT(('Diário 2º PA'!$E$4:$E$1978='Analítico Cp.'!$B143)*('Diário 2º PA'!$C$4:$C$1978&gt;=E$4)*('Diário 2º PA'!$C$4:$C$1978&lt;=EOMONTH(E$4,0))*('Diário 2º PA'!$F$4:$F$1978))
+SUMPRODUCT(('Diário 3º PA'!$E$4:$E$1994='Analítico Cp.'!$B143)*('Diário 3º PA'!$C$4:$C$1994&gt;=E$4)*('Diário 3º PA'!$C$4:$C$1994&lt;=EOMONTH(E$4,0))*('Diário 3º PA'!$F$4:$F$1994))
+SUMPRODUCT(('Diário 4º PA'!$E$4:$E$2000='Analítico Cp.'!$B143)*('Diário 4º PA'!$C$4:$C$2000&gt;=E$4)*('Diário 4º PA'!$C$4:$C$2000&lt;=EOMONTH(E$4,0))*('Diário 4º PA'!$F$4:$F$2000))
+SUMPRODUCT(('Comp.'!$D$5:$D$485=$B143)*('Comp.'!$B$5:$B$485&gt;=E$4)*('Comp.'!$B$5:$B$485&lt;=EOMONTH(E$4,0))*('Comp.'!$E$5:$E$485))</f>
        <v>0</v>
      </c>
      <c r="F143" s="289">
        <f>SUMPRODUCT(('Diário 1º PA'!$E$4:$E$2007='Analítico Cp.'!$B143)*('Diário 1º PA'!$C$4:$C$2007&gt;=F$4)*('Diário 1º PA'!$C$4:$C$2007&lt;=EOMONTH(F$4,0))*('Diário 1º PA'!$F$4:$F$2007))
+SUMPRODUCT(('Diário 2º PA'!$E$4:$E$1978='Analítico Cp.'!$B143)*('Diário 2º PA'!$C$4:$C$1978&gt;=F$4)*('Diário 2º PA'!$C$4:$C$1978&lt;=EOMONTH(F$4,0))*('Diário 2º PA'!$F$4:$F$1978))
+SUMPRODUCT(('Diário 3º PA'!$E$4:$E$1994='Analítico Cp.'!$B143)*('Diário 3º PA'!$C$4:$C$1994&gt;=F$4)*('Diário 3º PA'!$C$4:$C$1994&lt;=EOMONTH(F$4,0))*('Diário 3º PA'!$F$4:$F$1994))
+SUMPRODUCT(('Diário 4º PA'!$E$4:$E$2000='Analítico Cp.'!$B143)*('Diário 4º PA'!$C$4:$C$2000&gt;=F$4)*('Diário 4º PA'!$C$4:$C$2000&lt;=EOMONTH(F$4,0))*('Diário 4º PA'!$F$4:$F$2000))
+SUMPRODUCT(('Comp.'!$D$5:$D$485=$B143)*('Comp.'!$B$5:$B$485&gt;=F$4)*('Comp.'!$B$5:$B$485&lt;=EOMONTH(F$4,0))*('Comp.'!$E$5:$E$485))</f>
        <v>0</v>
      </c>
      <c r="G143" s="289">
        <f>SUMPRODUCT(('Diário 1º PA'!$E$4:$E$2007='Analítico Cp.'!$B143)*('Diário 1º PA'!$C$4:$C$2007&gt;=G$4)*('Diário 1º PA'!$C$4:$C$2007&lt;=EOMONTH(G$4,0))*('Diário 1º PA'!$F$4:$F$2007))
+SUMPRODUCT(('Diário 2º PA'!$E$4:$E$1978='Analítico Cp.'!$B143)*('Diário 2º PA'!$C$4:$C$1978&gt;=G$4)*('Diário 2º PA'!$C$4:$C$1978&lt;=EOMONTH(G$4,0))*('Diário 2º PA'!$F$4:$F$1978))
+SUMPRODUCT(('Diário 3º PA'!$E$4:$E$1994='Analítico Cp.'!$B143)*('Diário 3º PA'!$C$4:$C$1994&gt;=G$4)*('Diário 3º PA'!$C$4:$C$1994&lt;=EOMONTH(G$4,0))*('Diário 3º PA'!$F$4:$F$1994))
+SUMPRODUCT(('Diário 4º PA'!$E$4:$E$2000='Analítico Cp.'!$B143)*('Diário 4º PA'!$C$4:$C$2000&gt;=G$4)*('Diário 4º PA'!$C$4:$C$2000&lt;=EOMONTH(G$4,0))*('Diário 4º PA'!$F$4:$F$2000))
+SUMPRODUCT(('Comp.'!$D$5:$D$485=$B143)*('Comp.'!$B$5:$B$485&gt;=G$4)*('Comp.'!$B$5:$B$485&lt;=EOMONTH(G$4,0))*('Comp.'!$E$5:$E$485))</f>
        <v>0</v>
      </c>
      <c r="H143" s="289">
        <f>SUMPRODUCT(('Diário 1º PA'!$E$4:$E$2007='Analítico Cp.'!$B143)*('Diário 1º PA'!$C$4:$C$2007&gt;=H$4)*('Diário 1º PA'!$C$4:$C$2007&lt;=EOMONTH(H$4,0))*('Diário 1º PA'!$F$4:$F$2007))
+SUMPRODUCT(('Diário 2º PA'!$E$4:$E$1978='Analítico Cp.'!$B143)*('Diário 2º PA'!$C$4:$C$1978&gt;=H$4)*('Diário 2º PA'!$C$4:$C$1978&lt;=EOMONTH(H$4,0))*('Diário 2º PA'!$F$4:$F$1978))
+SUMPRODUCT(('Diário 3º PA'!$E$4:$E$1994='Analítico Cp.'!$B143)*('Diário 3º PA'!$C$4:$C$1994&gt;=H$4)*('Diário 3º PA'!$C$4:$C$1994&lt;=EOMONTH(H$4,0))*('Diário 3º PA'!$F$4:$F$1994))
+SUMPRODUCT(('Diário 4º PA'!$E$4:$E$2000='Analítico Cp.'!$B143)*('Diário 4º PA'!$C$4:$C$2000&gt;=H$4)*('Diário 4º PA'!$C$4:$C$2000&lt;=EOMONTH(H$4,0))*('Diário 4º PA'!$F$4:$F$2000))
+SUMPRODUCT(('Comp.'!$D$5:$D$485=$B143)*('Comp.'!$B$5:$B$485&gt;=H$4)*('Comp.'!$B$5:$B$485&lt;=EOMONTH(H$4,0))*('Comp.'!$E$5:$E$485))</f>
        <v>0</v>
      </c>
      <c r="I143" s="289">
        <f>SUMPRODUCT(('Diário 1º PA'!$E$4:$E$2007='Analítico Cp.'!$B143)*('Diário 1º PA'!$C$4:$C$2007&gt;=I$4)*('Diário 1º PA'!$C$4:$C$2007&lt;=EOMONTH(I$4,0))*('Diário 1º PA'!$F$4:$F$2007))
+SUMPRODUCT(('Diário 2º PA'!$E$4:$E$1978='Analítico Cp.'!$B143)*('Diário 2º PA'!$C$4:$C$1978&gt;=I$4)*('Diário 2º PA'!$C$4:$C$1978&lt;=EOMONTH(I$4,0))*('Diário 2º PA'!$F$4:$F$1978))
+SUMPRODUCT(('Diário 3º PA'!$E$4:$E$1994='Analítico Cp.'!$B143)*('Diário 3º PA'!$C$4:$C$1994&gt;=I$4)*('Diário 3º PA'!$C$4:$C$1994&lt;=EOMONTH(I$4,0))*('Diário 3º PA'!$F$4:$F$1994))
+SUMPRODUCT(('Diário 4º PA'!$E$4:$E$2000='Analítico Cp.'!$B143)*('Diário 4º PA'!$C$4:$C$2000&gt;=I$4)*('Diário 4º PA'!$C$4:$C$2000&lt;=EOMONTH(I$4,0))*('Diário 4º PA'!$F$4:$F$2000))
+SUMPRODUCT(('Comp.'!$D$5:$D$485=$B143)*('Comp.'!$B$5:$B$485&gt;=I$4)*('Comp.'!$B$5:$B$485&lt;=EOMONTH(I$4,0))*('Comp.'!$E$5:$E$485))</f>
        <v>0</v>
      </c>
      <c r="J143" s="289">
        <f>SUMPRODUCT(('Diário 1º PA'!$E$4:$E$2007='Analítico Cp.'!$B143)*('Diário 1º PA'!$C$4:$C$2007&gt;=J$4)*('Diário 1º PA'!$C$4:$C$2007&lt;=EOMONTH(J$4,0))*('Diário 1º PA'!$F$4:$F$2007))
+SUMPRODUCT(('Diário 2º PA'!$E$4:$E$1978='Analítico Cp.'!$B143)*('Diário 2º PA'!$C$4:$C$1978&gt;=J$4)*('Diário 2º PA'!$C$4:$C$1978&lt;=EOMONTH(J$4,0))*('Diário 2º PA'!$F$4:$F$1978))
+SUMPRODUCT(('Diário 3º PA'!$E$4:$E$1994='Analítico Cp.'!$B143)*('Diário 3º PA'!$C$4:$C$1994&gt;=J$4)*('Diário 3º PA'!$C$4:$C$1994&lt;=EOMONTH(J$4,0))*('Diário 3º PA'!$F$4:$F$1994))
+SUMPRODUCT(('Diário 4º PA'!$E$4:$E$2000='Analítico Cp.'!$B143)*('Diário 4º PA'!$C$4:$C$2000&gt;=J$4)*('Diário 4º PA'!$C$4:$C$2000&lt;=EOMONTH(J$4,0))*('Diário 4º PA'!$F$4:$F$2000))
+SUMPRODUCT(('Comp.'!$D$5:$D$485=$B143)*('Comp.'!$B$5:$B$485&gt;=J$4)*('Comp.'!$B$5:$B$485&lt;=EOMONTH(J$4,0))*('Comp.'!$E$5:$E$485))</f>
        <v>0</v>
      </c>
      <c r="K143" s="289">
        <f>SUMPRODUCT(('Diário 1º PA'!$E$4:$E$2007='Analítico Cp.'!$B143)*('Diário 1º PA'!$C$4:$C$2007&gt;=K$4)*('Diário 1º PA'!$C$4:$C$2007&lt;=EOMONTH(K$4,0))*('Diário 1º PA'!$F$4:$F$2007))
+SUMPRODUCT(('Diário 2º PA'!$E$4:$E$1978='Analítico Cp.'!$B143)*('Diário 2º PA'!$C$4:$C$1978&gt;=K$4)*('Diário 2º PA'!$C$4:$C$1978&lt;=EOMONTH(K$4,0))*('Diário 2º PA'!$F$4:$F$1978))
+SUMPRODUCT(('Diário 3º PA'!$E$4:$E$1994='Analítico Cp.'!$B143)*('Diário 3º PA'!$C$4:$C$1994&gt;=K$4)*('Diário 3º PA'!$C$4:$C$1994&lt;=EOMONTH(K$4,0))*('Diário 3º PA'!$F$4:$F$1994))
+SUMPRODUCT(('Diário 4º PA'!$E$4:$E$2000='Analítico Cp.'!$B143)*('Diário 4º PA'!$C$4:$C$2000&gt;=K$4)*('Diário 4º PA'!$C$4:$C$2000&lt;=EOMONTH(K$4,0))*('Diário 4º PA'!$F$4:$F$2000))
+SUMPRODUCT(('Comp.'!$D$5:$D$485=$B143)*('Comp.'!$B$5:$B$485&gt;=K$4)*('Comp.'!$B$5:$B$485&lt;=EOMONTH(K$4,0))*('Comp.'!$E$5:$E$485))</f>
        <v>0</v>
      </c>
      <c r="L143" s="289">
        <f>SUMPRODUCT(('Diário 1º PA'!$E$4:$E$2007='Analítico Cp.'!$B143)*('Diário 1º PA'!$C$4:$C$2007&gt;=L$4)*('Diário 1º PA'!$C$4:$C$2007&lt;=EOMONTH(L$4,0))*('Diário 1º PA'!$F$4:$F$2007))
+SUMPRODUCT(('Diário 2º PA'!$E$4:$E$1978='Analítico Cp.'!$B143)*('Diário 2º PA'!$C$4:$C$1978&gt;=L$4)*('Diário 2º PA'!$C$4:$C$1978&lt;=EOMONTH(L$4,0))*('Diário 2º PA'!$F$4:$F$1978))
+SUMPRODUCT(('Diário 3º PA'!$E$4:$E$1994='Analítico Cp.'!$B143)*('Diário 3º PA'!$C$4:$C$1994&gt;=L$4)*('Diário 3º PA'!$C$4:$C$1994&lt;=EOMONTH(L$4,0))*('Diário 3º PA'!$F$4:$F$1994))
+SUMPRODUCT(('Diário 4º PA'!$E$4:$E$2000='Analítico Cp.'!$B143)*('Diário 4º PA'!$C$4:$C$2000&gt;=L$4)*('Diário 4º PA'!$C$4:$C$2000&lt;=EOMONTH(L$4,0))*('Diário 4º PA'!$F$4:$F$2000))
+SUMPRODUCT(('Comp.'!$D$5:$D$485=$B143)*('Comp.'!$B$5:$B$485&gt;=L$4)*('Comp.'!$B$5:$B$485&lt;=EOMONTH(L$4,0))*('Comp.'!$E$5:$E$485))</f>
        <v>0</v>
      </c>
      <c r="M143" s="289">
        <f>SUMPRODUCT(('Diário 1º PA'!$E$4:$E$2007='Analítico Cp.'!$B143)*('Diário 1º PA'!$C$4:$C$2007&gt;=M$4)*('Diário 1º PA'!$C$4:$C$2007&lt;=EOMONTH(M$4,0))*('Diário 1º PA'!$F$4:$F$2007))
+SUMPRODUCT(('Diário 2º PA'!$E$4:$E$1978='Analítico Cp.'!$B143)*('Diário 2º PA'!$C$4:$C$1978&gt;=M$4)*('Diário 2º PA'!$C$4:$C$1978&lt;=EOMONTH(M$4,0))*('Diário 2º PA'!$F$4:$F$1978))
+SUMPRODUCT(('Diário 3º PA'!$E$4:$E$1994='Analítico Cp.'!$B143)*('Diário 3º PA'!$C$4:$C$1994&gt;=M$4)*('Diário 3º PA'!$C$4:$C$1994&lt;=EOMONTH(M$4,0))*('Diário 3º PA'!$F$4:$F$1994))
+SUMPRODUCT(('Diário 4º PA'!$E$4:$E$2000='Analítico Cp.'!$B143)*('Diário 4º PA'!$C$4:$C$2000&gt;=M$4)*('Diário 4º PA'!$C$4:$C$2000&lt;=EOMONTH(M$4,0))*('Diário 4º PA'!$F$4:$F$2000))
+SUMPRODUCT(('Comp.'!$D$5:$D$485=$B143)*('Comp.'!$B$5:$B$485&gt;=M$4)*('Comp.'!$B$5:$B$485&lt;=EOMONTH(M$4,0))*('Comp.'!$E$5:$E$485))</f>
        <v>0</v>
      </c>
      <c r="N143" s="289">
        <f>SUMPRODUCT(('Diário 1º PA'!$E$4:$E$2007='Analítico Cp.'!$B143)*('Diário 1º PA'!$C$4:$C$2007&gt;=N$4)*('Diário 1º PA'!$C$4:$C$2007&lt;=EOMONTH(N$4,0))*('Diário 1º PA'!$F$4:$F$2007))
+SUMPRODUCT(('Diário 2º PA'!$E$4:$E$1978='Analítico Cp.'!$B143)*('Diário 2º PA'!$C$4:$C$1978&gt;=N$4)*('Diário 2º PA'!$C$4:$C$1978&lt;=EOMONTH(N$4,0))*('Diário 2º PA'!$F$4:$F$1978))
+SUMPRODUCT(('Diário 3º PA'!$E$4:$E$1994='Analítico Cp.'!$B143)*('Diário 3º PA'!$C$4:$C$1994&gt;=N$4)*('Diário 3º PA'!$C$4:$C$1994&lt;=EOMONTH(N$4,0))*('Diário 3º PA'!$F$4:$F$1994))
+SUMPRODUCT(('Diário 4º PA'!$E$4:$E$2000='Analítico Cp.'!$B143)*('Diário 4º PA'!$C$4:$C$2000&gt;=N$4)*('Diário 4º PA'!$C$4:$C$2000&lt;=EOMONTH(N$4,0))*('Diário 4º PA'!$F$4:$F$2000))
+SUMPRODUCT(('Comp.'!$D$5:$D$485=$B143)*('Comp.'!$B$5:$B$485&gt;=N$4)*('Comp.'!$B$5:$B$485&lt;=EOMONTH(N$4,0))*('Comp.'!$E$5:$E$485))</f>
        <v>0</v>
      </c>
      <c r="O143" s="315">
        <f t="shared" si="19"/>
        <v>0</v>
      </c>
      <c r="P143" s="316">
        <f t="shared" si="20"/>
        <v>0</v>
      </c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</row>
    <row r="144" spans="1:26" ht="23.25" hidden="1" customHeight="1" x14ac:dyDescent="0.25">
      <c r="A144" s="331" t="s">
        <v>409</v>
      </c>
      <c r="B144" s="246"/>
      <c r="C144" s="289">
        <f>SUMPRODUCT(('Diário 1º PA'!$E$4:$E$2007='Analítico Cp.'!$B144)*('Diário 1º PA'!$C$4:$C$2007&gt;=C$4)*('Diário 1º PA'!$C$4:$C$2007&lt;=EOMONTH(C$4,0))*('Diário 1º PA'!$F$4:$F$2007))
+SUMPRODUCT(('Diário 2º PA'!$E$4:$E$1978='Analítico Cp.'!$B144)*('Diário 2º PA'!$C$4:$C$1978&gt;=C$4)*('Diário 2º PA'!$C$4:$C$1978&lt;=EOMONTH(C$4,0))*('Diário 2º PA'!$F$4:$F$1978))
+SUMPRODUCT(('Diário 3º PA'!$E$4:$E$1994='Analítico Cp.'!$B144)*('Diário 3º PA'!$C$4:$C$1994&gt;=C$4)*('Diário 3º PA'!$C$4:$C$1994&lt;=EOMONTH(C$4,0))*('Diário 3º PA'!$F$4:$F$1994))
+SUMPRODUCT(('Diário 4º PA'!$E$4:$E$2000='Analítico Cp.'!$B144)*('Diário 4º PA'!$C$4:$C$2000&gt;=C$4)*('Diário 4º PA'!$C$4:$C$2000&lt;=EOMONTH(C$4,0))*('Diário 4º PA'!$F$4:$F$2000))
+SUMPRODUCT(('Comp.'!$D$5:$D$485=$B144)*('Comp.'!$B$5:$B$485&gt;=C$4)*('Comp.'!$B$5:$B$485&lt;=EOMONTH(C$4,0))*('Comp.'!$E$5:$E$485))</f>
        <v>0</v>
      </c>
      <c r="D144" s="289">
        <f>SUMPRODUCT(('Diário 1º PA'!$E$4:$E$2007='Analítico Cp.'!$B144)*('Diário 1º PA'!$C$4:$C$2007&gt;=D$4)*('Diário 1º PA'!$C$4:$C$2007&lt;=EOMONTH(D$4,0))*('Diário 1º PA'!$F$4:$F$2007))
+SUMPRODUCT(('Diário 2º PA'!$E$4:$E$1978='Analítico Cp.'!$B144)*('Diário 2º PA'!$C$4:$C$1978&gt;=D$4)*('Diário 2º PA'!$C$4:$C$1978&lt;=EOMONTH(D$4,0))*('Diário 2º PA'!$F$4:$F$1978))
+SUMPRODUCT(('Diário 3º PA'!$E$4:$E$1994='Analítico Cp.'!$B144)*('Diário 3º PA'!$C$4:$C$1994&gt;=D$4)*('Diário 3º PA'!$C$4:$C$1994&lt;=EOMONTH(D$4,0))*('Diário 3º PA'!$F$4:$F$1994))
+SUMPRODUCT(('Diário 4º PA'!$E$4:$E$2000='Analítico Cp.'!$B144)*('Diário 4º PA'!$C$4:$C$2000&gt;=D$4)*('Diário 4º PA'!$C$4:$C$2000&lt;=EOMONTH(D$4,0))*('Diário 4º PA'!$F$4:$F$2000))
+SUMPRODUCT(('Comp.'!$D$5:$D$485=$B144)*('Comp.'!$B$5:$B$485&gt;=D$4)*('Comp.'!$B$5:$B$485&lt;=EOMONTH(D$4,0))*('Comp.'!$E$5:$E$485))</f>
        <v>0</v>
      </c>
      <c r="E144" s="289">
        <f>SUMPRODUCT(('Diário 1º PA'!$E$4:$E$2007='Analítico Cp.'!$B144)*('Diário 1º PA'!$C$4:$C$2007&gt;=E$4)*('Diário 1º PA'!$C$4:$C$2007&lt;=EOMONTH(E$4,0))*('Diário 1º PA'!$F$4:$F$2007))
+SUMPRODUCT(('Diário 2º PA'!$E$4:$E$1978='Analítico Cp.'!$B144)*('Diário 2º PA'!$C$4:$C$1978&gt;=E$4)*('Diário 2º PA'!$C$4:$C$1978&lt;=EOMONTH(E$4,0))*('Diário 2º PA'!$F$4:$F$1978))
+SUMPRODUCT(('Diário 3º PA'!$E$4:$E$1994='Analítico Cp.'!$B144)*('Diário 3º PA'!$C$4:$C$1994&gt;=E$4)*('Diário 3º PA'!$C$4:$C$1994&lt;=EOMONTH(E$4,0))*('Diário 3º PA'!$F$4:$F$1994))
+SUMPRODUCT(('Diário 4º PA'!$E$4:$E$2000='Analítico Cp.'!$B144)*('Diário 4º PA'!$C$4:$C$2000&gt;=E$4)*('Diário 4º PA'!$C$4:$C$2000&lt;=EOMONTH(E$4,0))*('Diário 4º PA'!$F$4:$F$2000))
+SUMPRODUCT(('Comp.'!$D$5:$D$485=$B144)*('Comp.'!$B$5:$B$485&gt;=E$4)*('Comp.'!$B$5:$B$485&lt;=EOMONTH(E$4,0))*('Comp.'!$E$5:$E$485))</f>
        <v>0</v>
      </c>
      <c r="F144" s="289">
        <f>SUMPRODUCT(('Diário 1º PA'!$E$4:$E$2007='Analítico Cp.'!$B144)*('Diário 1º PA'!$C$4:$C$2007&gt;=F$4)*('Diário 1º PA'!$C$4:$C$2007&lt;=EOMONTH(F$4,0))*('Diário 1º PA'!$F$4:$F$2007))
+SUMPRODUCT(('Diário 2º PA'!$E$4:$E$1978='Analítico Cp.'!$B144)*('Diário 2º PA'!$C$4:$C$1978&gt;=F$4)*('Diário 2º PA'!$C$4:$C$1978&lt;=EOMONTH(F$4,0))*('Diário 2º PA'!$F$4:$F$1978))
+SUMPRODUCT(('Diário 3º PA'!$E$4:$E$1994='Analítico Cp.'!$B144)*('Diário 3º PA'!$C$4:$C$1994&gt;=F$4)*('Diário 3º PA'!$C$4:$C$1994&lt;=EOMONTH(F$4,0))*('Diário 3º PA'!$F$4:$F$1994))
+SUMPRODUCT(('Diário 4º PA'!$E$4:$E$2000='Analítico Cp.'!$B144)*('Diário 4º PA'!$C$4:$C$2000&gt;=F$4)*('Diário 4º PA'!$C$4:$C$2000&lt;=EOMONTH(F$4,0))*('Diário 4º PA'!$F$4:$F$2000))
+SUMPRODUCT(('Comp.'!$D$5:$D$485=$B144)*('Comp.'!$B$5:$B$485&gt;=F$4)*('Comp.'!$B$5:$B$485&lt;=EOMONTH(F$4,0))*('Comp.'!$E$5:$E$485))</f>
        <v>0</v>
      </c>
      <c r="G144" s="289">
        <f>SUMPRODUCT(('Diário 1º PA'!$E$4:$E$2007='Analítico Cp.'!$B144)*('Diário 1º PA'!$C$4:$C$2007&gt;=G$4)*('Diário 1º PA'!$C$4:$C$2007&lt;=EOMONTH(G$4,0))*('Diário 1º PA'!$F$4:$F$2007))
+SUMPRODUCT(('Diário 2º PA'!$E$4:$E$1978='Analítico Cp.'!$B144)*('Diário 2º PA'!$C$4:$C$1978&gt;=G$4)*('Diário 2º PA'!$C$4:$C$1978&lt;=EOMONTH(G$4,0))*('Diário 2º PA'!$F$4:$F$1978))
+SUMPRODUCT(('Diário 3º PA'!$E$4:$E$1994='Analítico Cp.'!$B144)*('Diário 3º PA'!$C$4:$C$1994&gt;=G$4)*('Diário 3º PA'!$C$4:$C$1994&lt;=EOMONTH(G$4,0))*('Diário 3º PA'!$F$4:$F$1994))
+SUMPRODUCT(('Diário 4º PA'!$E$4:$E$2000='Analítico Cp.'!$B144)*('Diário 4º PA'!$C$4:$C$2000&gt;=G$4)*('Diário 4º PA'!$C$4:$C$2000&lt;=EOMONTH(G$4,0))*('Diário 4º PA'!$F$4:$F$2000))
+SUMPRODUCT(('Comp.'!$D$5:$D$485=$B144)*('Comp.'!$B$5:$B$485&gt;=G$4)*('Comp.'!$B$5:$B$485&lt;=EOMONTH(G$4,0))*('Comp.'!$E$5:$E$485))</f>
        <v>0</v>
      </c>
      <c r="H144" s="289">
        <f>SUMPRODUCT(('Diário 1º PA'!$E$4:$E$2007='Analítico Cp.'!$B144)*('Diário 1º PA'!$C$4:$C$2007&gt;=H$4)*('Diário 1º PA'!$C$4:$C$2007&lt;=EOMONTH(H$4,0))*('Diário 1º PA'!$F$4:$F$2007))
+SUMPRODUCT(('Diário 2º PA'!$E$4:$E$1978='Analítico Cp.'!$B144)*('Diário 2º PA'!$C$4:$C$1978&gt;=H$4)*('Diário 2º PA'!$C$4:$C$1978&lt;=EOMONTH(H$4,0))*('Diário 2º PA'!$F$4:$F$1978))
+SUMPRODUCT(('Diário 3º PA'!$E$4:$E$1994='Analítico Cp.'!$B144)*('Diário 3º PA'!$C$4:$C$1994&gt;=H$4)*('Diário 3º PA'!$C$4:$C$1994&lt;=EOMONTH(H$4,0))*('Diário 3º PA'!$F$4:$F$1994))
+SUMPRODUCT(('Diário 4º PA'!$E$4:$E$2000='Analítico Cp.'!$B144)*('Diário 4º PA'!$C$4:$C$2000&gt;=H$4)*('Diário 4º PA'!$C$4:$C$2000&lt;=EOMONTH(H$4,0))*('Diário 4º PA'!$F$4:$F$2000))
+SUMPRODUCT(('Comp.'!$D$5:$D$485=$B144)*('Comp.'!$B$5:$B$485&gt;=H$4)*('Comp.'!$B$5:$B$485&lt;=EOMONTH(H$4,0))*('Comp.'!$E$5:$E$485))</f>
        <v>0</v>
      </c>
      <c r="I144" s="289">
        <f>SUMPRODUCT(('Diário 1º PA'!$E$4:$E$2007='Analítico Cp.'!$B144)*('Diário 1º PA'!$C$4:$C$2007&gt;=I$4)*('Diário 1º PA'!$C$4:$C$2007&lt;=EOMONTH(I$4,0))*('Diário 1º PA'!$F$4:$F$2007))
+SUMPRODUCT(('Diário 2º PA'!$E$4:$E$1978='Analítico Cp.'!$B144)*('Diário 2º PA'!$C$4:$C$1978&gt;=I$4)*('Diário 2º PA'!$C$4:$C$1978&lt;=EOMONTH(I$4,0))*('Diário 2º PA'!$F$4:$F$1978))
+SUMPRODUCT(('Diário 3º PA'!$E$4:$E$1994='Analítico Cp.'!$B144)*('Diário 3º PA'!$C$4:$C$1994&gt;=I$4)*('Diário 3º PA'!$C$4:$C$1994&lt;=EOMONTH(I$4,0))*('Diário 3º PA'!$F$4:$F$1994))
+SUMPRODUCT(('Diário 4º PA'!$E$4:$E$2000='Analítico Cp.'!$B144)*('Diário 4º PA'!$C$4:$C$2000&gt;=I$4)*('Diário 4º PA'!$C$4:$C$2000&lt;=EOMONTH(I$4,0))*('Diário 4º PA'!$F$4:$F$2000))
+SUMPRODUCT(('Comp.'!$D$5:$D$485=$B144)*('Comp.'!$B$5:$B$485&gt;=I$4)*('Comp.'!$B$5:$B$485&lt;=EOMONTH(I$4,0))*('Comp.'!$E$5:$E$485))</f>
        <v>0</v>
      </c>
      <c r="J144" s="289">
        <f>SUMPRODUCT(('Diário 1º PA'!$E$4:$E$2007='Analítico Cp.'!$B144)*('Diário 1º PA'!$C$4:$C$2007&gt;=J$4)*('Diário 1º PA'!$C$4:$C$2007&lt;=EOMONTH(J$4,0))*('Diário 1º PA'!$F$4:$F$2007))
+SUMPRODUCT(('Diário 2º PA'!$E$4:$E$1978='Analítico Cp.'!$B144)*('Diário 2º PA'!$C$4:$C$1978&gt;=J$4)*('Diário 2º PA'!$C$4:$C$1978&lt;=EOMONTH(J$4,0))*('Diário 2º PA'!$F$4:$F$1978))
+SUMPRODUCT(('Diário 3º PA'!$E$4:$E$1994='Analítico Cp.'!$B144)*('Diário 3º PA'!$C$4:$C$1994&gt;=J$4)*('Diário 3º PA'!$C$4:$C$1994&lt;=EOMONTH(J$4,0))*('Diário 3º PA'!$F$4:$F$1994))
+SUMPRODUCT(('Diário 4º PA'!$E$4:$E$2000='Analítico Cp.'!$B144)*('Diário 4º PA'!$C$4:$C$2000&gt;=J$4)*('Diário 4º PA'!$C$4:$C$2000&lt;=EOMONTH(J$4,0))*('Diário 4º PA'!$F$4:$F$2000))
+SUMPRODUCT(('Comp.'!$D$5:$D$485=$B144)*('Comp.'!$B$5:$B$485&gt;=J$4)*('Comp.'!$B$5:$B$485&lt;=EOMONTH(J$4,0))*('Comp.'!$E$5:$E$485))</f>
        <v>0</v>
      </c>
      <c r="K144" s="289">
        <f>SUMPRODUCT(('Diário 1º PA'!$E$4:$E$2007='Analítico Cp.'!$B144)*('Diário 1º PA'!$C$4:$C$2007&gt;=K$4)*('Diário 1º PA'!$C$4:$C$2007&lt;=EOMONTH(K$4,0))*('Diário 1º PA'!$F$4:$F$2007))
+SUMPRODUCT(('Diário 2º PA'!$E$4:$E$1978='Analítico Cp.'!$B144)*('Diário 2º PA'!$C$4:$C$1978&gt;=K$4)*('Diário 2º PA'!$C$4:$C$1978&lt;=EOMONTH(K$4,0))*('Diário 2º PA'!$F$4:$F$1978))
+SUMPRODUCT(('Diário 3º PA'!$E$4:$E$1994='Analítico Cp.'!$B144)*('Diário 3º PA'!$C$4:$C$1994&gt;=K$4)*('Diário 3º PA'!$C$4:$C$1994&lt;=EOMONTH(K$4,0))*('Diário 3º PA'!$F$4:$F$1994))
+SUMPRODUCT(('Diário 4º PA'!$E$4:$E$2000='Analítico Cp.'!$B144)*('Diário 4º PA'!$C$4:$C$2000&gt;=K$4)*('Diário 4º PA'!$C$4:$C$2000&lt;=EOMONTH(K$4,0))*('Diário 4º PA'!$F$4:$F$2000))
+SUMPRODUCT(('Comp.'!$D$5:$D$485=$B144)*('Comp.'!$B$5:$B$485&gt;=K$4)*('Comp.'!$B$5:$B$485&lt;=EOMONTH(K$4,0))*('Comp.'!$E$5:$E$485))</f>
        <v>0</v>
      </c>
      <c r="L144" s="289">
        <f>SUMPRODUCT(('Diário 1º PA'!$E$4:$E$2007='Analítico Cp.'!$B144)*('Diário 1º PA'!$C$4:$C$2007&gt;=L$4)*('Diário 1º PA'!$C$4:$C$2007&lt;=EOMONTH(L$4,0))*('Diário 1º PA'!$F$4:$F$2007))
+SUMPRODUCT(('Diário 2º PA'!$E$4:$E$1978='Analítico Cp.'!$B144)*('Diário 2º PA'!$C$4:$C$1978&gt;=L$4)*('Diário 2º PA'!$C$4:$C$1978&lt;=EOMONTH(L$4,0))*('Diário 2º PA'!$F$4:$F$1978))
+SUMPRODUCT(('Diário 3º PA'!$E$4:$E$1994='Analítico Cp.'!$B144)*('Diário 3º PA'!$C$4:$C$1994&gt;=L$4)*('Diário 3º PA'!$C$4:$C$1994&lt;=EOMONTH(L$4,0))*('Diário 3º PA'!$F$4:$F$1994))
+SUMPRODUCT(('Diário 4º PA'!$E$4:$E$2000='Analítico Cp.'!$B144)*('Diário 4º PA'!$C$4:$C$2000&gt;=L$4)*('Diário 4º PA'!$C$4:$C$2000&lt;=EOMONTH(L$4,0))*('Diário 4º PA'!$F$4:$F$2000))
+SUMPRODUCT(('Comp.'!$D$5:$D$485=$B144)*('Comp.'!$B$5:$B$485&gt;=L$4)*('Comp.'!$B$5:$B$485&lt;=EOMONTH(L$4,0))*('Comp.'!$E$5:$E$485))</f>
        <v>0</v>
      </c>
      <c r="M144" s="289">
        <f>SUMPRODUCT(('Diário 1º PA'!$E$4:$E$2007='Analítico Cp.'!$B144)*('Diário 1º PA'!$C$4:$C$2007&gt;=M$4)*('Diário 1º PA'!$C$4:$C$2007&lt;=EOMONTH(M$4,0))*('Diário 1º PA'!$F$4:$F$2007))
+SUMPRODUCT(('Diário 2º PA'!$E$4:$E$1978='Analítico Cp.'!$B144)*('Diário 2º PA'!$C$4:$C$1978&gt;=M$4)*('Diário 2º PA'!$C$4:$C$1978&lt;=EOMONTH(M$4,0))*('Diário 2º PA'!$F$4:$F$1978))
+SUMPRODUCT(('Diário 3º PA'!$E$4:$E$1994='Analítico Cp.'!$B144)*('Diário 3º PA'!$C$4:$C$1994&gt;=M$4)*('Diário 3º PA'!$C$4:$C$1994&lt;=EOMONTH(M$4,0))*('Diário 3º PA'!$F$4:$F$1994))
+SUMPRODUCT(('Diário 4º PA'!$E$4:$E$2000='Analítico Cp.'!$B144)*('Diário 4º PA'!$C$4:$C$2000&gt;=M$4)*('Diário 4º PA'!$C$4:$C$2000&lt;=EOMONTH(M$4,0))*('Diário 4º PA'!$F$4:$F$2000))
+SUMPRODUCT(('Comp.'!$D$5:$D$485=$B144)*('Comp.'!$B$5:$B$485&gt;=M$4)*('Comp.'!$B$5:$B$485&lt;=EOMONTH(M$4,0))*('Comp.'!$E$5:$E$485))</f>
        <v>0</v>
      </c>
      <c r="N144" s="289">
        <f>SUMPRODUCT(('Diário 1º PA'!$E$4:$E$2007='Analítico Cp.'!$B144)*('Diário 1º PA'!$C$4:$C$2007&gt;=N$4)*('Diário 1º PA'!$C$4:$C$2007&lt;=EOMONTH(N$4,0))*('Diário 1º PA'!$F$4:$F$2007))
+SUMPRODUCT(('Diário 2º PA'!$E$4:$E$1978='Analítico Cp.'!$B144)*('Diário 2º PA'!$C$4:$C$1978&gt;=N$4)*('Diário 2º PA'!$C$4:$C$1978&lt;=EOMONTH(N$4,0))*('Diário 2º PA'!$F$4:$F$1978))
+SUMPRODUCT(('Diário 3º PA'!$E$4:$E$1994='Analítico Cp.'!$B144)*('Diário 3º PA'!$C$4:$C$1994&gt;=N$4)*('Diário 3º PA'!$C$4:$C$1994&lt;=EOMONTH(N$4,0))*('Diário 3º PA'!$F$4:$F$1994))
+SUMPRODUCT(('Diário 4º PA'!$E$4:$E$2000='Analítico Cp.'!$B144)*('Diário 4º PA'!$C$4:$C$2000&gt;=N$4)*('Diário 4º PA'!$C$4:$C$2000&lt;=EOMONTH(N$4,0))*('Diário 4º PA'!$F$4:$F$2000))
+SUMPRODUCT(('Comp.'!$D$5:$D$485=$B144)*('Comp.'!$B$5:$B$485&gt;=N$4)*('Comp.'!$B$5:$B$485&lt;=EOMONTH(N$4,0))*('Comp.'!$E$5:$E$485))</f>
        <v>0</v>
      </c>
      <c r="O144" s="315">
        <f t="shared" si="19"/>
        <v>0</v>
      </c>
      <c r="P144" s="316">
        <f t="shared" si="20"/>
        <v>0</v>
      </c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</row>
    <row r="145" spans="1:26" ht="23.25" hidden="1" customHeight="1" x14ac:dyDescent="0.25">
      <c r="A145" s="331" t="s">
        <v>410</v>
      </c>
      <c r="B145" s="246"/>
      <c r="C145" s="289">
        <f>SUMPRODUCT(('Diário 1º PA'!$E$4:$E$2007='Analítico Cp.'!$B145)*('Diário 1º PA'!$C$4:$C$2007&gt;=C$4)*('Diário 1º PA'!$C$4:$C$2007&lt;=EOMONTH(C$4,0))*('Diário 1º PA'!$F$4:$F$2007))
+SUMPRODUCT(('Diário 2º PA'!$E$4:$E$1978='Analítico Cp.'!$B145)*('Diário 2º PA'!$C$4:$C$1978&gt;=C$4)*('Diário 2º PA'!$C$4:$C$1978&lt;=EOMONTH(C$4,0))*('Diário 2º PA'!$F$4:$F$1978))
+SUMPRODUCT(('Diário 3º PA'!$E$4:$E$1994='Analítico Cp.'!$B145)*('Diário 3º PA'!$C$4:$C$1994&gt;=C$4)*('Diário 3º PA'!$C$4:$C$1994&lt;=EOMONTH(C$4,0))*('Diário 3º PA'!$F$4:$F$1994))
+SUMPRODUCT(('Diário 4º PA'!$E$4:$E$2000='Analítico Cp.'!$B145)*('Diário 4º PA'!$C$4:$C$2000&gt;=C$4)*('Diário 4º PA'!$C$4:$C$2000&lt;=EOMONTH(C$4,0))*('Diário 4º PA'!$F$4:$F$2000))
+SUMPRODUCT(('Comp.'!$D$5:$D$485=$B145)*('Comp.'!$B$5:$B$485&gt;=C$4)*('Comp.'!$B$5:$B$485&lt;=EOMONTH(C$4,0))*('Comp.'!$E$5:$E$485))</f>
        <v>0</v>
      </c>
      <c r="D145" s="289">
        <f>SUMPRODUCT(('Diário 1º PA'!$E$4:$E$2007='Analítico Cp.'!$B145)*('Diário 1º PA'!$C$4:$C$2007&gt;=D$4)*('Diário 1º PA'!$C$4:$C$2007&lt;=EOMONTH(D$4,0))*('Diário 1º PA'!$F$4:$F$2007))
+SUMPRODUCT(('Diário 2º PA'!$E$4:$E$1978='Analítico Cp.'!$B145)*('Diário 2º PA'!$C$4:$C$1978&gt;=D$4)*('Diário 2º PA'!$C$4:$C$1978&lt;=EOMONTH(D$4,0))*('Diário 2º PA'!$F$4:$F$1978))
+SUMPRODUCT(('Diário 3º PA'!$E$4:$E$1994='Analítico Cp.'!$B145)*('Diário 3º PA'!$C$4:$C$1994&gt;=D$4)*('Diário 3º PA'!$C$4:$C$1994&lt;=EOMONTH(D$4,0))*('Diário 3º PA'!$F$4:$F$1994))
+SUMPRODUCT(('Diário 4º PA'!$E$4:$E$2000='Analítico Cp.'!$B145)*('Diário 4º PA'!$C$4:$C$2000&gt;=D$4)*('Diário 4º PA'!$C$4:$C$2000&lt;=EOMONTH(D$4,0))*('Diário 4º PA'!$F$4:$F$2000))
+SUMPRODUCT(('Comp.'!$D$5:$D$485=$B145)*('Comp.'!$B$5:$B$485&gt;=D$4)*('Comp.'!$B$5:$B$485&lt;=EOMONTH(D$4,0))*('Comp.'!$E$5:$E$485))</f>
        <v>0</v>
      </c>
      <c r="E145" s="289">
        <f>SUMPRODUCT(('Diário 1º PA'!$E$4:$E$2007='Analítico Cp.'!$B145)*('Diário 1º PA'!$C$4:$C$2007&gt;=E$4)*('Diário 1º PA'!$C$4:$C$2007&lt;=EOMONTH(E$4,0))*('Diário 1º PA'!$F$4:$F$2007))
+SUMPRODUCT(('Diário 2º PA'!$E$4:$E$1978='Analítico Cp.'!$B145)*('Diário 2º PA'!$C$4:$C$1978&gt;=E$4)*('Diário 2º PA'!$C$4:$C$1978&lt;=EOMONTH(E$4,0))*('Diário 2º PA'!$F$4:$F$1978))
+SUMPRODUCT(('Diário 3º PA'!$E$4:$E$1994='Analítico Cp.'!$B145)*('Diário 3º PA'!$C$4:$C$1994&gt;=E$4)*('Diário 3º PA'!$C$4:$C$1994&lt;=EOMONTH(E$4,0))*('Diário 3º PA'!$F$4:$F$1994))
+SUMPRODUCT(('Diário 4º PA'!$E$4:$E$2000='Analítico Cp.'!$B145)*('Diário 4º PA'!$C$4:$C$2000&gt;=E$4)*('Diário 4º PA'!$C$4:$C$2000&lt;=EOMONTH(E$4,0))*('Diário 4º PA'!$F$4:$F$2000))
+SUMPRODUCT(('Comp.'!$D$5:$D$485=$B145)*('Comp.'!$B$5:$B$485&gt;=E$4)*('Comp.'!$B$5:$B$485&lt;=EOMONTH(E$4,0))*('Comp.'!$E$5:$E$485))</f>
        <v>0</v>
      </c>
      <c r="F145" s="289">
        <f>SUMPRODUCT(('Diário 1º PA'!$E$4:$E$2007='Analítico Cp.'!$B145)*('Diário 1º PA'!$C$4:$C$2007&gt;=F$4)*('Diário 1º PA'!$C$4:$C$2007&lt;=EOMONTH(F$4,0))*('Diário 1º PA'!$F$4:$F$2007))
+SUMPRODUCT(('Diário 2º PA'!$E$4:$E$1978='Analítico Cp.'!$B145)*('Diário 2º PA'!$C$4:$C$1978&gt;=F$4)*('Diário 2º PA'!$C$4:$C$1978&lt;=EOMONTH(F$4,0))*('Diário 2º PA'!$F$4:$F$1978))
+SUMPRODUCT(('Diário 3º PA'!$E$4:$E$1994='Analítico Cp.'!$B145)*('Diário 3º PA'!$C$4:$C$1994&gt;=F$4)*('Diário 3º PA'!$C$4:$C$1994&lt;=EOMONTH(F$4,0))*('Diário 3º PA'!$F$4:$F$1994))
+SUMPRODUCT(('Diário 4º PA'!$E$4:$E$2000='Analítico Cp.'!$B145)*('Diário 4º PA'!$C$4:$C$2000&gt;=F$4)*('Diário 4º PA'!$C$4:$C$2000&lt;=EOMONTH(F$4,0))*('Diário 4º PA'!$F$4:$F$2000))
+SUMPRODUCT(('Comp.'!$D$5:$D$485=$B145)*('Comp.'!$B$5:$B$485&gt;=F$4)*('Comp.'!$B$5:$B$485&lt;=EOMONTH(F$4,0))*('Comp.'!$E$5:$E$485))</f>
        <v>0</v>
      </c>
      <c r="G145" s="289">
        <f>SUMPRODUCT(('Diário 1º PA'!$E$4:$E$2007='Analítico Cp.'!$B145)*('Diário 1º PA'!$C$4:$C$2007&gt;=G$4)*('Diário 1º PA'!$C$4:$C$2007&lt;=EOMONTH(G$4,0))*('Diário 1º PA'!$F$4:$F$2007))
+SUMPRODUCT(('Diário 2º PA'!$E$4:$E$1978='Analítico Cp.'!$B145)*('Diário 2º PA'!$C$4:$C$1978&gt;=G$4)*('Diário 2º PA'!$C$4:$C$1978&lt;=EOMONTH(G$4,0))*('Diário 2º PA'!$F$4:$F$1978))
+SUMPRODUCT(('Diário 3º PA'!$E$4:$E$1994='Analítico Cp.'!$B145)*('Diário 3º PA'!$C$4:$C$1994&gt;=G$4)*('Diário 3º PA'!$C$4:$C$1994&lt;=EOMONTH(G$4,0))*('Diário 3º PA'!$F$4:$F$1994))
+SUMPRODUCT(('Diário 4º PA'!$E$4:$E$2000='Analítico Cp.'!$B145)*('Diário 4º PA'!$C$4:$C$2000&gt;=G$4)*('Diário 4º PA'!$C$4:$C$2000&lt;=EOMONTH(G$4,0))*('Diário 4º PA'!$F$4:$F$2000))
+SUMPRODUCT(('Comp.'!$D$5:$D$485=$B145)*('Comp.'!$B$5:$B$485&gt;=G$4)*('Comp.'!$B$5:$B$485&lt;=EOMONTH(G$4,0))*('Comp.'!$E$5:$E$485))</f>
        <v>0</v>
      </c>
      <c r="H145" s="289">
        <f>SUMPRODUCT(('Diário 1º PA'!$E$4:$E$2007='Analítico Cp.'!$B145)*('Diário 1º PA'!$C$4:$C$2007&gt;=H$4)*('Diário 1º PA'!$C$4:$C$2007&lt;=EOMONTH(H$4,0))*('Diário 1º PA'!$F$4:$F$2007))
+SUMPRODUCT(('Diário 2º PA'!$E$4:$E$1978='Analítico Cp.'!$B145)*('Diário 2º PA'!$C$4:$C$1978&gt;=H$4)*('Diário 2º PA'!$C$4:$C$1978&lt;=EOMONTH(H$4,0))*('Diário 2º PA'!$F$4:$F$1978))
+SUMPRODUCT(('Diário 3º PA'!$E$4:$E$1994='Analítico Cp.'!$B145)*('Diário 3º PA'!$C$4:$C$1994&gt;=H$4)*('Diário 3º PA'!$C$4:$C$1994&lt;=EOMONTH(H$4,0))*('Diário 3º PA'!$F$4:$F$1994))
+SUMPRODUCT(('Diário 4º PA'!$E$4:$E$2000='Analítico Cp.'!$B145)*('Diário 4º PA'!$C$4:$C$2000&gt;=H$4)*('Diário 4º PA'!$C$4:$C$2000&lt;=EOMONTH(H$4,0))*('Diário 4º PA'!$F$4:$F$2000))
+SUMPRODUCT(('Comp.'!$D$5:$D$485=$B145)*('Comp.'!$B$5:$B$485&gt;=H$4)*('Comp.'!$B$5:$B$485&lt;=EOMONTH(H$4,0))*('Comp.'!$E$5:$E$485))</f>
        <v>0</v>
      </c>
      <c r="I145" s="289">
        <f>SUMPRODUCT(('Diário 1º PA'!$E$4:$E$2007='Analítico Cp.'!$B145)*('Diário 1º PA'!$C$4:$C$2007&gt;=I$4)*('Diário 1º PA'!$C$4:$C$2007&lt;=EOMONTH(I$4,0))*('Diário 1º PA'!$F$4:$F$2007))
+SUMPRODUCT(('Diário 2º PA'!$E$4:$E$1978='Analítico Cp.'!$B145)*('Diário 2º PA'!$C$4:$C$1978&gt;=I$4)*('Diário 2º PA'!$C$4:$C$1978&lt;=EOMONTH(I$4,0))*('Diário 2º PA'!$F$4:$F$1978))
+SUMPRODUCT(('Diário 3º PA'!$E$4:$E$1994='Analítico Cp.'!$B145)*('Diário 3º PA'!$C$4:$C$1994&gt;=I$4)*('Diário 3º PA'!$C$4:$C$1994&lt;=EOMONTH(I$4,0))*('Diário 3º PA'!$F$4:$F$1994))
+SUMPRODUCT(('Diário 4º PA'!$E$4:$E$2000='Analítico Cp.'!$B145)*('Diário 4º PA'!$C$4:$C$2000&gt;=I$4)*('Diário 4º PA'!$C$4:$C$2000&lt;=EOMONTH(I$4,0))*('Diário 4º PA'!$F$4:$F$2000))
+SUMPRODUCT(('Comp.'!$D$5:$D$485=$B145)*('Comp.'!$B$5:$B$485&gt;=I$4)*('Comp.'!$B$5:$B$485&lt;=EOMONTH(I$4,0))*('Comp.'!$E$5:$E$485))</f>
        <v>0</v>
      </c>
      <c r="J145" s="289">
        <f>SUMPRODUCT(('Diário 1º PA'!$E$4:$E$2007='Analítico Cp.'!$B145)*('Diário 1º PA'!$C$4:$C$2007&gt;=J$4)*('Diário 1º PA'!$C$4:$C$2007&lt;=EOMONTH(J$4,0))*('Diário 1º PA'!$F$4:$F$2007))
+SUMPRODUCT(('Diário 2º PA'!$E$4:$E$1978='Analítico Cp.'!$B145)*('Diário 2º PA'!$C$4:$C$1978&gt;=J$4)*('Diário 2º PA'!$C$4:$C$1978&lt;=EOMONTH(J$4,0))*('Diário 2º PA'!$F$4:$F$1978))
+SUMPRODUCT(('Diário 3º PA'!$E$4:$E$1994='Analítico Cp.'!$B145)*('Diário 3º PA'!$C$4:$C$1994&gt;=J$4)*('Diário 3º PA'!$C$4:$C$1994&lt;=EOMONTH(J$4,0))*('Diário 3º PA'!$F$4:$F$1994))
+SUMPRODUCT(('Diário 4º PA'!$E$4:$E$2000='Analítico Cp.'!$B145)*('Diário 4º PA'!$C$4:$C$2000&gt;=J$4)*('Diário 4º PA'!$C$4:$C$2000&lt;=EOMONTH(J$4,0))*('Diário 4º PA'!$F$4:$F$2000))
+SUMPRODUCT(('Comp.'!$D$5:$D$485=$B145)*('Comp.'!$B$5:$B$485&gt;=J$4)*('Comp.'!$B$5:$B$485&lt;=EOMONTH(J$4,0))*('Comp.'!$E$5:$E$485))</f>
        <v>0</v>
      </c>
      <c r="K145" s="289">
        <f>SUMPRODUCT(('Diário 1º PA'!$E$4:$E$2007='Analítico Cp.'!$B145)*('Diário 1º PA'!$C$4:$C$2007&gt;=K$4)*('Diário 1º PA'!$C$4:$C$2007&lt;=EOMONTH(K$4,0))*('Diário 1º PA'!$F$4:$F$2007))
+SUMPRODUCT(('Diário 2º PA'!$E$4:$E$1978='Analítico Cp.'!$B145)*('Diário 2º PA'!$C$4:$C$1978&gt;=K$4)*('Diário 2º PA'!$C$4:$C$1978&lt;=EOMONTH(K$4,0))*('Diário 2º PA'!$F$4:$F$1978))
+SUMPRODUCT(('Diário 3º PA'!$E$4:$E$1994='Analítico Cp.'!$B145)*('Diário 3º PA'!$C$4:$C$1994&gt;=K$4)*('Diário 3º PA'!$C$4:$C$1994&lt;=EOMONTH(K$4,0))*('Diário 3º PA'!$F$4:$F$1994))
+SUMPRODUCT(('Diário 4º PA'!$E$4:$E$2000='Analítico Cp.'!$B145)*('Diário 4º PA'!$C$4:$C$2000&gt;=K$4)*('Diário 4º PA'!$C$4:$C$2000&lt;=EOMONTH(K$4,0))*('Diário 4º PA'!$F$4:$F$2000))
+SUMPRODUCT(('Comp.'!$D$5:$D$485=$B145)*('Comp.'!$B$5:$B$485&gt;=K$4)*('Comp.'!$B$5:$B$485&lt;=EOMONTH(K$4,0))*('Comp.'!$E$5:$E$485))</f>
        <v>0</v>
      </c>
      <c r="L145" s="289">
        <f>SUMPRODUCT(('Diário 1º PA'!$E$4:$E$2007='Analítico Cp.'!$B145)*('Diário 1º PA'!$C$4:$C$2007&gt;=L$4)*('Diário 1º PA'!$C$4:$C$2007&lt;=EOMONTH(L$4,0))*('Diário 1º PA'!$F$4:$F$2007))
+SUMPRODUCT(('Diário 2º PA'!$E$4:$E$1978='Analítico Cp.'!$B145)*('Diário 2º PA'!$C$4:$C$1978&gt;=L$4)*('Diário 2º PA'!$C$4:$C$1978&lt;=EOMONTH(L$4,0))*('Diário 2º PA'!$F$4:$F$1978))
+SUMPRODUCT(('Diário 3º PA'!$E$4:$E$1994='Analítico Cp.'!$B145)*('Diário 3º PA'!$C$4:$C$1994&gt;=L$4)*('Diário 3º PA'!$C$4:$C$1994&lt;=EOMONTH(L$4,0))*('Diário 3º PA'!$F$4:$F$1994))
+SUMPRODUCT(('Diário 4º PA'!$E$4:$E$2000='Analítico Cp.'!$B145)*('Diário 4º PA'!$C$4:$C$2000&gt;=L$4)*('Diário 4º PA'!$C$4:$C$2000&lt;=EOMONTH(L$4,0))*('Diário 4º PA'!$F$4:$F$2000))
+SUMPRODUCT(('Comp.'!$D$5:$D$485=$B145)*('Comp.'!$B$5:$B$485&gt;=L$4)*('Comp.'!$B$5:$B$485&lt;=EOMONTH(L$4,0))*('Comp.'!$E$5:$E$485))</f>
        <v>0</v>
      </c>
      <c r="M145" s="289">
        <f>SUMPRODUCT(('Diário 1º PA'!$E$4:$E$2007='Analítico Cp.'!$B145)*('Diário 1º PA'!$C$4:$C$2007&gt;=M$4)*('Diário 1º PA'!$C$4:$C$2007&lt;=EOMONTH(M$4,0))*('Diário 1º PA'!$F$4:$F$2007))
+SUMPRODUCT(('Diário 2º PA'!$E$4:$E$1978='Analítico Cp.'!$B145)*('Diário 2º PA'!$C$4:$C$1978&gt;=M$4)*('Diário 2º PA'!$C$4:$C$1978&lt;=EOMONTH(M$4,0))*('Diário 2º PA'!$F$4:$F$1978))
+SUMPRODUCT(('Diário 3º PA'!$E$4:$E$1994='Analítico Cp.'!$B145)*('Diário 3º PA'!$C$4:$C$1994&gt;=M$4)*('Diário 3º PA'!$C$4:$C$1994&lt;=EOMONTH(M$4,0))*('Diário 3º PA'!$F$4:$F$1994))
+SUMPRODUCT(('Diário 4º PA'!$E$4:$E$2000='Analítico Cp.'!$B145)*('Diário 4º PA'!$C$4:$C$2000&gt;=M$4)*('Diário 4º PA'!$C$4:$C$2000&lt;=EOMONTH(M$4,0))*('Diário 4º PA'!$F$4:$F$2000))
+SUMPRODUCT(('Comp.'!$D$5:$D$485=$B145)*('Comp.'!$B$5:$B$485&gt;=M$4)*('Comp.'!$B$5:$B$485&lt;=EOMONTH(M$4,0))*('Comp.'!$E$5:$E$485))</f>
        <v>0</v>
      </c>
      <c r="N145" s="289">
        <f>SUMPRODUCT(('Diário 1º PA'!$E$4:$E$2007='Analítico Cp.'!$B145)*('Diário 1º PA'!$C$4:$C$2007&gt;=N$4)*('Diário 1º PA'!$C$4:$C$2007&lt;=EOMONTH(N$4,0))*('Diário 1º PA'!$F$4:$F$2007))
+SUMPRODUCT(('Diário 2º PA'!$E$4:$E$1978='Analítico Cp.'!$B145)*('Diário 2º PA'!$C$4:$C$1978&gt;=N$4)*('Diário 2º PA'!$C$4:$C$1978&lt;=EOMONTH(N$4,0))*('Diário 2º PA'!$F$4:$F$1978))
+SUMPRODUCT(('Diário 3º PA'!$E$4:$E$1994='Analítico Cp.'!$B145)*('Diário 3º PA'!$C$4:$C$1994&gt;=N$4)*('Diário 3º PA'!$C$4:$C$1994&lt;=EOMONTH(N$4,0))*('Diário 3º PA'!$F$4:$F$1994))
+SUMPRODUCT(('Diário 4º PA'!$E$4:$E$2000='Analítico Cp.'!$B145)*('Diário 4º PA'!$C$4:$C$2000&gt;=N$4)*('Diário 4º PA'!$C$4:$C$2000&lt;=EOMONTH(N$4,0))*('Diário 4º PA'!$F$4:$F$2000))
+SUMPRODUCT(('Comp.'!$D$5:$D$485=$B145)*('Comp.'!$B$5:$B$485&gt;=N$4)*('Comp.'!$B$5:$B$485&lt;=EOMONTH(N$4,0))*('Comp.'!$E$5:$E$485))</f>
        <v>0</v>
      </c>
      <c r="O145" s="315">
        <f t="shared" si="19"/>
        <v>0</v>
      </c>
      <c r="P145" s="316">
        <f t="shared" si="20"/>
        <v>0</v>
      </c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</row>
    <row r="146" spans="1:26" ht="23.25" hidden="1" customHeight="1" x14ac:dyDescent="0.25">
      <c r="A146" s="331" t="s">
        <v>411</v>
      </c>
      <c r="B146" s="246"/>
      <c r="C146" s="289">
        <f>SUMPRODUCT(('Diário 1º PA'!$E$4:$E$2007='Analítico Cp.'!$B146)*('Diário 1º PA'!$C$4:$C$2007&gt;=C$4)*('Diário 1º PA'!$C$4:$C$2007&lt;=EOMONTH(C$4,0))*('Diário 1º PA'!$F$4:$F$2007))
+SUMPRODUCT(('Diário 2º PA'!$E$4:$E$1978='Analítico Cp.'!$B146)*('Diário 2º PA'!$C$4:$C$1978&gt;=C$4)*('Diário 2º PA'!$C$4:$C$1978&lt;=EOMONTH(C$4,0))*('Diário 2º PA'!$F$4:$F$1978))
+SUMPRODUCT(('Diário 3º PA'!$E$4:$E$1994='Analítico Cp.'!$B146)*('Diário 3º PA'!$C$4:$C$1994&gt;=C$4)*('Diário 3º PA'!$C$4:$C$1994&lt;=EOMONTH(C$4,0))*('Diário 3º PA'!$F$4:$F$1994))
+SUMPRODUCT(('Diário 4º PA'!$E$4:$E$2000='Analítico Cp.'!$B146)*('Diário 4º PA'!$C$4:$C$2000&gt;=C$4)*('Diário 4º PA'!$C$4:$C$2000&lt;=EOMONTH(C$4,0))*('Diário 4º PA'!$F$4:$F$2000))
+SUMPRODUCT(('Comp.'!$D$5:$D$485=$B146)*('Comp.'!$B$5:$B$485&gt;=C$4)*('Comp.'!$B$5:$B$485&lt;=EOMONTH(C$4,0))*('Comp.'!$E$5:$E$485))</f>
        <v>0</v>
      </c>
      <c r="D146" s="289">
        <f>SUMPRODUCT(('Diário 1º PA'!$E$4:$E$2007='Analítico Cp.'!$B146)*('Diário 1º PA'!$C$4:$C$2007&gt;=D$4)*('Diário 1º PA'!$C$4:$C$2007&lt;=EOMONTH(D$4,0))*('Diário 1º PA'!$F$4:$F$2007))
+SUMPRODUCT(('Diário 2º PA'!$E$4:$E$1978='Analítico Cp.'!$B146)*('Diário 2º PA'!$C$4:$C$1978&gt;=D$4)*('Diário 2º PA'!$C$4:$C$1978&lt;=EOMONTH(D$4,0))*('Diário 2º PA'!$F$4:$F$1978))
+SUMPRODUCT(('Diário 3º PA'!$E$4:$E$1994='Analítico Cp.'!$B146)*('Diário 3º PA'!$C$4:$C$1994&gt;=D$4)*('Diário 3º PA'!$C$4:$C$1994&lt;=EOMONTH(D$4,0))*('Diário 3º PA'!$F$4:$F$1994))
+SUMPRODUCT(('Diário 4º PA'!$E$4:$E$2000='Analítico Cp.'!$B146)*('Diário 4º PA'!$C$4:$C$2000&gt;=D$4)*('Diário 4º PA'!$C$4:$C$2000&lt;=EOMONTH(D$4,0))*('Diário 4º PA'!$F$4:$F$2000))
+SUMPRODUCT(('Comp.'!$D$5:$D$485=$B146)*('Comp.'!$B$5:$B$485&gt;=D$4)*('Comp.'!$B$5:$B$485&lt;=EOMONTH(D$4,0))*('Comp.'!$E$5:$E$485))</f>
        <v>0</v>
      </c>
      <c r="E146" s="289">
        <f>SUMPRODUCT(('Diário 1º PA'!$E$4:$E$2007='Analítico Cp.'!$B146)*('Diário 1º PA'!$C$4:$C$2007&gt;=E$4)*('Diário 1º PA'!$C$4:$C$2007&lt;=EOMONTH(E$4,0))*('Diário 1º PA'!$F$4:$F$2007))
+SUMPRODUCT(('Diário 2º PA'!$E$4:$E$1978='Analítico Cp.'!$B146)*('Diário 2º PA'!$C$4:$C$1978&gt;=E$4)*('Diário 2º PA'!$C$4:$C$1978&lt;=EOMONTH(E$4,0))*('Diário 2º PA'!$F$4:$F$1978))
+SUMPRODUCT(('Diário 3º PA'!$E$4:$E$1994='Analítico Cp.'!$B146)*('Diário 3º PA'!$C$4:$C$1994&gt;=E$4)*('Diário 3º PA'!$C$4:$C$1994&lt;=EOMONTH(E$4,0))*('Diário 3º PA'!$F$4:$F$1994))
+SUMPRODUCT(('Diário 4º PA'!$E$4:$E$2000='Analítico Cp.'!$B146)*('Diário 4º PA'!$C$4:$C$2000&gt;=E$4)*('Diário 4º PA'!$C$4:$C$2000&lt;=EOMONTH(E$4,0))*('Diário 4º PA'!$F$4:$F$2000))
+SUMPRODUCT(('Comp.'!$D$5:$D$485=$B146)*('Comp.'!$B$5:$B$485&gt;=E$4)*('Comp.'!$B$5:$B$485&lt;=EOMONTH(E$4,0))*('Comp.'!$E$5:$E$485))</f>
        <v>0</v>
      </c>
      <c r="F146" s="289">
        <f>SUMPRODUCT(('Diário 1º PA'!$E$4:$E$2007='Analítico Cp.'!$B146)*('Diário 1º PA'!$C$4:$C$2007&gt;=F$4)*('Diário 1º PA'!$C$4:$C$2007&lt;=EOMONTH(F$4,0))*('Diário 1º PA'!$F$4:$F$2007))
+SUMPRODUCT(('Diário 2º PA'!$E$4:$E$1978='Analítico Cp.'!$B146)*('Diário 2º PA'!$C$4:$C$1978&gt;=F$4)*('Diário 2º PA'!$C$4:$C$1978&lt;=EOMONTH(F$4,0))*('Diário 2º PA'!$F$4:$F$1978))
+SUMPRODUCT(('Diário 3º PA'!$E$4:$E$1994='Analítico Cp.'!$B146)*('Diário 3º PA'!$C$4:$C$1994&gt;=F$4)*('Diário 3º PA'!$C$4:$C$1994&lt;=EOMONTH(F$4,0))*('Diário 3º PA'!$F$4:$F$1994))
+SUMPRODUCT(('Diário 4º PA'!$E$4:$E$2000='Analítico Cp.'!$B146)*('Diário 4º PA'!$C$4:$C$2000&gt;=F$4)*('Diário 4º PA'!$C$4:$C$2000&lt;=EOMONTH(F$4,0))*('Diário 4º PA'!$F$4:$F$2000))
+SUMPRODUCT(('Comp.'!$D$5:$D$485=$B146)*('Comp.'!$B$5:$B$485&gt;=F$4)*('Comp.'!$B$5:$B$485&lt;=EOMONTH(F$4,0))*('Comp.'!$E$5:$E$485))</f>
        <v>0</v>
      </c>
      <c r="G146" s="289">
        <f>SUMPRODUCT(('Diário 1º PA'!$E$4:$E$2007='Analítico Cp.'!$B146)*('Diário 1º PA'!$C$4:$C$2007&gt;=G$4)*('Diário 1º PA'!$C$4:$C$2007&lt;=EOMONTH(G$4,0))*('Diário 1º PA'!$F$4:$F$2007))
+SUMPRODUCT(('Diário 2º PA'!$E$4:$E$1978='Analítico Cp.'!$B146)*('Diário 2º PA'!$C$4:$C$1978&gt;=G$4)*('Diário 2º PA'!$C$4:$C$1978&lt;=EOMONTH(G$4,0))*('Diário 2º PA'!$F$4:$F$1978))
+SUMPRODUCT(('Diário 3º PA'!$E$4:$E$1994='Analítico Cp.'!$B146)*('Diário 3º PA'!$C$4:$C$1994&gt;=G$4)*('Diário 3º PA'!$C$4:$C$1994&lt;=EOMONTH(G$4,0))*('Diário 3º PA'!$F$4:$F$1994))
+SUMPRODUCT(('Diário 4º PA'!$E$4:$E$2000='Analítico Cp.'!$B146)*('Diário 4º PA'!$C$4:$C$2000&gt;=G$4)*('Diário 4º PA'!$C$4:$C$2000&lt;=EOMONTH(G$4,0))*('Diário 4º PA'!$F$4:$F$2000))
+SUMPRODUCT(('Comp.'!$D$5:$D$485=$B146)*('Comp.'!$B$5:$B$485&gt;=G$4)*('Comp.'!$B$5:$B$485&lt;=EOMONTH(G$4,0))*('Comp.'!$E$5:$E$485))</f>
        <v>0</v>
      </c>
      <c r="H146" s="289">
        <f>SUMPRODUCT(('Diário 1º PA'!$E$4:$E$2007='Analítico Cp.'!$B146)*('Diário 1º PA'!$C$4:$C$2007&gt;=H$4)*('Diário 1º PA'!$C$4:$C$2007&lt;=EOMONTH(H$4,0))*('Diário 1º PA'!$F$4:$F$2007))
+SUMPRODUCT(('Diário 2º PA'!$E$4:$E$1978='Analítico Cp.'!$B146)*('Diário 2º PA'!$C$4:$C$1978&gt;=H$4)*('Diário 2º PA'!$C$4:$C$1978&lt;=EOMONTH(H$4,0))*('Diário 2º PA'!$F$4:$F$1978))
+SUMPRODUCT(('Diário 3º PA'!$E$4:$E$1994='Analítico Cp.'!$B146)*('Diário 3º PA'!$C$4:$C$1994&gt;=H$4)*('Diário 3º PA'!$C$4:$C$1994&lt;=EOMONTH(H$4,0))*('Diário 3º PA'!$F$4:$F$1994))
+SUMPRODUCT(('Diário 4º PA'!$E$4:$E$2000='Analítico Cp.'!$B146)*('Diário 4º PA'!$C$4:$C$2000&gt;=H$4)*('Diário 4º PA'!$C$4:$C$2000&lt;=EOMONTH(H$4,0))*('Diário 4º PA'!$F$4:$F$2000))
+SUMPRODUCT(('Comp.'!$D$5:$D$485=$B146)*('Comp.'!$B$5:$B$485&gt;=H$4)*('Comp.'!$B$5:$B$485&lt;=EOMONTH(H$4,0))*('Comp.'!$E$5:$E$485))</f>
        <v>0</v>
      </c>
      <c r="I146" s="289">
        <f>SUMPRODUCT(('Diário 1º PA'!$E$4:$E$2007='Analítico Cp.'!$B146)*('Diário 1º PA'!$C$4:$C$2007&gt;=I$4)*('Diário 1º PA'!$C$4:$C$2007&lt;=EOMONTH(I$4,0))*('Diário 1º PA'!$F$4:$F$2007))
+SUMPRODUCT(('Diário 2º PA'!$E$4:$E$1978='Analítico Cp.'!$B146)*('Diário 2º PA'!$C$4:$C$1978&gt;=I$4)*('Diário 2º PA'!$C$4:$C$1978&lt;=EOMONTH(I$4,0))*('Diário 2º PA'!$F$4:$F$1978))
+SUMPRODUCT(('Diário 3º PA'!$E$4:$E$1994='Analítico Cp.'!$B146)*('Diário 3º PA'!$C$4:$C$1994&gt;=I$4)*('Diário 3º PA'!$C$4:$C$1994&lt;=EOMONTH(I$4,0))*('Diário 3º PA'!$F$4:$F$1994))
+SUMPRODUCT(('Diário 4º PA'!$E$4:$E$2000='Analítico Cp.'!$B146)*('Diário 4º PA'!$C$4:$C$2000&gt;=I$4)*('Diário 4º PA'!$C$4:$C$2000&lt;=EOMONTH(I$4,0))*('Diário 4º PA'!$F$4:$F$2000))
+SUMPRODUCT(('Comp.'!$D$5:$D$485=$B146)*('Comp.'!$B$5:$B$485&gt;=I$4)*('Comp.'!$B$5:$B$485&lt;=EOMONTH(I$4,0))*('Comp.'!$E$5:$E$485))</f>
        <v>0</v>
      </c>
      <c r="J146" s="289">
        <f>SUMPRODUCT(('Diário 1º PA'!$E$4:$E$2007='Analítico Cp.'!$B146)*('Diário 1º PA'!$C$4:$C$2007&gt;=J$4)*('Diário 1º PA'!$C$4:$C$2007&lt;=EOMONTH(J$4,0))*('Diário 1º PA'!$F$4:$F$2007))
+SUMPRODUCT(('Diário 2º PA'!$E$4:$E$1978='Analítico Cp.'!$B146)*('Diário 2º PA'!$C$4:$C$1978&gt;=J$4)*('Diário 2º PA'!$C$4:$C$1978&lt;=EOMONTH(J$4,0))*('Diário 2º PA'!$F$4:$F$1978))
+SUMPRODUCT(('Diário 3º PA'!$E$4:$E$1994='Analítico Cp.'!$B146)*('Diário 3º PA'!$C$4:$C$1994&gt;=J$4)*('Diário 3º PA'!$C$4:$C$1994&lt;=EOMONTH(J$4,0))*('Diário 3º PA'!$F$4:$F$1994))
+SUMPRODUCT(('Diário 4º PA'!$E$4:$E$2000='Analítico Cp.'!$B146)*('Diário 4º PA'!$C$4:$C$2000&gt;=J$4)*('Diário 4º PA'!$C$4:$C$2000&lt;=EOMONTH(J$4,0))*('Diário 4º PA'!$F$4:$F$2000))
+SUMPRODUCT(('Comp.'!$D$5:$D$485=$B146)*('Comp.'!$B$5:$B$485&gt;=J$4)*('Comp.'!$B$5:$B$485&lt;=EOMONTH(J$4,0))*('Comp.'!$E$5:$E$485))</f>
        <v>0</v>
      </c>
      <c r="K146" s="289">
        <f>SUMPRODUCT(('Diário 1º PA'!$E$4:$E$2007='Analítico Cp.'!$B146)*('Diário 1º PA'!$C$4:$C$2007&gt;=K$4)*('Diário 1º PA'!$C$4:$C$2007&lt;=EOMONTH(K$4,0))*('Diário 1º PA'!$F$4:$F$2007))
+SUMPRODUCT(('Diário 2º PA'!$E$4:$E$1978='Analítico Cp.'!$B146)*('Diário 2º PA'!$C$4:$C$1978&gt;=K$4)*('Diário 2º PA'!$C$4:$C$1978&lt;=EOMONTH(K$4,0))*('Diário 2º PA'!$F$4:$F$1978))
+SUMPRODUCT(('Diário 3º PA'!$E$4:$E$1994='Analítico Cp.'!$B146)*('Diário 3º PA'!$C$4:$C$1994&gt;=K$4)*('Diário 3º PA'!$C$4:$C$1994&lt;=EOMONTH(K$4,0))*('Diário 3º PA'!$F$4:$F$1994))
+SUMPRODUCT(('Diário 4º PA'!$E$4:$E$2000='Analítico Cp.'!$B146)*('Diário 4º PA'!$C$4:$C$2000&gt;=K$4)*('Diário 4º PA'!$C$4:$C$2000&lt;=EOMONTH(K$4,0))*('Diário 4º PA'!$F$4:$F$2000))
+SUMPRODUCT(('Comp.'!$D$5:$D$485=$B146)*('Comp.'!$B$5:$B$485&gt;=K$4)*('Comp.'!$B$5:$B$485&lt;=EOMONTH(K$4,0))*('Comp.'!$E$5:$E$485))</f>
        <v>0</v>
      </c>
      <c r="L146" s="289">
        <f>SUMPRODUCT(('Diário 1º PA'!$E$4:$E$2007='Analítico Cp.'!$B146)*('Diário 1º PA'!$C$4:$C$2007&gt;=L$4)*('Diário 1º PA'!$C$4:$C$2007&lt;=EOMONTH(L$4,0))*('Diário 1º PA'!$F$4:$F$2007))
+SUMPRODUCT(('Diário 2º PA'!$E$4:$E$1978='Analítico Cp.'!$B146)*('Diário 2º PA'!$C$4:$C$1978&gt;=L$4)*('Diário 2º PA'!$C$4:$C$1978&lt;=EOMONTH(L$4,0))*('Diário 2º PA'!$F$4:$F$1978))
+SUMPRODUCT(('Diário 3º PA'!$E$4:$E$1994='Analítico Cp.'!$B146)*('Diário 3º PA'!$C$4:$C$1994&gt;=L$4)*('Diário 3º PA'!$C$4:$C$1994&lt;=EOMONTH(L$4,0))*('Diário 3º PA'!$F$4:$F$1994))
+SUMPRODUCT(('Diário 4º PA'!$E$4:$E$2000='Analítico Cp.'!$B146)*('Diário 4º PA'!$C$4:$C$2000&gt;=L$4)*('Diário 4º PA'!$C$4:$C$2000&lt;=EOMONTH(L$4,0))*('Diário 4º PA'!$F$4:$F$2000))
+SUMPRODUCT(('Comp.'!$D$5:$D$485=$B146)*('Comp.'!$B$5:$B$485&gt;=L$4)*('Comp.'!$B$5:$B$485&lt;=EOMONTH(L$4,0))*('Comp.'!$E$5:$E$485))</f>
        <v>0</v>
      </c>
      <c r="M146" s="289">
        <f>SUMPRODUCT(('Diário 1º PA'!$E$4:$E$2007='Analítico Cp.'!$B146)*('Diário 1º PA'!$C$4:$C$2007&gt;=M$4)*('Diário 1º PA'!$C$4:$C$2007&lt;=EOMONTH(M$4,0))*('Diário 1º PA'!$F$4:$F$2007))
+SUMPRODUCT(('Diário 2º PA'!$E$4:$E$1978='Analítico Cp.'!$B146)*('Diário 2º PA'!$C$4:$C$1978&gt;=M$4)*('Diário 2º PA'!$C$4:$C$1978&lt;=EOMONTH(M$4,0))*('Diário 2º PA'!$F$4:$F$1978))
+SUMPRODUCT(('Diário 3º PA'!$E$4:$E$1994='Analítico Cp.'!$B146)*('Diário 3º PA'!$C$4:$C$1994&gt;=M$4)*('Diário 3º PA'!$C$4:$C$1994&lt;=EOMONTH(M$4,0))*('Diário 3º PA'!$F$4:$F$1994))
+SUMPRODUCT(('Diário 4º PA'!$E$4:$E$2000='Analítico Cp.'!$B146)*('Diário 4º PA'!$C$4:$C$2000&gt;=M$4)*('Diário 4º PA'!$C$4:$C$2000&lt;=EOMONTH(M$4,0))*('Diário 4º PA'!$F$4:$F$2000))
+SUMPRODUCT(('Comp.'!$D$5:$D$485=$B146)*('Comp.'!$B$5:$B$485&gt;=M$4)*('Comp.'!$B$5:$B$485&lt;=EOMONTH(M$4,0))*('Comp.'!$E$5:$E$485))</f>
        <v>0</v>
      </c>
      <c r="N146" s="289">
        <f>SUMPRODUCT(('Diário 1º PA'!$E$4:$E$2007='Analítico Cp.'!$B146)*('Diário 1º PA'!$C$4:$C$2007&gt;=N$4)*('Diário 1º PA'!$C$4:$C$2007&lt;=EOMONTH(N$4,0))*('Diário 1º PA'!$F$4:$F$2007))
+SUMPRODUCT(('Diário 2º PA'!$E$4:$E$1978='Analítico Cp.'!$B146)*('Diário 2º PA'!$C$4:$C$1978&gt;=N$4)*('Diário 2º PA'!$C$4:$C$1978&lt;=EOMONTH(N$4,0))*('Diário 2º PA'!$F$4:$F$1978))
+SUMPRODUCT(('Diário 3º PA'!$E$4:$E$1994='Analítico Cp.'!$B146)*('Diário 3º PA'!$C$4:$C$1994&gt;=N$4)*('Diário 3º PA'!$C$4:$C$1994&lt;=EOMONTH(N$4,0))*('Diário 3º PA'!$F$4:$F$1994))
+SUMPRODUCT(('Diário 4º PA'!$E$4:$E$2000='Analítico Cp.'!$B146)*('Diário 4º PA'!$C$4:$C$2000&gt;=N$4)*('Diário 4º PA'!$C$4:$C$2000&lt;=EOMONTH(N$4,0))*('Diário 4º PA'!$F$4:$F$2000))
+SUMPRODUCT(('Comp.'!$D$5:$D$485=$B146)*('Comp.'!$B$5:$B$485&gt;=N$4)*('Comp.'!$B$5:$B$485&lt;=EOMONTH(N$4,0))*('Comp.'!$E$5:$E$485))</f>
        <v>0</v>
      </c>
      <c r="O146" s="315">
        <f t="shared" si="19"/>
        <v>0</v>
      </c>
      <c r="P146" s="316">
        <f t="shared" si="20"/>
        <v>0</v>
      </c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</row>
    <row r="147" spans="1:26" ht="23.25" hidden="1" customHeight="1" x14ac:dyDescent="0.25">
      <c r="A147" s="331" t="s">
        <v>412</v>
      </c>
      <c r="B147" s="246"/>
      <c r="C147" s="289">
        <f>SUMPRODUCT(('Diário 1º PA'!$E$4:$E$2007='Analítico Cp.'!$B147)*('Diário 1º PA'!$C$4:$C$2007&gt;=C$4)*('Diário 1º PA'!$C$4:$C$2007&lt;=EOMONTH(C$4,0))*('Diário 1º PA'!$F$4:$F$2007))
+SUMPRODUCT(('Diário 2º PA'!$E$4:$E$1978='Analítico Cp.'!$B147)*('Diário 2º PA'!$C$4:$C$1978&gt;=C$4)*('Diário 2º PA'!$C$4:$C$1978&lt;=EOMONTH(C$4,0))*('Diário 2º PA'!$F$4:$F$1978))
+SUMPRODUCT(('Diário 3º PA'!$E$4:$E$1994='Analítico Cp.'!$B147)*('Diário 3º PA'!$C$4:$C$1994&gt;=C$4)*('Diário 3º PA'!$C$4:$C$1994&lt;=EOMONTH(C$4,0))*('Diário 3º PA'!$F$4:$F$1994))
+SUMPRODUCT(('Diário 4º PA'!$E$4:$E$2000='Analítico Cp.'!$B147)*('Diário 4º PA'!$C$4:$C$2000&gt;=C$4)*('Diário 4º PA'!$C$4:$C$2000&lt;=EOMONTH(C$4,0))*('Diário 4º PA'!$F$4:$F$2000))
+SUMPRODUCT(('Comp.'!$D$5:$D$485=$B147)*('Comp.'!$B$5:$B$485&gt;=C$4)*('Comp.'!$B$5:$B$485&lt;=EOMONTH(C$4,0))*('Comp.'!$E$5:$E$485))</f>
        <v>0</v>
      </c>
      <c r="D147" s="289">
        <f>SUMPRODUCT(('Diário 1º PA'!$E$4:$E$2007='Analítico Cp.'!$B147)*('Diário 1º PA'!$C$4:$C$2007&gt;=D$4)*('Diário 1º PA'!$C$4:$C$2007&lt;=EOMONTH(D$4,0))*('Diário 1º PA'!$F$4:$F$2007))
+SUMPRODUCT(('Diário 2º PA'!$E$4:$E$1978='Analítico Cp.'!$B147)*('Diário 2º PA'!$C$4:$C$1978&gt;=D$4)*('Diário 2º PA'!$C$4:$C$1978&lt;=EOMONTH(D$4,0))*('Diário 2º PA'!$F$4:$F$1978))
+SUMPRODUCT(('Diário 3º PA'!$E$4:$E$1994='Analítico Cp.'!$B147)*('Diário 3º PA'!$C$4:$C$1994&gt;=D$4)*('Diário 3º PA'!$C$4:$C$1994&lt;=EOMONTH(D$4,0))*('Diário 3º PA'!$F$4:$F$1994))
+SUMPRODUCT(('Diário 4º PA'!$E$4:$E$2000='Analítico Cp.'!$B147)*('Diário 4º PA'!$C$4:$C$2000&gt;=D$4)*('Diário 4º PA'!$C$4:$C$2000&lt;=EOMONTH(D$4,0))*('Diário 4º PA'!$F$4:$F$2000))
+SUMPRODUCT(('Comp.'!$D$5:$D$485=$B147)*('Comp.'!$B$5:$B$485&gt;=D$4)*('Comp.'!$B$5:$B$485&lt;=EOMONTH(D$4,0))*('Comp.'!$E$5:$E$485))</f>
        <v>0</v>
      </c>
      <c r="E147" s="289">
        <f>SUMPRODUCT(('Diário 1º PA'!$E$4:$E$2007='Analítico Cp.'!$B147)*('Diário 1º PA'!$C$4:$C$2007&gt;=E$4)*('Diário 1º PA'!$C$4:$C$2007&lt;=EOMONTH(E$4,0))*('Diário 1º PA'!$F$4:$F$2007))
+SUMPRODUCT(('Diário 2º PA'!$E$4:$E$1978='Analítico Cp.'!$B147)*('Diário 2º PA'!$C$4:$C$1978&gt;=E$4)*('Diário 2º PA'!$C$4:$C$1978&lt;=EOMONTH(E$4,0))*('Diário 2º PA'!$F$4:$F$1978))
+SUMPRODUCT(('Diário 3º PA'!$E$4:$E$1994='Analítico Cp.'!$B147)*('Diário 3º PA'!$C$4:$C$1994&gt;=E$4)*('Diário 3º PA'!$C$4:$C$1994&lt;=EOMONTH(E$4,0))*('Diário 3º PA'!$F$4:$F$1994))
+SUMPRODUCT(('Diário 4º PA'!$E$4:$E$2000='Analítico Cp.'!$B147)*('Diário 4º PA'!$C$4:$C$2000&gt;=E$4)*('Diário 4º PA'!$C$4:$C$2000&lt;=EOMONTH(E$4,0))*('Diário 4º PA'!$F$4:$F$2000))
+SUMPRODUCT(('Comp.'!$D$5:$D$485=$B147)*('Comp.'!$B$5:$B$485&gt;=E$4)*('Comp.'!$B$5:$B$485&lt;=EOMONTH(E$4,0))*('Comp.'!$E$5:$E$485))</f>
        <v>0</v>
      </c>
      <c r="F147" s="289">
        <f>SUMPRODUCT(('Diário 1º PA'!$E$4:$E$2007='Analítico Cp.'!$B147)*('Diário 1º PA'!$C$4:$C$2007&gt;=F$4)*('Diário 1º PA'!$C$4:$C$2007&lt;=EOMONTH(F$4,0))*('Diário 1º PA'!$F$4:$F$2007))
+SUMPRODUCT(('Diário 2º PA'!$E$4:$E$1978='Analítico Cp.'!$B147)*('Diário 2º PA'!$C$4:$C$1978&gt;=F$4)*('Diário 2º PA'!$C$4:$C$1978&lt;=EOMONTH(F$4,0))*('Diário 2º PA'!$F$4:$F$1978))
+SUMPRODUCT(('Diário 3º PA'!$E$4:$E$1994='Analítico Cp.'!$B147)*('Diário 3º PA'!$C$4:$C$1994&gt;=F$4)*('Diário 3º PA'!$C$4:$C$1994&lt;=EOMONTH(F$4,0))*('Diário 3º PA'!$F$4:$F$1994))
+SUMPRODUCT(('Diário 4º PA'!$E$4:$E$2000='Analítico Cp.'!$B147)*('Diário 4º PA'!$C$4:$C$2000&gt;=F$4)*('Diário 4º PA'!$C$4:$C$2000&lt;=EOMONTH(F$4,0))*('Diário 4º PA'!$F$4:$F$2000))
+SUMPRODUCT(('Comp.'!$D$5:$D$485=$B147)*('Comp.'!$B$5:$B$485&gt;=F$4)*('Comp.'!$B$5:$B$485&lt;=EOMONTH(F$4,0))*('Comp.'!$E$5:$E$485))</f>
        <v>0</v>
      </c>
      <c r="G147" s="289">
        <f>SUMPRODUCT(('Diário 1º PA'!$E$4:$E$2007='Analítico Cp.'!$B147)*('Diário 1º PA'!$C$4:$C$2007&gt;=G$4)*('Diário 1º PA'!$C$4:$C$2007&lt;=EOMONTH(G$4,0))*('Diário 1º PA'!$F$4:$F$2007))
+SUMPRODUCT(('Diário 2º PA'!$E$4:$E$1978='Analítico Cp.'!$B147)*('Diário 2º PA'!$C$4:$C$1978&gt;=G$4)*('Diário 2º PA'!$C$4:$C$1978&lt;=EOMONTH(G$4,0))*('Diário 2º PA'!$F$4:$F$1978))
+SUMPRODUCT(('Diário 3º PA'!$E$4:$E$1994='Analítico Cp.'!$B147)*('Diário 3º PA'!$C$4:$C$1994&gt;=G$4)*('Diário 3º PA'!$C$4:$C$1994&lt;=EOMONTH(G$4,0))*('Diário 3º PA'!$F$4:$F$1994))
+SUMPRODUCT(('Diário 4º PA'!$E$4:$E$2000='Analítico Cp.'!$B147)*('Diário 4º PA'!$C$4:$C$2000&gt;=G$4)*('Diário 4º PA'!$C$4:$C$2000&lt;=EOMONTH(G$4,0))*('Diário 4º PA'!$F$4:$F$2000))
+SUMPRODUCT(('Comp.'!$D$5:$D$485=$B147)*('Comp.'!$B$5:$B$485&gt;=G$4)*('Comp.'!$B$5:$B$485&lt;=EOMONTH(G$4,0))*('Comp.'!$E$5:$E$485))</f>
        <v>0</v>
      </c>
      <c r="H147" s="289">
        <f>SUMPRODUCT(('Diário 1º PA'!$E$4:$E$2007='Analítico Cp.'!$B147)*('Diário 1º PA'!$C$4:$C$2007&gt;=H$4)*('Diário 1º PA'!$C$4:$C$2007&lt;=EOMONTH(H$4,0))*('Diário 1º PA'!$F$4:$F$2007))
+SUMPRODUCT(('Diário 2º PA'!$E$4:$E$1978='Analítico Cp.'!$B147)*('Diário 2º PA'!$C$4:$C$1978&gt;=H$4)*('Diário 2º PA'!$C$4:$C$1978&lt;=EOMONTH(H$4,0))*('Diário 2º PA'!$F$4:$F$1978))
+SUMPRODUCT(('Diário 3º PA'!$E$4:$E$1994='Analítico Cp.'!$B147)*('Diário 3º PA'!$C$4:$C$1994&gt;=H$4)*('Diário 3º PA'!$C$4:$C$1994&lt;=EOMONTH(H$4,0))*('Diário 3º PA'!$F$4:$F$1994))
+SUMPRODUCT(('Diário 4º PA'!$E$4:$E$2000='Analítico Cp.'!$B147)*('Diário 4º PA'!$C$4:$C$2000&gt;=H$4)*('Diário 4º PA'!$C$4:$C$2000&lt;=EOMONTH(H$4,0))*('Diário 4º PA'!$F$4:$F$2000))
+SUMPRODUCT(('Comp.'!$D$5:$D$485=$B147)*('Comp.'!$B$5:$B$485&gt;=H$4)*('Comp.'!$B$5:$B$485&lt;=EOMONTH(H$4,0))*('Comp.'!$E$5:$E$485))</f>
        <v>0</v>
      </c>
      <c r="I147" s="289">
        <f>SUMPRODUCT(('Diário 1º PA'!$E$4:$E$2007='Analítico Cp.'!$B147)*('Diário 1º PA'!$C$4:$C$2007&gt;=I$4)*('Diário 1º PA'!$C$4:$C$2007&lt;=EOMONTH(I$4,0))*('Diário 1º PA'!$F$4:$F$2007))
+SUMPRODUCT(('Diário 2º PA'!$E$4:$E$1978='Analítico Cp.'!$B147)*('Diário 2º PA'!$C$4:$C$1978&gt;=I$4)*('Diário 2º PA'!$C$4:$C$1978&lt;=EOMONTH(I$4,0))*('Diário 2º PA'!$F$4:$F$1978))
+SUMPRODUCT(('Diário 3º PA'!$E$4:$E$1994='Analítico Cp.'!$B147)*('Diário 3º PA'!$C$4:$C$1994&gt;=I$4)*('Diário 3º PA'!$C$4:$C$1994&lt;=EOMONTH(I$4,0))*('Diário 3º PA'!$F$4:$F$1994))
+SUMPRODUCT(('Diário 4º PA'!$E$4:$E$2000='Analítico Cp.'!$B147)*('Diário 4º PA'!$C$4:$C$2000&gt;=I$4)*('Diário 4º PA'!$C$4:$C$2000&lt;=EOMONTH(I$4,0))*('Diário 4º PA'!$F$4:$F$2000))
+SUMPRODUCT(('Comp.'!$D$5:$D$485=$B147)*('Comp.'!$B$5:$B$485&gt;=I$4)*('Comp.'!$B$5:$B$485&lt;=EOMONTH(I$4,0))*('Comp.'!$E$5:$E$485))</f>
        <v>0</v>
      </c>
      <c r="J147" s="289">
        <f>SUMPRODUCT(('Diário 1º PA'!$E$4:$E$2007='Analítico Cp.'!$B147)*('Diário 1º PA'!$C$4:$C$2007&gt;=J$4)*('Diário 1º PA'!$C$4:$C$2007&lt;=EOMONTH(J$4,0))*('Diário 1º PA'!$F$4:$F$2007))
+SUMPRODUCT(('Diário 2º PA'!$E$4:$E$1978='Analítico Cp.'!$B147)*('Diário 2º PA'!$C$4:$C$1978&gt;=J$4)*('Diário 2º PA'!$C$4:$C$1978&lt;=EOMONTH(J$4,0))*('Diário 2º PA'!$F$4:$F$1978))
+SUMPRODUCT(('Diário 3º PA'!$E$4:$E$1994='Analítico Cp.'!$B147)*('Diário 3º PA'!$C$4:$C$1994&gt;=J$4)*('Diário 3º PA'!$C$4:$C$1994&lt;=EOMONTH(J$4,0))*('Diário 3º PA'!$F$4:$F$1994))
+SUMPRODUCT(('Diário 4º PA'!$E$4:$E$2000='Analítico Cp.'!$B147)*('Diário 4º PA'!$C$4:$C$2000&gt;=J$4)*('Diário 4º PA'!$C$4:$C$2000&lt;=EOMONTH(J$4,0))*('Diário 4º PA'!$F$4:$F$2000))
+SUMPRODUCT(('Comp.'!$D$5:$D$485=$B147)*('Comp.'!$B$5:$B$485&gt;=J$4)*('Comp.'!$B$5:$B$485&lt;=EOMONTH(J$4,0))*('Comp.'!$E$5:$E$485))</f>
        <v>0</v>
      </c>
      <c r="K147" s="289">
        <f>SUMPRODUCT(('Diário 1º PA'!$E$4:$E$2007='Analítico Cp.'!$B147)*('Diário 1º PA'!$C$4:$C$2007&gt;=K$4)*('Diário 1º PA'!$C$4:$C$2007&lt;=EOMONTH(K$4,0))*('Diário 1º PA'!$F$4:$F$2007))
+SUMPRODUCT(('Diário 2º PA'!$E$4:$E$1978='Analítico Cp.'!$B147)*('Diário 2º PA'!$C$4:$C$1978&gt;=K$4)*('Diário 2º PA'!$C$4:$C$1978&lt;=EOMONTH(K$4,0))*('Diário 2º PA'!$F$4:$F$1978))
+SUMPRODUCT(('Diário 3º PA'!$E$4:$E$1994='Analítico Cp.'!$B147)*('Diário 3º PA'!$C$4:$C$1994&gt;=K$4)*('Diário 3º PA'!$C$4:$C$1994&lt;=EOMONTH(K$4,0))*('Diário 3º PA'!$F$4:$F$1994))
+SUMPRODUCT(('Diário 4º PA'!$E$4:$E$2000='Analítico Cp.'!$B147)*('Diário 4º PA'!$C$4:$C$2000&gt;=K$4)*('Diário 4º PA'!$C$4:$C$2000&lt;=EOMONTH(K$4,0))*('Diário 4º PA'!$F$4:$F$2000))
+SUMPRODUCT(('Comp.'!$D$5:$D$485=$B147)*('Comp.'!$B$5:$B$485&gt;=K$4)*('Comp.'!$B$5:$B$485&lt;=EOMONTH(K$4,0))*('Comp.'!$E$5:$E$485))</f>
        <v>0</v>
      </c>
      <c r="L147" s="289">
        <f>SUMPRODUCT(('Diário 1º PA'!$E$4:$E$2007='Analítico Cp.'!$B147)*('Diário 1º PA'!$C$4:$C$2007&gt;=L$4)*('Diário 1º PA'!$C$4:$C$2007&lt;=EOMONTH(L$4,0))*('Diário 1º PA'!$F$4:$F$2007))
+SUMPRODUCT(('Diário 2º PA'!$E$4:$E$1978='Analítico Cp.'!$B147)*('Diário 2º PA'!$C$4:$C$1978&gt;=L$4)*('Diário 2º PA'!$C$4:$C$1978&lt;=EOMONTH(L$4,0))*('Diário 2º PA'!$F$4:$F$1978))
+SUMPRODUCT(('Diário 3º PA'!$E$4:$E$1994='Analítico Cp.'!$B147)*('Diário 3º PA'!$C$4:$C$1994&gt;=L$4)*('Diário 3º PA'!$C$4:$C$1994&lt;=EOMONTH(L$4,0))*('Diário 3º PA'!$F$4:$F$1994))
+SUMPRODUCT(('Diário 4º PA'!$E$4:$E$2000='Analítico Cp.'!$B147)*('Diário 4º PA'!$C$4:$C$2000&gt;=L$4)*('Diário 4º PA'!$C$4:$C$2000&lt;=EOMONTH(L$4,0))*('Diário 4º PA'!$F$4:$F$2000))
+SUMPRODUCT(('Comp.'!$D$5:$D$485=$B147)*('Comp.'!$B$5:$B$485&gt;=L$4)*('Comp.'!$B$5:$B$485&lt;=EOMONTH(L$4,0))*('Comp.'!$E$5:$E$485))</f>
        <v>0</v>
      </c>
      <c r="M147" s="289">
        <f>SUMPRODUCT(('Diário 1º PA'!$E$4:$E$2007='Analítico Cp.'!$B147)*('Diário 1º PA'!$C$4:$C$2007&gt;=M$4)*('Diário 1º PA'!$C$4:$C$2007&lt;=EOMONTH(M$4,0))*('Diário 1º PA'!$F$4:$F$2007))
+SUMPRODUCT(('Diário 2º PA'!$E$4:$E$1978='Analítico Cp.'!$B147)*('Diário 2º PA'!$C$4:$C$1978&gt;=M$4)*('Diário 2º PA'!$C$4:$C$1978&lt;=EOMONTH(M$4,0))*('Diário 2º PA'!$F$4:$F$1978))
+SUMPRODUCT(('Diário 3º PA'!$E$4:$E$1994='Analítico Cp.'!$B147)*('Diário 3º PA'!$C$4:$C$1994&gt;=M$4)*('Diário 3º PA'!$C$4:$C$1994&lt;=EOMONTH(M$4,0))*('Diário 3º PA'!$F$4:$F$1994))
+SUMPRODUCT(('Diário 4º PA'!$E$4:$E$2000='Analítico Cp.'!$B147)*('Diário 4º PA'!$C$4:$C$2000&gt;=M$4)*('Diário 4º PA'!$C$4:$C$2000&lt;=EOMONTH(M$4,0))*('Diário 4º PA'!$F$4:$F$2000))
+SUMPRODUCT(('Comp.'!$D$5:$D$485=$B147)*('Comp.'!$B$5:$B$485&gt;=M$4)*('Comp.'!$B$5:$B$485&lt;=EOMONTH(M$4,0))*('Comp.'!$E$5:$E$485))</f>
        <v>0</v>
      </c>
      <c r="N147" s="289">
        <f>SUMPRODUCT(('Diário 1º PA'!$E$4:$E$2007='Analítico Cp.'!$B147)*('Diário 1º PA'!$C$4:$C$2007&gt;=N$4)*('Diário 1º PA'!$C$4:$C$2007&lt;=EOMONTH(N$4,0))*('Diário 1º PA'!$F$4:$F$2007))
+SUMPRODUCT(('Diário 2º PA'!$E$4:$E$1978='Analítico Cp.'!$B147)*('Diário 2º PA'!$C$4:$C$1978&gt;=N$4)*('Diário 2º PA'!$C$4:$C$1978&lt;=EOMONTH(N$4,0))*('Diário 2º PA'!$F$4:$F$1978))
+SUMPRODUCT(('Diário 3º PA'!$E$4:$E$1994='Analítico Cp.'!$B147)*('Diário 3º PA'!$C$4:$C$1994&gt;=N$4)*('Diário 3º PA'!$C$4:$C$1994&lt;=EOMONTH(N$4,0))*('Diário 3º PA'!$F$4:$F$1994))
+SUMPRODUCT(('Diário 4º PA'!$E$4:$E$2000='Analítico Cp.'!$B147)*('Diário 4º PA'!$C$4:$C$2000&gt;=N$4)*('Diário 4º PA'!$C$4:$C$2000&lt;=EOMONTH(N$4,0))*('Diário 4º PA'!$F$4:$F$2000))
+SUMPRODUCT(('Comp.'!$D$5:$D$485=$B147)*('Comp.'!$B$5:$B$485&gt;=N$4)*('Comp.'!$B$5:$B$485&lt;=EOMONTH(N$4,0))*('Comp.'!$E$5:$E$485))</f>
        <v>0</v>
      </c>
      <c r="O147" s="315">
        <f t="shared" si="19"/>
        <v>0</v>
      </c>
      <c r="P147" s="316">
        <f t="shared" si="20"/>
        <v>0</v>
      </c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</row>
    <row r="148" spans="1:26" ht="23.25" hidden="1" customHeight="1" x14ac:dyDescent="0.25">
      <c r="A148" s="331" t="s">
        <v>413</v>
      </c>
      <c r="B148" s="246"/>
      <c r="C148" s="289">
        <f>SUMPRODUCT(('Diário 1º PA'!$E$4:$E$2007='Analítico Cp.'!$B148)*('Diário 1º PA'!$C$4:$C$2007&gt;=C$4)*('Diário 1º PA'!$C$4:$C$2007&lt;=EOMONTH(C$4,0))*('Diário 1º PA'!$F$4:$F$2007))
+SUMPRODUCT(('Diário 2º PA'!$E$4:$E$1978='Analítico Cp.'!$B148)*('Diário 2º PA'!$C$4:$C$1978&gt;=C$4)*('Diário 2º PA'!$C$4:$C$1978&lt;=EOMONTH(C$4,0))*('Diário 2º PA'!$F$4:$F$1978))
+SUMPRODUCT(('Diário 3º PA'!$E$4:$E$1994='Analítico Cp.'!$B148)*('Diário 3º PA'!$C$4:$C$1994&gt;=C$4)*('Diário 3º PA'!$C$4:$C$1994&lt;=EOMONTH(C$4,0))*('Diário 3º PA'!$F$4:$F$1994))
+SUMPRODUCT(('Diário 4º PA'!$E$4:$E$2000='Analítico Cp.'!$B148)*('Diário 4º PA'!$C$4:$C$2000&gt;=C$4)*('Diário 4º PA'!$C$4:$C$2000&lt;=EOMONTH(C$4,0))*('Diário 4º PA'!$F$4:$F$2000))
+SUMPRODUCT(('Comp.'!$D$5:$D$485=$B148)*('Comp.'!$B$5:$B$485&gt;=C$4)*('Comp.'!$B$5:$B$485&lt;=EOMONTH(C$4,0))*('Comp.'!$E$5:$E$485))</f>
        <v>0</v>
      </c>
      <c r="D148" s="289">
        <f>SUMPRODUCT(('Diário 1º PA'!$E$4:$E$2007='Analítico Cp.'!$B148)*('Diário 1º PA'!$C$4:$C$2007&gt;=D$4)*('Diário 1º PA'!$C$4:$C$2007&lt;=EOMONTH(D$4,0))*('Diário 1º PA'!$F$4:$F$2007))
+SUMPRODUCT(('Diário 2º PA'!$E$4:$E$1978='Analítico Cp.'!$B148)*('Diário 2º PA'!$C$4:$C$1978&gt;=D$4)*('Diário 2º PA'!$C$4:$C$1978&lt;=EOMONTH(D$4,0))*('Diário 2º PA'!$F$4:$F$1978))
+SUMPRODUCT(('Diário 3º PA'!$E$4:$E$1994='Analítico Cp.'!$B148)*('Diário 3º PA'!$C$4:$C$1994&gt;=D$4)*('Diário 3º PA'!$C$4:$C$1994&lt;=EOMONTH(D$4,0))*('Diário 3º PA'!$F$4:$F$1994))
+SUMPRODUCT(('Diário 4º PA'!$E$4:$E$2000='Analítico Cp.'!$B148)*('Diário 4º PA'!$C$4:$C$2000&gt;=D$4)*('Diário 4º PA'!$C$4:$C$2000&lt;=EOMONTH(D$4,0))*('Diário 4º PA'!$F$4:$F$2000))
+SUMPRODUCT(('Comp.'!$D$5:$D$485=$B148)*('Comp.'!$B$5:$B$485&gt;=D$4)*('Comp.'!$B$5:$B$485&lt;=EOMONTH(D$4,0))*('Comp.'!$E$5:$E$485))</f>
        <v>0</v>
      </c>
      <c r="E148" s="289">
        <f>SUMPRODUCT(('Diário 1º PA'!$E$4:$E$2007='Analítico Cp.'!$B148)*('Diário 1º PA'!$C$4:$C$2007&gt;=E$4)*('Diário 1º PA'!$C$4:$C$2007&lt;=EOMONTH(E$4,0))*('Diário 1º PA'!$F$4:$F$2007))
+SUMPRODUCT(('Diário 2º PA'!$E$4:$E$1978='Analítico Cp.'!$B148)*('Diário 2º PA'!$C$4:$C$1978&gt;=E$4)*('Diário 2º PA'!$C$4:$C$1978&lt;=EOMONTH(E$4,0))*('Diário 2º PA'!$F$4:$F$1978))
+SUMPRODUCT(('Diário 3º PA'!$E$4:$E$1994='Analítico Cp.'!$B148)*('Diário 3º PA'!$C$4:$C$1994&gt;=E$4)*('Diário 3º PA'!$C$4:$C$1994&lt;=EOMONTH(E$4,0))*('Diário 3º PA'!$F$4:$F$1994))
+SUMPRODUCT(('Diário 4º PA'!$E$4:$E$2000='Analítico Cp.'!$B148)*('Diário 4º PA'!$C$4:$C$2000&gt;=E$4)*('Diário 4º PA'!$C$4:$C$2000&lt;=EOMONTH(E$4,0))*('Diário 4º PA'!$F$4:$F$2000))
+SUMPRODUCT(('Comp.'!$D$5:$D$485=$B148)*('Comp.'!$B$5:$B$485&gt;=E$4)*('Comp.'!$B$5:$B$485&lt;=EOMONTH(E$4,0))*('Comp.'!$E$5:$E$485))</f>
        <v>0</v>
      </c>
      <c r="F148" s="289">
        <f>SUMPRODUCT(('Diário 1º PA'!$E$4:$E$2007='Analítico Cp.'!$B148)*('Diário 1º PA'!$C$4:$C$2007&gt;=F$4)*('Diário 1º PA'!$C$4:$C$2007&lt;=EOMONTH(F$4,0))*('Diário 1º PA'!$F$4:$F$2007))
+SUMPRODUCT(('Diário 2º PA'!$E$4:$E$1978='Analítico Cp.'!$B148)*('Diário 2º PA'!$C$4:$C$1978&gt;=F$4)*('Diário 2º PA'!$C$4:$C$1978&lt;=EOMONTH(F$4,0))*('Diário 2º PA'!$F$4:$F$1978))
+SUMPRODUCT(('Diário 3º PA'!$E$4:$E$1994='Analítico Cp.'!$B148)*('Diário 3º PA'!$C$4:$C$1994&gt;=F$4)*('Diário 3º PA'!$C$4:$C$1994&lt;=EOMONTH(F$4,0))*('Diário 3º PA'!$F$4:$F$1994))
+SUMPRODUCT(('Diário 4º PA'!$E$4:$E$2000='Analítico Cp.'!$B148)*('Diário 4º PA'!$C$4:$C$2000&gt;=F$4)*('Diário 4º PA'!$C$4:$C$2000&lt;=EOMONTH(F$4,0))*('Diário 4º PA'!$F$4:$F$2000))
+SUMPRODUCT(('Comp.'!$D$5:$D$485=$B148)*('Comp.'!$B$5:$B$485&gt;=F$4)*('Comp.'!$B$5:$B$485&lt;=EOMONTH(F$4,0))*('Comp.'!$E$5:$E$485))</f>
        <v>0</v>
      </c>
      <c r="G148" s="289">
        <f>SUMPRODUCT(('Diário 1º PA'!$E$4:$E$2007='Analítico Cp.'!$B148)*('Diário 1º PA'!$C$4:$C$2007&gt;=G$4)*('Diário 1º PA'!$C$4:$C$2007&lt;=EOMONTH(G$4,0))*('Diário 1º PA'!$F$4:$F$2007))
+SUMPRODUCT(('Diário 2º PA'!$E$4:$E$1978='Analítico Cp.'!$B148)*('Diário 2º PA'!$C$4:$C$1978&gt;=G$4)*('Diário 2º PA'!$C$4:$C$1978&lt;=EOMONTH(G$4,0))*('Diário 2º PA'!$F$4:$F$1978))
+SUMPRODUCT(('Diário 3º PA'!$E$4:$E$1994='Analítico Cp.'!$B148)*('Diário 3º PA'!$C$4:$C$1994&gt;=G$4)*('Diário 3º PA'!$C$4:$C$1994&lt;=EOMONTH(G$4,0))*('Diário 3º PA'!$F$4:$F$1994))
+SUMPRODUCT(('Diário 4º PA'!$E$4:$E$2000='Analítico Cp.'!$B148)*('Diário 4º PA'!$C$4:$C$2000&gt;=G$4)*('Diário 4º PA'!$C$4:$C$2000&lt;=EOMONTH(G$4,0))*('Diário 4º PA'!$F$4:$F$2000))
+SUMPRODUCT(('Comp.'!$D$5:$D$485=$B148)*('Comp.'!$B$5:$B$485&gt;=G$4)*('Comp.'!$B$5:$B$485&lt;=EOMONTH(G$4,0))*('Comp.'!$E$5:$E$485))</f>
        <v>0</v>
      </c>
      <c r="H148" s="289">
        <f>SUMPRODUCT(('Diário 1º PA'!$E$4:$E$2007='Analítico Cp.'!$B148)*('Diário 1º PA'!$C$4:$C$2007&gt;=H$4)*('Diário 1º PA'!$C$4:$C$2007&lt;=EOMONTH(H$4,0))*('Diário 1º PA'!$F$4:$F$2007))
+SUMPRODUCT(('Diário 2º PA'!$E$4:$E$1978='Analítico Cp.'!$B148)*('Diário 2º PA'!$C$4:$C$1978&gt;=H$4)*('Diário 2º PA'!$C$4:$C$1978&lt;=EOMONTH(H$4,0))*('Diário 2º PA'!$F$4:$F$1978))
+SUMPRODUCT(('Diário 3º PA'!$E$4:$E$1994='Analítico Cp.'!$B148)*('Diário 3º PA'!$C$4:$C$1994&gt;=H$4)*('Diário 3º PA'!$C$4:$C$1994&lt;=EOMONTH(H$4,0))*('Diário 3º PA'!$F$4:$F$1994))
+SUMPRODUCT(('Diário 4º PA'!$E$4:$E$2000='Analítico Cp.'!$B148)*('Diário 4º PA'!$C$4:$C$2000&gt;=H$4)*('Diário 4º PA'!$C$4:$C$2000&lt;=EOMONTH(H$4,0))*('Diário 4º PA'!$F$4:$F$2000))
+SUMPRODUCT(('Comp.'!$D$5:$D$485=$B148)*('Comp.'!$B$5:$B$485&gt;=H$4)*('Comp.'!$B$5:$B$485&lt;=EOMONTH(H$4,0))*('Comp.'!$E$5:$E$485))</f>
        <v>0</v>
      </c>
      <c r="I148" s="289">
        <f>SUMPRODUCT(('Diário 1º PA'!$E$4:$E$2007='Analítico Cp.'!$B148)*('Diário 1º PA'!$C$4:$C$2007&gt;=I$4)*('Diário 1º PA'!$C$4:$C$2007&lt;=EOMONTH(I$4,0))*('Diário 1º PA'!$F$4:$F$2007))
+SUMPRODUCT(('Diário 2º PA'!$E$4:$E$1978='Analítico Cp.'!$B148)*('Diário 2º PA'!$C$4:$C$1978&gt;=I$4)*('Diário 2º PA'!$C$4:$C$1978&lt;=EOMONTH(I$4,0))*('Diário 2º PA'!$F$4:$F$1978))
+SUMPRODUCT(('Diário 3º PA'!$E$4:$E$1994='Analítico Cp.'!$B148)*('Diário 3º PA'!$C$4:$C$1994&gt;=I$4)*('Diário 3º PA'!$C$4:$C$1994&lt;=EOMONTH(I$4,0))*('Diário 3º PA'!$F$4:$F$1994))
+SUMPRODUCT(('Diário 4º PA'!$E$4:$E$2000='Analítico Cp.'!$B148)*('Diário 4º PA'!$C$4:$C$2000&gt;=I$4)*('Diário 4º PA'!$C$4:$C$2000&lt;=EOMONTH(I$4,0))*('Diário 4º PA'!$F$4:$F$2000))
+SUMPRODUCT(('Comp.'!$D$5:$D$485=$B148)*('Comp.'!$B$5:$B$485&gt;=I$4)*('Comp.'!$B$5:$B$485&lt;=EOMONTH(I$4,0))*('Comp.'!$E$5:$E$485))</f>
        <v>0</v>
      </c>
      <c r="J148" s="289">
        <f>SUMPRODUCT(('Diário 1º PA'!$E$4:$E$2007='Analítico Cp.'!$B148)*('Diário 1º PA'!$C$4:$C$2007&gt;=J$4)*('Diário 1º PA'!$C$4:$C$2007&lt;=EOMONTH(J$4,0))*('Diário 1º PA'!$F$4:$F$2007))
+SUMPRODUCT(('Diário 2º PA'!$E$4:$E$1978='Analítico Cp.'!$B148)*('Diário 2º PA'!$C$4:$C$1978&gt;=J$4)*('Diário 2º PA'!$C$4:$C$1978&lt;=EOMONTH(J$4,0))*('Diário 2º PA'!$F$4:$F$1978))
+SUMPRODUCT(('Diário 3º PA'!$E$4:$E$1994='Analítico Cp.'!$B148)*('Diário 3º PA'!$C$4:$C$1994&gt;=J$4)*('Diário 3º PA'!$C$4:$C$1994&lt;=EOMONTH(J$4,0))*('Diário 3º PA'!$F$4:$F$1994))
+SUMPRODUCT(('Diário 4º PA'!$E$4:$E$2000='Analítico Cp.'!$B148)*('Diário 4º PA'!$C$4:$C$2000&gt;=J$4)*('Diário 4º PA'!$C$4:$C$2000&lt;=EOMONTH(J$4,0))*('Diário 4º PA'!$F$4:$F$2000))
+SUMPRODUCT(('Comp.'!$D$5:$D$485=$B148)*('Comp.'!$B$5:$B$485&gt;=J$4)*('Comp.'!$B$5:$B$485&lt;=EOMONTH(J$4,0))*('Comp.'!$E$5:$E$485))</f>
        <v>0</v>
      </c>
      <c r="K148" s="289">
        <f>SUMPRODUCT(('Diário 1º PA'!$E$4:$E$2007='Analítico Cp.'!$B148)*('Diário 1º PA'!$C$4:$C$2007&gt;=K$4)*('Diário 1º PA'!$C$4:$C$2007&lt;=EOMONTH(K$4,0))*('Diário 1º PA'!$F$4:$F$2007))
+SUMPRODUCT(('Diário 2º PA'!$E$4:$E$1978='Analítico Cp.'!$B148)*('Diário 2º PA'!$C$4:$C$1978&gt;=K$4)*('Diário 2º PA'!$C$4:$C$1978&lt;=EOMONTH(K$4,0))*('Diário 2º PA'!$F$4:$F$1978))
+SUMPRODUCT(('Diário 3º PA'!$E$4:$E$1994='Analítico Cp.'!$B148)*('Diário 3º PA'!$C$4:$C$1994&gt;=K$4)*('Diário 3º PA'!$C$4:$C$1994&lt;=EOMONTH(K$4,0))*('Diário 3º PA'!$F$4:$F$1994))
+SUMPRODUCT(('Diário 4º PA'!$E$4:$E$2000='Analítico Cp.'!$B148)*('Diário 4º PA'!$C$4:$C$2000&gt;=K$4)*('Diário 4º PA'!$C$4:$C$2000&lt;=EOMONTH(K$4,0))*('Diário 4º PA'!$F$4:$F$2000))
+SUMPRODUCT(('Comp.'!$D$5:$D$485=$B148)*('Comp.'!$B$5:$B$485&gt;=K$4)*('Comp.'!$B$5:$B$485&lt;=EOMONTH(K$4,0))*('Comp.'!$E$5:$E$485))</f>
        <v>0</v>
      </c>
      <c r="L148" s="289">
        <f>SUMPRODUCT(('Diário 1º PA'!$E$4:$E$2007='Analítico Cp.'!$B148)*('Diário 1º PA'!$C$4:$C$2007&gt;=L$4)*('Diário 1º PA'!$C$4:$C$2007&lt;=EOMONTH(L$4,0))*('Diário 1º PA'!$F$4:$F$2007))
+SUMPRODUCT(('Diário 2º PA'!$E$4:$E$1978='Analítico Cp.'!$B148)*('Diário 2º PA'!$C$4:$C$1978&gt;=L$4)*('Diário 2º PA'!$C$4:$C$1978&lt;=EOMONTH(L$4,0))*('Diário 2º PA'!$F$4:$F$1978))
+SUMPRODUCT(('Diário 3º PA'!$E$4:$E$1994='Analítico Cp.'!$B148)*('Diário 3º PA'!$C$4:$C$1994&gt;=L$4)*('Diário 3º PA'!$C$4:$C$1994&lt;=EOMONTH(L$4,0))*('Diário 3º PA'!$F$4:$F$1994))
+SUMPRODUCT(('Diário 4º PA'!$E$4:$E$2000='Analítico Cp.'!$B148)*('Diário 4º PA'!$C$4:$C$2000&gt;=L$4)*('Diário 4º PA'!$C$4:$C$2000&lt;=EOMONTH(L$4,0))*('Diário 4º PA'!$F$4:$F$2000))
+SUMPRODUCT(('Comp.'!$D$5:$D$485=$B148)*('Comp.'!$B$5:$B$485&gt;=L$4)*('Comp.'!$B$5:$B$485&lt;=EOMONTH(L$4,0))*('Comp.'!$E$5:$E$485))</f>
        <v>0</v>
      </c>
      <c r="M148" s="289">
        <f>SUMPRODUCT(('Diário 1º PA'!$E$4:$E$2007='Analítico Cp.'!$B148)*('Diário 1º PA'!$C$4:$C$2007&gt;=M$4)*('Diário 1º PA'!$C$4:$C$2007&lt;=EOMONTH(M$4,0))*('Diário 1º PA'!$F$4:$F$2007))
+SUMPRODUCT(('Diário 2º PA'!$E$4:$E$1978='Analítico Cp.'!$B148)*('Diário 2º PA'!$C$4:$C$1978&gt;=M$4)*('Diário 2º PA'!$C$4:$C$1978&lt;=EOMONTH(M$4,0))*('Diário 2º PA'!$F$4:$F$1978))
+SUMPRODUCT(('Diário 3º PA'!$E$4:$E$1994='Analítico Cp.'!$B148)*('Diário 3º PA'!$C$4:$C$1994&gt;=M$4)*('Diário 3º PA'!$C$4:$C$1994&lt;=EOMONTH(M$4,0))*('Diário 3º PA'!$F$4:$F$1994))
+SUMPRODUCT(('Diário 4º PA'!$E$4:$E$2000='Analítico Cp.'!$B148)*('Diário 4º PA'!$C$4:$C$2000&gt;=M$4)*('Diário 4º PA'!$C$4:$C$2000&lt;=EOMONTH(M$4,0))*('Diário 4º PA'!$F$4:$F$2000))
+SUMPRODUCT(('Comp.'!$D$5:$D$485=$B148)*('Comp.'!$B$5:$B$485&gt;=M$4)*('Comp.'!$B$5:$B$485&lt;=EOMONTH(M$4,0))*('Comp.'!$E$5:$E$485))</f>
        <v>0</v>
      </c>
      <c r="N148" s="289">
        <f>SUMPRODUCT(('Diário 1º PA'!$E$4:$E$2007='Analítico Cp.'!$B148)*('Diário 1º PA'!$C$4:$C$2007&gt;=N$4)*('Diário 1º PA'!$C$4:$C$2007&lt;=EOMONTH(N$4,0))*('Diário 1º PA'!$F$4:$F$2007))
+SUMPRODUCT(('Diário 2º PA'!$E$4:$E$1978='Analítico Cp.'!$B148)*('Diário 2º PA'!$C$4:$C$1978&gt;=N$4)*('Diário 2º PA'!$C$4:$C$1978&lt;=EOMONTH(N$4,0))*('Diário 2º PA'!$F$4:$F$1978))
+SUMPRODUCT(('Diário 3º PA'!$E$4:$E$1994='Analítico Cp.'!$B148)*('Diário 3º PA'!$C$4:$C$1994&gt;=N$4)*('Diário 3º PA'!$C$4:$C$1994&lt;=EOMONTH(N$4,0))*('Diário 3º PA'!$F$4:$F$1994))
+SUMPRODUCT(('Diário 4º PA'!$E$4:$E$2000='Analítico Cp.'!$B148)*('Diário 4º PA'!$C$4:$C$2000&gt;=N$4)*('Diário 4º PA'!$C$4:$C$2000&lt;=EOMONTH(N$4,0))*('Diário 4º PA'!$F$4:$F$2000))
+SUMPRODUCT(('Comp.'!$D$5:$D$485=$B148)*('Comp.'!$B$5:$B$485&gt;=N$4)*('Comp.'!$B$5:$B$485&lt;=EOMONTH(N$4,0))*('Comp.'!$E$5:$E$485))</f>
        <v>0</v>
      </c>
      <c r="O148" s="315">
        <f t="shared" si="19"/>
        <v>0</v>
      </c>
      <c r="P148" s="316">
        <f t="shared" si="20"/>
        <v>0</v>
      </c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</row>
    <row r="149" spans="1:26" ht="23.25" hidden="1" customHeight="1" x14ac:dyDescent="0.25">
      <c r="A149" s="331" t="s">
        <v>414</v>
      </c>
      <c r="B149" s="246"/>
      <c r="C149" s="289">
        <f>SUMPRODUCT(('Diário 1º PA'!$E$4:$E$2007='Analítico Cp.'!$B149)*('Diário 1º PA'!$C$4:$C$2007&gt;=C$4)*('Diário 1º PA'!$C$4:$C$2007&lt;=EOMONTH(C$4,0))*('Diário 1º PA'!$F$4:$F$2007))
+SUMPRODUCT(('Diário 2º PA'!$E$4:$E$1978='Analítico Cp.'!$B149)*('Diário 2º PA'!$C$4:$C$1978&gt;=C$4)*('Diário 2º PA'!$C$4:$C$1978&lt;=EOMONTH(C$4,0))*('Diário 2º PA'!$F$4:$F$1978))
+SUMPRODUCT(('Diário 3º PA'!$E$4:$E$1994='Analítico Cp.'!$B149)*('Diário 3º PA'!$C$4:$C$1994&gt;=C$4)*('Diário 3º PA'!$C$4:$C$1994&lt;=EOMONTH(C$4,0))*('Diário 3º PA'!$F$4:$F$1994))
+SUMPRODUCT(('Diário 4º PA'!$E$4:$E$2000='Analítico Cp.'!$B149)*('Diário 4º PA'!$C$4:$C$2000&gt;=C$4)*('Diário 4º PA'!$C$4:$C$2000&lt;=EOMONTH(C$4,0))*('Diário 4º PA'!$F$4:$F$2000))
+SUMPRODUCT(('Comp.'!$D$5:$D$485=$B149)*('Comp.'!$B$5:$B$485&gt;=C$4)*('Comp.'!$B$5:$B$485&lt;=EOMONTH(C$4,0))*('Comp.'!$E$5:$E$485))</f>
        <v>0</v>
      </c>
      <c r="D149" s="289">
        <f>SUMPRODUCT(('Diário 1º PA'!$E$4:$E$2007='Analítico Cp.'!$B149)*('Diário 1º PA'!$C$4:$C$2007&gt;=D$4)*('Diário 1º PA'!$C$4:$C$2007&lt;=EOMONTH(D$4,0))*('Diário 1º PA'!$F$4:$F$2007))
+SUMPRODUCT(('Diário 2º PA'!$E$4:$E$1978='Analítico Cp.'!$B149)*('Diário 2º PA'!$C$4:$C$1978&gt;=D$4)*('Diário 2º PA'!$C$4:$C$1978&lt;=EOMONTH(D$4,0))*('Diário 2º PA'!$F$4:$F$1978))
+SUMPRODUCT(('Diário 3º PA'!$E$4:$E$1994='Analítico Cp.'!$B149)*('Diário 3º PA'!$C$4:$C$1994&gt;=D$4)*('Diário 3º PA'!$C$4:$C$1994&lt;=EOMONTH(D$4,0))*('Diário 3º PA'!$F$4:$F$1994))
+SUMPRODUCT(('Diário 4º PA'!$E$4:$E$2000='Analítico Cp.'!$B149)*('Diário 4º PA'!$C$4:$C$2000&gt;=D$4)*('Diário 4º PA'!$C$4:$C$2000&lt;=EOMONTH(D$4,0))*('Diário 4º PA'!$F$4:$F$2000))
+SUMPRODUCT(('Comp.'!$D$5:$D$485=$B149)*('Comp.'!$B$5:$B$485&gt;=D$4)*('Comp.'!$B$5:$B$485&lt;=EOMONTH(D$4,0))*('Comp.'!$E$5:$E$485))</f>
        <v>0</v>
      </c>
      <c r="E149" s="289">
        <f>SUMPRODUCT(('Diário 1º PA'!$E$4:$E$2007='Analítico Cp.'!$B149)*('Diário 1º PA'!$C$4:$C$2007&gt;=E$4)*('Diário 1º PA'!$C$4:$C$2007&lt;=EOMONTH(E$4,0))*('Diário 1º PA'!$F$4:$F$2007))
+SUMPRODUCT(('Diário 2º PA'!$E$4:$E$1978='Analítico Cp.'!$B149)*('Diário 2º PA'!$C$4:$C$1978&gt;=E$4)*('Diário 2º PA'!$C$4:$C$1978&lt;=EOMONTH(E$4,0))*('Diário 2º PA'!$F$4:$F$1978))
+SUMPRODUCT(('Diário 3º PA'!$E$4:$E$1994='Analítico Cp.'!$B149)*('Diário 3º PA'!$C$4:$C$1994&gt;=E$4)*('Diário 3º PA'!$C$4:$C$1994&lt;=EOMONTH(E$4,0))*('Diário 3º PA'!$F$4:$F$1994))
+SUMPRODUCT(('Diário 4º PA'!$E$4:$E$2000='Analítico Cp.'!$B149)*('Diário 4º PA'!$C$4:$C$2000&gt;=E$4)*('Diário 4º PA'!$C$4:$C$2000&lt;=EOMONTH(E$4,0))*('Diário 4º PA'!$F$4:$F$2000))
+SUMPRODUCT(('Comp.'!$D$5:$D$485=$B149)*('Comp.'!$B$5:$B$485&gt;=E$4)*('Comp.'!$B$5:$B$485&lt;=EOMONTH(E$4,0))*('Comp.'!$E$5:$E$485))</f>
        <v>0</v>
      </c>
      <c r="F149" s="289">
        <f>SUMPRODUCT(('Diário 1º PA'!$E$4:$E$2007='Analítico Cp.'!$B149)*('Diário 1º PA'!$C$4:$C$2007&gt;=F$4)*('Diário 1º PA'!$C$4:$C$2007&lt;=EOMONTH(F$4,0))*('Diário 1º PA'!$F$4:$F$2007))
+SUMPRODUCT(('Diário 2º PA'!$E$4:$E$1978='Analítico Cp.'!$B149)*('Diário 2º PA'!$C$4:$C$1978&gt;=F$4)*('Diário 2º PA'!$C$4:$C$1978&lt;=EOMONTH(F$4,0))*('Diário 2º PA'!$F$4:$F$1978))
+SUMPRODUCT(('Diário 3º PA'!$E$4:$E$1994='Analítico Cp.'!$B149)*('Diário 3º PA'!$C$4:$C$1994&gt;=F$4)*('Diário 3º PA'!$C$4:$C$1994&lt;=EOMONTH(F$4,0))*('Diário 3º PA'!$F$4:$F$1994))
+SUMPRODUCT(('Diário 4º PA'!$E$4:$E$2000='Analítico Cp.'!$B149)*('Diário 4º PA'!$C$4:$C$2000&gt;=F$4)*('Diário 4º PA'!$C$4:$C$2000&lt;=EOMONTH(F$4,0))*('Diário 4º PA'!$F$4:$F$2000))
+SUMPRODUCT(('Comp.'!$D$5:$D$485=$B149)*('Comp.'!$B$5:$B$485&gt;=F$4)*('Comp.'!$B$5:$B$485&lt;=EOMONTH(F$4,0))*('Comp.'!$E$5:$E$485))</f>
        <v>0</v>
      </c>
      <c r="G149" s="289">
        <f>SUMPRODUCT(('Diário 1º PA'!$E$4:$E$2007='Analítico Cp.'!$B149)*('Diário 1º PA'!$C$4:$C$2007&gt;=G$4)*('Diário 1º PA'!$C$4:$C$2007&lt;=EOMONTH(G$4,0))*('Diário 1º PA'!$F$4:$F$2007))
+SUMPRODUCT(('Diário 2º PA'!$E$4:$E$1978='Analítico Cp.'!$B149)*('Diário 2º PA'!$C$4:$C$1978&gt;=G$4)*('Diário 2º PA'!$C$4:$C$1978&lt;=EOMONTH(G$4,0))*('Diário 2º PA'!$F$4:$F$1978))
+SUMPRODUCT(('Diário 3º PA'!$E$4:$E$1994='Analítico Cp.'!$B149)*('Diário 3º PA'!$C$4:$C$1994&gt;=G$4)*('Diário 3º PA'!$C$4:$C$1994&lt;=EOMONTH(G$4,0))*('Diário 3º PA'!$F$4:$F$1994))
+SUMPRODUCT(('Diário 4º PA'!$E$4:$E$2000='Analítico Cp.'!$B149)*('Diário 4º PA'!$C$4:$C$2000&gt;=G$4)*('Diário 4º PA'!$C$4:$C$2000&lt;=EOMONTH(G$4,0))*('Diário 4º PA'!$F$4:$F$2000))
+SUMPRODUCT(('Comp.'!$D$5:$D$485=$B149)*('Comp.'!$B$5:$B$485&gt;=G$4)*('Comp.'!$B$5:$B$485&lt;=EOMONTH(G$4,0))*('Comp.'!$E$5:$E$485))</f>
        <v>0</v>
      </c>
      <c r="H149" s="289">
        <f>SUMPRODUCT(('Diário 1º PA'!$E$4:$E$2007='Analítico Cp.'!$B149)*('Diário 1º PA'!$C$4:$C$2007&gt;=H$4)*('Diário 1º PA'!$C$4:$C$2007&lt;=EOMONTH(H$4,0))*('Diário 1º PA'!$F$4:$F$2007))
+SUMPRODUCT(('Diário 2º PA'!$E$4:$E$1978='Analítico Cp.'!$B149)*('Diário 2º PA'!$C$4:$C$1978&gt;=H$4)*('Diário 2º PA'!$C$4:$C$1978&lt;=EOMONTH(H$4,0))*('Diário 2º PA'!$F$4:$F$1978))
+SUMPRODUCT(('Diário 3º PA'!$E$4:$E$1994='Analítico Cp.'!$B149)*('Diário 3º PA'!$C$4:$C$1994&gt;=H$4)*('Diário 3º PA'!$C$4:$C$1994&lt;=EOMONTH(H$4,0))*('Diário 3º PA'!$F$4:$F$1994))
+SUMPRODUCT(('Diário 4º PA'!$E$4:$E$2000='Analítico Cp.'!$B149)*('Diário 4º PA'!$C$4:$C$2000&gt;=H$4)*('Diário 4º PA'!$C$4:$C$2000&lt;=EOMONTH(H$4,0))*('Diário 4º PA'!$F$4:$F$2000))
+SUMPRODUCT(('Comp.'!$D$5:$D$485=$B149)*('Comp.'!$B$5:$B$485&gt;=H$4)*('Comp.'!$B$5:$B$485&lt;=EOMONTH(H$4,0))*('Comp.'!$E$5:$E$485))</f>
        <v>0</v>
      </c>
      <c r="I149" s="289">
        <f>SUMPRODUCT(('Diário 1º PA'!$E$4:$E$2007='Analítico Cp.'!$B149)*('Diário 1º PA'!$C$4:$C$2007&gt;=I$4)*('Diário 1º PA'!$C$4:$C$2007&lt;=EOMONTH(I$4,0))*('Diário 1º PA'!$F$4:$F$2007))
+SUMPRODUCT(('Diário 2º PA'!$E$4:$E$1978='Analítico Cp.'!$B149)*('Diário 2º PA'!$C$4:$C$1978&gt;=I$4)*('Diário 2º PA'!$C$4:$C$1978&lt;=EOMONTH(I$4,0))*('Diário 2º PA'!$F$4:$F$1978))
+SUMPRODUCT(('Diário 3º PA'!$E$4:$E$1994='Analítico Cp.'!$B149)*('Diário 3º PA'!$C$4:$C$1994&gt;=I$4)*('Diário 3º PA'!$C$4:$C$1994&lt;=EOMONTH(I$4,0))*('Diário 3º PA'!$F$4:$F$1994))
+SUMPRODUCT(('Diário 4º PA'!$E$4:$E$2000='Analítico Cp.'!$B149)*('Diário 4º PA'!$C$4:$C$2000&gt;=I$4)*('Diário 4º PA'!$C$4:$C$2000&lt;=EOMONTH(I$4,0))*('Diário 4º PA'!$F$4:$F$2000))
+SUMPRODUCT(('Comp.'!$D$5:$D$485=$B149)*('Comp.'!$B$5:$B$485&gt;=I$4)*('Comp.'!$B$5:$B$485&lt;=EOMONTH(I$4,0))*('Comp.'!$E$5:$E$485))</f>
        <v>0</v>
      </c>
      <c r="J149" s="289">
        <f>SUMPRODUCT(('Diário 1º PA'!$E$4:$E$2007='Analítico Cp.'!$B149)*('Diário 1º PA'!$C$4:$C$2007&gt;=J$4)*('Diário 1º PA'!$C$4:$C$2007&lt;=EOMONTH(J$4,0))*('Diário 1º PA'!$F$4:$F$2007))
+SUMPRODUCT(('Diário 2º PA'!$E$4:$E$1978='Analítico Cp.'!$B149)*('Diário 2º PA'!$C$4:$C$1978&gt;=J$4)*('Diário 2º PA'!$C$4:$C$1978&lt;=EOMONTH(J$4,0))*('Diário 2º PA'!$F$4:$F$1978))
+SUMPRODUCT(('Diário 3º PA'!$E$4:$E$1994='Analítico Cp.'!$B149)*('Diário 3º PA'!$C$4:$C$1994&gt;=J$4)*('Diário 3º PA'!$C$4:$C$1994&lt;=EOMONTH(J$4,0))*('Diário 3º PA'!$F$4:$F$1994))
+SUMPRODUCT(('Diário 4º PA'!$E$4:$E$2000='Analítico Cp.'!$B149)*('Diário 4º PA'!$C$4:$C$2000&gt;=J$4)*('Diário 4º PA'!$C$4:$C$2000&lt;=EOMONTH(J$4,0))*('Diário 4º PA'!$F$4:$F$2000))
+SUMPRODUCT(('Comp.'!$D$5:$D$485=$B149)*('Comp.'!$B$5:$B$485&gt;=J$4)*('Comp.'!$B$5:$B$485&lt;=EOMONTH(J$4,0))*('Comp.'!$E$5:$E$485))</f>
        <v>0</v>
      </c>
      <c r="K149" s="289">
        <f>SUMPRODUCT(('Diário 1º PA'!$E$4:$E$2007='Analítico Cp.'!$B149)*('Diário 1º PA'!$C$4:$C$2007&gt;=K$4)*('Diário 1º PA'!$C$4:$C$2007&lt;=EOMONTH(K$4,0))*('Diário 1º PA'!$F$4:$F$2007))
+SUMPRODUCT(('Diário 2º PA'!$E$4:$E$1978='Analítico Cp.'!$B149)*('Diário 2º PA'!$C$4:$C$1978&gt;=K$4)*('Diário 2º PA'!$C$4:$C$1978&lt;=EOMONTH(K$4,0))*('Diário 2º PA'!$F$4:$F$1978))
+SUMPRODUCT(('Diário 3º PA'!$E$4:$E$1994='Analítico Cp.'!$B149)*('Diário 3º PA'!$C$4:$C$1994&gt;=K$4)*('Diário 3º PA'!$C$4:$C$1994&lt;=EOMONTH(K$4,0))*('Diário 3º PA'!$F$4:$F$1994))
+SUMPRODUCT(('Diário 4º PA'!$E$4:$E$2000='Analítico Cp.'!$B149)*('Diário 4º PA'!$C$4:$C$2000&gt;=K$4)*('Diário 4º PA'!$C$4:$C$2000&lt;=EOMONTH(K$4,0))*('Diário 4º PA'!$F$4:$F$2000))
+SUMPRODUCT(('Comp.'!$D$5:$D$485=$B149)*('Comp.'!$B$5:$B$485&gt;=K$4)*('Comp.'!$B$5:$B$485&lt;=EOMONTH(K$4,0))*('Comp.'!$E$5:$E$485))</f>
        <v>0</v>
      </c>
      <c r="L149" s="289">
        <f>SUMPRODUCT(('Diário 1º PA'!$E$4:$E$2007='Analítico Cp.'!$B149)*('Diário 1º PA'!$C$4:$C$2007&gt;=L$4)*('Diário 1º PA'!$C$4:$C$2007&lt;=EOMONTH(L$4,0))*('Diário 1º PA'!$F$4:$F$2007))
+SUMPRODUCT(('Diário 2º PA'!$E$4:$E$1978='Analítico Cp.'!$B149)*('Diário 2º PA'!$C$4:$C$1978&gt;=L$4)*('Diário 2º PA'!$C$4:$C$1978&lt;=EOMONTH(L$4,0))*('Diário 2º PA'!$F$4:$F$1978))
+SUMPRODUCT(('Diário 3º PA'!$E$4:$E$1994='Analítico Cp.'!$B149)*('Diário 3º PA'!$C$4:$C$1994&gt;=L$4)*('Diário 3º PA'!$C$4:$C$1994&lt;=EOMONTH(L$4,0))*('Diário 3º PA'!$F$4:$F$1994))
+SUMPRODUCT(('Diário 4º PA'!$E$4:$E$2000='Analítico Cp.'!$B149)*('Diário 4º PA'!$C$4:$C$2000&gt;=L$4)*('Diário 4º PA'!$C$4:$C$2000&lt;=EOMONTH(L$4,0))*('Diário 4º PA'!$F$4:$F$2000))
+SUMPRODUCT(('Comp.'!$D$5:$D$485=$B149)*('Comp.'!$B$5:$B$485&gt;=L$4)*('Comp.'!$B$5:$B$485&lt;=EOMONTH(L$4,0))*('Comp.'!$E$5:$E$485))</f>
        <v>0</v>
      </c>
      <c r="M149" s="289">
        <f>SUMPRODUCT(('Diário 1º PA'!$E$4:$E$2007='Analítico Cp.'!$B149)*('Diário 1º PA'!$C$4:$C$2007&gt;=M$4)*('Diário 1º PA'!$C$4:$C$2007&lt;=EOMONTH(M$4,0))*('Diário 1º PA'!$F$4:$F$2007))
+SUMPRODUCT(('Diário 2º PA'!$E$4:$E$1978='Analítico Cp.'!$B149)*('Diário 2º PA'!$C$4:$C$1978&gt;=M$4)*('Diário 2º PA'!$C$4:$C$1978&lt;=EOMONTH(M$4,0))*('Diário 2º PA'!$F$4:$F$1978))
+SUMPRODUCT(('Diário 3º PA'!$E$4:$E$1994='Analítico Cp.'!$B149)*('Diário 3º PA'!$C$4:$C$1994&gt;=M$4)*('Diário 3º PA'!$C$4:$C$1994&lt;=EOMONTH(M$4,0))*('Diário 3º PA'!$F$4:$F$1994))
+SUMPRODUCT(('Diário 4º PA'!$E$4:$E$2000='Analítico Cp.'!$B149)*('Diário 4º PA'!$C$4:$C$2000&gt;=M$4)*('Diário 4º PA'!$C$4:$C$2000&lt;=EOMONTH(M$4,0))*('Diário 4º PA'!$F$4:$F$2000))
+SUMPRODUCT(('Comp.'!$D$5:$D$485=$B149)*('Comp.'!$B$5:$B$485&gt;=M$4)*('Comp.'!$B$5:$B$485&lt;=EOMONTH(M$4,0))*('Comp.'!$E$5:$E$485))</f>
        <v>0</v>
      </c>
      <c r="N149" s="289">
        <f>SUMPRODUCT(('Diário 1º PA'!$E$4:$E$2007='Analítico Cp.'!$B149)*('Diário 1º PA'!$C$4:$C$2007&gt;=N$4)*('Diário 1º PA'!$C$4:$C$2007&lt;=EOMONTH(N$4,0))*('Diário 1º PA'!$F$4:$F$2007))
+SUMPRODUCT(('Diário 2º PA'!$E$4:$E$1978='Analítico Cp.'!$B149)*('Diário 2º PA'!$C$4:$C$1978&gt;=N$4)*('Diário 2º PA'!$C$4:$C$1978&lt;=EOMONTH(N$4,0))*('Diário 2º PA'!$F$4:$F$1978))
+SUMPRODUCT(('Diário 3º PA'!$E$4:$E$1994='Analítico Cp.'!$B149)*('Diário 3º PA'!$C$4:$C$1994&gt;=N$4)*('Diário 3º PA'!$C$4:$C$1994&lt;=EOMONTH(N$4,0))*('Diário 3º PA'!$F$4:$F$1994))
+SUMPRODUCT(('Diário 4º PA'!$E$4:$E$2000='Analítico Cp.'!$B149)*('Diário 4º PA'!$C$4:$C$2000&gt;=N$4)*('Diário 4º PA'!$C$4:$C$2000&lt;=EOMONTH(N$4,0))*('Diário 4º PA'!$F$4:$F$2000))
+SUMPRODUCT(('Comp.'!$D$5:$D$485=$B149)*('Comp.'!$B$5:$B$485&gt;=N$4)*('Comp.'!$B$5:$B$485&lt;=EOMONTH(N$4,0))*('Comp.'!$E$5:$E$485))</f>
        <v>0</v>
      </c>
      <c r="O149" s="315">
        <f t="shared" si="19"/>
        <v>0</v>
      </c>
      <c r="P149" s="316">
        <f t="shared" si="20"/>
        <v>0</v>
      </c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</row>
    <row r="150" spans="1:26" ht="23.25" hidden="1" customHeight="1" x14ac:dyDescent="0.25">
      <c r="A150" s="331" t="s">
        <v>415</v>
      </c>
      <c r="B150" s="246"/>
      <c r="C150" s="289">
        <f>SUMPRODUCT(('Diário 1º PA'!$E$4:$E$2007='Analítico Cp.'!$B150)*('Diário 1º PA'!$C$4:$C$2007&gt;=C$4)*('Diário 1º PA'!$C$4:$C$2007&lt;=EOMONTH(C$4,0))*('Diário 1º PA'!$F$4:$F$2007))
+SUMPRODUCT(('Diário 2º PA'!$E$4:$E$1978='Analítico Cp.'!$B150)*('Diário 2º PA'!$C$4:$C$1978&gt;=C$4)*('Diário 2º PA'!$C$4:$C$1978&lt;=EOMONTH(C$4,0))*('Diário 2º PA'!$F$4:$F$1978))
+SUMPRODUCT(('Diário 3º PA'!$E$4:$E$1994='Analítico Cp.'!$B150)*('Diário 3º PA'!$C$4:$C$1994&gt;=C$4)*('Diário 3º PA'!$C$4:$C$1994&lt;=EOMONTH(C$4,0))*('Diário 3º PA'!$F$4:$F$1994))
+SUMPRODUCT(('Diário 4º PA'!$E$4:$E$2000='Analítico Cp.'!$B150)*('Diário 4º PA'!$C$4:$C$2000&gt;=C$4)*('Diário 4º PA'!$C$4:$C$2000&lt;=EOMONTH(C$4,0))*('Diário 4º PA'!$F$4:$F$2000))
+SUMPRODUCT(('Comp.'!$D$5:$D$485=$B150)*('Comp.'!$B$5:$B$485&gt;=C$4)*('Comp.'!$B$5:$B$485&lt;=EOMONTH(C$4,0))*('Comp.'!$E$5:$E$485))</f>
        <v>0</v>
      </c>
      <c r="D150" s="289">
        <f>SUMPRODUCT(('Diário 1º PA'!$E$4:$E$2007='Analítico Cp.'!$B150)*('Diário 1º PA'!$C$4:$C$2007&gt;=D$4)*('Diário 1º PA'!$C$4:$C$2007&lt;=EOMONTH(D$4,0))*('Diário 1º PA'!$F$4:$F$2007))
+SUMPRODUCT(('Diário 2º PA'!$E$4:$E$1978='Analítico Cp.'!$B150)*('Diário 2º PA'!$C$4:$C$1978&gt;=D$4)*('Diário 2º PA'!$C$4:$C$1978&lt;=EOMONTH(D$4,0))*('Diário 2º PA'!$F$4:$F$1978))
+SUMPRODUCT(('Diário 3º PA'!$E$4:$E$1994='Analítico Cp.'!$B150)*('Diário 3º PA'!$C$4:$C$1994&gt;=D$4)*('Diário 3º PA'!$C$4:$C$1994&lt;=EOMONTH(D$4,0))*('Diário 3º PA'!$F$4:$F$1994))
+SUMPRODUCT(('Diário 4º PA'!$E$4:$E$2000='Analítico Cp.'!$B150)*('Diário 4º PA'!$C$4:$C$2000&gt;=D$4)*('Diário 4º PA'!$C$4:$C$2000&lt;=EOMONTH(D$4,0))*('Diário 4º PA'!$F$4:$F$2000))
+SUMPRODUCT(('Comp.'!$D$5:$D$485=$B150)*('Comp.'!$B$5:$B$485&gt;=D$4)*('Comp.'!$B$5:$B$485&lt;=EOMONTH(D$4,0))*('Comp.'!$E$5:$E$485))</f>
        <v>0</v>
      </c>
      <c r="E150" s="289">
        <f>SUMPRODUCT(('Diário 1º PA'!$E$4:$E$2007='Analítico Cp.'!$B150)*('Diário 1º PA'!$C$4:$C$2007&gt;=E$4)*('Diário 1º PA'!$C$4:$C$2007&lt;=EOMONTH(E$4,0))*('Diário 1º PA'!$F$4:$F$2007))
+SUMPRODUCT(('Diário 2º PA'!$E$4:$E$1978='Analítico Cp.'!$B150)*('Diário 2º PA'!$C$4:$C$1978&gt;=E$4)*('Diário 2º PA'!$C$4:$C$1978&lt;=EOMONTH(E$4,0))*('Diário 2º PA'!$F$4:$F$1978))
+SUMPRODUCT(('Diário 3º PA'!$E$4:$E$1994='Analítico Cp.'!$B150)*('Diário 3º PA'!$C$4:$C$1994&gt;=E$4)*('Diário 3º PA'!$C$4:$C$1994&lt;=EOMONTH(E$4,0))*('Diário 3º PA'!$F$4:$F$1994))
+SUMPRODUCT(('Diário 4º PA'!$E$4:$E$2000='Analítico Cp.'!$B150)*('Diário 4º PA'!$C$4:$C$2000&gt;=E$4)*('Diário 4º PA'!$C$4:$C$2000&lt;=EOMONTH(E$4,0))*('Diário 4º PA'!$F$4:$F$2000))
+SUMPRODUCT(('Comp.'!$D$5:$D$485=$B150)*('Comp.'!$B$5:$B$485&gt;=E$4)*('Comp.'!$B$5:$B$485&lt;=EOMONTH(E$4,0))*('Comp.'!$E$5:$E$485))</f>
        <v>0</v>
      </c>
      <c r="F150" s="289">
        <f>SUMPRODUCT(('Diário 1º PA'!$E$4:$E$2007='Analítico Cp.'!$B150)*('Diário 1º PA'!$C$4:$C$2007&gt;=F$4)*('Diário 1º PA'!$C$4:$C$2007&lt;=EOMONTH(F$4,0))*('Diário 1º PA'!$F$4:$F$2007))
+SUMPRODUCT(('Diário 2º PA'!$E$4:$E$1978='Analítico Cp.'!$B150)*('Diário 2º PA'!$C$4:$C$1978&gt;=F$4)*('Diário 2º PA'!$C$4:$C$1978&lt;=EOMONTH(F$4,0))*('Diário 2º PA'!$F$4:$F$1978))
+SUMPRODUCT(('Diário 3º PA'!$E$4:$E$1994='Analítico Cp.'!$B150)*('Diário 3º PA'!$C$4:$C$1994&gt;=F$4)*('Diário 3º PA'!$C$4:$C$1994&lt;=EOMONTH(F$4,0))*('Diário 3º PA'!$F$4:$F$1994))
+SUMPRODUCT(('Diário 4º PA'!$E$4:$E$2000='Analítico Cp.'!$B150)*('Diário 4º PA'!$C$4:$C$2000&gt;=F$4)*('Diário 4º PA'!$C$4:$C$2000&lt;=EOMONTH(F$4,0))*('Diário 4º PA'!$F$4:$F$2000))
+SUMPRODUCT(('Comp.'!$D$5:$D$485=$B150)*('Comp.'!$B$5:$B$485&gt;=F$4)*('Comp.'!$B$5:$B$485&lt;=EOMONTH(F$4,0))*('Comp.'!$E$5:$E$485))</f>
        <v>0</v>
      </c>
      <c r="G150" s="289">
        <f>SUMPRODUCT(('Diário 1º PA'!$E$4:$E$2007='Analítico Cp.'!$B150)*('Diário 1º PA'!$C$4:$C$2007&gt;=G$4)*('Diário 1º PA'!$C$4:$C$2007&lt;=EOMONTH(G$4,0))*('Diário 1º PA'!$F$4:$F$2007))
+SUMPRODUCT(('Diário 2º PA'!$E$4:$E$1978='Analítico Cp.'!$B150)*('Diário 2º PA'!$C$4:$C$1978&gt;=G$4)*('Diário 2º PA'!$C$4:$C$1978&lt;=EOMONTH(G$4,0))*('Diário 2º PA'!$F$4:$F$1978))
+SUMPRODUCT(('Diário 3º PA'!$E$4:$E$1994='Analítico Cp.'!$B150)*('Diário 3º PA'!$C$4:$C$1994&gt;=G$4)*('Diário 3º PA'!$C$4:$C$1994&lt;=EOMONTH(G$4,0))*('Diário 3º PA'!$F$4:$F$1994))
+SUMPRODUCT(('Diário 4º PA'!$E$4:$E$2000='Analítico Cp.'!$B150)*('Diário 4º PA'!$C$4:$C$2000&gt;=G$4)*('Diário 4º PA'!$C$4:$C$2000&lt;=EOMONTH(G$4,0))*('Diário 4º PA'!$F$4:$F$2000))
+SUMPRODUCT(('Comp.'!$D$5:$D$485=$B150)*('Comp.'!$B$5:$B$485&gt;=G$4)*('Comp.'!$B$5:$B$485&lt;=EOMONTH(G$4,0))*('Comp.'!$E$5:$E$485))</f>
        <v>0</v>
      </c>
      <c r="H150" s="289">
        <f>SUMPRODUCT(('Diário 1º PA'!$E$4:$E$2007='Analítico Cp.'!$B150)*('Diário 1º PA'!$C$4:$C$2007&gt;=H$4)*('Diário 1º PA'!$C$4:$C$2007&lt;=EOMONTH(H$4,0))*('Diário 1º PA'!$F$4:$F$2007))
+SUMPRODUCT(('Diário 2º PA'!$E$4:$E$1978='Analítico Cp.'!$B150)*('Diário 2º PA'!$C$4:$C$1978&gt;=H$4)*('Diário 2º PA'!$C$4:$C$1978&lt;=EOMONTH(H$4,0))*('Diário 2º PA'!$F$4:$F$1978))
+SUMPRODUCT(('Diário 3º PA'!$E$4:$E$1994='Analítico Cp.'!$B150)*('Diário 3º PA'!$C$4:$C$1994&gt;=H$4)*('Diário 3º PA'!$C$4:$C$1994&lt;=EOMONTH(H$4,0))*('Diário 3º PA'!$F$4:$F$1994))
+SUMPRODUCT(('Diário 4º PA'!$E$4:$E$2000='Analítico Cp.'!$B150)*('Diário 4º PA'!$C$4:$C$2000&gt;=H$4)*('Diário 4º PA'!$C$4:$C$2000&lt;=EOMONTH(H$4,0))*('Diário 4º PA'!$F$4:$F$2000))
+SUMPRODUCT(('Comp.'!$D$5:$D$485=$B150)*('Comp.'!$B$5:$B$485&gt;=H$4)*('Comp.'!$B$5:$B$485&lt;=EOMONTH(H$4,0))*('Comp.'!$E$5:$E$485))</f>
        <v>0</v>
      </c>
      <c r="I150" s="289">
        <f>SUMPRODUCT(('Diário 1º PA'!$E$4:$E$2007='Analítico Cp.'!$B150)*('Diário 1º PA'!$C$4:$C$2007&gt;=I$4)*('Diário 1º PA'!$C$4:$C$2007&lt;=EOMONTH(I$4,0))*('Diário 1º PA'!$F$4:$F$2007))
+SUMPRODUCT(('Diário 2º PA'!$E$4:$E$1978='Analítico Cp.'!$B150)*('Diário 2º PA'!$C$4:$C$1978&gt;=I$4)*('Diário 2º PA'!$C$4:$C$1978&lt;=EOMONTH(I$4,0))*('Diário 2º PA'!$F$4:$F$1978))
+SUMPRODUCT(('Diário 3º PA'!$E$4:$E$1994='Analítico Cp.'!$B150)*('Diário 3º PA'!$C$4:$C$1994&gt;=I$4)*('Diário 3º PA'!$C$4:$C$1994&lt;=EOMONTH(I$4,0))*('Diário 3º PA'!$F$4:$F$1994))
+SUMPRODUCT(('Diário 4º PA'!$E$4:$E$2000='Analítico Cp.'!$B150)*('Diário 4º PA'!$C$4:$C$2000&gt;=I$4)*('Diário 4º PA'!$C$4:$C$2000&lt;=EOMONTH(I$4,0))*('Diário 4º PA'!$F$4:$F$2000))
+SUMPRODUCT(('Comp.'!$D$5:$D$485=$B150)*('Comp.'!$B$5:$B$485&gt;=I$4)*('Comp.'!$B$5:$B$485&lt;=EOMONTH(I$4,0))*('Comp.'!$E$5:$E$485))</f>
        <v>0</v>
      </c>
      <c r="J150" s="289">
        <f>SUMPRODUCT(('Diário 1º PA'!$E$4:$E$2007='Analítico Cp.'!$B150)*('Diário 1º PA'!$C$4:$C$2007&gt;=J$4)*('Diário 1º PA'!$C$4:$C$2007&lt;=EOMONTH(J$4,0))*('Diário 1º PA'!$F$4:$F$2007))
+SUMPRODUCT(('Diário 2º PA'!$E$4:$E$1978='Analítico Cp.'!$B150)*('Diário 2º PA'!$C$4:$C$1978&gt;=J$4)*('Diário 2º PA'!$C$4:$C$1978&lt;=EOMONTH(J$4,0))*('Diário 2º PA'!$F$4:$F$1978))
+SUMPRODUCT(('Diário 3º PA'!$E$4:$E$1994='Analítico Cp.'!$B150)*('Diário 3º PA'!$C$4:$C$1994&gt;=J$4)*('Diário 3º PA'!$C$4:$C$1994&lt;=EOMONTH(J$4,0))*('Diário 3º PA'!$F$4:$F$1994))
+SUMPRODUCT(('Diário 4º PA'!$E$4:$E$2000='Analítico Cp.'!$B150)*('Diário 4º PA'!$C$4:$C$2000&gt;=J$4)*('Diário 4º PA'!$C$4:$C$2000&lt;=EOMONTH(J$4,0))*('Diário 4º PA'!$F$4:$F$2000))
+SUMPRODUCT(('Comp.'!$D$5:$D$485=$B150)*('Comp.'!$B$5:$B$485&gt;=J$4)*('Comp.'!$B$5:$B$485&lt;=EOMONTH(J$4,0))*('Comp.'!$E$5:$E$485))</f>
        <v>0</v>
      </c>
      <c r="K150" s="289">
        <f>SUMPRODUCT(('Diário 1º PA'!$E$4:$E$2007='Analítico Cp.'!$B150)*('Diário 1º PA'!$C$4:$C$2007&gt;=K$4)*('Diário 1º PA'!$C$4:$C$2007&lt;=EOMONTH(K$4,0))*('Diário 1º PA'!$F$4:$F$2007))
+SUMPRODUCT(('Diário 2º PA'!$E$4:$E$1978='Analítico Cp.'!$B150)*('Diário 2º PA'!$C$4:$C$1978&gt;=K$4)*('Diário 2º PA'!$C$4:$C$1978&lt;=EOMONTH(K$4,0))*('Diário 2º PA'!$F$4:$F$1978))
+SUMPRODUCT(('Diário 3º PA'!$E$4:$E$1994='Analítico Cp.'!$B150)*('Diário 3º PA'!$C$4:$C$1994&gt;=K$4)*('Diário 3º PA'!$C$4:$C$1994&lt;=EOMONTH(K$4,0))*('Diário 3º PA'!$F$4:$F$1994))
+SUMPRODUCT(('Diário 4º PA'!$E$4:$E$2000='Analítico Cp.'!$B150)*('Diário 4º PA'!$C$4:$C$2000&gt;=K$4)*('Diário 4º PA'!$C$4:$C$2000&lt;=EOMONTH(K$4,0))*('Diário 4º PA'!$F$4:$F$2000))
+SUMPRODUCT(('Comp.'!$D$5:$D$485=$B150)*('Comp.'!$B$5:$B$485&gt;=K$4)*('Comp.'!$B$5:$B$485&lt;=EOMONTH(K$4,0))*('Comp.'!$E$5:$E$485))</f>
        <v>0</v>
      </c>
      <c r="L150" s="289">
        <f>SUMPRODUCT(('Diário 1º PA'!$E$4:$E$2007='Analítico Cp.'!$B150)*('Diário 1º PA'!$C$4:$C$2007&gt;=L$4)*('Diário 1º PA'!$C$4:$C$2007&lt;=EOMONTH(L$4,0))*('Diário 1º PA'!$F$4:$F$2007))
+SUMPRODUCT(('Diário 2º PA'!$E$4:$E$1978='Analítico Cp.'!$B150)*('Diário 2º PA'!$C$4:$C$1978&gt;=L$4)*('Diário 2º PA'!$C$4:$C$1978&lt;=EOMONTH(L$4,0))*('Diário 2º PA'!$F$4:$F$1978))
+SUMPRODUCT(('Diário 3º PA'!$E$4:$E$1994='Analítico Cp.'!$B150)*('Diário 3º PA'!$C$4:$C$1994&gt;=L$4)*('Diário 3º PA'!$C$4:$C$1994&lt;=EOMONTH(L$4,0))*('Diário 3º PA'!$F$4:$F$1994))
+SUMPRODUCT(('Diário 4º PA'!$E$4:$E$2000='Analítico Cp.'!$B150)*('Diário 4º PA'!$C$4:$C$2000&gt;=L$4)*('Diário 4º PA'!$C$4:$C$2000&lt;=EOMONTH(L$4,0))*('Diário 4º PA'!$F$4:$F$2000))
+SUMPRODUCT(('Comp.'!$D$5:$D$485=$B150)*('Comp.'!$B$5:$B$485&gt;=L$4)*('Comp.'!$B$5:$B$485&lt;=EOMONTH(L$4,0))*('Comp.'!$E$5:$E$485))</f>
        <v>0</v>
      </c>
      <c r="M150" s="289">
        <f>SUMPRODUCT(('Diário 1º PA'!$E$4:$E$2007='Analítico Cp.'!$B150)*('Diário 1º PA'!$C$4:$C$2007&gt;=M$4)*('Diário 1º PA'!$C$4:$C$2007&lt;=EOMONTH(M$4,0))*('Diário 1º PA'!$F$4:$F$2007))
+SUMPRODUCT(('Diário 2º PA'!$E$4:$E$1978='Analítico Cp.'!$B150)*('Diário 2º PA'!$C$4:$C$1978&gt;=M$4)*('Diário 2º PA'!$C$4:$C$1978&lt;=EOMONTH(M$4,0))*('Diário 2º PA'!$F$4:$F$1978))
+SUMPRODUCT(('Diário 3º PA'!$E$4:$E$1994='Analítico Cp.'!$B150)*('Diário 3º PA'!$C$4:$C$1994&gt;=M$4)*('Diário 3º PA'!$C$4:$C$1994&lt;=EOMONTH(M$4,0))*('Diário 3º PA'!$F$4:$F$1994))
+SUMPRODUCT(('Diário 4º PA'!$E$4:$E$2000='Analítico Cp.'!$B150)*('Diário 4º PA'!$C$4:$C$2000&gt;=M$4)*('Diário 4º PA'!$C$4:$C$2000&lt;=EOMONTH(M$4,0))*('Diário 4º PA'!$F$4:$F$2000))
+SUMPRODUCT(('Comp.'!$D$5:$D$485=$B150)*('Comp.'!$B$5:$B$485&gt;=M$4)*('Comp.'!$B$5:$B$485&lt;=EOMONTH(M$4,0))*('Comp.'!$E$5:$E$485))</f>
        <v>0</v>
      </c>
      <c r="N150" s="289">
        <f>SUMPRODUCT(('Diário 1º PA'!$E$4:$E$2007='Analítico Cp.'!$B150)*('Diário 1º PA'!$C$4:$C$2007&gt;=N$4)*('Diário 1º PA'!$C$4:$C$2007&lt;=EOMONTH(N$4,0))*('Diário 1º PA'!$F$4:$F$2007))
+SUMPRODUCT(('Diário 2º PA'!$E$4:$E$1978='Analítico Cp.'!$B150)*('Diário 2º PA'!$C$4:$C$1978&gt;=N$4)*('Diário 2º PA'!$C$4:$C$1978&lt;=EOMONTH(N$4,0))*('Diário 2º PA'!$F$4:$F$1978))
+SUMPRODUCT(('Diário 3º PA'!$E$4:$E$1994='Analítico Cp.'!$B150)*('Diário 3º PA'!$C$4:$C$1994&gt;=N$4)*('Diário 3º PA'!$C$4:$C$1994&lt;=EOMONTH(N$4,0))*('Diário 3º PA'!$F$4:$F$1994))
+SUMPRODUCT(('Diário 4º PA'!$E$4:$E$2000='Analítico Cp.'!$B150)*('Diário 4º PA'!$C$4:$C$2000&gt;=N$4)*('Diário 4º PA'!$C$4:$C$2000&lt;=EOMONTH(N$4,0))*('Diário 4º PA'!$F$4:$F$2000))
+SUMPRODUCT(('Comp.'!$D$5:$D$485=$B150)*('Comp.'!$B$5:$B$485&gt;=N$4)*('Comp.'!$B$5:$B$485&lt;=EOMONTH(N$4,0))*('Comp.'!$E$5:$E$485))</f>
        <v>0</v>
      </c>
      <c r="O150" s="315">
        <f t="shared" si="19"/>
        <v>0</v>
      </c>
      <c r="P150" s="316">
        <f t="shared" si="20"/>
        <v>0</v>
      </c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</row>
    <row r="151" spans="1:26" ht="23.25" hidden="1" customHeight="1" x14ac:dyDescent="0.25">
      <c r="A151" s="331" t="s">
        <v>416</v>
      </c>
      <c r="B151" s="246"/>
      <c r="C151" s="289">
        <f>SUMPRODUCT(('Diário 1º PA'!$E$4:$E$2007='Analítico Cp.'!$B151)*('Diário 1º PA'!$C$4:$C$2007&gt;=C$4)*('Diário 1º PA'!$C$4:$C$2007&lt;=EOMONTH(C$4,0))*('Diário 1º PA'!$F$4:$F$2007))
+SUMPRODUCT(('Diário 2º PA'!$E$4:$E$1978='Analítico Cp.'!$B151)*('Diário 2º PA'!$C$4:$C$1978&gt;=C$4)*('Diário 2º PA'!$C$4:$C$1978&lt;=EOMONTH(C$4,0))*('Diário 2º PA'!$F$4:$F$1978))
+SUMPRODUCT(('Diário 3º PA'!$E$4:$E$1994='Analítico Cp.'!$B151)*('Diário 3º PA'!$C$4:$C$1994&gt;=C$4)*('Diário 3º PA'!$C$4:$C$1994&lt;=EOMONTH(C$4,0))*('Diário 3º PA'!$F$4:$F$1994))
+SUMPRODUCT(('Diário 4º PA'!$E$4:$E$2000='Analítico Cp.'!$B151)*('Diário 4º PA'!$C$4:$C$2000&gt;=C$4)*('Diário 4º PA'!$C$4:$C$2000&lt;=EOMONTH(C$4,0))*('Diário 4º PA'!$F$4:$F$2000))
+SUMPRODUCT(('Comp.'!$D$5:$D$485=$B151)*('Comp.'!$B$5:$B$485&gt;=C$4)*('Comp.'!$B$5:$B$485&lt;=EOMONTH(C$4,0))*('Comp.'!$E$5:$E$485))</f>
        <v>0</v>
      </c>
      <c r="D151" s="289">
        <f>SUMPRODUCT(('Diário 1º PA'!$E$4:$E$2007='Analítico Cp.'!$B151)*('Diário 1º PA'!$C$4:$C$2007&gt;=D$4)*('Diário 1º PA'!$C$4:$C$2007&lt;=EOMONTH(D$4,0))*('Diário 1º PA'!$F$4:$F$2007))
+SUMPRODUCT(('Diário 2º PA'!$E$4:$E$1978='Analítico Cp.'!$B151)*('Diário 2º PA'!$C$4:$C$1978&gt;=D$4)*('Diário 2º PA'!$C$4:$C$1978&lt;=EOMONTH(D$4,0))*('Diário 2º PA'!$F$4:$F$1978))
+SUMPRODUCT(('Diário 3º PA'!$E$4:$E$1994='Analítico Cp.'!$B151)*('Diário 3º PA'!$C$4:$C$1994&gt;=D$4)*('Diário 3º PA'!$C$4:$C$1994&lt;=EOMONTH(D$4,0))*('Diário 3º PA'!$F$4:$F$1994))
+SUMPRODUCT(('Diário 4º PA'!$E$4:$E$2000='Analítico Cp.'!$B151)*('Diário 4º PA'!$C$4:$C$2000&gt;=D$4)*('Diário 4º PA'!$C$4:$C$2000&lt;=EOMONTH(D$4,0))*('Diário 4º PA'!$F$4:$F$2000))
+SUMPRODUCT(('Comp.'!$D$5:$D$485=$B151)*('Comp.'!$B$5:$B$485&gt;=D$4)*('Comp.'!$B$5:$B$485&lt;=EOMONTH(D$4,0))*('Comp.'!$E$5:$E$485))</f>
        <v>0</v>
      </c>
      <c r="E151" s="289">
        <f>SUMPRODUCT(('Diário 1º PA'!$E$4:$E$2007='Analítico Cp.'!$B151)*('Diário 1º PA'!$C$4:$C$2007&gt;=E$4)*('Diário 1º PA'!$C$4:$C$2007&lt;=EOMONTH(E$4,0))*('Diário 1º PA'!$F$4:$F$2007))
+SUMPRODUCT(('Diário 2º PA'!$E$4:$E$1978='Analítico Cp.'!$B151)*('Diário 2º PA'!$C$4:$C$1978&gt;=E$4)*('Diário 2º PA'!$C$4:$C$1978&lt;=EOMONTH(E$4,0))*('Diário 2º PA'!$F$4:$F$1978))
+SUMPRODUCT(('Diário 3º PA'!$E$4:$E$1994='Analítico Cp.'!$B151)*('Diário 3º PA'!$C$4:$C$1994&gt;=E$4)*('Diário 3º PA'!$C$4:$C$1994&lt;=EOMONTH(E$4,0))*('Diário 3º PA'!$F$4:$F$1994))
+SUMPRODUCT(('Diário 4º PA'!$E$4:$E$2000='Analítico Cp.'!$B151)*('Diário 4º PA'!$C$4:$C$2000&gt;=E$4)*('Diário 4º PA'!$C$4:$C$2000&lt;=EOMONTH(E$4,0))*('Diário 4º PA'!$F$4:$F$2000))
+SUMPRODUCT(('Comp.'!$D$5:$D$485=$B151)*('Comp.'!$B$5:$B$485&gt;=E$4)*('Comp.'!$B$5:$B$485&lt;=EOMONTH(E$4,0))*('Comp.'!$E$5:$E$485))</f>
        <v>0</v>
      </c>
      <c r="F151" s="289">
        <f>SUMPRODUCT(('Diário 1º PA'!$E$4:$E$2007='Analítico Cp.'!$B151)*('Diário 1º PA'!$C$4:$C$2007&gt;=F$4)*('Diário 1º PA'!$C$4:$C$2007&lt;=EOMONTH(F$4,0))*('Diário 1º PA'!$F$4:$F$2007))
+SUMPRODUCT(('Diário 2º PA'!$E$4:$E$1978='Analítico Cp.'!$B151)*('Diário 2º PA'!$C$4:$C$1978&gt;=F$4)*('Diário 2º PA'!$C$4:$C$1978&lt;=EOMONTH(F$4,0))*('Diário 2º PA'!$F$4:$F$1978))
+SUMPRODUCT(('Diário 3º PA'!$E$4:$E$1994='Analítico Cp.'!$B151)*('Diário 3º PA'!$C$4:$C$1994&gt;=F$4)*('Diário 3º PA'!$C$4:$C$1994&lt;=EOMONTH(F$4,0))*('Diário 3º PA'!$F$4:$F$1994))
+SUMPRODUCT(('Diário 4º PA'!$E$4:$E$2000='Analítico Cp.'!$B151)*('Diário 4º PA'!$C$4:$C$2000&gt;=F$4)*('Diário 4º PA'!$C$4:$C$2000&lt;=EOMONTH(F$4,0))*('Diário 4º PA'!$F$4:$F$2000))
+SUMPRODUCT(('Comp.'!$D$5:$D$485=$B151)*('Comp.'!$B$5:$B$485&gt;=F$4)*('Comp.'!$B$5:$B$485&lt;=EOMONTH(F$4,0))*('Comp.'!$E$5:$E$485))</f>
        <v>0</v>
      </c>
      <c r="G151" s="289">
        <f>SUMPRODUCT(('Diário 1º PA'!$E$4:$E$2007='Analítico Cp.'!$B151)*('Diário 1º PA'!$C$4:$C$2007&gt;=G$4)*('Diário 1º PA'!$C$4:$C$2007&lt;=EOMONTH(G$4,0))*('Diário 1º PA'!$F$4:$F$2007))
+SUMPRODUCT(('Diário 2º PA'!$E$4:$E$1978='Analítico Cp.'!$B151)*('Diário 2º PA'!$C$4:$C$1978&gt;=G$4)*('Diário 2º PA'!$C$4:$C$1978&lt;=EOMONTH(G$4,0))*('Diário 2º PA'!$F$4:$F$1978))
+SUMPRODUCT(('Diário 3º PA'!$E$4:$E$1994='Analítico Cp.'!$B151)*('Diário 3º PA'!$C$4:$C$1994&gt;=G$4)*('Diário 3º PA'!$C$4:$C$1994&lt;=EOMONTH(G$4,0))*('Diário 3º PA'!$F$4:$F$1994))
+SUMPRODUCT(('Diário 4º PA'!$E$4:$E$2000='Analítico Cp.'!$B151)*('Diário 4º PA'!$C$4:$C$2000&gt;=G$4)*('Diário 4º PA'!$C$4:$C$2000&lt;=EOMONTH(G$4,0))*('Diário 4º PA'!$F$4:$F$2000))
+SUMPRODUCT(('Comp.'!$D$5:$D$485=$B151)*('Comp.'!$B$5:$B$485&gt;=G$4)*('Comp.'!$B$5:$B$485&lt;=EOMONTH(G$4,0))*('Comp.'!$E$5:$E$485))</f>
        <v>0</v>
      </c>
      <c r="H151" s="289">
        <f>SUMPRODUCT(('Diário 1º PA'!$E$4:$E$2007='Analítico Cp.'!$B151)*('Diário 1º PA'!$C$4:$C$2007&gt;=H$4)*('Diário 1º PA'!$C$4:$C$2007&lt;=EOMONTH(H$4,0))*('Diário 1º PA'!$F$4:$F$2007))
+SUMPRODUCT(('Diário 2º PA'!$E$4:$E$1978='Analítico Cp.'!$B151)*('Diário 2º PA'!$C$4:$C$1978&gt;=H$4)*('Diário 2º PA'!$C$4:$C$1978&lt;=EOMONTH(H$4,0))*('Diário 2º PA'!$F$4:$F$1978))
+SUMPRODUCT(('Diário 3º PA'!$E$4:$E$1994='Analítico Cp.'!$B151)*('Diário 3º PA'!$C$4:$C$1994&gt;=H$4)*('Diário 3º PA'!$C$4:$C$1994&lt;=EOMONTH(H$4,0))*('Diário 3º PA'!$F$4:$F$1994))
+SUMPRODUCT(('Diário 4º PA'!$E$4:$E$2000='Analítico Cp.'!$B151)*('Diário 4º PA'!$C$4:$C$2000&gt;=H$4)*('Diário 4º PA'!$C$4:$C$2000&lt;=EOMONTH(H$4,0))*('Diário 4º PA'!$F$4:$F$2000))
+SUMPRODUCT(('Comp.'!$D$5:$D$485=$B151)*('Comp.'!$B$5:$B$485&gt;=H$4)*('Comp.'!$B$5:$B$485&lt;=EOMONTH(H$4,0))*('Comp.'!$E$5:$E$485))</f>
        <v>0</v>
      </c>
      <c r="I151" s="289">
        <f>SUMPRODUCT(('Diário 1º PA'!$E$4:$E$2007='Analítico Cp.'!$B151)*('Diário 1º PA'!$C$4:$C$2007&gt;=I$4)*('Diário 1º PA'!$C$4:$C$2007&lt;=EOMONTH(I$4,0))*('Diário 1º PA'!$F$4:$F$2007))
+SUMPRODUCT(('Diário 2º PA'!$E$4:$E$1978='Analítico Cp.'!$B151)*('Diário 2º PA'!$C$4:$C$1978&gt;=I$4)*('Diário 2º PA'!$C$4:$C$1978&lt;=EOMONTH(I$4,0))*('Diário 2º PA'!$F$4:$F$1978))
+SUMPRODUCT(('Diário 3º PA'!$E$4:$E$1994='Analítico Cp.'!$B151)*('Diário 3º PA'!$C$4:$C$1994&gt;=I$4)*('Diário 3º PA'!$C$4:$C$1994&lt;=EOMONTH(I$4,0))*('Diário 3º PA'!$F$4:$F$1994))
+SUMPRODUCT(('Diário 4º PA'!$E$4:$E$2000='Analítico Cp.'!$B151)*('Diário 4º PA'!$C$4:$C$2000&gt;=I$4)*('Diário 4º PA'!$C$4:$C$2000&lt;=EOMONTH(I$4,0))*('Diário 4º PA'!$F$4:$F$2000))
+SUMPRODUCT(('Comp.'!$D$5:$D$485=$B151)*('Comp.'!$B$5:$B$485&gt;=I$4)*('Comp.'!$B$5:$B$485&lt;=EOMONTH(I$4,0))*('Comp.'!$E$5:$E$485))</f>
        <v>0</v>
      </c>
      <c r="J151" s="289">
        <f>SUMPRODUCT(('Diário 1º PA'!$E$4:$E$2007='Analítico Cp.'!$B151)*('Diário 1º PA'!$C$4:$C$2007&gt;=J$4)*('Diário 1º PA'!$C$4:$C$2007&lt;=EOMONTH(J$4,0))*('Diário 1º PA'!$F$4:$F$2007))
+SUMPRODUCT(('Diário 2º PA'!$E$4:$E$1978='Analítico Cp.'!$B151)*('Diário 2º PA'!$C$4:$C$1978&gt;=J$4)*('Diário 2º PA'!$C$4:$C$1978&lt;=EOMONTH(J$4,0))*('Diário 2º PA'!$F$4:$F$1978))
+SUMPRODUCT(('Diário 3º PA'!$E$4:$E$1994='Analítico Cp.'!$B151)*('Diário 3º PA'!$C$4:$C$1994&gt;=J$4)*('Diário 3º PA'!$C$4:$C$1994&lt;=EOMONTH(J$4,0))*('Diário 3º PA'!$F$4:$F$1994))
+SUMPRODUCT(('Diário 4º PA'!$E$4:$E$2000='Analítico Cp.'!$B151)*('Diário 4º PA'!$C$4:$C$2000&gt;=J$4)*('Diário 4º PA'!$C$4:$C$2000&lt;=EOMONTH(J$4,0))*('Diário 4º PA'!$F$4:$F$2000))
+SUMPRODUCT(('Comp.'!$D$5:$D$485=$B151)*('Comp.'!$B$5:$B$485&gt;=J$4)*('Comp.'!$B$5:$B$485&lt;=EOMONTH(J$4,0))*('Comp.'!$E$5:$E$485))</f>
        <v>0</v>
      </c>
      <c r="K151" s="289">
        <f>SUMPRODUCT(('Diário 1º PA'!$E$4:$E$2007='Analítico Cp.'!$B151)*('Diário 1º PA'!$C$4:$C$2007&gt;=K$4)*('Diário 1º PA'!$C$4:$C$2007&lt;=EOMONTH(K$4,0))*('Diário 1º PA'!$F$4:$F$2007))
+SUMPRODUCT(('Diário 2º PA'!$E$4:$E$1978='Analítico Cp.'!$B151)*('Diário 2º PA'!$C$4:$C$1978&gt;=K$4)*('Diário 2º PA'!$C$4:$C$1978&lt;=EOMONTH(K$4,0))*('Diário 2º PA'!$F$4:$F$1978))
+SUMPRODUCT(('Diário 3º PA'!$E$4:$E$1994='Analítico Cp.'!$B151)*('Diário 3º PA'!$C$4:$C$1994&gt;=K$4)*('Diário 3º PA'!$C$4:$C$1994&lt;=EOMONTH(K$4,0))*('Diário 3º PA'!$F$4:$F$1994))
+SUMPRODUCT(('Diário 4º PA'!$E$4:$E$2000='Analítico Cp.'!$B151)*('Diário 4º PA'!$C$4:$C$2000&gt;=K$4)*('Diário 4º PA'!$C$4:$C$2000&lt;=EOMONTH(K$4,0))*('Diário 4º PA'!$F$4:$F$2000))
+SUMPRODUCT(('Comp.'!$D$5:$D$485=$B151)*('Comp.'!$B$5:$B$485&gt;=K$4)*('Comp.'!$B$5:$B$485&lt;=EOMONTH(K$4,0))*('Comp.'!$E$5:$E$485))</f>
        <v>0</v>
      </c>
      <c r="L151" s="289">
        <f>SUMPRODUCT(('Diário 1º PA'!$E$4:$E$2007='Analítico Cp.'!$B151)*('Diário 1º PA'!$C$4:$C$2007&gt;=L$4)*('Diário 1º PA'!$C$4:$C$2007&lt;=EOMONTH(L$4,0))*('Diário 1º PA'!$F$4:$F$2007))
+SUMPRODUCT(('Diário 2º PA'!$E$4:$E$1978='Analítico Cp.'!$B151)*('Diário 2º PA'!$C$4:$C$1978&gt;=L$4)*('Diário 2º PA'!$C$4:$C$1978&lt;=EOMONTH(L$4,0))*('Diário 2º PA'!$F$4:$F$1978))
+SUMPRODUCT(('Diário 3º PA'!$E$4:$E$1994='Analítico Cp.'!$B151)*('Diário 3º PA'!$C$4:$C$1994&gt;=L$4)*('Diário 3º PA'!$C$4:$C$1994&lt;=EOMONTH(L$4,0))*('Diário 3º PA'!$F$4:$F$1994))
+SUMPRODUCT(('Diário 4º PA'!$E$4:$E$2000='Analítico Cp.'!$B151)*('Diário 4º PA'!$C$4:$C$2000&gt;=L$4)*('Diário 4º PA'!$C$4:$C$2000&lt;=EOMONTH(L$4,0))*('Diário 4º PA'!$F$4:$F$2000))
+SUMPRODUCT(('Comp.'!$D$5:$D$485=$B151)*('Comp.'!$B$5:$B$485&gt;=L$4)*('Comp.'!$B$5:$B$485&lt;=EOMONTH(L$4,0))*('Comp.'!$E$5:$E$485))</f>
        <v>0</v>
      </c>
      <c r="M151" s="289">
        <f>SUMPRODUCT(('Diário 1º PA'!$E$4:$E$2007='Analítico Cp.'!$B151)*('Diário 1º PA'!$C$4:$C$2007&gt;=M$4)*('Diário 1º PA'!$C$4:$C$2007&lt;=EOMONTH(M$4,0))*('Diário 1º PA'!$F$4:$F$2007))
+SUMPRODUCT(('Diário 2º PA'!$E$4:$E$1978='Analítico Cp.'!$B151)*('Diário 2º PA'!$C$4:$C$1978&gt;=M$4)*('Diário 2º PA'!$C$4:$C$1978&lt;=EOMONTH(M$4,0))*('Diário 2º PA'!$F$4:$F$1978))
+SUMPRODUCT(('Diário 3º PA'!$E$4:$E$1994='Analítico Cp.'!$B151)*('Diário 3º PA'!$C$4:$C$1994&gt;=M$4)*('Diário 3º PA'!$C$4:$C$1994&lt;=EOMONTH(M$4,0))*('Diário 3º PA'!$F$4:$F$1994))
+SUMPRODUCT(('Diário 4º PA'!$E$4:$E$2000='Analítico Cp.'!$B151)*('Diário 4º PA'!$C$4:$C$2000&gt;=M$4)*('Diário 4º PA'!$C$4:$C$2000&lt;=EOMONTH(M$4,0))*('Diário 4º PA'!$F$4:$F$2000))
+SUMPRODUCT(('Comp.'!$D$5:$D$485=$B151)*('Comp.'!$B$5:$B$485&gt;=M$4)*('Comp.'!$B$5:$B$485&lt;=EOMONTH(M$4,0))*('Comp.'!$E$5:$E$485))</f>
        <v>0</v>
      </c>
      <c r="N151" s="289">
        <f>SUMPRODUCT(('Diário 1º PA'!$E$4:$E$2007='Analítico Cp.'!$B151)*('Diário 1º PA'!$C$4:$C$2007&gt;=N$4)*('Diário 1º PA'!$C$4:$C$2007&lt;=EOMONTH(N$4,0))*('Diário 1º PA'!$F$4:$F$2007))
+SUMPRODUCT(('Diário 2º PA'!$E$4:$E$1978='Analítico Cp.'!$B151)*('Diário 2º PA'!$C$4:$C$1978&gt;=N$4)*('Diário 2º PA'!$C$4:$C$1978&lt;=EOMONTH(N$4,0))*('Diário 2º PA'!$F$4:$F$1978))
+SUMPRODUCT(('Diário 3º PA'!$E$4:$E$1994='Analítico Cp.'!$B151)*('Diário 3º PA'!$C$4:$C$1994&gt;=N$4)*('Diário 3º PA'!$C$4:$C$1994&lt;=EOMONTH(N$4,0))*('Diário 3º PA'!$F$4:$F$1994))
+SUMPRODUCT(('Diário 4º PA'!$E$4:$E$2000='Analítico Cp.'!$B151)*('Diário 4º PA'!$C$4:$C$2000&gt;=N$4)*('Diário 4º PA'!$C$4:$C$2000&lt;=EOMONTH(N$4,0))*('Diário 4º PA'!$F$4:$F$2000))
+SUMPRODUCT(('Comp.'!$D$5:$D$485=$B151)*('Comp.'!$B$5:$B$485&gt;=N$4)*('Comp.'!$B$5:$B$485&lt;=EOMONTH(N$4,0))*('Comp.'!$E$5:$E$485))</f>
        <v>0</v>
      </c>
      <c r="O151" s="315">
        <f t="shared" si="19"/>
        <v>0</v>
      </c>
      <c r="P151" s="316">
        <f t="shared" si="20"/>
        <v>0</v>
      </c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</row>
    <row r="152" spans="1:26" ht="23.25" hidden="1" customHeight="1" x14ac:dyDescent="0.25">
      <c r="A152" s="331" t="s">
        <v>417</v>
      </c>
      <c r="B152" s="246"/>
      <c r="C152" s="289">
        <f>SUMPRODUCT(('Diário 1º PA'!$E$4:$E$2007='Analítico Cp.'!$B152)*('Diário 1º PA'!$C$4:$C$2007&gt;=C$4)*('Diário 1º PA'!$C$4:$C$2007&lt;=EOMONTH(C$4,0))*('Diário 1º PA'!$F$4:$F$2007))
+SUMPRODUCT(('Diário 2º PA'!$E$4:$E$1978='Analítico Cp.'!$B152)*('Diário 2º PA'!$C$4:$C$1978&gt;=C$4)*('Diário 2º PA'!$C$4:$C$1978&lt;=EOMONTH(C$4,0))*('Diário 2º PA'!$F$4:$F$1978))
+SUMPRODUCT(('Diário 3º PA'!$E$4:$E$1994='Analítico Cp.'!$B152)*('Diário 3º PA'!$C$4:$C$1994&gt;=C$4)*('Diário 3º PA'!$C$4:$C$1994&lt;=EOMONTH(C$4,0))*('Diário 3º PA'!$F$4:$F$1994))
+SUMPRODUCT(('Diário 4º PA'!$E$4:$E$2000='Analítico Cp.'!$B152)*('Diário 4º PA'!$C$4:$C$2000&gt;=C$4)*('Diário 4º PA'!$C$4:$C$2000&lt;=EOMONTH(C$4,0))*('Diário 4º PA'!$F$4:$F$2000))
+SUMPRODUCT(('Comp.'!$D$5:$D$485=$B152)*('Comp.'!$B$5:$B$485&gt;=C$4)*('Comp.'!$B$5:$B$485&lt;=EOMONTH(C$4,0))*('Comp.'!$E$5:$E$485))</f>
        <v>0</v>
      </c>
      <c r="D152" s="289">
        <f>SUMPRODUCT(('Diário 1º PA'!$E$4:$E$2007='Analítico Cp.'!$B152)*('Diário 1º PA'!$C$4:$C$2007&gt;=D$4)*('Diário 1º PA'!$C$4:$C$2007&lt;=EOMONTH(D$4,0))*('Diário 1º PA'!$F$4:$F$2007))
+SUMPRODUCT(('Diário 2º PA'!$E$4:$E$1978='Analítico Cp.'!$B152)*('Diário 2º PA'!$C$4:$C$1978&gt;=D$4)*('Diário 2º PA'!$C$4:$C$1978&lt;=EOMONTH(D$4,0))*('Diário 2º PA'!$F$4:$F$1978))
+SUMPRODUCT(('Diário 3º PA'!$E$4:$E$1994='Analítico Cp.'!$B152)*('Diário 3º PA'!$C$4:$C$1994&gt;=D$4)*('Diário 3º PA'!$C$4:$C$1994&lt;=EOMONTH(D$4,0))*('Diário 3º PA'!$F$4:$F$1994))
+SUMPRODUCT(('Diário 4º PA'!$E$4:$E$2000='Analítico Cp.'!$B152)*('Diário 4º PA'!$C$4:$C$2000&gt;=D$4)*('Diário 4º PA'!$C$4:$C$2000&lt;=EOMONTH(D$4,0))*('Diário 4º PA'!$F$4:$F$2000))
+SUMPRODUCT(('Comp.'!$D$5:$D$485=$B152)*('Comp.'!$B$5:$B$485&gt;=D$4)*('Comp.'!$B$5:$B$485&lt;=EOMONTH(D$4,0))*('Comp.'!$E$5:$E$485))</f>
        <v>0</v>
      </c>
      <c r="E152" s="289">
        <f>SUMPRODUCT(('Diário 1º PA'!$E$4:$E$2007='Analítico Cp.'!$B152)*('Diário 1º PA'!$C$4:$C$2007&gt;=E$4)*('Diário 1º PA'!$C$4:$C$2007&lt;=EOMONTH(E$4,0))*('Diário 1º PA'!$F$4:$F$2007))
+SUMPRODUCT(('Diário 2º PA'!$E$4:$E$1978='Analítico Cp.'!$B152)*('Diário 2º PA'!$C$4:$C$1978&gt;=E$4)*('Diário 2º PA'!$C$4:$C$1978&lt;=EOMONTH(E$4,0))*('Diário 2º PA'!$F$4:$F$1978))
+SUMPRODUCT(('Diário 3º PA'!$E$4:$E$1994='Analítico Cp.'!$B152)*('Diário 3º PA'!$C$4:$C$1994&gt;=E$4)*('Diário 3º PA'!$C$4:$C$1994&lt;=EOMONTH(E$4,0))*('Diário 3º PA'!$F$4:$F$1994))
+SUMPRODUCT(('Diário 4º PA'!$E$4:$E$2000='Analítico Cp.'!$B152)*('Diário 4º PA'!$C$4:$C$2000&gt;=E$4)*('Diário 4º PA'!$C$4:$C$2000&lt;=EOMONTH(E$4,0))*('Diário 4º PA'!$F$4:$F$2000))
+SUMPRODUCT(('Comp.'!$D$5:$D$485=$B152)*('Comp.'!$B$5:$B$485&gt;=E$4)*('Comp.'!$B$5:$B$485&lt;=EOMONTH(E$4,0))*('Comp.'!$E$5:$E$485))</f>
        <v>0</v>
      </c>
      <c r="F152" s="289">
        <f>SUMPRODUCT(('Diário 1º PA'!$E$4:$E$2007='Analítico Cp.'!$B152)*('Diário 1º PA'!$C$4:$C$2007&gt;=F$4)*('Diário 1º PA'!$C$4:$C$2007&lt;=EOMONTH(F$4,0))*('Diário 1º PA'!$F$4:$F$2007))
+SUMPRODUCT(('Diário 2º PA'!$E$4:$E$1978='Analítico Cp.'!$B152)*('Diário 2º PA'!$C$4:$C$1978&gt;=F$4)*('Diário 2º PA'!$C$4:$C$1978&lt;=EOMONTH(F$4,0))*('Diário 2º PA'!$F$4:$F$1978))
+SUMPRODUCT(('Diário 3º PA'!$E$4:$E$1994='Analítico Cp.'!$B152)*('Diário 3º PA'!$C$4:$C$1994&gt;=F$4)*('Diário 3º PA'!$C$4:$C$1994&lt;=EOMONTH(F$4,0))*('Diário 3º PA'!$F$4:$F$1994))
+SUMPRODUCT(('Diário 4º PA'!$E$4:$E$2000='Analítico Cp.'!$B152)*('Diário 4º PA'!$C$4:$C$2000&gt;=F$4)*('Diário 4º PA'!$C$4:$C$2000&lt;=EOMONTH(F$4,0))*('Diário 4º PA'!$F$4:$F$2000))
+SUMPRODUCT(('Comp.'!$D$5:$D$485=$B152)*('Comp.'!$B$5:$B$485&gt;=F$4)*('Comp.'!$B$5:$B$485&lt;=EOMONTH(F$4,0))*('Comp.'!$E$5:$E$485))</f>
        <v>0</v>
      </c>
      <c r="G152" s="289">
        <f>SUMPRODUCT(('Diário 1º PA'!$E$4:$E$2007='Analítico Cp.'!$B152)*('Diário 1º PA'!$C$4:$C$2007&gt;=G$4)*('Diário 1º PA'!$C$4:$C$2007&lt;=EOMONTH(G$4,0))*('Diário 1º PA'!$F$4:$F$2007))
+SUMPRODUCT(('Diário 2º PA'!$E$4:$E$1978='Analítico Cp.'!$B152)*('Diário 2º PA'!$C$4:$C$1978&gt;=G$4)*('Diário 2º PA'!$C$4:$C$1978&lt;=EOMONTH(G$4,0))*('Diário 2º PA'!$F$4:$F$1978))
+SUMPRODUCT(('Diário 3º PA'!$E$4:$E$1994='Analítico Cp.'!$B152)*('Diário 3º PA'!$C$4:$C$1994&gt;=G$4)*('Diário 3º PA'!$C$4:$C$1994&lt;=EOMONTH(G$4,0))*('Diário 3º PA'!$F$4:$F$1994))
+SUMPRODUCT(('Diário 4º PA'!$E$4:$E$2000='Analítico Cp.'!$B152)*('Diário 4º PA'!$C$4:$C$2000&gt;=G$4)*('Diário 4º PA'!$C$4:$C$2000&lt;=EOMONTH(G$4,0))*('Diário 4º PA'!$F$4:$F$2000))
+SUMPRODUCT(('Comp.'!$D$5:$D$485=$B152)*('Comp.'!$B$5:$B$485&gt;=G$4)*('Comp.'!$B$5:$B$485&lt;=EOMONTH(G$4,0))*('Comp.'!$E$5:$E$485))</f>
        <v>0</v>
      </c>
      <c r="H152" s="289">
        <f>SUMPRODUCT(('Diário 1º PA'!$E$4:$E$2007='Analítico Cp.'!$B152)*('Diário 1º PA'!$C$4:$C$2007&gt;=H$4)*('Diário 1º PA'!$C$4:$C$2007&lt;=EOMONTH(H$4,0))*('Diário 1º PA'!$F$4:$F$2007))
+SUMPRODUCT(('Diário 2º PA'!$E$4:$E$1978='Analítico Cp.'!$B152)*('Diário 2º PA'!$C$4:$C$1978&gt;=H$4)*('Diário 2º PA'!$C$4:$C$1978&lt;=EOMONTH(H$4,0))*('Diário 2º PA'!$F$4:$F$1978))
+SUMPRODUCT(('Diário 3º PA'!$E$4:$E$1994='Analítico Cp.'!$B152)*('Diário 3º PA'!$C$4:$C$1994&gt;=H$4)*('Diário 3º PA'!$C$4:$C$1994&lt;=EOMONTH(H$4,0))*('Diário 3º PA'!$F$4:$F$1994))
+SUMPRODUCT(('Diário 4º PA'!$E$4:$E$2000='Analítico Cp.'!$B152)*('Diário 4º PA'!$C$4:$C$2000&gt;=H$4)*('Diário 4º PA'!$C$4:$C$2000&lt;=EOMONTH(H$4,0))*('Diário 4º PA'!$F$4:$F$2000))
+SUMPRODUCT(('Comp.'!$D$5:$D$485=$B152)*('Comp.'!$B$5:$B$485&gt;=H$4)*('Comp.'!$B$5:$B$485&lt;=EOMONTH(H$4,0))*('Comp.'!$E$5:$E$485))</f>
        <v>0</v>
      </c>
      <c r="I152" s="289">
        <f>SUMPRODUCT(('Diário 1º PA'!$E$4:$E$2007='Analítico Cp.'!$B152)*('Diário 1º PA'!$C$4:$C$2007&gt;=I$4)*('Diário 1º PA'!$C$4:$C$2007&lt;=EOMONTH(I$4,0))*('Diário 1º PA'!$F$4:$F$2007))
+SUMPRODUCT(('Diário 2º PA'!$E$4:$E$1978='Analítico Cp.'!$B152)*('Diário 2º PA'!$C$4:$C$1978&gt;=I$4)*('Diário 2º PA'!$C$4:$C$1978&lt;=EOMONTH(I$4,0))*('Diário 2º PA'!$F$4:$F$1978))
+SUMPRODUCT(('Diário 3º PA'!$E$4:$E$1994='Analítico Cp.'!$B152)*('Diário 3º PA'!$C$4:$C$1994&gt;=I$4)*('Diário 3º PA'!$C$4:$C$1994&lt;=EOMONTH(I$4,0))*('Diário 3º PA'!$F$4:$F$1994))
+SUMPRODUCT(('Diário 4º PA'!$E$4:$E$2000='Analítico Cp.'!$B152)*('Diário 4º PA'!$C$4:$C$2000&gt;=I$4)*('Diário 4º PA'!$C$4:$C$2000&lt;=EOMONTH(I$4,0))*('Diário 4º PA'!$F$4:$F$2000))
+SUMPRODUCT(('Comp.'!$D$5:$D$485=$B152)*('Comp.'!$B$5:$B$485&gt;=I$4)*('Comp.'!$B$5:$B$485&lt;=EOMONTH(I$4,0))*('Comp.'!$E$5:$E$485))</f>
        <v>0</v>
      </c>
      <c r="J152" s="289">
        <f>SUMPRODUCT(('Diário 1º PA'!$E$4:$E$2007='Analítico Cp.'!$B152)*('Diário 1º PA'!$C$4:$C$2007&gt;=J$4)*('Diário 1º PA'!$C$4:$C$2007&lt;=EOMONTH(J$4,0))*('Diário 1º PA'!$F$4:$F$2007))
+SUMPRODUCT(('Diário 2º PA'!$E$4:$E$1978='Analítico Cp.'!$B152)*('Diário 2º PA'!$C$4:$C$1978&gt;=J$4)*('Diário 2º PA'!$C$4:$C$1978&lt;=EOMONTH(J$4,0))*('Diário 2º PA'!$F$4:$F$1978))
+SUMPRODUCT(('Diário 3º PA'!$E$4:$E$1994='Analítico Cp.'!$B152)*('Diário 3º PA'!$C$4:$C$1994&gt;=J$4)*('Diário 3º PA'!$C$4:$C$1994&lt;=EOMONTH(J$4,0))*('Diário 3º PA'!$F$4:$F$1994))
+SUMPRODUCT(('Diário 4º PA'!$E$4:$E$2000='Analítico Cp.'!$B152)*('Diário 4º PA'!$C$4:$C$2000&gt;=J$4)*('Diário 4º PA'!$C$4:$C$2000&lt;=EOMONTH(J$4,0))*('Diário 4º PA'!$F$4:$F$2000))
+SUMPRODUCT(('Comp.'!$D$5:$D$485=$B152)*('Comp.'!$B$5:$B$485&gt;=J$4)*('Comp.'!$B$5:$B$485&lt;=EOMONTH(J$4,0))*('Comp.'!$E$5:$E$485))</f>
        <v>0</v>
      </c>
      <c r="K152" s="289">
        <f>SUMPRODUCT(('Diário 1º PA'!$E$4:$E$2007='Analítico Cp.'!$B152)*('Diário 1º PA'!$C$4:$C$2007&gt;=K$4)*('Diário 1º PA'!$C$4:$C$2007&lt;=EOMONTH(K$4,0))*('Diário 1º PA'!$F$4:$F$2007))
+SUMPRODUCT(('Diário 2º PA'!$E$4:$E$1978='Analítico Cp.'!$B152)*('Diário 2º PA'!$C$4:$C$1978&gt;=K$4)*('Diário 2º PA'!$C$4:$C$1978&lt;=EOMONTH(K$4,0))*('Diário 2º PA'!$F$4:$F$1978))
+SUMPRODUCT(('Diário 3º PA'!$E$4:$E$1994='Analítico Cp.'!$B152)*('Diário 3º PA'!$C$4:$C$1994&gt;=K$4)*('Diário 3º PA'!$C$4:$C$1994&lt;=EOMONTH(K$4,0))*('Diário 3º PA'!$F$4:$F$1994))
+SUMPRODUCT(('Diário 4º PA'!$E$4:$E$2000='Analítico Cp.'!$B152)*('Diário 4º PA'!$C$4:$C$2000&gt;=K$4)*('Diário 4º PA'!$C$4:$C$2000&lt;=EOMONTH(K$4,0))*('Diário 4º PA'!$F$4:$F$2000))
+SUMPRODUCT(('Comp.'!$D$5:$D$485=$B152)*('Comp.'!$B$5:$B$485&gt;=K$4)*('Comp.'!$B$5:$B$485&lt;=EOMONTH(K$4,0))*('Comp.'!$E$5:$E$485))</f>
        <v>0</v>
      </c>
      <c r="L152" s="289">
        <f>SUMPRODUCT(('Diário 1º PA'!$E$4:$E$2007='Analítico Cp.'!$B152)*('Diário 1º PA'!$C$4:$C$2007&gt;=L$4)*('Diário 1º PA'!$C$4:$C$2007&lt;=EOMONTH(L$4,0))*('Diário 1º PA'!$F$4:$F$2007))
+SUMPRODUCT(('Diário 2º PA'!$E$4:$E$1978='Analítico Cp.'!$B152)*('Diário 2º PA'!$C$4:$C$1978&gt;=L$4)*('Diário 2º PA'!$C$4:$C$1978&lt;=EOMONTH(L$4,0))*('Diário 2º PA'!$F$4:$F$1978))
+SUMPRODUCT(('Diário 3º PA'!$E$4:$E$1994='Analítico Cp.'!$B152)*('Diário 3º PA'!$C$4:$C$1994&gt;=L$4)*('Diário 3º PA'!$C$4:$C$1994&lt;=EOMONTH(L$4,0))*('Diário 3º PA'!$F$4:$F$1994))
+SUMPRODUCT(('Diário 4º PA'!$E$4:$E$2000='Analítico Cp.'!$B152)*('Diário 4º PA'!$C$4:$C$2000&gt;=L$4)*('Diário 4º PA'!$C$4:$C$2000&lt;=EOMONTH(L$4,0))*('Diário 4º PA'!$F$4:$F$2000))
+SUMPRODUCT(('Comp.'!$D$5:$D$485=$B152)*('Comp.'!$B$5:$B$485&gt;=L$4)*('Comp.'!$B$5:$B$485&lt;=EOMONTH(L$4,0))*('Comp.'!$E$5:$E$485))</f>
        <v>0</v>
      </c>
      <c r="M152" s="289">
        <f>SUMPRODUCT(('Diário 1º PA'!$E$4:$E$2007='Analítico Cp.'!$B152)*('Diário 1º PA'!$C$4:$C$2007&gt;=M$4)*('Diário 1º PA'!$C$4:$C$2007&lt;=EOMONTH(M$4,0))*('Diário 1º PA'!$F$4:$F$2007))
+SUMPRODUCT(('Diário 2º PA'!$E$4:$E$1978='Analítico Cp.'!$B152)*('Diário 2º PA'!$C$4:$C$1978&gt;=M$4)*('Diário 2º PA'!$C$4:$C$1978&lt;=EOMONTH(M$4,0))*('Diário 2º PA'!$F$4:$F$1978))
+SUMPRODUCT(('Diário 3º PA'!$E$4:$E$1994='Analítico Cp.'!$B152)*('Diário 3º PA'!$C$4:$C$1994&gt;=M$4)*('Diário 3º PA'!$C$4:$C$1994&lt;=EOMONTH(M$4,0))*('Diário 3º PA'!$F$4:$F$1994))
+SUMPRODUCT(('Diário 4º PA'!$E$4:$E$2000='Analítico Cp.'!$B152)*('Diário 4º PA'!$C$4:$C$2000&gt;=M$4)*('Diário 4º PA'!$C$4:$C$2000&lt;=EOMONTH(M$4,0))*('Diário 4º PA'!$F$4:$F$2000))
+SUMPRODUCT(('Comp.'!$D$5:$D$485=$B152)*('Comp.'!$B$5:$B$485&gt;=M$4)*('Comp.'!$B$5:$B$485&lt;=EOMONTH(M$4,0))*('Comp.'!$E$5:$E$485))</f>
        <v>0</v>
      </c>
      <c r="N152" s="289">
        <f>SUMPRODUCT(('Diário 1º PA'!$E$4:$E$2007='Analítico Cp.'!$B152)*('Diário 1º PA'!$C$4:$C$2007&gt;=N$4)*('Diário 1º PA'!$C$4:$C$2007&lt;=EOMONTH(N$4,0))*('Diário 1º PA'!$F$4:$F$2007))
+SUMPRODUCT(('Diário 2º PA'!$E$4:$E$1978='Analítico Cp.'!$B152)*('Diário 2º PA'!$C$4:$C$1978&gt;=N$4)*('Diário 2º PA'!$C$4:$C$1978&lt;=EOMONTH(N$4,0))*('Diário 2º PA'!$F$4:$F$1978))
+SUMPRODUCT(('Diário 3º PA'!$E$4:$E$1994='Analítico Cp.'!$B152)*('Diário 3º PA'!$C$4:$C$1994&gt;=N$4)*('Diário 3º PA'!$C$4:$C$1994&lt;=EOMONTH(N$4,0))*('Diário 3º PA'!$F$4:$F$1994))
+SUMPRODUCT(('Diário 4º PA'!$E$4:$E$2000='Analítico Cp.'!$B152)*('Diário 4º PA'!$C$4:$C$2000&gt;=N$4)*('Diário 4º PA'!$C$4:$C$2000&lt;=EOMONTH(N$4,0))*('Diário 4º PA'!$F$4:$F$2000))
+SUMPRODUCT(('Comp.'!$D$5:$D$485=$B152)*('Comp.'!$B$5:$B$485&gt;=N$4)*('Comp.'!$B$5:$B$485&lt;=EOMONTH(N$4,0))*('Comp.'!$E$5:$E$485))</f>
        <v>0</v>
      </c>
      <c r="O152" s="315">
        <f t="shared" si="19"/>
        <v>0</v>
      </c>
      <c r="P152" s="316">
        <f t="shared" si="20"/>
        <v>0</v>
      </c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</row>
    <row r="153" spans="1:26" ht="23.25" hidden="1" customHeight="1" x14ac:dyDescent="0.25">
      <c r="A153" s="331" t="s">
        <v>418</v>
      </c>
      <c r="B153" s="246"/>
      <c r="C153" s="289">
        <f>SUMPRODUCT(('Diário 1º PA'!$E$4:$E$2007='Analítico Cp.'!$B153)*('Diário 1º PA'!$C$4:$C$2007&gt;=C$4)*('Diário 1º PA'!$C$4:$C$2007&lt;=EOMONTH(C$4,0))*('Diário 1º PA'!$F$4:$F$2007))
+SUMPRODUCT(('Diário 2º PA'!$E$4:$E$1978='Analítico Cp.'!$B153)*('Diário 2º PA'!$C$4:$C$1978&gt;=C$4)*('Diário 2º PA'!$C$4:$C$1978&lt;=EOMONTH(C$4,0))*('Diário 2º PA'!$F$4:$F$1978))
+SUMPRODUCT(('Diário 3º PA'!$E$4:$E$1994='Analítico Cp.'!$B153)*('Diário 3º PA'!$C$4:$C$1994&gt;=C$4)*('Diário 3º PA'!$C$4:$C$1994&lt;=EOMONTH(C$4,0))*('Diário 3º PA'!$F$4:$F$1994))
+SUMPRODUCT(('Diário 4º PA'!$E$4:$E$2000='Analítico Cp.'!$B153)*('Diário 4º PA'!$C$4:$C$2000&gt;=C$4)*('Diário 4º PA'!$C$4:$C$2000&lt;=EOMONTH(C$4,0))*('Diário 4º PA'!$F$4:$F$2000))
+SUMPRODUCT(('Comp.'!$D$5:$D$485=$B153)*('Comp.'!$B$5:$B$485&gt;=C$4)*('Comp.'!$B$5:$B$485&lt;=EOMONTH(C$4,0))*('Comp.'!$E$5:$E$485))</f>
        <v>0</v>
      </c>
      <c r="D153" s="289">
        <f>SUMPRODUCT(('Diário 1º PA'!$E$4:$E$2007='Analítico Cp.'!$B153)*('Diário 1º PA'!$C$4:$C$2007&gt;=D$4)*('Diário 1º PA'!$C$4:$C$2007&lt;=EOMONTH(D$4,0))*('Diário 1º PA'!$F$4:$F$2007))
+SUMPRODUCT(('Diário 2º PA'!$E$4:$E$1978='Analítico Cp.'!$B153)*('Diário 2º PA'!$C$4:$C$1978&gt;=D$4)*('Diário 2º PA'!$C$4:$C$1978&lt;=EOMONTH(D$4,0))*('Diário 2º PA'!$F$4:$F$1978))
+SUMPRODUCT(('Diário 3º PA'!$E$4:$E$1994='Analítico Cp.'!$B153)*('Diário 3º PA'!$C$4:$C$1994&gt;=D$4)*('Diário 3º PA'!$C$4:$C$1994&lt;=EOMONTH(D$4,0))*('Diário 3º PA'!$F$4:$F$1994))
+SUMPRODUCT(('Diário 4º PA'!$E$4:$E$2000='Analítico Cp.'!$B153)*('Diário 4º PA'!$C$4:$C$2000&gt;=D$4)*('Diário 4º PA'!$C$4:$C$2000&lt;=EOMONTH(D$4,0))*('Diário 4º PA'!$F$4:$F$2000))
+SUMPRODUCT(('Comp.'!$D$5:$D$485=$B153)*('Comp.'!$B$5:$B$485&gt;=D$4)*('Comp.'!$B$5:$B$485&lt;=EOMONTH(D$4,0))*('Comp.'!$E$5:$E$485))</f>
        <v>0</v>
      </c>
      <c r="E153" s="289">
        <f>SUMPRODUCT(('Diário 1º PA'!$E$4:$E$2007='Analítico Cp.'!$B153)*('Diário 1º PA'!$C$4:$C$2007&gt;=E$4)*('Diário 1º PA'!$C$4:$C$2007&lt;=EOMONTH(E$4,0))*('Diário 1º PA'!$F$4:$F$2007))
+SUMPRODUCT(('Diário 2º PA'!$E$4:$E$1978='Analítico Cp.'!$B153)*('Diário 2º PA'!$C$4:$C$1978&gt;=E$4)*('Diário 2º PA'!$C$4:$C$1978&lt;=EOMONTH(E$4,0))*('Diário 2º PA'!$F$4:$F$1978))
+SUMPRODUCT(('Diário 3º PA'!$E$4:$E$1994='Analítico Cp.'!$B153)*('Diário 3º PA'!$C$4:$C$1994&gt;=E$4)*('Diário 3º PA'!$C$4:$C$1994&lt;=EOMONTH(E$4,0))*('Diário 3º PA'!$F$4:$F$1994))
+SUMPRODUCT(('Diário 4º PA'!$E$4:$E$2000='Analítico Cp.'!$B153)*('Diário 4º PA'!$C$4:$C$2000&gt;=E$4)*('Diário 4º PA'!$C$4:$C$2000&lt;=EOMONTH(E$4,0))*('Diário 4º PA'!$F$4:$F$2000))
+SUMPRODUCT(('Comp.'!$D$5:$D$485=$B153)*('Comp.'!$B$5:$B$485&gt;=E$4)*('Comp.'!$B$5:$B$485&lt;=EOMONTH(E$4,0))*('Comp.'!$E$5:$E$485))</f>
        <v>0</v>
      </c>
      <c r="F153" s="289">
        <f>SUMPRODUCT(('Diário 1º PA'!$E$4:$E$2007='Analítico Cp.'!$B153)*('Diário 1º PA'!$C$4:$C$2007&gt;=F$4)*('Diário 1º PA'!$C$4:$C$2007&lt;=EOMONTH(F$4,0))*('Diário 1º PA'!$F$4:$F$2007))
+SUMPRODUCT(('Diário 2º PA'!$E$4:$E$1978='Analítico Cp.'!$B153)*('Diário 2º PA'!$C$4:$C$1978&gt;=F$4)*('Diário 2º PA'!$C$4:$C$1978&lt;=EOMONTH(F$4,0))*('Diário 2º PA'!$F$4:$F$1978))
+SUMPRODUCT(('Diário 3º PA'!$E$4:$E$1994='Analítico Cp.'!$B153)*('Diário 3º PA'!$C$4:$C$1994&gt;=F$4)*('Diário 3º PA'!$C$4:$C$1994&lt;=EOMONTH(F$4,0))*('Diário 3º PA'!$F$4:$F$1994))
+SUMPRODUCT(('Diário 4º PA'!$E$4:$E$2000='Analítico Cp.'!$B153)*('Diário 4º PA'!$C$4:$C$2000&gt;=F$4)*('Diário 4º PA'!$C$4:$C$2000&lt;=EOMONTH(F$4,0))*('Diário 4º PA'!$F$4:$F$2000))
+SUMPRODUCT(('Comp.'!$D$5:$D$485=$B153)*('Comp.'!$B$5:$B$485&gt;=F$4)*('Comp.'!$B$5:$B$485&lt;=EOMONTH(F$4,0))*('Comp.'!$E$5:$E$485))</f>
        <v>0</v>
      </c>
      <c r="G153" s="289">
        <f>SUMPRODUCT(('Diário 1º PA'!$E$4:$E$2007='Analítico Cp.'!$B153)*('Diário 1º PA'!$C$4:$C$2007&gt;=G$4)*('Diário 1º PA'!$C$4:$C$2007&lt;=EOMONTH(G$4,0))*('Diário 1º PA'!$F$4:$F$2007))
+SUMPRODUCT(('Diário 2º PA'!$E$4:$E$1978='Analítico Cp.'!$B153)*('Diário 2º PA'!$C$4:$C$1978&gt;=G$4)*('Diário 2º PA'!$C$4:$C$1978&lt;=EOMONTH(G$4,0))*('Diário 2º PA'!$F$4:$F$1978))
+SUMPRODUCT(('Diário 3º PA'!$E$4:$E$1994='Analítico Cp.'!$B153)*('Diário 3º PA'!$C$4:$C$1994&gt;=G$4)*('Diário 3º PA'!$C$4:$C$1994&lt;=EOMONTH(G$4,0))*('Diário 3º PA'!$F$4:$F$1994))
+SUMPRODUCT(('Diário 4º PA'!$E$4:$E$2000='Analítico Cp.'!$B153)*('Diário 4º PA'!$C$4:$C$2000&gt;=G$4)*('Diário 4º PA'!$C$4:$C$2000&lt;=EOMONTH(G$4,0))*('Diário 4º PA'!$F$4:$F$2000))
+SUMPRODUCT(('Comp.'!$D$5:$D$485=$B153)*('Comp.'!$B$5:$B$485&gt;=G$4)*('Comp.'!$B$5:$B$485&lt;=EOMONTH(G$4,0))*('Comp.'!$E$5:$E$485))</f>
        <v>0</v>
      </c>
      <c r="H153" s="289">
        <f>SUMPRODUCT(('Diário 1º PA'!$E$4:$E$2007='Analítico Cp.'!$B153)*('Diário 1º PA'!$C$4:$C$2007&gt;=H$4)*('Diário 1º PA'!$C$4:$C$2007&lt;=EOMONTH(H$4,0))*('Diário 1º PA'!$F$4:$F$2007))
+SUMPRODUCT(('Diário 2º PA'!$E$4:$E$1978='Analítico Cp.'!$B153)*('Diário 2º PA'!$C$4:$C$1978&gt;=H$4)*('Diário 2º PA'!$C$4:$C$1978&lt;=EOMONTH(H$4,0))*('Diário 2º PA'!$F$4:$F$1978))
+SUMPRODUCT(('Diário 3º PA'!$E$4:$E$1994='Analítico Cp.'!$B153)*('Diário 3º PA'!$C$4:$C$1994&gt;=H$4)*('Diário 3º PA'!$C$4:$C$1994&lt;=EOMONTH(H$4,0))*('Diário 3º PA'!$F$4:$F$1994))
+SUMPRODUCT(('Diário 4º PA'!$E$4:$E$2000='Analítico Cp.'!$B153)*('Diário 4º PA'!$C$4:$C$2000&gt;=H$4)*('Diário 4º PA'!$C$4:$C$2000&lt;=EOMONTH(H$4,0))*('Diário 4º PA'!$F$4:$F$2000))
+SUMPRODUCT(('Comp.'!$D$5:$D$485=$B153)*('Comp.'!$B$5:$B$485&gt;=H$4)*('Comp.'!$B$5:$B$485&lt;=EOMONTH(H$4,0))*('Comp.'!$E$5:$E$485))</f>
        <v>0</v>
      </c>
      <c r="I153" s="289">
        <f>SUMPRODUCT(('Diário 1º PA'!$E$4:$E$2007='Analítico Cp.'!$B153)*('Diário 1º PA'!$C$4:$C$2007&gt;=I$4)*('Diário 1º PA'!$C$4:$C$2007&lt;=EOMONTH(I$4,0))*('Diário 1º PA'!$F$4:$F$2007))
+SUMPRODUCT(('Diário 2º PA'!$E$4:$E$1978='Analítico Cp.'!$B153)*('Diário 2º PA'!$C$4:$C$1978&gt;=I$4)*('Diário 2º PA'!$C$4:$C$1978&lt;=EOMONTH(I$4,0))*('Diário 2º PA'!$F$4:$F$1978))
+SUMPRODUCT(('Diário 3º PA'!$E$4:$E$1994='Analítico Cp.'!$B153)*('Diário 3º PA'!$C$4:$C$1994&gt;=I$4)*('Diário 3º PA'!$C$4:$C$1994&lt;=EOMONTH(I$4,0))*('Diário 3º PA'!$F$4:$F$1994))
+SUMPRODUCT(('Diário 4º PA'!$E$4:$E$2000='Analítico Cp.'!$B153)*('Diário 4º PA'!$C$4:$C$2000&gt;=I$4)*('Diário 4º PA'!$C$4:$C$2000&lt;=EOMONTH(I$4,0))*('Diário 4º PA'!$F$4:$F$2000))
+SUMPRODUCT(('Comp.'!$D$5:$D$485=$B153)*('Comp.'!$B$5:$B$485&gt;=I$4)*('Comp.'!$B$5:$B$485&lt;=EOMONTH(I$4,0))*('Comp.'!$E$5:$E$485))</f>
        <v>0</v>
      </c>
      <c r="J153" s="289">
        <f>SUMPRODUCT(('Diário 1º PA'!$E$4:$E$2007='Analítico Cp.'!$B153)*('Diário 1º PA'!$C$4:$C$2007&gt;=J$4)*('Diário 1º PA'!$C$4:$C$2007&lt;=EOMONTH(J$4,0))*('Diário 1º PA'!$F$4:$F$2007))
+SUMPRODUCT(('Diário 2º PA'!$E$4:$E$1978='Analítico Cp.'!$B153)*('Diário 2º PA'!$C$4:$C$1978&gt;=J$4)*('Diário 2º PA'!$C$4:$C$1978&lt;=EOMONTH(J$4,0))*('Diário 2º PA'!$F$4:$F$1978))
+SUMPRODUCT(('Diário 3º PA'!$E$4:$E$1994='Analítico Cp.'!$B153)*('Diário 3º PA'!$C$4:$C$1994&gt;=J$4)*('Diário 3º PA'!$C$4:$C$1994&lt;=EOMONTH(J$4,0))*('Diário 3º PA'!$F$4:$F$1994))
+SUMPRODUCT(('Diário 4º PA'!$E$4:$E$2000='Analítico Cp.'!$B153)*('Diário 4º PA'!$C$4:$C$2000&gt;=J$4)*('Diário 4º PA'!$C$4:$C$2000&lt;=EOMONTH(J$4,0))*('Diário 4º PA'!$F$4:$F$2000))
+SUMPRODUCT(('Comp.'!$D$5:$D$485=$B153)*('Comp.'!$B$5:$B$485&gt;=J$4)*('Comp.'!$B$5:$B$485&lt;=EOMONTH(J$4,0))*('Comp.'!$E$5:$E$485))</f>
        <v>0</v>
      </c>
      <c r="K153" s="289">
        <f>SUMPRODUCT(('Diário 1º PA'!$E$4:$E$2007='Analítico Cp.'!$B153)*('Diário 1º PA'!$C$4:$C$2007&gt;=K$4)*('Diário 1º PA'!$C$4:$C$2007&lt;=EOMONTH(K$4,0))*('Diário 1º PA'!$F$4:$F$2007))
+SUMPRODUCT(('Diário 2º PA'!$E$4:$E$1978='Analítico Cp.'!$B153)*('Diário 2º PA'!$C$4:$C$1978&gt;=K$4)*('Diário 2º PA'!$C$4:$C$1978&lt;=EOMONTH(K$4,0))*('Diário 2º PA'!$F$4:$F$1978))
+SUMPRODUCT(('Diário 3º PA'!$E$4:$E$1994='Analítico Cp.'!$B153)*('Diário 3º PA'!$C$4:$C$1994&gt;=K$4)*('Diário 3º PA'!$C$4:$C$1994&lt;=EOMONTH(K$4,0))*('Diário 3º PA'!$F$4:$F$1994))
+SUMPRODUCT(('Diário 4º PA'!$E$4:$E$2000='Analítico Cp.'!$B153)*('Diário 4º PA'!$C$4:$C$2000&gt;=K$4)*('Diário 4º PA'!$C$4:$C$2000&lt;=EOMONTH(K$4,0))*('Diário 4º PA'!$F$4:$F$2000))
+SUMPRODUCT(('Comp.'!$D$5:$D$485=$B153)*('Comp.'!$B$5:$B$485&gt;=K$4)*('Comp.'!$B$5:$B$485&lt;=EOMONTH(K$4,0))*('Comp.'!$E$5:$E$485))</f>
        <v>0</v>
      </c>
      <c r="L153" s="289">
        <f>SUMPRODUCT(('Diário 1º PA'!$E$4:$E$2007='Analítico Cp.'!$B153)*('Diário 1º PA'!$C$4:$C$2007&gt;=L$4)*('Diário 1º PA'!$C$4:$C$2007&lt;=EOMONTH(L$4,0))*('Diário 1º PA'!$F$4:$F$2007))
+SUMPRODUCT(('Diário 2º PA'!$E$4:$E$1978='Analítico Cp.'!$B153)*('Diário 2º PA'!$C$4:$C$1978&gt;=L$4)*('Diário 2º PA'!$C$4:$C$1978&lt;=EOMONTH(L$4,0))*('Diário 2º PA'!$F$4:$F$1978))
+SUMPRODUCT(('Diário 3º PA'!$E$4:$E$1994='Analítico Cp.'!$B153)*('Diário 3º PA'!$C$4:$C$1994&gt;=L$4)*('Diário 3º PA'!$C$4:$C$1994&lt;=EOMONTH(L$4,0))*('Diário 3º PA'!$F$4:$F$1994))
+SUMPRODUCT(('Diário 4º PA'!$E$4:$E$2000='Analítico Cp.'!$B153)*('Diário 4º PA'!$C$4:$C$2000&gt;=L$4)*('Diário 4º PA'!$C$4:$C$2000&lt;=EOMONTH(L$4,0))*('Diário 4º PA'!$F$4:$F$2000))
+SUMPRODUCT(('Comp.'!$D$5:$D$485=$B153)*('Comp.'!$B$5:$B$485&gt;=L$4)*('Comp.'!$B$5:$B$485&lt;=EOMONTH(L$4,0))*('Comp.'!$E$5:$E$485))</f>
        <v>0</v>
      </c>
      <c r="M153" s="289">
        <f>SUMPRODUCT(('Diário 1º PA'!$E$4:$E$2007='Analítico Cp.'!$B153)*('Diário 1º PA'!$C$4:$C$2007&gt;=M$4)*('Diário 1º PA'!$C$4:$C$2007&lt;=EOMONTH(M$4,0))*('Diário 1º PA'!$F$4:$F$2007))
+SUMPRODUCT(('Diário 2º PA'!$E$4:$E$1978='Analítico Cp.'!$B153)*('Diário 2º PA'!$C$4:$C$1978&gt;=M$4)*('Diário 2º PA'!$C$4:$C$1978&lt;=EOMONTH(M$4,0))*('Diário 2º PA'!$F$4:$F$1978))
+SUMPRODUCT(('Diário 3º PA'!$E$4:$E$1994='Analítico Cp.'!$B153)*('Diário 3º PA'!$C$4:$C$1994&gt;=M$4)*('Diário 3º PA'!$C$4:$C$1994&lt;=EOMONTH(M$4,0))*('Diário 3º PA'!$F$4:$F$1994))
+SUMPRODUCT(('Diário 4º PA'!$E$4:$E$2000='Analítico Cp.'!$B153)*('Diário 4º PA'!$C$4:$C$2000&gt;=M$4)*('Diário 4º PA'!$C$4:$C$2000&lt;=EOMONTH(M$4,0))*('Diário 4º PA'!$F$4:$F$2000))
+SUMPRODUCT(('Comp.'!$D$5:$D$485=$B153)*('Comp.'!$B$5:$B$485&gt;=M$4)*('Comp.'!$B$5:$B$485&lt;=EOMONTH(M$4,0))*('Comp.'!$E$5:$E$485))</f>
        <v>0</v>
      </c>
      <c r="N153" s="289">
        <f>SUMPRODUCT(('Diário 1º PA'!$E$4:$E$2007='Analítico Cp.'!$B153)*('Diário 1º PA'!$C$4:$C$2007&gt;=N$4)*('Diário 1º PA'!$C$4:$C$2007&lt;=EOMONTH(N$4,0))*('Diário 1º PA'!$F$4:$F$2007))
+SUMPRODUCT(('Diário 2º PA'!$E$4:$E$1978='Analítico Cp.'!$B153)*('Diário 2º PA'!$C$4:$C$1978&gt;=N$4)*('Diário 2º PA'!$C$4:$C$1978&lt;=EOMONTH(N$4,0))*('Diário 2º PA'!$F$4:$F$1978))
+SUMPRODUCT(('Diário 3º PA'!$E$4:$E$1994='Analítico Cp.'!$B153)*('Diário 3º PA'!$C$4:$C$1994&gt;=N$4)*('Diário 3º PA'!$C$4:$C$1994&lt;=EOMONTH(N$4,0))*('Diário 3º PA'!$F$4:$F$1994))
+SUMPRODUCT(('Diário 4º PA'!$E$4:$E$2000='Analítico Cp.'!$B153)*('Diário 4º PA'!$C$4:$C$2000&gt;=N$4)*('Diário 4º PA'!$C$4:$C$2000&lt;=EOMONTH(N$4,0))*('Diário 4º PA'!$F$4:$F$2000))
+SUMPRODUCT(('Comp.'!$D$5:$D$485=$B153)*('Comp.'!$B$5:$B$485&gt;=N$4)*('Comp.'!$B$5:$B$485&lt;=EOMONTH(N$4,0))*('Comp.'!$E$5:$E$485))</f>
        <v>0</v>
      </c>
      <c r="O153" s="315">
        <f t="shared" si="19"/>
        <v>0</v>
      </c>
      <c r="P153" s="316">
        <f t="shared" si="20"/>
        <v>0</v>
      </c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</row>
    <row r="154" spans="1:26" ht="23.25" hidden="1" customHeight="1" x14ac:dyDescent="0.25">
      <c r="A154" s="331" t="s">
        <v>419</v>
      </c>
      <c r="B154" s="246"/>
      <c r="C154" s="289">
        <f>SUMPRODUCT(('Diário 1º PA'!$E$4:$E$2007='Analítico Cp.'!$B154)*('Diário 1º PA'!$C$4:$C$2007&gt;=C$4)*('Diário 1º PA'!$C$4:$C$2007&lt;=EOMONTH(C$4,0))*('Diário 1º PA'!$F$4:$F$2007))
+SUMPRODUCT(('Diário 2º PA'!$E$4:$E$1978='Analítico Cp.'!$B154)*('Diário 2º PA'!$C$4:$C$1978&gt;=C$4)*('Diário 2º PA'!$C$4:$C$1978&lt;=EOMONTH(C$4,0))*('Diário 2º PA'!$F$4:$F$1978))
+SUMPRODUCT(('Diário 3º PA'!$E$4:$E$1994='Analítico Cp.'!$B154)*('Diário 3º PA'!$C$4:$C$1994&gt;=C$4)*('Diário 3º PA'!$C$4:$C$1994&lt;=EOMONTH(C$4,0))*('Diário 3º PA'!$F$4:$F$1994))
+SUMPRODUCT(('Diário 4º PA'!$E$4:$E$2000='Analítico Cp.'!$B154)*('Diário 4º PA'!$C$4:$C$2000&gt;=C$4)*('Diário 4º PA'!$C$4:$C$2000&lt;=EOMONTH(C$4,0))*('Diário 4º PA'!$F$4:$F$2000))
+SUMPRODUCT(('Comp.'!$D$5:$D$485=$B154)*('Comp.'!$B$5:$B$485&gt;=C$4)*('Comp.'!$B$5:$B$485&lt;=EOMONTH(C$4,0))*('Comp.'!$E$5:$E$485))</f>
        <v>0</v>
      </c>
      <c r="D154" s="289">
        <f>SUMPRODUCT(('Diário 1º PA'!$E$4:$E$2007='Analítico Cp.'!$B154)*('Diário 1º PA'!$C$4:$C$2007&gt;=D$4)*('Diário 1º PA'!$C$4:$C$2007&lt;=EOMONTH(D$4,0))*('Diário 1º PA'!$F$4:$F$2007))
+SUMPRODUCT(('Diário 2º PA'!$E$4:$E$1978='Analítico Cp.'!$B154)*('Diário 2º PA'!$C$4:$C$1978&gt;=D$4)*('Diário 2º PA'!$C$4:$C$1978&lt;=EOMONTH(D$4,0))*('Diário 2º PA'!$F$4:$F$1978))
+SUMPRODUCT(('Diário 3º PA'!$E$4:$E$1994='Analítico Cp.'!$B154)*('Diário 3º PA'!$C$4:$C$1994&gt;=D$4)*('Diário 3º PA'!$C$4:$C$1994&lt;=EOMONTH(D$4,0))*('Diário 3º PA'!$F$4:$F$1994))
+SUMPRODUCT(('Diário 4º PA'!$E$4:$E$2000='Analítico Cp.'!$B154)*('Diário 4º PA'!$C$4:$C$2000&gt;=D$4)*('Diário 4º PA'!$C$4:$C$2000&lt;=EOMONTH(D$4,0))*('Diário 4º PA'!$F$4:$F$2000))
+SUMPRODUCT(('Comp.'!$D$5:$D$485=$B154)*('Comp.'!$B$5:$B$485&gt;=D$4)*('Comp.'!$B$5:$B$485&lt;=EOMONTH(D$4,0))*('Comp.'!$E$5:$E$485))</f>
        <v>0</v>
      </c>
      <c r="E154" s="289">
        <f>SUMPRODUCT(('Diário 1º PA'!$E$4:$E$2007='Analítico Cp.'!$B154)*('Diário 1º PA'!$C$4:$C$2007&gt;=E$4)*('Diário 1º PA'!$C$4:$C$2007&lt;=EOMONTH(E$4,0))*('Diário 1º PA'!$F$4:$F$2007))
+SUMPRODUCT(('Diário 2º PA'!$E$4:$E$1978='Analítico Cp.'!$B154)*('Diário 2º PA'!$C$4:$C$1978&gt;=E$4)*('Diário 2º PA'!$C$4:$C$1978&lt;=EOMONTH(E$4,0))*('Diário 2º PA'!$F$4:$F$1978))
+SUMPRODUCT(('Diário 3º PA'!$E$4:$E$1994='Analítico Cp.'!$B154)*('Diário 3º PA'!$C$4:$C$1994&gt;=E$4)*('Diário 3º PA'!$C$4:$C$1994&lt;=EOMONTH(E$4,0))*('Diário 3º PA'!$F$4:$F$1994))
+SUMPRODUCT(('Diário 4º PA'!$E$4:$E$2000='Analítico Cp.'!$B154)*('Diário 4º PA'!$C$4:$C$2000&gt;=E$4)*('Diário 4º PA'!$C$4:$C$2000&lt;=EOMONTH(E$4,0))*('Diário 4º PA'!$F$4:$F$2000))
+SUMPRODUCT(('Comp.'!$D$5:$D$485=$B154)*('Comp.'!$B$5:$B$485&gt;=E$4)*('Comp.'!$B$5:$B$485&lt;=EOMONTH(E$4,0))*('Comp.'!$E$5:$E$485))</f>
        <v>0</v>
      </c>
      <c r="F154" s="289">
        <f>SUMPRODUCT(('Diário 1º PA'!$E$4:$E$2007='Analítico Cp.'!$B154)*('Diário 1º PA'!$C$4:$C$2007&gt;=F$4)*('Diário 1º PA'!$C$4:$C$2007&lt;=EOMONTH(F$4,0))*('Diário 1º PA'!$F$4:$F$2007))
+SUMPRODUCT(('Diário 2º PA'!$E$4:$E$1978='Analítico Cp.'!$B154)*('Diário 2º PA'!$C$4:$C$1978&gt;=F$4)*('Diário 2º PA'!$C$4:$C$1978&lt;=EOMONTH(F$4,0))*('Diário 2º PA'!$F$4:$F$1978))
+SUMPRODUCT(('Diário 3º PA'!$E$4:$E$1994='Analítico Cp.'!$B154)*('Diário 3º PA'!$C$4:$C$1994&gt;=F$4)*('Diário 3º PA'!$C$4:$C$1994&lt;=EOMONTH(F$4,0))*('Diário 3º PA'!$F$4:$F$1994))
+SUMPRODUCT(('Diário 4º PA'!$E$4:$E$2000='Analítico Cp.'!$B154)*('Diário 4º PA'!$C$4:$C$2000&gt;=F$4)*('Diário 4º PA'!$C$4:$C$2000&lt;=EOMONTH(F$4,0))*('Diário 4º PA'!$F$4:$F$2000))
+SUMPRODUCT(('Comp.'!$D$5:$D$485=$B154)*('Comp.'!$B$5:$B$485&gt;=F$4)*('Comp.'!$B$5:$B$485&lt;=EOMONTH(F$4,0))*('Comp.'!$E$5:$E$485))</f>
        <v>0</v>
      </c>
      <c r="G154" s="289">
        <f>SUMPRODUCT(('Diário 1º PA'!$E$4:$E$2007='Analítico Cp.'!$B154)*('Diário 1º PA'!$C$4:$C$2007&gt;=G$4)*('Diário 1º PA'!$C$4:$C$2007&lt;=EOMONTH(G$4,0))*('Diário 1º PA'!$F$4:$F$2007))
+SUMPRODUCT(('Diário 2º PA'!$E$4:$E$1978='Analítico Cp.'!$B154)*('Diário 2º PA'!$C$4:$C$1978&gt;=G$4)*('Diário 2º PA'!$C$4:$C$1978&lt;=EOMONTH(G$4,0))*('Diário 2º PA'!$F$4:$F$1978))
+SUMPRODUCT(('Diário 3º PA'!$E$4:$E$1994='Analítico Cp.'!$B154)*('Diário 3º PA'!$C$4:$C$1994&gt;=G$4)*('Diário 3º PA'!$C$4:$C$1994&lt;=EOMONTH(G$4,0))*('Diário 3º PA'!$F$4:$F$1994))
+SUMPRODUCT(('Diário 4º PA'!$E$4:$E$2000='Analítico Cp.'!$B154)*('Diário 4º PA'!$C$4:$C$2000&gt;=G$4)*('Diário 4º PA'!$C$4:$C$2000&lt;=EOMONTH(G$4,0))*('Diário 4º PA'!$F$4:$F$2000))
+SUMPRODUCT(('Comp.'!$D$5:$D$485=$B154)*('Comp.'!$B$5:$B$485&gt;=G$4)*('Comp.'!$B$5:$B$485&lt;=EOMONTH(G$4,0))*('Comp.'!$E$5:$E$485))</f>
        <v>0</v>
      </c>
      <c r="H154" s="289">
        <f>SUMPRODUCT(('Diário 1º PA'!$E$4:$E$2007='Analítico Cp.'!$B154)*('Diário 1º PA'!$C$4:$C$2007&gt;=H$4)*('Diário 1º PA'!$C$4:$C$2007&lt;=EOMONTH(H$4,0))*('Diário 1º PA'!$F$4:$F$2007))
+SUMPRODUCT(('Diário 2º PA'!$E$4:$E$1978='Analítico Cp.'!$B154)*('Diário 2º PA'!$C$4:$C$1978&gt;=H$4)*('Diário 2º PA'!$C$4:$C$1978&lt;=EOMONTH(H$4,0))*('Diário 2º PA'!$F$4:$F$1978))
+SUMPRODUCT(('Diário 3º PA'!$E$4:$E$1994='Analítico Cp.'!$B154)*('Diário 3º PA'!$C$4:$C$1994&gt;=H$4)*('Diário 3º PA'!$C$4:$C$1994&lt;=EOMONTH(H$4,0))*('Diário 3º PA'!$F$4:$F$1994))
+SUMPRODUCT(('Diário 4º PA'!$E$4:$E$2000='Analítico Cp.'!$B154)*('Diário 4º PA'!$C$4:$C$2000&gt;=H$4)*('Diário 4º PA'!$C$4:$C$2000&lt;=EOMONTH(H$4,0))*('Diário 4º PA'!$F$4:$F$2000))
+SUMPRODUCT(('Comp.'!$D$5:$D$485=$B154)*('Comp.'!$B$5:$B$485&gt;=H$4)*('Comp.'!$B$5:$B$485&lt;=EOMONTH(H$4,0))*('Comp.'!$E$5:$E$485))</f>
        <v>0</v>
      </c>
      <c r="I154" s="289">
        <f>SUMPRODUCT(('Diário 1º PA'!$E$4:$E$2007='Analítico Cp.'!$B154)*('Diário 1º PA'!$C$4:$C$2007&gt;=I$4)*('Diário 1º PA'!$C$4:$C$2007&lt;=EOMONTH(I$4,0))*('Diário 1º PA'!$F$4:$F$2007))
+SUMPRODUCT(('Diário 2º PA'!$E$4:$E$1978='Analítico Cp.'!$B154)*('Diário 2º PA'!$C$4:$C$1978&gt;=I$4)*('Diário 2º PA'!$C$4:$C$1978&lt;=EOMONTH(I$4,0))*('Diário 2º PA'!$F$4:$F$1978))
+SUMPRODUCT(('Diário 3º PA'!$E$4:$E$1994='Analítico Cp.'!$B154)*('Diário 3º PA'!$C$4:$C$1994&gt;=I$4)*('Diário 3º PA'!$C$4:$C$1994&lt;=EOMONTH(I$4,0))*('Diário 3º PA'!$F$4:$F$1994))
+SUMPRODUCT(('Diário 4º PA'!$E$4:$E$2000='Analítico Cp.'!$B154)*('Diário 4º PA'!$C$4:$C$2000&gt;=I$4)*('Diário 4º PA'!$C$4:$C$2000&lt;=EOMONTH(I$4,0))*('Diário 4º PA'!$F$4:$F$2000))
+SUMPRODUCT(('Comp.'!$D$5:$D$485=$B154)*('Comp.'!$B$5:$B$485&gt;=I$4)*('Comp.'!$B$5:$B$485&lt;=EOMONTH(I$4,0))*('Comp.'!$E$5:$E$485))</f>
        <v>0</v>
      </c>
      <c r="J154" s="289">
        <f>SUMPRODUCT(('Diário 1º PA'!$E$4:$E$2007='Analítico Cp.'!$B154)*('Diário 1º PA'!$C$4:$C$2007&gt;=J$4)*('Diário 1º PA'!$C$4:$C$2007&lt;=EOMONTH(J$4,0))*('Diário 1º PA'!$F$4:$F$2007))
+SUMPRODUCT(('Diário 2º PA'!$E$4:$E$1978='Analítico Cp.'!$B154)*('Diário 2º PA'!$C$4:$C$1978&gt;=J$4)*('Diário 2º PA'!$C$4:$C$1978&lt;=EOMONTH(J$4,0))*('Diário 2º PA'!$F$4:$F$1978))
+SUMPRODUCT(('Diário 3º PA'!$E$4:$E$1994='Analítico Cp.'!$B154)*('Diário 3º PA'!$C$4:$C$1994&gt;=J$4)*('Diário 3º PA'!$C$4:$C$1994&lt;=EOMONTH(J$4,0))*('Diário 3º PA'!$F$4:$F$1994))
+SUMPRODUCT(('Diário 4º PA'!$E$4:$E$2000='Analítico Cp.'!$B154)*('Diário 4º PA'!$C$4:$C$2000&gt;=J$4)*('Diário 4º PA'!$C$4:$C$2000&lt;=EOMONTH(J$4,0))*('Diário 4º PA'!$F$4:$F$2000))
+SUMPRODUCT(('Comp.'!$D$5:$D$485=$B154)*('Comp.'!$B$5:$B$485&gt;=J$4)*('Comp.'!$B$5:$B$485&lt;=EOMONTH(J$4,0))*('Comp.'!$E$5:$E$485))</f>
        <v>0</v>
      </c>
      <c r="K154" s="289">
        <f>SUMPRODUCT(('Diário 1º PA'!$E$4:$E$2007='Analítico Cp.'!$B154)*('Diário 1º PA'!$C$4:$C$2007&gt;=K$4)*('Diário 1º PA'!$C$4:$C$2007&lt;=EOMONTH(K$4,0))*('Diário 1º PA'!$F$4:$F$2007))
+SUMPRODUCT(('Diário 2º PA'!$E$4:$E$1978='Analítico Cp.'!$B154)*('Diário 2º PA'!$C$4:$C$1978&gt;=K$4)*('Diário 2º PA'!$C$4:$C$1978&lt;=EOMONTH(K$4,0))*('Diário 2º PA'!$F$4:$F$1978))
+SUMPRODUCT(('Diário 3º PA'!$E$4:$E$1994='Analítico Cp.'!$B154)*('Diário 3º PA'!$C$4:$C$1994&gt;=K$4)*('Diário 3º PA'!$C$4:$C$1994&lt;=EOMONTH(K$4,0))*('Diário 3º PA'!$F$4:$F$1994))
+SUMPRODUCT(('Diário 4º PA'!$E$4:$E$2000='Analítico Cp.'!$B154)*('Diário 4º PA'!$C$4:$C$2000&gt;=K$4)*('Diário 4º PA'!$C$4:$C$2000&lt;=EOMONTH(K$4,0))*('Diário 4º PA'!$F$4:$F$2000))
+SUMPRODUCT(('Comp.'!$D$5:$D$485=$B154)*('Comp.'!$B$5:$B$485&gt;=K$4)*('Comp.'!$B$5:$B$485&lt;=EOMONTH(K$4,0))*('Comp.'!$E$5:$E$485))</f>
        <v>0</v>
      </c>
      <c r="L154" s="289">
        <f>SUMPRODUCT(('Diário 1º PA'!$E$4:$E$2007='Analítico Cp.'!$B154)*('Diário 1º PA'!$C$4:$C$2007&gt;=L$4)*('Diário 1º PA'!$C$4:$C$2007&lt;=EOMONTH(L$4,0))*('Diário 1º PA'!$F$4:$F$2007))
+SUMPRODUCT(('Diário 2º PA'!$E$4:$E$1978='Analítico Cp.'!$B154)*('Diário 2º PA'!$C$4:$C$1978&gt;=L$4)*('Diário 2º PA'!$C$4:$C$1978&lt;=EOMONTH(L$4,0))*('Diário 2º PA'!$F$4:$F$1978))
+SUMPRODUCT(('Diário 3º PA'!$E$4:$E$1994='Analítico Cp.'!$B154)*('Diário 3º PA'!$C$4:$C$1994&gt;=L$4)*('Diário 3º PA'!$C$4:$C$1994&lt;=EOMONTH(L$4,0))*('Diário 3º PA'!$F$4:$F$1994))
+SUMPRODUCT(('Diário 4º PA'!$E$4:$E$2000='Analítico Cp.'!$B154)*('Diário 4º PA'!$C$4:$C$2000&gt;=L$4)*('Diário 4º PA'!$C$4:$C$2000&lt;=EOMONTH(L$4,0))*('Diário 4º PA'!$F$4:$F$2000))
+SUMPRODUCT(('Comp.'!$D$5:$D$485=$B154)*('Comp.'!$B$5:$B$485&gt;=L$4)*('Comp.'!$B$5:$B$485&lt;=EOMONTH(L$4,0))*('Comp.'!$E$5:$E$485))</f>
        <v>0</v>
      </c>
      <c r="M154" s="289">
        <f>SUMPRODUCT(('Diário 1º PA'!$E$4:$E$2007='Analítico Cp.'!$B154)*('Diário 1º PA'!$C$4:$C$2007&gt;=M$4)*('Diário 1º PA'!$C$4:$C$2007&lt;=EOMONTH(M$4,0))*('Diário 1º PA'!$F$4:$F$2007))
+SUMPRODUCT(('Diário 2º PA'!$E$4:$E$1978='Analítico Cp.'!$B154)*('Diário 2º PA'!$C$4:$C$1978&gt;=M$4)*('Diário 2º PA'!$C$4:$C$1978&lt;=EOMONTH(M$4,0))*('Diário 2º PA'!$F$4:$F$1978))
+SUMPRODUCT(('Diário 3º PA'!$E$4:$E$1994='Analítico Cp.'!$B154)*('Diário 3º PA'!$C$4:$C$1994&gt;=M$4)*('Diário 3º PA'!$C$4:$C$1994&lt;=EOMONTH(M$4,0))*('Diário 3º PA'!$F$4:$F$1994))
+SUMPRODUCT(('Diário 4º PA'!$E$4:$E$2000='Analítico Cp.'!$B154)*('Diário 4º PA'!$C$4:$C$2000&gt;=M$4)*('Diário 4º PA'!$C$4:$C$2000&lt;=EOMONTH(M$4,0))*('Diário 4º PA'!$F$4:$F$2000))
+SUMPRODUCT(('Comp.'!$D$5:$D$485=$B154)*('Comp.'!$B$5:$B$485&gt;=M$4)*('Comp.'!$B$5:$B$485&lt;=EOMONTH(M$4,0))*('Comp.'!$E$5:$E$485))</f>
        <v>0</v>
      </c>
      <c r="N154" s="289">
        <f>SUMPRODUCT(('Diário 1º PA'!$E$4:$E$2007='Analítico Cp.'!$B154)*('Diário 1º PA'!$C$4:$C$2007&gt;=N$4)*('Diário 1º PA'!$C$4:$C$2007&lt;=EOMONTH(N$4,0))*('Diário 1º PA'!$F$4:$F$2007))
+SUMPRODUCT(('Diário 2º PA'!$E$4:$E$1978='Analítico Cp.'!$B154)*('Diário 2º PA'!$C$4:$C$1978&gt;=N$4)*('Diário 2º PA'!$C$4:$C$1978&lt;=EOMONTH(N$4,0))*('Diário 2º PA'!$F$4:$F$1978))
+SUMPRODUCT(('Diário 3º PA'!$E$4:$E$1994='Analítico Cp.'!$B154)*('Diário 3º PA'!$C$4:$C$1994&gt;=N$4)*('Diário 3º PA'!$C$4:$C$1994&lt;=EOMONTH(N$4,0))*('Diário 3º PA'!$F$4:$F$1994))
+SUMPRODUCT(('Diário 4º PA'!$E$4:$E$2000='Analítico Cp.'!$B154)*('Diário 4º PA'!$C$4:$C$2000&gt;=N$4)*('Diário 4º PA'!$C$4:$C$2000&lt;=EOMONTH(N$4,0))*('Diário 4º PA'!$F$4:$F$2000))
+SUMPRODUCT(('Comp.'!$D$5:$D$485=$B154)*('Comp.'!$B$5:$B$485&gt;=N$4)*('Comp.'!$B$5:$B$485&lt;=EOMONTH(N$4,0))*('Comp.'!$E$5:$E$485))</f>
        <v>0</v>
      </c>
      <c r="O154" s="315">
        <f t="shared" si="19"/>
        <v>0</v>
      </c>
      <c r="P154" s="316">
        <f t="shared" si="20"/>
        <v>0</v>
      </c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</row>
    <row r="155" spans="1:26" ht="23.25" hidden="1" customHeight="1" x14ac:dyDescent="0.25">
      <c r="A155" s="331" t="s">
        <v>420</v>
      </c>
      <c r="B155" s="246"/>
      <c r="C155" s="289">
        <f>SUMPRODUCT(('Diário 1º PA'!$E$4:$E$2007='Analítico Cp.'!$B155)*('Diário 1º PA'!$C$4:$C$2007&gt;=C$4)*('Diário 1º PA'!$C$4:$C$2007&lt;=EOMONTH(C$4,0))*('Diário 1º PA'!$F$4:$F$2007))
+SUMPRODUCT(('Diário 2º PA'!$E$4:$E$1978='Analítico Cp.'!$B155)*('Diário 2º PA'!$C$4:$C$1978&gt;=C$4)*('Diário 2º PA'!$C$4:$C$1978&lt;=EOMONTH(C$4,0))*('Diário 2º PA'!$F$4:$F$1978))
+SUMPRODUCT(('Diário 3º PA'!$E$4:$E$1994='Analítico Cp.'!$B155)*('Diário 3º PA'!$C$4:$C$1994&gt;=C$4)*('Diário 3º PA'!$C$4:$C$1994&lt;=EOMONTH(C$4,0))*('Diário 3º PA'!$F$4:$F$1994))
+SUMPRODUCT(('Diário 4º PA'!$E$4:$E$2000='Analítico Cp.'!$B155)*('Diário 4º PA'!$C$4:$C$2000&gt;=C$4)*('Diário 4º PA'!$C$4:$C$2000&lt;=EOMONTH(C$4,0))*('Diário 4º PA'!$F$4:$F$2000))
+SUMPRODUCT(('Comp.'!$D$5:$D$485=$B155)*('Comp.'!$B$5:$B$485&gt;=C$4)*('Comp.'!$B$5:$B$485&lt;=EOMONTH(C$4,0))*('Comp.'!$E$5:$E$485))</f>
        <v>0</v>
      </c>
      <c r="D155" s="289">
        <f>SUMPRODUCT(('Diário 1º PA'!$E$4:$E$2007='Analítico Cp.'!$B155)*('Diário 1º PA'!$C$4:$C$2007&gt;=D$4)*('Diário 1º PA'!$C$4:$C$2007&lt;=EOMONTH(D$4,0))*('Diário 1º PA'!$F$4:$F$2007))
+SUMPRODUCT(('Diário 2º PA'!$E$4:$E$1978='Analítico Cp.'!$B155)*('Diário 2º PA'!$C$4:$C$1978&gt;=D$4)*('Diário 2º PA'!$C$4:$C$1978&lt;=EOMONTH(D$4,0))*('Diário 2º PA'!$F$4:$F$1978))
+SUMPRODUCT(('Diário 3º PA'!$E$4:$E$1994='Analítico Cp.'!$B155)*('Diário 3º PA'!$C$4:$C$1994&gt;=D$4)*('Diário 3º PA'!$C$4:$C$1994&lt;=EOMONTH(D$4,0))*('Diário 3º PA'!$F$4:$F$1994))
+SUMPRODUCT(('Diário 4º PA'!$E$4:$E$2000='Analítico Cp.'!$B155)*('Diário 4º PA'!$C$4:$C$2000&gt;=D$4)*('Diário 4º PA'!$C$4:$C$2000&lt;=EOMONTH(D$4,0))*('Diário 4º PA'!$F$4:$F$2000))
+SUMPRODUCT(('Comp.'!$D$5:$D$485=$B155)*('Comp.'!$B$5:$B$485&gt;=D$4)*('Comp.'!$B$5:$B$485&lt;=EOMONTH(D$4,0))*('Comp.'!$E$5:$E$485))</f>
        <v>0</v>
      </c>
      <c r="E155" s="289">
        <f>SUMPRODUCT(('Diário 1º PA'!$E$4:$E$2007='Analítico Cp.'!$B155)*('Diário 1º PA'!$C$4:$C$2007&gt;=E$4)*('Diário 1º PA'!$C$4:$C$2007&lt;=EOMONTH(E$4,0))*('Diário 1º PA'!$F$4:$F$2007))
+SUMPRODUCT(('Diário 2º PA'!$E$4:$E$1978='Analítico Cp.'!$B155)*('Diário 2º PA'!$C$4:$C$1978&gt;=E$4)*('Diário 2º PA'!$C$4:$C$1978&lt;=EOMONTH(E$4,0))*('Diário 2º PA'!$F$4:$F$1978))
+SUMPRODUCT(('Diário 3º PA'!$E$4:$E$1994='Analítico Cp.'!$B155)*('Diário 3º PA'!$C$4:$C$1994&gt;=E$4)*('Diário 3º PA'!$C$4:$C$1994&lt;=EOMONTH(E$4,0))*('Diário 3º PA'!$F$4:$F$1994))
+SUMPRODUCT(('Diário 4º PA'!$E$4:$E$2000='Analítico Cp.'!$B155)*('Diário 4º PA'!$C$4:$C$2000&gt;=E$4)*('Diário 4º PA'!$C$4:$C$2000&lt;=EOMONTH(E$4,0))*('Diário 4º PA'!$F$4:$F$2000))
+SUMPRODUCT(('Comp.'!$D$5:$D$485=$B155)*('Comp.'!$B$5:$B$485&gt;=E$4)*('Comp.'!$B$5:$B$485&lt;=EOMONTH(E$4,0))*('Comp.'!$E$5:$E$485))</f>
        <v>0</v>
      </c>
      <c r="F155" s="289">
        <f>SUMPRODUCT(('Diário 1º PA'!$E$4:$E$2007='Analítico Cp.'!$B155)*('Diário 1º PA'!$C$4:$C$2007&gt;=F$4)*('Diário 1º PA'!$C$4:$C$2007&lt;=EOMONTH(F$4,0))*('Diário 1º PA'!$F$4:$F$2007))
+SUMPRODUCT(('Diário 2º PA'!$E$4:$E$1978='Analítico Cp.'!$B155)*('Diário 2º PA'!$C$4:$C$1978&gt;=F$4)*('Diário 2º PA'!$C$4:$C$1978&lt;=EOMONTH(F$4,0))*('Diário 2º PA'!$F$4:$F$1978))
+SUMPRODUCT(('Diário 3º PA'!$E$4:$E$1994='Analítico Cp.'!$B155)*('Diário 3º PA'!$C$4:$C$1994&gt;=F$4)*('Diário 3º PA'!$C$4:$C$1994&lt;=EOMONTH(F$4,0))*('Diário 3º PA'!$F$4:$F$1994))
+SUMPRODUCT(('Diário 4º PA'!$E$4:$E$2000='Analítico Cp.'!$B155)*('Diário 4º PA'!$C$4:$C$2000&gt;=F$4)*('Diário 4º PA'!$C$4:$C$2000&lt;=EOMONTH(F$4,0))*('Diário 4º PA'!$F$4:$F$2000))
+SUMPRODUCT(('Comp.'!$D$5:$D$485=$B155)*('Comp.'!$B$5:$B$485&gt;=F$4)*('Comp.'!$B$5:$B$485&lt;=EOMONTH(F$4,0))*('Comp.'!$E$5:$E$485))</f>
        <v>0</v>
      </c>
      <c r="G155" s="289">
        <f>SUMPRODUCT(('Diário 1º PA'!$E$4:$E$2007='Analítico Cp.'!$B155)*('Diário 1º PA'!$C$4:$C$2007&gt;=G$4)*('Diário 1º PA'!$C$4:$C$2007&lt;=EOMONTH(G$4,0))*('Diário 1º PA'!$F$4:$F$2007))
+SUMPRODUCT(('Diário 2º PA'!$E$4:$E$1978='Analítico Cp.'!$B155)*('Diário 2º PA'!$C$4:$C$1978&gt;=G$4)*('Diário 2º PA'!$C$4:$C$1978&lt;=EOMONTH(G$4,0))*('Diário 2º PA'!$F$4:$F$1978))
+SUMPRODUCT(('Diário 3º PA'!$E$4:$E$1994='Analítico Cp.'!$B155)*('Diário 3º PA'!$C$4:$C$1994&gt;=G$4)*('Diário 3º PA'!$C$4:$C$1994&lt;=EOMONTH(G$4,0))*('Diário 3º PA'!$F$4:$F$1994))
+SUMPRODUCT(('Diário 4º PA'!$E$4:$E$2000='Analítico Cp.'!$B155)*('Diário 4º PA'!$C$4:$C$2000&gt;=G$4)*('Diário 4º PA'!$C$4:$C$2000&lt;=EOMONTH(G$4,0))*('Diário 4º PA'!$F$4:$F$2000))
+SUMPRODUCT(('Comp.'!$D$5:$D$485=$B155)*('Comp.'!$B$5:$B$485&gt;=G$4)*('Comp.'!$B$5:$B$485&lt;=EOMONTH(G$4,0))*('Comp.'!$E$5:$E$485))</f>
        <v>0</v>
      </c>
      <c r="H155" s="289">
        <f>SUMPRODUCT(('Diário 1º PA'!$E$4:$E$2007='Analítico Cp.'!$B155)*('Diário 1º PA'!$C$4:$C$2007&gt;=H$4)*('Diário 1º PA'!$C$4:$C$2007&lt;=EOMONTH(H$4,0))*('Diário 1º PA'!$F$4:$F$2007))
+SUMPRODUCT(('Diário 2º PA'!$E$4:$E$1978='Analítico Cp.'!$B155)*('Diário 2º PA'!$C$4:$C$1978&gt;=H$4)*('Diário 2º PA'!$C$4:$C$1978&lt;=EOMONTH(H$4,0))*('Diário 2º PA'!$F$4:$F$1978))
+SUMPRODUCT(('Diário 3º PA'!$E$4:$E$1994='Analítico Cp.'!$B155)*('Diário 3º PA'!$C$4:$C$1994&gt;=H$4)*('Diário 3º PA'!$C$4:$C$1994&lt;=EOMONTH(H$4,0))*('Diário 3º PA'!$F$4:$F$1994))
+SUMPRODUCT(('Diário 4º PA'!$E$4:$E$2000='Analítico Cp.'!$B155)*('Diário 4º PA'!$C$4:$C$2000&gt;=H$4)*('Diário 4º PA'!$C$4:$C$2000&lt;=EOMONTH(H$4,0))*('Diário 4º PA'!$F$4:$F$2000))
+SUMPRODUCT(('Comp.'!$D$5:$D$485=$B155)*('Comp.'!$B$5:$B$485&gt;=H$4)*('Comp.'!$B$5:$B$485&lt;=EOMONTH(H$4,0))*('Comp.'!$E$5:$E$485))</f>
        <v>0</v>
      </c>
      <c r="I155" s="289">
        <f>SUMPRODUCT(('Diário 1º PA'!$E$4:$E$2007='Analítico Cp.'!$B155)*('Diário 1º PA'!$C$4:$C$2007&gt;=I$4)*('Diário 1º PA'!$C$4:$C$2007&lt;=EOMONTH(I$4,0))*('Diário 1º PA'!$F$4:$F$2007))
+SUMPRODUCT(('Diário 2º PA'!$E$4:$E$1978='Analítico Cp.'!$B155)*('Diário 2º PA'!$C$4:$C$1978&gt;=I$4)*('Diário 2º PA'!$C$4:$C$1978&lt;=EOMONTH(I$4,0))*('Diário 2º PA'!$F$4:$F$1978))
+SUMPRODUCT(('Diário 3º PA'!$E$4:$E$1994='Analítico Cp.'!$B155)*('Diário 3º PA'!$C$4:$C$1994&gt;=I$4)*('Diário 3º PA'!$C$4:$C$1994&lt;=EOMONTH(I$4,0))*('Diário 3º PA'!$F$4:$F$1994))
+SUMPRODUCT(('Diário 4º PA'!$E$4:$E$2000='Analítico Cp.'!$B155)*('Diário 4º PA'!$C$4:$C$2000&gt;=I$4)*('Diário 4º PA'!$C$4:$C$2000&lt;=EOMONTH(I$4,0))*('Diário 4º PA'!$F$4:$F$2000))
+SUMPRODUCT(('Comp.'!$D$5:$D$485=$B155)*('Comp.'!$B$5:$B$485&gt;=I$4)*('Comp.'!$B$5:$B$485&lt;=EOMONTH(I$4,0))*('Comp.'!$E$5:$E$485))</f>
        <v>0</v>
      </c>
      <c r="J155" s="289">
        <f>SUMPRODUCT(('Diário 1º PA'!$E$4:$E$2007='Analítico Cp.'!$B155)*('Diário 1º PA'!$C$4:$C$2007&gt;=J$4)*('Diário 1º PA'!$C$4:$C$2007&lt;=EOMONTH(J$4,0))*('Diário 1º PA'!$F$4:$F$2007))
+SUMPRODUCT(('Diário 2º PA'!$E$4:$E$1978='Analítico Cp.'!$B155)*('Diário 2º PA'!$C$4:$C$1978&gt;=J$4)*('Diário 2º PA'!$C$4:$C$1978&lt;=EOMONTH(J$4,0))*('Diário 2º PA'!$F$4:$F$1978))
+SUMPRODUCT(('Diário 3º PA'!$E$4:$E$1994='Analítico Cp.'!$B155)*('Diário 3º PA'!$C$4:$C$1994&gt;=J$4)*('Diário 3º PA'!$C$4:$C$1994&lt;=EOMONTH(J$4,0))*('Diário 3º PA'!$F$4:$F$1994))
+SUMPRODUCT(('Diário 4º PA'!$E$4:$E$2000='Analítico Cp.'!$B155)*('Diário 4º PA'!$C$4:$C$2000&gt;=J$4)*('Diário 4º PA'!$C$4:$C$2000&lt;=EOMONTH(J$4,0))*('Diário 4º PA'!$F$4:$F$2000))
+SUMPRODUCT(('Comp.'!$D$5:$D$485=$B155)*('Comp.'!$B$5:$B$485&gt;=J$4)*('Comp.'!$B$5:$B$485&lt;=EOMONTH(J$4,0))*('Comp.'!$E$5:$E$485))</f>
        <v>0</v>
      </c>
      <c r="K155" s="289">
        <f>SUMPRODUCT(('Diário 1º PA'!$E$4:$E$2007='Analítico Cp.'!$B155)*('Diário 1º PA'!$C$4:$C$2007&gt;=K$4)*('Diário 1º PA'!$C$4:$C$2007&lt;=EOMONTH(K$4,0))*('Diário 1º PA'!$F$4:$F$2007))
+SUMPRODUCT(('Diário 2º PA'!$E$4:$E$1978='Analítico Cp.'!$B155)*('Diário 2º PA'!$C$4:$C$1978&gt;=K$4)*('Diário 2º PA'!$C$4:$C$1978&lt;=EOMONTH(K$4,0))*('Diário 2º PA'!$F$4:$F$1978))
+SUMPRODUCT(('Diário 3º PA'!$E$4:$E$1994='Analítico Cp.'!$B155)*('Diário 3º PA'!$C$4:$C$1994&gt;=K$4)*('Diário 3º PA'!$C$4:$C$1994&lt;=EOMONTH(K$4,0))*('Diário 3º PA'!$F$4:$F$1994))
+SUMPRODUCT(('Diário 4º PA'!$E$4:$E$2000='Analítico Cp.'!$B155)*('Diário 4º PA'!$C$4:$C$2000&gt;=K$4)*('Diário 4º PA'!$C$4:$C$2000&lt;=EOMONTH(K$4,0))*('Diário 4º PA'!$F$4:$F$2000))
+SUMPRODUCT(('Comp.'!$D$5:$D$485=$B155)*('Comp.'!$B$5:$B$485&gt;=K$4)*('Comp.'!$B$5:$B$485&lt;=EOMONTH(K$4,0))*('Comp.'!$E$5:$E$485))</f>
        <v>0</v>
      </c>
      <c r="L155" s="289">
        <f>SUMPRODUCT(('Diário 1º PA'!$E$4:$E$2007='Analítico Cp.'!$B155)*('Diário 1º PA'!$C$4:$C$2007&gt;=L$4)*('Diário 1º PA'!$C$4:$C$2007&lt;=EOMONTH(L$4,0))*('Diário 1º PA'!$F$4:$F$2007))
+SUMPRODUCT(('Diário 2º PA'!$E$4:$E$1978='Analítico Cp.'!$B155)*('Diário 2º PA'!$C$4:$C$1978&gt;=L$4)*('Diário 2º PA'!$C$4:$C$1978&lt;=EOMONTH(L$4,0))*('Diário 2º PA'!$F$4:$F$1978))
+SUMPRODUCT(('Diário 3º PA'!$E$4:$E$1994='Analítico Cp.'!$B155)*('Diário 3º PA'!$C$4:$C$1994&gt;=L$4)*('Diário 3º PA'!$C$4:$C$1994&lt;=EOMONTH(L$4,0))*('Diário 3º PA'!$F$4:$F$1994))
+SUMPRODUCT(('Diário 4º PA'!$E$4:$E$2000='Analítico Cp.'!$B155)*('Diário 4º PA'!$C$4:$C$2000&gt;=L$4)*('Diário 4º PA'!$C$4:$C$2000&lt;=EOMONTH(L$4,0))*('Diário 4º PA'!$F$4:$F$2000))
+SUMPRODUCT(('Comp.'!$D$5:$D$485=$B155)*('Comp.'!$B$5:$B$485&gt;=L$4)*('Comp.'!$B$5:$B$485&lt;=EOMONTH(L$4,0))*('Comp.'!$E$5:$E$485))</f>
        <v>0</v>
      </c>
      <c r="M155" s="289">
        <f>SUMPRODUCT(('Diário 1º PA'!$E$4:$E$2007='Analítico Cp.'!$B155)*('Diário 1º PA'!$C$4:$C$2007&gt;=M$4)*('Diário 1º PA'!$C$4:$C$2007&lt;=EOMONTH(M$4,0))*('Diário 1º PA'!$F$4:$F$2007))
+SUMPRODUCT(('Diário 2º PA'!$E$4:$E$1978='Analítico Cp.'!$B155)*('Diário 2º PA'!$C$4:$C$1978&gt;=M$4)*('Diário 2º PA'!$C$4:$C$1978&lt;=EOMONTH(M$4,0))*('Diário 2º PA'!$F$4:$F$1978))
+SUMPRODUCT(('Diário 3º PA'!$E$4:$E$1994='Analítico Cp.'!$B155)*('Diário 3º PA'!$C$4:$C$1994&gt;=M$4)*('Diário 3º PA'!$C$4:$C$1994&lt;=EOMONTH(M$4,0))*('Diário 3º PA'!$F$4:$F$1994))
+SUMPRODUCT(('Diário 4º PA'!$E$4:$E$2000='Analítico Cp.'!$B155)*('Diário 4º PA'!$C$4:$C$2000&gt;=M$4)*('Diário 4º PA'!$C$4:$C$2000&lt;=EOMONTH(M$4,0))*('Diário 4º PA'!$F$4:$F$2000))
+SUMPRODUCT(('Comp.'!$D$5:$D$485=$B155)*('Comp.'!$B$5:$B$485&gt;=M$4)*('Comp.'!$B$5:$B$485&lt;=EOMONTH(M$4,0))*('Comp.'!$E$5:$E$485))</f>
        <v>0</v>
      </c>
      <c r="N155" s="289">
        <f>SUMPRODUCT(('Diário 1º PA'!$E$4:$E$2007='Analítico Cp.'!$B155)*('Diário 1º PA'!$C$4:$C$2007&gt;=N$4)*('Diário 1º PA'!$C$4:$C$2007&lt;=EOMONTH(N$4,0))*('Diário 1º PA'!$F$4:$F$2007))
+SUMPRODUCT(('Diário 2º PA'!$E$4:$E$1978='Analítico Cp.'!$B155)*('Diário 2º PA'!$C$4:$C$1978&gt;=N$4)*('Diário 2º PA'!$C$4:$C$1978&lt;=EOMONTH(N$4,0))*('Diário 2º PA'!$F$4:$F$1978))
+SUMPRODUCT(('Diário 3º PA'!$E$4:$E$1994='Analítico Cp.'!$B155)*('Diário 3º PA'!$C$4:$C$1994&gt;=N$4)*('Diário 3º PA'!$C$4:$C$1994&lt;=EOMONTH(N$4,0))*('Diário 3º PA'!$F$4:$F$1994))
+SUMPRODUCT(('Diário 4º PA'!$E$4:$E$2000='Analítico Cp.'!$B155)*('Diário 4º PA'!$C$4:$C$2000&gt;=N$4)*('Diário 4º PA'!$C$4:$C$2000&lt;=EOMONTH(N$4,0))*('Diário 4º PA'!$F$4:$F$2000))
+SUMPRODUCT(('Comp.'!$D$5:$D$485=$B155)*('Comp.'!$B$5:$B$485&gt;=N$4)*('Comp.'!$B$5:$B$485&lt;=EOMONTH(N$4,0))*('Comp.'!$E$5:$E$485))</f>
        <v>0</v>
      </c>
      <c r="O155" s="315">
        <f t="shared" si="19"/>
        <v>0</v>
      </c>
      <c r="P155" s="316">
        <f t="shared" si="20"/>
        <v>0</v>
      </c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</row>
    <row r="156" spans="1:26" ht="23.25" hidden="1" customHeight="1" x14ac:dyDescent="0.25">
      <c r="A156" s="331" t="s">
        <v>421</v>
      </c>
      <c r="B156" s="246"/>
      <c r="C156" s="289">
        <f>SUMPRODUCT(('Diário 1º PA'!$E$4:$E$2007='Analítico Cp.'!$B156)*('Diário 1º PA'!$C$4:$C$2007&gt;=C$4)*('Diário 1º PA'!$C$4:$C$2007&lt;=EOMONTH(C$4,0))*('Diário 1º PA'!$F$4:$F$2007))
+SUMPRODUCT(('Diário 2º PA'!$E$4:$E$1978='Analítico Cp.'!$B156)*('Diário 2º PA'!$C$4:$C$1978&gt;=C$4)*('Diário 2º PA'!$C$4:$C$1978&lt;=EOMONTH(C$4,0))*('Diário 2º PA'!$F$4:$F$1978))
+SUMPRODUCT(('Diário 3º PA'!$E$4:$E$1994='Analítico Cp.'!$B156)*('Diário 3º PA'!$C$4:$C$1994&gt;=C$4)*('Diário 3º PA'!$C$4:$C$1994&lt;=EOMONTH(C$4,0))*('Diário 3º PA'!$F$4:$F$1994))
+SUMPRODUCT(('Diário 4º PA'!$E$4:$E$2000='Analítico Cp.'!$B156)*('Diário 4º PA'!$C$4:$C$2000&gt;=C$4)*('Diário 4º PA'!$C$4:$C$2000&lt;=EOMONTH(C$4,0))*('Diário 4º PA'!$F$4:$F$2000))
+SUMPRODUCT(('Comp.'!$D$5:$D$485=$B156)*('Comp.'!$B$5:$B$485&gt;=C$4)*('Comp.'!$B$5:$B$485&lt;=EOMONTH(C$4,0))*('Comp.'!$E$5:$E$485))</f>
        <v>0</v>
      </c>
      <c r="D156" s="289">
        <f>SUMPRODUCT(('Diário 1º PA'!$E$4:$E$2007='Analítico Cp.'!$B156)*('Diário 1º PA'!$C$4:$C$2007&gt;=D$4)*('Diário 1º PA'!$C$4:$C$2007&lt;=EOMONTH(D$4,0))*('Diário 1º PA'!$F$4:$F$2007))
+SUMPRODUCT(('Diário 2º PA'!$E$4:$E$1978='Analítico Cp.'!$B156)*('Diário 2º PA'!$C$4:$C$1978&gt;=D$4)*('Diário 2º PA'!$C$4:$C$1978&lt;=EOMONTH(D$4,0))*('Diário 2º PA'!$F$4:$F$1978))
+SUMPRODUCT(('Diário 3º PA'!$E$4:$E$1994='Analítico Cp.'!$B156)*('Diário 3º PA'!$C$4:$C$1994&gt;=D$4)*('Diário 3º PA'!$C$4:$C$1994&lt;=EOMONTH(D$4,0))*('Diário 3º PA'!$F$4:$F$1994))
+SUMPRODUCT(('Diário 4º PA'!$E$4:$E$2000='Analítico Cp.'!$B156)*('Diário 4º PA'!$C$4:$C$2000&gt;=D$4)*('Diário 4º PA'!$C$4:$C$2000&lt;=EOMONTH(D$4,0))*('Diário 4º PA'!$F$4:$F$2000))
+SUMPRODUCT(('Comp.'!$D$5:$D$485=$B156)*('Comp.'!$B$5:$B$485&gt;=D$4)*('Comp.'!$B$5:$B$485&lt;=EOMONTH(D$4,0))*('Comp.'!$E$5:$E$485))</f>
        <v>0</v>
      </c>
      <c r="E156" s="289">
        <f>SUMPRODUCT(('Diário 1º PA'!$E$4:$E$2007='Analítico Cp.'!$B156)*('Diário 1º PA'!$C$4:$C$2007&gt;=E$4)*('Diário 1º PA'!$C$4:$C$2007&lt;=EOMONTH(E$4,0))*('Diário 1º PA'!$F$4:$F$2007))
+SUMPRODUCT(('Diário 2º PA'!$E$4:$E$1978='Analítico Cp.'!$B156)*('Diário 2º PA'!$C$4:$C$1978&gt;=E$4)*('Diário 2º PA'!$C$4:$C$1978&lt;=EOMONTH(E$4,0))*('Diário 2º PA'!$F$4:$F$1978))
+SUMPRODUCT(('Diário 3º PA'!$E$4:$E$1994='Analítico Cp.'!$B156)*('Diário 3º PA'!$C$4:$C$1994&gt;=E$4)*('Diário 3º PA'!$C$4:$C$1994&lt;=EOMONTH(E$4,0))*('Diário 3º PA'!$F$4:$F$1994))
+SUMPRODUCT(('Diário 4º PA'!$E$4:$E$2000='Analítico Cp.'!$B156)*('Diário 4º PA'!$C$4:$C$2000&gt;=E$4)*('Diário 4º PA'!$C$4:$C$2000&lt;=EOMONTH(E$4,0))*('Diário 4º PA'!$F$4:$F$2000))
+SUMPRODUCT(('Comp.'!$D$5:$D$485=$B156)*('Comp.'!$B$5:$B$485&gt;=E$4)*('Comp.'!$B$5:$B$485&lt;=EOMONTH(E$4,0))*('Comp.'!$E$5:$E$485))</f>
        <v>0</v>
      </c>
      <c r="F156" s="289">
        <f>SUMPRODUCT(('Diário 1º PA'!$E$4:$E$2007='Analítico Cp.'!$B156)*('Diário 1º PA'!$C$4:$C$2007&gt;=F$4)*('Diário 1º PA'!$C$4:$C$2007&lt;=EOMONTH(F$4,0))*('Diário 1º PA'!$F$4:$F$2007))
+SUMPRODUCT(('Diário 2º PA'!$E$4:$E$1978='Analítico Cp.'!$B156)*('Diário 2º PA'!$C$4:$C$1978&gt;=F$4)*('Diário 2º PA'!$C$4:$C$1978&lt;=EOMONTH(F$4,0))*('Diário 2º PA'!$F$4:$F$1978))
+SUMPRODUCT(('Diário 3º PA'!$E$4:$E$1994='Analítico Cp.'!$B156)*('Diário 3º PA'!$C$4:$C$1994&gt;=F$4)*('Diário 3º PA'!$C$4:$C$1994&lt;=EOMONTH(F$4,0))*('Diário 3º PA'!$F$4:$F$1994))
+SUMPRODUCT(('Diário 4º PA'!$E$4:$E$2000='Analítico Cp.'!$B156)*('Diário 4º PA'!$C$4:$C$2000&gt;=F$4)*('Diário 4º PA'!$C$4:$C$2000&lt;=EOMONTH(F$4,0))*('Diário 4º PA'!$F$4:$F$2000))
+SUMPRODUCT(('Comp.'!$D$5:$D$485=$B156)*('Comp.'!$B$5:$B$485&gt;=F$4)*('Comp.'!$B$5:$B$485&lt;=EOMONTH(F$4,0))*('Comp.'!$E$5:$E$485))</f>
        <v>0</v>
      </c>
      <c r="G156" s="289">
        <f>SUMPRODUCT(('Diário 1º PA'!$E$4:$E$2007='Analítico Cp.'!$B156)*('Diário 1º PA'!$C$4:$C$2007&gt;=G$4)*('Diário 1º PA'!$C$4:$C$2007&lt;=EOMONTH(G$4,0))*('Diário 1º PA'!$F$4:$F$2007))
+SUMPRODUCT(('Diário 2º PA'!$E$4:$E$1978='Analítico Cp.'!$B156)*('Diário 2º PA'!$C$4:$C$1978&gt;=G$4)*('Diário 2º PA'!$C$4:$C$1978&lt;=EOMONTH(G$4,0))*('Diário 2º PA'!$F$4:$F$1978))
+SUMPRODUCT(('Diário 3º PA'!$E$4:$E$1994='Analítico Cp.'!$B156)*('Diário 3º PA'!$C$4:$C$1994&gt;=G$4)*('Diário 3º PA'!$C$4:$C$1994&lt;=EOMONTH(G$4,0))*('Diário 3º PA'!$F$4:$F$1994))
+SUMPRODUCT(('Diário 4º PA'!$E$4:$E$2000='Analítico Cp.'!$B156)*('Diário 4º PA'!$C$4:$C$2000&gt;=G$4)*('Diário 4º PA'!$C$4:$C$2000&lt;=EOMONTH(G$4,0))*('Diário 4º PA'!$F$4:$F$2000))
+SUMPRODUCT(('Comp.'!$D$5:$D$485=$B156)*('Comp.'!$B$5:$B$485&gt;=G$4)*('Comp.'!$B$5:$B$485&lt;=EOMONTH(G$4,0))*('Comp.'!$E$5:$E$485))</f>
        <v>0</v>
      </c>
      <c r="H156" s="289">
        <f>SUMPRODUCT(('Diário 1º PA'!$E$4:$E$2007='Analítico Cp.'!$B156)*('Diário 1º PA'!$C$4:$C$2007&gt;=H$4)*('Diário 1º PA'!$C$4:$C$2007&lt;=EOMONTH(H$4,0))*('Diário 1º PA'!$F$4:$F$2007))
+SUMPRODUCT(('Diário 2º PA'!$E$4:$E$1978='Analítico Cp.'!$B156)*('Diário 2º PA'!$C$4:$C$1978&gt;=H$4)*('Diário 2º PA'!$C$4:$C$1978&lt;=EOMONTH(H$4,0))*('Diário 2º PA'!$F$4:$F$1978))
+SUMPRODUCT(('Diário 3º PA'!$E$4:$E$1994='Analítico Cp.'!$B156)*('Diário 3º PA'!$C$4:$C$1994&gt;=H$4)*('Diário 3º PA'!$C$4:$C$1994&lt;=EOMONTH(H$4,0))*('Diário 3º PA'!$F$4:$F$1994))
+SUMPRODUCT(('Diário 4º PA'!$E$4:$E$2000='Analítico Cp.'!$B156)*('Diário 4º PA'!$C$4:$C$2000&gt;=H$4)*('Diário 4º PA'!$C$4:$C$2000&lt;=EOMONTH(H$4,0))*('Diário 4º PA'!$F$4:$F$2000))
+SUMPRODUCT(('Comp.'!$D$5:$D$485=$B156)*('Comp.'!$B$5:$B$485&gt;=H$4)*('Comp.'!$B$5:$B$485&lt;=EOMONTH(H$4,0))*('Comp.'!$E$5:$E$485))</f>
        <v>0</v>
      </c>
      <c r="I156" s="289">
        <f>SUMPRODUCT(('Diário 1º PA'!$E$4:$E$2007='Analítico Cp.'!$B156)*('Diário 1º PA'!$C$4:$C$2007&gt;=I$4)*('Diário 1º PA'!$C$4:$C$2007&lt;=EOMONTH(I$4,0))*('Diário 1º PA'!$F$4:$F$2007))
+SUMPRODUCT(('Diário 2º PA'!$E$4:$E$1978='Analítico Cp.'!$B156)*('Diário 2º PA'!$C$4:$C$1978&gt;=I$4)*('Diário 2º PA'!$C$4:$C$1978&lt;=EOMONTH(I$4,0))*('Diário 2º PA'!$F$4:$F$1978))
+SUMPRODUCT(('Diário 3º PA'!$E$4:$E$1994='Analítico Cp.'!$B156)*('Diário 3º PA'!$C$4:$C$1994&gt;=I$4)*('Diário 3º PA'!$C$4:$C$1994&lt;=EOMONTH(I$4,0))*('Diário 3º PA'!$F$4:$F$1994))
+SUMPRODUCT(('Diário 4º PA'!$E$4:$E$2000='Analítico Cp.'!$B156)*('Diário 4º PA'!$C$4:$C$2000&gt;=I$4)*('Diário 4º PA'!$C$4:$C$2000&lt;=EOMONTH(I$4,0))*('Diário 4º PA'!$F$4:$F$2000))
+SUMPRODUCT(('Comp.'!$D$5:$D$485=$B156)*('Comp.'!$B$5:$B$485&gt;=I$4)*('Comp.'!$B$5:$B$485&lt;=EOMONTH(I$4,0))*('Comp.'!$E$5:$E$485))</f>
        <v>0</v>
      </c>
      <c r="J156" s="289">
        <f>SUMPRODUCT(('Diário 1º PA'!$E$4:$E$2007='Analítico Cp.'!$B156)*('Diário 1º PA'!$C$4:$C$2007&gt;=J$4)*('Diário 1º PA'!$C$4:$C$2007&lt;=EOMONTH(J$4,0))*('Diário 1º PA'!$F$4:$F$2007))
+SUMPRODUCT(('Diário 2º PA'!$E$4:$E$1978='Analítico Cp.'!$B156)*('Diário 2º PA'!$C$4:$C$1978&gt;=J$4)*('Diário 2º PA'!$C$4:$C$1978&lt;=EOMONTH(J$4,0))*('Diário 2º PA'!$F$4:$F$1978))
+SUMPRODUCT(('Diário 3º PA'!$E$4:$E$1994='Analítico Cp.'!$B156)*('Diário 3º PA'!$C$4:$C$1994&gt;=J$4)*('Diário 3º PA'!$C$4:$C$1994&lt;=EOMONTH(J$4,0))*('Diário 3º PA'!$F$4:$F$1994))
+SUMPRODUCT(('Diário 4º PA'!$E$4:$E$2000='Analítico Cp.'!$B156)*('Diário 4º PA'!$C$4:$C$2000&gt;=J$4)*('Diário 4º PA'!$C$4:$C$2000&lt;=EOMONTH(J$4,0))*('Diário 4º PA'!$F$4:$F$2000))
+SUMPRODUCT(('Comp.'!$D$5:$D$485=$B156)*('Comp.'!$B$5:$B$485&gt;=J$4)*('Comp.'!$B$5:$B$485&lt;=EOMONTH(J$4,0))*('Comp.'!$E$5:$E$485))</f>
        <v>0</v>
      </c>
      <c r="K156" s="289">
        <f>SUMPRODUCT(('Diário 1º PA'!$E$4:$E$2007='Analítico Cp.'!$B156)*('Diário 1º PA'!$C$4:$C$2007&gt;=K$4)*('Diário 1º PA'!$C$4:$C$2007&lt;=EOMONTH(K$4,0))*('Diário 1º PA'!$F$4:$F$2007))
+SUMPRODUCT(('Diário 2º PA'!$E$4:$E$1978='Analítico Cp.'!$B156)*('Diário 2º PA'!$C$4:$C$1978&gt;=K$4)*('Diário 2º PA'!$C$4:$C$1978&lt;=EOMONTH(K$4,0))*('Diário 2º PA'!$F$4:$F$1978))
+SUMPRODUCT(('Diário 3º PA'!$E$4:$E$1994='Analítico Cp.'!$B156)*('Diário 3º PA'!$C$4:$C$1994&gt;=K$4)*('Diário 3º PA'!$C$4:$C$1994&lt;=EOMONTH(K$4,0))*('Diário 3º PA'!$F$4:$F$1994))
+SUMPRODUCT(('Diário 4º PA'!$E$4:$E$2000='Analítico Cp.'!$B156)*('Diário 4º PA'!$C$4:$C$2000&gt;=K$4)*('Diário 4º PA'!$C$4:$C$2000&lt;=EOMONTH(K$4,0))*('Diário 4º PA'!$F$4:$F$2000))
+SUMPRODUCT(('Comp.'!$D$5:$D$485=$B156)*('Comp.'!$B$5:$B$485&gt;=K$4)*('Comp.'!$B$5:$B$485&lt;=EOMONTH(K$4,0))*('Comp.'!$E$5:$E$485))</f>
        <v>0</v>
      </c>
      <c r="L156" s="289">
        <f>SUMPRODUCT(('Diário 1º PA'!$E$4:$E$2007='Analítico Cp.'!$B156)*('Diário 1º PA'!$C$4:$C$2007&gt;=L$4)*('Diário 1º PA'!$C$4:$C$2007&lt;=EOMONTH(L$4,0))*('Diário 1º PA'!$F$4:$F$2007))
+SUMPRODUCT(('Diário 2º PA'!$E$4:$E$1978='Analítico Cp.'!$B156)*('Diário 2º PA'!$C$4:$C$1978&gt;=L$4)*('Diário 2º PA'!$C$4:$C$1978&lt;=EOMONTH(L$4,0))*('Diário 2º PA'!$F$4:$F$1978))
+SUMPRODUCT(('Diário 3º PA'!$E$4:$E$1994='Analítico Cp.'!$B156)*('Diário 3º PA'!$C$4:$C$1994&gt;=L$4)*('Diário 3º PA'!$C$4:$C$1994&lt;=EOMONTH(L$4,0))*('Diário 3º PA'!$F$4:$F$1994))
+SUMPRODUCT(('Diário 4º PA'!$E$4:$E$2000='Analítico Cp.'!$B156)*('Diário 4º PA'!$C$4:$C$2000&gt;=L$4)*('Diário 4º PA'!$C$4:$C$2000&lt;=EOMONTH(L$4,0))*('Diário 4º PA'!$F$4:$F$2000))
+SUMPRODUCT(('Comp.'!$D$5:$D$485=$B156)*('Comp.'!$B$5:$B$485&gt;=L$4)*('Comp.'!$B$5:$B$485&lt;=EOMONTH(L$4,0))*('Comp.'!$E$5:$E$485))</f>
        <v>0</v>
      </c>
      <c r="M156" s="289">
        <f>SUMPRODUCT(('Diário 1º PA'!$E$4:$E$2007='Analítico Cp.'!$B156)*('Diário 1º PA'!$C$4:$C$2007&gt;=M$4)*('Diário 1º PA'!$C$4:$C$2007&lt;=EOMONTH(M$4,0))*('Diário 1º PA'!$F$4:$F$2007))
+SUMPRODUCT(('Diário 2º PA'!$E$4:$E$1978='Analítico Cp.'!$B156)*('Diário 2º PA'!$C$4:$C$1978&gt;=M$4)*('Diário 2º PA'!$C$4:$C$1978&lt;=EOMONTH(M$4,0))*('Diário 2º PA'!$F$4:$F$1978))
+SUMPRODUCT(('Diário 3º PA'!$E$4:$E$1994='Analítico Cp.'!$B156)*('Diário 3º PA'!$C$4:$C$1994&gt;=M$4)*('Diário 3º PA'!$C$4:$C$1994&lt;=EOMONTH(M$4,0))*('Diário 3º PA'!$F$4:$F$1994))
+SUMPRODUCT(('Diário 4º PA'!$E$4:$E$2000='Analítico Cp.'!$B156)*('Diário 4º PA'!$C$4:$C$2000&gt;=M$4)*('Diário 4º PA'!$C$4:$C$2000&lt;=EOMONTH(M$4,0))*('Diário 4º PA'!$F$4:$F$2000))
+SUMPRODUCT(('Comp.'!$D$5:$D$485=$B156)*('Comp.'!$B$5:$B$485&gt;=M$4)*('Comp.'!$B$5:$B$485&lt;=EOMONTH(M$4,0))*('Comp.'!$E$5:$E$485))</f>
        <v>0</v>
      </c>
      <c r="N156" s="289">
        <f>SUMPRODUCT(('Diário 1º PA'!$E$4:$E$2007='Analítico Cp.'!$B156)*('Diário 1º PA'!$C$4:$C$2007&gt;=N$4)*('Diário 1º PA'!$C$4:$C$2007&lt;=EOMONTH(N$4,0))*('Diário 1º PA'!$F$4:$F$2007))
+SUMPRODUCT(('Diário 2º PA'!$E$4:$E$1978='Analítico Cp.'!$B156)*('Diário 2º PA'!$C$4:$C$1978&gt;=N$4)*('Diário 2º PA'!$C$4:$C$1978&lt;=EOMONTH(N$4,0))*('Diário 2º PA'!$F$4:$F$1978))
+SUMPRODUCT(('Diário 3º PA'!$E$4:$E$1994='Analítico Cp.'!$B156)*('Diário 3º PA'!$C$4:$C$1994&gt;=N$4)*('Diário 3º PA'!$C$4:$C$1994&lt;=EOMONTH(N$4,0))*('Diário 3º PA'!$F$4:$F$1994))
+SUMPRODUCT(('Diário 4º PA'!$E$4:$E$2000='Analítico Cp.'!$B156)*('Diário 4º PA'!$C$4:$C$2000&gt;=N$4)*('Diário 4º PA'!$C$4:$C$2000&lt;=EOMONTH(N$4,0))*('Diário 4º PA'!$F$4:$F$2000))
+SUMPRODUCT(('Comp.'!$D$5:$D$485=$B156)*('Comp.'!$B$5:$B$485&gt;=N$4)*('Comp.'!$B$5:$B$485&lt;=EOMONTH(N$4,0))*('Comp.'!$E$5:$E$485))</f>
        <v>0</v>
      </c>
      <c r="O156" s="315">
        <f t="shared" si="19"/>
        <v>0</v>
      </c>
      <c r="P156" s="316">
        <f t="shared" si="20"/>
        <v>0</v>
      </c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</row>
    <row r="157" spans="1:26" ht="23.25" hidden="1" customHeight="1" x14ac:dyDescent="0.25">
      <c r="A157" s="331" t="s">
        <v>422</v>
      </c>
      <c r="B157" s="246"/>
      <c r="C157" s="289">
        <f>SUMPRODUCT(('Diário 1º PA'!$E$4:$E$2007='Analítico Cp.'!$B157)*('Diário 1º PA'!$C$4:$C$2007&gt;=C$4)*('Diário 1º PA'!$C$4:$C$2007&lt;=EOMONTH(C$4,0))*('Diário 1º PA'!$F$4:$F$2007))
+SUMPRODUCT(('Diário 2º PA'!$E$4:$E$1978='Analítico Cp.'!$B157)*('Diário 2º PA'!$C$4:$C$1978&gt;=C$4)*('Diário 2º PA'!$C$4:$C$1978&lt;=EOMONTH(C$4,0))*('Diário 2º PA'!$F$4:$F$1978))
+SUMPRODUCT(('Diário 3º PA'!$E$4:$E$1994='Analítico Cp.'!$B157)*('Diário 3º PA'!$C$4:$C$1994&gt;=C$4)*('Diário 3º PA'!$C$4:$C$1994&lt;=EOMONTH(C$4,0))*('Diário 3º PA'!$F$4:$F$1994))
+SUMPRODUCT(('Diário 4º PA'!$E$4:$E$2000='Analítico Cp.'!$B157)*('Diário 4º PA'!$C$4:$C$2000&gt;=C$4)*('Diário 4º PA'!$C$4:$C$2000&lt;=EOMONTH(C$4,0))*('Diário 4º PA'!$F$4:$F$2000))
+SUMPRODUCT(('Comp.'!$D$5:$D$485=$B157)*('Comp.'!$B$5:$B$485&gt;=C$4)*('Comp.'!$B$5:$B$485&lt;=EOMONTH(C$4,0))*('Comp.'!$E$5:$E$485))</f>
        <v>0</v>
      </c>
      <c r="D157" s="289">
        <f>SUMPRODUCT(('Diário 1º PA'!$E$4:$E$2007='Analítico Cp.'!$B157)*('Diário 1º PA'!$C$4:$C$2007&gt;=D$4)*('Diário 1º PA'!$C$4:$C$2007&lt;=EOMONTH(D$4,0))*('Diário 1º PA'!$F$4:$F$2007))
+SUMPRODUCT(('Diário 2º PA'!$E$4:$E$1978='Analítico Cp.'!$B157)*('Diário 2º PA'!$C$4:$C$1978&gt;=D$4)*('Diário 2º PA'!$C$4:$C$1978&lt;=EOMONTH(D$4,0))*('Diário 2º PA'!$F$4:$F$1978))
+SUMPRODUCT(('Diário 3º PA'!$E$4:$E$1994='Analítico Cp.'!$B157)*('Diário 3º PA'!$C$4:$C$1994&gt;=D$4)*('Diário 3º PA'!$C$4:$C$1994&lt;=EOMONTH(D$4,0))*('Diário 3º PA'!$F$4:$F$1994))
+SUMPRODUCT(('Diário 4º PA'!$E$4:$E$2000='Analítico Cp.'!$B157)*('Diário 4º PA'!$C$4:$C$2000&gt;=D$4)*('Diário 4º PA'!$C$4:$C$2000&lt;=EOMONTH(D$4,0))*('Diário 4º PA'!$F$4:$F$2000))
+SUMPRODUCT(('Comp.'!$D$5:$D$485=$B157)*('Comp.'!$B$5:$B$485&gt;=D$4)*('Comp.'!$B$5:$B$485&lt;=EOMONTH(D$4,0))*('Comp.'!$E$5:$E$485))</f>
        <v>0</v>
      </c>
      <c r="E157" s="289">
        <f>SUMPRODUCT(('Diário 1º PA'!$E$4:$E$2007='Analítico Cp.'!$B157)*('Diário 1º PA'!$C$4:$C$2007&gt;=E$4)*('Diário 1º PA'!$C$4:$C$2007&lt;=EOMONTH(E$4,0))*('Diário 1º PA'!$F$4:$F$2007))
+SUMPRODUCT(('Diário 2º PA'!$E$4:$E$1978='Analítico Cp.'!$B157)*('Diário 2º PA'!$C$4:$C$1978&gt;=E$4)*('Diário 2º PA'!$C$4:$C$1978&lt;=EOMONTH(E$4,0))*('Diário 2º PA'!$F$4:$F$1978))
+SUMPRODUCT(('Diário 3º PA'!$E$4:$E$1994='Analítico Cp.'!$B157)*('Diário 3º PA'!$C$4:$C$1994&gt;=E$4)*('Diário 3º PA'!$C$4:$C$1994&lt;=EOMONTH(E$4,0))*('Diário 3º PA'!$F$4:$F$1994))
+SUMPRODUCT(('Diário 4º PA'!$E$4:$E$2000='Analítico Cp.'!$B157)*('Diário 4º PA'!$C$4:$C$2000&gt;=E$4)*('Diário 4º PA'!$C$4:$C$2000&lt;=EOMONTH(E$4,0))*('Diário 4º PA'!$F$4:$F$2000))
+SUMPRODUCT(('Comp.'!$D$5:$D$485=$B157)*('Comp.'!$B$5:$B$485&gt;=E$4)*('Comp.'!$B$5:$B$485&lt;=EOMONTH(E$4,0))*('Comp.'!$E$5:$E$485))</f>
        <v>0</v>
      </c>
      <c r="F157" s="289">
        <f>SUMPRODUCT(('Diário 1º PA'!$E$4:$E$2007='Analítico Cp.'!$B157)*('Diário 1º PA'!$C$4:$C$2007&gt;=F$4)*('Diário 1º PA'!$C$4:$C$2007&lt;=EOMONTH(F$4,0))*('Diário 1º PA'!$F$4:$F$2007))
+SUMPRODUCT(('Diário 2º PA'!$E$4:$E$1978='Analítico Cp.'!$B157)*('Diário 2º PA'!$C$4:$C$1978&gt;=F$4)*('Diário 2º PA'!$C$4:$C$1978&lt;=EOMONTH(F$4,0))*('Diário 2º PA'!$F$4:$F$1978))
+SUMPRODUCT(('Diário 3º PA'!$E$4:$E$1994='Analítico Cp.'!$B157)*('Diário 3º PA'!$C$4:$C$1994&gt;=F$4)*('Diário 3º PA'!$C$4:$C$1994&lt;=EOMONTH(F$4,0))*('Diário 3º PA'!$F$4:$F$1994))
+SUMPRODUCT(('Diário 4º PA'!$E$4:$E$2000='Analítico Cp.'!$B157)*('Diário 4º PA'!$C$4:$C$2000&gt;=F$4)*('Diário 4º PA'!$C$4:$C$2000&lt;=EOMONTH(F$4,0))*('Diário 4º PA'!$F$4:$F$2000))
+SUMPRODUCT(('Comp.'!$D$5:$D$485=$B157)*('Comp.'!$B$5:$B$485&gt;=F$4)*('Comp.'!$B$5:$B$485&lt;=EOMONTH(F$4,0))*('Comp.'!$E$5:$E$485))</f>
        <v>0</v>
      </c>
      <c r="G157" s="289">
        <f>SUMPRODUCT(('Diário 1º PA'!$E$4:$E$2007='Analítico Cp.'!$B157)*('Diário 1º PA'!$C$4:$C$2007&gt;=G$4)*('Diário 1º PA'!$C$4:$C$2007&lt;=EOMONTH(G$4,0))*('Diário 1º PA'!$F$4:$F$2007))
+SUMPRODUCT(('Diário 2º PA'!$E$4:$E$1978='Analítico Cp.'!$B157)*('Diário 2º PA'!$C$4:$C$1978&gt;=G$4)*('Diário 2º PA'!$C$4:$C$1978&lt;=EOMONTH(G$4,0))*('Diário 2º PA'!$F$4:$F$1978))
+SUMPRODUCT(('Diário 3º PA'!$E$4:$E$1994='Analítico Cp.'!$B157)*('Diário 3º PA'!$C$4:$C$1994&gt;=G$4)*('Diário 3º PA'!$C$4:$C$1994&lt;=EOMONTH(G$4,0))*('Diário 3º PA'!$F$4:$F$1994))
+SUMPRODUCT(('Diário 4º PA'!$E$4:$E$2000='Analítico Cp.'!$B157)*('Diário 4º PA'!$C$4:$C$2000&gt;=G$4)*('Diário 4º PA'!$C$4:$C$2000&lt;=EOMONTH(G$4,0))*('Diário 4º PA'!$F$4:$F$2000))
+SUMPRODUCT(('Comp.'!$D$5:$D$485=$B157)*('Comp.'!$B$5:$B$485&gt;=G$4)*('Comp.'!$B$5:$B$485&lt;=EOMONTH(G$4,0))*('Comp.'!$E$5:$E$485))</f>
        <v>0</v>
      </c>
      <c r="H157" s="289">
        <f>SUMPRODUCT(('Diário 1º PA'!$E$4:$E$2007='Analítico Cp.'!$B157)*('Diário 1º PA'!$C$4:$C$2007&gt;=H$4)*('Diário 1º PA'!$C$4:$C$2007&lt;=EOMONTH(H$4,0))*('Diário 1º PA'!$F$4:$F$2007))
+SUMPRODUCT(('Diário 2º PA'!$E$4:$E$1978='Analítico Cp.'!$B157)*('Diário 2º PA'!$C$4:$C$1978&gt;=H$4)*('Diário 2º PA'!$C$4:$C$1978&lt;=EOMONTH(H$4,0))*('Diário 2º PA'!$F$4:$F$1978))
+SUMPRODUCT(('Diário 3º PA'!$E$4:$E$1994='Analítico Cp.'!$B157)*('Diário 3º PA'!$C$4:$C$1994&gt;=H$4)*('Diário 3º PA'!$C$4:$C$1994&lt;=EOMONTH(H$4,0))*('Diário 3º PA'!$F$4:$F$1994))
+SUMPRODUCT(('Diário 4º PA'!$E$4:$E$2000='Analítico Cp.'!$B157)*('Diário 4º PA'!$C$4:$C$2000&gt;=H$4)*('Diário 4º PA'!$C$4:$C$2000&lt;=EOMONTH(H$4,0))*('Diário 4º PA'!$F$4:$F$2000))
+SUMPRODUCT(('Comp.'!$D$5:$D$485=$B157)*('Comp.'!$B$5:$B$485&gt;=H$4)*('Comp.'!$B$5:$B$485&lt;=EOMONTH(H$4,0))*('Comp.'!$E$5:$E$485))</f>
        <v>0</v>
      </c>
      <c r="I157" s="289">
        <f>SUMPRODUCT(('Diário 1º PA'!$E$4:$E$2007='Analítico Cp.'!$B157)*('Diário 1º PA'!$C$4:$C$2007&gt;=I$4)*('Diário 1º PA'!$C$4:$C$2007&lt;=EOMONTH(I$4,0))*('Diário 1º PA'!$F$4:$F$2007))
+SUMPRODUCT(('Diário 2º PA'!$E$4:$E$1978='Analítico Cp.'!$B157)*('Diário 2º PA'!$C$4:$C$1978&gt;=I$4)*('Diário 2º PA'!$C$4:$C$1978&lt;=EOMONTH(I$4,0))*('Diário 2º PA'!$F$4:$F$1978))
+SUMPRODUCT(('Diário 3º PA'!$E$4:$E$1994='Analítico Cp.'!$B157)*('Diário 3º PA'!$C$4:$C$1994&gt;=I$4)*('Diário 3º PA'!$C$4:$C$1994&lt;=EOMONTH(I$4,0))*('Diário 3º PA'!$F$4:$F$1994))
+SUMPRODUCT(('Diário 4º PA'!$E$4:$E$2000='Analítico Cp.'!$B157)*('Diário 4º PA'!$C$4:$C$2000&gt;=I$4)*('Diário 4º PA'!$C$4:$C$2000&lt;=EOMONTH(I$4,0))*('Diário 4º PA'!$F$4:$F$2000))
+SUMPRODUCT(('Comp.'!$D$5:$D$485=$B157)*('Comp.'!$B$5:$B$485&gt;=I$4)*('Comp.'!$B$5:$B$485&lt;=EOMONTH(I$4,0))*('Comp.'!$E$5:$E$485))</f>
        <v>0</v>
      </c>
      <c r="J157" s="289">
        <f>SUMPRODUCT(('Diário 1º PA'!$E$4:$E$2007='Analítico Cp.'!$B157)*('Diário 1º PA'!$C$4:$C$2007&gt;=J$4)*('Diário 1º PA'!$C$4:$C$2007&lt;=EOMONTH(J$4,0))*('Diário 1º PA'!$F$4:$F$2007))
+SUMPRODUCT(('Diário 2º PA'!$E$4:$E$1978='Analítico Cp.'!$B157)*('Diário 2º PA'!$C$4:$C$1978&gt;=J$4)*('Diário 2º PA'!$C$4:$C$1978&lt;=EOMONTH(J$4,0))*('Diário 2º PA'!$F$4:$F$1978))
+SUMPRODUCT(('Diário 3º PA'!$E$4:$E$1994='Analítico Cp.'!$B157)*('Diário 3º PA'!$C$4:$C$1994&gt;=J$4)*('Diário 3º PA'!$C$4:$C$1994&lt;=EOMONTH(J$4,0))*('Diário 3º PA'!$F$4:$F$1994))
+SUMPRODUCT(('Diário 4º PA'!$E$4:$E$2000='Analítico Cp.'!$B157)*('Diário 4º PA'!$C$4:$C$2000&gt;=J$4)*('Diário 4º PA'!$C$4:$C$2000&lt;=EOMONTH(J$4,0))*('Diário 4º PA'!$F$4:$F$2000))
+SUMPRODUCT(('Comp.'!$D$5:$D$485=$B157)*('Comp.'!$B$5:$B$485&gt;=J$4)*('Comp.'!$B$5:$B$485&lt;=EOMONTH(J$4,0))*('Comp.'!$E$5:$E$485))</f>
        <v>0</v>
      </c>
      <c r="K157" s="289">
        <f>SUMPRODUCT(('Diário 1º PA'!$E$4:$E$2007='Analítico Cp.'!$B157)*('Diário 1º PA'!$C$4:$C$2007&gt;=K$4)*('Diário 1º PA'!$C$4:$C$2007&lt;=EOMONTH(K$4,0))*('Diário 1º PA'!$F$4:$F$2007))
+SUMPRODUCT(('Diário 2º PA'!$E$4:$E$1978='Analítico Cp.'!$B157)*('Diário 2º PA'!$C$4:$C$1978&gt;=K$4)*('Diário 2º PA'!$C$4:$C$1978&lt;=EOMONTH(K$4,0))*('Diário 2º PA'!$F$4:$F$1978))
+SUMPRODUCT(('Diário 3º PA'!$E$4:$E$1994='Analítico Cp.'!$B157)*('Diário 3º PA'!$C$4:$C$1994&gt;=K$4)*('Diário 3º PA'!$C$4:$C$1994&lt;=EOMONTH(K$4,0))*('Diário 3º PA'!$F$4:$F$1994))
+SUMPRODUCT(('Diário 4º PA'!$E$4:$E$2000='Analítico Cp.'!$B157)*('Diário 4º PA'!$C$4:$C$2000&gt;=K$4)*('Diário 4º PA'!$C$4:$C$2000&lt;=EOMONTH(K$4,0))*('Diário 4º PA'!$F$4:$F$2000))
+SUMPRODUCT(('Comp.'!$D$5:$D$485=$B157)*('Comp.'!$B$5:$B$485&gt;=K$4)*('Comp.'!$B$5:$B$485&lt;=EOMONTH(K$4,0))*('Comp.'!$E$5:$E$485))</f>
        <v>0</v>
      </c>
      <c r="L157" s="289">
        <f>SUMPRODUCT(('Diário 1º PA'!$E$4:$E$2007='Analítico Cp.'!$B157)*('Diário 1º PA'!$C$4:$C$2007&gt;=L$4)*('Diário 1º PA'!$C$4:$C$2007&lt;=EOMONTH(L$4,0))*('Diário 1º PA'!$F$4:$F$2007))
+SUMPRODUCT(('Diário 2º PA'!$E$4:$E$1978='Analítico Cp.'!$B157)*('Diário 2º PA'!$C$4:$C$1978&gt;=L$4)*('Diário 2º PA'!$C$4:$C$1978&lt;=EOMONTH(L$4,0))*('Diário 2º PA'!$F$4:$F$1978))
+SUMPRODUCT(('Diário 3º PA'!$E$4:$E$1994='Analítico Cp.'!$B157)*('Diário 3º PA'!$C$4:$C$1994&gt;=L$4)*('Diário 3º PA'!$C$4:$C$1994&lt;=EOMONTH(L$4,0))*('Diário 3º PA'!$F$4:$F$1994))
+SUMPRODUCT(('Diário 4º PA'!$E$4:$E$2000='Analítico Cp.'!$B157)*('Diário 4º PA'!$C$4:$C$2000&gt;=L$4)*('Diário 4º PA'!$C$4:$C$2000&lt;=EOMONTH(L$4,0))*('Diário 4º PA'!$F$4:$F$2000))
+SUMPRODUCT(('Comp.'!$D$5:$D$485=$B157)*('Comp.'!$B$5:$B$485&gt;=L$4)*('Comp.'!$B$5:$B$485&lt;=EOMONTH(L$4,0))*('Comp.'!$E$5:$E$485))</f>
        <v>0</v>
      </c>
      <c r="M157" s="289">
        <f>SUMPRODUCT(('Diário 1º PA'!$E$4:$E$2007='Analítico Cp.'!$B157)*('Diário 1º PA'!$C$4:$C$2007&gt;=M$4)*('Diário 1º PA'!$C$4:$C$2007&lt;=EOMONTH(M$4,0))*('Diário 1º PA'!$F$4:$F$2007))
+SUMPRODUCT(('Diário 2º PA'!$E$4:$E$1978='Analítico Cp.'!$B157)*('Diário 2º PA'!$C$4:$C$1978&gt;=M$4)*('Diário 2º PA'!$C$4:$C$1978&lt;=EOMONTH(M$4,0))*('Diário 2º PA'!$F$4:$F$1978))
+SUMPRODUCT(('Diário 3º PA'!$E$4:$E$1994='Analítico Cp.'!$B157)*('Diário 3º PA'!$C$4:$C$1994&gt;=M$4)*('Diário 3º PA'!$C$4:$C$1994&lt;=EOMONTH(M$4,0))*('Diário 3º PA'!$F$4:$F$1994))
+SUMPRODUCT(('Diário 4º PA'!$E$4:$E$2000='Analítico Cp.'!$B157)*('Diário 4º PA'!$C$4:$C$2000&gt;=M$4)*('Diário 4º PA'!$C$4:$C$2000&lt;=EOMONTH(M$4,0))*('Diário 4º PA'!$F$4:$F$2000))
+SUMPRODUCT(('Comp.'!$D$5:$D$485=$B157)*('Comp.'!$B$5:$B$485&gt;=M$4)*('Comp.'!$B$5:$B$485&lt;=EOMONTH(M$4,0))*('Comp.'!$E$5:$E$485))</f>
        <v>0</v>
      </c>
      <c r="N157" s="289">
        <f>SUMPRODUCT(('Diário 1º PA'!$E$4:$E$2007='Analítico Cp.'!$B157)*('Diário 1º PA'!$C$4:$C$2007&gt;=N$4)*('Diário 1º PA'!$C$4:$C$2007&lt;=EOMONTH(N$4,0))*('Diário 1º PA'!$F$4:$F$2007))
+SUMPRODUCT(('Diário 2º PA'!$E$4:$E$1978='Analítico Cp.'!$B157)*('Diário 2º PA'!$C$4:$C$1978&gt;=N$4)*('Diário 2º PA'!$C$4:$C$1978&lt;=EOMONTH(N$4,0))*('Diário 2º PA'!$F$4:$F$1978))
+SUMPRODUCT(('Diário 3º PA'!$E$4:$E$1994='Analítico Cp.'!$B157)*('Diário 3º PA'!$C$4:$C$1994&gt;=N$4)*('Diário 3º PA'!$C$4:$C$1994&lt;=EOMONTH(N$4,0))*('Diário 3º PA'!$F$4:$F$1994))
+SUMPRODUCT(('Diário 4º PA'!$E$4:$E$2000='Analítico Cp.'!$B157)*('Diário 4º PA'!$C$4:$C$2000&gt;=N$4)*('Diário 4º PA'!$C$4:$C$2000&lt;=EOMONTH(N$4,0))*('Diário 4º PA'!$F$4:$F$2000))
+SUMPRODUCT(('Comp.'!$D$5:$D$485=$B157)*('Comp.'!$B$5:$B$485&gt;=N$4)*('Comp.'!$B$5:$B$485&lt;=EOMONTH(N$4,0))*('Comp.'!$E$5:$E$485))</f>
        <v>0</v>
      </c>
      <c r="O157" s="315">
        <f t="shared" si="19"/>
        <v>0</v>
      </c>
      <c r="P157" s="316">
        <f t="shared" si="20"/>
        <v>0</v>
      </c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</row>
    <row r="158" spans="1:26" ht="23.25" hidden="1" customHeight="1" x14ac:dyDescent="0.25">
      <c r="A158" s="331" t="s">
        <v>423</v>
      </c>
      <c r="B158" s="246"/>
      <c r="C158" s="289">
        <f>SUMPRODUCT(('Diário 1º PA'!$E$4:$E$2007='Analítico Cp.'!$B158)*('Diário 1º PA'!$C$4:$C$2007&gt;=C$4)*('Diário 1º PA'!$C$4:$C$2007&lt;=EOMONTH(C$4,0))*('Diário 1º PA'!$F$4:$F$2007))
+SUMPRODUCT(('Diário 2º PA'!$E$4:$E$1978='Analítico Cp.'!$B158)*('Diário 2º PA'!$C$4:$C$1978&gt;=C$4)*('Diário 2º PA'!$C$4:$C$1978&lt;=EOMONTH(C$4,0))*('Diário 2º PA'!$F$4:$F$1978))
+SUMPRODUCT(('Diário 3º PA'!$E$4:$E$1994='Analítico Cp.'!$B158)*('Diário 3º PA'!$C$4:$C$1994&gt;=C$4)*('Diário 3º PA'!$C$4:$C$1994&lt;=EOMONTH(C$4,0))*('Diário 3º PA'!$F$4:$F$1994))
+SUMPRODUCT(('Diário 4º PA'!$E$4:$E$2000='Analítico Cp.'!$B158)*('Diário 4º PA'!$C$4:$C$2000&gt;=C$4)*('Diário 4º PA'!$C$4:$C$2000&lt;=EOMONTH(C$4,0))*('Diário 4º PA'!$F$4:$F$2000))
+SUMPRODUCT(('Comp.'!$D$5:$D$485=$B158)*('Comp.'!$B$5:$B$485&gt;=C$4)*('Comp.'!$B$5:$B$485&lt;=EOMONTH(C$4,0))*('Comp.'!$E$5:$E$485))</f>
        <v>0</v>
      </c>
      <c r="D158" s="289">
        <f>SUMPRODUCT(('Diário 1º PA'!$E$4:$E$2007='Analítico Cp.'!$B158)*('Diário 1º PA'!$C$4:$C$2007&gt;=D$4)*('Diário 1º PA'!$C$4:$C$2007&lt;=EOMONTH(D$4,0))*('Diário 1º PA'!$F$4:$F$2007))
+SUMPRODUCT(('Diário 2º PA'!$E$4:$E$1978='Analítico Cp.'!$B158)*('Diário 2º PA'!$C$4:$C$1978&gt;=D$4)*('Diário 2º PA'!$C$4:$C$1978&lt;=EOMONTH(D$4,0))*('Diário 2º PA'!$F$4:$F$1978))
+SUMPRODUCT(('Diário 3º PA'!$E$4:$E$1994='Analítico Cp.'!$B158)*('Diário 3º PA'!$C$4:$C$1994&gt;=D$4)*('Diário 3º PA'!$C$4:$C$1994&lt;=EOMONTH(D$4,0))*('Diário 3º PA'!$F$4:$F$1994))
+SUMPRODUCT(('Diário 4º PA'!$E$4:$E$2000='Analítico Cp.'!$B158)*('Diário 4º PA'!$C$4:$C$2000&gt;=D$4)*('Diário 4º PA'!$C$4:$C$2000&lt;=EOMONTH(D$4,0))*('Diário 4º PA'!$F$4:$F$2000))
+SUMPRODUCT(('Comp.'!$D$5:$D$485=$B158)*('Comp.'!$B$5:$B$485&gt;=D$4)*('Comp.'!$B$5:$B$485&lt;=EOMONTH(D$4,0))*('Comp.'!$E$5:$E$485))</f>
        <v>0</v>
      </c>
      <c r="E158" s="289">
        <f>SUMPRODUCT(('Diário 1º PA'!$E$4:$E$2007='Analítico Cp.'!$B158)*('Diário 1º PA'!$C$4:$C$2007&gt;=E$4)*('Diário 1º PA'!$C$4:$C$2007&lt;=EOMONTH(E$4,0))*('Diário 1º PA'!$F$4:$F$2007))
+SUMPRODUCT(('Diário 2º PA'!$E$4:$E$1978='Analítico Cp.'!$B158)*('Diário 2º PA'!$C$4:$C$1978&gt;=E$4)*('Diário 2º PA'!$C$4:$C$1978&lt;=EOMONTH(E$4,0))*('Diário 2º PA'!$F$4:$F$1978))
+SUMPRODUCT(('Diário 3º PA'!$E$4:$E$1994='Analítico Cp.'!$B158)*('Diário 3º PA'!$C$4:$C$1994&gt;=E$4)*('Diário 3º PA'!$C$4:$C$1994&lt;=EOMONTH(E$4,0))*('Diário 3º PA'!$F$4:$F$1994))
+SUMPRODUCT(('Diário 4º PA'!$E$4:$E$2000='Analítico Cp.'!$B158)*('Diário 4º PA'!$C$4:$C$2000&gt;=E$4)*('Diário 4º PA'!$C$4:$C$2000&lt;=EOMONTH(E$4,0))*('Diário 4º PA'!$F$4:$F$2000))
+SUMPRODUCT(('Comp.'!$D$5:$D$485=$B158)*('Comp.'!$B$5:$B$485&gt;=E$4)*('Comp.'!$B$5:$B$485&lt;=EOMONTH(E$4,0))*('Comp.'!$E$5:$E$485))</f>
        <v>0</v>
      </c>
      <c r="F158" s="289">
        <f>SUMPRODUCT(('Diário 1º PA'!$E$4:$E$2007='Analítico Cp.'!$B158)*('Diário 1º PA'!$C$4:$C$2007&gt;=F$4)*('Diário 1º PA'!$C$4:$C$2007&lt;=EOMONTH(F$4,0))*('Diário 1º PA'!$F$4:$F$2007))
+SUMPRODUCT(('Diário 2º PA'!$E$4:$E$1978='Analítico Cp.'!$B158)*('Diário 2º PA'!$C$4:$C$1978&gt;=F$4)*('Diário 2º PA'!$C$4:$C$1978&lt;=EOMONTH(F$4,0))*('Diário 2º PA'!$F$4:$F$1978))
+SUMPRODUCT(('Diário 3º PA'!$E$4:$E$1994='Analítico Cp.'!$B158)*('Diário 3º PA'!$C$4:$C$1994&gt;=F$4)*('Diário 3º PA'!$C$4:$C$1994&lt;=EOMONTH(F$4,0))*('Diário 3º PA'!$F$4:$F$1994))
+SUMPRODUCT(('Diário 4º PA'!$E$4:$E$2000='Analítico Cp.'!$B158)*('Diário 4º PA'!$C$4:$C$2000&gt;=F$4)*('Diário 4º PA'!$C$4:$C$2000&lt;=EOMONTH(F$4,0))*('Diário 4º PA'!$F$4:$F$2000))
+SUMPRODUCT(('Comp.'!$D$5:$D$485=$B158)*('Comp.'!$B$5:$B$485&gt;=F$4)*('Comp.'!$B$5:$B$485&lt;=EOMONTH(F$4,0))*('Comp.'!$E$5:$E$485))</f>
        <v>0</v>
      </c>
      <c r="G158" s="289">
        <f>SUMPRODUCT(('Diário 1º PA'!$E$4:$E$2007='Analítico Cp.'!$B158)*('Diário 1º PA'!$C$4:$C$2007&gt;=G$4)*('Diário 1º PA'!$C$4:$C$2007&lt;=EOMONTH(G$4,0))*('Diário 1º PA'!$F$4:$F$2007))
+SUMPRODUCT(('Diário 2º PA'!$E$4:$E$1978='Analítico Cp.'!$B158)*('Diário 2º PA'!$C$4:$C$1978&gt;=G$4)*('Diário 2º PA'!$C$4:$C$1978&lt;=EOMONTH(G$4,0))*('Diário 2º PA'!$F$4:$F$1978))
+SUMPRODUCT(('Diário 3º PA'!$E$4:$E$1994='Analítico Cp.'!$B158)*('Diário 3º PA'!$C$4:$C$1994&gt;=G$4)*('Diário 3º PA'!$C$4:$C$1994&lt;=EOMONTH(G$4,0))*('Diário 3º PA'!$F$4:$F$1994))
+SUMPRODUCT(('Diário 4º PA'!$E$4:$E$2000='Analítico Cp.'!$B158)*('Diário 4º PA'!$C$4:$C$2000&gt;=G$4)*('Diário 4º PA'!$C$4:$C$2000&lt;=EOMONTH(G$4,0))*('Diário 4º PA'!$F$4:$F$2000))
+SUMPRODUCT(('Comp.'!$D$5:$D$485=$B158)*('Comp.'!$B$5:$B$485&gt;=G$4)*('Comp.'!$B$5:$B$485&lt;=EOMONTH(G$4,0))*('Comp.'!$E$5:$E$485))</f>
        <v>0</v>
      </c>
      <c r="H158" s="289">
        <f>SUMPRODUCT(('Diário 1º PA'!$E$4:$E$2007='Analítico Cp.'!$B158)*('Diário 1º PA'!$C$4:$C$2007&gt;=H$4)*('Diário 1º PA'!$C$4:$C$2007&lt;=EOMONTH(H$4,0))*('Diário 1º PA'!$F$4:$F$2007))
+SUMPRODUCT(('Diário 2º PA'!$E$4:$E$1978='Analítico Cp.'!$B158)*('Diário 2º PA'!$C$4:$C$1978&gt;=H$4)*('Diário 2º PA'!$C$4:$C$1978&lt;=EOMONTH(H$4,0))*('Diário 2º PA'!$F$4:$F$1978))
+SUMPRODUCT(('Diário 3º PA'!$E$4:$E$1994='Analítico Cp.'!$B158)*('Diário 3º PA'!$C$4:$C$1994&gt;=H$4)*('Diário 3º PA'!$C$4:$C$1994&lt;=EOMONTH(H$4,0))*('Diário 3º PA'!$F$4:$F$1994))
+SUMPRODUCT(('Diário 4º PA'!$E$4:$E$2000='Analítico Cp.'!$B158)*('Diário 4º PA'!$C$4:$C$2000&gt;=H$4)*('Diário 4º PA'!$C$4:$C$2000&lt;=EOMONTH(H$4,0))*('Diário 4º PA'!$F$4:$F$2000))
+SUMPRODUCT(('Comp.'!$D$5:$D$485=$B158)*('Comp.'!$B$5:$B$485&gt;=H$4)*('Comp.'!$B$5:$B$485&lt;=EOMONTH(H$4,0))*('Comp.'!$E$5:$E$485))</f>
        <v>0</v>
      </c>
      <c r="I158" s="289">
        <f>SUMPRODUCT(('Diário 1º PA'!$E$4:$E$2007='Analítico Cp.'!$B158)*('Diário 1º PA'!$C$4:$C$2007&gt;=I$4)*('Diário 1º PA'!$C$4:$C$2007&lt;=EOMONTH(I$4,0))*('Diário 1º PA'!$F$4:$F$2007))
+SUMPRODUCT(('Diário 2º PA'!$E$4:$E$1978='Analítico Cp.'!$B158)*('Diário 2º PA'!$C$4:$C$1978&gt;=I$4)*('Diário 2º PA'!$C$4:$C$1978&lt;=EOMONTH(I$4,0))*('Diário 2º PA'!$F$4:$F$1978))
+SUMPRODUCT(('Diário 3º PA'!$E$4:$E$1994='Analítico Cp.'!$B158)*('Diário 3º PA'!$C$4:$C$1994&gt;=I$4)*('Diário 3º PA'!$C$4:$C$1994&lt;=EOMONTH(I$4,0))*('Diário 3º PA'!$F$4:$F$1994))
+SUMPRODUCT(('Diário 4º PA'!$E$4:$E$2000='Analítico Cp.'!$B158)*('Diário 4º PA'!$C$4:$C$2000&gt;=I$4)*('Diário 4º PA'!$C$4:$C$2000&lt;=EOMONTH(I$4,0))*('Diário 4º PA'!$F$4:$F$2000))
+SUMPRODUCT(('Comp.'!$D$5:$D$485=$B158)*('Comp.'!$B$5:$B$485&gt;=I$4)*('Comp.'!$B$5:$B$485&lt;=EOMONTH(I$4,0))*('Comp.'!$E$5:$E$485))</f>
        <v>0</v>
      </c>
      <c r="J158" s="289">
        <f>SUMPRODUCT(('Diário 1º PA'!$E$4:$E$2007='Analítico Cp.'!$B158)*('Diário 1º PA'!$C$4:$C$2007&gt;=J$4)*('Diário 1º PA'!$C$4:$C$2007&lt;=EOMONTH(J$4,0))*('Diário 1º PA'!$F$4:$F$2007))
+SUMPRODUCT(('Diário 2º PA'!$E$4:$E$1978='Analítico Cp.'!$B158)*('Diário 2º PA'!$C$4:$C$1978&gt;=J$4)*('Diário 2º PA'!$C$4:$C$1978&lt;=EOMONTH(J$4,0))*('Diário 2º PA'!$F$4:$F$1978))
+SUMPRODUCT(('Diário 3º PA'!$E$4:$E$1994='Analítico Cp.'!$B158)*('Diário 3º PA'!$C$4:$C$1994&gt;=J$4)*('Diário 3º PA'!$C$4:$C$1994&lt;=EOMONTH(J$4,0))*('Diário 3º PA'!$F$4:$F$1994))
+SUMPRODUCT(('Diário 4º PA'!$E$4:$E$2000='Analítico Cp.'!$B158)*('Diário 4º PA'!$C$4:$C$2000&gt;=J$4)*('Diário 4º PA'!$C$4:$C$2000&lt;=EOMONTH(J$4,0))*('Diário 4º PA'!$F$4:$F$2000))
+SUMPRODUCT(('Comp.'!$D$5:$D$485=$B158)*('Comp.'!$B$5:$B$485&gt;=J$4)*('Comp.'!$B$5:$B$485&lt;=EOMONTH(J$4,0))*('Comp.'!$E$5:$E$485))</f>
        <v>0</v>
      </c>
      <c r="K158" s="289">
        <f>SUMPRODUCT(('Diário 1º PA'!$E$4:$E$2007='Analítico Cp.'!$B158)*('Diário 1º PA'!$C$4:$C$2007&gt;=K$4)*('Diário 1º PA'!$C$4:$C$2007&lt;=EOMONTH(K$4,0))*('Diário 1º PA'!$F$4:$F$2007))
+SUMPRODUCT(('Diário 2º PA'!$E$4:$E$1978='Analítico Cp.'!$B158)*('Diário 2º PA'!$C$4:$C$1978&gt;=K$4)*('Diário 2º PA'!$C$4:$C$1978&lt;=EOMONTH(K$4,0))*('Diário 2º PA'!$F$4:$F$1978))
+SUMPRODUCT(('Diário 3º PA'!$E$4:$E$1994='Analítico Cp.'!$B158)*('Diário 3º PA'!$C$4:$C$1994&gt;=K$4)*('Diário 3º PA'!$C$4:$C$1994&lt;=EOMONTH(K$4,0))*('Diário 3º PA'!$F$4:$F$1994))
+SUMPRODUCT(('Diário 4º PA'!$E$4:$E$2000='Analítico Cp.'!$B158)*('Diário 4º PA'!$C$4:$C$2000&gt;=K$4)*('Diário 4º PA'!$C$4:$C$2000&lt;=EOMONTH(K$4,0))*('Diário 4º PA'!$F$4:$F$2000))
+SUMPRODUCT(('Comp.'!$D$5:$D$485=$B158)*('Comp.'!$B$5:$B$485&gt;=K$4)*('Comp.'!$B$5:$B$485&lt;=EOMONTH(K$4,0))*('Comp.'!$E$5:$E$485))</f>
        <v>0</v>
      </c>
      <c r="L158" s="289">
        <f>SUMPRODUCT(('Diário 1º PA'!$E$4:$E$2007='Analítico Cp.'!$B158)*('Diário 1º PA'!$C$4:$C$2007&gt;=L$4)*('Diário 1º PA'!$C$4:$C$2007&lt;=EOMONTH(L$4,0))*('Diário 1º PA'!$F$4:$F$2007))
+SUMPRODUCT(('Diário 2º PA'!$E$4:$E$1978='Analítico Cp.'!$B158)*('Diário 2º PA'!$C$4:$C$1978&gt;=L$4)*('Diário 2º PA'!$C$4:$C$1978&lt;=EOMONTH(L$4,0))*('Diário 2º PA'!$F$4:$F$1978))
+SUMPRODUCT(('Diário 3º PA'!$E$4:$E$1994='Analítico Cp.'!$B158)*('Diário 3º PA'!$C$4:$C$1994&gt;=L$4)*('Diário 3º PA'!$C$4:$C$1994&lt;=EOMONTH(L$4,0))*('Diário 3º PA'!$F$4:$F$1994))
+SUMPRODUCT(('Diário 4º PA'!$E$4:$E$2000='Analítico Cp.'!$B158)*('Diário 4º PA'!$C$4:$C$2000&gt;=L$4)*('Diário 4º PA'!$C$4:$C$2000&lt;=EOMONTH(L$4,0))*('Diário 4º PA'!$F$4:$F$2000))
+SUMPRODUCT(('Comp.'!$D$5:$D$485=$B158)*('Comp.'!$B$5:$B$485&gt;=L$4)*('Comp.'!$B$5:$B$485&lt;=EOMONTH(L$4,0))*('Comp.'!$E$5:$E$485))</f>
        <v>0</v>
      </c>
      <c r="M158" s="289">
        <f>SUMPRODUCT(('Diário 1º PA'!$E$4:$E$2007='Analítico Cp.'!$B158)*('Diário 1º PA'!$C$4:$C$2007&gt;=M$4)*('Diário 1º PA'!$C$4:$C$2007&lt;=EOMONTH(M$4,0))*('Diário 1º PA'!$F$4:$F$2007))
+SUMPRODUCT(('Diário 2º PA'!$E$4:$E$1978='Analítico Cp.'!$B158)*('Diário 2º PA'!$C$4:$C$1978&gt;=M$4)*('Diário 2º PA'!$C$4:$C$1978&lt;=EOMONTH(M$4,0))*('Diário 2º PA'!$F$4:$F$1978))
+SUMPRODUCT(('Diário 3º PA'!$E$4:$E$1994='Analítico Cp.'!$B158)*('Diário 3º PA'!$C$4:$C$1994&gt;=M$4)*('Diário 3º PA'!$C$4:$C$1994&lt;=EOMONTH(M$4,0))*('Diário 3º PA'!$F$4:$F$1994))
+SUMPRODUCT(('Diário 4º PA'!$E$4:$E$2000='Analítico Cp.'!$B158)*('Diário 4º PA'!$C$4:$C$2000&gt;=M$4)*('Diário 4º PA'!$C$4:$C$2000&lt;=EOMONTH(M$4,0))*('Diário 4º PA'!$F$4:$F$2000))
+SUMPRODUCT(('Comp.'!$D$5:$D$485=$B158)*('Comp.'!$B$5:$B$485&gt;=M$4)*('Comp.'!$B$5:$B$485&lt;=EOMONTH(M$4,0))*('Comp.'!$E$5:$E$485))</f>
        <v>0</v>
      </c>
      <c r="N158" s="289">
        <f>SUMPRODUCT(('Diário 1º PA'!$E$4:$E$2007='Analítico Cp.'!$B158)*('Diário 1º PA'!$C$4:$C$2007&gt;=N$4)*('Diário 1º PA'!$C$4:$C$2007&lt;=EOMONTH(N$4,0))*('Diário 1º PA'!$F$4:$F$2007))
+SUMPRODUCT(('Diário 2º PA'!$E$4:$E$1978='Analítico Cp.'!$B158)*('Diário 2º PA'!$C$4:$C$1978&gt;=N$4)*('Diário 2º PA'!$C$4:$C$1978&lt;=EOMONTH(N$4,0))*('Diário 2º PA'!$F$4:$F$1978))
+SUMPRODUCT(('Diário 3º PA'!$E$4:$E$1994='Analítico Cp.'!$B158)*('Diário 3º PA'!$C$4:$C$1994&gt;=N$4)*('Diário 3º PA'!$C$4:$C$1994&lt;=EOMONTH(N$4,0))*('Diário 3º PA'!$F$4:$F$1994))
+SUMPRODUCT(('Diário 4º PA'!$E$4:$E$2000='Analítico Cp.'!$B158)*('Diário 4º PA'!$C$4:$C$2000&gt;=N$4)*('Diário 4º PA'!$C$4:$C$2000&lt;=EOMONTH(N$4,0))*('Diário 4º PA'!$F$4:$F$2000))
+SUMPRODUCT(('Comp.'!$D$5:$D$485=$B158)*('Comp.'!$B$5:$B$485&gt;=N$4)*('Comp.'!$B$5:$B$485&lt;=EOMONTH(N$4,0))*('Comp.'!$E$5:$E$485))</f>
        <v>0</v>
      </c>
      <c r="O158" s="315">
        <f t="shared" si="19"/>
        <v>0</v>
      </c>
      <c r="P158" s="316">
        <f t="shared" si="20"/>
        <v>0</v>
      </c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</row>
    <row r="159" spans="1:26" ht="23.25" hidden="1" customHeight="1" x14ac:dyDescent="0.25">
      <c r="A159" s="331" t="s">
        <v>424</v>
      </c>
      <c r="B159" s="246"/>
      <c r="C159" s="289">
        <f>SUMPRODUCT(('Diário 1º PA'!$E$4:$E$2007='Analítico Cp.'!$B159)*('Diário 1º PA'!$C$4:$C$2007&gt;=C$4)*('Diário 1º PA'!$C$4:$C$2007&lt;=EOMONTH(C$4,0))*('Diário 1º PA'!$F$4:$F$2007))
+SUMPRODUCT(('Diário 2º PA'!$E$4:$E$1978='Analítico Cp.'!$B159)*('Diário 2º PA'!$C$4:$C$1978&gt;=C$4)*('Diário 2º PA'!$C$4:$C$1978&lt;=EOMONTH(C$4,0))*('Diário 2º PA'!$F$4:$F$1978))
+SUMPRODUCT(('Diário 3º PA'!$E$4:$E$1994='Analítico Cp.'!$B159)*('Diário 3º PA'!$C$4:$C$1994&gt;=C$4)*('Diário 3º PA'!$C$4:$C$1994&lt;=EOMONTH(C$4,0))*('Diário 3º PA'!$F$4:$F$1994))
+SUMPRODUCT(('Diário 4º PA'!$E$4:$E$2000='Analítico Cp.'!$B159)*('Diário 4º PA'!$C$4:$C$2000&gt;=C$4)*('Diário 4º PA'!$C$4:$C$2000&lt;=EOMONTH(C$4,0))*('Diário 4º PA'!$F$4:$F$2000))
+SUMPRODUCT(('Comp.'!$D$5:$D$485=$B159)*('Comp.'!$B$5:$B$485&gt;=C$4)*('Comp.'!$B$5:$B$485&lt;=EOMONTH(C$4,0))*('Comp.'!$E$5:$E$485))</f>
        <v>0</v>
      </c>
      <c r="D159" s="289">
        <f>SUMPRODUCT(('Diário 1º PA'!$E$4:$E$2007='Analítico Cp.'!$B159)*('Diário 1º PA'!$C$4:$C$2007&gt;=D$4)*('Diário 1º PA'!$C$4:$C$2007&lt;=EOMONTH(D$4,0))*('Diário 1º PA'!$F$4:$F$2007))
+SUMPRODUCT(('Diário 2º PA'!$E$4:$E$1978='Analítico Cp.'!$B159)*('Diário 2º PA'!$C$4:$C$1978&gt;=D$4)*('Diário 2º PA'!$C$4:$C$1978&lt;=EOMONTH(D$4,0))*('Diário 2º PA'!$F$4:$F$1978))
+SUMPRODUCT(('Diário 3º PA'!$E$4:$E$1994='Analítico Cp.'!$B159)*('Diário 3º PA'!$C$4:$C$1994&gt;=D$4)*('Diário 3º PA'!$C$4:$C$1994&lt;=EOMONTH(D$4,0))*('Diário 3º PA'!$F$4:$F$1994))
+SUMPRODUCT(('Diário 4º PA'!$E$4:$E$2000='Analítico Cp.'!$B159)*('Diário 4º PA'!$C$4:$C$2000&gt;=D$4)*('Diário 4º PA'!$C$4:$C$2000&lt;=EOMONTH(D$4,0))*('Diário 4º PA'!$F$4:$F$2000))
+SUMPRODUCT(('Comp.'!$D$5:$D$485=$B159)*('Comp.'!$B$5:$B$485&gt;=D$4)*('Comp.'!$B$5:$B$485&lt;=EOMONTH(D$4,0))*('Comp.'!$E$5:$E$485))</f>
        <v>0</v>
      </c>
      <c r="E159" s="289">
        <f>SUMPRODUCT(('Diário 1º PA'!$E$4:$E$2007='Analítico Cp.'!$B159)*('Diário 1º PA'!$C$4:$C$2007&gt;=E$4)*('Diário 1º PA'!$C$4:$C$2007&lt;=EOMONTH(E$4,0))*('Diário 1º PA'!$F$4:$F$2007))
+SUMPRODUCT(('Diário 2º PA'!$E$4:$E$1978='Analítico Cp.'!$B159)*('Diário 2º PA'!$C$4:$C$1978&gt;=E$4)*('Diário 2º PA'!$C$4:$C$1978&lt;=EOMONTH(E$4,0))*('Diário 2º PA'!$F$4:$F$1978))
+SUMPRODUCT(('Diário 3º PA'!$E$4:$E$1994='Analítico Cp.'!$B159)*('Diário 3º PA'!$C$4:$C$1994&gt;=E$4)*('Diário 3º PA'!$C$4:$C$1994&lt;=EOMONTH(E$4,0))*('Diário 3º PA'!$F$4:$F$1994))
+SUMPRODUCT(('Diário 4º PA'!$E$4:$E$2000='Analítico Cp.'!$B159)*('Diário 4º PA'!$C$4:$C$2000&gt;=E$4)*('Diário 4º PA'!$C$4:$C$2000&lt;=EOMONTH(E$4,0))*('Diário 4º PA'!$F$4:$F$2000))
+SUMPRODUCT(('Comp.'!$D$5:$D$485=$B159)*('Comp.'!$B$5:$B$485&gt;=E$4)*('Comp.'!$B$5:$B$485&lt;=EOMONTH(E$4,0))*('Comp.'!$E$5:$E$485))</f>
        <v>0</v>
      </c>
      <c r="F159" s="289">
        <f>SUMPRODUCT(('Diário 1º PA'!$E$4:$E$2007='Analítico Cp.'!$B159)*('Diário 1º PA'!$C$4:$C$2007&gt;=F$4)*('Diário 1º PA'!$C$4:$C$2007&lt;=EOMONTH(F$4,0))*('Diário 1º PA'!$F$4:$F$2007))
+SUMPRODUCT(('Diário 2º PA'!$E$4:$E$1978='Analítico Cp.'!$B159)*('Diário 2º PA'!$C$4:$C$1978&gt;=F$4)*('Diário 2º PA'!$C$4:$C$1978&lt;=EOMONTH(F$4,0))*('Diário 2º PA'!$F$4:$F$1978))
+SUMPRODUCT(('Diário 3º PA'!$E$4:$E$1994='Analítico Cp.'!$B159)*('Diário 3º PA'!$C$4:$C$1994&gt;=F$4)*('Diário 3º PA'!$C$4:$C$1994&lt;=EOMONTH(F$4,0))*('Diário 3º PA'!$F$4:$F$1994))
+SUMPRODUCT(('Diário 4º PA'!$E$4:$E$2000='Analítico Cp.'!$B159)*('Diário 4º PA'!$C$4:$C$2000&gt;=F$4)*('Diário 4º PA'!$C$4:$C$2000&lt;=EOMONTH(F$4,0))*('Diário 4º PA'!$F$4:$F$2000))
+SUMPRODUCT(('Comp.'!$D$5:$D$485=$B159)*('Comp.'!$B$5:$B$485&gt;=F$4)*('Comp.'!$B$5:$B$485&lt;=EOMONTH(F$4,0))*('Comp.'!$E$5:$E$485))</f>
        <v>0</v>
      </c>
      <c r="G159" s="289">
        <f>SUMPRODUCT(('Diário 1º PA'!$E$4:$E$2007='Analítico Cp.'!$B159)*('Diário 1º PA'!$C$4:$C$2007&gt;=G$4)*('Diário 1º PA'!$C$4:$C$2007&lt;=EOMONTH(G$4,0))*('Diário 1º PA'!$F$4:$F$2007))
+SUMPRODUCT(('Diário 2º PA'!$E$4:$E$1978='Analítico Cp.'!$B159)*('Diário 2º PA'!$C$4:$C$1978&gt;=G$4)*('Diário 2º PA'!$C$4:$C$1978&lt;=EOMONTH(G$4,0))*('Diário 2º PA'!$F$4:$F$1978))
+SUMPRODUCT(('Diário 3º PA'!$E$4:$E$1994='Analítico Cp.'!$B159)*('Diário 3º PA'!$C$4:$C$1994&gt;=G$4)*('Diário 3º PA'!$C$4:$C$1994&lt;=EOMONTH(G$4,0))*('Diário 3º PA'!$F$4:$F$1994))
+SUMPRODUCT(('Diário 4º PA'!$E$4:$E$2000='Analítico Cp.'!$B159)*('Diário 4º PA'!$C$4:$C$2000&gt;=G$4)*('Diário 4º PA'!$C$4:$C$2000&lt;=EOMONTH(G$4,0))*('Diário 4º PA'!$F$4:$F$2000))
+SUMPRODUCT(('Comp.'!$D$5:$D$485=$B159)*('Comp.'!$B$5:$B$485&gt;=G$4)*('Comp.'!$B$5:$B$485&lt;=EOMONTH(G$4,0))*('Comp.'!$E$5:$E$485))</f>
        <v>0</v>
      </c>
      <c r="H159" s="289">
        <f>SUMPRODUCT(('Diário 1º PA'!$E$4:$E$2007='Analítico Cp.'!$B159)*('Diário 1º PA'!$C$4:$C$2007&gt;=H$4)*('Diário 1º PA'!$C$4:$C$2007&lt;=EOMONTH(H$4,0))*('Diário 1º PA'!$F$4:$F$2007))
+SUMPRODUCT(('Diário 2º PA'!$E$4:$E$1978='Analítico Cp.'!$B159)*('Diário 2º PA'!$C$4:$C$1978&gt;=H$4)*('Diário 2º PA'!$C$4:$C$1978&lt;=EOMONTH(H$4,0))*('Diário 2º PA'!$F$4:$F$1978))
+SUMPRODUCT(('Diário 3º PA'!$E$4:$E$1994='Analítico Cp.'!$B159)*('Diário 3º PA'!$C$4:$C$1994&gt;=H$4)*('Diário 3º PA'!$C$4:$C$1994&lt;=EOMONTH(H$4,0))*('Diário 3º PA'!$F$4:$F$1994))
+SUMPRODUCT(('Diário 4º PA'!$E$4:$E$2000='Analítico Cp.'!$B159)*('Diário 4º PA'!$C$4:$C$2000&gt;=H$4)*('Diário 4º PA'!$C$4:$C$2000&lt;=EOMONTH(H$4,0))*('Diário 4º PA'!$F$4:$F$2000))
+SUMPRODUCT(('Comp.'!$D$5:$D$485=$B159)*('Comp.'!$B$5:$B$485&gt;=H$4)*('Comp.'!$B$5:$B$485&lt;=EOMONTH(H$4,0))*('Comp.'!$E$5:$E$485))</f>
        <v>0</v>
      </c>
      <c r="I159" s="289">
        <f>SUMPRODUCT(('Diário 1º PA'!$E$4:$E$2007='Analítico Cp.'!$B159)*('Diário 1º PA'!$C$4:$C$2007&gt;=I$4)*('Diário 1º PA'!$C$4:$C$2007&lt;=EOMONTH(I$4,0))*('Diário 1º PA'!$F$4:$F$2007))
+SUMPRODUCT(('Diário 2º PA'!$E$4:$E$1978='Analítico Cp.'!$B159)*('Diário 2º PA'!$C$4:$C$1978&gt;=I$4)*('Diário 2º PA'!$C$4:$C$1978&lt;=EOMONTH(I$4,0))*('Diário 2º PA'!$F$4:$F$1978))
+SUMPRODUCT(('Diário 3º PA'!$E$4:$E$1994='Analítico Cp.'!$B159)*('Diário 3º PA'!$C$4:$C$1994&gt;=I$4)*('Diário 3º PA'!$C$4:$C$1994&lt;=EOMONTH(I$4,0))*('Diário 3º PA'!$F$4:$F$1994))
+SUMPRODUCT(('Diário 4º PA'!$E$4:$E$2000='Analítico Cp.'!$B159)*('Diário 4º PA'!$C$4:$C$2000&gt;=I$4)*('Diário 4º PA'!$C$4:$C$2000&lt;=EOMONTH(I$4,0))*('Diário 4º PA'!$F$4:$F$2000))
+SUMPRODUCT(('Comp.'!$D$5:$D$485=$B159)*('Comp.'!$B$5:$B$485&gt;=I$4)*('Comp.'!$B$5:$B$485&lt;=EOMONTH(I$4,0))*('Comp.'!$E$5:$E$485))</f>
        <v>0</v>
      </c>
      <c r="J159" s="289">
        <f>SUMPRODUCT(('Diário 1º PA'!$E$4:$E$2007='Analítico Cp.'!$B159)*('Diário 1º PA'!$C$4:$C$2007&gt;=J$4)*('Diário 1º PA'!$C$4:$C$2007&lt;=EOMONTH(J$4,0))*('Diário 1º PA'!$F$4:$F$2007))
+SUMPRODUCT(('Diário 2º PA'!$E$4:$E$1978='Analítico Cp.'!$B159)*('Diário 2º PA'!$C$4:$C$1978&gt;=J$4)*('Diário 2º PA'!$C$4:$C$1978&lt;=EOMONTH(J$4,0))*('Diário 2º PA'!$F$4:$F$1978))
+SUMPRODUCT(('Diário 3º PA'!$E$4:$E$1994='Analítico Cp.'!$B159)*('Diário 3º PA'!$C$4:$C$1994&gt;=J$4)*('Diário 3º PA'!$C$4:$C$1994&lt;=EOMONTH(J$4,0))*('Diário 3º PA'!$F$4:$F$1994))
+SUMPRODUCT(('Diário 4º PA'!$E$4:$E$2000='Analítico Cp.'!$B159)*('Diário 4º PA'!$C$4:$C$2000&gt;=J$4)*('Diário 4º PA'!$C$4:$C$2000&lt;=EOMONTH(J$4,0))*('Diário 4º PA'!$F$4:$F$2000))
+SUMPRODUCT(('Comp.'!$D$5:$D$485=$B159)*('Comp.'!$B$5:$B$485&gt;=J$4)*('Comp.'!$B$5:$B$485&lt;=EOMONTH(J$4,0))*('Comp.'!$E$5:$E$485))</f>
        <v>0</v>
      </c>
      <c r="K159" s="289">
        <f>SUMPRODUCT(('Diário 1º PA'!$E$4:$E$2007='Analítico Cp.'!$B159)*('Diário 1º PA'!$C$4:$C$2007&gt;=K$4)*('Diário 1º PA'!$C$4:$C$2007&lt;=EOMONTH(K$4,0))*('Diário 1º PA'!$F$4:$F$2007))
+SUMPRODUCT(('Diário 2º PA'!$E$4:$E$1978='Analítico Cp.'!$B159)*('Diário 2º PA'!$C$4:$C$1978&gt;=K$4)*('Diário 2º PA'!$C$4:$C$1978&lt;=EOMONTH(K$4,0))*('Diário 2º PA'!$F$4:$F$1978))
+SUMPRODUCT(('Diário 3º PA'!$E$4:$E$1994='Analítico Cp.'!$B159)*('Diário 3º PA'!$C$4:$C$1994&gt;=K$4)*('Diário 3º PA'!$C$4:$C$1994&lt;=EOMONTH(K$4,0))*('Diário 3º PA'!$F$4:$F$1994))
+SUMPRODUCT(('Diário 4º PA'!$E$4:$E$2000='Analítico Cp.'!$B159)*('Diário 4º PA'!$C$4:$C$2000&gt;=K$4)*('Diário 4º PA'!$C$4:$C$2000&lt;=EOMONTH(K$4,0))*('Diário 4º PA'!$F$4:$F$2000))
+SUMPRODUCT(('Comp.'!$D$5:$D$485=$B159)*('Comp.'!$B$5:$B$485&gt;=K$4)*('Comp.'!$B$5:$B$485&lt;=EOMONTH(K$4,0))*('Comp.'!$E$5:$E$485))</f>
        <v>0</v>
      </c>
      <c r="L159" s="289">
        <f>SUMPRODUCT(('Diário 1º PA'!$E$4:$E$2007='Analítico Cp.'!$B159)*('Diário 1º PA'!$C$4:$C$2007&gt;=L$4)*('Diário 1º PA'!$C$4:$C$2007&lt;=EOMONTH(L$4,0))*('Diário 1º PA'!$F$4:$F$2007))
+SUMPRODUCT(('Diário 2º PA'!$E$4:$E$1978='Analítico Cp.'!$B159)*('Diário 2º PA'!$C$4:$C$1978&gt;=L$4)*('Diário 2º PA'!$C$4:$C$1978&lt;=EOMONTH(L$4,0))*('Diário 2º PA'!$F$4:$F$1978))
+SUMPRODUCT(('Diário 3º PA'!$E$4:$E$1994='Analítico Cp.'!$B159)*('Diário 3º PA'!$C$4:$C$1994&gt;=L$4)*('Diário 3º PA'!$C$4:$C$1994&lt;=EOMONTH(L$4,0))*('Diário 3º PA'!$F$4:$F$1994))
+SUMPRODUCT(('Diário 4º PA'!$E$4:$E$2000='Analítico Cp.'!$B159)*('Diário 4º PA'!$C$4:$C$2000&gt;=L$4)*('Diário 4º PA'!$C$4:$C$2000&lt;=EOMONTH(L$4,0))*('Diário 4º PA'!$F$4:$F$2000))
+SUMPRODUCT(('Comp.'!$D$5:$D$485=$B159)*('Comp.'!$B$5:$B$485&gt;=L$4)*('Comp.'!$B$5:$B$485&lt;=EOMONTH(L$4,0))*('Comp.'!$E$5:$E$485))</f>
        <v>0</v>
      </c>
      <c r="M159" s="289">
        <f>SUMPRODUCT(('Diário 1º PA'!$E$4:$E$2007='Analítico Cp.'!$B159)*('Diário 1º PA'!$C$4:$C$2007&gt;=M$4)*('Diário 1º PA'!$C$4:$C$2007&lt;=EOMONTH(M$4,0))*('Diário 1º PA'!$F$4:$F$2007))
+SUMPRODUCT(('Diário 2º PA'!$E$4:$E$1978='Analítico Cp.'!$B159)*('Diário 2º PA'!$C$4:$C$1978&gt;=M$4)*('Diário 2º PA'!$C$4:$C$1978&lt;=EOMONTH(M$4,0))*('Diário 2º PA'!$F$4:$F$1978))
+SUMPRODUCT(('Diário 3º PA'!$E$4:$E$1994='Analítico Cp.'!$B159)*('Diário 3º PA'!$C$4:$C$1994&gt;=M$4)*('Diário 3º PA'!$C$4:$C$1994&lt;=EOMONTH(M$4,0))*('Diário 3º PA'!$F$4:$F$1994))
+SUMPRODUCT(('Diário 4º PA'!$E$4:$E$2000='Analítico Cp.'!$B159)*('Diário 4º PA'!$C$4:$C$2000&gt;=M$4)*('Diário 4º PA'!$C$4:$C$2000&lt;=EOMONTH(M$4,0))*('Diário 4º PA'!$F$4:$F$2000))
+SUMPRODUCT(('Comp.'!$D$5:$D$485=$B159)*('Comp.'!$B$5:$B$485&gt;=M$4)*('Comp.'!$B$5:$B$485&lt;=EOMONTH(M$4,0))*('Comp.'!$E$5:$E$485))</f>
        <v>0</v>
      </c>
      <c r="N159" s="289">
        <f>SUMPRODUCT(('Diário 1º PA'!$E$4:$E$2007='Analítico Cp.'!$B159)*('Diário 1º PA'!$C$4:$C$2007&gt;=N$4)*('Diário 1º PA'!$C$4:$C$2007&lt;=EOMONTH(N$4,0))*('Diário 1º PA'!$F$4:$F$2007))
+SUMPRODUCT(('Diário 2º PA'!$E$4:$E$1978='Analítico Cp.'!$B159)*('Diário 2º PA'!$C$4:$C$1978&gt;=N$4)*('Diário 2º PA'!$C$4:$C$1978&lt;=EOMONTH(N$4,0))*('Diário 2º PA'!$F$4:$F$1978))
+SUMPRODUCT(('Diário 3º PA'!$E$4:$E$1994='Analítico Cp.'!$B159)*('Diário 3º PA'!$C$4:$C$1994&gt;=N$4)*('Diário 3º PA'!$C$4:$C$1994&lt;=EOMONTH(N$4,0))*('Diário 3º PA'!$F$4:$F$1994))
+SUMPRODUCT(('Diário 4º PA'!$E$4:$E$2000='Analítico Cp.'!$B159)*('Diário 4º PA'!$C$4:$C$2000&gt;=N$4)*('Diário 4º PA'!$C$4:$C$2000&lt;=EOMONTH(N$4,0))*('Diário 4º PA'!$F$4:$F$2000))
+SUMPRODUCT(('Comp.'!$D$5:$D$485=$B159)*('Comp.'!$B$5:$B$485&gt;=N$4)*('Comp.'!$B$5:$B$485&lt;=EOMONTH(N$4,0))*('Comp.'!$E$5:$E$485))</f>
        <v>0</v>
      </c>
      <c r="O159" s="315">
        <f t="shared" si="19"/>
        <v>0</v>
      </c>
      <c r="P159" s="316">
        <f t="shared" si="20"/>
        <v>0</v>
      </c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</row>
    <row r="160" spans="1:26" ht="23.25" hidden="1" customHeight="1" x14ac:dyDescent="0.25">
      <c r="A160" s="331" t="s">
        <v>425</v>
      </c>
      <c r="B160" s="246"/>
      <c r="C160" s="289">
        <f>SUMPRODUCT(('Diário 1º PA'!$E$4:$E$2007='Analítico Cp.'!$B160)*('Diário 1º PA'!$C$4:$C$2007&gt;=C$4)*('Diário 1º PA'!$C$4:$C$2007&lt;=EOMONTH(C$4,0))*('Diário 1º PA'!$F$4:$F$2007))
+SUMPRODUCT(('Diário 2º PA'!$E$4:$E$1978='Analítico Cp.'!$B160)*('Diário 2º PA'!$C$4:$C$1978&gt;=C$4)*('Diário 2º PA'!$C$4:$C$1978&lt;=EOMONTH(C$4,0))*('Diário 2º PA'!$F$4:$F$1978))
+SUMPRODUCT(('Diário 3º PA'!$E$4:$E$1994='Analítico Cp.'!$B160)*('Diário 3º PA'!$C$4:$C$1994&gt;=C$4)*('Diário 3º PA'!$C$4:$C$1994&lt;=EOMONTH(C$4,0))*('Diário 3º PA'!$F$4:$F$1994))
+SUMPRODUCT(('Diário 4º PA'!$E$4:$E$2000='Analítico Cp.'!$B160)*('Diário 4º PA'!$C$4:$C$2000&gt;=C$4)*('Diário 4º PA'!$C$4:$C$2000&lt;=EOMONTH(C$4,0))*('Diário 4º PA'!$F$4:$F$2000))
+SUMPRODUCT(('Comp.'!$D$5:$D$485=$B160)*('Comp.'!$B$5:$B$485&gt;=C$4)*('Comp.'!$B$5:$B$485&lt;=EOMONTH(C$4,0))*('Comp.'!$E$5:$E$485))</f>
        <v>0</v>
      </c>
      <c r="D160" s="289">
        <f>SUMPRODUCT(('Diário 1º PA'!$E$4:$E$2007='Analítico Cp.'!$B160)*('Diário 1º PA'!$C$4:$C$2007&gt;=D$4)*('Diário 1º PA'!$C$4:$C$2007&lt;=EOMONTH(D$4,0))*('Diário 1º PA'!$F$4:$F$2007))
+SUMPRODUCT(('Diário 2º PA'!$E$4:$E$1978='Analítico Cp.'!$B160)*('Diário 2º PA'!$C$4:$C$1978&gt;=D$4)*('Diário 2º PA'!$C$4:$C$1978&lt;=EOMONTH(D$4,0))*('Diário 2º PA'!$F$4:$F$1978))
+SUMPRODUCT(('Diário 3º PA'!$E$4:$E$1994='Analítico Cp.'!$B160)*('Diário 3º PA'!$C$4:$C$1994&gt;=D$4)*('Diário 3º PA'!$C$4:$C$1994&lt;=EOMONTH(D$4,0))*('Diário 3º PA'!$F$4:$F$1994))
+SUMPRODUCT(('Diário 4º PA'!$E$4:$E$2000='Analítico Cp.'!$B160)*('Diário 4º PA'!$C$4:$C$2000&gt;=D$4)*('Diário 4º PA'!$C$4:$C$2000&lt;=EOMONTH(D$4,0))*('Diário 4º PA'!$F$4:$F$2000))
+SUMPRODUCT(('Comp.'!$D$5:$D$485=$B160)*('Comp.'!$B$5:$B$485&gt;=D$4)*('Comp.'!$B$5:$B$485&lt;=EOMONTH(D$4,0))*('Comp.'!$E$5:$E$485))</f>
        <v>0</v>
      </c>
      <c r="E160" s="289">
        <f>SUMPRODUCT(('Diário 1º PA'!$E$4:$E$2007='Analítico Cp.'!$B160)*('Diário 1º PA'!$C$4:$C$2007&gt;=E$4)*('Diário 1º PA'!$C$4:$C$2007&lt;=EOMONTH(E$4,0))*('Diário 1º PA'!$F$4:$F$2007))
+SUMPRODUCT(('Diário 2º PA'!$E$4:$E$1978='Analítico Cp.'!$B160)*('Diário 2º PA'!$C$4:$C$1978&gt;=E$4)*('Diário 2º PA'!$C$4:$C$1978&lt;=EOMONTH(E$4,0))*('Diário 2º PA'!$F$4:$F$1978))
+SUMPRODUCT(('Diário 3º PA'!$E$4:$E$1994='Analítico Cp.'!$B160)*('Diário 3º PA'!$C$4:$C$1994&gt;=E$4)*('Diário 3º PA'!$C$4:$C$1994&lt;=EOMONTH(E$4,0))*('Diário 3º PA'!$F$4:$F$1994))
+SUMPRODUCT(('Diário 4º PA'!$E$4:$E$2000='Analítico Cp.'!$B160)*('Diário 4º PA'!$C$4:$C$2000&gt;=E$4)*('Diário 4º PA'!$C$4:$C$2000&lt;=EOMONTH(E$4,0))*('Diário 4º PA'!$F$4:$F$2000))
+SUMPRODUCT(('Comp.'!$D$5:$D$485=$B160)*('Comp.'!$B$5:$B$485&gt;=E$4)*('Comp.'!$B$5:$B$485&lt;=EOMONTH(E$4,0))*('Comp.'!$E$5:$E$485))</f>
        <v>0</v>
      </c>
      <c r="F160" s="289">
        <f>SUMPRODUCT(('Diário 1º PA'!$E$4:$E$2007='Analítico Cp.'!$B160)*('Diário 1º PA'!$C$4:$C$2007&gt;=F$4)*('Diário 1º PA'!$C$4:$C$2007&lt;=EOMONTH(F$4,0))*('Diário 1º PA'!$F$4:$F$2007))
+SUMPRODUCT(('Diário 2º PA'!$E$4:$E$1978='Analítico Cp.'!$B160)*('Diário 2º PA'!$C$4:$C$1978&gt;=F$4)*('Diário 2º PA'!$C$4:$C$1978&lt;=EOMONTH(F$4,0))*('Diário 2º PA'!$F$4:$F$1978))
+SUMPRODUCT(('Diário 3º PA'!$E$4:$E$1994='Analítico Cp.'!$B160)*('Diário 3º PA'!$C$4:$C$1994&gt;=F$4)*('Diário 3º PA'!$C$4:$C$1994&lt;=EOMONTH(F$4,0))*('Diário 3º PA'!$F$4:$F$1994))
+SUMPRODUCT(('Diário 4º PA'!$E$4:$E$2000='Analítico Cp.'!$B160)*('Diário 4º PA'!$C$4:$C$2000&gt;=F$4)*('Diário 4º PA'!$C$4:$C$2000&lt;=EOMONTH(F$4,0))*('Diário 4º PA'!$F$4:$F$2000))
+SUMPRODUCT(('Comp.'!$D$5:$D$485=$B160)*('Comp.'!$B$5:$B$485&gt;=F$4)*('Comp.'!$B$5:$B$485&lt;=EOMONTH(F$4,0))*('Comp.'!$E$5:$E$485))</f>
        <v>0</v>
      </c>
      <c r="G160" s="289">
        <f>SUMPRODUCT(('Diário 1º PA'!$E$4:$E$2007='Analítico Cp.'!$B160)*('Diário 1º PA'!$C$4:$C$2007&gt;=G$4)*('Diário 1º PA'!$C$4:$C$2007&lt;=EOMONTH(G$4,0))*('Diário 1º PA'!$F$4:$F$2007))
+SUMPRODUCT(('Diário 2º PA'!$E$4:$E$1978='Analítico Cp.'!$B160)*('Diário 2º PA'!$C$4:$C$1978&gt;=G$4)*('Diário 2º PA'!$C$4:$C$1978&lt;=EOMONTH(G$4,0))*('Diário 2º PA'!$F$4:$F$1978))
+SUMPRODUCT(('Diário 3º PA'!$E$4:$E$1994='Analítico Cp.'!$B160)*('Diário 3º PA'!$C$4:$C$1994&gt;=G$4)*('Diário 3º PA'!$C$4:$C$1994&lt;=EOMONTH(G$4,0))*('Diário 3º PA'!$F$4:$F$1994))
+SUMPRODUCT(('Diário 4º PA'!$E$4:$E$2000='Analítico Cp.'!$B160)*('Diário 4º PA'!$C$4:$C$2000&gt;=G$4)*('Diário 4º PA'!$C$4:$C$2000&lt;=EOMONTH(G$4,0))*('Diário 4º PA'!$F$4:$F$2000))
+SUMPRODUCT(('Comp.'!$D$5:$D$485=$B160)*('Comp.'!$B$5:$B$485&gt;=G$4)*('Comp.'!$B$5:$B$485&lt;=EOMONTH(G$4,0))*('Comp.'!$E$5:$E$485))</f>
        <v>0</v>
      </c>
      <c r="H160" s="289">
        <f>SUMPRODUCT(('Diário 1º PA'!$E$4:$E$2007='Analítico Cp.'!$B160)*('Diário 1º PA'!$C$4:$C$2007&gt;=H$4)*('Diário 1º PA'!$C$4:$C$2007&lt;=EOMONTH(H$4,0))*('Diário 1º PA'!$F$4:$F$2007))
+SUMPRODUCT(('Diário 2º PA'!$E$4:$E$1978='Analítico Cp.'!$B160)*('Diário 2º PA'!$C$4:$C$1978&gt;=H$4)*('Diário 2º PA'!$C$4:$C$1978&lt;=EOMONTH(H$4,0))*('Diário 2º PA'!$F$4:$F$1978))
+SUMPRODUCT(('Diário 3º PA'!$E$4:$E$1994='Analítico Cp.'!$B160)*('Diário 3º PA'!$C$4:$C$1994&gt;=H$4)*('Diário 3º PA'!$C$4:$C$1994&lt;=EOMONTH(H$4,0))*('Diário 3º PA'!$F$4:$F$1994))
+SUMPRODUCT(('Diário 4º PA'!$E$4:$E$2000='Analítico Cp.'!$B160)*('Diário 4º PA'!$C$4:$C$2000&gt;=H$4)*('Diário 4º PA'!$C$4:$C$2000&lt;=EOMONTH(H$4,0))*('Diário 4º PA'!$F$4:$F$2000))
+SUMPRODUCT(('Comp.'!$D$5:$D$485=$B160)*('Comp.'!$B$5:$B$485&gt;=H$4)*('Comp.'!$B$5:$B$485&lt;=EOMONTH(H$4,0))*('Comp.'!$E$5:$E$485))</f>
        <v>0</v>
      </c>
      <c r="I160" s="289">
        <f>SUMPRODUCT(('Diário 1º PA'!$E$4:$E$2007='Analítico Cp.'!$B160)*('Diário 1º PA'!$C$4:$C$2007&gt;=I$4)*('Diário 1º PA'!$C$4:$C$2007&lt;=EOMONTH(I$4,0))*('Diário 1º PA'!$F$4:$F$2007))
+SUMPRODUCT(('Diário 2º PA'!$E$4:$E$1978='Analítico Cp.'!$B160)*('Diário 2º PA'!$C$4:$C$1978&gt;=I$4)*('Diário 2º PA'!$C$4:$C$1978&lt;=EOMONTH(I$4,0))*('Diário 2º PA'!$F$4:$F$1978))
+SUMPRODUCT(('Diário 3º PA'!$E$4:$E$1994='Analítico Cp.'!$B160)*('Diário 3º PA'!$C$4:$C$1994&gt;=I$4)*('Diário 3º PA'!$C$4:$C$1994&lt;=EOMONTH(I$4,0))*('Diário 3º PA'!$F$4:$F$1994))
+SUMPRODUCT(('Diário 4º PA'!$E$4:$E$2000='Analítico Cp.'!$B160)*('Diário 4º PA'!$C$4:$C$2000&gt;=I$4)*('Diário 4º PA'!$C$4:$C$2000&lt;=EOMONTH(I$4,0))*('Diário 4º PA'!$F$4:$F$2000))
+SUMPRODUCT(('Comp.'!$D$5:$D$485=$B160)*('Comp.'!$B$5:$B$485&gt;=I$4)*('Comp.'!$B$5:$B$485&lt;=EOMONTH(I$4,0))*('Comp.'!$E$5:$E$485))</f>
        <v>0</v>
      </c>
      <c r="J160" s="289">
        <f>SUMPRODUCT(('Diário 1º PA'!$E$4:$E$2007='Analítico Cp.'!$B160)*('Diário 1º PA'!$C$4:$C$2007&gt;=J$4)*('Diário 1º PA'!$C$4:$C$2007&lt;=EOMONTH(J$4,0))*('Diário 1º PA'!$F$4:$F$2007))
+SUMPRODUCT(('Diário 2º PA'!$E$4:$E$1978='Analítico Cp.'!$B160)*('Diário 2º PA'!$C$4:$C$1978&gt;=J$4)*('Diário 2º PA'!$C$4:$C$1978&lt;=EOMONTH(J$4,0))*('Diário 2º PA'!$F$4:$F$1978))
+SUMPRODUCT(('Diário 3º PA'!$E$4:$E$1994='Analítico Cp.'!$B160)*('Diário 3º PA'!$C$4:$C$1994&gt;=J$4)*('Diário 3º PA'!$C$4:$C$1994&lt;=EOMONTH(J$4,0))*('Diário 3º PA'!$F$4:$F$1994))
+SUMPRODUCT(('Diário 4º PA'!$E$4:$E$2000='Analítico Cp.'!$B160)*('Diário 4º PA'!$C$4:$C$2000&gt;=J$4)*('Diário 4º PA'!$C$4:$C$2000&lt;=EOMONTH(J$4,0))*('Diário 4º PA'!$F$4:$F$2000))
+SUMPRODUCT(('Comp.'!$D$5:$D$485=$B160)*('Comp.'!$B$5:$B$485&gt;=J$4)*('Comp.'!$B$5:$B$485&lt;=EOMONTH(J$4,0))*('Comp.'!$E$5:$E$485))</f>
        <v>0</v>
      </c>
      <c r="K160" s="289">
        <f>SUMPRODUCT(('Diário 1º PA'!$E$4:$E$2007='Analítico Cp.'!$B160)*('Diário 1º PA'!$C$4:$C$2007&gt;=K$4)*('Diário 1º PA'!$C$4:$C$2007&lt;=EOMONTH(K$4,0))*('Diário 1º PA'!$F$4:$F$2007))
+SUMPRODUCT(('Diário 2º PA'!$E$4:$E$1978='Analítico Cp.'!$B160)*('Diário 2º PA'!$C$4:$C$1978&gt;=K$4)*('Diário 2º PA'!$C$4:$C$1978&lt;=EOMONTH(K$4,0))*('Diário 2º PA'!$F$4:$F$1978))
+SUMPRODUCT(('Diário 3º PA'!$E$4:$E$1994='Analítico Cp.'!$B160)*('Diário 3º PA'!$C$4:$C$1994&gt;=K$4)*('Diário 3º PA'!$C$4:$C$1994&lt;=EOMONTH(K$4,0))*('Diário 3º PA'!$F$4:$F$1994))
+SUMPRODUCT(('Diário 4º PA'!$E$4:$E$2000='Analítico Cp.'!$B160)*('Diário 4º PA'!$C$4:$C$2000&gt;=K$4)*('Diário 4º PA'!$C$4:$C$2000&lt;=EOMONTH(K$4,0))*('Diário 4º PA'!$F$4:$F$2000))
+SUMPRODUCT(('Comp.'!$D$5:$D$485=$B160)*('Comp.'!$B$5:$B$485&gt;=K$4)*('Comp.'!$B$5:$B$485&lt;=EOMONTH(K$4,0))*('Comp.'!$E$5:$E$485))</f>
        <v>0</v>
      </c>
      <c r="L160" s="289">
        <f>SUMPRODUCT(('Diário 1º PA'!$E$4:$E$2007='Analítico Cp.'!$B160)*('Diário 1º PA'!$C$4:$C$2007&gt;=L$4)*('Diário 1º PA'!$C$4:$C$2007&lt;=EOMONTH(L$4,0))*('Diário 1º PA'!$F$4:$F$2007))
+SUMPRODUCT(('Diário 2º PA'!$E$4:$E$1978='Analítico Cp.'!$B160)*('Diário 2º PA'!$C$4:$C$1978&gt;=L$4)*('Diário 2º PA'!$C$4:$C$1978&lt;=EOMONTH(L$4,0))*('Diário 2º PA'!$F$4:$F$1978))
+SUMPRODUCT(('Diário 3º PA'!$E$4:$E$1994='Analítico Cp.'!$B160)*('Diário 3º PA'!$C$4:$C$1994&gt;=L$4)*('Diário 3º PA'!$C$4:$C$1994&lt;=EOMONTH(L$4,0))*('Diário 3º PA'!$F$4:$F$1994))
+SUMPRODUCT(('Diário 4º PA'!$E$4:$E$2000='Analítico Cp.'!$B160)*('Diário 4º PA'!$C$4:$C$2000&gt;=L$4)*('Diário 4º PA'!$C$4:$C$2000&lt;=EOMONTH(L$4,0))*('Diário 4º PA'!$F$4:$F$2000))
+SUMPRODUCT(('Comp.'!$D$5:$D$485=$B160)*('Comp.'!$B$5:$B$485&gt;=L$4)*('Comp.'!$B$5:$B$485&lt;=EOMONTH(L$4,0))*('Comp.'!$E$5:$E$485))</f>
        <v>0</v>
      </c>
      <c r="M160" s="289">
        <f>SUMPRODUCT(('Diário 1º PA'!$E$4:$E$2007='Analítico Cp.'!$B160)*('Diário 1º PA'!$C$4:$C$2007&gt;=M$4)*('Diário 1º PA'!$C$4:$C$2007&lt;=EOMONTH(M$4,0))*('Diário 1º PA'!$F$4:$F$2007))
+SUMPRODUCT(('Diário 2º PA'!$E$4:$E$1978='Analítico Cp.'!$B160)*('Diário 2º PA'!$C$4:$C$1978&gt;=M$4)*('Diário 2º PA'!$C$4:$C$1978&lt;=EOMONTH(M$4,0))*('Diário 2º PA'!$F$4:$F$1978))
+SUMPRODUCT(('Diário 3º PA'!$E$4:$E$1994='Analítico Cp.'!$B160)*('Diário 3º PA'!$C$4:$C$1994&gt;=M$4)*('Diário 3º PA'!$C$4:$C$1994&lt;=EOMONTH(M$4,0))*('Diário 3º PA'!$F$4:$F$1994))
+SUMPRODUCT(('Diário 4º PA'!$E$4:$E$2000='Analítico Cp.'!$B160)*('Diário 4º PA'!$C$4:$C$2000&gt;=M$4)*('Diário 4º PA'!$C$4:$C$2000&lt;=EOMONTH(M$4,0))*('Diário 4º PA'!$F$4:$F$2000))
+SUMPRODUCT(('Comp.'!$D$5:$D$485=$B160)*('Comp.'!$B$5:$B$485&gt;=M$4)*('Comp.'!$B$5:$B$485&lt;=EOMONTH(M$4,0))*('Comp.'!$E$5:$E$485))</f>
        <v>0</v>
      </c>
      <c r="N160" s="289">
        <f>SUMPRODUCT(('Diário 1º PA'!$E$4:$E$2007='Analítico Cp.'!$B160)*('Diário 1º PA'!$C$4:$C$2007&gt;=N$4)*('Diário 1º PA'!$C$4:$C$2007&lt;=EOMONTH(N$4,0))*('Diário 1º PA'!$F$4:$F$2007))
+SUMPRODUCT(('Diário 2º PA'!$E$4:$E$1978='Analítico Cp.'!$B160)*('Diário 2º PA'!$C$4:$C$1978&gt;=N$4)*('Diário 2º PA'!$C$4:$C$1978&lt;=EOMONTH(N$4,0))*('Diário 2º PA'!$F$4:$F$1978))
+SUMPRODUCT(('Diário 3º PA'!$E$4:$E$1994='Analítico Cp.'!$B160)*('Diário 3º PA'!$C$4:$C$1994&gt;=N$4)*('Diário 3º PA'!$C$4:$C$1994&lt;=EOMONTH(N$4,0))*('Diário 3º PA'!$F$4:$F$1994))
+SUMPRODUCT(('Diário 4º PA'!$E$4:$E$2000='Analítico Cp.'!$B160)*('Diário 4º PA'!$C$4:$C$2000&gt;=N$4)*('Diário 4º PA'!$C$4:$C$2000&lt;=EOMONTH(N$4,0))*('Diário 4º PA'!$F$4:$F$2000))
+SUMPRODUCT(('Comp.'!$D$5:$D$485=$B160)*('Comp.'!$B$5:$B$485&gt;=N$4)*('Comp.'!$B$5:$B$485&lt;=EOMONTH(N$4,0))*('Comp.'!$E$5:$E$485))</f>
        <v>0</v>
      </c>
      <c r="O160" s="315">
        <f t="shared" si="19"/>
        <v>0</v>
      </c>
      <c r="P160" s="316">
        <f t="shared" si="20"/>
        <v>0</v>
      </c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</row>
    <row r="161" spans="1:26" ht="23.25" hidden="1" customHeight="1" x14ac:dyDescent="0.25">
      <c r="A161" s="331" t="s">
        <v>426</v>
      </c>
      <c r="B161" s="246"/>
      <c r="C161" s="289">
        <f>SUMPRODUCT(('Diário 1º PA'!$E$4:$E$2007='Analítico Cp.'!$B161)*('Diário 1º PA'!$C$4:$C$2007&gt;=C$4)*('Diário 1º PA'!$C$4:$C$2007&lt;=EOMONTH(C$4,0))*('Diário 1º PA'!$F$4:$F$2007))
+SUMPRODUCT(('Diário 2º PA'!$E$4:$E$1978='Analítico Cp.'!$B161)*('Diário 2º PA'!$C$4:$C$1978&gt;=C$4)*('Diário 2º PA'!$C$4:$C$1978&lt;=EOMONTH(C$4,0))*('Diário 2º PA'!$F$4:$F$1978))
+SUMPRODUCT(('Diário 3º PA'!$E$4:$E$1994='Analítico Cp.'!$B161)*('Diário 3º PA'!$C$4:$C$1994&gt;=C$4)*('Diário 3º PA'!$C$4:$C$1994&lt;=EOMONTH(C$4,0))*('Diário 3º PA'!$F$4:$F$1994))
+SUMPRODUCT(('Diário 4º PA'!$E$4:$E$2000='Analítico Cp.'!$B161)*('Diário 4º PA'!$C$4:$C$2000&gt;=C$4)*('Diário 4º PA'!$C$4:$C$2000&lt;=EOMONTH(C$4,0))*('Diário 4º PA'!$F$4:$F$2000))
+SUMPRODUCT(('Comp.'!$D$5:$D$485=$B161)*('Comp.'!$B$5:$B$485&gt;=C$4)*('Comp.'!$B$5:$B$485&lt;=EOMONTH(C$4,0))*('Comp.'!$E$5:$E$485))</f>
        <v>0</v>
      </c>
      <c r="D161" s="289">
        <f>SUMPRODUCT(('Diário 1º PA'!$E$4:$E$2007='Analítico Cp.'!$B161)*('Diário 1º PA'!$C$4:$C$2007&gt;=D$4)*('Diário 1º PA'!$C$4:$C$2007&lt;=EOMONTH(D$4,0))*('Diário 1º PA'!$F$4:$F$2007))
+SUMPRODUCT(('Diário 2º PA'!$E$4:$E$1978='Analítico Cp.'!$B161)*('Diário 2º PA'!$C$4:$C$1978&gt;=D$4)*('Diário 2º PA'!$C$4:$C$1978&lt;=EOMONTH(D$4,0))*('Diário 2º PA'!$F$4:$F$1978))
+SUMPRODUCT(('Diário 3º PA'!$E$4:$E$1994='Analítico Cp.'!$B161)*('Diário 3º PA'!$C$4:$C$1994&gt;=D$4)*('Diário 3º PA'!$C$4:$C$1994&lt;=EOMONTH(D$4,0))*('Diário 3º PA'!$F$4:$F$1994))
+SUMPRODUCT(('Diário 4º PA'!$E$4:$E$2000='Analítico Cp.'!$B161)*('Diário 4º PA'!$C$4:$C$2000&gt;=D$4)*('Diário 4º PA'!$C$4:$C$2000&lt;=EOMONTH(D$4,0))*('Diário 4º PA'!$F$4:$F$2000))
+SUMPRODUCT(('Comp.'!$D$5:$D$485=$B161)*('Comp.'!$B$5:$B$485&gt;=D$4)*('Comp.'!$B$5:$B$485&lt;=EOMONTH(D$4,0))*('Comp.'!$E$5:$E$485))</f>
        <v>0</v>
      </c>
      <c r="E161" s="289">
        <f>SUMPRODUCT(('Diário 1º PA'!$E$4:$E$2007='Analítico Cp.'!$B161)*('Diário 1º PA'!$C$4:$C$2007&gt;=E$4)*('Diário 1º PA'!$C$4:$C$2007&lt;=EOMONTH(E$4,0))*('Diário 1º PA'!$F$4:$F$2007))
+SUMPRODUCT(('Diário 2º PA'!$E$4:$E$1978='Analítico Cp.'!$B161)*('Diário 2º PA'!$C$4:$C$1978&gt;=E$4)*('Diário 2º PA'!$C$4:$C$1978&lt;=EOMONTH(E$4,0))*('Diário 2º PA'!$F$4:$F$1978))
+SUMPRODUCT(('Diário 3º PA'!$E$4:$E$1994='Analítico Cp.'!$B161)*('Diário 3º PA'!$C$4:$C$1994&gt;=E$4)*('Diário 3º PA'!$C$4:$C$1994&lt;=EOMONTH(E$4,0))*('Diário 3º PA'!$F$4:$F$1994))
+SUMPRODUCT(('Diário 4º PA'!$E$4:$E$2000='Analítico Cp.'!$B161)*('Diário 4º PA'!$C$4:$C$2000&gt;=E$4)*('Diário 4º PA'!$C$4:$C$2000&lt;=EOMONTH(E$4,0))*('Diário 4º PA'!$F$4:$F$2000))
+SUMPRODUCT(('Comp.'!$D$5:$D$485=$B161)*('Comp.'!$B$5:$B$485&gt;=E$4)*('Comp.'!$B$5:$B$485&lt;=EOMONTH(E$4,0))*('Comp.'!$E$5:$E$485))</f>
        <v>0</v>
      </c>
      <c r="F161" s="289">
        <f>SUMPRODUCT(('Diário 1º PA'!$E$4:$E$2007='Analítico Cp.'!$B161)*('Diário 1º PA'!$C$4:$C$2007&gt;=F$4)*('Diário 1º PA'!$C$4:$C$2007&lt;=EOMONTH(F$4,0))*('Diário 1º PA'!$F$4:$F$2007))
+SUMPRODUCT(('Diário 2º PA'!$E$4:$E$1978='Analítico Cp.'!$B161)*('Diário 2º PA'!$C$4:$C$1978&gt;=F$4)*('Diário 2º PA'!$C$4:$C$1978&lt;=EOMONTH(F$4,0))*('Diário 2º PA'!$F$4:$F$1978))
+SUMPRODUCT(('Diário 3º PA'!$E$4:$E$1994='Analítico Cp.'!$B161)*('Diário 3º PA'!$C$4:$C$1994&gt;=F$4)*('Diário 3º PA'!$C$4:$C$1994&lt;=EOMONTH(F$4,0))*('Diário 3º PA'!$F$4:$F$1994))
+SUMPRODUCT(('Diário 4º PA'!$E$4:$E$2000='Analítico Cp.'!$B161)*('Diário 4º PA'!$C$4:$C$2000&gt;=F$4)*('Diário 4º PA'!$C$4:$C$2000&lt;=EOMONTH(F$4,0))*('Diário 4º PA'!$F$4:$F$2000))
+SUMPRODUCT(('Comp.'!$D$5:$D$485=$B161)*('Comp.'!$B$5:$B$485&gt;=F$4)*('Comp.'!$B$5:$B$485&lt;=EOMONTH(F$4,0))*('Comp.'!$E$5:$E$485))</f>
        <v>0</v>
      </c>
      <c r="G161" s="289">
        <f>SUMPRODUCT(('Diário 1º PA'!$E$4:$E$2007='Analítico Cp.'!$B161)*('Diário 1º PA'!$C$4:$C$2007&gt;=G$4)*('Diário 1º PA'!$C$4:$C$2007&lt;=EOMONTH(G$4,0))*('Diário 1º PA'!$F$4:$F$2007))
+SUMPRODUCT(('Diário 2º PA'!$E$4:$E$1978='Analítico Cp.'!$B161)*('Diário 2º PA'!$C$4:$C$1978&gt;=G$4)*('Diário 2º PA'!$C$4:$C$1978&lt;=EOMONTH(G$4,0))*('Diário 2º PA'!$F$4:$F$1978))
+SUMPRODUCT(('Diário 3º PA'!$E$4:$E$1994='Analítico Cp.'!$B161)*('Diário 3º PA'!$C$4:$C$1994&gt;=G$4)*('Diário 3º PA'!$C$4:$C$1994&lt;=EOMONTH(G$4,0))*('Diário 3º PA'!$F$4:$F$1994))
+SUMPRODUCT(('Diário 4º PA'!$E$4:$E$2000='Analítico Cp.'!$B161)*('Diário 4º PA'!$C$4:$C$2000&gt;=G$4)*('Diário 4º PA'!$C$4:$C$2000&lt;=EOMONTH(G$4,0))*('Diário 4º PA'!$F$4:$F$2000))
+SUMPRODUCT(('Comp.'!$D$5:$D$485=$B161)*('Comp.'!$B$5:$B$485&gt;=G$4)*('Comp.'!$B$5:$B$485&lt;=EOMONTH(G$4,0))*('Comp.'!$E$5:$E$485))</f>
        <v>0</v>
      </c>
      <c r="H161" s="289">
        <f>SUMPRODUCT(('Diário 1º PA'!$E$4:$E$2007='Analítico Cp.'!$B161)*('Diário 1º PA'!$C$4:$C$2007&gt;=H$4)*('Diário 1º PA'!$C$4:$C$2007&lt;=EOMONTH(H$4,0))*('Diário 1º PA'!$F$4:$F$2007))
+SUMPRODUCT(('Diário 2º PA'!$E$4:$E$1978='Analítico Cp.'!$B161)*('Diário 2º PA'!$C$4:$C$1978&gt;=H$4)*('Diário 2º PA'!$C$4:$C$1978&lt;=EOMONTH(H$4,0))*('Diário 2º PA'!$F$4:$F$1978))
+SUMPRODUCT(('Diário 3º PA'!$E$4:$E$1994='Analítico Cp.'!$B161)*('Diário 3º PA'!$C$4:$C$1994&gt;=H$4)*('Diário 3º PA'!$C$4:$C$1994&lt;=EOMONTH(H$4,0))*('Diário 3º PA'!$F$4:$F$1994))
+SUMPRODUCT(('Diário 4º PA'!$E$4:$E$2000='Analítico Cp.'!$B161)*('Diário 4º PA'!$C$4:$C$2000&gt;=H$4)*('Diário 4º PA'!$C$4:$C$2000&lt;=EOMONTH(H$4,0))*('Diário 4º PA'!$F$4:$F$2000))
+SUMPRODUCT(('Comp.'!$D$5:$D$485=$B161)*('Comp.'!$B$5:$B$485&gt;=H$4)*('Comp.'!$B$5:$B$485&lt;=EOMONTH(H$4,0))*('Comp.'!$E$5:$E$485))</f>
        <v>0</v>
      </c>
      <c r="I161" s="289">
        <f>SUMPRODUCT(('Diário 1º PA'!$E$4:$E$2007='Analítico Cp.'!$B161)*('Diário 1º PA'!$C$4:$C$2007&gt;=I$4)*('Diário 1º PA'!$C$4:$C$2007&lt;=EOMONTH(I$4,0))*('Diário 1º PA'!$F$4:$F$2007))
+SUMPRODUCT(('Diário 2º PA'!$E$4:$E$1978='Analítico Cp.'!$B161)*('Diário 2º PA'!$C$4:$C$1978&gt;=I$4)*('Diário 2º PA'!$C$4:$C$1978&lt;=EOMONTH(I$4,0))*('Diário 2º PA'!$F$4:$F$1978))
+SUMPRODUCT(('Diário 3º PA'!$E$4:$E$1994='Analítico Cp.'!$B161)*('Diário 3º PA'!$C$4:$C$1994&gt;=I$4)*('Diário 3º PA'!$C$4:$C$1994&lt;=EOMONTH(I$4,0))*('Diário 3º PA'!$F$4:$F$1994))
+SUMPRODUCT(('Diário 4º PA'!$E$4:$E$2000='Analítico Cp.'!$B161)*('Diário 4º PA'!$C$4:$C$2000&gt;=I$4)*('Diário 4º PA'!$C$4:$C$2000&lt;=EOMONTH(I$4,0))*('Diário 4º PA'!$F$4:$F$2000))
+SUMPRODUCT(('Comp.'!$D$5:$D$485=$B161)*('Comp.'!$B$5:$B$485&gt;=I$4)*('Comp.'!$B$5:$B$485&lt;=EOMONTH(I$4,0))*('Comp.'!$E$5:$E$485))</f>
        <v>0</v>
      </c>
      <c r="J161" s="289">
        <f>SUMPRODUCT(('Diário 1º PA'!$E$4:$E$2007='Analítico Cp.'!$B161)*('Diário 1º PA'!$C$4:$C$2007&gt;=J$4)*('Diário 1º PA'!$C$4:$C$2007&lt;=EOMONTH(J$4,0))*('Diário 1º PA'!$F$4:$F$2007))
+SUMPRODUCT(('Diário 2º PA'!$E$4:$E$1978='Analítico Cp.'!$B161)*('Diário 2º PA'!$C$4:$C$1978&gt;=J$4)*('Diário 2º PA'!$C$4:$C$1978&lt;=EOMONTH(J$4,0))*('Diário 2º PA'!$F$4:$F$1978))
+SUMPRODUCT(('Diário 3º PA'!$E$4:$E$1994='Analítico Cp.'!$B161)*('Diário 3º PA'!$C$4:$C$1994&gt;=J$4)*('Diário 3º PA'!$C$4:$C$1994&lt;=EOMONTH(J$4,0))*('Diário 3º PA'!$F$4:$F$1994))
+SUMPRODUCT(('Diário 4º PA'!$E$4:$E$2000='Analítico Cp.'!$B161)*('Diário 4º PA'!$C$4:$C$2000&gt;=J$4)*('Diário 4º PA'!$C$4:$C$2000&lt;=EOMONTH(J$4,0))*('Diário 4º PA'!$F$4:$F$2000))
+SUMPRODUCT(('Comp.'!$D$5:$D$485=$B161)*('Comp.'!$B$5:$B$485&gt;=J$4)*('Comp.'!$B$5:$B$485&lt;=EOMONTH(J$4,0))*('Comp.'!$E$5:$E$485))</f>
        <v>0</v>
      </c>
      <c r="K161" s="289">
        <f>SUMPRODUCT(('Diário 1º PA'!$E$4:$E$2007='Analítico Cp.'!$B161)*('Diário 1º PA'!$C$4:$C$2007&gt;=K$4)*('Diário 1º PA'!$C$4:$C$2007&lt;=EOMONTH(K$4,0))*('Diário 1º PA'!$F$4:$F$2007))
+SUMPRODUCT(('Diário 2º PA'!$E$4:$E$1978='Analítico Cp.'!$B161)*('Diário 2º PA'!$C$4:$C$1978&gt;=K$4)*('Diário 2º PA'!$C$4:$C$1978&lt;=EOMONTH(K$4,0))*('Diário 2º PA'!$F$4:$F$1978))
+SUMPRODUCT(('Diário 3º PA'!$E$4:$E$1994='Analítico Cp.'!$B161)*('Diário 3º PA'!$C$4:$C$1994&gt;=K$4)*('Diário 3º PA'!$C$4:$C$1994&lt;=EOMONTH(K$4,0))*('Diário 3º PA'!$F$4:$F$1994))
+SUMPRODUCT(('Diário 4º PA'!$E$4:$E$2000='Analítico Cp.'!$B161)*('Diário 4º PA'!$C$4:$C$2000&gt;=K$4)*('Diário 4º PA'!$C$4:$C$2000&lt;=EOMONTH(K$4,0))*('Diário 4º PA'!$F$4:$F$2000))
+SUMPRODUCT(('Comp.'!$D$5:$D$485=$B161)*('Comp.'!$B$5:$B$485&gt;=K$4)*('Comp.'!$B$5:$B$485&lt;=EOMONTH(K$4,0))*('Comp.'!$E$5:$E$485))</f>
        <v>0</v>
      </c>
      <c r="L161" s="289">
        <f>SUMPRODUCT(('Diário 1º PA'!$E$4:$E$2007='Analítico Cp.'!$B161)*('Diário 1º PA'!$C$4:$C$2007&gt;=L$4)*('Diário 1º PA'!$C$4:$C$2007&lt;=EOMONTH(L$4,0))*('Diário 1º PA'!$F$4:$F$2007))
+SUMPRODUCT(('Diário 2º PA'!$E$4:$E$1978='Analítico Cp.'!$B161)*('Diário 2º PA'!$C$4:$C$1978&gt;=L$4)*('Diário 2º PA'!$C$4:$C$1978&lt;=EOMONTH(L$4,0))*('Diário 2º PA'!$F$4:$F$1978))
+SUMPRODUCT(('Diário 3º PA'!$E$4:$E$1994='Analítico Cp.'!$B161)*('Diário 3º PA'!$C$4:$C$1994&gt;=L$4)*('Diário 3º PA'!$C$4:$C$1994&lt;=EOMONTH(L$4,0))*('Diário 3º PA'!$F$4:$F$1994))
+SUMPRODUCT(('Diário 4º PA'!$E$4:$E$2000='Analítico Cp.'!$B161)*('Diário 4º PA'!$C$4:$C$2000&gt;=L$4)*('Diário 4º PA'!$C$4:$C$2000&lt;=EOMONTH(L$4,0))*('Diário 4º PA'!$F$4:$F$2000))
+SUMPRODUCT(('Comp.'!$D$5:$D$485=$B161)*('Comp.'!$B$5:$B$485&gt;=L$4)*('Comp.'!$B$5:$B$485&lt;=EOMONTH(L$4,0))*('Comp.'!$E$5:$E$485))</f>
        <v>0</v>
      </c>
      <c r="M161" s="289">
        <f>SUMPRODUCT(('Diário 1º PA'!$E$4:$E$2007='Analítico Cp.'!$B161)*('Diário 1º PA'!$C$4:$C$2007&gt;=M$4)*('Diário 1º PA'!$C$4:$C$2007&lt;=EOMONTH(M$4,0))*('Diário 1º PA'!$F$4:$F$2007))
+SUMPRODUCT(('Diário 2º PA'!$E$4:$E$1978='Analítico Cp.'!$B161)*('Diário 2º PA'!$C$4:$C$1978&gt;=M$4)*('Diário 2º PA'!$C$4:$C$1978&lt;=EOMONTH(M$4,0))*('Diário 2º PA'!$F$4:$F$1978))
+SUMPRODUCT(('Diário 3º PA'!$E$4:$E$1994='Analítico Cp.'!$B161)*('Diário 3º PA'!$C$4:$C$1994&gt;=M$4)*('Diário 3º PA'!$C$4:$C$1994&lt;=EOMONTH(M$4,0))*('Diário 3º PA'!$F$4:$F$1994))
+SUMPRODUCT(('Diário 4º PA'!$E$4:$E$2000='Analítico Cp.'!$B161)*('Diário 4º PA'!$C$4:$C$2000&gt;=M$4)*('Diário 4º PA'!$C$4:$C$2000&lt;=EOMONTH(M$4,0))*('Diário 4º PA'!$F$4:$F$2000))
+SUMPRODUCT(('Comp.'!$D$5:$D$485=$B161)*('Comp.'!$B$5:$B$485&gt;=M$4)*('Comp.'!$B$5:$B$485&lt;=EOMONTH(M$4,0))*('Comp.'!$E$5:$E$485))</f>
        <v>0</v>
      </c>
      <c r="N161" s="289">
        <f>SUMPRODUCT(('Diário 1º PA'!$E$4:$E$2007='Analítico Cp.'!$B161)*('Diário 1º PA'!$C$4:$C$2007&gt;=N$4)*('Diário 1º PA'!$C$4:$C$2007&lt;=EOMONTH(N$4,0))*('Diário 1º PA'!$F$4:$F$2007))
+SUMPRODUCT(('Diário 2º PA'!$E$4:$E$1978='Analítico Cp.'!$B161)*('Diário 2º PA'!$C$4:$C$1978&gt;=N$4)*('Diário 2º PA'!$C$4:$C$1978&lt;=EOMONTH(N$4,0))*('Diário 2º PA'!$F$4:$F$1978))
+SUMPRODUCT(('Diário 3º PA'!$E$4:$E$1994='Analítico Cp.'!$B161)*('Diário 3º PA'!$C$4:$C$1994&gt;=N$4)*('Diário 3º PA'!$C$4:$C$1994&lt;=EOMONTH(N$4,0))*('Diário 3º PA'!$F$4:$F$1994))
+SUMPRODUCT(('Diário 4º PA'!$E$4:$E$2000='Analítico Cp.'!$B161)*('Diário 4º PA'!$C$4:$C$2000&gt;=N$4)*('Diário 4º PA'!$C$4:$C$2000&lt;=EOMONTH(N$4,0))*('Diário 4º PA'!$F$4:$F$2000))
+SUMPRODUCT(('Comp.'!$D$5:$D$485=$B161)*('Comp.'!$B$5:$B$485&gt;=N$4)*('Comp.'!$B$5:$B$485&lt;=EOMONTH(N$4,0))*('Comp.'!$E$5:$E$485))</f>
        <v>0</v>
      </c>
      <c r="O161" s="315">
        <f t="shared" si="19"/>
        <v>0</v>
      </c>
      <c r="P161" s="316">
        <f t="shared" si="20"/>
        <v>0</v>
      </c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</row>
    <row r="162" spans="1:26" ht="23.25" hidden="1" customHeight="1" x14ac:dyDescent="0.25">
      <c r="A162" s="331" t="s">
        <v>427</v>
      </c>
      <c r="B162" s="246"/>
      <c r="C162" s="289">
        <f>SUMPRODUCT(('Diário 1º PA'!$E$4:$E$2007='Analítico Cp.'!$B162)*('Diário 1º PA'!$C$4:$C$2007&gt;=C$4)*('Diário 1º PA'!$C$4:$C$2007&lt;=EOMONTH(C$4,0))*('Diário 1º PA'!$F$4:$F$2007))
+SUMPRODUCT(('Diário 2º PA'!$E$4:$E$1978='Analítico Cp.'!$B162)*('Diário 2º PA'!$C$4:$C$1978&gt;=C$4)*('Diário 2º PA'!$C$4:$C$1978&lt;=EOMONTH(C$4,0))*('Diário 2º PA'!$F$4:$F$1978))
+SUMPRODUCT(('Diário 3º PA'!$E$4:$E$1994='Analítico Cp.'!$B162)*('Diário 3º PA'!$C$4:$C$1994&gt;=C$4)*('Diário 3º PA'!$C$4:$C$1994&lt;=EOMONTH(C$4,0))*('Diário 3º PA'!$F$4:$F$1994))
+SUMPRODUCT(('Diário 4º PA'!$E$4:$E$2000='Analítico Cp.'!$B162)*('Diário 4º PA'!$C$4:$C$2000&gt;=C$4)*('Diário 4º PA'!$C$4:$C$2000&lt;=EOMONTH(C$4,0))*('Diário 4º PA'!$F$4:$F$2000))
+SUMPRODUCT(('Comp.'!$D$5:$D$485=$B162)*('Comp.'!$B$5:$B$485&gt;=C$4)*('Comp.'!$B$5:$B$485&lt;=EOMONTH(C$4,0))*('Comp.'!$E$5:$E$485))</f>
        <v>0</v>
      </c>
      <c r="D162" s="289">
        <f>SUMPRODUCT(('Diário 1º PA'!$E$4:$E$2007='Analítico Cp.'!$B162)*('Diário 1º PA'!$C$4:$C$2007&gt;=D$4)*('Diário 1º PA'!$C$4:$C$2007&lt;=EOMONTH(D$4,0))*('Diário 1º PA'!$F$4:$F$2007))
+SUMPRODUCT(('Diário 2º PA'!$E$4:$E$1978='Analítico Cp.'!$B162)*('Diário 2º PA'!$C$4:$C$1978&gt;=D$4)*('Diário 2º PA'!$C$4:$C$1978&lt;=EOMONTH(D$4,0))*('Diário 2º PA'!$F$4:$F$1978))
+SUMPRODUCT(('Diário 3º PA'!$E$4:$E$1994='Analítico Cp.'!$B162)*('Diário 3º PA'!$C$4:$C$1994&gt;=D$4)*('Diário 3º PA'!$C$4:$C$1994&lt;=EOMONTH(D$4,0))*('Diário 3º PA'!$F$4:$F$1994))
+SUMPRODUCT(('Diário 4º PA'!$E$4:$E$2000='Analítico Cp.'!$B162)*('Diário 4º PA'!$C$4:$C$2000&gt;=D$4)*('Diário 4º PA'!$C$4:$C$2000&lt;=EOMONTH(D$4,0))*('Diário 4º PA'!$F$4:$F$2000))
+SUMPRODUCT(('Comp.'!$D$5:$D$485=$B162)*('Comp.'!$B$5:$B$485&gt;=D$4)*('Comp.'!$B$5:$B$485&lt;=EOMONTH(D$4,0))*('Comp.'!$E$5:$E$485))</f>
        <v>0</v>
      </c>
      <c r="E162" s="289">
        <f>SUMPRODUCT(('Diário 1º PA'!$E$4:$E$2007='Analítico Cp.'!$B162)*('Diário 1º PA'!$C$4:$C$2007&gt;=E$4)*('Diário 1º PA'!$C$4:$C$2007&lt;=EOMONTH(E$4,0))*('Diário 1º PA'!$F$4:$F$2007))
+SUMPRODUCT(('Diário 2º PA'!$E$4:$E$1978='Analítico Cp.'!$B162)*('Diário 2º PA'!$C$4:$C$1978&gt;=E$4)*('Diário 2º PA'!$C$4:$C$1978&lt;=EOMONTH(E$4,0))*('Diário 2º PA'!$F$4:$F$1978))
+SUMPRODUCT(('Diário 3º PA'!$E$4:$E$1994='Analítico Cp.'!$B162)*('Diário 3º PA'!$C$4:$C$1994&gt;=E$4)*('Diário 3º PA'!$C$4:$C$1994&lt;=EOMONTH(E$4,0))*('Diário 3º PA'!$F$4:$F$1994))
+SUMPRODUCT(('Diário 4º PA'!$E$4:$E$2000='Analítico Cp.'!$B162)*('Diário 4º PA'!$C$4:$C$2000&gt;=E$4)*('Diário 4º PA'!$C$4:$C$2000&lt;=EOMONTH(E$4,0))*('Diário 4º PA'!$F$4:$F$2000))
+SUMPRODUCT(('Comp.'!$D$5:$D$485=$B162)*('Comp.'!$B$5:$B$485&gt;=E$4)*('Comp.'!$B$5:$B$485&lt;=EOMONTH(E$4,0))*('Comp.'!$E$5:$E$485))</f>
        <v>0</v>
      </c>
      <c r="F162" s="289">
        <f>SUMPRODUCT(('Diário 1º PA'!$E$4:$E$2007='Analítico Cp.'!$B162)*('Diário 1º PA'!$C$4:$C$2007&gt;=F$4)*('Diário 1º PA'!$C$4:$C$2007&lt;=EOMONTH(F$4,0))*('Diário 1º PA'!$F$4:$F$2007))
+SUMPRODUCT(('Diário 2º PA'!$E$4:$E$1978='Analítico Cp.'!$B162)*('Diário 2º PA'!$C$4:$C$1978&gt;=F$4)*('Diário 2º PA'!$C$4:$C$1978&lt;=EOMONTH(F$4,0))*('Diário 2º PA'!$F$4:$F$1978))
+SUMPRODUCT(('Diário 3º PA'!$E$4:$E$1994='Analítico Cp.'!$B162)*('Diário 3º PA'!$C$4:$C$1994&gt;=F$4)*('Diário 3º PA'!$C$4:$C$1994&lt;=EOMONTH(F$4,0))*('Diário 3º PA'!$F$4:$F$1994))
+SUMPRODUCT(('Diário 4º PA'!$E$4:$E$2000='Analítico Cp.'!$B162)*('Diário 4º PA'!$C$4:$C$2000&gt;=F$4)*('Diário 4º PA'!$C$4:$C$2000&lt;=EOMONTH(F$4,0))*('Diário 4º PA'!$F$4:$F$2000))
+SUMPRODUCT(('Comp.'!$D$5:$D$485=$B162)*('Comp.'!$B$5:$B$485&gt;=F$4)*('Comp.'!$B$5:$B$485&lt;=EOMONTH(F$4,0))*('Comp.'!$E$5:$E$485))</f>
        <v>0</v>
      </c>
      <c r="G162" s="289">
        <f>SUMPRODUCT(('Diário 1º PA'!$E$4:$E$2007='Analítico Cp.'!$B162)*('Diário 1º PA'!$C$4:$C$2007&gt;=G$4)*('Diário 1º PA'!$C$4:$C$2007&lt;=EOMONTH(G$4,0))*('Diário 1º PA'!$F$4:$F$2007))
+SUMPRODUCT(('Diário 2º PA'!$E$4:$E$1978='Analítico Cp.'!$B162)*('Diário 2º PA'!$C$4:$C$1978&gt;=G$4)*('Diário 2º PA'!$C$4:$C$1978&lt;=EOMONTH(G$4,0))*('Diário 2º PA'!$F$4:$F$1978))
+SUMPRODUCT(('Diário 3º PA'!$E$4:$E$1994='Analítico Cp.'!$B162)*('Diário 3º PA'!$C$4:$C$1994&gt;=G$4)*('Diário 3º PA'!$C$4:$C$1994&lt;=EOMONTH(G$4,0))*('Diário 3º PA'!$F$4:$F$1994))
+SUMPRODUCT(('Diário 4º PA'!$E$4:$E$2000='Analítico Cp.'!$B162)*('Diário 4º PA'!$C$4:$C$2000&gt;=G$4)*('Diário 4º PA'!$C$4:$C$2000&lt;=EOMONTH(G$4,0))*('Diário 4º PA'!$F$4:$F$2000))
+SUMPRODUCT(('Comp.'!$D$5:$D$485=$B162)*('Comp.'!$B$5:$B$485&gt;=G$4)*('Comp.'!$B$5:$B$485&lt;=EOMONTH(G$4,0))*('Comp.'!$E$5:$E$485))</f>
        <v>0</v>
      </c>
      <c r="H162" s="289">
        <f>SUMPRODUCT(('Diário 1º PA'!$E$4:$E$2007='Analítico Cp.'!$B162)*('Diário 1º PA'!$C$4:$C$2007&gt;=H$4)*('Diário 1º PA'!$C$4:$C$2007&lt;=EOMONTH(H$4,0))*('Diário 1º PA'!$F$4:$F$2007))
+SUMPRODUCT(('Diário 2º PA'!$E$4:$E$1978='Analítico Cp.'!$B162)*('Diário 2º PA'!$C$4:$C$1978&gt;=H$4)*('Diário 2º PA'!$C$4:$C$1978&lt;=EOMONTH(H$4,0))*('Diário 2º PA'!$F$4:$F$1978))
+SUMPRODUCT(('Diário 3º PA'!$E$4:$E$1994='Analítico Cp.'!$B162)*('Diário 3º PA'!$C$4:$C$1994&gt;=H$4)*('Diário 3º PA'!$C$4:$C$1994&lt;=EOMONTH(H$4,0))*('Diário 3º PA'!$F$4:$F$1994))
+SUMPRODUCT(('Diário 4º PA'!$E$4:$E$2000='Analítico Cp.'!$B162)*('Diário 4º PA'!$C$4:$C$2000&gt;=H$4)*('Diário 4º PA'!$C$4:$C$2000&lt;=EOMONTH(H$4,0))*('Diário 4º PA'!$F$4:$F$2000))
+SUMPRODUCT(('Comp.'!$D$5:$D$485=$B162)*('Comp.'!$B$5:$B$485&gt;=H$4)*('Comp.'!$B$5:$B$485&lt;=EOMONTH(H$4,0))*('Comp.'!$E$5:$E$485))</f>
        <v>0</v>
      </c>
      <c r="I162" s="289">
        <f>SUMPRODUCT(('Diário 1º PA'!$E$4:$E$2007='Analítico Cp.'!$B162)*('Diário 1º PA'!$C$4:$C$2007&gt;=I$4)*('Diário 1º PA'!$C$4:$C$2007&lt;=EOMONTH(I$4,0))*('Diário 1º PA'!$F$4:$F$2007))
+SUMPRODUCT(('Diário 2º PA'!$E$4:$E$1978='Analítico Cp.'!$B162)*('Diário 2º PA'!$C$4:$C$1978&gt;=I$4)*('Diário 2º PA'!$C$4:$C$1978&lt;=EOMONTH(I$4,0))*('Diário 2º PA'!$F$4:$F$1978))
+SUMPRODUCT(('Diário 3º PA'!$E$4:$E$1994='Analítico Cp.'!$B162)*('Diário 3º PA'!$C$4:$C$1994&gt;=I$4)*('Diário 3º PA'!$C$4:$C$1994&lt;=EOMONTH(I$4,0))*('Diário 3º PA'!$F$4:$F$1994))
+SUMPRODUCT(('Diário 4º PA'!$E$4:$E$2000='Analítico Cp.'!$B162)*('Diário 4º PA'!$C$4:$C$2000&gt;=I$4)*('Diário 4º PA'!$C$4:$C$2000&lt;=EOMONTH(I$4,0))*('Diário 4º PA'!$F$4:$F$2000))
+SUMPRODUCT(('Comp.'!$D$5:$D$485=$B162)*('Comp.'!$B$5:$B$485&gt;=I$4)*('Comp.'!$B$5:$B$485&lt;=EOMONTH(I$4,0))*('Comp.'!$E$5:$E$485))</f>
        <v>0</v>
      </c>
      <c r="J162" s="289">
        <f>SUMPRODUCT(('Diário 1º PA'!$E$4:$E$2007='Analítico Cp.'!$B162)*('Diário 1º PA'!$C$4:$C$2007&gt;=J$4)*('Diário 1º PA'!$C$4:$C$2007&lt;=EOMONTH(J$4,0))*('Diário 1º PA'!$F$4:$F$2007))
+SUMPRODUCT(('Diário 2º PA'!$E$4:$E$1978='Analítico Cp.'!$B162)*('Diário 2º PA'!$C$4:$C$1978&gt;=J$4)*('Diário 2º PA'!$C$4:$C$1978&lt;=EOMONTH(J$4,0))*('Diário 2º PA'!$F$4:$F$1978))
+SUMPRODUCT(('Diário 3º PA'!$E$4:$E$1994='Analítico Cp.'!$B162)*('Diário 3º PA'!$C$4:$C$1994&gt;=J$4)*('Diário 3º PA'!$C$4:$C$1994&lt;=EOMONTH(J$4,0))*('Diário 3º PA'!$F$4:$F$1994))
+SUMPRODUCT(('Diário 4º PA'!$E$4:$E$2000='Analítico Cp.'!$B162)*('Diário 4º PA'!$C$4:$C$2000&gt;=J$4)*('Diário 4º PA'!$C$4:$C$2000&lt;=EOMONTH(J$4,0))*('Diário 4º PA'!$F$4:$F$2000))
+SUMPRODUCT(('Comp.'!$D$5:$D$485=$B162)*('Comp.'!$B$5:$B$485&gt;=J$4)*('Comp.'!$B$5:$B$485&lt;=EOMONTH(J$4,0))*('Comp.'!$E$5:$E$485))</f>
        <v>0</v>
      </c>
      <c r="K162" s="289">
        <f>SUMPRODUCT(('Diário 1º PA'!$E$4:$E$2007='Analítico Cp.'!$B162)*('Diário 1º PA'!$C$4:$C$2007&gt;=K$4)*('Diário 1º PA'!$C$4:$C$2007&lt;=EOMONTH(K$4,0))*('Diário 1º PA'!$F$4:$F$2007))
+SUMPRODUCT(('Diário 2º PA'!$E$4:$E$1978='Analítico Cp.'!$B162)*('Diário 2º PA'!$C$4:$C$1978&gt;=K$4)*('Diário 2º PA'!$C$4:$C$1978&lt;=EOMONTH(K$4,0))*('Diário 2º PA'!$F$4:$F$1978))
+SUMPRODUCT(('Diário 3º PA'!$E$4:$E$1994='Analítico Cp.'!$B162)*('Diário 3º PA'!$C$4:$C$1994&gt;=K$4)*('Diário 3º PA'!$C$4:$C$1994&lt;=EOMONTH(K$4,0))*('Diário 3º PA'!$F$4:$F$1994))
+SUMPRODUCT(('Diário 4º PA'!$E$4:$E$2000='Analítico Cp.'!$B162)*('Diário 4º PA'!$C$4:$C$2000&gt;=K$4)*('Diário 4º PA'!$C$4:$C$2000&lt;=EOMONTH(K$4,0))*('Diário 4º PA'!$F$4:$F$2000))
+SUMPRODUCT(('Comp.'!$D$5:$D$485=$B162)*('Comp.'!$B$5:$B$485&gt;=K$4)*('Comp.'!$B$5:$B$485&lt;=EOMONTH(K$4,0))*('Comp.'!$E$5:$E$485))</f>
        <v>0</v>
      </c>
      <c r="L162" s="289">
        <f>SUMPRODUCT(('Diário 1º PA'!$E$4:$E$2007='Analítico Cp.'!$B162)*('Diário 1º PA'!$C$4:$C$2007&gt;=L$4)*('Diário 1º PA'!$C$4:$C$2007&lt;=EOMONTH(L$4,0))*('Diário 1º PA'!$F$4:$F$2007))
+SUMPRODUCT(('Diário 2º PA'!$E$4:$E$1978='Analítico Cp.'!$B162)*('Diário 2º PA'!$C$4:$C$1978&gt;=L$4)*('Diário 2º PA'!$C$4:$C$1978&lt;=EOMONTH(L$4,0))*('Diário 2º PA'!$F$4:$F$1978))
+SUMPRODUCT(('Diário 3º PA'!$E$4:$E$1994='Analítico Cp.'!$B162)*('Diário 3º PA'!$C$4:$C$1994&gt;=L$4)*('Diário 3º PA'!$C$4:$C$1994&lt;=EOMONTH(L$4,0))*('Diário 3º PA'!$F$4:$F$1994))
+SUMPRODUCT(('Diário 4º PA'!$E$4:$E$2000='Analítico Cp.'!$B162)*('Diário 4º PA'!$C$4:$C$2000&gt;=L$4)*('Diário 4º PA'!$C$4:$C$2000&lt;=EOMONTH(L$4,0))*('Diário 4º PA'!$F$4:$F$2000))
+SUMPRODUCT(('Comp.'!$D$5:$D$485=$B162)*('Comp.'!$B$5:$B$485&gt;=L$4)*('Comp.'!$B$5:$B$485&lt;=EOMONTH(L$4,0))*('Comp.'!$E$5:$E$485))</f>
        <v>0</v>
      </c>
      <c r="M162" s="289">
        <f>SUMPRODUCT(('Diário 1º PA'!$E$4:$E$2007='Analítico Cp.'!$B162)*('Diário 1º PA'!$C$4:$C$2007&gt;=M$4)*('Diário 1º PA'!$C$4:$C$2007&lt;=EOMONTH(M$4,0))*('Diário 1º PA'!$F$4:$F$2007))
+SUMPRODUCT(('Diário 2º PA'!$E$4:$E$1978='Analítico Cp.'!$B162)*('Diário 2º PA'!$C$4:$C$1978&gt;=M$4)*('Diário 2º PA'!$C$4:$C$1978&lt;=EOMONTH(M$4,0))*('Diário 2º PA'!$F$4:$F$1978))
+SUMPRODUCT(('Diário 3º PA'!$E$4:$E$1994='Analítico Cp.'!$B162)*('Diário 3º PA'!$C$4:$C$1994&gt;=M$4)*('Diário 3º PA'!$C$4:$C$1994&lt;=EOMONTH(M$4,0))*('Diário 3º PA'!$F$4:$F$1994))
+SUMPRODUCT(('Diário 4º PA'!$E$4:$E$2000='Analítico Cp.'!$B162)*('Diário 4º PA'!$C$4:$C$2000&gt;=M$4)*('Diário 4º PA'!$C$4:$C$2000&lt;=EOMONTH(M$4,0))*('Diário 4º PA'!$F$4:$F$2000))
+SUMPRODUCT(('Comp.'!$D$5:$D$485=$B162)*('Comp.'!$B$5:$B$485&gt;=M$4)*('Comp.'!$B$5:$B$485&lt;=EOMONTH(M$4,0))*('Comp.'!$E$5:$E$485))</f>
        <v>0</v>
      </c>
      <c r="N162" s="289">
        <f>SUMPRODUCT(('Diário 1º PA'!$E$4:$E$2007='Analítico Cp.'!$B162)*('Diário 1º PA'!$C$4:$C$2007&gt;=N$4)*('Diário 1º PA'!$C$4:$C$2007&lt;=EOMONTH(N$4,0))*('Diário 1º PA'!$F$4:$F$2007))
+SUMPRODUCT(('Diário 2º PA'!$E$4:$E$1978='Analítico Cp.'!$B162)*('Diário 2º PA'!$C$4:$C$1978&gt;=N$4)*('Diário 2º PA'!$C$4:$C$1978&lt;=EOMONTH(N$4,0))*('Diário 2º PA'!$F$4:$F$1978))
+SUMPRODUCT(('Diário 3º PA'!$E$4:$E$1994='Analítico Cp.'!$B162)*('Diário 3º PA'!$C$4:$C$1994&gt;=N$4)*('Diário 3º PA'!$C$4:$C$1994&lt;=EOMONTH(N$4,0))*('Diário 3º PA'!$F$4:$F$1994))
+SUMPRODUCT(('Diário 4º PA'!$E$4:$E$2000='Analítico Cp.'!$B162)*('Diário 4º PA'!$C$4:$C$2000&gt;=N$4)*('Diário 4º PA'!$C$4:$C$2000&lt;=EOMONTH(N$4,0))*('Diário 4º PA'!$F$4:$F$2000))
+SUMPRODUCT(('Comp.'!$D$5:$D$485=$B162)*('Comp.'!$B$5:$B$485&gt;=N$4)*('Comp.'!$B$5:$B$485&lt;=EOMONTH(N$4,0))*('Comp.'!$E$5:$E$485))</f>
        <v>0</v>
      </c>
      <c r="O162" s="315">
        <f t="shared" si="19"/>
        <v>0</v>
      </c>
      <c r="P162" s="316">
        <f t="shared" si="20"/>
        <v>0</v>
      </c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</row>
    <row r="163" spans="1:26" ht="23.25" hidden="1" customHeight="1" x14ac:dyDescent="0.25">
      <c r="A163" s="331" t="s">
        <v>428</v>
      </c>
      <c r="B163" s="246"/>
      <c r="C163" s="289">
        <f>SUMPRODUCT(('Diário 1º PA'!$E$4:$E$2007='Analítico Cp.'!$B163)*('Diário 1º PA'!$C$4:$C$2007&gt;=C$4)*('Diário 1º PA'!$C$4:$C$2007&lt;=EOMONTH(C$4,0))*('Diário 1º PA'!$F$4:$F$2007))
+SUMPRODUCT(('Diário 2º PA'!$E$4:$E$1978='Analítico Cp.'!$B163)*('Diário 2º PA'!$C$4:$C$1978&gt;=C$4)*('Diário 2º PA'!$C$4:$C$1978&lt;=EOMONTH(C$4,0))*('Diário 2º PA'!$F$4:$F$1978))
+SUMPRODUCT(('Diário 3º PA'!$E$4:$E$1994='Analítico Cp.'!$B163)*('Diário 3º PA'!$C$4:$C$1994&gt;=C$4)*('Diário 3º PA'!$C$4:$C$1994&lt;=EOMONTH(C$4,0))*('Diário 3º PA'!$F$4:$F$1994))
+SUMPRODUCT(('Diário 4º PA'!$E$4:$E$2000='Analítico Cp.'!$B163)*('Diário 4º PA'!$C$4:$C$2000&gt;=C$4)*('Diário 4º PA'!$C$4:$C$2000&lt;=EOMONTH(C$4,0))*('Diário 4º PA'!$F$4:$F$2000))
+SUMPRODUCT(('Comp.'!$D$5:$D$485=$B163)*('Comp.'!$B$5:$B$485&gt;=C$4)*('Comp.'!$B$5:$B$485&lt;=EOMONTH(C$4,0))*('Comp.'!$E$5:$E$485))</f>
        <v>0</v>
      </c>
      <c r="D163" s="289">
        <f>SUMPRODUCT(('Diário 1º PA'!$E$4:$E$2007='Analítico Cp.'!$B163)*('Diário 1º PA'!$C$4:$C$2007&gt;=D$4)*('Diário 1º PA'!$C$4:$C$2007&lt;=EOMONTH(D$4,0))*('Diário 1º PA'!$F$4:$F$2007))
+SUMPRODUCT(('Diário 2º PA'!$E$4:$E$1978='Analítico Cp.'!$B163)*('Diário 2º PA'!$C$4:$C$1978&gt;=D$4)*('Diário 2º PA'!$C$4:$C$1978&lt;=EOMONTH(D$4,0))*('Diário 2º PA'!$F$4:$F$1978))
+SUMPRODUCT(('Diário 3º PA'!$E$4:$E$1994='Analítico Cp.'!$B163)*('Diário 3º PA'!$C$4:$C$1994&gt;=D$4)*('Diário 3º PA'!$C$4:$C$1994&lt;=EOMONTH(D$4,0))*('Diário 3º PA'!$F$4:$F$1994))
+SUMPRODUCT(('Diário 4º PA'!$E$4:$E$2000='Analítico Cp.'!$B163)*('Diário 4º PA'!$C$4:$C$2000&gt;=D$4)*('Diário 4º PA'!$C$4:$C$2000&lt;=EOMONTH(D$4,0))*('Diário 4º PA'!$F$4:$F$2000))
+SUMPRODUCT(('Comp.'!$D$5:$D$485=$B163)*('Comp.'!$B$5:$B$485&gt;=D$4)*('Comp.'!$B$5:$B$485&lt;=EOMONTH(D$4,0))*('Comp.'!$E$5:$E$485))</f>
        <v>0</v>
      </c>
      <c r="E163" s="289">
        <f>SUMPRODUCT(('Diário 1º PA'!$E$4:$E$2007='Analítico Cp.'!$B163)*('Diário 1º PA'!$C$4:$C$2007&gt;=E$4)*('Diário 1º PA'!$C$4:$C$2007&lt;=EOMONTH(E$4,0))*('Diário 1º PA'!$F$4:$F$2007))
+SUMPRODUCT(('Diário 2º PA'!$E$4:$E$1978='Analítico Cp.'!$B163)*('Diário 2º PA'!$C$4:$C$1978&gt;=E$4)*('Diário 2º PA'!$C$4:$C$1978&lt;=EOMONTH(E$4,0))*('Diário 2º PA'!$F$4:$F$1978))
+SUMPRODUCT(('Diário 3º PA'!$E$4:$E$1994='Analítico Cp.'!$B163)*('Diário 3º PA'!$C$4:$C$1994&gt;=E$4)*('Diário 3º PA'!$C$4:$C$1994&lt;=EOMONTH(E$4,0))*('Diário 3º PA'!$F$4:$F$1994))
+SUMPRODUCT(('Diário 4º PA'!$E$4:$E$2000='Analítico Cp.'!$B163)*('Diário 4º PA'!$C$4:$C$2000&gt;=E$4)*('Diário 4º PA'!$C$4:$C$2000&lt;=EOMONTH(E$4,0))*('Diário 4º PA'!$F$4:$F$2000))
+SUMPRODUCT(('Comp.'!$D$5:$D$485=$B163)*('Comp.'!$B$5:$B$485&gt;=E$4)*('Comp.'!$B$5:$B$485&lt;=EOMONTH(E$4,0))*('Comp.'!$E$5:$E$485))</f>
        <v>0</v>
      </c>
      <c r="F163" s="289">
        <f>SUMPRODUCT(('Diário 1º PA'!$E$4:$E$2007='Analítico Cp.'!$B163)*('Diário 1º PA'!$C$4:$C$2007&gt;=F$4)*('Diário 1º PA'!$C$4:$C$2007&lt;=EOMONTH(F$4,0))*('Diário 1º PA'!$F$4:$F$2007))
+SUMPRODUCT(('Diário 2º PA'!$E$4:$E$1978='Analítico Cp.'!$B163)*('Diário 2º PA'!$C$4:$C$1978&gt;=F$4)*('Diário 2º PA'!$C$4:$C$1978&lt;=EOMONTH(F$4,0))*('Diário 2º PA'!$F$4:$F$1978))
+SUMPRODUCT(('Diário 3º PA'!$E$4:$E$1994='Analítico Cp.'!$B163)*('Diário 3º PA'!$C$4:$C$1994&gt;=F$4)*('Diário 3º PA'!$C$4:$C$1994&lt;=EOMONTH(F$4,0))*('Diário 3º PA'!$F$4:$F$1994))
+SUMPRODUCT(('Diário 4º PA'!$E$4:$E$2000='Analítico Cp.'!$B163)*('Diário 4º PA'!$C$4:$C$2000&gt;=F$4)*('Diário 4º PA'!$C$4:$C$2000&lt;=EOMONTH(F$4,0))*('Diário 4º PA'!$F$4:$F$2000))
+SUMPRODUCT(('Comp.'!$D$5:$D$485=$B163)*('Comp.'!$B$5:$B$485&gt;=F$4)*('Comp.'!$B$5:$B$485&lt;=EOMONTH(F$4,0))*('Comp.'!$E$5:$E$485))</f>
        <v>0</v>
      </c>
      <c r="G163" s="289">
        <f>SUMPRODUCT(('Diário 1º PA'!$E$4:$E$2007='Analítico Cp.'!$B163)*('Diário 1º PA'!$C$4:$C$2007&gt;=G$4)*('Diário 1º PA'!$C$4:$C$2007&lt;=EOMONTH(G$4,0))*('Diário 1º PA'!$F$4:$F$2007))
+SUMPRODUCT(('Diário 2º PA'!$E$4:$E$1978='Analítico Cp.'!$B163)*('Diário 2º PA'!$C$4:$C$1978&gt;=G$4)*('Diário 2º PA'!$C$4:$C$1978&lt;=EOMONTH(G$4,0))*('Diário 2º PA'!$F$4:$F$1978))
+SUMPRODUCT(('Diário 3º PA'!$E$4:$E$1994='Analítico Cp.'!$B163)*('Diário 3º PA'!$C$4:$C$1994&gt;=G$4)*('Diário 3º PA'!$C$4:$C$1994&lt;=EOMONTH(G$4,0))*('Diário 3º PA'!$F$4:$F$1994))
+SUMPRODUCT(('Diário 4º PA'!$E$4:$E$2000='Analítico Cp.'!$B163)*('Diário 4º PA'!$C$4:$C$2000&gt;=G$4)*('Diário 4º PA'!$C$4:$C$2000&lt;=EOMONTH(G$4,0))*('Diário 4º PA'!$F$4:$F$2000))
+SUMPRODUCT(('Comp.'!$D$5:$D$485=$B163)*('Comp.'!$B$5:$B$485&gt;=G$4)*('Comp.'!$B$5:$B$485&lt;=EOMONTH(G$4,0))*('Comp.'!$E$5:$E$485))</f>
        <v>0</v>
      </c>
      <c r="H163" s="289">
        <f>SUMPRODUCT(('Diário 1º PA'!$E$4:$E$2007='Analítico Cp.'!$B163)*('Diário 1º PA'!$C$4:$C$2007&gt;=H$4)*('Diário 1º PA'!$C$4:$C$2007&lt;=EOMONTH(H$4,0))*('Diário 1º PA'!$F$4:$F$2007))
+SUMPRODUCT(('Diário 2º PA'!$E$4:$E$1978='Analítico Cp.'!$B163)*('Diário 2º PA'!$C$4:$C$1978&gt;=H$4)*('Diário 2º PA'!$C$4:$C$1978&lt;=EOMONTH(H$4,0))*('Diário 2º PA'!$F$4:$F$1978))
+SUMPRODUCT(('Diário 3º PA'!$E$4:$E$1994='Analítico Cp.'!$B163)*('Diário 3º PA'!$C$4:$C$1994&gt;=H$4)*('Diário 3º PA'!$C$4:$C$1994&lt;=EOMONTH(H$4,0))*('Diário 3º PA'!$F$4:$F$1994))
+SUMPRODUCT(('Diário 4º PA'!$E$4:$E$2000='Analítico Cp.'!$B163)*('Diário 4º PA'!$C$4:$C$2000&gt;=H$4)*('Diário 4º PA'!$C$4:$C$2000&lt;=EOMONTH(H$4,0))*('Diário 4º PA'!$F$4:$F$2000))
+SUMPRODUCT(('Comp.'!$D$5:$D$485=$B163)*('Comp.'!$B$5:$B$485&gt;=H$4)*('Comp.'!$B$5:$B$485&lt;=EOMONTH(H$4,0))*('Comp.'!$E$5:$E$485))</f>
        <v>0</v>
      </c>
      <c r="I163" s="289">
        <f>SUMPRODUCT(('Diário 1º PA'!$E$4:$E$2007='Analítico Cp.'!$B163)*('Diário 1º PA'!$C$4:$C$2007&gt;=I$4)*('Diário 1º PA'!$C$4:$C$2007&lt;=EOMONTH(I$4,0))*('Diário 1º PA'!$F$4:$F$2007))
+SUMPRODUCT(('Diário 2º PA'!$E$4:$E$1978='Analítico Cp.'!$B163)*('Diário 2º PA'!$C$4:$C$1978&gt;=I$4)*('Diário 2º PA'!$C$4:$C$1978&lt;=EOMONTH(I$4,0))*('Diário 2º PA'!$F$4:$F$1978))
+SUMPRODUCT(('Diário 3º PA'!$E$4:$E$1994='Analítico Cp.'!$B163)*('Diário 3º PA'!$C$4:$C$1994&gt;=I$4)*('Diário 3º PA'!$C$4:$C$1994&lt;=EOMONTH(I$4,0))*('Diário 3º PA'!$F$4:$F$1994))
+SUMPRODUCT(('Diário 4º PA'!$E$4:$E$2000='Analítico Cp.'!$B163)*('Diário 4º PA'!$C$4:$C$2000&gt;=I$4)*('Diário 4º PA'!$C$4:$C$2000&lt;=EOMONTH(I$4,0))*('Diário 4º PA'!$F$4:$F$2000))
+SUMPRODUCT(('Comp.'!$D$5:$D$485=$B163)*('Comp.'!$B$5:$B$485&gt;=I$4)*('Comp.'!$B$5:$B$485&lt;=EOMONTH(I$4,0))*('Comp.'!$E$5:$E$485))</f>
        <v>0</v>
      </c>
      <c r="J163" s="289">
        <f>SUMPRODUCT(('Diário 1º PA'!$E$4:$E$2007='Analítico Cp.'!$B163)*('Diário 1º PA'!$C$4:$C$2007&gt;=J$4)*('Diário 1º PA'!$C$4:$C$2007&lt;=EOMONTH(J$4,0))*('Diário 1º PA'!$F$4:$F$2007))
+SUMPRODUCT(('Diário 2º PA'!$E$4:$E$1978='Analítico Cp.'!$B163)*('Diário 2º PA'!$C$4:$C$1978&gt;=J$4)*('Diário 2º PA'!$C$4:$C$1978&lt;=EOMONTH(J$4,0))*('Diário 2º PA'!$F$4:$F$1978))
+SUMPRODUCT(('Diário 3º PA'!$E$4:$E$1994='Analítico Cp.'!$B163)*('Diário 3º PA'!$C$4:$C$1994&gt;=J$4)*('Diário 3º PA'!$C$4:$C$1994&lt;=EOMONTH(J$4,0))*('Diário 3º PA'!$F$4:$F$1994))
+SUMPRODUCT(('Diário 4º PA'!$E$4:$E$2000='Analítico Cp.'!$B163)*('Diário 4º PA'!$C$4:$C$2000&gt;=J$4)*('Diário 4º PA'!$C$4:$C$2000&lt;=EOMONTH(J$4,0))*('Diário 4º PA'!$F$4:$F$2000))
+SUMPRODUCT(('Comp.'!$D$5:$D$485=$B163)*('Comp.'!$B$5:$B$485&gt;=J$4)*('Comp.'!$B$5:$B$485&lt;=EOMONTH(J$4,0))*('Comp.'!$E$5:$E$485))</f>
        <v>0</v>
      </c>
      <c r="K163" s="289">
        <f>SUMPRODUCT(('Diário 1º PA'!$E$4:$E$2007='Analítico Cp.'!$B163)*('Diário 1º PA'!$C$4:$C$2007&gt;=K$4)*('Diário 1º PA'!$C$4:$C$2007&lt;=EOMONTH(K$4,0))*('Diário 1º PA'!$F$4:$F$2007))
+SUMPRODUCT(('Diário 2º PA'!$E$4:$E$1978='Analítico Cp.'!$B163)*('Diário 2º PA'!$C$4:$C$1978&gt;=K$4)*('Diário 2º PA'!$C$4:$C$1978&lt;=EOMONTH(K$4,0))*('Diário 2º PA'!$F$4:$F$1978))
+SUMPRODUCT(('Diário 3º PA'!$E$4:$E$1994='Analítico Cp.'!$B163)*('Diário 3º PA'!$C$4:$C$1994&gt;=K$4)*('Diário 3º PA'!$C$4:$C$1994&lt;=EOMONTH(K$4,0))*('Diário 3º PA'!$F$4:$F$1994))
+SUMPRODUCT(('Diário 4º PA'!$E$4:$E$2000='Analítico Cp.'!$B163)*('Diário 4º PA'!$C$4:$C$2000&gt;=K$4)*('Diário 4º PA'!$C$4:$C$2000&lt;=EOMONTH(K$4,0))*('Diário 4º PA'!$F$4:$F$2000))
+SUMPRODUCT(('Comp.'!$D$5:$D$485=$B163)*('Comp.'!$B$5:$B$485&gt;=K$4)*('Comp.'!$B$5:$B$485&lt;=EOMONTH(K$4,0))*('Comp.'!$E$5:$E$485))</f>
        <v>0</v>
      </c>
      <c r="L163" s="289">
        <f>SUMPRODUCT(('Diário 1º PA'!$E$4:$E$2007='Analítico Cp.'!$B163)*('Diário 1º PA'!$C$4:$C$2007&gt;=L$4)*('Diário 1º PA'!$C$4:$C$2007&lt;=EOMONTH(L$4,0))*('Diário 1º PA'!$F$4:$F$2007))
+SUMPRODUCT(('Diário 2º PA'!$E$4:$E$1978='Analítico Cp.'!$B163)*('Diário 2º PA'!$C$4:$C$1978&gt;=L$4)*('Diário 2º PA'!$C$4:$C$1978&lt;=EOMONTH(L$4,0))*('Diário 2º PA'!$F$4:$F$1978))
+SUMPRODUCT(('Diário 3º PA'!$E$4:$E$1994='Analítico Cp.'!$B163)*('Diário 3º PA'!$C$4:$C$1994&gt;=L$4)*('Diário 3º PA'!$C$4:$C$1994&lt;=EOMONTH(L$4,0))*('Diário 3º PA'!$F$4:$F$1994))
+SUMPRODUCT(('Diário 4º PA'!$E$4:$E$2000='Analítico Cp.'!$B163)*('Diário 4º PA'!$C$4:$C$2000&gt;=L$4)*('Diário 4º PA'!$C$4:$C$2000&lt;=EOMONTH(L$4,0))*('Diário 4º PA'!$F$4:$F$2000))
+SUMPRODUCT(('Comp.'!$D$5:$D$485=$B163)*('Comp.'!$B$5:$B$485&gt;=L$4)*('Comp.'!$B$5:$B$485&lt;=EOMONTH(L$4,0))*('Comp.'!$E$5:$E$485))</f>
        <v>0</v>
      </c>
      <c r="M163" s="289">
        <f>SUMPRODUCT(('Diário 1º PA'!$E$4:$E$2007='Analítico Cp.'!$B163)*('Diário 1º PA'!$C$4:$C$2007&gt;=M$4)*('Diário 1º PA'!$C$4:$C$2007&lt;=EOMONTH(M$4,0))*('Diário 1º PA'!$F$4:$F$2007))
+SUMPRODUCT(('Diário 2º PA'!$E$4:$E$1978='Analítico Cp.'!$B163)*('Diário 2º PA'!$C$4:$C$1978&gt;=M$4)*('Diário 2º PA'!$C$4:$C$1978&lt;=EOMONTH(M$4,0))*('Diário 2º PA'!$F$4:$F$1978))
+SUMPRODUCT(('Diário 3º PA'!$E$4:$E$1994='Analítico Cp.'!$B163)*('Diário 3º PA'!$C$4:$C$1994&gt;=M$4)*('Diário 3º PA'!$C$4:$C$1994&lt;=EOMONTH(M$4,0))*('Diário 3º PA'!$F$4:$F$1994))
+SUMPRODUCT(('Diário 4º PA'!$E$4:$E$2000='Analítico Cp.'!$B163)*('Diário 4º PA'!$C$4:$C$2000&gt;=M$4)*('Diário 4º PA'!$C$4:$C$2000&lt;=EOMONTH(M$4,0))*('Diário 4º PA'!$F$4:$F$2000))
+SUMPRODUCT(('Comp.'!$D$5:$D$485=$B163)*('Comp.'!$B$5:$B$485&gt;=M$4)*('Comp.'!$B$5:$B$485&lt;=EOMONTH(M$4,0))*('Comp.'!$E$5:$E$485))</f>
        <v>0</v>
      </c>
      <c r="N163" s="289">
        <f>SUMPRODUCT(('Diário 1º PA'!$E$4:$E$2007='Analítico Cp.'!$B163)*('Diário 1º PA'!$C$4:$C$2007&gt;=N$4)*('Diário 1º PA'!$C$4:$C$2007&lt;=EOMONTH(N$4,0))*('Diário 1º PA'!$F$4:$F$2007))
+SUMPRODUCT(('Diário 2º PA'!$E$4:$E$1978='Analítico Cp.'!$B163)*('Diário 2º PA'!$C$4:$C$1978&gt;=N$4)*('Diário 2º PA'!$C$4:$C$1978&lt;=EOMONTH(N$4,0))*('Diário 2º PA'!$F$4:$F$1978))
+SUMPRODUCT(('Diário 3º PA'!$E$4:$E$1994='Analítico Cp.'!$B163)*('Diário 3º PA'!$C$4:$C$1994&gt;=N$4)*('Diário 3º PA'!$C$4:$C$1994&lt;=EOMONTH(N$4,0))*('Diário 3º PA'!$F$4:$F$1994))
+SUMPRODUCT(('Diário 4º PA'!$E$4:$E$2000='Analítico Cp.'!$B163)*('Diário 4º PA'!$C$4:$C$2000&gt;=N$4)*('Diário 4º PA'!$C$4:$C$2000&lt;=EOMONTH(N$4,0))*('Diário 4º PA'!$F$4:$F$2000))
+SUMPRODUCT(('Comp.'!$D$5:$D$485=$B163)*('Comp.'!$B$5:$B$485&gt;=N$4)*('Comp.'!$B$5:$B$485&lt;=EOMONTH(N$4,0))*('Comp.'!$E$5:$E$485))</f>
        <v>0</v>
      </c>
      <c r="O163" s="315">
        <f t="shared" si="19"/>
        <v>0</v>
      </c>
      <c r="P163" s="316">
        <f t="shared" si="20"/>
        <v>0</v>
      </c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</row>
    <row r="164" spans="1:26" ht="23.25" hidden="1" customHeight="1" x14ac:dyDescent="0.25">
      <c r="A164" s="331" t="s">
        <v>429</v>
      </c>
      <c r="B164" s="246"/>
      <c r="C164" s="289">
        <f>SUMPRODUCT(('Diário 1º PA'!$E$4:$E$2007='Analítico Cp.'!$B164)*('Diário 1º PA'!$C$4:$C$2007&gt;=C$4)*('Diário 1º PA'!$C$4:$C$2007&lt;=EOMONTH(C$4,0))*('Diário 1º PA'!$F$4:$F$2007))
+SUMPRODUCT(('Diário 2º PA'!$E$4:$E$1978='Analítico Cp.'!$B164)*('Diário 2º PA'!$C$4:$C$1978&gt;=C$4)*('Diário 2º PA'!$C$4:$C$1978&lt;=EOMONTH(C$4,0))*('Diário 2º PA'!$F$4:$F$1978))
+SUMPRODUCT(('Diário 3º PA'!$E$4:$E$1994='Analítico Cp.'!$B164)*('Diário 3º PA'!$C$4:$C$1994&gt;=C$4)*('Diário 3º PA'!$C$4:$C$1994&lt;=EOMONTH(C$4,0))*('Diário 3º PA'!$F$4:$F$1994))
+SUMPRODUCT(('Diário 4º PA'!$E$4:$E$2000='Analítico Cp.'!$B164)*('Diário 4º PA'!$C$4:$C$2000&gt;=C$4)*('Diário 4º PA'!$C$4:$C$2000&lt;=EOMONTH(C$4,0))*('Diário 4º PA'!$F$4:$F$2000))
+SUMPRODUCT(('Comp.'!$D$5:$D$485=$B164)*('Comp.'!$B$5:$B$485&gt;=C$4)*('Comp.'!$B$5:$B$485&lt;=EOMONTH(C$4,0))*('Comp.'!$E$5:$E$485))</f>
        <v>0</v>
      </c>
      <c r="D164" s="289">
        <f>SUMPRODUCT(('Diário 1º PA'!$E$4:$E$2007='Analítico Cp.'!$B164)*('Diário 1º PA'!$C$4:$C$2007&gt;=D$4)*('Diário 1º PA'!$C$4:$C$2007&lt;=EOMONTH(D$4,0))*('Diário 1º PA'!$F$4:$F$2007))
+SUMPRODUCT(('Diário 2º PA'!$E$4:$E$1978='Analítico Cp.'!$B164)*('Diário 2º PA'!$C$4:$C$1978&gt;=D$4)*('Diário 2º PA'!$C$4:$C$1978&lt;=EOMONTH(D$4,0))*('Diário 2º PA'!$F$4:$F$1978))
+SUMPRODUCT(('Diário 3º PA'!$E$4:$E$1994='Analítico Cp.'!$B164)*('Diário 3º PA'!$C$4:$C$1994&gt;=D$4)*('Diário 3º PA'!$C$4:$C$1994&lt;=EOMONTH(D$4,0))*('Diário 3º PA'!$F$4:$F$1994))
+SUMPRODUCT(('Diário 4º PA'!$E$4:$E$2000='Analítico Cp.'!$B164)*('Diário 4º PA'!$C$4:$C$2000&gt;=D$4)*('Diário 4º PA'!$C$4:$C$2000&lt;=EOMONTH(D$4,0))*('Diário 4º PA'!$F$4:$F$2000))
+SUMPRODUCT(('Comp.'!$D$5:$D$485=$B164)*('Comp.'!$B$5:$B$485&gt;=D$4)*('Comp.'!$B$5:$B$485&lt;=EOMONTH(D$4,0))*('Comp.'!$E$5:$E$485))</f>
        <v>0</v>
      </c>
      <c r="E164" s="289">
        <f>SUMPRODUCT(('Diário 1º PA'!$E$4:$E$2007='Analítico Cp.'!$B164)*('Diário 1º PA'!$C$4:$C$2007&gt;=E$4)*('Diário 1º PA'!$C$4:$C$2007&lt;=EOMONTH(E$4,0))*('Diário 1º PA'!$F$4:$F$2007))
+SUMPRODUCT(('Diário 2º PA'!$E$4:$E$1978='Analítico Cp.'!$B164)*('Diário 2º PA'!$C$4:$C$1978&gt;=E$4)*('Diário 2º PA'!$C$4:$C$1978&lt;=EOMONTH(E$4,0))*('Diário 2º PA'!$F$4:$F$1978))
+SUMPRODUCT(('Diário 3º PA'!$E$4:$E$1994='Analítico Cp.'!$B164)*('Diário 3º PA'!$C$4:$C$1994&gt;=E$4)*('Diário 3º PA'!$C$4:$C$1994&lt;=EOMONTH(E$4,0))*('Diário 3º PA'!$F$4:$F$1994))
+SUMPRODUCT(('Diário 4º PA'!$E$4:$E$2000='Analítico Cp.'!$B164)*('Diário 4º PA'!$C$4:$C$2000&gt;=E$4)*('Diário 4º PA'!$C$4:$C$2000&lt;=EOMONTH(E$4,0))*('Diário 4º PA'!$F$4:$F$2000))
+SUMPRODUCT(('Comp.'!$D$5:$D$485=$B164)*('Comp.'!$B$5:$B$485&gt;=E$4)*('Comp.'!$B$5:$B$485&lt;=EOMONTH(E$4,0))*('Comp.'!$E$5:$E$485))</f>
        <v>0</v>
      </c>
      <c r="F164" s="289">
        <f>SUMPRODUCT(('Diário 1º PA'!$E$4:$E$2007='Analítico Cp.'!$B164)*('Diário 1º PA'!$C$4:$C$2007&gt;=F$4)*('Diário 1º PA'!$C$4:$C$2007&lt;=EOMONTH(F$4,0))*('Diário 1º PA'!$F$4:$F$2007))
+SUMPRODUCT(('Diário 2º PA'!$E$4:$E$1978='Analítico Cp.'!$B164)*('Diário 2º PA'!$C$4:$C$1978&gt;=F$4)*('Diário 2º PA'!$C$4:$C$1978&lt;=EOMONTH(F$4,0))*('Diário 2º PA'!$F$4:$F$1978))
+SUMPRODUCT(('Diário 3º PA'!$E$4:$E$1994='Analítico Cp.'!$B164)*('Diário 3º PA'!$C$4:$C$1994&gt;=F$4)*('Diário 3º PA'!$C$4:$C$1994&lt;=EOMONTH(F$4,0))*('Diário 3º PA'!$F$4:$F$1994))
+SUMPRODUCT(('Diário 4º PA'!$E$4:$E$2000='Analítico Cp.'!$B164)*('Diário 4º PA'!$C$4:$C$2000&gt;=F$4)*('Diário 4º PA'!$C$4:$C$2000&lt;=EOMONTH(F$4,0))*('Diário 4º PA'!$F$4:$F$2000))
+SUMPRODUCT(('Comp.'!$D$5:$D$485=$B164)*('Comp.'!$B$5:$B$485&gt;=F$4)*('Comp.'!$B$5:$B$485&lt;=EOMONTH(F$4,0))*('Comp.'!$E$5:$E$485))</f>
        <v>0</v>
      </c>
      <c r="G164" s="289">
        <f>SUMPRODUCT(('Diário 1º PA'!$E$4:$E$2007='Analítico Cp.'!$B164)*('Diário 1º PA'!$C$4:$C$2007&gt;=G$4)*('Diário 1º PA'!$C$4:$C$2007&lt;=EOMONTH(G$4,0))*('Diário 1º PA'!$F$4:$F$2007))
+SUMPRODUCT(('Diário 2º PA'!$E$4:$E$1978='Analítico Cp.'!$B164)*('Diário 2º PA'!$C$4:$C$1978&gt;=G$4)*('Diário 2º PA'!$C$4:$C$1978&lt;=EOMONTH(G$4,0))*('Diário 2º PA'!$F$4:$F$1978))
+SUMPRODUCT(('Diário 3º PA'!$E$4:$E$1994='Analítico Cp.'!$B164)*('Diário 3º PA'!$C$4:$C$1994&gt;=G$4)*('Diário 3º PA'!$C$4:$C$1994&lt;=EOMONTH(G$4,0))*('Diário 3º PA'!$F$4:$F$1994))
+SUMPRODUCT(('Diário 4º PA'!$E$4:$E$2000='Analítico Cp.'!$B164)*('Diário 4º PA'!$C$4:$C$2000&gt;=G$4)*('Diário 4º PA'!$C$4:$C$2000&lt;=EOMONTH(G$4,0))*('Diário 4º PA'!$F$4:$F$2000))
+SUMPRODUCT(('Comp.'!$D$5:$D$485=$B164)*('Comp.'!$B$5:$B$485&gt;=G$4)*('Comp.'!$B$5:$B$485&lt;=EOMONTH(G$4,0))*('Comp.'!$E$5:$E$485))</f>
        <v>0</v>
      </c>
      <c r="H164" s="289">
        <f>SUMPRODUCT(('Diário 1º PA'!$E$4:$E$2007='Analítico Cp.'!$B164)*('Diário 1º PA'!$C$4:$C$2007&gt;=H$4)*('Diário 1º PA'!$C$4:$C$2007&lt;=EOMONTH(H$4,0))*('Diário 1º PA'!$F$4:$F$2007))
+SUMPRODUCT(('Diário 2º PA'!$E$4:$E$1978='Analítico Cp.'!$B164)*('Diário 2º PA'!$C$4:$C$1978&gt;=H$4)*('Diário 2º PA'!$C$4:$C$1978&lt;=EOMONTH(H$4,0))*('Diário 2º PA'!$F$4:$F$1978))
+SUMPRODUCT(('Diário 3º PA'!$E$4:$E$1994='Analítico Cp.'!$B164)*('Diário 3º PA'!$C$4:$C$1994&gt;=H$4)*('Diário 3º PA'!$C$4:$C$1994&lt;=EOMONTH(H$4,0))*('Diário 3º PA'!$F$4:$F$1994))
+SUMPRODUCT(('Diário 4º PA'!$E$4:$E$2000='Analítico Cp.'!$B164)*('Diário 4º PA'!$C$4:$C$2000&gt;=H$4)*('Diário 4º PA'!$C$4:$C$2000&lt;=EOMONTH(H$4,0))*('Diário 4º PA'!$F$4:$F$2000))
+SUMPRODUCT(('Comp.'!$D$5:$D$485=$B164)*('Comp.'!$B$5:$B$485&gt;=H$4)*('Comp.'!$B$5:$B$485&lt;=EOMONTH(H$4,0))*('Comp.'!$E$5:$E$485))</f>
        <v>0</v>
      </c>
      <c r="I164" s="289">
        <f>SUMPRODUCT(('Diário 1º PA'!$E$4:$E$2007='Analítico Cp.'!$B164)*('Diário 1º PA'!$C$4:$C$2007&gt;=I$4)*('Diário 1º PA'!$C$4:$C$2007&lt;=EOMONTH(I$4,0))*('Diário 1º PA'!$F$4:$F$2007))
+SUMPRODUCT(('Diário 2º PA'!$E$4:$E$1978='Analítico Cp.'!$B164)*('Diário 2º PA'!$C$4:$C$1978&gt;=I$4)*('Diário 2º PA'!$C$4:$C$1978&lt;=EOMONTH(I$4,0))*('Diário 2º PA'!$F$4:$F$1978))
+SUMPRODUCT(('Diário 3º PA'!$E$4:$E$1994='Analítico Cp.'!$B164)*('Diário 3º PA'!$C$4:$C$1994&gt;=I$4)*('Diário 3º PA'!$C$4:$C$1994&lt;=EOMONTH(I$4,0))*('Diário 3º PA'!$F$4:$F$1994))
+SUMPRODUCT(('Diário 4º PA'!$E$4:$E$2000='Analítico Cp.'!$B164)*('Diário 4º PA'!$C$4:$C$2000&gt;=I$4)*('Diário 4º PA'!$C$4:$C$2000&lt;=EOMONTH(I$4,0))*('Diário 4º PA'!$F$4:$F$2000))
+SUMPRODUCT(('Comp.'!$D$5:$D$485=$B164)*('Comp.'!$B$5:$B$485&gt;=I$4)*('Comp.'!$B$5:$B$485&lt;=EOMONTH(I$4,0))*('Comp.'!$E$5:$E$485))</f>
        <v>0</v>
      </c>
      <c r="J164" s="289">
        <f>SUMPRODUCT(('Diário 1º PA'!$E$4:$E$2007='Analítico Cp.'!$B164)*('Diário 1º PA'!$C$4:$C$2007&gt;=J$4)*('Diário 1º PA'!$C$4:$C$2007&lt;=EOMONTH(J$4,0))*('Diário 1º PA'!$F$4:$F$2007))
+SUMPRODUCT(('Diário 2º PA'!$E$4:$E$1978='Analítico Cp.'!$B164)*('Diário 2º PA'!$C$4:$C$1978&gt;=J$4)*('Diário 2º PA'!$C$4:$C$1978&lt;=EOMONTH(J$4,0))*('Diário 2º PA'!$F$4:$F$1978))
+SUMPRODUCT(('Diário 3º PA'!$E$4:$E$1994='Analítico Cp.'!$B164)*('Diário 3º PA'!$C$4:$C$1994&gt;=J$4)*('Diário 3º PA'!$C$4:$C$1994&lt;=EOMONTH(J$4,0))*('Diário 3º PA'!$F$4:$F$1994))
+SUMPRODUCT(('Diário 4º PA'!$E$4:$E$2000='Analítico Cp.'!$B164)*('Diário 4º PA'!$C$4:$C$2000&gt;=J$4)*('Diário 4º PA'!$C$4:$C$2000&lt;=EOMONTH(J$4,0))*('Diário 4º PA'!$F$4:$F$2000))
+SUMPRODUCT(('Comp.'!$D$5:$D$485=$B164)*('Comp.'!$B$5:$B$485&gt;=J$4)*('Comp.'!$B$5:$B$485&lt;=EOMONTH(J$4,0))*('Comp.'!$E$5:$E$485))</f>
        <v>0</v>
      </c>
      <c r="K164" s="289">
        <f>SUMPRODUCT(('Diário 1º PA'!$E$4:$E$2007='Analítico Cp.'!$B164)*('Diário 1º PA'!$C$4:$C$2007&gt;=K$4)*('Diário 1º PA'!$C$4:$C$2007&lt;=EOMONTH(K$4,0))*('Diário 1º PA'!$F$4:$F$2007))
+SUMPRODUCT(('Diário 2º PA'!$E$4:$E$1978='Analítico Cp.'!$B164)*('Diário 2º PA'!$C$4:$C$1978&gt;=K$4)*('Diário 2º PA'!$C$4:$C$1978&lt;=EOMONTH(K$4,0))*('Diário 2º PA'!$F$4:$F$1978))
+SUMPRODUCT(('Diário 3º PA'!$E$4:$E$1994='Analítico Cp.'!$B164)*('Diário 3º PA'!$C$4:$C$1994&gt;=K$4)*('Diário 3º PA'!$C$4:$C$1994&lt;=EOMONTH(K$4,0))*('Diário 3º PA'!$F$4:$F$1994))
+SUMPRODUCT(('Diário 4º PA'!$E$4:$E$2000='Analítico Cp.'!$B164)*('Diário 4º PA'!$C$4:$C$2000&gt;=K$4)*('Diário 4º PA'!$C$4:$C$2000&lt;=EOMONTH(K$4,0))*('Diário 4º PA'!$F$4:$F$2000))
+SUMPRODUCT(('Comp.'!$D$5:$D$485=$B164)*('Comp.'!$B$5:$B$485&gt;=K$4)*('Comp.'!$B$5:$B$485&lt;=EOMONTH(K$4,0))*('Comp.'!$E$5:$E$485))</f>
        <v>0</v>
      </c>
      <c r="L164" s="289">
        <f>SUMPRODUCT(('Diário 1º PA'!$E$4:$E$2007='Analítico Cp.'!$B164)*('Diário 1º PA'!$C$4:$C$2007&gt;=L$4)*('Diário 1º PA'!$C$4:$C$2007&lt;=EOMONTH(L$4,0))*('Diário 1º PA'!$F$4:$F$2007))
+SUMPRODUCT(('Diário 2º PA'!$E$4:$E$1978='Analítico Cp.'!$B164)*('Diário 2º PA'!$C$4:$C$1978&gt;=L$4)*('Diário 2º PA'!$C$4:$C$1978&lt;=EOMONTH(L$4,0))*('Diário 2º PA'!$F$4:$F$1978))
+SUMPRODUCT(('Diário 3º PA'!$E$4:$E$1994='Analítico Cp.'!$B164)*('Diário 3º PA'!$C$4:$C$1994&gt;=L$4)*('Diário 3º PA'!$C$4:$C$1994&lt;=EOMONTH(L$4,0))*('Diário 3º PA'!$F$4:$F$1994))
+SUMPRODUCT(('Diário 4º PA'!$E$4:$E$2000='Analítico Cp.'!$B164)*('Diário 4º PA'!$C$4:$C$2000&gt;=L$4)*('Diário 4º PA'!$C$4:$C$2000&lt;=EOMONTH(L$4,0))*('Diário 4º PA'!$F$4:$F$2000))
+SUMPRODUCT(('Comp.'!$D$5:$D$485=$B164)*('Comp.'!$B$5:$B$485&gt;=L$4)*('Comp.'!$B$5:$B$485&lt;=EOMONTH(L$4,0))*('Comp.'!$E$5:$E$485))</f>
        <v>0</v>
      </c>
      <c r="M164" s="289">
        <f>SUMPRODUCT(('Diário 1º PA'!$E$4:$E$2007='Analítico Cp.'!$B164)*('Diário 1º PA'!$C$4:$C$2007&gt;=M$4)*('Diário 1º PA'!$C$4:$C$2007&lt;=EOMONTH(M$4,0))*('Diário 1º PA'!$F$4:$F$2007))
+SUMPRODUCT(('Diário 2º PA'!$E$4:$E$1978='Analítico Cp.'!$B164)*('Diário 2º PA'!$C$4:$C$1978&gt;=M$4)*('Diário 2º PA'!$C$4:$C$1978&lt;=EOMONTH(M$4,0))*('Diário 2º PA'!$F$4:$F$1978))
+SUMPRODUCT(('Diário 3º PA'!$E$4:$E$1994='Analítico Cp.'!$B164)*('Diário 3º PA'!$C$4:$C$1994&gt;=M$4)*('Diário 3º PA'!$C$4:$C$1994&lt;=EOMONTH(M$4,0))*('Diário 3º PA'!$F$4:$F$1994))
+SUMPRODUCT(('Diário 4º PA'!$E$4:$E$2000='Analítico Cp.'!$B164)*('Diário 4º PA'!$C$4:$C$2000&gt;=M$4)*('Diário 4º PA'!$C$4:$C$2000&lt;=EOMONTH(M$4,0))*('Diário 4º PA'!$F$4:$F$2000))
+SUMPRODUCT(('Comp.'!$D$5:$D$485=$B164)*('Comp.'!$B$5:$B$485&gt;=M$4)*('Comp.'!$B$5:$B$485&lt;=EOMONTH(M$4,0))*('Comp.'!$E$5:$E$485))</f>
        <v>0</v>
      </c>
      <c r="N164" s="289">
        <f>SUMPRODUCT(('Diário 1º PA'!$E$4:$E$2007='Analítico Cp.'!$B164)*('Diário 1º PA'!$C$4:$C$2007&gt;=N$4)*('Diário 1º PA'!$C$4:$C$2007&lt;=EOMONTH(N$4,0))*('Diário 1º PA'!$F$4:$F$2007))
+SUMPRODUCT(('Diário 2º PA'!$E$4:$E$1978='Analítico Cp.'!$B164)*('Diário 2º PA'!$C$4:$C$1978&gt;=N$4)*('Diário 2º PA'!$C$4:$C$1978&lt;=EOMONTH(N$4,0))*('Diário 2º PA'!$F$4:$F$1978))
+SUMPRODUCT(('Diário 3º PA'!$E$4:$E$1994='Analítico Cp.'!$B164)*('Diário 3º PA'!$C$4:$C$1994&gt;=N$4)*('Diário 3º PA'!$C$4:$C$1994&lt;=EOMONTH(N$4,0))*('Diário 3º PA'!$F$4:$F$1994))
+SUMPRODUCT(('Diário 4º PA'!$E$4:$E$2000='Analítico Cp.'!$B164)*('Diário 4º PA'!$C$4:$C$2000&gt;=N$4)*('Diário 4º PA'!$C$4:$C$2000&lt;=EOMONTH(N$4,0))*('Diário 4º PA'!$F$4:$F$2000))
+SUMPRODUCT(('Comp.'!$D$5:$D$485=$B164)*('Comp.'!$B$5:$B$485&gt;=N$4)*('Comp.'!$B$5:$B$485&lt;=EOMONTH(N$4,0))*('Comp.'!$E$5:$E$485))</f>
        <v>0</v>
      </c>
      <c r="O164" s="315">
        <f t="shared" si="19"/>
        <v>0</v>
      </c>
      <c r="P164" s="316">
        <f t="shared" si="20"/>
        <v>0</v>
      </c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</row>
    <row r="165" spans="1:26" ht="23.25" hidden="1" customHeight="1" x14ac:dyDescent="0.25">
      <c r="A165" s="331" t="s">
        <v>430</v>
      </c>
      <c r="B165" s="246"/>
      <c r="C165" s="289">
        <f>SUMPRODUCT(('Diário 1º PA'!$E$4:$E$2007='Analítico Cp.'!$B165)*('Diário 1º PA'!$C$4:$C$2007&gt;=C$4)*('Diário 1º PA'!$C$4:$C$2007&lt;=EOMONTH(C$4,0))*('Diário 1º PA'!$F$4:$F$2007))
+SUMPRODUCT(('Diário 2º PA'!$E$4:$E$1978='Analítico Cp.'!$B165)*('Diário 2º PA'!$C$4:$C$1978&gt;=C$4)*('Diário 2º PA'!$C$4:$C$1978&lt;=EOMONTH(C$4,0))*('Diário 2º PA'!$F$4:$F$1978))
+SUMPRODUCT(('Diário 3º PA'!$E$4:$E$1994='Analítico Cp.'!$B165)*('Diário 3º PA'!$C$4:$C$1994&gt;=C$4)*('Diário 3º PA'!$C$4:$C$1994&lt;=EOMONTH(C$4,0))*('Diário 3º PA'!$F$4:$F$1994))
+SUMPRODUCT(('Diário 4º PA'!$E$4:$E$2000='Analítico Cp.'!$B165)*('Diário 4º PA'!$C$4:$C$2000&gt;=C$4)*('Diário 4º PA'!$C$4:$C$2000&lt;=EOMONTH(C$4,0))*('Diário 4º PA'!$F$4:$F$2000))
+SUMPRODUCT(('Comp.'!$D$5:$D$485=$B165)*('Comp.'!$B$5:$B$485&gt;=C$4)*('Comp.'!$B$5:$B$485&lt;=EOMONTH(C$4,0))*('Comp.'!$E$5:$E$485))</f>
        <v>0</v>
      </c>
      <c r="D165" s="289">
        <f>SUMPRODUCT(('Diário 1º PA'!$E$4:$E$2007='Analítico Cp.'!$B165)*('Diário 1º PA'!$C$4:$C$2007&gt;=D$4)*('Diário 1º PA'!$C$4:$C$2007&lt;=EOMONTH(D$4,0))*('Diário 1º PA'!$F$4:$F$2007))
+SUMPRODUCT(('Diário 2º PA'!$E$4:$E$1978='Analítico Cp.'!$B165)*('Diário 2º PA'!$C$4:$C$1978&gt;=D$4)*('Diário 2º PA'!$C$4:$C$1978&lt;=EOMONTH(D$4,0))*('Diário 2º PA'!$F$4:$F$1978))
+SUMPRODUCT(('Diário 3º PA'!$E$4:$E$1994='Analítico Cp.'!$B165)*('Diário 3º PA'!$C$4:$C$1994&gt;=D$4)*('Diário 3º PA'!$C$4:$C$1994&lt;=EOMONTH(D$4,0))*('Diário 3º PA'!$F$4:$F$1994))
+SUMPRODUCT(('Diário 4º PA'!$E$4:$E$2000='Analítico Cp.'!$B165)*('Diário 4º PA'!$C$4:$C$2000&gt;=D$4)*('Diário 4º PA'!$C$4:$C$2000&lt;=EOMONTH(D$4,0))*('Diário 4º PA'!$F$4:$F$2000))
+SUMPRODUCT(('Comp.'!$D$5:$D$485=$B165)*('Comp.'!$B$5:$B$485&gt;=D$4)*('Comp.'!$B$5:$B$485&lt;=EOMONTH(D$4,0))*('Comp.'!$E$5:$E$485))</f>
        <v>0</v>
      </c>
      <c r="E165" s="289">
        <f>SUMPRODUCT(('Diário 1º PA'!$E$4:$E$2007='Analítico Cp.'!$B165)*('Diário 1º PA'!$C$4:$C$2007&gt;=E$4)*('Diário 1º PA'!$C$4:$C$2007&lt;=EOMONTH(E$4,0))*('Diário 1º PA'!$F$4:$F$2007))
+SUMPRODUCT(('Diário 2º PA'!$E$4:$E$1978='Analítico Cp.'!$B165)*('Diário 2º PA'!$C$4:$C$1978&gt;=E$4)*('Diário 2º PA'!$C$4:$C$1978&lt;=EOMONTH(E$4,0))*('Diário 2º PA'!$F$4:$F$1978))
+SUMPRODUCT(('Diário 3º PA'!$E$4:$E$1994='Analítico Cp.'!$B165)*('Diário 3º PA'!$C$4:$C$1994&gt;=E$4)*('Diário 3º PA'!$C$4:$C$1994&lt;=EOMONTH(E$4,0))*('Diário 3º PA'!$F$4:$F$1994))
+SUMPRODUCT(('Diário 4º PA'!$E$4:$E$2000='Analítico Cp.'!$B165)*('Diário 4º PA'!$C$4:$C$2000&gt;=E$4)*('Diário 4º PA'!$C$4:$C$2000&lt;=EOMONTH(E$4,0))*('Diário 4º PA'!$F$4:$F$2000))
+SUMPRODUCT(('Comp.'!$D$5:$D$485=$B165)*('Comp.'!$B$5:$B$485&gt;=E$4)*('Comp.'!$B$5:$B$485&lt;=EOMONTH(E$4,0))*('Comp.'!$E$5:$E$485))</f>
        <v>0</v>
      </c>
      <c r="F165" s="289">
        <f>SUMPRODUCT(('Diário 1º PA'!$E$4:$E$2007='Analítico Cp.'!$B165)*('Diário 1º PA'!$C$4:$C$2007&gt;=F$4)*('Diário 1º PA'!$C$4:$C$2007&lt;=EOMONTH(F$4,0))*('Diário 1º PA'!$F$4:$F$2007))
+SUMPRODUCT(('Diário 2º PA'!$E$4:$E$1978='Analítico Cp.'!$B165)*('Diário 2º PA'!$C$4:$C$1978&gt;=F$4)*('Diário 2º PA'!$C$4:$C$1978&lt;=EOMONTH(F$4,0))*('Diário 2º PA'!$F$4:$F$1978))
+SUMPRODUCT(('Diário 3º PA'!$E$4:$E$1994='Analítico Cp.'!$B165)*('Diário 3º PA'!$C$4:$C$1994&gt;=F$4)*('Diário 3º PA'!$C$4:$C$1994&lt;=EOMONTH(F$4,0))*('Diário 3º PA'!$F$4:$F$1994))
+SUMPRODUCT(('Diário 4º PA'!$E$4:$E$2000='Analítico Cp.'!$B165)*('Diário 4º PA'!$C$4:$C$2000&gt;=F$4)*('Diário 4º PA'!$C$4:$C$2000&lt;=EOMONTH(F$4,0))*('Diário 4º PA'!$F$4:$F$2000))
+SUMPRODUCT(('Comp.'!$D$5:$D$485=$B165)*('Comp.'!$B$5:$B$485&gt;=F$4)*('Comp.'!$B$5:$B$485&lt;=EOMONTH(F$4,0))*('Comp.'!$E$5:$E$485))</f>
        <v>0</v>
      </c>
      <c r="G165" s="289">
        <f>SUMPRODUCT(('Diário 1º PA'!$E$4:$E$2007='Analítico Cp.'!$B165)*('Diário 1º PA'!$C$4:$C$2007&gt;=G$4)*('Diário 1º PA'!$C$4:$C$2007&lt;=EOMONTH(G$4,0))*('Diário 1º PA'!$F$4:$F$2007))
+SUMPRODUCT(('Diário 2º PA'!$E$4:$E$1978='Analítico Cp.'!$B165)*('Diário 2º PA'!$C$4:$C$1978&gt;=G$4)*('Diário 2º PA'!$C$4:$C$1978&lt;=EOMONTH(G$4,0))*('Diário 2º PA'!$F$4:$F$1978))
+SUMPRODUCT(('Diário 3º PA'!$E$4:$E$1994='Analítico Cp.'!$B165)*('Diário 3º PA'!$C$4:$C$1994&gt;=G$4)*('Diário 3º PA'!$C$4:$C$1994&lt;=EOMONTH(G$4,0))*('Diário 3º PA'!$F$4:$F$1994))
+SUMPRODUCT(('Diário 4º PA'!$E$4:$E$2000='Analítico Cp.'!$B165)*('Diário 4º PA'!$C$4:$C$2000&gt;=G$4)*('Diário 4º PA'!$C$4:$C$2000&lt;=EOMONTH(G$4,0))*('Diário 4º PA'!$F$4:$F$2000))
+SUMPRODUCT(('Comp.'!$D$5:$D$485=$B165)*('Comp.'!$B$5:$B$485&gt;=G$4)*('Comp.'!$B$5:$B$485&lt;=EOMONTH(G$4,0))*('Comp.'!$E$5:$E$485))</f>
        <v>0</v>
      </c>
      <c r="H165" s="289">
        <f>SUMPRODUCT(('Diário 1º PA'!$E$4:$E$2007='Analítico Cp.'!$B165)*('Diário 1º PA'!$C$4:$C$2007&gt;=H$4)*('Diário 1º PA'!$C$4:$C$2007&lt;=EOMONTH(H$4,0))*('Diário 1º PA'!$F$4:$F$2007))
+SUMPRODUCT(('Diário 2º PA'!$E$4:$E$1978='Analítico Cp.'!$B165)*('Diário 2º PA'!$C$4:$C$1978&gt;=H$4)*('Diário 2º PA'!$C$4:$C$1978&lt;=EOMONTH(H$4,0))*('Diário 2º PA'!$F$4:$F$1978))
+SUMPRODUCT(('Diário 3º PA'!$E$4:$E$1994='Analítico Cp.'!$B165)*('Diário 3º PA'!$C$4:$C$1994&gt;=H$4)*('Diário 3º PA'!$C$4:$C$1994&lt;=EOMONTH(H$4,0))*('Diário 3º PA'!$F$4:$F$1994))
+SUMPRODUCT(('Diário 4º PA'!$E$4:$E$2000='Analítico Cp.'!$B165)*('Diário 4º PA'!$C$4:$C$2000&gt;=H$4)*('Diário 4º PA'!$C$4:$C$2000&lt;=EOMONTH(H$4,0))*('Diário 4º PA'!$F$4:$F$2000))
+SUMPRODUCT(('Comp.'!$D$5:$D$485=$B165)*('Comp.'!$B$5:$B$485&gt;=H$4)*('Comp.'!$B$5:$B$485&lt;=EOMONTH(H$4,0))*('Comp.'!$E$5:$E$485))</f>
        <v>0</v>
      </c>
      <c r="I165" s="289">
        <f>SUMPRODUCT(('Diário 1º PA'!$E$4:$E$2007='Analítico Cp.'!$B165)*('Diário 1º PA'!$C$4:$C$2007&gt;=I$4)*('Diário 1º PA'!$C$4:$C$2007&lt;=EOMONTH(I$4,0))*('Diário 1º PA'!$F$4:$F$2007))
+SUMPRODUCT(('Diário 2º PA'!$E$4:$E$1978='Analítico Cp.'!$B165)*('Diário 2º PA'!$C$4:$C$1978&gt;=I$4)*('Diário 2º PA'!$C$4:$C$1978&lt;=EOMONTH(I$4,0))*('Diário 2º PA'!$F$4:$F$1978))
+SUMPRODUCT(('Diário 3º PA'!$E$4:$E$1994='Analítico Cp.'!$B165)*('Diário 3º PA'!$C$4:$C$1994&gt;=I$4)*('Diário 3º PA'!$C$4:$C$1994&lt;=EOMONTH(I$4,0))*('Diário 3º PA'!$F$4:$F$1994))
+SUMPRODUCT(('Diário 4º PA'!$E$4:$E$2000='Analítico Cp.'!$B165)*('Diário 4º PA'!$C$4:$C$2000&gt;=I$4)*('Diário 4º PA'!$C$4:$C$2000&lt;=EOMONTH(I$4,0))*('Diário 4º PA'!$F$4:$F$2000))
+SUMPRODUCT(('Comp.'!$D$5:$D$485=$B165)*('Comp.'!$B$5:$B$485&gt;=I$4)*('Comp.'!$B$5:$B$485&lt;=EOMONTH(I$4,0))*('Comp.'!$E$5:$E$485))</f>
        <v>0</v>
      </c>
      <c r="J165" s="289">
        <f>SUMPRODUCT(('Diário 1º PA'!$E$4:$E$2007='Analítico Cp.'!$B165)*('Diário 1º PA'!$C$4:$C$2007&gt;=J$4)*('Diário 1º PA'!$C$4:$C$2007&lt;=EOMONTH(J$4,0))*('Diário 1º PA'!$F$4:$F$2007))
+SUMPRODUCT(('Diário 2º PA'!$E$4:$E$1978='Analítico Cp.'!$B165)*('Diário 2º PA'!$C$4:$C$1978&gt;=J$4)*('Diário 2º PA'!$C$4:$C$1978&lt;=EOMONTH(J$4,0))*('Diário 2º PA'!$F$4:$F$1978))
+SUMPRODUCT(('Diário 3º PA'!$E$4:$E$1994='Analítico Cp.'!$B165)*('Diário 3º PA'!$C$4:$C$1994&gt;=J$4)*('Diário 3º PA'!$C$4:$C$1994&lt;=EOMONTH(J$4,0))*('Diário 3º PA'!$F$4:$F$1994))
+SUMPRODUCT(('Diário 4º PA'!$E$4:$E$2000='Analítico Cp.'!$B165)*('Diário 4º PA'!$C$4:$C$2000&gt;=J$4)*('Diário 4º PA'!$C$4:$C$2000&lt;=EOMONTH(J$4,0))*('Diário 4º PA'!$F$4:$F$2000))
+SUMPRODUCT(('Comp.'!$D$5:$D$485=$B165)*('Comp.'!$B$5:$B$485&gt;=J$4)*('Comp.'!$B$5:$B$485&lt;=EOMONTH(J$4,0))*('Comp.'!$E$5:$E$485))</f>
        <v>0</v>
      </c>
      <c r="K165" s="289">
        <f>SUMPRODUCT(('Diário 1º PA'!$E$4:$E$2007='Analítico Cp.'!$B165)*('Diário 1º PA'!$C$4:$C$2007&gt;=K$4)*('Diário 1º PA'!$C$4:$C$2007&lt;=EOMONTH(K$4,0))*('Diário 1º PA'!$F$4:$F$2007))
+SUMPRODUCT(('Diário 2º PA'!$E$4:$E$1978='Analítico Cp.'!$B165)*('Diário 2º PA'!$C$4:$C$1978&gt;=K$4)*('Diário 2º PA'!$C$4:$C$1978&lt;=EOMONTH(K$4,0))*('Diário 2º PA'!$F$4:$F$1978))
+SUMPRODUCT(('Diário 3º PA'!$E$4:$E$1994='Analítico Cp.'!$B165)*('Diário 3º PA'!$C$4:$C$1994&gt;=K$4)*('Diário 3º PA'!$C$4:$C$1994&lt;=EOMONTH(K$4,0))*('Diário 3º PA'!$F$4:$F$1994))
+SUMPRODUCT(('Diário 4º PA'!$E$4:$E$2000='Analítico Cp.'!$B165)*('Diário 4º PA'!$C$4:$C$2000&gt;=K$4)*('Diário 4º PA'!$C$4:$C$2000&lt;=EOMONTH(K$4,0))*('Diário 4º PA'!$F$4:$F$2000))
+SUMPRODUCT(('Comp.'!$D$5:$D$485=$B165)*('Comp.'!$B$5:$B$485&gt;=K$4)*('Comp.'!$B$5:$B$485&lt;=EOMONTH(K$4,0))*('Comp.'!$E$5:$E$485))</f>
        <v>0</v>
      </c>
      <c r="L165" s="289">
        <f>SUMPRODUCT(('Diário 1º PA'!$E$4:$E$2007='Analítico Cp.'!$B165)*('Diário 1º PA'!$C$4:$C$2007&gt;=L$4)*('Diário 1º PA'!$C$4:$C$2007&lt;=EOMONTH(L$4,0))*('Diário 1º PA'!$F$4:$F$2007))
+SUMPRODUCT(('Diário 2º PA'!$E$4:$E$1978='Analítico Cp.'!$B165)*('Diário 2º PA'!$C$4:$C$1978&gt;=L$4)*('Diário 2º PA'!$C$4:$C$1978&lt;=EOMONTH(L$4,0))*('Diário 2º PA'!$F$4:$F$1978))
+SUMPRODUCT(('Diário 3º PA'!$E$4:$E$1994='Analítico Cp.'!$B165)*('Diário 3º PA'!$C$4:$C$1994&gt;=L$4)*('Diário 3º PA'!$C$4:$C$1994&lt;=EOMONTH(L$4,0))*('Diário 3º PA'!$F$4:$F$1994))
+SUMPRODUCT(('Diário 4º PA'!$E$4:$E$2000='Analítico Cp.'!$B165)*('Diário 4º PA'!$C$4:$C$2000&gt;=L$4)*('Diário 4º PA'!$C$4:$C$2000&lt;=EOMONTH(L$4,0))*('Diário 4º PA'!$F$4:$F$2000))
+SUMPRODUCT(('Comp.'!$D$5:$D$485=$B165)*('Comp.'!$B$5:$B$485&gt;=L$4)*('Comp.'!$B$5:$B$485&lt;=EOMONTH(L$4,0))*('Comp.'!$E$5:$E$485))</f>
        <v>0</v>
      </c>
      <c r="M165" s="289">
        <f>SUMPRODUCT(('Diário 1º PA'!$E$4:$E$2007='Analítico Cp.'!$B165)*('Diário 1º PA'!$C$4:$C$2007&gt;=M$4)*('Diário 1º PA'!$C$4:$C$2007&lt;=EOMONTH(M$4,0))*('Diário 1º PA'!$F$4:$F$2007))
+SUMPRODUCT(('Diário 2º PA'!$E$4:$E$1978='Analítico Cp.'!$B165)*('Diário 2º PA'!$C$4:$C$1978&gt;=M$4)*('Diário 2º PA'!$C$4:$C$1978&lt;=EOMONTH(M$4,0))*('Diário 2º PA'!$F$4:$F$1978))
+SUMPRODUCT(('Diário 3º PA'!$E$4:$E$1994='Analítico Cp.'!$B165)*('Diário 3º PA'!$C$4:$C$1994&gt;=M$4)*('Diário 3º PA'!$C$4:$C$1994&lt;=EOMONTH(M$4,0))*('Diário 3º PA'!$F$4:$F$1994))
+SUMPRODUCT(('Diário 4º PA'!$E$4:$E$2000='Analítico Cp.'!$B165)*('Diário 4º PA'!$C$4:$C$2000&gt;=M$4)*('Diário 4º PA'!$C$4:$C$2000&lt;=EOMONTH(M$4,0))*('Diário 4º PA'!$F$4:$F$2000))
+SUMPRODUCT(('Comp.'!$D$5:$D$485=$B165)*('Comp.'!$B$5:$B$485&gt;=M$4)*('Comp.'!$B$5:$B$485&lt;=EOMONTH(M$4,0))*('Comp.'!$E$5:$E$485))</f>
        <v>0</v>
      </c>
      <c r="N165" s="289">
        <f>SUMPRODUCT(('Diário 1º PA'!$E$4:$E$2007='Analítico Cp.'!$B165)*('Diário 1º PA'!$C$4:$C$2007&gt;=N$4)*('Diário 1º PA'!$C$4:$C$2007&lt;=EOMONTH(N$4,0))*('Diário 1º PA'!$F$4:$F$2007))
+SUMPRODUCT(('Diário 2º PA'!$E$4:$E$1978='Analítico Cp.'!$B165)*('Diário 2º PA'!$C$4:$C$1978&gt;=N$4)*('Diário 2º PA'!$C$4:$C$1978&lt;=EOMONTH(N$4,0))*('Diário 2º PA'!$F$4:$F$1978))
+SUMPRODUCT(('Diário 3º PA'!$E$4:$E$1994='Analítico Cp.'!$B165)*('Diário 3º PA'!$C$4:$C$1994&gt;=N$4)*('Diário 3º PA'!$C$4:$C$1994&lt;=EOMONTH(N$4,0))*('Diário 3º PA'!$F$4:$F$1994))
+SUMPRODUCT(('Diário 4º PA'!$E$4:$E$2000='Analítico Cp.'!$B165)*('Diário 4º PA'!$C$4:$C$2000&gt;=N$4)*('Diário 4º PA'!$C$4:$C$2000&lt;=EOMONTH(N$4,0))*('Diário 4º PA'!$F$4:$F$2000))
+SUMPRODUCT(('Comp.'!$D$5:$D$485=$B165)*('Comp.'!$B$5:$B$485&gt;=N$4)*('Comp.'!$B$5:$B$485&lt;=EOMONTH(N$4,0))*('Comp.'!$E$5:$E$485))</f>
        <v>0</v>
      </c>
      <c r="O165" s="315">
        <f t="shared" si="19"/>
        <v>0</v>
      </c>
      <c r="P165" s="316">
        <f t="shared" si="20"/>
        <v>0</v>
      </c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</row>
    <row r="166" spans="1:26" ht="23.25" hidden="1" customHeight="1" x14ac:dyDescent="0.25">
      <c r="A166" s="331" t="s">
        <v>431</v>
      </c>
      <c r="B166" s="246"/>
      <c r="C166" s="289">
        <f>SUMPRODUCT(('Diário 1º PA'!$E$4:$E$2007='Analítico Cp.'!$B166)*('Diário 1º PA'!$C$4:$C$2007&gt;=C$4)*('Diário 1º PA'!$C$4:$C$2007&lt;=EOMONTH(C$4,0))*('Diário 1º PA'!$F$4:$F$2007))
+SUMPRODUCT(('Diário 2º PA'!$E$4:$E$1978='Analítico Cp.'!$B166)*('Diário 2º PA'!$C$4:$C$1978&gt;=C$4)*('Diário 2º PA'!$C$4:$C$1978&lt;=EOMONTH(C$4,0))*('Diário 2º PA'!$F$4:$F$1978))
+SUMPRODUCT(('Diário 3º PA'!$E$4:$E$1994='Analítico Cp.'!$B166)*('Diário 3º PA'!$C$4:$C$1994&gt;=C$4)*('Diário 3º PA'!$C$4:$C$1994&lt;=EOMONTH(C$4,0))*('Diário 3º PA'!$F$4:$F$1994))
+SUMPRODUCT(('Diário 4º PA'!$E$4:$E$2000='Analítico Cp.'!$B166)*('Diário 4º PA'!$C$4:$C$2000&gt;=C$4)*('Diário 4º PA'!$C$4:$C$2000&lt;=EOMONTH(C$4,0))*('Diário 4º PA'!$F$4:$F$2000))
+SUMPRODUCT(('Comp.'!$D$5:$D$485=$B166)*('Comp.'!$B$5:$B$485&gt;=C$4)*('Comp.'!$B$5:$B$485&lt;=EOMONTH(C$4,0))*('Comp.'!$E$5:$E$485))</f>
        <v>0</v>
      </c>
      <c r="D166" s="289">
        <f>SUMPRODUCT(('Diário 1º PA'!$E$4:$E$2007='Analítico Cp.'!$B166)*('Diário 1º PA'!$C$4:$C$2007&gt;=D$4)*('Diário 1º PA'!$C$4:$C$2007&lt;=EOMONTH(D$4,0))*('Diário 1º PA'!$F$4:$F$2007))
+SUMPRODUCT(('Diário 2º PA'!$E$4:$E$1978='Analítico Cp.'!$B166)*('Diário 2º PA'!$C$4:$C$1978&gt;=D$4)*('Diário 2º PA'!$C$4:$C$1978&lt;=EOMONTH(D$4,0))*('Diário 2º PA'!$F$4:$F$1978))
+SUMPRODUCT(('Diário 3º PA'!$E$4:$E$1994='Analítico Cp.'!$B166)*('Diário 3º PA'!$C$4:$C$1994&gt;=D$4)*('Diário 3º PA'!$C$4:$C$1994&lt;=EOMONTH(D$4,0))*('Diário 3º PA'!$F$4:$F$1994))
+SUMPRODUCT(('Diário 4º PA'!$E$4:$E$2000='Analítico Cp.'!$B166)*('Diário 4º PA'!$C$4:$C$2000&gt;=D$4)*('Diário 4º PA'!$C$4:$C$2000&lt;=EOMONTH(D$4,0))*('Diário 4º PA'!$F$4:$F$2000))
+SUMPRODUCT(('Comp.'!$D$5:$D$485=$B166)*('Comp.'!$B$5:$B$485&gt;=D$4)*('Comp.'!$B$5:$B$485&lt;=EOMONTH(D$4,0))*('Comp.'!$E$5:$E$485))</f>
        <v>0</v>
      </c>
      <c r="E166" s="289">
        <f>SUMPRODUCT(('Diário 1º PA'!$E$4:$E$2007='Analítico Cp.'!$B166)*('Diário 1º PA'!$C$4:$C$2007&gt;=E$4)*('Diário 1º PA'!$C$4:$C$2007&lt;=EOMONTH(E$4,0))*('Diário 1º PA'!$F$4:$F$2007))
+SUMPRODUCT(('Diário 2º PA'!$E$4:$E$1978='Analítico Cp.'!$B166)*('Diário 2º PA'!$C$4:$C$1978&gt;=E$4)*('Diário 2º PA'!$C$4:$C$1978&lt;=EOMONTH(E$4,0))*('Diário 2º PA'!$F$4:$F$1978))
+SUMPRODUCT(('Diário 3º PA'!$E$4:$E$1994='Analítico Cp.'!$B166)*('Diário 3º PA'!$C$4:$C$1994&gt;=E$4)*('Diário 3º PA'!$C$4:$C$1994&lt;=EOMONTH(E$4,0))*('Diário 3º PA'!$F$4:$F$1994))
+SUMPRODUCT(('Diário 4º PA'!$E$4:$E$2000='Analítico Cp.'!$B166)*('Diário 4º PA'!$C$4:$C$2000&gt;=E$4)*('Diário 4º PA'!$C$4:$C$2000&lt;=EOMONTH(E$4,0))*('Diário 4º PA'!$F$4:$F$2000))
+SUMPRODUCT(('Comp.'!$D$5:$D$485=$B166)*('Comp.'!$B$5:$B$485&gt;=E$4)*('Comp.'!$B$5:$B$485&lt;=EOMONTH(E$4,0))*('Comp.'!$E$5:$E$485))</f>
        <v>0</v>
      </c>
      <c r="F166" s="289">
        <f>SUMPRODUCT(('Diário 1º PA'!$E$4:$E$2007='Analítico Cp.'!$B166)*('Diário 1º PA'!$C$4:$C$2007&gt;=F$4)*('Diário 1º PA'!$C$4:$C$2007&lt;=EOMONTH(F$4,0))*('Diário 1º PA'!$F$4:$F$2007))
+SUMPRODUCT(('Diário 2º PA'!$E$4:$E$1978='Analítico Cp.'!$B166)*('Diário 2º PA'!$C$4:$C$1978&gt;=F$4)*('Diário 2º PA'!$C$4:$C$1978&lt;=EOMONTH(F$4,0))*('Diário 2º PA'!$F$4:$F$1978))
+SUMPRODUCT(('Diário 3º PA'!$E$4:$E$1994='Analítico Cp.'!$B166)*('Diário 3º PA'!$C$4:$C$1994&gt;=F$4)*('Diário 3º PA'!$C$4:$C$1994&lt;=EOMONTH(F$4,0))*('Diário 3º PA'!$F$4:$F$1994))
+SUMPRODUCT(('Diário 4º PA'!$E$4:$E$2000='Analítico Cp.'!$B166)*('Diário 4º PA'!$C$4:$C$2000&gt;=F$4)*('Diário 4º PA'!$C$4:$C$2000&lt;=EOMONTH(F$4,0))*('Diário 4º PA'!$F$4:$F$2000))
+SUMPRODUCT(('Comp.'!$D$5:$D$485=$B166)*('Comp.'!$B$5:$B$485&gt;=F$4)*('Comp.'!$B$5:$B$485&lt;=EOMONTH(F$4,0))*('Comp.'!$E$5:$E$485))</f>
        <v>0</v>
      </c>
      <c r="G166" s="289">
        <f>SUMPRODUCT(('Diário 1º PA'!$E$4:$E$2007='Analítico Cp.'!$B166)*('Diário 1º PA'!$C$4:$C$2007&gt;=G$4)*('Diário 1º PA'!$C$4:$C$2007&lt;=EOMONTH(G$4,0))*('Diário 1º PA'!$F$4:$F$2007))
+SUMPRODUCT(('Diário 2º PA'!$E$4:$E$1978='Analítico Cp.'!$B166)*('Diário 2º PA'!$C$4:$C$1978&gt;=G$4)*('Diário 2º PA'!$C$4:$C$1978&lt;=EOMONTH(G$4,0))*('Diário 2º PA'!$F$4:$F$1978))
+SUMPRODUCT(('Diário 3º PA'!$E$4:$E$1994='Analítico Cp.'!$B166)*('Diário 3º PA'!$C$4:$C$1994&gt;=G$4)*('Diário 3º PA'!$C$4:$C$1994&lt;=EOMONTH(G$4,0))*('Diário 3º PA'!$F$4:$F$1994))
+SUMPRODUCT(('Diário 4º PA'!$E$4:$E$2000='Analítico Cp.'!$B166)*('Diário 4º PA'!$C$4:$C$2000&gt;=G$4)*('Diário 4º PA'!$C$4:$C$2000&lt;=EOMONTH(G$4,0))*('Diário 4º PA'!$F$4:$F$2000))
+SUMPRODUCT(('Comp.'!$D$5:$D$485=$B166)*('Comp.'!$B$5:$B$485&gt;=G$4)*('Comp.'!$B$5:$B$485&lt;=EOMONTH(G$4,0))*('Comp.'!$E$5:$E$485))</f>
        <v>0</v>
      </c>
      <c r="H166" s="289">
        <f>SUMPRODUCT(('Diário 1º PA'!$E$4:$E$2007='Analítico Cp.'!$B166)*('Diário 1º PA'!$C$4:$C$2007&gt;=H$4)*('Diário 1º PA'!$C$4:$C$2007&lt;=EOMONTH(H$4,0))*('Diário 1º PA'!$F$4:$F$2007))
+SUMPRODUCT(('Diário 2º PA'!$E$4:$E$1978='Analítico Cp.'!$B166)*('Diário 2º PA'!$C$4:$C$1978&gt;=H$4)*('Diário 2º PA'!$C$4:$C$1978&lt;=EOMONTH(H$4,0))*('Diário 2º PA'!$F$4:$F$1978))
+SUMPRODUCT(('Diário 3º PA'!$E$4:$E$1994='Analítico Cp.'!$B166)*('Diário 3º PA'!$C$4:$C$1994&gt;=H$4)*('Diário 3º PA'!$C$4:$C$1994&lt;=EOMONTH(H$4,0))*('Diário 3º PA'!$F$4:$F$1994))
+SUMPRODUCT(('Diário 4º PA'!$E$4:$E$2000='Analítico Cp.'!$B166)*('Diário 4º PA'!$C$4:$C$2000&gt;=H$4)*('Diário 4º PA'!$C$4:$C$2000&lt;=EOMONTH(H$4,0))*('Diário 4º PA'!$F$4:$F$2000))
+SUMPRODUCT(('Comp.'!$D$5:$D$485=$B166)*('Comp.'!$B$5:$B$485&gt;=H$4)*('Comp.'!$B$5:$B$485&lt;=EOMONTH(H$4,0))*('Comp.'!$E$5:$E$485))</f>
        <v>0</v>
      </c>
      <c r="I166" s="289">
        <f>SUMPRODUCT(('Diário 1º PA'!$E$4:$E$2007='Analítico Cp.'!$B166)*('Diário 1º PA'!$C$4:$C$2007&gt;=I$4)*('Diário 1º PA'!$C$4:$C$2007&lt;=EOMONTH(I$4,0))*('Diário 1º PA'!$F$4:$F$2007))
+SUMPRODUCT(('Diário 2º PA'!$E$4:$E$1978='Analítico Cp.'!$B166)*('Diário 2º PA'!$C$4:$C$1978&gt;=I$4)*('Diário 2º PA'!$C$4:$C$1978&lt;=EOMONTH(I$4,0))*('Diário 2º PA'!$F$4:$F$1978))
+SUMPRODUCT(('Diário 3º PA'!$E$4:$E$1994='Analítico Cp.'!$B166)*('Diário 3º PA'!$C$4:$C$1994&gt;=I$4)*('Diário 3º PA'!$C$4:$C$1994&lt;=EOMONTH(I$4,0))*('Diário 3º PA'!$F$4:$F$1994))
+SUMPRODUCT(('Diário 4º PA'!$E$4:$E$2000='Analítico Cp.'!$B166)*('Diário 4º PA'!$C$4:$C$2000&gt;=I$4)*('Diário 4º PA'!$C$4:$C$2000&lt;=EOMONTH(I$4,0))*('Diário 4º PA'!$F$4:$F$2000))
+SUMPRODUCT(('Comp.'!$D$5:$D$485=$B166)*('Comp.'!$B$5:$B$485&gt;=I$4)*('Comp.'!$B$5:$B$485&lt;=EOMONTH(I$4,0))*('Comp.'!$E$5:$E$485))</f>
        <v>0</v>
      </c>
      <c r="J166" s="289">
        <f>SUMPRODUCT(('Diário 1º PA'!$E$4:$E$2007='Analítico Cp.'!$B166)*('Diário 1º PA'!$C$4:$C$2007&gt;=J$4)*('Diário 1º PA'!$C$4:$C$2007&lt;=EOMONTH(J$4,0))*('Diário 1º PA'!$F$4:$F$2007))
+SUMPRODUCT(('Diário 2º PA'!$E$4:$E$1978='Analítico Cp.'!$B166)*('Diário 2º PA'!$C$4:$C$1978&gt;=J$4)*('Diário 2º PA'!$C$4:$C$1978&lt;=EOMONTH(J$4,0))*('Diário 2º PA'!$F$4:$F$1978))
+SUMPRODUCT(('Diário 3º PA'!$E$4:$E$1994='Analítico Cp.'!$B166)*('Diário 3º PA'!$C$4:$C$1994&gt;=J$4)*('Diário 3º PA'!$C$4:$C$1994&lt;=EOMONTH(J$4,0))*('Diário 3º PA'!$F$4:$F$1994))
+SUMPRODUCT(('Diário 4º PA'!$E$4:$E$2000='Analítico Cp.'!$B166)*('Diário 4º PA'!$C$4:$C$2000&gt;=J$4)*('Diário 4º PA'!$C$4:$C$2000&lt;=EOMONTH(J$4,0))*('Diário 4º PA'!$F$4:$F$2000))
+SUMPRODUCT(('Comp.'!$D$5:$D$485=$B166)*('Comp.'!$B$5:$B$485&gt;=J$4)*('Comp.'!$B$5:$B$485&lt;=EOMONTH(J$4,0))*('Comp.'!$E$5:$E$485))</f>
        <v>0</v>
      </c>
      <c r="K166" s="289">
        <f>SUMPRODUCT(('Diário 1º PA'!$E$4:$E$2007='Analítico Cp.'!$B166)*('Diário 1º PA'!$C$4:$C$2007&gt;=K$4)*('Diário 1º PA'!$C$4:$C$2007&lt;=EOMONTH(K$4,0))*('Diário 1º PA'!$F$4:$F$2007))
+SUMPRODUCT(('Diário 2º PA'!$E$4:$E$1978='Analítico Cp.'!$B166)*('Diário 2º PA'!$C$4:$C$1978&gt;=K$4)*('Diário 2º PA'!$C$4:$C$1978&lt;=EOMONTH(K$4,0))*('Diário 2º PA'!$F$4:$F$1978))
+SUMPRODUCT(('Diário 3º PA'!$E$4:$E$1994='Analítico Cp.'!$B166)*('Diário 3º PA'!$C$4:$C$1994&gt;=K$4)*('Diário 3º PA'!$C$4:$C$1994&lt;=EOMONTH(K$4,0))*('Diário 3º PA'!$F$4:$F$1994))
+SUMPRODUCT(('Diário 4º PA'!$E$4:$E$2000='Analítico Cp.'!$B166)*('Diário 4º PA'!$C$4:$C$2000&gt;=K$4)*('Diário 4º PA'!$C$4:$C$2000&lt;=EOMONTH(K$4,0))*('Diário 4º PA'!$F$4:$F$2000))
+SUMPRODUCT(('Comp.'!$D$5:$D$485=$B166)*('Comp.'!$B$5:$B$485&gt;=K$4)*('Comp.'!$B$5:$B$485&lt;=EOMONTH(K$4,0))*('Comp.'!$E$5:$E$485))</f>
        <v>0</v>
      </c>
      <c r="L166" s="289">
        <f>SUMPRODUCT(('Diário 1º PA'!$E$4:$E$2007='Analítico Cp.'!$B166)*('Diário 1º PA'!$C$4:$C$2007&gt;=L$4)*('Diário 1º PA'!$C$4:$C$2007&lt;=EOMONTH(L$4,0))*('Diário 1º PA'!$F$4:$F$2007))
+SUMPRODUCT(('Diário 2º PA'!$E$4:$E$1978='Analítico Cp.'!$B166)*('Diário 2º PA'!$C$4:$C$1978&gt;=L$4)*('Diário 2º PA'!$C$4:$C$1978&lt;=EOMONTH(L$4,0))*('Diário 2º PA'!$F$4:$F$1978))
+SUMPRODUCT(('Diário 3º PA'!$E$4:$E$1994='Analítico Cp.'!$B166)*('Diário 3º PA'!$C$4:$C$1994&gt;=L$4)*('Diário 3º PA'!$C$4:$C$1994&lt;=EOMONTH(L$4,0))*('Diário 3º PA'!$F$4:$F$1994))
+SUMPRODUCT(('Diário 4º PA'!$E$4:$E$2000='Analítico Cp.'!$B166)*('Diário 4º PA'!$C$4:$C$2000&gt;=L$4)*('Diário 4º PA'!$C$4:$C$2000&lt;=EOMONTH(L$4,0))*('Diário 4º PA'!$F$4:$F$2000))
+SUMPRODUCT(('Comp.'!$D$5:$D$485=$B166)*('Comp.'!$B$5:$B$485&gt;=L$4)*('Comp.'!$B$5:$B$485&lt;=EOMONTH(L$4,0))*('Comp.'!$E$5:$E$485))</f>
        <v>0</v>
      </c>
      <c r="M166" s="289">
        <f>SUMPRODUCT(('Diário 1º PA'!$E$4:$E$2007='Analítico Cp.'!$B166)*('Diário 1º PA'!$C$4:$C$2007&gt;=M$4)*('Diário 1º PA'!$C$4:$C$2007&lt;=EOMONTH(M$4,0))*('Diário 1º PA'!$F$4:$F$2007))
+SUMPRODUCT(('Diário 2º PA'!$E$4:$E$1978='Analítico Cp.'!$B166)*('Diário 2º PA'!$C$4:$C$1978&gt;=M$4)*('Diário 2º PA'!$C$4:$C$1978&lt;=EOMONTH(M$4,0))*('Diário 2º PA'!$F$4:$F$1978))
+SUMPRODUCT(('Diário 3º PA'!$E$4:$E$1994='Analítico Cp.'!$B166)*('Diário 3º PA'!$C$4:$C$1994&gt;=M$4)*('Diário 3º PA'!$C$4:$C$1994&lt;=EOMONTH(M$4,0))*('Diário 3º PA'!$F$4:$F$1994))
+SUMPRODUCT(('Diário 4º PA'!$E$4:$E$2000='Analítico Cp.'!$B166)*('Diário 4º PA'!$C$4:$C$2000&gt;=M$4)*('Diário 4º PA'!$C$4:$C$2000&lt;=EOMONTH(M$4,0))*('Diário 4º PA'!$F$4:$F$2000))
+SUMPRODUCT(('Comp.'!$D$5:$D$485=$B166)*('Comp.'!$B$5:$B$485&gt;=M$4)*('Comp.'!$B$5:$B$485&lt;=EOMONTH(M$4,0))*('Comp.'!$E$5:$E$485))</f>
        <v>0</v>
      </c>
      <c r="N166" s="289">
        <f>SUMPRODUCT(('Diário 1º PA'!$E$4:$E$2007='Analítico Cp.'!$B166)*('Diário 1º PA'!$C$4:$C$2007&gt;=N$4)*('Diário 1º PA'!$C$4:$C$2007&lt;=EOMONTH(N$4,0))*('Diário 1º PA'!$F$4:$F$2007))
+SUMPRODUCT(('Diário 2º PA'!$E$4:$E$1978='Analítico Cp.'!$B166)*('Diário 2º PA'!$C$4:$C$1978&gt;=N$4)*('Diário 2º PA'!$C$4:$C$1978&lt;=EOMONTH(N$4,0))*('Diário 2º PA'!$F$4:$F$1978))
+SUMPRODUCT(('Diário 3º PA'!$E$4:$E$1994='Analítico Cp.'!$B166)*('Diário 3º PA'!$C$4:$C$1994&gt;=N$4)*('Diário 3º PA'!$C$4:$C$1994&lt;=EOMONTH(N$4,0))*('Diário 3º PA'!$F$4:$F$1994))
+SUMPRODUCT(('Diário 4º PA'!$E$4:$E$2000='Analítico Cp.'!$B166)*('Diário 4º PA'!$C$4:$C$2000&gt;=N$4)*('Diário 4º PA'!$C$4:$C$2000&lt;=EOMONTH(N$4,0))*('Diário 4º PA'!$F$4:$F$2000))
+SUMPRODUCT(('Comp.'!$D$5:$D$485=$B166)*('Comp.'!$B$5:$B$485&gt;=N$4)*('Comp.'!$B$5:$B$485&lt;=EOMONTH(N$4,0))*('Comp.'!$E$5:$E$485))</f>
        <v>0</v>
      </c>
      <c r="O166" s="315">
        <f t="shared" si="19"/>
        <v>0</v>
      </c>
      <c r="P166" s="316">
        <f t="shared" si="20"/>
        <v>0</v>
      </c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</row>
    <row r="167" spans="1:26" ht="23.25" customHeight="1" x14ac:dyDescent="0.25">
      <c r="A167" s="68"/>
      <c r="B167" s="69" t="s">
        <v>432</v>
      </c>
      <c r="C167" s="70">
        <f t="shared" ref="C167:O167" si="21">SUBTOTAL(109,C58:C166)</f>
        <v>774898.15</v>
      </c>
      <c r="D167" s="70">
        <f t="shared" si="21"/>
        <v>1265941.4600000002</v>
      </c>
      <c r="E167" s="70">
        <f t="shared" si="21"/>
        <v>902748.02999999991</v>
      </c>
      <c r="F167" s="70">
        <f t="shared" si="21"/>
        <v>989033.72999999963</v>
      </c>
      <c r="G167" s="70">
        <f t="shared" si="21"/>
        <v>1007712.9799999997</v>
      </c>
      <c r="H167" s="70">
        <f t="shared" si="21"/>
        <v>1074348.76</v>
      </c>
      <c r="I167" s="70">
        <f t="shared" si="21"/>
        <v>359735.02</v>
      </c>
      <c r="J167" s="70">
        <f t="shared" si="21"/>
        <v>0</v>
      </c>
      <c r="K167" s="70">
        <f t="shared" si="21"/>
        <v>0</v>
      </c>
      <c r="L167" s="70">
        <f t="shared" si="21"/>
        <v>0</v>
      </c>
      <c r="M167" s="70">
        <f t="shared" si="21"/>
        <v>0</v>
      </c>
      <c r="N167" s="70">
        <f t="shared" si="21"/>
        <v>0</v>
      </c>
      <c r="O167" s="70">
        <f t="shared" si="21"/>
        <v>6374418.1299999999</v>
      </c>
      <c r="P167" s="71">
        <f t="shared" si="20"/>
        <v>0.28006846020052256</v>
      </c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</row>
    <row r="168" spans="1:26" ht="23.25" customHeight="1" x14ac:dyDescent="0.25">
      <c r="A168" s="67" t="s">
        <v>106</v>
      </c>
      <c r="B168" s="54" t="s">
        <v>107</v>
      </c>
      <c r="C168" s="337"/>
      <c r="D168" s="337"/>
      <c r="E168" s="337"/>
      <c r="F168" s="337"/>
      <c r="G168" s="337"/>
      <c r="H168" s="337"/>
      <c r="I168" s="337"/>
      <c r="J168" s="337"/>
      <c r="K168" s="337"/>
      <c r="L168" s="337"/>
      <c r="M168" s="337"/>
      <c r="N168" s="337"/>
      <c r="O168" s="337"/>
      <c r="P168" s="338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</row>
    <row r="169" spans="1:26" ht="23.25" customHeight="1" x14ac:dyDescent="0.25">
      <c r="A169" s="331" t="s">
        <v>365</v>
      </c>
      <c r="B169" s="332" t="s">
        <v>366</v>
      </c>
      <c r="C169" s="289">
        <f>SUMPRODUCT(('Diário 1º PA'!$E$4:$E$2007='Analítico Cp.'!$B169)*('Diário 1º PA'!$C$4:$C$2007&gt;=C$4)*('Diário 1º PA'!$C$4:$C$2007&lt;=EOMONTH(C$4,0))*('Diário 1º PA'!$F$4:$F$2007))
+SUMPRODUCT(('Diário 2º PA'!$E$4:$E$1978='Analítico Cp.'!$B169)*('Diário 2º PA'!$C$4:$C$1978&gt;=C$4)*('Diário 2º PA'!$C$4:$C$1978&lt;=EOMONTH(C$4,0))*('Diário 2º PA'!$F$4:$F$1978))
+SUMPRODUCT(('Diário 3º PA'!$E$4:$E$1994='Analítico Cp.'!$B169)*('Diário 3º PA'!$C$4:$C$1994&gt;=C$4)*('Diário 3º PA'!$C$4:$C$1994&lt;=EOMONTH(C$4,0))*('Diário 3º PA'!$F$4:$F$1994))
+SUMPRODUCT(('Diário 4º PA'!$E$4:$E$2000='Analítico Cp.'!$B169)*('Diário 4º PA'!$C$4:$C$2000&gt;=C$4)*('Diário 4º PA'!$C$4:$C$2000&lt;=EOMONTH(C$4,0))*('Diário 4º PA'!$F$4:$F$2000))
+SUMPRODUCT(('Comp.'!$D$5:$D$485=$B169)*('Comp.'!$B$5:$B$485&gt;=C$4)*('Comp.'!$B$5:$B$485&lt;=EOMONTH(C$4,0))*('Comp.'!$E$5:$E$485))</f>
        <v>0</v>
      </c>
      <c r="D169" s="289">
        <f>SUMPRODUCT(('Diário 1º PA'!$E$4:$E$2007='Analítico Cp.'!$B169)*('Diário 1º PA'!$C$4:$C$2007&gt;=D$4)*('Diário 1º PA'!$C$4:$C$2007&lt;=EOMONTH(D$4,0))*('Diário 1º PA'!$F$4:$F$2007))
+SUMPRODUCT(('Diário 2º PA'!$E$4:$E$1978='Analítico Cp.'!$B169)*('Diário 2º PA'!$C$4:$C$1978&gt;=D$4)*('Diário 2º PA'!$C$4:$C$1978&lt;=EOMONTH(D$4,0))*('Diário 2º PA'!$F$4:$F$1978))
+SUMPRODUCT(('Diário 3º PA'!$E$4:$E$1994='Analítico Cp.'!$B169)*('Diário 3º PA'!$C$4:$C$1994&gt;=D$4)*('Diário 3º PA'!$C$4:$C$1994&lt;=EOMONTH(D$4,0))*('Diário 3º PA'!$F$4:$F$1994))
+SUMPRODUCT(('Diário 4º PA'!$E$4:$E$2000='Analítico Cp.'!$B169)*('Diário 4º PA'!$C$4:$C$2000&gt;=D$4)*('Diário 4º PA'!$C$4:$C$2000&lt;=EOMONTH(D$4,0))*('Diário 4º PA'!$F$4:$F$2000))
+SUMPRODUCT(('Comp.'!$D$5:$D$485=$B169)*('Comp.'!$B$5:$B$485&gt;=D$4)*('Comp.'!$B$5:$B$485&lt;=EOMONTH(D$4,0))*('Comp.'!$E$5:$E$485))</f>
        <v>6028</v>
      </c>
      <c r="E169" s="289">
        <f>SUMPRODUCT(('Diário 1º PA'!$E$4:$E$2007='Analítico Cp.'!$B169)*('Diário 1º PA'!$C$4:$C$2007&gt;=E$4)*('Diário 1º PA'!$C$4:$C$2007&lt;=EOMONTH(E$4,0))*('Diário 1º PA'!$F$4:$F$2007))
+SUMPRODUCT(('Diário 2º PA'!$E$4:$E$1978='Analítico Cp.'!$B169)*('Diário 2º PA'!$C$4:$C$1978&gt;=E$4)*('Diário 2º PA'!$C$4:$C$1978&lt;=EOMONTH(E$4,0))*('Diário 2º PA'!$F$4:$F$1978))
+SUMPRODUCT(('Diário 3º PA'!$E$4:$E$1994='Analítico Cp.'!$B169)*('Diário 3º PA'!$C$4:$C$1994&gt;=E$4)*('Diário 3º PA'!$C$4:$C$1994&lt;=EOMONTH(E$4,0))*('Diário 3º PA'!$F$4:$F$1994))
+SUMPRODUCT(('Diário 4º PA'!$E$4:$E$2000='Analítico Cp.'!$B169)*('Diário 4º PA'!$C$4:$C$2000&gt;=E$4)*('Diário 4º PA'!$C$4:$C$2000&lt;=EOMONTH(E$4,0))*('Diário 4º PA'!$F$4:$F$2000))
+SUMPRODUCT(('Comp.'!$D$5:$D$485=$B169)*('Comp.'!$B$5:$B$485&gt;=E$4)*('Comp.'!$B$5:$B$485&lt;=EOMONTH(E$4,0))*('Comp.'!$E$5:$E$485))</f>
        <v>0</v>
      </c>
      <c r="F169" s="289">
        <f>SUMPRODUCT(('Diário 1º PA'!$E$4:$E$2007='Analítico Cp.'!$B169)*('Diário 1º PA'!$C$4:$C$2007&gt;=F$4)*('Diário 1º PA'!$C$4:$C$2007&lt;=EOMONTH(F$4,0))*('Diário 1º PA'!$F$4:$F$2007))
+SUMPRODUCT(('Diário 2º PA'!$E$4:$E$1978='Analítico Cp.'!$B169)*('Diário 2º PA'!$C$4:$C$1978&gt;=F$4)*('Diário 2º PA'!$C$4:$C$1978&lt;=EOMONTH(F$4,0))*('Diário 2º PA'!$F$4:$F$1978))
+SUMPRODUCT(('Diário 3º PA'!$E$4:$E$1994='Analítico Cp.'!$B169)*('Diário 3º PA'!$C$4:$C$1994&gt;=F$4)*('Diário 3º PA'!$C$4:$C$1994&lt;=EOMONTH(F$4,0))*('Diário 3º PA'!$F$4:$F$1994))
+SUMPRODUCT(('Diário 4º PA'!$E$4:$E$2000='Analítico Cp.'!$B169)*('Diário 4º PA'!$C$4:$C$2000&gt;=F$4)*('Diário 4º PA'!$C$4:$C$2000&lt;=EOMONTH(F$4,0))*('Diário 4º PA'!$F$4:$F$2000))
+SUMPRODUCT(('Comp.'!$D$5:$D$485=$B169)*('Comp.'!$B$5:$B$485&gt;=F$4)*('Comp.'!$B$5:$B$485&lt;=EOMONTH(F$4,0))*('Comp.'!$E$5:$E$485))</f>
        <v>0</v>
      </c>
      <c r="G169" s="289">
        <f>SUMPRODUCT(('Diário 1º PA'!$E$4:$E$2007='Analítico Cp.'!$B169)*('Diário 1º PA'!$C$4:$C$2007&gt;=G$4)*('Diário 1º PA'!$C$4:$C$2007&lt;=EOMONTH(G$4,0))*('Diário 1º PA'!$F$4:$F$2007))
+SUMPRODUCT(('Diário 2º PA'!$E$4:$E$1978='Analítico Cp.'!$B169)*('Diário 2º PA'!$C$4:$C$1978&gt;=G$4)*('Diário 2º PA'!$C$4:$C$1978&lt;=EOMONTH(G$4,0))*('Diário 2º PA'!$F$4:$F$1978))
+SUMPRODUCT(('Diário 3º PA'!$E$4:$E$1994='Analítico Cp.'!$B169)*('Diário 3º PA'!$C$4:$C$1994&gt;=G$4)*('Diário 3º PA'!$C$4:$C$1994&lt;=EOMONTH(G$4,0))*('Diário 3º PA'!$F$4:$F$1994))
+SUMPRODUCT(('Diário 4º PA'!$E$4:$E$2000='Analítico Cp.'!$B169)*('Diário 4º PA'!$C$4:$C$2000&gt;=G$4)*('Diário 4º PA'!$C$4:$C$2000&lt;=EOMONTH(G$4,0))*('Diário 4º PA'!$F$4:$F$2000))
+SUMPRODUCT(('Comp.'!$D$5:$D$485=$B169)*('Comp.'!$B$5:$B$485&gt;=G$4)*('Comp.'!$B$5:$B$485&lt;=EOMONTH(G$4,0))*('Comp.'!$E$5:$E$485))</f>
        <v>0</v>
      </c>
      <c r="H169" s="289">
        <f>SUMPRODUCT(('Diário 1º PA'!$E$4:$E$2007='Analítico Cp.'!$B169)*('Diário 1º PA'!$C$4:$C$2007&gt;=H$4)*('Diário 1º PA'!$C$4:$C$2007&lt;=EOMONTH(H$4,0))*('Diário 1º PA'!$F$4:$F$2007))
+SUMPRODUCT(('Diário 2º PA'!$E$4:$E$1978='Analítico Cp.'!$B169)*('Diário 2º PA'!$C$4:$C$1978&gt;=H$4)*('Diário 2º PA'!$C$4:$C$1978&lt;=EOMONTH(H$4,0))*('Diário 2º PA'!$F$4:$F$1978))
+SUMPRODUCT(('Diário 3º PA'!$E$4:$E$1994='Analítico Cp.'!$B169)*('Diário 3º PA'!$C$4:$C$1994&gt;=H$4)*('Diário 3º PA'!$C$4:$C$1994&lt;=EOMONTH(H$4,0))*('Diário 3º PA'!$F$4:$F$1994))
+SUMPRODUCT(('Diário 4º PA'!$E$4:$E$2000='Analítico Cp.'!$B169)*('Diário 4º PA'!$C$4:$C$2000&gt;=H$4)*('Diário 4º PA'!$C$4:$C$2000&lt;=EOMONTH(H$4,0))*('Diário 4º PA'!$F$4:$F$2000))
+SUMPRODUCT(('Comp.'!$D$5:$D$485=$B169)*('Comp.'!$B$5:$B$485&gt;=H$4)*('Comp.'!$B$5:$B$485&lt;=EOMONTH(H$4,0))*('Comp.'!$E$5:$E$485))</f>
        <v>0</v>
      </c>
      <c r="I169" s="289">
        <f>SUMPRODUCT(('Diário 1º PA'!$E$4:$E$2007='Analítico Cp.'!$B169)*('Diário 1º PA'!$C$4:$C$2007&gt;=I$4)*('Diário 1º PA'!$C$4:$C$2007&lt;=EOMONTH(I$4,0))*('Diário 1º PA'!$F$4:$F$2007))
+SUMPRODUCT(('Diário 2º PA'!$E$4:$E$1978='Analítico Cp.'!$B169)*('Diário 2º PA'!$C$4:$C$1978&gt;=I$4)*('Diário 2º PA'!$C$4:$C$1978&lt;=EOMONTH(I$4,0))*('Diário 2º PA'!$F$4:$F$1978))
+SUMPRODUCT(('Diário 3º PA'!$E$4:$E$1994='Analítico Cp.'!$B169)*('Diário 3º PA'!$C$4:$C$1994&gt;=I$4)*('Diário 3º PA'!$C$4:$C$1994&lt;=EOMONTH(I$4,0))*('Diário 3º PA'!$F$4:$F$1994))
+SUMPRODUCT(('Diário 4º PA'!$E$4:$E$2000='Analítico Cp.'!$B169)*('Diário 4º PA'!$C$4:$C$2000&gt;=I$4)*('Diário 4º PA'!$C$4:$C$2000&lt;=EOMONTH(I$4,0))*('Diário 4º PA'!$F$4:$F$2000))
+SUMPRODUCT(('Comp.'!$D$5:$D$485=$B169)*('Comp.'!$B$5:$B$485&gt;=I$4)*('Comp.'!$B$5:$B$485&lt;=EOMONTH(I$4,0))*('Comp.'!$E$5:$E$485))</f>
        <v>5861.25</v>
      </c>
      <c r="J169" s="289">
        <f>SUMPRODUCT(('Diário 1º PA'!$E$4:$E$2007='Analítico Cp.'!$B169)*('Diário 1º PA'!$C$4:$C$2007&gt;=J$4)*('Diário 1º PA'!$C$4:$C$2007&lt;=EOMONTH(J$4,0))*('Diário 1º PA'!$F$4:$F$2007))
+SUMPRODUCT(('Diário 2º PA'!$E$4:$E$1978='Analítico Cp.'!$B169)*('Diário 2º PA'!$C$4:$C$1978&gt;=J$4)*('Diário 2º PA'!$C$4:$C$1978&lt;=EOMONTH(J$4,0))*('Diário 2º PA'!$F$4:$F$1978))
+SUMPRODUCT(('Diário 3º PA'!$E$4:$E$1994='Analítico Cp.'!$B169)*('Diário 3º PA'!$C$4:$C$1994&gt;=J$4)*('Diário 3º PA'!$C$4:$C$1994&lt;=EOMONTH(J$4,0))*('Diário 3º PA'!$F$4:$F$1994))
+SUMPRODUCT(('Diário 4º PA'!$E$4:$E$2000='Analítico Cp.'!$B169)*('Diário 4º PA'!$C$4:$C$2000&gt;=J$4)*('Diário 4º PA'!$C$4:$C$2000&lt;=EOMONTH(J$4,0))*('Diário 4º PA'!$F$4:$F$2000))
+SUMPRODUCT(('Comp.'!$D$5:$D$485=$B169)*('Comp.'!$B$5:$B$485&gt;=J$4)*('Comp.'!$B$5:$B$485&lt;=EOMONTH(J$4,0))*('Comp.'!$E$5:$E$485))</f>
        <v>0</v>
      </c>
      <c r="K169" s="289">
        <f>SUMPRODUCT(('Diário 1º PA'!$E$4:$E$2007='Analítico Cp.'!$B169)*('Diário 1º PA'!$C$4:$C$2007&gt;=K$4)*('Diário 1º PA'!$C$4:$C$2007&lt;=EOMONTH(K$4,0))*('Diário 1º PA'!$F$4:$F$2007))
+SUMPRODUCT(('Diário 2º PA'!$E$4:$E$1978='Analítico Cp.'!$B169)*('Diário 2º PA'!$C$4:$C$1978&gt;=K$4)*('Diário 2º PA'!$C$4:$C$1978&lt;=EOMONTH(K$4,0))*('Diário 2º PA'!$F$4:$F$1978))
+SUMPRODUCT(('Diário 3º PA'!$E$4:$E$1994='Analítico Cp.'!$B169)*('Diário 3º PA'!$C$4:$C$1994&gt;=K$4)*('Diário 3º PA'!$C$4:$C$1994&lt;=EOMONTH(K$4,0))*('Diário 3º PA'!$F$4:$F$1994))
+SUMPRODUCT(('Diário 4º PA'!$E$4:$E$2000='Analítico Cp.'!$B169)*('Diário 4º PA'!$C$4:$C$2000&gt;=K$4)*('Diário 4º PA'!$C$4:$C$2000&lt;=EOMONTH(K$4,0))*('Diário 4º PA'!$F$4:$F$2000))
+SUMPRODUCT(('Comp.'!$D$5:$D$485=$B169)*('Comp.'!$B$5:$B$485&gt;=K$4)*('Comp.'!$B$5:$B$485&lt;=EOMONTH(K$4,0))*('Comp.'!$E$5:$E$485))</f>
        <v>0</v>
      </c>
      <c r="L169" s="289">
        <f>SUMPRODUCT(('Diário 1º PA'!$E$4:$E$2007='Analítico Cp.'!$B169)*('Diário 1º PA'!$C$4:$C$2007&gt;=L$4)*('Diário 1º PA'!$C$4:$C$2007&lt;=EOMONTH(L$4,0))*('Diário 1º PA'!$F$4:$F$2007))
+SUMPRODUCT(('Diário 2º PA'!$E$4:$E$1978='Analítico Cp.'!$B169)*('Diário 2º PA'!$C$4:$C$1978&gt;=L$4)*('Diário 2º PA'!$C$4:$C$1978&lt;=EOMONTH(L$4,0))*('Diário 2º PA'!$F$4:$F$1978))
+SUMPRODUCT(('Diário 3º PA'!$E$4:$E$1994='Analítico Cp.'!$B169)*('Diário 3º PA'!$C$4:$C$1994&gt;=L$4)*('Diário 3º PA'!$C$4:$C$1994&lt;=EOMONTH(L$4,0))*('Diário 3º PA'!$F$4:$F$1994))
+SUMPRODUCT(('Diário 4º PA'!$E$4:$E$2000='Analítico Cp.'!$B169)*('Diário 4º PA'!$C$4:$C$2000&gt;=L$4)*('Diário 4º PA'!$C$4:$C$2000&lt;=EOMONTH(L$4,0))*('Diário 4º PA'!$F$4:$F$2000))
+SUMPRODUCT(('Comp.'!$D$5:$D$485=$B169)*('Comp.'!$B$5:$B$485&gt;=L$4)*('Comp.'!$B$5:$B$485&lt;=EOMONTH(L$4,0))*('Comp.'!$E$5:$E$485))</f>
        <v>0</v>
      </c>
      <c r="M169" s="289">
        <f>SUMPRODUCT(('Diário 1º PA'!$E$4:$E$2007='Analítico Cp.'!$B169)*('Diário 1º PA'!$C$4:$C$2007&gt;=M$4)*('Diário 1º PA'!$C$4:$C$2007&lt;=EOMONTH(M$4,0))*('Diário 1º PA'!$F$4:$F$2007))
+SUMPRODUCT(('Diário 2º PA'!$E$4:$E$1978='Analítico Cp.'!$B169)*('Diário 2º PA'!$C$4:$C$1978&gt;=M$4)*('Diário 2º PA'!$C$4:$C$1978&lt;=EOMONTH(M$4,0))*('Diário 2º PA'!$F$4:$F$1978))
+SUMPRODUCT(('Diário 3º PA'!$E$4:$E$1994='Analítico Cp.'!$B169)*('Diário 3º PA'!$C$4:$C$1994&gt;=M$4)*('Diário 3º PA'!$C$4:$C$1994&lt;=EOMONTH(M$4,0))*('Diário 3º PA'!$F$4:$F$1994))
+SUMPRODUCT(('Diário 4º PA'!$E$4:$E$2000='Analítico Cp.'!$B169)*('Diário 4º PA'!$C$4:$C$2000&gt;=M$4)*('Diário 4º PA'!$C$4:$C$2000&lt;=EOMONTH(M$4,0))*('Diário 4º PA'!$F$4:$F$2000))
+SUMPRODUCT(('Comp.'!$D$5:$D$485=$B169)*('Comp.'!$B$5:$B$485&gt;=M$4)*('Comp.'!$B$5:$B$485&lt;=EOMONTH(M$4,0))*('Comp.'!$E$5:$E$485))</f>
        <v>0</v>
      </c>
      <c r="N169" s="289">
        <f>SUMPRODUCT(('Diário 1º PA'!$E$4:$E$2007='Analítico Cp.'!$B169)*('Diário 1º PA'!$C$4:$C$2007&gt;=N$4)*('Diário 1º PA'!$C$4:$C$2007&lt;=EOMONTH(N$4,0))*('Diário 1º PA'!$F$4:$F$2007))
+SUMPRODUCT(('Diário 2º PA'!$E$4:$E$1978='Analítico Cp.'!$B169)*('Diário 2º PA'!$C$4:$C$1978&gt;=N$4)*('Diário 2º PA'!$C$4:$C$1978&lt;=EOMONTH(N$4,0))*('Diário 2º PA'!$F$4:$F$1978))
+SUMPRODUCT(('Diário 3º PA'!$E$4:$E$1994='Analítico Cp.'!$B169)*('Diário 3º PA'!$C$4:$C$1994&gt;=N$4)*('Diário 3º PA'!$C$4:$C$1994&lt;=EOMONTH(N$4,0))*('Diário 3º PA'!$F$4:$F$1994))
+SUMPRODUCT(('Diário 4º PA'!$E$4:$E$2000='Analítico Cp.'!$B169)*('Diário 4º PA'!$C$4:$C$2000&gt;=N$4)*('Diário 4º PA'!$C$4:$C$2000&lt;=EOMONTH(N$4,0))*('Diário 4º PA'!$F$4:$F$2000))
+SUMPRODUCT(('Comp.'!$D$5:$D$485=$B169)*('Comp.'!$B$5:$B$485&gt;=N$4)*('Comp.'!$B$5:$B$485&lt;=EOMONTH(N$4,0))*('Comp.'!$E$5:$E$485))</f>
        <v>0</v>
      </c>
      <c r="O169" s="315">
        <f t="shared" ref="O169:O182" si="22">SUM(C169:N169)</f>
        <v>11889.25</v>
      </c>
      <c r="P169" s="316">
        <f t="shared" ref="P169:P185" si="23">IF($O$185=0,0,O169/$O$185)</f>
        <v>5.2236986537923633E-4</v>
      </c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</row>
    <row r="170" spans="1:26" ht="23.25" customHeight="1" x14ac:dyDescent="0.25">
      <c r="A170" s="331" t="s">
        <v>367</v>
      </c>
      <c r="B170" s="332" t="s">
        <v>368</v>
      </c>
      <c r="C170" s="289">
        <f>SUMPRODUCT(('Diário 1º PA'!$E$4:$E$2007='Analítico Cp.'!$B170)*('Diário 1º PA'!$C$4:$C$2007&gt;=C$4)*('Diário 1º PA'!$C$4:$C$2007&lt;=EOMONTH(C$4,0))*('Diário 1º PA'!$F$4:$F$2007))
+SUMPRODUCT(('Diário 2º PA'!$E$4:$E$1978='Analítico Cp.'!$B170)*('Diário 2º PA'!$C$4:$C$1978&gt;=C$4)*('Diário 2º PA'!$C$4:$C$1978&lt;=EOMONTH(C$4,0))*('Diário 2º PA'!$F$4:$F$1978))
+SUMPRODUCT(('Diário 3º PA'!$E$4:$E$1994='Analítico Cp.'!$B170)*('Diário 3º PA'!$C$4:$C$1994&gt;=C$4)*('Diário 3º PA'!$C$4:$C$1994&lt;=EOMONTH(C$4,0))*('Diário 3º PA'!$F$4:$F$1994))
+SUMPRODUCT(('Diário 4º PA'!$E$4:$E$2000='Analítico Cp.'!$B170)*('Diário 4º PA'!$C$4:$C$2000&gt;=C$4)*('Diário 4º PA'!$C$4:$C$2000&lt;=EOMONTH(C$4,0))*('Diário 4º PA'!$F$4:$F$2000))
+SUMPRODUCT(('Comp.'!$D$5:$D$485=$B170)*('Comp.'!$B$5:$B$485&gt;=C$4)*('Comp.'!$B$5:$B$485&lt;=EOMONTH(C$4,0))*('Comp.'!$E$5:$E$485))</f>
        <v>17334.34</v>
      </c>
      <c r="D170" s="289">
        <f>SUMPRODUCT(('Diário 1º PA'!$E$4:$E$2007='Analítico Cp.'!$B170)*('Diário 1º PA'!$C$4:$C$2007&gt;=D$4)*('Diário 1º PA'!$C$4:$C$2007&lt;=EOMONTH(D$4,0))*('Diário 1º PA'!$F$4:$F$2007))
+SUMPRODUCT(('Diário 2º PA'!$E$4:$E$1978='Analítico Cp.'!$B170)*('Diário 2º PA'!$C$4:$C$1978&gt;=D$4)*('Diário 2º PA'!$C$4:$C$1978&lt;=EOMONTH(D$4,0))*('Diário 2º PA'!$F$4:$F$1978))
+SUMPRODUCT(('Diário 3º PA'!$E$4:$E$1994='Analítico Cp.'!$B170)*('Diário 3º PA'!$C$4:$C$1994&gt;=D$4)*('Diário 3º PA'!$C$4:$C$1994&lt;=EOMONTH(D$4,0))*('Diário 3º PA'!$F$4:$F$1994))
+SUMPRODUCT(('Diário 4º PA'!$E$4:$E$2000='Analítico Cp.'!$B170)*('Diário 4º PA'!$C$4:$C$2000&gt;=D$4)*('Diário 4º PA'!$C$4:$C$2000&lt;=EOMONTH(D$4,0))*('Diário 4º PA'!$F$4:$F$2000))
+SUMPRODUCT(('Comp.'!$D$5:$D$485=$B170)*('Comp.'!$B$5:$B$485&gt;=D$4)*('Comp.'!$B$5:$B$485&lt;=EOMONTH(D$4,0))*('Comp.'!$E$5:$E$485))</f>
        <v>0</v>
      </c>
      <c r="E170" s="289">
        <f>SUMPRODUCT(('Diário 1º PA'!$E$4:$E$2007='Analítico Cp.'!$B170)*('Diário 1º PA'!$C$4:$C$2007&gt;=E$4)*('Diário 1º PA'!$C$4:$C$2007&lt;=EOMONTH(E$4,0))*('Diário 1º PA'!$F$4:$F$2007))
+SUMPRODUCT(('Diário 2º PA'!$E$4:$E$1978='Analítico Cp.'!$B170)*('Diário 2º PA'!$C$4:$C$1978&gt;=E$4)*('Diário 2º PA'!$C$4:$C$1978&lt;=EOMONTH(E$4,0))*('Diário 2º PA'!$F$4:$F$1978))
+SUMPRODUCT(('Diário 3º PA'!$E$4:$E$1994='Analítico Cp.'!$B170)*('Diário 3º PA'!$C$4:$C$1994&gt;=E$4)*('Diário 3º PA'!$C$4:$C$1994&lt;=EOMONTH(E$4,0))*('Diário 3º PA'!$F$4:$F$1994))
+SUMPRODUCT(('Diário 4º PA'!$E$4:$E$2000='Analítico Cp.'!$B170)*('Diário 4º PA'!$C$4:$C$2000&gt;=E$4)*('Diário 4º PA'!$C$4:$C$2000&lt;=EOMONTH(E$4,0))*('Diário 4º PA'!$F$4:$F$2000))
+SUMPRODUCT(('Comp.'!$D$5:$D$485=$B170)*('Comp.'!$B$5:$B$485&gt;=E$4)*('Comp.'!$B$5:$B$485&lt;=EOMONTH(E$4,0))*('Comp.'!$E$5:$E$485))</f>
        <v>0</v>
      </c>
      <c r="F170" s="289">
        <f>SUMPRODUCT(('Diário 1º PA'!$E$4:$E$2007='Analítico Cp.'!$B170)*('Diário 1º PA'!$C$4:$C$2007&gt;=F$4)*('Diário 1º PA'!$C$4:$C$2007&lt;=EOMONTH(F$4,0))*('Diário 1º PA'!$F$4:$F$2007))
+SUMPRODUCT(('Diário 2º PA'!$E$4:$E$1978='Analítico Cp.'!$B170)*('Diário 2º PA'!$C$4:$C$1978&gt;=F$4)*('Diário 2º PA'!$C$4:$C$1978&lt;=EOMONTH(F$4,0))*('Diário 2º PA'!$F$4:$F$1978))
+SUMPRODUCT(('Diário 3º PA'!$E$4:$E$1994='Analítico Cp.'!$B170)*('Diário 3º PA'!$C$4:$C$1994&gt;=F$4)*('Diário 3º PA'!$C$4:$C$1994&lt;=EOMONTH(F$4,0))*('Diário 3º PA'!$F$4:$F$1994))
+SUMPRODUCT(('Diário 4º PA'!$E$4:$E$2000='Analítico Cp.'!$B170)*('Diário 4º PA'!$C$4:$C$2000&gt;=F$4)*('Diário 4º PA'!$C$4:$C$2000&lt;=EOMONTH(F$4,0))*('Diário 4º PA'!$F$4:$F$2000))
+SUMPRODUCT(('Comp.'!$D$5:$D$485=$B170)*('Comp.'!$B$5:$B$485&gt;=F$4)*('Comp.'!$B$5:$B$485&lt;=EOMONTH(F$4,0))*('Comp.'!$E$5:$E$485))</f>
        <v>0</v>
      </c>
      <c r="G170" s="289">
        <f>SUMPRODUCT(('Diário 1º PA'!$E$4:$E$2007='Analítico Cp.'!$B170)*('Diário 1º PA'!$C$4:$C$2007&gt;=G$4)*('Diário 1º PA'!$C$4:$C$2007&lt;=EOMONTH(G$4,0))*('Diário 1º PA'!$F$4:$F$2007))
+SUMPRODUCT(('Diário 2º PA'!$E$4:$E$1978='Analítico Cp.'!$B170)*('Diário 2º PA'!$C$4:$C$1978&gt;=G$4)*('Diário 2º PA'!$C$4:$C$1978&lt;=EOMONTH(G$4,0))*('Diário 2º PA'!$F$4:$F$1978))
+SUMPRODUCT(('Diário 3º PA'!$E$4:$E$1994='Analítico Cp.'!$B170)*('Diário 3º PA'!$C$4:$C$1994&gt;=G$4)*('Diário 3º PA'!$C$4:$C$1994&lt;=EOMONTH(G$4,0))*('Diário 3º PA'!$F$4:$F$1994))
+SUMPRODUCT(('Diário 4º PA'!$E$4:$E$2000='Analítico Cp.'!$B170)*('Diário 4º PA'!$C$4:$C$2000&gt;=G$4)*('Diário 4º PA'!$C$4:$C$2000&lt;=EOMONTH(G$4,0))*('Diário 4º PA'!$F$4:$F$2000))
+SUMPRODUCT(('Comp.'!$D$5:$D$485=$B170)*('Comp.'!$B$5:$B$485&gt;=G$4)*('Comp.'!$B$5:$B$485&lt;=EOMONTH(G$4,0))*('Comp.'!$E$5:$E$485))</f>
        <v>0</v>
      </c>
      <c r="H170" s="289">
        <f>SUMPRODUCT(('Diário 1º PA'!$E$4:$E$2007='Analítico Cp.'!$B170)*('Diário 1º PA'!$C$4:$C$2007&gt;=H$4)*('Diário 1º PA'!$C$4:$C$2007&lt;=EOMONTH(H$4,0))*('Diário 1º PA'!$F$4:$F$2007))
+SUMPRODUCT(('Diário 2º PA'!$E$4:$E$1978='Analítico Cp.'!$B170)*('Diário 2º PA'!$C$4:$C$1978&gt;=H$4)*('Diário 2º PA'!$C$4:$C$1978&lt;=EOMONTH(H$4,0))*('Diário 2º PA'!$F$4:$F$1978))
+SUMPRODUCT(('Diário 3º PA'!$E$4:$E$1994='Analítico Cp.'!$B170)*('Diário 3º PA'!$C$4:$C$1994&gt;=H$4)*('Diário 3º PA'!$C$4:$C$1994&lt;=EOMONTH(H$4,0))*('Diário 3º PA'!$F$4:$F$1994))
+SUMPRODUCT(('Diário 4º PA'!$E$4:$E$2000='Analítico Cp.'!$B170)*('Diário 4º PA'!$C$4:$C$2000&gt;=H$4)*('Diário 4º PA'!$C$4:$C$2000&lt;=EOMONTH(H$4,0))*('Diário 4º PA'!$F$4:$F$2000))
+SUMPRODUCT(('Comp.'!$D$5:$D$485=$B170)*('Comp.'!$B$5:$B$485&gt;=H$4)*('Comp.'!$B$5:$B$485&lt;=EOMONTH(H$4,0))*('Comp.'!$E$5:$E$485))</f>
        <v>0</v>
      </c>
      <c r="I170" s="289">
        <f>SUMPRODUCT(('Diário 1º PA'!$E$4:$E$2007='Analítico Cp.'!$B170)*('Diário 1º PA'!$C$4:$C$2007&gt;=I$4)*('Diário 1º PA'!$C$4:$C$2007&lt;=EOMONTH(I$4,0))*('Diário 1º PA'!$F$4:$F$2007))
+SUMPRODUCT(('Diário 2º PA'!$E$4:$E$1978='Analítico Cp.'!$B170)*('Diário 2º PA'!$C$4:$C$1978&gt;=I$4)*('Diário 2º PA'!$C$4:$C$1978&lt;=EOMONTH(I$4,0))*('Diário 2º PA'!$F$4:$F$1978))
+SUMPRODUCT(('Diário 3º PA'!$E$4:$E$1994='Analítico Cp.'!$B170)*('Diário 3º PA'!$C$4:$C$1994&gt;=I$4)*('Diário 3º PA'!$C$4:$C$1994&lt;=EOMONTH(I$4,0))*('Diário 3º PA'!$F$4:$F$1994))
+SUMPRODUCT(('Diário 4º PA'!$E$4:$E$2000='Analítico Cp.'!$B170)*('Diário 4º PA'!$C$4:$C$2000&gt;=I$4)*('Diário 4º PA'!$C$4:$C$2000&lt;=EOMONTH(I$4,0))*('Diário 4º PA'!$F$4:$F$2000))
+SUMPRODUCT(('Comp.'!$D$5:$D$485=$B170)*('Comp.'!$B$5:$B$485&gt;=I$4)*('Comp.'!$B$5:$B$485&lt;=EOMONTH(I$4,0))*('Comp.'!$E$5:$E$485))</f>
        <v>0</v>
      </c>
      <c r="J170" s="289">
        <f>SUMPRODUCT(('Diário 1º PA'!$E$4:$E$2007='Analítico Cp.'!$B170)*('Diário 1º PA'!$C$4:$C$2007&gt;=J$4)*('Diário 1º PA'!$C$4:$C$2007&lt;=EOMONTH(J$4,0))*('Diário 1º PA'!$F$4:$F$2007))
+SUMPRODUCT(('Diário 2º PA'!$E$4:$E$1978='Analítico Cp.'!$B170)*('Diário 2º PA'!$C$4:$C$1978&gt;=J$4)*('Diário 2º PA'!$C$4:$C$1978&lt;=EOMONTH(J$4,0))*('Diário 2º PA'!$F$4:$F$1978))
+SUMPRODUCT(('Diário 3º PA'!$E$4:$E$1994='Analítico Cp.'!$B170)*('Diário 3º PA'!$C$4:$C$1994&gt;=J$4)*('Diário 3º PA'!$C$4:$C$1994&lt;=EOMONTH(J$4,0))*('Diário 3º PA'!$F$4:$F$1994))
+SUMPRODUCT(('Diário 4º PA'!$E$4:$E$2000='Analítico Cp.'!$B170)*('Diário 4º PA'!$C$4:$C$2000&gt;=J$4)*('Diário 4º PA'!$C$4:$C$2000&lt;=EOMONTH(J$4,0))*('Diário 4º PA'!$F$4:$F$2000))
+SUMPRODUCT(('Comp.'!$D$5:$D$485=$B170)*('Comp.'!$B$5:$B$485&gt;=J$4)*('Comp.'!$B$5:$B$485&lt;=EOMONTH(J$4,0))*('Comp.'!$E$5:$E$485))</f>
        <v>0</v>
      </c>
      <c r="K170" s="289">
        <f>SUMPRODUCT(('Diário 1º PA'!$E$4:$E$2007='Analítico Cp.'!$B170)*('Diário 1º PA'!$C$4:$C$2007&gt;=K$4)*('Diário 1º PA'!$C$4:$C$2007&lt;=EOMONTH(K$4,0))*('Diário 1º PA'!$F$4:$F$2007))
+SUMPRODUCT(('Diário 2º PA'!$E$4:$E$1978='Analítico Cp.'!$B170)*('Diário 2º PA'!$C$4:$C$1978&gt;=K$4)*('Diário 2º PA'!$C$4:$C$1978&lt;=EOMONTH(K$4,0))*('Diário 2º PA'!$F$4:$F$1978))
+SUMPRODUCT(('Diário 3º PA'!$E$4:$E$1994='Analítico Cp.'!$B170)*('Diário 3º PA'!$C$4:$C$1994&gt;=K$4)*('Diário 3º PA'!$C$4:$C$1994&lt;=EOMONTH(K$4,0))*('Diário 3º PA'!$F$4:$F$1994))
+SUMPRODUCT(('Diário 4º PA'!$E$4:$E$2000='Analítico Cp.'!$B170)*('Diário 4º PA'!$C$4:$C$2000&gt;=K$4)*('Diário 4º PA'!$C$4:$C$2000&lt;=EOMONTH(K$4,0))*('Diário 4º PA'!$F$4:$F$2000))
+SUMPRODUCT(('Comp.'!$D$5:$D$485=$B170)*('Comp.'!$B$5:$B$485&gt;=K$4)*('Comp.'!$B$5:$B$485&lt;=EOMONTH(K$4,0))*('Comp.'!$E$5:$E$485))</f>
        <v>0</v>
      </c>
      <c r="L170" s="289">
        <f>SUMPRODUCT(('Diário 1º PA'!$E$4:$E$2007='Analítico Cp.'!$B170)*('Diário 1º PA'!$C$4:$C$2007&gt;=L$4)*('Diário 1º PA'!$C$4:$C$2007&lt;=EOMONTH(L$4,0))*('Diário 1º PA'!$F$4:$F$2007))
+SUMPRODUCT(('Diário 2º PA'!$E$4:$E$1978='Analítico Cp.'!$B170)*('Diário 2º PA'!$C$4:$C$1978&gt;=L$4)*('Diário 2º PA'!$C$4:$C$1978&lt;=EOMONTH(L$4,0))*('Diário 2º PA'!$F$4:$F$1978))
+SUMPRODUCT(('Diário 3º PA'!$E$4:$E$1994='Analítico Cp.'!$B170)*('Diário 3º PA'!$C$4:$C$1994&gt;=L$4)*('Diário 3º PA'!$C$4:$C$1994&lt;=EOMONTH(L$4,0))*('Diário 3º PA'!$F$4:$F$1994))
+SUMPRODUCT(('Diário 4º PA'!$E$4:$E$2000='Analítico Cp.'!$B170)*('Diário 4º PA'!$C$4:$C$2000&gt;=L$4)*('Diário 4º PA'!$C$4:$C$2000&lt;=EOMONTH(L$4,0))*('Diário 4º PA'!$F$4:$F$2000))
+SUMPRODUCT(('Comp.'!$D$5:$D$485=$B170)*('Comp.'!$B$5:$B$485&gt;=L$4)*('Comp.'!$B$5:$B$485&lt;=EOMONTH(L$4,0))*('Comp.'!$E$5:$E$485))</f>
        <v>0</v>
      </c>
      <c r="M170" s="289">
        <f>SUMPRODUCT(('Diário 1º PA'!$E$4:$E$2007='Analítico Cp.'!$B170)*('Diário 1º PA'!$C$4:$C$2007&gt;=M$4)*('Diário 1º PA'!$C$4:$C$2007&lt;=EOMONTH(M$4,0))*('Diário 1º PA'!$F$4:$F$2007))
+SUMPRODUCT(('Diário 2º PA'!$E$4:$E$1978='Analítico Cp.'!$B170)*('Diário 2º PA'!$C$4:$C$1978&gt;=M$4)*('Diário 2º PA'!$C$4:$C$1978&lt;=EOMONTH(M$4,0))*('Diário 2º PA'!$F$4:$F$1978))
+SUMPRODUCT(('Diário 3º PA'!$E$4:$E$1994='Analítico Cp.'!$B170)*('Diário 3º PA'!$C$4:$C$1994&gt;=M$4)*('Diário 3º PA'!$C$4:$C$1994&lt;=EOMONTH(M$4,0))*('Diário 3º PA'!$F$4:$F$1994))
+SUMPRODUCT(('Diário 4º PA'!$E$4:$E$2000='Analítico Cp.'!$B170)*('Diário 4º PA'!$C$4:$C$2000&gt;=M$4)*('Diário 4º PA'!$C$4:$C$2000&lt;=EOMONTH(M$4,0))*('Diário 4º PA'!$F$4:$F$2000))
+SUMPRODUCT(('Comp.'!$D$5:$D$485=$B170)*('Comp.'!$B$5:$B$485&gt;=M$4)*('Comp.'!$B$5:$B$485&lt;=EOMONTH(M$4,0))*('Comp.'!$E$5:$E$485))</f>
        <v>0</v>
      </c>
      <c r="N170" s="289">
        <f>SUMPRODUCT(('Diário 1º PA'!$E$4:$E$2007='Analítico Cp.'!$B170)*('Diário 1º PA'!$C$4:$C$2007&gt;=N$4)*('Diário 1º PA'!$C$4:$C$2007&lt;=EOMONTH(N$4,0))*('Diário 1º PA'!$F$4:$F$2007))
+SUMPRODUCT(('Diário 2º PA'!$E$4:$E$1978='Analítico Cp.'!$B170)*('Diário 2º PA'!$C$4:$C$1978&gt;=N$4)*('Diário 2º PA'!$C$4:$C$1978&lt;=EOMONTH(N$4,0))*('Diário 2º PA'!$F$4:$F$1978))
+SUMPRODUCT(('Diário 3º PA'!$E$4:$E$1994='Analítico Cp.'!$B170)*('Diário 3º PA'!$C$4:$C$1994&gt;=N$4)*('Diário 3º PA'!$C$4:$C$1994&lt;=EOMONTH(N$4,0))*('Diário 3º PA'!$F$4:$F$1994))
+SUMPRODUCT(('Diário 4º PA'!$E$4:$E$2000='Analítico Cp.'!$B170)*('Diário 4º PA'!$C$4:$C$2000&gt;=N$4)*('Diário 4º PA'!$C$4:$C$2000&lt;=EOMONTH(N$4,0))*('Diário 4º PA'!$F$4:$F$2000))
+SUMPRODUCT(('Comp.'!$D$5:$D$485=$B170)*('Comp.'!$B$5:$B$485&gt;=N$4)*('Comp.'!$B$5:$B$485&lt;=EOMONTH(N$4,0))*('Comp.'!$E$5:$E$485))</f>
        <v>0</v>
      </c>
      <c r="O170" s="315">
        <f t="shared" si="22"/>
        <v>17334.34</v>
      </c>
      <c r="P170" s="316">
        <f t="shared" si="23"/>
        <v>7.616070695996729E-4</v>
      </c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</row>
    <row r="171" spans="1:26" ht="23.25" customHeight="1" x14ac:dyDescent="0.25">
      <c r="A171" s="331" t="s">
        <v>369</v>
      </c>
      <c r="B171" s="332" t="s">
        <v>370</v>
      </c>
      <c r="C171" s="289">
        <f>SUMPRODUCT(('Diário 1º PA'!$E$4:$E$2007='Analítico Cp.'!$B171)*('Diário 1º PA'!$C$4:$C$2007&gt;=C$4)*('Diário 1º PA'!$C$4:$C$2007&lt;=EOMONTH(C$4,0))*('Diário 1º PA'!$F$4:$F$2007))
+SUMPRODUCT(('Diário 2º PA'!$E$4:$E$1978='Analítico Cp.'!$B171)*('Diário 2º PA'!$C$4:$C$1978&gt;=C$4)*('Diário 2º PA'!$C$4:$C$1978&lt;=EOMONTH(C$4,0))*('Diário 2º PA'!$F$4:$F$1978))
+SUMPRODUCT(('Diário 3º PA'!$E$4:$E$1994='Analítico Cp.'!$B171)*('Diário 3º PA'!$C$4:$C$1994&gt;=C$4)*('Diário 3º PA'!$C$4:$C$1994&lt;=EOMONTH(C$4,0))*('Diário 3º PA'!$F$4:$F$1994))
+SUMPRODUCT(('Diário 4º PA'!$E$4:$E$2000='Analítico Cp.'!$B171)*('Diário 4º PA'!$C$4:$C$2000&gt;=C$4)*('Diário 4º PA'!$C$4:$C$2000&lt;=EOMONTH(C$4,0))*('Diário 4º PA'!$F$4:$F$2000))
+SUMPRODUCT(('Comp.'!$D$5:$D$485=$B171)*('Comp.'!$B$5:$B$485&gt;=C$4)*('Comp.'!$B$5:$B$485&lt;=EOMONTH(C$4,0))*('Comp.'!$E$5:$E$485))</f>
        <v>2599.81</v>
      </c>
      <c r="D171" s="289">
        <f>SUMPRODUCT(('Diário 1º PA'!$E$4:$E$2007='Analítico Cp.'!$B171)*('Diário 1º PA'!$C$4:$C$2007&gt;=D$4)*('Diário 1º PA'!$C$4:$C$2007&lt;=EOMONTH(D$4,0))*('Diário 1º PA'!$F$4:$F$2007))
+SUMPRODUCT(('Diário 2º PA'!$E$4:$E$1978='Analítico Cp.'!$B171)*('Diário 2º PA'!$C$4:$C$1978&gt;=D$4)*('Diário 2º PA'!$C$4:$C$1978&lt;=EOMONTH(D$4,0))*('Diário 2º PA'!$F$4:$F$1978))
+SUMPRODUCT(('Diário 3º PA'!$E$4:$E$1994='Analítico Cp.'!$B171)*('Diário 3º PA'!$C$4:$C$1994&gt;=D$4)*('Diário 3º PA'!$C$4:$C$1994&lt;=EOMONTH(D$4,0))*('Diário 3º PA'!$F$4:$F$1994))
+SUMPRODUCT(('Diário 4º PA'!$E$4:$E$2000='Analítico Cp.'!$B171)*('Diário 4º PA'!$C$4:$C$2000&gt;=D$4)*('Diário 4º PA'!$C$4:$C$2000&lt;=EOMONTH(D$4,0))*('Diário 4º PA'!$F$4:$F$2000))
+SUMPRODUCT(('Comp.'!$D$5:$D$485=$B171)*('Comp.'!$B$5:$B$485&gt;=D$4)*('Comp.'!$B$5:$B$485&lt;=EOMONTH(D$4,0))*('Comp.'!$E$5:$E$485))</f>
        <v>46173.939999999995</v>
      </c>
      <c r="E171" s="289">
        <f>SUMPRODUCT(('Diário 1º PA'!$E$4:$E$2007='Analítico Cp.'!$B171)*('Diário 1º PA'!$C$4:$C$2007&gt;=E$4)*('Diário 1º PA'!$C$4:$C$2007&lt;=EOMONTH(E$4,0))*('Diário 1º PA'!$F$4:$F$2007))
+SUMPRODUCT(('Diário 2º PA'!$E$4:$E$1978='Analítico Cp.'!$B171)*('Diário 2º PA'!$C$4:$C$1978&gt;=E$4)*('Diário 2º PA'!$C$4:$C$1978&lt;=EOMONTH(E$4,0))*('Diário 2º PA'!$F$4:$F$1978))
+SUMPRODUCT(('Diário 3º PA'!$E$4:$E$1994='Analítico Cp.'!$B171)*('Diário 3º PA'!$C$4:$C$1994&gt;=E$4)*('Diário 3º PA'!$C$4:$C$1994&lt;=EOMONTH(E$4,0))*('Diário 3º PA'!$F$4:$F$1994))
+SUMPRODUCT(('Diário 4º PA'!$E$4:$E$2000='Analítico Cp.'!$B171)*('Diário 4º PA'!$C$4:$C$2000&gt;=E$4)*('Diário 4º PA'!$C$4:$C$2000&lt;=EOMONTH(E$4,0))*('Diário 4º PA'!$F$4:$F$2000))
+SUMPRODUCT(('Comp.'!$D$5:$D$485=$B171)*('Comp.'!$B$5:$B$485&gt;=E$4)*('Comp.'!$B$5:$B$485&lt;=EOMONTH(E$4,0))*('Comp.'!$E$5:$E$485))</f>
        <v>70304.849999999991</v>
      </c>
      <c r="F171" s="289">
        <f>SUMPRODUCT(('Diário 1º PA'!$E$4:$E$2007='Analítico Cp.'!$B171)*('Diário 1º PA'!$C$4:$C$2007&gt;=F$4)*('Diário 1º PA'!$C$4:$C$2007&lt;=EOMONTH(F$4,0))*('Diário 1º PA'!$F$4:$F$2007))
+SUMPRODUCT(('Diário 2º PA'!$E$4:$E$1978='Analítico Cp.'!$B171)*('Diário 2º PA'!$C$4:$C$1978&gt;=F$4)*('Diário 2º PA'!$C$4:$C$1978&lt;=EOMONTH(F$4,0))*('Diário 2º PA'!$F$4:$F$1978))
+SUMPRODUCT(('Diário 3º PA'!$E$4:$E$1994='Analítico Cp.'!$B171)*('Diário 3º PA'!$C$4:$C$1994&gt;=F$4)*('Diário 3º PA'!$C$4:$C$1994&lt;=EOMONTH(F$4,0))*('Diário 3º PA'!$F$4:$F$1994))
+SUMPRODUCT(('Diário 4º PA'!$E$4:$E$2000='Analítico Cp.'!$B171)*('Diário 4º PA'!$C$4:$C$2000&gt;=F$4)*('Diário 4º PA'!$C$4:$C$2000&lt;=EOMONTH(F$4,0))*('Diário 4º PA'!$F$4:$F$2000))
+SUMPRODUCT(('Comp.'!$D$5:$D$485=$B171)*('Comp.'!$B$5:$B$485&gt;=F$4)*('Comp.'!$B$5:$B$485&lt;=EOMONTH(F$4,0))*('Comp.'!$E$5:$E$485))</f>
        <v>51467.14</v>
      </c>
      <c r="G171" s="289">
        <f>SUMPRODUCT(('Diário 1º PA'!$E$4:$E$2007='Analítico Cp.'!$B171)*('Diário 1º PA'!$C$4:$C$2007&gt;=G$4)*('Diário 1º PA'!$C$4:$C$2007&lt;=EOMONTH(G$4,0))*('Diário 1º PA'!$F$4:$F$2007))
+SUMPRODUCT(('Diário 2º PA'!$E$4:$E$1978='Analítico Cp.'!$B171)*('Diário 2º PA'!$C$4:$C$1978&gt;=G$4)*('Diário 2º PA'!$C$4:$C$1978&lt;=EOMONTH(G$4,0))*('Diário 2º PA'!$F$4:$F$1978))
+SUMPRODUCT(('Diário 3º PA'!$E$4:$E$1994='Analítico Cp.'!$B171)*('Diário 3º PA'!$C$4:$C$1994&gt;=G$4)*('Diário 3º PA'!$C$4:$C$1994&lt;=EOMONTH(G$4,0))*('Diário 3º PA'!$F$4:$F$1994))
+SUMPRODUCT(('Diário 4º PA'!$E$4:$E$2000='Analítico Cp.'!$B171)*('Diário 4º PA'!$C$4:$C$2000&gt;=G$4)*('Diário 4º PA'!$C$4:$C$2000&lt;=EOMONTH(G$4,0))*('Diário 4º PA'!$F$4:$F$2000))
+SUMPRODUCT(('Comp.'!$D$5:$D$485=$B171)*('Comp.'!$B$5:$B$485&gt;=G$4)*('Comp.'!$B$5:$B$485&lt;=EOMONTH(G$4,0))*('Comp.'!$E$5:$E$485))</f>
        <v>11336.36</v>
      </c>
      <c r="H171" s="289">
        <f>SUMPRODUCT(('Diário 1º PA'!$E$4:$E$2007='Analítico Cp.'!$B171)*('Diário 1º PA'!$C$4:$C$2007&gt;=H$4)*('Diário 1º PA'!$C$4:$C$2007&lt;=EOMONTH(H$4,0))*('Diário 1º PA'!$F$4:$F$2007))
+SUMPRODUCT(('Diário 2º PA'!$E$4:$E$1978='Analítico Cp.'!$B171)*('Diário 2º PA'!$C$4:$C$1978&gt;=H$4)*('Diário 2º PA'!$C$4:$C$1978&lt;=EOMONTH(H$4,0))*('Diário 2º PA'!$F$4:$F$1978))
+SUMPRODUCT(('Diário 3º PA'!$E$4:$E$1994='Analítico Cp.'!$B171)*('Diário 3º PA'!$C$4:$C$1994&gt;=H$4)*('Diário 3º PA'!$C$4:$C$1994&lt;=EOMONTH(H$4,0))*('Diário 3º PA'!$F$4:$F$1994))
+SUMPRODUCT(('Diário 4º PA'!$E$4:$E$2000='Analítico Cp.'!$B171)*('Diário 4º PA'!$C$4:$C$2000&gt;=H$4)*('Diário 4º PA'!$C$4:$C$2000&lt;=EOMONTH(H$4,0))*('Diário 4º PA'!$F$4:$F$2000))
+SUMPRODUCT(('Comp.'!$D$5:$D$485=$B171)*('Comp.'!$B$5:$B$485&gt;=H$4)*('Comp.'!$B$5:$B$485&lt;=EOMONTH(H$4,0))*('Comp.'!$E$5:$E$485))</f>
        <v>2291.96</v>
      </c>
      <c r="I171" s="289">
        <f>SUMPRODUCT(('Diário 1º PA'!$E$4:$E$2007='Analítico Cp.'!$B171)*('Diário 1º PA'!$C$4:$C$2007&gt;=I$4)*('Diário 1º PA'!$C$4:$C$2007&lt;=EOMONTH(I$4,0))*('Diário 1º PA'!$F$4:$F$2007))
+SUMPRODUCT(('Diário 2º PA'!$E$4:$E$1978='Analítico Cp.'!$B171)*('Diário 2º PA'!$C$4:$C$1978&gt;=I$4)*('Diário 2º PA'!$C$4:$C$1978&lt;=EOMONTH(I$4,0))*('Diário 2º PA'!$F$4:$F$1978))
+SUMPRODUCT(('Diário 3º PA'!$E$4:$E$1994='Analítico Cp.'!$B171)*('Diário 3º PA'!$C$4:$C$1994&gt;=I$4)*('Diário 3º PA'!$C$4:$C$1994&lt;=EOMONTH(I$4,0))*('Diário 3º PA'!$F$4:$F$1994))
+SUMPRODUCT(('Diário 4º PA'!$E$4:$E$2000='Analítico Cp.'!$B171)*('Diário 4º PA'!$C$4:$C$2000&gt;=I$4)*('Diário 4º PA'!$C$4:$C$2000&lt;=EOMONTH(I$4,0))*('Diário 4º PA'!$F$4:$F$2000))
+SUMPRODUCT(('Comp.'!$D$5:$D$485=$B171)*('Comp.'!$B$5:$B$485&gt;=I$4)*('Comp.'!$B$5:$B$485&lt;=EOMONTH(I$4,0))*('Comp.'!$E$5:$E$485))</f>
        <v>14697</v>
      </c>
      <c r="J171" s="289">
        <f>SUMPRODUCT(('Diário 1º PA'!$E$4:$E$2007='Analítico Cp.'!$B171)*('Diário 1º PA'!$C$4:$C$2007&gt;=J$4)*('Diário 1º PA'!$C$4:$C$2007&lt;=EOMONTH(J$4,0))*('Diário 1º PA'!$F$4:$F$2007))
+SUMPRODUCT(('Diário 2º PA'!$E$4:$E$1978='Analítico Cp.'!$B171)*('Diário 2º PA'!$C$4:$C$1978&gt;=J$4)*('Diário 2º PA'!$C$4:$C$1978&lt;=EOMONTH(J$4,0))*('Diário 2º PA'!$F$4:$F$1978))
+SUMPRODUCT(('Diário 3º PA'!$E$4:$E$1994='Analítico Cp.'!$B171)*('Diário 3º PA'!$C$4:$C$1994&gt;=J$4)*('Diário 3º PA'!$C$4:$C$1994&lt;=EOMONTH(J$4,0))*('Diário 3º PA'!$F$4:$F$1994))
+SUMPRODUCT(('Diário 4º PA'!$E$4:$E$2000='Analítico Cp.'!$B171)*('Diário 4º PA'!$C$4:$C$2000&gt;=J$4)*('Diário 4º PA'!$C$4:$C$2000&lt;=EOMONTH(J$4,0))*('Diário 4º PA'!$F$4:$F$2000))
+SUMPRODUCT(('Comp.'!$D$5:$D$485=$B171)*('Comp.'!$B$5:$B$485&gt;=J$4)*('Comp.'!$B$5:$B$485&lt;=EOMONTH(J$4,0))*('Comp.'!$E$5:$E$485))</f>
        <v>0</v>
      </c>
      <c r="K171" s="289">
        <f>SUMPRODUCT(('Diário 1º PA'!$E$4:$E$2007='Analítico Cp.'!$B171)*('Diário 1º PA'!$C$4:$C$2007&gt;=K$4)*('Diário 1º PA'!$C$4:$C$2007&lt;=EOMONTH(K$4,0))*('Diário 1º PA'!$F$4:$F$2007))
+SUMPRODUCT(('Diário 2º PA'!$E$4:$E$1978='Analítico Cp.'!$B171)*('Diário 2º PA'!$C$4:$C$1978&gt;=K$4)*('Diário 2º PA'!$C$4:$C$1978&lt;=EOMONTH(K$4,0))*('Diário 2º PA'!$F$4:$F$1978))
+SUMPRODUCT(('Diário 3º PA'!$E$4:$E$1994='Analítico Cp.'!$B171)*('Diário 3º PA'!$C$4:$C$1994&gt;=K$4)*('Diário 3º PA'!$C$4:$C$1994&lt;=EOMONTH(K$4,0))*('Diário 3º PA'!$F$4:$F$1994))
+SUMPRODUCT(('Diário 4º PA'!$E$4:$E$2000='Analítico Cp.'!$B171)*('Diário 4º PA'!$C$4:$C$2000&gt;=K$4)*('Diário 4º PA'!$C$4:$C$2000&lt;=EOMONTH(K$4,0))*('Diário 4º PA'!$F$4:$F$2000))
+SUMPRODUCT(('Comp.'!$D$5:$D$485=$B171)*('Comp.'!$B$5:$B$485&gt;=K$4)*('Comp.'!$B$5:$B$485&lt;=EOMONTH(K$4,0))*('Comp.'!$E$5:$E$485))</f>
        <v>0</v>
      </c>
      <c r="L171" s="289">
        <f>SUMPRODUCT(('Diário 1º PA'!$E$4:$E$2007='Analítico Cp.'!$B171)*('Diário 1º PA'!$C$4:$C$2007&gt;=L$4)*('Diário 1º PA'!$C$4:$C$2007&lt;=EOMONTH(L$4,0))*('Diário 1º PA'!$F$4:$F$2007))
+SUMPRODUCT(('Diário 2º PA'!$E$4:$E$1978='Analítico Cp.'!$B171)*('Diário 2º PA'!$C$4:$C$1978&gt;=L$4)*('Diário 2º PA'!$C$4:$C$1978&lt;=EOMONTH(L$4,0))*('Diário 2º PA'!$F$4:$F$1978))
+SUMPRODUCT(('Diário 3º PA'!$E$4:$E$1994='Analítico Cp.'!$B171)*('Diário 3º PA'!$C$4:$C$1994&gt;=L$4)*('Diário 3º PA'!$C$4:$C$1994&lt;=EOMONTH(L$4,0))*('Diário 3º PA'!$F$4:$F$1994))
+SUMPRODUCT(('Diário 4º PA'!$E$4:$E$2000='Analítico Cp.'!$B171)*('Diário 4º PA'!$C$4:$C$2000&gt;=L$4)*('Diário 4º PA'!$C$4:$C$2000&lt;=EOMONTH(L$4,0))*('Diário 4º PA'!$F$4:$F$2000))
+SUMPRODUCT(('Comp.'!$D$5:$D$485=$B171)*('Comp.'!$B$5:$B$485&gt;=L$4)*('Comp.'!$B$5:$B$485&lt;=EOMONTH(L$4,0))*('Comp.'!$E$5:$E$485))</f>
        <v>0</v>
      </c>
      <c r="M171" s="289">
        <f>SUMPRODUCT(('Diário 1º PA'!$E$4:$E$2007='Analítico Cp.'!$B171)*('Diário 1º PA'!$C$4:$C$2007&gt;=M$4)*('Diário 1º PA'!$C$4:$C$2007&lt;=EOMONTH(M$4,0))*('Diário 1º PA'!$F$4:$F$2007))
+SUMPRODUCT(('Diário 2º PA'!$E$4:$E$1978='Analítico Cp.'!$B171)*('Diário 2º PA'!$C$4:$C$1978&gt;=M$4)*('Diário 2º PA'!$C$4:$C$1978&lt;=EOMONTH(M$4,0))*('Diário 2º PA'!$F$4:$F$1978))
+SUMPRODUCT(('Diário 3º PA'!$E$4:$E$1994='Analítico Cp.'!$B171)*('Diário 3º PA'!$C$4:$C$1994&gt;=M$4)*('Diário 3º PA'!$C$4:$C$1994&lt;=EOMONTH(M$4,0))*('Diário 3º PA'!$F$4:$F$1994))
+SUMPRODUCT(('Diário 4º PA'!$E$4:$E$2000='Analítico Cp.'!$B171)*('Diário 4º PA'!$C$4:$C$2000&gt;=M$4)*('Diário 4º PA'!$C$4:$C$2000&lt;=EOMONTH(M$4,0))*('Diário 4º PA'!$F$4:$F$2000))
+SUMPRODUCT(('Comp.'!$D$5:$D$485=$B171)*('Comp.'!$B$5:$B$485&gt;=M$4)*('Comp.'!$B$5:$B$485&lt;=EOMONTH(M$4,0))*('Comp.'!$E$5:$E$485))</f>
        <v>0</v>
      </c>
      <c r="N171" s="289">
        <f>SUMPRODUCT(('Diário 1º PA'!$E$4:$E$2007='Analítico Cp.'!$B171)*('Diário 1º PA'!$C$4:$C$2007&gt;=N$4)*('Diário 1º PA'!$C$4:$C$2007&lt;=EOMONTH(N$4,0))*('Diário 1º PA'!$F$4:$F$2007))
+SUMPRODUCT(('Diário 2º PA'!$E$4:$E$1978='Analítico Cp.'!$B171)*('Diário 2º PA'!$C$4:$C$1978&gt;=N$4)*('Diário 2º PA'!$C$4:$C$1978&lt;=EOMONTH(N$4,0))*('Diário 2º PA'!$F$4:$F$1978))
+SUMPRODUCT(('Diário 3º PA'!$E$4:$E$1994='Analítico Cp.'!$B171)*('Diário 3º PA'!$C$4:$C$1994&gt;=N$4)*('Diário 3º PA'!$C$4:$C$1994&lt;=EOMONTH(N$4,0))*('Diário 3º PA'!$F$4:$F$1994))
+SUMPRODUCT(('Diário 4º PA'!$E$4:$E$2000='Analítico Cp.'!$B171)*('Diário 4º PA'!$C$4:$C$2000&gt;=N$4)*('Diário 4º PA'!$C$4:$C$2000&lt;=EOMONTH(N$4,0))*('Diário 4º PA'!$F$4:$F$2000))
+SUMPRODUCT(('Comp.'!$D$5:$D$485=$B171)*('Comp.'!$B$5:$B$485&gt;=N$4)*('Comp.'!$B$5:$B$485&lt;=EOMONTH(N$4,0))*('Comp.'!$E$5:$E$485))</f>
        <v>0</v>
      </c>
      <c r="O171" s="315">
        <f t="shared" si="22"/>
        <v>198871.05999999997</v>
      </c>
      <c r="P171" s="316">
        <f t="shared" si="23"/>
        <v>8.7376620762475345E-3</v>
      </c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</row>
    <row r="172" spans="1:26" ht="23.25" customHeight="1" x14ac:dyDescent="0.25">
      <c r="A172" s="331" t="s">
        <v>371</v>
      </c>
      <c r="B172" s="332" t="s">
        <v>372</v>
      </c>
      <c r="C172" s="289">
        <f>SUMPRODUCT(('Diário 1º PA'!$E$4:$E$2007='Analítico Cp.'!$B172)*('Diário 1º PA'!$C$4:$C$2007&gt;=C$4)*('Diário 1º PA'!$C$4:$C$2007&lt;=EOMONTH(C$4,0))*('Diário 1º PA'!$F$4:$F$2007))
+SUMPRODUCT(('Diário 2º PA'!$E$4:$E$1978='Analítico Cp.'!$B172)*('Diário 2º PA'!$C$4:$C$1978&gt;=C$4)*('Diário 2º PA'!$C$4:$C$1978&lt;=EOMONTH(C$4,0))*('Diário 2º PA'!$F$4:$F$1978))
+SUMPRODUCT(('Diário 3º PA'!$E$4:$E$1994='Analítico Cp.'!$B172)*('Diário 3º PA'!$C$4:$C$1994&gt;=C$4)*('Diário 3º PA'!$C$4:$C$1994&lt;=EOMONTH(C$4,0))*('Diário 3º PA'!$F$4:$F$1994))
+SUMPRODUCT(('Diário 4º PA'!$E$4:$E$2000='Analítico Cp.'!$B172)*('Diário 4º PA'!$C$4:$C$2000&gt;=C$4)*('Diário 4º PA'!$C$4:$C$2000&lt;=EOMONTH(C$4,0))*('Diário 4º PA'!$F$4:$F$2000))
+SUMPRODUCT(('Comp.'!$D$5:$D$485=$B172)*('Comp.'!$B$5:$B$485&gt;=C$4)*('Comp.'!$B$5:$B$485&lt;=EOMONTH(C$4,0))*('Comp.'!$E$5:$E$485))</f>
        <v>15192.4</v>
      </c>
      <c r="D172" s="289">
        <f>SUMPRODUCT(('Diário 1º PA'!$E$4:$E$2007='Analítico Cp.'!$B172)*('Diário 1º PA'!$C$4:$C$2007&gt;=D$4)*('Diário 1º PA'!$C$4:$C$2007&lt;=EOMONTH(D$4,0))*('Diário 1º PA'!$F$4:$F$2007))
+SUMPRODUCT(('Diário 2º PA'!$E$4:$E$1978='Analítico Cp.'!$B172)*('Diário 2º PA'!$C$4:$C$1978&gt;=D$4)*('Diário 2º PA'!$C$4:$C$1978&lt;=EOMONTH(D$4,0))*('Diário 2º PA'!$F$4:$F$1978))
+SUMPRODUCT(('Diário 3º PA'!$E$4:$E$1994='Analítico Cp.'!$B172)*('Diário 3º PA'!$C$4:$C$1994&gt;=D$4)*('Diário 3º PA'!$C$4:$C$1994&lt;=EOMONTH(D$4,0))*('Diário 3º PA'!$F$4:$F$1994))
+SUMPRODUCT(('Diário 4º PA'!$E$4:$E$2000='Analítico Cp.'!$B172)*('Diário 4º PA'!$C$4:$C$2000&gt;=D$4)*('Diário 4º PA'!$C$4:$C$2000&lt;=EOMONTH(D$4,0))*('Diário 4º PA'!$F$4:$F$2000))
+SUMPRODUCT(('Comp.'!$D$5:$D$485=$B172)*('Comp.'!$B$5:$B$485&gt;=D$4)*('Comp.'!$B$5:$B$485&lt;=EOMONTH(D$4,0))*('Comp.'!$E$5:$E$485))</f>
        <v>930.05</v>
      </c>
      <c r="E172" s="289">
        <f>SUMPRODUCT(('Diário 1º PA'!$E$4:$E$2007='Analítico Cp.'!$B172)*('Diário 1º PA'!$C$4:$C$2007&gt;=E$4)*('Diário 1º PA'!$C$4:$C$2007&lt;=EOMONTH(E$4,0))*('Diário 1º PA'!$F$4:$F$2007))
+SUMPRODUCT(('Diário 2º PA'!$E$4:$E$1978='Analítico Cp.'!$B172)*('Diário 2º PA'!$C$4:$C$1978&gt;=E$4)*('Diário 2º PA'!$C$4:$C$1978&lt;=EOMONTH(E$4,0))*('Diário 2º PA'!$F$4:$F$1978))
+SUMPRODUCT(('Diário 3º PA'!$E$4:$E$1994='Analítico Cp.'!$B172)*('Diário 3º PA'!$C$4:$C$1994&gt;=E$4)*('Diário 3º PA'!$C$4:$C$1994&lt;=EOMONTH(E$4,0))*('Diário 3º PA'!$F$4:$F$1994))
+SUMPRODUCT(('Diário 4º PA'!$E$4:$E$2000='Analítico Cp.'!$B172)*('Diário 4º PA'!$C$4:$C$2000&gt;=E$4)*('Diário 4º PA'!$C$4:$C$2000&lt;=EOMONTH(E$4,0))*('Diário 4º PA'!$F$4:$F$2000))
+SUMPRODUCT(('Comp.'!$D$5:$D$485=$B172)*('Comp.'!$B$5:$B$485&gt;=E$4)*('Comp.'!$B$5:$B$485&lt;=EOMONTH(E$4,0))*('Comp.'!$E$5:$E$485))</f>
        <v>1139.05</v>
      </c>
      <c r="F172" s="289">
        <f>SUMPRODUCT(('Diário 1º PA'!$E$4:$E$2007='Analítico Cp.'!$B172)*('Diário 1º PA'!$C$4:$C$2007&gt;=F$4)*('Diário 1º PA'!$C$4:$C$2007&lt;=EOMONTH(F$4,0))*('Diário 1º PA'!$F$4:$F$2007))
+SUMPRODUCT(('Diário 2º PA'!$E$4:$E$1978='Analítico Cp.'!$B172)*('Diário 2º PA'!$C$4:$C$1978&gt;=F$4)*('Diário 2º PA'!$C$4:$C$1978&lt;=EOMONTH(F$4,0))*('Diário 2º PA'!$F$4:$F$1978))
+SUMPRODUCT(('Diário 3º PA'!$E$4:$E$1994='Analítico Cp.'!$B172)*('Diário 3º PA'!$C$4:$C$1994&gt;=F$4)*('Diário 3º PA'!$C$4:$C$1994&lt;=EOMONTH(F$4,0))*('Diário 3º PA'!$F$4:$F$1994))
+SUMPRODUCT(('Diário 4º PA'!$E$4:$E$2000='Analítico Cp.'!$B172)*('Diário 4º PA'!$C$4:$C$2000&gt;=F$4)*('Diário 4º PA'!$C$4:$C$2000&lt;=EOMONTH(F$4,0))*('Diário 4º PA'!$F$4:$F$2000))
+SUMPRODUCT(('Comp.'!$D$5:$D$485=$B172)*('Comp.'!$B$5:$B$485&gt;=F$4)*('Comp.'!$B$5:$B$485&lt;=EOMONTH(F$4,0))*('Comp.'!$E$5:$E$485))</f>
        <v>1249.25</v>
      </c>
      <c r="G172" s="289">
        <f>SUMPRODUCT(('Diário 1º PA'!$E$4:$E$2007='Analítico Cp.'!$B172)*('Diário 1º PA'!$C$4:$C$2007&gt;=G$4)*('Diário 1º PA'!$C$4:$C$2007&lt;=EOMONTH(G$4,0))*('Diário 1º PA'!$F$4:$F$2007))
+SUMPRODUCT(('Diário 2º PA'!$E$4:$E$1978='Analítico Cp.'!$B172)*('Diário 2º PA'!$C$4:$C$1978&gt;=G$4)*('Diário 2º PA'!$C$4:$C$1978&lt;=EOMONTH(G$4,0))*('Diário 2º PA'!$F$4:$F$1978))
+SUMPRODUCT(('Diário 3º PA'!$E$4:$E$1994='Analítico Cp.'!$B172)*('Diário 3º PA'!$C$4:$C$1994&gt;=G$4)*('Diário 3º PA'!$C$4:$C$1994&lt;=EOMONTH(G$4,0))*('Diário 3º PA'!$F$4:$F$1994))
+SUMPRODUCT(('Diário 4º PA'!$E$4:$E$2000='Analítico Cp.'!$B172)*('Diário 4º PA'!$C$4:$C$2000&gt;=G$4)*('Diário 4º PA'!$C$4:$C$2000&lt;=EOMONTH(G$4,0))*('Diário 4º PA'!$F$4:$F$2000))
+SUMPRODUCT(('Comp.'!$D$5:$D$485=$B172)*('Comp.'!$B$5:$B$485&gt;=G$4)*('Comp.'!$B$5:$B$485&lt;=EOMONTH(G$4,0))*('Comp.'!$E$5:$E$485))</f>
        <v>11429.35</v>
      </c>
      <c r="H172" s="289">
        <f>SUMPRODUCT(('Diário 1º PA'!$E$4:$E$2007='Analítico Cp.'!$B172)*('Diário 1º PA'!$C$4:$C$2007&gt;=H$4)*('Diário 1º PA'!$C$4:$C$2007&lt;=EOMONTH(H$4,0))*('Diário 1º PA'!$F$4:$F$2007))
+SUMPRODUCT(('Diário 2º PA'!$E$4:$E$1978='Analítico Cp.'!$B172)*('Diário 2º PA'!$C$4:$C$1978&gt;=H$4)*('Diário 2º PA'!$C$4:$C$1978&lt;=EOMONTH(H$4,0))*('Diário 2º PA'!$F$4:$F$1978))
+SUMPRODUCT(('Diário 3º PA'!$E$4:$E$1994='Analítico Cp.'!$B172)*('Diário 3º PA'!$C$4:$C$1994&gt;=H$4)*('Diário 3º PA'!$C$4:$C$1994&lt;=EOMONTH(H$4,0))*('Diário 3º PA'!$F$4:$F$1994))
+SUMPRODUCT(('Diário 4º PA'!$E$4:$E$2000='Analítico Cp.'!$B172)*('Diário 4º PA'!$C$4:$C$2000&gt;=H$4)*('Diário 4º PA'!$C$4:$C$2000&lt;=EOMONTH(H$4,0))*('Diário 4º PA'!$F$4:$F$2000))
+SUMPRODUCT(('Comp.'!$D$5:$D$485=$B172)*('Comp.'!$B$5:$B$485&gt;=H$4)*('Comp.'!$B$5:$B$485&lt;=EOMONTH(H$4,0))*('Comp.'!$E$5:$E$485))</f>
        <v>14551.24</v>
      </c>
      <c r="I172" s="289">
        <f>SUMPRODUCT(('Diário 1º PA'!$E$4:$E$2007='Analítico Cp.'!$B172)*('Diário 1º PA'!$C$4:$C$2007&gt;=I$4)*('Diário 1º PA'!$C$4:$C$2007&lt;=EOMONTH(I$4,0))*('Diário 1º PA'!$F$4:$F$2007))
+SUMPRODUCT(('Diário 2º PA'!$E$4:$E$1978='Analítico Cp.'!$B172)*('Diário 2º PA'!$C$4:$C$1978&gt;=I$4)*('Diário 2º PA'!$C$4:$C$1978&lt;=EOMONTH(I$4,0))*('Diário 2º PA'!$F$4:$F$1978))
+SUMPRODUCT(('Diário 3º PA'!$E$4:$E$1994='Analítico Cp.'!$B172)*('Diário 3º PA'!$C$4:$C$1994&gt;=I$4)*('Diário 3º PA'!$C$4:$C$1994&lt;=EOMONTH(I$4,0))*('Diário 3º PA'!$F$4:$F$1994))
+SUMPRODUCT(('Diário 4º PA'!$E$4:$E$2000='Analítico Cp.'!$B172)*('Diário 4º PA'!$C$4:$C$2000&gt;=I$4)*('Diário 4º PA'!$C$4:$C$2000&lt;=EOMONTH(I$4,0))*('Diário 4º PA'!$F$4:$F$2000))
+SUMPRODUCT(('Comp.'!$D$5:$D$485=$B172)*('Comp.'!$B$5:$B$485&gt;=I$4)*('Comp.'!$B$5:$B$485&lt;=EOMONTH(I$4,0))*('Comp.'!$E$5:$E$485))</f>
        <v>1103.68</v>
      </c>
      <c r="J172" s="289">
        <f>SUMPRODUCT(('Diário 1º PA'!$E$4:$E$2007='Analítico Cp.'!$B172)*('Diário 1º PA'!$C$4:$C$2007&gt;=J$4)*('Diário 1º PA'!$C$4:$C$2007&lt;=EOMONTH(J$4,0))*('Diário 1º PA'!$F$4:$F$2007))
+SUMPRODUCT(('Diário 2º PA'!$E$4:$E$1978='Analítico Cp.'!$B172)*('Diário 2º PA'!$C$4:$C$1978&gt;=J$4)*('Diário 2º PA'!$C$4:$C$1978&lt;=EOMONTH(J$4,0))*('Diário 2º PA'!$F$4:$F$1978))
+SUMPRODUCT(('Diário 3º PA'!$E$4:$E$1994='Analítico Cp.'!$B172)*('Diário 3º PA'!$C$4:$C$1994&gt;=J$4)*('Diário 3º PA'!$C$4:$C$1994&lt;=EOMONTH(J$4,0))*('Diário 3º PA'!$F$4:$F$1994))
+SUMPRODUCT(('Diário 4º PA'!$E$4:$E$2000='Analítico Cp.'!$B172)*('Diário 4º PA'!$C$4:$C$2000&gt;=J$4)*('Diário 4º PA'!$C$4:$C$2000&lt;=EOMONTH(J$4,0))*('Diário 4º PA'!$F$4:$F$2000))
+SUMPRODUCT(('Comp.'!$D$5:$D$485=$B172)*('Comp.'!$B$5:$B$485&gt;=J$4)*('Comp.'!$B$5:$B$485&lt;=EOMONTH(J$4,0))*('Comp.'!$E$5:$E$485))</f>
        <v>0</v>
      </c>
      <c r="K172" s="289">
        <f>SUMPRODUCT(('Diário 1º PA'!$E$4:$E$2007='Analítico Cp.'!$B172)*('Diário 1º PA'!$C$4:$C$2007&gt;=K$4)*('Diário 1º PA'!$C$4:$C$2007&lt;=EOMONTH(K$4,0))*('Diário 1º PA'!$F$4:$F$2007))
+SUMPRODUCT(('Diário 2º PA'!$E$4:$E$1978='Analítico Cp.'!$B172)*('Diário 2º PA'!$C$4:$C$1978&gt;=K$4)*('Diário 2º PA'!$C$4:$C$1978&lt;=EOMONTH(K$4,0))*('Diário 2º PA'!$F$4:$F$1978))
+SUMPRODUCT(('Diário 3º PA'!$E$4:$E$1994='Analítico Cp.'!$B172)*('Diário 3º PA'!$C$4:$C$1994&gt;=K$4)*('Diário 3º PA'!$C$4:$C$1994&lt;=EOMONTH(K$4,0))*('Diário 3º PA'!$F$4:$F$1994))
+SUMPRODUCT(('Diário 4º PA'!$E$4:$E$2000='Analítico Cp.'!$B172)*('Diário 4º PA'!$C$4:$C$2000&gt;=K$4)*('Diário 4º PA'!$C$4:$C$2000&lt;=EOMONTH(K$4,0))*('Diário 4º PA'!$F$4:$F$2000))
+SUMPRODUCT(('Comp.'!$D$5:$D$485=$B172)*('Comp.'!$B$5:$B$485&gt;=K$4)*('Comp.'!$B$5:$B$485&lt;=EOMONTH(K$4,0))*('Comp.'!$E$5:$E$485))</f>
        <v>0</v>
      </c>
      <c r="L172" s="289">
        <f>SUMPRODUCT(('Diário 1º PA'!$E$4:$E$2007='Analítico Cp.'!$B172)*('Diário 1º PA'!$C$4:$C$2007&gt;=L$4)*('Diário 1º PA'!$C$4:$C$2007&lt;=EOMONTH(L$4,0))*('Diário 1º PA'!$F$4:$F$2007))
+SUMPRODUCT(('Diário 2º PA'!$E$4:$E$1978='Analítico Cp.'!$B172)*('Diário 2º PA'!$C$4:$C$1978&gt;=L$4)*('Diário 2º PA'!$C$4:$C$1978&lt;=EOMONTH(L$4,0))*('Diário 2º PA'!$F$4:$F$1978))
+SUMPRODUCT(('Diário 3º PA'!$E$4:$E$1994='Analítico Cp.'!$B172)*('Diário 3º PA'!$C$4:$C$1994&gt;=L$4)*('Diário 3º PA'!$C$4:$C$1994&lt;=EOMONTH(L$4,0))*('Diário 3º PA'!$F$4:$F$1994))
+SUMPRODUCT(('Diário 4º PA'!$E$4:$E$2000='Analítico Cp.'!$B172)*('Diário 4º PA'!$C$4:$C$2000&gt;=L$4)*('Diário 4º PA'!$C$4:$C$2000&lt;=EOMONTH(L$4,0))*('Diário 4º PA'!$F$4:$F$2000))
+SUMPRODUCT(('Comp.'!$D$5:$D$485=$B172)*('Comp.'!$B$5:$B$485&gt;=L$4)*('Comp.'!$B$5:$B$485&lt;=EOMONTH(L$4,0))*('Comp.'!$E$5:$E$485))</f>
        <v>0</v>
      </c>
      <c r="M172" s="289">
        <f>SUMPRODUCT(('Diário 1º PA'!$E$4:$E$2007='Analítico Cp.'!$B172)*('Diário 1º PA'!$C$4:$C$2007&gt;=M$4)*('Diário 1º PA'!$C$4:$C$2007&lt;=EOMONTH(M$4,0))*('Diário 1º PA'!$F$4:$F$2007))
+SUMPRODUCT(('Diário 2º PA'!$E$4:$E$1978='Analítico Cp.'!$B172)*('Diário 2º PA'!$C$4:$C$1978&gt;=M$4)*('Diário 2º PA'!$C$4:$C$1978&lt;=EOMONTH(M$4,0))*('Diário 2º PA'!$F$4:$F$1978))
+SUMPRODUCT(('Diário 3º PA'!$E$4:$E$1994='Analítico Cp.'!$B172)*('Diário 3º PA'!$C$4:$C$1994&gt;=M$4)*('Diário 3º PA'!$C$4:$C$1994&lt;=EOMONTH(M$4,0))*('Diário 3º PA'!$F$4:$F$1994))
+SUMPRODUCT(('Diário 4º PA'!$E$4:$E$2000='Analítico Cp.'!$B172)*('Diário 4º PA'!$C$4:$C$2000&gt;=M$4)*('Diário 4º PA'!$C$4:$C$2000&lt;=EOMONTH(M$4,0))*('Diário 4º PA'!$F$4:$F$2000))
+SUMPRODUCT(('Comp.'!$D$5:$D$485=$B172)*('Comp.'!$B$5:$B$485&gt;=M$4)*('Comp.'!$B$5:$B$485&lt;=EOMONTH(M$4,0))*('Comp.'!$E$5:$E$485))</f>
        <v>0</v>
      </c>
      <c r="N172" s="289">
        <f>SUMPRODUCT(('Diário 1º PA'!$E$4:$E$2007='Analítico Cp.'!$B172)*('Diário 1º PA'!$C$4:$C$2007&gt;=N$4)*('Diário 1º PA'!$C$4:$C$2007&lt;=EOMONTH(N$4,0))*('Diário 1º PA'!$F$4:$F$2007))
+SUMPRODUCT(('Diário 2º PA'!$E$4:$E$1978='Analítico Cp.'!$B172)*('Diário 2º PA'!$C$4:$C$1978&gt;=N$4)*('Diário 2º PA'!$C$4:$C$1978&lt;=EOMONTH(N$4,0))*('Diário 2º PA'!$F$4:$F$1978))
+SUMPRODUCT(('Diário 3º PA'!$E$4:$E$1994='Analítico Cp.'!$B172)*('Diário 3º PA'!$C$4:$C$1994&gt;=N$4)*('Diário 3º PA'!$C$4:$C$1994&lt;=EOMONTH(N$4,0))*('Diário 3º PA'!$F$4:$F$1994))
+SUMPRODUCT(('Diário 4º PA'!$E$4:$E$2000='Analítico Cp.'!$B172)*('Diário 4º PA'!$C$4:$C$2000&gt;=N$4)*('Diário 4º PA'!$C$4:$C$2000&lt;=EOMONTH(N$4,0))*('Diário 4º PA'!$F$4:$F$2000))
+SUMPRODUCT(('Comp.'!$D$5:$D$485=$B172)*('Comp.'!$B$5:$B$485&gt;=N$4)*('Comp.'!$B$5:$B$485&lt;=EOMONTH(N$4,0))*('Comp.'!$E$5:$E$485))</f>
        <v>0</v>
      </c>
      <c r="O172" s="315">
        <f t="shared" si="22"/>
        <v>45595.02</v>
      </c>
      <c r="P172" s="316">
        <f t="shared" si="23"/>
        <v>2.0032772848887514E-3</v>
      </c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</row>
    <row r="173" spans="1:26" ht="23.25" customHeight="1" x14ac:dyDescent="0.25">
      <c r="A173" s="331" t="s">
        <v>373</v>
      </c>
      <c r="B173" s="332" t="s">
        <v>374</v>
      </c>
      <c r="C173" s="289">
        <f>SUMPRODUCT(('Diário 1º PA'!$E$4:$E$2007='Analítico Cp.'!$B173)*('Diário 1º PA'!$C$4:$C$2007&gt;=C$4)*('Diário 1º PA'!$C$4:$C$2007&lt;=EOMONTH(C$4,0))*('Diário 1º PA'!$F$4:$F$2007))
+SUMPRODUCT(('Diário 2º PA'!$E$4:$E$1978='Analítico Cp.'!$B173)*('Diário 2º PA'!$C$4:$C$1978&gt;=C$4)*('Diário 2º PA'!$C$4:$C$1978&lt;=EOMONTH(C$4,0))*('Diário 2º PA'!$F$4:$F$1978))
+SUMPRODUCT(('Diário 3º PA'!$E$4:$E$1994='Analítico Cp.'!$B173)*('Diário 3º PA'!$C$4:$C$1994&gt;=C$4)*('Diário 3º PA'!$C$4:$C$1994&lt;=EOMONTH(C$4,0))*('Diário 3º PA'!$F$4:$F$1994))
+SUMPRODUCT(('Diário 4º PA'!$E$4:$E$2000='Analítico Cp.'!$B173)*('Diário 4º PA'!$C$4:$C$2000&gt;=C$4)*('Diário 4º PA'!$C$4:$C$2000&lt;=EOMONTH(C$4,0))*('Diário 4º PA'!$F$4:$F$2000))
+SUMPRODUCT(('Comp.'!$D$5:$D$485=$B173)*('Comp.'!$B$5:$B$485&gt;=C$4)*('Comp.'!$B$5:$B$485&lt;=EOMONTH(C$4,0))*('Comp.'!$E$5:$E$485))</f>
        <v>0</v>
      </c>
      <c r="D173" s="289">
        <f>SUMPRODUCT(('Diário 1º PA'!$E$4:$E$2007='Analítico Cp.'!$B173)*('Diário 1º PA'!$C$4:$C$2007&gt;=D$4)*('Diário 1º PA'!$C$4:$C$2007&lt;=EOMONTH(D$4,0))*('Diário 1º PA'!$F$4:$F$2007))
+SUMPRODUCT(('Diário 2º PA'!$E$4:$E$1978='Analítico Cp.'!$B173)*('Diário 2º PA'!$C$4:$C$1978&gt;=D$4)*('Diário 2º PA'!$C$4:$C$1978&lt;=EOMONTH(D$4,0))*('Diário 2º PA'!$F$4:$F$1978))
+SUMPRODUCT(('Diário 3º PA'!$E$4:$E$1994='Analítico Cp.'!$B173)*('Diário 3º PA'!$C$4:$C$1994&gt;=D$4)*('Diário 3º PA'!$C$4:$C$1994&lt;=EOMONTH(D$4,0))*('Diário 3º PA'!$F$4:$F$1994))
+SUMPRODUCT(('Diário 4º PA'!$E$4:$E$2000='Analítico Cp.'!$B173)*('Diário 4º PA'!$C$4:$C$2000&gt;=D$4)*('Diário 4º PA'!$C$4:$C$2000&lt;=EOMONTH(D$4,0))*('Diário 4º PA'!$F$4:$F$2000))
+SUMPRODUCT(('Comp.'!$D$5:$D$485=$B173)*('Comp.'!$B$5:$B$485&gt;=D$4)*('Comp.'!$B$5:$B$485&lt;=EOMONTH(D$4,0))*('Comp.'!$E$5:$E$485))</f>
        <v>27843.300000000003</v>
      </c>
      <c r="E173" s="289">
        <f>SUMPRODUCT(('Diário 1º PA'!$E$4:$E$2007='Analítico Cp.'!$B173)*('Diário 1º PA'!$C$4:$C$2007&gt;=E$4)*('Diário 1º PA'!$C$4:$C$2007&lt;=EOMONTH(E$4,0))*('Diário 1º PA'!$F$4:$F$2007))
+SUMPRODUCT(('Diário 2º PA'!$E$4:$E$1978='Analítico Cp.'!$B173)*('Diário 2º PA'!$C$4:$C$1978&gt;=E$4)*('Diário 2º PA'!$C$4:$C$1978&lt;=EOMONTH(E$4,0))*('Diário 2º PA'!$F$4:$F$1978))
+SUMPRODUCT(('Diário 3º PA'!$E$4:$E$1994='Analítico Cp.'!$B173)*('Diário 3º PA'!$C$4:$C$1994&gt;=E$4)*('Diário 3º PA'!$C$4:$C$1994&lt;=EOMONTH(E$4,0))*('Diário 3º PA'!$F$4:$F$1994))
+SUMPRODUCT(('Diário 4º PA'!$E$4:$E$2000='Analítico Cp.'!$B173)*('Diário 4º PA'!$C$4:$C$2000&gt;=E$4)*('Diário 4º PA'!$C$4:$C$2000&lt;=EOMONTH(E$4,0))*('Diário 4º PA'!$F$4:$F$2000))
+SUMPRODUCT(('Comp.'!$D$5:$D$485=$B173)*('Comp.'!$B$5:$B$485&gt;=E$4)*('Comp.'!$B$5:$B$485&lt;=EOMONTH(E$4,0))*('Comp.'!$E$5:$E$485))</f>
        <v>1708.98</v>
      </c>
      <c r="F173" s="289">
        <f>SUMPRODUCT(('Diário 1º PA'!$E$4:$E$2007='Analítico Cp.'!$B173)*('Diário 1º PA'!$C$4:$C$2007&gt;=F$4)*('Diário 1º PA'!$C$4:$C$2007&lt;=EOMONTH(F$4,0))*('Diário 1º PA'!$F$4:$F$2007))
+SUMPRODUCT(('Diário 2º PA'!$E$4:$E$1978='Analítico Cp.'!$B173)*('Diário 2º PA'!$C$4:$C$1978&gt;=F$4)*('Diário 2º PA'!$C$4:$C$1978&lt;=EOMONTH(F$4,0))*('Diário 2º PA'!$F$4:$F$1978))
+SUMPRODUCT(('Diário 3º PA'!$E$4:$E$1994='Analítico Cp.'!$B173)*('Diário 3º PA'!$C$4:$C$1994&gt;=F$4)*('Diário 3º PA'!$C$4:$C$1994&lt;=EOMONTH(F$4,0))*('Diário 3º PA'!$F$4:$F$1994))
+SUMPRODUCT(('Diário 4º PA'!$E$4:$E$2000='Analítico Cp.'!$B173)*('Diário 4º PA'!$C$4:$C$2000&gt;=F$4)*('Diário 4º PA'!$C$4:$C$2000&lt;=EOMONTH(F$4,0))*('Diário 4º PA'!$F$4:$F$2000))
+SUMPRODUCT(('Comp.'!$D$5:$D$485=$B173)*('Comp.'!$B$5:$B$485&gt;=F$4)*('Comp.'!$B$5:$B$485&lt;=EOMONTH(F$4,0))*('Comp.'!$E$5:$E$485))</f>
        <v>17775.59</v>
      </c>
      <c r="G173" s="289">
        <f>SUMPRODUCT(('Diário 1º PA'!$E$4:$E$2007='Analítico Cp.'!$B173)*('Diário 1º PA'!$C$4:$C$2007&gt;=G$4)*('Diário 1º PA'!$C$4:$C$2007&lt;=EOMONTH(G$4,0))*('Diário 1º PA'!$F$4:$F$2007))
+SUMPRODUCT(('Diário 2º PA'!$E$4:$E$1978='Analítico Cp.'!$B173)*('Diário 2º PA'!$C$4:$C$1978&gt;=G$4)*('Diário 2º PA'!$C$4:$C$1978&lt;=EOMONTH(G$4,0))*('Diário 2º PA'!$F$4:$F$1978))
+SUMPRODUCT(('Diário 3º PA'!$E$4:$E$1994='Analítico Cp.'!$B173)*('Diário 3º PA'!$C$4:$C$1994&gt;=G$4)*('Diário 3º PA'!$C$4:$C$1994&lt;=EOMONTH(G$4,0))*('Diário 3º PA'!$F$4:$F$1994))
+SUMPRODUCT(('Diário 4º PA'!$E$4:$E$2000='Analítico Cp.'!$B173)*('Diário 4º PA'!$C$4:$C$2000&gt;=G$4)*('Diário 4º PA'!$C$4:$C$2000&lt;=EOMONTH(G$4,0))*('Diário 4º PA'!$F$4:$F$2000))
+SUMPRODUCT(('Comp.'!$D$5:$D$485=$B173)*('Comp.'!$B$5:$B$485&gt;=G$4)*('Comp.'!$B$5:$B$485&lt;=EOMONTH(G$4,0))*('Comp.'!$E$5:$E$485))</f>
        <v>1106.9100000000001</v>
      </c>
      <c r="H173" s="289">
        <f>SUMPRODUCT(('Diário 1º PA'!$E$4:$E$2007='Analítico Cp.'!$B173)*('Diário 1º PA'!$C$4:$C$2007&gt;=H$4)*('Diário 1º PA'!$C$4:$C$2007&lt;=EOMONTH(H$4,0))*('Diário 1º PA'!$F$4:$F$2007))
+SUMPRODUCT(('Diário 2º PA'!$E$4:$E$1978='Analítico Cp.'!$B173)*('Diário 2º PA'!$C$4:$C$1978&gt;=H$4)*('Diário 2º PA'!$C$4:$C$1978&lt;=EOMONTH(H$4,0))*('Diário 2º PA'!$F$4:$F$1978))
+SUMPRODUCT(('Diário 3º PA'!$E$4:$E$1994='Analítico Cp.'!$B173)*('Diário 3º PA'!$C$4:$C$1994&gt;=H$4)*('Diário 3º PA'!$C$4:$C$1994&lt;=EOMONTH(H$4,0))*('Diário 3º PA'!$F$4:$F$1994))
+SUMPRODUCT(('Diário 4º PA'!$E$4:$E$2000='Analítico Cp.'!$B173)*('Diário 4º PA'!$C$4:$C$2000&gt;=H$4)*('Diário 4º PA'!$C$4:$C$2000&lt;=EOMONTH(H$4,0))*('Diário 4º PA'!$F$4:$F$2000))
+SUMPRODUCT(('Comp.'!$D$5:$D$485=$B173)*('Comp.'!$B$5:$B$485&gt;=H$4)*('Comp.'!$B$5:$B$485&lt;=EOMONTH(H$4,0))*('Comp.'!$E$5:$E$485))</f>
        <v>21748.47</v>
      </c>
      <c r="I173" s="289">
        <f>SUMPRODUCT(('Diário 1º PA'!$E$4:$E$2007='Analítico Cp.'!$B173)*('Diário 1º PA'!$C$4:$C$2007&gt;=I$4)*('Diário 1º PA'!$C$4:$C$2007&lt;=EOMONTH(I$4,0))*('Diário 1º PA'!$F$4:$F$2007))
+SUMPRODUCT(('Diário 2º PA'!$E$4:$E$1978='Analítico Cp.'!$B173)*('Diário 2º PA'!$C$4:$C$1978&gt;=I$4)*('Diário 2º PA'!$C$4:$C$1978&lt;=EOMONTH(I$4,0))*('Diário 2º PA'!$F$4:$F$1978))
+SUMPRODUCT(('Diário 3º PA'!$E$4:$E$1994='Analítico Cp.'!$B173)*('Diário 3º PA'!$C$4:$C$1994&gt;=I$4)*('Diário 3º PA'!$C$4:$C$1994&lt;=EOMONTH(I$4,0))*('Diário 3º PA'!$F$4:$F$1994))
+SUMPRODUCT(('Diário 4º PA'!$E$4:$E$2000='Analítico Cp.'!$B173)*('Diário 4º PA'!$C$4:$C$2000&gt;=I$4)*('Diário 4º PA'!$C$4:$C$2000&lt;=EOMONTH(I$4,0))*('Diário 4º PA'!$F$4:$F$2000))
+SUMPRODUCT(('Comp.'!$D$5:$D$485=$B173)*('Comp.'!$B$5:$B$485&gt;=I$4)*('Comp.'!$B$5:$B$485&lt;=EOMONTH(I$4,0))*('Comp.'!$E$5:$E$485))</f>
        <v>12783.58</v>
      </c>
      <c r="J173" s="289">
        <f>SUMPRODUCT(('Diário 1º PA'!$E$4:$E$2007='Analítico Cp.'!$B173)*('Diário 1º PA'!$C$4:$C$2007&gt;=J$4)*('Diário 1º PA'!$C$4:$C$2007&lt;=EOMONTH(J$4,0))*('Diário 1º PA'!$F$4:$F$2007))
+SUMPRODUCT(('Diário 2º PA'!$E$4:$E$1978='Analítico Cp.'!$B173)*('Diário 2º PA'!$C$4:$C$1978&gt;=J$4)*('Diário 2º PA'!$C$4:$C$1978&lt;=EOMONTH(J$4,0))*('Diário 2º PA'!$F$4:$F$1978))
+SUMPRODUCT(('Diário 3º PA'!$E$4:$E$1994='Analítico Cp.'!$B173)*('Diário 3º PA'!$C$4:$C$1994&gt;=J$4)*('Diário 3º PA'!$C$4:$C$1994&lt;=EOMONTH(J$4,0))*('Diário 3º PA'!$F$4:$F$1994))
+SUMPRODUCT(('Diário 4º PA'!$E$4:$E$2000='Analítico Cp.'!$B173)*('Diário 4º PA'!$C$4:$C$2000&gt;=J$4)*('Diário 4º PA'!$C$4:$C$2000&lt;=EOMONTH(J$4,0))*('Diário 4º PA'!$F$4:$F$2000))
+SUMPRODUCT(('Comp.'!$D$5:$D$485=$B173)*('Comp.'!$B$5:$B$485&gt;=J$4)*('Comp.'!$B$5:$B$485&lt;=EOMONTH(J$4,0))*('Comp.'!$E$5:$E$485))</f>
        <v>0</v>
      </c>
      <c r="K173" s="289">
        <f>SUMPRODUCT(('Diário 1º PA'!$E$4:$E$2007='Analítico Cp.'!$B173)*('Diário 1º PA'!$C$4:$C$2007&gt;=K$4)*('Diário 1º PA'!$C$4:$C$2007&lt;=EOMONTH(K$4,0))*('Diário 1º PA'!$F$4:$F$2007))
+SUMPRODUCT(('Diário 2º PA'!$E$4:$E$1978='Analítico Cp.'!$B173)*('Diário 2º PA'!$C$4:$C$1978&gt;=K$4)*('Diário 2º PA'!$C$4:$C$1978&lt;=EOMONTH(K$4,0))*('Diário 2º PA'!$F$4:$F$1978))
+SUMPRODUCT(('Diário 3º PA'!$E$4:$E$1994='Analítico Cp.'!$B173)*('Diário 3º PA'!$C$4:$C$1994&gt;=K$4)*('Diário 3º PA'!$C$4:$C$1994&lt;=EOMONTH(K$4,0))*('Diário 3º PA'!$F$4:$F$1994))
+SUMPRODUCT(('Diário 4º PA'!$E$4:$E$2000='Analítico Cp.'!$B173)*('Diário 4º PA'!$C$4:$C$2000&gt;=K$4)*('Diário 4º PA'!$C$4:$C$2000&lt;=EOMONTH(K$4,0))*('Diário 4º PA'!$F$4:$F$2000))
+SUMPRODUCT(('Comp.'!$D$5:$D$485=$B173)*('Comp.'!$B$5:$B$485&gt;=K$4)*('Comp.'!$B$5:$B$485&lt;=EOMONTH(K$4,0))*('Comp.'!$E$5:$E$485))</f>
        <v>0</v>
      </c>
      <c r="L173" s="289">
        <f>SUMPRODUCT(('Diário 1º PA'!$E$4:$E$2007='Analítico Cp.'!$B173)*('Diário 1º PA'!$C$4:$C$2007&gt;=L$4)*('Diário 1º PA'!$C$4:$C$2007&lt;=EOMONTH(L$4,0))*('Diário 1º PA'!$F$4:$F$2007))
+SUMPRODUCT(('Diário 2º PA'!$E$4:$E$1978='Analítico Cp.'!$B173)*('Diário 2º PA'!$C$4:$C$1978&gt;=L$4)*('Diário 2º PA'!$C$4:$C$1978&lt;=EOMONTH(L$4,0))*('Diário 2º PA'!$F$4:$F$1978))
+SUMPRODUCT(('Diário 3º PA'!$E$4:$E$1994='Analítico Cp.'!$B173)*('Diário 3º PA'!$C$4:$C$1994&gt;=L$4)*('Diário 3º PA'!$C$4:$C$1994&lt;=EOMONTH(L$4,0))*('Diário 3º PA'!$F$4:$F$1994))
+SUMPRODUCT(('Diário 4º PA'!$E$4:$E$2000='Analítico Cp.'!$B173)*('Diário 4º PA'!$C$4:$C$2000&gt;=L$4)*('Diário 4º PA'!$C$4:$C$2000&lt;=EOMONTH(L$4,0))*('Diário 4º PA'!$F$4:$F$2000))
+SUMPRODUCT(('Comp.'!$D$5:$D$485=$B173)*('Comp.'!$B$5:$B$485&gt;=L$4)*('Comp.'!$B$5:$B$485&lt;=EOMONTH(L$4,0))*('Comp.'!$E$5:$E$485))</f>
        <v>0</v>
      </c>
      <c r="M173" s="289">
        <f>SUMPRODUCT(('Diário 1º PA'!$E$4:$E$2007='Analítico Cp.'!$B173)*('Diário 1º PA'!$C$4:$C$2007&gt;=M$4)*('Diário 1º PA'!$C$4:$C$2007&lt;=EOMONTH(M$4,0))*('Diário 1º PA'!$F$4:$F$2007))
+SUMPRODUCT(('Diário 2º PA'!$E$4:$E$1978='Analítico Cp.'!$B173)*('Diário 2º PA'!$C$4:$C$1978&gt;=M$4)*('Diário 2º PA'!$C$4:$C$1978&lt;=EOMONTH(M$4,0))*('Diário 2º PA'!$F$4:$F$1978))
+SUMPRODUCT(('Diário 3º PA'!$E$4:$E$1994='Analítico Cp.'!$B173)*('Diário 3º PA'!$C$4:$C$1994&gt;=M$4)*('Diário 3º PA'!$C$4:$C$1994&lt;=EOMONTH(M$4,0))*('Diário 3º PA'!$F$4:$F$1994))
+SUMPRODUCT(('Diário 4º PA'!$E$4:$E$2000='Analítico Cp.'!$B173)*('Diário 4º PA'!$C$4:$C$2000&gt;=M$4)*('Diário 4º PA'!$C$4:$C$2000&lt;=EOMONTH(M$4,0))*('Diário 4º PA'!$F$4:$F$2000))
+SUMPRODUCT(('Comp.'!$D$5:$D$485=$B173)*('Comp.'!$B$5:$B$485&gt;=M$4)*('Comp.'!$B$5:$B$485&lt;=EOMONTH(M$4,0))*('Comp.'!$E$5:$E$485))</f>
        <v>0</v>
      </c>
      <c r="N173" s="289">
        <f>SUMPRODUCT(('Diário 1º PA'!$E$4:$E$2007='Analítico Cp.'!$B173)*('Diário 1º PA'!$C$4:$C$2007&gt;=N$4)*('Diário 1º PA'!$C$4:$C$2007&lt;=EOMONTH(N$4,0))*('Diário 1º PA'!$F$4:$F$2007))
+SUMPRODUCT(('Diário 2º PA'!$E$4:$E$1978='Analítico Cp.'!$B173)*('Diário 2º PA'!$C$4:$C$1978&gt;=N$4)*('Diário 2º PA'!$C$4:$C$1978&lt;=EOMONTH(N$4,0))*('Diário 2º PA'!$F$4:$F$1978))
+SUMPRODUCT(('Diário 3º PA'!$E$4:$E$1994='Analítico Cp.'!$B173)*('Diário 3º PA'!$C$4:$C$1994&gt;=N$4)*('Diário 3º PA'!$C$4:$C$1994&lt;=EOMONTH(N$4,0))*('Diário 3º PA'!$F$4:$F$1994))
+SUMPRODUCT(('Diário 4º PA'!$E$4:$E$2000='Analítico Cp.'!$B173)*('Diário 4º PA'!$C$4:$C$2000&gt;=N$4)*('Diário 4º PA'!$C$4:$C$2000&lt;=EOMONTH(N$4,0))*('Diário 4º PA'!$F$4:$F$2000))
+SUMPRODUCT(('Comp.'!$D$5:$D$485=$B173)*('Comp.'!$B$5:$B$485&gt;=N$4)*('Comp.'!$B$5:$B$485&lt;=EOMONTH(N$4,0))*('Comp.'!$E$5:$E$485))</f>
        <v>0</v>
      </c>
      <c r="O173" s="315">
        <f t="shared" si="22"/>
        <v>82966.83</v>
      </c>
      <c r="P173" s="316">
        <f t="shared" si="23"/>
        <v>3.6452570025899012E-3</v>
      </c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</row>
    <row r="174" spans="1:26" ht="23.25" customHeight="1" x14ac:dyDescent="0.25">
      <c r="A174" s="331" t="s">
        <v>375</v>
      </c>
      <c r="B174" s="332" t="s">
        <v>376</v>
      </c>
      <c r="C174" s="289">
        <f>SUMPRODUCT(('Diário 1º PA'!$E$4:$E$2007='Analítico Cp.'!$B174)*('Diário 1º PA'!$C$4:$C$2007&gt;=C$4)*('Diário 1º PA'!$C$4:$C$2007&lt;=EOMONTH(C$4,0))*('Diário 1º PA'!$F$4:$F$2007))
+SUMPRODUCT(('Diário 2º PA'!$E$4:$E$1978='Analítico Cp.'!$B174)*('Diário 2º PA'!$C$4:$C$1978&gt;=C$4)*('Diário 2º PA'!$C$4:$C$1978&lt;=EOMONTH(C$4,0))*('Diário 2º PA'!$F$4:$F$1978))
+SUMPRODUCT(('Diário 3º PA'!$E$4:$E$1994='Analítico Cp.'!$B174)*('Diário 3º PA'!$C$4:$C$1994&gt;=C$4)*('Diário 3º PA'!$C$4:$C$1994&lt;=EOMONTH(C$4,0))*('Diário 3º PA'!$F$4:$F$1994))
+SUMPRODUCT(('Diário 4º PA'!$E$4:$E$2000='Analítico Cp.'!$B174)*('Diário 4º PA'!$C$4:$C$2000&gt;=C$4)*('Diário 4º PA'!$C$4:$C$2000&lt;=EOMONTH(C$4,0))*('Diário 4º PA'!$F$4:$F$2000))
+SUMPRODUCT(('Comp.'!$D$5:$D$485=$B174)*('Comp.'!$B$5:$B$485&gt;=C$4)*('Comp.'!$B$5:$B$485&lt;=EOMONTH(C$4,0))*('Comp.'!$E$5:$E$485))</f>
        <v>0</v>
      </c>
      <c r="D174" s="289">
        <f>SUMPRODUCT(('Diário 1º PA'!$E$4:$E$2007='Analítico Cp.'!$B174)*('Diário 1º PA'!$C$4:$C$2007&gt;=D$4)*('Diário 1º PA'!$C$4:$C$2007&lt;=EOMONTH(D$4,0))*('Diário 1º PA'!$F$4:$F$2007))
+SUMPRODUCT(('Diário 2º PA'!$E$4:$E$1978='Analítico Cp.'!$B174)*('Diário 2º PA'!$C$4:$C$1978&gt;=D$4)*('Diário 2º PA'!$C$4:$C$1978&lt;=EOMONTH(D$4,0))*('Diário 2º PA'!$F$4:$F$1978))
+SUMPRODUCT(('Diário 3º PA'!$E$4:$E$1994='Analítico Cp.'!$B174)*('Diário 3º PA'!$C$4:$C$1994&gt;=D$4)*('Diário 3º PA'!$C$4:$C$1994&lt;=EOMONTH(D$4,0))*('Diário 3º PA'!$F$4:$F$1994))
+SUMPRODUCT(('Diário 4º PA'!$E$4:$E$2000='Analítico Cp.'!$B174)*('Diário 4º PA'!$C$4:$C$2000&gt;=D$4)*('Diário 4º PA'!$C$4:$C$2000&lt;=EOMONTH(D$4,0))*('Diário 4º PA'!$F$4:$F$2000))
+SUMPRODUCT(('Comp.'!$D$5:$D$485=$B174)*('Comp.'!$B$5:$B$485&gt;=D$4)*('Comp.'!$B$5:$B$485&lt;=EOMONTH(D$4,0))*('Comp.'!$E$5:$E$485))</f>
        <v>7420</v>
      </c>
      <c r="E174" s="289">
        <f>SUMPRODUCT(('Diário 1º PA'!$E$4:$E$2007='Analítico Cp.'!$B174)*('Diário 1º PA'!$C$4:$C$2007&gt;=E$4)*('Diário 1º PA'!$C$4:$C$2007&lt;=EOMONTH(E$4,0))*('Diário 1º PA'!$F$4:$F$2007))
+SUMPRODUCT(('Diário 2º PA'!$E$4:$E$1978='Analítico Cp.'!$B174)*('Diário 2º PA'!$C$4:$C$1978&gt;=E$4)*('Diário 2º PA'!$C$4:$C$1978&lt;=EOMONTH(E$4,0))*('Diário 2º PA'!$F$4:$F$1978))
+SUMPRODUCT(('Diário 3º PA'!$E$4:$E$1994='Analítico Cp.'!$B174)*('Diário 3º PA'!$C$4:$C$1994&gt;=E$4)*('Diário 3º PA'!$C$4:$C$1994&lt;=EOMONTH(E$4,0))*('Diário 3º PA'!$F$4:$F$1994))
+SUMPRODUCT(('Diário 4º PA'!$E$4:$E$2000='Analítico Cp.'!$B174)*('Diário 4º PA'!$C$4:$C$2000&gt;=E$4)*('Diário 4º PA'!$C$4:$C$2000&lt;=EOMONTH(E$4,0))*('Diário 4º PA'!$F$4:$F$2000))
+SUMPRODUCT(('Comp.'!$D$5:$D$485=$B174)*('Comp.'!$B$5:$B$485&gt;=E$4)*('Comp.'!$B$5:$B$485&lt;=EOMONTH(E$4,0))*('Comp.'!$E$5:$E$485))</f>
        <v>0</v>
      </c>
      <c r="F174" s="289">
        <f>SUMPRODUCT(('Diário 1º PA'!$E$4:$E$2007='Analítico Cp.'!$B174)*('Diário 1º PA'!$C$4:$C$2007&gt;=F$4)*('Diário 1º PA'!$C$4:$C$2007&lt;=EOMONTH(F$4,0))*('Diário 1º PA'!$F$4:$F$2007))
+SUMPRODUCT(('Diário 2º PA'!$E$4:$E$1978='Analítico Cp.'!$B174)*('Diário 2º PA'!$C$4:$C$1978&gt;=F$4)*('Diário 2º PA'!$C$4:$C$1978&lt;=EOMONTH(F$4,0))*('Diário 2º PA'!$F$4:$F$1978))
+SUMPRODUCT(('Diário 3º PA'!$E$4:$E$1994='Analítico Cp.'!$B174)*('Diário 3º PA'!$C$4:$C$1994&gt;=F$4)*('Diário 3º PA'!$C$4:$C$1994&lt;=EOMONTH(F$4,0))*('Diário 3º PA'!$F$4:$F$1994))
+SUMPRODUCT(('Diário 4º PA'!$E$4:$E$2000='Analítico Cp.'!$B174)*('Diário 4º PA'!$C$4:$C$2000&gt;=F$4)*('Diário 4º PA'!$C$4:$C$2000&lt;=EOMONTH(F$4,0))*('Diário 4º PA'!$F$4:$F$2000))
+SUMPRODUCT(('Comp.'!$D$5:$D$485=$B174)*('Comp.'!$B$5:$B$485&gt;=F$4)*('Comp.'!$B$5:$B$485&lt;=EOMONTH(F$4,0))*('Comp.'!$E$5:$E$485))</f>
        <v>0</v>
      </c>
      <c r="G174" s="289">
        <f>SUMPRODUCT(('Diário 1º PA'!$E$4:$E$2007='Analítico Cp.'!$B174)*('Diário 1º PA'!$C$4:$C$2007&gt;=G$4)*('Diário 1º PA'!$C$4:$C$2007&lt;=EOMONTH(G$4,0))*('Diário 1º PA'!$F$4:$F$2007))
+SUMPRODUCT(('Diário 2º PA'!$E$4:$E$1978='Analítico Cp.'!$B174)*('Diário 2º PA'!$C$4:$C$1978&gt;=G$4)*('Diário 2º PA'!$C$4:$C$1978&lt;=EOMONTH(G$4,0))*('Diário 2º PA'!$F$4:$F$1978))
+SUMPRODUCT(('Diário 3º PA'!$E$4:$E$1994='Analítico Cp.'!$B174)*('Diário 3º PA'!$C$4:$C$1994&gt;=G$4)*('Diário 3º PA'!$C$4:$C$1994&lt;=EOMONTH(G$4,0))*('Diário 3º PA'!$F$4:$F$1994))
+SUMPRODUCT(('Diário 4º PA'!$E$4:$E$2000='Analítico Cp.'!$B174)*('Diário 4º PA'!$C$4:$C$2000&gt;=G$4)*('Diário 4º PA'!$C$4:$C$2000&lt;=EOMONTH(G$4,0))*('Diário 4º PA'!$F$4:$F$2000))
+SUMPRODUCT(('Comp.'!$D$5:$D$485=$B174)*('Comp.'!$B$5:$B$485&gt;=G$4)*('Comp.'!$B$5:$B$485&lt;=EOMONTH(G$4,0))*('Comp.'!$E$5:$E$485))</f>
        <v>3848.45</v>
      </c>
      <c r="H174" s="289">
        <f>SUMPRODUCT(('Diário 1º PA'!$E$4:$E$2007='Analítico Cp.'!$B174)*('Diário 1º PA'!$C$4:$C$2007&gt;=H$4)*('Diário 1º PA'!$C$4:$C$2007&lt;=EOMONTH(H$4,0))*('Diário 1º PA'!$F$4:$F$2007))
+SUMPRODUCT(('Diário 2º PA'!$E$4:$E$1978='Analítico Cp.'!$B174)*('Diário 2º PA'!$C$4:$C$1978&gt;=H$4)*('Diário 2º PA'!$C$4:$C$1978&lt;=EOMONTH(H$4,0))*('Diário 2º PA'!$F$4:$F$1978))
+SUMPRODUCT(('Diário 3º PA'!$E$4:$E$1994='Analítico Cp.'!$B174)*('Diário 3º PA'!$C$4:$C$1994&gt;=H$4)*('Diário 3º PA'!$C$4:$C$1994&lt;=EOMONTH(H$4,0))*('Diário 3º PA'!$F$4:$F$1994))
+SUMPRODUCT(('Diário 4º PA'!$E$4:$E$2000='Analítico Cp.'!$B174)*('Diário 4º PA'!$C$4:$C$2000&gt;=H$4)*('Diário 4º PA'!$C$4:$C$2000&lt;=EOMONTH(H$4,0))*('Diário 4º PA'!$F$4:$F$2000))
+SUMPRODUCT(('Comp.'!$D$5:$D$485=$B174)*('Comp.'!$B$5:$B$485&gt;=H$4)*('Comp.'!$B$5:$B$485&lt;=EOMONTH(H$4,0))*('Comp.'!$E$5:$E$485))</f>
        <v>0</v>
      </c>
      <c r="I174" s="289">
        <f>SUMPRODUCT(('Diário 1º PA'!$E$4:$E$2007='Analítico Cp.'!$B174)*('Diário 1º PA'!$C$4:$C$2007&gt;=I$4)*('Diário 1º PA'!$C$4:$C$2007&lt;=EOMONTH(I$4,0))*('Diário 1º PA'!$F$4:$F$2007))
+SUMPRODUCT(('Diário 2º PA'!$E$4:$E$1978='Analítico Cp.'!$B174)*('Diário 2º PA'!$C$4:$C$1978&gt;=I$4)*('Diário 2º PA'!$C$4:$C$1978&lt;=EOMONTH(I$4,0))*('Diário 2º PA'!$F$4:$F$1978))
+SUMPRODUCT(('Diário 3º PA'!$E$4:$E$1994='Analítico Cp.'!$B174)*('Diário 3º PA'!$C$4:$C$1994&gt;=I$4)*('Diário 3º PA'!$C$4:$C$1994&lt;=EOMONTH(I$4,0))*('Diário 3º PA'!$F$4:$F$1994))
+SUMPRODUCT(('Diário 4º PA'!$E$4:$E$2000='Analítico Cp.'!$B174)*('Diário 4º PA'!$C$4:$C$2000&gt;=I$4)*('Diário 4º PA'!$C$4:$C$2000&lt;=EOMONTH(I$4,0))*('Diário 4º PA'!$F$4:$F$2000))
+SUMPRODUCT(('Comp.'!$D$5:$D$485=$B174)*('Comp.'!$B$5:$B$485&gt;=I$4)*('Comp.'!$B$5:$B$485&lt;=EOMONTH(I$4,0))*('Comp.'!$E$5:$E$485))</f>
        <v>0</v>
      </c>
      <c r="J174" s="289">
        <f>SUMPRODUCT(('Diário 1º PA'!$E$4:$E$2007='Analítico Cp.'!$B174)*('Diário 1º PA'!$C$4:$C$2007&gt;=J$4)*('Diário 1º PA'!$C$4:$C$2007&lt;=EOMONTH(J$4,0))*('Diário 1º PA'!$F$4:$F$2007))
+SUMPRODUCT(('Diário 2º PA'!$E$4:$E$1978='Analítico Cp.'!$B174)*('Diário 2º PA'!$C$4:$C$1978&gt;=J$4)*('Diário 2º PA'!$C$4:$C$1978&lt;=EOMONTH(J$4,0))*('Diário 2º PA'!$F$4:$F$1978))
+SUMPRODUCT(('Diário 3º PA'!$E$4:$E$1994='Analítico Cp.'!$B174)*('Diário 3º PA'!$C$4:$C$1994&gt;=J$4)*('Diário 3º PA'!$C$4:$C$1994&lt;=EOMONTH(J$4,0))*('Diário 3º PA'!$F$4:$F$1994))
+SUMPRODUCT(('Diário 4º PA'!$E$4:$E$2000='Analítico Cp.'!$B174)*('Diário 4º PA'!$C$4:$C$2000&gt;=J$4)*('Diário 4º PA'!$C$4:$C$2000&lt;=EOMONTH(J$4,0))*('Diário 4º PA'!$F$4:$F$2000))
+SUMPRODUCT(('Comp.'!$D$5:$D$485=$B174)*('Comp.'!$B$5:$B$485&gt;=J$4)*('Comp.'!$B$5:$B$485&lt;=EOMONTH(J$4,0))*('Comp.'!$E$5:$E$485))</f>
        <v>0</v>
      </c>
      <c r="K174" s="289">
        <f>SUMPRODUCT(('Diário 1º PA'!$E$4:$E$2007='Analítico Cp.'!$B174)*('Diário 1º PA'!$C$4:$C$2007&gt;=K$4)*('Diário 1º PA'!$C$4:$C$2007&lt;=EOMONTH(K$4,0))*('Diário 1º PA'!$F$4:$F$2007))
+SUMPRODUCT(('Diário 2º PA'!$E$4:$E$1978='Analítico Cp.'!$B174)*('Diário 2º PA'!$C$4:$C$1978&gt;=K$4)*('Diário 2º PA'!$C$4:$C$1978&lt;=EOMONTH(K$4,0))*('Diário 2º PA'!$F$4:$F$1978))
+SUMPRODUCT(('Diário 3º PA'!$E$4:$E$1994='Analítico Cp.'!$B174)*('Diário 3º PA'!$C$4:$C$1994&gt;=K$4)*('Diário 3º PA'!$C$4:$C$1994&lt;=EOMONTH(K$4,0))*('Diário 3º PA'!$F$4:$F$1994))
+SUMPRODUCT(('Diário 4º PA'!$E$4:$E$2000='Analítico Cp.'!$B174)*('Diário 4º PA'!$C$4:$C$2000&gt;=K$4)*('Diário 4º PA'!$C$4:$C$2000&lt;=EOMONTH(K$4,0))*('Diário 4º PA'!$F$4:$F$2000))
+SUMPRODUCT(('Comp.'!$D$5:$D$485=$B174)*('Comp.'!$B$5:$B$485&gt;=K$4)*('Comp.'!$B$5:$B$485&lt;=EOMONTH(K$4,0))*('Comp.'!$E$5:$E$485))</f>
        <v>0</v>
      </c>
      <c r="L174" s="289">
        <f>SUMPRODUCT(('Diário 1º PA'!$E$4:$E$2007='Analítico Cp.'!$B174)*('Diário 1º PA'!$C$4:$C$2007&gt;=L$4)*('Diário 1º PA'!$C$4:$C$2007&lt;=EOMONTH(L$4,0))*('Diário 1º PA'!$F$4:$F$2007))
+SUMPRODUCT(('Diário 2º PA'!$E$4:$E$1978='Analítico Cp.'!$B174)*('Diário 2º PA'!$C$4:$C$1978&gt;=L$4)*('Diário 2º PA'!$C$4:$C$1978&lt;=EOMONTH(L$4,0))*('Diário 2º PA'!$F$4:$F$1978))
+SUMPRODUCT(('Diário 3º PA'!$E$4:$E$1994='Analítico Cp.'!$B174)*('Diário 3º PA'!$C$4:$C$1994&gt;=L$4)*('Diário 3º PA'!$C$4:$C$1994&lt;=EOMONTH(L$4,0))*('Diário 3º PA'!$F$4:$F$1994))
+SUMPRODUCT(('Diário 4º PA'!$E$4:$E$2000='Analítico Cp.'!$B174)*('Diário 4º PA'!$C$4:$C$2000&gt;=L$4)*('Diário 4º PA'!$C$4:$C$2000&lt;=EOMONTH(L$4,0))*('Diário 4º PA'!$F$4:$F$2000))
+SUMPRODUCT(('Comp.'!$D$5:$D$485=$B174)*('Comp.'!$B$5:$B$485&gt;=L$4)*('Comp.'!$B$5:$B$485&lt;=EOMONTH(L$4,0))*('Comp.'!$E$5:$E$485))</f>
        <v>0</v>
      </c>
      <c r="M174" s="289">
        <f>SUMPRODUCT(('Diário 1º PA'!$E$4:$E$2007='Analítico Cp.'!$B174)*('Diário 1º PA'!$C$4:$C$2007&gt;=M$4)*('Diário 1º PA'!$C$4:$C$2007&lt;=EOMONTH(M$4,0))*('Diário 1º PA'!$F$4:$F$2007))
+SUMPRODUCT(('Diário 2º PA'!$E$4:$E$1978='Analítico Cp.'!$B174)*('Diário 2º PA'!$C$4:$C$1978&gt;=M$4)*('Diário 2º PA'!$C$4:$C$1978&lt;=EOMONTH(M$4,0))*('Diário 2º PA'!$F$4:$F$1978))
+SUMPRODUCT(('Diário 3º PA'!$E$4:$E$1994='Analítico Cp.'!$B174)*('Diário 3º PA'!$C$4:$C$1994&gt;=M$4)*('Diário 3º PA'!$C$4:$C$1994&lt;=EOMONTH(M$4,0))*('Diário 3º PA'!$F$4:$F$1994))
+SUMPRODUCT(('Diário 4º PA'!$E$4:$E$2000='Analítico Cp.'!$B174)*('Diário 4º PA'!$C$4:$C$2000&gt;=M$4)*('Diário 4º PA'!$C$4:$C$2000&lt;=EOMONTH(M$4,0))*('Diário 4º PA'!$F$4:$F$2000))
+SUMPRODUCT(('Comp.'!$D$5:$D$485=$B174)*('Comp.'!$B$5:$B$485&gt;=M$4)*('Comp.'!$B$5:$B$485&lt;=EOMONTH(M$4,0))*('Comp.'!$E$5:$E$485))</f>
        <v>0</v>
      </c>
      <c r="N174" s="289">
        <f>SUMPRODUCT(('Diário 1º PA'!$E$4:$E$2007='Analítico Cp.'!$B174)*('Diário 1º PA'!$C$4:$C$2007&gt;=N$4)*('Diário 1º PA'!$C$4:$C$2007&lt;=EOMONTH(N$4,0))*('Diário 1º PA'!$F$4:$F$2007))
+SUMPRODUCT(('Diário 2º PA'!$E$4:$E$1978='Analítico Cp.'!$B174)*('Diário 2º PA'!$C$4:$C$1978&gt;=N$4)*('Diário 2º PA'!$C$4:$C$1978&lt;=EOMONTH(N$4,0))*('Diário 2º PA'!$F$4:$F$1978))
+SUMPRODUCT(('Diário 3º PA'!$E$4:$E$1994='Analítico Cp.'!$B174)*('Diário 3º PA'!$C$4:$C$1994&gt;=N$4)*('Diário 3º PA'!$C$4:$C$1994&lt;=EOMONTH(N$4,0))*('Diário 3º PA'!$F$4:$F$1994))
+SUMPRODUCT(('Diário 4º PA'!$E$4:$E$2000='Analítico Cp.'!$B174)*('Diário 4º PA'!$C$4:$C$2000&gt;=N$4)*('Diário 4º PA'!$C$4:$C$2000&lt;=EOMONTH(N$4,0))*('Diário 4º PA'!$F$4:$F$2000))
+SUMPRODUCT(('Comp.'!$D$5:$D$485=$B174)*('Comp.'!$B$5:$B$485&gt;=N$4)*('Comp.'!$B$5:$B$485&lt;=EOMONTH(N$4,0))*('Comp.'!$E$5:$E$485))</f>
        <v>0</v>
      </c>
      <c r="O174" s="315">
        <f t="shared" si="22"/>
        <v>11268.45</v>
      </c>
      <c r="P174" s="316">
        <f t="shared" si="23"/>
        <v>4.9509419934248638E-4</v>
      </c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</row>
    <row r="175" spans="1:26" ht="23.25" customHeight="1" x14ac:dyDescent="0.25">
      <c r="A175" s="331" t="s">
        <v>377</v>
      </c>
      <c r="B175" s="332" t="s">
        <v>378</v>
      </c>
      <c r="C175" s="289">
        <f>SUMPRODUCT(('Diário 1º PA'!$E$4:$E$2007='Analítico Cp.'!$B175)*('Diário 1º PA'!$C$4:$C$2007&gt;=C$4)*('Diário 1º PA'!$C$4:$C$2007&lt;=EOMONTH(C$4,0))*('Diário 1º PA'!$F$4:$F$2007))
+SUMPRODUCT(('Diário 2º PA'!$E$4:$E$1978='Analítico Cp.'!$B175)*('Diário 2º PA'!$C$4:$C$1978&gt;=C$4)*('Diário 2º PA'!$C$4:$C$1978&lt;=EOMONTH(C$4,0))*('Diário 2º PA'!$F$4:$F$1978))
+SUMPRODUCT(('Diário 3º PA'!$E$4:$E$1994='Analítico Cp.'!$B175)*('Diário 3º PA'!$C$4:$C$1994&gt;=C$4)*('Diário 3º PA'!$C$4:$C$1994&lt;=EOMONTH(C$4,0))*('Diário 3º PA'!$F$4:$F$1994))
+SUMPRODUCT(('Diário 4º PA'!$E$4:$E$2000='Analítico Cp.'!$B175)*('Diário 4º PA'!$C$4:$C$2000&gt;=C$4)*('Diário 4º PA'!$C$4:$C$2000&lt;=EOMONTH(C$4,0))*('Diário 4º PA'!$F$4:$F$2000))
+SUMPRODUCT(('Comp.'!$D$5:$D$485=$B175)*('Comp.'!$B$5:$B$485&gt;=C$4)*('Comp.'!$B$5:$B$485&lt;=EOMONTH(C$4,0))*('Comp.'!$E$5:$E$485))</f>
        <v>0</v>
      </c>
      <c r="D175" s="289">
        <f>SUMPRODUCT(('Diário 1º PA'!$E$4:$E$2007='Analítico Cp.'!$B175)*('Diário 1º PA'!$C$4:$C$2007&gt;=D$4)*('Diário 1º PA'!$C$4:$C$2007&lt;=EOMONTH(D$4,0))*('Diário 1º PA'!$F$4:$F$2007))
+SUMPRODUCT(('Diário 2º PA'!$E$4:$E$1978='Analítico Cp.'!$B175)*('Diário 2º PA'!$C$4:$C$1978&gt;=D$4)*('Diário 2º PA'!$C$4:$C$1978&lt;=EOMONTH(D$4,0))*('Diário 2º PA'!$F$4:$F$1978))
+SUMPRODUCT(('Diário 3º PA'!$E$4:$E$1994='Analítico Cp.'!$B175)*('Diário 3º PA'!$C$4:$C$1994&gt;=D$4)*('Diário 3º PA'!$C$4:$C$1994&lt;=EOMONTH(D$4,0))*('Diário 3º PA'!$F$4:$F$1994))
+SUMPRODUCT(('Diário 4º PA'!$E$4:$E$2000='Analítico Cp.'!$B175)*('Diário 4º PA'!$C$4:$C$2000&gt;=D$4)*('Diário 4º PA'!$C$4:$C$2000&lt;=EOMONTH(D$4,0))*('Diário 4º PA'!$F$4:$F$2000))
+SUMPRODUCT(('Comp.'!$D$5:$D$485=$B175)*('Comp.'!$B$5:$B$485&gt;=D$4)*('Comp.'!$B$5:$B$485&lt;=EOMONTH(D$4,0))*('Comp.'!$E$5:$E$485))</f>
        <v>20209</v>
      </c>
      <c r="E175" s="289">
        <f>SUMPRODUCT(('Diário 1º PA'!$E$4:$E$2007='Analítico Cp.'!$B175)*('Diário 1º PA'!$C$4:$C$2007&gt;=E$4)*('Diário 1º PA'!$C$4:$C$2007&lt;=EOMONTH(E$4,0))*('Diário 1º PA'!$F$4:$F$2007))
+SUMPRODUCT(('Diário 2º PA'!$E$4:$E$1978='Analítico Cp.'!$B175)*('Diário 2º PA'!$C$4:$C$1978&gt;=E$4)*('Diário 2º PA'!$C$4:$C$1978&lt;=EOMONTH(E$4,0))*('Diário 2º PA'!$F$4:$F$1978))
+SUMPRODUCT(('Diário 3º PA'!$E$4:$E$1994='Analítico Cp.'!$B175)*('Diário 3º PA'!$C$4:$C$1994&gt;=E$4)*('Diário 3º PA'!$C$4:$C$1994&lt;=EOMONTH(E$4,0))*('Diário 3º PA'!$F$4:$F$1994))
+SUMPRODUCT(('Diário 4º PA'!$E$4:$E$2000='Analítico Cp.'!$B175)*('Diário 4º PA'!$C$4:$C$2000&gt;=E$4)*('Diário 4º PA'!$C$4:$C$2000&lt;=EOMONTH(E$4,0))*('Diário 4º PA'!$F$4:$F$2000))
+SUMPRODUCT(('Comp.'!$D$5:$D$485=$B175)*('Comp.'!$B$5:$B$485&gt;=E$4)*('Comp.'!$B$5:$B$485&lt;=EOMONTH(E$4,0))*('Comp.'!$E$5:$E$485))</f>
        <v>778</v>
      </c>
      <c r="F175" s="289">
        <f>SUMPRODUCT(('Diário 1º PA'!$E$4:$E$2007='Analítico Cp.'!$B175)*('Diário 1º PA'!$C$4:$C$2007&gt;=F$4)*('Diário 1º PA'!$C$4:$C$2007&lt;=EOMONTH(F$4,0))*('Diário 1º PA'!$F$4:$F$2007))
+SUMPRODUCT(('Diário 2º PA'!$E$4:$E$1978='Analítico Cp.'!$B175)*('Diário 2º PA'!$C$4:$C$1978&gt;=F$4)*('Diário 2º PA'!$C$4:$C$1978&lt;=EOMONTH(F$4,0))*('Diário 2º PA'!$F$4:$F$1978))
+SUMPRODUCT(('Diário 3º PA'!$E$4:$E$1994='Analítico Cp.'!$B175)*('Diário 3º PA'!$C$4:$C$1994&gt;=F$4)*('Diário 3º PA'!$C$4:$C$1994&lt;=EOMONTH(F$4,0))*('Diário 3º PA'!$F$4:$F$1994))
+SUMPRODUCT(('Diário 4º PA'!$E$4:$E$2000='Analítico Cp.'!$B175)*('Diário 4º PA'!$C$4:$C$2000&gt;=F$4)*('Diário 4º PA'!$C$4:$C$2000&lt;=EOMONTH(F$4,0))*('Diário 4º PA'!$F$4:$F$2000))
+SUMPRODUCT(('Comp.'!$D$5:$D$485=$B175)*('Comp.'!$B$5:$B$485&gt;=F$4)*('Comp.'!$B$5:$B$485&lt;=EOMONTH(F$4,0))*('Comp.'!$E$5:$E$485))</f>
        <v>39197</v>
      </c>
      <c r="G175" s="289">
        <f>SUMPRODUCT(('Diário 1º PA'!$E$4:$E$2007='Analítico Cp.'!$B175)*('Diário 1º PA'!$C$4:$C$2007&gt;=G$4)*('Diário 1º PA'!$C$4:$C$2007&lt;=EOMONTH(G$4,0))*('Diário 1º PA'!$F$4:$F$2007))
+SUMPRODUCT(('Diário 2º PA'!$E$4:$E$1978='Analítico Cp.'!$B175)*('Diário 2º PA'!$C$4:$C$1978&gt;=G$4)*('Diário 2º PA'!$C$4:$C$1978&lt;=EOMONTH(G$4,0))*('Diário 2º PA'!$F$4:$F$1978))
+SUMPRODUCT(('Diário 3º PA'!$E$4:$E$1994='Analítico Cp.'!$B175)*('Diário 3º PA'!$C$4:$C$1994&gt;=G$4)*('Diário 3º PA'!$C$4:$C$1994&lt;=EOMONTH(G$4,0))*('Diário 3º PA'!$F$4:$F$1994))
+SUMPRODUCT(('Diário 4º PA'!$E$4:$E$2000='Analítico Cp.'!$B175)*('Diário 4º PA'!$C$4:$C$2000&gt;=G$4)*('Diário 4º PA'!$C$4:$C$2000&lt;=EOMONTH(G$4,0))*('Diário 4º PA'!$F$4:$F$2000))
+SUMPRODUCT(('Comp.'!$D$5:$D$485=$B175)*('Comp.'!$B$5:$B$485&gt;=G$4)*('Comp.'!$B$5:$B$485&lt;=EOMONTH(G$4,0))*('Comp.'!$E$5:$E$485))</f>
        <v>2648.8</v>
      </c>
      <c r="H175" s="289">
        <f>SUMPRODUCT(('Diário 1º PA'!$E$4:$E$2007='Analítico Cp.'!$B175)*('Diário 1º PA'!$C$4:$C$2007&gt;=H$4)*('Diário 1º PA'!$C$4:$C$2007&lt;=EOMONTH(H$4,0))*('Diário 1º PA'!$F$4:$F$2007))
+SUMPRODUCT(('Diário 2º PA'!$E$4:$E$1978='Analítico Cp.'!$B175)*('Diário 2º PA'!$C$4:$C$1978&gt;=H$4)*('Diário 2º PA'!$C$4:$C$1978&lt;=EOMONTH(H$4,0))*('Diário 2º PA'!$F$4:$F$1978))
+SUMPRODUCT(('Diário 3º PA'!$E$4:$E$1994='Analítico Cp.'!$B175)*('Diário 3º PA'!$C$4:$C$1994&gt;=H$4)*('Diário 3º PA'!$C$4:$C$1994&lt;=EOMONTH(H$4,0))*('Diário 3º PA'!$F$4:$F$1994))
+SUMPRODUCT(('Diário 4º PA'!$E$4:$E$2000='Analítico Cp.'!$B175)*('Diário 4º PA'!$C$4:$C$2000&gt;=H$4)*('Diário 4º PA'!$C$4:$C$2000&lt;=EOMONTH(H$4,0))*('Diário 4º PA'!$F$4:$F$2000))
+SUMPRODUCT(('Comp.'!$D$5:$D$485=$B175)*('Comp.'!$B$5:$B$485&gt;=H$4)*('Comp.'!$B$5:$B$485&lt;=EOMONTH(H$4,0))*('Comp.'!$E$5:$E$485))</f>
        <v>83797.159999999989</v>
      </c>
      <c r="I175" s="289">
        <f>SUMPRODUCT(('Diário 1º PA'!$E$4:$E$2007='Analítico Cp.'!$B175)*('Diário 1º PA'!$C$4:$C$2007&gt;=I$4)*('Diário 1º PA'!$C$4:$C$2007&lt;=EOMONTH(I$4,0))*('Diário 1º PA'!$F$4:$F$2007))
+SUMPRODUCT(('Diário 2º PA'!$E$4:$E$1978='Analítico Cp.'!$B175)*('Diário 2º PA'!$C$4:$C$1978&gt;=I$4)*('Diário 2º PA'!$C$4:$C$1978&lt;=EOMONTH(I$4,0))*('Diário 2º PA'!$F$4:$F$1978))
+SUMPRODUCT(('Diário 3º PA'!$E$4:$E$1994='Analítico Cp.'!$B175)*('Diário 3º PA'!$C$4:$C$1994&gt;=I$4)*('Diário 3º PA'!$C$4:$C$1994&lt;=EOMONTH(I$4,0))*('Diário 3º PA'!$F$4:$F$1994))
+SUMPRODUCT(('Diário 4º PA'!$E$4:$E$2000='Analítico Cp.'!$B175)*('Diário 4º PA'!$C$4:$C$2000&gt;=I$4)*('Diário 4º PA'!$C$4:$C$2000&lt;=EOMONTH(I$4,0))*('Diário 4º PA'!$F$4:$F$2000))
+SUMPRODUCT(('Comp.'!$D$5:$D$485=$B175)*('Comp.'!$B$5:$B$485&gt;=I$4)*('Comp.'!$B$5:$B$485&lt;=EOMONTH(I$4,0))*('Comp.'!$E$5:$E$485))</f>
        <v>16995</v>
      </c>
      <c r="J175" s="289">
        <f>SUMPRODUCT(('Diário 1º PA'!$E$4:$E$2007='Analítico Cp.'!$B175)*('Diário 1º PA'!$C$4:$C$2007&gt;=J$4)*('Diário 1º PA'!$C$4:$C$2007&lt;=EOMONTH(J$4,0))*('Diário 1º PA'!$F$4:$F$2007))
+SUMPRODUCT(('Diário 2º PA'!$E$4:$E$1978='Analítico Cp.'!$B175)*('Diário 2º PA'!$C$4:$C$1978&gt;=J$4)*('Diário 2º PA'!$C$4:$C$1978&lt;=EOMONTH(J$4,0))*('Diário 2º PA'!$F$4:$F$1978))
+SUMPRODUCT(('Diário 3º PA'!$E$4:$E$1994='Analítico Cp.'!$B175)*('Diário 3º PA'!$C$4:$C$1994&gt;=J$4)*('Diário 3º PA'!$C$4:$C$1994&lt;=EOMONTH(J$4,0))*('Diário 3º PA'!$F$4:$F$1994))
+SUMPRODUCT(('Diário 4º PA'!$E$4:$E$2000='Analítico Cp.'!$B175)*('Diário 4º PA'!$C$4:$C$2000&gt;=J$4)*('Diário 4º PA'!$C$4:$C$2000&lt;=EOMONTH(J$4,0))*('Diário 4º PA'!$F$4:$F$2000))
+SUMPRODUCT(('Comp.'!$D$5:$D$485=$B175)*('Comp.'!$B$5:$B$485&gt;=J$4)*('Comp.'!$B$5:$B$485&lt;=EOMONTH(J$4,0))*('Comp.'!$E$5:$E$485))</f>
        <v>0</v>
      </c>
      <c r="K175" s="289">
        <f>SUMPRODUCT(('Diário 1º PA'!$E$4:$E$2007='Analítico Cp.'!$B175)*('Diário 1º PA'!$C$4:$C$2007&gt;=K$4)*('Diário 1º PA'!$C$4:$C$2007&lt;=EOMONTH(K$4,0))*('Diário 1º PA'!$F$4:$F$2007))
+SUMPRODUCT(('Diário 2º PA'!$E$4:$E$1978='Analítico Cp.'!$B175)*('Diário 2º PA'!$C$4:$C$1978&gt;=K$4)*('Diário 2º PA'!$C$4:$C$1978&lt;=EOMONTH(K$4,0))*('Diário 2º PA'!$F$4:$F$1978))
+SUMPRODUCT(('Diário 3º PA'!$E$4:$E$1994='Analítico Cp.'!$B175)*('Diário 3º PA'!$C$4:$C$1994&gt;=K$4)*('Diário 3º PA'!$C$4:$C$1994&lt;=EOMONTH(K$4,0))*('Diário 3º PA'!$F$4:$F$1994))
+SUMPRODUCT(('Diário 4º PA'!$E$4:$E$2000='Analítico Cp.'!$B175)*('Diário 4º PA'!$C$4:$C$2000&gt;=K$4)*('Diário 4º PA'!$C$4:$C$2000&lt;=EOMONTH(K$4,0))*('Diário 4º PA'!$F$4:$F$2000))
+SUMPRODUCT(('Comp.'!$D$5:$D$485=$B175)*('Comp.'!$B$5:$B$485&gt;=K$4)*('Comp.'!$B$5:$B$485&lt;=EOMONTH(K$4,0))*('Comp.'!$E$5:$E$485))</f>
        <v>0</v>
      </c>
      <c r="L175" s="289">
        <f>SUMPRODUCT(('Diário 1º PA'!$E$4:$E$2007='Analítico Cp.'!$B175)*('Diário 1º PA'!$C$4:$C$2007&gt;=L$4)*('Diário 1º PA'!$C$4:$C$2007&lt;=EOMONTH(L$4,0))*('Diário 1º PA'!$F$4:$F$2007))
+SUMPRODUCT(('Diário 2º PA'!$E$4:$E$1978='Analítico Cp.'!$B175)*('Diário 2º PA'!$C$4:$C$1978&gt;=L$4)*('Diário 2º PA'!$C$4:$C$1978&lt;=EOMONTH(L$4,0))*('Diário 2º PA'!$F$4:$F$1978))
+SUMPRODUCT(('Diário 3º PA'!$E$4:$E$1994='Analítico Cp.'!$B175)*('Diário 3º PA'!$C$4:$C$1994&gt;=L$4)*('Diário 3º PA'!$C$4:$C$1994&lt;=EOMONTH(L$4,0))*('Diário 3º PA'!$F$4:$F$1994))
+SUMPRODUCT(('Diário 4º PA'!$E$4:$E$2000='Analítico Cp.'!$B175)*('Diário 4º PA'!$C$4:$C$2000&gt;=L$4)*('Diário 4º PA'!$C$4:$C$2000&lt;=EOMONTH(L$4,0))*('Diário 4º PA'!$F$4:$F$2000))
+SUMPRODUCT(('Comp.'!$D$5:$D$485=$B175)*('Comp.'!$B$5:$B$485&gt;=L$4)*('Comp.'!$B$5:$B$485&lt;=EOMONTH(L$4,0))*('Comp.'!$E$5:$E$485))</f>
        <v>0</v>
      </c>
      <c r="M175" s="289">
        <f>SUMPRODUCT(('Diário 1º PA'!$E$4:$E$2007='Analítico Cp.'!$B175)*('Diário 1º PA'!$C$4:$C$2007&gt;=M$4)*('Diário 1º PA'!$C$4:$C$2007&lt;=EOMONTH(M$4,0))*('Diário 1º PA'!$F$4:$F$2007))
+SUMPRODUCT(('Diário 2º PA'!$E$4:$E$1978='Analítico Cp.'!$B175)*('Diário 2º PA'!$C$4:$C$1978&gt;=M$4)*('Diário 2º PA'!$C$4:$C$1978&lt;=EOMONTH(M$4,0))*('Diário 2º PA'!$F$4:$F$1978))
+SUMPRODUCT(('Diário 3º PA'!$E$4:$E$1994='Analítico Cp.'!$B175)*('Diário 3º PA'!$C$4:$C$1994&gt;=M$4)*('Diário 3º PA'!$C$4:$C$1994&lt;=EOMONTH(M$4,0))*('Diário 3º PA'!$F$4:$F$1994))
+SUMPRODUCT(('Diário 4º PA'!$E$4:$E$2000='Analítico Cp.'!$B175)*('Diário 4º PA'!$C$4:$C$2000&gt;=M$4)*('Diário 4º PA'!$C$4:$C$2000&lt;=EOMONTH(M$4,0))*('Diário 4º PA'!$F$4:$F$2000))
+SUMPRODUCT(('Comp.'!$D$5:$D$485=$B175)*('Comp.'!$B$5:$B$485&gt;=M$4)*('Comp.'!$B$5:$B$485&lt;=EOMONTH(M$4,0))*('Comp.'!$E$5:$E$485))</f>
        <v>0</v>
      </c>
      <c r="N175" s="289">
        <f>SUMPRODUCT(('Diário 1º PA'!$E$4:$E$2007='Analítico Cp.'!$B175)*('Diário 1º PA'!$C$4:$C$2007&gt;=N$4)*('Diário 1º PA'!$C$4:$C$2007&lt;=EOMONTH(N$4,0))*('Diário 1º PA'!$F$4:$F$2007))
+SUMPRODUCT(('Diário 2º PA'!$E$4:$E$1978='Analítico Cp.'!$B175)*('Diário 2º PA'!$C$4:$C$1978&gt;=N$4)*('Diário 2º PA'!$C$4:$C$1978&lt;=EOMONTH(N$4,0))*('Diário 2º PA'!$F$4:$F$1978))
+SUMPRODUCT(('Diário 3º PA'!$E$4:$E$1994='Analítico Cp.'!$B175)*('Diário 3º PA'!$C$4:$C$1994&gt;=N$4)*('Diário 3º PA'!$C$4:$C$1994&lt;=EOMONTH(N$4,0))*('Diário 3º PA'!$F$4:$F$1994))
+SUMPRODUCT(('Diário 4º PA'!$E$4:$E$2000='Analítico Cp.'!$B175)*('Diário 4º PA'!$C$4:$C$2000&gt;=N$4)*('Diário 4º PA'!$C$4:$C$2000&lt;=EOMONTH(N$4,0))*('Diário 4º PA'!$F$4:$F$2000))
+SUMPRODUCT(('Comp.'!$D$5:$D$485=$B175)*('Comp.'!$B$5:$B$485&gt;=N$4)*('Comp.'!$B$5:$B$485&lt;=EOMONTH(N$4,0))*('Comp.'!$E$5:$E$485))</f>
        <v>0</v>
      </c>
      <c r="O175" s="315">
        <f t="shared" si="22"/>
        <v>163624.95999999999</v>
      </c>
      <c r="P175" s="316">
        <f t="shared" si="23"/>
        <v>7.1890782284738672E-3</v>
      </c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</row>
    <row r="176" spans="1:26" ht="23.25" customHeight="1" x14ac:dyDescent="0.25">
      <c r="A176" s="331" t="s">
        <v>379</v>
      </c>
      <c r="B176" s="332" t="s">
        <v>380</v>
      </c>
      <c r="C176" s="289">
        <f>SUMPRODUCT(('Diário 1º PA'!$E$4:$E$2007='Analítico Cp.'!$B176)*('Diário 1º PA'!$C$4:$C$2007&gt;=C$4)*('Diário 1º PA'!$C$4:$C$2007&lt;=EOMONTH(C$4,0))*('Diário 1º PA'!$F$4:$F$2007))
+SUMPRODUCT(('Diário 2º PA'!$E$4:$E$1978='Analítico Cp.'!$B176)*('Diário 2º PA'!$C$4:$C$1978&gt;=C$4)*('Diário 2º PA'!$C$4:$C$1978&lt;=EOMONTH(C$4,0))*('Diário 2º PA'!$F$4:$F$1978))
+SUMPRODUCT(('Diário 3º PA'!$E$4:$E$1994='Analítico Cp.'!$B176)*('Diário 3º PA'!$C$4:$C$1994&gt;=C$4)*('Diário 3º PA'!$C$4:$C$1994&lt;=EOMONTH(C$4,0))*('Diário 3º PA'!$F$4:$F$1994))
+SUMPRODUCT(('Diário 4º PA'!$E$4:$E$2000='Analítico Cp.'!$B176)*('Diário 4º PA'!$C$4:$C$2000&gt;=C$4)*('Diário 4º PA'!$C$4:$C$2000&lt;=EOMONTH(C$4,0))*('Diário 4º PA'!$F$4:$F$2000))
+SUMPRODUCT(('Comp.'!$D$5:$D$485=$B176)*('Comp.'!$B$5:$B$485&gt;=C$4)*('Comp.'!$B$5:$B$485&lt;=EOMONTH(C$4,0))*('Comp.'!$E$5:$E$485))</f>
        <v>0</v>
      </c>
      <c r="D176" s="289">
        <f>SUMPRODUCT(('Diário 1º PA'!$E$4:$E$2007='Analítico Cp.'!$B176)*('Diário 1º PA'!$C$4:$C$2007&gt;=D$4)*('Diário 1º PA'!$C$4:$C$2007&lt;=EOMONTH(D$4,0))*('Diário 1º PA'!$F$4:$F$2007))
+SUMPRODUCT(('Diário 2º PA'!$E$4:$E$1978='Analítico Cp.'!$B176)*('Diário 2º PA'!$C$4:$C$1978&gt;=D$4)*('Diário 2º PA'!$C$4:$C$1978&lt;=EOMONTH(D$4,0))*('Diário 2º PA'!$F$4:$F$1978))
+SUMPRODUCT(('Diário 3º PA'!$E$4:$E$1994='Analítico Cp.'!$B176)*('Diário 3º PA'!$C$4:$C$1994&gt;=D$4)*('Diário 3º PA'!$C$4:$C$1994&lt;=EOMONTH(D$4,0))*('Diário 3º PA'!$F$4:$F$1994))
+SUMPRODUCT(('Diário 4º PA'!$E$4:$E$2000='Analítico Cp.'!$B176)*('Diário 4º PA'!$C$4:$C$2000&gt;=D$4)*('Diário 4º PA'!$C$4:$C$2000&lt;=EOMONTH(D$4,0))*('Diário 4º PA'!$F$4:$F$2000))
+SUMPRODUCT(('Comp.'!$D$5:$D$485=$B176)*('Comp.'!$B$5:$B$485&gt;=D$4)*('Comp.'!$B$5:$B$485&lt;=EOMONTH(D$4,0))*('Comp.'!$E$5:$E$485))</f>
        <v>0</v>
      </c>
      <c r="E176" s="289">
        <f>SUMPRODUCT(('Diário 1º PA'!$E$4:$E$2007='Analítico Cp.'!$B176)*('Diário 1º PA'!$C$4:$C$2007&gt;=E$4)*('Diário 1º PA'!$C$4:$C$2007&lt;=EOMONTH(E$4,0))*('Diário 1º PA'!$F$4:$F$2007))
+SUMPRODUCT(('Diário 2º PA'!$E$4:$E$1978='Analítico Cp.'!$B176)*('Diário 2º PA'!$C$4:$C$1978&gt;=E$4)*('Diário 2º PA'!$C$4:$C$1978&lt;=EOMONTH(E$4,0))*('Diário 2º PA'!$F$4:$F$1978))
+SUMPRODUCT(('Diário 3º PA'!$E$4:$E$1994='Analítico Cp.'!$B176)*('Diário 3º PA'!$C$4:$C$1994&gt;=E$4)*('Diário 3º PA'!$C$4:$C$1994&lt;=EOMONTH(E$4,0))*('Diário 3º PA'!$F$4:$F$1994))
+SUMPRODUCT(('Diário 4º PA'!$E$4:$E$2000='Analítico Cp.'!$B176)*('Diário 4º PA'!$C$4:$C$2000&gt;=E$4)*('Diário 4º PA'!$C$4:$C$2000&lt;=EOMONTH(E$4,0))*('Diário 4º PA'!$F$4:$F$2000))
+SUMPRODUCT(('Comp.'!$D$5:$D$485=$B176)*('Comp.'!$B$5:$B$485&gt;=E$4)*('Comp.'!$B$5:$B$485&lt;=EOMONTH(E$4,0))*('Comp.'!$E$5:$E$485))</f>
        <v>0</v>
      </c>
      <c r="F176" s="289">
        <f>SUMPRODUCT(('Diário 1º PA'!$E$4:$E$2007='Analítico Cp.'!$B176)*('Diário 1º PA'!$C$4:$C$2007&gt;=F$4)*('Diário 1º PA'!$C$4:$C$2007&lt;=EOMONTH(F$4,0))*('Diário 1º PA'!$F$4:$F$2007))
+SUMPRODUCT(('Diário 2º PA'!$E$4:$E$1978='Analítico Cp.'!$B176)*('Diário 2º PA'!$C$4:$C$1978&gt;=F$4)*('Diário 2º PA'!$C$4:$C$1978&lt;=EOMONTH(F$4,0))*('Diário 2º PA'!$F$4:$F$1978))
+SUMPRODUCT(('Diário 3º PA'!$E$4:$E$1994='Analítico Cp.'!$B176)*('Diário 3º PA'!$C$4:$C$1994&gt;=F$4)*('Diário 3º PA'!$C$4:$C$1994&lt;=EOMONTH(F$4,0))*('Diário 3º PA'!$F$4:$F$1994))
+SUMPRODUCT(('Diário 4º PA'!$E$4:$E$2000='Analítico Cp.'!$B176)*('Diário 4º PA'!$C$4:$C$2000&gt;=F$4)*('Diário 4º PA'!$C$4:$C$2000&lt;=EOMONTH(F$4,0))*('Diário 4º PA'!$F$4:$F$2000))
+SUMPRODUCT(('Comp.'!$D$5:$D$485=$B176)*('Comp.'!$B$5:$B$485&gt;=F$4)*('Comp.'!$B$5:$B$485&lt;=EOMONTH(F$4,0))*('Comp.'!$E$5:$E$485))</f>
        <v>0</v>
      </c>
      <c r="G176" s="289">
        <f>SUMPRODUCT(('Diário 1º PA'!$E$4:$E$2007='Analítico Cp.'!$B176)*('Diário 1º PA'!$C$4:$C$2007&gt;=G$4)*('Diário 1º PA'!$C$4:$C$2007&lt;=EOMONTH(G$4,0))*('Diário 1º PA'!$F$4:$F$2007))
+SUMPRODUCT(('Diário 2º PA'!$E$4:$E$1978='Analítico Cp.'!$B176)*('Diário 2º PA'!$C$4:$C$1978&gt;=G$4)*('Diário 2º PA'!$C$4:$C$1978&lt;=EOMONTH(G$4,0))*('Diário 2º PA'!$F$4:$F$1978))
+SUMPRODUCT(('Diário 3º PA'!$E$4:$E$1994='Analítico Cp.'!$B176)*('Diário 3º PA'!$C$4:$C$1994&gt;=G$4)*('Diário 3º PA'!$C$4:$C$1994&lt;=EOMONTH(G$4,0))*('Diário 3º PA'!$F$4:$F$1994))
+SUMPRODUCT(('Diário 4º PA'!$E$4:$E$2000='Analítico Cp.'!$B176)*('Diário 4º PA'!$C$4:$C$2000&gt;=G$4)*('Diário 4º PA'!$C$4:$C$2000&lt;=EOMONTH(G$4,0))*('Diário 4º PA'!$F$4:$F$2000))
+SUMPRODUCT(('Comp.'!$D$5:$D$485=$B176)*('Comp.'!$B$5:$B$485&gt;=G$4)*('Comp.'!$B$5:$B$485&lt;=EOMONTH(G$4,0))*('Comp.'!$E$5:$E$485))</f>
        <v>0</v>
      </c>
      <c r="H176" s="289">
        <f>SUMPRODUCT(('Diário 1º PA'!$E$4:$E$2007='Analítico Cp.'!$B176)*('Diário 1º PA'!$C$4:$C$2007&gt;=H$4)*('Diário 1º PA'!$C$4:$C$2007&lt;=EOMONTH(H$4,0))*('Diário 1º PA'!$F$4:$F$2007))
+SUMPRODUCT(('Diário 2º PA'!$E$4:$E$1978='Analítico Cp.'!$B176)*('Diário 2º PA'!$C$4:$C$1978&gt;=H$4)*('Diário 2º PA'!$C$4:$C$1978&lt;=EOMONTH(H$4,0))*('Diário 2º PA'!$F$4:$F$1978))
+SUMPRODUCT(('Diário 3º PA'!$E$4:$E$1994='Analítico Cp.'!$B176)*('Diário 3º PA'!$C$4:$C$1994&gt;=H$4)*('Diário 3º PA'!$C$4:$C$1994&lt;=EOMONTH(H$4,0))*('Diário 3º PA'!$F$4:$F$1994))
+SUMPRODUCT(('Diário 4º PA'!$E$4:$E$2000='Analítico Cp.'!$B176)*('Diário 4º PA'!$C$4:$C$2000&gt;=H$4)*('Diário 4º PA'!$C$4:$C$2000&lt;=EOMONTH(H$4,0))*('Diário 4º PA'!$F$4:$F$2000))
+SUMPRODUCT(('Comp.'!$D$5:$D$485=$B176)*('Comp.'!$B$5:$B$485&gt;=H$4)*('Comp.'!$B$5:$B$485&lt;=EOMONTH(H$4,0))*('Comp.'!$E$5:$E$485))</f>
        <v>0</v>
      </c>
      <c r="I176" s="289">
        <f>SUMPRODUCT(('Diário 1º PA'!$E$4:$E$2007='Analítico Cp.'!$B176)*('Diário 1º PA'!$C$4:$C$2007&gt;=I$4)*('Diário 1º PA'!$C$4:$C$2007&lt;=EOMONTH(I$4,0))*('Diário 1º PA'!$F$4:$F$2007))
+SUMPRODUCT(('Diário 2º PA'!$E$4:$E$1978='Analítico Cp.'!$B176)*('Diário 2º PA'!$C$4:$C$1978&gt;=I$4)*('Diário 2º PA'!$C$4:$C$1978&lt;=EOMONTH(I$4,0))*('Diário 2º PA'!$F$4:$F$1978))
+SUMPRODUCT(('Diário 3º PA'!$E$4:$E$1994='Analítico Cp.'!$B176)*('Diário 3º PA'!$C$4:$C$1994&gt;=I$4)*('Diário 3º PA'!$C$4:$C$1994&lt;=EOMONTH(I$4,0))*('Diário 3º PA'!$F$4:$F$1994))
+SUMPRODUCT(('Diário 4º PA'!$E$4:$E$2000='Analítico Cp.'!$B176)*('Diário 4º PA'!$C$4:$C$2000&gt;=I$4)*('Diário 4º PA'!$C$4:$C$2000&lt;=EOMONTH(I$4,0))*('Diário 4º PA'!$F$4:$F$2000))
+SUMPRODUCT(('Comp.'!$D$5:$D$485=$B176)*('Comp.'!$B$5:$B$485&gt;=I$4)*('Comp.'!$B$5:$B$485&lt;=EOMONTH(I$4,0))*('Comp.'!$E$5:$E$485))</f>
        <v>0</v>
      </c>
      <c r="J176" s="289">
        <f>SUMPRODUCT(('Diário 1º PA'!$E$4:$E$2007='Analítico Cp.'!$B176)*('Diário 1º PA'!$C$4:$C$2007&gt;=J$4)*('Diário 1º PA'!$C$4:$C$2007&lt;=EOMONTH(J$4,0))*('Diário 1º PA'!$F$4:$F$2007))
+SUMPRODUCT(('Diário 2º PA'!$E$4:$E$1978='Analítico Cp.'!$B176)*('Diário 2º PA'!$C$4:$C$1978&gt;=J$4)*('Diário 2º PA'!$C$4:$C$1978&lt;=EOMONTH(J$4,0))*('Diário 2º PA'!$F$4:$F$1978))
+SUMPRODUCT(('Diário 3º PA'!$E$4:$E$1994='Analítico Cp.'!$B176)*('Diário 3º PA'!$C$4:$C$1994&gt;=J$4)*('Diário 3º PA'!$C$4:$C$1994&lt;=EOMONTH(J$4,0))*('Diário 3º PA'!$F$4:$F$1994))
+SUMPRODUCT(('Diário 4º PA'!$E$4:$E$2000='Analítico Cp.'!$B176)*('Diário 4º PA'!$C$4:$C$2000&gt;=J$4)*('Diário 4º PA'!$C$4:$C$2000&lt;=EOMONTH(J$4,0))*('Diário 4º PA'!$F$4:$F$2000))
+SUMPRODUCT(('Comp.'!$D$5:$D$485=$B176)*('Comp.'!$B$5:$B$485&gt;=J$4)*('Comp.'!$B$5:$B$485&lt;=EOMONTH(J$4,0))*('Comp.'!$E$5:$E$485))</f>
        <v>0</v>
      </c>
      <c r="K176" s="289">
        <f>SUMPRODUCT(('Diário 1º PA'!$E$4:$E$2007='Analítico Cp.'!$B176)*('Diário 1º PA'!$C$4:$C$2007&gt;=K$4)*('Diário 1º PA'!$C$4:$C$2007&lt;=EOMONTH(K$4,0))*('Diário 1º PA'!$F$4:$F$2007))
+SUMPRODUCT(('Diário 2º PA'!$E$4:$E$1978='Analítico Cp.'!$B176)*('Diário 2º PA'!$C$4:$C$1978&gt;=K$4)*('Diário 2º PA'!$C$4:$C$1978&lt;=EOMONTH(K$4,0))*('Diário 2º PA'!$F$4:$F$1978))
+SUMPRODUCT(('Diário 3º PA'!$E$4:$E$1994='Analítico Cp.'!$B176)*('Diário 3º PA'!$C$4:$C$1994&gt;=K$4)*('Diário 3º PA'!$C$4:$C$1994&lt;=EOMONTH(K$4,0))*('Diário 3º PA'!$F$4:$F$1994))
+SUMPRODUCT(('Diário 4º PA'!$E$4:$E$2000='Analítico Cp.'!$B176)*('Diário 4º PA'!$C$4:$C$2000&gt;=K$4)*('Diário 4º PA'!$C$4:$C$2000&lt;=EOMONTH(K$4,0))*('Diário 4º PA'!$F$4:$F$2000))
+SUMPRODUCT(('Comp.'!$D$5:$D$485=$B176)*('Comp.'!$B$5:$B$485&gt;=K$4)*('Comp.'!$B$5:$B$485&lt;=EOMONTH(K$4,0))*('Comp.'!$E$5:$E$485))</f>
        <v>0</v>
      </c>
      <c r="L176" s="289">
        <f>SUMPRODUCT(('Diário 1º PA'!$E$4:$E$2007='Analítico Cp.'!$B176)*('Diário 1º PA'!$C$4:$C$2007&gt;=L$4)*('Diário 1º PA'!$C$4:$C$2007&lt;=EOMONTH(L$4,0))*('Diário 1º PA'!$F$4:$F$2007))
+SUMPRODUCT(('Diário 2º PA'!$E$4:$E$1978='Analítico Cp.'!$B176)*('Diário 2º PA'!$C$4:$C$1978&gt;=L$4)*('Diário 2º PA'!$C$4:$C$1978&lt;=EOMONTH(L$4,0))*('Diário 2º PA'!$F$4:$F$1978))
+SUMPRODUCT(('Diário 3º PA'!$E$4:$E$1994='Analítico Cp.'!$B176)*('Diário 3º PA'!$C$4:$C$1994&gt;=L$4)*('Diário 3º PA'!$C$4:$C$1994&lt;=EOMONTH(L$4,0))*('Diário 3º PA'!$F$4:$F$1994))
+SUMPRODUCT(('Diário 4º PA'!$E$4:$E$2000='Analítico Cp.'!$B176)*('Diário 4º PA'!$C$4:$C$2000&gt;=L$4)*('Diário 4º PA'!$C$4:$C$2000&lt;=EOMONTH(L$4,0))*('Diário 4º PA'!$F$4:$F$2000))
+SUMPRODUCT(('Comp.'!$D$5:$D$485=$B176)*('Comp.'!$B$5:$B$485&gt;=L$4)*('Comp.'!$B$5:$B$485&lt;=EOMONTH(L$4,0))*('Comp.'!$E$5:$E$485))</f>
        <v>0</v>
      </c>
      <c r="M176" s="289">
        <f>SUMPRODUCT(('Diário 1º PA'!$E$4:$E$2007='Analítico Cp.'!$B176)*('Diário 1º PA'!$C$4:$C$2007&gt;=M$4)*('Diário 1º PA'!$C$4:$C$2007&lt;=EOMONTH(M$4,0))*('Diário 1º PA'!$F$4:$F$2007))
+SUMPRODUCT(('Diário 2º PA'!$E$4:$E$1978='Analítico Cp.'!$B176)*('Diário 2º PA'!$C$4:$C$1978&gt;=M$4)*('Diário 2º PA'!$C$4:$C$1978&lt;=EOMONTH(M$4,0))*('Diário 2º PA'!$F$4:$F$1978))
+SUMPRODUCT(('Diário 3º PA'!$E$4:$E$1994='Analítico Cp.'!$B176)*('Diário 3º PA'!$C$4:$C$1994&gt;=M$4)*('Diário 3º PA'!$C$4:$C$1994&lt;=EOMONTH(M$4,0))*('Diário 3º PA'!$F$4:$F$1994))
+SUMPRODUCT(('Diário 4º PA'!$E$4:$E$2000='Analítico Cp.'!$B176)*('Diário 4º PA'!$C$4:$C$2000&gt;=M$4)*('Diário 4º PA'!$C$4:$C$2000&lt;=EOMONTH(M$4,0))*('Diário 4º PA'!$F$4:$F$2000))
+SUMPRODUCT(('Comp.'!$D$5:$D$485=$B176)*('Comp.'!$B$5:$B$485&gt;=M$4)*('Comp.'!$B$5:$B$485&lt;=EOMONTH(M$4,0))*('Comp.'!$E$5:$E$485))</f>
        <v>0</v>
      </c>
      <c r="N176" s="289">
        <f>SUMPRODUCT(('Diário 1º PA'!$E$4:$E$2007='Analítico Cp.'!$B176)*('Diário 1º PA'!$C$4:$C$2007&gt;=N$4)*('Diário 1º PA'!$C$4:$C$2007&lt;=EOMONTH(N$4,0))*('Diário 1º PA'!$F$4:$F$2007))
+SUMPRODUCT(('Diário 2º PA'!$E$4:$E$1978='Analítico Cp.'!$B176)*('Diário 2º PA'!$C$4:$C$1978&gt;=N$4)*('Diário 2º PA'!$C$4:$C$1978&lt;=EOMONTH(N$4,0))*('Diário 2º PA'!$F$4:$F$1978))
+SUMPRODUCT(('Diário 3º PA'!$E$4:$E$1994='Analítico Cp.'!$B176)*('Diário 3º PA'!$C$4:$C$1994&gt;=N$4)*('Diário 3º PA'!$C$4:$C$1994&lt;=EOMONTH(N$4,0))*('Diário 3º PA'!$F$4:$F$1994))
+SUMPRODUCT(('Diário 4º PA'!$E$4:$E$2000='Analítico Cp.'!$B176)*('Diário 4º PA'!$C$4:$C$2000&gt;=N$4)*('Diário 4º PA'!$C$4:$C$2000&lt;=EOMONTH(N$4,0))*('Diário 4º PA'!$F$4:$F$2000))
+SUMPRODUCT(('Comp.'!$D$5:$D$485=$B176)*('Comp.'!$B$5:$B$485&gt;=N$4)*('Comp.'!$B$5:$B$485&lt;=EOMONTH(N$4,0))*('Comp.'!$E$5:$E$485))</f>
        <v>0</v>
      </c>
      <c r="O176" s="315">
        <f t="shared" si="22"/>
        <v>0</v>
      </c>
      <c r="P176" s="316">
        <f t="shared" si="23"/>
        <v>0</v>
      </c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</row>
    <row r="177" spans="1:26" ht="23.25" customHeight="1" x14ac:dyDescent="0.25">
      <c r="A177" s="331" t="s">
        <v>381</v>
      </c>
      <c r="B177" s="332" t="s">
        <v>382</v>
      </c>
      <c r="C177" s="289">
        <f>SUMPRODUCT(('Diário 1º PA'!$E$4:$E$2007='Analítico Cp.'!$B177)*('Diário 1º PA'!$C$4:$C$2007&gt;=C$4)*('Diário 1º PA'!$C$4:$C$2007&lt;=EOMONTH(C$4,0))*('Diário 1º PA'!$F$4:$F$2007))
+SUMPRODUCT(('Diário 2º PA'!$E$4:$E$1978='Analítico Cp.'!$B177)*('Diário 2º PA'!$C$4:$C$1978&gt;=C$4)*('Diário 2º PA'!$C$4:$C$1978&lt;=EOMONTH(C$4,0))*('Diário 2º PA'!$F$4:$F$1978))
+SUMPRODUCT(('Diário 3º PA'!$E$4:$E$1994='Analítico Cp.'!$B177)*('Diário 3º PA'!$C$4:$C$1994&gt;=C$4)*('Diário 3º PA'!$C$4:$C$1994&lt;=EOMONTH(C$4,0))*('Diário 3º PA'!$F$4:$F$1994))
+SUMPRODUCT(('Diário 4º PA'!$E$4:$E$2000='Analítico Cp.'!$B177)*('Diário 4º PA'!$C$4:$C$2000&gt;=C$4)*('Diário 4º PA'!$C$4:$C$2000&lt;=EOMONTH(C$4,0))*('Diário 4º PA'!$F$4:$F$2000))
+SUMPRODUCT(('Comp.'!$D$5:$D$485=$B177)*('Comp.'!$B$5:$B$485&gt;=C$4)*('Comp.'!$B$5:$B$485&lt;=EOMONTH(C$4,0))*('Comp.'!$E$5:$E$485))</f>
        <v>0</v>
      </c>
      <c r="D177" s="289">
        <f>SUMPRODUCT(('Diário 1º PA'!$E$4:$E$2007='Analítico Cp.'!$B177)*('Diário 1º PA'!$C$4:$C$2007&gt;=D$4)*('Diário 1º PA'!$C$4:$C$2007&lt;=EOMONTH(D$4,0))*('Diário 1º PA'!$F$4:$F$2007))
+SUMPRODUCT(('Diário 2º PA'!$E$4:$E$1978='Analítico Cp.'!$B177)*('Diário 2º PA'!$C$4:$C$1978&gt;=D$4)*('Diário 2º PA'!$C$4:$C$1978&lt;=EOMONTH(D$4,0))*('Diário 2º PA'!$F$4:$F$1978))
+SUMPRODUCT(('Diário 3º PA'!$E$4:$E$1994='Analítico Cp.'!$B177)*('Diário 3º PA'!$C$4:$C$1994&gt;=D$4)*('Diário 3º PA'!$C$4:$C$1994&lt;=EOMONTH(D$4,0))*('Diário 3º PA'!$F$4:$F$1994))
+SUMPRODUCT(('Diário 4º PA'!$E$4:$E$2000='Analítico Cp.'!$B177)*('Diário 4º PA'!$C$4:$C$2000&gt;=D$4)*('Diário 4º PA'!$C$4:$C$2000&lt;=EOMONTH(D$4,0))*('Diário 4º PA'!$F$4:$F$2000))
+SUMPRODUCT(('Comp.'!$D$5:$D$485=$B177)*('Comp.'!$B$5:$B$485&gt;=D$4)*('Comp.'!$B$5:$B$485&lt;=EOMONTH(D$4,0))*('Comp.'!$E$5:$E$485))</f>
        <v>0</v>
      </c>
      <c r="E177" s="289">
        <f>SUMPRODUCT(('Diário 1º PA'!$E$4:$E$2007='Analítico Cp.'!$B177)*('Diário 1º PA'!$C$4:$C$2007&gt;=E$4)*('Diário 1º PA'!$C$4:$C$2007&lt;=EOMONTH(E$4,0))*('Diário 1º PA'!$F$4:$F$2007))
+SUMPRODUCT(('Diário 2º PA'!$E$4:$E$1978='Analítico Cp.'!$B177)*('Diário 2º PA'!$C$4:$C$1978&gt;=E$4)*('Diário 2º PA'!$C$4:$C$1978&lt;=EOMONTH(E$4,0))*('Diário 2º PA'!$F$4:$F$1978))
+SUMPRODUCT(('Diário 3º PA'!$E$4:$E$1994='Analítico Cp.'!$B177)*('Diário 3º PA'!$C$4:$C$1994&gt;=E$4)*('Diário 3º PA'!$C$4:$C$1994&lt;=EOMONTH(E$4,0))*('Diário 3º PA'!$F$4:$F$1994))
+SUMPRODUCT(('Diário 4º PA'!$E$4:$E$2000='Analítico Cp.'!$B177)*('Diário 4º PA'!$C$4:$C$2000&gt;=E$4)*('Diário 4º PA'!$C$4:$C$2000&lt;=EOMONTH(E$4,0))*('Diário 4º PA'!$F$4:$F$2000))
+SUMPRODUCT(('Comp.'!$D$5:$D$485=$B177)*('Comp.'!$B$5:$B$485&gt;=E$4)*('Comp.'!$B$5:$B$485&lt;=EOMONTH(E$4,0))*('Comp.'!$E$5:$E$485))</f>
        <v>0</v>
      </c>
      <c r="F177" s="289">
        <f>SUMPRODUCT(('Diário 1º PA'!$E$4:$E$2007='Analítico Cp.'!$B177)*('Diário 1º PA'!$C$4:$C$2007&gt;=F$4)*('Diário 1º PA'!$C$4:$C$2007&lt;=EOMONTH(F$4,0))*('Diário 1º PA'!$F$4:$F$2007))
+SUMPRODUCT(('Diário 2º PA'!$E$4:$E$1978='Analítico Cp.'!$B177)*('Diário 2º PA'!$C$4:$C$1978&gt;=F$4)*('Diário 2º PA'!$C$4:$C$1978&lt;=EOMONTH(F$4,0))*('Diário 2º PA'!$F$4:$F$1978))
+SUMPRODUCT(('Diário 3º PA'!$E$4:$E$1994='Analítico Cp.'!$B177)*('Diário 3º PA'!$C$4:$C$1994&gt;=F$4)*('Diário 3º PA'!$C$4:$C$1994&lt;=EOMONTH(F$4,0))*('Diário 3º PA'!$F$4:$F$1994))
+SUMPRODUCT(('Diário 4º PA'!$E$4:$E$2000='Analítico Cp.'!$B177)*('Diário 4º PA'!$C$4:$C$2000&gt;=F$4)*('Diário 4º PA'!$C$4:$C$2000&lt;=EOMONTH(F$4,0))*('Diário 4º PA'!$F$4:$F$2000))
+SUMPRODUCT(('Comp.'!$D$5:$D$485=$B177)*('Comp.'!$B$5:$B$485&gt;=F$4)*('Comp.'!$B$5:$B$485&lt;=EOMONTH(F$4,0))*('Comp.'!$E$5:$E$485))</f>
        <v>0</v>
      </c>
      <c r="G177" s="289">
        <f>SUMPRODUCT(('Diário 1º PA'!$E$4:$E$2007='Analítico Cp.'!$B177)*('Diário 1º PA'!$C$4:$C$2007&gt;=G$4)*('Diário 1º PA'!$C$4:$C$2007&lt;=EOMONTH(G$4,0))*('Diário 1º PA'!$F$4:$F$2007))
+SUMPRODUCT(('Diário 2º PA'!$E$4:$E$1978='Analítico Cp.'!$B177)*('Diário 2º PA'!$C$4:$C$1978&gt;=G$4)*('Diário 2º PA'!$C$4:$C$1978&lt;=EOMONTH(G$4,0))*('Diário 2º PA'!$F$4:$F$1978))
+SUMPRODUCT(('Diário 3º PA'!$E$4:$E$1994='Analítico Cp.'!$B177)*('Diário 3º PA'!$C$4:$C$1994&gt;=G$4)*('Diário 3º PA'!$C$4:$C$1994&lt;=EOMONTH(G$4,0))*('Diário 3º PA'!$F$4:$F$1994))
+SUMPRODUCT(('Diário 4º PA'!$E$4:$E$2000='Analítico Cp.'!$B177)*('Diário 4º PA'!$C$4:$C$2000&gt;=G$4)*('Diário 4º PA'!$C$4:$C$2000&lt;=EOMONTH(G$4,0))*('Diário 4º PA'!$F$4:$F$2000))
+SUMPRODUCT(('Comp.'!$D$5:$D$485=$B177)*('Comp.'!$B$5:$B$485&gt;=G$4)*('Comp.'!$B$5:$B$485&lt;=EOMONTH(G$4,0))*('Comp.'!$E$5:$E$485))</f>
        <v>0</v>
      </c>
      <c r="H177" s="289">
        <f>SUMPRODUCT(('Diário 1º PA'!$E$4:$E$2007='Analítico Cp.'!$B177)*('Diário 1º PA'!$C$4:$C$2007&gt;=H$4)*('Diário 1º PA'!$C$4:$C$2007&lt;=EOMONTH(H$4,0))*('Diário 1º PA'!$F$4:$F$2007))
+SUMPRODUCT(('Diário 2º PA'!$E$4:$E$1978='Analítico Cp.'!$B177)*('Diário 2º PA'!$C$4:$C$1978&gt;=H$4)*('Diário 2º PA'!$C$4:$C$1978&lt;=EOMONTH(H$4,0))*('Diário 2º PA'!$F$4:$F$1978))
+SUMPRODUCT(('Diário 3º PA'!$E$4:$E$1994='Analítico Cp.'!$B177)*('Diário 3º PA'!$C$4:$C$1994&gt;=H$4)*('Diário 3º PA'!$C$4:$C$1994&lt;=EOMONTH(H$4,0))*('Diário 3º PA'!$F$4:$F$1994))
+SUMPRODUCT(('Diário 4º PA'!$E$4:$E$2000='Analítico Cp.'!$B177)*('Diário 4º PA'!$C$4:$C$2000&gt;=H$4)*('Diário 4º PA'!$C$4:$C$2000&lt;=EOMONTH(H$4,0))*('Diário 4º PA'!$F$4:$F$2000))
+SUMPRODUCT(('Comp.'!$D$5:$D$485=$B177)*('Comp.'!$B$5:$B$485&gt;=H$4)*('Comp.'!$B$5:$B$485&lt;=EOMONTH(H$4,0))*('Comp.'!$E$5:$E$485))</f>
        <v>0</v>
      </c>
      <c r="I177" s="289">
        <f>SUMPRODUCT(('Diário 1º PA'!$E$4:$E$2007='Analítico Cp.'!$B177)*('Diário 1º PA'!$C$4:$C$2007&gt;=I$4)*('Diário 1º PA'!$C$4:$C$2007&lt;=EOMONTH(I$4,0))*('Diário 1º PA'!$F$4:$F$2007))
+SUMPRODUCT(('Diário 2º PA'!$E$4:$E$1978='Analítico Cp.'!$B177)*('Diário 2º PA'!$C$4:$C$1978&gt;=I$4)*('Diário 2º PA'!$C$4:$C$1978&lt;=EOMONTH(I$4,0))*('Diário 2º PA'!$F$4:$F$1978))
+SUMPRODUCT(('Diário 3º PA'!$E$4:$E$1994='Analítico Cp.'!$B177)*('Diário 3º PA'!$C$4:$C$1994&gt;=I$4)*('Diário 3º PA'!$C$4:$C$1994&lt;=EOMONTH(I$4,0))*('Diário 3º PA'!$F$4:$F$1994))
+SUMPRODUCT(('Diário 4º PA'!$E$4:$E$2000='Analítico Cp.'!$B177)*('Diário 4º PA'!$C$4:$C$2000&gt;=I$4)*('Diário 4º PA'!$C$4:$C$2000&lt;=EOMONTH(I$4,0))*('Diário 4º PA'!$F$4:$F$2000))
+SUMPRODUCT(('Comp.'!$D$5:$D$485=$B177)*('Comp.'!$B$5:$B$485&gt;=I$4)*('Comp.'!$B$5:$B$485&lt;=EOMONTH(I$4,0))*('Comp.'!$E$5:$E$485))</f>
        <v>0</v>
      </c>
      <c r="J177" s="289">
        <f>SUMPRODUCT(('Diário 1º PA'!$E$4:$E$2007='Analítico Cp.'!$B177)*('Diário 1º PA'!$C$4:$C$2007&gt;=J$4)*('Diário 1º PA'!$C$4:$C$2007&lt;=EOMONTH(J$4,0))*('Diário 1º PA'!$F$4:$F$2007))
+SUMPRODUCT(('Diário 2º PA'!$E$4:$E$1978='Analítico Cp.'!$B177)*('Diário 2º PA'!$C$4:$C$1978&gt;=J$4)*('Diário 2º PA'!$C$4:$C$1978&lt;=EOMONTH(J$4,0))*('Diário 2º PA'!$F$4:$F$1978))
+SUMPRODUCT(('Diário 3º PA'!$E$4:$E$1994='Analítico Cp.'!$B177)*('Diário 3º PA'!$C$4:$C$1994&gt;=J$4)*('Diário 3º PA'!$C$4:$C$1994&lt;=EOMONTH(J$4,0))*('Diário 3º PA'!$F$4:$F$1994))
+SUMPRODUCT(('Diário 4º PA'!$E$4:$E$2000='Analítico Cp.'!$B177)*('Diário 4º PA'!$C$4:$C$2000&gt;=J$4)*('Diário 4º PA'!$C$4:$C$2000&lt;=EOMONTH(J$4,0))*('Diário 4º PA'!$F$4:$F$2000))
+SUMPRODUCT(('Comp.'!$D$5:$D$485=$B177)*('Comp.'!$B$5:$B$485&gt;=J$4)*('Comp.'!$B$5:$B$485&lt;=EOMONTH(J$4,0))*('Comp.'!$E$5:$E$485))</f>
        <v>0</v>
      </c>
      <c r="K177" s="289">
        <f>SUMPRODUCT(('Diário 1º PA'!$E$4:$E$2007='Analítico Cp.'!$B177)*('Diário 1º PA'!$C$4:$C$2007&gt;=K$4)*('Diário 1º PA'!$C$4:$C$2007&lt;=EOMONTH(K$4,0))*('Diário 1º PA'!$F$4:$F$2007))
+SUMPRODUCT(('Diário 2º PA'!$E$4:$E$1978='Analítico Cp.'!$B177)*('Diário 2º PA'!$C$4:$C$1978&gt;=K$4)*('Diário 2º PA'!$C$4:$C$1978&lt;=EOMONTH(K$4,0))*('Diário 2º PA'!$F$4:$F$1978))
+SUMPRODUCT(('Diário 3º PA'!$E$4:$E$1994='Analítico Cp.'!$B177)*('Diário 3º PA'!$C$4:$C$1994&gt;=K$4)*('Diário 3º PA'!$C$4:$C$1994&lt;=EOMONTH(K$4,0))*('Diário 3º PA'!$F$4:$F$1994))
+SUMPRODUCT(('Diário 4º PA'!$E$4:$E$2000='Analítico Cp.'!$B177)*('Diário 4º PA'!$C$4:$C$2000&gt;=K$4)*('Diário 4º PA'!$C$4:$C$2000&lt;=EOMONTH(K$4,0))*('Diário 4º PA'!$F$4:$F$2000))
+SUMPRODUCT(('Comp.'!$D$5:$D$485=$B177)*('Comp.'!$B$5:$B$485&gt;=K$4)*('Comp.'!$B$5:$B$485&lt;=EOMONTH(K$4,0))*('Comp.'!$E$5:$E$485))</f>
        <v>0</v>
      </c>
      <c r="L177" s="289">
        <f>SUMPRODUCT(('Diário 1º PA'!$E$4:$E$2007='Analítico Cp.'!$B177)*('Diário 1º PA'!$C$4:$C$2007&gt;=L$4)*('Diário 1º PA'!$C$4:$C$2007&lt;=EOMONTH(L$4,0))*('Diário 1º PA'!$F$4:$F$2007))
+SUMPRODUCT(('Diário 2º PA'!$E$4:$E$1978='Analítico Cp.'!$B177)*('Diário 2º PA'!$C$4:$C$1978&gt;=L$4)*('Diário 2º PA'!$C$4:$C$1978&lt;=EOMONTH(L$4,0))*('Diário 2º PA'!$F$4:$F$1978))
+SUMPRODUCT(('Diário 3º PA'!$E$4:$E$1994='Analítico Cp.'!$B177)*('Diário 3º PA'!$C$4:$C$1994&gt;=L$4)*('Diário 3º PA'!$C$4:$C$1994&lt;=EOMONTH(L$4,0))*('Diário 3º PA'!$F$4:$F$1994))
+SUMPRODUCT(('Diário 4º PA'!$E$4:$E$2000='Analítico Cp.'!$B177)*('Diário 4º PA'!$C$4:$C$2000&gt;=L$4)*('Diário 4º PA'!$C$4:$C$2000&lt;=EOMONTH(L$4,0))*('Diário 4º PA'!$F$4:$F$2000))
+SUMPRODUCT(('Comp.'!$D$5:$D$485=$B177)*('Comp.'!$B$5:$B$485&gt;=L$4)*('Comp.'!$B$5:$B$485&lt;=EOMONTH(L$4,0))*('Comp.'!$E$5:$E$485))</f>
        <v>0</v>
      </c>
      <c r="M177" s="289">
        <f>SUMPRODUCT(('Diário 1º PA'!$E$4:$E$2007='Analítico Cp.'!$B177)*('Diário 1º PA'!$C$4:$C$2007&gt;=M$4)*('Diário 1º PA'!$C$4:$C$2007&lt;=EOMONTH(M$4,0))*('Diário 1º PA'!$F$4:$F$2007))
+SUMPRODUCT(('Diário 2º PA'!$E$4:$E$1978='Analítico Cp.'!$B177)*('Diário 2º PA'!$C$4:$C$1978&gt;=M$4)*('Diário 2º PA'!$C$4:$C$1978&lt;=EOMONTH(M$4,0))*('Diário 2º PA'!$F$4:$F$1978))
+SUMPRODUCT(('Diário 3º PA'!$E$4:$E$1994='Analítico Cp.'!$B177)*('Diário 3º PA'!$C$4:$C$1994&gt;=M$4)*('Diário 3º PA'!$C$4:$C$1994&lt;=EOMONTH(M$4,0))*('Diário 3º PA'!$F$4:$F$1994))
+SUMPRODUCT(('Diário 4º PA'!$E$4:$E$2000='Analítico Cp.'!$B177)*('Diário 4º PA'!$C$4:$C$2000&gt;=M$4)*('Diário 4º PA'!$C$4:$C$2000&lt;=EOMONTH(M$4,0))*('Diário 4º PA'!$F$4:$F$2000))
+SUMPRODUCT(('Comp.'!$D$5:$D$485=$B177)*('Comp.'!$B$5:$B$485&gt;=M$4)*('Comp.'!$B$5:$B$485&lt;=EOMONTH(M$4,0))*('Comp.'!$E$5:$E$485))</f>
        <v>0</v>
      </c>
      <c r="N177" s="289">
        <f>SUMPRODUCT(('Diário 1º PA'!$E$4:$E$2007='Analítico Cp.'!$B177)*('Diário 1º PA'!$C$4:$C$2007&gt;=N$4)*('Diário 1º PA'!$C$4:$C$2007&lt;=EOMONTH(N$4,0))*('Diário 1º PA'!$F$4:$F$2007))
+SUMPRODUCT(('Diário 2º PA'!$E$4:$E$1978='Analítico Cp.'!$B177)*('Diário 2º PA'!$C$4:$C$1978&gt;=N$4)*('Diário 2º PA'!$C$4:$C$1978&lt;=EOMONTH(N$4,0))*('Diário 2º PA'!$F$4:$F$1978))
+SUMPRODUCT(('Diário 3º PA'!$E$4:$E$1994='Analítico Cp.'!$B177)*('Diário 3º PA'!$C$4:$C$1994&gt;=N$4)*('Diário 3º PA'!$C$4:$C$1994&lt;=EOMONTH(N$4,0))*('Diário 3º PA'!$F$4:$F$1994))
+SUMPRODUCT(('Diário 4º PA'!$E$4:$E$2000='Analítico Cp.'!$B177)*('Diário 4º PA'!$C$4:$C$2000&gt;=N$4)*('Diário 4º PA'!$C$4:$C$2000&lt;=EOMONTH(N$4,0))*('Diário 4º PA'!$F$4:$F$2000))
+SUMPRODUCT(('Comp.'!$D$5:$D$485=$B177)*('Comp.'!$B$5:$B$485&gt;=N$4)*('Comp.'!$B$5:$B$485&lt;=EOMONTH(N$4,0))*('Comp.'!$E$5:$E$485))</f>
        <v>0</v>
      </c>
      <c r="O177" s="315">
        <f t="shared" si="22"/>
        <v>0</v>
      </c>
      <c r="P177" s="316">
        <f t="shared" si="23"/>
        <v>0</v>
      </c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</row>
    <row r="178" spans="1:26" ht="23.25" customHeight="1" x14ac:dyDescent="0.25">
      <c r="A178" s="331" t="s">
        <v>383</v>
      </c>
      <c r="B178" s="332" t="s">
        <v>384</v>
      </c>
      <c r="C178" s="289">
        <f>SUMPRODUCT(('Diário 1º PA'!$E$4:$E$2007='Analítico Cp.'!$B178)*('Diário 1º PA'!$C$4:$C$2007&gt;=C$4)*('Diário 1º PA'!$C$4:$C$2007&lt;=EOMONTH(C$4,0))*('Diário 1º PA'!$F$4:$F$2007))
+SUMPRODUCT(('Diário 2º PA'!$E$4:$E$1978='Analítico Cp.'!$B178)*('Diário 2º PA'!$C$4:$C$1978&gt;=C$4)*('Diário 2º PA'!$C$4:$C$1978&lt;=EOMONTH(C$4,0))*('Diário 2º PA'!$F$4:$F$1978))
+SUMPRODUCT(('Diário 3º PA'!$E$4:$E$1994='Analítico Cp.'!$B178)*('Diário 3º PA'!$C$4:$C$1994&gt;=C$4)*('Diário 3º PA'!$C$4:$C$1994&lt;=EOMONTH(C$4,0))*('Diário 3º PA'!$F$4:$F$1994))
+SUMPRODUCT(('Diário 4º PA'!$E$4:$E$2000='Analítico Cp.'!$B178)*('Diário 4º PA'!$C$4:$C$2000&gt;=C$4)*('Diário 4º PA'!$C$4:$C$2000&lt;=EOMONTH(C$4,0))*('Diário 4º PA'!$F$4:$F$2000))
+SUMPRODUCT(('Comp.'!$D$5:$D$485=$B178)*('Comp.'!$B$5:$B$485&gt;=C$4)*('Comp.'!$B$5:$B$485&lt;=EOMONTH(C$4,0))*('Comp.'!$E$5:$E$485))</f>
        <v>0</v>
      </c>
      <c r="D178" s="289">
        <f>SUMPRODUCT(('Diário 1º PA'!$E$4:$E$2007='Analítico Cp.'!$B178)*('Diário 1º PA'!$C$4:$C$2007&gt;=D$4)*('Diário 1º PA'!$C$4:$C$2007&lt;=EOMONTH(D$4,0))*('Diário 1º PA'!$F$4:$F$2007))
+SUMPRODUCT(('Diário 2º PA'!$E$4:$E$1978='Analítico Cp.'!$B178)*('Diário 2º PA'!$C$4:$C$1978&gt;=D$4)*('Diário 2º PA'!$C$4:$C$1978&lt;=EOMONTH(D$4,0))*('Diário 2º PA'!$F$4:$F$1978))
+SUMPRODUCT(('Diário 3º PA'!$E$4:$E$1994='Analítico Cp.'!$B178)*('Diário 3º PA'!$C$4:$C$1994&gt;=D$4)*('Diário 3º PA'!$C$4:$C$1994&lt;=EOMONTH(D$4,0))*('Diário 3º PA'!$F$4:$F$1994))
+SUMPRODUCT(('Diário 4º PA'!$E$4:$E$2000='Analítico Cp.'!$B178)*('Diário 4º PA'!$C$4:$C$2000&gt;=D$4)*('Diário 4º PA'!$C$4:$C$2000&lt;=EOMONTH(D$4,0))*('Diário 4º PA'!$F$4:$F$2000))
+SUMPRODUCT(('Comp.'!$D$5:$D$485=$B178)*('Comp.'!$B$5:$B$485&gt;=D$4)*('Comp.'!$B$5:$B$485&lt;=EOMONTH(D$4,0))*('Comp.'!$E$5:$E$485))</f>
        <v>0</v>
      </c>
      <c r="E178" s="289">
        <f>SUMPRODUCT(('Diário 1º PA'!$E$4:$E$2007='Analítico Cp.'!$B178)*('Diário 1º PA'!$C$4:$C$2007&gt;=E$4)*('Diário 1º PA'!$C$4:$C$2007&lt;=EOMONTH(E$4,0))*('Diário 1º PA'!$F$4:$F$2007))
+SUMPRODUCT(('Diário 2º PA'!$E$4:$E$1978='Analítico Cp.'!$B178)*('Diário 2º PA'!$C$4:$C$1978&gt;=E$4)*('Diário 2º PA'!$C$4:$C$1978&lt;=EOMONTH(E$4,0))*('Diário 2º PA'!$F$4:$F$1978))
+SUMPRODUCT(('Diário 3º PA'!$E$4:$E$1994='Analítico Cp.'!$B178)*('Diário 3º PA'!$C$4:$C$1994&gt;=E$4)*('Diário 3º PA'!$C$4:$C$1994&lt;=EOMONTH(E$4,0))*('Diário 3º PA'!$F$4:$F$1994))
+SUMPRODUCT(('Diário 4º PA'!$E$4:$E$2000='Analítico Cp.'!$B178)*('Diário 4º PA'!$C$4:$C$2000&gt;=E$4)*('Diário 4º PA'!$C$4:$C$2000&lt;=EOMONTH(E$4,0))*('Diário 4º PA'!$F$4:$F$2000))
+SUMPRODUCT(('Comp.'!$D$5:$D$485=$B178)*('Comp.'!$B$5:$B$485&gt;=E$4)*('Comp.'!$B$5:$B$485&lt;=EOMONTH(E$4,0))*('Comp.'!$E$5:$E$485))</f>
        <v>0</v>
      </c>
      <c r="F178" s="289">
        <f>SUMPRODUCT(('Diário 1º PA'!$E$4:$E$2007='Analítico Cp.'!$B178)*('Diário 1º PA'!$C$4:$C$2007&gt;=F$4)*('Diário 1º PA'!$C$4:$C$2007&lt;=EOMONTH(F$4,0))*('Diário 1º PA'!$F$4:$F$2007))
+SUMPRODUCT(('Diário 2º PA'!$E$4:$E$1978='Analítico Cp.'!$B178)*('Diário 2º PA'!$C$4:$C$1978&gt;=F$4)*('Diário 2º PA'!$C$4:$C$1978&lt;=EOMONTH(F$4,0))*('Diário 2º PA'!$F$4:$F$1978))
+SUMPRODUCT(('Diário 3º PA'!$E$4:$E$1994='Analítico Cp.'!$B178)*('Diário 3º PA'!$C$4:$C$1994&gt;=F$4)*('Diário 3º PA'!$C$4:$C$1994&lt;=EOMONTH(F$4,0))*('Diário 3º PA'!$F$4:$F$1994))
+SUMPRODUCT(('Diário 4º PA'!$E$4:$E$2000='Analítico Cp.'!$B178)*('Diário 4º PA'!$C$4:$C$2000&gt;=F$4)*('Diário 4º PA'!$C$4:$C$2000&lt;=EOMONTH(F$4,0))*('Diário 4º PA'!$F$4:$F$2000))
+SUMPRODUCT(('Comp.'!$D$5:$D$485=$B178)*('Comp.'!$B$5:$B$485&gt;=F$4)*('Comp.'!$B$5:$B$485&lt;=EOMONTH(F$4,0))*('Comp.'!$E$5:$E$485))</f>
        <v>0</v>
      </c>
      <c r="G178" s="289">
        <f>SUMPRODUCT(('Diário 1º PA'!$E$4:$E$2007='Analítico Cp.'!$B178)*('Diário 1º PA'!$C$4:$C$2007&gt;=G$4)*('Diário 1º PA'!$C$4:$C$2007&lt;=EOMONTH(G$4,0))*('Diário 1º PA'!$F$4:$F$2007))
+SUMPRODUCT(('Diário 2º PA'!$E$4:$E$1978='Analítico Cp.'!$B178)*('Diário 2º PA'!$C$4:$C$1978&gt;=G$4)*('Diário 2º PA'!$C$4:$C$1978&lt;=EOMONTH(G$4,0))*('Diário 2º PA'!$F$4:$F$1978))
+SUMPRODUCT(('Diário 3º PA'!$E$4:$E$1994='Analítico Cp.'!$B178)*('Diário 3º PA'!$C$4:$C$1994&gt;=G$4)*('Diário 3º PA'!$C$4:$C$1994&lt;=EOMONTH(G$4,0))*('Diário 3º PA'!$F$4:$F$1994))
+SUMPRODUCT(('Diário 4º PA'!$E$4:$E$2000='Analítico Cp.'!$B178)*('Diário 4º PA'!$C$4:$C$2000&gt;=G$4)*('Diário 4º PA'!$C$4:$C$2000&lt;=EOMONTH(G$4,0))*('Diário 4º PA'!$F$4:$F$2000))
+SUMPRODUCT(('Comp.'!$D$5:$D$485=$B178)*('Comp.'!$B$5:$B$485&gt;=G$4)*('Comp.'!$B$5:$B$485&lt;=EOMONTH(G$4,0))*('Comp.'!$E$5:$E$485))</f>
        <v>0</v>
      </c>
      <c r="H178" s="289">
        <f>SUMPRODUCT(('Diário 1º PA'!$E$4:$E$2007='Analítico Cp.'!$B178)*('Diário 1º PA'!$C$4:$C$2007&gt;=H$4)*('Diário 1º PA'!$C$4:$C$2007&lt;=EOMONTH(H$4,0))*('Diário 1º PA'!$F$4:$F$2007))
+SUMPRODUCT(('Diário 2º PA'!$E$4:$E$1978='Analítico Cp.'!$B178)*('Diário 2º PA'!$C$4:$C$1978&gt;=H$4)*('Diário 2º PA'!$C$4:$C$1978&lt;=EOMONTH(H$4,0))*('Diário 2º PA'!$F$4:$F$1978))
+SUMPRODUCT(('Diário 3º PA'!$E$4:$E$1994='Analítico Cp.'!$B178)*('Diário 3º PA'!$C$4:$C$1994&gt;=H$4)*('Diário 3º PA'!$C$4:$C$1994&lt;=EOMONTH(H$4,0))*('Diário 3º PA'!$F$4:$F$1994))
+SUMPRODUCT(('Diário 4º PA'!$E$4:$E$2000='Analítico Cp.'!$B178)*('Diário 4º PA'!$C$4:$C$2000&gt;=H$4)*('Diário 4º PA'!$C$4:$C$2000&lt;=EOMONTH(H$4,0))*('Diário 4º PA'!$F$4:$F$2000))
+SUMPRODUCT(('Comp.'!$D$5:$D$485=$B178)*('Comp.'!$B$5:$B$485&gt;=H$4)*('Comp.'!$B$5:$B$485&lt;=EOMONTH(H$4,0))*('Comp.'!$E$5:$E$485))</f>
        <v>11770</v>
      </c>
      <c r="I178" s="289">
        <f>SUMPRODUCT(('Diário 1º PA'!$E$4:$E$2007='Analítico Cp.'!$B178)*('Diário 1º PA'!$C$4:$C$2007&gt;=I$4)*('Diário 1º PA'!$C$4:$C$2007&lt;=EOMONTH(I$4,0))*('Diário 1º PA'!$F$4:$F$2007))
+SUMPRODUCT(('Diário 2º PA'!$E$4:$E$1978='Analítico Cp.'!$B178)*('Diário 2º PA'!$C$4:$C$1978&gt;=I$4)*('Diário 2º PA'!$C$4:$C$1978&lt;=EOMONTH(I$4,0))*('Diário 2º PA'!$F$4:$F$1978))
+SUMPRODUCT(('Diário 3º PA'!$E$4:$E$1994='Analítico Cp.'!$B178)*('Diário 3º PA'!$C$4:$C$1994&gt;=I$4)*('Diário 3º PA'!$C$4:$C$1994&lt;=EOMONTH(I$4,0))*('Diário 3º PA'!$F$4:$F$1994))
+SUMPRODUCT(('Diário 4º PA'!$E$4:$E$2000='Analítico Cp.'!$B178)*('Diário 4º PA'!$C$4:$C$2000&gt;=I$4)*('Diário 4º PA'!$C$4:$C$2000&lt;=EOMONTH(I$4,0))*('Diário 4º PA'!$F$4:$F$2000))
+SUMPRODUCT(('Comp.'!$D$5:$D$485=$B178)*('Comp.'!$B$5:$B$485&gt;=I$4)*('Comp.'!$B$5:$B$485&lt;=EOMONTH(I$4,0))*('Comp.'!$E$5:$E$485))</f>
        <v>0</v>
      </c>
      <c r="J178" s="289">
        <f>SUMPRODUCT(('Diário 1º PA'!$E$4:$E$2007='Analítico Cp.'!$B178)*('Diário 1º PA'!$C$4:$C$2007&gt;=J$4)*('Diário 1º PA'!$C$4:$C$2007&lt;=EOMONTH(J$4,0))*('Diário 1º PA'!$F$4:$F$2007))
+SUMPRODUCT(('Diário 2º PA'!$E$4:$E$1978='Analítico Cp.'!$B178)*('Diário 2º PA'!$C$4:$C$1978&gt;=J$4)*('Diário 2º PA'!$C$4:$C$1978&lt;=EOMONTH(J$4,0))*('Diário 2º PA'!$F$4:$F$1978))
+SUMPRODUCT(('Diário 3º PA'!$E$4:$E$1994='Analítico Cp.'!$B178)*('Diário 3º PA'!$C$4:$C$1994&gt;=J$4)*('Diário 3º PA'!$C$4:$C$1994&lt;=EOMONTH(J$4,0))*('Diário 3º PA'!$F$4:$F$1994))
+SUMPRODUCT(('Diário 4º PA'!$E$4:$E$2000='Analítico Cp.'!$B178)*('Diário 4º PA'!$C$4:$C$2000&gt;=J$4)*('Diário 4º PA'!$C$4:$C$2000&lt;=EOMONTH(J$4,0))*('Diário 4º PA'!$F$4:$F$2000))
+SUMPRODUCT(('Comp.'!$D$5:$D$485=$B178)*('Comp.'!$B$5:$B$485&gt;=J$4)*('Comp.'!$B$5:$B$485&lt;=EOMONTH(J$4,0))*('Comp.'!$E$5:$E$485))</f>
        <v>0</v>
      </c>
      <c r="K178" s="289">
        <f>SUMPRODUCT(('Diário 1º PA'!$E$4:$E$2007='Analítico Cp.'!$B178)*('Diário 1º PA'!$C$4:$C$2007&gt;=K$4)*('Diário 1º PA'!$C$4:$C$2007&lt;=EOMONTH(K$4,0))*('Diário 1º PA'!$F$4:$F$2007))
+SUMPRODUCT(('Diário 2º PA'!$E$4:$E$1978='Analítico Cp.'!$B178)*('Diário 2º PA'!$C$4:$C$1978&gt;=K$4)*('Diário 2º PA'!$C$4:$C$1978&lt;=EOMONTH(K$4,0))*('Diário 2º PA'!$F$4:$F$1978))
+SUMPRODUCT(('Diário 3º PA'!$E$4:$E$1994='Analítico Cp.'!$B178)*('Diário 3º PA'!$C$4:$C$1994&gt;=K$4)*('Diário 3º PA'!$C$4:$C$1994&lt;=EOMONTH(K$4,0))*('Diário 3º PA'!$F$4:$F$1994))
+SUMPRODUCT(('Diário 4º PA'!$E$4:$E$2000='Analítico Cp.'!$B178)*('Diário 4º PA'!$C$4:$C$2000&gt;=K$4)*('Diário 4º PA'!$C$4:$C$2000&lt;=EOMONTH(K$4,0))*('Diário 4º PA'!$F$4:$F$2000))
+SUMPRODUCT(('Comp.'!$D$5:$D$485=$B178)*('Comp.'!$B$5:$B$485&gt;=K$4)*('Comp.'!$B$5:$B$485&lt;=EOMONTH(K$4,0))*('Comp.'!$E$5:$E$485))</f>
        <v>0</v>
      </c>
      <c r="L178" s="289">
        <f>SUMPRODUCT(('Diário 1º PA'!$E$4:$E$2007='Analítico Cp.'!$B178)*('Diário 1º PA'!$C$4:$C$2007&gt;=L$4)*('Diário 1º PA'!$C$4:$C$2007&lt;=EOMONTH(L$4,0))*('Diário 1º PA'!$F$4:$F$2007))
+SUMPRODUCT(('Diário 2º PA'!$E$4:$E$1978='Analítico Cp.'!$B178)*('Diário 2º PA'!$C$4:$C$1978&gt;=L$4)*('Diário 2º PA'!$C$4:$C$1978&lt;=EOMONTH(L$4,0))*('Diário 2º PA'!$F$4:$F$1978))
+SUMPRODUCT(('Diário 3º PA'!$E$4:$E$1994='Analítico Cp.'!$B178)*('Diário 3º PA'!$C$4:$C$1994&gt;=L$4)*('Diário 3º PA'!$C$4:$C$1994&lt;=EOMONTH(L$4,0))*('Diário 3º PA'!$F$4:$F$1994))
+SUMPRODUCT(('Diário 4º PA'!$E$4:$E$2000='Analítico Cp.'!$B178)*('Diário 4º PA'!$C$4:$C$2000&gt;=L$4)*('Diário 4º PA'!$C$4:$C$2000&lt;=EOMONTH(L$4,0))*('Diário 4º PA'!$F$4:$F$2000))
+SUMPRODUCT(('Comp.'!$D$5:$D$485=$B178)*('Comp.'!$B$5:$B$485&gt;=L$4)*('Comp.'!$B$5:$B$485&lt;=EOMONTH(L$4,0))*('Comp.'!$E$5:$E$485))</f>
        <v>0</v>
      </c>
      <c r="M178" s="289">
        <f>SUMPRODUCT(('Diário 1º PA'!$E$4:$E$2007='Analítico Cp.'!$B178)*('Diário 1º PA'!$C$4:$C$2007&gt;=M$4)*('Diário 1º PA'!$C$4:$C$2007&lt;=EOMONTH(M$4,0))*('Diário 1º PA'!$F$4:$F$2007))
+SUMPRODUCT(('Diário 2º PA'!$E$4:$E$1978='Analítico Cp.'!$B178)*('Diário 2º PA'!$C$4:$C$1978&gt;=M$4)*('Diário 2º PA'!$C$4:$C$1978&lt;=EOMONTH(M$4,0))*('Diário 2º PA'!$F$4:$F$1978))
+SUMPRODUCT(('Diário 3º PA'!$E$4:$E$1994='Analítico Cp.'!$B178)*('Diário 3º PA'!$C$4:$C$1994&gt;=M$4)*('Diário 3º PA'!$C$4:$C$1994&lt;=EOMONTH(M$4,0))*('Diário 3º PA'!$F$4:$F$1994))
+SUMPRODUCT(('Diário 4º PA'!$E$4:$E$2000='Analítico Cp.'!$B178)*('Diário 4º PA'!$C$4:$C$2000&gt;=M$4)*('Diário 4º PA'!$C$4:$C$2000&lt;=EOMONTH(M$4,0))*('Diário 4º PA'!$F$4:$F$2000))
+SUMPRODUCT(('Comp.'!$D$5:$D$485=$B178)*('Comp.'!$B$5:$B$485&gt;=M$4)*('Comp.'!$B$5:$B$485&lt;=EOMONTH(M$4,0))*('Comp.'!$E$5:$E$485))</f>
        <v>0</v>
      </c>
      <c r="N178" s="289">
        <f>SUMPRODUCT(('Diário 1º PA'!$E$4:$E$2007='Analítico Cp.'!$B178)*('Diário 1º PA'!$C$4:$C$2007&gt;=N$4)*('Diário 1º PA'!$C$4:$C$2007&lt;=EOMONTH(N$4,0))*('Diário 1º PA'!$F$4:$F$2007))
+SUMPRODUCT(('Diário 2º PA'!$E$4:$E$1978='Analítico Cp.'!$B178)*('Diário 2º PA'!$C$4:$C$1978&gt;=N$4)*('Diário 2º PA'!$C$4:$C$1978&lt;=EOMONTH(N$4,0))*('Diário 2º PA'!$F$4:$F$1978))
+SUMPRODUCT(('Diário 3º PA'!$E$4:$E$1994='Analítico Cp.'!$B178)*('Diário 3º PA'!$C$4:$C$1994&gt;=N$4)*('Diário 3º PA'!$C$4:$C$1994&lt;=EOMONTH(N$4,0))*('Diário 3º PA'!$F$4:$F$1994))
+SUMPRODUCT(('Diário 4º PA'!$E$4:$E$2000='Analítico Cp.'!$B178)*('Diário 4º PA'!$C$4:$C$2000&gt;=N$4)*('Diário 4º PA'!$C$4:$C$2000&lt;=EOMONTH(N$4,0))*('Diário 4º PA'!$F$4:$F$2000))
+SUMPRODUCT(('Comp.'!$D$5:$D$485=$B178)*('Comp.'!$B$5:$B$485&gt;=N$4)*('Comp.'!$B$5:$B$485&lt;=EOMONTH(N$4,0))*('Comp.'!$E$5:$E$485))</f>
        <v>0</v>
      </c>
      <c r="O178" s="315">
        <f t="shared" si="22"/>
        <v>11770</v>
      </c>
      <c r="P178" s="316">
        <f t="shared" si="23"/>
        <v>5.171304594918612E-4</v>
      </c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</row>
    <row r="179" spans="1:26" ht="23.25" customHeight="1" x14ac:dyDescent="0.25">
      <c r="A179" s="331" t="s">
        <v>385</v>
      </c>
      <c r="B179" s="332" t="s">
        <v>386</v>
      </c>
      <c r="C179" s="289">
        <f>SUMPRODUCT(('Diário 1º PA'!$E$4:$E$2007='Analítico Cp.'!$B179)*('Diário 1º PA'!$C$4:$C$2007&gt;=C$4)*('Diário 1º PA'!$C$4:$C$2007&lt;=EOMONTH(C$4,0))*('Diário 1º PA'!$F$4:$F$2007))
+SUMPRODUCT(('Diário 2º PA'!$E$4:$E$1978='Analítico Cp.'!$B179)*('Diário 2º PA'!$C$4:$C$1978&gt;=C$4)*('Diário 2º PA'!$C$4:$C$1978&lt;=EOMONTH(C$4,0))*('Diário 2º PA'!$F$4:$F$1978))
+SUMPRODUCT(('Diário 3º PA'!$E$4:$E$1994='Analítico Cp.'!$B179)*('Diário 3º PA'!$C$4:$C$1994&gt;=C$4)*('Diário 3º PA'!$C$4:$C$1994&lt;=EOMONTH(C$4,0))*('Diário 3º PA'!$F$4:$F$1994))
+SUMPRODUCT(('Diário 4º PA'!$E$4:$E$2000='Analítico Cp.'!$B179)*('Diário 4º PA'!$C$4:$C$2000&gt;=C$4)*('Diário 4º PA'!$C$4:$C$2000&lt;=EOMONTH(C$4,0))*('Diário 4º PA'!$F$4:$F$2000))
+SUMPRODUCT(('Comp.'!$D$5:$D$485=$B179)*('Comp.'!$B$5:$B$485&gt;=C$4)*('Comp.'!$B$5:$B$485&lt;=EOMONTH(C$4,0))*('Comp.'!$E$5:$E$485))</f>
        <v>0</v>
      </c>
      <c r="D179" s="289">
        <f>SUMPRODUCT(('Diário 1º PA'!$E$4:$E$2007='Analítico Cp.'!$B179)*('Diário 1º PA'!$C$4:$C$2007&gt;=D$4)*('Diário 1º PA'!$C$4:$C$2007&lt;=EOMONTH(D$4,0))*('Diário 1º PA'!$F$4:$F$2007))
+SUMPRODUCT(('Diário 2º PA'!$E$4:$E$1978='Analítico Cp.'!$B179)*('Diário 2º PA'!$C$4:$C$1978&gt;=D$4)*('Diário 2º PA'!$C$4:$C$1978&lt;=EOMONTH(D$4,0))*('Diário 2º PA'!$F$4:$F$1978))
+SUMPRODUCT(('Diário 3º PA'!$E$4:$E$1994='Analítico Cp.'!$B179)*('Diário 3º PA'!$C$4:$C$1994&gt;=D$4)*('Diário 3º PA'!$C$4:$C$1994&lt;=EOMONTH(D$4,0))*('Diário 3º PA'!$F$4:$F$1994))
+SUMPRODUCT(('Diário 4º PA'!$E$4:$E$2000='Analítico Cp.'!$B179)*('Diário 4º PA'!$C$4:$C$2000&gt;=D$4)*('Diário 4º PA'!$C$4:$C$2000&lt;=EOMONTH(D$4,0))*('Diário 4º PA'!$F$4:$F$2000))
+SUMPRODUCT(('Comp.'!$D$5:$D$485=$B179)*('Comp.'!$B$5:$B$485&gt;=D$4)*('Comp.'!$B$5:$B$485&lt;=EOMONTH(D$4,0))*('Comp.'!$E$5:$E$485))</f>
        <v>6308.52</v>
      </c>
      <c r="E179" s="289">
        <f>SUMPRODUCT(('Diário 1º PA'!$E$4:$E$2007='Analítico Cp.'!$B179)*('Diário 1º PA'!$C$4:$C$2007&gt;=E$4)*('Diário 1º PA'!$C$4:$C$2007&lt;=EOMONTH(E$4,0))*('Diário 1º PA'!$F$4:$F$2007))
+SUMPRODUCT(('Diário 2º PA'!$E$4:$E$1978='Analítico Cp.'!$B179)*('Diário 2º PA'!$C$4:$C$1978&gt;=E$4)*('Diário 2º PA'!$C$4:$C$1978&lt;=EOMONTH(E$4,0))*('Diário 2º PA'!$F$4:$F$1978))
+SUMPRODUCT(('Diário 3º PA'!$E$4:$E$1994='Analítico Cp.'!$B179)*('Diário 3º PA'!$C$4:$C$1994&gt;=E$4)*('Diário 3º PA'!$C$4:$C$1994&lt;=EOMONTH(E$4,0))*('Diário 3º PA'!$F$4:$F$1994))
+SUMPRODUCT(('Diário 4º PA'!$E$4:$E$2000='Analítico Cp.'!$B179)*('Diário 4º PA'!$C$4:$C$2000&gt;=E$4)*('Diário 4º PA'!$C$4:$C$2000&lt;=EOMONTH(E$4,0))*('Diário 4º PA'!$F$4:$F$2000))
+SUMPRODUCT(('Comp.'!$D$5:$D$485=$B179)*('Comp.'!$B$5:$B$485&gt;=E$4)*('Comp.'!$B$5:$B$485&lt;=EOMONTH(E$4,0))*('Comp.'!$E$5:$E$485))</f>
        <v>0</v>
      </c>
      <c r="F179" s="289">
        <f>SUMPRODUCT(('Diário 1º PA'!$E$4:$E$2007='Analítico Cp.'!$B179)*('Diário 1º PA'!$C$4:$C$2007&gt;=F$4)*('Diário 1º PA'!$C$4:$C$2007&lt;=EOMONTH(F$4,0))*('Diário 1º PA'!$F$4:$F$2007))
+SUMPRODUCT(('Diário 2º PA'!$E$4:$E$1978='Analítico Cp.'!$B179)*('Diário 2º PA'!$C$4:$C$1978&gt;=F$4)*('Diário 2º PA'!$C$4:$C$1978&lt;=EOMONTH(F$4,0))*('Diário 2º PA'!$F$4:$F$1978))
+SUMPRODUCT(('Diário 3º PA'!$E$4:$E$1994='Analítico Cp.'!$B179)*('Diário 3º PA'!$C$4:$C$1994&gt;=F$4)*('Diário 3º PA'!$C$4:$C$1994&lt;=EOMONTH(F$4,0))*('Diário 3º PA'!$F$4:$F$1994))
+SUMPRODUCT(('Diário 4º PA'!$E$4:$E$2000='Analítico Cp.'!$B179)*('Diário 4º PA'!$C$4:$C$2000&gt;=F$4)*('Diário 4º PA'!$C$4:$C$2000&lt;=EOMONTH(F$4,0))*('Diário 4º PA'!$F$4:$F$2000))
+SUMPRODUCT(('Comp.'!$D$5:$D$485=$B179)*('Comp.'!$B$5:$B$485&gt;=F$4)*('Comp.'!$B$5:$B$485&lt;=EOMONTH(F$4,0))*('Comp.'!$E$5:$E$485))</f>
        <v>2348.81</v>
      </c>
      <c r="G179" s="289">
        <f>SUMPRODUCT(('Diário 1º PA'!$E$4:$E$2007='Analítico Cp.'!$B179)*('Diário 1º PA'!$C$4:$C$2007&gt;=G$4)*('Diário 1º PA'!$C$4:$C$2007&lt;=EOMONTH(G$4,0))*('Diário 1º PA'!$F$4:$F$2007))
+SUMPRODUCT(('Diário 2º PA'!$E$4:$E$1978='Analítico Cp.'!$B179)*('Diário 2º PA'!$C$4:$C$1978&gt;=G$4)*('Diário 2º PA'!$C$4:$C$1978&lt;=EOMONTH(G$4,0))*('Diário 2º PA'!$F$4:$F$1978))
+SUMPRODUCT(('Diário 3º PA'!$E$4:$E$1994='Analítico Cp.'!$B179)*('Diário 3º PA'!$C$4:$C$1994&gt;=G$4)*('Diário 3º PA'!$C$4:$C$1994&lt;=EOMONTH(G$4,0))*('Diário 3º PA'!$F$4:$F$1994))
+SUMPRODUCT(('Diário 4º PA'!$E$4:$E$2000='Analítico Cp.'!$B179)*('Diário 4º PA'!$C$4:$C$2000&gt;=G$4)*('Diário 4º PA'!$C$4:$C$2000&lt;=EOMONTH(G$4,0))*('Diário 4º PA'!$F$4:$F$2000))
+SUMPRODUCT(('Comp.'!$D$5:$D$485=$B179)*('Comp.'!$B$5:$B$485&gt;=G$4)*('Comp.'!$B$5:$B$485&lt;=EOMONTH(G$4,0))*('Comp.'!$E$5:$E$485))</f>
        <v>0</v>
      </c>
      <c r="H179" s="289">
        <f>SUMPRODUCT(('Diário 1º PA'!$E$4:$E$2007='Analítico Cp.'!$B179)*('Diário 1º PA'!$C$4:$C$2007&gt;=H$4)*('Diário 1º PA'!$C$4:$C$2007&lt;=EOMONTH(H$4,0))*('Diário 1º PA'!$F$4:$F$2007))
+SUMPRODUCT(('Diário 2º PA'!$E$4:$E$1978='Analítico Cp.'!$B179)*('Diário 2º PA'!$C$4:$C$1978&gt;=H$4)*('Diário 2º PA'!$C$4:$C$1978&lt;=EOMONTH(H$4,0))*('Diário 2º PA'!$F$4:$F$1978))
+SUMPRODUCT(('Diário 3º PA'!$E$4:$E$1994='Analítico Cp.'!$B179)*('Diário 3º PA'!$C$4:$C$1994&gt;=H$4)*('Diário 3º PA'!$C$4:$C$1994&lt;=EOMONTH(H$4,0))*('Diário 3º PA'!$F$4:$F$1994))
+SUMPRODUCT(('Diário 4º PA'!$E$4:$E$2000='Analítico Cp.'!$B179)*('Diário 4º PA'!$C$4:$C$2000&gt;=H$4)*('Diário 4º PA'!$C$4:$C$2000&lt;=EOMONTH(H$4,0))*('Diário 4º PA'!$F$4:$F$2000))
+SUMPRODUCT(('Comp.'!$D$5:$D$485=$B179)*('Comp.'!$B$5:$B$485&gt;=H$4)*('Comp.'!$B$5:$B$485&lt;=EOMONTH(H$4,0))*('Comp.'!$E$5:$E$485))</f>
        <v>0</v>
      </c>
      <c r="I179" s="289">
        <f>SUMPRODUCT(('Diário 1º PA'!$E$4:$E$2007='Analítico Cp.'!$B179)*('Diário 1º PA'!$C$4:$C$2007&gt;=I$4)*('Diário 1º PA'!$C$4:$C$2007&lt;=EOMONTH(I$4,0))*('Diário 1º PA'!$F$4:$F$2007))
+SUMPRODUCT(('Diário 2º PA'!$E$4:$E$1978='Analítico Cp.'!$B179)*('Diário 2º PA'!$C$4:$C$1978&gt;=I$4)*('Diário 2º PA'!$C$4:$C$1978&lt;=EOMONTH(I$4,0))*('Diário 2º PA'!$F$4:$F$1978))
+SUMPRODUCT(('Diário 3º PA'!$E$4:$E$1994='Analítico Cp.'!$B179)*('Diário 3º PA'!$C$4:$C$1994&gt;=I$4)*('Diário 3º PA'!$C$4:$C$1994&lt;=EOMONTH(I$4,0))*('Diário 3º PA'!$F$4:$F$1994))
+SUMPRODUCT(('Diário 4º PA'!$E$4:$E$2000='Analítico Cp.'!$B179)*('Diário 4º PA'!$C$4:$C$2000&gt;=I$4)*('Diário 4º PA'!$C$4:$C$2000&lt;=EOMONTH(I$4,0))*('Diário 4º PA'!$F$4:$F$2000))
+SUMPRODUCT(('Comp.'!$D$5:$D$485=$B179)*('Comp.'!$B$5:$B$485&gt;=I$4)*('Comp.'!$B$5:$B$485&lt;=EOMONTH(I$4,0))*('Comp.'!$E$5:$E$485))</f>
        <v>0</v>
      </c>
      <c r="J179" s="289">
        <f>SUMPRODUCT(('Diário 1º PA'!$E$4:$E$2007='Analítico Cp.'!$B179)*('Diário 1º PA'!$C$4:$C$2007&gt;=J$4)*('Diário 1º PA'!$C$4:$C$2007&lt;=EOMONTH(J$4,0))*('Diário 1º PA'!$F$4:$F$2007))
+SUMPRODUCT(('Diário 2º PA'!$E$4:$E$1978='Analítico Cp.'!$B179)*('Diário 2º PA'!$C$4:$C$1978&gt;=J$4)*('Diário 2º PA'!$C$4:$C$1978&lt;=EOMONTH(J$4,0))*('Diário 2º PA'!$F$4:$F$1978))
+SUMPRODUCT(('Diário 3º PA'!$E$4:$E$1994='Analítico Cp.'!$B179)*('Diário 3º PA'!$C$4:$C$1994&gt;=J$4)*('Diário 3º PA'!$C$4:$C$1994&lt;=EOMONTH(J$4,0))*('Diário 3º PA'!$F$4:$F$1994))
+SUMPRODUCT(('Diário 4º PA'!$E$4:$E$2000='Analítico Cp.'!$B179)*('Diário 4º PA'!$C$4:$C$2000&gt;=J$4)*('Diário 4º PA'!$C$4:$C$2000&lt;=EOMONTH(J$4,0))*('Diário 4º PA'!$F$4:$F$2000))
+SUMPRODUCT(('Comp.'!$D$5:$D$485=$B179)*('Comp.'!$B$5:$B$485&gt;=J$4)*('Comp.'!$B$5:$B$485&lt;=EOMONTH(J$4,0))*('Comp.'!$E$5:$E$485))</f>
        <v>0</v>
      </c>
      <c r="K179" s="289">
        <f>SUMPRODUCT(('Diário 1º PA'!$E$4:$E$2007='Analítico Cp.'!$B179)*('Diário 1º PA'!$C$4:$C$2007&gt;=K$4)*('Diário 1º PA'!$C$4:$C$2007&lt;=EOMONTH(K$4,0))*('Diário 1º PA'!$F$4:$F$2007))
+SUMPRODUCT(('Diário 2º PA'!$E$4:$E$1978='Analítico Cp.'!$B179)*('Diário 2º PA'!$C$4:$C$1978&gt;=K$4)*('Diário 2º PA'!$C$4:$C$1978&lt;=EOMONTH(K$4,0))*('Diário 2º PA'!$F$4:$F$1978))
+SUMPRODUCT(('Diário 3º PA'!$E$4:$E$1994='Analítico Cp.'!$B179)*('Diário 3º PA'!$C$4:$C$1994&gt;=K$4)*('Diário 3º PA'!$C$4:$C$1994&lt;=EOMONTH(K$4,0))*('Diário 3º PA'!$F$4:$F$1994))
+SUMPRODUCT(('Diário 4º PA'!$E$4:$E$2000='Analítico Cp.'!$B179)*('Diário 4º PA'!$C$4:$C$2000&gt;=K$4)*('Diário 4º PA'!$C$4:$C$2000&lt;=EOMONTH(K$4,0))*('Diário 4º PA'!$F$4:$F$2000))
+SUMPRODUCT(('Comp.'!$D$5:$D$485=$B179)*('Comp.'!$B$5:$B$485&gt;=K$4)*('Comp.'!$B$5:$B$485&lt;=EOMONTH(K$4,0))*('Comp.'!$E$5:$E$485))</f>
        <v>0</v>
      </c>
      <c r="L179" s="289">
        <f>SUMPRODUCT(('Diário 1º PA'!$E$4:$E$2007='Analítico Cp.'!$B179)*('Diário 1º PA'!$C$4:$C$2007&gt;=L$4)*('Diário 1º PA'!$C$4:$C$2007&lt;=EOMONTH(L$4,0))*('Diário 1º PA'!$F$4:$F$2007))
+SUMPRODUCT(('Diário 2º PA'!$E$4:$E$1978='Analítico Cp.'!$B179)*('Diário 2º PA'!$C$4:$C$1978&gt;=L$4)*('Diário 2º PA'!$C$4:$C$1978&lt;=EOMONTH(L$4,0))*('Diário 2º PA'!$F$4:$F$1978))
+SUMPRODUCT(('Diário 3º PA'!$E$4:$E$1994='Analítico Cp.'!$B179)*('Diário 3º PA'!$C$4:$C$1994&gt;=L$4)*('Diário 3º PA'!$C$4:$C$1994&lt;=EOMONTH(L$4,0))*('Diário 3º PA'!$F$4:$F$1994))
+SUMPRODUCT(('Diário 4º PA'!$E$4:$E$2000='Analítico Cp.'!$B179)*('Diário 4º PA'!$C$4:$C$2000&gt;=L$4)*('Diário 4º PA'!$C$4:$C$2000&lt;=EOMONTH(L$4,0))*('Diário 4º PA'!$F$4:$F$2000))
+SUMPRODUCT(('Comp.'!$D$5:$D$485=$B179)*('Comp.'!$B$5:$B$485&gt;=L$4)*('Comp.'!$B$5:$B$485&lt;=EOMONTH(L$4,0))*('Comp.'!$E$5:$E$485))</f>
        <v>0</v>
      </c>
      <c r="M179" s="289">
        <f>SUMPRODUCT(('Diário 1º PA'!$E$4:$E$2007='Analítico Cp.'!$B179)*('Diário 1º PA'!$C$4:$C$2007&gt;=M$4)*('Diário 1º PA'!$C$4:$C$2007&lt;=EOMONTH(M$4,0))*('Diário 1º PA'!$F$4:$F$2007))
+SUMPRODUCT(('Diário 2º PA'!$E$4:$E$1978='Analítico Cp.'!$B179)*('Diário 2º PA'!$C$4:$C$1978&gt;=M$4)*('Diário 2º PA'!$C$4:$C$1978&lt;=EOMONTH(M$4,0))*('Diário 2º PA'!$F$4:$F$1978))
+SUMPRODUCT(('Diário 3º PA'!$E$4:$E$1994='Analítico Cp.'!$B179)*('Diário 3º PA'!$C$4:$C$1994&gt;=M$4)*('Diário 3º PA'!$C$4:$C$1994&lt;=EOMONTH(M$4,0))*('Diário 3º PA'!$F$4:$F$1994))
+SUMPRODUCT(('Diário 4º PA'!$E$4:$E$2000='Analítico Cp.'!$B179)*('Diário 4º PA'!$C$4:$C$2000&gt;=M$4)*('Diário 4º PA'!$C$4:$C$2000&lt;=EOMONTH(M$4,0))*('Diário 4º PA'!$F$4:$F$2000))
+SUMPRODUCT(('Comp.'!$D$5:$D$485=$B179)*('Comp.'!$B$5:$B$485&gt;=M$4)*('Comp.'!$B$5:$B$485&lt;=EOMONTH(M$4,0))*('Comp.'!$E$5:$E$485))</f>
        <v>0</v>
      </c>
      <c r="N179" s="289">
        <f>SUMPRODUCT(('Diário 1º PA'!$E$4:$E$2007='Analítico Cp.'!$B179)*('Diário 1º PA'!$C$4:$C$2007&gt;=N$4)*('Diário 1º PA'!$C$4:$C$2007&lt;=EOMONTH(N$4,0))*('Diário 1º PA'!$F$4:$F$2007))
+SUMPRODUCT(('Diário 2º PA'!$E$4:$E$1978='Analítico Cp.'!$B179)*('Diário 2º PA'!$C$4:$C$1978&gt;=N$4)*('Diário 2º PA'!$C$4:$C$1978&lt;=EOMONTH(N$4,0))*('Diário 2º PA'!$F$4:$F$1978))
+SUMPRODUCT(('Diário 3º PA'!$E$4:$E$1994='Analítico Cp.'!$B179)*('Diário 3º PA'!$C$4:$C$1994&gt;=N$4)*('Diário 3º PA'!$C$4:$C$1994&lt;=EOMONTH(N$4,0))*('Diário 3º PA'!$F$4:$F$1994))
+SUMPRODUCT(('Diário 4º PA'!$E$4:$E$2000='Analítico Cp.'!$B179)*('Diário 4º PA'!$C$4:$C$2000&gt;=N$4)*('Diário 4º PA'!$C$4:$C$2000&lt;=EOMONTH(N$4,0))*('Diário 4º PA'!$F$4:$F$2000))
+SUMPRODUCT(('Comp.'!$D$5:$D$485=$B179)*('Comp.'!$B$5:$B$485&gt;=N$4)*('Comp.'!$B$5:$B$485&lt;=EOMONTH(N$4,0))*('Comp.'!$E$5:$E$485))</f>
        <v>0</v>
      </c>
      <c r="O179" s="315">
        <f t="shared" si="22"/>
        <v>8657.33</v>
      </c>
      <c r="P179" s="316">
        <f t="shared" si="23"/>
        <v>3.803712014335323E-4</v>
      </c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</row>
    <row r="180" spans="1:26" ht="23.25" customHeight="1" x14ac:dyDescent="0.25">
      <c r="A180" s="331" t="s">
        <v>387</v>
      </c>
      <c r="B180" s="332" t="s">
        <v>388</v>
      </c>
      <c r="C180" s="289">
        <f>SUMPRODUCT(('Diário 1º PA'!$E$4:$E$2007='Analítico Cp.'!$B180)*('Diário 1º PA'!$C$4:$C$2007&gt;=C$4)*('Diário 1º PA'!$C$4:$C$2007&lt;=EOMONTH(C$4,0))*('Diário 1º PA'!$F$4:$F$2007))
+SUMPRODUCT(('Diário 2º PA'!$E$4:$E$1978='Analítico Cp.'!$B180)*('Diário 2º PA'!$C$4:$C$1978&gt;=C$4)*('Diário 2º PA'!$C$4:$C$1978&lt;=EOMONTH(C$4,0))*('Diário 2º PA'!$F$4:$F$1978))
+SUMPRODUCT(('Diário 3º PA'!$E$4:$E$1994='Analítico Cp.'!$B180)*('Diário 3º PA'!$C$4:$C$1994&gt;=C$4)*('Diário 3º PA'!$C$4:$C$1994&lt;=EOMONTH(C$4,0))*('Diário 3º PA'!$F$4:$F$1994))
+SUMPRODUCT(('Diário 4º PA'!$E$4:$E$2000='Analítico Cp.'!$B180)*('Diário 4º PA'!$C$4:$C$2000&gt;=C$4)*('Diário 4º PA'!$C$4:$C$2000&lt;=EOMONTH(C$4,0))*('Diário 4º PA'!$F$4:$F$2000))
+SUMPRODUCT(('Comp.'!$D$5:$D$485=$B180)*('Comp.'!$B$5:$B$485&gt;=C$4)*('Comp.'!$B$5:$B$485&lt;=EOMONTH(C$4,0))*('Comp.'!$E$5:$E$485))</f>
        <v>0</v>
      </c>
      <c r="D180" s="289">
        <f>SUMPRODUCT(('Diário 1º PA'!$E$4:$E$2007='Analítico Cp.'!$B180)*('Diário 1º PA'!$C$4:$C$2007&gt;=D$4)*('Diário 1º PA'!$C$4:$C$2007&lt;=EOMONTH(D$4,0))*('Diário 1º PA'!$F$4:$F$2007))
+SUMPRODUCT(('Diário 2º PA'!$E$4:$E$1978='Analítico Cp.'!$B180)*('Diário 2º PA'!$C$4:$C$1978&gt;=D$4)*('Diário 2º PA'!$C$4:$C$1978&lt;=EOMONTH(D$4,0))*('Diário 2º PA'!$F$4:$F$1978))
+SUMPRODUCT(('Diário 3º PA'!$E$4:$E$1994='Analítico Cp.'!$B180)*('Diário 3º PA'!$C$4:$C$1994&gt;=D$4)*('Diário 3º PA'!$C$4:$C$1994&lt;=EOMONTH(D$4,0))*('Diário 3º PA'!$F$4:$F$1994))
+SUMPRODUCT(('Diário 4º PA'!$E$4:$E$2000='Analítico Cp.'!$B180)*('Diário 4º PA'!$C$4:$C$2000&gt;=D$4)*('Diário 4º PA'!$C$4:$C$2000&lt;=EOMONTH(D$4,0))*('Diário 4º PA'!$F$4:$F$2000))
+SUMPRODUCT(('Comp.'!$D$5:$D$485=$B180)*('Comp.'!$B$5:$B$485&gt;=D$4)*('Comp.'!$B$5:$B$485&lt;=EOMONTH(D$4,0))*('Comp.'!$E$5:$E$485))</f>
        <v>0</v>
      </c>
      <c r="E180" s="289">
        <f>SUMPRODUCT(('Diário 1º PA'!$E$4:$E$2007='Analítico Cp.'!$B180)*('Diário 1º PA'!$C$4:$C$2007&gt;=E$4)*('Diário 1º PA'!$C$4:$C$2007&lt;=EOMONTH(E$4,0))*('Diário 1º PA'!$F$4:$F$2007))
+SUMPRODUCT(('Diário 2º PA'!$E$4:$E$1978='Analítico Cp.'!$B180)*('Diário 2º PA'!$C$4:$C$1978&gt;=E$4)*('Diário 2º PA'!$C$4:$C$1978&lt;=EOMONTH(E$4,0))*('Diário 2º PA'!$F$4:$F$1978))
+SUMPRODUCT(('Diário 3º PA'!$E$4:$E$1994='Analítico Cp.'!$B180)*('Diário 3º PA'!$C$4:$C$1994&gt;=E$4)*('Diário 3º PA'!$C$4:$C$1994&lt;=EOMONTH(E$4,0))*('Diário 3º PA'!$F$4:$F$1994))
+SUMPRODUCT(('Diário 4º PA'!$E$4:$E$2000='Analítico Cp.'!$B180)*('Diário 4º PA'!$C$4:$C$2000&gt;=E$4)*('Diário 4º PA'!$C$4:$C$2000&lt;=EOMONTH(E$4,0))*('Diário 4º PA'!$F$4:$F$2000))
+SUMPRODUCT(('Comp.'!$D$5:$D$485=$B180)*('Comp.'!$B$5:$B$485&gt;=E$4)*('Comp.'!$B$5:$B$485&lt;=EOMONTH(E$4,0))*('Comp.'!$E$5:$E$485))</f>
        <v>0</v>
      </c>
      <c r="F180" s="289">
        <f>SUMPRODUCT(('Diário 1º PA'!$E$4:$E$2007='Analítico Cp.'!$B180)*('Diário 1º PA'!$C$4:$C$2007&gt;=F$4)*('Diário 1º PA'!$C$4:$C$2007&lt;=EOMONTH(F$4,0))*('Diário 1º PA'!$F$4:$F$2007))
+SUMPRODUCT(('Diário 2º PA'!$E$4:$E$1978='Analítico Cp.'!$B180)*('Diário 2º PA'!$C$4:$C$1978&gt;=F$4)*('Diário 2º PA'!$C$4:$C$1978&lt;=EOMONTH(F$4,0))*('Diário 2º PA'!$F$4:$F$1978))
+SUMPRODUCT(('Diário 3º PA'!$E$4:$E$1994='Analítico Cp.'!$B180)*('Diário 3º PA'!$C$4:$C$1994&gt;=F$4)*('Diário 3º PA'!$C$4:$C$1994&lt;=EOMONTH(F$4,0))*('Diário 3º PA'!$F$4:$F$1994))
+SUMPRODUCT(('Diário 4º PA'!$E$4:$E$2000='Analítico Cp.'!$B180)*('Diário 4º PA'!$C$4:$C$2000&gt;=F$4)*('Diário 4º PA'!$C$4:$C$2000&lt;=EOMONTH(F$4,0))*('Diário 4º PA'!$F$4:$F$2000))
+SUMPRODUCT(('Comp.'!$D$5:$D$485=$B180)*('Comp.'!$B$5:$B$485&gt;=F$4)*('Comp.'!$B$5:$B$485&lt;=EOMONTH(F$4,0))*('Comp.'!$E$5:$E$485))</f>
        <v>0</v>
      </c>
      <c r="G180" s="289">
        <f>SUMPRODUCT(('Diário 1º PA'!$E$4:$E$2007='Analítico Cp.'!$B180)*('Diário 1º PA'!$C$4:$C$2007&gt;=G$4)*('Diário 1º PA'!$C$4:$C$2007&lt;=EOMONTH(G$4,0))*('Diário 1º PA'!$F$4:$F$2007))
+SUMPRODUCT(('Diário 2º PA'!$E$4:$E$1978='Analítico Cp.'!$B180)*('Diário 2º PA'!$C$4:$C$1978&gt;=G$4)*('Diário 2º PA'!$C$4:$C$1978&lt;=EOMONTH(G$4,0))*('Diário 2º PA'!$F$4:$F$1978))
+SUMPRODUCT(('Diário 3º PA'!$E$4:$E$1994='Analítico Cp.'!$B180)*('Diário 3º PA'!$C$4:$C$1994&gt;=G$4)*('Diário 3º PA'!$C$4:$C$1994&lt;=EOMONTH(G$4,0))*('Diário 3º PA'!$F$4:$F$1994))
+SUMPRODUCT(('Diário 4º PA'!$E$4:$E$2000='Analítico Cp.'!$B180)*('Diário 4º PA'!$C$4:$C$2000&gt;=G$4)*('Diário 4º PA'!$C$4:$C$2000&lt;=EOMONTH(G$4,0))*('Diário 4º PA'!$F$4:$F$2000))
+SUMPRODUCT(('Comp.'!$D$5:$D$485=$B180)*('Comp.'!$B$5:$B$485&gt;=G$4)*('Comp.'!$B$5:$B$485&lt;=EOMONTH(G$4,0))*('Comp.'!$E$5:$E$485))</f>
        <v>0</v>
      </c>
      <c r="H180" s="289">
        <f>SUMPRODUCT(('Diário 1º PA'!$E$4:$E$2007='Analítico Cp.'!$B180)*('Diário 1º PA'!$C$4:$C$2007&gt;=H$4)*('Diário 1º PA'!$C$4:$C$2007&lt;=EOMONTH(H$4,0))*('Diário 1º PA'!$F$4:$F$2007))
+SUMPRODUCT(('Diário 2º PA'!$E$4:$E$1978='Analítico Cp.'!$B180)*('Diário 2º PA'!$C$4:$C$1978&gt;=H$4)*('Diário 2º PA'!$C$4:$C$1978&lt;=EOMONTH(H$4,0))*('Diário 2º PA'!$F$4:$F$1978))
+SUMPRODUCT(('Diário 3º PA'!$E$4:$E$1994='Analítico Cp.'!$B180)*('Diário 3º PA'!$C$4:$C$1994&gt;=H$4)*('Diário 3º PA'!$C$4:$C$1994&lt;=EOMONTH(H$4,0))*('Diário 3º PA'!$F$4:$F$1994))
+SUMPRODUCT(('Diário 4º PA'!$E$4:$E$2000='Analítico Cp.'!$B180)*('Diário 4º PA'!$C$4:$C$2000&gt;=H$4)*('Diário 4º PA'!$C$4:$C$2000&lt;=EOMONTH(H$4,0))*('Diário 4º PA'!$F$4:$F$2000))
+SUMPRODUCT(('Comp.'!$D$5:$D$485=$B180)*('Comp.'!$B$5:$B$485&gt;=H$4)*('Comp.'!$B$5:$B$485&lt;=EOMONTH(H$4,0))*('Comp.'!$E$5:$E$485))</f>
        <v>0</v>
      </c>
      <c r="I180" s="289">
        <f>SUMPRODUCT(('Diário 1º PA'!$E$4:$E$2007='Analítico Cp.'!$B180)*('Diário 1º PA'!$C$4:$C$2007&gt;=I$4)*('Diário 1º PA'!$C$4:$C$2007&lt;=EOMONTH(I$4,0))*('Diário 1º PA'!$F$4:$F$2007))
+SUMPRODUCT(('Diário 2º PA'!$E$4:$E$1978='Analítico Cp.'!$B180)*('Diário 2º PA'!$C$4:$C$1978&gt;=I$4)*('Diário 2º PA'!$C$4:$C$1978&lt;=EOMONTH(I$4,0))*('Diário 2º PA'!$F$4:$F$1978))
+SUMPRODUCT(('Diário 3º PA'!$E$4:$E$1994='Analítico Cp.'!$B180)*('Diário 3º PA'!$C$4:$C$1994&gt;=I$4)*('Diário 3º PA'!$C$4:$C$1994&lt;=EOMONTH(I$4,0))*('Diário 3º PA'!$F$4:$F$1994))
+SUMPRODUCT(('Diário 4º PA'!$E$4:$E$2000='Analítico Cp.'!$B180)*('Diário 4º PA'!$C$4:$C$2000&gt;=I$4)*('Diário 4º PA'!$C$4:$C$2000&lt;=EOMONTH(I$4,0))*('Diário 4º PA'!$F$4:$F$2000))
+SUMPRODUCT(('Comp.'!$D$5:$D$485=$B180)*('Comp.'!$B$5:$B$485&gt;=I$4)*('Comp.'!$B$5:$B$485&lt;=EOMONTH(I$4,0))*('Comp.'!$E$5:$E$485))</f>
        <v>0</v>
      </c>
      <c r="J180" s="289">
        <f>SUMPRODUCT(('Diário 1º PA'!$E$4:$E$2007='Analítico Cp.'!$B180)*('Diário 1º PA'!$C$4:$C$2007&gt;=J$4)*('Diário 1º PA'!$C$4:$C$2007&lt;=EOMONTH(J$4,0))*('Diário 1º PA'!$F$4:$F$2007))
+SUMPRODUCT(('Diário 2º PA'!$E$4:$E$1978='Analítico Cp.'!$B180)*('Diário 2º PA'!$C$4:$C$1978&gt;=J$4)*('Diário 2º PA'!$C$4:$C$1978&lt;=EOMONTH(J$4,0))*('Diário 2º PA'!$F$4:$F$1978))
+SUMPRODUCT(('Diário 3º PA'!$E$4:$E$1994='Analítico Cp.'!$B180)*('Diário 3º PA'!$C$4:$C$1994&gt;=J$4)*('Diário 3º PA'!$C$4:$C$1994&lt;=EOMONTH(J$4,0))*('Diário 3º PA'!$F$4:$F$1994))
+SUMPRODUCT(('Diário 4º PA'!$E$4:$E$2000='Analítico Cp.'!$B180)*('Diário 4º PA'!$C$4:$C$2000&gt;=J$4)*('Diário 4º PA'!$C$4:$C$2000&lt;=EOMONTH(J$4,0))*('Diário 4º PA'!$F$4:$F$2000))
+SUMPRODUCT(('Comp.'!$D$5:$D$485=$B180)*('Comp.'!$B$5:$B$485&gt;=J$4)*('Comp.'!$B$5:$B$485&lt;=EOMONTH(J$4,0))*('Comp.'!$E$5:$E$485))</f>
        <v>0</v>
      </c>
      <c r="K180" s="289">
        <f>SUMPRODUCT(('Diário 1º PA'!$E$4:$E$2007='Analítico Cp.'!$B180)*('Diário 1º PA'!$C$4:$C$2007&gt;=K$4)*('Diário 1º PA'!$C$4:$C$2007&lt;=EOMONTH(K$4,0))*('Diário 1º PA'!$F$4:$F$2007))
+SUMPRODUCT(('Diário 2º PA'!$E$4:$E$1978='Analítico Cp.'!$B180)*('Diário 2º PA'!$C$4:$C$1978&gt;=K$4)*('Diário 2º PA'!$C$4:$C$1978&lt;=EOMONTH(K$4,0))*('Diário 2º PA'!$F$4:$F$1978))
+SUMPRODUCT(('Diário 3º PA'!$E$4:$E$1994='Analítico Cp.'!$B180)*('Diário 3º PA'!$C$4:$C$1994&gt;=K$4)*('Diário 3º PA'!$C$4:$C$1994&lt;=EOMONTH(K$4,0))*('Diário 3º PA'!$F$4:$F$1994))
+SUMPRODUCT(('Diário 4º PA'!$E$4:$E$2000='Analítico Cp.'!$B180)*('Diário 4º PA'!$C$4:$C$2000&gt;=K$4)*('Diário 4º PA'!$C$4:$C$2000&lt;=EOMONTH(K$4,0))*('Diário 4º PA'!$F$4:$F$2000))
+SUMPRODUCT(('Comp.'!$D$5:$D$485=$B180)*('Comp.'!$B$5:$B$485&gt;=K$4)*('Comp.'!$B$5:$B$485&lt;=EOMONTH(K$4,0))*('Comp.'!$E$5:$E$485))</f>
        <v>0</v>
      </c>
      <c r="L180" s="289">
        <f>SUMPRODUCT(('Diário 1º PA'!$E$4:$E$2007='Analítico Cp.'!$B180)*('Diário 1º PA'!$C$4:$C$2007&gt;=L$4)*('Diário 1º PA'!$C$4:$C$2007&lt;=EOMONTH(L$4,0))*('Diário 1º PA'!$F$4:$F$2007))
+SUMPRODUCT(('Diário 2º PA'!$E$4:$E$1978='Analítico Cp.'!$B180)*('Diário 2º PA'!$C$4:$C$1978&gt;=L$4)*('Diário 2º PA'!$C$4:$C$1978&lt;=EOMONTH(L$4,0))*('Diário 2º PA'!$F$4:$F$1978))
+SUMPRODUCT(('Diário 3º PA'!$E$4:$E$1994='Analítico Cp.'!$B180)*('Diário 3º PA'!$C$4:$C$1994&gt;=L$4)*('Diário 3º PA'!$C$4:$C$1994&lt;=EOMONTH(L$4,0))*('Diário 3º PA'!$F$4:$F$1994))
+SUMPRODUCT(('Diário 4º PA'!$E$4:$E$2000='Analítico Cp.'!$B180)*('Diário 4º PA'!$C$4:$C$2000&gt;=L$4)*('Diário 4º PA'!$C$4:$C$2000&lt;=EOMONTH(L$4,0))*('Diário 4º PA'!$F$4:$F$2000))
+SUMPRODUCT(('Comp.'!$D$5:$D$485=$B180)*('Comp.'!$B$5:$B$485&gt;=L$4)*('Comp.'!$B$5:$B$485&lt;=EOMONTH(L$4,0))*('Comp.'!$E$5:$E$485))</f>
        <v>0</v>
      </c>
      <c r="M180" s="289">
        <f>SUMPRODUCT(('Diário 1º PA'!$E$4:$E$2007='Analítico Cp.'!$B180)*('Diário 1º PA'!$C$4:$C$2007&gt;=M$4)*('Diário 1º PA'!$C$4:$C$2007&lt;=EOMONTH(M$4,0))*('Diário 1º PA'!$F$4:$F$2007))
+SUMPRODUCT(('Diário 2º PA'!$E$4:$E$1978='Analítico Cp.'!$B180)*('Diário 2º PA'!$C$4:$C$1978&gt;=M$4)*('Diário 2º PA'!$C$4:$C$1978&lt;=EOMONTH(M$4,0))*('Diário 2º PA'!$F$4:$F$1978))
+SUMPRODUCT(('Diário 3º PA'!$E$4:$E$1994='Analítico Cp.'!$B180)*('Diário 3º PA'!$C$4:$C$1994&gt;=M$4)*('Diário 3º PA'!$C$4:$C$1994&lt;=EOMONTH(M$4,0))*('Diário 3º PA'!$F$4:$F$1994))
+SUMPRODUCT(('Diário 4º PA'!$E$4:$E$2000='Analítico Cp.'!$B180)*('Diário 4º PA'!$C$4:$C$2000&gt;=M$4)*('Diário 4º PA'!$C$4:$C$2000&lt;=EOMONTH(M$4,0))*('Diário 4º PA'!$F$4:$F$2000))
+SUMPRODUCT(('Comp.'!$D$5:$D$485=$B180)*('Comp.'!$B$5:$B$485&gt;=M$4)*('Comp.'!$B$5:$B$485&lt;=EOMONTH(M$4,0))*('Comp.'!$E$5:$E$485))</f>
        <v>0</v>
      </c>
      <c r="N180" s="289">
        <f>SUMPRODUCT(('Diário 1º PA'!$E$4:$E$2007='Analítico Cp.'!$B180)*('Diário 1º PA'!$C$4:$C$2007&gt;=N$4)*('Diário 1º PA'!$C$4:$C$2007&lt;=EOMONTH(N$4,0))*('Diário 1º PA'!$F$4:$F$2007))
+SUMPRODUCT(('Diário 2º PA'!$E$4:$E$1978='Analítico Cp.'!$B180)*('Diário 2º PA'!$C$4:$C$1978&gt;=N$4)*('Diário 2º PA'!$C$4:$C$1978&lt;=EOMONTH(N$4,0))*('Diário 2º PA'!$F$4:$F$1978))
+SUMPRODUCT(('Diário 3º PA'!$E$4:$E$1994='Analítico Cp.'!$B180)*('Diário 3º PA'!$C$4:$C$1994&gt;=N$4)*('Diário 3º PA'!$C$4:$C$1994&lt;=EOMONTH(N$4,0))*('Diário 3º PA'!$F$4:$F$1994))
+SUMPRODUCT(('Diário 4º PA'!$E$4:$E$2000='Analítico Cp.'!$B180)*('Diário 4º PA'!$C$4:$C$2000&gt;=N$4)*('Diário 4º PA'!$C$4:$C$2000&lt;=EOMONTH(N$4,0))*('Diário 4º PA'!$F$4:$F$2000))
+SUMPRODUCT(('Comp.'!$D$5:$D$485=$B180)*('Comp.'!$B$5:$B$485&gt;=N$4)*('Comp.'!$B$5:$B$485&lt;=EOMONTH(N$4,0))*('Comp.'!$E$5:$E$485))</f>
        <v>0</v>
      </c>
      <c r="O180" s="315">
        <f t="shared" si="22"/>
        <v>0</v>
      </c>
      <c r="P180" s="316">
        <f t="shared" si="23"/>
        <v>0</v>
      </c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</row>
    <row r="181" spans="1:26" ht="23.25" customHeight="1" x14ac:dyDescent="0.25">
      <c r="A181" s="331" t="s">
        <v>389</v>
      </c>
      <c r="B181" s="332" t="s">
        <v>390</v>
      </c>
      <c r="C181" s="289">
        <f>SUMPRODUCT(('Diário 1º PA'!$E$4:$E$2007='Analítico Cp.'!$B181)*('Diário 1º PA'!$C$4:$C$2007&gt;=C$4)*('Diário 1º PA'!$C$4:$C$2007&lt;=EOMONTH(C$4,0))*('Diário 1º PA'!$F$4:$F$2007))
+SUMPRODUCT(('Diário 2º PA'!$E$4:$E$1978='Analítico Cp.'!$B181)*('Diário 2º PA'!$C$4:$C$1978&gt;=C$4)*('Diário 2º PA'!$C$4:$C$1978&lt;=EOMONTH(C$4,0))*('Diário 2º PA'!$F$4:$F$1978))
+SUMPRODUCT(('Diário 3º PA'!$E$4:$E$1994='Analítico Cp.'!$B181)*('Diário 3º PA'!$C$4:$C$1994&gt;=C$4)*('Diário 3º PA'!$C$4:$C$1994&lt;=EOMONTH(C$4,0))*('Diário 3º PA'!$F$4:$F$1994))
+SUMPRODUCT(('Diário 4º PA'!$E$4:$E$2000='Analítico Cp.'!$B181)*('Diário 4º PA'!$C$4:$C$2000&gt;=C$4)*('Diário 4º PA'!$C$4:$C$2000&lt;=EOMONTH(C$4,0))*('Diário 4º PA'!$F$4:$F$2000))
+SUMPRODUCT(('Comp.'!$D$5:$D$485=$B181)*('Comp.'!$B$5:$B$485&gt;=C$4)*('Comp.'!$B$5:$B$485&lt;=EOMONTH(C$4,0))*('Comp.'!$E$5:$E$485))</f>
        <v>0</v>
      </c>
      <c r="D181" s="289">
        <f>SUMPRODUCT(('Diário 1º PA'!$E$4:$E$2007='Analítico Cp.'!$B181)*('Diário 1º PA'!$C$4:$C$2007&gt;=D$4)*('Diário 1º PA'!$C$4:$C$2007&lt;=EOMONTH(D$4,0))*('Diário 1º PA'!$F$4:$F$2007))
+SUMPRODUCT(('Diário 2º PA'!$E$4:$E$1978='Analítico Cp.'!$B181)*('Diário 2º PA'!$C$4:$C$1978&gt;=D$4)*('Diário 2º PA'!$C$4:$C$1978&lt;=EOMONTH(D$4,0))*('Diário 2º PA'!$F$4:$F$1978))
+SUMPRODUCT(('Diário 3º PA'!$E$4:$E$1994='Analítico Cp.'!$B181)*('Diário 3º PA'!$C$4:$C$1994&gt;=D$4)*('Diário 3º PA'!$C$4:$C$1994&lt;=EOMONTH(D$4,0))*('Diário 3º PA'!$F$4:$F$1994))
+SUMPRODUCT(('Diário 4º PA'!$E$4:$E$2000='Analítico Cp.'!$B181)*('Diário 4º PA'!$C$4:$C$2000&gt;=D$4)*('Diário 4º PA'!$C$4:$C$2000&lt;=EOMONTH(D$4,0))*('Diário 4º PA'!$F$4:$F$2000))
+SUMPRODUCT(('Comp.'!$D$5:$D$485=$B181)*('Comp.'!$B$5:$B$485&gt;=D$4)*('Comp.'!$B$5:$B$485&lt;=EOMONTH(D$4,0))*('Comp.'!$E$5:$E$485))</f>
        <v>0</v>
      </c>
      <c r="E181" s="289">
        <f>SUMPRODUCT(('Diário 1º PA'!$E$4:$E$2007='Analítico Cp.'!$B181)*('Diário 1º PA'!$C$4:$C$2007&gt;=E$4)*('Diário 1º PA'!$C$4:$C$2007&lt;=EOMONTH(E$4,0))*('Diário 1º PA'!$F$4:$F$2007))
+SUMPRODUCT(('Diário 2º PA'!$E$4:$E$1978='Analítico Cp.'!$B181)*('Diário 2º PA'!$C$4:$C$1978&gt;=E$4)*('Diário 2º PA'!$C$4:$C$1978&lt;=EOMONTH(E$4,0))*('Diário 2º PA'!$F$4:$F$1978))
+SUMPRODUCT(('Diário 3º PA'!$E$4:$E$1994='Analítico Cp.'!$B181)*('Diário 3º PA'!$C$4:$C$1994&gt;=E$4)*('Diário 3º PA'!$C$4:$C$1994&lt;=EOMONTH(E$4,0))*('Diário 3º PA'!$F$4:$F$1994))
+SUMPRODUCT(('Diário 4º PA'!$E$4:$E$2000='Analítico Cp.'!$B181)*('Diário 4º PA'!$C$4:$C$2000&gt;=E$4)*('Diário 4º PA'!$C$4:$C$2000&lt;=EOMONTH(E$4,0))*('Diário 4º PA'!$F$4:$F$2000))
+SUMPRODUCT(('Comp.'!$D$5:$D$485=$B181)*('Comp.'!$B$5:$B$485&gt;=E$4)*('Comp.'!$B$5:$B$485&lt;=EOMONTH(E$4,0))*('Comp.'!$E$5:$E$485))</f>
        <v>0</v>
      </c>
      <c r="F181" s="289">
        <f>SUMPRODUCT(('Diário 1º PA'!$E$4:$E$2007='Analítico Cp.'!$B181)*('Diário 1º PA'!$C$4:$C$2007&gt;=F$4)*('Diário 1º PA'!$C$4:$C$2007&lt;=EOMONTH(F$4,0))*('Diário 1º PA'!$F$4:$F$2007))
+SUMPRODUCT(('Diário 2º PA'!$E$4:$E$1978='Analítico Cp.'!$B181)*('Diário 2º PA'!$C$4:$C$1978&gt;=F$4)*('Diário 2º PA'!$C$4:$C$1978&lt;=EOMONTH(F$4,0))*('Diário 2º PA'!$F$4:$F$1978))
+SUMPRODUCT(('Diário 3º PA'!$E$4:$E$1994='Analítico Cp.'!$B181)*('Diário 3º PA'!$C$4:$C$1994&gt;=F$4)*('Diário 3º PA'!$C$4:$C$1994&lt;=EOMONTH(F$4,0))*('Diário 3º PA'!$F$4:$F$1994))
+SUMPRODUCT(('Diário 4º PA'!$E$4:$E$2000='Analítico Cp.'!$B181)*('Diário 4º PA'!$C$4:$C$2000&gt;=F$4)*('Diário 4º PA'!$C$4:$C$2000&lt;=EOMONTH(F$4,0))*('Diário 4º PA'!$F$4:$F$2000))
+SUMPRODUCT(('Comp.'!$D$5:$D$485=$B181)*('Comp.'!$B$5:$B$485&gt;=F$4)*('Comp.'!$B$5:$B$485&lt;=EOMONTH(F$4,0))*('Comp.'!$E$5:$E$485))</f>
        <v>0</v>
      </c>
      <c r="G181" s="289">
        <f>SUMPRODUCT(('Diário 1º PA'!$E$4:$E$2007='Analítico Cp.'!$B181)*('Diário 1º PA'!$C$4:$C$2007&gt;=G$4)*('Diário 1º PA'!$C$4:$C$2007&lt;=EOMONTH(G$4,0))*('Diário 1º PA'!$F$4:$F$2007))
+SUMPRODUCT(('Diário 2º PA'!$E$4:$E$1978='Analítico Cp.'!$B181)*('Diário 2º PA'!$C$4:$C$1978&gt;=G$4)*('Diário 2º PA'!$C$4:$C$1978&lt;=EOMONTH(G$4,0))*('Diário 2º PA'!$F$4:$F$1978))
+SUMPRODUCT(('Diário 3º PA'!$E$4:$E$1994='Analítico Cp.'!$B181)*('Diário 3º PA'!$C$4:$C$1994&gt;=G$4)*('Diário 3º PA'!$C$4:$C$1994&lt;=EOMONTH(G$4,0))*('Diário 3º PA'!$F$4:$F$1994))
+SUMPRODUCT(('Diário 4º PA'!$E$4:$E$2000='Analítico Cp.'!$B181)*('Diário 4º PA'!$C$4:$C$2000&gt;=G$4)*('Diário 4º PA'!$C$4:$C$2000&lt;=EOMONTH(G$4,0))*('Diário 4º PA'!$F$4:$F$2000))
+SUMPRODUCT(('Comp.'!$D$5:$D$485=$B181)*('Comp.'!$B$5:$B$485&gt;=G$4)*('Comp.'!$B$5:$B$485&lt;=EOMONTH(G$4,0))*('Comp.'!$E$5:$E$485))</f>
        <v>0</v>
      </c>
      <c r="H181" s="289">
        <f>SUMPRODUCT(('Diário 1º PA'!$E$4:$E$2007='Analítico Cp.'!$B181)*('Diário 1º PA'!$C$4:$C$2007&gt;=H$4)*('Diário 1º PA'!$C$4:$C$2007&lt;=EOMONTH(H$4,0))*('Diário 1º PA'!$F$4:$F$2007))
+SUMPRODUCT(('Diário 2º PA'!$E$4:$E$1978='Analítico Cp.'!$B181)*('Diário 2º PA'!$C$4:$C$1978&gt;=H$4)*('Diário 2º PA'!$C$4:$C$1978&lt;=EOMONTH(H$4,0))*('Diário 2º PA'!$F$4:$F$1978))
+SUMPRODUCT(('Diário 3º PA'!$E$4:$E$1994='Analítico Cp.'!$B181)*('Diário 3º PA'!$C$4:$C$1994&gt;=H$4)*('Diário 3º PA'!$C$4:$C$1994&lt;=EOMONTH(H$4,0))*('Diário 3º PA'!$F$4:$F$1994))
+SUMPRODUCT(('Diário 4º PA'!$E$4:$E$2000='Analítico Cp.'!$B181)*('Diário 4º PA'!$C$4:$C$2000&gt;=H$4)*('Diário 4º PA'!$C$4:$C$2000&lt;=EOMONTH(H$4,0))*('Diário 4º PA'!$F$4:$F$2000))
+SUMPRODUCT(('Comp.'!$D$5:$D$485=$B181)*('Comp.'!$B$5:$B$485&gt;=H$4)*('Comp.'!$B$5:$B$485&lt;=EOMONTH(H$4,0))*('Comp.'!$E$5:$E$485))</f>
        <v>0</v>
      </c>
      <c r="I181" s="289">
        <f>SUMPRODUCT(('Diário 1º PA'!$E$4:$E$2007='Analítico Cp.'!$B181)*('Diário 1º PA'!$C$4:$C$2007&gt;=I$4)*('Diário 1º PA'!$C$4:$C$2007&lt;=EOMONTH(I$4,0))*('Diário 1º PA'!$F$4:$F$2007))
+SUMPRODUCT(('Diário 2º PA'!$E$4:$E$1978='Analítico Cp.'!$B181)*('Diário 2º PA'!$C$4:$C$1978&gt;=I$4)*('Diário 2º PA'!$C$4:$C$1978&lt;=EOMONTH(I$4,0))*('Diário 2º PA'!$F$4:$F$1978))
+SUMPRODUCT(('Diário 3º PA'!$E$4:$E$1994='Analítico Cp.'!$B181)*('Diário 3º PA'!$C$4:$C$1994&gt;=I$4)*('Diário 3º PA'!$C$4:$C$1994&lt;=EOMONTH(I$4,0))*('Diário 3º PA'!$F$4:$F$1994))
+SUMPRODUCT(('Diário 4º PA'!$E$4:$E$2000='Analítico Cp.'!$B181)*('Diário 4º PA'!$C$4:$C$2000&gt;=I$4)*('Diário 4º PA'!$C$4:$C$2000&lt;=EOMONTH(I$4,0))*('Diário 4º PA'!$F$4:$F$2000))
+SUMPRODUCT(('Comp.'!$D$5:$D$485=$B181)*('Comp.'!$B$5:$B$485&gt;=I$4)*('Comp.'!$B$5:$B$485&lt;=EOMONTH(I$4,0))*('Comp.'!$E$5:$E$485))</f>
        <v>0</v>
      </c>
      <c r="J181" s="289">
        <f>SUMPRODUCT(('Diário 1º PA'!$E$4:$E$2007='Analítico Cp.'!$B181)*('Diário 1º PA'!$C$4:$C$2007&gt;=J$4)*('Diário 1º PA'!$C$4:$C$2007&lt;=EOMONTH(J$4,0))*('Diário 1º PA'!$F$4:$F$2007))
+SUMPRODUCT(('Diário 2º PA'!$E$4:$E$1978='Analítico Cp.'!$B181)*('Diário 2º PA'!$C$4:$C$1978&gt;=J$4)*('Diário 2º PA'!$C$4:$C$1978&lt;=EOMONTH(J$4,0))*('Diário 2º PA'!$F$4:$F$1978))
+SUMPRODUCT(('Diário 3º PA'!$E$4:$E$1994='Analítico Cp.'!$B181)*('Diário 3º PA'!$C$4:$C$1994&gt;=J$4)*('Diário 3º PA'!$C$4:$C$1994&lt;=EOMONTH(J$4,0))*('Diário 3º PA'!$F$4:$F$1994))
+SUMPRODUCT(('Diário 4º PA'!$E$4:$E$2000='Analítico Cp.'!$B181)*('Diário 4º PA'!$C$4:$C$2000&gt;=J$4)*('Diário 4º PA'!$C$4:$C$2000&lt;=EOMONTH(J$4,0))*('Diário 4º PA'!$F$4:$F$2000))
+SUMPRODUCT(('Comp.'!$D$5:$D$485=$B181)*('Comp.'!$B$5:$B$485&gt;=J$4)*('Comp.'!$B$5:$B$485&lt;=EOMONTH(J$4,0))*('Comp.'!$E$5:$E$485))</f>
        <v>0</v>
      </c>
      <c r="K181" s="289">
        <f>SUMPRODUCT(('Diário 1º PA'!$E$4:$E$2007='Analítico Cp.'!$B181)*('Diário 1º PA'!$C$4:$C$2007&gt;=K$4)*('Diário 1º PA'!$C$4:$C$2007&lt;=EOMONTH(K$4,0))*('Diário 1º PA'!$F$4:$F$2007))
+SUMPRODUCT(('Diário 2º PA'!$E$4:$E$1978='Analítico Cp.'!$B181)*('Diário 2º PA'!$C$4:$C$1978&gt;=K$4)*('Diário 2º PA'!$C$4:$C$1978&lt;=EOMONTH(K$4,0))*('Diário 2º PA'!$F$4:$F$1978))
+SUMPRODUCT(('Diário 3º PA'!$E$4:$E$1994='Analítico Cp.'!$B181)*('Diário 3º PA'!$C$4:$C$1994&gt;=K$4)*('Diário 3º PA'!$C$4:$C$1994&lt;=EOMONTH(K$4,0))*('Diário 3º PA'!$F$4:$F$1994))
+SUMPRODUCT(('Diário 4º PA'!$E$4:$E$2000='Analítico Cp.'!$B181)*('Diário 4º PA'!$C$4:$C$2000&gt;=K$4)*('Diário 4º PA'!$C$4:$C$2000&lt;=EOMONTH(K$4,0))*('Diário 4º PA'!$F$4:$F$2000))
+SUMPRODUCT(('Comp.'!$D$5:$D$485=$B181)*('Comp.'!$B$5:$B$485&gt;=K$4)*('Comp.'!$B$5:$B$485&lt;=EOMONTH(K$4,0))*('Comp.'!$E$5:$E$485))</f>
        <v>0</v>
      </c>
      <c r="L181" s="289">
        <f>SUMPRODUCT(('Diário 1º PA'!$E$4:$E$2007='Analítico Cp.'!$B181)*('Diário 1º PA'!$C$4:$C$2007&gt;=L$4)*('Diário 1º PA'!$C$4:$C$2007&lt;=EOMONTH(L$4,0))*('Diário 1º PA'!$F$4:$F$2007))
+SUMPRODUCT(('Diário 2º PA'!$E$4:$E$1978='Analítico Cp.'!$B181)*('Diário 2º PA'!$C$4:$C$1978&gt;=L$4)*('Diário 2º PA'!$C$4:$C$1978&lt;=EOMONTH(L$4,0))*('Diário 2º PA'!$F$4:$F$1978))
+SUMPRODUCT(('Diário 3º PA'!$E$4:$E$1994='Analítico Cp.'!$B181)*('Diário 3º PA'!$C$4:$C$1994&gt;=L$4)*('Diário 3º PA'!$C$4:$C$1994&lt;=EOMONTH(L$4,0))*('Diário 3º PA'!$F$4:$F$1994))
+SUMPRODUCT(('Diário 4º PA'!$E$4:$E$2000='Analítico Cp.'!$B181)*('Diário 4º PA'!$C$4:$C$2000&gt;=L$4)*('Diário 4º PA'!$C$4:$C$2000&lt;=EOMONTH(L$4,0))*('Diário 4º PA'!$F$4:$F$2000))
+SUMPRODUCT(('Comp.'!$D$5:$D$485=$B181)*('Comp.'!$B$5:$B$485&gt;=L$4)*('Comp.'!$B$5:$B$485&lt;=EOMONTH(L$4,0))*('Comp.'!$E$5:$E$485))</f>
        <v>0</v>
      </c>
      <c r="M181" s="289">
        <f>SUMPRODUCT(('Diário 1º PA'!$E$4:$E$2007='Analítico Cp.'!$B181)*('Diário 1º PA'!$C$4:$C$2007&gt;=M$4)*('Diário 1º PA'!$C$4:$C$2007&lt;=EOMONTH(M$4,0))*('Diário 1º PA'!$F$4:$F$2007))
+SUMPRODUCT(('Diário 2º PA'!$E$4:$E$1978='Analítico Cp.'!$B181)*('Diário 2º PA'!$C$4:$C$1978&gt;=M$4)*('Diário 2º PA'!$C$4:$C$1978&lt;=EOMONTH(M$4,0))*('Diário 2º PA'!$F$4:$F$1978))
+SUMPRODUCT(('Diário 3º PA'!$E$4:$E$1994='Analítico Cp.'!$B181)*('Diário 3º PA'!$C$4:$C$1994&gt;=M$4)*('Diário 3º PA'!$C$4:$C$1994&lt;=EOMONTH(M$4,0))*('Diário 3º PA'!$F$4:$F$1994))
+SUMPRODUCT(('Diário 4º PA'!$E$4:$E$2000='Analítico Cp.'!$B181)*('Diário 4º PA'!$C$4:$C$2000&gt;=M$4)*('Diário 4º PA'!$C$4:$C$2000&lt;=EOMONTH(M$4,0))*('Diário 4º PA'!$F$4:$F$2000))
+SUMPRODUCT(('Comp.'!$D$5:$D$485=$B181)*('Comp.'!$B$5:$B$485&gt;=M$4)*('Comp.'!$B$5:$B$485&lt;=EOMONTH(M$4,0))*('Comp.'!$E$5:$E$485))</f>
        <v>0</v>
      </c>
      <c r="N181" s="289">
        <f>SUMPRODUCT(('Diário 1º PA'!$E$4:$E$2007='Analítico Cp.'!$B181)*('Diário 1º PA'!$C$4:$C$2007&gt;=N$4)*('Diário 1º PA'!$C$4:$C$2007&lt;=EOMONTH(N$4,0))*('Diário 1º PA'!$F$4:$F$2007))
+SUMPRODUCT(('Diário 2º PA'!$E$4:$E$1978='Analítico Cp.'!$B181)*('Diário 2º PA'!$C$4:$C$1978&gt;=N$4)*('Diário 2º PA'!$C$4:$C$1978&lt;=EOMONTH(N$4,0))*('Diário 2º PA'!$F$4:$F$1978))
+SUMPRODUCT(('Diário 3º PA'!$E$4:$E$1994='Analítico Cp.'!$B181)*('Diário 3º PA'!$C$4:$C$1994&gt;=N$4)*('Diário 3º PA'!$C$4:$C$1994&lt;=EOMONTH(N$4,0))*('Diário 3º PA'!$F$4:$F$1994))
+SUMPRODUCT(('Diário 4º PA'!$E$4:$E$2000='Analítico Cp.'!$B181)*('Diário 4º PA'!$C$4:$C$2000&gt;=N$4)*('Diário 4º PA'!$C$4:$C$2000&lt;=EOMONTH(N$4,0))*('Diário 4º PA'!$F$4:$F$2000))
+SUMPRODUCT(('Comp.'!$D$5:$D$485=$B181)*('Comp.'!$B$5:$B$485&gt;=N$4)*('Comp.'!$B$5:$B$485&lt;=EOMONTH(N$4,0))*('Comp.'!$E$5:$E$485))</f>
        <v>0</v>
      </c>
      <c r="O181" s="315">
        <f t="shared" si="22"/>
        <v>0</v>
      </c>
      <c r="P181" s="316">
        <f t="shared" si="23"/>
        <v>0</v>
      </c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</row>
    <row r="182" spans="1:26" ht="23.25" customHeight="1" x14ac:dyDescent="0.25">
      <c r="A182" s="331" t="s">
        <v>391</v>
      </c>
      <c r="B182" s="336" t="s">
        <v>392</v>
      </c>
      <c r="C182" s="289">
        <f>SUMPRODUCT(('Diário 1º PA'!$E$4:$E$2007='Analítico Cp.'!$B182)*('Diário 1º PA'!$C$4:$C$2007&gt;=C$4)*('Diário 1º PA'!$C$4:$C$2007&lt;=EOMONTH(C$4,0))*('Diário 1º PA'!$F$4:$F$2007))
+SUMPRODUCT(('Diário 2º PA'!$E$4:$E$1978='Analítico Cp.'!$B182)*('Diário 2º PA'!$C$4:$C$1978&gt;=C$4)*('Diário 2º PA'!$C$4:$C$1978&lt;=EOMONTH(C$4,0))*('Diário 2º PA'!$F$4:$F$1978))
+SUMPRODUCT(('Diário 3º PA'!$E$4:$E$1994='Analítico Cp.'!$B182)*('Diário 3º PA'!$C$4:$C$1994&gt;=C$4)*('Diário 3º PA'!$C$4:$C$1994&lt;=EOMONTH(C$4,0))*('Diário 3º PA'!$F$4:$F$1994))
+SUMPRODUCT(('Diário 4º PA'!$E$4:$E$2000='Analítico Cp.'!$B182)*('Diário 4º PA'!$C$4:$C$2000&gt;=C$4)*('Diário 4º PA'!$C$4:$C$2000&lt;=EOMONTH(C$4,0))*('Diário 4º PA'!$F$4:$F$2000))
+SUMPRODUCT(('Comp.'!$D$5:$D$485=$B182)*('Comp.'!$B$5:$B$485&gt;=C$4)*('Comp.'!$B$5:$B$485&lt;=EOMONTH(C$4,0))*('Comp.'!$E$5:$E$485))</f>
        <v>0</v>
      </c>
      <c r="D182" s="289">
        <f>SUMPRODUCT(('Diário 1º PA'!$E$4:$E$2007='Analítico Cp.'!$B182)*('Diário 1º PA'!$C$4:$C$2007&gt;=D$4)*('Diário 1º PA'!$C$4:$C$2007&lt;=EOMONTH(D$4,0))*('Diário 1º PA'!$F$4:$F$2007))
+SUMPRODUCT(('Diário 2º PA'!$E$4:$E$1978='Analítico Cp.'!$B182)*('Diário 2º PA'!$C$4:$C$1978&gt;=D$4)*('Diário 2º PA'!$C$4:$C$1978&lt;=EOMONTH(D$4,0))*('Diário 2º PA'!$F$4:$F$1978))
+SUMPRODUCT(('Diário 3º PA'!$E$4:$E$1994='Analítico Cp.'!$B182)*('Diário 3º PA'!$C$4:$C$1994&gt;=D$4)*('Diário 3º PA'!$C$4:$C$1994&lt;=EOMONTH(D$4,0))*('Diário 3º PA'!$F$4:$F$1994))
+SUMPRODUCT(('Diário 4º PA'!$E$4:$E$2000='Analítico Cp.'!$B182)*('Diário 4º PA'!$C$4:$C$2000&gt;=D$4)*('Diário 4º PA'!$C$4:$C$2000&lt;=EOMONTH(D$4,0))*('Diário 4º PA'!$F$4:$F$2000))
+SUMPRODUCT(('Comp.'!$D$5:$D$485=$B182)*('Comp.'!$B$5:$B$485&gt;=D$4)*('Comp.'!$B$5:$B$485&lt;=EOMONTH(D$4,0))*('Comp.'!$E$5:$E$485))</f>
        <v>1174.2</v>
      </c>
      <c r="E182" s="289">
        <f>SUMPRODUCT(('Diário 1º PA'!$E$4:$E$2007='Analítico Cp.'!$B182)*('Diário 1º PA'!$C$4:$C$2007&gt;=E$4)*('Diário 1º PA'!$C$4:$C$2007&lt;=EOMONTH(E$4,0))*('Diário 1º PA'!$F$4:$F$2007))
+SUMPRODUCT(('Diário 2º PA'!$E$4:$E$1978='Analítico Cp.'!$B182)*('Diário 2º PA'!$C$4:$C$1978&gt;=E$4)*('Diário 2º PA'!$C$4:$C$1978&lt;=EOMONTH(E$4,0))*('Diário 2º PA'!$F$4:$F$1978))
+SUMPRODUCT(('Diário 3º PA'!$E$4:$E$1994='Analítico Cp.'!$B182)*('Diário 3º PA'!$C$4:$C$1994&gt;=E$4)*('Diário 3º PA'!$C$4:$C$1994&lt;=EOMONTH(E$4,0))*('Diário 3º PA'!$F$4:$F$1994))
+SUMPRODUCT(('Diário 4º PA'!$E$4:$E$2000='Analítico Cp.'!$B182)*('Diário 4º PA'!$C$4:$C$2000&gt;=E$4)*('Diário 4º PA'!$C$4:$C$2000&lt;=EOMONTH(E$4,0))*('Diário 4º PA'!$F$4:$F$2000))
+SUMPRODUCT(('Comp.'!$D$5:$D$485=$B182)*('Comp.'!$B$5:$B$485&gt;=E$4)*('Comp.'!$B$5:$B$485&lt;=EOMONTH(E$4,0))*('Comp.'!$E$5:$E$485))</f>
        <v>0</v>
      </c>
      <c r="F182" s="289">
        <f>SUMPRODUCT(('Diário 1º PA'!$E$4:$E$2007='Analítico Cp.'!$B182)*('Diário 1º PA'!$C$4:$C$2007&gt;=F$4)*('Diário 1º PA'!$C$4:$C$2007&lt;=EOMONTH(F$4,0))*('Diário 1º PA'!$F$4:$F$2007))
+SUMPRODUCT(('Diário 2º PA'!$E$4:$E$1978='Analítico Cp.'!$B182)*('Diário 2º PA'!$C$4:$C$1978&gt;=F$4)*('Diário 2º PA'!$C$4:$C$1978&lt;=EOMONTH(F$4,0))*('Diário 2º PA'!$F$4:$F$1978))
+SUMPRODUCT(('Diário 3º PA'!$E$4:$E$1994='Analítico Cp.'!$B182)*('Diário 3º PA'!$C$4:$C$1994&gt;=F$4)*('Diário 3º PA'!$C$4:$C$1994&lt;=EOMONTH(F$4,0))*('Diário 3º PA'!$F$4:$F$1994))
+SUMPRODUCT(('Diário 4º PA'!$E$4:$E$2000='Analítico Cp.'!$B182)*('Diário 4º PA'!$C$4:$C$2000&gt;=F$4)*('Diário 4º PA'!$C$4:$C$2000&lt;=EOMONTH(F$4,0))*('Diário 4º PA'!$F$4:$F$2000))
+SUMPRODUCT(('Comp.'!$D$5:$D$485=$B182)*('Comp.'!$B$5:$B$485&gt;=F$4)*('Comp.'!$B$5:$B$485&lt;=EOMONTH(F$4,0))*('Comp.'!$E$5:$E$485))</f>
        <v>965</v>
      </c>
      <c r="G182" s="289">
        <f>SUMPRODUCT(('Diário 1º PA'!$E$4:$E$2007='Analítico Cp.'!$B182)*('Diário 1º PA'!$C$4:$C$2007&gt;=G$4)*('Diário 1º PA'!$C$4:$C$2007&lt;=EOMONTH(G$4,0))*('Diário 1º PA'!$F$4:$F$2007))
+SUMPRODUCT(('Diário 2º PA'!$E$4:$E$1978='Analítico Cp.'!$B182)*('Diário 2º PA'!$C$4:$C$1978&gt;=G$4)*('Diário 2º PA'!$C$4:$C$1978&lt;=EOMONTH(G$4,0))*('Diário 2º PA'!$F$4:$F$1978))
+SUMPRODUCT(('Diário 3º PA'!$E$4:$E$1994='Analítico Cp.'!$B182)*('Diário 3º PA'!$C$4:$C$1994&gt;=G$4)*('Diário 3º PA'!$C$4:$C$1994&lt;=EOMONTH(G$4,0))*('Diário 3º PA'!$F$4:$F$1994))
+SUMPRODUCT(('Diário 4º PA'!$E$4:$E$2000='Analítico Cp.'!$B182)*('Diário 4º PA'!$C$4:$C$2000&gt;=G$4)*('Diário 4º PA'!$C$4:$C$2000&lt;=EOMONTH(G$4,0))*('Diário 4º PA'!$F$4:$F$2000))
+SUMPRODUCT(('Comp.'!$D$5:$D$485=$B182)*('Comp.'!$B$5:$B$485&gt;=G$4)*('Comp.'!$B$5:$B$485&lt;=EOMONTH(G$4,0))*('Comp.'!$E$5:$E$485))</f>
        <v>14034.529999999999</v>
      </c>
      <c r="H182" s="289">
        <f>SUMPRODUCT(('Diário 1º PA'!$E$4:$E$2007='Analítico Cp.'!$B182)*('Diário 1º PA'!$C$4:$C$2007&gt;=H$4)*('Diário 1º PA'!$C$4:$C$2007&lt;=EOMONTH(H$4,0))*('Diário 1º PA'!$F$4:$F$2007))
+SUMPRODUCT(('Diário 2º PA'!$E$4:$E$1978='Analítico Cp.'!$B182)*('Diário 2º PA'!$C$4:$C$1978&gt;=H$4)*('Diário 2º PA'!$C$4:$C$1978&lt;=EOMONTH(H$4,0))*('Diário 2º PA'!$F$4:$F$1978))
+SUMPRODUCT(('Diário 3º PA'!$E$4:$E$1994='Analítico Cp.'!$B182)*('Diário 3º PA'!$C$4:$C$1994&gt;=H$4)*('Diário 3º PA'!$C$4:$C$1994&lt;=EOMONTH(H$4,0))*('Diário 3º PA'!$F$4:$F$1994))
+SUMPRODUCT(('Diário 4º PA'!$E$4:$E$2000='Analítico Cp.'!$B182)*('Diário 4º PA'!$C$4:$C$2000&gt;=H$4)*('Diário 4º PA'!$C$4:$C$2000&lt;=EOMONTH(H$4,0))*('Diário 4º PA'!$F$4:$F$2000))
+SUMPRODUCT(('Comp.'!$D$5:$D$485=$B182)*('Comp.'!$B$5:$B$485&gt;=H$4)*('Comp.'!$B$5:$B$485&lt;=EOMONTH(H$4,0))*('Comp.'!$E$5:$E$485))</f>
        <v>8041.55</v>
      </c>
      <c r="I182" s="289">
        <f>SUMPRODUCT(('Diário 1º PA'!$E$4:$E$2007='Analítico Cp.'!$B182)*('Diário 1º PA'!$C$4:$C$2007&gt;=I$4)*('Diário 1º PA'!$C$4:$C$2007&lt;=EOMONTH(I$4,0))*('Diário 1º PA'!$F$4:$F$2007))
+SUMPRODUCT(('Diário 2º PA'!$E$4:$E$1978='Analítico Cp.'!$B182)*('Diário 2º PA'!$C$4:$C$1978&gt;=I$4)*('Diário 2º PA'!$C$4:$C$1978&lt;=EOMONTH(I$4,0))*('Diário 2º PA'!$F$4:$F$1978))
+SUMPRODUCT(('Diário 3º PA'!$E$4:$E$1994='Analítico Cp.'!$B182)*('Diário 3º PA'!$C$4:$C$1994&gt;=I$4)*('Diário 3º PA'!$C$4:$C$1994&lt;=EOMONTH(I$4,0))*('Diário 3º PA'!$F$4:$F$1994))
+SUMPRODUCT(('Diário 4º PA'!$E$4:$E$2000='Analítico Cp.'!$B182)*('Diário 4º PA'!$C$4:$C$2000&gt;=I$4)*('Diário 4º PA'!$C$4:$C$2000&lt;=EOMONTH(I$4,0))*('Diário 4º PA'!$F$4:$F$2000))
+SUMPRODUCT(('Comp.'!$D$5:$D$485=$B182)*('Comp.'!$B$5:$B$485&gt;=I$4)*('Comp.'!$B$5:$B$485&lt;=EOMONTH(I$4,0))*('Comp.'!$E$5:$E$485))</f>
        <v>6396</v>
      </c>
      <c r="J182" s="289">
        <f>SUMPRODUCT(('Diário 1º PA'!$E$4:$E$2007='Analítico Cp.'!$B182)*('Diário 1º PA'!$C$4:$C$2007&gt;=J$4)*('Diário 1º PA'!$C$4:$C$2007&lt;=EOMONTH(J$4,0))*('Diário 1º PA'!$F$4:$F$2007))
+SUMPRODUCT(('Diário 2º PA'!$E$4:$E$1978='Analítico Cp.'!$B182)*('Diário 2º PA'!$C$4:$C$1978&gt;=J$4)*('Diário 2º PA'!$C$4:$C$1978&lt;=EOMONTH(J$4,0))*('Diário 2º PA'!$F$4:$F$1978))
+SUMPRODUCT(('Diário 3º PA'!$E$4:$E$1994='Analítico Cp.'!$B182)*('Diário 3º PA'!$C$4:$C$1994&gt;=J$4)*('Diário 3º PA'!$C$4:$C$1994&lt;=EOMONTH(J$4,0))*('Diário 3º PA'!$F$4:$F$1994))
+SUMPRODUCT(('Diário 4º PA'!$E$4:$E$2000='Analítico Cp.'!$B182)*('Diário 4º PA'!$C$4:$C$2000&gt;=J$4)*('Diário 4º PA'!$C$4:$C$2000&lt;=EOMONTH(J$4,0))*('Diário 4º PA'!$F$4:$F$2000))
+SUMPRODUCT(('Comp.'!$D$5:$D$485=$B182)*('Comp.'!$B$5:$B$485&gt;=J$4)*('Comp.'!$B$5:$B$485&lt;=EOMONTH(J$4,0))*('Comp.'!$E$5:$E$485))</f>
        <v>0</v>
      </c>
      <c r="K182" s="289">
        <f>SUMPRODUCT(('Diário 1º PA'!$E$4:$E$2007='Analítico Cp.'!$B182)*('Diário 1º PA'!$C$4:$C$2007&gt;=K$4)*('Diário 1º PA'!$C$4:$C$2007&lt;=EOMONTH(K$4,0))*('Diário 1º PA'!$F$4:$F$2007))
+SUMPRODUCT(('Diário 2º PA'!$E$4:$E$1978='Analítico Cp.'!$B182)*('Diário 2º PA'!$C$4:$C$1978&gt;=K$4)*('Diário 2º PA'!$C$4:$C$1978&lt;=EOMONTH(K$4,0))*('Diário 2º PA'!$F$4:$F$1978))
+SUMPRODUCT(('Diário 3º PA'!$E$4:$E$1994='Analítico Cp.'!$B182)*('Diário 3º PA'!$C$4:$C$1994&gt;=K$4)*('Diário 3º PA'!$C$4:$C$1994&lt;=EOMONTH(K$4,0))*('Diário 3º PA'!$F$4:$F$1994))
+SUMPRODUCT(('Diário 4º PA'!$E$4:$E$2000='Analítico Cp.'!$B182)*('Diário 4º PA'!$C$4:$C$2000&gt;=K$4)*('Diário 4º PA'!$C$4:$C$2000&lt;=EOMONTH(K$4,0))*('Diário 4º PA'!$F$4:$F$2000))
+SUMPRODUCT(('Comp.'!$D$5:$D$485=$B182)*('Comp.'!$B$5:$B$485&gt;=K$4)*('Comp.'!$B$5:$B$485&lt;=EOMONTH(K$4,0))*('Comp.'!$E$5:$E$485))</f>
        <v>0</v>
      </c>
      <c r="L182" s="289">
        <f>SUMPRODUCT(('Diário 1º PA'!$E$4:$E$2007='Analítico Cp.'!$B182)*('Diário 1º PA'!$C$4:$C$2007&gt;=L$4)*('Diário 1º PA'!$C$4:$C$2007&lt;=EOMONTH(L$4,0))*('Diário 1º PA'!$F$4:$F$2007))
+SUMPRODUCT(('Diário 2º PA'!$E$4:$E$1978='Analítico Cp.'!$B182)*('Diário 2º PA'!$C$4:$C$1978&gt;=L$4)*('Diário 2º PA'!$C$4:$C$1978&lt;=EOMONTH(L$4,0))*('Diário 2º PA'!$F$4:$F$1978))
+SUMPRODUCT(('Diário 3º PA'!$E$4:$E$1994='Analítico Cp.'!$B182)*('Diário 3º PA'!$C$4:$C$1994&gt;=L$4)*('Diário 3º PA'!$C$4:$C$1994&lt;=EOMONTH(L$4,0))*('Diário 3º PA'!$F$4:$F$1994))
+SUMPRODUCT(('Diário 4º PA'!$E$4:$E$2000='Analítico Cp.'!$B182)*('Diário 4º PA'!$C$4:$C$2000&gt;=L$4)*('Diário 4º PA'!$C$4:$C$2000&lt;=EOMONTH(L$4,0))*('Diário 4º PA'!$F$4:$F$2000))
+SUMPRODUCT(('Comp.'!$D$5:$D$485=$B182)*('Comp.'!$B$5:$B$485&gt;=L$4)*('Comp.'!$B$5:$B$485&lt;=EOMONTH(L$4,0))*('Comp.'!$E$5:$E$485))</f>
        <v>0</v>
      </c>
      <c r="M182" s="289">
        <f>SUMPRODUCT(('Diário 1º PA'!$E$4:$E$2007='Analítico Cp.'!$B182)*('Diário 1º PA'!$C$4:$C$2007&gt;=M$4)*('Diário 1º PA'!$C$4:$C$2007&lt;=EOMONTH(M$4,0))*('Diário 1º PA'!$F$4:$F$2007))
+SUMPRODUCT(('Diário 2º PA'!$E$4:$E$1978='Analítico Cp.'!$B182)*('Diário 2º PA'!$C$4:$C$1978&gt;=M$4)*('Diário 2º PA'!$C$4:$C$1978&lt;=EOMONTH(M$4,0))*('Diário 2º PA'!$F$4:$F$1978))
+SUMPRODUCT(('Diário 3º PA'!$E$4:$E$1994='Analítico Cp.'!$B182)*('Diário 3º PA'!$C$4:$C$1994&gt;=M$4)*('Diário 3º PA'!$C$4:$C$1994&lt;=EOMONTH(M$4,0))*('Diário 3º PA'!$F$4:$F$1994))
+SUMPRODUCT(('Diário 4º PA'!$E$4:$E$2000='Analítico Cp.'!$B182)*('Diário 4º PA'!$C$4:$C$2000&gt;=M$4)*('Diário 4º PA'!$C$4:$C$2000&lt;=EOMONTH(M$4,0))*('Diário 4º PA'!$F$4:$F$2000))
+SUMPRODUCT(('Comp.'!$D$5:$D$485=$B182)*('Comp.'!$B$5:$B$485&gt;=M$4)*('Comp.'!$B$5:$B$485&lt;=EOMONTH(M$4,0))*('Comp.'!$E$5:$E$485))</f>
        <v>0</v>
      </c>
      <c r="N182" s="289">
        <f>SUMPRODUCT(('Diário 1º PA'!$E$4:$E$2007='Analítico Cp.'!$B182)*('Diário 1º PA'!$C$4:$C$2007&gt;=N$4)*('Diário 1º PA'!$C$4:$C$2007&lt;=EOMONTH(N$4,0))*('Diário 1º PA'!$F$4:$F$2007))
+SUMPRODUCT(('Diário 2º PA'!$E$4:$E$1978='Analítico Cp.'!$B182)*('Diário 2º PA'!$C$4:$C$1978&gt;=N$4)*('Diário 2º PA'!$C$4:$C$1978&lt;=EOMONTH(N$4,0))*('Diário 2º PA'!$F$4:$F$1978))
+SUMPRODUCT(('Diário 3º PA'!$E$4:$E$1994='Analítico Cp.'!$B182)*('Diário 3º PA'!$C$4:$C$1994&gt;=N$4)*('Diário 3º PA'!$C$4:$C$1994&lt;=EOMONTH(N$4,0))*('Diário 3º PA'!$F$4:$F$1994))
+SUMPRODUCT(('Diário 4º PA'!$E$4:$E$2000='Analítico Cp.'!$B182)*('Diário 4º PA'!$C$4:$C$2000&gt;=N$4)*('Diário 4º PA'!$C$4:$C$2000&lt;=EOMONTH(N$4,0))*('Diário 4º PA'!$F$4:$F$2000))
+SUMPRODUCT(('Comp.'!$D$5:$D$485=$B182)*('Comp.'!$B$5:$B$485&gt;=N$4)*('Comp.'!$B$5:$B$485&lt;=EOMONTH(N$4,0))*('Comp.'!$E$5:$E$485))</f>
        <v>0</v>
      </c>
      <c r="O182" s="315">
        <f t="shared" si="22"/>
        <v>30611.279999999999</v>
      </c>
      <c r="P182" s="316">
        <f t="shared" si="23"/>
        <v>1.3449469237072236E-3</v>
      </c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</row>
    <row r="183" spans="1:26" ht="23.25" customHeight="1" x14ac:dyDescent="0.25">
      <c r="A183" s="68"/>
      <c r="B183" s="69" t="s">
        <v>393</v>
      </c>
      <c r="C183" s="70">
        <f t="shared" ref="C183:O183" si="24">SUBTOTAL(109,C169:C182)</f>
        <v>35126.550000000003</v>
      </c>
      <c r="D183" s="70">
        <f t="shared" si="24"/>
        <v>116087.01000000001</v>
      </c>
      <c r="E183" s="70">
        <f t="shared" si="24"/>
        <v>73930.87999999999</v>
      </c>
      <c r="F183" s="70">
        <f t="shared" si="24"/>
        <v>113002.79</v>
      </c>
      <c r="G183" s="70">
        <f t="shared" si="24"/>
        <v>44404.399999999994</v>
      </c>
      <c r="H183" s="70">
        <f t="shared" si="24"/>
        <v>142200.37999999998</v>
      </c>
      <c r="I183" s="70">
        <f t="shared" si="24"/>
        <v>57836.51</v>
      </c>
      <c r="J183" s="70">
        <f t="shared" si="24"/>
        <v>0</v>
      </c>
      <c r="K183" s="70">
        <f t="shared" si="24"/>
        <v>0</v>
      </c>
      <c r="L183" s="70">
        <f t="shared" si="24"/>
        <v>0</v>
      </c>
      <c r="M183" s="70">
        <f t="shared" si="24"/>
        <v>0</v>
      </c>
      <c r="N183" s="70">
        <f t="shared" si="24"/>
        <v>0</v>
      </c>
      <c r="O183" s="70">
        <f t="shared" si="24"/>
        <v>582588.52</v>
      </c>
      <c r="P183" s="71">
        <f t="shared" si="23"/>
        <v>2.559679431115407E-2</v>
      </c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</row>
    <row r="184" spans="1:26" ht="23.25" customHeight="1" x14ac:dyDescent="0.25">
      <c r="A184" s="67" t="s">
        <v>108</v>
      </c>
      <c r="B184" s="54" t="s">
        <v>59</v>
      </c>
      <c r="C184" s="55">
        <f>SUMPRODUCT(('Diário 1º PA'!$E$4:$E$2007='Analítico Cp.'!$B184)*('Diário 1º PA'!$C$4:$C$2007&gt;=C$4)*('Diário 1º PA'!$C$4:$C$2007&lt;=EOMONTH(C$4,0))*('Diário 1º PA'!$F$4:$F$2007))
+SUMPRODUCT(('Diário 2º PA'!$E$4:$E$1978='Analítico Cp.'!$B184)*('Diário 2º PA'!$C$4:$C$1978&gt;=C$4)*('Diário 2º PA'!$C$4:$C$1978&lt;=EOMONTH(C$4,0))*('Diário 2º PA'!$F$4:$F$1978))
+SUMPRODUCT(('Diário 3º PA'!$E$4:$E$1994='Analítico Cp.'!$B184)*('Diário 3º PA'!$C$4:$C$1994&gt;=C$4)*('Diário 3º PA'!$C$4:$C$1994&lt;=EOMONTH(C$4,0))*('Diário 3º PA'!$F$4:$F$1994))
+SUMPRODUCT(('Diário 4º PA'!$E$4:$E$2000='Analítico Cp.'!$B184)*('Diário 4º PA'!$C$4:$C$2000&gt;=C$4)*('Diário 4º PA'!$C$4:$C$2000&lt;=EOMONTH(C$4,0))*('Diário 4º PA'!$F$4:$F$2000))
+SUMPRODUCT(('Comp.'!$D$5:$D$485=$B184)*('Comp.'!$B$5:$B$485&gt;=C$4)*('Comp.'!$B$5:$B$485&lt;=EOMONTH(C$4,0))*('Comp.'!$E$5:$E$485))</f>
        <v>100288.96000000001</v>
      </c>
      <c r="D184" s="55">
        <f>SUMPRODUCT(('Diário 1º PA'!$E$4:$E$2007='Analítico Cp.'!$B184)*('Diário 1º PA'!$C$4:$C$2007&gt;=D$4)*('Diário 1º PA'!$C$4:$C$2007&lt;=EOMONTH(D$4,0))*('Diário 1º PA'!$F$4:$F$2007))
+SUMPRODUCT(('Diário 2º PA'!$E$4:$E$1978='Analítico Cp.'!$B184)*('Diário 2º PA'!$C$4:$C$1978&gt;=D$4)*('Diário 2º PA'!$C$4:$C$1978&lt;=EOMONTH(D$4,0))*('Diário 2º PA'!$F$4:$F$1978))
+SUMPRODUCT(('Diário 3º PA'!$E$4:$E$1994='Analítico Cp.'!$B184)*('Diário 3º PA'!$C$4:$C$1994&gt;=D$4)*('Diário 3º PA'!$C$4:$C$1994&lt;=EOMONTH(D$4,0))*('Diário 3º PA'!$F$4:$F$1994))
+SUMPRODUCT(('Diário 4º PA'!$E$4:$E$2000='Analítico Cp.'!$B184)*('Diário 4º PA'!$C$4:$C$2000&gt;=D$4)*('Diário 4º PA'!$C$4:$C$2000&lt;=EOMONTH(D$4,0))*('Diário 4º PA'!$F$4:$F$2000))
+SUMPRODUCT(('Comp.'!$D$5:$D$485=$B184)*('Comp.'!$B$5:$B$485&gt;=D$4)*('Comp.'!$B$5:$B$485&lt;=EOMONTH(D$4,0))*('Comp.'!$E$5:$E$485))</f>
        <v>151503.53</v>
      </c>
      <c r="E184" s="55">
        <f>SUMPRODUCT(('Diário 1º PA'!$E$4:$E$2007='Analítico Cp.'!$B184)*('Diário 1º PA'!$C$4:$C$2007&gt;=E$4)*('Diário 1º PA'!$C$4:$C$2007&lt;=EOMONTH(E$4,0))*('Diário 1º PA'!$F$4:$F$2007))
+SUMPRODUCT(('Diário 2º PA'!$E$4:$E$1978='Analítico Cp.'!$B184)*('Diário 2º PA'!$C$4:$C$1978&gt;=E$4)*('Diário 2º PA'!$C$4:$C$1978&lt;=EOMONTH(E$4,0))*('Diário 2º PA'!$F$4:$F$1978))
+SUMPRODUCT(('Diário 3º PA'!$E$4:$E$1994='Analítico Cp.'!$B184)*('Diário 3º PA'!$C$4:$C$1994&gt;=E$4)*('Diário 3º PA'!$C$4:$C$1994&lt;=EOMONTH(E$4,0))*('Diário 3º PA'!$F$4:$F$1994))
+SUMPRODUCT(('Diário 4º PA'!$E$4:$E$2000='Analítico Cp.'!$B184)*('Diário 4º PA'!$C$4:$C$2000&gt;=E$4)*('Diário 4º PA'!$C$4:$C$2000&lt;=EOMONTH(E$4,0))*('Diário 4º PA'!$F$4:$F$2000))
+SUMPRODUCT(('Comp.'!$D$5:$D$485=$B184)*('Comp.'!$B$5:$B$485&gt;=E$4)*('Comp.'!$B$5:$B$485&lt;=EOMONTH(E$4,0))*('Comp.'!$E$5:$E$485))</f>
        <v>124789.1</v>
      </c>
      <c r="F184" s="55">
        <f>SUMPRODUCT(('Diário 1º PA'!$E$4:$E$2007='Analítico Cp.'!$B184)*('Diário 1º PA'!$C$4:$C$2007&gt;=F$4)*('Diário 1º PA'!$C$4:$C$2007&lt;=EOMONTH(F$4,0))*('Diário 1º PA'!$F$4:$F$2007))
+SUMPRODUCT(('Diário 2º PA'!$E$4:$E$1978='Analítico Cp.'!$B184)*('Diário 2º PA'!$C$4:$C$1978&gt;=F$4)*('Diário 2º PA'!$C$4:$C$1978&lt;=EOMONTH(F$4,0))*('Diário 2º PA'!$F$4:$F$1978))
+SUMPRODUCT(('Diário 3º PA'!$E$4:$E$1994='Analítico Cp.'!$B184)*('Diário 3º PA'!$C$4:$C$1994&gt;=F$4)*('Diário 3º PA'!$C$4:$C$1994&lt;=EOMONTH(F$4,0))*('Diário 3º PA'!$F$4:$F$1994))
+SUMPRODUCT(('Diário 4º PA'!$E$4:$E$2000='Analítico Cp.'!$B184)*('Diário 4º PA'!$C$4:$C$2000&gt;=F$4)*('Diário 4º PA'!$C$4:$C$2000&lt;=EOMONTH(F$4,0))*('Diário 4º PA'!$F$4:$F$2000))
+SUMPRODUCT(('Comp.'!$D$5:$D$485=$B184)*('Comp.'!$B$5:$B$485&gt;=F$4)*('Comp.'!$B$5:$B$485&lt;=EOMONTH(F$4,0))*('Comp.'!$E$5:$E$485))</f>
        <v>62316.54</v>
      </c>
      <c r="G184" s="55">
        <f>SUMPRODUCT(('Diário 1º PA'!$E$4:$E$2007='Analítico Cp.'!$B184)*('Diário 1º PA'!$C$4:$C$2007&gt;=G$4)*('Diário 1º PA'!$C$4:$C$2007&lt;=EOMONTH(G$4,0))*('Diário 1º PA'!$F$4:$F$2007))
+SUMPRODUCT(('Diário 2º PA'!$E$4:$E$1978='Analítico Cp.'!$B184)*('Diário 2º PA'!$C$4:$C$1978&gt;=G$4)*('Diário 2º PA'!$C$4:$C$1978&lt;=EOMONTH(G$4,0))*('Diário 2º PA'!$F$4:$F$1978))
+SUMPRODUCT(('Diário 3º PA'!$E$4:$E$1994='Analítico Cp.'!$B184)*('Diário 3º PA'!$C$4:$C$1994&gt;=G$4)*('Diário 3º PA'!$C$4:$C$1994&lt;=EOMONTH(G$4,0))*('Diário 3º PA'!$F$4:$F$1994))
+SUMPRODUCT(('Diário 4º PA'!$E$4:$E$2000='Analítico Cp.'!$B184)*('Diário 4º PA'!$C$4:$C$2000&gt;=G$4)*('Diário 4º PA'!$C$4:$C$2000&lt;=EOMONTH(G$4,0))*('Diário 4º PA'!$F$4:$F$2000))
+SUMPRODUCT(('Comp.'!$D$5:$D$485=$B184)*('Comp.'!$B$5:$B$485&gt;=G$4)*('Comp.'!$B$5:$B$485&lt;=EOMONTH(G$4,0))*('Comp.'!$E$5:$E$485))</f>
        <v>59736.06</v>
      </c>
      <c r="H184" s="55">
        <f>SUMPRODUCT(('Diário 1º PA'!$E$4:$E$2007='Analítico Cp.'!$B184)*('Diário 1º PA'!$C$4:$C$2007&gt;=H$4)*('Diário 1º PA'!$C$4:$C$2007&lt;=EOMONTH(H$4,0))*('Diário 1º PA'!$F$4:$F$2007))
+SUMPRODUCT(('Diário 2º PA'!$E$4:$E$1978='Analítico Cp.'!$B184)*('Diário 2º PA'!$C$4:$C$1978&gt;=H$4)*('Diário 2º PA'!$C$4:$C$1978&lt;=EOMONTH(H$4,0))*('Diário 2º PA'!$F$4:$F$1978))
+SUMPRODUCT(('Diário 3º PA'!$E$4:$E$1994='Analítico Cp.'!$B184)*('Diário 3º PA'!$C$4:$C$1994&gt;=H$4)*('Diário 3º PA'!$C$4:$C$1994&lt;=EOMONTH(H$4,0))*('Diário 3º PA'!$F$4:$F$1994))
+SUMPRODUCT(('Diário 4º PA'!$E$4:$E$2000='Analítico Cp.'!$B184)*('Diário 4º PA'!$C$4:$C$2000&gt;=H$4)*('Diário 4º PA'!$C$4:$C$2000&lt;=EOMONTH(H$4,0))*('Diário 4º PA'!$F$4:$F$2000))
+SUMPRODUCT(('Comp.'!$D$5:$D$485=$B184)*('Comp.'!$B$5:$B$485&gt;=H$4)*('Comp.'!$B$5:$B$485&lt;=EOMONTH(H$4,0))*('Comp.'!$E$5:$E$485))</f>
        <v>129451.11</v>
      </c>
      <c r="I184" s="55">
        <f>SUMPRODUCT(('Diário 1º PA'!$E$4:$E$2007='Analítico Cp.'!$B184)*('Diário 1º PA'!$C$4:$C$2007&gt;=I$4)*('Diário 1º PA'!$C$4:$C$2007&lt;=EOMONTH(I$4,0))*('Diário 1º PA'!$F$4:$F$2007))
+SUMPRODUCT(('Diário 2º PA'!$E$4:$E$1978='Analítico Cp.'!$B184)*('Diário 2º PA'!$C$4:$C$1978&gt;=I$4)*('Diário 2º PA'!$C$4:$C$1978&lt;=EOMONTH(I$4,0))*('Diário 2º PA'!$F$4:$F$1978))
+SUMPRODUCT(('Diário 3º PA'!$E$4:$E$1994='Analítico Cp.'!$B184)*('Diário 3º PA'!$C$4:$C$1994&gt;=I$4)*('Diário 3º PA'!$C$4:$C$1994&lt;=EOMONTH(I$4,0))*('Diário 3º PA'!$F$4:$F$1994))
+SUMPRODUCT(('Diário 4º PA'!$E$4:$E$2000='Analítico Cp.'!$B184)*('Diário 4º PA'!$C$4:$C$2000&gt;=I$4)*('Diário 4º PA'!$C$4:$C$2000&lt;=EOMONTH(I$4,0))*('Diário 4º PA'!$F$4:$F$2000))
+SUMPRODUCT(('Comp.'!$D$5:$D$485=$B184)*('Comp.'!$B$5:$B$485&gt;=I$4)*('Comp.'!$B$5:$B$485&lt;=EOMONTH(I$4,0))*('Comp.'!$E$5:$E$485))</f>
        <v>147291.84</v>
      </c>
      <c r="J184" s="55">
        <f>SUMPRODUCT(('Diário 1º PA'!$E$4:$E$2007='Analítico Cp.'!$B184)*('Diário 1º PA'!$C$4:$C$2007&gt;=J$4)*('Diário 1º PA'!$C$4:$C$2007&lt;=EOMONTH(J$4,0))*('Diário 1º PA'!$F$4:$F$2007))
+SUMPRODUCT(('Diário 2º PA'!$E$4:$E$1978='Analítico Cp.'!$B184)*('Diário 2º PA'!$C$4:$C$1978&gt;=J$4)*('Diário 2º PA'!$C$4:$C$1978&lt;=EOMONTH(J$4,0))*('Diário 2º PA'!$F$4:$F$1978))
+SUMPRODUCT(('Diário 3º PA'!$E$4:$E$1994='Analítico Cp.'!$B184)*('Diário 3º PA'!$C$4:$C$1994&gt;=J$4)*('Diário 3º PA'!$C$4:$C$1994&lt;=EOMONTH(J$4,0))*('Diário 3º PA'!$F$4:$F$1994))
+SUMPRODUCT(('Diário 4º PA'!$E$4:$E$2000='Analítico Cp.'!$B184)*('Diário 4º PA'!$C$4:$C$2000&gt;=J$4)*('Diário 4º PA'!$C$4:$C$2000&lt;=EOMONTH(J$4,0))*('Diário 4º PA'!$F$4:$F$2000))
+SUMPRODUCT(('Comp.'!$D$5:$D$485=$B184)*('Comp.'!$B$5:$B$485&gt;=J$4)*('Comp.'!$B$5:$B$485&lt;=EOMONTH(J$4,0))*('Comp.'!$E$5:$E$485))</f>
        <v>0</v>
      </c>
      <c r="K184" s="55">
        <f>SUMPRODUCT(('Diário 1º PA'!$E$4:$E$2007='Analítico Cp.'!$B184)*('Diário 1º PA'!$C$4:$C$2007&gt;=K$4)*('Diário 1º PA'!$C$4:$C$2007&lt;=EOMONTH(K$4,0))*('Diário 1º PA'!$F$4:$F$2007))
+SUMPRODUCT(('Diário 2º PA'!$E$4:$E$1978='Analítico Cp.'!$B184)*('Diário 2º PA'!$C$4:$C$1978&gt;=K$4)*('Diário 2º PA'!$C$4:$C$1978&lt;=EOMONTH(K$4,0))*('Diário 2º PA'!$F$4:$F$1978))
+SUMPRODUCT(('Diário 3º PA'!$E$4:$E$1994='Analítico Cp.'!$B184)*('Diário 3º PA'!$C$4:$C$1994&gt;=K$4)*('Diário 3º PA'!$C$4:$C$1994&lt;=EOMONTH(K$4,0))*('Diário 3º PA'!$F$4:$F$1994))
+SUMPRODUCT(('Diário 4º PA'!$E$4:$E$2000='Analítico Cp.'!$B184)*('Diário 4º PA'!$C$4:$C$2000&gt;=K$4)*('Diário 4º PA'!$C$4:$C$2000&lt;=EOMONTH(K$4,0))*('Diário 4º PA'!$F$4:$F$2000))
+SUMPRODUCT(('Comp.'!$D$5:$D$485=$B184)*('Comp.'!$B$5:$B$485&gt;=K$4)*('Comp.'!$B$5:$B$485&lt;=EOMONTH(K$4,0))*('Comp.'!$E$5:$E$485))</f>
        <v>0</v>
      </c>
      <c r="L184" s="55">
        <f>SUMPRODUCT(('Diário 1º PA'!$E$4:$E$2007='Analítico Cp.'!$B184)*('Diário 1º PA'!$C$4:$C$2007&gt;=L$4)*('Diário 1º PA'!$C$4:$C$2007&lt;=EOMONTH(L$4,0))*('Diário 1º PA'!$F$4:$F$2007))
+SUMPRODUCT(('Diário 2º PA'!$E$4:$E$1978='Analítico Cp.'!$B184)*('Diário 2º PA'!$C$4:$C$1978&gt;=L$4)*('Diário 2º PA'!$C$4:$C$1978&lt;=EOMONTH(L$4,0))*('Diário 2º PA'!$F$4:$F$1978))
+SUMPRODUCT(('Diário 3º PA'!$E$4:$E$1994='Analítico Cp.'!$B184)*('Diário 3º PA'!$C$4:$C$1994&gt;=L$4)*('Diário 3º PA'!$C$4:$C$1994&lt;=EOMONTH(L$4,0))*('Diário 3º PA'!$F$4:$F$1994))
+SUMPRODUCT(('Diário 4º PA'!$E$4:$E$2000='Analítico Cp.'!$B184)*('Diário 4º PA'!$C$4:$C$2000&gt;=L$4)*('Diário 4º PA'!$C$4:$C$2000&lt;=EOMONTH(L$4,0))*('Diário 4º PA'!$F$4:$F$2000))
+SUMPRODUCT(('Comp.'!$D$5:$D$485=$B184)*('Comp.'!$B$5:$B$485&gt;=L$4)*('Comp.'!$B$5:$B$485&lt;=EOMONTH(L$4,0))*('Comp.'!$E$5:$E$485))</f>
        <v>0</v>
      </c>
      <c r="M184" s="55">
        <f>SUMPRODUCT(('Diário 1º PA'!$E$4:$E$2007='Analítico Cp.'!$B184)*('Diário 1º PA'!$C$4:$C$2007&gt;=M$4)*('Diário 1º PA'!$C$4:$C$2007&lt;=EOMONTH(M$4,0))*('Diário 1º PA'!$F$4:$F$2007))
+SUMPRODUCT(('Diário 2º PA'!$E$4:$E$1978='Analítico Cp.'!$B184)*('Diário 2º PA'!$C$4:$C$1978&gt;=M$4)*('Diário 2º PA'!$C$4:$C$1978&lt;=EOMONTH(M$4,0))*('Diário 2º PA'!$F$4:$F$1978))
+SUMPRODUCT(('Diário 3º PA'!$E$4:$E$1994='Analítico Cp.'!$B184)*('Diário 3º PA'!$C$4:$C$1994&gt;=M$4)*('Diário 3º PA'!$C$4:$C$1994&lt;=EOMONTH(M$4,0))*('Diário 3º PA'!$F$4:$F$1994))
+SUMPRODUCT(('Diário 4º PA'!$E$4:$E$2000='Analítico Cp.'!$B184)*('Diário 4º PA'!$C$4:$C$2000&gt;=M$4)*('Diário 4º PA'!$C$4:$C$2000&lt;=EOMONTH(M$4,0))*('Diário 4º PA'!$F$4:$F$2000))
+SUMPRODUCT(('Comp.'!$D$5:$D$485=$B184)*('Comp.'!$B$5:$B$485&gt;=M$4)*('Comp.'!$B$5:$B$485&lt;=EOMONTH(M$4,0))*('Comp.'!$E$5:$E$485))</f>
        <v>0</v>
      </c>
      <c r="N184" s="55">
        <f>SUMPRODUCT(('Diário 1º PA'!$E$4:$E$2007='Analítico Cp.'!$B184)*('Diário 1º PA'!$C$4:$C$2007&gt;=N$4)*('Diário 1º PA'!$C$4:$C$2007&lt;=EOMONTH(N$4,0))*('Diário 1º PA'!$F$4:$F$2007))
+SUMPRODUCT(('Diário 2º PA'!$E$4:$E$1978='Analítico Cp.'!$B184)*('Diário 2º PA'!$C$4:$C$1978&gt;=N$4)*('Diário 2º PA'!$C$4:$C$1978&lt;=EOMONTH(N$4,0))*('Diário 2º PA'!$F$4:$F$1978))
+SUMPRODUCT(('Diário 3º PA'!$E$4:$E$1994='Analítico Cp.'!$B184)*('Diário 3º PA'!$C$4:$C$1994&gt;=N$4)*('Diário 3º PA'!$C$4:$C$1994&lt;=EOMONTH(N$4,0))*('Diário 3º PA'!$F$4:$F$1994))
+SUMPRODUCT(('Diário 4º PA'!$E$4:$E$2000='Analítico Cp.'!$B184)*('Diário 4º PA'!$C$4:$C$2000&gt;=N$4)*('Diário 4º PA'!$C$4:$C$2000&lt;=EOMONTH(N$4,0))*('Diário 4º PA'!$F$4:$F$2000))
+SUMPRODUCT(('Comp.'!$D$5:$D$485=$B184)*('Comp.'!$B$5:$B$485&gt;=N$4)*('Comp.'!$B$5:$B$485&lt;=EOMONTH(N$4,0))*('Comp.'!$E$5:$E$485))</f>
        <v>0</v>
      </c>
      <c r="O184" s="56">
        <f>SUM(C184:N184)</f>
        <v>775377.1399999999</v>
      </c>
      <c r="P184" s="66">
        <f t="shared" si="23"/>
        <v>3.4067216371086249E-2</v>
      </c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</row>
    <row r="185" spans="1:26" ht="23.25" customHeight="1" x14ac:dyDescent="0.25">
      <c r="A185" s="61" t="s">
        <v>394</v>
      </c>
      <c r="B185" s="17"/>
      <c r="C185" s="72">
        <f t="shared" ref="C185:N185" si="25">SUBTOTAL(109,C18:C183)</f>
        <v>2343077.5816666665</v>
      </c>
      <c r="D185" s="72">
        <f t="shared" si="25"/>
        <v>3119131.762555555</v>
      </c>
      <c r="E185" s="72">
        <f t="shared" si="25"/>
        <v>3483382.5466666664</v>
      </c>
      <c r="F185" s="72">
        <f t="shared" si="25"/>
        <v>3195664.2103888891</v>
      </c>
      <c r="G185" s="72">
        <f t="shared" si="25"/>
        <v>3201143.7959444458</v>
      </c>
      <c r="H185" s="72">
        <f t="shared" si="25"/>
        <v>3418962.0265555573</v>
      </c>
      <c r="I185" s="72">
        <f t="shared" si="25"/>
        <v>3223475.0832777759</v>
      </c>
      <c r="J185" s="72">
        <f t="shared" si="25"/>
        <v>0</v>
      </c>
      <c r="K185" s="72">
        <f t="shared" si="25"/>
        <v>0</v>
      </c>
      <c r="L185" s="72">
        <f t="shared" si="25"/>
        <v>0</v>
      </c>
      <c r="M185" s="72">
        <f t="shared" si="25"/>
        <v>0</v>
      </c>
      <c r="N185" s="72">
        <f t="shared" si="25"/>
        <v>0</v>
      </c>
      <c r="O185" s="72">
        <f>SUBTOTAL(109,O18:O184)</f>
        <v>22760214.147055555</v>
      </c>
      <c r="P185" s="73">
        <f t="shared" si="23"/>
        <v>1</v>
      </c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</row>
    <row r="186" spans="1:26" ht="12.75" customHeight="1" x14ac:dyDescent="0.25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</row>
    <row r="187" spans="1:26" ht="12.75" customHeight="1" x14ac:dyDescent="0.25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</row>
    <row r="188" spans="1:26" ht="12.75" customHeight="1" x14ac:dyDescent="0.25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</row>
    <row r="189" spans="1:26" ht="12.75" customHeight="1" x14ac:dyDescent="0.25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</row>
    <row r="190" spans="1:26" ht="12.75" customHeight="1" x14ac:dyDescent="0.25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</row>
    <row r="191" spans="1:26" ht="12.75" customHeight="1" x14ac:dyDescent="0.25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</row>
    <row r="192" spans="1:26" ht="12.75" customHeight="1" x14ac:dyDescent="0.25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</row>
    <row r="193" spans="1:26" ht="12.75" customHeight="1" x14ac:dyDescent="0.25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</row>
    <row r="194" spans="1:26" ht="12.75" customHeight="1" x14ac:dyDescent="0.25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</row>
    <row r="195" spans="1:26" ht="12.75" customHeight="1" x14ac:dyDescent="0.25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</row>
    <row r="196" spans="1:26" ht="12.75" customHeight="1" x14ac:dyDescent="0.25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</row>
    <row r="197" spans="1:26" ht="12.75" customHeight="1" x14ac:dyDescent="0.25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</row>
    <row r="198" spans="1:26" ht="12.75" customHeight="1" x14ac:dyDescent="0.25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</row>
    <row r="199" spans="1:26" ht="12.75" customHeight="1" x14ac:dyDescent="0.25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</row>
    <row r="200" spans="1:26" ht="12.75" customHeight="1" x14ac:dyDescent="0.25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</row>
    <row r="201" spans="1:26" ht="12.75" customHeight="1" x14ac:dyDescent="0.25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</row>
    <row r="202" spans="1:26" ht="12.75" customHeight="1" x14ac:dyDescent="0.25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</row>
    <row r="203" spans="1:26" ht="12.75" customHeight="1" x14ac:dyDescent="0.25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</row>
    <row r="204" spans="1:26" ht="12.75" customHeight="1" x14ac:dyDescent="0.25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</row>
    <row r="205" spans="1:26" ht="12.75" customHeight="1" x14ac:dyDescent="0.25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</row>
    <row r="206" spans="1:26" ht="12.75" customHeight="1" x14ac:dyDescent="0.25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</row>
    <row r="207" spans="1:26" ht="12.75" customHeight="1" x14ac:dyDescent="0.25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</row>
    <row r="208" spans="1:26" ht="12.75" customHeight="1" x14ac:dyDescent="0.25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</row>
    <row r="209" spans="1:26" ht="12.75" customHeight="1" x14ac:dyDescent="0.25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</row>
    <row r="210" spans="1:26" ht="12.75" customHeight="1" x14ac:dyDescent="0.25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</row>
    <row r="211" spans="1:26" ht="12.75" customHeight="1" x14ac:dyDescent="0.25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</row>
    <row r="212" spans="1:26" ht="12.75" customHeight="1" x14ac:dyDescent="0.25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</row>
    <row r="213" spans="1:26" ht="12.75" customHeight="1" x14ac:dyDescent="0.25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</row>
    <row r="214" spans="1:26" ht="12.75" customHeight="1" x14ac:dyDescent="0.25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</row>
    <row r="215" spans="1:26" ht="12.75" customHeight="1" x14ac:dyDescent="0.25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</row>
    <row r="216" spans="1:26" ht="12.75" customHeight="1" x14ac:dyDescent="0.25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</row>
    <row r="217" spans="1:26" ht="12.75" customHeight="1" x14ac:dyDescent="0.25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</row>
    <row r="218" spans="1:26" ht="12.75" customHeight="1" x14ac:dyDescent="0.25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</row>
    <row r="219" spans="1:26" ht="12.75" customHeight="1" x14ac:dyDescent="0.25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</row>
    <row r="220" spans="1:26" ht="12.75" customHeight="1" x14ac:dyDescent="0.25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</row>
    <row r="221" spans="1:26" ht="12.75" customHeight="1" x14ac:dyDescent="0.25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</row>
    <row r="222" spans="1:26" ht="12.75" customHeight="1" x14ac:dyDescent="0.25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</row>
    <row r="223" spans="1:26" ht="12.75" customHeight="1" x14ac:dyDescent="0.25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</row>
    <row r="224" spans="1:26" ht="12.75" customHeight="1" x14ac:dyDescent="0.25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</row>
    <row r="225" spans="1:26" ht="12.75" customHeight="1" x14ac:dyDescent="0.25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</row>
    <row r="226" spans="1:26" ht="12.75" customHeight="1" x14ac:dyDescent="0.25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</row>
    <row r="227" spans="1:26" ht="12.75" customHeight="1" x14ac:dyDescent="0.25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</row>
    <row r="228" spans="1:26" ht="12.75" customHeight="1" x14ac:dyDescent="0.25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</row>
    <row r="229" spans="1:26" ht="12.75" customHeight="1" x14ac:dyDescent="0.25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</row>
    <row r="230" spans="1:26" ht="12.75" customHeight="1" x14ac:dyDescent="0.25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</row>
    <row r="231" spans="1:26" ht="12.75" customHeight="1" x14ac:dyDescent="0.25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</row>
    <row r="232" spans="1:26" ht="12.75" customHeight="1" x14ac:dyDescent="0.25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</row>
    <row r="233" spans="1:26" ht="12.75" customHeight="1" x14ac:dyDescent="0.25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</row>
    <row r="234" spans="1:26" ht="12.75" customHeight="1" x14ac:dyDescent="0.25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</row>
    <row r="235" spans="1:26" ht="12.75" customHeight="1" x14ac:dyDescent="0.25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</row>
    <row r="236" spans="1:26" ht="12.75" customHeight="1" x14ac:dyDescent="0.25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</row>
    <row r="237" spans="1:26" ht="12.75" customHeight="1" x14ac:dyDescent="0.25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</row>
    <row r="238" spans="1:26" ht="12.75" customHeight="1" x14ac:dyDescent="0.25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</row>
    <row r="239" spans="1:26" ht="12.75" customHeight="1" x14ac:dyDescent="0.25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</row>
    <row r="240" spans="1:26" ht="12.75" customHeight="1" x14ac:dyDescent="0.25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</row>
    <row r="241" spans="1:26" ht="12.75" customHeight="1" x14ac:dyDescent="0.25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</row>
    <row r="242" spans="1:26" ht="12.75" customHeight="1" x14ac:dyDescent="0.25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</row>
    <row r="243" spans="1:26" ht="12.75" customHeight="1" x14ac:dyDescent="0.25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</row>
    <row r="244" spans="1:26" ht="12.75" customHeight="1" x14ac:dyDescent="0.25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</row>
    <row r="245" spans="1:26" ht="12.75" customHeight="1" x14ac:dyDescent="0.25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</row>
    <row r="246" spans="1:26" ht="12.75" customHeight="1" x14ac:dyDescent="0.25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</row>
    <row r="247" spans="1:26" ht="12.75" customHeight="1" x14ac:dyDescent="0.25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</row>
    <row r="248" spans="1:26" ht="12.75" customHeight="1" x14ac:dyDescent="0.25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</row>
    <row r="249" spans="1:26" ht="12.75" customHeight="1" x14ac:dyDescent="0.25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</row>
    <row r="250" spans="1:26" ht="12.75" customHeight="1" x14ac:dyDescent="0.25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</row>
    <row r="251" spans="1:26" ht="12.75" customHeight="1" x14ac:dyDescent="0.25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</row>
    <row r="252" spans="1:26" ht="12.75" customHeight="1" x14ac:dyDescent="0.25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</row>
    <row r="253" spans="1:26" ht="12.75" customHeight="1" x14ac:dyDescent="0.25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</row>
    <row r="254" spans="1:26" ht="12.75" customHeight="1" x14ac:dyDescent="0.25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</row>
    <row r="255" spans="1:26" ht="12.75" customHeight="1" x14ac:dyDescent="0.25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</row>
    <row r="256" spans="1:26" ht="12.75" customHeight="1" x14ac:dyDescent="0.25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</row>
    <row r="257" spans="1:26" ht="12.75" customHeight="1" x14ac:dyDescent="0.25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</row>
    <row r="258" spans="1:26" ht="12.75" customHeight="1" x14ac:dyDescent="0.25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</row>
    <row r="259" spans="1:26" ht="12.75" customHeight="1" x14ac:dyDescent="0.25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</row>
    <row r="260" spans="1:26" ht="12.75" customHeight="1" x14ac:dyDescent="0.25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</row>
    <row r="261" spans="1:26" ht="12.75" customHeight="1" x14ac:dyDescent="0.25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</row>
    <row r="262" spans="1:26" ht="12.75" customHeight="1" x14ac:dyDescent="0.25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</row>
    <row r="263" spans="1:26" ht="12.75" customHeight="1" x14ac:dyDescent="0.25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</row>
    <row r="264" spans="1:26" ht="12.75" customHeight="1" x14ac:dyDescent="0.25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</row>
    <row r="265" spans="1:26" ht="12.75" customHeight="1" x14ac:dyDescent="0.25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</row>
    <row r="266" spans="1:26" ht="12.75" customHeight="1" x14ac:dyDescent="0.25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</row>
    <row r="267" spans="1:26" ht="12.75" customHeight="1" x14ac:dyDescent="0.25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</row>
    <row r="268" spans="1:26" ht="12.75" customHeight="1" x14ac:dyDescent="0.25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</row>
    <row r="269" spans="1:26" ht="12.75" customHeight="1" x14ac:dyDescent="0.25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</row>
    <row r="270" spans="1:26" ht="12.75" customHeight="1" x14ac:dyDescent="0.25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</row>
    <row r="271" spans="1:26" ht="12.75" customHeight="1" x14ac:dyDescent="0.25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</row>
    <row r="272" spans="1:26" ht="12.75" customHeight="1" x14ac:dyDescent="0.25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</row>
    <row r="273" spans="1:26" ht="12.75" customHeight="1" x14ac:dyDescent="0.25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</row>
    <row r="274" spans="1:26" ht="12.75" customHeight="1" x14ac:dyDescent="0.25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</row>
    <row r="275" spans="1:26" ht="12.75" customHeight="1" x14ac:dyDescent="0.25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</row>
    <row r="276" spans="1:26" ht="12.75" customHeight="1" x14ac:dyDescent="0.25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</row>
    <row r="277" spans="1:26" ht="12.75" customHeight="1" x14ac:dyDescent="0.25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</row>
    <row r="278" spans="1:26" ht="12.75" customHeight="1" x14ac:dyDescent="0.25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</row>
    <row r="279" spans="1:26" ht="12.75" customHeight="1" x14ac:dyDescent="0.25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</row>
    <row r="280" spans="1:26" ht="12.75" customHeight="1" x14ac:dyDescent="0.25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</row>
    <row r="281" spans="1:26" ht="12.75" customHeight="1" x14ac:dyDescent="0.25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</row>
    <row r="282" spans="1:26" ht="12.75" customHeight="1" x14ac:dyDescent="0.25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</row>
    <row r="283" spans="1:26" ht="12.75" customHeight="1" x14ac:dyDescent="0.25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</row>
    <row r="284" spans="1:26" ht="12.75" customHeight="1" x14ac:dyDescent="0.25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</row>
    <row r="285" spans="1:26" ht="12.75" customHeight="1" x14ac:dyDescent="0.25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</row>
    <row r="286" spans="1:26" ht="12.75" customHeight="1" x14ac:dyDescent="0.25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</row>
    <row r="287" spans="1:26" ht="12.75" customHeight="1" x14ac:dyDescent="0.25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</row>
    <row r="288" spans="1:26" ht="12.75" customHeight="1" x14ac:dyDescent="0.25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</row>
    <row r="289" spans="1:26" ht="12.75" customHeight="1" x14ac:dyDescent="0.25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</row>
    <row r="290" spans="1:26" ht="12.75" customHeight="1" x14ac:dyDescent="0.25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</row>
    <row r="291" spans="1:26" ht="12.75" customHeight="1" x14ac:dyDescent="0.25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</row>
    <row r="292" spans="1:26" ht="12.75" customHeight="1" x14ac:dyDescent="0.25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</row>
    <row r="293" spans="1:26" ht="12.75" customHeight="1" x14ac:dyDescent="0.25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</row>
    <row r="294" spans="1:26" ht="12.75" customHeight="1" x14ac:dyDescent="0.25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</row>
    <row r="295" spans="1:26" ht="12.75" customHeight="1" x14ac:dyDescent="0.25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</row>
    <row r="296" spans="1:26" ht="12.75" customHeight="1" x14ac:dyDescent="0.25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</row>
    <row r="297" spans="1:26" ht="12.75" customHeight="1" x14ac:dyDescent="0.25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</row>
    <row r="298" spans="1:26" ht="12.75" customHeight="1" x14ac:dyDescent="0.25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</row>
    <row r="299" spans="1:26" ht="12.75" customHeight="1" x14ac:dyDescent="0.25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</row>
    <row r="300" spans="1:26" ht="12.75" customHeight="1" x14ac:dyDescent="0.25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</row>
    <row r="301" spans="1:26" ht="12.75" customHeight="1" x14ac:dyDescent="0.25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</row>
    <row r="302" spans="1:26" ht="12.75" customHeight="1" x14ac:dyDescent="0.25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</row>
    <row r="303" spans="1:26" ht="12.75" customHeight="1" x14ac:dyDescent="0.25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</row>
    <row r="304" spans="1:26" ht="12.75" customHeight="1" x14ac:dyDescent="0.25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</row>
    <row r="305" spans="1:26" ht="12.75" customHeight="1" x14ac:dyDescent="0.25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</row>
    <row r="306" spans="1:26" ht="12.75" customHeight="1" x14ac:dyDescent="0.25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</row>
    <row r="307" spans="1:26" ht="12.75" customHeight="1" x14ac:dyDescent="0.25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</row>
    <row r="308" spans="1:26" ht="12.75" customHeight="1" x14ac:dyDescent="0.25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</row>
    <row r="309" spans="1:26" ht="12.75" customHeight="1" x14ac:dyDescent="0.25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</row>
    <row r="310" spans="1:26" ht="12.75" customHeight="1" x14ac:dyDescent="0.25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</row>
    <row r="311" spans="1:26" ht="12.75" customHeight="1" x14ac:dyDescent="0.25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</row>
    <row r="312" spans="1:26" ht="12.75" customHeight="1" x14ac:dyDescent="0.25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</row>
    <row r="313" spans="1:26" ht="12.75" customHeight="1" x14ac:dyDescent="0.25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</row>
    <row r="314" spans="1:26" ht="12.75" customHeight="1" x14ac:dyDescent="0.25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</row>
    <row r="315" spans="1:26" ht="12.75" customHeight="1" x14ac:dyDescent="0.25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</row>
    <row r="316" spans="1:26" ht="12.75" customHeight="1" x14ac:dyDescent="0.25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</row>
    <row r="317" spans="1:26" ht="12.75" customHeight="1" x14ac:dyDescent="0.25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</row>
    <row r="318" spans="1:26" ht="12.75" customHeight="1" x14ac:dyDescent="0.25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</row>
    <row r="319" spans="1:26" ht="12.75" customHeight="1" x14ac:dyDescent="0.25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</row>
    <row r="320" spans="1:26" ht="12.75" customHeight="1" x14ac:dyDescent="0.25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</row>
    <row r="321" spans="1:26" ht="12.75" customHeight="1" x14ac:dyDescent="0.25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</row>
    <row r="322" spans="1:26" ht="12.75" customHeight="1" x14ac:dyDescent="0.25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</row>
    <row r="323" spans="1:26" ht="12.75" customHeight="1" x14ac:dyDescent="0.25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</row>
    <row r="324" spans="1:26" ht="12.75" customHeight="1" x14ac:dyDescent="0.25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</row>
    <row r="325" spans="1:26" ht="12.75" customHeight="1" x14ac:dyDescent="0.25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</row>
    <row r="326" spans="1:26" ht="12.75" customHeight="1" x14ac:dyDescent="0.25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</row>
    <row r="327" spans="1:26" ht="12.75" customHeight="1" x14ac:dyDescent="0.25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</row>
    <row r="328" spans="1:26" ht="12.75" customHeight="1" x14ac:dyDescent="0.25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</row>
    <row r="329" spans="1:26" ht="12.75" customHeight="1" x14ac:dyDescent="0.25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</row>
    <row r="330" spans="1:26" ht="12.75" customHeight="1" x14ac:dyDescent="0.25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</row>
    <row r="331" spans="1:26" ht="12.75" customHeight="1" x14ac:dyDescent="0.25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</row>
    <row r="332" spans="1:26" ht="12.75" customHeight="1" x14ac:dyDescent="0.25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</row>
    <row r="333" spans="1:26" ht="12.75" customHeight="1" x14ac:dyDescent="0.25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</row>
    <row r="334" spans="1:26" ht="12.75" customHeight="1" x14ac:dyDescent="0.25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</row>
    <row r="335" spans="1:26" ht="12.75" customHeight="1" x14ac:dyDescent="0.25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</row>
    <row r="336" spans="1:26" ht="12.75" customHeight="1" x14ac:dyDescent="0.25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</row>
    <row r="337" spans="1:26" ht="12.75" customHeight="1" x14ac:dyDescent="0.25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</row>
    <row r="338" spans="1:26" ht="12.75" customHeight="1" x14ac:dyDescent="0.25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</row>
    <row r="339" spans="1:26" ht="12.75" customHeight="1" x14ac:dyDescent="0.25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</row>
    <row r="340" spans="1:26" ht="12.75" customHeight="1" x14ac:dyDescent="0.25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</row>
    <row r="341" spans="1:26" ht="12.75" customHeight="1" x14ac:dyDescent="0.25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</row>
    <row r="342" spans="1:26" ht="12.75" customHeight="1" x14ac:dyDescent="0.25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</row>
    <row r="343" spans="1:26" ht="12.75" customHeight="1" x14ac:dyDescent="0.25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</row>
    <row r="344" spans="1:26" ht="12.75" customHeight="1" x14ac:dyDescent="0.25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</row>
    <row r="345" spans="1:26" ht="12.75" customHeight="1" x14ac:dyDescent="0.25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</row>
    <row r="346" spans="1:26" ht="12.75" customHeight="1" x14ac:dyDescent="0.25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</row>
    <row r="347" spans="1:26" ht="12.75" customHeight="1" x14ac:dyDescent="0.25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</row>
    <row r="348" spans="1:26" ht="12.75" customHeight="1" x14ac:dyDescent="0.25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</row>
    <row r="349" spans="1:26" ht="12.75" customHeight="1" x14ac:dyDescent="0.25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</row>
    <row r="350" spans="1:26" ht="12.75" customHeight="1" x14ac:dyDescent="0.25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</row>
    <row r="351" spans="1:26" ht="12.75" customHeight="1" x14ac:dyDescent="0.25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</row>
    <row r="352" spans="1:26" ht="12.75" customHeight="1" x14ac:dyDescent="0.25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</row>
    <row r="353" spans="1:26" ht="12.75" customHeight="1" x14ac:dyDescent="0.25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</row>
    <row r="354" spans="1:26" ht="12.75" customHeight="1" x14ac:dyDescent="0.25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</row>
    <row r="355" spans="1:26" ht="12.75" customHeight="1" x14ac:dyDescent="0.25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</row>
    <row r="356" spans="1:26" ht="12.75" customHeight="1" x14ac:dyDescent="0.25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</row>
    <row r="357" spans="1:26" ht="12.75" customHeight="1" x14ac:dyDescent="0.25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</row>
    <row r="358" spans="1:26" ht="12.75" customHeight="1" x14ac:dyDescent="0.25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</row>
    <row r="359" spans="1:26" ht="12.75" customHeight="1" x14ac:dyDescent="0.25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</row>
    <row r="360" spans="1:26" ht="12.75" customHeight="1" x14ac:dyDescent="0.25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</row>
    <row r="361" spans="1:26" ht="12.75" customHeight="1" x14ac:dyDescent="0.25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</row>
    <row r="362" spans="1:26" ht="12.75" customHeight="1" x14ac:dyDescent="0.25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</row>
    <row r="363" spans="1:26" ht="12.75" customHeight="1" x14ac:dyDescent="0.25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</row>
    <row r="364" spans="1:26" ht="12.75" customHeight="1" x14ac:dyDescent="0.25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</row>
    <row r="365" spans="1:26" ht="12.75" customHeight="1" x14ac:dyDescent="0.25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</row>
    <row r="366" spans="1:26" ht="12.75" customHeight="1" x14ac:dyDescent="0.25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</row>
    <row r="367" spans="1:26" ht="12.75" customHeight="1" x14ac:dyDescent="0.25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</row>
    <row r="368" spans="1:26" ht="12.75" customHeight="1" x14ac:dyDescent="0.25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</row>
    <row r="369" spans="1:26" ht="12.75" customHeight="1" x14ac:dyDescent="0.25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</row>
    <row r="370" spans="1:26" ht="12.75" customHeight="1" x14ac:dyDescent="0.25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</row>
    <row r="371" spans="1:26" ht="12.75" customHeight="1" x14ac:dyDescent="0.25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</row>
    <row r="372" spans="1:26" ht="12.75" customHeight="1" x14ac:dyDescent="0.25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</row>
    <row r="373" spans="1:26" ht="12.75" customHeight="1" x14ac:dyDescent="0.25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</row>
    <row r="374" spans="1:26" ht="12.75" customHeight="1" x14ac:dyDescent="0.25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</row>
    <row r="375" spans="1:26" ht="12.75" customHeight="1" x14ac:dyDescent="0.25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</row>
    <row r="376" spans="1:26" ht="12.75" customHeight="1" x14ac:dyDescent="0.25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</row>
    <row r="377" spans="1:26" ht="12.75" customHeight="1" x14ac:dyDescent="0.25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</row>
    <row r="378" spans="1:26" ht="12.75" customHeight="1" x14ac:dyDescent="0.25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</row>
    <row r="379" spans="1:26" ht="12.75" customHeight="1" x14ac:dyDescent="0.25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</row>
    <row r="380" spans="1:26" ht="12.75" customHeight="1" x14ac:dyDescent="0.25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</row>
    <row r="381" spans="1:26" ht="12.75" customHeight="1" x14ac:dyDescent="0.25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</row>
    <row r="382" spans="1:26" ht="12.75" customHeight="1" x14ac:dyDescent="0.25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</row>
    <row r="383" spans="1:26" ht="12.75" customHeight="1" x14ac:dyDescent="0.25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</row>
    <row r="384" spans="1:26" ht="12.75" customHeight="1" x14ac:dyDescent="0.25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</row>
    <row r="385" spans="1:26" ht="12.75" customHeight="1" x14ac:dyDescent="0.25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</row>
    <row r="386" spans="1:26" ht="12.75" customHeight="1" x14ac:dyDescent="0.25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</row>
    <row r="387" spans="1:26" ht="12.75" customHeight="1" x14ac:dyDescent="0.25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</row>
    <row r="388" spans="1:26" ht="12.75" customHeight="1" x14ac:dyDescent="0.25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</row>
    <row r="389" spans="1:26" ht="12.75" customHeight="1" x14ac:dyDescent="0.25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</row>
    <row r="390" spans="1:26" ht="12.75" customHeight="1" x14ac:dyDescent="0.25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</row>
    <row r="391" spans="1:26" ht="12.75" customHeight="1" x14ac:dyDescent="0.25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</row>
    <row r="392" spans="1:26" ht="12.75" customHeight="1" x14ac:dyDescent="0.25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</row>
    <row r="393" spans="1:26" ht="12.75" customHeight="1" x14ac:dyDescent="0.25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</row>
    <row r="394" spans="1:26" ht="12.75" customHeight="1" x14ac:dyDescent="0.25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</row>
    <row r="395" spans="1:26" ht="12.75" customHeight="1" x14ac:dyDescent="0.25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</row>
    <row r="396" spans="1:26" ht="12.75" customHeight="1" x14ac:dyDescent="0.25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</row>
    <row r="397" spans="1:26" ht="12.75" customHeight="1" x14ac:dyDescent="0.25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</row>
    <row r="398" spans="1:26" ht="12.75" customHeight="1" x14ac:dyDescent="0.25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</row>
    <row r="399" spans="1:26" ht="12.75" customHeight="1" x14ac:dyDescent="0.25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</row>
    <row r="400" spans="1:26" ht="12.75" customHeight="1" x14ac:dyDescent="0.25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</row>
    <row r="401" spans="1:26" ht="12.75" customHeight="1" x14ac:dyDescent="0.25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</row>
    <row r="402" spans="1:26" ht="12.75" customHeight="1" x14ac:dyDescent="0.25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</row>
    <row r="403" spans="1:26" ht="12.75" customHeight="1" x14ac:dyDescent="0.25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</row>
    <row r="404" spans="1:26" ht="12.75" customHeight="1" x14ac:dyDescent="0.25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</row>
    <row r="405" spans="1:26" ht="12.75" customHeight="1" x14ac:dyDescent="0.25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</row>
    <row r="406" spans="1:26" ht="12.75" customHeight="1" x14ac:dyDescent="0.25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</row>
    <row r="407" spans="1:26" ht="12.75" customHeight="1" x14ac:dyDescent="0.25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</row>
    <row r="408" spans="1:26" ht="12.75" customHeight="1" x14ac:dyDescent="0.25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</row>
    <row r="409" spans="1:26" ht="12.75" customHeight="1" x14ac:dyDescent="0.25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</row>
    <row r="410" spans="1:26" ht="12.75" customHeight="1" x14ac:dyDescent="0.25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</row>
    <row r="411" spans="1:26" ht="12.75" customHeight="1" x14ac:dyDescent="0.25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</row>
    <row r="412" spans="1:26" ht="12.75" customHeight="1" x14ac:dyDescent="0.25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</row>
    <row r="413" spans="1:26" ht="12.75" customHeight="1" x14ac:dyDescent="0.25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</row>
    <row r="414" spans="1:26" ht="12.75" customHeight="1" x14ac:dyDescent="0.25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</row>
    <row r="415" spans="1:26" ht="12.75" customHeight="1" x14ac:dyDescent="0.25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</row>
    <row r="416" spans="1:26" ht="12.75" customHeight="1" x14ac:dyDescent="0.25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</row>
    <row r="417" spans="1:26" ht="12.75" customHeight="1" x14ac:dyDescent="0.25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</row>
    <row r="418" spans="1:26" ht="12.75" customHeight="1" x14ac:dyDescent="0.25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</row>
    <row r="419" spans="1:26" ht="12.75" customHeight="1" x14ac:dyDescent="0.25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</row>
    <row r="420" spans="1:26" ht="12.75" customHeight="1" x14ac:dyDescent="0.25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</row>
    <row r="421" spans="1:26" ht="12.75" customHeight="1" x14ac:dyDescent="0.25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</row>
    <row r="422" spans="1:26" ht="12.75" customHeight="1" x14ac:dyDescent="0.25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</row>
    <row r="423" spans="1:26" ht="12.75" customHeight="1" x14ac:dyDescent="0.25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</row>
    <row r="424" spans="1:26" ht="12.75" customHeight="1" x14ac:dyDescent="0.25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</row>
    <row r="425" spans="1:26" ht="12.75" customHeight="1" x14ac:dyDescent="0.25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</row>
    <row r="426" spans="1:26" ht="12.75" customHeight="1" x14ac:dyDescent="0.25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</row>
    <row r="427" spans="1:26" ht="12.75" customHeight="1" x14ac:dyDescent="0.25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</row>
    <row r="428" spans="1:26" ht="12.75" customHeight="1" x14ac:dyDescent="0.25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</row>
    <row r="429" spans="1:26" ht="12.75" customHeight="1" x14ac:dyDescent="0.25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</row>
    <row r="430" spans="1:26" ht="12.75" customHeight="1" x14ac:dyDescent="0.25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</row>
    <row r="431" spans="1:26" ht="12.75" customHeight="1" x14ac:dyDescent="0.25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</row>
    <row r="432" spans="1:26" ht="12.75" customHeight="1" x14ac:dyDescent="0.25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</row>
    <row r="433" spans="1:26" ht="12.75" customHeight="1" x14ac:dyDescent="0.25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</row>
    <row r="434" spans="1:26" ht="12.75" customHeight="1" x14ac:dyDescent="0.25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</row>
    <row r="435" spans="1:26" ht="12.75" customHeight="1" x14ac:dyDescent="0.25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</row>
    <row r="436" spans="1:26" ht="12.75" customHeight="1" x14ac:dyDescent="0.25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</row>
    <row r="437" spans="1:26" ht="12.75" customHeight="1" x14ac:dyDescent="0.25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</row>
    <row r="438" spans="1:26" ht="12.75" customHeight="1" x14ac:dyDescent="0.25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</row>
    <row r="439" spans="1:26" ht="12.75" customHeight="1" x14ac:dyDescent="0.25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</row>
    <row r="440" spans="1:26" ht="12.75" customHeight="1" x14ac:dyDescent="0.25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</row>
    <row r="441" spans="1:26" ht="12.75" customHeight="1" x14ac:dyDescent="0.25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</row>
    <row r="442" spans="1:26" ht="12.75" customHeight="1" x14ac:dyDescent="0.25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</row>
    <row r="443" spans="1:26" ht="12.75" customHeight="1" x14ac:dyDescent="0.25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</row>
    <row r="444" spans="1:26" ht="12.75" customHeight="1" x14ac:dyDescent="0.25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</row>
    <row r="445" spans="1:26" ht="12.75" customHeight="1" x14ac:dyDescent="0.25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</row>
    <row r="446" spans="1:26" ht="12.75" customHeight="1" x14ac:dyDescent="0.25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</row>
    <row r="447" spans="1:26" ht="12.75" customHeight="1" x14ac:dyDescent="0.25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</row>
    <row r="448" spans="1:26" ht="12.75" customHeight="1" x14ac:dyDescent="0.25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</row>
    <row r="449" spans="1:26" ht="12.75" customHeight="1" x14ac:dyDescent="0.25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</row>
    <row r="450" spans="1:26" ht="12.75" customHeight="1" x14ac:dyDescent="0.25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</row>
    <row r="451" spans="1:26" ht="12.75" customHeight="1" x14ac:dyDescent="0.25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</row>
    <row r="452" spans="1:26" ht="12.75" customHeight="1" x14ac:dyDescent="0.25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</row>
    <row r="453" spans="1:26" ht="12.75" customHeight="1" x14ac:dyDescent="0.25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</row>
    <row r="454" spans="1:26" ht="12.75" customHeight="1" x14ac:dyDescent="0.25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</row>
    <row r="455" spans="1:26" ht="12.75" customHeight="1" x14ac:dyDescent="0.25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</row>
    <row r="456" spans="1:26" ht="12.75" customHeight="1" x14ac:dyDescent="0.25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</row>
    <row r="457" spans="1:26" ht="12.75" customHeight="1" x14ac:dyDescent="0.25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</row>
    <row r="458" spans="1:26" ht="12.75" customHeight="1" x14ac:dyDescent="0.25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</row>
    <row r="459" spans="1:26" ht="12.75" customHeight="1" x14ac:dyDescent="0.25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</row>
    <row r="460" spans="1:26" ht="12.75" customHeight="1" x14ac:dyDescent="0.25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</row>
    <row r="461" spans="1:26" ht="12.75" customHeight="1" x14ac:dyDescent="0.25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</row>
    <row r="462" spans="1:26" ht="12.75" customHeight="1" x14ac:dyDescent="0.25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</row>
    <row r="463" spans="1:26" ht="12.75" customHeight="1" x14ac:dyDescent="0.25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</row>
    <row r="464" spans="1:26" ht="12.75" customHeight="1" x14ac:dyDescent="0.25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</row>
    <row r="465" spans="1:26" ht="12.75" customHeight="1" x14ac:dyDescent="0.25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</row>
    <row r="466" spans="1:26" ht="12.75" customHeight="1" x14ac:dyDescent="0.25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</row>
    <row r="467" spans="1:26" ht="12.75" customHeight="1" x14ac:dyDescent="0.25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</row>
    <row r="468" spans="1:26" ht="12.75" customHeight="1" x14ac:dyDescent="0.25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</row>
    <row r="469" spans="1:26" ht="12.75" customHeight="1" x14ac:dyDescent="0.25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</row>
    <row r="470" spans="1:26" ht="12.75" customHeight="1" x14ac:dyDescent="0.25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</row>
    <row r="471" spans="1:26" ht="12.75" customHeight="1" x14ac:dyDescent="0.25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</row>
    <row r="472" spans="1:26" ht="12.75" customHeight="1" x14ac:dyDescent="0.25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</row>
    <row r="473" spans="1:26" ht="12.75" customHeight="1" x14ac:dyDescent="0.25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</row>
    <row r="474" spans="1:26" ht="12.75" customHeight="1" x14ac:dyDescent="0.25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</row>
    <row r="475" spans="1:26" ht="12.75" customHeight="1" x14ac:dyDescent="0.25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</row>
    <row r="476" spans="1:26" ht="12.75" customHeight="1" x14ac:dyDescent="0.25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</row>
    <row r="477" spans="1:26" ht="12.75" customHeight="1" x14ac:dyDescent="0.25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</row>
    <row r="478" spans="1:26" ht="12.75" customHeight="1" x14ac:dyDescent="0.25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</row>
    <row r="479" spans="1:26" ht="12.75" customHeight="1" x14ac:dyDescent="0.25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</row>
    <row r="480" spans="1:26" ht="12.75" customHeight="1" x14ac:dyDescent="0.25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</row>
    <row r="481" spans="1:26" ht="12.75" customHeight="1" x14ac:dyDescent="0.25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</row>
    <row r="482" spans="1:26" ht="12.75" customHeight="1" x14ac:dyDescent="0.25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</row>
    <row r="483" spans="1:26" ht="12.75" customHeight="1" x14ac:dyDescent="0.25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</row>
    <row r="484" spans="1:26" ht="12.75" customHeight="1" x14ac:dyDescent="0.25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</row>
    <row r="485" spans="1:26" ht="12.75" customHeight="1" x14ac:dyDescent="0.25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</row>
    <row r="486" spans="1:26" ht="12.75" customHeight="1" x14ac:dyDescent="0.25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</row>
    <row r="487" spans="1:26" ht="12.75" customHeight="1" x14ac:dyDescent="0.25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</row>
    <row r="488" spans="1:26" ht="12.75" customHeight="1" x14ac:dyDescent="0.25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</row>
    <row r="489" spans="1:26" ht="12.75" customHeight="1" x14ac:dyDescent="0.25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</row>
    <row r="490" spans="1:26" ht="12.75" customHeight="1" x14ac:dyDescent="0.25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</row>
    <row r="491" spans="1:26" ht="12.75" customHeight="1" x14ac:dyDescent="0.25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</row>
    <row r="492" spans="1:26" ht="12.75" customHeight="1" x14ac:dyDescent="0.25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</row>
    <row r="493" spans="1:26" ht="12.75" customHeight="1" x14ac:dyDescent="0.25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</row>
    <row r="494" spans="1:26" ht="12.75" customHeight="1" x14ac:dyDescent="0.25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</row>
    <row r="495" spans="1:26" ht="12.75" customHeight="1" x14ac:dyDescent="0.25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</row>
    <row r="496" spans="1:26" ht="12.75" customHeight="1" x14ac:dyDescent="0.25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</row>
    <row r="497" spans="1:26" ht="12.75" customHeight="1" x14ac:dyDescent="0.25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</row>
    <row r="498" spans="1:26" ht="12.75" customHeight="1" x14ac:dyDescent="0.25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</row>
    <row r="499" spans="1:26" ht="12.75" customHeight="1" x14ac:dyDescent="0.25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</row>
    <row r="500" spans="1:26" ht="12.75" customHeight="1" x14ac:dyDescent="0.25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</row>
    <row r="501" spans="1:26" ht="12.75" customHeight="1" x14ac:dyDescent="0.25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</row>
    <row r="502" spans="1:26" ht="12.75" customHeight="1" x14ac:dyDescent="0.25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</row>
    <row r="503" spans="1:26" ht="12.75" customHeight="1" x14ac:dyDescent="0.25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</row>
    <row r="504" spans="1:26" ht="12.75" customHeight="1" x14ac:dyDescent="0.25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</row>
    <row r="505" spans="1:26" ht="12.75" customHeight="1" x14ac:dyDescent="0.25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</row>
    <row r="506" spans="1:26" ht="12.75" customHeight="1" x14ac:dyDescent="0.25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</row>
    <row r="507" spans="1:26" ht="12.75" customHeight="1" x14ac:dyDescent="0.25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</row>
    <row r="508" spans="1:26" ht="12.75" customHeight="1" x14ac:dyDescent="0.25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</row>
    <row r="509" spans="1:26" ht="12.75" customHeight="1" x14ac:dyDescent="0.25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</row>
    <row r="510" spans="1:26" ht="12.75" customHeight="1" x14ac:dyDescent="0.25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</row>
    <row r="511" spans="1:26" ht="12.75" customHeight="1" x14ac:dyDescent="0.25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</row>
    <row r="512" spans="1:26" ht="12.75" customHeight="1" x14ac:dyDescent="0.25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</row>
    <row r="513" spans="1:26" ht="12.75" customHeight="1" x14ac:dyDescent="0.25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</row>
    <row r="514" spans="1:26" ht="12.75" customHeight="1" x14ac:dyDescent="0.25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</row>
    <row r="515" spans="1:26" ht="12.75" customHeight="1" x14ac:dyDescent="0.25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</row>
    <row r="516" spans="1:26" ht="12.75" customHeight="1" x14ac:dyDescent="0.25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</row>
    <row r="517" spans="1:26" ht="12.75" customHeight="1" x14ac:dyDescent="0.25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</row>
    <row r="518" spans="1:26" ht="12.75" customHeight="1" x14ac:dyDescent="0.25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</row>
    <row r="519" spans="1:26" ht="12.75" customHeight="1" x14ac:dyDescent="0.25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</row>
    <row r="520" spans="1:26" ht="12.75" customHeight="1" x14ac:dyDescent="0.25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</row>
    <row r="521" spans="1:26" ht="12.75" customHeight="1" x14ac:dyDescent="0.25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</row>
    <row r="522" spans="1:26" ht="12.75" customHeight="1" x14ac:dyDescent="0.25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</row>
    <row r="523" spans="1:26" ht="12.75" customHeight="1" x14ac:dyDescent="0.25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</row>
    <row r="524" spans="1:26" ht="12.75" customHeight="1" x14ac:dyDescent="0.25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</row>
    <row r="525" spans="1:26" ht="12.75" customHeight="1" x14ac:dyDescent="0.25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</row>
    <row r="526" spans="1:26" ht="12.75" customHeight="1" x14ac:dyDescent="0.25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</row>
    <row r="527" spans="1:26" ht="12.75" customHeight="1" x14ac:dyDescent="0.25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</row>
    <row r="528" spans="1:26" ht="12.75" customHeight="1" x14ac:dyDescent="0.25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</row>
    <row r="529" spans="1:26" ht="12.75" customHeight="1" x14ac:dyDescent="0.25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</row>
    <row r="530" spans="1:26" ht="12.75" customHeight="1" x14ac:dyDescent="0.25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</row>
    <row r="531" spans="1:26" ht="12.75" customHeight="1" x14ac:dyDescent="0.25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</row>
    <row r="532" spans="1:26" ht="12.75" customHeight="1" x14ac:dyDescent="0.25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</row>
    <row r="533" spans="1:26" ht="12.75" customHeight="1" x14ac:dyDescent="0.25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</row>
    <row r="534" spans="1:26" ht="12.75" customHeight="1" x14ac:dyDescent="0.25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</row>
    <row r="535" spans="1:26" ht="12.75" customHeight="1" x14ac:dyDescent="0.25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</row>
    <row r="536" spans="1:26" ht="12.75" customHeight="1" x14ac:dyDescent="0.25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</row>
    <row r="537" spans="1:26" ht="12.75" customHeight="1" x14ac:dyDescent="0.25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</row>
    <row r="538" spans="1:26" ht="12.75" customHeight="1" x14ac:dyDescent="0.25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</row>
    <row r="539" spans="1:26" ht="12.75" customHeight="1" x14ac:dyDescent="0.25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</row>
    <row r="540" spans="1:26" ht="12.75" customHeight="1" x14ac:dyDescent="0.25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</row>
    <row r="541" spans="1:26" ht="12.75" customHeight="1" x14ac:dyDescent="0.25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</row>
    <row r="542" spans="1:26" ht="12.75" customHeight="1" x14ac:dyDescent="0.25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</row>
    <row r="543" spans="1:26" ht="12.75" customHeight="1" x14ac:dyDescent="0.25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</row>
    <row r="544" spans="1:26" ht="12.75" customHeight="1" x14ac:dyDescent="0.25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</row>
    <row r="545" spans="1:26" ht="12.75" customHeight="1" x14ac:dyDescent="0.25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</row>
    <row r="546" spans="1:26" ht="12.75" customHeight="1" x14ac:dyDescent="0.25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</row>
    <row r="547" spans="1:26" ht="12.75" customHeight="1" x14ac:dyDescent="0.25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</row>
    <row r="548" spans="1:26" ht="12.75" customHeight="1" x14ac:dyDescent="0.25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</row>
    <row r="549" spans="1:26" ht="12.75" customHeight="1" x14ac:dyDescent="0.25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</row>
    <row r="550" spans="1:26" ht="12.75" customHeight="1" x14ac:dyDescent="0.25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</row>
    <row r="551" spans="1:26" ht="12.75" customHeight="1" x14ac:dyDescent="0.25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</row>
    <row r="552" spans="1:26" ht="12.75" customHeight="1" x14ac:dyDescent="0.25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</row>
    <row r="553" spans="1:26" ht="12.75" customHeight="1" x14ac:dyDescent="0.25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</row>
    <row r="554" spans="1:26" ht="12.75" customHeight="1" x14ac:dyDescent="0.25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</row>
    <row r="555" spans="1:26" ht="12.75" customHeight="1" x14ac:dyDescent="0.25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</row>
    <row r="556" spans="1:26" ht="12.75" customHeight="1" x14ac:dyDescent="0.25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</row>
    <row r="557" spans="1:26" ht="12.75" customHeight="1" x14ac:dyDescent="0.25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</row>
    <row r="558" spans="1:26" ht="12.75" customHeight="1" x14ac:dyDescent="0.25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</row>
    <row r="559" spans="1:26" ht="12.75" customHeight="1" x14ac:dyDescent="0.25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</row>
    <row r="560" spans="1:26" ht="12.75" customHeight="1" x14ac:dyDescent="0.25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</row>
    <row r="561" spans="1:26" ht="12.75" customHeight="1" x14ac:dyDescent="0.25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</row>
    <row r="562" spans="1:26" ht="12.75" customHeight="1" x14ac:dyDescent="0.25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</row>
    <row r="563" spans="1:26" ht="12.75" customHeight="1" x14ac:dyDescent="0.25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</row>
    <row r="564" spans="1:26" ht="12.75" customHeight="1" x14ac:dyDescent="0.25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</row>
    <row r="565" spans="1:26" ht="12.75" customHeight="1" x14ac:dyDescent="0.25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</row>
    <row r="566" spans="1:26" ht="12.75" customHeight="1" x14ac:dyDescent="0.25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</row>
    <row r="567" spans="1:26" ht="12.75" customHeight="1" x14ac:dyDescent="0.25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</row>
    <row r="568" spans="1:26" ht="12.75" customHeight="1" x14ac:dyDescent="0.25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</row>
    <row r="569" spans="1:26" ht="12.75" customHeight="1" x14ac:dyDescent="0.25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</row>
    <row r="570" spans="1:26" ht="12.75" customHeight="1" x14ac:dyDescent="0.25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</row>
    <row r="571" spans="1:26" ht="12.75" customHeight="1" x14ac:dyDescent="0.25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</row>
    <row r="572" spans="1:26" ht="12.75" customHeight="1" x14ac:dyDescent="0.25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</row>
    <row r="573" spans="1:26" ht="12.75" customHeight="1" x14ac:dyDescent="0.25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</row>
    <row r="574" spans="1:26" ht="12.75" customHeight="1" x14ac:dyDescent="0.25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</row>
    <row r="575" spans="1:26" ht="12.75" customHeight="1" x14ac:dyDescent="0.25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</row>
    <row r="576" spans="1:26" ht="12.75" customHeight="1" x14ac:dyDescent="0.25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</row>
    <row r="577" spans="1:26" ht="12.75" customHeight="1" x14ac:dyDescent="0.25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</row>
    <row r="578" spans="1:26" ht="12.75" customHeight="1" x14ac:dyDescent="0.25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</row>
    <row r="579" spans="1:26" ht="12.75" customHeight="1" x14ac:dyDescent="0.25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</row>
    <row r="580" spans="1:26" ht="12.75" customHeight="1" x14ac:dyDescent="0.25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</row>
    <row r="581" spans="1:26" ht="12.75" customHeight="1" x14ac:dyDescent="0.25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</row>
    <row r="582" spans="1:26" ht="12.75" customHeight="1" x14ac:dyDescent="0.25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</row>
    <row r="583" spans="1:26" ht="12.75" customHeight="1" x14ac:dyDescent="0.25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</row>
    <row r="584" spans="1:26" ht="12.75" customHeight="1" x14ac:dyDescent="0.25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</row>
    <row r="585" spans="1:26" ht="12.75" customHeight="1" x14ac:dyDescent="0.25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</row>
    <row r="586" spans="1:26" ht="12.75" customHeight="1" x14ac:dyDescent="0.25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</row>
    <row r="587" spans="1:26" ht="12.75" customHeight="1" x14ac:dyDescent="0.25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</row>
    <row r="588" spans="1:26" ht="12.75" customHeight="1" x14ac:dyDescent="0.25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</row>
    <row r="589" spans="1:26" ht="12.75" customHeight="1" x14ac:dyDescent="0.25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</row>
    <row r="590" spans="1:26" ht="12.75" customHeight="1" x14ac:dyDescent="0.25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</row>
    <row r="591" spans="1:26" ht="12.75" customHeight="1" x14ac:dyDescent="0.25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</row>
    <row r="592" spans="1:26" ht="12.75" customHeight="1" x14ac:dyDescent="0.25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</row>
    <row r="593" spans="1:26" ht="12.75" customHeight="1" x14ac:dyDescent="0.25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</row>
    <row r="594" spans="1:26" ht="12.75" customHeight="1" x14ac:dyDescent="0.25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</row>
    <row r="595" spans="1:26" ht="12.75" customHeight="1" x14ac:dyDescent="0.25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</row>
    <row r="596" spans="1:26" ht="12.75" customHeight="1" x14ac:dyDescent="0.25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</row>
    <row r="597" spans="1:26" ht="12.75" customHeight="1" x14ac:dyDescent="0.25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</row>
    <row r="598" spans="1:26" ht="12.75" customHeight="1" x14ac:dyDescent="0.25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</row>
    <row r="599" spans="1:26" ht="12.75" customHeight="1" x14ac:dyDescent="0.25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</row>
    <row r="600" spans="1:26" ht="12.75" customHeight="1" x14ac:dyDescent="0.25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</row>
    <row r="601" spans="1:26" ht="12.75" customHeight="1" x14ac:dyDescent="0.25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</row>
    <row r="602" spans="1:26" ht="12.75" customHeight="1" x14ac:dyDescent="0.25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</row>
    <row r="603" spans="1:26" ht="12.75" customHeight="1" x14ac:dyDescent="0.25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</row>
    <row r="604" spans="1:26" ht="12.75" customHeight="1" x14ac:dyDescent="0.25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</row>
    <row r="605" spans="1:26" ht="12.75" customHeight="1" x14ac:dyDescent="0.25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</row>
    <row r="606" spans="1:26" ht="12.75" customHeight="1" x14ac:dyDescent="0.25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</row>
    <row r="607" spans="1:26" ht="12.75" customHeight="1" x14ac:dyDescent="0.25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</row>
    <row r="608" spans="1:26" ht="12.75" customHeight="1" x14ac:dyDescent="0.25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</row>
    <row r="609" spans="1:26" ht="12.75" customHeight="1" x14ac:dyDescent="0.25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</row>
    <row r="610" spans="1:26" ht="12.75" customHeight="1" x14ac:dyDescent="0.25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</row>
    <row r="611" spans="1:26" ht="12.75" customHeight="1" x14ac:dyDescent="0.25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</row>
    <row r="612" spans="1:26" ht="12.75" customHeight="1" x14ac:dyDescent="0.25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</row>
    <row r="613" spans="1:26" ht="12.75" customHeight="1" x14ac:dyDescent="0.25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</row>
    <row r="614" spans="1:26" ht="12.75" customHeight="1" x14ac:dyDescent="0.25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</row>
    <row r="615" spans="1:26" ht="12.75" customHeight="1" x14ac:dyDescent="0.25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</row>
    <row r="616" spans="1:26" ht="12.75" customHeight="1" x14ac:dyDescent="0.25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</row>
    <row r="617" spans="1:26" ht="12.75" customHeight="1" x14ac:dyDescent="0.25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</row>
    <row r="618" spans="1:26" ht="12.75" customHeight="1" x14ac:dyDescent="0.25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</row>
    <row r="619" spans="1:26" ht="12.75" customHeight="1" x14ac:dyDescent="0.25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</row>
    <row r="620" spans="1:26" ht="12.75" customHeight="1" x14ac:dyDescent="0.25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</row>
    <row r="621" spans="1:26" ht="12.75" customHeight="1" x14ac:dyDescent="0.25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</row>
    <row r="622" spans="1:26" ht="12.75" customHeight="1" x14ac:dyDescent="0.25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</row>
    <row r="623" spans="1:26" ht="12.75" customHeight="1" x14ac:dyDescent="0.25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</row>
    <row r="624" spans="1:26" ht="12.75" customHeight="1" x14ac:dyDescent="0.25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</row>
    <row r="625" spans="1:26" ht="12.75" customHeight="1" x14ac:dyDescent="0.25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</row>
    <row r="626" spans="1:26" ht="12.75" customHeight="1" x14ac:dyDescent="0.25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</row>
    <row r="627" spans="1:26" ht="12.75" customHeight="1" x14ac:dyDescent="0.25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</row>
    <row r="628" spans="1:26" ht="12.75" customHeight="1" x14ac:dyDescent="0.25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</row>
    <row r="629" spans="1:26" ht="12.75" customHeight="1" x14ac:dyDescent="0.25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</row>
    <row r="630" spans="1:26" ht="12.75" customHeight="1" x14ac:dyDescent="0.25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</row>
    <row r="631" spans="1:26" ht="12.75" customHeight="1" x14ac:dyDescent="0.25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</row>
    <row r="632" spans="1:26" ht="12.75" customHeight="1" x14ac:dyDescent="0.25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</row>
    <row r="633" spans="1:26" ht="12.75" customHeight="1" x14ac:dyDescent="0.25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</row>
    <row r="634" spans="1:26" ht="12.75" customHeight="1" x14ac:dyDescent="0.25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</row>
    <row r="635" spans="1:26" ht="12.75" customHeight="1" x14ac:dyDescent="0.25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</row>
    <row r="636" spans="1:26" ht="12.75" customHeight="1" x14ac:dyDescent="0.25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</row>
    <row r="637" spans="1:26" ht="12.75" customHeight="1" x14ac:dyDescent="0.25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</row>
    <row r="638" spans="1:26" ht="12.75" customHeight="1" x14ac:dyDescent="0.25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</row>
    <row r="639" spans="1:26" ht="12.75" customHeight="1" x14ac:dyDescent="0.25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</row>
    <row r="640" spans="1:26" ht="12.75" customHeight="1" x14ac:dyDescent="0.25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</row>
    <row r="641" spans="1:26" ht="12.75" customHeight="1" x14ac:dyDescent="0.25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</row>
    <row r="642" spans="1:26" ht="12.75" customHeight="1" x14ac:dyDescent="0.25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</row>
    <row r="643" spans="1:26" ht="12.75" customHeight="1" x14ac:dyDescent="0.25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</row>
    <row r="644" spans="1:26" ht="12.75" customHeight="1" x14ac:dyDescent="0.25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</row>
    <row r="645" spans="1:26" ht="12.75" customHeight="1" x14ac:dyDescent="0.25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</row>
    <row r="646" spans="1:26" ht="12.75" customHeight="1" x14ac:dyDescent="0.25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</row>
    <row r="647" spans="1:26" ht="12.75" customHeight="1" x14ac:dyDescent="0.25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</row>
    <row r="648" spans="1:26" ht="12.75" customHeight="1" x14ac:dyDescent="0.25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</row>
    <row r="649" spans="1:26" ht="12.75" customHeight="1" x14ac:dyDescent="0.25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</row>
    <row r="650" spans="1:26" ht="12.75" customHeight="1" x14ac:dyDescent="0.25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</row>
    <row r="651" spans="1:26" ht="12.75" customHeight="1" x14ac:dyDescent="0.25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</row>
    <row r="652" spans="1:26" ht="12.75" customHeight="1" x14ac:dyDescent="0.25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</row>
    <row r="653" spans="1:26" ht="12.75" customHeight="1" x14ac:dyDescent="0.25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</row>
    <row r="654" spans="1:26" ht="12.75" customHeight="1" x14ac:dyDescent="0.25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</row>
    <row r="655" spans="1:26" ht="12.75" customHeight="1" x14ac:dyDescent="0.25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</row>
    <row r="656" spans="1:26" ht="12.75" customHeight="1" x14ac:dyDescent="0.25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</row>
    <row r="657" spans="1:26" ht="12.75" customHeight="1" x14ac:dyDescent="0.25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</row>
    <row r="658" spans="1:26" ht="12.75" customHeight="1" x14ac:dyDescent="0.25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</row>
    <row r="659" spans="1:26" ht="12.75" customHeight="1" x14ac:dyDescent="0.25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</row>
    <row r="660" spans="1:26" ht="12.75" customHeight="1" x14ac:dyDescent="0.25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</row>
    <row r="661" spans="1:26" ht="12.75" customHeight="1" x14ac:dyDescent="0.25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</row>
    <row r="662" spans="1:26" ht="12.75" customHeight="1" x14ac:dyDescent="0.25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</row>
    <row r="663" spans="1:26" ht="12.75" customHeight="1" x14ac:dyDescent="0.25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</row>
    <row r="664" spans="1:26" ht="12.75" customHeight="1" x14ac:dyDescent="0.25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</row>
    <row r="665" spans="1:26" ht="12.75" customHeight="1" x14ac:dyDescent="0.25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</row>
    <row r="666" spans="1:26" ht="12.75" customHeight="1" x14ac:dyDescent="0.25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</row>
    <row r="667" spans="1:26" ht="12.75" customHeight="1" x14ac:dyDescent="0.25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</row>
    <row r="668" spans="1:26" ht="12.75" customHeight="1" x14ac:dyDescent="0.25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</row>
    <row r="669" spans="1:26" ht="12.75" customHeight="1" x14ac:dyDescent="0.25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</row>
    <row r="670" spans="1:26" ht="12.75" customHeight="1" x14ac:dyDescent="0.25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</row>
    <row r="671" spans="1:26" ht="12.75" customHeight="1" x14ac:dyDescent="0.25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</row>
    <row r="672" spans="1:26" ht="12.75" customHeight="1" x14ac:dyDescent="0.25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</row>
    <row r="673" spans="1:26" ht="12.75" customHeight="1" x14ac:dyDescent="0.25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</row>
    <row r="674" spans="1:26" ht="12.75" customHeight="1" x14ac:dyDescent="0.25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</row>
    <row r="675" spans="1:26" ht="12.75" customHeight="1" x14ac:dyDescent="0.25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</row>
    <row r="676" spans="1:26" ht="12.75" customHeight="1" x14ac:dyDescent="0.25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</row>
    <row r="677" spans="1:26" ht="12.75" customHeight="1" x14ac:dyDescent="0.25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</row>
    <row r="678" spans="1:26" ht="12.75" customHeight="1" x14ac:dyDescent="0.25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</row>
    <row r="679" spans="1:26" ht="12.75" customHeight="1" x14ac:dyDescent="0.25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</row>
    <row r="680" spans="1:26" ht="12.75" customHeight="1" x14ac:dyDescent="0.25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</row>
    <row r="681" spans="1:26" ht="12.75" customHeight="1" x14ac:dyDescent="0.25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</row>
    <row r="682" spans="1:26" ht="12.75" customHeight="1" x14ac:dyDescent="0.25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</row>
    <row r="683" spans="1:26" ht="12.75" customHeight="1" x14ac:dyDescent="0.25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</row>
    <row r="684" spans="1:26" ht="12.75" customHeight="1" x14ac:dyDescent="0.25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</row>
    <row r="685" spans="1:26" ht="12.75" customHeight="1" x14ac:dyDescent="0.25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</row>
    <row r="686" spans="1:26" ht="12.75" customHeight="1" x14ac:dyDescent="0.25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</row>
    <row r="687" spans="1:26" ht="12.75" customHeight="1" x14ac:dyDescent="0.25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</row>
    <row r="688" spans="1:26" ht="12.75" customHeight="1" x14ac:dyDescent="0.25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</row>
    <row r="689" spans="1:26" ht="12.75" customHeight="1" x14ac:dyDescent="0.25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</row>
    <row r="690" spans="1:26" ht="12.75" customHeight="1" x14ac:dyDescent="0.25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</row>
    <row r="691" spans="1:26" ht="12.75" customHeight="1" x14ac:dyDescent="0.25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</row>
    <row r="692" spans="1:26" ht="12.75" customHeight="1" x14ac:dyDescent="0.25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</row>
    <row r="693" spans="1:26" ht="12.75" customHeight="1" x14ac:dyDescent="0.25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</row>
    <row r="694" spans="1:26" ht="12.75" customHeight="1" x14ac:dyDescent="0.25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</row>
    <row r="695" spans="1:26" ht="12.75" customHeight="1" x14ac:dyDescent="0.25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</row>
    <row r="696" spans="1:26" ht="12.75" customHeight="1" x14ac:dyDescent="0.25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</row>
    <row r="697" spans="1:26" ht="12.75" customHeight="1" x14ac:dyDescent="0.25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</row>
    <row r="698" spans="1:26" ht="12.75" customHeight="1" x14ac:dyDescent="0.25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</row>
    <row r="699" spans="1:26" ht="12.75" customHeight="1" x14ac:dyDescent="0.25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</row>
    <row r="700" spans="1:26" ht="12.75" customHeight="1" x14ac:dyDescent="0.25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</row>
    <row r="701" spans="1:26" ht="12.75" customHeight="1" x14ac:dyDescent="0.25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</row>
    <row r="702" spans="1:26" ht="12.75" customHeight="1" x14ac:dyDescent="0.25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</row>
    <row r="703" spans="1:26" ht="12.75" customHeight="1" x14ac:dyDescent="0.25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</row>
    <row r="704" spans="1:26" ht="12.75" customHeight="1" x14ac:dyDescent="0.25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</row>
    <row r="705" spans="1:26" ht="12.75" customHeight="1" x14ac:dyDescent="0.25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</row>
    <row r="706" spans="1:26" ht="12.75" customHeight="1" x14ac:dyDescent="0.25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</row>
    <row r="707" spans="1:26" ht="12.75" customHeight="1" x14ac:dyDescent="0.25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</row>
    <row r="708" spans="1:26" ht="12.75" customHeight="1" x14ac:dyDescent="0.25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</row>
    <row r="709" spans="1:26" ht="12.75" customHeight="1" x14ac:dyDescent="0.25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</row>
    <row r="710" spans="1:26" ht="12.75" customHeight="1" x14ac:dyDescent="0.25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</row>
    <row r="711" spans="1:26" ht="12.75" customHeight="1" x14ac:dyDescent="0.25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</row>
    <row r="712" spans="1:26" ht="12.75" customHeight="1" x14ac:dyDescent="0.25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</row>
    <row r="713" spans="1:26" ht="12.75" customHeight="1" x14ac:dyDescent="0.25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</row>
    <row r="714" spans="1:26" ht="12.75" customHeight="1" x14ac:dyDescent="0.25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</row>
    <row r="715" spans="1:26" ht="12.75" customHeight="1" x14ac:dyDescent="0.25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</row>
    <row r="716" spans="1:26" ht="12.75" customHeight="1" x14ac:dyDescent="0.25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</row>
    <row r="717" spans="1:26" ht="12.75" customHeight="1" x14ac:dyDescent="0.25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</row>
    <row r="718" spans="1:26" ht="12.75" customHeight="1" x14ac:dyDescent="0.25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</row>
    <row r="719" spans="1:26" ht="12.75" customHeight="1" x14ac:dyDescent="0.25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</row>
    <row r="720" spans="1:26" ht="12.75" customHeight="1" x14ac:dyDescent="0.25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</row>
    <row r="721" spans="1:26" ht="12.75" customHeight="1" x14ac:dyDescent="0.25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</row>
    <row r="722" spans="1:26" ht="12.75" customHeight="1" x14ac:dyDescent="0.25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</row>
    <row r="723" spans="1:26" ht="12.75" customHeight="1" x14ac:dyDescent="0.25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</row>
    <row r="724" spans="1:26" ht="12.75" customHeight="1" x14ac:dyDescent="0.25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</row>
    <row r="725" spans="1:26" ht="12.75" customHeight="1" x14ac:dyDescent="0.25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</row>
    <row r="726" spans="1:26" ht="12.75" customHeight="1" x14ac:dyDescent="0.25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</row>
    <row r="727" spans="1:26" ht="12.75" customHeight="1" x14ac:dyDescent="0.25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</row>
    <row r="728" spans="1:26" ht="12.75" customHeight="1" x14ac:dyDescent="0.25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</row>
    <row r="729" spans="1:26" ht="12.75" customHeight="1" x14ac:dyDescent="0.25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</row>
    <row r="730" spans="1:26" ht="12.75" customHeight="1" x14ac:dyDescent="0.25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</row>
    <row r="731" spans="1:26" ht="12.75" customHeight="1" x14ac:dyDescent="0.25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</row>
    <row r="732" spans="1:26" ht="12.75" customHeight="1" x14ac:dyDescent="0.25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</row>
    <row r="733" spans="1:26" ht="12.75" customHeight="1" x14ac:dyDescent="0.25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</row>
    <row r="734" spans="1:26" ht="12.75" customHeight="1" x14ac:dyDescent="0.25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</row>
    <row r="735" spans="1:26" ht="12.75" customHeight="1" x14ac:dyDescent="0.25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</row>
    <row r="736" spans="1:26" ht="12.75" customHeight="1" x14ac:dyDescent="0.25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</row>
    <row r="737" spans="1:26" ht="12.75" customHeight="1" x14ac:dyDescent="0.25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</row>
    <row r="738" spans="1:26" ht="12.75" customHeight="1" x14ac:dyDescent="0.25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</row>
    <row r="739" spans="1:26" ht="12.75" customHeight="1" x14ac:dyDescent="0.25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</row>
    <row r="740" spans="1:26" ht="12.75" customHeight="1" x14ac:dyDescent="0.25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</row>
    <row r="741" spans="1:26" ht="12.75" customHeight="1" x14ac:dyDescent="0.25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</row>
    <row r="742" spans="1:26" ht="12.75" customHeight="1" x14ac:dyDescent="0.25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</row>
    <row r="743" spans="1:26" ht="12.75" customHeight="1" x14ac:dyDescent="0.25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</row>
    <row r="744" spans="1:26" ht="12.75" customHeight="1" x14ac:dyDescent="0.25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</row>
    <row r="745" spans="1:26" ht="12.75" customHeight="1" x14ac:dyDescent="0.25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</row>
    <row r="746" spans="1:26" ht="12.75" customHeight="1" x14ac:dyDescent="0.25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</row>
    <row r="747" spans="1:26" ht="12.75" customHeight="1" x14ac:dyDescent="0.25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</row>
    <row r="748" spans="1:26" ht="12.75" customHeight="1" x14ac:dyDescent="0.25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</row>
    <row r="749" spans="1:26" ht="12.75" customHeight="1" x14ac:dyDescent="0.25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</row>
    <row r="750" spans="1:26" ht="12.75" customHeight="1" x14ac:dyDescent="0.25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</row>
    <row r="751" spans="1:26" ht="12.75" customHeight="1" x14ac:dyDescent="0.25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</row>
    <row r="752" spans="1:26" ht="12.75" customHeight="1" x14ac:dyDescent="0.25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</row>
    <row r="753" spans="1:26" ht="12.75" customHeight="1" x14ac:dyDescent="0.25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</row>
    <row r="754" spans="1:26" ht="12.75" customHeight="1" x14ac:dyDescent="0.25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</row>
    <row r="755" spans="1:26" ht="12.75" customHeight="1" x14ac:dyDescent="0.25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</row>
    <row r="756" spans="1:26" ht="12.75" customHeight="1" x14ac:dyDescent="0.25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</row>
    <row r="757" spans="1:26" ht="12.75" customHeight="1" x14ac:dyDescent="0.25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</row>
    <row r="758" spans="1:26" ht="12.75" customHeight="1" x14ac:dyDescent="0.25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</row>
    <row r="759" spans="1:26" ht="12.75" customHeight="1" x14ac:dyDescent="0.25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</row>
    <row r="760" spans="1:26" ht="12.75" customHeight="1" x14ac:dyDescent="0.25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</row>
    <row r="761" spans="1:26" ht="12.75" customHeight="1" x14ac:dyDescent="0.25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</row>
    <row r="762" spans="1:26" ht="12.75" customHeight="1" x14ac:dyDescent="0.25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</row>
    <row r="763" spans="1:26" ht="12.75" customHeight="1" x14ac:dyDescent="0.25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</row>
    <row r="764" spans="1:26" ht="12.75" customHeight="1" x14ac:dyDescent="0.25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</row>
    <row r="765" spans="1:26" ht="12.75" customHeight="1" x14ac:dyDescent="0.25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</row>
    <row r="766" spans="1:26" ht="12.75" customHeight="1" x14ac:dyDescent="0.25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</row>
    <row r="767" spans="1:26" ht="12.75" customHeight="1" x14ac:dyDescent="0.25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</row>
    <row r="768" spans="1:26" ht="12.75" customHeight="1" x14ac:dyDescent="0.25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</row>
    <row r="769" spans="1:26" ht="12.75" customHeight="1" x14ac:dyDescent="0.25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</row>
    <row r="770" spans="1:26" ht="12.75" customHeight="1" x14ac:dyDescent="0.25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</row>
    <row r="771" spans="1:26" ht="12.75" customHeight="1" x14ac:dyDescent="0.25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</row>
    <row r="772" spans="1:26" ht="12.75" customHeight="1" x14ac:dyDescent="0.25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</row>
    <row r="773" spans="1:26" ht="12.75" customHeight="1" x14ac:dyDescent="0.25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</row>
    <row r="774" spans="1:26" ht="12.75" customHeight="1" x14ac:dyDescent="0.25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</row>
    <row r="775" spans="1:26" ht="12.75" customHeight="1" x14ac:dyDescent="0.25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</row>
    <row r="776" spans="1:26" ht="12.75" customHeight="1" x14ac:dyDescent="0.25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</row>
    <row r="777" spans="1:26" ht="12.75" customHeight="1" x14ac:dyDescent="0.25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</row>
    <row r="778" spans="1:26" ht="12.75" customHeight="1" x14ac:dyDescent="0.25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</row>
    <row r="779" spans="1:26" ht="12.75" customHeight="1" x14ac:dyDescent="0.25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</row>
    <row r="780" spans="1:26" ht="12.75" customHeight="1" x14ac:dyDescent="0.25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</row>
    <row r="781" spans="1:26" ht="12.75" customHeight="1" x14ac:dyDescent="0.25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</row>
    <row r="782" spans="1:26" ht="12.75" customHeight="1" x14ac:dyDescent="0.25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</row>
    <row r="783" spans="1:26" ht="12.75" customHeight="1" x14ac:dyDescent="0.25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</row>
    <row r="784" spans="1:26" ht="12.75" customHeight="1" x14ac:dyDescent="0.25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</row>
    <row r="785" spans="1:26" ht="12.75" customHeight="1" x14ac:dyDescent="0.25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</row>
    <row r="786" spans="1:26" ht="12.75" customHeight="1" x14ac:dyDescent="0.25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</row>
    <row r="787" spans="1:26" ht="12.75" customHeight="1" x14ac:dyDescent="0.25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</row>
    <row r="788" spans="1:26" ht="12.75" customHeight="1" x14ac:dyDescent="0.25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</row>
    <row r="789" spans="1:26" ht="12.75" customHeight="1" x14ac:dyDescent="0.25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</row>
    <row r="790" spans="1:26" ht="12.75" customHeight="1" x14ac:dyDescent="0.25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</row>
    <row r="791" spans="1:26" ht="12.75" customHeight="1" x14ac:dyDescent="0.25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</row>
    <row r="792" spans="1:26" ht="12.75" customHeight="1" x14ac:dyDescent="0.25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</row>
    <row r="793" spans="1:26" ht="12.75" customHeight="1" x14ac:dyDescent="0.25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</row>
    <row r="794" spans="1:26" ht="12.75" customHeight="1" x14ac:dyDescent="0.25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</row>
    <row r="795" spans="1:26" ht="12.75" customHeight="1" x14ac:dyDescent="0.25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</row>
    <row r="796" spans="1:26" ht="12.75" customHeight="1" x14ac:dyDescent="0.25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</row>
    <row r="797" spans="1:26" ht="12.75" customHeight="1" x14ac:dyDescent="0.25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</row>
    <row r="798" spans="1:26" ht="12.75" customHeight="1" x14ac:dyDescent="0.25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</row>
    <row r="799" spans="1:26" ht="12.75" customHeight="1" x14ac:dyDescent="0.25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</row>
    <row r="800" spans="1:26" ht="12.75" customHeight="1" x14ac:dyDescent="0.25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</row>
    <row r="801" spans="1:26" ht="12.75" customHeight="1" x14ac:dyDescent="0.25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</row>
    <row r="802" spans="1:26" ht="12.75" customHeight="1" x14ac:dyDescent="0.25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</row>
    <row r="803" spans="1:26" ht="12.75" customHeight="1" x14ac:dyDescent="0.25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</row>
    <row r="804" spans="1:26" ht="12.75" customHeight="1" x14ac:dyDescent="0.25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</row>
    <row r="805" spans="1:26" ht="12.75" customHeight="1" x14ac:dyDescent="0.25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</row>
    <row r="806" spans="1:26" ht="12.75" customHeight="1" x14ac:dyDescent="0.25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</row>
    <row r="807" spans="1:26" ht="12.75" customHeight="1" x14ac:dyDescent="0.25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</row>
    <row r="808" spans="1:26" ht="12.75" customHeight="1" x14ac:dyDescent="0.25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</row>
    <row r="809" spans="1:26" ht="12.75" customHeight="1" x14ac:dyDescent="0.25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</row>
    <row r="810" spans="1:26" ht="12.75" customHeight="1" x14ac:dyDescent="0.25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</row>
    <row r="811" spans="1:26" ht="12.75" customHeight="1" x14ac:dyDescent="0.25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</row>
    <row r="812" spans="1:26" ht="12.75" customHeight="1" x14ac:dyDescent="0.25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</row>
    <row r="813" spans="1:26" ht="12.75" customHeight="1" x14ac:dyDescent="0.25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</row>
    <row r="814" spans="1:26" ht="12.75" customHeight="1" x14ac:dyDescent="0.25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</row>
    <row r="815" spans="1:26" ht="12.75" customHeight="1" x14ac:dyDescent="0.25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</row>
    <row r="816" spans="1:26" ht="12.75" customHeight="1" x14ac:dyDescent="0.25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</row>
    <row r="817" spans="1:26" ht="12.75" customHeight="1" x14ac:dyDescent="0.25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</row>
    <row r="818" spans="1:26" ht="12.75" customHeight="1" x14ac:dyDescent="0.25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</row>
    <row r="819" spans="1:26" ht="12.75" customHeight="1" x14ac:dyDescent="0.25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</row>
    <row r="820" spans="1:26" ht="12.75" customHeight="1" x14ac:dyDescent="0.25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</row>
    <row r="821" spans="1:26" ht="12.75" customHeight="1" x14ac:dyDescent="0.25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</row>
    <row r="822" spans="1:26" ht="12.75" customHeight="1" x14ac:dyDescent="0.25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</row>
    <row r="823" spans="1:26" ht="12.75" customHeight="1" x14ac:dyDescent="0.25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</row>
    <row r="824" spans="1:26" ht="12.75" customHeight="1" x14ac:dyDescent="0.25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</row>
    <row r="825" spans="1:26" ht="12.75" customHeight="1" x14ac:dyDescent="0.25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</row>
    <row r="826" spans="1:26" ht="12.75" customHeight="1" x14ac:dyDescent="0.25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</row>
    <row r="827" spans="1:26" ht="12.75" customHeight="1" x14ac:dyDescent="0.25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</row>
    <row r="828" spans="1:26" ht="12.75" customHeight="1" x14ac:dyDescent="0.25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</row>
    <row r="829" spans="1:26" ht="12.75" customHeight="1" x14ac:dyDescent="0.25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</row>
    <row r="830" spans="1:26" ht="12.75" customHeight="1" x14ac:dyDescent="0.25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</row>
    <row r="831" spans="1:26" ht="12.75" customHeight="1" x14ac:dyDescent="0.25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</row>
    <row r="832" spans="1:26" ht="12.75" customHeight="1" x14ac:dyDescent="0.25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</row>
    <row r="833" spans="1:26" ht="12.75" customHeight="1" x14ac:dyDescent="0.25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</row>
    <row r="834" spans="1:26" ht="12.75" customHeight="1" x14ac:dyDescent="0.25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</row>
    <row r="835" spans="1:26" ht="12.75" customHeight="1" x14ac:dyDescent="0.25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</row>
    <row r="836" spans="1:26" ht="12.75" customHeight="1" x14ac:dyDescent="0.25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</row>
    <row r="837" spans="1:26" ht="12.75" customHeight="1" x14ac:dyDescent="0.25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</row>
    <row r="838" spans="1:26" ht="12.75" customHeight="1" x14ac:dyDescent="0.25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</row>
    <row r="839" spans="1:26" ht="12.75" customHeight="1" x14ac:dyDescent="0.25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</row>
    <row r="840" spans="1:26" ht="12.75" customHeight="1" x14ac:dyDescent="0.25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</row>
    <row r="841" spans="1:26" ht="12.75" customHeight="1" x14ac:dyDescent="0.25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</row>
    <row r="842" spans="1:26" ht="12.75" customHeight="1" x14ac:dyDescent="0.25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</row>
    <row r="843" spans="1:26" ht="12.75" customHeight="1" x14ac:dyDescent="0.25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</row>
    <row r="844" spans="1:26" ht="12.75" customHeight="1" x14ac:dyDescent="0.25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</row>
    <row r="845" spans="1:26" ht="12.75" customHeight="1" x14ac:dyDescent="0.25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</row>
    <row r="846" spans="1:26" ht="12.75" customHeight="1" x14ac:dyDescent="0.25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</row>
    <row r="847" spans="1:26" ht="12.75" customHeight="1" x14ac:dyDescent="0.25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</row>
    <row r="848" spans="1:26" ht="12.75" customHeight="1" x14ac:dyDescent="0.25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</row>
    <row r="849" spans="1:26" ht="12.75" customHeight="1" x14ac:dyDescent="0.25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</row>
    <row r="850" spans="1:26" ht="12.75" customHeight="1" x14ac:dyDescent="0.25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</row>
    <row r="851" spans="1:26" ht="12.75" customHeight="1" x14ac:dyDescent="0.25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</row>
    <row r="852" spans="1:26" ht="12.75" customHeight="1" x14ac:dyDescent="0.25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</row>
    <row r="853" spans="1:26" ht="12.75" customHeight="1" x14ac:dyDescent="0.25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</row>
    <row r="854" spans="1:26" ht="12.75" customHeight="1" x14ac:dyDescent="0.25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</row>
    <row r="855" spans="1:26" ht="12.75" customHeight="1" x14ac:dyDescent="0.25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</row>
    <row r="856" spans="1:26" ht="12.75" customHeight="1" x14ac:dyDescent="0.25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</row>
    <row r="857" spans="1:26" ht="12.75" customHeight="1" x14ac:dyDescent="0.25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</row>
    <row r="858" spans="1:26" ht="12.75" customHeight="1" x14ac:dyDescent="0.25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</row>
    <row r="859" spans="1:26" ht="12.75" customHeight="1" x14ac:dyDescent="0.25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</row>
    <row r="860" spans="1:26" ht="12.75" customHeight="1" x14ac:dyDescent="0.25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</row>
    <row r="861" spans="1:26" ht="12.75" customHeight="1" x14ac:dyDescent="0.25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</row>
    <row r="862" spans="1:26" ht="12.75" customHeight="1" x14ac:dyDescent="0.25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</row>
    <row r="863" spans="1:26" ht="12.75" customHeight="1" x14ac:dyDescent="0.25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</row>
    <row r="864" spans="1:26" ht="12.75" customHeight="1" x14ac:dyDescent="0.25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</row>
    <row r="865" spans="1:26" ht="12.75" customHeight="1" x14ac:dyDescent="0.25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</row>
    <row r="866" spans="1:26" ht="12.75" customHeight="1" x14ac:dyDescent="0.25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</row>
    <row r="867" spans="1:26" ht="12.75" customHeight="1" x14ac:dyDescent="0.25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</row>
    <row r="868" spans="1:26" ht="12.75" customHeight="1" x14ac:dyDescent="0.25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</row>
    <row r="869" spans="1:26" ht="12.75" customHeight="1" x14ac:dyDescent="0.25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</row>
    <row r="870" spans="1:26" ht="12.75" customHeight="1" x14ac:dyDescent="0.25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</row>
    <row r="871" spans="1:26" ht="12.75" customHeight="1" x14ac:dyDescent="0.25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</row>
    <row r="872" spans="1:26" ht="12.75" customHeight="1" x14ac:dyDescent="0.25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</row>
    <row r="873" spans="1:26" ht="12.75" customHeight="1" x14ac:dyDescent="0.25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</row>
    <row r="874" spans="1:26" ht="12.75" customHeight="1" x14ac:dyDescent="0.25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</row>
    <row r="875" spans="1:26" ht="12.75" customHeight="1" x14ac:dyDescent="0.25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</row>
    <row r="876" spans="1:26" ht="12.75" customHeight="1" x14ac:dyDescent="0.25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</row>
    <row r="877" spans="1:26" ht="12.75" customHeight="1" x14ac:dyDescent="0.25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</row>
    <row r="878" spans="1:26" ht="12.75" customHeight="1" x14ac:dyDescent="0.25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</row>
    <row r="879" spans="1:26" ht="12.75" customHeight="1" x14ac:dyDescent="0.25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</row>
    <row r="880" spans="1:26" ht="12.75" customHeight="1" x14ac:dyDescent="0.25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</row>
    <row r="881" spans="1:26" ht="12.75" customHeight="1" x14ac:dyDescent="0.25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</row>
    <row r="882" spans="1:26" ht="12.75" customHeight="1" x14ac:dyDescent="0.25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</row>
    <row r="883" spans="1:26" ht="12.75" customHeight="1" x14ac:dyDescent="0.25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</row>
    <row r="884" spans="1:26" ht="12.75" customHeight="1" x14ac:dyDescent="0.25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</row>
    <row r="885" spans="1:26" ht="12.75" customHeight="1" x14ac:dyDescent="0.25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</row>
    <row r="886" spans="1:26" ht="12.75" customHeight="1" x14ac:dyDescent="0.25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</row>
    <row r="887" spans="1:26" ht="12.75" customHeight="1" x14ac:dyDescent="0.25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</row>
    <row r="888" spans="1:26" ht="12.75" customHeight="1" x14ac:dyDescent="0.25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</row>
    <row r="889" spans="1:26" ht="12.75" customHeight="1" x14ac:dyDescent="0.25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</row>
    <row r="890" spans="1:26" ht="12.75" customHeight="1" x14ac:dyDescent="0.25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</row>
    <row r="891" spans="1:26" ht="12.75" customHeight="1" x14ac:dyDescent="0.25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</row>
    <row r="892" spans="1:26" ht="12.75" customHeight="1" x14ac:dyDescent="0.25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</row>
    <row r="893" spans="1:26" ht="12.75" customHeight="1" x14ac:dyDescent="0.25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</row>
    <row r="894" spans="1:26" ht="12.75" customHeight="1" x14ac:dyDescent="0.25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</row>
    <row r="895" spans="1:26" ht="12.75" customHeight="1" x14ac:dyDescent="0.25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</row>
    <row r="896" spans="1:26" ht="12.75" customHeight="1" x14ac:dyDescent="0.25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</row>
    <row r="897" spans="1:26" ht="12.75" customHeight="1" x14ac:dyDescent="0.25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</row>
    <row r="898" spans="1:26" ht="12.75" customHeight="1" x14ac:dyDescent="0.25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</row>
    <row r="899" spans="1:26" ht="12.75" customHeight="1" x14ac:dyDescent="0.25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</row>
    <row r="900" spans="1:26" ht="12.75" customHeight="1" x14ac:dyDescent="0.25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</row>
    <row r="901" spans="1:26" ht="12.75" customHeight="1" x14ac:dyDescent="0.25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</row>
    <row r="902" spans="1:26" ht="12.75" customHeight="1" x14ac:dyDescent="0.25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</row>
    <row r="903" spans="1:26" ht="12.75" customHeight="1" x14ac:dyDescent="0.25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</row>
    <row r="904" spans="1:26" ht="12.75" customHeight="1" x14ac:dyDescent="0.25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</row>
    <row r="905" spans="1:26" ht="12.75" customHeight="1" x14ac:dyDescent="0.25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</row>
    <row r="906" spans="1:26" ht="12.75" customHeight="1" x14ac:dyDescent="0.25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</row>
    <row r="907" spans="1:26" ht="12.75" customHeight="1" x14ac:dyDescent="0.25">
      <c r="A907" s="295"/>
      <c r="B907" s="295"/>
      <c r="C907" s="295"/>
      <c r="D907" s="295"/>
      <c r="E907" s="295"/>
      <c r="F907" s="295"/>
      <c r="G907" s="295"/>
      <c r="H907" s="295"/>
      <c r="I907" s="295"/>
      <c r="J907" s="295"/>
      <c r="K907" s="295"/>
      <c r="L907" s="295"/>
      <c r="M907" s="295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</row>
    <row r="908" spans="1:26" ht="12.75" customHeight="1" x14ac:dyDescent="0.25">
      <c r="A908" s="295"/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</row>
    <row r="909" spans="1:26" ht="12.75" customHeight="1" x14ac:dyDescent="0.25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</row>
    <row r="910" spans="1:26" ht="12.75" customHeight="1" x14ac:dyDescent="0.25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</row>
    <row r="911" spans="1:26" ht="12.75" customHeight="1" x14ac:dyDescent="0.25">
      <c r="A911" s="295"/>
      <c r="B911" s="295"/>
      <c r="C911" s="295"/>
      <c r="D911" s="295"/>
      <c r="E911" s="295"/>
      <c r="F911" s="295"/>
      <c r="G911" s="295"/>
      <c r="H911" s="295"/>
      <c r="I911" s="295"/>
      <c r="J911" s="295"/>
      <c r="K911" s="295"/>
      <c r="L911" s="295"/>
      <c r="M911" s="295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</row>
    <row r="912" spans="1:26" ht="12.75" customHeight="1" x14ac:dyDescent="0.25">
      <c r="A912" s="295"/>
      <c r="B912" s="295"/>
      <c r="C912" s="295"/>
      <c r="D912" s="295"/>
      <c r="E912" s="295"/>
      <c r="F912" s="295"/>
      <c r="G912" s="295"/>
      <c r="H912" s="295"/>
      <c r="I912" s="295"/>
      <c r="J912" s="295"/>
      <c r="K912" s="295"/>
      <c r="L912" s="295"/>
      <c r="M912" s="295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</row>
    <row r="913" spans="1:26" ht="12.75" customHeight="1" x14ac:dyDescent="0.25">
      <c r="A913" s="295"/>
      <c r="B913" s="295"/>
      <c r="C913" s="295"/>
      <c r="D913" s="295"/>
      <c r="E913" s="295"/>
      <c r="F913" s="295"/>
      <c r="G913" s="295"/>
      <c r="H913" s="295"/>
      <c r="I913" s="295"/>
      <c r="J913" s="295"/>
      <c r="K913" s="295"/>
      <c r="L913" s="295"/>
      <c r="M913" s="295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</row>
    <row r="914" spans="1:26" ht="12.75" customHeight="1" x14ac:dyDescent="0.25">
      <c r="A914" s="295"/>
      <c r="B914" s="295"/>
      <c r="C914" s="295"/>
      <c r="D914" s="295"/>
      <c r="E914" s="295"/>
      <c r="F914" s="295"/>
      <c r="G914" s="295"/>
      <c r="H914" s="295"/>
      <c r="I914" s="295"/>
      <c r="J914" s="295"/>
      <c r="K914" s="295"/>
      <c r="L914" s="295"/>
      <c r="M914" s="295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</row>
    <row r="915" spans="1:26" ht="12.75" customHeight="1" x14ac:dyDescent="0.25">
      <c r="A915" s="295"/>
      <c r="B915" s="295"/>
      <c r="C915" s="295"/>
      <c r="D915" s="295"/>
      <c r="E915" s="295"/>
      <c r="F915" s="295"/>
      <c r="G915" s="295"/>
      <c r="H915" s="295"/>
      <c r="I915" s="295"/>
      <c r="J915" s="295"/>
      <c r="K915" s="295"/>
      <c r="L915" s="295"/>
      <c r="M915" s="295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</row>
    <row r="916" spans="1:26" ht="12.75" customHeight="1" x14ac:dyDescent="0.25">
      <c r="A916" s="295"/>
      <c r="B916" s="295"/>
      <c r="C916" s="295"/>
      <c r="D916" s="295"/>
      <c r="E916" s="295"/>
      <c r="F916" s="295"/>
      <c r="G916" s="295"/>
      <c r="H916" s="295"/>
      <c r="I916" s="295"/>
      <c r="J916" s="295"/>
      <c r="K916" s="295"/>
      <c r="L916" s="295"/>
      <c r="M916" s="295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</row>
    <row r="917" spans="1:26" ht="12.75" customHeight="1" x14ac:dyDescent="0.25">
      <c r="A917" s="295"/>
      <c r="B917" s="295"/>
      <c r="C917" s="295"/>
      <c r="D917" s="295"/>
      <c r="E917" s="295"/>
      <c r="F917" s="295"/>
      <c r="G917" s="295"/>
      <c r="H917" s="295"/>
      <c r="I917" s="295"/>
      <c r="J917" s="295"/>
      <c r="K917" s="295"/>
      <c r="L917" s="295"/>
      <c r="M917" s="295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</row>
    <row r="918" spans="1:26" ht="12.75" customHeight="1" x14ac:dyDescent="0.25">
      <c r="A918" s="295"/>
      <c r="B918" s="295"/>
      <c r="C918" s="295"/>
      <c r="D918" s="295"/>
      <c r="E918" s="295"/>
      <c r="F918" s="295"/>
      <c r="G918" s="295"/>
      <c r="H918" s="295"/>
      <c r="I918" s="295"/>
      <c r="J918" s="295"/>
      <c r="K918" s="295"/>
      <c r="L918" s="295"/>
      <c r="M918" s="295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</row>
    <row r="919" spans="1:26" ht="12.75" customHeight="1" x14ac:dyDescent="0.25">
      <c r="A919" s="295"/>
      <c r="B919" s="295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5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</row>
    <row r="920" spans="1:26" ht="12.75" customHeight="1" x14ac:dyDescent="0.25">
      <c r="A920" s="295"/>
      <c r="B920" s="295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5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</row>
    <row r="921" spans="1:26" ht="12.75" customHeight="1" x14ac:dyDescent="0.25">
      <c r="A921" s="295"/>
      <c r="B921" s="295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5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</row>
    <row r="922" spans="1:26" ht="12.75" customHeight="1" x14ac:dyDescent="0.25">
      <c r="A922" s="295"/>
      <c r="B922" s="295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5"/>
      <c r="N922" s="295"/>
      <c r="O922" s="295"/>
      <c r="P922" s="295"/>
      <c r="Q922" s="295"/>
      <c r="R922" s="295"/>
      <c r="S922" s="295"/>
      <c r="T922" s="295"/>
      <c r="U922" s="295"/>
      <c r="V922" s="295"/>
      <c r="W922" s="295"/>
      <c r="X922" s="295"/>
      <c r="Y922" s="295"/>
      <c r="Z922" s="295"/>
    </row>
    <row r="923" spans="1:26" ht="12.75" customHeight="1" x14ac:dyDescent="0.25">
      <c r="A923" s="295"/>
      <c r="B923" s="295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5"/>
      <c r="N923" s="295"/>
      <c r="O923" s="295"/>
      <c r="P923" s="295"/>
      <c r="Q923" s="295"/>
      <c r="R923" s="295"/>
      <c r="S923" s="295"/>
      <c r="T923" s="295"/>
      <c r="U923" s="295"/>
      <c r="V923" s="295"/>
      <c r="W923" s="295"/>
      <c r="X923" s="295"/>
      <c r="Y923" s="295"/>
      <c r="Z923" s="295"/>
    </row>
    <row r="924" spans="1:26" ht="12.75" customHeight="1" x14ac:dyDescent="0.25">
      <c r="A924" s="295"/>
      <c r="B924" s="295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5"/>
      <c r="N924" s="295"/>
      <c r="O924" s="295"/>
      <c r="P924" s="295"/>
      <c r="Q924" s="295"/>
      <c r="R924" s="295"/>
      <c r="S924" s="295"/>
      <c r="T924" s="295"/>
      <c r="U924" s="295"/>
      <c r="V924" s="295"/>
      <c r="W924" s="295"/>
      <c r="X924" s="295"/>
      <c r="Y924" s="295"/>
      <c r="Z924" s="295"/>
    </row>
    <row r="925" spans="1:26" ht="12.75" customHeight="1" x14ac:dyDescent="0.25">
      <c r="A925" s="295"/>
      <c r="B925" s="295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5"/>
      <c r="N925" s="295"/>
      <c r="O925" s="295"/>
      <c r="P925" s="295"/>
      <c r="Q925" s="295"/>
      <c r="R925" s="295"/>
      <c r="S925" s="295"/>
      <c r="T925" s="295"/>
      <c r="U925" s="295"/>
      <c r="V925" s="295"/>
      <c r="W925" s="295"/>
      <c r="X925" s="295"/>
      <c r="Y925" s="295"/>
      <c r="Z925" s="295"/>
    </row>
    <row r="926" spans="1:26" ht="12.75" customHeight="1" x14ac:dyDescent="0.25">
      <c r="A926" s="295"/>
      <c r="B926" s="295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5"/>
      <c r="N926" s="295"/>
      <c r="O926" s="295"/>
      <c r="P926" s="295"/>
      <c r="Q926" s="295"/>
      <c r="R926" s="295"/>
      <c r="S926" s="295"/>
      <c r="T926" s="295"/>
      <c r="U926" s="295"/>
      <c r="V926" s="295"/>
      <c r="W926" s="295"/>
      <c r="X926" s="295"/>
      <c r="Y926" s="295"/>
      <c r="Z926" s="295"/>
    </row>
    <row r="927" spans="1:26" ht="12.75" customHeight="1" x14ac:dyDescent="0.25">
      <c r="A927" s="295"/>
      <c r="B927" s="295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5"/>
      <c r="N927" s="295"/>
      <c r="O927" s="295"/>
      <c r="P927" s="295"/>
      <c r="Q927" s="295"/>
      <c r="R927" s="295"/>
      <c r="S927" s="295"/>
      <c r="T927" s="295"/>
      <c r="U927" s="295"/>
      <c r="V927" s="295"/>
      <c r="W927" s="295"/>
      <c r="X927" s="295"/>
      <c r="Y927" s="295"/>
      <c r="Z927" s="295"/>
    </row>
    <row r="928" spans="1:26" ht="12.75" customHeight="1" x14ac:dyDescent="0.25">
      <c r="A928" s="295"/>
      <c r="B928" s="295"/>
      <c r="C928" s="295"/>
      <c r="D928" s="295"/>
      <c r="E928" s="295"/>
      <c r="F928" s="295"/>
      <c r="G928" s="295"/>
      <c r="H928" s="295"/>
      <c r="I928" s="295"/>
      <c r="J928" s="295"/>
      <c r="K928" s="295"/>
      <c r="L928" s="295"/>
      <c r="M928" s="295"/>
      <c r="N928" s="295"/>
      <c r="O928" s="295"/>
      <c r="P928" s="295"/>
      <c r="Q928" s="295"/>
      <c r="R928" s="295"/>
      <c r="S928" s="295"/>
      <c r="T928" s="295"/>
      <c r="U928" s="295"/>
      <c r="V928" s="295"/>
      <c r="W928" s="295"/>
      <c r="X928" s="295"/>
      <c r="Y928" s="295"/>
      <c r="Z928" s="295"/>
    </row>
    <row r="929" spans="1:26" ht="12.75" customHeight="1" x14ac:dyDescent="0.25">
      <c r="A929" s="295"/>
      <c r="B929" s="295"/>
      <c r="C929" s="295"/>
      <c r="D929" s="295"/>
      <c r="E929" s="295"/>
      <c r="F929" s="295"/>
      <c r="G929" s="295"/>
      <c r="H929" s="295"/>
      <c r="I929" s="295"/>
      <c r="J929" s="295"/>
      <c r="K929" s="295"/>
      <c r="L929" s="295"/>
      <c r="M929" s="295"/>
      <c r="N929" s="295"/>
      <c r="O929" s="295"/>
      <c r="P929" s="295"/>
      <c r="Q929" s="295"/>
      <c r="R929" s="295"/>
      <c r="S929" s="295"/>
      <c r="T929" s="295"/>
      <c r="U929" s="295"/>
      <c r="V929" s="295"/>
      <c r="W929" s="295"/>
      <c r="X929" s="295"/>
      <c r="Y929" s="295"/>
      <c r="Z929" s="295"/>
    </row>
    <row r="930" spans="1:26" ht="12.75" customHeight="1" x14ac:dyDescent="0.25">
      <c r="A930" s="295"/>
      <c r="B930" s="295"/>
      <c r="C930" s="295"/>
      <c r="D930" s="295"/>
      <c r="E930" s="295"/>
      <c r="F930" s="295"/>
      <c r="G930" s="295"/>
      <c r="H930" s="295"/>
      <c r="I930" s="295"/>
      <c r="J930" s="295"/>
      <c r="K930" s="295"/>
      <c r="L930" s="295"/>
      <c r="M930" s="295"/>
      <c r="N930" s="295"/>
      <c r="O930" s="295"/>
      <c r="P930" s="295"/>
      <c r="Q930" s="295"/>
      <c r="R930" s="295"/>
      <c r="S930" s="295"/>
      <c r="T930" s="295"/>
      <c r="U930" s="295"/>
      <c r="V930" s="295"/>
      <c r="W930" s="295"/>
      <c r="X930" s="295"/>
      <c r="Y930" s="295"/>
      <c r="Z930" s="295"/>
    </row>
    <row r="931" spans="1:26" ht="12.75" customHeight="1" x14ac:dyDescent="0.25">
      <c r="A931" s="295"/>
      <c r="B931" s="295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5"/>
      <c r="N931" s="295"/>
      <c r="O931" s="295"/>
      <c r="P931" s="295"/>
      <c r="Q931" s="295"/>
      <c r="R931" s="295"/>
      <c r="S931" s="295"/>
      <c r="T931" s="295"/>
      <c r="U931" s="295"/>
      <c r="V931" s="295"/>
      <c r="W931" s="295"/>
      <c r="X931" s="295"/>
      <c r="Y931" s="295"/>
      <c r="Z931" s="295"/>
    </row>
    <row r="932" spans="1:26" ht="12.75" customHeight="1" x14ac:dyDescent="0.25">
      <c r="A932" s="295"/>
      <c r="B932" s="295"/>
      <c r="C932" s="295"/>
      <c r="D932" s="295"/>
      <c r="E932" s="295"/>
      <c r="F932" s="295"/>
      <c r="G932" s="295"/>
      <c r="H932" s="295"/>
      <c r="I932" s="295"/>
      <c r="J932" s="295"/>
      <c r="K932" s="295"/>
      <c r="L932" s="295"/>
      <c r="M932" s="295"/>
      <c r="N932" s="295"/>
      <c r="O932" s="295"/>
      <c r="P932" s="295"/>
      <c r="Q932" s="295"/>
      <c r="R932" s="295"/>
      <c r="S932" s="295"/>
      <c r="T932" s="295"/>
      <c r="U932" s="295"/>
      <c r="V932" s="295"/>
      <c r="W932" s="295"/>
      <c r="X932" s="295"/>
      <c r="Y932" s="295"/>
      <c r="Z932" s="295"/>
    </row>
    <row r="933" spans="1:26" ht="12.75" customHeight="1" x14ac:dyDescent="0.25">
      <c r="A933" s="295"/>
      <c r="B933" s="295"/>
      <c r="C933" s="295"/>
      <c r="D933" s="295"/>
      <c r="E933" s="295"/>
      <c r="F933" s="295"/>
      <c r="G933" s="295"/>
      <c r="H933" s="295"/>
      <c r="I933" s="295"/>
      <c r="J933" s="295"/>
      <c r="K933" s="295"/>
      <c r="L933" s="295"/>
      <c r="M933" s="295"/>
      <c r="N933" s="295"/>
      <c r="O933" s="295"/>
      <c r="P933" s="295"/>
      <c r="Q933" s="295"/>
      <c r="R933" s="295"/>
      <c r="S933" s="295"/>
      <c r="T933" s="295"/>
      <c r="U933" s="295"/>
      <c r="V933" s="295"/>
      <c r="W933" s="295"/>
      <c r="X933" s="295"/>
      <c r="Y933" s="295"/>
      <c r="Z933" s="295"/>
    </row>
    <row r="934" spans="1:26" ht="12.75" customHeight="1" x14ac:dyDescent="0.25">
      <c r="A934" s="295"/>
      <c r="B934" s="295"/>
      <c r="C934" s="295"/>
      <c r="D934" s="295"/>
      <c r="E934" s="295"/>
      <c r="F934" s="295"/>
      <c r="G934" s="295"/>
      <c r="H934" s="295"/>
      <c r="I934" s="295"/>
      <c r="J934" s="295"/>
      <c r="K934" s="295"/>
      <c r="L934" s="295"/>
      <c r="M934" s="295"/>
      <c r="N934" s="295"/>
      <c r="O934" s="295"/>
      <c r="P934" s="295"/>
      <c r="Q934" s="295"/>
      <c r="R934" s="295"/>
      <c r="S934" s="295"/>
      <c r="T934" s="295"/>
      <c r="U934" s="295"/>
      <c r="V934" s="295"/>
      <c r="W934" s="295"/>
      <c r="X934" s="295"/>
      <c r="Y934" s="295"/>
      <c r="Z934" s="295"/>
    </row>
    <row r="935" spans="1:26" ht="12.75" customHeight="1" x14ac:dyDescent="0.25">
      <c r="A935" s="295"/>
      <c r="B935" s="295"/>
      <c r="C935" s="295"/>
      <c r="D935" s="295"/>
      <c r="E935" s="295"/>
      <c r="F935" s="295"/>
      <c r="G935" s="295"/>
      <c r="H935" s="295"/>
      <c r="I935" s="295"/>
      <c r="J935" s="295"/>
      <c r="K935" s="295"/>
      <c r="L935" s="295"/>
      <c r="M935" s="295"/>
      <c r="N935" s="295"/>
      <c r="O935" s="295"/>
      <c r="P935" s="295"/>
      <c r="Q935" s="295"/>
      <c r="R935" s="295"/>
      <c r="S935" s="295"/>
      <c r="T935" s="295"/>
      <c r="U935" s="295"/>
      <c r="V935" s="295"/>
      <c r="W935" s="295"/>
      <c r="X935" s="295"/>
      <c r="Y935" s="295"/>
      <c r="Z935" s="295"/>
    </row>
    <row r="936" spans="1:26" ht="12.75" customHeight="1" x14ac:dyDescent="0.25">
      <c r="A936" s="295"/>
      <c r="B936" s="295"/>
      <c r="C936" s="295"/>
      <c r="D936" s="295"/>
      <c r="E936" s="295"/>
      <c r="F936" s="295"/>
      <c r="G936" s="295"/>
      <c r="H936" s="295"/>
      <c r="I936" s="295"/>
      <c r="J936" s="295"/>
      <c r="K936" s="295"/>
      <c r="L936" s="295"/>
      <c r="M936" s="295"/>
      <c r="N936" s="295"/>
      <c r="O936" s="295"/>
      <c r="P936" s="295"/>
      <c r="Q936" s="295"/>
      <c r="R936" s="295"/>
      <c r="S936" s="295"/>
      <c r="T936" s="295"/>
      <c r="U936" s="295"/>
      <c r="V936" s="295"/>
      <c r="W936" s="295"/>
      <c r="X936" s="295"/>
      <c r="Y936" s="295"/>
      <c r="Z936" s="295"/>
    </row>
    <row r="937" spans="1:26" ht="12.75" customHeight="1" x14ac:dyDescent="0.25">
      <c r="A937" s="295"/>
      <c r="B937" s="295"/>
      <c r="C937" s="295"/>
      <c r="D937" s="295"/>
      <c r="E937" s="295"/>
      <c r="F937" s="295"/>
      <c r="G937" s="295"/>
      <c r="H937" s="295"/>
      <c r="I937" s="295"/>
      <c r="J937" s="295"/>
      <c r="K937" s="295"/>
      <c r="L937" s="295"/>
      <c r="M937" s="295"/>
      <c r="N937" s="295"/>
      <c r="O937" s="295"/>
      <c r="P937" s="295"/>
      <c r="Q937" s="295"/>
      <c r="R937" s="295"/>
      <c r="S937" s="295"/>
      <c r="T937" s="295"/>
      <c r="U937" s="295"/>
      <c r="V937" s="295"/>
      <c r="W937" s="295"/>
      <c r="X937" s="295"/>
      <c r="Y937" s="295"/>
      <c r="Z937" s="295"/>
    </row>
    <row r="938" spans="1:26" ht="12.75" customHeight="1" x14ac:dyDescent="0.25">
      <c r="A938" s="295"/>
      <c r="B938" s="295"/>
      <c r="C938" s="295"/>
      <c r="D938" s="295"/>
      <c r="E938" s="295"/>
      <c r="F938" s="295"/>
      <c r="G938" s="295"/>
      <c r="H938" s="295"/>
      <c r="I938" s="295"/>
      <c r="J938" s="295"/>
      <c r="K938" s="295"/>
      <c r="L938" s="295"/>
      <c r="M938" s="295"/>
      <c r="N938" s="295"/>
      <c r="O938" s="295"/>
      <c r="P938" s="295"/>
      <c r="Q938" s="295"/>
      <c r="R938" s="295"/>
      <c r="S938" s="295"/>
      <c r="T938" s="295"/>
      <c r="U938" s="295"/>
      <c r="V938" s="295"/>
      <c r="W938" s="295"/>
      <c r="X938" s="295"/>
      <c r="Y938" s="295"/>
      <c r="Z938" s="295"/>
    </row>
    <row r="939" spans="1:26" ht="12.75" customHeight="1" x14ac:dyDescent="0.25">
      <c r="A939" s="295"/>
      <c r="B939" s="295"/>
      <c r="C939" s="295"/>
      <c r="D939" s="295"/>
      <c r="E939" s="295"/>
      <c r="F939" s="295"/>
      <c r="G939" s="295"/>
      <c r="H939" s="295"/>
      <c r="I939" s="295"/>
      <c r="J939" s="295"/>
      <c r="K939" s="295"/>
      <c r="L939" s="295"/>
      <c r="M939" s="295"/>
      <c r="N939" s="295"/>
      <c r="O939" s="295"/>
      <c r="P939" s="295"/>
      <c r="Q939" s="295"/>
      <c r="R939" s="295"/>
      <c r="S939" s="295"/>
      <c r="T939" s="295"/>
      <c r="U939" s="295"/>
      <c r="V939" s="295"/>
      <c r="W939" s="295"/>
      <c r="X939" s="295"/>
      <c r="Y939" s="295"/>
      <c r="Z939" s="295"/>
    </row>
    <row r="940" spans="1:26" ht="12.75" customHeight="1" x14ac:dyDescent="0.25">
      <c r="A940" s="295"/>
      <c r="B940" s="295"/>
      <c r="C940" s="295"/>
      <c r="D940" s="295"/>
      <c r="E940" s="295"/>
      <c r="F940" s="295"/>
      <c r="G940" s="295"/>
      <c r="H940" s="295"/>
      <c r="I940" s="295"/>
      <c r="J940" s="295"/>
      <c r="K940" s="295"/>
      <c r="L940" s="295"/>
      <c r="M940" s="295"/>
      <c r="N940" s="295"/>
      <c r="O940" s="295"/>
      <c r="P940" s="295"/>
      <c r="Q940" s="295"/>
      <c r="R940" s="295"/>
      <c r="S940" s="295"/>
      <c r="T940" s="295"/>
      <c r="U940" s="295"/>
      <c r="V940" s="295"/>
      <c r="W940" s="295"/>
      <c r="X940" s="295"/>
      <c r="Y940" s="295"/>
      <c r="Z940" s="295"/>
    </row>
    <row r="941" spans="1:26" ht="12.75" customHeight="1" x14ac:dyDescent="0.25">
      <c r="A941" s="295"/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</row>
    <row r="942" spans="1:26" ht="12.75" customHeight="1" x14ac:dyDescent="0.25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</row>
    <row r="943" spans="1:26" ht="12.75" customHeight="1" x14ac:dyDescent="0.25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</row>
    <row r="944" spans="1:26" ht="12.75" customHeight="1" x14ac:dyDescent="0.25">
      <c r="A944" s="295"/>
      <c r="B944" s="295"/>
      <c r="C944" s="295"/>
      <c r="D944" s="295"/>
      <c r="E944" s="295"/>
      <c r="F944" s="295"/>
      <c r="G944" s="295"/>
      <c r="H944" s="295"/>
      <c r="I944" s="295"/>
      <c r="J944" s="295"/>
      <c r="K944" s="295"/>
      <c r="L944" s="295"/>
      <c r="M944" s="295"/>
      <c r="N944" s="295"/>
      <c r="O944" s="295"/>
      <c r="P944" s="295"/>
      <c r="Q944" s="295"/>
      <c r="R944" s="295"/>
      <c r="S944" s="295"/>
      <c r="T944" s="295"/>
      <c r="U944" s="295"/>
      <c r="V944" s="295"/>
      <c r="W944" s="295"/>
      <c r="X944" s="295"/>
      <c r="Y944" s="295"/>
      <c r="Z944" s="295"/>
    </row>
    <row r="945" spans="1:26" ht="12.75" customHeight="1" x14ac:dyDescent="0.25">
      <c r="A945" s="295"/>
      <c r="B945" s="295"/>
      <c r="C945" s="295"/>
      <c r="D945" s="295"/>
      <c r="E945" s="295"/>
      <c r="F945" s="295"/>
      <c r="G945" s="295"/>
      <c r="H945" s="295"/>
      <c r="I945" s="295"/>
      <c r="J945" s="295"/>
      <c r="K945" s="295"/>
      <c r="L945" s="295"/>
      <c r="M945" s="295"/>
      <c r="N945" s="295"/>
      <c r="O945" s="295"/>
      <c r="P945" s="295"/>
      <c r="Q945" s="295"/>
      <c r="R945" s="295"/>
      <c r="S945" s="295"/>
      <c r="T945" s="295"/>
      <c r="U945" s="295"/>
      <c r="V945" s="295"/>
      <c r="W945" s="295"/>
      <c r="X945" s="295"/>
      <c r="Y945" s="295"/>
      <c r="Z945" s="295"/>
    </row>
    <row r="946" spans="1:26" ht="12.75" customHeight="1" x14ac:dyDescent="0.25">
      <c r="A946" s="295"/>
      <c r="B946" s="295"/>
      <c r="C946" s="295"/>
      <c r="D946" s="295"/>
      <c r="E946" s="295"/>
      <c r="F946" s="295"/>
      <c r="G946" s="295"/>
      <c r="H946" s="295"/>
      <c r="I946" s="295"/>
      <c r="J946" s="295"/>
      <c r="K946" s="295"/>
      <c r="L946" s="295"/>
      <c r="M946" s="295"/>
      <c r="N946" s="295"/>
      <c r="O946" s="295"/>
      <c r="P946" s="295"/>
      <c r="Q946" s="295"/>
      <c r="R946" s="295"/>
      <c r="S946" s="295"/>
      <c r="T946" s="295"/>
      <c r="U946" s="295"/>
      <c r="V946" s="295"/>
      <c r="W946" s="295"/>
      <c r="X946" s="295"/>
      <c r="Y946" s="295"/>
      <c r="Z946" s="295"/>
    </row>
    <row r="947" spans="1:26" ht="12.75" customHeight="1" x14ac:dyDescent="0.25">
      <c r="A947" s="295"/>
      <c r="B947" s="295"/>
      <c r="C947" s="295"/>
      <c r="D947" s="295"/>
      <c r="E947" s="295"/>
      <c r="F947" s="295"/>
      <c r="G947" s="295"/>
      <c r="H947" s="295"/>
      <c r="I947" s="295"/>
      <c r="J947" s="295"/>
      <c r="K947" s="295"/>
      <c r="L947" s="295"/>
      <c r="M947" s="295"/>
      <c r="N947" s="295"/>
      <c r="O947" s="295"/>
      <c r="P947" s="295"/>
      <c r="Q947" s="295"/>
      <c r="R947" s="295"/>
      <c r="S947" s="295"/>
      <c r="T947" s="295"/>
      <c r="U947" s="295"/>
      <c r="V947" s="295"/>
      <c r="W947" s="295"/>
      <c r="X947" s="295"/>
      <c r="Y947" s="295"/>
      <c r="Z947" s="295"/>
    </row>
    <row r="948" spans="1:26" ht="12.75" customHeight="1" x14ac:dyDescent="0.25">
      <c r="A948" s="295"/>
      <c r="B948" s="295"/>
      <c r="C948" s="295"/>
      <c r="D948" s="295"/>
      <c r="E948" s="295"/>
      <c r="F948" s="295"/>
      <c r="G948" s="295"/>
      <c r="H948" s="295"/>
      <c r="I948" s="295"/>
      <c r="J948" s="295"/>
      <c r="K948" s="295"/>
      <c r="L948" s="295"/>
      <c r="M948" s="295"/>
      <c r="N948" s="295"/>
      <c r="O948" s="295"/>
      <c r="P948" s="295"/>
      <c r="Q948" s="295"/>
      <c r="R948" s="295"/>
      <c r="S948" s="295"/>
      <c r="T948" s="295"/>
      <c r="U948" s="295"/>
      <c r="V948" s="295"/>
      <c r="W948" s="295"/>
      <c r="X948" s="295"/>
      <c r="Y948" s="295"/>
      <c r="Z948" s="295"/>
    </row>
    <row r="949" spans="1:26" ht="12.75" customHeight="1" x14ac:dyDescent="0.25">
      <c r="A949" s="295"/>
      <c r="B949" s="295"/>
      <c r="C949" s="295"/>
      <c r="D949" s="295"/>
      <c r="E949" s="295"/>
      <c r="F949" s="295"/>
      <c r="G949" s="295"/>
      <c r="H949" s="295"/>
      <c r="I949" s="295"/>
      <c r="J949" s="295"/>
      <c r="K949" s="295"/>
      <c r="L949" s="295"/>
      <c r="M949" s="295"/>
      <c r="N949" s="295"/>
      <c r="O949" s="295"/>
      <c r="P949" s="295"/>
      <c r="Q949" s="295"/>
      <c r="R949" s="295"/>
      <c r="S949" s="295"/>
      <c r="T949" s="295"/>
      <c r="U949" s="295"/>
      <c r="V949" s="295"/>
      <c r="W949" s="295"/>
      <c r="X949" s="295"/>
      <c r="Y949" s="295"/>
      <c r="Z949" s="295"/>
    </row>
    <row r="950" spans="1:26" ht="12.75" customHeight="1" x14ac:dyDescent="0.25">
      <c r="A950" s="295"/>
      <c r="B950" s="295"/>
      <c r="C950" s="295"/>
      <c r="D950" s="295"/>
      <c r="E950" s="295"/>
      <c r="F950" s="295"/>
      <c r="G950" s="295"/>
      <c r="H950" s="295"/>
      <c r="I950" s="295"/>
      <c r="J950" s="295"/>
      <c r="K950" s="295"/>
      <c r="L950" s="295"/>
      <c r="M950" s="295"/>
      <c r="N950" s="295"/>
      <c r="O950" s="295"/>
      <c r="P950" s="295"/>
      <c r="Q950" s="295"/>
      <c r="R950" s="295"/>
      <c r="S950" s="295"/>
      <c r="T950" s="295"/>
      <c r="U950" s="295"/>
      <c r="V950" s="295"/>
      <c r="W950" s="295"/>
      <c r="X950" s="295"/>
      <c r="Y950" s="295"/>
      <c r="Z950" s="295"/>
    </row>
    <row r="951" spans="1:26" ht="12.75" customHeight="1" x14ac:dyDescent="0.25">
      <c r="A951" s="295"/>
      <c r="B951" s="295"/>
      <c r="C951" s="295"/>
      <c r="D951" s="295"/>
      <c r="E951" s="295"/>
      <c r="F951" s="295"/>
      <c r="G951" s="295"/>
      <c r="H951" s="295"/>
      <c r="I951" s="295"/>
      <c r="J951" s="295"/>
      <c r="K951" s="295"/>
      <c r="L951" s="295"/>
      <c r="M951" s="295"/>
      <c r="N951" s="295"/>
      <c r="O951" s="295"/>
      <c r="P951" s="295"/>
      <c r="Q951" s="295"/>
      <c r="R951" s="295"/>
      <c r="S951" s="295"/>
      <c r="T951" s="295"/>
      <c r="U951" s="295"/>
      <c r="V951" s="295"/>
      <c r="W951" s="295"/>
      <c r="X951" s="295"/>
      <c r="Y951" s="295"/>
      <c r="Z951" s="295"/>
    </row>
    <row r="952" spans="1:26" ht="12.75" customHeight="1" x14ac:dyDescent="0.25">
      <c r="A952" s="295"/>
      <c r="B952" s="295"/>
      <c r="C952" s="295"/>
      <c r="D952" s="295"/>
      <c r="E952" s="295"/>
      <c r="F952" s="295"/>
      <c r="G952" s="295"/>
      <c r="H952" s="295"/>
      <c r="I952" s="295"/>
      <c r="J952" s="295"/>
      <c r="K952" s="295"/>
      <c r="L952" s="295"/>
      <c r="M952" s="295"/>
      <c r="N952" s="295"/>
      <c r="O952" s="295"/>
      <c r="P952" s="295"/>
      <c r="Q952" s="295"/>
      <c r="R952" s="295"/>
      <c r="S952" s="295"/>
      <c r="T952" s="295"/>
      <c r="U952" s="295"/>
      <c r="V952" s="295"/>
      <c r="W952" s="295"/>
      <c r="X952" s="295"/>
      <c r="Y952" s="295"/>
      <c r="Z952" s="295"/>
    </row>
    <row r="953" spans="1:26" ht="12.75" customHeight="1" x14ac:dyDescent="0.25">
      <c r="A953" s="295"/>
      <c r="B953" s="295"/>
      <c r="C953" s="295"/>
      <c r="D953" s="295"/>
      <c r="E953" s="295"/>
      <c r="F953" s="295"/>
      <c r="G953" s="295"/>
      <c r="H953" s="295"/>
      <c r="I953" s="295"/>
      <c r="J953" s="295"/>
      <c r="K953" s="295"/>
      <c r="L953" s="295"/>
      <c r="M953" s="295"/>
      <c r="N953" s="295"/>
      <c r="O953" s="295"/>
      <c r="P953" s="295"/>
      <c r="Q953" s="295"/>
      <c r="R953" s="295"/>
      <c r="S953" s="295"/>
      <c r="T953" s="295"/>
      <c r="U953" s="295"/>
      <c r="V953" s="295"/>
      <c r="W953" s="295"/>
      <c r="X953" s="295"/>
      <c r="Y953" s="295"/>
      <c r="Z953" s="295"/>
    </row>
    <row r="954" spans="1:26" ht="12.75" customHeight="1" x14ac:dyDescent="0.25">
      <c r="A954" s="295"/>
      <c r="B954" s="295"/>
      <c r="C954" s="295"/>
      <c r="D954" s="295"/>
      <c r="E954" s="295"/>
      <c r="F954" s="295"/>
      <c r="G954" s="295"/>
      <c r="H954" s="295"/>
      <c r="I954" s="295"/>
      <c r="J954" s="295"/>
      <c r="K954" s="295"/>
      <c r="L954" s="295"/>
      <c r="M954" s="295"/>
      <c r="N954" s="295"/>
      <c r="O954" s="295"/>
      <c r="P954" s="295"/>
      <c r="Q954" s="295"/>
      <c r="R954" s="295"/>
      <c r="S954" s="295"/>
      <c r="T954" s="295"/>
      <c r="U954" s="295"/>
      <c r="V954" s="295"/>
      <c r="W954" s="295"/>
      <c r="X954" s="295"/>
      <c r="Y954" s="295"/>
      <c r="Z954" s="295"/>
    </row>
    <row r="955" spans="1:26" ht="12.75" customHeight="1" x14ac:dyDescent="0.25">
      <c r="A955" s="295"/>
      <c r="B955" s="295"/>
      <c r="C955" s="295"/>
      <c r="D955" s="295"/>
      <c r="E955" s="295"/>
      <c r="F955" s="295"/>
      <c r="G955" s="295"/>
      <c r="H955" s="295"/>
      <c r="I955" s="295"/>
      <c r="J955" s="295"/>
      <c r="K955" s="295"/>
      <c r="L955" s="295"/>
      <c r="M955" s="295"/>
      <c r="N955" s="295"/>
      <c r="O955" s="295"/>
      <c r="P955" s="295"/>
      <c r="Q955" s="295"/>
      <c r="R955" s="295"/>
      <c r="S955" s="295"/>
      <c r="T955" s="295"/>
      <c r="U955" s="295"/>
      <c r="V955" s="295"/>
      <c r="W955" s="295"/>
      <c r="X955" s="295"/>
      <c r="Y955" s="295"/>
      <c r="Z955" s="295"/>
    </row>
    <row r="956" spans="1:26" ht="12.75" customHeight="1" x14ac:dyDescent="0.25">
      <c r="A956" s="295"/>
      <c r="B956" s="295"/>
      <c r="C956" s="295"/>
      <c r="D956" s="295"/>
      <c r="E956" s="295"/>
      <c r="F956" s="295"/>
      <c r="G956" s="295"/>
      <c r="H956" s="295"/>
      <c r="I956" s="295"/>
      <c r="J956" s="295"/>
      <c r="K956" s="295"/>
      <c r="L956" s="295"/>
      <c r="M956" s="295"/>
      <c r="N956" s="295"/>
      <c r="O956" s="295"/>
      <c r="P956" s="295"/>
      <c r="Q956" s="295"/>
      <c r="R956" s="295"/>
      <c r="S956" s="295"/>
      <c r="T956" s="295"/>
      <c r="U956" s="295"/>
      <c r="V956" s="295"/>
      <c r="W956" s="295"/>
      <c r="X956" s="295"/>
      <c r="Y956" s="295"/>
      <c r="Z956" s="295"/>
    </row>
    <row r="957" spans="1:26" ht="12.75" customHeight="1" x14ac:dyDescent="0.25">
      <c r="A957" s="295"/>
      <c r="B957" s="295"/>
      <c r="C957" s="295"/>
      <c r="D957" s="295"/>
      <c r="E957" s="295"/>
      <c r="F957" s="295"/>
      <c r="G957" s="295"/>
      <c r="H957" s="295"/>
      <c r="I957" s="295"/>
      <c r="J957" s="295"/>
      <c r="K957" s="295"/>
      <c r="L957" s="295"/>
      <c r="M957" s="295"/>
      <c r="N957" s="295"/>
      <c r="O957" s="295"/>
      <c r="P957" s="295"/>
      <c r="Q957" s="295"/>
      <c r="R957" s="295"/>
      <c r="S957" s="295"/>
      <c r="T957" s="295"/>
      <c r="U957" s="295"/>
      <c r="V957" s="295"/>
      <c r="W957" s="295"/>
      <c r="X957" s="295"/>
      <c r="Y957" s="295"/>
      <c r="Z957" s="295"/>
    </row>
    <row r="958" spans="1:26" ht="12.75" customHeight="1" x14ac:dyDescent="0.25">
      <c r="A958" s="295"/>
      <c r="B958" s="295"/>
      <c r="C958" s="295"/>
      <c r="D958" s="295"/>
      <c r="E958" s="295"/>
      <c r="F958" s="295"/>
      <c r="G958" s="295"/>
      <c r="H958" s="295"/>
      <c r="I958" s="295"/>
      <c r="J958" s="295"/>
      <c r="K958" s="295"/>
      <c r="L958" s="295"/>
      <c r="M958" s="295"/>
      <c r="N958" s="295"/>
      <c r="O958" s="295"/>
      <c r="P958" s="295"/>
      <c r="Q958" s="295"/>
      <c r="R958" s="295"/>
      <c r="S958" s="295"/>
      <c r="T958" s="295"/>
      <c r="U958" s="295"/>
      <c r="V958" s="295"/>
      <c r="W958" s="295"/>
      <c r="X958" s="295"/>
      <c r="Y958" s="295"/>
      <c r="Z958" s="295"/>
    </row>
    <row r="959" spans="1:26" ht="12.75" customHeight="1" x14ac:dyDescent="0.25">
      <c r="A959" s="295"/>
      <c r="B959" s="295"/>
      <c r="C959" s="295"/>
      <c r="D959" s="295"/>
      <c r="E959" s="295"/>
      <c r="F959" s="295"/>
      <c r="G959" s="295"/>
      <c r="H959" s="295"/>
      <c r="I959" s="295"/>
      <c r="J959" s="295"/>
      <c r="K959" s="295"/>
      <c r="L959" s="295"/>
      <c r="M959" s="295"/>
      <c r="N959" s="295"/>
      <c r="O959" s="295"/>
      <c r="P959" s="295"/>
      <c r="Q959" s="295"/>
      <c r="R959" s="295"/>
      <c r="S959" s="295"/>
      <c r="T959" s="295"/>
      <c r="U959" s="295"/>
      <c r="V959" s="295"/>
      <c r="W959" s="295"/>
      <c r="X959" s="295"/>
      <c r="Y959" s="295"/>
      <c r="Z959" s="295"/>
    </row>
    <row r="960" spans="1:26" ht="12.75" customHeight="1" x14ac:dyDescent="0.25">
      <c r="A960" s="295"/>
      <c r="B960" s="295"/>
      <c r="C960" s="295"/>
      <c r="D960" s="295"/>
      <c r="E960" s="295"/>
      <c r="F960" s="295"/>
      <c r="G960" s="295"/>
      <c r="H960" s="295"/>
      <c r="I960" s="295"/>
      <c r="J960" s="295"/>
      <c r="K960" s="295"/>
      <c r="L960" s="295"/>
      <c r="M960" s="295"/>
      <c r="N960" s="295"/>
      <c r="O960" s="295"/>
      <c r="P960" s="295"/>
      <c r="Q960" s="295"/>
      <c r="R960" s="295"/>
      <c r="S960" s="295"/>
      <c r="T960" s="295"/>
      <c r="U960" s="295"/>
      <c r="V960" s="295"/>
      <c r="W960" s="295"/>
      <c r="X960" s="295"/>
      <c r="Y960" s="295"/>
      <c r="Z960" s="295"/>
    </row>
    <row r="961" spans="1:26" ht="12.75" customHeight="1" x14ac:dyDescent="0.25">
      <c r="A961" s="295"/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</row>
    <row r="962" spans="1:26" ht="12.75" customHeight="1" x14ac:dyDescent="0.25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</row>
    <row r="963" spans="1:26" ht="12.75" customHeight="1" x14ac:dyDescent="0.25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</row>
    <row r="964" spans="1:26" ht="12.75" customHeight="1" x14ac:dyDescent="0.25">
      <c r="A964" s="295"/>
      <c r="B964" s="295"/>
      <c r="C964" s="295"/>
      <c r="D964" s="295"/>
      <c r="E964" s="295"/>
      <c r="F964" s="295"/>
      <c r="G964" s="295"/>
      <c r="H964" s="295"/>
      <c r="I964" s="295"/>
      <c r="J964" s="295"/>
      <c r="K964" s="295"/>
      <c r="L964" s="295"/>
      <c r="M964" s="295"/>
      <c r="N964" s="295"/>
      <c r="O964" s="295"/>
      <c r="P964" s="295"/>
      <c r="Q964" s="295"/>
      <c r="R964" s="295"/>
      <c r="S964" s="295"/>
      <c r="T964" s="295"/>
      <c r="U964" s="295"/>
      <c r="V964" s="295"/>
      <c r="W964" s="295"/>
      <c r="X964" s="295"/>
      <c r="Y964" s="295"/>
      <c r="Z964" s="295"/>
    </row>
    <row r="965" spans="1:26" ht="12.75" customHeight="1" x14ac:dyDescent="0.25">
      <c r="A965" s="295"/>
      <c r="B965" s="295"/>
      <c r="C965" s="295"/>
      <c r="D965" s="295"/>
      <c r="E965" s="295"/>
      <c r="F965" s="295"/>
      <c r="G965" s="295"/>
      <c r="H965" s="295"/>
      <c r="I965" s="295"/>
      <c r="J965" s="295"/>
      <c r="K965" s="295"/>
      <c r="L965" s="295"/>
      <c r="M965" s="295"/>
      <c r="N965" s="295"/>
      <c r="O965" s="295"/>
      <c r="P965" s="295"/>
      <c r="Q965" s="295"/>
      <c r="R965" s="295"/>
      <c r="S965" s="295"/>
      <c r="T965" s="295"/>
      <c r="U965" s="295"/>
      <c r="V965" s="295"/>
      <c r="W965" s="295"/>
      <c r="X965" s="295"/>
      <c r="Y965" s="295"/>
      <c r="Z965" s="295"/>
    </row>
    <row r="966" spans="1:26" ht="12.75" customHeight="1" x14ac:dyDescent="0.25">
      <c r="A966" s="295"/>
      <c r="B966" s="295"/>
      <c r="C966" s="295"/>
      <c r="D966" s="295"/>
      <c r="E966" s="295"/>
      <c r="F966" s="295"/>
      <c r="G966" s="295"/>
      <c r="H966" s="295"/>
      <c r="I966" s="295"/>
      <c r="J966" s="295"/>
      <c r="K966" s="295"/>
      <c r="L966" s="295"/>
      <c r="M966" s="295"/>
      <c r="N966" s="295"/>
      <c r="O966" s="295"/>
      <c r="P966" s="295"/>
      <c r="Q966" s="295"/>
      <c r="R966" s="295"/>
      <c r="S966" s="295"/>
      <c r="T966" s="295"/>
      <c r="U966" s="295"/>
      <c r="V966" s="295"/>
      <c r="W966" s="295"/>
      <c r="X966" s="295"/>
      <c r="Y966" s="295"/>
      <c r="Z966" s="295"/>
    </row>
    <row r="967" spans="1:26" ht="12.75" customHeight="1" x14ac:dyDescent="0.25">
      <c r="A967" s="295"/>
      <c r="B967" s="295"/>
      <c r="C967" s="295"/>
      <c r="D967" s="295"/>
      <c r="E967" s="295"/>
      <c r="F967" s="295"/>
      <c r="G967" s="295"/>
      <c r="H967" s="295"/>
      <c r="I967" s="295"/>
      <c r="J967" s="295"/>
      <c r="K967" s="295"/>
      <c r="L967" s="295"/>
      <c r="M967" s="295"/>
      <c r="N967" s="295"/>
      <c r="O967" s="295"/>
      <c r="P967" s="295"/>
      <c r="Q967" s="295"/>
      <c r="R967" s="295"/>
      <c r="S967" s="295"/>
      <c r="T967" s="295"/>
      <c r="U967" s="295"/>
      <c r="V967" s="295"/>
      <c r="W967" s="295"/>
      <c r="X967" s="295"/>
      <c r="Y967" s="295"/>
      <c r="Z967" s="295"/>
    </row>
    <row r="968" spans="1:26" ht="12.75" customHeight="1" x14ac:dyDescent="0.25">
      <c r="A968" s="295"/>
      <c r="B968" s="295"/>
      <c r="C968" s="295"/>
      <c r="D968" s="295"/>
      <c r="E968" s="295"/>
      <c r="F968" s="295"/>
      <c r="G968" s="295"/>
      <c r="H968" s="295"/>
      <c r="I968" s="295"/>
      <c r="J968" s="295"/>
      <c r="K968" s="295"/>
      <c r="L968" s="295"/>
      <c r="M968" s="295"/>
      <c r="N968" s="295"/>
      <c r="O968" s="295"/>
      <c r="P968" s="295"/>
      <c r="Q968" s="295"/>
      <c r="R968" s="295"/>
      <c r="S968" s="295"/>
      <c r="T968" s="295"/>
      <c r="U968" s="295"/>
      <c r="V968" s="295"/>
      <c r="W968" s="295"/>
      <c r="X968" s="295"/>
      <c r="Y968" s="295"/>
      <c r="Z968" s="295"/>
    </row>
    <row r="969" spans="1:26" ht="12.75" customHeight="1" x14ac:dyDescent="0.25">
      <c r="A969" s="295"/>
      <c r="B969" s="295"/>
      <c r="C969" s="295"/>
      <c r="D969" s="295"/>
      <c r="E969" s="295"/>
      <c r="F969" s="295"/>
      <c r="G969" s="295"/>
      <c r="H969" s="295"/>
      <c r="I969" s="295"/>
      <c r="J969" s="295"/>
      <c r="K969" s="295"/>
      <c r="L969" s="295"/>
      <c r="M969" s="295"/>
      <c r="N969" s="295"/>
      <c r="O969" s="295"/>
      <c r="P969" s="295"/>
      <c r="Q969" s="295"/>
      <c r="R969" s="295"/>
      <c r="S969" s="295"/>
      <c r="T969" s="295"/>
      <c r="U969" s="295"/>
      <c r="V969" s="295"/>
      <c r="W969" s="295"/>
      <c r="X969" s="295"/>
      <c r="Y969" s="295"/>
      <c r="Z969" s="295"/>
    </row>
    <row r="970" spans="1:26" ht="12.75" customHeight="1" x14ac:dyDescent="0.25">
      <c r="A970" s="295"/>
      <c r="B970" s="295"/>
      <c r="C970" s="295"/>
      <c r="D970" s="295"/>
      <c r="E970" s="295"/>
      <c r="F970" s="295"/>
      <c r="G970" s="295"/>
      <c r="H970" s="295"/>
      <c r="I970" s="295"/>
      <c r="J970" s="295"/>
      <c r="K970" s="295"/>
      <c r="L970" s="295"/>
      <c r="M970" s="295"/>
      <c r="N970" s="295"/>
      <c r="O970" s="295"/>
      <c r="P970" s="295"/>
      <c r="Q970" s="295"/>
      <c r="R970" s="295"/>
      <c r="S970" s="295"/>
      <c r="T970" s="295"/>
      <c r="U970" s="295"/>
      <c r="V970" s="295"/>
      <c r="W970" s="295"/>
      <c r="X970" s="295"/>
      <c r="Y970" s="295"/>
      <c r="Z970" s="295"/>
    </row>
    <row r="971" spans="1:26" ht="12.75" customHeight="1" x14ac:dyDescent="0.25">
      <c r="A971" s="295"/>
      <c r="B971" s="295"/>
      <c r="C971" s="295"/>
      <c r="D971" s="295"/>
      <c r="E971" s="295"/>
      <c r="F971" s="295"/>
      <c r="G971" s="295"/>
      <c r="H971" s="295"/>
      <c r="I971" s="295"/>
      <c r="J971" s="295"/>
      <c r="K971" s="295"/>
      <c r="L971" s="295"/>
      <c r="M971" s="295"/>
      <c r="N971" s="295"/>
      <c r="O971" s="295"/>
      <c r="P971" s="295"/>
      <c r="Q971" s="295"/>
      <c r="R971" s="295"/>
      <c r="S971" s="295"/>
      <c r="T971" s="295"/>
      <c r="U971" s="295"/>
      <c r="V971" s="295"/>
      <c r="W971" s="295"/>
      <c r="X971" s="295"/>
      <c r="Y971" s="295"/>
      <c r="Z971" s="295"/>
    </row>
    <row r="972" spans="1:26" ht="12.75" customHeight="1" x14ac:dyDescent="0.25">
      <c r="A972" s="295"/>
      <c r="B972" s="295"/>
      <c r="C972" s="295"/>
      <c r="D972" s="295"/>
      <c r="E972" s="295"/>
      <c r="F972" s="295"/>
      <c r="G972" s="295"/>
      <c r="H972" s="295"/>
      <c r="I972" s="295"/>
      <c r="J972" s="295"/>
      <c r="K972" s="295"/>
      <c r="L972" s="295"/>
      <c r="M972" s="295"/>
      <c r="N972" s="295"/>
      <c r="O972" s="295"/>
      <c r="P972" s="295"/>
      <c r="Q972" s="295"/>
      <c r="R972" s="295"/>
      <c r="S972" s="295"/>
      <c r="T972" s="295"/>
      <c r="U972" s="295"/>
      <c r="V972" s="295"/>
      <c r="W972" s="295"/>
      <c r="X972" s="295"/>
      <c r="Y972" s="295"/>
      <c r="Z972" s="295"/>
    </row>
    <row r="973" spans="1:26" ht="12.75" customHeight="1" x14ac:dyDescent="0.25">
      <c r="A973" s="295"/>
      <c r="B973" s="295"/>
      <c r="C973" s="295"/>
      <c r="D973" s="295"/>
      <c r="E973" s="295"/>
      <c r="F973" s="295"/>
      <c r="G973" s="295"/>
      <c r="H973" s="295"/>
      <c r="I973" s="295"/>
      <c r="J973" s="295"/>
      <c r="K973" s="295"/>
      <c r="L973" s="295"/>
      <c r="M973" s="295"/>
      <c r="N973" s="295"/>
      <c r="O973" s="295"/>
      <c r="P973" s="295"/>
      <c r="Q973" s="295"/>
      <c r="R973" s="295"/>
      <c r="S973" s="295"/>
      <c r="T973" s="295"/>
      <c r="U973" s="295"/>
      <c r="V973" s="295"/>
      <c r="W973" s="295"/>
      <c r="X973" s="295"/>
      <c r="Y973" s="295"/>
      <c r="Z973" s="295"/>
    </row>
    <row r="974" spans="1:26" ht="12.75" customHeight="1" x14ac:dyDescent="0.25">
      <c r="A974" s="295"/>
      <c r="B974" s="295"/>
      <c r="C974" s="295"/>
      <c r="D974" s="295"/>
      <c r="E974" s="295"/>
      <c r="F974" s="295"/>
      <c r="G974" s="295"/>
      <c r="H974" s="295"/>
      <c r="I974" s="295"/>
      <c r="J974" s="295"/>
      <c r="K974" s="295"/>
      <c r="L974" s="295"/>
      <c r="M974" s="295"/>
      <c r="N974" s="295"/>
      <c r="O974" s="295"/>
      <c r="P974" s="295"/>
      <c r="Q974" s="295"/>
      <c r="R974" s="295"/>
      <c r="S974" s="295"/>
      <c r="T974" s="295"/>
      <c r="U974" s="295"/>
      <c r="V974" s="295"/>
      <c r="W974" s="295"/>
      <c r="X974" s="295"/>
      <c r="Y974" s="295"/>
      <c r="Z974" s="295"/>
    </row>
    <row r="975" spans="1:26" ht="12.75" customHeight="1" x14ac:dyDescent="0.25">
      <c r="A975" s="295"/>
      <c r="B975" s="295"/>
      <c r="C975" s="295"/>
      <c r="D975" s="295"/>
      <c r="E975" s="295"/>
      <c r="F975" s="295"/>
      <c r="G975" s="295"/>
      <c r="H975" s="295"/>
      <c r="I975" s="295"/>
      <c r="J975" s="295"/>
      <c r="K975" s="295"/>
      <c r="L975" s="295"/>
      <c r="M975" s="295"/>
      <c r="N975" s="295"/>
      <c r="O975" s="295"/>
      <c r="P975" s="295"/>
      <c r="Q975" s="295"/>
      <c r="R975" s="295"/>
      <c r="S975" s="295"/>
      <c r="T975" s="295"/>
      <c r="U975" s="295"/>
      <c r="V975" s="295"/>
      <c r="W975" s="295"/>
      <c r="X975" s="295"/>
      <c r="Y975" s="295"/>
      <c r="Z975" s="295"/>
    </row>
    <row r="976" spans="1:26" ht="12.75" customHeight="1" x14ac:dyDescent="0.25">
      <c r="A976" s="295"/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  <c r="Y976" s="295"/>
      <c r="Z976" s="295"/>
    </row>
    <row r="977" spans="1:26" ht="12.75" customHeight="1" x14ac:dyDescent="0.25">
      <c r="A977" s="295"/>
      <c r="B977" s="295"/>
      <c r="C977" s="295"/>
      <c r="D977" s="295"/>
      <c r="E977" s="295"/>
      <c r="F977" s="295"/>
      <c r="G977" s="295"/>
      <c r="H977" s="295"/>
      <c r="I977" s="295"/>
      <c r="J977" s="295"/>
      <c r="K977" s="295"/>
      <c r="L977" s="295"/>
      <c r="M977" s="295"/>
      <c r="N977" s="295"/>
      <c r="O977" s="295"/>
      <c r="P977" s="295"/>
      <c r="Q977" s="295"/>
      <c r="R977" s="295"/>
      <c r="S977" s="295"/>
      <c r="T977" s="295"/>
      <c r="U977" s="295"/>
      <c r="V977" s="295"/>
      <c r="W977" s="295"/>
      <c r="X977" s="295"/>
      <c r="Y977" s="295"/>
      <c r="Z977" s="295"/>
    </row>
    <row r="978" spans="1:26" ht="12.75" customHeight="1" x14ac:dyDescent="0.25">
      <c r="A978" s="295"/>
      <c r="B978" s="295"/>
      <c r="C978" s="295"/>
      <c r="D978" s="295"/>
      <c r="E978" s="295"/>
      <c r="F978" s="295"/>
      <c r="G978" s="295"/>
      <c r="H978" s="295"/>
      <c r="I978" s="295"/>
      <c r="J978" s="295"/>
      <c r="K978" s="295"/>
      <c r="L978" s="295"/>
      <c r="M978" s="295"/>
      <c r="N978" s="295"/>
      <c r="O978" s="295"/>
      <c r="P978" s="295"/>
      <c r="Q978" s="295"/>
      <c r="R978" s="295"/>
      <c r="S978" s="295"/>
      <c r="T978" s="295"/>
      <c r="U978" s="295"/>
      <c r="V978" s="295"/>
      <c r="W978" s="295"/>
      <c r="X978" s="295"/>
      <c r="Y978" s="295"/>
      <c r="Z978" s="295"/>
    </row>
    <row r="979" spans="1:26" ht="12.75" customHeight="1" x14ac:dyDescent="0.25">
      <c r="A979" s="295"/>
      <c r="B979" s="295"/>
      <c r="C979" s="295"/>
      <c r="D979" s="295"/>
      <c r="E979" s="295"/>
      <c r="F979" s="295"/>
      <c r="G979" s="295"/>
      <c r="H979" s="295"/>
      <c r="I979" s="295"/>
      <c r="J979" s="295"/>
      <c r="K979" s="295"/>
      <c r="L979" s="295"/>
      <c r="M979" s="295"/>
      <c r="N979" s="295"/>
      <c r="O979" s="295"/>
      <c r="P979" s="295"/>
      <c r="Q979" s="295"/>
      <c r="R979" s="295"/>
      <c r="S979" s="295"/>
      <c r="T979" s="295"/>
      <c r="U979" s="295"/>
      <c r="V979" s="295"/>
      <c r="W979" s="295"/>
      <c r="X979" s="295"/>
      <c r="Y979" s="295"/>
      <c r="Z979" s="295"/>
    </row>
    <row r="980" spans="1:26" ht="12.75" customHeight="1" x14ac:dyDescent="0.25">
      <c r="A980" s="295"/>
      <c r="B980" s="295"/>
      <c r="C980" s="295"/>
      <c r="D980" s="295"/>
      <c r="E980" s="295"/>
      <c r="F980" s="295"/>
      <c r="G980" s="295"/>
      <c r="H980" s="295"/>
      <c r="I980" s="295"/>
      <c r="J980" s="295"/>
      <c r="K980" s="295"/>
      <c r="L980" s="295"/>
      <c r="M980" s="295"/>
      <c r="N980" s="295"/>
      <c r="O980" s="295"/>
      <c r="P980" s="295"/>
      <c r="Q980" s="295"/>
      <c r="R980" s="295"/>
      <c r="S980" s="295"/>
      <c r="T980" s="295"/>
      <c r="U980" s="295"/>
      <c r="V980" s="295"/>
      <c r="W980" s="295"/>
      <c r="X980" s="295"/>
      <c r="Y980" s="295"/>
      <c r="Z980" s="295"/>
    </row>
    <row r="981" spans="1:26" ht="12.75" customHeight="1" x14ac:dyDescent="0.25">
      <c r="A981" s="295"/>
      <c r="B981" s="295"/>
      <c r="C981" s="295"/>
      <c r="D981" s="295"/>
      <c r="E981" s="295"/>
      <c r="F981" s="295"/>
      <c r="G981" s="295"/>
      <c r="H981" s="295"/>
      <c r="I981" s="295"/>
      <c r="J981" s="295"/>
      <c r="K981" s="295"/>
      <c r="L981" s="295"/>
      <c r="M981" s="295"/>
      <c r="N981" s="295"/>
      <c r="O981" s="295"/>
      <c r="P981" s="295"/>
      <c r="Q981" s="295"/>
      <c r="R981" s="295"/>
      <c r="S981" s="295"/>
      <c r="T981" s="295"/>
      <c r="U981" s="295"/>
      <c r="V981" s="295"/>
      <c r="W981" s="295"/>
      <c r="X981" s="295"/>
      <c r="Y981" s="295"/>
      <c r="Z981" s="295"/>
    </row>
    <row r="982" spans="1:26" ht="12.75" customHeight="1" x14ac:dyDescent="0.25">
      <c r="A982" s="295"/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</row>
    <row r="983" spans="1:26" ht="12.75" customHeight="1" x14ac:dyDescent="0.25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</row>
    <row r="984" spans="1:26" ht="12.75" customHeight="1" x14ac:dyDescent="0.25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</row>
    <row r="985" spans="1:26" ht="12.75" customHeight="1" x14ac:dyDescent="0.25">
      <c r="A985" s="295"/>
      <c r="B985" s="295"/>
      <c r="C985" s="295"/>
      <c r="D985" s="295"/>
      <c r="E985" s="295"/>
      <c r="F985" s="295"/>
      <c r="G985" s="295"/>
      <c r="H985" s="295"/>
      <c r="I985" s="295"/>
      <c r="J985" s="295"/>
      <c r="K985" s="295"/>
      <c r="L985" s="295"/>
      <c r="M985" s="295"/>
      <c r="N985" s="295"/>
      <c r="O985" s="295"/>
      <c r="P985" s="295"/>
      <c r="Q985" s="295"/>
      <c r="R985" s="295"/>
      <c r="S985" s="295"/>
      <c r="T985" s="295"/>
      <c r="U985" s="295"/>
      <c r="V985" s="295"/>
      <c r="W985" s="295"/>
      <c r="X985" s="295"/>
      <c r="Y985" s="295"/>
      <c r="Z985" s="295"/>
    </row>
    <row r="986" spans="1:26" ht="12.75" customHeight="1" x14ac:dyDescent="0.25">
      <c r="A986" s="295"/>
      <c r="B986" s="295"/>
      <c r="C986" s="295"/>
      <c r="D986" s="295"/>
      <c r="E986" s="295"/>
      <c r="F986" s="295"/>
      <c r="G986" s="295"/>
      <c r="H986" s="295"/>
      <c r="I986" s="295"/>
      <c r="J986" s="295"/>
      <c r="K986" s="295"/>
      <c r="L986" s="295"/>
      <c r="M986" s="295"/>
      <c r="N986" s="295"/>
      <c r="O986" s="295"/>
      <c r="P986" s="295"/>
      <c r="Q986" s="295"/>
      <c r="R986" s="295"/>
      <c r="S986" s="295"/>
      <c r="T986" s="295"/>
      <c r="U986" s="295"/>
      <c r="V986" s="295"/>
      <c r="W986" s="295"/>
      <c r="X986" s="295"/>
      <c r="Y986" s="295"/>
      <c r="Z986" s="295"/>
    </row>
    <row r="987" spans="1:26" ht="12.75" customHeight="1" x14ac:dyDescent="0.25">
      <c r="A987" s="295"/>
      <c r="B987" s="295"/>
      <c r="C987" s="295"/>
      <c r="D987" s="295"/>
      <c r="E987" s="295"/>
      <c r="F987" s="295"/>
      <c r="G987" s="295"/>
      <c r="H987" s="295"/>
      <c r="I987" s="295"/>
      <c r="J987" s="295"/>
      <c r="K987" s="295"/>
      <c r="L987" s="295"/>
      <c r="M987" s="295"/>
      <c r="N987" s="295"/>
      <c r="O987" s="295"/>
      <c r="P987" s="295"/>
      <c r="Q987" s="295"/>
      <c r="R987" s="295"/>
      <c r="S987" s="295"/>
      <c r="T987" s="295"/>
      <c r="U987" s="295"/>
      <c r="V987" s="295"/>
      <c r="W987" s="295"/>
      <c r="X987" s="295"/>
      <c r="Y987" s="295"/>
      <c r="Z987" s="295"/>
    </row>
    <row r="988" spans="1:26" ht="12.75" customHeight="1" x14ac:dyDescent="0.25">
      <c r="A988" s="295"/>
      <c r="B988" s="295"/>
      <c r="C988" s="295"/>
      <c r="D988" s="295"/>
      <c r="E988" s="295"/>
      <c r="F988" s="295"/>
      <c r="G988" s="295"/>
      <c r="H988" s="295"/>
      <c r="I988" s="295"/>
      <c r="J988" s="295"/>
      <c r="K988" s="295"/>
      <c r="L988" s="295"/>
      <c r="M988" s="295"/>
      <c r="N988" s="295"/>
      <c r="O988" s="295"/>
      <c r="P988" s="295"/>
      <c r="Q988" s="295"/>
      <c r="R988" s="295"/>
      <c r="S988" s="295"/>
      <c r="T988" s="295"/>
      <c r="U988" s="295"/>
      <c r="V988" s="295"/>
      <c r="W988" s="295"/>
      <c r="X988" s="295"/>
      <c r="Y988" s="295"/>
      <c r="Z988" s="295"/>
    </row>
    <row r="989" spans="1:26" ht="12.75" customHeight="1" x14ac:dyDescent="0.25">
      <c r="A989" s="295"/>
      <c r="B989" s="295"/>
      <c r="C989" s="295"/>
      <c r="D989" s="295"/>
      <c r="E989" s="295"/>
      <c r="F989" s="295"/>
      <c r="G989" s="295"/>
      <c r="H989" s="295"/>
      <c r="I989" s="295"/>
      <c r="J989" s="295"/>
      <c r="K989" s="295"/>
      <c r="L989" s="295"/>
      <c r="M989" s="295"/>
      <c r="N989" s="295"/>
      <c r="O989" s="295"/>
      <c r="P989" s="295"/>
      <c r="Q989" s="295"/>
      <c r="R989" s="295"/>
      <c r="S989" s="295"/>
      <c r="T989" s="295"/>
      <c r="U989" s="295"/>
      <c r="V989" s="295"/>
      <c r="W989" s="295"/>
      <c r="X989" s="295"/>
      <c r="Y989" s="295"/>
      <c r="Z989" s="295"/>
    </row>
    <row r="990" spans="1:26" ht="12.75" customHeight="1" x14ac:dyDescent="0.25">
      <c r="A990" s="295"/>
      <c r="B990" s="295"/>
      <c r="C990" s="295"/>
      <c r="D990" s="295"/>
      <c r="E990" s="295"/>
      <c r="F990" s="295"/>
      <c r="G990" s="295"/>
      <c r="H990" s="295"/>
      <c r="I990" s="295"/>
      <c r="J990" s="295"/>
      <c r="K990" s="295"/>
      <c r="L990" s="295"/>
      <c r="M990" s="295"/>
      <c r="N990" s="295"/>
      <c r="O990" s="295"/>
      <c r="P990" s="295"/>
      <c r="Q990" s="295"/>
      <c r="R990" s="295"/>
      <c r="S990" s="295"/>
      <c r="T990" s="295"/>
      <c r="U990" s="295"/>
      <c r="V990" s="295"/>
      <c r="W990" s="295"/>
      <c r="X990" s="295"/>
      <c r="Y990" s="295"/>
      <c r="Z990" s="295"/>
    </row>
    <row r="991" spans="1:26" ht="12.75" customHeight="1" x14ac:dyDescent="0.25">
      <c r="A991" s="295"/>
      <c r="B991" s="295"/>
      <c r="C991" s="295"/>
      <c r="D991" s="295"/>
      <c r="E991" s="295"/>
      <c r="F991" s="295"/>
      <c r="G991" s="295"/>
      <c r="H991" s="295"/>
      <c r="I991" s="295"/>
      <c r="J991" s="295"/>
      <c r="K991" s="295"/>
      <c r="L991" s="295"/>
      <c r="M991" s="295"/>
      <c r="N991" s="295"/>
      <c r="O991" s="295"/>
      <c r="P991" s="295"/>
      <c r="Q991" s="295"/>
      <c r="R991" s="295"/>
      <c r="S991" s="295"/>
      <c r="T991" s="295"/>
      <c r="U991" s="295"/>
      <c r="V991" s="295"/>
      <c r="W991" s="295"/>
      <c r="X991" s="295"/>
      <c r="Y991" s="295"/>
      <c r="Z991" s="295"/>
    </row>
    <row r="992" spans="1:26" ht="12.75" customHeight="1" x14ac:dyDescent="0.25">
      <c r="A992" s="295"/>
      <c r="B992" s="295"/>
      <c r="C992" s="295"/>
      <c r="D992" s="295"/>
      <c r="E992" s="295"/>
      <c r="F992" s="295"/>
      <c r="G992" s="295"/>
      <c r="H992" s="295"/>
      <c r="I992" s="295"/>
      <c r="J992" s="295"/>
      <c r="K992" s="295"/>
      <c r="L992" s="295"/>
      <c r="M992" s="295"/>
      <c r="N992" s="295"/>
      <c r="O992" s="295"/>
      <c r="P992" s="295"/>
      <c r="Q992" s="295"/>
      <c r="R992" s="295"/>
      <c r="S992" s="295"/>
      <c r="T992" s="295"/>
      <c r="U992" s="295"/>
      <c r="V992" s="295"/>
      <c r="W992" s="295"/>
      <c r="X992" s="295"/>
      <c r="Y992" s="295"/>
      <c r="Z992" s="295"/>
    </row>
    <row r="993" spans="1:26" ht="12.75" customHeight="1" x14ac:dyDescent="0.25">
      <c r="A993" s="295"/>
      <c r="B993" s="295"/>
      <c r="C993" s="295"/>
      <c r="D993" s="295"/>
      <c r="E993" s="295"/>
      <c r="F993" s="295"/>
      <c r="G993" s="295"/>
      <c r="H993" s="295"/>
      <c r="I993" s="295"/>
      <c r="J993" s="295"/>
      <c r="K993" s="295"/>
      <c r="L993" s="295"/>
      <c r="M993" s="295"/>
      <c r="N993" s="295"/>
      <c r="O993" s="295"/>
      <c r="P993" s="295"/>
      <c r="Q993" s="295"/>
      <c r="R993" s="295"/>
      <c r="S993" s="295"/>
      <c r="T993" s="295"/>
      <c r="U993" s="295"/>
      <c r="V993" s="295"/>
      <c r="W993" s="295"/>
      <c r="X993" s="295"/>
      <c r="Y993" s="295"/>
      <c r="Z993" s="295"/>
    </row>
    <row r="994" spans="1:26" ht="12.75" customHeight="1" x14ac:dyDescent="0.25">
      <c r="A994" s="295"/>
      <c r="B994" s="295"/>
      <c r="C994" s="295"/>
      <c r="D994" s="295"/>
      <c r="E994" s="295"/>
      <c r="F994" s="295"/>
      <c r="G994" s="295"/>
      <c r="H994" s="295"/>
      <c r="I994" s="295"/>
      <c r="J994" s="295"/>
      <c r="K994" s="295"/>
      <c r="L994" s="295"/>
      <c r="M994" s="295"/>
      <c r="N994" s="295"/>
      <c r="O994" s="295"/>
      <c r="P994" s="295"/>
      <c r="Q994" s="295"/>
      <c r="R994" s="295"/>
      <c r="S994" s="295"/>
      <c r="T994" s="295"/>
      <c r="U994" s="295"/>
      <c r="V994" s="295"/>
      <c r="W994" s="295"/>
      <c r="X994" s="295"/>
      <c r="Y994" s="295"/>
      <c r="Z994" s="295"/>
    </row>
    <row r="995" spans="1:26" ht="12.75" customHeight="1" x14ac:dyDescent="0.25">
      <c r="A995" s="295"/>
      <c r="B995" s="295"/>
      <c r="C995" s="295"/>
      <c r="D995" s="295"/>
      <c r="E995" s="295"/>
      <c r="F995" s="295"/>
      <c r="G995" s="295"/>
      <c r="H995" s="295"/>
      <c r="I995" s="295"/>
      <c r="J995" s="295"/>
      <c r="K995" s="295"/>
      <c r="L995" s="295"/>
      <c r="M995" s="295"/>
      <c r="N995" s="295"/>
      <c r="O995" s="295"/>
      <c r="P995" s="295"/>
      <c r="Q995" s="295"/>
      <c r="R995" s="295"/>
      <c r="S995" s="295"/>
      <c r="T995" s="295"/>
      <c r="U995" s="295"/>
      <c r="V995" s="295"/>
      <c r="W995" s="295"/>
      <c r="X995" s="295"/>
      <c r="Y995" s="295"/>
      <c r="Z995" s="295"/>
    </row>
    <row r="996" spans="1:26" ht="12.75" customHeight="1" x14ac:dyDescent="0.25">
      <c r="A996" s="295"/>
      <c r="B996" s="295"/>
      <c r="C996" s="295"/>
      <c r="D996" s="295"/>
      <c r="E996" s="295"/>
      <c r="F996" s="295"/>
      <c r="G996" s="295"/>
      <c r="H996" s="295"/>
      <c r="I996" s="295"/>
      <c r="J996" s="295"/>
      <c r="K996" s="295"/>
      <c r="L996" s="295"/>
      <c r="M996" s="295"/>
      <c r="N996" s="295"/>
      <c r="O996" s="295"/>
      <c r="P996" s="295"/>
      <c r="Q996" s="295"/>
      <c r="R996" s="295"/>
      <c r="S996" s="295"/>
      <c r="T996" s="295"/>
      <c r="U996" s="295"/>
      <c r="V996" s="295"/>
      <c r="W996" s="295"/>
      <c r="X996" s="295"/>
      <c r="Y996" s="295"/>
      <c r="Z996" s="295"/>
    </row>
    <row r="997" spans="1:26" ht="12.75" customHeight="1" x14ac:dyDescent="0.25">
      <c r="A997" s="295"/>
      <c r="B997" s="295"/>
      <c r="C997" s="295"/>
      <c r="D997" s="295"/>
      <c r="E997" s="295"/>
      <c r="F997" s="295"/>
      <c r="G997" s="295"/>
      <c r="H997" s="295"/>
      <c r="I997" s="295"/>
      <c r="J997" s="295"/>
      <c r="K997" s="295"/>
      <c r="L997" s="295"/>
      <c r="M997" s="295"/>
      <c r="N997" s="295"/>
      <c r="O997" s="295"/>
      <c r="P997" s="295"/>
      <c r="Q997" s="295"/>
      <c r="R997" s="295"/>
      <c r="S997" s="295"/>
      <c r="T997" s="295"/>
      <c r="U997" s="295"/>
      <c r="V997" s="295"/>
      <c r="W997" s="295"/>
      <c r="X997" s="295"/>
      <c r="Y997" s="295"/>
      <c r="Z997" s="295"/>
    </row>
    <row r="998" spans="1:26" ht="12.75" customHeight="1" x14ac:dyDescent="0.25">
      <c r="A998" s="295"/>
      <c r="B998" s="295"/>
      <c r="C998" s="295"/>
      <c r="D998" s="295"/>
      <c r="E998" s="295"/>
      <c r="F998" s="295"/>
      <c r="G998" s="295"/>
      <c r="H998" s="295"/>
      <c r="I998" s="295"/>
      <c r="J998" s="295"/>
      <c r="K998" s="295"/>
      <c r="L998" s="295"/>
      <c r="M998" s="295"/>
      <c r="N998" s="295"/>
      <c r="O998" s="295"/>
      <c r="P998" s="295"/>
      <c r="Q998" s="295"/>
      <c r="R998" s="295"/>
      <c r="S998" s="295"/>
      <c r="T998" s="295"/>
      <c r="U998" s="295"/>
      <c r="V998" s="295"/>
      <c r="W998" s="295"/>
      <c r="X998" s="295"/>
      <c r="Y998" s="295"/>
      <c r="Z998" s="295"/>
    </row>
    <row r="999" spans="1:26" ht="12.75" customHeight="1" x14ac:dyDescent="0.25">
      <c r="A999" s="295"/>
      <c r="B999" s="295"/>
      <c r="C999" s="295"/>
      <c r="D999" s="295"/>
      <c r="E999" s="295"/>
      <c r="F999" s="295"/>
      <c r="G999" s="295"/>
      <c r="H999" s="295"/>
      <c r="I999" s="295"/>
      <c r="J999" s="295"/>
      <c r="K999" s="295"/>
      <c r="L999" s="295"/>
      <c r="M999" s="295"/>
      <c r="N999" s="295"/>
      <c r="O999" s="295"/>
      <c r="P999" s="295"/>
      <c r="Q999" s="295"/>
      <c r="R999" s="295"/>
      <c r="S999" s="295"/>
      <c r="T999" s="295"/>
      <c r="U999" s="295"/>
      <c r="V999" s="295"/>
      <c r="W999" s="295"/>
      <c r="X999" s="295"/>
      <c r="Y999" s="295"/>
      <c r="Z999" s="295"/>
    </row>
    <row r="1000" spans="1:26" ht="12.75" customHeight="1" x14ac:dyDescent="0.25">
      <c r="A1000" s="295"/>
      <c r="B1000" s="295"/>
      <c r="C1000" s="295"/>
      <c r="D1000" s="295"/>
      <c r="E1000" s="295"/>
      <c r="F1000" s="295"/>
      <c r="G1000" s="295"/>
      <c r="H1000" s="295"/>
      <c r="I1000" s="295"/>
      <c r="J1000" s="295"/>
      <c r="K1000" s="295"/>
      <c r="L1000" s="295"/>
      <c r="M1000" s="295"/>
      <c r="N1000" s="295"/>
      <c r="O1000" s="295"/>
      <c r="P1000" s="295"/>
      <c r="Q1000" s="295"/>
      <c r="R1000" s="295"/>
      <c r="S1000" s="295"/>
      <c r="T1000" s="295"/>
      <c r="U1000" s="295"/>
      <c r="V1000" s="295"/>
      <c r="W1000" s="295"/>
      <c r="X1000" s="295"/>
      <c r="Y1000" s="295"/>
      <c r="Z1000" s="295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94429"/>
    <pageSetUpPr fitToPage="1"/>
  </sheetPr>
  <dimension ref="A1:Z1000"/>
  <sheetViews>
    <sheetView showGridLines="0" workbookViewId="0">
      <selection sqref="A1:O36"/>
    </sheetView>
  </sheetViews>
  <sheetFormatPr defaultColWidth="12.54296875" defaultRowHeight="15" customHeight="1" x14ac:dyDescent="0.25"/>
  <cols>
    <col min="1" max="1" width="6.453125" customWidth="1"/>
    <col min="2" max="2" width="42.1796875" customWidth="1"/>
    <col min="3" max="14" width="12.453125" customWidth="1"/>
    <col min="15" max="15" width="17" customWidth="1"/>
    <col min="16" max="26" width="9.1796875" customWidth="1"/>
  </cols>
  <sheetData>
    <row r="1" spans="1:26" ht="32.25" customHeight="1" x14ac:dyDescent="0.3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343"/>
      <c r="Q1" s="343"/>
      <c r="R1" s="343"/>
      <c r="S1" s="343"/>
      <c r="T1" s="343"/>
      <c r="U1" s="343"/>
      <c r="V1" s="206"/>
      <c r="W1" s="206"/>
      <c r="X1" s="206"/>
      <c r="Y1" s="206"/>
      <c r="Z1" s="206"/>
    </row>
    <row r="2" spans="1:26" ht="19.5" customHeight="1" x14ac:dyDescent="0.35">
      <c r="A2" s="422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343"/>
      <c r="Q2" s="343"/>
      <c r="R2" s="343"/>
      <c r="S2" s="343"/>
      <c r="T2" s="343"/>
      <c r="U2" s="343"/>
      <c r="V2" s="206"/>
      <c r="W2" s="206"/>
      <c r="X2" s="206"/>
      <c r="Y2" s="206"/>
      <c r="Z2" s="206"/>
    </row>
    <row r="3" spans="1:26" ht="19.5" customHeight="1" x14ac:dyDescent="0.3">
      <c r="A3" s="413" t="s">
        <v>433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344"/>
      <c r="Q3" s="344"/>
      <c r="R3" s="344"/>
      <c r="S3" s="344"/>
      <c r="T3" s="344"/>
      <c r="U3" s="344"/>
      <c r="V3" s="206"/>
      <c r="W3" s="206"/>
      <c r="X3" s="206"/>
      <c r="Y3" s="206"/>
      <c r="Z3" s="206"/>
    </row>
    <row r="4" spans="1:26" ht="24.75" customHeight="1" x14ac:dyDescent="0.25">
      <c r="A4" s="345"/>
      <c r="B4" s="346"/>
      <c r="C4" s="347">
        <f>Resumo!C4</f>
        <v>45292</v>
      </c>
      <c r="D4" s="347">
        <f>Resumo!D4</f>
        <v>45323</v>
      </c>
      <c r="E4" s="347">
        <f>Resumo!E4</f>
        <v>45352</v>
      </c>
      <c r="F4" s="347">
        <f>Resumo!F4</f>
        <v>45383</v>
      </c>
      <c r="G4" s="347">
        <f>Resumo!G4</f>
        <v>45413</v>
      </c>
      <c r="H4" s="347">
        <f>Resumo!H4</f>
        <v>45444</v>
      </c>
      <c r="I4" s="347">
        <f>Resumo!I4</f>
        <v>45474</v>
      </c>
      <c r="J4" s="347">
        <f>Resumo!J4</f>
        <v>45505</v>
      </c>
      <c r="K4" s="347">
        <f>Resumo!K4</f>
        <v>45536</v>
      </c>
      <c r="L4" s="347">
        <f>Resumo!L4</f>
        <v>45566</v>
      </c>
      <c r="M4" s="347">
        <f>Resumo!M4</f>
        <v>45597</v>
      </c>
      <c r="N4" s="347">
        <f>Resumo!N4</f>
        <v>45627</v>
      </c>
      <c r="O4" s="348" t="s">
        <v>138</v>
      </c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24.75" customHeight="1" x14ac:dyDescent="0.25">
      <c r="A5" s="349" t="s">
        <v>434</v>
      </c>
      <c r="B5" s="350"/>
      <c r="C5" s="351">
        <v>0</v>
      </c>
      <c r="D5" s="351">
        <f t="shared" ref="D5:N5" si="0">C36</f>
        <v>410369.73166666663</v>
      </c>
      <c r="E5" s="351">
        <f t="shared" si="0"/>
        <v>612645.33422222221</v>
      </c>
      <c r="F5" s="351">
        <f t="shared" si="0"/>
        <v>744573.50088888896</v>
      </c>
      <c r="G5" s="351">
        <f t="shared" si="0"/>
        <v>910686.07127777801</v>
      </c>
      <c r="H5" s="351">
        <f t="shared" si="0"/>
        <v>1058001.3372222227</v>
      </c>
      <c r="I5" s="351">
        <f t="shared" si="0"/>
        <v>1142577.2337777785</v>
      </c>
      <c r="J5" s="351">
        <f t="shared" si="0"/>
        <v>1238862.3870555563</v>
      </c>
      <c r="K5" s="351">
        <f t="shared" si="0"/>
        <v>1238862.3870555563</v>
      </c>
      <c r="L5" s="351">
        <f t="shared" si="0"/>
        <v>1238862.3870555563</v>
      </c>
      <c r="M5" s="351">
        <f t="shared" si="0"/>
        <v>1238862.3870555563</v>
      </c>
      <c r="N5" s="351">
        <f t="shared" si="0"/>
        <v>1238862.3870555563</v>
      </c>
      <c r="O5" s="352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21" customHeight="1" x14ac:dyDescent="0.25">
      <c r="A6" s="353" t="s">
        <v>435</v>
      </c>
      <c r="B6" s="353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13.5" customHeight="1" x14ac:dyDescent="0.25">
      <c r="A7" s="355" t="s">
        <v>173</v>
      </c>
      <c r="B7" s="356" t="s">
        <v>174</v>
      </c>
      <c r="C7" s="357">
        <f>201408.19+25175.96+2014.01+10070.34+15105.55+6042.18+17615.48</f>
        <v>277431.70999999996</v>
      </c>
      <c r="D7" s="357">
        <f>215107.19+18861.86+26888.31+2151+70755.29+16132.94+6453.16</f>
        <v>356349.74999999994</v>
      </c>
      <c r="E7" s="357">
        <f>228304.35+20219.01+28537.97+2282.96+11415.12+17122.75+6849.05</f>
        <v>314731.21000000002</v>
      </c>
      <c r="F7" s="357">
        <f>243691.95+21794.86+30461.42+2436.81+12184.52+18276.81+7310.65+22530.16</f>
        <v>358687.18</v>
      </c>
      <c r="G7" s="357">
        <f>259221.64+273.6+23371.03+32402.63+2592.14+12960.99+19441.57+7776.13</f>
        <v>358039.73000000004</v>
      </c>
      <c r="H7" s="357">
        <f>258377.69+23401.03+32297.15+2583.78+12918.81+19378.26+7751.27</f>
        <v>356707.99000000005</v>
      </c>
      <c r="I7" s="357">
        <f>257167.15+23169.03+32145.83+2571.59+12858.28+19287.46+7714.93</f>
        <v>354914.27000000008</v>
      </c>
      <c r="J7" s="357">
        <v>0</v>
      </c>
      <c r="K7" s="357">
        <v>0</v>
      </c>
      <c r="L7" s="357">
        <v>0</v>
      </c>
      <c r="M7" s="357">
        <v>0</v>
      </c>
      <c r="N7" s="357">
        <v>0</v>
      </c>
      <c r="O7" s="357">
        <f t="shared" ref="O7:O15" si="1">SUM(C7:N7)</f>
        <v>2376861.84</v>
      </c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3.5" customHeight="1" x14ac:dyDescent="0.25">
      <c r="A8" s="355" t="s">
        <v>175</v>
      </c>
      <c r="B8" s="356" t="s">
        <v>176</v>
      </c>
      <c r="C8" s="357">
        <v>10016.290000000001</v>
      </c>
      <c r="D8" s="357">
        <v>10755.3</v>
      </c>
      <c r="E8" s="357">
        <v>11415.12</v>
      </c>
      <c r="F8" s="357">
        <v>12184.52</v>
      </c>
      <c r="G8" s="357">
        <v>12960.99</v>
      </c>
      <c r="H8" s="357">
        <v>12918.81</v>
      </c>
      <c r="I8" s="357">
        <v>12858.28</v>
      </c>
      <c r="J8" s="357">
        <v>0</v>
      </c>
      <c r="K8" s="357">
        <v>0</v>
      </c>
      <c r="L8" s="357">
        <v>0</v>
      </c>
      <c r="M8" s="357">
        <v>0</v>
      </c>
      <c r="N8" s="357">
        <v>0</v>
      </c>
      <c r="O8" s="357">
        <f t="shared" si="1"/>
        <v>83109.31</v>
      </c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3.5" customHeight="1" x14ac:dyDescent="0.25">
      <c r="A9" s="355" t="s">
        <v>177</v>
      </c>
      <c r="B9" s="356" t="s">
        <v>178</v>
      </c>
      <c r="C9" s="357">
        <f>5634.52+6217.86+3040+6206.25+4889.07+4729.61+5053.25+5019.52+5388.64+6119.53+3693.96+6228.78+5582.21+6040.87+4969.36+2079.37</f>
        <v>80892.799999999988</v>
      </c>
      <c r="D9" s="357">
        <v>86108.88</v>
      </c>
      <c r="E9" s="357">
        <v>91538.75</v>
      </c>
      <c r="F9" s="357">
        <v>97959.71</v>
      </c>
      <c r="G9" s="357">
        <v>103813.36</v>
      </c>
      <c r="H9" s="357">
        <v>103048.29</v>
      </c>
      <c r="I9" s="357">
        <v>103049.77</v>
      </c>
      <c r="J9" s="357">
        <v>0</v>
      </c>
      <c r="K9" s="357">
        <v>0</v>
      </c>
      <c r="L9" s="357">
        <v>0</v>
      </c>
      <c r="M9" s="357">
        <v>0</v>
      </c>
      <c r="N9" s="357">
        <v>0</v>
      </c>
      <c r="O9" s="357">
        <f t="shared" si="1"/>
        <v>666411.56000000006</v>
      </c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3.5" customHeight="1" x14ac:dyDescent="0.25">
      <c r="A10" s="355" t="s">
        <v>179</v>
      </c>
      <c r="B10" s="356" t="s">
        <v>180</v>
      </c>
      <c r="C10" s="357">
        <f t="shared" ref="C10:I10" si="2">40%*C9</f>
        <v>32357.119999999995</v>
      </c>
      <c r="D10" s="357">
        <f t="shared" si="2"/>
        <v>34443.552000000003</v>
      </c>
      <c r="E10" s="357">
        <f t="shared" si="2"/>
        <v>36615.5</v>
      </c>
      <c r="F10" s="357">
        <f t="shared" si="2"/>
        <v>39183.884000000005</v>
      </c>
      <c r="G10" s="357">
        <f t="shared" si="2"/>
        <v>41525.344000000005</v>
      </c>
      <c r="H10" s="357">
        <f t="shared" si="2"/>
        <v>41219.315999999999</v>
      </c>
      <c r="I10" s="357">
        <f t="shared" si="2"/>
        <v>41219.908000000003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  <c r="O10" s="357">
        <f t="shared" si="1"/>
        <v>266564.62400000001</v>
      </c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3.5" customHeight="1" x14ac:dyDescent="0.25">
      <c r="A11" s="355" t="s">
        <v>181</v>
      </c>
      <c r="B11" s="356" t="s">
        <v>182</v>
      </c>
      <c r="C11" s="357">
        <f t="shared" ref="C11:C12" si="3">1/12*1007918.34</f>
        <v>83993.194999999992</v>
      </c>
      <c r="D11" s="357">
        <f t="shared" ref="D11:D12" si="4">1/12*1076361.02</f>
        <v>89696.751666666663</v>
      </c>
      <c r="E11" s="357">
        <f t="shared" ref="E11:E12" si="5">1/12*1005459.72</f>
        <v>83788.31</v>
      </c>
      <c r="F11" s="357">
        <f t="shared" ref="F11:F12" si="6">1/12*1067520.17</f>
        <v>88960.01416666666</v>
      </c>
      <c r="G11" s="357">
        <f t="shared" ref="G11:G12" si="7">1/12*1136589.49</f>
        <v>94715.790833333333</v>
      </c>
      <c r="H11" s="357">
        <f t="shared" ref="H11:H12" si="8">1/12*1127555.9</f>
        <v>93962.991666666654</v>
      </c>
      <c r="I11" s="357">
        <f t="shared" ref="I11:I12" si="9">1/12*1135547.41</f>
        <v>94628.950833333321</v>
      </c>
      <c r="J11" s="357">
        <v>0</v>
      </c>
      <c r="K11" s="357">
        <v>0</v>
      </c>
      <c r="L11" s="357">
        <v>0</v>
      </c>
      <c r="M11" s="357">
        <v>0</v>
      </c>
      <c r="N11" s="357">
        <v>0</v>
      </c>
      <c r="O11" s="357">
        <f t="shared" si="1"/>
        <v>629746.00416666665</v>
      </c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3.5" customHeight="1" x14ac:dyDescent="0.25">
      <c r="A12" s="355" t="s">
        <v>183</v>
      </c>
      <c r="B12" s="356" t="s">
        <v>184</v>
      </c>
      <c r="C12" s="357">
        <f t="shared" si="3"/>
        <v>83993.194999999992</v>
      </c>
      <c r="D12" s="357">
        <f t="shared" si="4"/>
        <v>89696.751666666663</v>
      </c>
      <c r="E12" s="357">
        <f t="shared" si="5"/>
        <v>83788.31</v>
      </c>
      <c r="F12" s="357">
        <f t="shared" si="6"/>
        <v>88960.01416666666</v>
      </c>
      <c r="G12" s="357">
        <f t="shared" si="7"/>
        <v>94715.790833333333</v>
      </c>
      <c r="H12" s="357">
        <f t="shared" si="8"/>
        <v>93962.991666666654</v>
      </c>
      <c r="I12" s="357">
        <f t="shared" si="9"/>
        <v>94628.950833333321</v>
      </c>
      <c r="J12" s="357">
        <v>0</v>
      </c>
      <c r="K12" s="357">
        <v>0</v>
      </c>
      <c r="L12" s="357">
        <v>0</v>
      </c>
      <c r="M12" s="357">
        <v>0</v>
      </c>
      <c r="N12" s="357">
        <v>0</v>
      </c>
      <c r="O12" s="357">
        <f t="shared" si="1"/>
        <v>629746.00416666665</v>
      </c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2.75" customHeight="1" x14ac:dyDescent="0.25">
      <c r="A13" s="355" t="s">
        <v>185</v>
      </c>
      <c r="B13" s="356" t="s">
        <v>186</v>
      </c>
      <c r="C13" s="357">
        <f t="shared" ref="C13:I13" si="10">1/3*C12</f>
        <v>27997.731666666663</v>
      </c>
      <c r="D13" s="357">
        <f t="shared" si="10"/>
        <v>29898.917222222219</v>
      </c>
      <c r="E13" s="357">
        <f t="shared" si="10"/>
        <v>27929.436666666665</v>
      </c>
      <c r="F13" s="357">
        <f t="shared" si="10"/>
        <v>29653.338055555552</v>
      </c>
      <c r="G13" s="357">
        <f t="shared" si="10"/>
        <v>31571.930277777778</v>
      </c>
      <c r="H13" s="357">
        <f t="shared" si="10"/>
        <v>31320.997222222217</v>
      </c>
      <c r="I13" s="357">
        <f t="shared" si="10"/>
        <v>31542.983611111107</v>
      </c>
      <c r="J13" s="357">
        <v>0</v>
      </c>
      <c r="K13" s="357">
        <v>0</v>
      </c>
      <c r="L13" s="357">
        <v>0</v>
      </c>
      <c r="M13" s="357">
        <v>0</v>
      </c>
      <c r="N13" s="357">
        <v>0</v>
      </c>
      <c r="O13" s="357">
        <f t="shared" si="1"/>
        <v>209915.33472222218</v>
      </c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 ht="23" x14ac:dyDescent="0.25">
      <c r="A14" s="355" t="s">
        <v>187</v>
      </c>
      <c r="B14" s="356" t="s">
        <v>188</v>
      </c>
      <c r="C14" s="357">
        <v>0</v>
      </c>
      <c r="D14" s="357">
        <v>0</v>
      </c>
      <c r="E14" s="357">
        <v>0</v>
      </c>
      <c r="F14" s="357">
        <v>0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0</v>
      </c>
      <c r="N14" s="357">
        <v>0</v>
      </c>
      <c r="O14" s="357">
        <f t="shared" si="1"/>
        <v>0</v>
      </c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24.75" customHeight="1" x14ac:dyDescent="0.25">
      <c r="A15" s="74" t="s">
        <v>436</v>
      </c>
      <c r="B15" s="75"/>
      <c r="C15" s="76">
        <f t="shared" ref="C15:N15" si="11">SUBTOTAL(109,C7:C14)</f>
        <v>596682.04166666663</v>
      </c>
      <c r="D15" s="76">
        <f t="shared" si="11"/>
        <v>696949.90255555557</v>
      </c>
      <c r="E15" s="76">
        <f t="shared" si="11"/>
        <v>649806.6366666666</v>
      </c>
      <c r="F15" s="76">
        <f t="shared" si="11"/>
        <v>715588.66038888891</v>
      </c>
      <c r="G15" s="76">
        <f t="shared" si="11"/>
        <v>737342.9359444445</v>
      </c>
      <c r="H15" s="76">
        <f t="shared" si="11"/>
        <v>733141.38655555563</v>
      </c>
      <c r="I15" s="76">
        <f t="shared" si="11"/>
        <v>732843.1132777778</v>
      </c>
      <c r="J15" s="76">
        <f t="shared" si="11"/>
        <v>0</v>
      </c>
      <c r="K15" s="76">
        <f t="shared" si="11"/>
        <v>0</v>
      </c>
      <c r="L15" s="76">
        <f t="shared" si="11"/>
        <v>0</v>
      </c>
      <c r="M15" s="76">
        <f t="shared" si="11"/>
        <v>0</v>
      </c>
      <c r="N15" s="76">
        <f t="shared" si="11"/>
        <v>0</v>
      </c>
      <c r="O15" s="76">
        <f t="shared" si="1"/>
        <v>4862354.6770555554</v>
      </c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21" customHeight="1" x14ac:dyDescent="0.25">
      <c r="A16" s="431" t="s">
        <v>437</v>
      </c>
      <c r="B16" s="409"/>
      <c r="C16" s="358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7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3.5" customHeight="1" x14ac:dyDescent="0.25">
      <c r="A17" s="355" t="s">
        <v>173</v>
      </c>
      <c r="B17" s="356" t="s">
        <v>174</v>
      </c>
      <c r="C17" s="357">
        <v>0</v>
      </c>
      <c r="D17" s="357">
        <v>0</v>
      </c>
      <c r="E17" s="357">
        <v>0</v>
      </c>
      <c r="F17" s="357">
        <v>0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0</v>
      </c>
      <c r="N17" s="357">
        <v>0</v>
      </c>
      <c r="O17" s="357">
        <f t="shared" ref="O17:O25" si="12">SUM(C17:N17)</f>
        <v>0</v>
      </c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3.5" customHeight="1" x14ac:dyDescent="0.25">
      <c r="A18" s="355" t="s">
        <v>175</v>
      </c>
      <c r="B18" s="356" t="s">
        <v>176</v>
      </c>
      <c r="C18" s="357">
        <v>0</v>
      </c>
      <c r="D18" s="357">
        <v>0</v>
      </c>
      <c r="E18" s="357">
        <v>0</v>
      </c>
      <c r="F18" s="357">
        <v>0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0</v>
      </c>
      <c r="N18" s="357">
        <v>0</v>
      </c>
      <c r="O18" s="357">
        <f t="shared" si="12"/>
        <v>0</v>
      </c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3.5" customHeight="1" x14ac:dyDescent="0.25">
      <c r="A19" s="355" t="s">
        <v>177</v>
      </c>
      <c r="B19" s="356" t="s">
        <v>178</v>
      </c>
      <c r="C19" s="357">
        <v>0</v>
      </c>
      <c r="D19" s="357">
        <v>0</v>
      </c>
      <c r="E19" s="357">
        <v>0</v>
      </c>
      <c r="F19" s="357">
        <v>0</v>
      </c>
      <c r="G19" s="357">
        <v>0</v>
      </c>
      <c r="H19" s="357">
        <v>0</v>
      </c>
      <c r="I19" s="357">
        <v>0</v>
      </c>
      <c r="J19" s="357">
        <v>0</v>
      </c>
      <c r="K19" s="357">
        <v>0</v>
      </c>
      <c r="L19" s="357">
        <v>0</v>
      </c>
      <c r="M19" s="357">
        <v>0</v>
      </c>
      <c r="N19" s="357">
        <v>0</v>
      </c>
      <c r="O19" s="357">
        <f t="shared" si="12"/>
        <v>0</v>
      </c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3.5" customHeight="1" x14ac:dyDescent="0.25">
      <c r="A20" s="355" t="s">
        <v>179</v>
      </c>
      <c r="B20" s="356" t="s">
        <v>180</v>
      </c>
      <c r="C20" s="357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0</v>
      </c>
      <c r="N20" s="357">
        <v>0</v>
      </c>
      <c r="O20" s="357">
        <f t="shared" si="12"/>
        <v>0</v>
      </c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3.5" customHeight="1" x14ac:dyDescent="0.25">
      <c r="A21" s="355" t="s">
        <v>181</v>
      </c>
      <c r="B21" s="356" t="s">
        <v>182</v>
      </c>
      <c r="C21" s="357">
        <v>0</v>
      </c>
      <c r="D21" s="357">
        <v>0</v>
      </c>
      <c r="E21" s="357">
        <v>0</v>
      </c>
      <c r="F21" s="357">
        <v>0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0</v>
      </c>
      <c r="N21" s="357">
        <v>0</v>
      </c>
      <c r="O21" s="357">
        <f t="shared" si="12"/>
        <v>0</v>
      </c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3.5" customHeight="1" x14ac:dyDescent="0.25">
      <c r="A22" s="355" t="s">
        <v>183</v>
      </c>
      <c r="B22" s="356" t="s">
        <v>184</v>
      </c>
      <c r="C22" s="357">
        <v>0</v>
      </c>
      <c r="D22" s="357">
        <v>0</v>
      </c>
      <c r="E22" s="357">
        <v>0</v>
      </c>
      <c r="F22" s="357">
        <v>0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0</v>
      </c>
      <c r="M22" s="357">
        <v>0</v>
      </c>
      <c r="N22" s="357">
        <v>0</v>
      </c>
      <c r="O22" s="357">
        <f t="shared" si="12"/>
        <v>0</v>
      </c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3.5" customHeight="1" x14ac:dyDescent="0.25">
      <c r="A23" s="355" t="s">
        <v>185</v>
      </c>
      <c r="B23" s="356" t="s">
        <v>186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0</v>
      </c>
      <c r="N23" s="357">
        <v>0</v>
      </c>
      <c r="O23" s="357">
        <f t="shared" si="12"/>
        <v>0</v>
      </c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23" x14ac:dyDescent="0.25">
      <c r="A24" s="355" t="s">
        <v>187</v>
      </c>
      <c r="B24" s="356" t="s">
        <v>188</v>
      </c>
      <c r="C24" s="357">
        <v>0</v>
      </c>
      <c r="D24" s="357">
        <v>0</v>
      </c>
      <c r="E24" s="357">
        <v>0</v>
      </c>
      <c r="F24" s="357">
        <v>0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0</v>
      </c>
      <c r="N24" s="357">
        <v>0</v>
      </c>
      <c r="O24" s="357">
        <f t="shared" si="12"/>
        <v>0</v>
      </c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24.75" customHeight="1" x14ac:dyDescent="0.25">
      <c r="A25" s="74" t="s">
        <v>438</v>
      </c>
      <c r="B25" s="75"/>
      <c r="C25" s="76">
        <f t="shared" ref="C25:N25" si="13">SUBTOTAL(109,C17:C24)</f>
        <v>0</v>
      </c>
      <c r="D25" s="76">
        <f t="shared" si="13"/>
        <v>0</v>
      </c>
      <c r="E25" s="76">
        <f t="shared" si="13"/>
        <v>0</v>
      </c>
      <c r="F25" s="76">
        <f t="shared" si="13"/>
        <v>0</v>
      </c>
      <c r="G25" s="76">
        <f t="shared" si="13"/>
        <v>0</v>
      </c>
      <c r="H25" s="76">
        <f t="shared" si="13"/>
        <v>0</v>
      </c>
      <c r="I25" s="76">
        <f t="shared" si="13"/>
        <v>0</v>
      </c>
      <c r="J25" s="76">
        <f t="shared" si="13"/>
        <v>0</v>
      </c>
      <c r="K25" s="76">
        <f t="shared" si="13"/>
        <v>0</v>
      </c>
      <c r="L25" s="76">
        <f t="shared" si="13"/>
        <v>0</v>
      </c>
      <c r="M25" s="76">
        <f t="shared" si="13"/>
        <v>0</v>
      </c>
      <c r="N25" s="76">
        <f t="shared" si="13"/>
        <v>0</v>
      </c>
      <c r="O25" s="76">
        <f t="shared" si="12"/>
        <v>0</v>
      </c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21" customHeight="1" x14ac:dyDescent="0.25">
      <c r="A26" s="431" t="s">
        <v>439</v>
      </c>
      <c r="B26" s="409"/>
      <c r="C26" s="358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7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3.5" customHeight="1" x14ac:dyDescent="0.25">
      <c r="A27" s="355" t="s">
        <v>173</v>
      </c>
      <c r="B27" s="356" t="s">
        <v>174</v>
      </c>
      <c r="C27" s="357">
        <f>'Analítico Cx.'!C34</f>
        <v>154672.25</v>
      </c>
      <c r="D27" s="357">
        <f>'Analítico Cx.'!D34</f>
        <v>402574.11</v>
      </c>
      <c r="E27" s="357">
        <f>'Analítico Cx.'!E34</f>
        <v>427757.08</v>
      </c>
      <c r="F27" s="357">
        <f>'Analítico Cx.'!F34</f>
        <v>447036.47</v>
      </c>
      <c r="G27" s="357">
        <f>'Analítico Cx.'!G34</f>
        <v>484131.37</v>
      </c>
      <c r="H27" s="357">
        <f>'Analítico Cx.'!H34</f>
        <v>516707.91</v>
      </c>
      <c r="I27" s="357">
        <f>'Analítico Cx.'!I34</f>
        <v>509618.26</v>
      </c>
      <c r="J27" s="357">
        <f>'Analítico Cx.'!J34</f>
        <v>0</v>
      </c>
      <c r="K27" s="357">
        <f>'Analítico Cx.'!K34</f>
        <v>0</v>
      </c>
      <c r="L27" s="357">
        <f>'Analítico Cx.'!L34</f>
        <v>0</v>
      </c>
      <c r="M27" s="357">
        <f>'Analítico Cx.'!M34</f>
        <v>0</v>
      </c>
      <c r="N27" s="357">
        <f>'Analítico Cx.'!N34</f>
        <v>0</v>
      </c>
      <c r="O27" s="357">
        <f t="shared" ref="O27:O35" si="14">SUM(C27:N27)</f>
        <v>2942497.45</v>
      </c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3.5" customHeight="1" x14ac:dyDescent="0.25">
      <c r="A28" s="355" t="s">
        <v>175</v>
      </c>
      <c r="B28" s="356" t="s">
        <v>176</v>
      </c>
      <c r="C28" s="357">
        <f>'Analítico Cx.'!C35</f>
        <v>2894.62</v>
      </c>
      <c r="D28" s="357">
        <f>'Analítico Cx.'!D35</f>
        <v>0</v>
      </c>
      <c r="E28" s="357">
        <f>'Analítico Cx.'!E35</f>
        <v>0</v>
      </c>
      <c r="F28" s="357">
        <f>'Analítico Cx.'!F35</f>
        <v>0</v>
      </c>
      <c r="G28" s="357">
        <f>'Analítico Cx.'!G35</f>
        <v>0</v>
      </c>
      <c r="H28" s="357">
        <f>'Analítico Cx.'!H35</f>
        <v>0</v>
      </c>
      <c r="I28" s="357">
        <f>'Analítico Cx.'!I35</f>
        <v>0</v>
      </c>
      <c r="J28" s="357">
        <f>'Analítico Cx.'!J35</f>
        <v>0</v>
      </c>
      <c r="K28" s="357">
        <f>'Analítico Cx.'!K35</f>
        <v>0</v>
      </c>
      <c r="L28" s="357">
        <f>'Analítico Cx.'!L35</f>
        <v>0</v>
      </c>
      <c r="M28" s="357">
        <f>'Analítico Cx.'!M35</f>
        <v>0</v>
      </c>
      <c r="N28" s="357">
        <f>'Analítico Cx.'!N35</f>
        <v>0</v>
      </c>
      <c r="O28" s="357">
        <f t="shared" si="14"/>
        <v>2894.62</v>
      </c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3.5" customHeight="1" x14ac:dyDescent="0.25">
      <c r="A29" s="355" t="s">
        <v>177</v>
      </c>
      <c r="B29" s="356" t="s">
        <v>178</v>
      </c>
      <c r="C29" s="357">
        <f>'Analítico Cx.'!C36</f>
        <v>24581.000000000004</v>
      </c>
      <c r="D29" s="357">
        <f>'Analítico Cx.'!D36</f>
        <v>80892.800000000003</v>
      </c>
      <c r="E29" s="357">
        <f>'Analítico Cx.'!E36</f>
        <v>93741.09</v>
      </c>
      <c r="F29" s="357">
        <f>'Analítico Cx.'!F36</f>
        <v>91538.75</v>
      </c>
      <c r="G29" s="357">
        <f>'Analítico Cx.'!G36</f>
        <v>97959.71</v>
      </c>
      <c r="H29" s="357">
        <f>'Analítico Cx.'!H36</f>
        <v>103813.36</v>
      </c>
      <c r="I29" s="357">
        <f>'Analítico Cx.'!I36</f>
        <v>103048.29</v>
      </c>
      <c r="J29" s="357">
        <f>'Analítico Cx.'!J36</f>
        <v>0</v>
      </c>
      <c r="K29" s="357">
        <f>'Analítico Cx.'!K36</f>
        <v>0</v>
      </c>
      <c r="L29" s="357">
        <f>'Analítico Cx.'!L36</f>
        <v>0</v>
      </c>
      <c r="M29" s="357">
        <f>'Analítico Cx.'!M36</f>
        <v>0</v>
      </c>
      <c r="N29" s="357">
        <f>'Analítico Cx.'!N36</f>
        <v>0</v>
      </c>
      <c r="O29" s="357">
        <f t="shared" si="14"/>
        <v>595575</v>
      </c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3.5" customHeight="1" x14ac:dyDescent="0.25">
      <c r="A30" s="355" t="s">
        <v>179</v>
      </c>
      <c r="B30" s="356" t="s">
        <v>180</v>
      </c>
      <c r="C30" s="357">
        <f>'Analítico Cx.'!C37</f>
        <v>0</v>
      </c>
      <c r="D30" s="357">
        <f>'Analítico Cx.'!D37</f>
        <v>0</v>
      </c>
      <c r="E30" s="357">
        <f>'Analítico Cx.'!E37</f>
        <v>-7050.0700000000006</v>
      </c>
      <c r="F30" s="357">
        <f>'Analítico Cx.'!F37</f>
        <v>191</v>
      </c>
      <c r="G30" s="357">
        <f>'Analítico Cx.'!G37</f>
        <v>324.12</v>
      </c>
      <c r="H30" s="357">
        <f>'Analítico Cx.'!H37</f>
        <v>2601.3500000000004</v>
      </c>
      <c r="I30" s="357">
        <f>'Analítico Cx.'!I37</f>
        <v>1636.8799999999999</v>
      </c>
      <c r="J30" s="357">
        <f>'Analítico Cx.'!J37</f>
        <v>0</v>
      </c>
      <c r="K30" s="357">
        <f>'Analítico Cx.'!K37</f>
        <v>0</v>
      </c>
      <c r="L30" s="357">
        <f>'Analítico Cx.'!L37</f>
        <v>0</v>
      </c>
      <c r="M30" s="357">
        <f>'Analítico Cx.'!M37</f>
        <v>0</v>
      </c>
      <c r="N30" s="357">
        <f>'Analítico Cx.'!N37</f>
        <v>0</v>
      </c>
      <c r="O30" s="357">
        <f t="shared" si="14"/>
        <v>-2296.7200000000003</v>
      </c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3.5" customHeight="1" x14ac:dyDescent="0.25">
      <c r="A31" s="355" t="s">
        <v>181</v>
      </c>
      <c r="B31" s="356" t="s">
        <v>182</v>
      </c>
      <c r="C31" s="357">
        <f>'Analítico Cx.'!C38</f>
        <v>0</v>
      </c>
      <c r="D31" s="357">
        <f>'Analítico Cx.'!D38</f>
        <v>0</v>
      </c>
      <c r="E31" s="357">
        <f>'Analítico Cx.'!E38</f>
        <v>0</v>
      </c>
      <c r="F31" s="357">
        <f>'Analítico Cx.'!F38</f>
        <v>0</v>
      </c>
      <c r="G31" s="357">
        <f>'Analítico Cx.'!G38</f>
        <v>0</v>
      </c>
      <c r="H31" s="357">
        <f>'Analítico Cx.'!H38</f>
        <v>0</v>
      </c>
      <c r="I31" s="357">
        <f>'Analítico Cx.'!I38</f>
        <v>0</v>
      </c>
      <c r="J31" s="357">
        <f>'Analítico Cx.'!J38</f>
        <v>0</v>
      </c>
      <c r="K31" s="357">
        <f>'Analítico Cx.'!K38</f>
        <v>0</v>
      </c>
      <c r="L31" s="357">
        <f>'Analítico Cx.'!L38</f>
        <v>0</v>
      </c>
      <c r="M31" s="357">
        <f>'Analítico Cx.'!M38</f>
        <v>0</v>
      </c>
      <c r="N31" s="357">
        <f>'Analítico Cx.'!N38</f>
        <v>0</v>
      </c>
      <c r="O31" s="357">
        <f t="shared" si="14"/>
        <v>0</v>
      </c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3.5" customHeight="1" x14ac:dyDescent="0.25">
      <c r="A32" s="355" t="s">
        <v>183</v>
      </c>
      <c r="B32" s="356" t="s">
        <v>184</v>
      </c>
      <c r="C32" s="357">
        <f>'Analítico Cx.'!C39</f>
        <v>0</v>
      </c>
      <c r="D32" s="357">
        <f>'Analítico Cx.'!D39</f>
        <v>0</v>
      </c>
      <c r="E32" s="357">
        <f>'Analítico Cx.'!E39</f>
        <v>0</v>
      </c>
      <c r="F32" s="357">
        <f>'Analítico Cx.'!F39</f>
        <v>0</v>
      </c>
      <c r="G32" s="357">
        <f>'Analítico Cx.'!G39</f>
        <v>0</v>
      </c>
      <c r="H32" s="357">
        <f>'Analítico Cx.'!H39</f>
        <v>0</v>
      </c>
      <c r="I32" s="357">
        <f>'Analítico Cx.'!I39</f>
        <v>0</v>
      </c>
      <c r="J32" s="357">
        <f>'Analítico Cx.'!J39</f>
        <v>0</v>
      </c>
      <c r="K32" s="357">
        <f>'Analítico Cx.'!K39</f>
        <v>0</v>
      </c>
      <c r="L32" s="357">
        <f>'Analítico Cx.'!L39</f>
        <v>0</v>
      </c>
      <c r="M32" s="357">
        <f>'Analítico Cx.'!M39</f>
        <v>0</v>
      </c>
      <c r="N32" s="357">
        <f>'Analítico Cx.'!N39</f>
        <v>0</v>
      </c>
      <c r="O32" s="357">
        <f t="shared" si="14"/>
        <v>0</v>
      </c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3.5" customHeight="1" x14ac:dyDescent="0.25">
      <c r="A33" s="355" t="s">
        <v>185</v>
      </c>
      <c r="B33" s="356" t="s">
        <v>186</v>
      </c>
      <c r="C33" s="357">
        <f>'Analítico Cx.'!C40</f>
        <v>0</v>
      </c>
      <c r="D33" s="357">
        <f>'Analítico Cx.'!D40</f>
        <v>0</v>
      </c>
      <c r="E33" s="357">
        <f>'Analítico Cx.'!E40</f>
        <v>0</v>
      </c>
      <c r="F33" s="357">
        <f>'Analítico Cx.'!F40</f>
        <v>0</v>
      </c>
      <c r="G33" s="357">
        <f>'Analítico Cx.'!G40</f>
        <v>0</v>
      </c>
      <c r="H33" s="357">
        <f>'Analítico Cx.'!H40</f>
        <v>0</v>
      </c>
      <c r="I33" s="357">
        <f>'Analítico Cx.'!I40</f>
        <v>0</v>
      </c>
      <c r="J33" s="357">
        <f>'Analítico Cx.'!J40</f>
        <v>0</v>
      </c>
      <c r="K33" s="357">
        <f>'Analítico Cx.'!K40</f>
        <v>0</v>
      </c>
      <c r="L33" s="357">
        <f>'Analítico Cx.'!L40</f>
        <v>0</v>
      </c>
      <c r="M33" s="357">
        <f>'Analítico Cx.'!M40</f>
        <v>0</v>
      </c>
      <c r="N33" s="357">
        <f>'Analítico Cx.'!N40</f>
        <v>0</v>
      </c>
      <c r="O33" s="357">
        <f t="shared" si="14"/>
        <v>0</v>
      </c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23" x14ac:dyDescent="0.25">
      <c r="A34" s="355" t="s">
        <v>187</v>
      </c>
      <c r="B34" s="356" t="s">
        <v>188</v>
      </c>
      <c r="C34" s="357">
        <f>'Analítico Cx.'!C41</f>
        <v>4164.4400000000005</v>
      </c>
      <c r="D34" s="357">
        <f>'Analítico Cx.'!D41</f>
        <v>11207.390000000001</v>
      </c>
      <c r="E34" s="357">
        <f>'Analítico Cx.'!E41</f>
        <v>3430.37</v>
      </c>
      <c r="F34" s="357">
        <f>'Analítico Cx.'!F41</f>
        <v>10709.87</v>
      </c>
      <c r="G34" s="357">
        <f>'Analítico Cx.'!G41</f>
        <v>7612.4699999999993</v>
      </c>
      <c r="H34" s="357">
        <f>'Analítico Cx.'!H41</f>
        <v>25442.87</v>
      </c>
      <c r="I34" s="357">
        <f>'Analítico Cx.'!I41</f>
        <v>22254.53</v>
      </c>
      <c r="J34" s="357">
        <f>'Analítico Cx.'!J41</f>
        <v>0</v>
      </c>
      <c r="K34" s="357">
        <f>'Analítico Cx.'!K41</f>
        <v>0</v>
      </c>
      <c r="L34" s="357">
        <f>'Analítico Cx.'!L41</f>
        <v>0</v>
      </c>
      <c r="M34" s="357">
        <f>'Analítico Cx.'!M41</f>
        <v>0</v>
      </c>
      <c r="N34" s="357">
        <f>'Analítico Cx.'!N41</f>
        <v>0</v>
      </c>
      <c r="O34" s="357">
        <f t="shared" si="14"/>
        <v>84821.94</v>
      </c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24.75" customHeight="1" x14ac:dyDescent="0.25">
      <c r="A35" s="74" t="s">
        <v>440</v>
      </c>
      <c r="B35" s="75"/>
      <c r="C35" s="76">
        <f t="shared" ref="C35:N35" si="15">SUBTOTAL(109,C27:C34)</f>
        <v>186312.31</v>
      </c>
      <c r="D35" s="76">
        <f t="shared" si="15"/>
        <v>494674.3</v>
      </c>
      <c r="E35" s="76">
        <f t="shared" si="15"/>
        <v>517878.47000000003</v>
      </c>
      <c r="F35" s="76">
        <f t="shared" si="15"/>
        <v>549476.09</v>
      </c>
      <c r="G35" s="76">
        <f t="shared" si="15"/>
        <v>590027.66999999993</v>
      </c>
      <c r="H35" s="76">
        <f t="shared" si="15"/>
        <v>648565.49</v>
      </c>
      <c r="I35" s="76">
        <f t="shared" si="15"/>
        <v>636557.96000000008</v>
      </c>
      <c r="J35" s="76">
        <f t="shared" si="15"/>
        <v>0</v>
      </c>
      <c r="K35" s="76">
        <f t="shared" si="15"/>
        <v>0</v>
      </c>
      <c r="L35" s="76">
        <f t="shared" si="15"/>
        <v>0</v>
      </c>
      <c r="M35" s="76">
        <f t="shared" si="15"/>
        <v>0</v>
      </c>
      <c r="N35" s="76">
        <f t="shared" si="15"/>
        <v>0</v>
      </c>
      <c r="O35" s="76">
        <f t="shared" si="14"/>
        <v>3623492.29</v>
      </c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24.75" customHeight="1" x14ac:dyDescent="0.25">
      <c r="A36" s="430" t="s">
        <v>441</v>
      </c>
      <c r="B36" s="421"/>
      <c r="C36" s="351">
        <f t="shared" ref="C36:N36" si="16">C5+C15-C35-C25</f>
        <v>410369.73166666663</v>
      </c>
      <c r="D36" s="351">
        <f t="shared" si="16"/>
        <v>612645.33422222221</v>
      </c>
      <c r="E36" s="351">
        <f t="shared" si="16"/>
        <v>744573.50088888896</v>
      </c>
      <c r="F36" s="351">
        <f t="shared" si="16"/>
        <v>910686.07127777801</v>
      </c>
      <c r="G36" s="351">
        <f t="shared" si="16"/>
        <v>1058001.3372222227</v>
      </c>
      <c r="H36" s="351">
        <f t="shared" si="16"/>
        <v>1142577.2337777785</v>
      </c>
      <c r="I36" s="351">
        <f t="shared" si="16"/>
        <v>1238862.3870555563</v>
      </c>
      <c r="J36" s="351">
        <f t="shared" si="16"/>
        <v>1238862.3870555563</v>
      </c>
      <c r="K36" s="351">
        <f t="shared" si="16"/>
        <v>1238862.3870555563</v>
      </c>
      <c r="L36" s="351">
        <f t="shared" si="16"/>
        <v>1238862.3870555563</v>
      </c>
      <c r="M36" s="351">
        <f t="shared" si="16"/>
        <v>1238862.3870555563</v>
      </c>
      <c r="N36" s="351">
        <f t="shared" si="16"/>
        <v>1238862.3870555563</v>
      </c>
      <c r="O36" s="359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2.75" customHeight="1" x14ac:dyDescent="0.25">
      <c r="A37" s="206"/>
      <c r="B37" s="360"/>
      <c r="C37" s="360"/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1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2.75" customHeight="1" x14ac:dyDescent="0.25">
      <c r="A38" s="206"/>
      <c r="B38" s="360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1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2.75" customHeight="1" x14ac:dyDescent="0.25">
      <c r="A39" s="206"/>
      <c r="B39" s="360"/>
      <c r="C39" s="360"/>
      <c r="D39" s="360"/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61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2.75" customHeight="1" x14ac:dyDescent="0.25">
      <c r="A40" s="206"/>
      <c r="B40" s="360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1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2.75" customHeight="1" x14ac:dyDescent="0.25">
      <c r="A41" s="206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1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2.75" customHeight="1" x14ac:dyDescent="0.25">
      <c r="A42" s="206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1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2.75" customHeight="1" x14ac:dyDescent="0.25">
      <c r="A43" s="206"/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1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2.75" customHeight="1" x14ac:dyDescent="0.25">
      <c r="A44" s="206"/>
      <c r="B44" s="360"/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361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2.75" customHeight="1" x14ac:dyDescent="0.25">
      <c r="A45" s="206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360"/>
      <c r="N45" s="360"/>
      <c r="O45" s="361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2.75" customHeight="1" x14ac:dyDescent="0.25">
      <c r="A46" s="206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  <c r="O46" s="361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2.75" customHeight="1" x14ac:dyDescent="0.25">
      <c r="A47" s="206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360"/>
      <c r="N47" s="360"/>
      <c r="O47" s="361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2.75" customHeight="1" x14ac:dyDescent="0.25">
      <c r="A48" s="206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1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2.75" customHeight="1" x14ac:dyDescent="0.25">
      <c r="A49" s="206"/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1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2.75" customHeight="1" x14ac:dyDescent="0.25">
      <c r="A50" s="206"/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1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2.75" customHeight="1" x14ac:dyDescent="0.25">
      <c r="A51" s="206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1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2.75" customHeight="1" x14ac:dyDescent="0.25">
      <c r="A52" s="206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1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2.75" customHeight="1" x14ac:dyDescent="0.25">
      <c r="A53" s="206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1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2.75" customHeight="1" x14ac:dyDescent="0.25">
      <c r="A54" s="206"/>
      <c r="B54" s="360"/>
      <c r="C54" s="360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1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2.75" customHeight="1" x14ac:dyDescent="0.25">
      <c r="A55" s="206"/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1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2.75" customHeight="1" x14ac:dyDescent="0.25">
      <c r="A56" s="206"/>
      <c r="B56" s="360"/>
      <c r="C56" s="360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1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2.75" customHeight="1" x14ac:dyDescent="0.25">
      <c r="A57" s="206"/>
      <c r="B57" s="360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1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2.75" customHeight="1" x14ac:dyDescent="0.25">
      <c r="A58" s="206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1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2.75" customHeight="1" x14ac:dyDescent="0.25">
      <c r="A59" s="206"/>
      <c r="B59" s="360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1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2.75" customHeight="1" x14ac:dyDescent="0.25">
      <c r="A60" s="206"/>
      <c r="B60" s="360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1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2.75" customHeight="1" x14ac:dyDescent="0.25">
      <c r="A61" s="206"/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1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2.75" customHeight="1" x14ac:dyDescent="0.25">
      <c r="A62" s="206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1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2.75" customHeight="1" x14ac:dyDescent="0.25">
      <c r="A63" s="206"/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1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2.75" customHeight="1" x14ac:dyDescent="0.25">
      <c r="A64" s="206"/>
      <c r="B64" s="360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1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2.75" customHeight="1" x14ac:dyDescent="0.25">
      <c r="A65" s="206"/>
      <c r="B65" s="360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1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2.75" customHeight="1" x14ac:dyDescent="0.25">
      <c r="A66" s="206"/>
      <c r="B66" s="360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1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2.75" customHeight="1" x14ac:dyDescent="0.25">
      <c r="A67" s="206"/>
      <c r="B67" s="360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1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2.75" customHeight="1" x14ac:dyDescent="0.25">
      <c r="A68" s="206"/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1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2.75" customHeight="1" x14ac:dyDescent="0.25">
      <c r="A69" s="206"/>
      <c r="B69" s="360"/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1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2.75" customHeight="1" x14ac:dyDescent="0.25">
      <c r="A70" s="206"/>
      <c r="B70" s="360"/>
      <c r="C70" s="360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1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2.75" customHeight="1" x14ac:dyDescent="0.25">
      <c r="A71" s="206"/>
      <c r="B71" s="360"/>
      <c r="C71" s="360"/>
      <c r="D71" s="360"/>
      <c r="E71" s="360"/>
      <c r="F71" s="360"/>
      <c r="G71" s="360"/>
      <c r="H71" s="360"/>
      <c r="I71" s="360"/>
      <c r="J71" s="360"/>
      <c r="K71" s="360"/>
      <c r="L71" s="360"/>
      <c r="M71" s="360"/>
      <c r="N71" s="360"/>
      <c r="O71" s="361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2.75" customHeight="1" x14ac:dyDescent="0.25">
      <c r="A72" s="206"/>
      <c r="B72" s="360"/>
      <c r="C72" s="360"/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  <c r="O72" s="361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2.75" customHeight="1" x14ac:dyDescent="0.25">
      <c r="A73" s="206"/>
      <c r="B73" s="360"/>
      <c r="C73" s="360"/>
      <c r="D73" s="360"/>
      <c r="E73" s="360"/>
      <c r="F73" s="360"/>
      <c r="G73" s="360"/>
      <c r="H73" s="360"/>
      <c r="I73" s="360"/>
      <c r="J73" s="360"/>
      <c r="K73" s="360"/>
      <c r="L73" s="360"/>
      <c r="M73" s="360"/>
      <c r="N73" s="360"/>
      <c r="O73" s="361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2.75" customHeight="1" x14ac:dyDescent="0.25">
      <c r="A74" s="206"/>
      <c r="B74" s="360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  <c r="O74" s="361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2.75" customHeight="1" x14ac:dyDescent="0.25">
      <c r="A75" s="206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1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2.75" customHeight="1" x14ac:dyDescent="0.25">
      <c r="A76" s="206"/>
      <c r="B76" s="360"/>
      <c r="C76" s="360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  <c r="O76" s="361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2.75" customHeight="1" x14ac:dyDescent="0.25">
      <c r="A77" s="206"/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1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2.75" customHeight="1" x14ac:dyDescent="0.25">
      <c r="A78" s="206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1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2.75" customHeight="1" x14ac:dyDescent="0.25">
      <c r="A79" s="206"/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1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2.75" customHeight="1" x14ac:dyDescent="0.25">
      <c r="A80" s="206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1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2.75" customHeight="1" x14ac:dyDescent="0.25">
      <c r="A81" s="206"/>
      <c r="B81" s="360"/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1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2.75" customHeight="1" x14ac:dyDescent="0.25">
      <c r="A82" s="206"/>
      <c r="B82" s="360"/>
      <c r="C82" s="360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1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2.75" customHeight="1" x14ac:dyDescent="0.25">
      <c r="A83" s="206"/>
      <c r="B83" s="360"/>
      <c r="C83" s="360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1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2.75" customHeight="1" x14ac:dyDescent="0.25">
      <c r="A84" s="206"/>
      <c r="B84" s="360"/>
      <c r="C84" s="360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1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2.75" customHeight="1" x14ac:dyDescent="0.25">
      <c r="A85" s="206"/>
      <c r="B85" s="360"/>
      <c r="C85" s="360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1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2.75" customHeight="1" x14ac:dyDescent="0.25">
      <c r="A86" s="206"/>
      <c r="B86" s="360"/>
      <c r="C86" s="360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1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2.75" customHeight="1" x14ac:dyDescent="0.25">
      <c r="A87" s="206"/>
      <c r="B87" s="360"/>
      <c r="C87" s="360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0"/>
      <c r="O87" s="361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2.75" customHeight="1" x14ac:dyDescent="0.25">
      <c r="A88" s="206"/>
      <c r="B88" s="360"/>
      <c r="C88" s="360"/>
      <c r="D88" s="360"/>
      <c r="E88" s="360"/>
      <c r="F88" s="360"/>
      <c r="G88" s="360"/>
      <c r="H88" s="360"/>
      <c r="I88" s="360"/>
      <c r="J88" s="360"/>
      <c r="K88" s="360"/>
      <c r="L88" s="360"/>
      <c r="M88" s="360"/>
      <c r="N88" s="360"/>
      <c r="O88" s="361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2.75" customHeight="1" x14ac:dyDescent="0.25">
      <c r="A89" s="206"/>
      <c r="B89" s="360"/>
      <c r="C89" s="360"/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0"/>
      <c r="O89" s="361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2.75" customHeight="1" x14ac:dyDescent="0.25">
      <c r="A90" s="206"/>
      <c r="B90" s="360"/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1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2.75" customHeight="1" x14ac:dyDescent="0.25">
      <c r="A91" s="206"/>
      <c r="B91" s="360"/>
      <c r="C91" s="360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  <c r="O91" s="361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2.75" customHeight="1" x14ac:dyDescent="0.25">
      <c r="A92" s="206"/>
      <c r="B92" s="360"/>
      <c r="C92" s="360"/>
      <c r="D92" s="360"/>
      <c r="E92" s="360"/>
      <c r="F92" s="360"/>
      <c r="G92" s="360"/>
      <c r="H92" s="360"/>
      <c r="I92" s="360"/>
      <c r="J92" s="360"/>
      <c r="K92" s="360"/>
      <c r="L92" s="360"/>
      <c r="M92" s="360"/>
      <c r="N92" s="360"/>
      <c r="O92" s="361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2.75" customHeight="1" x14ac:dyDescent="0.25">
      <c r="A93" s="206"/>
      <c r="B93" s="360"/>
      <c r="C93" s="360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  <c r="O93" s="361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2.75" customHeight="1" x14ac:dyDescent="0.25">
      <c r="A94" s="206"/>
      <c r="B94" s="360"/>
      <c r="C94" s="360"/>
      <c r="D94" s="360"/>
      <c r="E94" s="360"/>
      <c r="F94" s="360"/>
      <c r="G94" s="360"/>
      <c r="H94" s="360"/>
      <c r="I94" s="360"/>
      <c r="J94" s="360"/>
      <c r="K94" s="360"/>
      <c r="L94" s="360"/>
      <c r="M94" s="360"/>
      <c r="N94" s="360"/>
      <c r="O94" s="361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2.75" customHeight="1" x14ac:dyDescent="0.25">
      <c r="A95" s="206"/>
      <c r="B95" s="360"/>
      <c r="C95" s="360"/>
      <c r="D95" s="360"/>
      <c r="E95" s="360"/>
      <c r="F95" s="360"/>
      <c r="G95" s="360"/>
      <c r="H95" s="360"/>
      <c r="I95" s="360"/>
      <c r="J95" s="360"/>
      <c r="K95" s="360"/>
      <c r="L95" s="360"/>
      <c r="M95" s="360"/>
      <c r="N95" s="360"/>
      <c r="O95" s="361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2.75" customHeight="1" x14ac:dyDescent="0.25">
      <c r="A96" s="206"/>
      <c r="B96" s="360"/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1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2.75" customHeight="1" x14ac:dyDescent="0.25">
      <c r="A97" s="206"/>
      <c r="B97" s="360"/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1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2.75" customHeight="1" x14ac:dyDescent="0.25">
      <c r="A98" s="206"/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1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2.75" customHeight="1" x14ac:dyDescent="0.25">
      <c r="A99" s="206"/>
      <c r="B99" s="360"/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  <c r="O99" s="361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2.75" customHeight="1" x14ac:dyDescent="0.25">
      <c r="A100" s="206"/>
      <c r="B100" s="360"/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  <c r="O100" s="361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2.75" customHeight="1" x14ac:dyDescent="0.25">
      <c r="A101" s="206"/>
      <c r="B101" s="360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1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2.75" customHeight="1" x14ac:dyDescent="0.25">
      <c r="A102" s="206"/>
      <c r="B102" s="360"/>
      <c r="C102" s="360"/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0"/>
      <c r="O102" s="361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2.75" customHeight="1" x14ac:dyDescent="0.25">
      <c r="A103" s="206"/>
      <c r="B103" s="360"/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  <c r="O103" s="361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2.75" customHeight="1" x14ac:dyDescent="0.25">
      <c r="A104" s="206"/>
      <c r="B104" s="360"/>
      <c r="C104" s="360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0"/>
      <c r="O104" s="361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2.75" customHeight="1" x14ac:dyDescent="0.25">
      <c r="A105" s="206"/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1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2.75" customHeight="1" x14ac:dyDescent="0.25">
      <c r="A106" s="206"/>
      <c r="B106" s="360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1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2.75" customHeight="1" x14ac:dyDescent="0.25">
      <c r="A107" s="206"/>
      <c r="B107" s="360"/>
      <c r="C107" s="360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0"/>
      <c r="O107" s="361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2.75" customHeight="1" x14ac:dyDescent="0.25">
      <c r="A108" s="206"/>
      <c r="B108" s="360"/>
      <c r="C108" s="360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  <c r="O108" s="361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2.75" customHeight="1" x14ac:dyDescent="0.25">
      <c r="A109" s="206"/>
      <c r="B109" s="360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1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2.75" customHeight="1" x14ac:dyDescent="0.25">
      <c r="A110" s="206"/>
      <c r="B110" s="360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  <c r="O110" s="361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2.75" customHeight="1" x14ac:dyDescent="0.25">
      <c r="A111" s="206"/>
      <c r="B111" s="360"/>
      <c r="C111" s="360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1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2.75" customHeight="1" x14ac:dyDescent="0.25">
      <c r="A112" s="206"/>
      <c r="B112" s="360"/>
      <c r="C112" s="360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1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2.75" customHeight="1" x14ac:dyDescent="0.25">
      <c r="A113" s="206"/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1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2.75" customHeight="1" x14ac:dyDescent="0.25">
      <c r="A114" s="206"/>
      <c r="B114" s="360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1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2.75" customHeight="1" x14ac:dyDescent="0.25">
      <c r="A115" s="206"/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1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2.75" customHeight="1" x14ac:dyDescent="0.25">
      <c r="A116" s="206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1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2.75" customHeight="1" x14ac:dyDescent="0.25">
      <c r="A117" s="206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1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2.75" customHeight="1" x14ac:dyDescent="0.25">
      <c r="A118" s="206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1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2.75" customHeight="1" x14ac:dyDescent="0.25">
      <c r="A119" s="206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1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2.75" customHeight="1" x14ac:dyDescent="0.25">
      <c r="A120" s="206"/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  <c r="O120" s="361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2.75" customHeight="1" x14ac:dyDescent="0.25">
      <c r="A121" s="206"/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1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2.75" customHeight="1" x14ac:dyDescent="0.25">
      <c r="A122" s="206"/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1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2.75" customHeight="1" x14ac:dyDescent="0.25">
      <c r="A123" s="206"/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1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2.75" customHeight="1" x14ac:dyDescent="0.25">
      <c r="A124" s="206"/>
      <c r="B124" s="360"/>
      <c r="C124" s="360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0"/>
      <c r="O124" s="361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2.75" customHeight="1" x14ac:dyDescent="0.25">
      <c r="A125" s="206"/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  <c r="O125" s="361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2.75" customHeight="1" x14ac:dyDescent="0.25">
      <c r="A126" s="206"/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  <c r="O126" s="361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2.75" customHeight="1" x14ac:dyDescent="0.25">
      <c r="A127" s="206"/>
      <c r="B127" s="360"/>
      <c r="C127" s="360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0"/>
      <c r="O127" s="361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2.75" customHeight="1" x14ac:dyDescent="0.25">
      <c r="A128" s="206"/>
      <c r="B128" s="360"/>
      <c r="C128" s="360"/>
      <c r="D128" s="360"/>
      <c r="E128" s="360"/>
      <c r="F128" s="360"/>
      <c r="G128" s="360"/>
      <c r="H128" s="360"/>
      <c r="I128" s="360"/>
      <c r="J128" s="360"/>
      <c r="K128" s="360"/>
      <c r="L128" s="360"/>
      <c r="M128" s="360"/>
      <c r="N128" s="360"/>
      <c r="O128" s="361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2.75" customHeight="1" x14ac:dyDescent="0.25">
      <c r="A129" s="206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  <c r="O129" s="361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2.75" customHeight="1" x14ac:dyDescent="0.25">
      <c r="A130" s="206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  <c r="L130" s="360"/>
      <c r="M130" s="360"/>
      <c r="N130" s="360"/>
      <c r="O130" s="361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2.75" customHeight="1" x14ac:dyDescent="0.25">
      <c r="A131" s="206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  <c r="L131" s="360"/>
      <c r="M131" s="360"/>
      <c r="N131" s="360"/>
      <c r="O131" s="361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2.75" customHeight="1" x14ac:dyDescent="0.25">
      <c r="A132" s="206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1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2.75" customHeight="1" x14ac:dyDescent="0.25">
      <c r="A133" s="206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1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2.75" customHeight="1" x14ac:dyDescent="0.25">
      <c r="A134" s="206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  <c r="O134" s="361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2.75" customHeight="1" x14ac:dyDescent="0.25">
      <c r="A135" s="206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  <c r="L135" s="360"/>
      <c r="M135" s="360"/>
      <c r="N135" s="360"/>
      <c r="O135" s="361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2.75" customHeight="1" x14ac:dyDescent="0.25">
      <c r="A136" s="206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  <c r="L136" s="360"/>
      <c r="M136" s="360"/>
      <c r="N136" s="360"/>
      <c r="O136" s="361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2.75" customHeight="1" x14ac:dyDescent="0.25">
      <c r="A137" s="206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0"/>
      <c r="O137" s="361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2.75" customHeight="1" x14ac:dyDescent="0.25">
      <c r="A138" s="206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  <c r="L138" s="360"/>
      <c r="M138" s="360"/>
      <c r="N138" s="360"/>
      <c r="O138" s="361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2.75" customHeight="1" x14ac:dyDescent="0.25">
      <c r="A139" s="206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  <c r="L139" s="360"/>
      <c r="M139" s="360"/>
      <c r="N139" s="360"/>
      <c r="O139" s="361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2.75" customHeight="1" x14ac:dyDescent="0.25">
      <c r="A140" s="206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1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2.75" customHeight="1" x14ac:dyDescent="0.25">
      <c r="A141" s="206"/>
      <c r="B141" s="360"/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1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2.75" customHeight="1" x14ac:dyDescent="0.25">
      <c r="A142" s="206"/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1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2.75" customHeight="1" x14ac:dyDescent="0.25">
      <c r="A143" s="206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1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2.75" customHeight="1" x14ac:dyDescent="0.25">
      <c r="A144" s="206"/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1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2.75" customHeight="1" x14ac:dyDescent="0.25">
      <c r="A145" s="206"/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1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2.75" customHeight="1" x14ac:dyDescent="0.25">
      <c r="A146" s="206"/>
      <c r="B146" s="360"/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1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2.75" customHeight="1" x14ac:dyDescent="0.25">
      <c r="A147" s="206"/>
      <c r="B147" s="360"/>
      <c r="C147" s="360"/>
      <c r="D147" s="360"/>
      <c r="E147" s="360"/>
      <c r="F147" s="360"/>
      <c r="G147" s="360"/>
      <c r="H147" s="360"/>
      <c r="I147" s="360"/>
      <c r="J147" s="360"/>
      <c r="K147" s="360"/>
      <c r="L147" s="360"/>
      <c r="M147" s="360"/>
      <c r="N147" s="360"/>
      <c r="O147" s="361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2.75" customHeight="1" x14ac:dyDescent="0.25">
      <c r="A148" s="206"/>
      <c r="B148" s="360"/>
      <c r="C148" s="360"/>
      <c r="D148" s="360"/>
      <c r="E148" s="360"/>
      <c r="F148" s="360"/>
      <c r="G148" s="360"/>
      <c r="H148" s="360"/>
      <c r="I148" s="360"/>
      <c r="J148" s="360"/>
      <c r="K148" s="360"/>
      <c r="L148" s="360"/>
      <c r="M148" s="360"/>
      <c r="N148" s="360"/>
      <c r="O148" s="361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2.75" customHeight="1" x14ac:dyDescent="0.25">
      <c r="A149" s="206"/>
      <c r="B149" s="360"/>
      <c r="C149" s="360"/>
      <c r="D149" s="360"/>
      <c r="E149" s="360"/>
      <c r="F149" s="360"/>
      <c r="G149" s="360"/>
      <c r="H149" s="360"/>
      <c r="I149" s="360"/>
      <c r="J149" s="360"/>
      <c r="K149" s="360"/>
      <c r="L149" s="360"/>
      <c r="M149" s="360"/>
      <c r="N149" s="360"/>
      <c r="O149" s="361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2.75" customHeight="1" x14ac:dyDescent="0.25">
      <c r="A150" s="206"/>
      <c r="B150" s="360"/>
      <c r="C150" s="360"/>
      <c r="D150" s="360"/>
      <c r="E150" s="360"/>
      <c r="F150" s="360"/>
      <c r="G150" s="360"/>
      <c r="H150" s="360"/>
      <c r="I150" s="360"/>
      <c r="J150" s="360"/>
      <c r="K150" s="360"/>
      <c r="L150" s="360"/>
      <c r="M150" s="360"/>
      <c r="N150" s="360"/>
      <c r="O150" s="361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2.75" customHeight="1" x14ac:dyDescent="0.25">
      <c r="A151" s="206"/>
      <c r="B151" s="360"/>
      <c r="C151" s="360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  <c r="O151" s="361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2.75" customHeight="1" x14ac:dyDescent="0.25">
      <c r="A152" s="206"/>
      <c r="B152" s="360"/>
      <c r="C152" s="360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  <c r="O152" s="361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2.75" customHeight="1" x14ac:dyDescent="0.25">
      <c r="A153" s="206"/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1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2.75" customHeight="1" x14ac:dyDescent="0.25">
      <c r="A154" s="206"/>
      <c r="B154" s="360"/>
      <c r="C154" s="360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  <c r="O154" s="361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2.75" customHeight="1" x14ac:dyDescent="0.25">
      <c r="A155" s="206"/>
      <c r="B155" s="360"/>
      <c r="C155" s="360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0"/>
      <c r="O155" s="361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2.75" customHeight="1" x14ac:dyDescent="0.25">
      <c r="A156" s="206"/>
      <c r="B156" s="360"/>
      <c r="C156" s="360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0"/>
      <c r="O156" s="361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2.75" customHeight="1" x14ac:dyDescent="0.25">
      <c r="A157" s="206"/>
      <c r="B157" s="360"/>
      <c r="C157" s="360"/>
      <c r="D157" s="360"/>
      <c r="E157" s="360"/>
      <c r="F157" s="360"/>
      <c r="G157" s="360"/>
      <c r="H157" s="360"/>
      <c r="I157" s="360"/>
      <c r="J157" s="360"/>
      <c r="K157" s="360"/>
      <c r="L157" s="360"/>
      <c r="M157" s="360"/>
      <c r="N157" s="360"/>
      <c r="O157" s="361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2.75" customHeight="1" x14ac:dyDescent="0.25">
      <c r="A158" s="206"/>
      <c r="B158" s="360"/>
      <c r="C158" s="360"/>
      <c r="D158" s="360"/>
      <c r="E158" s="360"/>
      <c r="F158" s="360"/>
      <c r="G158" s="360"/>
      <c r="H158" s="360"/>
      <c r="I158" s="360"/>
      <c r="J158" s="360"/>
      <c r="K158" s="360"/>
      <c r="L158" s="360"/>
      <c r="M158" s="360"/>
      <c r="N158" s="360"/>
      <c r="O158" s="361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2.75" customHeight="1" x14ac:dyDescent="0.25">
      <c r="A159" s="206"/>
      <c r="B159" s="360"/>
      <c r="C159" s="360"/>
      <c r="D159" s="360"/>
      <c r="E159" s="360"/>
      <c r="F159" s="360"/>
      <c r="G159" s="360"/>
      <c r="H159" s="360"/>
      <c r="I159" s="360"/>
      <c r="J159" s="360"/>
      <c r="K159" s="360"/>
      <c r="L159" s="360"/>
      <c r="M159" s="360"/>
      <c r="N159" s="360"/>
      <c r="O159" s="361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2.75" customHeight="1" x14ac:dyDescent="0.25">
      <c r="A160" s="206"/>
      <c r="B160" s="360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1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2.75" customHeight="1" x14ac:dyDescent="0.25">
      <c r="A161" s="206"/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1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2.75" customHeight="1" x14ac:dyDescent="0.25">
      <c r="A162" s="206"/>
      <c r="B162" s="360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  <c r="O162" s="361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2.75" customHeight="1" x14ac:dyDescent="0.25">
      <c r="A163" s="206"/>
      <c r="B163" s="360"/>
      <c r="C163" s="360"/>
      <c r="D163" s="360"/>
      <c r="E163" s="360"/>
      <c r="F163" s="360"/>
      <c r="G163" s="360"/>
      <c r="H163" s="360"/>
      <c r="I163" s="360"/>
      <c r="J163" s="360"/>
      <c r="K163" s="360"/>
      <c r="L163" s="360"/>
      <c r="M163" s="360"/>
      <c r="N163" s="360"/>
      <c r="O163" s="361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2.75" customHeight="1" x14ac:dyDescent="0.25">
      <c r="A164" s="206"/>
      <c r="B164" s="360"/>
      <c r="C164" s="360"/>
      <c r="D164" s="360"/>
      <c r="E164" s="360"/>
      <c r="F164" s="360"/>
      <c r="G164" s="360"/>
      <c r="H164" s="360"/>
      <c r="I164" s="360"/>
      <c r="J164" s="360"/>
      <c r="K164" s="360"/>
      <c r="L164" s="360"/>
      <c r="M164" s="360"/>
      <c r="N164" s="360"/>
      <c r="O164" s="361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2.75" customHeight="1" x14ac:dyDescent="0.25">
      <c r="A165" s="206"/>
      <c r="B165" s="360"/>
      <c r="C165" s="360"/>
      <c r="D165" s="360"/>
      <c r="E165" s="360"/>
      <c r="F165" s="360"/>
      <c r="G165" s="360"/>
      <c r="H165" s="360"/>
      <c r="I165" s="360"/>
      <c r="J165" s="360"/>
      <c r="K165" s="360"/>
      <c r="L165" s="360"/>
      <c r="M165" s="360"/>
      <c r="N165" s="360"/>
      <c r="O165" s="361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2.75" customHeight="1" x14ac:dyDescent="0.25">
      <c r="A166" s="206"/>
      <c r="B166" s="360"/>
      <c r="C166" s="360"/>
      <c r="D166" s="360"/>
      <c r="E166" s="360"/>
      <c r="F166" s="360"/>
      <c r="G166" s="360"/>
      <c r="H166" s="360"/>
      <c r="I166" s="360"/>
      <c r="J166" s="360"/>
      <c r="K166" s="360"/>
      <c r="L166" s="360"/>
      <c r="M166" s="360"/>
      <c r="N166" s="360"/>
      <c r="O166" s="361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2.75" customHeight="1" x14ac:dyDescent="0.25">
      <c r="A167" s="206"/>
      <c r="B167" s="360"/>
      <c r="C167" s="360"/>
      <c r="D167" s="360"/>
      <c r="E167" s="360"/>
      <c r="F167" s="360"/>
      <c r="G167" s="360"/>
      <c r="H167" s="360"/>
      <c r="I167" s="360"/>
      <c r="J167" s="360"/>
      <c r="K167" s="360"/>
      <c r="L167" s="360"/>
      <c r="M167" s="360"/>
      <c r="N167" s="360"/>
      <c r="O167" s="361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2.75" customHeight="1" x14ac:dyDescent="0.25">
      <c r="A168" s="206"/>
      <c r="B168" s="360"/>
      <c r="C168" s="360"/>
      <c r="D168" s="360"/>
      <c r="E168" s="360"/>
      <c r="F168" s="360"/>
      <c r="G168" s="360"/>
      <c r="H168" s="360"/>
      <c r="I168" s="360"/>
      <c r="J168" s="360"/>
      <c r="K168" s="360"/>
      <c r="L168" s="360"/>
      <c r="M168" s="360"/>
      <c r="N168" s="360"/>
      <c r="O168" s="361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2.75" customHeight="1" x14ac:dyDescent="0.25">
      <c r="A169" s="206"/>
      <c r="B169" s="360"/>
      <c r="C169" s="360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1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2.75" customHeight="1" x14ac:dyDescent="0.25">
      <c r="A170" s="206"/>
      <c r="B170" s="360"/>
      <c r="C170" s="360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1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2.75" customHeight="1" x14ac:dyDescent="0.25">
      <c r="A171" s="206"/>
      <c r="B171" s="360"/>
      <c r="C171" s="360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1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2.75" customHeight="1" x14ac:dyDescent="0.25">
      <c r="A172" s="206"/>
      <c r="B172" s="360"/>
      <c r="C172" s="360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1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2.75" customHeight="1" x14ac:dyDescent="0.25">
      <c r="A173" s="206"/>
      <c r="B173" s="360"/>
      <c r="C173" s="360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1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2.75" customHeight="1" x14ac:dyDescent="0.25">
      <c r="A174" s="206"/>
      <c r="B174" s="360"/>
      <c r="C174" s="360"/>
      <c r="D174" s="360"/>
      <c r="E174" s="360"/>
      <c r="F174" s="360"/>
      <c r="G174" s="360"/>
      <c r="H174" s="360"/>
      <c r="I174" s="360"/>
      <c r="J174" s="360"/>
      <c r="K174" s="360"/>
      <c r="L174" s="360"/>
      <c r="M174" s="360"/>
      <c r="N174" s="360"/>
      <c r="O174" s="361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2.75" customHeight="1" x14ac:dyDescent="0.25">
      <c r="A175" s="206"/>
      <c r="B175" s="360"/>
      <c r="C175" s="360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0"/>
      <c r="O175" s="361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2.75" customHeight="1" x14ac:dyDescent="0.25">
      <c r="A176" s="206"/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1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2.75" customHeight="1" x14ac:dyDescent="0.25">
      <c r="A177" s="206"/>
      <c r="B177" s="360"/>
      <c r="C177" s="360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0"/>
      <c r="O177" s="361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2.75" customHeight="1" x14ac:dyDescent="0.25">
      <c r="A178" s="206"/>
      <c r="B178" s="360"/>
      <c r="C178" s="360"/>
      <c r="D178" s="360"/>
      <c r="E178" s="360"/>
      <c r="F178" s="360"/>
      <c r="G178" s="360"/>
      <c r="H178" s="360"/>
      <c r="I178" s="360"/>
      <c r="J178" s="360"/>
      <c r="K178" s="360"/>
      <c r="L178" s="360"/>
      <c r="M178" s="360"/>
      <c r="N178" s="360"/>
      <c r="O178" s="361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2.75" customHeight="1" x14ac:dyDescent="0.25">
      <c r="A179" s="206"/>
      <c r="B179" s="360"/>
      <c r="C179" s="360"/>
      <c r="D179" s="360"/>
      <c r="E179" s="360"/>
      <c r="F179" s="360"/>
      <c r="G179" s="360"/>
      <c r="H179" s="360"/>
      <c r="I179" s="360"/>
      <c r="J179" s="360"/>
      <c r="K179" s="360"/>
      <c r="L179" s="360"/>
      <c r="M179" s="360"/>
      <c r="N179" s="360"/>
      <c r="O179" s="361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2.75" customHeight="1" x14ac:dyDescent="0.25">
      <c r="A180" s="206"/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1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2.75" customHeight="1" x14ac:dyDescent="0.25">
      <c r="A181" s="206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1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2.75" customHeight="1" x14ac:dyDescent="0.25">
      <c r="A182" s="206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1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2.75" customHeight="1" x14ac:dyDescent="0.25">
      <c r="A183" s="206"/>
      <c r="B183" s="360"/>
      <c r="C183" s="360"/>
      <c r="D183" s="360"/>
      <c r="E183" s="360"/>
      <c r="F183" s="360"/>
      <c r="G183" s="360"/>
      <c r="H183" s="360"/>
      <c r="I183" s="360"/>
      <c r="J183" s="360"/>
      <c r="K183" s="360"/>
      <c r="L183" s="360"/>
      <c r="M183" s="360"/>
      <c r="N183" s="360"/>
      <c r="O183" s="361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2.75" customHeight="1" x14ac:dyDescent="0.25">
      <c r="A184" s="206"/>
      <c r="B184" s="360"/>
      <c r="C184" s="360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0"/>
      <c r="O184" s="361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2.75" customHeight="1" x14ac:dyDescent="0.25">
      <c r="A185" s="206"/>
      <c r="B185" s="360"/>
      <c r="C185" s="360"/>
      <c r="D185" s="360"/>
      <c r="E185" s="360"/>
      <c r="F185" s="360"/>
      <c r="G185" s="360"/>
      <c r="H185" s="360"/>
      <c r="I185" s="360"/>
      <c r="J185" s="360"/>
      <c r="K185" s="360"/>
      <c r="L185" s="360"/>
      <c r="M185" s="360"/>
      <c r="N185" s="360"/>
      <c r="O185" s="361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2.75" customHeight="1" x14ac:dyDescent="0.25">
      <c r="A186" s="206"/>
      <c r="B186" s="360"/>
      <c r="C186" s="360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0"/>
      <c r="O186" s="361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2.75" customHeight="1" x14ac:dyDescent="0.25">
      <c r="A187" s="206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  <c r="O187" s="361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2.75" customHeight="1" x14ac:dyDescent="0.25">
      <c r="A188" s="206"/>
      <c r="B188" s="360"/>
      <c r="C188" s="360"/>
      <c r="D188" s="360"/>
      <c r="E188" s="360"/>
      <c r="F188" s="360"/>
      <c r="G188" s="360"/>
      <c r="H188" s="360"/>
      <c r="I188" s="360"/>
      <c r="J188" s="360"/>
      <c r="K188" s="360"/>
      <c r="L188" s="360"/>
      <c r="M188" s="360"/>
      <c r="N188" s="360"/>
      <c r="O188" s="361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2.75" customHeight="1" x14ac:dyDescent="0.25">
      <c r="A189" s="206"/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1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2.75" customHeight="1" x14ac:dyDescent="0.25">
      <c r="A190" s="206"/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1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2.75" customHeight="1" x14ac:dyDescent="0.25">
      <c r="A191" s="206"/>
      <c r="B191" s="360"/>
      <c r="C191" s="360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0"/>
      <c r="O191" s="361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2.75" customHeight="1" x14ac:dyDescent="0.25">
      <c r="A192" s="206"/>
      <c r="B192" s="360"/>
      <c r="C192" s="360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0"/>
      <c r="O192" s="361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2.75" customHeight="1" x14ac:dyDescent="0.25">
      <c r="A193" s="206"/>
      <c r="B193" s="360"/>
      <c r="C193" s="360"/>
      <c r="D193" s="360"/>
      <c r="E193" s="360"/>
      <c r="F193" s="360"/>
      <c r="G193" s="360"/>
      <c r="H193" s="360"/>
      <c r="I193" s="360"/>
      <c r="J193" s="360"/>
      <c r="K193" s="360"/>
      <c r="L193" s="360"/>
      <c r="M193" s="360"/>
      <c r="N193" s="360"/>
      <c r="O193" s="361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2.75" customHeight="1" x14ac:dyDescent="0.25">
      <c r="A194" s="206"/>
      <c r="B194" s="360"/>
      <c r="C194" s="360"/>
      <c r="D194" s="360"/>
      <c r="E194" s="360"/>
      <c r="F194" s="360"/>
      <c r="G194" s="360"/>
      <c r="H194" s="360"/>
      <c r="I194" s="360"/>
      <c r="J194" s="360"/>
      <c r="K194" s="360"/>
      <c r="L194" s="360"/>
      <c r="M194" s="360"/>
      <c r="N194" s="360"/>
      <c r="O194" s="361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2.75" customHeight="1" x14ac:dyDescent="0.25">
      <c r="A195" s="206"/>
      <c r="B195" s="360"/>
      <c r="C195" s="360"/>
      <c r="D195" s="360"/>
      <c r="E195" s="360"/>
      <c r="F195" s="360"/>
      <c r="G195" s="360"/>
      <c r="H195" s="360"/>
      <c r="I195" s="360"/>
      <c r="J195" s="360"/>
      <c r="K195" s="360"/>
      <c r="L195" s="360"/>
      <c r="M195" s="360"/>
      <c r="N195" s="360"/>
      <c r="O195" s="361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2.75" customHeight="1" x14ac:dyDescent="0.25">
      <c r="A196" s="206"/>
      <c r="B196" s="360"/>
      <c r="C196" s="360"/>
      <c r="D196" s="360"/>
      <c r="E196" s="360"/>
      <c r="F196" s="360"/>
      <c r="G196" s="360"/>
      <c r="H196" s="360"/>
      <c r="I196" s="360"/>
      <c r="J196" s="360"/>
      <c r="K196" s="360"/>
      <c r="L196" s="360"/>
      <c r="M196" s="360"/>
      <c r="N196" s="360"/>
      <c r="O196" s="361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2.75" customHeight="1" x14ac:dyDescent="0.25">
      <c r="A197" s="206"/>
      <c r="B197" s="360"/>
      <c r="C197" s="360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0"/>
      <c r="O197" s="361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2.75" customHeight="1" x14ac:dyDescent="0.25">
      <c r="A198" s="206"/>
      <c r="B198" s="360"/>
      <c r="C198" s="360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1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2.75" customHeight="1" x14ac:dyDescent="0.25">
      <c r="A199" s="206"/>
      <c r="B199" s="360"/>
      <c r="C199" s="360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1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2.75" customHeight="1" x14ac:dyDescent="0.25">
      <c r="A200" s="206"/>
      <c r="B200" s="360"/>
      <c r="C200" s="360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1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2.75" customHeight="1" x14ac:dyDescent="0.25">
      <c r="A201" s="206"/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1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2.75" customHeight="1" x14ac:dyDescent="0.25">
      <c r="A202" s="206"/>
      <c r="B202" s="360"/>
      <c r="C202" s="360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1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2.75" customHeight="1" x14ac:dyDescent="0.25">
      <c r="A203" s="206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1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2.75" customHeight="1" x14ac:dyDescent="0.25">
      <c r="A204" s="206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1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2.75" customHeight="1" x14ac:dyDescent="0.25">
      <c r="A205" s="206"/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1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2.75" customHeight="1" x14ac:dyDescent="0.25">
      <c r="A206" s="206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1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2.75" customHeight="1" x14ac:dyDescent="0.25">
      <c r="A207" s="206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1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2.75" customHeight="1" x14ac:dyDescent="0.25">
      <c r="A208" s="206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1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2.75" customHeight="1" x14ac:dyDescent="0.25">
      <c r="A209" s="206"/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0"/>
      <c r="O209" s="361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2.75" customHeight="1" x14ac:dyDescent="0.25">
      <c r="A210" s="206"/>
      <c r="B210" s="360"/>
      <c r="C210" s="360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60"/>
      <c r="O210" s="361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2.75" customHeight="1" x14ac:dyDescent="0.25">
      <c r="A211" s="206"/>
      <c r="B211" s="360"/>
      <c r="C211" s="360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60"/>
      <c r="O211" s="361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2.75" customHeight="1" x14ac:dyDescent="0.25">
      <c r="A212" s="206"/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0"/>
      <c r="O212" s="361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2.75" customHeight="1" x14ac:dyDescent="0.25">
      <c r="A213" s="206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0"/>
      <c r="O213" s="361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2.75" customHeight="1" x14ac:dyDescent="0.25">
      <c r="A214" s="206"/>
      <c r="B214" s="360"/>
      <c r="C214" s="360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0"/>
      <c r="O214" s="361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2.75" customHeight="1" x14ac:dyDescent="0.25">
      <c r="A215" s="206"/>
      <c r="B215" s="360"/>
      <c r="C215" s="360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60"/>
      <c r="O215" s="361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2.75" customHeight="1" x14ac:dyDescent="0.25">
      <c r="A216" s="206"/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  <c r="O216" s="361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2.75" customHeight="1" x14ac:dyDescent="0.25">
      <c r="A217" s="206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1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2.75" customHeight="1" x14ac:dyDescent="0.25">
      <c r="A218" s="206"/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  <c r="O218" s="361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2.75" customHeight="1" x14ac:dyDescent="0.25">
      <c r="A219" s="206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1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2.75" customHeight="1" x14ac:dyDescent="0.25">
      <c r="A220" s="206"/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1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2.75" customHeight="1" x14ac:dyDescent="0.25">
      <c r="A221" s="206"/>
      <c r="B221" s="360"/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0"/>
      <c r="O221" s="361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2.75" customHeight="1" x14ac:dyDescent="0.25">
      <c r="A222" s="206"/>
      <c r="B222" s="360"/>
      <c r="C222" s="360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60"/>
      <c r="O222" s="361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2.75" customHeight="1" x14ac:dyDescent="0.25">
      <c r="A223" s="206"/>
      <c r="B223" s="360"/>
      <c r="C223" s="360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60"/>
      <c r="O223" s="361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2.75" customHeight="1" x14ac:dyDescent="0.25">
      <c r="A224" s="206"/>
      <c r="B224" s="360"/>
      <c r="C224" s="360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60"/>
      <c r="O224" s="361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2.75" customHeight="1" x14ac:dyDescent="0.25">
      <c r="A225" s="206"/>
      <c r="B225" s="360"/>
      <c r="C225" s="360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60"/>
      <c r="O225" s="361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2.75" customHeight="1" x14ac:dyDescent="0.25">
      <c r="A226" s="206"/>
      <c r="B226" s="360"/>
      <c r="C226" s="360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60"/>
      <c r="O226" s="361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2.75" customHeight="1" x14ac:dyDescent="0.25">
      <c r="A227" s="206"/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1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2.75" customHeight="1" x14ac:dyDescent="0.25">
      <c r="A228" s="206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1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spans="1:26" ht="12.75" customHeight="1" x14ac:dyDescent="0.25">
      <c r="A229" s="206"/>
      <c r="B229" s="360"/>
      <c r="C229" s="360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1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spans="1:26" ht="12.75" customHeight="1" x14ac:dyDescent="0.25">
      <c r="A230" s="206"/>
      <c r="B230" s="360"/>
      <c r="C230" s="360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1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spans="1:26" ht="12.75" customHeight="1" x14ac:dyDescent="0.25">
      <c r="A231" s="206"/>
      <c r="B231" s="360"/>
      <c r="C231" s="360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1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</row>
    <row r="232" spans="1:26" ht="12.75" customHeight="1" x14ac:dyDescent="0.25">
      <c r="A232" s="206"/>
      <c r="B232" s="360"/>
      <c r="C232" s="360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60"/>
      <c r="O232" s="361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</row>
    <row r="233" spans="1:26" ht="12.75" customHeight="1" x14ac:dyDescent="0.25">
      <c r="A233" s="206"/>
      <c r="B233" s="360"/>
      <c r="C233" s="360"/>
      <c r="D233" s="360"/>
      <c r="E233" s="360"/>
      <c r="F233" s="360"/>
      <c r="G233" s="360"/>
      <c r="H233" s="360"/>
      <c r="I233" s="360"/>
      <c r="J233" s="360"/>
      <c r="K233" s="360"/>
      <c r="L233" s="360"/>
      <c r="M233" s="360"/>
      <c r="N233" s="360"/>
      <c r="O233" s="361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</row>
    <row r="234" spans="1:26" ht="12.75" customHeight="1" x14ac:dyDescent="0.25">
      <c r="A234" s="206"/>
      <c r="B234" s="360"/>
      <c r="C234" s="360"/>
      <c r="D234" s="360"/>
      <c r="E234" s="360"/>
      <c r="F234" s="360"/>
      <c r="G234" s="360"/>
      <c r="H234" s="360"/>
      <c r="I234" s="360"/>
      <c r="J234" s="360"/>
      <c r="K234" s="360"/>
      <c r="L234" s="360"/>
      <c r="M234" s="360"/>
      <c r="N234" s="360"/>
      <c r="O234" s="361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</row>
    <row r="235" spans="1:26" ht="12.75" customHeight="1" x14ac:dyDescent="0.25">
      <c r="A235" s="206"/>
      <c r="B235" s="360"/>
      <c r="C235" s="360"/>
      <c r="D235" s="360"/>
      <c r="E235" s="360"/>
      <c r="F235" s="360"/>
      <c r="G235" s="360"/>
      <c r="H235" s="360"/>
      <c r="I235" s="360"/>
      <c r="J235" s="360"/>
      <c r="K235" s="360"/>
      <c r="L235" s="360"/>
      <c r="M235" s="360"/>
      <c r="N235" s="360"/>
      <c r="O235" s="361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</row>
    <row r="236" spans="1:26" ht="12.75" customHeight="1" x14ac:dyDescent="0.25">
      <c r="A236" s="206"/>
      <c r="B236" s="360"/>
      <c r="C236" s="360"/>
      <c r="D236" s="360"/>
      <c r="E236" s="360"/>
      <c r="F236" s="360"/>
      <c r="G236" s="360"/>
      <c r="H236" s="360"/>
      <c r="I236" s="360"/>
      <c r="J236" s="360"/>
      <c r="K236" s="360"/>
      <c r="L236" s="360"/>
      <c r="M236" s="360"/>
      <c r="N236" s="360"/>
      <c r="O236" s="361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</row>
    <row r="237" spans="1:26" ht="12.75" customHeight="1" x14ac:dyDescent="0.25">
      <c r="A237" s="206"/>
      <c r="B237" s="360"/>
      <c r="C237" s="360"/>
      <c r="D237" s="360"/>
      <c r="E237" s="360"/>
      <c r="F237" s="360"/>
      <c r="G237" s="360"/>
      <c r="H237" s="360"/>
      <c r="I237" s="360"/>
      <c r="J237" s="360"/>
      <c r="K237" s="360"/>
      <c r="L237" s="360"/>
      <c r="M237" s="360"/>
      <c r="N237" s="360"/>
      <c r="O237" s="361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</row>
    <row r="238" spans="1:26" ht="12.75" customHeight="1" x14ac:dyDescent="0.25">
      <c r="A238" s="206"/>
      <c r="B238" s="360"/>
      <c r="C238" s="360"/>
      <c r="D238" s="360"/>
      <c r="E238" s="360"/>
      <c r="F238" s="360"/>
      <c r="G238" s="360"/>
      <c r="H238" s="360"/>
      <c r="I238" s="360"/>
      <c r="J238" s="360"/>
      <c r="K238" s="360"/>
      <c r="L238" s="360"/>
      <c r="M238" s="360"/>
      <c r="N238" s="360"/>
      <c r="O238" s="361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</row>
    <row r="239" spans="1:26" ht="12.75" customHeight="1" x14ac:dyDescent="0.25">
      <c r="A239" s="206"/>
      <c r="B239" s="360"/>
      <c r="C239" s="360"/>
      <c r="D239" s="360"/>
      <c r="E239" s="360"/>
      <c r="F239" s="360"/>
      <c r="G239" s="360"/>
      <c r="H239" s="360"/>
      <c r="I239" s="360"/>
      <c r="J239" s="360"/>
      <c r="K239" s="360"/>
      <c r="L239" s="360"/>
      <c r="M239" s="360"/>
      <c r="N239" s="360"/>
      <c r="O239" s="361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</row>
    <row r="240" spans="1:26" ht="12.75" customHeight="1" x14ac:dyDescent="0.25">
      <c r="A240" s="206"/>
      <c r="B240" s="360"/>
      <c r="C240" s="360"/>
      <c r="D240" s="360"/>
      <c r="E240" s="360"/>
      <c r="F240" s="360"/>
      <c r="G240" s="360"/>
      <c r="H240" s="360"/>
      <c r="I240" s="360"/>
      <c r="J240" s="360"/>
      <c r="K240" s="360"/>
      <c r="L240" s="360"/>
      <c r="M240" s="360"/>
      <c r="N240" s="360"/>
      <c r="O240" s="361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</row>
    <row r="241" spans="1:26" ht="12.75" customHeight="1" x14ac:dyDescent="0.25">
      <c r="A241" s="206"/>
      <c r="B241" s="360"/>
      <c r="C241" s="360"/>
      <c r="D241" s="360"/>
      <c r="E241" s="360"/>
      <c r="F241" s="360"/>
      <c r="G241" s="360"/>
      <c r="H241" s="360"/>
      <c r="I241" s="360"/>
      <c r="J241" s="360"/>
      <c r="K241" s="360"/>
      <c r="L241" s="360"/>
      <c r="M241" s="360"/>
      <c r="N241" s="360"/>
      <c r="O241" s="361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</row>
    <row r="242" spans="1:26" ht="12.75" customHeight="1" x14ac:dyDescent="0.25">
      <c r="A242" s="206"/>
      <c r="B242" s="360"/>
      <c r="C242" s="360"/>
      <c r="D242" s="360"/>
      <c r="E242" s="360"/>
      <c r="F242" s="360"/>
      <c r="G242" s="360"/>
      <c r="H242" s="360"/>
      <c r="I242" s="360"/>
      <c r="J242" s="360"/>
      <c r="K242" s="360"/>
      <c r="L242" s="360"/>
      <c r="M242" s="360"/>
      <c r="N242" s="360"/>
      <c r="O242" s="361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</row>
    <row r="243" spans="1:26" ht="12.75" customHeight="1" x14ac:dyDescent="0.25">
      <c r="A243" s="206"/>
      <c r="B243" s="360"/>
      <c r="C243" s="360"/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1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</row>
    <row r="244" spans="1:26" ht="12.75" customHeight="1" x14ac:dyDescent="0.25">
      <c r="A244" s="206"/>
      <c r="B244" s="360"/>
      <c r="C244" s="360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60"/>
      <c r="O244" s="361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</row>
    <row r="245" spans="1:26" ht="12.75" customHeight="1" x14ac:dyDescent="0.25">
      <c r="A245" s="206"/>
      <c r="B245" s="360"/>
      <c r="C245" s="360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1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</row>
    <row r="246" spans="1:26" ht="12.75" customHeight="1" x14ac:dyDescent="0.25">
      <c r="A246" s="206"/>
      <c r="B246" s="360"/>
      <c r="C246" s="360"/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1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spans="1:26" ht="12.75" customHeight="1" x14ac:dyDescent="0.25">
      <c r="A247" s="206"/>
      <c r="B247" s="360"/>
      <c r="C247" s="360"/>
      <c r="D247" s="360"/>
      <c r="E247" s="360"/>
      <c r="F247" s="360"/>
      <c r="G247" s="360"/>
      <c r="H247" s="360"/>
      <c r="I247" s="360"/>
      <c r="J247" s="360"/>
      <c r="K247" s="360"/>
      <c r="L247" s="360"/>
      <c r="M247" s="360"/>
      <c r="N247" s="360"/>
      <c r="O247" s="361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spans="1:26" ht="12.75" customHeight="1" x14ac:dyDescent="0.25">
      <c r="A248" s="206"/>
      <c r="B248" s="360"/>
      <c r="C248" s="360"/>
      <c r="D248" s="360"/>
      <c r="E248" s="360"/>
      <c r="F248" s="360"/>
      <c r="G248" s="360"/>
      <c r="H248" s="360"/>
      <c r="I248" s="360"/>
      <c r="J248" s="360"/>
      <c r="K248" s="360"/>
      <c r="L248" s="360"/>
      <c r="M248" s="360"/>
      <c r="N248" s="360"/>
      <c r="O248" s="361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spans="1:26" ht="12.75" customHeight="1" x14ac:dyDescent="0.25">
      <c r="A249" s="206"/>
      <c r="B249" s="360"/>
      <c r="C249" s="360"/>
      <c r="D249" s="360"/>
      <c r="E249" s="360"/>
      <c r="F249" s="360"/>
      <c r="G249" s="360"/>
      <c r="H249" s="360"/>
      <c r="I249" s="360"/>
      <c r="J249" s="360"/>
      <c r="K249" s="360"/>
      <c r="L249" s="360"/>
      <c r="M249" s="360"/>
      <c r="N249" s="360"/>
      <c r="O249" s="361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spans="1:26" ht="12.75" customHeight="1" x14ac:dyDescent="0.25">
      <c r="A250" s="206"/>
      <c r="B250" s="360"/>
      <c r="C250" s="360"/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360"/>
      <c r="O250" s="361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spans="1:26" ht="12.75" customHeight="1" x14ac:dyDescent="0.25">
      <c r="A251" s="206"/>
      <c r="B251" s="360"/>
      <c r="C251" s="360"/>
      <c r="D251" s="360"/>
      <c r="E251" s="360"/>
      <c r="F251" s="360"/>
      <c r="G251" s="360"/>
      <c r="H251" s="360"/>
      <c r="I251" s="360"/>
      <c r="J251" s="360"/>
      <c r="K251" s="360"/>
      <c r="L251" s="360"/>
      <c r="M251" s="360"/>
      <c r="N251" s="360"/>
      <c r="O251" s="361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spans="1:26" ht="12.75" customHeight="1" x14ac:dyDescent="0.25">
      <c r="A252" s="206"/>
      <c r="B252" s="360"/>
      <c r="C252" s="360"/>
      <c r="D252" s="360"/>
      <c r="E252" s="360"/>
      <c r="F252" s="360"/>
      <c r="G252" s="360"/>
      <c r="H252" s="360"/>
      <c r="I252" s="360"/>
      <c r="J252" s="360"/>
      <c r="K252" s="360"/>
      <c r="L252" s="360"/>
      <c r="M252" s="360"/>
      <c r="N252" s="360"/>
      <c r="O252" s="361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spans="1:26" ht="12.75" customHeight="1" x14ac:dyDescent="0.25">
      <c r="A253" s="206"/>
      <c r="B253" s="360"/>
      <c r="C253" s="360"/>
      <c r="D253" s="360"/>
      <c r="E253" s="360"/>
      <c r="F253" s="360"/>
      <c r="G253" s="360"/>
      <c r="H253" s="360"/>
      <c r="I253" s="360"/>
      <c r="J253" s="360"/>
      <c r="K253" s="360"/>
      <c r="L253" s="360"/>
      <c r="M253" s="360"/>
      <c r="N253" s="360"/>
      <c r="O253" s="361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spans="1:26" ht="12.75" customHeight="1" x14ac:dyDescent="0.25">
      <c r="A254" s="206"/>
      <c r="B254" s="360"/>
      <c r="C254" s="360"/>
      <c r="D254" s="360"/>
      <c r="E254" s="360"/>
      <c r="F254" s="360"/>
      <c r="G254" s="360"/>
      <c r="H254" s="360"/>
      <c r="I254" s="360"/>
      <c r="J254" s="360"/>
      <c r="K254" s="360"/>
      <c r="L254" s="360"/>
      <c r="M254" s="360"/>
      <c r="N254" s="360"/>
      <c r="O254" s="361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spans="1:26" ht="12.75" customHeight="1" x14ac:dyDescent="0.25">
      <c r="A255" s="206"/>
      <c r="B255" s="360"/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1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spans="1:26" ht="12.75" customHeight="1" x14ac:dyDescent="0.25">
      <c r="A256" s="206"/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1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spans="1:26" ht="12.75" customHeight="1" x14ac:dyDescent="0.25">
      <c r="A257" s="206"/>
      <c r="B257" s="360"/>
      <c r="C257" s="360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1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spans="1:26" ht="12.75" customHeight="1" x14ac:dyDescent="0.25">
      <c r="A258" s="206"/>
      <c r="B258" s="360"/>
      <c r="C258" s="360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1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spans="1:26" ht="12.75" customHeight="1" x14ac:dyDescent="0.25">
      <c r="A259" s="206"/>
      <c r="B259" s="360"/>
      <c r="C259" s="360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1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spans="1:26" ht="12.75" customHeight="1" x14ac:dyDescent="0.25">
      <c r="A260" s="206"/>
      <c r="B260" s="360"/>
      <c r="C260" s="360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1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spans="1:26" ht="12.75" customHeight="1" x14ac:dyDescent="0.25">
      <c r="A261" s="206"/>
      <c r="B261" s="360"/>
      <c r="C261" s="360"/>
      <c r="D261" s="360"/>
      <c r="E261" s="360"/>
      <c r="F261" s="360"/>
      <c r="G261" s="360"/>
      <c r="H261" s="360"/>
      <c r="I261" s="360"/>
      <c r="J261" s="360"/>
      <c r="K261" s="360"/>
      <c r="L261" s="360"/>
      <c r="M261" s="360"/>
      <c r="N261" s="360"/>
      <c r="O261" s="361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spans="1:26" ht="12.75" customHeight="1" x14ac:dyDescent="0.25">
      <c r="A262" s="206"/>
      <c r="B262" s="360"/>
      <c r="C262" s="360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60"/>
      <c r="O262" s="361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spans="1:26" ht="12.75" customHeight="1" x14ac:dyDescent="0.25">
      <c r="A263" s="206"/>
      <c r="B263" s="360"/>
      <c r="C263" s="360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60"/>
      <c r="O263" s="361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spans="1:26" ht="12.75" customHeight="1" x14ac:dyDescent="0.25">
      <c r="A264" s="206"/>
      <c r="B264" s="360"/>
      <c r="C264" s="360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60"/>
      <c r="O264" s="361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spans="1:26" ht="12.75" customHeight="1" x14ac:dyDescent="0.25">
      <c r="A265" s="206"/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0"/>
      <c r="O265" s="361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spans="1:26" ht="12.75" customHeight="1" x14ac:dyDescent="0.25">
      <c r="A266" s="206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0"/>
      <c r="O266" s="361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spans="1:26" ht="12.75" customHeight="1" x14ac:dyDescent="0.25">
      <c r="A267" s="206"/>
      <c r="B267" s="360"/>
      <c r="C267" s="360"/>
      <c r="D267" s="360"/>
      <c r="E267" s="360"/>
      <c r="F267" s="360"/>
      <c r="G267" s="360"/>
      <c r="H267" s="360"/>
      <c r="I267" s="360"/>
      <c r="J267" s="360"/>
      <c r="K267" s="360"/>
      <c r="L267" s="360"/>
      <c r="M267" s="360"/>
      <c r="N267" s="360"/>
      <c r="O267" s="361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spans="1:26" ht="12.75" customHeight="1" x14ac:dyDescent="0.25">
      <c r="A268" s="206"/>
      <c r="B268" s="360"/>
      <c r="C268" s="360"/>
      <c r="D268" s="360"/>
      <c r="E268" s="360"/>
      <c r="F268" s="360"/>
      <c r="G268" s="360"/>
      <c r="H268" s="360"/>
      <c r="I268" s="360"/>
      <c r="J268" s="360"/>
      <c r="K268" s="360"/>
      <c r="L268" s="360"/>
      <c r="M268" s="360"/>
      <c r="N268" s="360"/>
      <c r="O268" s="361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spans="1:26" ht="12.75" customHeight="1" x14ac:dyDescent="0.25">
      <c r="A269" s="206"/>
      <c r="B269" s="360"/>
      <c r="C269" s="360"/>
      <c r="D269" s="360"/>
      <c r="E269" s="360"/>
      <c r="F269" s="360"/>
      <c r="G269" s="360"/>
      <c r="H269" s="360"/>
      <c r="I269" s="360"/>
      <c r="J269" s="360"/>
      <c r="K269" s="360"/>
      <c r="L269" s="360"/>
      <c r="M269" s="360"/>
      <c r="N269" s="360"/>
      <c r="O269" s="361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spans="1:26" ht="12.75" customHeight="1" x14ac:dyDescent="0.25">
      <c r="A270" s="206"/>
      <c r="B270" s="360"/>
      <c r="C270" s="360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60"/>
      <c r="O270" s="361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spans="1:26" ht="12.75" customHeight="1" x14ac:dyDescent="0.25">
      <c r="A271" s="206"/>
      <c r="B271" s="360"/>
      <c r="C271" s="360"/>
      <c r="D271" s="360"/>
      <c r="E271" s="360"/>
      <c r="F271" s="360"/>
      <c r="G271" s="360"/>
      <c r="H271" s="360"/>
      <c r="I271" s="360"/>
      <c r="J271" s="360"/>
      <c r="K271" s="360"/>
      <c r="L271" s="360"/>
      <c r="M271" s="360"/>
      <c r="N271" s="360"/>
      <c r="O271" s="361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spans="1:26" ht="12.75" customHeight="1" x14ac:dyDescent="0.25">
      <c r="A272" s="206"/>
      <c r="B272" s="360"/>
      <c r="C272" s="360"/>
      <c r="D272" s="360"/>
      <c r="E272" s="360"/>
      <c r="F272" s="360"/>
      <c r="G272" s="360"/>
      <c r="H272" s="360"/>
      <c r="I272" s="360"/>
      <c r="J272" s="360"/>
      <c r="K272" s="360"/>
      <c r="L272" s="360"/>
      <c r="M272" s="360"/>
      <c r="N272" s="360"/>
      <c r="O272" s="361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spans="1:26" ht="12.75" customHeight="1" x14ac:dyDescent="0.25">
      <c r="A273" s="206"/>
      <c r="B273" s="360"/>
      <c r="C273" s="360"/>
      <c r="D273" s="360"/>
      <c r="E273" s="360"/>
      <c r="F273" s="360"/>
      <c r="G273" s="360"/>
      <c r="H273" s="360"/>
      <c r="I273" s="360"/>
      <c r="J273" s="360"/>
      <c r="K273" s="360"/>
      <c r="L273" s="360"/>
      <c r="M273" s="360"/>
      <c r="N273" s="360"/>
      <c r="O273" s="361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spans="1:26" ht="12.75" customHeight="1" x14ac:dyDescent="0.25">
      <c r="A274" s="206"/>
      <c r="B274" s="360"/>
      <c r="C274" s="360"/>
      <c r="D274" s="360"/>
      <c r="E274" s="360"/>
      <c r="F274" s="360"/>
      <c r="G274" s="360"/>
      <c r="H274" s="360"/>
      <c r="I274" s="360"/>
      <c r="J274" s="360"/>
      <c r="K274" s="360"/>
      <c r="L274" s="360"/>
      <c r="M274" s="360"/>
      <c r="N274" s="360"/>
      <c r="O274" s="361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spans="1:26" ht="12.75" customHeight="1" x14ac:dyDescent="0.25">
      <c r="A275" s="206"/>
      <c r="B275" s="360"/>
      <c r="C275" s="360"/>
      <c r="D275" s="360"/>
      <c r="E275" s="360"/>
      <c r="F275" s="360"/>
      <c r="G275" s="360"/>
      <c r="H275" s="360"/>
      <c r="I275" s="360"/>
      <c r="J275" s="360"/>
      <c r="K275" s="360"/>
      <c r="L275" s="360"/>
      <c r="M275" s="360"/>
      <c r="N275" s="360"/>
      <c r="O275" s="361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spans="1:26" ht="12.75" customHeight="1" x14ac:dyDescent="0.25">
      <c r="A276" s="206"/>
      <c r="B276" s="360"/>
      <c r="C276" s="360"/>
      <c r="D276" s="360"/>
      <c r="E276" s="360"/>
      <c r="F276" s="360"/>
      <c r="G276" s="360"/>
      <c r="H276" s="360"/>
      <c r="I276" s="360"/>
      <c r="J276" s="360"/>
      <c r="K276" s="360"/>
      <c r="L276" s="360"/>
      <c r="M276" s="360"/>
      <c r="N276" s="360"/>
      <c r="O276" s="361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spans="1:26" ht="12.75" customHeight="1" x14ac:dyDescent="0.25">
      <c r="A277" s="206"/>
      <c r="B277" s="360"/>
      <c r="C277" s="360"/>
      <c r="D277" s="360"/>
      <c r="E277" s="360"/>
      <c r="F277" s="360"/>
      <c r="G277" s="360"/>
      <c r="H277" s="360"/>
      <c r="I277" s="360"/>
      <c r="J277" s="360"/>
      <c r="K277" s="360"/>
      <c r="L277" s="360"/>
      <c r="M277" s="360"/>
      <c r="N277" s="360"/>
      <c r="O277" s="361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spans="1:26" ht="12.75" customHeight="1" x14ac:dyDescent="0.25">
      <c r="A278" s="206"/>
      <c r="B278" s="360"/>
      <c r="C278" s="360"/>
      <c r="D278" s="360"/>
      <c r="E278" s="360"/>
      <c r="F278" s="360"/>
      <c r="G278" s="360"/>
      <c r="H278" s="360"/>
      <c r="I278" s="360"/>
      <c r="J278" s="360"/>
      <c r="K278" s="360"/>
      <c r="L278" s="360"/>
      <c r="M278" s="360"/>
      <c r="N278" s="360"/>
      <c r="O278" s="361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spans="1:26" ht="12.75" customHeight="1" x14ac:dyDescent="0.25">
      <c r="A279" s="206"/>
      <c r="B279" s="360"/>
      <c r="C279" s="360"/>
      <c r="D279" s="360"/>
      <c r="E279" s="360"/>
      <c r="F279" s="360"/>
      <c r="G279" s="360"/>
      <c r="H279" s="360"/>
      <c r="I279" s="360"/>
      <c r="J279" s="360"/>
      <c r="K279" s="360"/>
      <c r="L279" s="360"/>
      <c r="M279" s="360"/>
      <c r="N279" s="360"/>
      <c r="O279" s="361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spans="1:26" ht="12.75" customHeight="1" x14ac:dyDescent="0.25">
      <c r="A280" s="206"/>
      <c r="B280" s="360"/>
      <c r="C280" s="360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60"/>
      <c r="O280" s="361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spans="1:26" ht="12.75" customHeight="1" x14ac:dyDescent="0.25">
      <c r="A281" s="206"/>
      <c r="B281" s="360"/>
      <c r="C281" s="360"/>
      <c r="D281" s="360"/>
      <c r="E281" s="360"/>
      <c r="F281" s="360"/>
      <c r="G281" s="360"/>
      <c r="H281" s="360"/>
      <c r="I281" s="360"/>
      <c r="J281" s="360"/>
      <c r="K281" s="360"/>
      <c r="L281" s="360"/>
      <c r="M281" s="360"/>
      <c r="N281" s="360"/>
      <c r="O281" s="361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spans="1:26" ht="12.75" customHeight="1" x14ac:dyDescent="0.25">
      <c r="A282" s="206"/>
      <c r="B282" s="360"/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0"/>
      <c r="O282" s="361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spans="1:26" ht="12.75" customHeight="1" x14ac:dyDescent="0.25">
      <c r="A283" s="206"/>
      <c r="B283" s="360"/>
      <c r="C283" s="360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60"/>
      <c r="O283" s="361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spans="1:26" ht="12.75" customHeight="1" x14ac:dyDescent="0.25">
      <c r="A284" s="206"/>
      <c r="B284" s="360"/>
      <c r="C284" s="360"/>
      <c r="D284" s="360"/>
      <c r="E284" s="360"/>
      <c r="F284" s="360"/>
      <c r="G284" s="360"/>
      <c r="H284" s="360"/>
      <c r="I284" s="360"/>
      <c r="J284" s="360"/>
      <c r="K284" s="360"/>
      <c r="L284" s="360"/>
      <c r="M284" s="360"/>
      <c r="N284" s="360"/>
      <c r="O284" s="361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spans="1:26" ht="12.75" customHeight="1" x14ac:dyDescent="0.25">
      <c r="A285" s="206"/>
      <c r="B285" s="360"/>
      <c r="C285" s="360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1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spans="1:26" ht="12.75" customHeight="1" x14ac:dyDescent="0.25">
      <c r="A286" s="206"/>
      <c r="B286" s="360"/>
      <c r="C286" s="360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1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spans="1:26" ht="12.75" customHeight="1" x14ac:dyDescent="0.25">
      <c r="A287" s="206"/>
      <c r="B287" s="360"/>
      <c r="C287" s="360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1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spans="1:26" ht="12.75" customHeight="1" x14ac:dyDescent="0.25">
      <c r="A288" s="206"/>
      <c r="B288" s="360"/>
      <c r="C288" s="360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1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spans="1:26" ht="12.75" customHeight="1" x14ac:dyDescent="0.25">
      <c r="A289" s="206"/>
      <c r="B289" s="360"/>
      <c r="C289" s="360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1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spans="1:26" ht="12.75" customHeight="1" x14ac:dyDescent="0.25">
      <c r="A290" s="206"/>
      <c r="B290" s="360"/>
      <c r="C290" s="360"/>
      <c r="D290" s="360"/>
      <c r="E290" s="360"/>
      <c r="F290" s="360"/>
      <c r="G290" s="360"/>
      <c r="H290" s="360"/>
      <c r="I290" s="360"/>
      <c r="J290" s="360"/>
      <c r="K290" s="360"/>
      <c r="L290" s="360"/>
      <c r="M290" s="360"/>
      <c r="N290" s="360"/>
      <c r="O290" s="361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spans="1:26" ht="12.75" customHeight="1" x14ac:dyDescent="0.25">
      <c r="A291" s="206"/>
      <c r="B291" s="360"/>
      <c r="C291" s="360"/>
      <c r="D291" s="360"/>
      <c r="E291" s="360"/>
      <c r="F291" s="360"/>
      <c r="G291" s="360"/>
      <c r="H291" s="360"/>
      <c r="I291" s="360"/>
      <c r="J291" s="360"/>
      <c r="K291" s="360"/>
      <c r="L291" s="360"/>
      <c r="M291" s="360"/>
      <c r="N291" s="360"/>
      <c r="O291" s="361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spans="1:26" ht="12.75" customHeight="1" x14ac:dyDescent="0.25">
      <c r="A292" s="206"/>
      <c r="B292" s="360"/>
      <c r="C292" s="360"/>
      <c r="D292" s="360"/>
      <c r="E292" s="360"/>
      <c r="F292" s="360"/>
      <c r="G292" s="360"/>
      <c r="H292" s="360"/>
      <c r="I292" s="360"/>
      <c r="J292" s="360"/>
      <c r="K292" s="360"/>
      <c r="L292" s="360"/>
      <c r="M292" s="360"/>
      <c r="N292" s="360"/>
      <c r="O292" s="361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spans="1:26" ht="12.75" customHeight="1" x14ac:dyDescent="0.25">
      <c r="A293" s="206"/>
      <c r="B293" s="360"/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M293" s="360"/>
      <c r="N293" s="360"/>
      <c r="O293" s="361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spans="1:26" ht="12.75" customHeight="1" x14ac:dyDescent="0.25">
      <c r="A294" s="206"/>
      <c r="B294" s="360"/>
      <c r="C294" s="360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0"/>
      <c r="O294" s="361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spans="1:26" ht="12.75" customHeight="1" x14ac:dyDescent="0.25">
      <c r="A295" s="206"/>
      <c r="B295" s="360"/>
      <c r="C295" s="360"/>
      <c r="D295" s="360"/>
      <c r="E295" s="360"/>
      <c r="F295" s="360"/>
      <c r="G295" s="360"/>
      <c r="H295" s="360"/>
      <c r="I295" s="360"/>
      <c r="J295" s="360"/>
      <c r="K295" s="360"/>
      <c r="L295" s="360"/>
      <c r="M295" s="360"/>
      <c r="N295" s="360"/>
      <c r="O295" s="361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spans="1:26" ht="12.75" customHeight="1" x14ac:dyDescent="0.25">
      <c r="A296" s="206"/>
      <c r="B296" s="360"/>
      <c r="C296" s="360"/>
      <c r="D296" s="360"/>
      <c r="E296" s="360"/>
      <c r="F296" s="360"/>
      <c r="G296" s="360"/>
      <c r="H296" s="360"/>
      <c r="I296" s="360"/>
      <c r="J296" s="360"/>
      <c r="K296" s="360"/>
      <c r="L296" s="360"/>
      <c r="M296" s="360"/>
      <c r="N296" s="360"/>
      <c r="O296" s="361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spans="1:26" ht="12.75" customHeight="1" x14ac:dyDescent="0.25">
      <c r="A297" s="206"/>
      <c r="B297" s="360"/>
      <c r="C297" s="360"/>
      <c r="D297" s="360"/>
      <c r="E297" s="360"/>
      <c r="F297" s="360"/>
      <c r="G297" s="360"/>
      <c r="H297" s="360"/>
      <c r="I297" s="360"/>
      <c r="J297" s="360"/>
      <c r="K297" s="360"/>
      <c r="L297" s="360"/>
      <c r="M297" s="360"/>
      <c r="N297" s="360"/>
      <c r="O297" s="361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spans="1:26" ht="12.75" customHeight="1" x14ac:dyDescent="0.25">
      <c r="A298" s="206"/>
      <c r="B298" s="360"/>
      <c r="C298" s="360"/>
      <c r="D298" s="360"/>
      <c r="E298" s="360"/>
      <c r="F298" s="360"/>
      <c r="G298" s="360"/>
      <c r="H298" s="360"/>
      <c r="I298" s="360"/>
      <c r="J298" s="360"/>
      <c r="K298" s="360"/>
      <c r="L298" s="360"/>
      <c r="M298" s="360"/>
      <c r="N298" s="360"/>
      <c r="O298" s="361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spans="1:26" ht="12.75" customHeight="1" x14ac:dyDescent="0.25">
      <c r="A299" s="206"/>
      <c r="B299" s="360"/>
      <c r="C299" s="360"/>
      <c r="D299" s="360"/>
      <c r="E299" s="360"/>
      <c r="F299" s="360"/>
      <c r="G299" s="360"/>
      <c r="H299" s="360"/>
      <c r="I299" s="360"/>
      <c r="J299" s="360"/>
      <c r="K299" s="360"/>
      <c r="L299" s="360"/>
      <c r="M299" s="360"/>
      <c r="N299" s="360"/>
      <c r="O299" s="361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spans="1:26" ht="12.75" customHeight="1" x14ac:dyDescent="0.25">
      <c r="A300" s="206"/>
      <c r="B300" s="360"/>
      <c r="C300" s="360"/>
      <c r="D300" s="360"/>
      <c r="E300" s="360"/>
      <c r="F300" s="360"/>
      <c r="G300" s="360"/>
      <c r="H300" s="360"/>
      <c r="I300" s="360"/>
      <c r="J300" s="360"/>
      <c r="K300" s="360"/>
      <c r="L300" s="360"/>
      <c r="M300" s="360"/>
      <c r="N300" s="360"/>
      <c r="O300" s="361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spans="1:26" ht="12.75" customHeight="1" x14ac:dyDescent="0.25">
      <c r="A301" s="206"/>
      <c r="B301" s="360"/>
      <c r="C301" s="360"/>
      <c r="D301" s="360"/>
      <c r="E301" s="360"/>
      <c r="F301" s="360"/>
      <c r="G301" s="360"/>
      <c r="H301" s="360"/>
      <c r="I301" s="360"/>
      <c r="J301" s="360"/>
      <c r="K301" s="360"/>
      <c r="L301" s="360"/>
      <c r="M301" s="360"/>
      <c r="N301" s="360"/>
      <c r="O301" s="361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spans="1:26" ht="12.75" customHeight="1" x14ac:dyDescent="0.25">
      <c r="A302" s="206"/>
      <c r="B302" s="360"/>
      <c r="C302" s="360"/>
      <c r="D302" s="360"/>
      <c r="E302" s="360"/>
      <c r="F302" s="360"/>
      <c r="G302" s="360"/>
      <c r="H302" s="360"/>
      <c r="I302" s="360"/>
      <c r="J302" s="360"/>
      <c r="K302" s="360"/>
      <c r="L302" s="360"/>
      <c r="M302" s="360"/>
      <c r="N302" s="360"/>
      <c r="O302" s="361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spans="1:26" ht="12.75" customHeight="1" x14ac:dyDescent="0.25">
      <c r="A303" s="206"/>
      <c r="B303" s="360"/>
      <c r="C303" s="360"/>
      <c r="D303" s="360"/>
      <c r="E303" s="360"/>
      <c r="F303" s="360"/>
      <c r="G303" s="360"/>
      <c r="H303" s="360"/>
      <c r="I303" s="360"/>
      <c r="J303" s="360"/>
      <c r="K303" s="360"/>
      <c r="L303" s="360"/>
      <c r="M303" s="360"/>
      <c r="N303" s="360"/>
      <c r="O303" s="361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spans="1:26" ht="12.75" customHeight="1" x14ac:dyDescent="0.25">
      <c r="A304" s="206"/>
      <c r="B304" s="360"/>
      <c r="C304" s="360"/>
      <c r="D304" s="360"/>
      <c r="E304" s="360"/>
      <c r="F304" s="360"/>
      <c r="G304" s="360"/>
      <c r="H304" s="360"/>
      <c r="I304" s="360"/>
      <c r="J304" s="360"/>
      <c r="K304" s="360"/>
      <c r="L304" s="360"/>
      <c r="M304" s="360"/>
      <c r="N304" s="360"/>
      <c r="O304" s="361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spans="1:26" ht="12.75" customHeight="1" x14ac:dyDescent="0.25">
      <c r="A305" s="206"/>
      <c r="B305" s="360"/>
      <c r="C305" s="360"/>
      <c r="D305" s="360"/>
      <c r="E305" s="360"/>
      <c r="F305" s="360"/>
      <c r="G305" s="360"/>
      <c r="H305" s="360"/>
      <c r="I305" s="360"/>
      <c r="J305" s="360"/>
      <c r="K305" s="360"/>
      <c r="L305" s="360"/>
      <c r="M305" s="360"/>
      <c r="N305" s="360"/>
      <c r="O305" s="361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spans="1:26" ht="12.75" customHeight="1" x14ac:dyDescent="0.25">
      <c r="A306" s="206"/>
      <c r="B306" s="360"/>
      <c r="C306" s="360"/>
      <c r="D306" s="360"/>
      <c r="E306" s="360"/>
      <c r="F306" s="360"/>
      <c r="G306" s="360"/>
      <c r="H306" s="360"/>
      <c r="I306" s="360"/>
      <c r="J306" s="360"/>
      <c r="K306" s="360"/>
      <c r="L306" s="360"/>
      <c r="M306" s="360"/>
      <c r="N306" s="360"/>
      <c r="O306" s="361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spans="1:26" ht="12.75" customHeight="1" x14ac:dyDescent="0.25">
      <c r="A307" s="206"/>
      <c r="B307" s="360"/>
      <c r="C307" s="360"/>
      <c r="D307" s="360"/>
      <c r="E307" s="360"/>
      <c r="F307" s="360"/>
      <c r="G307" s="360"/>
      <c r="H307" s="360"/>
      <c r="I307" s="360"/>
      <c r="J307" s="360"/>
      <c r="K307" s="360"/>
      <c r="L307" s="360"/>
      <c r="M307" s="360"/>
      <c r="N307" s="360"/>
      <c r="O307" s="361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spans="1:26" ht="12.75" customHeight="1" x14ac:dyDescent="0.25">
      <c r="A308" s="206"/>
      <c r="B308" s="360"/>
      <c r="C308" s="360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60"/>
      <c r="O308" s="361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spans="1:26" ht="12.75" customHeight="1" x14ac:dyDescent="0.25">
      <c r="A309" s="206"/>
      <c r="B309" s="360"/>
      <c r="C309" s="360"/>
      <c r="D309" s="360"/>
      <c r="E309" s="360"/>
      <c r="F309" s="360"/>
      <c r="G309" s="360"/>
      <c r="H309" s="360"/>
      <c r="I309" s="360"/>
      <c r="J309" s="360"/>
      <c r="K309" s="360"/>
      <c r="L309" s="360"/>
      <c r="M309" s="360"/>
      <c r="N309" s="360"/>
      <c r="O309" s="361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spans="1:26" ht="12.75" customHeight="1" x14ac:dyDescent="0.25">
      <c r="A310" s="206"/>
      <c r="B310" s="360"/>
      <c r="C310" s="360"/>
      <c r="D310" s="360"/>
      <c r="E310" s="360"/>
      <c r="F310" s="360"/>
      <c r="G310" s="360"/>
      <c r="H310" s="360"/>
      <c r="I310" s="360"/>
      <c r="J310" s="360"/>
      <c r="K310" s="360"/>
      <c r="L310" s="360"/>
      <c r="M310" s="360"/>
      <c r="N310" s="360"/>
      <c r="O310" s="361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spans="1:26" ht="12.75" customHeight="1" x14ac:dyDescent="0.25">
      <c r="A311" s="206"/>
      <c r="B311" s="360"/>
      <c r="C311" s="360"/>
      <c r="D311" s="360"/>
      <c r="E311" s="360"/>
      <c r="F311" s="360"/>
      <c r="G311" s="360"/>
      <c r="H311" s="360"/>
      <c r="I311" s="360"/>
      <c r="J311" s="360"/>
      <c r="K311" s="360"/>
      <c r="L311" s="360"/>
      <c r="M311" s="360"/>
      <c r="N311" s="360"/>
      <c r="O311" s="361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spans="1:26" ht="12.75" customHeight="1" x14ac:dyDescent="0.25">
      <c r="A312" s="206"/>
      <c r="B312" s="360"/>
      <c r="C312" s="360"/>
      <c r="D312" s="360"/>
      <c r="E312" s="360"/>
      <c r="F312" s="360"/>
      <c r="G312" s="360"/>
      <c r="H312" s="360"/>
      <c r="I312" s="360"/>
      <c r="J312" s="360"/>
      <c r="K312" s="360"/>
      <c r="L312" s="360"/>
      <c r="M312" s="360"/>
      <c r="N312" s="360"/>
      <c r="O312" s="361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spans="1:26" ht="12.75" customHeight="1" x14ac:dyDescent="0.25">
      <c r="A313" s="206"/>
      <c r="B313" s="360"/>
      <c r="C313" s="360"/>
      <c r="D313" s="360"/>
      <c r="E313" s="360"/>
      <c r="F313" s="360"/>
      <c r="G313" s="360"/>
      <c r="H313" s="360"/>
      <c r="I313" s="360"/>
      <c r="J313" s="360"/>
      <c r="K313" s="360"/>
      <c r="L313" s="360"/>
      <c r="M313" s="360"/>
      <c r="N313" s="360"/>
      <c r="O313" s="361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spans="1:26" ht="12.75" customHeight="1" x14ac:dyDescent="0.25">
      <c r="A314" s="206"/>
      <c r="B314" s="360"/>
      <c r="C314" s="360"/>
      <c r="D314" s="360"/>
      <c r="E314" s="360"/>
      <c r="F314" s="360"/>
      <c r="G314" s="360"/>
      <c r="H314" s="360"/>
      <c r="I314" s="360"/>
      <c r="J314" s="360"/>
      <c r="K314" s="360"/>
      <c r="L314" s="360"/>
      <c r="M314" s="360"/>
      <c r="N314" s="360"/>
      <c r="O314" s="361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spans="1:26" ht="12.75" customHeight="1" x14ac:dyDescent="0.25">
      <c r="A315" s="206"/>
      <c r="B315" s="360"/>
      <c r="C315" s="360"/>
      <c r="D315" s="360"/>
      <c r="E315" s="360"/>
      <c r="F315" s="360"/>
      <c r="G315" s="360"/>
      <c r="H315" s="360"/>
      <c r="I315" s="360"/>
      <c r="J315" s="360"/>
      <c r="K315" s="360"/>
      <c r="L315" s="360"/>
      <c r="M315" s="360"/>
      <c r="N315" s="360"/>
      <c r="O315" s="361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spans="1:26" ht="12.75" customHeight="1" x14ac:dyDescent="0.25">
      <c r="A316" s="206"/>
      <c r="B316" s="360"/>
      <c r="C316" s="360"/>
      <c r="D316" s="360"/>
      <c r="E316" s="360"/>
      <c r="F316" s="360"/>
      <c r="G316" s="360"/>
      <c r="H316" s="360"/>
      <c r="I316" s="360"/>
      <c r="J316" s="360"/>
      <c r="K316" s="360"/>
      <c r="L316" s="360"/>
      <c r="M316" s="360"/>
      <c r="N316" s="360"/>
      <c r="O316" s="361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spans="1:26" ht="12.75" customHeight="1" x14ac:dyDescent="0.25">
      <c r="A317" s="206"/>
      <c r="B317" s="360"/>
      <c r="C317" s="360"/>
      <c r="D317" s="360"/>
      <c r="E317" s="360"/>
      <c r="F317" s="360"/>
      <c r="G317" s="360"/>
      <c r="H317" s="360"/>
      <c r="I317" s="360"/>
      <c r="J317" s="360"/>
      <c r="K317" s="360"/>
      <c r="L317" s="360"/>
      <c r="M317" s="360"/>
      <c r="N317" s="360"/>
      <c r="O317" s="361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spans="1:26" ht="12.75" customHeight="1" x14ac:dyDescent="0.25">
      <c r="A318" s="206"/>
      <c r="B318" s="360"/>
      <c r="C318" s="360"/>
      <c r="D318" s="360"/>
      <c r="E318" s="360"/>
      <c r="F318" s="360"/>
      <c r="G318" s="360"/>
      <c r="H318" s="360"/>
      <c r="I318" s="360"/>
      <c r="J318" s="360"/>
      <c r="K318" s="360"/>
      <c r="L318" s="360"/>
      <c r="M318" s="360"/>
      <c r="N318" s="360"/>
      <c r="O318" s="361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spans="1:26" ht="12.75" customHeight="1" x14ac:dyDescent="0.25">
      <c r="A319" s="206"/>
      <c r="B319" s="360"/>
      <c r="C319" s="360"/>
      <c r="D319" s="360"/>
      <c r="E319" s="360"/>
      <c r="F319" s="360"/>
      <c r="G319" s="360"/>
      <c r="H319" s="360"/>
      <c r="I319" s="360"/>
      <c r="J319" s="360"/>
      <c r="K319" s="360"/>
      <c r="L319" s="360"/>
      <c r="M319" s="360"/>
      <c r="N319" s="360"/>
      <c r="O319" s="361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spans="1:26" ht="12.75" customHeight="1" x14ac:dyDescent="0.25">
      <c r="A320" s="206"/>
      <c r="B320" s="360"/>
      <c r="C320" s="360"/>
      <c r="D320" s="360"/>
      <c r="E320" s="360"/>
      <c r="F320" s="360"/>
      <c r="G320" s="360"/>
      <c r="H320" s="360"/>
      <c r="I320" s="360"/>
      <c r="J320" s="360"/>
      <c r="K320" s="360"/>
      <c r="L320" s="360"/>
      <c r="M320" s="360"/>
      <c r="N320" s="360"/>
      <c r="O320" s="361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spans="1:26" ht="12.75" customHeight="1" x14ac:dyDescent="0.25">
      <c r="A321" s="206"/>
      <c r="B321" s="360"/>
      <c r="C321" s="360"/>
      <c r="D321" s="360"/>
      <c r="E321" s="360"/>
      <c r="F321" s="360"/>
      <c r="G321" s="360"/>
      <c r="H321" s="360"/>
      <c r="I321" s="360"/>
      <c r="J321" s="360"/>
      <c r="K321" s="360"/>
      <c r="L321" s="360"/>
      <c r="M321" s="360"/>
      <c r="N321" s="360"/>
      <c r="O321" s="361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spans="1:26" ht="12.75" customHeight="1" x14ac:dyDescent="0.25">
      <c r="A322" s="206"/>
      <c r="B322" s="360"/>
      <c r="C322" s="360"/>
      <c r="D322" s="360"/>
      <c r="E322" s="360"/>
      <c r="F322" s="360"/>
      <c r="G322" s="360"/>
      <c r="H322" s="360"/>
      <c r="I322" s="360"/>
      <c r="J322" s="360"/>
      <c r="K322" s="360"/>
      <c r="L322" s="360"/>
      <c r="M322" s="360"/>
      <c r="N322" s="360"/>
      <c r="O322" s="361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spans="1:26" ht="12.75" customHeight="1" x14ac:dyDescent="0.25">
      <c r="A323" s="206"/>
      <c r="B323" s="360"/>
      <c r="C323" s="360"/>
      <c r="D323" s="360"/>
      <c r="E323" s="360"/>
      <c r="F323" s="360"/>
      <c r="G323" s="360"/>
      <c r="H323" s="360"/>
      <c r="I323" s="360"/>
      <c r="J323" s="360"/>
      <c r="K323" s="360"/>
      <c r="L323" s="360"/>
      <c r="M323" s="360"/>
      <c r="N323" s="360"/>
      <c r="O323" s="361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spans="1:26" ht="12.75" customHeight="1" x14ac:dyDescent="0.25">
      <c r="A324" s="206"/>
      <c r="B324" s="360"/>
      <c r="C324" s="360"/>
      <c r="D324" s="360"/>
      <c r="E324" s="360"/>
      <c r="F324" s="360"/>
      <c r="G324" s="360"/>
      <c r="H324" s="360"/>
      <c r="I324" s="360"/>
      <c r="J324" s="360"/>
      <c r="K324" s="360"/>
      <c r="L324" s="360"/>
      <c r="M324" s="360"/>
      <c r="N324" s="360"/>
      <c r="O324" s="361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spans="1:26" ht="12.75" customHeight="1" x14ac:dyDescent="0.25">
      <c r="A325" s="206"/>
      <c r="B325" s="360"/>
      <c r="C325" s="360"/>
      <c r="D325" s="360"/>
      <c r="E325" s="360"/>
      <c r="F325" s="360"/>
      <c r="G325" s="360"/>
      <c r="H325" s="360"/>
      <c r="I325" s="360"/>
      <c r="J325" s="360"/>
      <c r="K325" s="360"/>
      <c r="L325" s="360"/>
      <c r="M325" s="360"/>
      <c r="N325" s="360"/>
      <c r="O325" s="361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spans="1:26" ht="12.75" customHeight="1" x14ac:dyDescent="0.25">
      <c r="A326" s="206"/>
      <c r="B326" s="360"/>
      <c r="C326" s="360"/>
      <c r="D326" s="360"/>
      <c r="E326" s="360"/>
      <c r="F326" s="360"/>
      <c r="G326" s="360"/>
      <c r="H326" s="360"/>
      <c r="I326" s="360"/>
      <c r="J326" s="360"/>
      <c r="K326" s="360"/>
      <c r="L326" s="360"/>
      <c r="M326" s="360"/>
      <c r="N326" s="360"/>
      <c r="O326" s="361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spans="1:26" ht="12.75" customHeight="1" x14ac:dyDescent="0.25">
      <c r="A327" s="206"/>
      <c r="B327" s="360"/>
      <c r="C327" s="360"/>
      <c r="D327" s="360"/>
      <c r="E327" s="360"/>
      <c r="F327" s="360"/>
      <c r="G327" s="360"/>
      <c r="H327" s="360"/>
      <c r="I327" s="360"/>
      <c r="J327" s="360"/>
      <c r="K327" s="360"/>
      <c r="L327" s="360"/>
      <c r="M327" s="360"/>
      <c r="N327" s="360"/>
      <c r="O327" s="361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spans="1:26" ht="12.75" customHeight="1" x14ac:dyDescent="0.25">
      <c r="A328" s="206"/>
      <c r="B328" s="360"/>
      <c r="C328" s="360"/>
      <c r="D328" s="360"/>
      <c r="E328" s="360"/>
      <c r="F328" s="360"/>
      <c r="G328" s="360"/>
      <c r="H328" s="360"/>
      <c r="I328" s="360"/>
      <c r="J328" s="360"/>
      <c r="K328" s="360"/>
      <c r="L328" s="360"/>
      <c r="M328" s="360"/>
      <c r="N328" s="360"/>
      <c r="O328" s="361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spans="1:26" ht="12.75" customHeight="1" x14ac:dyDescent="0.25">
      <c r="A329" s="206"/>
      <c r="B329" s="360"/>
      <c r="C329" s="360"/>
      <c r="D329" s="360"/>
      <c r="E329" s="360"/>
      <c r="F329" s="360"/>
      <c r="G329" s="360"/>
      <c r="H329" s="360"/>
      <c r="I329" s="360"/>
      <c r="J329" s="360"/>
      <c r="K329" s="360"/>
      <c r="L329" s="360"/>
      <c r="M329" s="360"/>
      <c r="N329" s="360"/>
      <c r="O329" s="361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spans="1:26" ht="12.75" customHeight="1" x14ac:dyDescent="0.25">
      <c r="A330" s="206"/>
      <c r="B330" s="360"/>
      <c r="C330" s="360"/>
      <c r="D330" s="360"/>
      <c r="E330" s="360"/>
      <c r="F330" s="360"/>
      <c r="G330" s="360"/>
      <c r="H330" s="360"/>
      <c r="I330" s="360"/>
      <c r="J330" s="360"/>
      <c r="K330" s="360"/>
      <c r="L330" s="360"/>
      <c r="M330" s="360"/>
      <c r="N330" s="360"/>
      <c r="O330" s="361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spans="1:26" ht="12.75" customHeight="1" x14ac:dyDescent="0.25">
      <c r="A331" s="206"/>
      <c r="B331" s="360"/>
      <c r="C331" s="360"/>
      <c r="D331" s="360"/>
      <c r="E331" s="360"/>
      <c r="F331" s="360"/>
      <c r="G331" s="360"/>
      <c r="H331" s="360"/>
      <c r="I331" s="360"/>
      <c r="J331" s="360"/>
      <c r="K331" s="360"/>
      <c r="L331" s="360"/>
      <c r="M331" s="360"/>
      <c r="N331" s="360"/>
      <c r="O331" s="361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spans="1:26" ht="12.75" customHeight="1" x14ac:dyDescent="0.25">
      <c r="A332" s="206"/>
      <c r="B332" s="360"/>
      <c r="C332" s="360"/>
      <c r="D332" s="360"/>
      <c r="E332" s="360"/>
      <c r="F332" s="360"/>
      <c r="G332" s="360"/>
      <c r="H332" s="360"/>
      <c r="I332" s="360"/>
      <c r="J332" s="360"/>
      <c r="K332" s="360"/>
      <c r="L332" s="360"/>
      <c r="M332" s="360"/>
      <c r="N332" s="360"/>
      <c r="O332" s="361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spans="1:26" ht="12.75" customHeight="1" x14ac:dyDescent="0.25">
      <c r="A333" s="206"/>
      <c r="B333" s="360"/>
      <c r="C333" s="360"/>
      <c r="D333" s="360"/>
      <c r="E333" s="360"/>
      <c r="F333" s="360"/>
      <c r="G333" s="360"/>
      <c r="H333" s="360"/>
      <c r="I333" s="360"/>
      <c r="J333" s="360"/>
      <c r="K333" s="360"/>
      <c r="L333" s="360"/>
      <c r="M333" s="360"/>
      <c r="N333" s="360"/>
      <c r="O333" s="361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spans="1:26" ht="12.75" customHeight="1" x14ac:dyDescent="0.25">
      <c r="A334" s="206"/>
      <c r="B334" s="360"/>
      <c r="C334" s="360"/>
      <c r="D334" s="360"/>
      <c r="E334" s="360"/>
      <c r="F334" s="360"/>
      <c r="G334" s="360"/>
      <c r="H334" s="360"/>
      <c r="I334" s="360"/>
      <c r="J334" s="360"/>
      <c r="K334" s="360"/>
      <c r="L334" s="360"/>
      <c r="M334" s="360"/>
      <c r="N334" s="360"/>
      <c r="O334" s="361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spans="1:26" ht="12.75" customHeight="1" x14ac:dyDescent="0.25">
      <c r="A335" s="206"/>
      <c r="B335" s="360"/>
      <c r="C335" s="360"/>
      <c r="D335" s="360"/>
      <c r="E335" s="360"/>
      <c r="F335" s="360"/>
      <c r="G335" s="360"/>
      <c r="H335" s="360"/>
      <c r="I335" s="360"/>
      <c r="J335" s="360"/>
      <c r="K335" s="360"/>
      <c r="L335" s="360"/>
      <c r="M335" s="360"/>
      <c r="N335" s="360"/>
      <c r="O335" s="361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spans="1:26" ht="12.75" customHeight="1" x14ac:dyDescent="0.25">
      <c r="A336" s="206"/>
      <c r="B336" s="360"/>
      <c r="C336" s="360"/>
      <c r="D336" s="360"/>
      <c r="E336" s="360"/>
      <c r="F336" s="360"/>
      <c r="G336" s="360"/>
      <c r="H336" s="360"/>
      <c r="I336" s="360"/>
      <c r="J336" s="360"/>
      <c r="K336" s="360"/>
      <c r="L336" s="360"/>
      <c r="M336" s="360"/>
      <c r="N336" s="360"/>
      <c r="O336" s="361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spans="1:26" ht="12.75" customHeight="1" x14ac:dyDescent="0.25">
      <c r="A337" s="206"/>
      <c r="B337" s="360"/>
      <c r="C337" s="360"/>
      <c r="D337" s="360"/>
      <c r="E337" s="360"/>
      <c r="F337" s="360"/>
      <c r="G337" s="360"/>
      <c r="H337" s="360"/>
      <c r="I337" s="360"/>
      <c r="J337" s="360"/>
      <c r="K337" s="360"/>
      <c r="L337" s="360"/>
      <c r="M337" s="360"/>
      <c r="N337" s="360"/>
      <c r="O337" s="361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spans="1:26" ht="12.75" customHeight="1" x14ac:dyDescent="0.25">
      <c r="A338" s="206"/>
      <c r="B338" s="360"/>
      <c r="C338" s="360"/>
      <c r="D338" s="360"/>
      <c r="E338" s="360"/>
      <c r="F338" s="360"/>
      <c r="G338" s="360"/>
      <c r="H338" s="360"/>
      <c r="I338" s="360"/>
      <c r="J338" s="360"/>
      <c r="K338" s="360"/>
      <c r="L338" s="360"/>
      <c r="M338" s="360"/>
      <c r="N338" s="360"/>
      <c r="O338" s="361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spans="1:26" ht="12.75" customHeight="1" x14ac:dyDescent="0.25">
      <c r="A339" s="206"/>
      <c r="B339" s="360"/>
      <c r="C339" s="360"/>
      <c r="D339" s="360"/>
      <c r="E339" s="360"/>
      <c r="F339" s="360"/>
      <c r="G339" s="360"/>
      <c r="H339" s="360"/>
      <c r="I339" s="360"/>
      <c r="J339" s="360"/>
      <c r="K339" s="360"/>
      <c r="L339" s="360"/>
      <c r="M339" s="360"/>
      <c r="N339" s="360"/>
      <c r="O339" s="361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spans="1:26" ht="12.75" customHeight="1" x14ac:dyDescent="0.25">
      <c r="A340" s="206"/>
      <c r="B340" s="360"/>
      <c r="C340" s="360"/>
      <c r="D340" s="360"/>
      <c r="E340" s="360"/>
      <c r="F340" s="360"/>
      <c r="G340" s="360"/>
      <c r="H340" s="360"/>
      <c r="I340" s="360"/>
      <c r="J340" s="360"/>
      <c r="K340" s="360"/>
      <c r="L340" s="360"/>
      <c r="M340" s="360"/>
      <c r="N340" s="360"/>
      <c r="O340" s="361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spans="1:26" ht="12.75" customHeight="1" x14ac:dyDescent="0.25">
      <c r="A341" s="206"/>
      <c r="B341" s="360"/>
      <c r="C341" s="360"/>
      <c r="D341" s="360"/>
      <c r="E341" s="360"/>
      <c r="F341" s="360"/>
      <c r="G341" s="360"/>
      <c r="H341" s="360"/>
      <c r="I341" s="360"/>
      <c r="J341" s="360"/>
      <c r="K341" s="360"/>
      <c r="L341" s="360"/>
      <c r="M341" s="360"/>
      <c r="N341" s="360"/>
      <c r="O341" s="361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spans="1:26" ht="12.75" customHeight="1" x14ac:dyDescent="0.25">
      <c r="A342" s="206"/>
      <c r="B342" s="360"/>
      <c r="C342" s="360"/>
      <c r="D342" s="360"/>
      <c r="E342" s="360"/>
      <c r="F342" s="360"/>
      <c r="G342" s="360"/>
      <c r="H342" s="360"/>
      <c r="I342" s="360"/>
      <c r="J342" s="360"/>
      <c r="K342" s="360"/>
      <c r="L342" s="360"/>
      <c r="M342" s="360"/>
      <c r="N342" s="360"/>
      <c r="O342" s="361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spans="1:26" ht="12.75" customHeight="1" x14ac:dyDescent="0.25">
      <c r="A343" s="206"/>
      <c r="B343" s="360"/>
      <c r="C343" s="360"/>
      <c r="D343" s="360"/>
      <c r="E343" s="360"/>
      <c r="F343" s="360"/>
      <c r="G343" s="360"/>
      <c r="H343" s="360"/>
      <c r="I343" s="360"/>
      <c r="J343" s="360"/>
      <c r="K343" s="360"/>
      <c r="L343" s="360"/>
      <c r="M343" s="360"/>
      <c r="N343" s="360"/>
      <c r="O343" s="361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spans="1:26" ht="12.75" customHeight="1" x14ac:dyDescent="0.25">
      <c r="A344" s="206"/>
      <c r="B344" s="360"/>
      <c r="C344" s="360"/>
      <c r="D344" s="360"/>
      <c r="E344" s="360"/>
      <c r="F344" s="360"/>
      <c r="G344" s="360"/>
      <c r="H344" s="360"/>
      <c r="I344" s="360"/>
      <c r="J344" s="360"/>
      <c r="K344" s="360"/>
      <c r="L344" s="360"/>
      <c r="M344" s="360"/>
      <c r="N344" s="360"/>
      <c r="O344" s="361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spans="1:26" ht="12.75" customHeight="1" x14ac:dyDescent="0.25">
      <c r="A345" s="206"/>
      <c r="B345" s="360"/>
      <c r="C345" s="360"/>
      <c r="D345" s="360"/>
      <c r="E345" s="360"/>
      <c r="F345" s="360"/>
      <c r="G345" s="360"/>
      <c r="H345" s="360"/>
      <c r="I345" s="360"/>
      <c r="J345" s="360"/>
      <c r="K345" s="360"/>
      <c r="L345" s="360"/>
      <c r="M345" s="360"/>
      <c r="N345" s="360"/>
      <c r="O345" s="361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spans="1:26" ht="12.75" customHeight="1" x14ac:dyDescent="0.25">
      <c r="A346" s="206"/>
      <c r="B346" s="360"/>
      <c r="C346" s="360"/>
      <c r="D346" s="360"/>
      <c r="E346" s="360"/>
      <c r="F346" s="360"/>
      <c r="G346" s="360"/>
      <c r="H346" s="360"/>
      <c r="I346" s="360"/>
      <c r="J346" s="360"/>
      <c r="K346" s="360"/>
      <c r="L346" s="360"/>
      <c r="M346" s="360"/>
      <c r="N346" s="360"/>
      <c r="O346" s="361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spans="1:26" ht="12.75" customHeight="1" x14ac:dyDescent="0.25">
      <c r="A347" s="206"/>
      <c r="B347" s="360"/>
      <c r="C347" s="360"/>
      <c r="D347" s="360"/>
      <c r="E347" s="360"/>
      <c r="F347" s="360"/>
      <c r="G347" s="360"/>
      <c r="H347" s="360"/>
      <c r="I347" s="360"/>
      <c r="J347" s="360"/>
      <c r="K347" s="360"/>
      <c r="L347" s="360"/>
      <c r="M347" s="360"/>
      <c r="N347" s="360"/>
      <c r="O347" s="361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spans="1:26" ht="12.75" customHeight="1" x14ac:dyDescent="0.25">
      <c r="A348" s="206"/>
      <c r="B348" s="360"/>
      <c r="C348" s="360"/>
      <c r="D348" s="360"/>
      <c r="E348" s="360"/>
      <c r="F348" s="360"/>
      <c r="G348" s="360"/>
      <c r="H348" s="360"/>
      <c r="I348" s="360"/>
      <c r="J348" s="360"/>
      <c r="K348" s="360"/>
      <c r="L348" s="360"/>
      <c r="M348" s="360"/>
      <c r="N348" s="360"/>
      <c r="O348" s="361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spans="1:26" ht="12.75" customHeight="1" x14ac:dyDescent="0.25">
      <c r="A349" s="206"/>
      <c r="B349" s="360"/>
      <c r="C349" s="360"/>
      <c r="D349" s="360"/>
      <c r="E349" s="360"/>
      <c r="F349" s="360"/>
      <c r="G349" s="360"/>
      <c r="H349" s="360"/>
      <c r="I349" s="360"/>
      <c r="J349" s="360"/>
      <c r="K349" s="360"/>
      <c r="L349" s="360"/>
      <c r="M349" s="360"/>
      <c r="N349" s="360"/>
      <c r="O349" s="361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spans="1:26" ht="12.75" customHeight="1" x14ac:dyDescent="0.25">
      <c r="A350" s="206"/>
      <c r="B350" s="360"/>
      <c r="C350" s="360"/>
      <c r="D350" s="360"/>
      <c r="E350" s="360"/>
      <c r="F350" s="360"/>
      <c r="G350" s="360"/>
      <c r="H350" s="360"/>
      <c r="I350" s="360"/>
      <c r="J350" s="360"/>
      <c r="K350" s="360"/>
      <c r="L350" s="360"/>
      <c r="M350" s="360"/>
      <c r="N350" s="360"/>
      <c r="O350" s="361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spans="1:26" ht="12.75" customHeight="1" x14ac:dyDescent="0.25">
      <c r="A351" s="206"/>
      <c r="B351" s="360"/>
      <c r="C351" s="360"/>
      <c r="D351" s="360"/>
      <c r="E351" s="360"/>
      <c r="F351" s="360"/>
      <c r="G351" s="360"/>
      <c r="H351" s="360"/>
      <c r="I351" s="360"/>
      <c r="J351" s="360"/>
      <c r="K351" s="360"/>
      <c r="L351" s="360"/>
      <c r="M351" s="360"/>
      <c r="N351" s="360"/>
      <c r="O351" s="361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spans="1:26" ht="12.75" customHeight="1" x14ac:dyDescent="0.25">
      <c r="A352" s="206"/>
      <c r="B352" s="360"/>
      <c r="C352" s="360"/>
      <c r="D352" s="360"/>
      <c r="E352" s="360"/>
      <c r="F352" s="360"/>
      <c r="G352" s="360"/>
      <c r="H352" s="360"/>
      <c r="I352" s="360"/>
      <c r="J352" s="360"/>
      <c r="K352" s="360"/>
      <c r="L352" s="360"/>
      <c r="M352" s="360"/>
      <c r="N352" s="360"/>
      <c r="O352" s="361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spans="1:26" ht="12.75" customHeight="1" x14ac:dyDescent="0.25">
      <c r="A353" s="206"/>
      <c r="B353" s="360"/>
      <c r="C353" s="360"/>
      <c r="D353" s="360"/>
      <c r="E353" s="360"/>
      <c r="F353" s="360"/>
      <c r="G353" s="360"/>
      <c r="H353" s="360"/>
      <c r="I353" s="360"/>
      <c r="J353" s="360"/>
      <c r="K353" s="360"/>
      <c r="L353" s="360"/>
      <c r="M353" s="360"/>
      <c r="N353" s="360"/>
      <c r="O353" s="361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spans="1:26" ht="12.75" customHeight="1" x14ac:dyDescent="0.25">
      <c r="A354" s="206"/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1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spans="1:26" ht="12.75" customHeight="1" x14ac:dyDescent="0.25">
      <c r="A355" s="206"/>
      <c r="B355" s="360"/>
      <c r="C355" s="360"/>
      <c r="D355" s="360"/>
      <c r="E355" s="360"/>
      <c r="F355" s="360"/>
      <c r="G355" s="360"/>
      <c r="H355" s="360"/>
      <c r="I355" s="360"/>
      <c r="J355" s="360"/>
      <c r="K355" s="360"/>
      <c r="L355" s="360"/>
      <c r="M355" s="360"/>
      <c r="N355" s="360"/>
      <c r="O355" s="361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spans="1:26" ht="12.75" customHeight="1" x14ac:dyDescent="0.25">
      <c r="A356" s="206"/>
      <c r="B356" s="360"/>
      <c r="C356" s="360"/>
      <c r="D356" s="360"/>
      <c r="E356" s="360"/>
      <c r="F356" s="360"/>
      <c r="G356" s="360"/>
      <c r="H356" s="360"/>
      <c r="I356" s="360"/>
      <c r="J356" s="360"/>
      <c r="K356" s="360"/>
      <c r="L356" s="360"/>
      <c r="M356" s="360"/>
      <c r="N356" s="360"/>
      <c r="O356" s="361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spans="1:26" ht="12.75" customHeight="1" x14ac:dyDescent="0.25">
      <c r="A357" s="206"/>
      <c r="B357" s="360"/>
      <c r="C357" s="360"/>
      <c r="D357" s="360"/>
      <c r="E357" s="360"/>
      <c r="F357" s="360"/>
      <c r="G357" s="360"/>
      <c r="H357" s="360"/>
      <c r="I357" s="360"/>
      <c r="J357" s="360"/>
      <c r="K357" s="360"/>
      <c r="L357" s="360"/>
      <c r="M357" s="360"/>
      <c r="N357" s="360"/>
      <c r="O357" s="361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spans="1:26" ht="12.75" customHeight="1" x14ac:dyDescent="0.25">
      <c r="A358" s="206"/>
      <c r="B358" s="360"/>
      <c r="C358" s="360"/>
      <c r="D358" s="360"/>
      <c r="E358" s="360"/>
      <c r="F358" s="360"/>
      <c r="G358" s="360"/>
      <c r="H358" s="360"/>
      <c r="I358" s="360"/>
      <c r="J358" s="360"/>
      <c r="K358" s="360"/>
      <c r="L358" s="360"/>
      <c r="M358" s="360"/>
      <c r="N358" s="360"/>
      <c r="O358" s="361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spans="1:26" ht="12.75" customHeight="1" x14ac:dyDescent="0.25">
      <c r="A359" s="206"/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1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spans="1:26" ht="12.75" customHeight="1" x14ac:dyDescent="0.25">
      <c r="A360" s="206"/>
      <c r="B360" s="360"/>
      <c r="C360" s="360"/>
      <c r="D360" s="360"/>
      <c r="E360" s="360"/>
      <c r="F360" s="360"/>
      <c r="G360" s="360"/>
      <c r="H360" s="360"/>
      <c r="I360" s="360"/>
      <c r="J360" s="360"/>
      <c r="K360" s="360"/>
      <c r="L360" s="360"/>
      <c r="M360" s="360"/>
      <c r="N360" s="360"/>
      <c r="O360" s="361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spans="1:26" ht="12.75" customHeight="1" x14ac:dyDescent="0.25">
      <c r="A361" s="206"/>
      <c r="B361" s="360"/>
      <c r="C361" s="360"/>
      <c r="D361" s="360"/>
      <c r="E361" s="360"/>
      <c r="F361" s="360"/>
      <c r="G361" s="360"/>
      <c r="H361" s="360"/>
      <c r="I361" s="360"/>
      <c r="J361" s="360"/>
      <c r="K361" s="360"/>
      <c r="L361" s="360"/>
      <c r="M361" s="360"/>
      <c r="N361" s="360"/>
      <c r="O361" s="361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spans="1:26" ht="12.75" customHeight="1" x14ac:dyDescent="0.25">
      <c r="A362" s="206"/>
      <c r="B362" s="360"/>
      <c r="C362" s="360"/>
      <c r="D362" s="360"/>
      <c r="E362" s="360"/>
      <c r="F362" s="360"/>
      <c r="G362" s="360"/>
      <c r="H362" s="360"/>
      <c r="I362" s="360"/>
      <c r="J362" s="360"/>
      <c r="K362" s="360"/>
      <c r="L362" s="360"/>
      <c r="M362" s="360"/>
      <c r="N362" s="360"/>
      <c r="O362" s="361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spans="1:26" ht="12.75" customHeight="1" x14ac:dyDescent="0.25">
      <c r="A363" s="206"/>
      <c r="B363" s="360"/>
      <c r="C363" s="360"/>
      <c r="D363" s="360"/>
      <c r="E363" s="360"/>
      <c r="F363" s="360"/>
      <c r="G363" s="360"/>
      <c r="H363" s="360"/>
      <c r="I363" s="360"/>
      <c r="J363" s="360"/>
      <c r="K363" s="360"/>
      <c r="L363" s="360"/>
      <c r="M363" s="360"/>
      <c r="N363" s="360"/>
      <c r="O363" s="361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spans="1:26" ht="12.75" customHeight="1" x14ac:dyDescent="0.25">
      <c r="A364" s="206"/>
      <c r="B364" s="360"/>
      <c r="C364" s="360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0"/>
      <c r="O364" s="361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spans="1:26" ht="12.75" customHeight="1" x14ac:dyDescent="0.25">
      <c r="A365" s="206"/>
      <c r="B365" s="360"/>
      <c r="C365" s="360"/>
      <c r="D365" s="360"/>
      <c r="E365" s="360"/>
      <c r="F365" s="360"/>
      <c r="G365" s="360"/>
      <c r="H365" s="360"/>
      <c r="I365" s="360"/>
      <c r="J365" s="360"/>
      <c r="K365" s="360"/>
      <c r="L365" s="360"/>
      <c r="M365" s="360"/>
      <c r="N365" s="360"/>
      <c r="O365" s="361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spans="1:26" ht="12.75" customHeight="1" x14ac:dyDescent="0.25">
      <c r="A366" s="206"/>
      <c r="B366" s="360"/>
      <c r="C366" s="360"/>
      <c r="D366" s="360"/>
      <c r="E366" s="360"/>
      <c r="F366" s="360"/>
      <c r="G366" s="360"/>
      <c r="H366" s="360"/>
      <c r="I366" s="360"/>
      <c r="J366" s="360"/>
      <c r="K366" s="360"/>
      <c r="L366" s="360"/>
      <c r="M366" s="360"/>
      <c r="N366" s="360"/>
      <c r="O366" s="361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spans="1:26" ht="12.75" customHeight="1" x14ac:dyDescent="0.25">
      <c r="A367" s="206"/>
      <c r="B367" s="360"/>
      <c r="C367" s="360"/>
      <c r="D367" s="360"/>
      <c r="E367" s="360"/>
      <c r="F367" s="360"/>
      <c r="G367" s="360"/>
      <c r="H367" s="360"/>
      <c r="I367" s="360"/>
      <c r="J367" s="360"/>
      <c r="K367" s="360"/>
      <c r="L367" s="360"/>
      <c r="M367" s="360"/>
      <c r="N367" s="360"/>
      <c r="O367" s="361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spans="1:26" ht="12.75" customHeight="1" x14ac:dyDescent="0.25">
      <c r="A368" s="206"/>
      <c r="B368" s="360"/>
      <c r="C368" s="360"/>
      <c r="D368" s="360"/>
      <c r="E368" s="360"/>
      <c r="F368" s="360"/>
      <c r="G368" s="360"/>
      <c r="H368" s="360"/>
      <c r="I368" s="360"/>
      <c r="J368" s="360"/>
      <c r="K368" s="360"/>
      <c r="L368" s="360"/>
      <c r="M368" s="360"/>
      <c r="N368" s="360"/>
      <c r="O368" s="361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spans="1:26" ht="12.75" customHeight="1" x14ac:dyDescent="0.25">
      <c r="A369" s="206"/>
      <c r="B369" s="360"/>
      <c r="C369" s="360"/>
      <c r="D369" s="360"/>
      <c r="E369" s="360"/>
      <c r="F369" s="360"/>
      <c r="G369" s="360"/>
      <c r="H369" s="360"/>
      <c r="I369" s="360"/>
      <c r="J369" s="360"/>
      <c r="K369" s="360"/>
      <c r="L369" s="360"/>
      <c r="M369" s="360"/>
      <c r="N369" s="360"/>
      <c r="O369" s="361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spans="1:26" ht="12.75" customHeight="1" x14ac:dyDescent="0.25">
      <c r="A370" s="206"/>
      <c r="B370" s="360"/>
      <c r="C370" s="360"/>
      <c r="D370" s="360"/>
      <c r="E370" s="360"/>
      <c r="F370" s="360"/>
      <c r="G370" s="360"/>
      <c r="H370" s="360"/>
      <c r="I370" s="360"/>
      <c r="J370" s="360"/>
      <c r="K370" s="360"/>
      <c r="L370" s="360"/>
      <c r="M370" s="360"/>
      <c r="N370" s="360"/>
      <c r="O370" s="361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spans="1:26" ht="12.75" customHeight="1" x14ac:dyDescent="0.25">
      <c r="A371" s="206"/>
      <c r="B371" s="360"/>
      <c r="C371" s="360"/>
      <c r="D371" s="360"/>
      <c r="E371" s="360"/>
      <c r="F371" s="360"/>
      <c r="G371" s="360"/>
      <c r="H371" s="360"/>
      <c r="I371" s="360"/>
      <c r="J371" s="360"/>
      <c r="K371" s="360"/>
      <c r="L371" s="360"/>
      <c r="M371" s="360"/>
      <c r="N371" s="360"/>
      <c r="O371" s="361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spans="1:26" ht="12.75" customHeight="1" x14ac:dyDescent="0.25">
      <c r="A372" s="206"/>
      <c r="B372" s="360"/>
      <c r="C372" s="360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1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spans="1:26" ht="12.75" customHeight="1" x14ac:dyDescent="0.25">
      <c r="A373" s="206"/>
      <c r="B373" s="360"/>
      <c r="C373" s="360"/>
      <c r="D373" s="360"/>
      <c r="E373" s="360"/>
      <c r="F373" s="360"/>
      <c r="G373" s="360"/>
      <c r="H373" s="360"/>
      <c r="I373" s="360"/>
      <c r="J373" s="360"/>
      <c r="K373" s="360"/>
      <c r="L373" s="360"/>
      <c r="M373" s="360"/>
      <c r="N373" s="360"/>
      <c r="O373" s="361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spans="1:26" ht="12.75" customHeight="1" x14ac:dyDescent="0.25">
      <c r="A374" s="206"/>
      <c r="B374" s="360"/>
      <c r="C374" s="360"/>
      <c r="D374" s="360"/>
      <c r="E374" s="360"/>
      <c r="F374" s="360"/>
      <c r="G374" s="360"/>
      <c r="H374" s="360"/>
      <c r="I374" s="360"/>
      <c r="J374" s="360"/>
      <c r="K374" s="360"/>
      <c r="L374" s="360"/>
      <c r="M374" s="360"/>
      <c r="N374" s="360"/>
      <c r="O374" s="361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spans="1:26" ht="12.75" customHeight="1" x14ac:dyDescent="0.25">
      <c r="A375" s="206"/>
      <c r="B375" s="360"/>
      <c r="C375" s="360"/>
      <c r="D375" s="360"/>
      <c r="E375" s="360"/>
      <c r="F375" s="360"/>
      <c r="G375" s="360"/>
      <c r="H375" s="360"/>
      <c r="I375" s="360"/>
      <c r="J375" s="360"/>
      <c r="K375" s="360"/>
      <c r="L375" s="360"/>
      <c r="M375" s="360"/>
      <c r="N375" s="360"/>
      <c r="O375" s="361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spans="1:26" ht="12.75" customHeight="1" x14ac:dyDescent="0.25">
      <c r="A376" s="206"/>
      <c r="B376" s="360"/>
      <c r="C376" s="360"/>
      <c r="D376" s="360"/>
      <c r="E376" s="360"/>
      <c r="F376" s="360"/>
      <c r="G376" s="360"/>
      <c r="H376" s="360"/>
      <c r="I376" s="360"/>
      <c r="J376" s="360"/>
      <c r="K376" s="360"/>
      <c r="L376" s="360"/>
      <c r="M376" s="360"/>
      <c r="N376" s="360"/>
      <c r="O376" s="361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spans="1:26" ht="12.75" customHeight="1" x14ac:dyDescent="0.25">
      <c r="A377" s="206"/>
      <c r="B377" s="360"/>
      <c r="C377" s="360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0"/>
      <c r="O377" s="361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spans="1:26" ht="12.75" customHeight="1" x14ac:dyDescent="0.25">
      <c r="A378" s="206"/>
      <c r="B378" s="360"/>
      <c r="C378" s="360"/>
      <c r="D378" s="360"/>
      <c r="E378" s="360"/>
      <c r="F378" s="360"/>
      <c r="G378" s="360"/>
      <c r="H378" s="360"/>
      <c r="I378" s="360"/>
      <c r="J378" s="360"/>
      <c r="K378" s="360"/>
      <c r="L378" s="360"/>
      <c r="M378" s="360"/>
      <c r="N378" s="360"/>
      <c r="O378" s="361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spans="1:26" ht="12.75" customHeight="1" x14ac:dyDescent="0.25">
      <c r="A379" s="206"/>
      <c r="B379" s="360"/>
      <c r="C379" s="360"/>
      <c r="D379" s="360"/>
      <c r="E379" s="360"/>
      <c r="F379" s="360"/>
      <c r="G379" s="360"/>
      <c r="H379" s="360"/>
      <c r="I379" s="360"/>
      <c r="J379" s="360"/>
      <c r="K379" s="360"/>
      <c r="L379" s="360"/>
      <c r="M379" s="360"/>
      <c r="N379" s="360"/>
      <c r="O379" s="361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spans="1:26" ht="12.75" customHeight="1" x14ac:dyDescent="0.25">
      <c r="A380" s="206"/>
      <c r="B380" s="360"/>
      <c r="C380" s="360"/>
      <c r="D380" s="360"/>
      <c r="E380" s="360"/>
      <c r="F380" s="360"/>
      <c r="G380" s="360"/>
      <c r="H380" s="360"/>
      <c r="I380" s="360"/>
      <c r="J380" s="360"/>
      <c r="K380" s="360"/>
      <c r="L380" s="360"/>
      <c r="M380" s="360"/>
      <c r="N380" s="360"/>
      <c r="O380" s="361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spans="1:26" ht="12.75" customHeight="1" x14ac:dyDescent="0.25">
      <c r="A381" s="206"/>
      <c r="B381" s="360"/>
      <c r="C381" s="360"/>
      <c r="D381" s="360"/>
      <c r="E381" s="360"/>
      <c r="F381" s="360"/>
      <c r="G381" s="360"/>
      <c r="H381" s="360"/>
      <c r="I381" s="360"/>
      <c r="J381" s="360"/>
      <c r="K381" s="360"/>
      <c r="L381" s="360"/>
      <c r="M381" s="360"/>
      <c r="N381" s="360"/>
      <c r="O381" s="361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spans="1:26" ht="12.75" customHeight="1" x14ac:dyDescent="0.25">
      <c r="A382" s="206"/>
      <c r="B382" s="360"/>
      <c r="C382" s="360"/>
      <c r="D382" s="360"/>
      <c r="E382" s="360"/>
      <c r="F382" s="360"/>
      <c r="G382" s="360"/>
      <c r="H382" s="360"/>
      <c r="I382" s="360"/>
      <c r="J382" s="360"/>
      <c r="K382" s="360"/>
      <c r="L382" s="360"/>
      <c r="M382" s="360"/>
      <c r="N382" s="360"/>
      <c r="O382" s="361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spans="1:26" ht="12.75" customHeight="1" x14ac:dyDescent="0.25">
      <c r="A383" s="206"/>
      <c r="B383" s="360"/>
      <c r="C383" s="360"/>
      <c r="D383" s="360"/>
      <c r="E383" s="360"/>
      <c r="F383" s="360"/>
      <c r="G383" s="360"/>
      <c r="H383" s="360"/>
      <c r="I383" s="360"/>
      <c r="J383" s="360"/>
      <c r="K383" s="360"/>
      <c r="L383" s="360"/>
      <c r="M383" s="360"/>
      <c r="N383" s="360"/>
      <c r="O383" s="361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spans="1:26" ht="12.75" customHeight="1" x14ac:dyDescent="0.25">
      <c r="A384" s="206"/>
      <c r="B384" s="360"/>
      <c r="C384" s="360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0"/>
      <c r="O384" s="361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spans="1:26" ht="12.75" customHeight="1" x14ac:dyDescent="0.25">
      <c r="A385" s="206"/>
      <c r="B385" s="360"/>
      <c r="C385" s="360"/>
      <c r="D385" s="360"/>
      <c r="E385" s="360"/>
      <c r="F385" s="360"/>
      <c r="G385" s="360"/>
      <c r="H385" s="360"/>
      <c r="I385" s="360"/>
      <c r="J385" s="360"/>
      <c r="K385" s="360"/>
      <c r="L385" s="360"/>
      <c r="M385" s="360"/>
      <c r="N385" s="360"/>
      <c r="O385" s="361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spans="1:26" ht="12.75" customHeight="1" x14ac:dyDescent="0.25">
      <c r="A386" s="206"/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1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spans="1:26" ht="12.75" customHeight="1" x14ac:dyDescent="0.25">
      <c r="A387" s="206"/>
      <c r="B387" s="360"/>
      <c r="C387" s="360"/>
      <c r="D387" s="360"/>
      <c r="E387" s="360"/>
      <c r="F387" s="360"/>
      <c r="G387" s="360"/>
      <c r="H387" s="360"/>
      <c r="I387" s="360"/>
      <c r="J387" s="360"/>
      <c r="K387" s="360"/>
      <c r="L387" s="360"/>
      <c r="M387" s="360"/>
      <c r="N387" s="360"/>
      <c r="O387" s="361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spans="1:26" ht="12.75" customHeight="1" x14ac:dyDescent="0.25">
      <c r="A388" s="206"/>
      <c r="B388" s="360"/>
      <c r="C388" s="360"/>
      <c r="D388" s="360"/>
      <c r="E388" s="360"/>
      <c r="F388" s="360"/>
      <c r="G388" s="360"/>
      <c r="H388" s="360"/>
      <c r="I388" s="360"/>
      <c r="J388" s="360"/>
      <c r="K388" s="360"/>
      <c r="L388" s="360"/>
      <c r="M388" s="360"/>
      <c r="N388" s="360"/>
      <c r="O388" s="361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spans="1:26" ht="12.75" customHeight="1" x14ac:dyDescent="0.25">
      <c r="A389" s="206"/>
      <c r="B389" s="360"/>
      <c r="C389" s="360"/>
      <c r="D389" s="360"/>
      <c r="E389" s="360"/>
      <c r="F389" s="360"/>
      <c r="G389" s="360"/>
      <c r="H389" s="360"/>
      <c r="I389" s="360"/>
      <c r="J389" s="360"/>
      <c r="K389" s="360"/>
      <c r="L389" s="360"/>
      <c r="M389" s="360"/>
      <c r="N389" s="360"/>
      <c r="O389" s="361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spans="1:26" ht="12.75" customHeight="1" x14ac:dyDescent="0.25">
      <c r="A390" s="206"/>
      <c r="B390" s="360"/>
      <c r="C390" s="360"/>
      <c r="D390" s="360"/>
      <c r="E390" s="360"/>
      <c r="F390" s="360"/>
      <c r="G390" s="360"/>
      <c r="H390" s="360"/>
      <c r="I390" s="360"/>
      <c r="J390" s="360"/>
      <c r="K390" s="360"/>
      <c r="L390" s="360"/>
      <c r="M390" s="360"/>
      <c r="N390" s="360"/>
      <c r="O390" s="361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spans="1:26" ht="12.75" customHeight="1" x14ac:dyDescent="0.25">
      <c r="A391" s="206"/>
      <c r="B391" s="360"/>
      <c r="C391" s="360"/>
      <c r="D391" s="360"/>
      <c r="E391" s="360"/>
      <c r="F391" s="360"/>
      <c r="G391" s="360"/>
      <c r="H391" s="360"/>
      <c r="I391" s="360"/>
      <c r="J391" s="360"/>
      <c r="K391" s="360"/>
      <c r="L391" s="360"/>
      <c r="M391" s="360"/>
      <c r="N391" s="360"/>
      <c r="O391" s="361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spans="1:26" ht="12.75" customHeight="1" x14ac:dyDescent="0.25">
      <c r="A392" s="206"/>
      <c r="B392" s="360"/>
      <c r="C392" s="360"/>
      <c r="D392" s="360"/>
      <c r="E392" s="360"/>
      <c r="F392" s="360"/>
      <c r="G392" s="360"/>
      <c r="H392" s="360"/>
      <c r="I392" s="360"/>
      <c r="J392" s="360"/>
      <c r="K392" s="360"/>
      <c r="L392" s="360"/>
      <c r="M392" s="360"/>
      <c r="N392" s="360"/>
      <c r="O392" s="361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spans="1:26" ht="12.75" customHeight="1" x14ac:dyDescent="0.25">
      <c r="A393" s="206"/>
      <c r="B393" s="360"/>
      <c r="C393" s="360"/>
      <c r="D393" s="360"/>
      <c r="E393" s="360"/>
      <c r="F393" s="360"/>
      <c r="G393" s="360"/>
      <c r="H393" s="360"/>
      <c r="I393" s="360"/>
      <c r="J393" s="360"/>
      <c r="K393" s="360"/>
      <c r="L393" s="360"/>
      <c r="M393" s="360"/>
      <c r="N393" s="360"/>
      <c r="O393" s="361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spans="1:26" ht="12.75" customHeight="1" x14ac:dyDescent="0.25">
      <c r="A394" s="206"/>
      <c r="B394" s="360"/>
      <c r="C394" s="360"/>
      <c r="D394" s="360"/>
      <c r="E394" s="360"/>
      <c r="F394" s="360"/>
      <c r="G394" s="360"/>
      <c r="H394" s="360"/>
      <c r="I394" s="360"/>
      <c r="J394" s="360"/>
      <c r="K394" s="360"/>
      <c r="L394" s="360"/>
      <c r="M394" s="360"/>
      <c r="N394" s="360"/>
      <c r="O394" s="361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spans="1:26" ht="12.75" customHeight="1" x14ac:dyDescent="0.25">
      <c r="A395" s="206"/>
      <c r="B395" s="360"/>
      <c r="C395" s="360"/>
      <c r="D395" s="360"/>
      <c r="E395" s="360"/>
      <c r="F395" s="360"/>
      <c r="G395" s="360"/>
      <c r="H395" s="360"/>
      <c r="I395" s="360"/>
      <c r="J395" s="360"/>
      <c r="K395" s="360"/>
      <c r="L395" s="360"/>
      <c r="M395" s="360"/>
      <c r="N395" s="360"/>
      <c r="O395" s="361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spans="1:26" ht="12.75" customHeight="1" x14ac:dyDescent="0.25">
      <c r="A396" s="206"/>
      <c r="B396" s="360"/>
      <c r="C396" s="360"/>
      <c r="D396" s="360"/>
      <c r="E396" s="360"/>
      <c r="F396" s="360"/>
      <c r="G396" s="360"/>
      <c r="H396" s="360"/>
      <c r="I396" s="360"/>
      <c r="J396" s="360"/>
      <c r="K396" s="360"/>
      <c r="L396" s="360"/>
      <c r="M396" s="360"/>
      <c r="N396" s="360"/>
      <c r="O396" s="361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spans="1:26" ht="12.75" customHeight="1" x14ac:dyDescent="0.25">
      <c r="A397" s="206"/>
      <c r="B397" s="360"/>
      <c r="C397" s="360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0"/>
      <c r="O397" s="361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spans="1:26" ht="12.75" customHeight="1" x14ac:dyDescent="0.25">
      <c r="A398" s="206"/>
      <c r="B398" s="360"/>
      <c r="C398" s="360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0"/>
      <c r="O398" s="361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spans="1:26" ht="12.75" customHeight="1" x14ac:dyDescent="0.25">
      <c r="A399" s="206"/>
      <c r="B399" s="360"/>
      <c r="C399" s="360"/>
      <c r="D399" s="360"/>
      <c r="E399" s="360"/>
      <c r="F399" s="360"/>
      <c r="G399" s="360"/>
      <c r="H399" s="360"/>
      <c r="I399" s="360"/>
      <c r="J399" s="360"/>
      <c r="K399" s="360"/>
      <c r="L399" s="360"/>
      <c r="M399" s="360"/>
      <c r="N399" s="360"/>
      <c r="O399" s="361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spans="1:26" ht="12.75" customHeight="1" x14ac:dyDescent="0.25">
      <c r="A400" s="206"/>
      <c r="B400" s="360"/>
      <c r="C400" s="360"/>
      <c r="D400" s="360"/>
      <c r="E400" s="360"/>
      <c r="F400" s="360"/>
      <c r="G400" s="360"/>
      <c r="H400" s="360"/>
      <c r="I400" s="360"/>
      <c r="J400" s="360"/>
      <c r="K400" s="360"/>
      <c r="L400" s="360"/>
      <c r="M400" s="360"/>
      <c r="N400" s="360"/>
      <c r="O400" s="361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spans="1:26" ht="12.75" customHeight="1" x14ac:dyDescent="0.25">
      <c r="A401" s="206"/>
      <c r="B401" s="360"/>
      <c r="C401" s="360"/>
      <c r="D401" s="360"/>
      <c r="E401" s="360"/>
      <c r="F401" s="360"/>
      <c r="G401" s="360"/>
      <c r="H401" s="360"/>
      <c r="I401" s="360"/>
      <c r="J401" s="360"/>
      <c r="K401" s="360"/>
      <c r="L401" s="360"/>
      <c r="M401" s="360"/>
      <c r="N401" s="360"/>
      <c r="O401" s="361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spans="1:26" ht="12.75" customHeight="1" x14ac:dyDescent="0.25">
      <c r="A402" s="206"/>
      <c r="B402" s="360"/>
      <c r="C402" s="360"/>
      <c r="D402" s="360"/>
      <c r="E402" s="360"/>
      <c r="F402" s="360"/>
      <c r="G402" s="360"/>
      <c r="H402" s="360"/>
      <c r="I402" s="360"/>
      <c r="J402" s="360"/>
      <c r="K402" s="360"/>
      <c r="L402" s="360"/>
      <c r="M402" s="360"/>
      <c r="N402" s="360"/>
      <c r="O402" s="361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spans="1:26" ht="12.75" customHeight="1" x14ac:dyDescent="0.25">
      <c r="A403" s="206"/>
      <c r="B403" s="360"/>
      <c r="C403" s="360"/>
      <c r="D403" s="360"/>
      <c r="E403" s="360"/>
      <c r="F403" s="360"/>
      <c r="G403" s="360"/>
      <c r="H403" s="360"/>
      <c r="I403" s="360"/>
      <c r="J403" s="360"/>
      <c r="K403" s="360"/>
      <c r="L403" s="360"/>
      <c r="M403" s="360"/>
      <c r="N403" s="360"/>
      <c r="O403" s="361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spans="1:26" ht="12.75" customHeight="1" x14ac:dyDescent="0.25">
      <c r="A404" s="206"/>
      <c r="B404" s="360"/>
      <c r="C404" s="360"/>
      <c r="D404" s="360"/>
      <c r="E404" s="360"/>
      <c r="F404" s="360"/>
      <c r="G404" s="360"/>
      <c r="H404" s="360"/>
      <c r="I404" s="360"/>
      <c r="J404" s="360"/>
      <c r="K404" s="360"/>
      <c r="L404" s="360"/>
      <c r="M404" s="360"/>
      <c r="N404" s="360"/>
      <c r="O404" s="361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spans="1:26" ht="12.75" customHeight="1" x14ac:dyDescent="0.25">
      <c r="A405" s="206"/>
      <c r="B405" s="360"/>
      <c r="C405" s="360"/>
      <c r="D405" s="360"/>
      <c r="E405" s="360"/>
      <c r="F405" s="360"/>
      <c r="G405" s="360"/>
      <c r="H405" s="360"/>
      <c r="I405" s="360"/>
      <c r="J405" s="360"/>
      <c r="K405" s="360"/>
      <c r="L405" s="360"/>
      <c r="M405" s="360"/>
      <c r="N405" s="360"/>
      <c r="O405" s="361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spans="1:26" ht="12.75" customHeight="1" x14ac:dyDescent="0.25">
      <c r="A406" s="206"/>
      <c r="B406" s="360"/>
      <c r="C406" s="360"/>
      <c r="D406" s="360"/>
      <c r="E406" s="360"/>
      <c r="F406" s="360"/>
      <c r="G406" s="360"/>
      <c r="H406" s="360"/>
      <c r="I406" s="360"/>
      <c r="J406" s="360"/>
      <c r="K406" s="360"/>
      <c r="L406" s="360"/>
      <c r="M406" s="360"/>
      <c r="N406" s="360"/>
      <c r="O406" s="361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spans="1:26" ht="12.75" customHeight="1" x14ac:dyDescent="0.25">
      <c r="A407" s="206"/>
      <c r="B407" s="360"/>
      <c r="C407" s="360"/>
      <c r="D407" s="360"/>
      <c r="E407" s="360"/>
      <c r="F407" s="360"/>
      <c r="G407" s="360"/>
      <c r="H407" s="360"/>
      <c r="I407" s="360"/>
      <c r="J407" s="360"/>
      <c r="K407" s="360"/>
      <c r="L407" s="360"/>
      <c r="M407" s="360"/>
      <c r="N407" s="360"/>
      <c r="O407" s="361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spans="1:26" ht="12.75" customHeight="1" x14ac:dyDescent="0.25">
      <c r="A408" s="206"/>
      <c r="B408" s="360"/>
      <c r="C408" s="360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0"/>
      <c r="O408" s="361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spans="1:26" ht="12.75" customHeight="1" x14ac:dyDescent="0.25">
      <c r="A409" s="206"/>
      <c r="B409" s="360"/>
      <c r="C409" s="360"/>
      <c r="D409" s="360"/>
      <c r="E409" s="360"/>
      <c r="F409" s="360"/>
      <c r="G409" s="360"/>
      <c r="H409" s="360"/>
      <c r="I409" s="360"/>
      <c r="J409" s="360"/>
      <c r="K409" s="360"/>
      <c r="L409" s="360"/>
      <c r="M409" s="360"/>
      <c r="N409" s="360"/>
      <c r="O409" s="361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spans="1:26" ht="12.75" customHeight="1" x14ac:dyDescent="0.25">
      <c r="A410" s="206"/>
      <c r="B410" s="360"/>
      <c r="C410" s="360"/>
      <c r="D410" s="360"/>
      <c r="E410" s="360"/>
      <c r="F410" s="360"/>
      <c r="G410" s="360"/>
      <c r="H410" s="360"/>
      <c r="I410" s="360"/>
      <c r="J410" s="360"/>
      <c r="K410" s="360"/>
      <c r="L410" s="360"/>
      <c r="M410" s="360"/>
      <c r="N410" s="360"/>
      <c r="O410" s="361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spans="1:26" ht="12.75" customHeight="1" x14ac:dyDescent="0.25">
      <c r="A411" s="206"/>
      <c r="B411" s="360"/>
      <c r="C411" s="360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0"/>
      <c r="O411" s="361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spans="1:26" ht="12.75" customHeight="1" x14ac:dyDescent="0.25">
      <c r="A412" s="206"/>
      <c r="B412" s="360"/>
      <c r="C412" s="360"/>
      <c r="D412" s="360"/>
      <c r="E412" s="360"/>
      <c r="F412" s="360"/>
      <c r="G412" s="360"/>
      <c r="H412" s="360"/>
      <c r="I412" s="360"/>
      <c r="J412" s="360"/>
      <c r="K412" s="360"/>
      <c r="L412" s="360"/>
      <c r="M412" s="360"/>
      <c r="N412" s="360"/>
      <c r="O412" s="361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spans="1:26" ht="12.75" customHeight="1" x14ac:dyDescent="0.25">
      <c r="A413" s="206"/>
      <c r="B413" s="360"/>
      <c r="C413" s="360"/>
      <c r="D413" s="360"/>
      <c r="E413" s="360"/>
      <c r="F413" s="360"/>
      <c r="G413" s="360"/>
      <c r="H413" s="360"/>
      <c r="I413" s="360"/>
      <c r="J413" s="360"/>
      <c r="K413" s="360"/>
      <c r="L413" s="360"/>
      <c r="M413" s="360"/>
      <c r="N413" s="360"/>
      <c r="O413" s="361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spans="1:26" ht="12.75" customHeight="1" x14ac:dyDescent="0.25">
      <c r="A414" s="206"/>
      <c r="B414" s="360"/>
      <c r="C414" s="360"/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0"/>
      <c r="O414" s="361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spans="1:26" ht="12.75" customHeight="1" x14ac:dyDescent="0.25">
      <c r="A415" s="206"/>
      <c r="B415" s="360"/>
      <c r="C415" s="360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0"/>
      <c r="O415" s="361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spans="1:26" ht="12.75" customHeight="1" x14ac:dyDescent="0.25">
      <c r="A416" s="206"/>
      <c r="B416" s="360"/>
      <c r="C416" s="360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0"/>
      <c r="O416" s="361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spans="1:26" ht="12.75" customHeight="1" x14ac:dyDescent="0.25">
      <c r="A417" s="206"/>
      <c r="B417" s="360"/>
      <c r="C417" s="360"/>
      <c r="D417" s="360"/>
      <c r="E417" s="360"/>
      <c r="F417" s="360"/>
      <c r="G417" s="360"/>
      <c r="H417" s="360"/>
      <c r="I417" s="360"/>
      <c r="J417" s="360"/>
      <c r="K417" s="360"/>
      <c r="L417" s="360"/>
      <c r="M417" s="360"/>
      <c r="N417" s="360"/>
      <c r="O417" s="361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spans="1:26" ht="12.75" customHeight="1" x14ac:dyDescent="0.25">
      <c r="A418" s="206"/>
      <c r="B418" s="360"/>
      <c r="C418" s="360"/>
      <c r="D418" s="360"/>
      <c r="E418" s="360"/>
      <c r="F418" s="360"/>
      <c r="G418" s="360"/>
      <c r="H418" s="360"/>
      <c r="I418" s="360"/>
      <c r="J418" s="360"/>
      <c r="K418" s="360"/>
      <c r="L418" s="360"/>
      <c r="M418" s="360"/>
      <c r="N418" s="360"/>
      <c r="O418" s="361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spans="1:26" ht="12.75" customHeight="1" x14ac:dyDescent="0.25">
      <c r="A419" s="206"/>
      <c r="B419" s="360"/>
      <c r="C419" s="360"/>
      <c r="D419" s="360"/>
      <c r="E419" s="360"/>
      <c r="F419" s="360"/>
      <c r="G419" s="360"/>
      <c r="H419" s="360"/>
      <c r="I419" s="360"/>
      <c r="J419" s="360"/>
      <c r="K419" s="360"/>
      <c r="L419" s="360"/>
      <c r="M419" s="360"/>
      <c r="N419" s="360"/>
      <c r="O419" s="361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spans="1:26" ht="12.75" customHeight="1" x14ac:dyDescent="0.25">
      <c r="A420" s="206"/>
      <c r="B420" s="360"/>
      <c r="C420" s="360"/>
      <c r="D420" s="360"/>
      <c r="E420" s="360"/>
      <c r="F420" s="360"/>
      <c r="G420" s="360"/>
      <c r="H420" s="360"/>
      <c r="I420" s="360"/>
      <c r="J420" s="360"/>
      <c r="K420" s="360"/>
      <c r="L420" s="360"/>
      <c r="M420" s="360"/>
      <c r="N420" s="360"/>
      <c r="O420" s="361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spans="1:26" ht="12.75" customHeight="1" x14ac:dyDescent="0.25">
      <c r="A421" s="206"/>
      <c r="B421" s="360"/>
      <c r="C421" s="360"/>
      <c r="D421" s="360"/>
      <c r="E421" s="360"/>
      <c r="F421" s="360"/>
      <c r="G421" s="360"/>
      <c r="H421" s="360"/>
      <c r="I421" s="360"/>
      <c r="J421" s="360"/>
      <c r="K421" s="360"/>
      <c r="L421" s="360"/>
      <c r="M421" s="360"/>
      <c r="N421" s="360"/>
      <c r="O421" s="361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spans="1:26" ht="12.75" customHeight="1" x14ac:dyDescent="0.25">
      <c r="A422" s="206"/>
      <c r="B422" s="360"/>
      <c r="C422" s="360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0"/>
      <c r="O422" s="361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spans="1:26" ht="12.75" customHeight="1" x14ac:dyDescent="0.25">
      <c r="A423" s="206"/>
      <c r="B423" s="360"/>
      <c r="C423" s="360"/>
      <c r="D423" s="360"/>
      <c r="E423" s="360"/>
      <c r="F423" s="360"/>
      <c r="G423" s="360"/>
      <c r="H423" s="360"/>
      <c r="I423" s="360"/>
      <c r="J423" s="360"/>
      <c r="K423" s="360"/>
      <c r="L423" s="360"/>
      <c r="M423" s="360"/>
      <c r="N423" s="360"/>
      <c r="O423" s="361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spans="1:26" ht="12.75" customHeight="1" x14ac:dyDescent="0.25">
      <c r="A424" s="206"/>
      <c r="B424" s="360"/>
      <c r="C424" s="360"/>
      <c r="D424" s="360"/>
      <c r="E424" s="360"/>
      <c r="F424" s="360"/>
      <c r="G424" s="360"/>
      <c r="H424" s="360"/>
      <c r="I424" s="360"/>
      <c r="J424" s="360"/>
      <c r="K424" s="360"/>
      <c r="L424" s="360"/>
      <c r="M424" s="360"/>
      <c r="N424" s="360"/>
      <c r="O424" s="361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spans="1:26" ht="12.75" customHeight="1" x14ac:dyDescent="0.25">
      <c r="A425" s="206"/>
      <c r="B425" s="360"/>
      <c r="C425" s="360"/>
      <c r="D425" s="360"/>
      <c r="E425" s="360"/>
      <c r="F425" s="360"/>
      <c r="G425" s="360"/>
      <c r="H425" s="360"/>
      <c r="I425" s="360"/>
      <c r="J425" s="360"/>
      <c r="K425" s="360"/>
      <c r="L425" s="360"/>
      <c r="M425" s="360"/>
      <c r="N425" s="360"/>
      <c r="O425" s="361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spans="1:26" ht="12.75" customHeight="1" x14ac:dyDescent="0.25">
      <c r="A426" s="206"/>
      <c r="B426" s="360"/>
      <c r="C426" s="360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0"/>
      <c r="O426" s="361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spans="1:26" ht="12.75" customHeight="1" x14ac:dyDescent="0.25">
      <c r="A427" s="206"/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1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spans="1:26" ht="12.75" customHeight="1" x14ac:dyDescent="0.25">
      <c r="A428" s="206"/>
      <c r="B428" s="360"/>
      <c r="C428" s="360"/>
      <c r="D428" s="360"/>
      <c r="E428" s="360"/>
      <c r="F428" s="360"/>
      <c r="G428" s="360"/>
      <c r="H428" s="360"/>
      <c r="I428" s="360"/>
      <c r="J428" s="360"/>
      <c r="K428" s="360"/>
      <c r="L428" s="360"/>
      <c r="M428" s="360"/>
      <c r="N428" s="360"/>
      <c r="O428" s="361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spans="1:26" ht="12.75" customHeight="1" x14ac:dyDescent="0.25">
      <c r="A429" s="206"/>
      <c r="B429" s="360"/>
      <c r="C429" s="360"/>
      <c r="D429" s="360"/>
      <c r="E429" s="360"/>
      <c r="F429" s="360"/>
      <c r="G429" s="360"/>
      <c r="H429" s="360"/>
      <c r="I429" s="360"/>
      <c r="J429" s="360"/>
      <c r="K429" s="360"/>
      <c r="L429" s="360"/>
      <c r="M429" s="360"/>
      <c r="N429" s="360"/>
      <c r="O429" s="361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spans="1:26" ht="12.75" customHeight="1" x14ac:dyDescent="0.25">
      <c r="A430" s="206"/>
      <c r="B430" s="360"/>
      <c r="C430" s="360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0"/>
      <c r="O430" s="361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spans="1:26" ht="12.75" customHeight="1" x14ac:dyDescent="0.25">
      <c r="A431" s="206"/>
      <c r="B431" s="360"/>
      <c r="C431" s="360"/>
      <c r="D431" s="360"/>
      <c r="E431" s="360"/>
      <c r="F431" s="360"/>
      <c r="G431" s="360"/>
      <c r="H431" s="360"/>
      <c r="I431" s="360"/>
      <c r="J431" s="360"/>
      <c r="K431" s="360"/>
      <c r="L431" s="360"/>
      <c r="M431" s="360"/>
      <c r="N431" s="360"/>
      <c r="O431" s="361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spans="1:26" ht="12.75" customHeight="1" x14ac:dyDescent="0.25">
      <c r="A432" s="206"/>
      <c r="B432" s="360"/>
      <c r="C432" s="360"/>
      <c r="D432" s="360"/>
      <c r="E432" s="360"/>
      <c r="F432" s="360"/>
      <c r="G432" s="360"/>
      <c r="H432" s="360"/>
      <c r="I432" s="360"/>
      <c r="J432" s="360"/>
      <c r="K432" s="360"/>
      <c r="L432" s="360"/>
      <c r="M432" s="360"/>
      <c r="N432" s="360"/>
      <c r="O432" s="361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spans="1:26" ht="12.75" customHeight="1" x14ac:dyDescent="0.25">
      <c r="A433" s="206"/>
      <c r="B433" s="360"/>
      <c r="C433" s="360"/>
      <c r="D433" s="360"/>
      <c r="E433" s="360"/>
      <c r="F433" s="360"/>
      <c r="G433" s="360"/>
      <c r="H433" s="360"/>
      <c r="I433" s="360"/>
      <c r="J433" s="360"/>
      <c r="K433" s="360"/>
      <c r="L433" s="360"/>
      <c r="M433" s="360"/>
      <c r="N433" s="360"/>
      <c r="O433" s="361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spans="1:26" ht="12.75" customHeight="1" x14ac:dyDescent="0.25">
      <c r="A434" s="206"/>
      <c r="B434" s="360"/>
      <c r="C434" s="360"/>
      <c r="D434" s="360"/>
      <c r="E434" s="360"/>
      <c r="F434" s="360"/>
      <c r="G434" s="360"/>
      <c r="H434" s="360"/>
      <c r="I434" s="360"/>
      <c r="J434" s="360"/>
      <c r="K434" s="360"/>
      <c r="L434" s="360"/>
      <c r="M434" s="360"/>
      <c r="N434" s="360"/>
      <c r="O434" s="361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spans="1:26" ht="12.75" customHeight="1" x14ac:dyDescent="0.25">
      <c r="A435" s="206"/>
      <c r="B435" s="360"/>
      <c r="C435" s="360"/>
      <c r="D435" s="360"/>
      <c r="E435" s="360"/>
      <c r="F435" s="360"/>
      <c r="G435" s="360"/>
      <c r="H435" s="360"/>
      <c r="I435" s="360"/>
      <c r="J435" s="360"/>
      <c r="K435" s="360"/>
      <c r="L435" s="360"/>
      <c r="M435" s="360"/>
      <c r="N435" s="360"/>
      <c r="O435" s="361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spans="1:26" ht="12.75" customHeight="1" x14ac:dyDescent="0.25">
      <c r="A436" s="206"/>
      <c r="B436" s="360"/>
      <c r="C436" s="360"/>
      <c r="D436" s="360"/>
      <c r="E436" s="360"/>
      <c r="F436" s="360"/>
      <c r="G436" s="360"/>
      <c r="H436" s="360"/>
      <c r="I436" s="360"/>
      <c r="J436" s="360"/>
      <c r="K436" s="360"/>
      <c r="L436" s="360"/>
      <c r="M436" s="360"/>
      <c r="N436" s="360"/>
      <c r="O436" s="361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spans="1:26" ht="12.75" customHeight="1" x14ac:dyDescent="0.25">
      <c r="A437" s="206"/>
      <c r="B437" s="360"/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1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spans="1:26" ht="12.75" customHeight="1" x14ac:dyDescent="0.25">
      <c r="A438" s="206"/>
      <c r="B438" s="360"/>
      <c r="C438" s="360"/>
      <c r="D438" s="360"/>
      <c r="E438" s="360"/>
      <c r="F438" s="360"/>
      <c r="G438" s="360"/>
      <c r="H438" s="360"/>
      <c r="I438" s="360"/>
      <c r="J438" s="360"/>
      <c r="K438" s="360"/>
      <c r="L438" s="360"/>
      <c r="M438" s="360"/>
      <c r="N438" s="360"/>
      <c r="O438" s="361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spans="1:26" ht="12.75" customHeight="1" x14ac:dyDescent="0.25">
      <c r="A439" s="206"/>
      <c r="B439" s="360"/>
      <c r="C439" s="360"/>
      <c r="D439" s="360"/>
      <c r="E439" s="360"/>
      <c r="F439" s="360"/>
      <c r="G439" s="360"/>
      <c r="H439" s="360"/>
      <c r="I439" s="360"/>
      <c r="J439" s="360"/>
      <c r="K439" s="360"/>
      <c r="L439" s="360"/>
      <c r="M439" s="360"/>
      <c r="N439" s="360"/>
      <c r="O439" s="361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spans="1:26" ht="12.75" customHeight="1" x14ac:dyDescent="0.25">
      <c r="A440" s="206"/>
      <c r="B440" s="360"/>
      <c r="C440" s="360"/>
      <c r="D440" s="360"/>
      <c r="E440" s="360"/>
      <c r="F440" s="360"/>
      <c r="G440" s="360"/>
      <c r="H440" s="360"/>
      <c r="I440" s="360"/>
      <c r="J440" s="360"/>
      <c r="K440" s="360"/>
      <c r="L440" s="360"/>
      <c r="M440" s="360"/>
      <c r="N440" s="360"/>
      <c r="O440" s="361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spans="1:26" ht="12.75" customHeight="1" x14ac:dyDescent="0.25">
      <c r="A441" s="206"/>
      <c r="B441" s="360"/>
      <c r="C441" s="360"/>
      <c r="D441" s="360"/>
      <c r="E441" s="360"/>
      <c r="F441" s="360"/>
      <c r="G441" s="360"/>
      <c r="H441" s="360"/>
      <c r="I441" s="360"/>
      <c r="J441" s="360"/>
      <c r="K441" s="360"/>
      <c r="L441" s="360"/>
      <c r="M441" s="360"/>
      <c r="N441" s="360"/>
      <c r="O441" s="361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spans="1:26" ht="12.75" customHeight="1" x14ac:dyDescent="0.25">
      <c r="A442" s="206"/>
      <c r="B442" s="360"/>
      <c r="C442" s="360"/>
      <c r="D442" s="360"/>
      <c r="E442" s="360"/>
      <c r="F442" s="360"/>
      <c r="G442" s="360"/>
      <c r="H442" s="360"/>
      <c r="I442" s="360"/>
      <c r="J442" s="360"/>
      <c r="K442" s="360"/>
      <c r="L442" s="360"/>
      <c r="M442" s="360"/>
      <c r="N442" s="360"/>
      <c r="O442" s="361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spans="1:26" ht="12.75" customHeight="1" x14ac:dyDescent="0.25">
      <c r="A443" s="206"/>
      <c r="B443" s="360"/>
      <c r="C443" s="360"/>
      <c r="D443" s="360"/>
      <c r="E443" s="360"/>
      <c r="F443" s="360"/>
      <c r="G443" s="360"/>
      <c r="H443" s="360"/>
      <c r="I443" s="360"/>
      <c r="J443" s="360"/>
      <c r="K443" s="360"/>
      <c r="L443" s="360"/>
      <c r="M443" s="360"/>
      <c r="N443" s="360"/>
      <c r="O443" s="361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spans="1:26" ht="12.75" customHeight="1" x14ac:dyDescent="0.25">
      <c r="A444" s="206"/>
      <c r="B444" s="360"/>
      <c r="C444" s="360"/>
      <c r="D444" s="360"/>
      <c r="E444" s="360"/>
      <c r="F444" s="360"/>
      <c r="G444" s="360"/>
      <c r="H444" s="360"/>
      <c r="I444" s="360"/>
      <c r="J444" s="360"/>
      <c r="K444" s="360"/>
      <c r="L444" s="360"/>
      <c r="M444" s="360"/>
      <c r="N444" s="360"/>
      <c r="O444" s="361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spans="1:26" ht="12.75" customHeight="1" x14ac:dyDescent="0.25">
      <c r="A445" s="206"/>
      <c r="B445" s="360"/>
      <c r="C445" s="360"/>
      <c r="D445" s="360"/>
      <c r="E445" s="360"/>
      <c r="F445" s="360"/>
      <c r="G445" s="360"/>
      <c r="H445" s="360"/>
      <c r="I445" s="360"/>
      <c r="J445" s="360"/>
      <c r="K445" s="360"/>
      <c r="L445" s="360"/>
      <c r="M445" s="360"/>
      <c r="N445" s="360"/>
      <c r="O445" s="361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spans="1:26" ht="12.75" customHeight="1" x14ac:dyDescent="0.25">
      <c r="A446" s="206"/>
      <c r="B446" s="360"/>
      <c r="C446" s="360"/>
      <c r="D446" s="360"/>
      <c r="E446" s="360"/>
      <c r="F446" s="360"/>
      <c r="G446" s="360"/>
      <c r="H446" s="360"/>
      <c r="I446" s="360"/>
      <c r="J446" s="360"/>
      <c r="K446" s="360"/>
      <c r="L446" s="360"/>
      <c r="M446" s="360"/>
      <c r="N446" s="360"/>
      <c r="O446" s="361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spans="1:26" ht="12.75" customHeight="1" x14ac:dyDescent="0.25">
      <c r="A447" s="206"/>
      <c r="B447" s="360"/>
      <c r="C447" s="360"/>
      <c r="D447" s="360"/>
      <c r="E447" s="360"/>
      <c r="F447" s="360"/>
      <c r="G447" s="360"/>
      <c r="H447" s="360"/>
      <c r="I447" s="360"/>
      <c r="J447" s="360"/>
      <c r="K447" s="360"/>
      <c r="L447" s="360"/>
      <c r="M447" s="360"/>
      <c r="N447" s="360"/>
      <c r="O447" s="361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spans="1:26" ht="12.75" customHeight="1" x14ac:dyDescent="0.25">
      <c r="A448" s="206"/>
      <c r="B448" s="360"/>
      <c r="C448" s="360"/>
      <c r="D448" s="360"/>
      <c r="E448" s="360"/>
      <c r="F448" s="360"/>
      <c r="G448" s="360"/>
      <c r="H448" s="360"/>
      <c r="I448" s="360"/>
      <c r="J448" s="360"/>
      <c r="K448" s="360"/>
      <c r="L448" s="360"/>
      <c r="M448" s="360"/>
      <c r="N448" s="360"/>
      <c r="O448" s="361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spans="1:26" ht="12.75" customHeight="1" x14ac:dyDescent="0.25">
      <c r="A449" s="206"/>
      <c r="B449" s="360"/>
      <c r="C449" s="360"/>
      <c r="D449" s="360"/>
      <c r="E449" s="360"/>
      <c r="F449" s="360"/>
      <c r="G449" s="360"/>
      <c r="H449" s="360"/>
      <c r="I449" s="360"/>
      <c r="J449" s="360"/>
      <c r="K449" s="360"/>
      <c r="L449" s="360"/>
      <c r="M449" s="360"/>
      <c r="N449" s="360"/>
      <c r="O449" s="361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spans="1:26" ht="12.75" customHeight="1" x14ac:dyDescent="0.25">
      <c r="A450" s="206"/>
      <c r="B450" s="360"/>
      <c r="C450" s="360"/>
      <c r="D450" s="360"/>
      <c r="E450" s="360"/>
      <c r="F450" s="360"/>
      <c r="G450" s="360"/>
      <c r="H450" s="360"/>
      <c r="I450" s="360"/>
      <c r="J450" s="360"/>
      <c r="K450" s="360"/>
      <c r="L450" s="360"/>
      <c r="M450" s="360"/>
      <c r="N450" s="360"/>
      <c r="O450" s="361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spans="1:26" ht="12.75" customHeight="1" x14ac:dyDescent="0.25">
      <c r="A451" s="206"/>
      <c r="B451" s="360"/>
      <c r="C451" s="360"/>
      <c r="D451" s="360"/>
      <c r="E451" s="360"/>
      <c r="F451" s="360"/>
      <c r="G451" s="360"/>
      <c r="H451" s="360"/>
      <c r="I451" s="360"/>
      <c r="J451" s="360"/>
      <c r="K451" s="360"/>
      <c r="L451" s="360"/>
      <c r="M451" s="360"/>
      <c r="N451" s="360"/>
      <c r="O451" s="361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spans="1:26" ht="12.75" customHeight="1" x14ac:dyDescent="0.25">
      <c r="A452" s="206"/>
      <c r="B452" s="360"/>
      <c r="C452" s="360"/>
      <c r="D452" s="360"/>
      <c r="E452" s="360"/>
      <c r="F452" s="360"/>
      <c r="G452" s="360"/>
      <c r="H452" s="360"/>
      <c r="I452" s="360"/>
      <c r="J452" s="360"/>
      <c r="K452" s="360"/>
      <c r="L452" s="360"/>
      <c r="M452" s="360"/>
      <c r="N452" s="360"/>
      <c r="O452" s="361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spans="1:26" ht="12.75" customHeight="1" x14ac:dyDescent="0.25">
      <c r="A453" s="206"/>
      <c r="B453" s="360"/>
      <c r="C453" s="360"/>
      <c r="D453" s="360"/>
      <c r="E453" s="360"/>
      <c r="F453" s="360"/>
      <c r="G453" s="360"/>
      <c r="H453" s="360"/>
      <c r="I453" s="360"/>
      <c r="J453" s="360"/>
      <c r="K453" s="360"/>
      <c r="L453" s="360"/>
      <c r="M453" s="360"/>
      <c r="N453" s="360"/>
      <c r="O453" s="361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spans="1:26" ht="12.75" customHeight="1" x14ac:dyDescent="0.25">
      <c r="A454" s="206"/>
      <c r="B454" s="360"/>
      <c r="C454" s="360"/>
      <c r="D454" s="360"/>
      <c r="E454" s="360"/>
      <c r="F454" s="360"/>
      <c r="G454" s="360"/>
      <c r="H454" s="360"/>
      <c r="I454" s="360"/>
      <c r="J454" s="360"/>
      <c r="K454" s="360"/>
      <c r="L454" s="360"/>
      <c r="M454" s="360"/>
      <c r="N454" s="360"/>
      <c r="O454" s="361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spans="1:26" ht="12.75" customHeight="1" x14ac:dyDescent="0.25">
      <c r="A455" s="206"/>
      <c r="B455" s="360"/>
      <c r="C455" s="360"/>
      <c r="D455" s="360"/>
      <c r="E455" s="360"/>
      <c r="F455" s="360"/>
      <c r="G455" s="360"/>
      <c r="H455" s="360"/>
      <c r="I455" s="360"/>
      <c r="J455" s="360"/>
      <c r="K455" s="360"/>
      <c r="L455" s="360"/>
      <c r="M455" s="360"/>
      <c r="N455" s="360"/>
      <c r="O455" s="361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spans="1:26" ht="12.75" customHeight="1" x14ac:dyDescent="0.25">
      <c r="A456" s="206"/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1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spans="1:26" ht="12.75" customHeight="1" x14ac:dyDescent="0.25">
      <c r="A457" s="206"/>
      <c r="B457" s="360"/>
      <c r="C457" s="360"/>
      <c r="D457" s="360"/>
      <c r="E457" s="360"/>
      <c r="F457" s="360"/>
      <c r="G457" s="360"/>
      <c r="H457" s="360"/>
      <c r="I457" s="360"/>
      <c r="J457" s="360"/>
      <c r="K457" s="360"/>
      <c r="L457" s="360"/>
      <c r="M457" s="360"/>
      <c r="N457" s="360"/>
      <c r="O457" s="361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spans="1:26" ht="12.75" customHeight="1" x14ac:dyDescent="0.25">
      <c r="A458" s="206"/>
      <c r="B458" s="360"/>
      <c r="C458" s="360"/>
      <c r="D458" s="360"/>
      <c r="E458" s="360"/>
      <c r="F458" s="360"/>
      <c r="G458" s="360"/>
      <c r="H458" s="360"/>
      <c r="I458" s="360"/>
      <c r="J458" s="360"/>
      <c r="K458" s="360"/>
      <c r="L458" s="360"/>
      <c r="M458" s="360"/>
      <c r="N458" s="360"/>
      <c r="O458" s="361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spans="1:26" ht="12.75" customHeight="1" x14ac:dyDescent="0.25">
      <c r="A459" s="206"/>
      <c r="B459" s="360"/>
      <c r="C459" s="360"/>
      <c r="D459" s="360"/>
      <c r="E459" s="360"/>
      <c r="F459" s="360"/>
      <c r="G459" s="360"/>
      <c r="H459" s="360"/>
      <c r="I459" s="360"/>
      <c r="J459" s="360"/>
      <c r="K459" s="360"/>
      <c r="L459" s="360"/>
      <c r="M459" s="360"/>
      <c r="N459" s="360"/>
      <c r="O459" s="361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spans="1:26" ht="12.75" customHeight="1" x14ac:dyDescent="0.25">
      <c r="A460" s="206"/>
      <c r="B460" s="360"/>
      <c r="C460" s="360"/>
      <c r="D460" s="360"/>
      <c r="E460" s="360"/>
      <c r="F460" s="360"/>
      <c r="G460" s="360"/>
      <c r="H460" s="360"/>
      <c r="I460" s="360"/>
      <c r="J460" s="360"/>
      <c r="K460" s="360"/>
      <c r="L460" s="360"/>
      <c r="M460" s="360"/>
      <c r="N460" s="360"/>
      <c r="O460" s="361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spans="1:26" ht="12.75" customHeight="1" x14ac:dyDescent="0.25">
      <c r="A461" s="206"/>
      <c r="B461" s="360"/>
      <c r="C461" s="360"/>
      <c r="D461" s="360"/>
      <c r="E461" s="360"/>
      <c r="F461" s="360"/>
      <c r="G461" s="360"/>
      <c r="H461" s="360"/>
      <c r="I461" s="360"/>
      <c r="J461" s="360"/>
      <c r="K461" s="360"/>
      <c r="L461" s="360"/>
      <c r="M461" s="360"/>
      <c r="N461" s="360"/>
      <c r="O461" s="361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spans="1:26" ht="12.75" customHeight="1" x14ac:dyDescent="0.25">
      <c r="A462" s="206"/>
      <c r="B462" s="360"/>
      <c r="C462" s="360"/>
      <c r="D462" s="360"/>
      <c r="E462" s="360"/>
      <c r="F462" s="360"/>
      <c r="G462" s="360"/>
      <c r="H462" s="360"/>
      <c r="I462" s="360"/>
      <c r="J462" s="360"/>
      <c r="K462" s="360"/>
      <c r="L462" s="360"/>
      <c r="M462" s="360"/>
      <c r="N462" s="360"/>
      <c r="O462" s="361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spans="1:26" ht="12.75" customHeight="1" x14ac:dyDescent="0.25">
      <c r="A463" s="206"/>
      <c r="B463" s="360"/>
      <c r="C463" s="360"/>
      <c r="D463" s="360"/>
      <c r="E463" s="360"/>
      <c r="F463" s="360"/>
      <c r="G463" s="360"/>
      <c r="H463" s="360"/>
      <c r="I463" s="360"/>
      <c r="J463" s="360"/>
      <c r="K463" s="360"/>
      <c r="L463" s="360"/>
      <c r="M463" s="360"/>
      <c r="N463" s="360"/>
      <c r="O463" s="361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spans="1:26" ht="12.75" customHeight="1" x14ac:dyDescent="0.25">
      <c r="A464" s="206"/>
      <c r="B464" s="360"/>
      <c r="C464" s="360"/>
      <c r="D464" s="360"/>
      <c r="E464" s="360"/>
      <c r="F464" s="360"/>
      <c r="G464" s="360"/>
      <c r="H464" s="360"/>
      <c r="I464" s="360"/>
      <c r="J464" s="360"/>
      <c r="K464" s="360"/>
      <c r="L464" s="360"/>
      <c r="M464" s="360"/>
      <c r="N464" s="360"/>
      <c r="O464" s="361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spans="1:26" ht="12.75" customHeight="1" x14ac:dyDescent="0.25">
      <c r="A465" s="206"/>
      <c r="B465" s="360"/>
      <c r="C465" s="360"/>
      <c r="D465" s="360"/>
      <c r="E465" s="360"/>
      <c r="F465" s="360"/>
      <c r="G465" s="360"/>
      <c r="H465" s="360"/>
      <c r="I465" s="360"/>
      <c r="J465" s="360"/>
      <c r="K465" s="360"/>
      <c r="L465" s="360"/>
      <c r="M465" s="360"/>
      <c r="N465" s="360"/>
      <c r="O465" s="361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spans="1:26" ht="12.75" customHeight="1" x14ac:dyDescent="0.25">
      <c r="A466" s="206"/>
      <c r="B466" s="360"/>
      <c r="C466" s="360"/>
      <c r="D466" s="360"/>
      <c r="E466" s="360"/>
      <c r="F466" s="360"/>
      <c r="G466" s="360"/>
      <c r="H466" s="360"/>
      <c r="I466" s="360"/>
      <c r="J466" s="360"/>
      <c r="K466" s="360"/>
      <c r="L466" s="360"/>
      <c r="M466" s="360"/>
      <c r="N466" s="360"/>
      <c r="O466" s="361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spans="1:26" ht="12.75" customHeight="1" x14ac:dyDescent="0.25">
      <c r="A467" s="206"/>
      <c r="B467" s="360"/>
      <c r="C467" s="360"/>
      <c r="D467" s="360"/>
      <c r="E467" s="360"/>
      <c r="F467" s="360"/>
      <c r="G467" s="360"/>
      <c r="H467" s="360"/>
      <c r="I467" s="360"/>
      <c r="J467" s="360"/>
      <c r="K467" s="360"/>
      <c r="L467" s="360"/>
      <c r="M467" s="360"/>
      <c r="N467" s="360"/>
      <c r="O467" s="361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spans="1:26" ht="12.75" customHeight="1" x14ac:dyDescent="0.25">
      <c r="A468" s="206"/>
      <c r="B468" s="360"/>
      <c r="C468" s="360"/>
      <c r="D468" s="360"/>
      <c r="E468" s="360"/>
      <c r="F468" s="360"/>
      <c r="G468" s="360"/>
      <c r="H468" s="360"/>
      <c r="I468" s="360"/>
      <c r="J468" s="360"/>
      <c r="K468" s="360"/>
      <c r="L468" s="360"/>
      <c r="M468" s="360"/>
      <c r="N468" s="360"/>
      <c r="O468" s="361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spans="1:26" ht="12.75" customHeight="1" x14ac:dyDescent="0.25">
      <c r="A469" s="206"/>
      <c r="B469" s="360"/>
      <c r="C469" s="360"/>
      <c r="D469" s="360"/>
      <c r="E469" s="360"/>
      <c r="F469" s="360"/>
      <c r="G469" s="360"/>
      <c r="H469" s="360"/>
      <c r="I469" s="360"/>
      <c r="J469" s="360"/>
      <c r="K469" s="360"/>
      <c r="L469" s="360"/>
      <c r="M469" s="360"/>
      <c r="N469" s="360"/>
      <c r="O469" s="361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spans="1:26" ht="12.75" customHeight="1" x14ac:dyDescent="0.25">
      <c r="A470" s="206"/>
      <c r="B470" s="360"/>
      <c r="C470" s="360"/>
      <c r="D470" s="360"/>
      <c r="E470" s="360"/>
      <c r="F470" s="360"/>
      <c r="G470" s="360"/>
      <c r="H470" s="360"/>
      <c r="I470" s="360"/>
      <c r="J470" s="360"/>
      <c r="K470" s="360"/>
      <c r="L470" s="360"/>
      <c r="M470" s="360"/>
      <c r="N470" s="360"/>
      <c r="O470" s="361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spans="1:26" ht="12.75" customHeight="1" x14ac:dyDescent="0.25">
      <c r="A471" s="206"/>
      <c r="B471" s="360"/>
      <c r="C471" s="360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0"/>
      <c r="O471" s="361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spans="1:26" ht="12.75" customHeight="1" x14ac:dyDescent="0.25">
      <c r="A472" s="206"/>
      <c r="B472" s="360"/>
      <c r="C472" s="360"/>
      <c r="D472" s="360"/>
      <c r="E472" s="360"/>
      <c r="F472" s="360"/>
      <c r="G472" s="360"/>
      <c r="H472" s="360"/>
      <c r="I472" s="360"/>
      <c r="J472" s="360"/>
      <c r="K472" s="360"/>
      <c r="L472" s="360"/>
      <c r="M472" s="360"/>
      <c r="N472" s="360"/>
      <c r="O472" s="361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spans="1:26" ht="12.75" customHeight="1" x14ac:dyDescent="0.25">
      <c r="A473" s="206"/>
      <c r="B473" s="360"/>
      <c r="C473" s="360"/>
      <c r="D473" s="360"/>
      <c r="E473" s="360"/>
      <c r="F473" s="360"/>
      <c r="G473" s="360"/>
      <c r="H473" s="360"/>
      <c r="I473" s="360"/>
      <c r="J473" s="360"/>
      <c r="K473" s="360"/>
      <c r="L473" s="360"/>
      <c r="M473" s="360"/>
      <c r="N473" s="360"/>
      <c r="O473" s="361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spans="1:26" ht="12.75" customHeight="1" x14ac:dyDescent="0.25">
      <c r="A474" s="206"/>
      <c r="B474" s="360"/>
      <c r="C474" s="360"/>
      <c r="D474" s="360"/>
      <c r="E474" s="360"/>
      <c r="F474" s="360"/>
      <c r="G474" s="360"/>
      <c r="H474" s="360"/>
      <c r="I474" s="360"/>
      <c r="J474" s="360"/>
      <c r="K474" s="360"/>
      <c r="L474" s="360"/>
      <c r="M474" s="360"/>
      <c r="N474" s="360"/>
      <c r="O474" s="361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spans="1:26" ht="12.75" customHeight="1" x14ac:dyDescent="0.25">
      <c r="A475" s="206"/>
      <c r="B475" s="360"/>
      <c r="C475" s="360"/>
      <c r="D475" s="360"/>
      <c r="E475" s="360"/>
      <c r="F475" s="360"/>
      <c r="G475" s="360"/>
      <c r="H475" s="360"/>
      <c r="I475" s="360"/>
      <c r="J475" s="360"/>
      <c r="K475" s="360"/>
      <c r="L475" s="360"/>
      <c r="M475" s="360"/>
      <c r="N475" s="360"/>
      <c r="O475" s="361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spans="1:26" ht="12.75" customHeight="1" x14ac:dyDescent="0.25">
      <c r="A476" s="206"/>
      <c r="B476" s="360"/>
      <c r="C476" s="360"/>
      <c r="D476" s="360"/>
      <c r="E476" s="360"/>
      <c r="F476" s="360"/>
      <c r="G476" s="360"/>
      <c r="H476" s="360"/>
      <c r="I476" s="360"/>
      <c r="J476" s="360"/>
      <c r="K476" s="360"/>
      <c r="L476" s="360"/>
      <c r="M476" s="360"/>
      <c r="N476" s="360"/>
      <c r="O476" s="361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spans="1:26" ht="12.75" customHeight="1" x14ac:dyDescent="0.25">
      <c r="A477" s="206"/>
      <c r="B477" s="360"/>
      <c r="C477" s="360"/>
      <c r="D477" s="360"/>
      <c r="E477" s="360"/>
      <c r="F477" s="360"/>
      <c r="G477" s="360"/>
      <c r="H477" s="360"/>
      <c r="I477" s="360"/>
      <c r="J477" s="360"/>
      <c r="K477" s="360"/>
      <c r="L477" s="360"/>
      <c r="M477" s="360"/>
      <c r="N477" s="360"/>
      <c r="O477" s="361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spans="1:26" ht="12.75" customHeight="1" x14ac:dyDescent="0.25">
      <c r="A478" s="206"/>
      <c r="B478" s="360"/>
      <c r="C478" s="360"/>
      <c r="D478" s="360"/>
      <c r="E478" s="360"/>
      <c r="F478" s="360"/>
      <c r="G478" s="360"/>
      <c r="H478" s="360"/>
      <c r="I478" s="360"/>
      <c r="J478" s="360"/>
      <c r="K478" s="360"/>
      <c r="L478" s="360"/>
      <c r="M478" s="360"/>
      <c r="N478" s="360"/>
      <c r="O478" s="361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spans="1:26" ht="12.75" customHeight="1" x14ac:dyDescent="0.25">
      <c r="A479" s="206"/>
      <c r="B479" s="360"/>
      <c r="C479" s="360"/>
      <c r="D479" s="360"/>
      <c r="E479" s="360"/>
      <c r="F479" s="360"/>
      <c r="G479" s="360"/>
      <c r="H479" s="360"/>
      <c r="I479" s="360"/>
      <c r="J479" s="360"/>
      <c r="K479" s="360"/>
      <c r="L479" s="360"/>
      <c r="M479" s="360"/>
      <c r="N479" s="360"/>
      <c r="O479" s="361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spans="1:26" ht="12.75" customHeight="1" x14ac:dyDescent="0.25">
      <c r="A480" s="206"/>
      <c r="B480" s="360"/>
      <c r="C480" s="360"/>
      <c r="D480" s="360"/>
      <c r="E480" s="360"/>
      <c r="F480" s="360"/>
      <c r="G480" s="360"/>
      <c r="H480" s="360"/>
      <c r="I480" s="360"/>
      <c r="J480" s="360"/>
      <c r="K480" s="360"/>
      <c r="L480" s="360"/>
      <c r="M480" s="360"/>
      <c r="N480" s="360"/>
      <c r="O480" s="361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spans="1:26" ht="12.75" customHeight="1" x14ac:dyDescent="0.25">
      <c r="A481" s="206"/>
      <c r="B481" s="360"/>
      <c r="C481" s="360"/>
      <c r="D481" s="360"/>
      <c r="E481" s="360"/>
      <c r="F481" s="360"/>
      <c r="G481" s="360"/>
      <c r="H481" s="360"/>
      <c r="I481" s="360"/>
      <c r="J481" s="360"/>
      <c r="K481" s="360"/>
      <c r="L481" s="360"/>
      <c r="M481" s="360"/>
      <c r="N481" s="360"/>
      <c r="O481" s="361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spans="1:26" ht="12.75" customHeight="1" x14ac:dyDescent="0.25">
      <c r="A482" s="206"/>
      <c r="B482" s="360"/>
      <c r="C482" s="360"/>
      <c r="D482" s="360"/>
      <c r="E482" s="360"/>
      <c r="F482" s="360"/>
      <c r="G482" s="360"/>
      <c r="H482" s="360"/>
      <c r="I482" s="360"/>
      <c r="J482" s="360"/>
      <c r="K482" s="360"/>
      <c r="L482" s="360"/>
      <c r="M482" s="360"/>
      <c r="N482" s="360"/>
      <c r="O482" s="361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spans="1:26" ht="12.75" customHeight="1" x14ac:dyDescent="0.25">
      <c r="A483" s="206"/>
      <c r="B483" s="360"/>
      <c r="C483" s="360"/>
      <c r="D483" s="360"/>
      <c r="E483" s="360"/>
      <c r="F483" s="360"/>
      <c r="G483" s="360"/>
      <c r="H483" s="360"/>
      <c r="I483" s="360"/>
      <c r="J483" s="360"/>
      <c r="K483" s="360"/>
      <c r="L483" s="360"/>
      <c r="M483" s="360"/>
      <c r="N483" s="360"/>
      <c r="O483" s="361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spans="1:26" ht="12.75" customHeight="1" x14ac:dyDescent="0.25">
      <c r="A484" s="206"/>
      <c r="B484" s="360"/>
      <c r="C484" s="360"/>
      <c r="D484" s="360"/>
      <c r="E484" s="360"/>
      <c r="F484" s="360"/>
      <c r="G484" s="360"/>
      <c r="H484" s="360"/>
      <c r="I484" s="360"/>
      <c r="J484" s="360"/>
      <c r="K484" s="360"/>
      <c r="L484" s="360"/>
      <c r="M484" s="360"/>
      <c r="N484" s="360"/>
      <c r="O484" s="361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spans="1:26" ht="12.75" customHeight="1" x14ac:dyDescent="0.25">
      <c r="A485" s="206"/>
      <c r="B485" s="360"/>
      <c r="C485" s="360"/>
      <c r="D485" s="360"/>
      <c r="E485" s="360"/>
      <c r="F485" s="360"/>
      <c r="G485" s="360"/>
      <c r="H485" s="360"/>
      <c r="I485" s="360"/>
      <c r="J485" s="360"/>
      <c r="K485" s="360"/>
      <c r="L485" s="360"/>
      <c r="M485" s="360"/>
      <c r="N485" s="360"/>
      <c r="O485" s="361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spans="1:26" ht="12.75" customHeight="1" x14ac:dyDescent="0.25">
      <c r="A486" s="206"/>
      <c r="B486" s="360"/>
      <c r="C486" s="360"/>
      <c r="D486" s="360"/>
      <c r="E486" s="360"/>
      <c r="F486" s="360"/>
      <c r="G486" s="360"/>
      <c r="H486" s="360"/>
      <c r="I486" s="360"/>
      <c r="J486" s="360"/>
      <c r="K486" s="360"/>
      <c r="L486" s="360"/>
      <c r="M486" s="360"/>
      <c r="N486" s="360"/>
      <c r="O486" s="361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spans="1:26" ht="12.75" customHeight="1" x14ac:dyDescent="0.25">
      <c r="A487" s="206"/>
      <c r="B487" s="360"/>
      <c r="C487" s="360"/>
      <c r="D487" s="360"/>
      <c r="E487" s="360"/>
      <c r="F487" s="360"/>
      <c r="G487" s="360"/>
      <c r="H487" s="360"/>
      <c r="I487" s="360"/>
      <c r="J487" s="360"/>
      <c r="K487" s="360"/>
      <c r="L487" s="360"/>
      <c r="M487" s="360"/>
      <c r="N487" s="360"/>
      <c r="O487" s="361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spans="1:26" ht="12.75" customHeight="1" x14ac:dyDescent="0.25">
      <c r="A488" s="206"/>
      <c r="B488" s="360"/>
      <c r="C488" s="360"/>
      <c r="D488" s="360"/>
      <c r="E488" s="360"/>
      <c r="F488" s="360"/>
      <c r="G488" s="360"/>
      <c r="H488" s="360"/>
      <c r="I488" s="360"/>
      <c r="J488" s="360"/>
      <c r="K488" s="360"/>
      <c r="L488" s="360"/>
      <c r="M488" s="360"/>
      <c r="N488" s="360"/>
      <c r="O488" s="361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spans="1:26" ht="12.75" customHeight="1" x14ac:dyDescent="0.25">
      <c r="A489" s="206"/>
      <c r="B489" s="360"/>
      <c r="C489" s="360"/>
      <c r="D489" s="360"/>
      <c r="E489" s="360"/>
      <c r="F489" s="360"/>
      <c r="G489" s="360"/>
      <c r="H489" s="360"/>
      <c r="I489" s="360"/>
      <c r="J489" s="360"/>
      <c r="K489" s="360"/>
      <c r="L489" s="360"/>
      <c r="M489" s="360"/>
      <c r="N489" s="360"/>
      <c r="O489" s="361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spans="1:26" ht="12.75" customHeight="1" x14ac:dyDescent="0.25">
      <c r="A490" s="206"/>
      <c r="B490" s="360"/>
      <c r="C490" s="360"/>
      <c r="D490" s="360"/>
      <c r="E490" s="360"/>
      <c r="F490" s="360"/>
      <c r="G490" s="360"/>
      <c r="H490" s="360"/>
      <c r="I490" s="360"/>
      <c r="J490" s="360"/>
      <c r="K490" s="360"/>
      <c r="L490" s="360"/>
      <c r="M490" s="360"/>
      <c r="N490" s="360"/>
      <c r="O490" s="361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spans="1:26" ht="12.75" customHeight="1" x14ac:dyDescent="0.25">
      <c r="A491" s="206"/>
      <c r="B491" s="360"/>
      <c r="C491" s="360"/>
      <c r="D491" s="360"/>
      <c r="E491" s="360"/>
      <c r="F491" s="360"/>
      <c r="G491" s="360"/>
      <c r="H491" s="360"/>
      <c r="I491" s="360"/>
      <c r="J491" s="360"/>
      <c r="K491" s="360"/>
      <c r="L491" s="360"/>
      <c r="M491" s="360"/>
      <c r="N491" s="360"/>
      <c r="O491" s="361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spans="1:26" ht="12.75" customHeight="1" x14ac:dyDescent="0.25">
      <c r="A492" s="206"/>
      <c r="B492" s="360"/>
      <c r="C492" s="360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0"/>
      <c r="O492" s="361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spans="1:26" ht="12.75" customHeight="1" x14ac:dyDescent="0.25">
      <c r="A493" s="206"/>
      <c r="B493" s="360"/>
      <c r="C493" s="360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0"/>
      <c r="O493" s="361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spans="1:26" ht="12.75" customHeight="1" x14ac:dyDescent="0.25">
      <c r="A494" s="206"/>
      <c r="B494" s="360"/>
      <c r="C494" s="360"/>
      <c r="D494" s="360"/>
      <c r="E494" s="360"/>
      <c r="F494" s="360"/>
      <c r="G494" s="360"/>
      <c r="H494" s="360"/>
      <c r="I494" s="360"/>
      <c r="J494" s="360"/>
      <c r="K494" s="360"/>
      <c r="L494" s="360"/>
      <c r="M494" s="360"/>
      <c r="N494" s="360"/>
      <c r="O494" s="361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spans="1:26" ht="12.75" customHeight="1" x14ac:dyDescent="0.25">
      <c r="A495" s="206"/>
      <c r="B495" s="360"/>
      <c r="C495" s="360"/>
      <c r="D495" s="360"/>
      <c r="E495" s="360"/>
      <c r="F495" s="360"/>
      <c r="G495" s="360"/>
      <c r="H495" s="360"/>
      <c r="I495" s="360"/>
      <c r="J495" s="360"/>
      <c r="K495" s="360"/>
      <c r="L495" s="360"/>
      <c r="M495" s="360"/>
      <c r="N495" s="360"/>
      <c r="O495" s="361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spans="1:26" ht="12.75" customHeight="1" x14ac:dyDescent="0.25">
      <c r="A496" s="206"/>
      <c r="B496" s="360"/>
      <c r="C496" s="360"/>
      <c r="D496" s="360"/>
      <c r="E496" s="360"/>
      <c r="F496" s="360"/>
      <c r="G496" s="360"/>
      <c r="H496" s="360"/>
      <c r="I496" s="360"/>
      <c r="J496" s="360"/>
      <c r="K496" s="360"/>
      <c r="L496" s="360"/>
      <c r="M496" s="360"/>
      <c r="N496" s="360"/>
      <c r="O496" s="361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spans="1:26" ht="12.75" customHeight="1" x14ac:dyDescent="0.25">
      <c r="A497" s="206"/>
      <c r="B497" s="360"/>
      <c r="C497" s="360"/>
      <c r="D497" s="360"/>
      <c r="E497" s="360"/>
      <c r="F497" s="360"/>
      <c r="G497" s="360"/>
      <c r="H497" s="360"/>
      <c r="I497" s="360"/>
      <c r="J497" s="360"/>
      <c r="K497" s="360"/>
      <c r="L497" s="360"/>
      <c r="M497" s="360"/>
      <c r="N497" s="360"/>
      <c r="O497" s="361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spans="1:26" ht="12.75" customHeight="1" x14ac:dyDescent="0.25">
      <c r="A498" s="206"/>
      <c r="B498" s="360"/>
      <c r="C498" s="360"/>
      <c r="D498" s="360"/>
      <c r="E498" s="360"/>
      <c r="F498" s="360"/>
      <c r="G498" s="360"/>
      <c r="H498" s="360"/>
      <c r="I498" s="360"/>
      <c r="J498" s="360"/>
      <c r="K498" s="360"/>
      <c r="L498" s="360"/>
      <c r="M498" s="360"/>
      <c r="N498" s="360"/>
      <c r="O498" s="361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spans="1:26" ht="12.75" customHeight="1" x14ac:dyDescent="0.25">
      <c r="A499" s="206"/>
      <c r="B499" s="360"/>
      <c r="C499" s="360"/>
      <c r="D499" s="360"/>
      <c r="E499" s="360"/>
      <c r="F499" s="360"/>
      <c r="G499" s="360"/>
      <c r="H499" s="360"/>
      <c r="I499" s="360"/>
      <c r="J499" s="360"/>
      <c r="K499" s="360"/>
      <c r="L499" s="360"/>
      <c r="M499" s="360"/>
      <c r="N499" s="360"/>
      <c r="O499" s="361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spans="1:26" ht="12.75" customHeight="1" x14ac:dyDescent="0.25">
      <c r="A500" s="206"/>
      <c r="B500" s="360"/>
      <c r="C500" s="360"/>
      <c r="D500" s="360"/>
      <c r="E500" s="360"/>
      <c r="F500" s="360"/>
      <c r="G500" s="360"/>
      <c r="H500" s="360"/>
      <c r="I500" s="360"/>
      <c r="J500" s="360"/>
      <c r="K500" s="360"/>
      <c r="L500" s="360"/>
      <c r="M500" s="360"/>
      <c r="N500" s="360"/>
      <c r="O500" s="361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spans="1:26" ht="12.75" customHeight="1" x14ac:dyDescent="0.25">
      <c r="A501" s="206"/>
      <c r="B501" s="360"/>
      <c r="C501" s="360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0"/>
      <c r="O501" s="361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spans="1:26" ht="12.75" customHeight="1" x14ac:dyDescent="0.25">
      <c r="A502" s="206"/>
      <c r="B502" s="360"/>
      <c r="C502" s="360"/>
      <c r="D502" s="360"/>
      <c r="E502" s="360"/>
      <c r="F502" s="360"/>
      <c r="G502" s="360"/>
      <c r="H502" s="360"/>
      <c r="I502" s="360"/>
      <c r="J502" s="360"/>
      <c r="K502" s="360"/>
      <c r="L502" s="360"/>
      <c r="M502" s="360"/>
      <c r="N502" s="360"/>
      <c r="O502" s="361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spans="1:26" ht="12.75" customHeight="1" x14ac:dyDescent="0.25">
      <c r="A503" s="206"/>
      <c r="B503" s="360"/>
      <c r="C503" s="360"/>
      <c r="D503" s="360"/>
      <c r="E503" s="360"/>
      <c r="F503" s="360"/>
      <c r="G503" s="360"/>
      <c r="H503" s="360"/>
      <c r="I503" s="360"/>
      <c r="J503" s="360"/>
      <c r="K503" s="360"/>
      <c r="L503" s="360"/>
      <c r="M503" s="360"/>
      <c r="N503" s="360"/>
      <c r="O503" s="361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spans="1:26" ht="12.75" customHeight="1" x14ac:dyDescent="0.25">
      <c r="A504" s="206"/>
      <c r="B504" s="360"/>
      <c r="C504" s="360"/>
      <c r="D504" s="360"/>
      <c r="E504" s="360"/>
      <c r="F504" s="360"/>
      <c r="G504" s="360"/>
      <c r="H504" s="360"/>
      <c r="I504" s="360"/>
      <c r="J504" s="360"/>
      <c r="K504" s="360"/>
      <c r="L504" s="360"/>
      <c r="M504" s="360"/>
      <c r="N504" s="360"/>
      <c r="O504" s="361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spans="1:26" ht="12.75" customHeight="1" x14ac:dyDescent="0.25">
      <c r="A505" s="206"/>
      <c r="B505" s="360"/>
      <c r="C505" s="360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0"/>
      <c r="O505" s="361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spans="1:26" ht="12.75" customHeight="1" x14ac:dyDescent="0.25">
      <c r="A506" s="206"/>
      <c r="B506" s="360"/>
      <c r="C506" s="360"/>
      <c r="D506" s="360"/>
      <c r="E506" s="360"/>
      <c r="F506" s="360"/>
      <c r="G506" s="360"/>
      <c r="H506" s="360"/>
      <c r="I506" s="360"/>
      <c r="J506" s="360"/>
      <c r="K506" s="360"/>
      <c r="L506" s="360"/>
      <c r="M506" s="360"/>
      <c r="N506" s="360"/>
      <c r="O506" s="361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spans="1:26" ht="12.75" customHeight="1" x14ac:dyDescent="0.25">
      <c r="A507" s="206"/>
      <c r="B507" s="360"/>
      <c r="C507" s="360"/>
      <c r="D507" s="360"/>
      <c r="E507" s="360"/>
      <c r="F507" s="360"/>
      <c r="G507" s="360"/>
      <c r="H507" s="360"/>
      <c r="I507" s="360"/>
      <c r="J507" s="360"/>
      <c r="K507" s="360"/>
      <c r="L507" s="360"/>
      <c r="M507" s="360"/>
      <c r="N507" s="360"/>
      <c r="O507" s="361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spans="1:26" ht="12.75" customHeight="1" x14ac:dyDescent="0.25">
      <c r="A508" s="206"/>
      <c r="B508" s="360"/>
      <c r="C508" s="360"/>
      <c r="D508" s="360"/>
      <c r="E508" s="360"/>
      <c r="F508" s="360"/>
      <c r="G508" s="360"/>
      <c r="H508" s="360"/>
      <c r="I508" s="360"/>
      <c r="J508" s="360"/>
      <c r="K508" s="360"/>
      <c r="L508" s="360"/>
      <c r="M508" s="360"/>
      <c r="N508" s="360"/>
      <c r="O508" s="361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spans="1:26" ht="12.75" customHeight="1" x14ac:dyDescent="0.25">
      <c r="A509" s="206"/>
      <c r="B509" s="360"/>
      <c r="C509" s="360"/>
      <c r="D509" s="360"/>
      <c r="E509" s="360"/>
      <c r="F509" s="360"/>
      <c r="G509" s="360"/>
      <c r="H509" s="360"/>
      <c r="I509" s="360"/>
      <c r="J509" s="360"/>
      <c r="K509" s="360"/>
      <c r="L509" s="360"/>
      <c r="M509" s="360"/>
      <c r="N509" s="360"/>
      <c r="O509" s="361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spans="1:26" ht="12.75" customHeight="1" x14ac:dyDescent="0.25">
      <c r="A510" s="206"/>
      <c r="B510" s="360"/>
      <c r="C510" s="360"/>
      <c r="D510" s="360"/>
      <c r="E510" s="360"/>
      <c r="F510" s="360"/>
      <c r="G510" s="360"/>
      <c r="H510" s="360"/>
      <c r="I510" s="360"/>
      <c r="J510" s="360"/>
      <c r="K510" s="360"/>
      <c r="L510" s="360"/>
      <c r="M510" s="360"/>
      <c r="N510" s="360"/>
      <c r="O510" s="361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spans="1:26" ht="12.75" customHeight="1" x14ac:dyDescent="0.25">
      <c r="A511" s="206"/>
      <c r="B511" s="360"/>
      <c r="C511" s="360"/>
      <c r="D511" s="360"/>
      <c r="E511" s="360"/>
      <c r="F511" s="360"/>
      <c r="G511" s="360"/>
      <c r="H511" s="360"/>
      <c r="I511" s="360"/>
      <c r="J511" s="360"/>
      <c r="K511" s="360"/>
      <c r="L511" s="360"/>
      <c r="M511" s="360"/>
      <c r="N511" s="360"/>
      <c r="O511" s="361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spans="1:26" ht="12.75" customHeight="1" x14ac:dyDescent="0.25">
      <c r="A512" s="206"/>
      <c r="B512" s="360"/>
      <c r="C512" s="360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0"/>
      <c r="O512" s="361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spans="1:26" ht="12.75" customHeight="1" x14ac:dyDescent="0.25">
      <c r="A513" s="206"/>
      <c r="B513" s="360"/>
      <c r="C513" s="360"/>
      <c r="D513" s="360"/>
      <c r="E513" s="360"/>
      <c r="F513" s="360"/>
      <c r="G513" s="360"/>
      <c r="H513" s="360"/>
      <c r="I513" s="360"/>
      <c r="J513" s="360"/>
      <c r="K513" s="360"/>
      <c r="L513" s="360"/>
      <c r="M513" s="360"/>
      <c r="N513" s="360"/>
      <c r="O513" s="361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spans="1:26" ht="12.75" customHeight="1" x14ac:dyDescent="0.25">
      <c r="A514" s="206"/>
      <c r="B514" s="360"/>
      <c r="C514" s="360"/>
      <c r="D514" s="360"/>
      <c r="E514" s="360"/>
      <c r="F514" s="360"/>
      <c r="G514" s="360"/>
      <c r="H514" s="360"/>
      <c r="I514" s="360"/>
      <c r="J514" s="360"/>
      <c r="K514" s="360"/>
      <c r="L514" s="360"/>
      <c r="M514" s="360"/>
      <c r="N514" s="360"/>
      <c r="O514" s="361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spans="1:26" ht="12.75" customHeight="1" x14ac:dyDescent="0.25">
      <c r="A515" s="206"/>
      <c r="B515" s="360"/>
      <c r="C515" s="360"/>
      <c r="D515" s="360"/>
      <c r="E515" s="360"/>
      <c r="F515" s="360"/>
      <c r="G515" s="360"/>
      <c r="H515" s="360"/>
      <c r="I515" s="360"/>
      <c r="J515" s="360"/>
      <c r="K515" s="360"/>
      <c r="L515" s="360"/>
      <c r="M515" s="360"/>
      <c r="N515" s="360"/>
      <c r="O515" s="361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spans="1:26" ht="12.75" customHeight="1" x14ac:dyDescent="0.25">
      <c r="A516" s="206"/>
      <c r="B516" s="360"/>
      <c r="C516" s="360"/>
      <c r="D516" s="360"/>
      <c r="E516" s="360"/>
      <c r="F516" s="360"/>
      <c r="G516" s="360"/>
      <c r="H516" s="360"/>
      <c r="I516" s="360"/>
      <c r="J516" s="360"/>
      <c r="K516" s="360"/>
      <c r="L516" s="360"/>
      <c r="M516" s="360"/>
      <c r="N516" s="360"/>
      <c r="O516" s="361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spans="1:26" ht="12.75" customHeight="1" x14ac:dyDescent="0.25">
      <c r="A517" s="206"/>
      <c r="B517" s="360"/>
      <c r="C517" s="360"/>
      <c r="D517" s="360"/>
      <c r="E517" s="360"/>
      <c r="F517" s="360"/>
      <c r="G517" s="360"/>
      <c r="H517" s="360"/>
      <c r="I517" s="360"/>
      <c r="J517" s="360"/>
      <c r="K517" s="360"/>
      <c r="L517" s="360"/>
      <c r="M517" s="360"/>
      <c r="N517" s="360"/>
      <c r="O517" s="361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spans="1:26" ht="12.75" customHeight="1" x14ac:dyDescent="0.25">
      <c r="A518" s="206"/>
      <c r="B518" s="360"/>
      <c r="C518" s="360"/>
      <c r="D518" s="360"/>
      <c r="E518" s="360"/>
      <c r="F518" s="360"/>
      <c r="G518" s="360"/>
      <c r="H518" s="360"/>
      <c r="I518" s="360"/>
      <c r="J518" s="360"/>
      <c r="K518" s="360"/>
      <c r="L518" s="360"/>
      <c r="M518" s="360"/>
      <c r="N518" s="360"/>
      <c r="O518" s="361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spans="1:26" ht="12.75" customHeight="1" x14ac:dyDescent="0.25">
      <c r="A519" s="206"/>
      <c r="B519" s="360"/>
      <c r="C519" s="360"/>
      <c r="D519" s="360"/>
      <c r="E519" s="360"/>
      <c r="F519" s="360"/>
      <c r="G519" s="360"/>
      <c r="H519" s="360"/>
      <c r="I519" s="360"/>
      <c r="J519" s="360"/>
      <c r="K519" s="360"/>
      <c r="L519" s="360"/>
      <c r="M519" s="360"/>
      <c r="N519" s="360"/>
      <c r="O519" s="361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spans="1:26" ht="12.75" customHeight="1" x14ac:dyDescent="0.25">
      <c r="A520" s="206"/>
      <c r="B520" s="360"/>
      <c r="C520" s="360"/>
      <c r="D520" s="360"/>
      <c r="E520" s="360"/>
      <c r="F520" s="360"/>
      <c r="G520" s="360"/>
      <c r="H520" s="360"/>
      <c r="I520" s="360"/>
      <c r="J520" s="360"/>
      <c r="K520" s="360"/>
      <c r="L520" s="360"/>
      <c r="M520" s="360"/>
      <c r="N520" s="360"/>
      <c r="O520" s="361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spans="1:26" ht="12.75" customHeight="1" x14ac:dyDescent="0.25">
      <c r="A521" s="206"/>
      <c r="B521" s="360"/>
      <c r="C521" s="360"/>
      <c r="D521" s="360"/>
      <c r="E521" s="360"/>
      <c r="F521" s="360"/>
      <c r="G521" s="360"/>
      <c r="H521" s="360"/>
      <c r="I521" s="360"/>
      <c r="J521" s="360"/>
      <c r="K521" s="360"/>
      <c r="L521" s="360"/>
      <c r="M521" s="360"/>
      <c r="N521" s="360"/>
      <c r="O521" s="361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spans="1:26" ht="12.75" customHeight="1" x14ac:dyDescent="0.25">
      <c r="A522" s="206"/>
      <c r="B522" s="360"/>
      <c r="C522" s="360"/>
      <c r="D522" s="360"/>
      <c r="E522" s="360"/>
      <c r="F522" s="360"/>
      <c r="G522" s="360"/>
      <c r="H522" s="360"/>
      <c r="I522" s="360"/>
      <c r="J522" s="360"/>
      <c r="K522" s="360"/>
      <c r="L522" s="360"/>
      <c r="M522" s="360"/>
      <c r="N522" s="360"/>
      <c r="O522" s="361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spans="1:26" ht="12.75" customHeight="1" x14ac:dyDescent="0.25">
      <c r="A523" s="206"/>
      <c r="B523" s="360"/>
      <c r="C523" s="360"/>
      <c r="D523" s="360"/>
      <c r="E523" s="360"/>
      <c r="F523" s="360"/>
      <c r="G523" s="360"/>
      <c r="H523" s="360"/>
      <c r="I523" s="360"/>
      <c r="J523" s="360"/>
      <c r="K523" s="360"/>
      <c r="L523" s="360"/>
      <c r="M523" s="360"/>
      <c r="N523" s="360"/>
      <c r="O523" s="361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spans="1:26" ht="12.75" customHeight="1" x14ac:dyDescent="0.25">
      <c r="A524" s="206"/>
      <c r="B524" s="360"/>
      <c r="C524" s="360"/>
      <c r="D524" s="360"/>
      <c r="E524" s="360"/>
      <c r="F524" s="360"/>
      <c r="G524" s="360"/>
      <c r="H524" s="360"/>
      <c r="I524" s="360"/>
      <c r="J524" s="360"/>
      <c r="K524" s="360"/>
      <c r="L524" s="360"/>
      <c r="M524" s="360"/>
      <c r="N524" s="360"/>
      <c r="O524" s="361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spans="1:26" ht="12.75" customHeight="1" x14ac:dyDescent="0.25">
      <c r="A525" s="206"/>
      <c r="B525" s="360"/>
      <c r="C525" s="360"/>
      <c r="D525" s="360"/>
      <c r="E525" s="360"/>
      <c r="F525" s="360"/>
      <c r="G525" s="360"/>
      <c r="H525" s="360"/>
      <c r="I525" s="360"/>
      <c r="J525" s="360"/>
      <c r="K525" s="360"/>
      <c r="L525" s="360"/>
      <c r="M525" s="360"/>
      <c r="N525" s="360"/>
      <c r="O525" s="361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spans="1:26" ht="12.75" customHeight="1" x14ac:dyDescent="0.25">
      <c r="A526" s="206"/>
      <c r="B526" s="360"/>
      <c r="C526" s="360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0"/>
      <c r="O526" s="361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spans="1:26" ht="12.75" customHeight="1" x14ac:dyDescent="0.25">
      <c r="A527" s="206"/>
      <c r="B527" s="360"/>
      <c r="C527" s="360"/>
      <c r="D527" s="360"/>
      <c r="E527" s="360"/>
      <c r="F527" s="360"/>
      <c r="G527" s="360"/>
      <c r="H527" s="360"/>
      <c r="I527" s="360"/>
      <c r="J527" s="360"/>
      <c r="K527" s="360"/>
      <c r="L527" s="360"/>
      <c r="M527" s="360"/>
      <c r="N527" s="360"/>
      <c r="O527" s="361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spans="1:26" ht="12.75" customHeight="1" x14ac:dyDescent="0.25">
      <c r="A528" s="206"/>
      <c r="B528" s="360"/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1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spans="1:26" ht="12.75" customHeight="1" x14ac:dyDescent="0.25">
      <c r="A529" s="206"/>
      <c r="B529" s="360"/>
      <c r="C529" s="360"/>
      <c r="D529" s="360"/>
      <c r="E529" s="360"/>
      <c r="F529" s="360"/>
      <c r="G529" s="360"/>
      <c r="H529" s="360"/>
      <c r="I529" s="360"/>
      <c r="J529" s="360"/>
      <c r="K529" s="360"/>
      <c r="L529" s="360"/>
      <c r="M529" s="360"/>
      <c r="N529" s="360"/>
      <c r="O529" s="361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spans="1:26" ht="12.75" customHeight="1" x14ac:dyDescent="0.25">
      <c r="A530" s="206"/>
      <c r="B530" s="360"/>
      <c r="C530" s="360"/>
      <c r="D530" s="360"/>
      <c r="E530" s="360"/>
      <c r="F530" s="360"/>
      <c r="G530" s="360"/>
      <c r="H530" s="360"/>
      <c r="I530" s="360"/>
      <c r="J530" s="360"/>
      <c r="K530" s="360"/>
      <c r="L530" s="360"/>
      <c r="M530" s="360"/>
      <c r="N530" s="360"/>
      <c r="O530" s="361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spans="1:26" ht="12.75" customHeight="1" x14ac:dyDescent="0.25">
      <c r="A531" s="206"/>
      <c r="B531" s="360"/>
      <c r="C531" s="360"/>
      <c r="D531" s="360"/>
      <c r="E531" s="360"/>
      <c r="F531" s="360"/>
      <c r="G531" s="360"/>
      <c r="H531" s="360"/>
      <c r="I531" s="360"/>
      <c r="J531" s="360"/>
      <c r="K531" s="360"/>
      <c r="L531" s="360"/>
      <c r="M531" s="360"/>
      <c r="N531" s="360"/>
      <c r="O531" s="361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spans="1:26" ht="12.75" customHeight="1" x14ac:dyDescent="0.25">
      <c r="A532" s="206"/>
      <c r="B532" s="360"/>
      <c r="C532" s="360"/>
      <c r="D532" s="360"/>
      <c r="E532" s="360"/>
      <c r="F532" s="360"/>
      <c r="G532" s="360"/>
      <c r="H532" s="360"/>
      <c r="I532" s="360"/>
      <c r="J532" s="360"/>
      <c r="K532" s="360"/>
      <c r="L532" s="360"/>
      <c r="M532" s="360"/>
      <c r="N532" s="360"/>
      <c r="O532" s="361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spans="1:26" ht="12.75" customHeight="1" x14ac:dyDescent="0.25">
      <c r="A533" s="206"/>
      <c r="B533" s="360"/>
      <c r="C533" s="360"/>
      <c r="D533" s="360"/>
      <c r="E533" s="360"/>
      <c r="F533" s="360"/>
      <c r="G533" s="360"/>
      <c r="H533" s="360"/>
      <c r="I533" s="360"/>
      <c r="J533" s="360"/>
      <c r="K533" s="360"/>
      <c r="L533" s="360"/>
      <c r="M533" s="360"/>
      <c r="N533" s="360"/>
      <c r="O533" s="361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spans="1:26" ht="12.75" customHeight="1" x14ac:dyDescent="0.25">
      <c r="A534" s="206"/>
      <c r="B534" s="360"/>
      <c r="C534" s="360"/>
      <c r="D534" s="360"/>
      <c r="E534" s="360"/>
      <c r="F534" s="360"/>
      <c r="G534" s="360"/>
      <c r="H534" s="360"/>
      <c r="I534" s="360"/>
      <c r="J534" s="360"/>
      <c r="K534" s="360"/>
      <c r="L534" s="360"/>
      <c r="M534" s="360"/>
      <c r="N534" s="360"/>
      <c r="O534" s="361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spans="1:26" ht="12.75" customHeight="1" x14ac:dyDescent="0.25">
      <c r="A535" s="206"/>
      <c r="B535" s="360"/>
      <c r="C535" s="360"/>
      <c r="D535" s="360"/>
      <c r="E535" s="360"/>
      <c r="F535" s="360"/>
      <c r="G535" s="360"/>
      <c r="H535" s="360"/>
      <c r="I535" s="360"/>
      <c r="J535" s="360"/>
      <c r="K535" s="360"/>
      <c r="L535" s="360"/>
      <c r="M535" s="360"/>
      <c r="N535" s="360"/>
      <c r="O535" s="361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spans="1:26" ht="12.75" customHeight="1" x14ac:dyDescent="0.25">
      <c r="A536" s="206"/>
      <c r="B536" s="360"/>
      <c r="C536" s="360"/>
      <c r="D536" s="360"/>
      <c r="E536" s="360"/>
      <c r="F536" s="360"/>
      <c r="G536" s="360"/>
      <c r="H536" s="360"/>
      <c r="I536" s="360"/>
      <c r="J536" s="360"/>
      <c r="K536" s="360"/>
      <c r="L536" s="360"/>
      <c r="M536" s="360"/>
      <c r="N536" s="360"/>
      <c r="O536" s="361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spans="1:26" ht="12.75" customHeight="1" x14ac:dyDescent="0.25">
      <c r="A537" s="206"/>
      <c r="B537" s="360"/>
      <c r="C537" s="360"/>
      <c r="D537" s="360"/>
      <c r="E537" s="360"/>
      <c r="F537" s="360"/>
      <c r="G537" s="360"/>
      <c r="H537" s="360"/>
      <c r="I537" s="360"/>
      <c r="J537" s="360"/>
      <c r="K537" s="360"/>
      <c r="L537" s="360"/>
      <c r="M537" s="360"/>
      <c r="N537" s="360"/>
      <c r="O537" s="361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spans="1:26" ht="12.75" customHeight="1" x14ac:dyDescent="0.25">
      <c r="A538" s="206"/>
      <c r="B538" s="360"/>
      <c r="C538" s="360"/>
      <c r="D538" s="360"/>
      <c r="E538" s="360"/>
      <c r="F538" s="360"/>
      <c r="G538" s="360"/>
      <c r="H538" s="360"/>
      <c r="I538" s="360"/>
      <c r="J538" s="360"/>
      <c r="K538" s="360"/>
      <c r="L538" s="360"/>
      <c r="M538" s="360"/>
      <c r="N538" s="360"/>
      <c r="O538" s="361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spans="1:26" ht="12.75" customHeight="1" x14ac:dyDescent="0.25">
      <c r="A539" s="206"/>
      <c r="B539" s="360"/>
      <c r="C539" s="360"/>
      <c r="D539" s="360"/>
      <c r="E539" s="360"/>
      <c r="F539" s="360"/>
      <c r="G539" s="360"/>
      <c r="H539" s="360"/>
      <c r="I539" s="360"/>
      <c r="J539" s="360"/>
      <c r="K539" s="360"/>
      <c r="L539" s="360"/>
      <c r="M539" s="360"/>
      <c r="N539" s="360"/>
      <c r="O539" s="361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spans="1:26" ht="12.75" customHeight="1" x14ac:dyDescent="0.25">
      <c r="A540" s="206"/>
      <c r="B540" s="360"/>
      <c r="C540" s="360"/>
      <c r="D540" s="360"/>
      <c r="E540" s="360"/>
      <c r="F540" s="360"/>
      <c r="G540" s="360"/>
      <c r="H540" s="360"/>
      <c r="I540" s="360"/>
      <c r="J540" s="360"/>
      <c r="K540" s="360"/>
      <c r="L540" s="360"/>
      <c r="M540" s="360"/>
      <c r="N540" s="360"/>
      <c r="O540" s="361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spans="1:26" ht="12.75" customHeight="1" x14ac:dyDescent="0.25">
      <c r="A541" s="206"/>
      <c r="B541" s="360"/>
      <c r="C541" s="360"/>
      <c r="D541" s="360"/>
      <c r="E541" s="360"/>
      <c r="F541" s="360"/>
      <c r="G541" s="360"/>
      <c r="H541" s="360"/>
      <c r="I541" s="360"/>
      <c r="J541" s="360"/>
      <c r="K541" s="360"/>
      <c r="L541" s="360"/>
      <c r="M541" s="360"/>
      <c r="N541" s="360"/>
      <c r="O541" s="361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spans="1:26" ht="12.75" customHeight="1" x14ac:dyDescent="0.25">
      <c r="A542" s="206"/>
      <c r="B542" s="360"/>
      <c r="C542" s="360"/>
      <c r="D542" s="360"/>
      <c r="E542" s="360"/>
      <c r="F542" s="360"/>
      <c r="G542" s="360"/>
      <c r="H542" s="360"/>
      <c r="I542" s="360"/>
      <c r="J542" s="360"/>
      <c r="K542" s="360"/>
      <c r="L542" s="360"/>
      <c r="M542" s="360"/>
      <c r="N542" s="360"/>
      <c r="O542" s="361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spans="1:26" ht="12.75" customHeight="1" x14ac:dyDescent="0.25">
      <c r="A543" s="206"/>
      <c r="B543" s="360"/>
      <c r="C543" s="360"/>
      <c r="D543" s="360"/>
      <c r="E543" s="360"/>
      <c r="F543" s="360"/>
      <c r="G543" s="360"/>
      <c r="H543" s="360"/>
      <c r="I543" s="360"/>
      <c r="J543" s="360"/>
      <c r="K543" s="360"/>
      <c r="L543" s="360"/>
      <c r="M543" s="360"/>
      <c r="N543" s="360"/>
      <c r="O543" s="361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spans="1:26" ht="12.75" customHeight="1" x14ac:dyDescent="0.25">
      <c r="A544" s="206"/>
      <c r="B544" s="360"/>
      <c r="C544" s="360"/>
      <c r="D544" s="360"/>
      <c r="E544" s="360"/>
      <c r="F544" s="360"/>
      <c r="G544" s="360"/>
      <c r="H544" s="360"/>
      <c r="I544" s="360"/>
      <c r="J544" s="360"/>
      <c r="K544" s="360"/>
      <c r="L544" s="360"/>
      <c r="M544" s="360"/>
      <c r="N544" s="360"/>
      <c r="O544" s="361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spans="1:26" ht="12.75" customHeight="1" x14ac:dyDescent="0.25">
      <c r="A545" s="206"/>
      <c r="B545" s="360"/>
      <c r="C545" s="360"/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0"/>
      <c r="O545" s="361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spans="1:26" ht="12.75" customHeight="1" x14ac:dyDescent="0.25">
      <c r="A546" s="206"/>
      <c r="B546" s="360"/>
      <c r="C546" s="360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0"/>
      <c r="O546" s="361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spans="1:26" ht="12.75" customHeight="1" x14ac:dyDescent="0.25">
      <c r="A547" s="206"/>
      <c r="B547" s="360"/>
      <c r="C547" s="360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0"/>
      <c r="O547" s="361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spans="1:26" ht="12.75" customHeight="1" x14ac:dyDescent="0.25">
      <c r="A548" s="206"/>
      <c r="B548" s="360"/>
      <c r="C548" s="360"/>
      <c r="D548" s="360"/>
      <c r="E548" s="360"/>
      <c r="F548" s="360"/>
      <c r="G548" s="360"/>
      <c r="H548" s="360"/>
      <c r="I548" s="360"/>
      <c r="J548" s="360"/>
      <c r="K548" s="360"/>
      <c r="L548" s="360"/>
      <c r="M548" s="360"/>
      <c r="N548" s="360"/>
      <c r="O548" s="361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spans="1:26" ht="12.75" customHeight="1" x14ac:dyDescent="0.25">
      <c r="A549" s="206"/>
      <c r="B549" s="360"/>
      <c r="C549" s="360"/>
      <c r="D549" s="360"/>
      <c r="E549" s="360"/>
      <c r="F549" s="360"/>
      <c r="G549" s="360"/>
      <c r="H549" s="360"/>
      <c r="I549" s="360"/>
      <c r="J549" s="360"/>
      <c r="K549" s="360"/>
      <c r="L549" s="360"/>
      <c r="M549" s="360"/>
      <c r="N549" s="360"/>
      <c r="O549" s="361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spans="1:26" ht="12.75" customHeight="1" x14ac:dyDescent="0.25">
      <c r="A550" s="206"/>
      <c r="B550" s="360"/>
      <c r="C550" s="360"/>
      <c r="D550" s="360"/>
      <c r="E550" s="360"/>
      <c r="F550" s="360"/>
      <c r="G550" s="360"/>
      <c r="H550" s="360"/>
      <c r="I550" s="360"/>
      <c r="J550" s="360"/>
      <c r="K550" s="360"/>
      <c r="L550" s="360"/>
      <c r="M550" s="360"/>
      <c r="N550" s="360"/>
      <c r="O550" s="361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spans="1:26" ht="12.75" customHeight="1" x14ac:dyDescent="0.25">
      <c r="A551" s="206"/>
      <c r="B551" s="360"/>
      <c r="C551" s="360"/>
      <c r="D551" s="360"/>
      <c r="E551" s="360"/>
      <c r="F551" s="360"/>
      <c r="G551" s="360"/>
      <c r="H551" s="360"/>
      <c r="I551" s="360"/>
      <c r="J551" s="360"/>
      <c r="K551" s="360"/>
      <c r="L551" s="360"/>
      <c r="M551" s="360"/>
      <c r="N551" s="360"/>
      <c r="O551" s="361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spans="1:26" ht="12.75" customHeight="1" x14ac:dyDescent="0.25">
      <c r="A552" s="206"/>
      <c r="B552" s="360"/>
      <c r="C552" s="360"/>
      <c r="D552" s="360"/>
      <c r="E552" s="360"/>
      <c r="F552" s="360"/>
      <c r="G552" s="360"/>
      <c r="H552" s="360"/>
      <c r="I552" s="360"/>
      <c r="J552" s="360"/>
      <c r="K552" s="360"/>
      <c r="L552" s="360"/>
      <c r="M552" s="360"/>
      <c r="N552" s="360"/>
      <c r="O552" s="361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spans="1:26" ht="12.75" customHeight="1" x14ac:dyDescent="0.25">
      <c r="A553" s="206"/>
      <c r="B553" s="360"/>
      <c r="C553" s="360"/>
      <c r="D553" s="360"/>
      <c r="E553" s="360"/>
      <c r="F553" s="360"/>
      <c r="G553" s="360"/>
      <c r="H553" s="360"/>
      <c r="I553" s="360"/>
      <c r="J553" s="360"/>
      <c r="K553" s="360"/>
      <c r="L553" s="360"/>
      <c r="M553" s="360"/>
      <c r="N553" s="360"/>
      <c r="O553" s="361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spans="1:26" ht="12.75" customHeight="1" x14ac:dyDescent="0.25">
      <c r="A554" s="206"/>
      <c r="B554" s="360"/>
      <c r="C554" s="360"/>
      <c r="D554" s="360"/>
      <c r="E554" s="360"/>
      <c r="F554" s="360"/>
      <c r="G554" s="360"/>
      <c r="H554" s="360"/>
      <c r="I554" s="360"/>
      <c r="J554" s="360"/>
      <c r="K554" s="360"/>
      <c r="L554" s="360"/>
      <c r="M554" s="360"/>
      <c r="N554" s="360"/>
      <c r="O554" s="361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spans="1:26" ht="12.75" customHeight="1" x14ac:dyDescent="0.25">
      <c r="A555" s="206"/>
      <c r="B555" s="360"/>
      <c r="C555" s="360"/>
      <c r="D555" s="360"/>
      <c r="E555" s="360"/>
      <c r="F555" s="360"/>
      <c r="G555" s="360"/>
      <c r="H555" s="360"/>
      <c r="I555" s="360"/>
      <c r="J555" s="360"/>
      <c r="K555" s="360"/>
      <c r="L555" s="360"/>
      <c r="M555" s="360"/>
      <c r="N555" s="360"/>
      <c r="O555" s="361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spans="1:26" ht="12.75" customHeight="1" x14ac:dyDescent="0.25">
      <c r="A556" s="206"/>
      <c r="B556" s="360"/>
      <c r="C556" s="360"/>
      <c r="D556" s="360"/>
      <c r="E556" s="360"/>
      <c r="F556" s="360"/>
      <c r="G556" s="360"/>
      <c r="H556" s="360"/>
      <c r="I556" s="360"/>
      <c r="J556" s="360"/>
      <c r="K556" s="360"/>
      <c r="L556" s="360"/>
      <c r="M556" s="360"/>
      <c r="N556" s="360"/>
      <c r="O556" s="361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spans="1:26" ht="12.75" customHeight="1" x14ac:dyDescent="0.25">
      <c r="A557" s="206"/>
      <c r="B557" s="360"/>
      <c r="C557" s="360"/>
      <c r="D557" s="360"/>
      <c r="E557" s="360"/>
      <c r="F557" s="360"/>
      <c r="G557" s="360"/>
      <c r="H557" s="360"/>
      <c r="I557" s="360"/>
      <c r="J557" s="360"/>
      <c r="K557" s="360"/>
      <c r="L557" s="360"/>
      <c r="M557" s="360"/>
      <c r="N557" s="360"/>
      <c r="O557" s="361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spans="1:26" ht="12.75" customHeight="1" x14ac:dyDescent="0.25">
      <c r="A558" s="206"/>
      <c r="B558" s="360"/>
      <c r="C558" s="360"/>
      <c r="D558" s="360"/>
      <c r="E558" s="360"/>
      <c r="F558" s="360"/>
      <c r="G558" s="360"/>
      <c r="H558" s="360"/>
      <c r="I558" s="360"/>
      <c r="J558" s="360"/>
      <c r="K558" s="360"/>
      <c r="L558" s="360"/>
      <c r="M558" s="360"/>
      <c r="N558" s="360"/>
      <c r="O558" s="361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spans="1:26" ht="12.75" customHeight="1" x14ac:dyDescent="0.25">
      <c r="A559" s="206"/>
      <c r="B559" s="360"/>
      <c r="C559" s="360"/>
      <c r="D559" s="360"/>
      <c r="E559" s="360"/>
      <c r="F559" s="360"/>
      <c r="G559" s="360"/>
      <c r="H559" s="360"/>
      <c r="I559" s="360"/>
      <c r="J559" s="360"/>
      <c r="K559" s="360"/>
      <c r="L559" s="360"/>
      <c r="M559" s="360"/>
      <c r="N559" s="360"/>
      <c r="O559" s="361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spans="1:26" ht="12.75" customHeight="1" x14ac:dyDescent="0.25">
      <c r="A560" s="206"/>
      <c r="B560" s="360"/>
      <c r="C560" s="360"/>
      <c r="D560" s="360"/>
      <c r="E560" s="360"/>
      <c r="F560" s="360"/>
      <c r="G560" s="360"/>
      <c r="H560" s="360"/>
      <c r="I560" s="360"/>
      <c r="J560" s="360"/>
      <c r="K560" s="360"/>
      <c r="L560" s="360"/>
      <c r="M560" s="360"/>
      <c r="N560" s="360"/>
      <c r="O560" s="361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spans="1:26" ht="12.75" customHeight="1" x14ac:dyDescent="0.25">
      <c r="A561" s="206"/>
      <c r="B561" s="360"/>
      <c r="C561" s="360"/>
      <c r="D561" s="360"/>
      <c r="E561" s="360"/>
      <c r="F561" s="360"/>
      <c r="G561" s="360"/>
      <c r="H561" s="360"/>
      <c r="I561" s="360"/>
      <c r="J561" s="360"/>
      <c r="K561" s="360"/>
      <c r="L561" s="360"/>
      <c r="M561" s="360"/>
      <c r="N561" s="360"/>
      <c r="O561" s="361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spans="1:26" ht="12.75" customHeight="1" x14ac:dyDescent="0.25">
      <c r="A562" s="206"/>
      <c r="B562" s="360"/>
      <c r="C562" s="360"/>
      <c r="D562" s="360"/>
      <c r="E562" s="360"/>
      <c r="F562" s="360"/>
      <c r="G562" s="360"/>
      <c r="H562" s="360"/>
      <c r="I562" s="360"/>
      <c r="J562" s="360"/>
      <c r="K562" s="360"/>
      <c r="L562" s="360"/>
      <c r="M562" s="360"/>
      <c r="N562" s="360"/>
      <c r="O562" s="361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spans="1:26" ht="12.75" customHeight="1" x14ac:dyDescent="0.25">
      <c r="A563" s="206"/>
      <c r="B563" s="360"/>
      <c r="C563" s="360"/>
      <c r="D563" s="360"/>
      <c r="E563" s="360"/>
      <c r="F563" s="360"/>
      <c r="G563" s="360"/>
      <c r="H563" s="360"/>
      <c r="I563" s="360"/>
      <c r="J563" s="360"/>
      <c r="K563" s="360"/>
      <c r="L563" s="360"/>
      <c r="M563" s="360"/>
      <c r="N563" s="360"/>
      <c r="O563" s="361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spans="1:26" ht="12.75" customHeight="1" x14ac:dyDescent="0.25">
      <c r="A564" s="206"/>
      <c r="B564" s="360"/>
      <c r="C564" s="360"/>
      <c r="D564" s="360"/>
      <c r="E564" s="360"/>
      <c r="F564" s="360"/>
      <c r="G564" s="360"/>
      <c r="H564" s="360"/>
      <c r="I564" s="360"/>
      <c r="J564" s="360"/>
      <c r="K564" s="360"/>
      <c r="L564" s="360"/>
      <c r="M564" s="360"/>
      <c r="N564" s="360"/>
      <c r="O564" s="361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spans="1:26" ht="12.75" customHeight="1" x14ac:dyDescent="0.25">
      <c r="A565" s="206"/>
      <c r="B565" s="360"/>
      <c r="C565" s="360"/>
      <c r="D565" s="360"/>
      <c r="E565" s="360"/>
      <c r="F565" s="360"/>
      <c r="G565" s="360"/>
      <c r="H565" s="360"/>
      <c r="I565" s="360"/>
      <c r="J565" s="360"/>
      <c r="K565" s="360"/>
      <c r="L565" s="360"/>
      <c r="M565" s="360"/>
      <c r="N565" s="360"/>
      <c r="O565" s="361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spans="1:26" ht="12.75" customHeight="1" x14ac:dyDescent="0.25">
      <c r="A566" s="206"/>
      <c r="B566" s="360"/>
      <c r="C566" s="360"/>
      <c r="D566" s="360"/>
      <c r="E566" s="360"/>
      <c r="F566" s="360"/>
      <c r="G566" s="360"/>
      <c r="H566" s="360"/>
      <c r="I566" s="360"/>
      <c r="J566" s="360"/>
      <c r="K566" s="360"/>
      <c r="L566" s="360"/>
      <c r="M566" s="360"/>
      <c r="N566" s="360"/>
      <c r="O566" s="361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spans="1:26" ht="12.75" customHeight="1" x14ac:dyDescent="0.25">
      <c r="A567" s="206"/>
      <c r="B567" s="360"/>
      <c r="C567" s="360"/>
      <c r="D567" s="360"/>
      <c r="E567" s="360"/>
      <c r="F567" s="360"/>
      <c r="G567" s="360"/>
      <c r="H567" s="360"/>
      <c r="I567" s="360"/>
      <c r="J567" s="360"/>
      <c r="K567" s="360"/>
      <c r="L567" s="360"/>
      <c r="M567" s="360"/>
      <c r="N567" s="360"/>
      <c r="O567" s="361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spans="1:26" ht="12.75" customHeight="1" x14ac:dyDescent="0.25">
      <c r="A568" s="206"/>
      <c r="B568" s="360"/>
      <c r="C568" s="360"/>
      <c r="D568" s="360"/>
      <c r="E568" s="360"/>
      <c r="F568" s="360"/>
      <c r="G568" s="360"/>
      <c r="H568" s="360"/>
      <c r="I568" s="360"/>
      <c r="J568" s="360"/>
      <c r="K568" s="360"/>
      <c r="L568" s="360"/>
      <c r="M568" s="360"/>
      <c r="N568" s="360"/>
      <c r="O568" s="361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spans="1:26" ht="12.75" customHeight="1" x14ac:dyDescent="0.25">
      <c r="A569" s="206"/>
      <c r="B569" s="360"/>
      <c r="C569" s="360"/>
      <c r="D569" s="360"/>
      <c r="E569" s="360"/>
      <c r="F569" s="360"/>
      <c r="G569" s="360"/>
      <c r="H569" s="360"/>
      <c r="I569" s="360"/>
      <c r="J569" s="360"/>
      <c r="K569" s="360"/>
      <c r="L569" s="360"/>
      <c r="M569" s="360"/>
      <c r="N569" s="360"/>
      <c r="O569" s="361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spans="1:26" ht="12.75" customHeight="1" x14ac:dyDescent="0.25">
      <c r="A570" s="206"/>
      <c r="B570" s="360"/>
      <c r="C570" s="360"/>
      <c r="D570" s="360"/>
      <c r="E570" s="360"/>
      <c r="F570" s="360"/>
      <c r="G570" s="360"/>
      <c r="H570" s="360"/>
      <c r="I570" s="360"/>
      <c r="J570" s="360"/>
      <c r="K570" s="360"/>
      <c r="L570" s="360"/>
      <c r="M570" s="360"/>
      <c r="N570" s="360"/>
      <c r="O570" s="361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spans="1:26" ht="12.75" customHeight="1" x14ac:dyDescent="0.25">
      <c r="A571" s="206"/>
      <c r="B571" s="360"/>
      <c r="C571" s="360"/>
      <c r="D571" s="360"/>
      <c r="E571" s="360"/>
      <c r="F571" s="360"/>
      <c r="G571" s="360"/>
      <c r="H571" s="360"/>
      <c r="I571" s="360"/>
      <c r="J571" s="360"/>
      <c r="K571" s="360"/>
      <c r="L571" s="360"/>
      <c r="M571" s="360"/>
      <c r="N571" s="360"/>
      <c r="O571" s="361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spans="1:26" ht="12.75" customHeight="1" x14ac:dyDescent="0.25">
      <c r="A572" s="206"/>
      <c r="B572" s="360"/>
      <c r="C572" s="360"/>
      <c r="D572" s="360"/>
      <c r="E572" s="360"/>
      <c r="F572" s="360"/>
      <c r="G572" s="360"/>
      <c r="H572" s="360"/>
      <c r="I572" s="360"/>
      <c r="J572" s="360"/>
      <c r="K572" s="360"/>
      <c r="L572" s="360"/>
      <c r="M572" s="360"/>
      <c r="N572" s="360"/>
      <c r="O572" s="361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spans="1:26" ht="12.75" customHeight="1" x14ac:dyDescent="0.25">
      <c r="A573" s="206"/>
      <c r="B573" s="360"/>
      <c r="C573" s="360"/>
      <c r="D573" s="360"/>
      <c r="E573" s="360"/>
      <c r="F573" s="360"/>
      <c r="G573" s="360"/>
      <c r="H573" s="360"/>
      <c r="I573" s="360"/>
      <c r="J573" s="360"/>
      <c r="K573" s="360"/>
      <c r="L573" s="360"/>
      <c r="M573" s="360"/>
      <c r="N573" s="360"/>
      <c r="O573" s="361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spans="1:26" ht="12.75" customHeight="1" x14ac:dyDescent="0.25">
      <c r="A574" s="206"/>
      <c r="B574" s="360"/>
      <c r="C574" s="360"/>
      <c r="D574" s="360"/>
      <c r="E574" s="360"/>
      <c r="F574" s="360"/>
      <c r="G574" s="360"/>
      <c r="H574" s="360"/>
      <c r="I574" s="360"/>
      <c r="J574" s="360"/>
      <c r="K574" s="360"/>
      <c r="L574" s="360"/>
      <c r="M574" s="360"/>
      <c r="N574" s="360"/>
      <c r="O574" s="361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spans="1:26" ht="12.75" customHeight="1" x14ac:dyDescent="0.25">
      <c r="A575" s="206"/>
      <c r="B575" s="360"/>
      <c r="C575" s="360"/>
      <c r="D575" s="360"/>
      <c r="E575" s="360"/>
      <c r="F575" s="360"/>
      <c r="G575" s="360"/>
      <c r="H575" s="360"/>
      <c r="I575" s="360"/>
      <c r="J575" s="360"/>
      <c r="K575" s="360"/>
      <c r="L575" s="360"/>
      <c r="M575" s="360"/>
      <c r="N575" s="360"/>
      <c r="O575" s="361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spans="1:26" ht="12.75" customHeight="1" x14ac:dyDescent="0.25">
      <c r="A576" s="206"/>
      <c r="B576" s="360"/>
      <c r="C576" s="360"/>
      <c r="D576" s="360"/>
      <c r="E576" s="360"/>
      <c r="F576" s="360"/>
      <c r="G576" s="360"/>
      <c r="H576" s="360"/>
      <c r="I576" s="360"/>
      <c r="J576" s="360"/>
      <c r="K576" s="360"/>
      <c r="L576" s="360"/>
      <c r="M576" s="360"/>
      <c r="N576" s="360"/>
      <c r="O576" s="361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spans="1:26" ht="12.75" customHeight="1" x14ac:dyDescent="0.25">
      <c r="A577" s="206"/>
      <c r="B577" s="360"/>
      <c r="C577" s="360"/>
      <c r="D577" s="360"/>
      <c r="E577" s="360"/>
      <c r="F577" s="360"/>
      <c r="G577" s="360"/>
      <c r="H577" s="360"/>
      <c r="I577" s="360"/>
      <c r="J577" s="360"/>
      <c r="K577" s="360"/>
      <c r="L577" s="360"/>
      <c r="M577" s="360"/>
      <c r="N577" s="360"/>
      <c r="O577" s="361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spans="1:26" ht="12.75" customHeight="1" x14ac:dyDescent="0.25">
      <c r="A578" s="206"/>
      <c r="B578" s="360"/>
      <c r="C578" s="360"/>
      <c r="D578" s="360"/>
      <c r="E578" s="360"/>
      <c r="F578" s="360"/>
      <c r="G578" s="360"/>
      <c r="H578" s="360"/>
      <c r="I578" s="360"/>
      <c r="J578" s="360"/>
      <c r="K578" s="360"/>
      <c r="L578" s="360"/>
      <c r="M578" s="360"/>
      <c r="N578" s="360"/>
      <c r="O578" s="361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spans="1:26" ht="12.75" customHeight="1" x14ac:dyDescent="0.25">
      <c r="A579" s="206"/>
      <c r="B579" s="360"/>
      <c r="C579" s="360"/>
      <c r="D579" s="360"/>
      <c r="E579" s="360"/>
      <c r="F579" s="360"/>
      <c r="G579" s="360"/>
      <c r="H579" s="360"/>
      <c r="I579" s="360"/>
      <c r="J579" s="360"/>
      <c r="K579" s="360"/>
      <c r="L579" s="360"/>
      <c r="M579" s="360"/>
      <c r="N579" s="360"/>
      <c r="O579" s="361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spans="1:26" ht="12.75" customHeight="1" x14ac:dyDescent="0.25">
      <c r="A580" s="206"/>
      <c r="B580" s="360"/>
      <c r="C580" s="360"/>
      <c r="D580" s="360"/>
      <c r="E580" s="360"/>
      <c r="F580" s="360"/>
      <c r="G580" s="360"/>
      <c r="H580" s="360"/>
      <c r="I580" s="360"/>
      <c r="J580" s="360"/>
      <c r="K580" s="360"/>
      <c r="L580" s="360"/>
      <c r="M580" s="360"/>
      <c r="N580" s="360"/>
      <c r="O580" s="361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spans="1:26" ht="12.75" customHeight="1" x14ac:dyDescent="0.25">
      <c r="A581" s="206"/>
      <c r="B581" s="360"/>
      <c r="C581" s="360"/>
      <c r="D581" s="360"/>
      <c r="E581" s="360"/>
      <c r="F581" s="360"/>
      <c r="G581" s="360"/>
      <c r="H581" s="360"/>
      <c r="I581" s="360"/>
      <c r="J581" s="360"/>
      <c r="K581" s="360"/>
      <c r="L581" s="360"/>
      <c r="M581" s="360"/>
      <c r="N581" s="360"/>
      <c r="O581" s="361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spans="1:26" ht="12.75" customHeight="1" x14ac:dyDescent="0.25">
      <c r="A582" s="206"/>
      <c r="B582" s="360"/>
      <c r="C582" s="360"/>
      <c r="D582" s="360"/>
      <c r="E582" s="360"/>
      <c r="F582" s="360"/>
      <c r="G582" s="360"/>
      <c r="H582" s="360"/>
      <c r="I582" s="360"/>
      <c r="J582" s="360"/>
      <c r="K582" s="360"/>
      <c r="L582" s="360"/>
      <c r="M582" s="360"/>
      <c r="N582" s="360"/>
      <c r="O582" s="361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spans="1:26" ht="12.75" customHeight="1" x14ac:dyDescent="0.25">
      <c r="A583" s="206"/>
      <c r="B583" s="360"/>
      <c r="C583" s="360"/>
      <c r="D583" s="360"/>
      <c r="E583" s="360"/>
      <c r="F583" s="360"/>
      <c r="G583" s="360"/>
      <c r="H583" s="360"/>
      <c r="I583" s="360"/>
      <c r="J583" s="360"/>
      <c r="K583" s="360"/>
      <c r="L583" s="360"/>
      <c r="M583" s="360"/>
      <c r="N583" s="360"/>
      <c r="O583" s="361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spans="1:26" ht="12.75" customHeight="1" x14ac:dyDescent="0.25">
      <c r="A584" s="206"/>
      <c r="B584" s="360"/>
      <c r="C584" s="360"/>
      <c r="D584" s="360"/>
      <c r="E584" s="360"/>
      <c r="F584" s="360"/>
      <c r="G584" s="360"/>
      <c r="H584" s="360"/>
      <c r="I584" s="360"/>
      <c r="J584" s="360"/>
      <c r="K584" s="360"/>
      <c r="L584" s="360"/>
      <c r="M584" s="360"/>
      <c r="N584" s="360"/>
      <c r="O584" s="361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spans="1:26" ht="12.75" customHeight="1" x14ac:dyDescent="0.25">
      <c r="A585" s="206"/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1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spans="1:26" ht="12.75" customHeight="1" x14ac:dyDescent="0.25">
      <c r="A586" s="206"/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1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spans="1:26" ht="12.75" customHeight="1" x14ac:dyDescent="0.25">
      <c r="A587" s="206"/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1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spans="1:26" ht="12.75" customHeight="1" x14ac:dyDescent="0.25">
      <c r="A588" s="206"/>
      <c r="B588" s="360"/>
      <c r="C588" s="360"/>
      <c r="D588" s="360"/>
      <c r="E588" s="360"/>
      <c r="F588" s="360"/>
      <c r="G588" s="360"/>
      <c r="H588" s="360"/>
      <c r="I588" s="360"/>
      <c r="J588" s="360"/>
      <c r="K588" s="360"/>
      <c r="L588" s="360"/>
      <c r="M588" s="360"/>
      <c r="N588" s="360"/>
      <c r="O588" s="361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spans="1:26" ht="12.75" customHeight="1" x14ac:dyDescent="0.25">
      <c r="A589" s="206"/>
      <c r="B589" s="360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1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spans="1:26" ht="12.75" customHeight="1" x14ac:dyDescent="0.25">
      <c r="A590" s="206"/>
      <c r="B590" s="360"/>
      <c r="C590" s="360"/>
      <c r="D590" s="360"/>
      <c r="E590" s="360"/>
      <c r="F590" s="360"/>
      <c r="G590" s="360"/>
      <c r="H590" s="360"/>
      <c r="I590" s="360"/>
      <c r="J590" s="360"/>
      <c r="K590" s="360"/>
      <c r="L590" s="360"/>
      <c r="M590" s="360"/>
      <c r="N590" s="360"/>
      <c r="O590" s="361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spans="1:26" ht="12.75" customHeight="1" x14ac:dyDescent="0.25">
      <c r="A591" s="206"/>
      <c r="B591" s="360"/>
      <c r="C591" s="360"/>
      <c r="D591" s="360"/>
      <c r="E591" s="360"/>
      <c r="F591" s="360"/>
      <c r="G591" s="360"/>
      <c r="H591" s="360"/>
      <c r="I591" s="360"/>
      <c r="J591" s="360"/>
      <c r="K591" s="360"/>
      <c r="L591" s="360"/>
      <c r="M591" s="360"/>
      <c r="N591" s="360"/>
      <c r="O591" s="361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spans="1:26" ht="12.75" customHeight="1" x14ac:dyDescent="0.25">
      <c r="A592" s="206"/>
      <c r="B592" s="360"/>
      <c r="C592" s="360"/>
      <c r="D592" s="360"/>
      <c r="E592" s="360"/>
      <c r="F592" s="360"/>
      <c r="G592" s="360"/>
      <c r="H592" s="360"/>
      <c r="I592" s="360"/>
      <c r="J592" s="360"/>
      <c r="K592" s="360"/>
      <c r="L592" s="360"/>
      <c r="M592" s="360"/>
      <c r="N592" s="360"/>
      <c r="O592" s="361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spans="1:26" ht="12.75" customHeight="1" x14ac:dyDescent="0.25">
      <c r="A593" s="206"/>
      <c r="B593" s="360"/>
      <c r="C593" s="360"/>
      <c r="D593" s="360"/>
      <c r="E593" s="360"/>
      <c r="F593" s="360"/>
      <c r="G593" s="360"/>
      <c r="H593" s="360"/>
      <c r="I593" s="360"/>
      <c r="J593" s="360"/>
      <c r="K593" s="360"/>
      <c r="L593" s="360"/>
      <c r="M593" s="360"/>
      <c r="N593" s="360"/>
      <c r="O593" s="361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spans="1:26" ht="12.75" customHeight="1" x14ac:dyDescent="0.25">
      <c r="A594" s="206"/>
      <c r="B594" s="360"/>
      <c r="C594" s="360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1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spans="1:26" ht="12.75" customHeight="1" x14ac:dyDescent="0.25">
      <c r="A595" s="206"/>
      <c r="B595" s="360"/>
      <c r="C595" s="360"/>
      <c r="D595" s="360"/>
      <c r="E595" s="360"/>
      <c r="F595" s="360"/>
      <c r="G595" s="360"/>
      <c r="H595" s="360"/>
      <c r="I595" s="360"/>
      <c r="J595" s="360"/>
      <c r="K595" s="360"/>
      <c r="L595" s="360"/>
      <c r="M595" s="360"/>
      <c r="N595" s="360"/>
      <c r="O595" s="361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spans="1:26" ht="12.75" customHeight="1" x14ac:dyDescent="0.25">
      <c r="A596" s="206"/>
      <c r="B596" s="360"/>
      <c r="C596" s="360"/>
      <c r="D596" s="360"/>
      <c r="E596" s="360"/>
      <c r="F596" s="360"/>
      <c r="G596" s="360"/>
      <c r="H596" s="360"/>
      <c r="I596" s="360"/>
      <c r="J596" s="360"/>
      <c r="K596" s="360"/>
      <c r="L596" s="360"/>
      <c r="M596" s="360"/>
      <c r="N596" s="360"/>
      <c r="O596" s="361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spans="1:26" ht="12.75" customHeight="1" x14ac:dyDescent="0.25">
      <c r="A597" s="206"/>
      <c r="B597" s="360"/>
      <c r="C597" s="360"/>
      <c r="D597" s="360"/>
      <c r="E597" s="360"/>
      <c r="F597" s="360"/>
      <c r="G597" s="360"/>
      <c r="H597" s="360"/>
      <c r="I597" s="360"/>
      <c r="J597" s="360"/>
      <c r="K597" s="360"/>
      <c r="L597" s="360"/>
      <c r="M597" s="360"/>
      <c r="N597" s="360"/>
      <c r="O597" s="361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spans="1:26" ht="12.75" customHeight="1" x14ac:dyDescent="0.25">
      <c r="A598" s="206"/>
      <c r="B598" s="360"/>
      <c r="C598" s="360"/>
      <c r="D598" s="360"/>
      <c r="E598" s="360"/>
      <c r="F598" s="360"/>
      <c r="G598" s="360"/>
      <c r="H598" s="360"/>
      <c r="I598" s="360"/>
      <c r="J598" s="360"/>
      <c r="K598" s="360"/>
      <c r="L598" s="360"/>
      <c r="M598" s="360"/>
      <c r="N598" s="360"/>
      <c r="O598" s="361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spans="1:26" ht="12.75" customHeight="1" x14ac:dyDescent="0.25">
      <c r="A599" s="206"/>
      <c r="B599" s="360"/>
      <c r="C599" s="360"/>
      <c r="D599" s="360"/>
      <c r="E599" s="360"/>
      <c r="F599" s="360"/>
      <c r="G599" s="360"/>
      <c r="H599" s="360"/>
      <c r="I599" s="360"/>
      <c r="J599" s="360"/>
      <c r="K599" s="360"/>
      <c r="L599" s="360"/>
      <c r="M599" s="360"/>
      <c r="N599" s="360"/>
      <c r="O599" s="361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spans="1:26" ht="12.75" customHeight="1" x14ac:dyDescent="0.25">
      <c r="A600" s="206"/>
      <c r="B600" s="360"/>
      <c r="C600" s="360"/>
      <c r="D600" s="360"/>
      <c r="E600" s="360"/>
      <c r="F600" s="360"/>
      <c r="G600" s="360"/>
      <c r="H600" s="360"/>
      <c r="I600" s="360"/>
      <c r="J600" s="360"/>
      <c r="K600" s="360"/>
      <c r="L600" s="360"/>
      <c r="M600" s="360"/>
      <c r="N600" s="360"/>
      <c r="O600" s="361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spans="1:26" ht="12.75" customHeight="1" x14ac:dyDescent="0.25">
      <c r="A601" s="206"/>
      <c r="B601" s="360"/>
      <c r="C601" s="360"/>
      <c r="D601" s="360"/>
      <c r="E601" s="360"/>
      <c r="F601" s="360"/>
      <c r="G601" s="360"/>
      <c r="H601" s="360"/>
      <c r="I601" s="360"/>
      <c r="J601" s="360"/>
      <c r="K601" s="360"/>
      <c r="L601" s="360"/>
      <c r="M601" s="360"/>
      <c r="N601" s="360"/>
      <c r="O601" s="361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spans="1:26" ht="12.75" customHeight="1" x14ac:dyDescent="0.25">
      <c r="A602" s="206"/>
      <c r="B602" s="360"/>
      <c r="C602" s="360"/>
      <c r="D602" s="360"/>
      <c r="E602" s="360"/>
      <c r="F602" s="360"/>
      <c r="G602" s="360"/>
      <c r="H602" s="360"/>
      <c r="I602" s="360"/>
      <c r="J602" s="360"/>
      <c r="K602" s="360"/>
      <c r="L602" s="360"/>
      <c r="M602" s="360"/>
      <c r="N602" s="360"/>
      <c r="O602" s="361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spans="1:26" ht="12.75" customHeight="1" x14ac:dyDescent="0.25">
      <c r="A603" s="206"/>
      <c r="B603" s="360"/>
      <c r="C603" s="360"/>
      <c r="D603" s="360"/>
      <c r="E603" s="360"/>
      <c r="F603" s="360"/>
      <c r="G603" s="360"/>
      <c r="H603" s="360"/>
      <c r="I603" s="360"/>
      <c r="J603" s="360"/>
      <c r="K603" s="360"/>
      <c r="L603" s="360"/>
      <c r="M603" s="360"/>
      <c r="N603" s="360"/>
      <c r="O603" s="361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spans="1:26" ht="12.75" customHeight="1" x14ac:dyDescent="0.25">
      <c r="A604" s="206"/>
      <c r="B604" s="360"/>
      <c r="C604" s="360"/>
      <c r="D604" s="360"/>
      <c r="E604" s="360"/>
      <c r="F604" s="360"/>
      <c r="G604" s="360"/>
      <c r="H604" s="360"/>
      <c r="I604" s="360"/>
      <c r="J604" s="360"/>
      <c r="K604" s="360"/>
      <c r="L604" s="360"/>
      <c r="M604" s="360"/>
      <c r="N604" s="360"/>
      <c r="O604" s="361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spans="1:26" ht="12.75" customHeight="1" x14ac:dyDescent="0.25">
      <c r="A605" s="206"/>
      <c r="B605" s="360"/>
      <c r="C605" s="360"/>
      <c r="D605" s="360"/>
      <c r="E605" s="360"/>
      <c r="F605" s="360"/>
      <c r="G605" s="360"/>
      <c r="H605" s="360"/>
      <c r="I605" s="360"/>
      <c r="J605" s="360"/>
      <c r="K605" s="360"/>
      <c r="L605" s="360"/>
      <c r="M605" s="360"/>
      <c r="N605" s="360"/>
      <c r="O605" s="361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spans="1:26" ht="12.75" customHeight="1" x14ac:dyDescent="0.25">
      <c r="A606" s="206"/>
      <c r="B606" s="360"/>
      <c r="C606" s="360"/>
      <c r="D606" s="360"/>
      <c r="E606" s="360"/>
      <c r="F606" s="360"/>
      <c r="G606" s="360"/>
      <c r="H606" s="360"/>
      <c r="I606" s="360"/>
      <c r="J606" s="360"/>
      <c r="K606" s="360"/>
      <c r="L606" s="360"/>
      <c r="M606" s="360"/>
      <c r="N606" s="360"/>
      <c r="O606" s="361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spans="1:26" ht="12.75" customHeight="1" x14ac:dyDescent="0.25">
      <c r="A607" s="206"/>
      <c r="B607" s="360"/>
      <c r="C607" s="360"/>
      <c r="D607" s="360"/>
      <c r="E607" s="360"/>
      <c r="F607" s="360"/>
      <c r="G607" s="360"/>
      <c r="H607" s="360"/>
      <c r="I607" s="360"/>
      <c r="J607" s="360"/>
      <c r="K607" s="360"/>
      <c r="L607" s="360"/>
      <c r="M607" s="360"/>
      <c r="N607" s="360"/>
      <c r="O607" s="361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spans="1:26" ht="12.75" customHeight="1" x14ac:dyDescent="0.25">
      <c r="A608" s="206"/>
      <c r="B608" s="360"/>
      <c r="C608" s="360"/>
      <c r="D608" s="360"/>
      <c r="E608" s="360"/>
      <c r="F608" s="360"/>
      <c r="G608" s="360"/>
      <c r="H608" s="360"/>
      <c r="I608" s="360"/>
      <c r="J608" s="360"/>
      <c r="K608" s="360"/>
      <c r="L608" s="360"/>
      <c r="M608" s="360"/>
      <c r="N608" s="360"/>
      <c r="O608" s="361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spans="1:26" ht="12.75" customHeight="1" x14ac:dyDescent="0.25">
      <c r="A609" s="206"/>
      <c r="B609" s="360"/>
      <c r="C609" s="360"/>
      <c r="D609" s="360"/>
      <c r="E609" s="360"/>
      <c r="F609" s="360"/>
      <c r="G609" s="360"/>
      <c r="H609" s="360"/>
      <c r="I609" s="360"/>
      <c r="J609" s="360"/>
      <c r="K609" s="360"/>
      <c r="L609" s="360"/>
      <c r="M609" s="360"/>
      <c r="N609" s="360"/>
      <c r="O609" s="361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spans="1:26" ht="12.75" customHeight="1" x14ac:dyDescent="0.25">
      <c r="A610" s="206"/>
      <c r="B610" s="360"/>
      <c r="C610" s="360"/>
      <c r="D610" s="360"/>
      <c r="E610" s="360"/>
      <c r="F610" s="360"/>
      <c r="G610" s="360"/>
      <c r="H610" s="360"/>
      <c r="I610" s="360"/>
      <c r="J610" s="360"/>
      <c r="K610" s="360"/>
      <c r="L610" s="360"/>
      <c r="M610" s="360"/>
      <c r="N610" s="360"/>
      <c r="O610" s="361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spans="1:26" ht="12.75" customHeight="1" x14ac:dyDescent="0.25">
      <c r="A611" s="206"/>
      <c r="B611" s="360"/>
      <c r="C611" s="360"/>
      <c r="D611" s="360"/>
      <c r="E611" s="360"/>
      <c r="F611" s="360"/>
      <c r="G611" s="360"/>
      <c r="H611" s="360"/>
      <c r="I611" s="360"/>
      <c r="J611" s="360"/>
      <c r="K611" s="360"/>
      <c r="L611" s="360"/>
      <c r="M611" s="360"/>
      <c r="N611" s="360"/>
      <c r="O611" s="361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spans="1:26" ht="12.75" customHeight="1" x14ac:dyDescent="0.25">
      <c r="A612" s="206"/>
      <c r="B612" s="360"/>
      <c r="C612" s="360"/>
      <c r="D612" s="360"/>
      <c r="E612" s="360"/>
      <c r="F612" s="360"/>
      <c r="G612" s="360"/>
      <c r="H612" s="360"/>
      <c r="I612" s="360"/>
      <c r="J612" s="360"/>
      <c r="K612" s="360"/>
      <c r="L612" s="360"/>
      <c r="M612" s="360"/>
      <c r="N612" s="360"/>
      <c r="O612" s="361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spans="1:26" ht="12.75" customHeight="1" x14ac:dyDescent="0.25">
      <c r="A613" s="206"/>
      <c r="B613" s="360"/>
      <c r="C613" s="360"/>
      <c r="D613" s="360"/>
      <c r="E613" s="360"/>
      <c r="F613" s="360"/>
      <c r="G613" s="360"/>
      <c r="H613" s="360"/>
      <c r="I613" s="360"/>
      <c r="J613" s="360"/>
      <c r="K613" s="360"/>
      <c r="L613" s="360"/>
      <c r="M613" s="360"/>
      <c r="N613" s="360"/>
      <c r="O613" s="361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spans="1:26" ht="12.75" customHeight="1" x14ac:dyDescent="0.25">
      <c r="A614" s="206"/>
      <c r="B614" s="360"/>
      <c r="C614" s="360"/>
      <c r="D614" s="360"/>
      <c r="E614" s="360"/>
      <c r="F614" s="360"/>
      <c r="G614" s="360"/>
      <c r="H614" s="360"/>
      <c r="I614" s="360"/>
      <c r="J614" s="360"/>
      <c r="K614" s="360"/>
      <c r="L614" s="360"/>
      <c r="M614" s="360"/>
      <c r="N614" s="360"/>
      <c r="O614" s="361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spans="1:26" ht="12.75" customHeight="1" x14ac:dyDescent="0.25">
      <c r="A615" s="206"/>
      <c r="B615" s="360"/>
      <c r="C615" s="360"/>
      <c r="D615" s="360"/>
      <c r="E615" s="360"/>
      <c r="F615" s="360"/>
      <c r="G615" s="360"/>
      <c r="H615" s="360"/>
      <c r="I615" s="360"/>
      <c r="J615" s="360"/>
      <c r="K615" s="360"/>
      <c r="L615" s="360"/>
      <c r="M615" s="360"/>
      <c r="N615" s="360"/>
      <c r="O615" s="361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spans="1:26" ht="12.75" customHeight="1" x14ac:dyDescent="0.25">
      <c r="A616" s="206"/>
      <c r="B616" s="360"/>
      <c r="C616" s="360"/>
      <c r="D616" s="360"/>
      <c r="E616" s="360"/>
      <c r="F616" s="360"/>
      <c r="G616" s="360"/>
      <c r="H616" s="360"/>
      <c r="I616" s="360"/>
      <c r="J616" s="360"/>
      <c r="K616" s="360"/>
      <c r="L616" s="360"/>
      <c r="M616" s="360"/>
      <c r="N616" s="360"/>
      <c r="O616" s="361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spans="1:26" ht="12.75" customHeight="1" x14ac:dyDescent="0.25">
      <c r="A617" s="206"/>
      <c r="B617" s="360"/>
      <c r="C617" s="360"/>
      <c r="D617" s="360"/>
      <c r="E617" s="360"/>
      <c r="F617" s="360"/>
      <c r="G617" s="360"/>
      <c r="H617" s="360"/>
      <c r="I617" s="360"/>
      <c r="J617" s="360"/>
      <c r="K617" s="360"/>
      <c r="L617" s="360"/>
      <c r="M617" s="360"/>
      <c r="N617" s="360"/>
      <c r="O617" s="361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spans="1:26" ht="12.75" customHeight="1" x14ac:dyDescent="0.25">
      <c r="A618" s="206"/>
      <c r="B618" s="360"/>
      <c r="C618" s="360"/>
      <c r="D618" s="360"/>
      <c r="E618" s="360"/>
      <c r="F618" s="360"/>
      <c r="G618" s="360"/>
      <c r="H618" s="360"/>
      <c r="I618" s="360"/>
      <c r="J618" s="360"/>
      <c r="K618" s="360"/>
      <c r="L618" s="360"/>
      <c r="M618" s="360"/>
      <c r="N618" s="360"/>
      <c r="O618" s="361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spans="1:26" ht="12.75" customHeight="1" x14ac:dyDescent="0.25">
      <c r="A619" s="206"/>
      <c r="B619" s="360"/>
      <c r="C619" s="360"/>
      <c r="D619" s="360"/>
      <c r="E619" s="360"/>
      <c r="F619" s="360"/>
      <c r="G619" s="360"/>
      <c r="H619" s="360"/>
      <c r="I619" s="360"/>
      <c r="J619" s="360"/>
      <c r="K619" s="360"/>
      <c r="L619" s="360"/>
      <c r="M619" s="360"/>
      <c r="N619" s="360"/>
      <c r="O619" s="361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spans="1:26" ht="12.75" customHeight="1" x14ac:dyDescent="0.25">
      <c r="A620" s="206"/>
      <c r="B620" s="360"/>
      <c r="C620" s="360"/>
      <c r="D620" s="360"/>
      <c r="E620" s="360"/>
      <c r="F620" s="360"/>
      <c r="G620" s="360"/>
      <c r="H620" s="360"/>
      <c r="I620" s="360"/>
      <c r="J620" s="360"/>
      <c r="K620" s="360"/>
      <c r="L620" s="360"/>
      <c r="M620" s="360"/>
      <c r="N620" s="360"/>
      <c r="O620" s="361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spans="1:26" ht="12.75" customHeight="1" x14ac:dyDescent="0.25">
      <c r="A621" s="206"/>
      <c r="B621" s="360"/>
      <c r="C621" s="360"/>
      <c r="D621" s="360"/>
      <c r="E621" s="360"/>
      <c r="F621" s="360"/>
      <c r="G621" s="360"/>
      <c r="H621" s="360"/>
      <c r="I621" s="360"/>
      <c r="J621" s="360"/>
      <c r="K621" s="360"/>
      <c r="L621" s="360"/>
      <c r="M621" s="360"/>
      <c r="N621" s="360"/>
      <c r="O621" s="361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spans="1:26" ht="12.75" customHeight="1" x14ac:dyDescent="0.25">
      <c r="A622" s="206"/>
      <c r="B622" s="360"/>
      <c r="C622" s="360"/>
      <c r="D622" s="360"/>
      <c r="E622" s="360"/>
      <c r="F622" s="360"/>
      <c r="G622" s="360"/>
      <c r="H622" s="360"/>
      <c r="I622" s="360"/>
      <c r="J622" s="360"/>
      <c r="K622" s="360"/>
      <c r="L622" s="360"/>
      <c r="M622" s="360"/>
      <c r="N622" s="360"/>
      <c r="O622" s="361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spans="1:26" ht="12.75" customHeight="1" x14ac:dyDescent="0.25">
      <c r="A623" s="206"/>
      <c r="B623" s="360"/>
      <c r="C623" s="360"/>
      <c r="D623" s="360"/>
      <c r="E623" s="360"/>
      <c r="F623" s="360"/>
      <c r="G623" s="360"/>
      <c r="H623" s="360"/>
      <c r="I623" s="360"/>
      <c r="J623" s="360"/>
      <c r="K623" s="360"/>
      <c r="L623" s="360"/>
      <c r="M623" s="360"/>
      <c r="N623" s="360"/>
      <c r="O623" s="361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spans="1:26" ht="12.75" customHeight="1" x14ac:dyDescent="0.25">
      <c r="A624" s="206"/>
      <c r="B624" s="360"/>
      <c r="C624" s="360"/>
      <c r="D624" s="360"/>
      <c r="E624" s="360"/>
      <c r="F624" s="360"/>
      <c r="G624" s="360"/>
      <c r="H624" s="360"/>
      <c r="I624" s="360"/>
      <c r="J624" s="360"/>
      <c r="K624" s="360"/>
      <c r="L624" s="360"/>
      <c r="M624" s="360"/>
      <c r="N624" s="360"/>
      <c r="O624" s="361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spans="1:26" ht="12.75" customHeight="1" x14ac:dyDescent="0.25">
      <c r="A625" s="206"/>
      <c r="B625" s="360"/>
      <c r="C625" s="360"/>
      <c r="D625" s="360"/>
      <c r="E625" s="360"/>
      <c r="F625" s="360"/>
      <c r="G625" s="360"/>
      <c r="H625" s="360"/>
      <c r="I625" s="360"/>
      <c r="J625" s="360"/>
      <c r="K625" s="360"/>
      <c r="L625" s="360"/>
      <c r="M625" s="360"/>
      <c r="N625" s="360"/>
      <c r="O625" s="361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spans="1:26" ht="12.75" customHeight="1" x14ac:dyDescent="0.25">
      <c r="A626" s="206"/>
      <c r="B626" s="360"/>
      <c r="C626" s="360"/>
      <c r="D626" s="360"/>
      <c r="E626" s="360"/>
      <c r="F626" s="360"/>
      <c r="G626" s="360"/>
      <c r="H626" s="360"/>
      <c r="I626" s="360"/>
      <c r="J626" s="360"/>
      <c r="K626" s="360"/>
      <c r="L626" s="360"/>
      <c r="M626" s="360"/>
      <c r="N626" s="360"/>
      <c r="O626" s="361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spans="1:26" ht="12.75" customHeight="1" x14ac:dyDescent="0.25">
      <c r="A627" s="206"/>
      <c r="B627" s="360"/>
      <c r="C627" s="360"/>
      <c r="D627" s="360"/>
      <c r="E627" s="360"/>
      <c r="F627" s="360"/>
      <c r="G627" s="360"/>
      <c r="H627" s="360"/>
      <c r="I627" s="360"/>
      <c r="J627" s="360"/>
      <c r="K627" s="360"/>
      <c r="L627" s="360"/>
      <c r="M627" s="360"/>
      <c r="N627" s="360"/>
      <c r="O627" s="361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spans="1:26" ht="12.75" customHeight="1" x14ac:dyDescent="0.25">
      <c r="A628" s="206"/>
      <c r="B628" s="360"/>
      <c r="C628" s="360"/>
      <c r="D628" s="360"/>
      <c r="E628" s="360"/>
      <c r="F628" s="360"/>
      <c r="G628" s="360"/>
      <c r="H628" s="360"/>
      <c r="I628" s="360"/>
      <c r="J628" s="360"/>
      <c r="K628" s="360"/>
      <c r="L628" s="360"/>
      <c r="M628" s="360"/>
      <c r="N628" s="360"/>
      <c r="O628" s="361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spans="1:26" ht="12.75" customHeight="1" x14ac:dyDescent="0.25">
      <c r="A629" s="206"/>
      <c r="B629" s="360"/>
      <c r="C629" s="360"/>
      <c r="D629" s="360"/>
      <c r="E629" s="360"/>
      <c r="F629" s="360"/>
      <c r="G629" s="360"/>
      <c r="H629" s="360"/>
      <c r="I629" s="360"/>
      <c r="J629" s="360"/>
      <c r="K629" s="360"/>
      <c r="L629" s="360"/>
      <c r="M629" s="360"/>
      <c r="N629" s="360"/>
      <c r="O629" s="361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spans="1:26" ht="12.75" customHeight="1" x14ac:dyDescent="0.25">
      <c r="A630" s="206"/>
      <c r="B630" s="360"/>
      <c r="C630" s="360"/>
      <c r="D630" s="360"/>
      <c r="E630" s="360"/>
      <c r="F630" s="360"/>
      <c r="G630" s="360"/>
      <c r="H630" s="360"/>
      <c r="I630" s="360"/>
      <c r="J630" s="360"/>
      <c r="K630" s="360"/>
      <c r="L630" s="360"/>
      <c r="M630" s="360"/>
      <c r="N630" s="360"/>
      <c r="O630" s="361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spans="1:26" ht="12.75" customHeight="1" x14ac:dyDescent="0.25">
      <c r="A631" s="206"/>
      <c r="B631" s="360"/>
      <c r="C631" s="360"/>
      <c r="D631" s="360"/>
      <c r="E631" s="360"/>
      <c r="F631" s="360"/>
      <c r="G631" s="360"/>
      <c r="H631" s="360"/>
      <c r="I631" s="360"/>
      <c r="J631" s="360"/>
      <c r="K631" s="360"/>
      <c r="L631" s="360"/>
      <c r="M631" s="360"/>
      <c r="N631" s="360"/>
      <c r="O631" s="361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spans="1:26" ht="12.75" customHeight="1" x14ac:dyDescent="0.25">
      <c r="A632" s="206"/>
      <c r="B632" s="360"/>
      <c r="C632" s="360"/>
      <c r="D632" s="360"/>
      <c r="E632" s="360"/>
      <c r="F632" s="360"/>
      <c r="G632" s="360"/>
      <c r="H632" s="360"/>
      <c r="I632" s="360"/>
      <c r="J632" s="360"/>
      <c r="K632" s="360"/>
      <c r="L632" s="360"/>
      <c r="M632" s="360"/>
      <c r="N632" s="360"/>
      <c r="O632" s="361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spans="1:26" ht="12.75" customHeight="1" x14ac:dyDescent="0.25">
      <c r="A633" s="206"/>
      <c r="B633" s="360"/>
      <c r="C633" s="360"/>
      <c r="D633" s="360"/>
      <c r="E633" s="360"/>
      <c r="F633" s="360"/>
      <c r="G633" s="360"/>
      <c r="H633" s="360"/>
      <c r="I633" s="360"/>
      <c r="J633" s="360"/>
      <c r="K633" s="360"/>
      <c r="L633" s="360"/>
      <c r="M633" s="360"/>
      <c r="N633" s="360"/>
      <c r="O633" s="361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spans="1:26" ht="12.75" customHeight="1" x14ac:dyDescent="0.25">
      <c r="A634" s="206"/>
      <c r="B634" s="360"/>
      <c r="C634" s="360"/>
      <c r="D634" s="360"/>
      <c r="E634" s="360"/>
      <c r="F634" s="360"/>
      <c r="G634" s="360"/>
      <c r="H634" s="360"/>
      <c r="I634" s="360"/>
      <c r="J634" s="360"/>
      <c r="K634" s="360"/>
      <c r="L634" s="360"/>
      <c r="M634" s="360"/>
      <c r="N634" s="360"/>
      <c r="O634" s="361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spans="1:26" ht="12.75" customHeight="1" x14ac:dyDescent="0.25">
      <c r="A635" s="206"/>
      <c r="B635" s="360"/>
      <c r="C635" s="360"/>
      <c r="D635" s="360"/>
      <c r="E635" s="360"/>
      <c r="F635" s="360"/>
      <c r="G635" s="360"/>
      <c r="H635" s="360"/>
      <c r="I635" s="360"/>
      <c r="J635" s="360"/>
      <c r="K635" s="360"/>
      <c r="L635" s="360"/>
      <c r="M635" s="360"/>
      <c r="N635" s="360"/>
      <c r="O635" s="361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spans="1:26" ht="12.75" customHeight="1" x14ac:dyDescent="0.25">
      <c r="A636" s="206"/>
      <c r="B636" s="360"/>
      <c r="C636" s="360"/>
      <c r="D636" s="360"/>
      <c r="E636" s="360"/>
      <c r="F636" s="360"/>
      <c r="G636" s="360"/>
      <c r="H636" s="360"/>
      <c r="I636" s="360"/>
      <c r="J636" s="360"/>
      <c r="K636" s="360"/>
      <c r="L636" s="360"/>
      <c r="M636" s="360"/>
      <c r="N636" s="360"/>
      <c r="O636" s="361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spans="1:26" ht="12.75" customHeight="1" x14ac:dyDescent="0.25">
      <c r="A637" s="206"/>
      <c r="B637" s="360"/>
      <c r="C637" s="360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1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spans="1:26" ht="12.75" customHeight="1" x14ac:dyDescent="0.25">
      <c r="A638" s="206"/>
      <c r="B638" s="360"/>
      <c r="C638" s="360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0"/>
      <c r="O638" s="361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spans="1:26" ht="12.75" customHeight="1" x14ac:dyDescent="0.25">
      <c r="A639" s="206"/>
      <c r="B639" s="360"/>
      <c r="C639" s="360"/>
      <c r="D639" s="360"/>
      <c r="E639" s="360"/>
      <c r="F639" s="360"/>
      <c r="G639" s="360"/>
      <c r="H639" s="360"/>
      <c r="I639" s="360"/>
      <c r="J639" s="360"/>
      <c r="K639" s="360"/>
      <c r="L639" s="360"/>
      <c r="M639" s="360"/>
      <c r="N639" s="360"/>
      <c r="O639" s="361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spans="1:26" ht="12.75" customHeight="1" x14ac:dyDescent="0.25">
      <c r="A640" s="206"/>
      <c r="B640" s="360"/>
      <c r="C640" s="360"/>
      <c r="D640" s="360"/>
      <c r="E640" s="360"/>
      <c r="F640" s="360"/>
      <c r="G640" s="360"/>
      <c r="H640" s="360"/>
      <c r="I640" s="360"/>
      <c r="J640" s="360"/>
      <c r="K640" s="360"/>
      <c r="L640" s="360"/>
      <c r="M640" s="360"/>
      <c r="N640" s="360"/>
      <c r="O640" s="361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spans="1:26" ht="12.75" customHeight="1" x14ac:dyDescent="0.25">
      <c r="A641" s="206"/>
      <c r="B641" s="360"/>
      <c r="C641" s="360"/>
      <c r="D641" s="360"/>
      <c r="E641" s="360"/>
      <c r="F641" s="360"/>
      <c r="G641" s="360"/>
      <c r="H641" s="360"/>
      <c r="I641" s="360"/>
      <c r="J641" s="360"/>
      <c r="K641" s="360"/>
      <c r="L641" s="360"/>
      <c r="M641" s="360"/>
      <c r="N641" s="360"/>
      <c r="O641" s="361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spans="1:26" ht="12.75" customHeight="1" x14ac:dyDescent="0.25">
      <c r="A642" s="206"/>
      <c r="B642" s="360"/>
      <c r="C642" s="360"/>
      <c r="D642" s="360"/>
      <c r="E642" s="360"/>
      <c r="F642" s="360"/>
      <c r="G642" s="360"/>
      <c r="H642" s="360"/>
      <c r="I642" s="360"/>
      <c r="J642" s="360"/>
      <c r="K642" s="360"/>
      <c r="L642" s="360"/>
      <c r="M642" s="360"/>
      <c r="N642" s="360"/>
      <c r="O642" s="361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spans="1:26" ht="12.75" customHeight="1" x14ac:dyDescent="0.25">
      <c r="A643" s="206"/>
      <c r="B643" s="360"/>
      <c r="C643" s="360"/>
      <c r="D643" s="360"/>
      <c r="E643" s="360"/>
      <c r="F643" s="360"/>
      <c r="G643" s="360"/>
      <c r="H643" s="360"/>
      <c r="I643" s="360"/>
      <c r="J643" s="360"/>
      <c r="K643" s="360"/>
      <c r="L643" s="360"/>
      <c r="M643" s="360"/>
      <c r="N643" s="360"/>
      <c r="O643" s="361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spans="1:26" ht="12.75" customHeight="1" x14ac:dyDescent="0.25">
      <c r="A644" s="206"/>
      <c r="B644" s="360"/>
      <c r="C644" s="360"/>
      <c r="D644" s="360"/>
      <c r="E644" s="360"/>
      <c r="F644" s="360"/>
      <c r="G644" s="360"/>
      <c r="H644" s="360"/>
      <c r="I644" s="360"/>
      <c r="J644" s="360"/>
      <c r="K644" s="360"/>
      <c r="L644" s="360"/>
      <c r="M644" s="360"/>
      <c r="N644" s="360"/>
      <c r="O644" s="361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spans="1:26" ht="12.75" customHeight="1" x14ac:dyDescent="0.25">
      <c r="A645" s="206"/>
      <c r="B645" s="360"/>
      <c r="C645" s="360"/>
      <c r="D645" s="360"/>
      <c r="E645" s="360"/>
      <c r="F645" s="360"/>
      <c r="G645" s="360"/>
      <c r="H645" s="360"/>
      <c r="I645" s="360"/>
      <c r="J645" s="360"/>
      <c r="K645" s="360"/>
      <c r="L645" s="360"/>
      <c r="M645" s="360"/>
      <c r="N645" s="360"/>
      <c r="O645" s="361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spans="1:26" ht="12.75" customHeight="1" x14ac:dyDescent="0.25">
      <c r="A646" s="206"/>
      <c r="B646" s="360"/>
      <c r="C646" s="360"/>
      <c r="D646" s="360"/>
      <c r="E646" s="360"/>
      <c r="F646" s="360"/>
      <c r="G646" s="360"/>
      <c r="H646" s="360"/>
      <c r="I646" s="360"/>
      <c r="J646" s="360"/>
      <c r="K646" s="360"/>
      <c r="L646" s="360"/>
      <c r="M646" s="360"/>
      <c r="N646" s="360"/>
      <c r="O646" s="361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spans="1:26" ht="12.75" customHeight="1" x14ac:dyDescent="0.25">
      <c r="A647" s="206"/>
      <c r="B647" s="360"/>
      <c r="C647" s="360"/>
      <c r="D647" s="360"/>
      <c r="E647" s="360"/>
      <c r="F647" s="360"/>
      <c r="G647" s="360"/>
      <c r="H647" s="360"/>
      <c r="I647" s="360"/>
      <c r="J647" s="360"/>
      <c r="K647" s="360"/>
      <c r="L647" s="360"/>
      <c r="M647" s="360"/>
      <c r="N647" s="360"/>
      <c r="O647" s="361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spans="1:26" ht="12.75" customHeight="1" x14ac:dyDescent="0.25">
      <c r="A648" s="206"/>
      <c r="B648" s="360"/>
      <c r="C648" s="360"/>
      <c r="D648" s="360"/>
      <c r="E648" s="360"/>
      <c r="F648" s="360"/>
      <c r="G648" s="360"/>
      <c r="H648" s="360"/>
      <c r="I648" s="360"/>
      <c r="J648" s="360"/>
      <c r="K648" s="360"/>
      <c r="L648" s="360"/>
      <c r="M648" s="360"/>
      <c r="N648" s="360"/>
      <c r="O648" s="361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spans="1:26" ht="12.75" customHeight="1" x14ac:dyDescent="0.25">
      <c r="A649" s="206"/>
      <c r="B649" s="360"/>
      <c r="C649" s="360"/>
      <c r="D649" s="360"/>
      <c r="E649" s="360"/>
      <c r="F649" s="360"/>
      <c r="G649" s="360"/>
      <c r="H649" s="360"/>
      <c r="I649" s="360"/>
      <c r="J649" s="360"/>
      <c r="K649" s="360"/>
      <c r="L649" s="360"/>
      <c r="M649" s="360"/>
      <c r="N649" s="360"/>
      <c r="O649" s="361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spans="1:26" ht="12.75" customHeight="1" x14ac:dyDescent="0.25">
      <c r="A650" s="206"/>
      <c r="B650" s="360"/>
      <c r="C650" s="360"/>
      <c r="D650" s="360"/>
      <c r="E650" s="360"/>
      <c r="F650" s="360"/>
      <c r="G650" s="360"/>
      <c r="H650" s="360"/>
      <c r="I650" s="360"/>
      <c r="J650" s="360"/>
      <c r="K650" s="360"/>
      <c r="L650" s="360"/>
      <c r="M650" s="360"/>
      <c r="N650" s="360"/>
      <c r="O650" s="361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spans="1:26" ht="12.75" customHeight="1" x14ac:dyDescent="0.25">
      <c r="A651" s="206"/>
      <c r="B651" s="360"/>
      <c r="C651" s="360"/>
      <c r="D651" s="360"/>
      <c r="E651" s="360"/>
      <c r="F651" s="360"/>
      <c r="G651" s="360"/>
      <c r="H651" s="360"/>
      <c r="I651" s="360"/>
      <c r="J651" s="360"/>
      <c r="K651" s="360"/>
      <c r="L651" s="360"/>
      <c r="M651" s="360"/>
      <c r="N651" s="360"/>
      <c r="O651" s="361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spans="1:26" ht="12.75" customHeight="1" x14ac:dyDescent="0.25">
      <c r="A652" s="206"/>
      <c r="B652" s="360"/>
      <c r="C652" s="360"/>
      <c r="D652" s="360"/>
      <c r="E652" s="360"/>
      <c r="F652" s="360"/>
      <c r="G652" s="360"/>
      <c r="H652" s="360"/>
      <c r="I652" s="360"/>
      <c r="J652" s="360"/>
      <c r="K652" s="360"/>
      <c r="L652" s="360"/>
      <c r="M652" s="360"/>
      <c r="N652" s="360"/>
      <c r="O652" s="361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spans="1:26" ht="12.75" customHeight="1" x14ac:dyDescent="0.25">
      <c r="A653" s="206"/>
      <c r="B653" s="360"/>
      <c r="C653" s="360"/>
      <c r="D653" s="360"/>
      <c r="E653" s="360"/>
      <c r="F653" s="360"/>
      <c r="G653" s="360"/>
      <c r="H653" s="360"/>
      <c r="I653" s="360"/>
      <c r="J653" s="360"/>
      <c r="K653" s="360"/>
      <c r="L653" s="360"/>
      <c r="M653" s="360"/>
      <c r="N653" s="360"/>
      <c r="O653" s="361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spans="1:26" ht="12.75" customHeight="1" x14ac:dyDescent="0.25">
      <c r="A654" s="206"/>
      <c r="B654" s="360"/>
      <c r="C654" s="360"/>
      <c r="D654" s="360"/>
      <c r="E654" s="360"/>
      <c r="F654" s="360"/>
      <c r="G654" s="360"/>
      <c r="H654" s="360"/>
      <c r="I654" s="360"/>
      <c r="J654" s="360"/>
      <c r="K654" s="360"/>
      <c r="L654" s="360"/>
      <c r="M654" s="360"/>
      <c r="N654" s="360"/>
      <c r="O654" s="361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spans="1:26" ht="12.75" customHeight="1" x14ac:dyDescent="0.25">
      <c r="A655" s="206"/>
      <c r="B655" s="360"/>
      <c r="C655" s="360"/>
      <c r="D655" s="360"/>
      <c r="E655" s="360"/>
      <c r="F655" s="360"/>
      <c r="G655" s="360"/>
      <c r="H655" s="360"/>
      <c r="I655" s="360"/>
      <c r="J655" s="360"/>
      <c r="K655" s="360"/>
      <c r="L655" s="360"/>
      <c r="M655" s="360"/>
      <c r="N655" s="360"/>
      <c r="O655" s="361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spans="1:26" ht="12.75" customHeight="1" x14ac:dyDescent="0.25">
      <c r="A656" s="206"/>
      <c r="B656" s="360"/>
      <c r="C656" s="360"/>
      <c r="D656" s="360"/>
      <c r="E656" s="360"/>
      <c r="F656" s="360"/>
      <c r="G656" s="360"/>
      <c r="H656" s="360"/>
      <c r="I656" s="360"/>
      <c r="J656" s="360"/>
      <c r="K656" s="360"/>
      <c r="L656" s="360"/>
      <c r="M656" s="360"/>
      <c r="N656" s="360"/>
      <c r="O656" s="361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spans="1:26" ht="12.75" customHeight="1" x14ac:dyDescent="0.25">
      <c r="A657" s="206"/>
      <c r="B657" s="360"/>
      <c r="C657" s="360"/>
      <c r="D657" s="360"/>
      <c r="E657" s="360"/>
      <c r="F657" s="360"/>
      <c r="G657" s="360"/>
      <c r="H657" s="360"/>
      <c r="I657" s="360"/>
      <c r="J657" s="360"/>
      <c r="K657" s="360"/>
      <c r="L657" s="360"/>
      <c r="M657" s="360"/>
      <c r="N657" s="360"/>
      <c r="O657" s="361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spans="1:26" ht="12.75" customHeight="1" x14ac:dyDescent="0.25">
      <c r="A658" s="206"/>
      <c r="B658" s="360"/>
      <c r="C658" s="360"/>
      <c r="D658" s="360"/>
      <c r="E658" s="360"/>
      <c r="F658" s="360"/>
      <c r="G658" s="360"/>
      <c r="H658" s="360"/>
      <c r="I658" s="360"/>
      <c r="J658" s="360"/>
      <c r="K658" s="360"/>
      <c r="L658" s="360"/>
      <c r="M658" s="360"/>
      <c r="N658" s="360"/>
      <c r="O658" s="361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spans="1:26" ht="12.75" customHeight="1" x14ac:dyDescent="0.25">
      <c r="A659" s="206"/>
      <c r="B659" s="360"/>
      <c r="C659" s="360"/>
      <c r="D659" s="360"/>
      <c r="E659" s="360"/>
      <c r="F659" s="360"/>
      <c r="G659" s="360"/>
      <c r="H659" s="360"/>
      <c r="I659" s="360"/>
      <c r="J659" s="360"/>
      <c r="K659" s="360"/>
      <c r="L659" s="360"/>
      <c r="M659" s="360"/>
      <c r="N659" s="360"/>
      <c r="O659" s="361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spans="1:26" ht="12.75" customHeight="1" x14ac:dyDescent="0.25">
      <c r="A660" s="206"/>
      <c r="B660" s="360"/>
      <c r="C660" s="360"/>
      <c r="D660" s="360"/>
      <c r="E660" s="360"/>
      <c r="F660" s="360"/>
      <c r="G660" s="360"/>
      <c r="H660" s="360"/>
      <c r="I660" s="360"/>
      <c r="J660" s="360"/>
      <c r="K660" s="360"/>
      <c r="L660" s="360"/>
      <c r="M660" s="360"/>
      <c r="N660" s="360"/>
      <c r="O660" s="361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spans="1:26" ht="12.75" customHeight="1" x14ac:dyDescent="0.25">
      <c r="A661" s="206"/>
      <c r="B661" s="360"/>
      <c r="C661" s="360"/>
      <c r="D661" s="360"/>
      <c r="E661" s="360"/>
      <c r="F661" s="360"/>
      <c r="G661" s="360"/>
      <c r="H661" s="360"/>
      <c r="I661" s="360"/>
      <c r="J661" s="360"/>
      <c r="K661" s="360"/>
      <c r="L661" s="360"/>
      <c r="M661" s="360"/>
      <c r="N661" s="360"/>
      <c r="O661" s="361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spans="1:26" ht="12.75" customHeight="1" x14ac:dyDescent="0.25">
      <c r="A662" s="206"/>
      <c r="B662" s="360"/>
      <c r="C662" s="360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0"/>
      <c r="O662" s="361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spans="1:26" ht="12.75" customHeight="1" x14ac:dyDescent="0.25">
      <c r="A663" s="206"/>
      <c r="B663" s="360"/>
      <c r="C663" s="360"/>
      <c r="D663" s="360"/>
      <c r="E663" s="360"/>
      <c r="F663" s="360"/>
      <c r="G663" s="360"/>
      <c r="H663" s="360"/>
      <c r="I663" s="360"/>
      <c r="J663" s="360"/>
      <c r="K663" s="360"/>
      <c r="L663" s="360"/>
      <c r="M663" s="360"/>
      <c r="N663" s="360"/>
      <c r="O663" s="361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spans="1:26" ht="12.75" customHeight="1" x14ac:dyDescent="0.25">
      <c r="A664" s="206"/>
      <c r="B664" s="360"/>
      <c r="C664" s="360"/>
      <c r="D664" s="360"/>
      <c r="E664" s="360"/>
      <c r="F664" s="360"/>
      <c r="G664" s="360"/>
      <c r="H664" s="360"/>
      <c r="I664" s="360"/>
      <c r="J664" s="360"/>
      <c r="K664" s="360"/>
      <c r="L664" s="360"/>
      <c r="M664" s="360"/>
      <c r="N664" s="360"/>
      <c r="O664" s="361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spans="1:26" ht="12.75" customHeight="1" x14ac:dyDescent="0.25">
      <c r="A665" s="206"/>
      <c r="B665" s="360"/>
      <c r="C665" s="360"/>
      <c r="D665" s="360"/>
      <c r="E665" s="360"/>
      <c r="F665" s="360"/>
      <c r="G665" s="360"/>
      <c r="H665" s="360"/>
      <c r="I665" s="360"/>
      <c r="J665" s="360"/>
      <c r="K665" s="360"/>
      <c r="L665" s="360"/>
      <c r="M665" s="360"/>
      <c r="N665" s="360"/>
      <c r="O665" s="361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spans="1:26" ht="12.75" customHeight="1" x14ac:dyDescent="0.25">
      <c r="A666" s="206"/>
      <c r="B666" s="360"/>
      <c r="C666" s="360"/>
      <c r="D666" s="360"/>
      <c r="E666" s="360"/>
      <c r="F666" s="360"/>
      <c r="G666" s="360"/>
      <c r="H666" s="360"/>
      <c r="I666" s="360"/>
      <c r="J666" s="360"/>
      <c r="K666" s="360"/>
      <c r="L666" s="360"/>
      <c r="M666" s="360"/>
      <c r="N666" s="360"/>
      <c r="O666" s="361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spans="1:26" ht="12.75" customHeight="1" x14ac:dyDescent="0.25">
      <c r="A667" s="206"/>
      <c r="B667" s="360"/>
      <c r="C667" s="360"/>
      <c r="D667" s="360"/>
      <c r="E667" s="360"/>
      <c r="F667" s="360"/>
      <c r="G667" s="360"/>
      <c r="H667" s="360"/>
      <c r="I667" s="360"/>
      <c r="J667" s="360"/>
      <c r="K667" s="360"/>
      <c r="L667" s="360"/>
      <c r="M667" s="360"/>
      <c r="N667" s="360"/>
      <c r="O667" s="361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spans="1:26" ht="12.75" customHeight="1" x14ac:dyDescent="0.25">
      <c r="A668" s="206"/>
      <c r="B668" s="360"/>
      <c r="C668" s="360"/>
      <c r="D668" s="360"/>
      <c r="E668" s="360"/>
      <c r="F668" s="360"/>
      <c r="G668" s="360"/>
      <c r="H668" s="360"/>
      <c r="I668" s="360"/>
      <c r="J668" s="360"/>
      <c r="K668" s="360"/>
      <c r="L668" s="360"/>
      <c r="M668" s="360"/>
      <c r="N668" s="360"/>
      <c r="O668" s="361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spans="1:26" ht="12.75" customHeight="1" x14ac:dyDescent="0.25">
      <c r="A669" s="206"/>
      <c r="B669" s="360"/>
      <c r="C669" s="360"/>
      <c r="D669" s="360"/>
      <c r="E669" s="360"/>
      <c r="F669" s="360"/>
      <c r="G669" s="360"/>
      <c r="H669" s="360"/>
      <c r="I669" s="360"/>
      <c r="J669" s="360"/>
      <c r="K669" s="360"/>
      <c r="L669" s="360"/>
      <c r="M669" s="360"/>
      <c r="N669" s="360"/>
      <c r="O669" s="361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spans="1:26" ht="12.75" customHeight="1" x14ac:dyDescent="0.25">
      <c r="A670" s="206"/>
      <c r="B670" s="360"/>
      <c r="C670" s="360"/>
      <c r="D670" s="360"/>
      <c r="E670" s="360"/>
      <c r="F670" s="360"/>
      <c r="G670" s="360"/>
      <c r="H670" s="360"/>
      <c r="I670" s="360"/>
      <c r="J670" s="360"/>
      <c r="K670" s="360"/>
      <c r="L670" s="360"/>
      <c r="M670" s="360"/>
      <c r="N670" s="360"/>
      <c r="O670" s="361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spans="1:26" ht="12.75" customHeight="1" x14ac:dyDescent="0.25">
      <c r="A671" s="206"/>
      <c r="B671" s="360"/>
      <c r="C671" s="360"/>
      <c r="D671" s="360"/>
      <c r="E671" s="360"/>
      <c r="F671" s="360"/>
      <c r="G671" s="360"/>
      <c r="H671" s="360"/>
      <c r="I671" s="360"/>
      <c r="J671" s="360"/>
      <c r="K671" s="360"/>
      <c r="L671" s="360"/>
      <c r="M671" s="360"/>
      <c r="N671" s="360"/>
      <c r="O671" s="361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spans="1:26" ht="12.75" customHeight="1" x14ac:dyDescent="0.25">
      <c r="A672" s="206"/>
      <c r="B672" s="360"/>
      <c r="C672" s="360"/>
      <c r="D672" s="360"/>
      <c r="E672" s="360"/>
      <c r="F672" s="360"/>
      <c r="G672" s="360"/>
      <c r="H672" s="360"/>
      <c r="I672" s="360"/>
      <c r="J672" s="360"/>
      <c r="K672" s="360"/>
      <c r="L672" s="360"/>
      <c r="M672" s="360"/>
      <c r="N672" s="360"/>
      <c r="O672" s="361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spans="1:26" ht="12.75" customHeight="1" x14ac:dyDescent="0.25">
      <c r="A673" s="206"/>
      <c r="B673" s="360"/>
      <c r="C673" s="360"/>
      <c r="D673" s="360"/>
      <c r="E673" s="360"/>
      <c r="F673" s="360"/>
      <c r="G673" s="360"/>
      <c r="H673" s="360"/>
      <c r="I673" s="360"/>
      <c r="J673" s="360"/>
      <c r="K673" s="360"/>
      <c r="L673" s="360"/>
      <c r="M673" s="360"/>
      <c r="N673" s="360"/>
      <c r="O673" s="361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spans="1:26" ht="12.75" customHeight="1" x14ac:dyDescent="0.25">
      <c r="A674" s="206"/>
      <c r="B674" s="360"/>
      <c r="C674" s="360"/>
      <c r="D674" s="360"/>
      <c r="E674" s="360"/>
      <c r="F674" s="360"/>
      <c r="G674" s="360"/>
      <c r="H674" s="360"/>
      <c r="I674" s="360"/>
      <c r="J674" s="360"/>
      <c r="K674" s="360"/>
      <c r="L674" s="360"/>
      <c r="M674" s="360"/>
      <c r="N674" s="360"/>
      <c r="O674" s="361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spans="1:26" ht="12.75" customHeight="1" x14ac:dyDescent="0.25">
      <c r="A675" s="206"/>
      <c r="B675" s="360"/>
      <c r="C675" s="360"/>
      <c r="D675" s="360"/>
      <c r="E675" s="360"/>
      <c r="F675" s="360"/>
      <c r="G675" s="360"/>
      <c r="H675" s="360"/>
      <c r="I675" s="360"/>
      <c r="J675" s="360"/>
      <c r="K675" s="360"/>
      <c r="L675" s="360"/>
      <c r="M675" s="360"/>
      <c r="N675" s="360"/>
      <c r="O675" s="361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spans="1:26" ht="12.75" customHeight="1" x14ac:dyDescent="0.25">
      <c r="A676" s="206"/>
      <c r="B676" s="360"/>
      <c r="C676" s="360"/>
      <c r="D676" s="360"/>
      <c r="E676" s="360"/>
      <c r="F676" s="360"/>
      <c r="G676" s="360"/>
      <c r="H676" s="360"/>
      <c r="I676" s="360"/>
      <c r="J676" s="360"/>
      <c r="K676" s="360"/>
      <c r="L676" s="360"/>
      <c r="M676" s="360"/>
      <c r="N676" s="360"/>
      <c r="O676" s="361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spans="1:26" ht="12.75" customHeight="1" x14ac:dyDescent="0.25">
      <c r="A677" s="206"/>
      <c r="B677" s="360"/>
      <c r="C677" s="360"/>
      <c r="D677" s="360"/>
      <c r="E677" s="360"/>
      <c r="F677" s="360"/>
      <c r="G677" s="360"/>
      <c r="H677" s="360"/>
      <c r="I677" s="360"/>
      <c r="J677" s="360"/>
      <c r="K677" s="360"/>
      <c r="L677" s="360"/>
      <c r="M677" s="360"/>
      <c r="N677" s="360"/>
      <c r="O677" s="361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spans="1:26" ht="12.75" customHeight="1" x14ac:dyDescent="0.25">
      <c r="A678" s="206"/>
      <c r="B678" s="360"/>
      <c r="C678" s="360"/>
      <c r="D678" s="360"/>
      <c r="E678" s="360"/>
      <c r="F678" s="360"/>
      <c r="G678" s="360"/>
      <c r="H678" s="360"/>
      <c r="I678" s="360"/>
      <c r="J678" s="360"/>
      <c r="K678" s="360"/>
      <c r="L678" s="360"/>
      <c r="M678" s="360"/>
      <c r="N678" s="360"/>
      <c r="O678" s="361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spans="1:26" ht="12.75" customHeight="1" x14ac:dyDescent="0.25">
      <c r="A679" s="206"/>
      <c r="B679" s="360"/>
      <c r="C679" s="360"/>
      <c r="D679" s="360"/>
      <c r="E679" s="360"/>
      <c r="F679" s="360"/>
      <c r="G679" s="360"/>
      <c r="H679" s="360"/>
      <c r="I679" s="360"/>
      <c r="J679" s="360"/>
      <c r="K679" s="360"/>
      <c r="L679" s="360"/>
      <c r="M679" s="360"/>
      <c r="N679" s="360"/>
      <c r="O679" s="361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spans="1:26" ht="12.75" customHeight="1" x14ac:dyDescent="0.25">
      <c r="A680" s="206"/>
      <c r="B680" s="360"/>
      <c r="C680" s="360"/>
      <c r="D680" s="360"/>
      <c r="E680" s="360"/>
      <c r="F680" s="360"/>
      <c r="G680" s="360"/>
      <c r="H680" s="360"/>
      <c r="I680" s="360"/>
      <c r="J680" s="360"/>
      <c r="K680" s="360"/>
      <c r="L680" s="360"/>
      <c r="M680" s="360"/>
      <c r="N680" s="360"/>
      <c r="O680" s="361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spans="1:26" ht="12.75" customHeight="1" x14ac:dyDescent="0.25">
      <c r="A681" s="206"/>
      <c r="B681" s="360"/>
      <c r="C681" s="360"/>
      <c r="D681" s="360"/>
      <c r="E681" s="360"/>
      <c r="F681" s="360"/>
      <c r="G681" s="360"/>
      <c r="H681" s="360"/>
      <c r="I681" s="360"/>
      <c r="J681" s="360"/>
      <c r="K681" s="360"/>
      <c r="L681" s="360"/>
      <c r="M681" s="360"/>
      <c r="N681" s="360"/>
      <c r="O681" s="361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spans="1:26" ht="12.75" customHeight="1" x14ac:dyDescent="0.25">
      <c r="A682" s="206"/>
      <c r="B682" s="360"/>
      <c r="C682" s="360"/>
      <c r="D682" s="360"/>
      <c r="E682" s="360"/>
      <c r="F682" s="360"/>
      <c r="G682" s="360"/>
      <c r="H682" s="360"/>
      <c r="I682" s="360"/>
      <c r="J682" s="360"/>
      <c r="K682" s="360"/>
      <c r="L682" s="360"/>
      <c r="M682" s="360"/>
      <c r="N682" s="360"/>
      <c r="O682" s="361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spans="1:26" ht="12.75" customHeight="1" x14ac:dyDescent="0.25">
      <c r="A683" s="206"/>
      <c r="B683" s="360"/>
      <c r="C683" s="360"/>
      <c r="D683" s="360"/>
      <c r="E683" s="360"/>
      <c r="F683" s="360"/>
      <c r="G683" s="360"/>
      <c r="H683" s="360"/>
      <c r="I683" s="360"/>
      <c r="J683" s="360"/>
      <c r="K683" s="360"/>
      <c r="L683" s="360"/>
      <c r="M683" s="360"/>
      <c r="N683" s="360"/>
      <c r="O683" s="361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spans="1:26" ht="12.75" customHeight="1" x14ac:dyDescent="0.25">
      <c r="A684" s="206"/>
      <c r="B684" s="360"/>
      <c r="C684" s="360"/>
      <c r="D684" s="360"/>
      <c r="E684" s="360"/>
      <c r="F684" s="360"/>
      <c r="G684" s="360"/>
      <c r="H684" s="360"/>
      <c r="I684" s="360"/>
      <c r="J684" s="360"/>
      <c r="K684" s="360"/>
      <c r="L684" s="360"/>
      <c r="M684" s="360"/>
      <c r="N684" s="360"/>
      <c r="O684" s="361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spans="1:26" ht="12.75" customHeight="1" x14ac:dyDescent="0.25">
      <c r="A685" s="206"/>
      <c r="B685" s="360"/>
      <c r="C685" s="360"/>
      <c r="D685" s="360"/>
      <c r="E685" s="360"/>
      <c r="F685" s="360"/>
      <c r="G685" s="360"/>
      <c r="H685" s="360"/>
      <c r="I685" s="360"/>
      <c r="J685" s="360"/>
      <c r="K685" s="360"/>
      <c r="L685" s="360"/>
      <c r="M685" s="360"/>
      <c r="N685" s="360"/>
      <c r="O685" s="361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spans="1:26" ht="12.75" customHeight="1" x14ac:dyDescent="0.25">
      <c r="A686" s="206"/>
      <c r="B686" s="360"/>
      <c r="C686" s="360"/>
      <c r="D686" s="360"/>
      <c r="E686" s="360"/>
      <c r="F686" s="360"/>
      <c r="G686" s="360"/>
      <c r="H686" s="360"/>
      <c r="I686" s="360"/>
      <c r="J686" s="360"/>
      <c r="K686" s="360"/>
      <c r="L686" s="360"/>
      <c r="M686" s="360"/>
      <c r="N686" s="360"/>
      <c r="O686" s="361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spans="1:26" ht="12.75" customHeight="1" x14ac:dyDescent="0.25">
      <c r="A687" s="206"/>
      <c r="B687" s="360"/>
      <c r="C687" s="360"/>
      <c r="D687" s="360"/>
      <c r="E687" s="360"/>
      <c r="F687" s="360"/>
      <c r="G687" s="360"/>
      <c r="H687" s="360"/>
      <c r="I687" s="360"/>
      <c r="J687" s="360"/>
      <c r="K687" s="360"/>
      <c r="L687" s="360"/>
      <c r="M687" s="360"/>
      <c r="N687" s="360"/>
      <c r="O687" s="361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spans="1:26" ht="12.75" customHeight="1" x14ac:dyDescent="0.25">
      <c r="A688" s="206"/>
      <c r="B688" s="360"/>
      <c r="C688" s="360"/>
      <c r="D688" s="360"/>
      <c r="E688" s="360"/>
      <c r="F688" s="360"/>
      <c r="G688" s="360"/>
      <c r="H688" s="360"/>
      <c r="I688" s="360"/>
      <c r="J688" s="360"/>
      <c r="K688" s="360"/>
      <c r="L688" s="360"/>
      <c r="M688" s="360"/>
      <c r="N688" s="360"/>
      <c r="O688" s="361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spans="1:26" ht="12.75" customHeight="1" x14ac:dyDescent="0.25">
      <c r="A689" s="206"/>
      <c r="B689" s="360"/>
      <c r="C689" s="360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0"/>
      <c r="O689" s="361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spans="1:26" ht="12.75" customHeight="1" x14ac:dyDescent="0.25">
      <c r="A690" s="206"/>
      <c r="B690" s="360"/>
      <c r="C690" s="360"/>
      <c r="D690" s="360"/>
      <c r="E690" s="360"/>
      <c r="F690" s="360"/>
      <c r="G690" s="360"/>
      <c r="H690" s="360"/>
      <c r="I690" s="360"/>
      <c r="J690" s="360"/>
      <c r="K690" s="360"/>
      <c r="L690" s="360"/>
      <c r="M690" s="360"/>
      <c r="N690" s="360"/>
      <c r="O690" s="361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spans="1:26" ht="12.75" customHeight="1" x14ac:dyDescent="0.25">
      <c r="A691" s="206"/>
      <c r="B691" s="360"/>
      <c r="C691" s="360"/>
      <c r="D691" s="360"/>
      <c r="E691" s="360"/>
      <c r="F691" s="360"/>
      <c r="G691" s="360"/>
      <c r="H691" s="360"/>
      <c r="I691" s="360"/>
      <c r="J691" s="360"/>
      <c r="K691" s="360"/>
      <c r="L691" s="360"/>
      <c r="M691" s="360"/>
      <c r="N691" s="360"/>
      <c r="O691" s="361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spans="1:26" ht="12.75" customHeight="1" x14ac:dyDescent="0.25">
      <c r="A692" s="206"/>
      <c r="B692" s="360"/>
      <c r="C692" s="360"/>
      <c r="D692" s="360"/>
      <c r="E692" s="360"/>
      <c r="F692" s="360"/>
      <c r="G692" s="360"/>
      <c r="H692" s="360"/>
      <c r="I692" s="360"/>
      <c r="J692" s="360"/>
      <c r="K692" s="360"/>
      <c r="L692" s="360"/>
      <c r="M692" s="360"/>
      <c r="N692" s="360"/>
      <c r="O692" s="361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spans="1:26" ht="12.75" customHeight="1" x14ac:dyDescent="0.25">
      <c r="A693" s="206"/>
      <c r="B693" s="360"/>
      <c r="C693" s="360"/>
      <c r="D693" s="360"/>
      <c r="E693" s="360"/>
      <c r="F693" s="360"/>
      <c r="G693" s="360"/>
      <c r="H693" s="360"/>
      <c r="I693" s="360"/>
      <c r="J693" s="360"/>
      <c r="K693" s="360"/>
      <c r="L693" s="360"/>
      <c r="M693" s="360"/>
      <c r="N693" s="360"/>
      <c r="O693" s="361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spans="1:26" ht="12.75" customHeight="1" x14ac:dyDescent="0.25">
      <c r="A694" s="206"/>
      <c r="B694" s="360"/>
      <c r="C694" s="360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0"/>
      <c r="O694" s="361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spans="1:26" ht="12.75" customHeight="1" x14ac:dyDescent="0.25">
      <c r="A695" s="206"/>
      <c r="B695" s="360"/>
      <c r="C695" s="360"/>
      <c r="D695" s="360"/>
      <c r="E695" s="360"/>
      <c r="F695" s="360"/>
      <c r="G695" s="360"/>
      <c r="H695" s="360"/>
      <c r="I695" s="360"/>
      <c r="J695" s="360"/>
      <c r="K695" s="360"/>
      <c r="L695" s="360"/>
      <c r="M695" s="360"/>
      <c r="N695" s="360"/>
      <c r="O695" s="361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spans="1:26" ht="12.75" customHeight="1" x14ac:dyDescent="0.25">
      <c r="A696" s="206"/>
      <c r="B696" s="360"/>
      <c r="C696" s="360"/>
      <c r="D696" s="360"/>
      <c r="E696" s="360"/>
      <c r="F696" s="360"/>
      <c r="G696" s="360"/>
      <c r="H696" s="360"/>
      <c r="I696" s="360"/>
      <c r="J696" s="360"/>
      <c r="K696" s="360"/>
      <c r="L696" s="360"/>
      <c r="M696" s="360"/>
      <c r="N696" s="360"/>
      <c r="O696" s="361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spans="1:26" ht="12.75" customHeight="1" x14ac:dyDescent="0.25">
      <c r="A697" s="206"/>
      <c r="B697" s="360"/>
      <c r="C697" s="360"/>
      <c r="D697" s="360"/>
      <c r="E697" s="360"/>
      <c r="F697" s="360"/>
      <c r="G697" s="360"/>
      <c r="H697" s="360"/>
      <c r="I697" s="360"/>
      <c r="J697" s="360"/>
      <c r="K697" s="360"/>
      <c r="L697" s="360"/>
      <c r="M697" s="360"/>
      <c r="N697" s="360"/>
      <c r="O697" s="361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spans="1:26" ht="12.75" customHeight="1" x14ac:dyDescent="0.25">
      <c r="A698" s="206"/>
      <c r="B698" s="360"/>
      <c r="C698" s="360"/>
      <c r="D698" s="360"/>
      <c r="E698" s="360"/>
      <c r="F698" s="360"/>
      <c r="G698" s="360"/>
      <c r="H698" s="360"/>
      <c r="I698" s="360"/>
      <c r="J698" s="360"/>
      <c r="K698" s="360"/>
      <c r="L698" s="360"/>
      <c r="M698" s="360"/>
      <c r="N698" s="360"/>
      <c r="O698" s="361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spans="1:26" ht="12.75" customHeight="1" x14ac:dyDescent="0.25">
      <c r="A699" s="206"/>
      <c r="B699" s="360"/>
      <c r="C699" s="360"/>
      <c r="D699" s="360"/>
      <c r="E699" s="360"/>
      <c r="F699" s="360"/>
      <c r="G699" s="360"/>
      <c r="H699" s="360"/>
      <c r="I699" s="360"/>
      <c r="J699" s="360"/>
      <c r="K699" s="360"/>
      <c r="L699" s="360"/>
      <c r="M699" s="360"/>
      <c r="N699" s="360"/>
      <c r="O699" s="361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spans="1:26" ht="12.75" customHeight="1" x14ac:dyDescent="0.25">
      <c r="A700" s="206"/>
      <c r="B700" s="360"/>
      <c r="C700" s="360"/>
      <c r="D700" s="360"/>
      <c r="E700" s="360"/>
      <c r="F700" s="360"/>
      <c r="G700" s="360"/>
      <c r="H700" s="360"/>
      <c r="I700" s="360"/>
      <c r="J700" s="360"/>
      <c r="K700" s="360"/>
      <c r="L700" s="360"/>
      <c r="M700" s="360"/>
      <c r="N700" s="360"/>
      <c r="O700" s="361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spans="1:26" ht="12.75" customHeight="1" x14ac:dyDescent="0.25">
      <c r="A701" s="206"/>
      <c r="B701" s="360"/>
      <c r="C701" s="360"/>
      <c r="D701" s="360"/>
      <c r="E701" s="360"/>
      <c r="F701" s="360"/>
      <c r="G701" s="360"/>
      <c r="H701" s="360"/>
      <c r="I701" s="360"/>
      <c r="J701" s="360"/>
      <c r="K701" s="360"/>
      <c r="L701" s="360"/>
      <c r="M701" s="360"/>
      <c r="N701" s="360"/>
      <c r="O701" s="361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spans="1:26" ht="12.75" customHeight="1" x14ac:dyDescent="0.25">
      <c r="A702" s="206"/>
      <c r="B702" s="360"/>
      <c r="C702" s="360"/>
      <c r="D702" s="360"/>
      <c r="E702" s="360"/>
      <c r="F702" s="360"/>
      <c r="G702" s="360"/>
      <c r="H702" s="360"/>
      <c r="I702" s="360"/>
      <c r="J702" s="360"/>
      <c r="K702" s="360"/>
      <c r="L702" s="360"/>
      <c r="M702" s="360"/>
      <c r="N702" s="360"/>
      <c r="O702" s="361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spans="1:26" ht="12.75" customHeight="1" x14ac:dyDescent="0.25">
      <c r="A703" s="206"/>
      <c r="B703" s="360"/>
      <c r="C703" s="360"/>
      <c r="D703" s="360"/>
      <c r="E703" s="360"/>
      <c r="F703" s="360"/>
      <c r="G703" s="360"/>
      <c r="H703" s="360"/>
      <c r="I703" s="360"/>
      <c r="J703" s="360"/>
      <c r="K703" s="360"/>
      <c r="L703" s="360"/>
      <c r="M703" s="360"/>
      <c r="N703" s="360"/>
      <c r="O703" s="361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spans="1:26" ht="12.75" customHeight="1" x14ac:dyDescent="0.25">
      <c r="A704" s="206"/>
      <c r="B704" s="360"/>
      <c r="C704" s="360"/>
      <c r="D704" s="360"/>
      <c r="E704" s="360"/>
      <c r="F704" s="360"/>
      <c r="G704" s="360"/>
      <c r="H704" s="360"/>
      <c r="I704" s="360"/>
      <c r="J704" s="360"/>
      <c r="K704" s="360"/>
      <c r="L704" s="360"/>
      <c r="M704" s="360"/>
      <c r="N704" s="360"/>
      <c r="O704" s="361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spans="1:26" ht="12.75" customHeight="1" x14ac:dyDescent="0.25">
      <c r="A705" s="206"/>
      <c r="B705" s="360"/>
      <c r="C705" s="360"/>
      <c r="D705" s="360"/>
      <c r="E705" s="360"/>
      <c r="F705" s="360"/>
      <c r="G705" s="360"/>
      <c r="H705" s="360"/>
      <c r="I705" s="360"/>
      <c r="J705" s="360"/>
      <c r="K705" s="360"/>
      <c r="L705" s="360"/>
      <c r="M705" s="360"/>
      <c r="N705" s="360"/>
      <c r="O705" s="361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spans="1:26" ht="12.75" customHeight="1" x14ac:dyDescent="0.25">
      <c r="A706" s="206"/>
      <c r="B706" s="360"/>
      <c r="C706" s="360"/>
      <c r="D706" s="360"/>
      <c r="E706" s="360"/>
      <c r="F706" s="360"/>
      <c r="G706" s="360"/>
      <c r="H706" s="360"/>
      <c r="I706" s="360"/>
      <c r="J706" s="360"/>
      <c r="K706" s="360"/>
      <c r="L706" s="360"/>
      <c r="M706" s="360"/>
      <c r="N706" s="360"/>
      <c r="O706" s="361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spans="1:26" ht="12.75" customHeight="1" x14ac:dyDescent="0.25">
      <c r="A707" s="206"/>
      <c r="B707" s="360"/>
      <c r="C707" s="360"/>
      <c r="D707" s="360"/>
      <c r="E707" s="360"/>
      <c r="F707" s="360"/>
      <c r="G707" s="360"/>
      <c r="H707" s="360"/>
      <c r="I707" s="360"/>
      <c r="J707" s="360"/>
      <c r="K707" s="360"/>
      <c r="L707" s="360"/>
      <c r="M707" s="360"/>
      <c r="N707" s="360"/>
      <c r="O707" s="361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spans="1:26" ht="12.75" customHeight="1" x14ac:dyDescent="0.25">
      <c r="A708" s="206"/>
      <c r="B708" s="360"/>
      <c r="C708" s="360"/>
      <c r="D708" s="360"/>
      <c r="E708" s="360"/>
      <c r="F708" s="360"/>
      <c r="G708" s="360"/>
      <c r="H708" s="360"/>
      <c r="I708" s="360"/>
      <c r="J708" s="360"/>
      <c r="K708" s="360"/>
      <c r="L708" s="360"/>
      <c r="M708" s="360"/>
      <c r="N708" s="360"/>
      <c r="O708" s="361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spans="1:26" ht="12.75" customHeight="1" x14ac:dyDescent="0.25">
      <c r="A709" s="206"/>
      <c r="B709" s="360"/>
      <c r="C709" s="360"/>
      <c r="D709" s="360"/>
      <c r="E709" s="360"/>
      <c r="F709" s="360"/>
      <c r="G709" s="360"/>
      <c r="H709" s="360"/>
      <c r="I709" s="360"/>
      <c r="J709" s="360"/>
      <c r="K709" s="360"/>
      <c r="L709" s="360"/>
      <c r="M709" s="360"/>
      <c r="N709" s="360"/>
      <c r="O709" s="361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spans="1:26" ht="12.75" customHeight="1" x14ac:dyDescent="0.25">
      <c r="A710" s="206"/>
      <c r="B710" s="360"/>
      <c r="C710" s="360"/>
      <c r="D710" s="360"/>
      <c r="E710" s="360"/>
      <c r="F710" s="360"/>
      <c r="G710" s="360"/>
      <c r="H710" s="360"/>
      <c r="I710" s="360"/>
      <c r="J710" s="360"/>
      <c r="K710" s="360"/>
      <c r="L710" s="360"/>
      <c r="M710" s="360"/>
      <c r="N710" s="360"/>
      <c r="O710" s="361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spans="1:26" ht="12.75" customHeight="1" x14ac:dyDescent="0.25">
      <c r="A711" s="206"/>
      <c r="B711" s="360"/>
      <c r="C711" s="360"/>
      <c r="D711" s="360"/>
      <c r="E711" s="360"/>
      <c r="F711" s="360"/>
      <c r="G711" s="360"/>
      <c r="H711" s="360"/>
      <c r="I711" s="360"/>
      <c r="J711" s="360"/>
      <c r="K711" s="360"/>
      <c r="L711" s="360"/>
      <c r="M711" s="360"/>
      <c r="N711" s="360"/>
      <c r="O711" s="361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spans="1:26" ht="12.75" customHeight="1" x14ac:dyDescent="0.25">
      <c r="A712" s="206"/>
      <c r="B712" s="360"/>
      <c r="C712" s="360"/>
      <c r="D712" s="360"/>
      <c r="E712" s="360"/>
      <c r="F712" s="360"/>
      <c r="G712" s="360"/>
      <c r="H712" s="360"/>
      <c r="I712" s="360"/>
      <c r="J712" s="360"/>
      <c r="K712" s="360"/>
      <c r="L712" s="360"/>
      <c r="M712" s="360"/>
      <c r="N712" s="360"/>
      <c r="O712" s="361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spans="1:26" ht="12.75" customHeight="1" x14ac:dyDescent="0.25">
      <c r="A713" s="206"/>
      <c r="B713" s="360"/>
      <c r="C713" s="360"/>
      <c r="D713" s="360"/>
      <c r="E713" s="360"/>
      <c r="F713" s="360"/>
      <c r="G713" s="360"/>
      <c r="H713" s="360"/>
      <c r="I713" s="360"/>
      <c r="J713" s="360"/>
      <c r="K713" s="360"/>
      <c r="L713" s="360"/>
      <c r="M713" s="360"/>
      <c r="N713" s="360"/>
      <c r="O713" s="361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spans="1:26" ht="12.75" customHeight="1" x14ac:dyDescent="0.25">
      <c r="A714" s="206"/>
      <c r="B714" s="360"/>
      <c r="C714" s="360"/>
      <c r="D714" s="360"/>
      <c r="E714" s="360"/>
      <c r="F714" s="360"/>
      <c r="G714" s="360"/>
      <c r="H714" s="360"/>
      <c r="I714" s="360"/>
      <c r="J714" s="360"/>
      <c r="K714" s="360"/>
      <c r="L714" s="360"/>
      <c r="M714" s="360"/>
      <c r="N714" s="360"/>
      <c r="O714" s="361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spans="1:26" ht="12.75" customHeight="1" x14ac:dyDescent="0.25">
      <c r="A715" s="206"/>
      <c r="B715" s="360"/>
      <c r="C715" s="360"/>
      <c r="D715" s="360"/>
      <c r="E715" s="360"/>
      <c r="F715" s="360"/>
      <c r="G715" s="360"/>
      <c r="H715" s="360"/>
      <c r="I715" s="360"/>
      <c r="J715" s="360"/>
      <c r="K715" s="360"/>
      <c r="L715" s="360"/>
      <c r="M715" s="360"/>
      <c r="N715" s="360"/>
      <c r="O715" s="361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spans="1:26" ht="12.75" customHeight="1" x14ac:dyDescent="0.25">
      <c r="A716" s="206"/>
      <c r="B716" s="360"/>
      <c r="C716" s="360"/>
      <c r="D716" s="360"/>
      <c r="E716" s="360"/>
      <c r="F716" s="360"/>
      <c r="G716" s="360"/>
      <c r="H716" s="360"/>
      <c r="I716" s="360"/>
      <c r="J716" s="360"/>
      <c r="K716" s="360"/>
      <c r="L716" s="360"/>
      <c r="M716" s="360"/>
      <c r="N716" s="360"/>
      <c r="O716" s="361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spans="1:26" ht="12.75" customHeight="1" x14ac:dyDescent="0.25">
      <c r="A717" s="206"/>
      <c r="B717" s="360"/>
      <c r="C717" s="360"/>
      <c r="D717" s="360"/>
      <c r="E717" s="360"/>
      <c r="F717" s="360"/>
      <c r="G717" s="360"/>
      <c r="H717" s="360"/>
      <c r="I717" s="360"/>
      <c r="J717" s="360"/>
      <c r="K717" s="360"/>
      <c r="L717" s="360"/>
      <c r="M717" s="360"/>
      <c r="N717" s="360"/>
      <c r="O717" s="361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spans="1:26" ht="12.75" customHeight="1" x14ac:dyDescent="0.25">
      <c r="A718" s="206"/>
      <c r="B718" s="360"/>
      <c r="C718" s="360"/>
      <c r="D718" s="360"/>
      <c r="E718" s="360"/>
      <c r="F718" s="360"/>
      <c r="G718" s="360"/>
      <c r="H718" s="360"/>
      <c r="I718" s="360"/>
      <c r="J718" s="360"/>
      <c r="K718" s="360"/>
      <c r="L718" s="360"/>
      <c r="M718" s="360"/>
      <c r="N718" s="360"/>
      <c r="O718" s="361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spans="1:26" ht="12.75" customHeight="1" x14ac:dyDescent="0.25">
      <c r="A719" s="206"/>
      <c r="B719" s="360"/>
      <c r="C719" s="360"/>
      <c r="D719" s="360"/>
      <c r="E719" s="360"/>
      <c r="F719" s="360"/>
      <c r="G719" s="360"/>
      <c r="H719" s="360"/>
      <c r="I719" s="360"/>
      <c r="J719" s="360"/>
      <c r="K719" s="360"/>
      <c r="L719" s="360"/>
      <c r="M719" s="360"/>
      <c r="N719" s="360"/>
      <c r="O719" s="361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spans="1:26" ht="12.75" customHeight="1" x14ac:dyDescent="0.25">
      <c r="A720" s="206"/>
      <c r="B720" s="360"/>
      <c r="C720" s="360"/>
      <c r="D720" s="360"/>
      <c r="E720" s="360"/>
      <c r="F720" s="360"/>
      <c r="G720" s="360"/>
      <c r="H720" s="360"/>
      <c r="I720" s="360"/>
      <c r="J720" s="360"/>
      <c r="K720" s="360"/>
      <c r="L720" s="360"/>
      <c r="M720" s="360"/>
      <c r="N720" s="360"/>
      <c r="O720" s="361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spans="1:26" ht="12.75" customHeight="1" x14ac:dyDescent="0.25">
      <c r="A721" s="206"/>
      <c r="B721" s="360"/>
      <c r="C721" s="360"/>
      <c r="D721" s="360"/>
      <c r="E721" s="360"/>
      <c r="F721" s="360"/>
      <c r="G721" s="360"/>
      <c r="H721" s="360"/>
      <c r="I721" s="360"/>
      <c r="J721" s="360"/>
      <c r="K721" s="360"/>
      <c r="L721" s="360"/>
      <c r="M721" s="360"/>
      <c r="N721" s="360"/>
      <c r="O721" s="361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spans="1:26" ht="12.75" customHeight="1" x14ac:dyDescent="0.25">
      <c r="A722" s="206"/>
      <c r="B722" s="360"/>
      <c r="C722" s="360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0"/>
      <c r="O722" s="361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spans="1:26" ht="12.75" customHeight="1" x14ac:dyDescent="0.25">
      <c r="A723" s="206"/>
      <c r="B723" s="360"/>
      <c r="C723" s="360"/>
      <c r="D723" s="360"/>
      <c r="E723" s="360"/>
      <c r="F723" s="360"/>
      <c r="G723" s="360"/>
      <c r="H723" s="360"/>
      <c r="I723" s="360"/>
      <c r="J723" s="360"/>
      <c r="K723" s="360"/>
      <c r="L723" s="360"/>
      <c r="M723" s="360"/>
      <c r="N723" s="360"/>
      <c r="O723" s="361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spans="1:26" ht="12.75" customHeight="1" x14ac:dyDescent="0.25">
      <c r="A724" s="206"/>
      <c r="B724" s="360"/>
      <c r="C724" s="360"/>
      <c r="D724" s="360"/>
      <c r="E724" s="360"/>
      <c r="F724" s="360"/>
      <c r="G724" s="360"/>
      <c r="H724" s="360"/>
      <c r="I724" s="360"/>
      <c r="J724" s="360"/>
      <c r="K724" s="360"/>
      <c r="L724" s="360"/>
      <c r="M724" s="360"/>
      <c r="N724" s="360"/>
      <c r="O724" s="361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spans="1:26" ht="12.75" customHeight="1" x14ac:dyDescent="0.25">
      <c r="A725" s="206"/>
      <c r="B725" s="360"/>
      <c r="C725" s="360"/>
      <c r="D725" s="360"/>
      <c r="E725" s="360"/>
      <c r="F725" s="360"/>
      <c r="G725" s="360"/>
      <c r="H725" s="360"/>
      <c r="I725" s="360"/>
      <c r="J725" s="360"/>
      <c r="K725" s="360"/>
      <c r="L725" s="360"/>
      <c r="M725" s="360"/>
      <c r="N725" s="360"/>
      <c r="O725" s="361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spans="1:26" ht="12.75" customHeight="1" x14ac:dyDescent="0.25">
      <c r="A726" s="206"/>
      <c r="B726" s="360"/>
      <c r="C726" s="360"/>
      <c r="D726" s="360"/>
      <c r="E726" s="360"/>
      <c r="F726" s="360"/>
      <c r="G726" s="360"/>
      <c r="H726" s="360"/>
      <c r="I726" s="360"/>
      <c r="J726" s="360"/>
      <c r="K726" s="360"/>
      <c r="L726" s="360"/>
      <c r="M726" s="360"/>
      <c r="N726" s="360"/>
      <c r="O726" s="361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spans="1:26" ht="12.75" customHeight="1" x14ac:dyDescent="0.25">
      <c r="A727" s="206"/>
      <c r="B727" s="360"/>
      <c r="C727" s="360"/>
      <c r="D727" s="360"/>
      <c r="E727" s="360"/>
      <c r="F727" s="360"/>
      <c r="G727" s="360"/>
      <c r="H727" s="360"/>
      <c r="I727" s="360"/>
      <c r="J727" s="360"/>
      <c r="K727" s="360"/>
      <c r="L727" s="360"/>
      <c r="M727" s="360"/>
      <c r="N727" s="360"/>
      <c r="O727" s="361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spans="1:26" ht="12.75" customHeight="1" x14ac:dyDescent="0.25">
      <c r="A728" s="206"/>
      <c r="B728" s="360"/>
      <c r="C728" s="360"/>
      <c r="D728" s="360"/>
      <c r="E728" s="360"/>
      <c r="F728" s="360"/>
      <c r="G728" s="360"/>
      <c r="H728" s="360"/>
      <c r="I728" s="360"/>
      <c r="J728" s="360"/>
      <c r="K728" s="360"/>
      <c r="L728" s="360"/>
      <c r="M728" s="360"/>
      <c r="N728" s="360"/>
      <c r="O728" s="361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spans="1:26" ht="12.75" customHeight="1" x14ac:dyDescent="0.25">
      <c r="A729" s="206"/>
      <c r="B729" s="360"/>
      <c r="C729" s="360"/>
      <c r="D729" s="360"/>
      <c r="E729" s="360"/>
      <c r="F729" s="360"/>
      <c r="G729" s="360"/>
      <c r="H729" s="360"/>
      <c r="I729" s="360"/>
      <c r="J729" s="360"/>
      <c r="K729" s="360"/>
      <c r="L729" s="360"/>
      <c r="M729" s="360"/>
      <c r="N729" s="360"/>
      <c r="O729" s="361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spans="1:26" ht="12.75" customHeight="1" x14ac:dyDescent="0.25">
      <c r="A730" s="206"/>
      <c r="B730" s="360"/>
      <c r="C730" s="360"/>
      <c r="D730" s="360"/>
      <c r="E730" s="360"/>
      <c r="F730" s="360"/>
      <c r="G730" s="360"/>
      <c r="H730" s="360"/>
      <c r="I730" s="360"/>
      <c r="J730" s="360"/>
      <c r="K730" s="360"/>
      <c r="L730" s="360"/>
      <c r="M730" s="360"/>
      <c r="N730" s="360"/>
      <c r="O730" s="361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spans="1:26" ht="12.75" customHeight="1" x14ac:dyDescent="0.25">
      <c r="A731" s="206"/>
      <c r="B731" s="360"/>
      <c r="C731" s="360"/>
      <c r="D731" s="360"/>
      <c r="E731" s="360"/>
      <c r="F731" s="360"/>
      <c r="G731" s="360"/>
      <c r="H731" s="360"/>
      <c r="I731" s="360"/>
      <c r="J731" s="360"/>
      <c r="K731" s="360"/>
      <c r="L731" s="360"/>
      <c r="M731" s="360"/>
      <c r="N731" s="360"/>
      <c r="O731" s="361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spans="1:26" ht="12.75" customHeight="1" x14ac:dyDescent="0.25">
      <c r="A732" s="206"/>
      <c r="B732" s="360"/>
      <c r="C732" s="360"/>
      <c r="D732" s="360"/>
      <c r="E732" s="360"/>
      <c r="F732" s="360"/>
      <c r="G732" s="360"/>
      <c r="H732" s="360"/>
      <c r="I732" s="360"/>
      <c r="J732" s="360"/>
      <c r="K732" s="360"/>
      <c r="L732" s="360"/>
      <c r="M732" s="360"/>
      <c r="N732" s="360"/>
      <c r="O732" s="361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spans="1:26" ht="12.75" customHeight="1" x14ac:dyDescent="0.25">
      <c r="A733" s="206"/>
      <c r="B733" s="360"/>
      <c r="C733" s="360"/>
      <c r="D733" s="360"/>
      <c r="E733" s="360"/>
      <c r="F733" s="360"/>
      <c r="G733" s="360"/>
      <c r="H733" s="360"/>
      <c r="I733" s="360"/>
      <c r="J733" s="360"/>
      <c r="K733" s="360"/>
      <c r="L733" s="360"/>
      <c r="M733" s="360"/>
      <c r="N733" s="360"/>
      <c r="O733" s="361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spans="1:26" ht="12.75" customHeight="1" x14ac:dyDescent="0.25">
      <c r="A734" s="206"/>
      <c r="B734" s="360"/>
      <c r="C734" s="360"/>
      <c r="D734" s="360"/>
      <c r="E734" s="360"/>
      <c r="F734" s="360"/>
      <c r="G734" s="360"/>
      <c r="H734" s="360"/>
      <c r="I734" s="360"/>
      <c r="J734" s="360"/>
      <c r="K734" s="360"/>
      <c r="L734" s="360"/>
      <c r="M734" s="360"/>
      <c r="N734" s="360"/>
      <c r="O734" s="361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spans="1:26" ht="12.75" customHeight="1" x14ac:dyDescent="0.25">
      <c r="A735" s="206"/>
      <c r="B735" s="360"/>
      <c r="C735" s="360"/>
      <c r="D735" s="360"/>
      <c r="E735" s="360"/>
      <c r="F735" s="360"/>
      <c r="G735" s="360"/>
      <c r="H735" s="360"/>
      <c r="I735" s="360"/>
      <c r="J735" s="360"/>
      <c r="K735" s="360"/>
      <c r="L735" s="360"/>
      <c r="M735" s="360"/>
      <c r="N735" s="360"/>
      <c r="O735" s="361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spans="1:26" ht="12.75" customHeight="1" x14ac:dyDescent="0.25">
      <c r="A736" s="206"/>
      <c r="B736" s="360"/>
      <c r="C736" s="360"/>
      <c r="D736" s="360"/>
      <c r="E736" s="360"/>
      <c r="F736" s="360"/>
      <c r="G736" s="360"/>
      <c r="H736" s="360"/>
      <c r="I736" s="360"/>
      <c r="J736" s="360"/>
      <c r="K736" s="360"/>
      <c r="L736" s="360"/>
      <c r="M736" s="360"/>
      <c r="N736" s="360"/>
      <c r="O736" s="361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spans="1:26" ht="12.75" customHeight="1" x14ac:dyDescent="0.25">
      <c r="A737" s="206"/>
      <c r="B737" s="360"/>
      <c r="C737" s="360"/>
      <c r="D737" s="360"/>
      <c r="E737" s="360"/>
      <c r="F737" s="360"/>
      <c r="G737" s="360"/>
      <c r="H737" s="360"/>
      <c r="I737" s="360"/>
      <c r="J737" s="360"/>
      <c r="K737" s="360"/>
      <c r="L737" s="360"/>
      <c r="M737" s="360"/>
      <c r="N737" s="360"/>
      <c r="O737" s="361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spans="1:26" ht="12.75" customHeight="1" x14ac:dyDescent="0.25">
      <c r="A738" s="206"/>
      <c r="B738" s="360"/>
      <c r="C738" s="360"/>
      <c r="D738" s="360"/>
      <c r="E738" s="360"/>
      <c r="F738" s="360"/>
      <c r="G738" s="360"/>
      <c r="H738" s="360"/>
      <c r="I738" s="360"/>
      <c r="J738" s="360"/>
      <c r="K738" s="360"/>
      <c r="L738" s="360"/>
      <c r="M738" s="360"/>
      <c r="N738" s="360"/>
      <c r="O738" s="361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spans="1:26" ht="12.75" customHeight="1" x14ac:dyDescent="0.25">
      <c r="A739" s="206"/>
      <c r="B739" s="360"/>
      <c r="C739" s="360"/>
      <c r="D739" s="360"/>
      <c r="E739" s="360"/>
      <c r="F739" s="360"/>
      <c r="G739" s="360"/>
      <c r="H739" s="360"/>
      <c r="I739" s="360"/>
      <c r="J739" s="360"/>
      <c r="K739" s="360"/>
      <c r="L739" s="360"/>
      <c r="M739" s="360"/>
      <c r="N739" s="360"/>
      <c r="O739" s="361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spans="1:26" ht="12.75" customHeight="1" x14ac:dyDescent="0.25">
      <c r="A740" s="206"/>
      <c r="B740" s="360"/>
      <c r="C740" s="360"/>
      <c r="D740" s="360"/>
      <c r="E740" s="360"/>
      <c r="F740" s="360"/>
      <c r="G740" s="360"/>
      <c r="H740" s="360"/>
      <c r="I740" s="360"/>
      <c r="J740" s="360"/>
      <c r="K740" s="360"/>
      <c r="L740" s="360"/>
      <c r="M740" s="360"/>
      <c r="N740" s="360"/>
      <c r="O740" s="361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spans="1:26" ht="12.75" customHeight="1" x14ac:dyDescent="0.25">
      <c r="A741" s="206"/>
      <c r="B741" s="360"/>
      <c r="C741" s="360"/>
      <c r="D741" s="360"/>
      <c r="E741" s="360"/>
      <c r="F741" s="360"/>
      <c r="G741" s="360"/>
      <c r="H741" s="360"/>
      <c r="I741" s="360"/>
      <c r="J741" s="360"/>
      <c r="K741" s="360"/>
      <c r="L741" s="360"/>
      <c r="M741" s="360"/>
      <c r="N741" s="360"/>
      <c r="O741" s="361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spans="1:26" ht="12.75" customHeight="1" x14ac:dyDescent="0.25">
      <c r="A742" s="206"/>
      <c r="B742" s="360"/>
      <c r="C742" s="360"/>
      <c r="D742" s="360"/>
      <c r="E742" s="360"/>
      <c r="F742" s="360"/>
      <c r="G742" s="360"/>
      <c r="H742" s="360"/>
      <c r="I742" s="360"/>
      <c r="J742" s="360"/>
      <c r="K742" s="360"/>
      <c r="L742" s="360"/>
      <c r="M742" s="360"/>
      <c r="N742" s="360"/>
      <c r="O742" s="361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spans="1:26" ht="12.75" customHeight="1" x14ac:dyDescent="0.25">
      <c r="A743" s="206"/>
      <c r="B743" s="360"/>
      <c r="C743" s="360"/>
      <c r="D743" s="360"/>
      <c r="E743" s="360"/>
      <c r="F743" s="360"/>
      <c r="G743" s="360"/>
      <c r="H743" s="360"/>
      <c r="I743" s="360"/>
      <c r="J743" s="360"/>
      <c r="K743" s="360"/>
      <c r="L743" s="360"/>
      <c r="M743" s="360"/>
      <c r="N743" s="360"/>
      <c r="O743" s="361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spans="1:26" ht="12.75" customHeight="1" x14ac:dyDescent="0.25">
      <c r="A744" s="206"/>
      <c r="B744" s="360"/>
      <c r="C744" s="360"/>
      <c r="D744" s="360"/>
      <c r="E744" s="360"/>
      <c r="F744" s="360"/>
      <c r="G744" s="360"/>
      <c r="H744" s="360"/>
      <c r="I744" s="360"/>
      <c r="J744" s="360"/>
      <c r="K744" s="360"/>
      <c r="L744" s="360"/>
      <c r="M744" s="360"/>
      <c r="N744" s="360"/>
      <c r="O744" s="361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spans="1:26" ht="12.75" customHeight="1" x14ac:dyDescent="0.25">
      <c r="A745" s="206"/>
      <c r="B745" s="360"/>
      <c r="C745" s="360"/>
      <c r="D745" s="360"/>
      <c r="E745" s="360"/>
      <c r="F745" s="360"/>
      <c r="G745" s="360"/>
      <c r="H745" s="360"/>
      <c r="I745" s="360"/>
      <c r="J745" s="360"/>
      <c r="K745" s="360"/>
      <c r="L745" s="360"/>
      <c r="M745" s="360"/>
      <c r="N745" s="360"/>
      <c r="O745" s="361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spans="1:26" ht="12.75" customHeight="1" x14ac:dyDescent="0.25">
      <c r="A746" s="206"/>
      <c r="B746" s="360"/>
      <c r="C746" s="360"/>
      <c r="D746" s="360"/>
      <c r="E746" s="360"/>
      <c r="F746" s="360"/>
      <c r="G746" s="360"/>
      <c r="H746" s="360"/>
      <c r="I746" s="360"/>
      <c r="J746" s="360"/>
      <c r="K746" s="360"/>
      <c r="L746" s="360"/>
      <c r="M746" s="360"/>
      <c r="N746" s="360"/>
      <c r="O746" s="361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spans="1:26" ht="12.75" customHeight="1" x14ac:dyDescent="0.25">
      <c r="A747" s="206"/>
      <c r="B747" s="360"/>
      <c r="C747" s="360"/>
      <c r="D747" s="360"/>
      <c r="E747" s="360"/>
      <c r="F747" s="360"/>
      <c r="G747" s="360"/>
      <c r="H747" s="360"/>
      <c r="I747" s="360"/>
      <c r="J747" s="360"/>
      <c r="K747" s="360"/>
      <c r="L747" s="360"/>
      <c r="M747" s="360"/>
      <c r="N747" s="360"/>
      <c r="O747" s="361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spans="1:26" ht="12.75" customHeight="1" x14ac:dyDescent="0.25">
      <c r="A748" s="206"/>
      <c r="B748" s="360"/>
      <c r="C748" s="360"/>
      <c r="D748" s="360"/>
      <c r="E748" s="360"/>
      <c r="F748" s="360"/>
      <c r="G748" s="360"/>
      <c r="H748" s="360"/>
      <c r="I748" s="360"/>
      <c r="J748" s="360"/>
      <c r="K748" s="360"/>
      <c r="L748" s="360"/>
      <c r="M748" s="360"/>
      <c r="N748" s="360"/>
      <c r="O748" s="361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spans="1:26" ht="12.75" customHeight="1" x14ac:dyDescent="0.25">
      <c r="A749" s="206"/>
      <c r="B749" s="360"/>
      <c r="C749" s="360"/>
      <c r="D749" s="360"/>
      <c r="E749" s="360"/>
      <c r="F749" s="360"/>
      <c r="G749" s="360"/>
      <c r="H749" s="360"/>
      <c r="I749" s="360"/>
      <c r="J749" s="360"/>
      <c r="K749" s="360"/>
      <c r="L749" s="360"/>
      <c r="M749" s="360"/>
      <c r="N749" s="360"/>
      <c r="O749" s="361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spans="1:26" ht="12.75" customHeight="1" x14ac:dyDescent="0.25">
      <c r="A750" s="206"/>
      <c r="B750" s="360"/>
      <c r="C750" s="360"/>
      <c r="D750" s="360"/>
      <c r="E750" s="360"/>
      <c r="F750" s="360"/>
      <c r="G750" s="360"/>
      <c r="H750" s="360"/>
      <c r="I750" s="360"/>
      <c r="J750" s="360"/>
      <c r="K750" s="360"/>
      <c r="L750" s="360"/>
      <c r="M750" s="360"/>
      <c r="N750" s="360"/>
      <c r="O750" s="361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spans="1:26" ht="12.75" customHeight="1" x14ac:dyDescent="0.25">
      <c r="A751" s="206"/>
      <c r="B751" s="360"/>
      <c r="C751" s="360"/>
      <c r="D751" s="360"/>
      <c r="E751" s="360"/>
      <c r="F751" s="360"/>
      <c r="G751" s="360"/>
      <c r="H751" s="360"/>
      <c r="I751" s="360"/>
      <c r="J751" s="360"/>
      <c r="K751" s="360"/>
      <c r="L751" s="360"/>
      <c r="M751" s="360"/>
      <c r="N751" s="360"/>
      <c r="O751" s="361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spans="1:26" ht="12.75" customHeight="1" x14ac:dyDescent="0.25">
      <c r="A752" s="206"/>
      <c r="B752" s="360"/>
      <c r="C752" s="360"/>
      <c r="D752" s="360"/>
      <c r="E752" s="360"/>
      <c r="F752" s="360"/>
      <c r="G752" s="360"/>
      <c r="H752" s="360"/>
      <c r="I752" s="360"/>
      <c r="J752" s="360"/>
      <c r="K752" s="360"/>
      <c r="L752" s="360"/>
      <c r="M752" s="360"/>
      <c r="N752" s="360"/>
      <c r="O752" s="361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spans="1:26" ht="12.75" customHeight="1" x14ac:dyDescent="0.25">
      <c r="A753" s="206"/>
      <c r="B753" s="360"/>
      <c r="C753" s="360"/>
      <c r="D753" s="360"/>
      <c r="E753" s="360"/>
      <c r="F753" s="360"/>
      <c r="G753" s="360"/>
      <c r="H753" s="360"/>
      <c r="I753" s="360"/>
      <c r="J753" s="360"/>
      <c r="K753" s="360"/>
      <c r="L753" s="360"/>
      <c r="M753" s="360"/>
      <c r="N753" s="360"/>
      <c r="O753" s="361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spans="1:26" ht="12.75" customHeight="1" x14ac:dyDescent="0.25">
      <c r="A754" s="206"/>
      <c r="B754" s="360"/>
      <c r="C754" s="360"/>
      <c r="D754" s="360"/>
      <c r="E754" s="360"/>
      <c r="F754" s="360"/>
      <c r="G754" s="360"/>
      <c r="H754" s="360"/>
      <c r="I754" s="360"/>
      <c r="J754" s="360"/>
      <c r="K754" s="360"/>
      <c r="L754" s="360"/>
      <c r="M754" s="360"/>
      <c r="N754" s="360"/>
      <c r="O754" s="361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spans="1:26" ht="12.75" customHeight="1" x14ac:dyDescent="0.25">
      <c r="A755" s="206"/>
      <c r="B755" s="360"/>
      <c r="C755" s="360"/>
      <c r="D755" s="360"/>
      <c r="E755" s="360"/>
      <c r="F755" s="360"/>
      <c r="G755" s="360"/>
      <c r="H755" s="360"/>
      <c r="I755" s="360"/>
      <c r="J755" s="360"/>
      <c r="K755" s="360"/>
      <c r="L755" s="360"/>
      <c r="M755" s="360"/>
      <c r="N755" s="360"/>
      <c r="O755" s="361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spans="1:26" ht="12.75" customHeight="1" x14ac:dyDescent="0.25">
      <c r="A756" s="206"/>
      <c r="B756" s="360"/>
      <c r="C756" s="360"/>
      <c r="D756" s="360"/>
      <c r="E756" s="360"/>
      <c r="F756" s="360"/>
      <c r="G756" s="360"/>
      <c r="H756" s="360"/>
      <c r="I756" s="360"/>
      <c r="J756" s="360"/>
      <c r="K756" s="360"/>
      <c r="L756" s="360"/>
      <c r="M756" s="360"/>
      <c r="N756" s="360"/>
      <c r="O756" s="361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spans="1:26" ht="12.75" customHeight="1" x14ac:dyDescent="0.25">
      <c r="A757" s="206"/>
      <c r="B757" s="360"/>
      <c r="C757" s="360"/>
      <c r="D757" s="360"/>
      <c r="E757" s="360"/>
      <c r="F757" s="360"/>
      <c r="G757" s="360"/>
      <c r="H757" s="360"/>
      <c r="I757" s="360"/>
      <c r="J757" s="360"/>
      <c r="K757" s="360"/>
      <c r="L757" s="360"/>
      <c r="M757" s="360"/>
      <c r="N757" s="360"/>
      <c r="O757" s="361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spans="1:26" ht="12.75" customHeight="1" x14ac:dyDescent="0.25">
      <c r="A758" s="206"/>
      <c r="B758" s="360"/>
      <c r="C758" s="360"/>
      <c r="D758" s="360"/>
      <c r="E758" s="360"/>
      <c r="F758" s="360"/>
      <c r="G758" s="360"/>
      <c r="H758" s="360"/>
      <c r="I758" s="360"/>
      <c r="J758" s="360"/>
      <c r="K758" s="360"/>
      <c r="L758" s="360"/>
      <c r="M758" s="360"/>
      <c r="N758" s="360"/>
      <c r="O758" s="361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spans="1:26" ht="12.75" customHeight="1" x14ac:dyDescent="0.25">
      <c r="A759" s="206"/>
      <c r="B759" s="360"/>
      <c r="C759" s="360"/>
      <c r="D759" s="360"/>
      <c r="E759" s="360"/>
      <c r="F759" s="360"/>
      <c r="G759" s="360"/>
      <c r="H759" s="360"/>
      <c r="I759" s="360"/>
      <c r="J759" s="360"/>
      <c r="K759" s="360"/>
      <c r="L759" s="360"/>
      <c r="M759" s="360"/>
      <c r="N759" s="360"/>
      <c r="O759" s="361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spans="1:26" ht="12.75" customHeight="1" x14ac:dyDescent="0.25">
      <c r="A760" s="206"/>
      <c r="B760" s="360"/>
      <c r="C760" s="360"/>
      <c r="D760" s="360"/>
      <c r="E760" s="360"/>
      <c r="F760" s="360"/>
      <c r="G760" s="360"/>
      <c r="H760" s="360"/>
      <c r="I760" s="360"/>
      <c r="J760" s="360"/>
      <c r="K760" s="360"/>
      <c r="L760" s="360"/>
      <c r="M760" s="360"/>
      <c r="N760" s="360"/>
      <c r="O760" s="361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spans="1:26" ht="12.75" customHeight="1" x14ac:dyDescent="0.25">
      <c r="A761" s="206"/>
      <c r="B761" s="360"/>
      <c r="C761" s="360"/>
      <c r="D761" s="360"/>
      <c r="E761" s="360"/>
      <c r="F761" s="360"/>
      <c r="G761" s="360"/>
      <c r="H761" s="360"/>
      <c r="I761" s="360"/>
      <c r="J761" s="360"/>
      <c r="K761" s="360"/>
      <c r="L761" s="360"/>
      <c r="M761" s="360"/>
      <c r="N761" s="360"/>
      <c r="O761" s="361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spans="1:26" ht="12.75" customHeight="1" x14ac:dyDescent="0.25">
      <c r="A762" s="206"/>
      <c r="B762" s="360"/>
      <c r="C762" s="360"/>
      <c r="D762" s="360"/>
      <c r="E762" s="360"/>
      <c r="F762" s="360"/>
      <c r="G762" s="360"/>
      <c r="H762" s="360"/>
      <c r="I762" s="360"/>
      <c r="J762" s="360"/>
      <c r="K762" s="360"/>
      <c r="L762" s="360"/>
      <c r="M762" s="360"/>
      <c r="N762" s="360"/>
      <c r="O762" s="361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spans="1:26" ht="12.75" customHeight="1" x14ac:dyDescent="0.25">
      <c r="A763" s="206"/>
      <c r="B763" s="360"/>
      <c r="C763" s="360"/>
      <c r="D763" s="360"/>
      <c r="E763" s="360"/>
      <c r="F763" s="360"/>
      <c r="G763" s="360"/>
      <c r="H763" s="360"/>
      <c r="I763" s="360"/>
      <c r="J763" s="360"/>
      <c r="K763" s="360"/>
      <c r="L763" s="360"/>
      <c r="M763" s="360"/>
      <c r="N763" s="360"/>
      <c r="O763" s="361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spans="1:26" ht="12.75" customHeight="1" x14ac:dyDescent="0.25">
      <c r="A764" s="206"/>
      <c r="B764" s="360"/>
      <c r="C764" s="360"/>
      <c r="D764" s="360"/>
      <c r="E764" s="360"/>
      <c r="F764" s="360"/>
      <c r="G764" s="360"/>
      <c r="H764" s="360"/>
      <c r="I764" s="360"/>
      <c r="J764" s="360"/>
      <c r="K764" s="360"/>
      <c r="L764" s="360"/>
      <c r="M764" s="360"/>
      <c r="N764" s="360"/>
      <c r="O764" s="361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spans="1:26" ht="12.75" customHeight="1" x14ac:dyDescent="0.25">
      <c r="A765" s="206"/>
      <c r="B765" s="360"/>
      <c r="C765" s="360"/>
      <c r="D765" s="360"/>
      <c r="E765" s="360"/>
      <c r="F765" s="360"/>
      <c r="G765" s="360"/>
      <c r="H765" s="360"/>
      <c r="I765" s="360"/>
      <c r="J765" s="360"/>
      <c r="K765" s="360"/>
      <c r="L765" s="360"/>
      <c r="M765" s="360"/>
      <c r="N765" s="360"/>
      <c r="O765" s="361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spans="1:26" ht="12.75" customHeight="1" x14ac:dyDescent="0.25">
      <c r="A766" s="206"/>
      <c r="B766" s="360"/>
      <c r="C766" s="360"/>
      <c r="D766" s="360"/>
      <c r="E766" s="360"/>
      <c r="F766" s="360"/>
      <c r="G766" s="360"/>
      <c r="H766" s="360"/>
      <c r="I766" s="360"/>
      <c r="J766" s="360"/>
      <c r="K766" s="360"/>
      <c r="L766" s="360"/>
      <c r="M766" s="360"/>
      <c r="N766" s="360"/>
      <c r="O766" s="361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spans="1:26" ht="12.75" customHeight="1" x14ac:dyDescent="0.25">
      <c r="A767" s="206"/>
      <c r="B767" s="360"/>
      <c r="C767" s="360"/>
      <c r="D767" s="360"/>
      <c r="E767" s="360"/>
      <c r="F767" s="360"/>
      <c r="G767" s="360"/>
      <c r="H767" s="360"/>
      <c r="I767" s="360"/>
      <c r="J767" s="360"/>
      <c r="K767" s="360"/>
      <c r="L767" s="360"/>
      <c r="M767" s="360"/>
      <c r="N767" s="360"/>
      <c r="O767" s="361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spans="1:26" ht="12.75" customHeight="1" x14ac:dyDescent="0.25">
      <c r="A768" s="206"/>
      <c r="B768" s="360"/>
      <c r="C768" s="360"/>
      <c r="D768" s="360"/>
      <c r="E768" s="360"/>
      <c r="F768" s="360"/>
      <c r="G768" s="360"/>
      <c r="H768" s="360"/>
      <c r="I768" s="360"/>
      <c r="J768" s="360"/>
      <c r="K768" s="360"/>
      <c r="L768" s="360"/>
      <c r="M768" s="360"/>
      <c r="N768" s="360"/>
      <c r="O768" s="361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spans="1:26" ht="12.75" customHeight="1" x14ac:dyDescent="0.25">
      <c r="A769" s="206"/>
      <c r="B769" s="360"/>
      <c r="C769" s="360"/>
      <c r="D769" s="360"/>
      <c r="E769" s="360"/>
      <c r="F769" s="360"/>
      <c r="G769" s="360"/>
      <c r="H769" s="360"/>
      <c r="I769" s="360"/>
      <c r="J769" s="360"/>
      <c r="K769" s="360"/>
      <c r="L769" s="360"/>
      <c r="M769" s="360"/>
      <c r="N769" s="360"/>
      <c r="O769" s="361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spans="1:26" ht="12.75" customHeight="1" x14ac:dyDescent="0.25">
      <c r="A770" s="206"/>
      <c r="B770" s="360"/>
      <c r="C770" s="360"/>
      <c r="D770" s="360"/>
      <c r="E770" s="360"/>
      <c r="F770" s="360"/>
      <c r="G770" s="360"/>
      <c r="H770" s="360"/>
      <c r="I770" s="360"/>
      <c r="J770" s="360"/>
      <c r="K770" s="360"/>
      <c r="L770" s="360"/>
      <c r="M770" s="360"/>
      <c r="N770" s="360"/>
      <c r="O770" s="361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spans="1:26" ht="12.75" customHeight="1" x14ac:dyDescent="0.25">
      <c r="A771" s="206"/>
      <c r="B771" s="360"/>
      <c r="C771" s="360"/>
      <c r="D771" s="360"/>
      <c r="E771" s="360"/>
      <c r="F771" s="360"/>
      <c r="G771" s="360"/>
      <c r="H771" s="360"/>
      <c r="I771" s="360"/>
      <c r="J771" s="360"/>
      <c r="K771" s="360"/>
      <c r="L771" s="360"/>
      <c r="M771" s="360"/>
      <c r="N771" s="360"/>
      <c r="O771" s="361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spans="1:26" ht="12.75" customHeight="1" x14ac:dyDescent="0.25">
      <c r="A772" s="206"/>
      <c r="B772" s="360"/>
      <c r="C772" s="360"/>
      <c r="D772" s="360"/>
      <c r="E772" s="360"/>
      <c r="F772" s="360"/>
      <c r="G772" s="360"/>
      <c r="H772" s="360"/>
      <c r="I772" s="360"/>
      <c r="J772" s="360"/>
      <c r="K772" s="360"/>
      <c r="L772" s="360"/>
      <c r="M772" s="360"/>
      <c r="N772" s="360"/>
      <c r="O772" s="361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spans="1:26" ht="12.75" customHeight="1" x14ac:dyDescent="0.25">
      <c r="A773" s="206"/>
      <c r="B773" s="360"/>
      <c r="C773" s="360"/>
      <c r="D773" s="360"/>
      <c r="E773" s="360"/>
      <c r="F773" s="360"/>
      <c r="G773" s="360"/>
      <c r="H773" s="360"/>
      <c r="I773" s="360"/>
      <c r="J773" s="360"/>
      <c r="K773" s="360"/>
      <c r="L773" s="360"/>
      <c r="M773" s="360"/>
      <c r="N773" s="360"/>
      <c r="O773" s="361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spans="1:26" ht="12.75" customHeight="1" x14ac:dyDescent="0.25">
      <c r="A774" s="206"/>
      <c r="B774" s="360"/>
      <c r="C774" s="360"/>
      <c r="D774" s="360"/>
      <c r="E774" s="360"/>
      <c r="F774" s="360"/>
      <c r="G774" s="360"/>
      <c r="H774" s="360"/>
      <c r="I774" s="360"/>
      <c r="J774" s="360"/>
      <c r="K774" s="360"/>
      <c r="L774" s="360"/>
      <c r="M774" s="360"/>
      <c r="N774" s="360"/>
      <c r="O774" s="361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spans="1:26" ht="12.75" customHeight="1" x14ac:dyDescent="0.25">
      <c r="A775" s="206"/>
      <c r="B775" s="360"/>
      <c r="C775" s="360"/>
      <c r="D775" s="360"/>
      <c r="E775" s="360"/>
      <c r="F775" s="360"/>
      <c r="G775" s="360"/>
      <c r="H775" s="360"/>
      <c r="I775" s="360"/>
      <c r="J775" s="360"/>
      <c r="K775" s="360"/>
      <c r="L775" s="360"/>
      <c r="M775" s="360"/>
      <c r="N775" s="360"/>
      <c r="O775" s="361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spans="1:26" ht="12.75" customHeight="1" x14ac:dyDescent="0.25">
      <c r="A776" s="206"/>
      <c r="B776" s="360"/>
      <c r="C776" s="360"/>
      <c r="D776" s="360"/>
      <c r="E776" s="360"/>
      <c r="F776" s="360"/>
      <c r="G776" s="360"/>
      <c r="H776" s="360"/>
      <c r="I776" s="360"/>
      <c r="J776" s="360"/>
      <c r="K776" s="360"/>
      <c r="L776" s="360"/>
      <c r="M776" s="360"/>
      <c r="N776" s="360"/>
      <c r="O776" s="361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spans="1:26" ht="12.75" customHeight="1" x14ac:dyDescent="0.25">
      <c r="A777" s="206"/>
      <c r="B777" s="360"/>
      <c r="C777" s="360"/>
      <c r="D777" s="360"/>
      <c r="E777" s="360"/>
      <c r="F777" s="360"/>
      <c r="G777" s="360"/>
      <c r="H777" s="360"/>
      <c r="I777" s="360"/>
      <c r="J777" s="360"/>
      <c r="K777" s="360"/>
      <c r="L777" s="360"/>
      <c r="M777" s="360"/>
      <c r="N777" s="360"/>
      <c r="O777" s="361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spans="1:26" ht="12.75" customHeight="1" x14ac:dyDescent="0.25">
      <c r="A778" s="206"/>
      <c r="B778" s="360"/>
      <c r="C778" s="360"/>
      <c r="D778" s="360"/>
      <c r="E778" s="360"/>
      <c r="F778" s="360"/>
      <c r="G778" s="360"/>
      <c r="H778" s="360"/>
      <c r="I778" s="360"/>
      <c r="J778" s="360"/>
      <c r="K778" s="360"/>
      <c r="L778" s="360"/>
      <c r="M778" s="360"/>
      <c r="N778" s="360"/>
      <c r="O778" s="361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spans="1:26" ht="12.75" customHeight="1" x14ac:dyDescent="0.25">
      <c r="A779" s="206"/>
      <c r="B779" s="360"/>
      <c r="C779" s="360"/>
      <c r="D779" s="360"/>
      <c r="E779" s="360"/>
      <c r="F779" s="360"/>
      <c r="G779" s="360"/>
      <c r="H779" s="360"/>
      <c r="I779" s="360"/>
      <c r="J779" s="360"/>
      <c r="K779" s="360"/>
      <c r="L779" s="360"/>
      <c r="M779" s="360"/>
      <c r="N779" s="360"/>
      <c r="O779" s="361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spans="1:26" ht="12.75" customHeight="1" x14ac:dyDescent="0.25">
      <c r="A780" s="206"/>
      <c r="B780" s="360"/>
      <c r="C780" s="360"/>
      <c r="D780" s="360"/>
      <c r="E780" s="360"/>
      <c r="F780" s="360"/>
      <c r="G780" s="360"/>
      <c r="H780" s="360"/>
      <c r="I780" s="360"/>
      <c r="J780" s="360"/>
      <c r="K780" s="360"/>
      <c r="L780" s="360"/>
      <c r="M780" s="360"/>
      <c r="N780" s="360"/>
      <c r="O780" s="361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spans="1:26" ht="12.75" customHeight="1" x14ac:dyDescent="0.25">
      <c r="A781" s="206"/>
      <c r="B781" s="360"/>
      <c r="C781" s="360"/>
      <c r="D781" s="360"/>
      <c r="E781" s="360"/>
      <c r="F781" s="360"/>
      <c r="G781" s="360"/>
      <c r="H781" s="360"/>
      <c r="I781" s="360"/>
      <c r="J781" s="360"/>
      <c r="K781" s="360"/>
      <c r="L781" s="360"/>
      <c r="M781" s="360"/>
      <c r="N781" s="360"/>
      <c r="O781" s="361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spans="1:26" ht="12.75" customHeight="1" x14ac:dyDescent="0.25">
      <c r="A782" s="206"/>
      <c r="B782" s="360"/>
      <c r="C782" s="360"/>
      <c r="D782" s="360"/>
      <c r="E782" s="360"/>
      <c r="F782" s="360"/>
      <c r="G782" s="360"/>
      <c r="H782" s="360"/>
      <c r="I782" s="360"/>
      <c r="J782" s="360"/>
      <c r="K782" s="360"/>
      <c r="L782" s="360"/>
      <c r="M782" s="360"/>
      <c r="N782" s="360"/>
      <c r="O782" s="361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spans="1:26" ht="12.75" customHeight="1" x14ac:dyDescent="0.25">
      <c r="A783" s="206"/>
      <c r="B783" s="360"/>
      <c r="C783" s="360"/>
      <c r="D783" s="360"/>
      <c r="E783" s="360"/>
      <c r="F783" s="360"/>
      <c r="G783" s="360"/>
      <c r="H783" s="360"/>
      <c r="I783" s="360"/>
      <c r="J783" s="360"/>
      <c r="K783" s="360"/>
      <c r="L783" s="360"/>
      <c r="M783" s="360"/>
      <c r="N783" s="360"/>
      <c r="O783" s="361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spans="1:26" ht="12.75" customHeight="1" x14ac:dyDescent="0.25">
      <c r="A784" s="206"/>
      <c r="B784" s="360"/>
      <c r="C784" s="360"/>
      <c r="D784" s="360"/>
      <c r="E784" s="360"/>
      <c r="F784" s="360"/>
      <c r="G784" s="360"/>
      <c r="H784" s="360"/>
      <c r="I784" s="360"/>
      <c r="J784" s="360"/>
      <c r="K784" s="360"/>
      <c r="L784" s="360"/>
      <c r="M784" s="360"/>
      <c r="N784" s="360"/>
      <c r="O784" s="361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spans="1:26" ht="12.75" customHeight="1" x14ac:dyDescent="0.25">
      <c r="A785" s="206"/>
      <c r="B785" s="360"/>
      <c r="C785" s="360"/>
      <c r="D785" s="360"/>
      <c r="E785" s="360"/>
      <c r="F785" s="360"/>
      <c r="G785" s="360"/>
      <c r="H785" s="360"/>
      <c r="I785" s="360"/>
      <c r="J785" s="360"/>
      <c r="K785" s="360"/>
      <c r="L785" s="360"/>
      <c r="M785" s="360"/>
      <c r="N785" s="360"/>
      <c r="O785" s="361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spans="1:26" ht="12.75" customHeight="1" x14ac:dyDescent="0.25">
      <c r="A786" s="206"/>
      <c r="B786" s="360"/>
      <c r="C786" s="360"/>
      <c r="D786" s="360"/>
      <c r="E786" s="360"/>
      <c r="F786" s="360"/>
      <c r="G786" s="360"/>
      <c r="H786" s="360"/>
      <c r="I786" s="360"/>
      <c r="J786" s="360"/>
      <c r="K786" s="360"/>
      <c r="L786" s="360"/>
      <c r="M786" s="360"/>
      <c r="N786" s="360"/>
      <c r="O786" s="361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spans="1:26" ht="12.75" customHeight="1" x14ac:dyDescent="0.25">
      <c r="A787" s="206"/>
      <c r="B787" s="360"/>
      <c r="C787" s="360"/>
      <c r="D787" s="360"/>
      <c r="E787" s="360"/>
      <c r="F787" s="360"/>
      <c r="G787" s="360"/>
      <c r="H787" s="360"/>
      <c r="I787" s="360"/>
      <c r="J787" s="360"/>
      <c r="K787" s="360"/>
      <c r="L787" s="360"/>
      <c r="M787" s="360"/>
      <c r="N787" s="360"/>
      <c r="O787" s="361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spans="1:26" ht="12.75" customHeight="1" x14ac:dyDescent="0.25">
      <c r="A788" s="206"/>
      <c r="B788" s="360"/>
      <c r="C788" s="360"/>
      <c r="D788" s="360"/>
      <c r="E788" s="360"/>
      <c r="F788" s="360"/>
      <c r="G788" s="360"/>
      <c r="H788" s="360"/>
      <c r="I788" s="360"/>
      <c r="J788" s="360"/>
      <c r="K788" s="360"/>
      <c r="L788" s="360"/>
      <c r="M788" s="360"/>
      <c r="N788" s="360"/>
      <c r="O788" s="361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spans="1:26" ht="12.75" customHeight="1" x14ac:dyDescent="0.25">
      <c r="A789" s="206"/>
      <c r="B789" s="360"/>
      <c r="C789" s="360"/>
      <c r="D789" s="360"/>
      <c r="E789" s="360"/>
      <c r="F789" s="360"/>
      <c r="G789" s="360"/>
      <c r="H789" s="360"/>
      <c r="I789" s="360"/>
      <c r="J789" s="360"/>
      <c r="K789" s="360"/>
      <c r="L789" s="360"/>
      <c r="M789" s="360"/>
      <c r="N789" s="360"/>
      <c r="O789" s="361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spans="1:26" ht="12.75" customHeight="1" x14ac:dyDescent="0.25">
      <c r="A790" s="206"/>
      <c r="B790" s="360"/>
      <c r="C790" s="360"/>
      <c r="D790" s="360"/>
      <c r="E790" s="360"/>
      <c r="F790" s="360"/>
      <c r="G790" s="360"/>
      <c r="H790" s="360"/>
      <c r="I790" s="360"/>
      <c r="J790" s="360"/>
      <c r="K790" s="360"/>
      <c r="L790" s="360"/>
      <c r="M790" s="360"/>
      <c r="N790" s="360"/>
      <c r="O790" s="361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spans="1:26" ht="12.75" customHeight="1" x14ac:dyDescent="0.25">
      <c r="A791" s="206"/>
      <c r="B791" s="360"/>
      <c r="C791" s="360"/>
      <c r="D791" s="360"/>
      <c r="E791" s="360"/>
      <c r="F791" s="360"/>
      <c r="G791" s="360"/>
      <c r="H791" s="360"/>
      <c r="I791" s="360"/>
      <c r="J791" s="360"/>
      <c r="K791" s="360"/>
      <c r="L791" s="360"/>
      <c r="M791" s="360"/>
      <c r="N791" s="360"/>
      <c r="O791" s="361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spans="1:26" ht="12.75" customHeight="1" x14ac:dyDescent="0.25">
      <c r="A792" s="206"/>
      <c r="B792" s="360"/>
      <c r="C792" s="360"/>
      <c r="D792" s="360"/>
      <c r="E792" s="360"/>
      <c r="F792" s="360"/>
      <c r="G792" s="360"/>
      <c r="H792" s="360"/>
      <c r="I792" s="360"/>
      <c r="J792" s="360"/>
      <c r="K792" s="360"/>
      <c r="L792" s="360"/>
      <c r="M792" s="360"/>
      <c r="N792" s="360"/>
      <c r="O792" s="361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spans="1:26" ht="12.75" customHeight="1" x14ac:dyDescent="0.25">
      <c r="A793" s="206"/>
      <c r="B793" s="360"/>
      <c r="C793" s="360"/>
      <c r="D793" s="360"/>
      <c r="E793" s="360"/>
      <c r="F793" s="360"/>
      <c r="G793" s="360"/>
      <c r="H793" s="360"/>
      <c r="I793" s="360"/>
      <c r="J793" s="360"/>
      <c r="K793" s="360"/>
      <c r="L793" s="360"/>
      <c r="M793" s="360"/>
      <c r="N793" s="360"/>
      <c r="O793" s="361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spans="1:26" ht="12.75" customHeight="1" x14ac:dyDescent="0.25">
      <c r="A794" s="206"/>
      <c r="B794" s="360"/>
      <c r="C794" s="360"/>
      <c r="D794" s="360"/>
      <c r="E794" s="360"/>
      <c r="F794" s="360"/>
      <c r="G794" s="360"/>
      <c r="H794" s="360"/>
      <c r="I794" s="360"/>
      <c r="J794" s="360"/>
      <c r="K794" s="360"/>
      <c r="L794" s="360"/>
      <c r="M794" s="360"/>
      <c r="N794" s="360"/>
      <c r="O794" s="361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spans="1:26" ht="12.75" customHeight="1" x14ac:dyDescent="0.25">
      <c r="A795" s="206"/>
      <c r="B795" s="360"/>
      <c r="C795" s="360"/>
      <c r="D795" s="360"/>
      <c r="E795" s="360"/>
      <c r="F795" s="360"/>
      <c r="G795" s="360"/>
      <c r="H795" s="360"/>
      <c r="I795" s="360"/>
      <c r="J795" s="360"/>
      <c r="K795" s="360"/>
      <c r="L795" s="360"/>
      <c r="M795" s="360"/>
      <c r="N795" s="360"/>
      <c r="O795" s="361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spans="1:26" ht="12.75" customHeight="1" x14ac:dyDescent="0.25">
      <c r="A796" s="206"/>
      <c r="B796" s="360"/>
      <c r="C796" s="360"/>
      <c r="D796" s="360"/>
      <c r="E796" s="360"/>
      <c r="F796" s="360"/>
      <c r="G796" s="360"/>
      <c r="H796" s="360"/>
      <c r="I796" s="360"/>
      <c r="J796" s="360"/>
      <c r="K796" s="360"/>
      <c r="L796" s="360"/>
      <c r="M796" s="360"/>
      <c r="N796" s="360"/>
      <c r="O796" s="361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spans="1:26" ht="12.75" customHeight="1" x14ac:dyDescent="0.25">
      <c r="A797" s="206"/>
      <c r="B797" s="360"/>
      <c r="C797" s="360"/>
      <c r="D797" s="360"/>
      <c r="E797" s="360"/>
      <c r="F797" s="360"/>
      <c r="G797" s="360"/>
      <c r="H797" s="360"/>
      <c r="I797" s="360"/>
      <c r="J797" s="360"/>
      <c r="K797" s="360"/>
      <c r="L797" s="360"/>
      <c r="M797" s="360"/>
      <c r="N797" s="360"/>
      <c r="O797" s="361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spans="1:26" ht="12.75" customHeight="1" x14ac:dyDescent="0.25">
      <c r="A798" s="206"/>
      <c r="B798" s="360"/>
      <c r="C798" s="360"/>
      <c r="D798" s="360"/>
      <c r="E798" s="360"/>
      <c r="F798" s="360"/>
      <c r="G798" s="360"/>
      <c r="H798" s="360"/>
      <c r="I798" s="360"/>
      <c r="J798" s="360"/>
      <c r="K798" s="360"/>
      <c r="L798" s="360"/>
      <c r="M798" s="360"/>
      <c r="N798" s="360"/>
      <c r="O798" s="361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spans="1:26" ht="12.75" customHeight="1" x14ac:dyDescent="0.25">
      <c r="A799" s="206"/>
      <c r="B799" s="360"/>
      <c r="C799" s="360"/>
      <c r="D799" s="360"/>
      <c r="E799" s="360"/>
      <c r="F799" s="360"/>
      <c r="G799" s="360"/>
      <c r="H799" s="360"/>
      <c r="I799" s="360"/>
      <c r="J799" s="360"/>
      <c r="K799" s="360"/>
      <c r="L799" s="360"/>
      <c r="M799" s="360"/>
      <c r="N799" s="360"/>
      <c r="O799" s="361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spans="1:26" ht="12.75" customHeight="1" x14ac:dyDescent="0.25">
      <c r="A800" s="206"/>
      <c r="B800" s="360"/>
      <c r="C800" s="360"/>
      <c r="D800" s="360"/>
      <c r="E800" s="360"/>
      <c r="F800" s="360"/>
      <c r="G800" s="360"/>
      <c r="H800" s="360"/>
      <c r="I800" s="360"/>
      <c r="J800" s="360"/>
      <c r="K800" s="360"/>
      <c r="L800" s="360"/>
      <c r="M800" s="360"/>
      <c r="N800" s="360"/>
      <c r="O800" s="361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spans="1:26" ht="12.75" customHeight="1" x14ac:dyDescent="0.25">
      <c r="A801" s="206"/>
      <c r="B801" s="360"/>
      <c r="C801" s="360"/>
      <c r="D801" s="360"/>
      <c r="E801" s="360"/>
      <c r="F801" s="360"/>
      <c r="G801" s="360"/>
      <c r="H801" s="360"/>
      <c r="I801" s="360"/>
      <c r="J801" s="360"/>
      <c r="K801" s="360"/>
      <c r="L801" s="360"/>
      <c r="M801" s="360"/>
      <c r="N801" s="360"/>
      <c r="O801" s="361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spans="1:26" ht="12.75" customHeight="1" x14ac:dyDescent="0.25">
      <c r="A802" s="206"/>
      <c r="B802" s="360"/>
      <c r="C802" s="360"/>
      <c r="D802" s="360"/>
      <c r="E802" s="360"/>
      <c r="F802" s="360"/>
      <c r="G802" s="360"/>
      <c r="H802" s="360"/>
      <c r="I802" s="360"/>
      <c r="J802" s="360"/>
      <c r="K802" s="360"/>
      <c r="L802" s="360"/>
      <c r="M802" s="360"/>
      <c r="N802" s="360"/>
      <c r="O802" s="361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spans="1:26" ht="12.75" customHeight="1" x14ac:dyDescent="0.25">
      <c r="A803" s="206"/>
      <c r="B803" s="360"/>
      <c r="C803" s="360"/>
      <c r="D803" s="360"/>
      <c r="E803" s="360"/>
      <c r="F803" s="360"/>
      <c r="G803" s="360"/>
      <c r="H803" s="360"/>
      <c r="I803" s="360"/>
      <c r="J803" s="360"/>
      <c r="K803" s="360"/>
      <c r="L803" s="360"/>
      <c r="M803" s="360"/>
      <c r="N803" s="360"/>
      <c r="O803" s="361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spans="1:26" ht="12.75" customHeight="1" x14ac:dyDescent="0.25">
      <c r="A804" s="206"/>
      <c r="B804" s="360"/>
      <c r="C804" s="360"/>
      <c r="D804" s="360"/>
      <c r="E804" s="360"/>
      <c r="F804" s="360"/>
      <c r="G804" s="360"/>
      <c r="H804" s="360"/>
      <c r="I804" s="360"/>
      <c r="J804" s="360"/>
      <c r="K804" s="360"/>
      <c r="L804" s="360"/>
      <c r="M804" s="360"/>
      <c r="N804" s="360"/>
      <c r="O804" s="361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spans="1:26" ht="12.75" customHeight="1" x14ac:dyDescent="0.25">
      <c r="A805" s="206"/>
      <c r="B805" s="360"/>
      <c r="C805" s="360"/>
      <c r="D805" s="360"/>
      <c r="E805" s="360"/>
      <c r="F805" s="360"/>
      <c r="G805" s="360"/>
      <c r="H805" s="360"/>
      <c r="I805" s="360"/>
      <c r="J805" s="360"/>
      <c r="K805" s="360"/>
      <c r="L805" s="360"/>
      <c r="M805" s="360"/>
      <c r="N805" s="360"/>
      <c r="O805" s="361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spans="1:26" ht="12.75" customHeight="1" x14ac:dyDescent="0.25">
      <c r="A806" s="206"/>
      <c r="B806" s="360"/>
      <c r="C806" s="360"/>
      <c r="D806" s="360"/>
      <c r="E806" s="360"/>
      <c r="F806" s="360"/>
      <c r="G806" s="360"/>
      <c r="H806" s="360"/>
      <c r="I806" s="360"/>
      <c r="J806" s="360"/>
      <c r="K806" s="360"/>
      <c r="L806" s="360"/>
      <c r="M806" s="360"/>
      <c r="N806" s="360"/>
      <c r="O806" s="361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spans="1:26" ht="12.75" customHeight="1" x14ac:dyDescent="0.25">
      <c r="A807" s="206"/>
      <c r="B807" s="360"/>
      <c r="C807" s="360"/>
      <c r="D807" s="360"/>
      <c r="E807" s="360"/>
      <c r="F807" s="360"/>
      <c r="G807" s="360"/>
      <c r="H807" s="360"/>
      <c r="I807" s="360"/>
      <c r="J807" s="360"/>
      <c r="K807" s="360"/>
      <c r="L807" s="360"/>
      <c r="M807" s="360"/>
      <c r="N807" s="360"/>
      <c r="O807" s="361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spans="1:26" ht="12.75" customHeight="1" x14ac:dyDescent="0.25">
      <c r="A808" s="206"/>
      <c r="B808" s="360"/>
      <c r="C808" s="360"/>
      <c r="D808" s="360"/>
      <c r="E808" s="360"/>
      <c r="F808" s="360"/>
      <c r="G808" s="360"/>
      <c r="H808" s="360"/>
      <c r="I808" s="360"/>
      <c r="J808" s="360"/>
      <c r="K808" s="360"/>
      <c r="L808" s="360"/>
      <c r="M808" s="360"/>
      <c r="N808" s="360"/>
      <c r="O808" s="361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spans="1:26" ht="12.75" customHeight="1" x14ac:dyDescent="0.25">
      <c r="A809" s="206"/>
      <c r="B809" s="360"/>
      <c r="C809" s="360"/>
      <c r="D809" s="360"/>
      <c r="E809" s="360"/>
      <c r="F809" s="360"/>
      <c r="G809" s="360"/>
      <c r="H809" s="360"/>
      <c r="I809" s="360"/>
      <c r="J809" s="360"/>
      <c r="K809" s="360"/>
      <c r="L809" s="360"/>
      <c r="M809" s="360"/>
      <c r="N809" s="360"/>
      <c r="O809" s="361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spans="1:26" ht="12.75" customHeight="1" x14ac:dyDescent="0.25">
      <c r="A810" s="206"/>
      <c r="B810" s="360"/>
      <c r="C810" s="360"/>
      <c r="D810" s="360"/>
      <c r="E810" s="360"/>
      <c r="F810" s="360"/>
      <c r="G810" s="360"/>
      <c r="H810" s="360"/>
      <c r="I810" s="360"/>
      <c r="J810" s="360"/>
      <c r="K810" s="360"/>
      <c r="L810" s="360"/>
      <c r="M810" s="360"/>
      <c r="N810" s="360"/>
      <c r="O810" s="361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spans="1:26" ht="12.75" customHeight="1" x14ac:dyDescent="0.25">
      <c r="A811" s="206"/>
      <c r="B811" s="360"/>
      <c r="C811" s="360"/>
      <c r="D811" s="360"/>
      <c r="E811" s="360"/>
      <c r="F811" s="360"/>
      <c r="G811" s="360"/>
      <c r="H811" s="360"/>
      <c r="I811" s="360"/>
      <c r="J811" s="360"/>
      <c r="K811" s="360"/>
      <c r="L811" s="360"/>
      <c r="M811" s="360"/>
      <c r="N811" s="360"/>
      <c r="O811" s="361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spans="1:26" ht="12.75" customHeight="1" x14ac:dyDescent="0.25">
      <c r="A812" s="206"/>
      <c r="B812" s="360"/>
      <c r="C812" s="360"/>
      <c r="D812" s="360"/>
      <c r="E812" s="360"/>
      <c r="F812" s="360"/>
      <c r="G812" s="360"/>
      <c r="H812" s="360"/>
      <c r="I812" s="360"/>
      <c r="J812" s="360"/>
      <c r="K812" s="360"/>
      <c r="L812" s="360"/>
      <c r="M812" s="360"/>
      <c r="N812" s="360"/>
      <c r="O812" s="361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spans="1:26" ht="12.75" customHeight="1" x14ac:dyDescent="0.25">
      <c r="A813" s="206"/>
      <c r="B813" s="360"/>
      <c r="C813" s="360"/>
      <c r="D813" s="360"/>
      <c r="E813" s="360"/>
      <c r="F813" s="360"/>
      <c r="G813" s="360"/>
      <c r="H813" s="360"/>
      <c r="I813" s="360"/>
      <c r="J813" s="360"/>
      <c r="K813" s="360"/>
      <c r="L813" s="360"/>
      <c r="M813" s="360"/>
      <c r="N813" s="360"/>
      <c r="O813" s="361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spans="1:26" ht="12.75" customHeight="1" x14ac:dyDescent="0.25">
      <c r="A814" s="206"/>
      <c r="B814" s="360"/>
      <c r="C814" s="360"/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0"/>
      <c r="O814" s="361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spans="1:26" ht="12.75" customHeight="1" x14ac:dyDescent="0.25">
      <c r="A815" s="206"/>
      <c r="B815" s="360"/>
      <c r="C815" s="360"/>
      <c r="D815" s="360"/>
      <c r="E815" s="360"/>
      <c r="F815" s="360"/>
      <c r="G815" s="360"/>
      <c r="H815" s="360"/>
      <c r="I815" s="360"/>
      <c r="J815" s="360"/>
      <c r="K815" s="360"/>
      <c r="L815" s="360"/>
      <c r="M815" s="360"/>
      <c r="N815" s="360"/>
      <c r="O815" s="361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spans="1:26" ht="12.75" customHeight="1" x14ac:dyDescent="0.25">
      <c r="A816" s="206"/>
      <c r="B816" s="360"/>
      <c r="C816" s="360"/>
      <c r="D816" s="360"/>
      <c r="E816" s="360"/>
      <c r="F816" s="360"/>
      <c r="G816" s="360"/>
      <c r="H816" s="360"/>
      <c r="I816" s="360"/>
      <c r="J816" s="360"/>
      <c r="K816" s="360"/>
      <c r="L816" s="360"/>
      <c r="M816" s="360"/>
      <c r="N816" s="360"/>
      <c r="O816" s="361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spans="1:26" ht="12.75" customHeight="1" x14ac:dyDescent="0.25">
      <c r="A817" s="206"/>
      <c r="B817" s="360"/>
      <c r="C817" s="360"/>
      <c r="D817" s="360"/>
      <c r="E817" s="360"/>
      <c r="F817" s="360"/>
      <c r="G817" s="360"/>
      <c r="H817" s="360"/>
      <c r="I817" s="360"/>
      <c r="J817" s="360"/>
      <c r="K817" s="360"/>
      <c r="L817" s="360"/>
      <c r="M817" s="360"/>
      <c r="N817" s="360"/>
      <c r="O817" s="361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spans="1:26" ht="12.75" customHeight="1" x14ac:dyDescent="0.25">
      <c r="A818" s="206"/>
      <c r="B818" s="360"/>
      <c r="C818" s="360"/>
      <c r="D818" s="360"/>
      <c r="E818" s="360"/>
      <c r="F818" s="360"/>
      <c r="G818" s="360"/>
      <c r="H818" s="360"/>
      <c r="I818" s="360"/>
      <c r="J818" s="360"/>
      <c r="K818" s="360"/>
      <c r="L818" s="360"/>
      <c r="M818" s="360"/>
      <c r="N818" s="360"/>
      <c r="O818" s="361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spans="1:26" ht="12.75" customHeight="1" x14ac:dyDescent="0.25">
      <c r="A819" s="206"/>
      <c r="B819" s="360"/>
      <c r="C819" s="360"/>
      <c r="D819" s="360"/>
      <c r="E819" s="360"/>
      <c r="F819" s="360"/>
      <c r="G819" s="360"/>
      <c r="H819" s="360"/>
      <c r="I819" s="360"/>
      <c r="J819" s="360"/>
      <c r="K819" s="360"/>
      <c r="L819" s="360"/>
      <c r="M819" s="360"/>
      <c r="N819" s="360"/>
      <c r="O819" s="361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spans="1:26" ht="12.75" customHeight="1" x14ac:dyDescent="0.25">
      <c r="A820" s="206"/>
      <c r="B820" s="360"/>
      <c r="C820" s="360"/>
      <c r="D820" s="360"/>
      <c r="E820" s="360"/>
      <c r="F820" s="360"/>
      <c r="G820" s="360"/>
      <c r="H820" s="360"/>
      <c r="I820" s="360"/>
      <c r="J820" s="360"/>
      <c r="K820" s="360"/>
      <c r="L820" s="360"/>
      <c r="M820" s="360"/>
      <c r="N820" s="360"/>
      <c r="O820" s="361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spans="1:26" ht="12.75" customHeight="1" x14ac:dyDescent="0.25">
      <c r="A821" s="206"/>
      <c r="B821" s="360"/>
      <c r="C821" s="360"/>
      <c r="D821" s="360"/>
      <c r="E821" s="360"/>
      <c r="F821" s="360"/>
      <c r="G821" s="360"/>
      <c r="H821" s="360"/>
      <c r="I821" s="360"/>
      <c r="J821" s="360"/>
      <c r="K821" s="360"/>
      <c r="L821" s="360"/>
      <c r="M821" s="360"/>
      <c r="N821" s="360"/>
      <c r="O821" s="361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spans="1:26" ht="12.75" customHeight="1" x14ac:dyDescent="0.25">
      <c r="A822" s="206"/>
      <c r="B822" s="360"/>
      <c r="C822" s="360"/>
      <c r="D822" s="360"/>
      <c r="E822" s="360"/>
      <c r="F822" s="360"/>
      <c r="G822" s="360"/>
      <c r="H822" s="360"/>
      <c r="I822" s="360"/>
      <c r="J822" s="360"/>
      <c r="K822" s="360"/>
      <c r="L822" s="360"/>
      <c r="M822" s="360"/>
      <c r="N822" s="360"/>
      <c r="O822" s="361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spans="1:26" ht="12.75" customHeight="1" x14ac:dyDescent="0.25">
      <c r="A823" s="206"/>
      <c r="B823" s="360"/>
      <c r="C823" s="360"/>
      <c r="D823" s="360"/>
      <c r="E823" s="360"/>
      <c r="F823" s="360"/>
      <c r="G823" s="360"/>
      <c r="H823" s="360"/>
      <c r="I823" s="360"/>
      <c r="J823" s="360"/>
      <c r="K823" s="360"/>
      <c r="L823" s="360"/>
      <c r="M823" s="360"/>
      <c r="N823" s="360"/>
      <c r="O823" s="361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spans="1:26" ht="12.75" customHeight="1" x14ac:dyDescent="0.25">
      <c r="A824" s="206"/>
      <c r="B824" s="360"/>
      <c r="C824" s="360"/>
      <c r="D824" s="360"/>
      <c r="E824" s="360"/>
      <c r="F824" s="360"/>
      <c r="G824" s="360"/>
      <c r="H824" s="360"/>
      <c r="I824" s="360"/>
      <c r="J824" s="360"/>
      <c r="K824" s="360"/>
      <c r="L824" s="360"/>
      <c r="M824" s="360"/>
      <c r="N824" s="360"/>
      <c r="O824" s="361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spans="1:26" ht="12.75" customHeight="1" x14ac:dyDescent="0.25">
      <c r="A825" s="206"/>
      <c r="B825" s="360"/>
      <c r="C825" s="360"/>
      <c r="D825" s="360"/>
      <c r="E825" s="360"/>
      <c r="F825" s="360"/>
      <c r="G825" s="360"/>
      <c r="H825" s="360"/>
      <c r="I825" s="360"/>
      <c r="J825" s="360"/>
      <c r="K825" s="360"/>
      <c r="L825" s="360"/>
      <c r="M825" s="360"/>
      <c r="N825" s="360"/>
      <c r="O825" s="361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spans="1:26" ht="12.75" customHeight="1" x14ac:dyDescent="0.25">
      <c r="A826" s="206"/>
      <c r="B826" s="360"/>
      <c r="C826" s="360"/>
      <c r="D826" s="360"/>
      <c r="E826" s="360"/>
      <c r="F826" s="360"/>
      <c r="G826" s="360"/>
      <c r="H826" s="360"/>
      <c r="I826" s="360"/>
      <c r="J826" s="360"/>
      <c r="K826" s="360"/>
      <c r="L826" s="360"/>
      <c r="M826" s="360"/>
      <c r="N826" s="360"/>
      <c r="O826" s="361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spans="1:26" ht="12.75" customHeight="1" x14ac:dyDescent="0.25">
      <c r="A827" s="206"/>
      <c r="B827" s="360"/>
      <c r="C827" s="360"/>
      <c r="D827" s="360"/>
      <c r="E827" s="360"/>
      <c r="F827" s="360"/>
      <c r="G827" s="360"/>
      <c r="H827" s="360"/>
      <c r="I827" s="360"/>
      <c r="J827" s="360"/>
      <c r="K827" s="360"/>
      <c r="L827" s="360"/>
      <c r="M827" s="360"/>
      <c r="N827" s="360"/>
      <c r="O827" s="361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spans="1:26" ht="12.75" customHeight="1" x14ac:dyDescent="0.25">
      <c r="A828" s="206"/>
      <c r="B828" s="360"/>
      <c r="C828" s="360"/>
      <c r="D828" s="360"/>
      <c r="E828" s="360"/>
      <c r="F828" s="360"/>
      <c r="G828" s="360"/>
      <c r="H828" s="360"/>
      <c r="I828" s="360"/>
      <c r="J828" s="360"/>
      <c r="K828" s="360"/>
      <c r="L828" s="360"/>
      <c r="M828" s="360"/>
      <c r="N828" s="360"/>
      <c r="O828" s="361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spans="1:26" ht="12.75" customHeight="1" x14ac:dyDescent="0.25">
      <c r="A829" s="206"/>
      <c r="B829" s="360"/>
      <c r="C829" s="360"/>
      <c r="D829" s="360"/>
      <c r="E829" s="360"/>
      <c r="F829" s="360"/>
      <c r="G829" s="360"/>
      <c r="H829" s="360"/>
      <c r="I829" s="360"/>
      <c r="J829" s="360"/>
      <c r="K829" s="360"/>
      <c r="L829" s="360"/>
      <c r="M829" s="360"/>
      <c r="N829" s="360"/>
      <c r="O829" s="361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spans="1:26" ht="12.75" customHeight="1" x14ac:dyDescent="0.25">
      <c r="A830" s="206"/>
      <c r="B830" s="360"/>
      <c r="C830" s="360"/>
      <c r="D830" s="360"/>
      <c r="E830" s="360"/>
      <c r="F830" s="360"/>
      <c r="G830" s="360"/>
      <c r="H830" s="360"/>
      <c r="I830" s="360"/>
      <c r="J830" s="360"/>
      <c r="K830" s="360"/>
      <c r="L830" s="360"/>
      <c r="M830" s="360"/>
      <c r="N830" s="360"/>
      <c r="O830" s="361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spans="1:26" ht="12.75" customHeight="1" x14ac:dyDescent="0.25">
      <c r="A831" s="206"/>
      <c r="B831" s="360"/>
      <c r="C831" s="360"/>
      <c r="D831" s="360"/>
      <c r="E831" s="360"/>
      <c r="F831" s="360"/>
      <c r="G831" s="360"/>
      <c r="H831" s="360"/>
      <c r="I831" s="360"/>
      <c r="J831" s="360"/>
      <c r="K831" s="360"/>
      <c r="L831" s="360"/>
      <c r="M831" s="360"/>
      <c r="N831" s="360"/>
      <c r="O831" s="361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spans="1:26" ht="12.75" customHeight="1" x14ac:dyDescent="0.25">
      <c r="A832" s="206"/>
      <c r="B832" s="360"/>
      <c r="C832" s="360"/>
      <c r="D832" s="360"/>
      <c r="E832" s="360"/>
      <c r="F832" s="360"/>
      <c r="G832" s="360"/>
      <c r="H832" s="360"/>
      <c r="I832" s="360"/>
      <c r="J832" s="360"/>
      <c r="K832" s="360"/>
      <c r="L832" s="360"/>
      <c r="M832" s="360"/>
      <c r="N832" s="360"/>
      <c r="O832" s="361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spans="1:26" ht="12.75" customHeight="1" x14ac:dyDescent="0.25">
      <c r="A833" s="206"/>
      <c r="B833" s="360"/>
      <c r="C833" s="360"/>
      <c r="D833" s="360"/>
      <c r="E833" s="360"/>
      <c r="F833" s="360"/>
      <c r="G833" s="360"/>
      <c r="H833" s="360"/>
      <c r="I833" s="360"/>
      <c r="J833" s="360"/>
      <c r="K833" s="360"/>
      <c r="L833" s="360"/>
      <c r="M833" s="360"/>
      <c r="N833" s="360"/>
      <c r="O833" s="361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spans="1:26" ht="12.75" customHeight="1" x14ac:dyDescent="0.25">
      <c r="A834" s="206"/>
      <c r="B834" s="360"/>
      <c r="C834" s="360"/>
      <c r="D834" s="360"/>
      <c r="E834" s="360"/>
      <c r="F834" s="360"/>
      <c r="G834" s="360"/>
      <c r="H834" s="360"/>
      <c r="I834" s="360"/>
      <c r="J834" s="360"/>
      <c r="K834" s="360"/>
      <c r="L834" s="360"/>
      <c r="M834" s="360"/>
      <c r="N834" s="360"/>
      <c r="O834" s="361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spans="1:26" ht="12.75" customHeight="1" x14ac:dyDescent="0.25">
      <c r="A835" s="206"/>
      <c r="B835" s="360"/>
      <c r="C835" s="360"/>
      <c r="D835" s="360"/>
      <c r="E835" s="360"/>
      <c r="F835" s="360"/>
      <c r="G835" s="360"/>
      <c r="H835" s="360"/>
      <c r="I835" s="360"/>
      <c r="J835" s="360"/>
      <c r="K835" s="360"/>
      <c r="L835" s="360"/>
      <c r="M835" s="360"/>
      <c r="N835" s="360"/>
      <c r="O835" s="361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spans="1:26" ht="12.75" customHeight="1" x14ac:dyDescent="0.25">
      <c r="A836" s="206"/>
      <c r="B836" s="360"/>
      <c r="C836" s="360"/>
      <c r="D836" s="360"/>
      <c r="E836" s="360"/>
      <c r="F836" s="360"/>
      <c r="G836" s="360"/>
      <c r="H836" s="360"/>
      <c r="I836" s="360"/>
      <c r="J836" s="360"/>
      <c r="K836" s="360"/>
      <c r="L836" s="360"/>
      <c r="M836" s="360"/>
      <c r="N836" s="360"/>
      <c r="O836" s="361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spans="1:26" ht="12.75" customHeight="1" x14ac:dyDescent="0.25">
      <c r="A837" s="206"/>
      <c r="B837" s="360"/>
      <c r="C837" s="360"/>
      <c r="D837" s="360"/>
      <c r="E837" s="360"/>
      <c r="F837" s="360"/>
      <c r="G837" s="360"/>
      <c r="H837" s="360"/>
      <c r="I837" s="360"/>
      <c r="J837" s="360"/>
      <c r="K837" s="360"/>
      <c r="L837" s="360"/>
      <c r="M837" s="360"/>
      <c r="N837" s="360"/>
      <c r="O837" s="361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spans="1:26" ht="12.75" customHeight="1" x14ac:dyDescent="0.25">
      <c r="A838" s="206"/>
      <c r="B838" s="360"/>
      <c r="C838" s="360"/>
      <c r="D838" s="360"/>
      <c r="E838" s="360"/>
      <c r="F838" s="360"/>
      <c r="G838" s="360"/>
      <c r="H838" s="360"/>
      <c r="I838" s="360"/>
      <c r="J838" s="360"/>
      <c r="K838" s="360"/>
      <c r="L838" s="360"/>
      <c r="M838" s="360"/>
      <c r="N838" s="360"/>
      <c r="O838" s="361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spans="1:26" ht="12.75" customHeight="1" x14ac:dyDescent="0.25">
      <c r="A839" s="206"/>
      <c r="B839" s="360"/>
      <c r="C839" s="360"/>
      <c r="D839" s="360"/>
      <c r="E839" s="360"/>
      <c r="F839" s="360"/>
      <c r="G839" s="360"/>
      <c r="H839" s="360"/>
      <c r="I839" s="360"/>
      <c r="J839" s="360"/>
      <c r="K839" s="360"/>
      <c r="L839" s="360"/>
      <c r="M839" s="360"/>
      <c r="N839" s="360"/>
      <c r="O839" s="361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spans="1:26" ht="12.75" customHeight="1" x14ac:dyDescent="0.25">
      <c r="A840" s="206"/>
      <c r="B840" s="360"/>
      <c r="C840" s="360"/>
      <c r="D840" s="360"/>
      <c r="E840" s="360"/>
      <c r="F840" s="360"/>
      <c r="G840" s="360"/>
      <c r="H840" s="360"/>
      <c r="I840" s="360"/>
      <c r="J840" s="360"/>
      <c r="K840" s="360"/>
      <c r="L840" s="360"/>
      <c r="M840" s="360"/>
      <c r="N840" s="360"/>
      <c r="O840" s="361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spans="1:26" ht="12.75" customHeight="1" x14ac:dyDescent="0.25">
      <c r="A841" s="206"/>
      <c r="B841" s="360"/>
      <c r="C841" s="360"/>
      <c r="D841" s="360"/>
      <c r="E841" s="360"/>
      <c r="F841" s="360"/>
      <c r="G841" s="360"/>
      <c r="H841" s="360"/>
      <c r="I841" s="360"/>
      <c r="J841" s="360"/>
      <c r="K841" s="360"/>
      <c r="L841" s="360"/>
      <c r="M841" s="360"/>
      <c r="N841" s="360"/>
      <c r="O841" s="361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spans="1:26" ht="12.75" customHeight="1" x14ac:dyDescent="0.25">
      <c r="A842" s="206"/>
      <c r="B842" s="360"/>
      <c r="C842" s="360"/>
      <c r="D842" s="360"/>
      <c r="E842" s="360"/>
      <c r="F842" s="360"/>
      <c r="G842" s="360"/>
      <c r="H842" s="360"/>
      <c r="I842" s="360"/>
      <c r="J842" s="360"/>
      <c r="K842" s="360"/>
      <c r="L842" s="360"/>
      <c r="M842" s="360"/>
      <c r="N842" s="360"/>
      <c r="O842" s="361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spans="1:26" ht="12.75" customHeight="1" x14ac:dyDescent="0.25">
      <c r="A843" s="206"/>
      <c r="B843" s="360"/>
      <c r="C843" s="360"/>
      <c r="D843" s="360"/>
      <c r="E843" s="360"/>
      <c r="F843" s="360"/>
      <c r="G843" s="360"/>
      <c r="H843" s="360"/>
      <c r="I843" s="360"/>
      <c r="J843" s="360"/>
      <c r="K843" s="360"/>
      <c r="L843" s="360"/>
      <c r="M843" s="360"/>
      <c r="N843" s="360"/>
      <c r="O843" s="361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spans="1:26" ht="12.75" customHeight="1" x14ac:dyDescent="0.25">
      <c r="A844" s="206"/>
      <c r="B844" s="360"/>
      <c r="C844" s="360"/>
      <c r="D844" s="360"/>
      <c r="E844" s="360"/>
      <c r="F844" s="360"/>
      <c r="G844" s="360"/>
      <c r="H844" s="360"/>
      <c r="I844" s="360"/>
      <c r="J844" s="360"/>
      <c r="K844" s="360"/>
      <c r="L844" s="360"/>
      <c r="M844" s="360"/>
      <c r="N844" s="360"/>
      <c r="O844" s="361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spans="1:26" ht="12.75" customHeight="1" x14ac:dyDescent="0.25">
      <c r="A845" s="206"/>
      <c r="B845" s="360"/>
      <c r="C845" s="360"/>
      <c r="D845" s="360"/>
      <c r="E845" s="360"/>
      <c r="F845" s="360"/>
      <c r="G845" s="360"/>
      <c r="H845" s="360"/>
      <c r="I845" s="360"/>
      <c r="J845" s="360"/>
      <c r="K845" s="360"/>
      <c r="L845" s="360"/>
      <c r="M845" s="360"/>
      <c r="N845" s="360"/>
      <c r="O845" s="361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spans="1:26" ht="12.75" customHeight="1" x14ac:dyDescent="0.25">
      <c r="A846" s="206"/>
      <c r="B846" s="360"/>
      <c r="C846" s="360"/>
      <c r="D846" s="360"/>
      <c r="E846" s="360"/>
      <c r="F846" s="360"/>
      <c r="G846" s="360"/>
      <c r="H846" s="360"/>
      <c r="I846" s="360"/>
      <c r="J846" s="360"/>
      <c r="K846" s="360"/>
      <c r="L846" s="360"/>
      <c r="M846" s="360"/>
      <c r="N846" s="360"/>
      <c r="O846" s="361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spans="1:26" ht="12.75" customHeight="1" x14ac:dyDescent="0.25">
      <c r="A847" s="206"/>
      <c r="B847" s="360"/>
      <c r="C847" s="360"/>
      <c r="D847" s="360"/>
      <c r="E847" s="360"/>
      <c r="F847" s="360"/>
      <c r="G847" s="360"/>
      <c r="H847" s="360"/>
      <c r="I847" s="360"/>
      <c r="J847" s="360"/>
      <c r="K847" s="360"/>
      <c r="L847" s="360"/>
      <c r="M847" s="360"/>
      <c r="N847" s="360"/>
      <c r="O847" s="361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spans="1:26" ht="12.75" customHeight="1" x14ac:dyDescent="0.25">
      <c r="A848" s="206"/>
      <c r="B848" s="360"/>
      <c r="C848" s="360"/>
      <c r="D848" s="360"/>
      <c r="E848" s="360"/>
      <c r="F848" s="360"/>
      <c r="G848" s="360"/>
      <c r="H848" s="360"/>
      <c r="I848" s="360"/>
      <c r="J848" s="360"/>
      <c r="K848" s="360"/>
      <c r="L848" s="360"/>
      <c r="M848" s="360"/>
      <c r="N848" s="360"/>
      <c r="O848" s="361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spans="1:26" ht="12.75" customHeight="1" x14ac:dyDescent="0.25">
      <c r="A849" s="206"/>
      <c r="B849" s="360"/>
      <c r="C849" s="360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0"/>
      <c r="O849" s="361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spans="1:26" ht="12.75" customHeight="1" x14ac:dyDescent="0.25">
      <c r="A850" s="206"/>
      <c r="B850" s="360"/>
      <c r="C850" s="360"/>
      <c r="D850" s="360"/>
      <c r="E850" s="360"/>
      <c r="F850" s="360"/>
      <c r="G850" s="360"/>
      <c r="H850" s="360"/>
      <c r="I850" s="360"/>
      <c r="J850" s="360"/>
      <c r="K850" s="360"/>
      <c r="L850" s="360"/>
      <c r="M850" s="360"/>
      <c r="N850" s="360"/>
      <c r="O850" s="361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spans="1:26" ht="12.75" customHeight="1" x14ac:dyDescent="0.25">
      <c r="A851" s="206"/>
      <c r="B851" s="360"/>
      <c r="C851" s="360"/>
      <c r="D851" s="360"/>
      <c r="E851" s="360"/>
      <c r="F851" s="360"/>
      <c r="G851" s="360"/>
      <c r="H851" s="360"/>
      <c r="I851" s="360"/>
      <c r="J851" s="360"/>
      <c r="K851" s="360"/>
      <c r="L851" s="360"/>
      <c r="M851" s="360"/>
      <c r="N851" s="360"/>
      <c r="O851" s="361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spans="1:26" ht="12.75" customHeight="1" x14ac:dyDescent="0.25">
      <c r="A852" s="206"/>
      <c r="B852" s="360"/>
      <c r="C852" s="360"/>
      <c r="D852" s="360"/>
      <c r="E852" s="360"/>
      <c r="F852" s="360"/>
      <c r="G852" s="360"/>
      <c r="H852" s="360"/>
      <c r="I852" s="360"/>
      <c r="J852" s="360"/>
      <c r="K852" s="360"/>
      <c r="L852" s="360"/>
      <c r="M852" s="360"/>
      <c r="N852" s="360"/>
      <c r="O852" s="361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spans="1:26" ht="12.75" customHeight="1" x14ac:dyDescent="0.25">
      <c r="A853" s="206"/>
      <c r="B853" s="360"/>
      <c r="C853" s="360"/>
      <c r="D853" s="360"/>
      <c r="E853" s="360"/>
      <c r="F853" s="360"/>
      <c r="G853" s="360"/>
      <c r="H853" s="360"/>
      <c r="I853" s="360"/>
      <c r="J853" s="360"/>
      <c r="K853" s="360"/>
      <c r="L853" s="360"/>
      <c r="M853" s="360"/>
      <c r="N853" s="360"/>
      <c r="O853" s="361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spans="1:26" ht="12.75" customHeight="1" x14ac:dyDescent="0.25">
      <c r="A854" s="206"/>
      <c r="B854" s="360"/>
      <c r="C854" s="360"/>
      <c r="D854" s="360"/>
      <c r="E854" s="360"/>
      <c r="F854" s="360"/>
      <c r="G854" s="360"/>
      <c r="H854" s="360"/>
      <c r="I854" s="360"/>
      <c r="J854" s="360"/>
      <c r="K854" s="360"/>
      <c r="L854" s="360"/>
      <c r="M854" s="360"/>
      <c r="N854" s="360"/>
      <c r="O854" s="361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spans="1:26" ht="12.75" customHeight="1" x14ac:dyDescent="0.25">
      <c r="A855" s="206"/>
      <c r="B855" s="360"/>
      <c r="C855" s="360"/>
      <c r="D855" s="360"/>
      <c r="E855" s="360"/>
      <c r="F855" s="360"/>
      <c r="G855" s="360"/>
      <c r="H855" s="360"/>
      <c r="I855" s="360"/>
      <c r="J855" s="360"/>
      <c r="K855" s="360"/>
      <c r="L855" s="360"/>
      <c r="M855" s="360"/>
      <c r="N855" s="360"/>
      <c r="O855" s="361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spans="1:26" ht="12.75" customHeight="1" x14ac:dyDescent="0.25">
      <c r="A856" s="206"/>
      <c r="B856" s="360"/>
      <c r="C856" s="360"/>
      <c r="D856" s="360"/>
      <c r="E856" s="360"/>
      <c r="F856" s="360"/>
      <c r="G856" s="360"/>
      <c r="H856" s="360"/>
      <c r="I856" s="360"/>
      <c r="J856" s="360"/>
      <c r="K856" s="360"/>
      <c r="L856" s="360"/>
      <c r="M856" s="360"/>
      <c r="N856" s="360"/>
      <c r="O856" s="361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spans="1:26" ht="12.75" customHeight="1" x14ac:dyDescent="0.25">
      <c r="A857" s="206"/>
      <c r="B857" s="360"/>
      <c r="C857" s="360"/>
      <c r="D857" s="360"/>
      <c r="E857" s="360"/>
      <c r="F857" s="360"/>
      <c r="G857" s="360"/>
      <c r="H857" s="360"/>
      <c r="I857" s="360"/>
      <c r="J857" s="360"/>
      <c r="K857" s="360"/>
      <c r="L857" s="360"/>
      <c r="M857" s="360"/>
      <c r="N857" s="360"/>
      <c r="O857" s="361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spans="1:26" ht="12.75" customHeight="1" x14ac:dyDescent="0.25">
      <c r="A858" s="206"/>
      <c r="B858" s="360"/>
      <c r="C858" s="360"/>
      <c r="D858" s="360"/>
      <c r="E858" s="360"/>
      <c r="F858" s="360"/>
      <c r="G858" s="360"/>
      <c r="H858" s="360"/>
      <c r="I858" s="360"/>
      <c r="J858" s="360"/>
      <c r="K858" s="360"/>
      <c r="L858" s="360"/>
      <c r="M858" s="360"/>
      <c r="N858" s="360"/>
      <c r="O858" s="361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spans="1:26" ht="12.75" customHeight="1" x14ac:dyDescent="0.25">
      <c r="A859" s="206"/>
      <c r="B859" s="360"/>
      <c r="C859" s="360"/>
      <c r="D859" s="360"/>
      <c r="E859" s="360"/>
      <c r="F859" s="360"/>
      <c r="G859" s="360"/>
      <c r="H859" s="360"/>
      <c r="I859" s="360"/>
      <c r="J859" s="360"/>
      <c r="K859" s="360"/>
      <c r="L859" s="360"/>
      <c r="M859" s="360"/>
      <c r="N859" s="360"/>
      <c r="O859" s="361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spans="1:26" ht="12.75" customHeight="1" x14ac:dyDescent="0.25">
      <c r="A860" s="206"/>
      <c r="B860" s="360"/>
      <c r="C860" s="360"/>
      <c r="D860" s="360"/>
      <c r="E860" s="360"/>
      <c r="F860" s="360"/>
      <c r="G860" s="360"/>
      <c r="H860" s="360"/>
      <c r="I860" s="360"/>
      <c r="J860" s="360"/>
      <c r="K860" s="360"/>
      <c r="L860" s="360"/>
      <c r="M860" s="360"/>
      <c r="N860" s="360"/>
      <c r="O860" s="361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spans="1:26" ht="12.75" customHeight="1" x14ac:dyDescent="0.25">
      <c r="A861" s="206"/>
      <c r="B861" s="360"/>
      <c r="C861" s="360"/>
      <c r="D861" s="360"/>
      <c r="E861" s="360"/>
      <c r="F861" s="360"/>
      <c r="G861" s="360"/>
      <c r="H861" s="360"/>
      <c r="I861" s="360"/>
      <c r="J861" s="360"/>
      <c r="K861" s="360"/>
      <c r="L861" s="360"/>
      <c r="M861" s="360"/>
      <c r="N861" s="360"/>
      <c r="O861" s="361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spans="1:26" ht="12.75" customHeight="1" x14ac:dyDescent="0.25">
      <c r="A862" s="206"/>
      <c r="B862" s="360"/>
      <c r="C862" s="360"/>
      <c r="D862" s="360"/>
      <c r="E862" s="360"/>
      <c r="F862" s="360"/>
      <c r="G862" s="360"/>
      <c r="H862" s="360"/>
      <c r="I862" s="360"/>
      <c r="J862" s="360"/>
      <c r="K862" s="360"/>
      <c r="L862" s="360"/>
      <c r="M862" s="360"/>
      <c r="N862" s="360"/>
      <c r="O862" s="361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spans="1:26" ht="12.75" customHeight="1" x14ac:dyDescent="0.25">
      <c r="A863" s="206"/>
      <c r="B863" s="360"/>
      <c r="C863" s="360"/>
      <c r="D863" s="360"/>
      <c r="E863" s="360"/>
      <c r="F863" s="360"/>
      <c r="G863" s="360"/>
      <c r="H863" s="360"/>
      <c r="I863" s="360"/>
      <c r="J863" s="360"/>
      <c r="K863" s="360"/>
      <c r="L863" s="360"/>
      <c r="M863" s="360"/>
      <c r="N863" s="360"/>
      <c r="O863" s="361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spans="1:26" ht="12.75" customHeight="1" x14ac:dyDescent="0.25">
      <c r="A864" s="206"/>
      <c r="B864" s="360"/>
      <c r="C864" s="360"/>
      <c r="D864" s="360"/>
      <c r="E864" s="360"/>
      <c r="F864" s="360"/>
      <c r="G864" s="360"/>
      <c r="H864" s="360"/>
      <c r="I864" s="360"/>
      <c r="J864" s="360"/>
      <c r="K864" s="360"/>
      <c r="L864" s="360"/>
      <c r="M864" s="360"/>
      <c r="N864" s="360"/>
      <c r="O864" s="361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spans="1:26" ht="12.75" customHeight="1" x14ac:dyDescent="0.25">
      <c r="A865" s="206"/>
      <c r="B865" s="360"/>
      <c r="C865" s="360"/>
      <c r="D865" s="360"/>
      <c r="E865" s="360"/>
      <c r="F865" s="360"/>
      <c r="G865" s="360"/>
      <c r="H865" s="360"/>
      <c r="I865" s="360"/>
      <c r="J865" s="360"/>
      <c r="K865" s="360"/>
      <c r="L865" s="360"/>
      <c r="M865" s="360"/>
      <c r="N865" s="360"/>
      <c r="O865" s="361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spans="1:26" ht="12.75" customHeight="1" x14ac:dyDescent="0.25">
      <c r="A866" s="206"/>
      <c r="B866" s="360"/>
      <c r="C866" s="360"/>
      <c r="D866" s="360"/>
      <c r="E866" s="360"/>
      <c r="F866" s="360"/>
      <c r="G866" s="360"/>
      <c r="H866" s="360"/>
      <c r="I866" s="360"/>
      <c r="J866" s="360"/>
      <c r="K866" s="360"/>
      <c r="L866" s="360"/>
      <c r="M866" s="360"/>
      <c r="N866" s="360"/>
      <c r="O866" s="361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spans="1:26" ht="12.75" customHeight="1" x14ac:dyDescent="0.25">
      <c r="A867" s="206"/>
      <c r="B867" s="360"/>
      <c r="C867" s="360"/>
      <c r="D867" s="360"/>
      <c r="E867" s="360"/>
      <c r="F867" s="360"/>
      <c r="G867" s="360"/>
      <c r="H867" s="360"/>
      <c r="I867" s="360"/>
      <c r="J867" s="360"/>
      <c r="K867" s="360"/>
      <c r="L867" s="360"/>
      <c r="M867" s="360"/>
      <c r="N867" s="360"/>
      <c r="O867" s="361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spans="1:26" ht="12.75" customHeight="1" x14ac:dyDescent="0.25">
      <c r="A868" s="206"/>
      <c r="B868" s="360"/>
      <c r="C868" s="360"/>
      <c r="D868" s="360"/>
      <c r="E868" s="360"/>
      <c r="F868" s="360"/>
      <c r="G868" s="360"/>
      <c r="H868" s="360"/>
      <c r="I868" s="360"/>
      <c r="J868" s="360"/>
      <c r="K868" s="360"/>
      <c r="L868" s="360"/>
      <c r="M868" s="360"/>
      <c r="N868" s="360"/>
      <c r="O868" s="361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spans="1:26" ht="12.75" customHeight="1" x14ac:dyDescent="0.25">
      <c r="A869" s="206"/>
      <c r="B869" s="360"/>
      <c r="C869" s="360"/>
      <c r="D869" s="360"/>
      <c r="E869" s="360"/>
      <c r="F869" s="360"/>
      <c r="G869" s="360"/>
      <c r="H869" s="360"/>
      <c r="I869" s="360"/>
      <c r="J869" s="360"/>
      <c r="K869" s="360"/>
      <c r="L869" s="360"/>
      <c r="M869" s="360"/>
      <c r="N869" s="360"/>
      <c r="O869" s="361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spans="1:26" ht="12.75" customHeight="1" x14ac:dyDescent="0.25">
      <c r="A870" s="206"/>
      <c r="B870" s="360"/>
      <c r="C870" s="360"/>
      <c r="D870" s="360"/>
      <c r="E870" s="360"/>
      <c r="F870" s="360"/>
      <c r="G870" s="360"/>
      <c r="H870" s="360"/>
      <c r="I870" s="360"/>
      <c r="J870" s="360"/>
      <c r="K870" s="360"/>
      <c r="L870" s="360"/>
      <c r="M870" s="360"/>
      <c r="N870" s="360"/>
      <c r="O870" s="361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spans="1:26" ht="12.75" customHeight="1" x14ac:dyDescent="0.25">
      <c r="A871" s="206"/>
      <c r="B871" s="360"/>
      <c r="C871" s="360"/>
      <c r="D871" s="360"/>
      <c r="E871" s="360"/>
      <c r="F871" s="360"/>
      <c r="G871" s="360"/>
      <c r="H871" s="360"/>
      <c r="I871" s="360"/>
      <c r="J871" s="360"/>
      <c r="K871" s="360"/>
      <c r="L871" s="360"/>
      <c r="M871" s="360"/>
      <c r="N871" s="360"/>
      <c r="O871" s="361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spans="1:26" ht="12.75" customHeight="1" x14ac:dyDescent="0.25">
      <c r="A872" s="206"/>
      <c r="B872" s="360"/>
      <c r="C872" s="360"/>
      <c r="D872" s="360"/>
      <c r="E872" s="360"/>
      <c r="F872" s="360"/>
      <c r="G872" s="360"/>
      <c r="H872" s="360"/>
      <c r="I872" s="360"/>
      <c r="J872" s="360"/>
      <c r="K872" s="360"/>
      <c r="L872" s="360"/>
      <c r="M872" s="360"/>
      <c r="N872" s="360"/>
      <c r="O872" s="361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spans="1:26" ht="12.75" customHeight="1" x14ac:dyDescent="0.25">
      <c r="A873" s="206"/>
      <c r="B873" s="360"/>
      <c r="C873" s="360"/>
      <c r="D873" s="360"/>
      <c r="E873" s="360"/>
      <c r="F873" s="360"/>
      <c r="G873" s="360"/>
      <c r="H873" s="360"/>
      <c r="I873" s="360"/>
      <c r="J873" s="360"/>
      <c r="K873" s="360"/>
      <c r="L873" s="360"/>
      <c r="M873" s="360"/>
      <c r="N873" s="360"/>
      <c r="O873" s="361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spans="1:26" ht="12.75" customHeight="1" x14ac:dyDescent="0.25">
      <c r="A874" s="206"/>
      <c r="B874" s="360"/>
      <c r="C874" s="360"/>
      <c r="D874" s="360"/>
      <c r="E874" s="360"/>
      <c r="F874" s="360"/>
      <c r="G874" s="360"/>
      <c r="H874" s="360"/>
      <c r="I874" s="360"/>
      <c r="J874" s="360"/>
      <c r="K874" s="360"/>
      <c r="L874" s="360"/>
      <c r="M874" s="360"/>
      <c r="N874" s="360"/>
      <c r="O874" s="361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spans="1:26" ht="12.75" customHeight="1" x14ac:dyDescent="0.25">
      <c r="A875" s="206"/>
      <c r="B875" s="360"/>
      <c r="C875" s="360"/>
      <c r="D875" s="360"/>
      <c r="E875" s="360"/>
      <c r="F875" s="360"/>
      <c r="G875" s="360"/>
      <c r="H875" s="360"/>
      <c r="I875" s="360"/>
      <c r="J875" s="360"/>
      <c r="K875" s="360"/>
      <c r="L875" s="360"/>
      <c r="M875" s="360"/>
      <c r="N875" s="360"/>
      <c r="O875" s="361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spans="1:26" ht="12.75" customHeight="1" x14ac:dyDescent="0.25">
      <c r="A876" s="206"/>
      <c r="B876" s="360"/>
      <c r="C876" s="360"/>
      <c r="D876" s="360"/>
      <c r="E876" s="360"/>
      <c r="F876" s="360"/>
      <c r="G876" s="360"/>
      <c r="H876" s="360"/>
      <c r="I876" s="360"/>
      <c r="J876" s="360"/>
      <c r="K876" s="360"/>
      <c r="L876" s="360"/>
      <c r="M876" s="360"/>
      <c r="N876" s="360"/>
      <c r="O876" s="361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spans="1:26" ht="12.75" customHeight="1" x14ac:dyDescent="0.25">
      <c r="A877" s="206"/>
      <c r="B877" s="360"/>
      <c r="C877" s="360"/>
      <c r="D877" s="360"/>
      <c r="E877" s="360"/>
      <c r="F877" s="360"/>
      <c r="G877" s="360"/>
      <c r="H877" s="360"/>
      <c r="I877" s="360"/>
      <c r="J877" s="360"/>
      <c r="K877" s="360"/>
      <c r="L877" s="360"/>
      <c r="M877" s="360"/>
      <c r="N877" s="360"/>
      <c r="O877" s="361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spans="1:26" ht="12.75" customHeight="1" x14ac:dyDescent="0.25">
      <c r="A878" s="206"/>
      <c r="B878" s="360"/>
      <c r="C878" s="360"/>
      <c r="D878" s="360"/>
      <c r="E878" s="360"/>
      <c r="F878" s="360"/>
      <c r="G878" s="360"/>
      <c r="H878" s="360"/>
      <c r="I878" s="360"/>
      <c r="J878" s="360"/>
      <c r="K878" s="360"/>
      <c r="L878" s="360"/>
      <c r="M878" s="360"/>
      <c r="N878" s="360"/>
      <c r="O878" s="361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spans="1:26" ht="12.75" customHeight="1" x14ac:dyDescent="0.25">
      <c r="A879" s="206"/>
      <c r="B879" s="360"/>
      <c r="C879" s="360"/>
      <c r="D879" s="360"/>
      <c r="E879" s="360"/>
      <c r="F879" s="360"/>
      <c r="G879" s="360"/>
      <c r="H879" s="360"/>
      <c r="I879" s="360"/>
      <c r="J879" s="360"/>
      <c r="K879" s="360"/>
      <c r="L879" s="360"/>
      <c r="M879" s="360"/>
      <c r="N879" s="360"/>
      <c r="O879" s="361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spans="1:26" ht="12.75" customHeight="1" x14ac:dyDescent="0.25">
      <c r="A880" s="206"/>
      <c r="B880" s="360"/>
      <c r="C880" s="360"/>
      <c r="D880" s="360"/>
      <c r="E880" s="360"/>
      <c r="F880" s="360"/>
      <c r="G880" s="360"/>
      <c r="H880" s="360"/>
      <c r="I880" s="360"/>
      <c r="J880" s="360"/>
      <c r="K880" s="360"/>
      <c r="L880" s="360"/>
      <c r="M880" s="360"/>
      <c r="N880" s="360"/>
      <c r="O880" s="361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spans="1:26" ht="12.75" customHeight="1" x14ac:dyDescent="0.25">
      <c r="A881" s="206"/>
      <c r="B881" s="360"/>
      <c r="C881" s="360"/>
      <c r="D881" s="360"/>
      <c r="E881" s="360"/>
      <c r="F881" s="360"/>
      <c r="G881" s="360"/>
      <c r="H881" s="360"/>
      <c r="I881" s="360"/>
      <c r="J881" s="360"/>
      <c r="K881" s="360"/>
      <c r="L881" s="360"/>
      <c r="M881" s="360"/>
      <c r="N881" s="360"/>
      <c r="O881" s="361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spans="1:26" ht="12.75" customHeight="1" x14ac:dyDescent="0.25">
      <c r="A882" s="206"/>
      <c r="B882" s="360"/>
      <c r="C882" s="360"/>
      <c r="D882" s="360"/>
      <c r="E882" s="360"/>
      <c r="F882" s="360"/>
      <c r="G882" s="360"/>
      <c r="H882" s="360"/>
      <c r="I882" s="360"/>
      <c r="J882" s="360"/>
      <c r="K882" s="360"/>
      <c r="L882" s="360"/>
      <c r="M882" s="360"/>
      <c r="N882" s="360"/>
      <c r="O882" s="361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spans="1:26" ht="12.75" customHeight="1" x14ac:dyDescent="0.25">
      <c r="A883" s="206"/>
      <c r="B883" s="360"/>
      <c r="C883" s="360"/>
      <c r="D883" s="360"/>
      <c r="E883" s="360"/>
      <c r="F883" s="360"/>
      <c r="G883" s="360"/>
      <c r="H883" s="360"/>
      <c r="I883" s="360"/>
      <c r="J883" s="360"/>
      <c r="K883" s="360"/>
      <c r="L883" s="360"/>
      <c r="M883" s="360"/>
      <c r="N883" s="360"/>
      <c r="O883" s="361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spans="1:26" ht="12.75" customHeight="1" x14ac:dyDescent="0.25">
      <c r="A884" s="206"/>
      <c r="B884" s="360"/>
      <c r="C884" s="360"/>
      <c r="D884" s="360"/>
      <c r="E884" s="360"/>
      <c r="F884" s="360"/>
      <c r="G884" s="360"/>
      <c r="H884" s="360"/>
      <c r="I884" s="360"/>
      <c r="J884" s="360"/>
      <c r="K884" s="360"/>
      <c r="L884" s="360"/>
      <c r="M884" s="360"/>
      <c r="N884" s="360"/>
      <c r="O884" s="361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spans="1:26" ht="12.75" customHeight="1" x14ac:dyDescent="0.25">
      <c r="A885" s="206"/>
      <c r="B885" s="360"/>
      <c r="C885" s="360"/>
      <c r="D885" s="360"/>
      <c r="E885" s="360"/>
      <c r="F885" s="360"/>
      <c r="G885" s="360"/>
      <c r="H885" s="360"/>
      <c r="I885" s="360"/>
      <c r="J885" s="360"/>
      <c r="K885" s="360"/>
      <c r="L885" s="360"/>
      <c r="M885" s="360"/>
      <c r="N885" s="360"/>
      <c r="O885" s="361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spans="1:26" ht="12.75" customHeight="1" x14ac:dyDescent="0.25">
      <c r="A886" s="206"/>
      <c r="B886" s="360"/>
      <c r="C886" s="360"/>
      <c r="D886" s="360"/>
      <c r="E886" s="360"/>
      <c r="F886" s="360"/>
      <c r="G886" s="360"/>
      <c r="H886" s="360"/>
      <c r="I886" s="360"/>
      <c r="J886" s="360"/>
      <c r="K886" s="360"/>
      <c r="L886" s="360"/>
      <c r="M886" s="360"/>
      <c r="N886" s="360"/>
      <c r="O886" s="361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spans="1:26" ht="12.75" customHeight="1" x14ac:dyDescent="0.25">
      <c r="A887" s="206"/>
      <c r="B887" s="360"/>
      <c r="C887" s="360"/>
      <c r="D887" s="360"/>
      <c r="E887" s="360"/>
      <c r="F887" s="360"/>
      <c r="G887" s="360"/>
      <c r="H887" s="360"/>
      <c r="I887" s="360"/>
      <c r="J887" s="360"/>
      <c r="K887" s="360"/>
      <c r="L887" s="360"/>
      <c r="M887" s="360"/>
      <c r="N887" s="360"/>
      <c r="O887" s="361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spans="1:26" ht="12.75" customHeight="1" x14ac:dyDescent="0.25">
      <c r="A888" s="206"/>
      <c r="B888" s="360"/>
      <c r="C888" s="360"/>
      <c r="D888" s="360"/>
      <c r="E888" s="360"/>
      <c r="F888" s="360"/>
      <c r="G888" s="360"/>
      <c r="H888" s="360"/>
      <c r="I888" s="360"/>
      <c r="J888" s="360"/>
      <c r="K888" s="360"/>
      <c r="L888" s="360"/>
      <c r="M888" s="360"/>
      <c r="N888" s="360"/>
      <c r="O888" s="361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spans="1:26" ht="12.75" customHeight="1" x14ac:dyDescent="0.25">
      <c r="A889" s="206"/>
      <c r="B889" s="360"/>
      <c r="C889" s="360"/>
      <c r="D889" s="360"/>
      <c r="E889" s="360"/>
      <c r="F889" s="360"/>
      <c r="G889" s="360"/>
      <c r="H889" s="360"/>
      <c r="I889" s="360"/>
      <c r="J889" s="360"/>
      <c r="K889" s="360"/>
      <c r="L889" s="360"/>
      <c r="M889" s="360"/>
      <c r="N889" s="360"/>
      <c r="O889" s="361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spans="1:26" ht="12.75" customHeight="1" x14ac:dyDescent="0.25">
      <c r="A890" s="206"/>
      <c r="B890" s="360"/>
      <c r="C890" s="360"/>
      <c r="D890" s="360"/>
      <c r="E890" s="360"/>
      <c r="F890" s="360"/>
      <c r="G890" s="360"/>
      <c r="H890" s="360"/>
      <c r="I890" s="360"/>
      <c r="J890" s="360"/>
      <c r="K890" s="360"/>
      <c r="L890" s="360"/>
      <c r="M890" s="360"/>
      <c r="N890" s="360"/>
      <c r="O890" s="361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spans="1:26" ht="12.75" customHeight="1" x14ac:dyDescent="0.25">
      <c r="A891" s="206"/>
      <c r="B891" s="360"/>
      <c r="C891" s="360"/>
      <c r="D891" s="360"/>
      <c r="E891" s="360"/>
      <c r="F891" s="360"/>
      <c r="G891" s="360"/>
      <c r="H891" s="360"/>
      <c r="I891" s="360"/>
      <c r="J891" s="360"/>
      <c r="K891" s="360"/>
      <c r="L891" s="360"/>
      <c r="M891" s="360"/>
      <c r="N891" s="360"/>
      <c r="O891" s="361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spans="1:26" ht="12.75" customHeight="1" x14ac:dyDescent="0.25">
      <c r="A892" s="206"/>
      <c r="B892" s="360"/>
      <c r="C892" s="360"/>
      <c r="D892" s="360"/>
      <c r="E892" s="360"/>
      <c r="F892" s="360"/>
      <c r="G892" s="360"/>
      <c r="H892" s="360"/>
      <c r="I892" s="360"/>
      <c r="J892" s="360"/>
      <c r="K892" s="360"/>
      <c r="L892" s="360"/>
      <c r="M892" s="360"/>
      <c r="N892" s="360"/>
      <c r="O892" s="361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spans="1:26" ht="12.75" customHeight="1" x14ac:dyDescent="0.25">
      <c r="A893" s="206"/>
      <c r="B893" s="360"/>
      <c r="C893" s="360"/>
      <c r="D893" s="360"/>
      <c r="E893" s="360"/>
      <c r="F893" s="360"/>
      <c r="G893" s="360"/>
      <c r="H893" s="360"/>
      <c r="I893" s="360"/>
      <c r="J893" s="360"/>
      <c r="K893" s="360"/>
      <c r="L893" s="360"/>
      <c r="M893" s="360"/>
      <c r="N893" s="360"/>
      <c r="O893" s="361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spans="1:26" ht="12.75" customHeight="1" x14ac:dyDescent="0.25">
      <c r="A894" s="206"/>
      <c r="B894" s="360"/>
      <c r="C894" s="360"/>
      <c r="D894" s="360"/>
      <c r="E894" s="360"/>
      <c r="F894" s="360"/>
      <c r="G894" s="360"/>
      <c r="H894" s="360"/>
      <c r="I894" s="360"/>
      <c r="J894" s="360"/>
      <c r="K894" s="360"/>
      <c r="L894" s="360"/>
      <c r="M894" s="360"/>
      <c r="N894" s="360"/>
      <c r="O894" s="361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spans="1:26" ht="12.75" customHeight="1" x14ac:dyDescent="0.25">
      <c r="A895" s="206"/>
      <c r="B895" s="360"/>
      <c r="C895" s="360"/>
      <c r="D895" s="360"/>
      <c r="E895" s="360"/>
      <c r="F895" s="360"/>
      <c r="G895" s="360"/>
      <c r="H895" s="360"/>
      <c r="I895" s="360"/>
      <c r="J895" s="360"/>
      <c r="K895" s="360"/>
      <c r="L895" s="360"/>
      <c r="M895" s="360"/>
      <c r="N895" s="360"/>
      <c r="O895" s="361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spans="1:26" ht="12.75" customHeight="1" x14ac:dyDescent="0.25">
      <c r="A896" s="206"/>
      <c r="B896" s="360"/>
      <c r="C896" s="360"/>
      <c r="D896" s="360"/>
      <c r="E896" s="360"/>
      <c r="F896" s="360"/>
      <c r="G896" s="360"/>
      <c r="H896" s="360"/>
      <c r="I896" s="360"/>
      <c r="J896" s="360"/>
      <c r="K896" s="360"/>
      <c r="L896" s="360"/>
      <c r="M896" s="360"/>
      <c r="N896" s="360"/>
      <c r="O896" s="361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spans="1:26" ht="12.75" customHeight="1" x14ac:dyDescent="0.25">
      <c r="A897" s="206"/>
      <c r="B897" s="360"/>
      <c r="C897" s="360"/>
      <c r="D897" s="360"/>
      <c r="E897" s="360"/>
      <c r="F897" s="360"/>
      <c r="G897" s="360"/>
      <c r="H897" s="360"/>
      <c r="I897" s="360"/>
      <c r="J897" s="360"/>
      <c r="K897" s="360"/>
      <c r="L897" s="360"/>
      <c r="M897" s="360"/>
      <c r="N897" s="360"/>
      <c r="O897" s="361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spans="1:26" ht="12.75" customHeight="1" x14ac:dyDescent="0.25">
      <c r="A898" s="206"/>
      <c r="B898" s="360"/>
      <c r="C898" s="360"/>
      <c r="D898" s="360"/>
      <c r="E898" s="360"/>
      <c r="F898" s="360"/>
      <c r="G898" s="360"/>
      <c r="H898" s="360"/>
      <c r="I898" s="360"/>
      <c r="J898" s="360"/>
      <c r="K898" s="360"/>
      <c r="L898" s="360"/>
      <c r="M898" s="360"/>
      <c r="N898" s="360"/>
      <c r="O898" s="361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spans="1:26" ht="12.75" customHeight="1" x14ac:dyDescent="0.25">
      <c r="A899" s="206"/>
      <c r="B899" s="360"/>
      <c r="C899" s="360"/>
      <c r="D899" s="360"/>
      <c r="E899" s="360"/>
      <c r="F899" s="360"/>
      <c r="G899" s="360"/>
      <c r="H899" s="360"/>
      <c r="I899" s="360"/>
      <c r="J899" s="360"/>
      <c r="K899" s="360"/>
      <c r="L899" s="360"/>
      <c r="M899" s="360"/>
      <c r="N899" s="360"/>
      <c r="O899" s="361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spans="1:26" ht="12.75" customHeight="1" x14ac:dyDescent="0.25">
      <c r="A900" s="206"/>
      <c r="B900" s="360"/>
      <c r="C900" s="360"/>
      <c r="D900" s="360"/>
      <c r="E900" s="360"/>
      <c r="F900" s="360"/>
      <c r="G900" s="360"/>
      <c r="H900" s="360"/>
      <c r="I900" s="360"/>
      <c r="J900" s="360"/>
      <c r="K900" s="360"/>
      <c r="L900" s="360"/>
      <c r="M900" s="360"/>
      <c r="N900" s="360"/>
      <c r="O900" s="361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spans="1:26" ht="12.75" customHeight="1" x14ac:dyDescent="0.25">
      <c r="A901" s="206"/>
      <c r="B901" s="360"/>
      <c r="C901" s="360"/>
      <c r="D901" s="360"/>
      <c r="E901" s="360"/>
      <c r="F901" s="360"/>
      <c r="G901" s="360"/>
      <c r="H901" s="360"/>
      <c r="I901" s="360"/>
      <c r="J901" s="360"/>
      <c r="K901" s="360"/>
      <c r="L901" s="360"/>
      <c r="M901" s="360"/>
      <c r="N901" s="360"/>
      <c r="O901" s="361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spans="1:26" ht="12.75" customHeight="1" x14ac:dyDescent="0.25">
      <c r="A902" s="206"/>
      <c r="B902" s="360"/>
      <c r="C902" s="360"/>
      <c r="D902" s="360"/>
      <c r="E902" s="360"/>
      <c r="F902" s="360"/>
      <c r="G902" s="360"/>
      <c r="H902" s="360"/>
      <c r="I902" s="360"/>
      <c r="J902" s="360"/>
      <c r="K902" s="360"/>
      <c r="L902" s="360"/>
      <c r="M902" s="360"/>
      <c r="N902" s="360"/>
      <c r="O902" s="361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spans="1:26" ht="12.75" customHeight="1" x14ac:dyDescent="0.25">
      <c r="A903" s="206"/>
      <c r="B903" s="360"/>
      <c r="C903" s="360"/>
      <c r="D903" s="360"/>
      <c r="E903" s="360"/>
      <c r="F903" s="360"/>
      <c r="G903" s="360"/>
      <c r="H903" s="360"/>
      <c r="I903" s="360"/>
      <c r="J903" s="360"/>
      <c r="K903" s="360"/>
      <c r="L903" s="360"/>
      <c r="M903" s="360"/>
      <c r="N903" s="360"/>
      <c r="O903" s="361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spans="1:26" ht="12.75" customHeight="1" x14ac:dyDescent="0.25">
      <c r="A904" s="206"/>
      <c r="B904" s="360"/>
      <c r="C904" s="360"/>
      <c r="D904" s="360"/>
      <c r="E904" s="360"/>
      <c r="F904" s="360"/>
      <c r="G904" s="360"/>
      <c r="H904" s="360"/>
      <c r="I904" s="360"/>
      <c r="J904" s="360"/>
      <c r="K904" s="360"/>
      <c r="L904" s="360"/>
      <c r="M904" s="360"/>
      <c r="N904" s="360"/>
      <c r="O904" s="361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spans="1:26" ht="12.75" customHeight="1" x14ac:dyDescent="0.25">
      <c r="A905" s="206"/>
      <c r="B905" s="360"/>
      <c r="C905" s="360"/>
      <c r="D905" s="360"/>
      <c r="E905" s="360"/>
      <c r="F905" s="360"/>
      <c r="G905" s="360"/>
      <c r="H905" s="360"/>
      <c r="I905" s="360"/>
      <c r="J905" s="360"/>
      <c r="K905" s="360"/>
      <c r="L905" s="360"/>
      <c r="M905" s="360"/>
      <c r="N905" s="360"/>
      <c r="O905" s="361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spans="1:26" ht="12.75" customHeight="1" x14ac:dyDescent="0.25">
      <c r="A906" s="206"/>
      <c r="B906" s="360"/>
      <c r="C906" s="360"/>
      <c r="D906" s="360"/>
      <c r="E906" s="360"/>
      <c r="F906" s="360"/>
      <c r="G906" s="360"/>
      <c r="H906" s="360"/>
      <c r="I906" s="360"/>
      <c r="J906" s="360"/>
      <c r="K906" s="360"/>
      <c r="L906" s="360"/>
      <c r="M906" s="360"/>
      <c r="N906" s="360"/>
      <c r="O906" s="361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spans="1:26" ht="12.75" customHeight="1" x14ac:dyDescent="0.25">
      <c r="A907" s="206"/>
      <c r="B907" s="360"/>
      <c r="C907" s="360"/>
      <c r="D907" s="360"/>
      <c r="E907" s="360"/>
      <c r="F907" s="360"/>
      <c r="G907" s="360"/>
      <c r="H907" s="360"/>
      <c r="I907" s="360"/>
      <c r="J907" s="360"/>
      <c r="K907" s="360"/>
      <c r="L907" s="360"/>
      <c r="M907" s="360"/>
      <c r="N907" s="360"/>
      <c r="O907" s="361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spans="1:26" ht="12.75" customHeight="1" x14ac:dyDescent="0.25">
      <c r="A908" s="206"/>
      <c r="B908" s="360"/>
      <c r="C908" s="360"/>
      <c r="D908" s="360"/>
      <c r="E908" s="360"/>
      <c r="F908" s="360"/>
      <c r="G908" s="360"/>
      <c r="H908" s="360"/>
      <c r="I908" s="360"/>
      <c r="J908" s="360"/>
      <c r="K908" s="360"/>
      <c r="L908" s="360"/>
      <c r="M908" s="360"/>
      <c r="N908" s="360"/>
      <c r="O908" s="361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spans="1:26" ht="12.75" customHeight="1" x14ac:dyDescent="0.25">
      <c r="A909" s="206"/>
      <c r="B909" s="360"/>
      <c r="C909" s="360"/>
      <c r="D909" s="360"/>
      <c r="E909" s="360"/>
      <c r="F909" s="360"/>
      <c r="G909" s="360"/>
      <c r="H909" s="360"/>
      <c r="I909" s="360"/>
      <c r="J909" s="360"/>
      <c r="K909" s="360"/>
      <c r="L909" s="360"/>
      <c r="M909" s="360"/>
      <c r="N909" s="360"/>
      <c r="O909" s="361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spans="1:26" ht="12.75" customHeight="1" x14ac:dyDescent="0.25">
      <c r="A910" s="206"/>
      <c r="B910" s="360"/>
      <c r="C910" s="360"/>
      <c r="D910" s="360"/>
      <c r="E910" s="360"/>
      <c r="F910" s="360"/>
      <c r="G910" s="360"/>
      <c r="H910" s="360"/>
      <c r="I910" s="360"/>
      <c r="J910" s="360"/>
      <c r="K910" s="360"/>
      <c r="L910" s="360"/>
      <c r="M910" s="360"/>
      <c r="N910" s="360"/>
      <c r="O910" s="361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spans="1:26" ht="12.75" customHeight="1" x14ac:dyDescent="0.25">
      <c r="A911" s="206"/>
      <c r="B911" s="360"/>
      <c r="C911" s="360"/>
      <c r="D911" s="360"/>
      <c r="E911" s="360"/>
      <c r="F911" s="360"/>
      <c r="G911" s="360"/>
      <c r="H911" s="360"/>
      <c r="I911" s="360"/>
      <c r="J911" s="360"/>
      <c r="K911" s="360"/>
      <c r="L911" s="360"/>
      <c r="M911" s="360"/>
      <c r="N911" s="360"/>
      <c r="O911" s="361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spans="1:26" ht="12.75" customHeight="1" x14ac:dyDescent="0.25">
      <c r="A912" s="206"/>
      <c r="B912" s="360"/>
      <c r="C912" s="360"/>
      <c r="D912" s="360"/>
      <c r="E912" s="360"/>
      <c r="F912" s="360"/>
      <c r="G912" s="360"/>
      <c r="H912" s="360"/>
      <c r="I912" s="360"/>
      <c r="J912" s="360"/>
      <c r="K912" s="360"/>
      <c r="L912" s="360"/>
      <c r="M912" s="360"/>
      <c r="N912" s="360"/>
      <c r="O912" s="361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spans="1:26" ht="12.75" customHeight="1" x14ac:dyDescent="0.25">
      <c r="A913" s="206"/>
      <c r="B913" s="360"/>
      <c r="C913" s="360"/>
      <c r="D913" s="360"/>
      <c r="E913" s="360"/>
      <c r="F913" s="360"/>
      <c r="G913" s="360"/>
      <c r="H913" s="360"/>
      <c r="I913" s="360"/>
      <c r="J913" s="360"/>
      <c r="K913" s="360"/>
      <c r="L913" s="360"/>
      <c r="M913" s="360"/>
      <c r="N913" s="360"/>
      <c r="O913" s="361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spans="1:26" ht="12.75" customHeight="1" x14ac:dyDescent="0.25">
      <c r="A914" s="206"/>
      <c r="B914" s="360"/>
      <c r="C914" s="360"/>
      <c r="D914" s="360"/>
      <c r="E914" s="360"/>
      <c r="F914" s="360"/>
      <c r="G914" s="360"/>
      <c r="H914" s="360"/>
      <c r="I914" s="360"/>
      <c r="J914" s="360"/>
      <c r="K914" s="360"/>
      <c r="L914" s="360"/>
      <c r="M914" s="360"/>
      <c r="N914" s="360"/>
      <c r="O914" s="361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spans="1:26" ht="12.75" customHeight="1" x14ac:dyDescent="0.25">
      <c r="A915" s="206"/>
      <c r="B915" s="360"/>
      <c r="C915" s="360"/>
      <c r="D915" s="360"/>
      <c r="E915" s="360"/>
      <c r="F915" s="360"/>
      <c r="G915" s="360"/>
      <c r="H915" s="360"/>
      <c r="I915" s="360"/>
      <c r="J915" s="360"/>
      <c r="K915" s="360"/>
      <c r="L915" s="360"/>
      <c r="M915" s="360"/>
      <c r="N915" s="360"/>
      <c r="O915" s="361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spans="1:26" ht="12.75" customHeight="1" x14ac:dyDescent="0.25">
      <c r="A916" s="206"/>
      <c r="B916" s="360"/>
      <c r="C916" s="360"/>
      <c r="D916" s="360"/>
      <c r="E916" s="360"/>
      <c r="F916" s="360"/>
      <c r="G916" s="360"/>
      <c r="H916" s="360"/>
      <c r="I916" s="360"/>
      <c r="J916" s="360"/>
      <c r="K916" s="360"/>
      <c r="L916" s="360"/>
      <c r="M916" s="360"/>
      <c r="N916" s="360"/>
      <c r="O916" s="361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spans="1:26" ht="12.75" customHeight="1" x14ac:dyDescent="0.25">
      <c r="A917" s="206"/>
      <c r="B917" s="360"/>
      <c r="C917" s="360"/>
      <c r="D917" s="360"/>
      <c r="E917" s="360"/>
      <c r="F917" s="360"/>
      <c r="G917" s="360"/>
      <c r="H917" s="360"/>
      <c r="I917" s="360"/>
      <c r="J917" s="360"/>
      <c r="K917" s="360"/>
      <c r="L917" s="360"/>
      <c r="M917" s="360"/>
      <c r="N917" s="360"/>
      <c r="O917" s="361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spans="1:26" ht="12.75" customHeight="1" x14ac:dyDescent="0.25">
      <c r="A918" s="206"/>
      <c r="B918" s="360"/>
      <c r="C918" s="360"/>
      <c r="D918" s="360"/>
      <c r="E918" s="360"/>
      <c r="F918" s="360"/>
      <c r="G918" s="360"/>
      <c r="H918" s="360"/>
      <c r="I918" s="360"/>
      <c r="J918" s="360"/>
      <c r="K918" s="360"/>
      <c r="L918" s="360"/>
      <c r="M918" s="360"/>
      <c r="N918" s="360"/>
      <c r="O918" s="361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spans="1:26" ht="12.75" customHeight="1" x14ac:dyDescent="0.25">
      <c r="A919" s="206"/>
      <c r="B919" s="360"/>
      <c r="C919" s="360"/>
      <c r="D919" s="360"/>
      <c r="E919" s="360"/>
      <c r="F919" s="360"/>
      <c r="G919" s="360"/>
      <c r="H919" s="360"/>
      <c r="I919" s="360"/>
      <c r="J919" s="360"/>
      <c r="K919" s="360"/>
      <c r="L919" s="360"/>
      <c r="M919" s="360"/>
      <c r="N919" s="360"/>
      <c r="O919" s="361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spans="1:26" ht="12.75" customHeight="1" x14ac:dyDescent="0.25">
      <c r="A920" s="206"/>
      <c r="B920" s="360"/>
      <c r="C920" s="360"/>
      <c r="D920" s="360"/>
      <c r="E920" s="360"/>
      <c r="F920" s="360"/>
      <c r="G920" s="360"/>
      <c r="H920" s="360"/>
      <c r="I920" s="360"/>
      <c r="J920" s="360"/>
      <c r="K920" s="360"/>
      <c r="L920" s="360"/>
      <c r="M920" s="360"/>
      <c r="N920" s="360"/>
      <c r="O920" s="361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spans="1:26" ht="12.75" customHeight="1" x14ac:dyDescent="0.25">
      <c r="A921" s="206"/>
      <c r="B921" s="360"/>
      <c r="C921" s="360"/>
      <c r="D921" s="360"/>
      <c r="E921" s="360"/>
      <c r="F921" s="360"/>
      <c r="G921" s="360"/>
      <c r="H921" s="360"/>
      <c r="I921" s="360"/>
      <c r="J921" s="360"/>
      <c r="K921" s="360"/>
      <c r="L921" s="360"/>
      <c r="M921" s="360"/>
      <c r="N921" s="360"/>
      <c r="O921" s="361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spans="1:26" ht="12.75" customHeight="1" x14ac:dyDescent="0.25">
      <c r="A922" s="206"/>
      <c r="B922" s="360"/>
      <c r="C922" s="360"/>
      <c r="D922" s="360"/>
      <c r="E922" s="360"/>
      <c r="F922" s="360"/>
      <c r="G922" s="360"/>
      <c r="H922" s="360"/>
      <c r="I922" s="360"/>
      <c r="J922" s="360"/>
      <c r="K922" s="360"/>
      <c r="L922" s="360"/>
      <c r="M922" s="360"/>
      <c r="N922" s="360"/>
      <c r="O922" s="361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spans="1:26" ht="12.75" customHeight="1" x14ac:dyDescent="0.25">
      <c r="A923" s="206"/>
      <c r="B923" s="360"/>
      <c r="C923" s="360"/>
      <c r="D923" s="360"/>
      <c r="E923" s="360"/>
      <c r="F923" s="360"/>
      <c r="G923" s="360"/>
      <c r="H923" s="360"/>
      <c r="I923" s="360"/>
      <c r="J923" s="360"/>
      <c r="K923" s="360"/>
      <c r="L923" s="360"/>
      <c r="M923" s="360"/>
      <c r="N923" s="360"/>
      <c r="O923" s="361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spans="1:26" ht="12.75" customHeight="1" x14ac:dyDescent="0.25">
      <c r="A924" s="206"/>
      <c r="B924" s="360"/>
      <c r="C924" s="360"/>
      <c r="D924" s="360"/>
      <c r="E924" s="360"/>
      <c r="F924" s="360"/>
      <c r="G924" s="360"/>
      <c r="H924" s="360"/>
      <c r="I924" s="360"/>
      <c r="J924" s="360"/>
      <c r="K924" s="360"/>
      <c r="L924" s="360"/>
      <c r="M924" s="360"/>
      <c r="N924" s="360"/>
      <c r="O924" s="361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spans="1:26" ht="12.75" customHeight="1" x14ac:dyDescent="0.25">
      <c r="A925" s="206"/>
      <c r="B925" s="360"/>
      <c r="C925" s="360"/>
      <c r="D925" s="360"/>
      <c r="E925" s="360"/>
      <c r="F925" s="360"/>
      <c r="G925" s="360"/>
      <c r="H925" s="360"/>
      <c r="I925" s="360"/>
      <c r="J925" s="360"/>
      <c r="K925" s="360"/>
      <c r="L925" s="360"/>
      <c r="M925" s="360"/>
      <c r="N925" s="360"/>
      <c r="O925" s="361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spans="1:26" ht="12.75" customHeight="1" x14ac:dyDescent="0.25">
      <c r="A926" s="206"/>
      <c r="B926" s="360"/>
      <c r="C926" s="360"/>
      <c r="D926" s="360"/>
      <c r="E926" s="360"/>
      <c r="F926" s="360"/>
      <c r="G926" s="360"/>
      <c r="H926" s="360"/>
      <c r="I926" s="360"/>
      <c r="J926" s="360"/>
      <c r="K926" s="360"/>
      <c r="L926" s="360"/>
      <c r="M926" s="360"/>
      <c r="N926" s="360"/>
      <c r="O926" s="361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spans="1:26" ht="12.75" customHeight="1" x14ac:dyDescent="0.25">
      <c r="A927" s="206"/>
      <c r="B927" s="360"/>
      <c r="C927" s="360"/>
      <c r="D927" s="360"/>
      <c r="E927" s="360"/>
      <c r="F927" s="360"/>
      <c r="G927" s="360"/>
      <c r="H927" s="360"/>
      <c r="I927" s="360"/>
      <c r="J927" s="360"/>
      <c r="K927" s="360"/>
      <c r="L927" s="360"/>
      <c r="M927" s="360"/>
      <c r="N927" s="360"/>
      <c r="O927" s="361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spans="1:26" ht="12.75" customHeight="1" x14ac:dyDescent="0.25">
      <c r="A928" s="206"/>
      <c r="B928" s="360"/>
      <c r="C928" s="360"/>
      <c r="D928" s="360"/>
      <c r="E928" s="360"/>
      <c r="F928" s="360"/>
      <c r="G928" s="360"/>
      <c r="H928" s="360"/>
      <c r="I928" s="360"/>
      <c r="J928" s="360"/>
      <c r="K928" s="360"/>
      <c r="L928" s="360"/>
      <c r="M928" s="360"/>
      <c r="N928" s="360"/>
      <c r="O928" s="361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spans="1:26" ht="12.75" customHeight="1" x14ac:dyDescent="0.25">
      <c r="A929" s="206"/>
      <c r="B929" s="360"/>
      <c r="C929" s="360"/>
      <c r="D929" s="360"/>
      <c r="E929" s="360"/>
      <c r="F929" s="360"/>
      <c r="G929" s="360"/>
      <c r="H929" s="360"/>
      <c r="I929" s="360"/>
      <c r="J929" s="360"/>
      <c r="K929" s="360"/>
      <c r="L929" s="360"/>
      <c r="M929" s="360"/>
      <c r="N929" s="360"/>
      <c r="O929" s="361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spans="1:26" ht="12.75" customHeight="1" x14ac:dyDescent="0.25">
      <c r="A930" s="206"/>
      <c r="B930" s="360"/>
      <c r="C930" s="360"/>
      <c r="D930" s="360"/>
      <c r="E930" s="360"/>
      <c r="F930" s="360"/>
      <c r="G930" s="360"/>
      <c r="H930" s="360"/>
      <c r="I930" s="360"/>
      <c r="J930" s="360"/>
      <c r="K930" s="360"/>
      <c r="L930" s="360"/>
      <c r="M930" s="360"/>
      <c r="N930" s="360"/>
      <c r="O930" s="361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spans="1:26" ht="12.75" customHeight="1" x14ac:dyDescent="0.25">
      <c r="A931" s="206"/>
      <c r="B931" s="360"/>
      <c r="C931" s="360"/>
      <c r="D931" s="360"/>
      <c r="E931" s="360"/>
      <c r="F931" s="360"/>
      <c r="G931" s="360"/>
      <c r="H931" s="360"/>
      <c r="I931" s="360"/>
      <c r="J931" s="360"/>
      <c r="K931" s="360"/>
      <c r="L931" s="360"/>
      <c r="M931" s="360"/>
      <c r="N931" s="360"/>
      <c r="O931" s="361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spans="1:26" ht="12.75" customHeight="1" x14ac:dyDescent="0.25">
      <c r="A932" s="206"/>
      <c r="B932" s="360"/>
      <c r="C932" s="360"/>
      <c r="D932" s="360"/>
      <c r="E932" s="360"/>
      <c r="F932" s="360"/>
      <c r="G932" s="360"/>
      <c r="H932" s="360"/>
      <c r="I932" s="360"/>
      <c r="J932" s="360"/>
      <c r="K932" s="360"/>
      <c r="L932" s="360"/>
      <c r="M932" s="360"/>
      <c r="N932" s="360"/>
      <c r="O932" s="361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spans="1:26" ht="12.75" customHeight="1" x14ac:dyDescent="0.25">
      <c r="A933" s="206"/>
      <c r="B933" s="360"/>
      <c r="C933" s="360"/>
      <c r="D933" s="360"/>
      <c r="E933" s="360"/>
      <c r="F933" s="360"/>
      <c r="G933" s="360"/>
      <c r="H933" s="360"/>
      <c r="I933" s="360"/>
      <c r="J933" s="360"/>
      <c r="K933" s="360"/>
      <c r="L933" s="360"/>
      <c r="M933" s="360"/>
      <c r="N933" s="360"/>
      <c r="O933" s="361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spans="1:26" ht="12.75" customHeight="1" x14ac:dyDescent="0.25">
      <c r="A934" s="206"/>
      <c r="B934" s="360"/>
      <c r="C934" s="360"/>
      <c r="D934" s="360"/>
      <c r="E934" s="360"/>
      <c r="F934" s="360"/>
      <c r="G934" s="360"/>
      <c r="H934" s="360"/>
      <c r="I934" s="360"/>
      <c r="J934" s="360"/>
      <c r="K934" s="360"/>
      <c r="L934" s="360"/>
      <c r="M934" s="360"/>
      <c r="N934" s="360"/>
      <c r="O934" s="361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spans="1:26" ht="12.75" customHeight="1" x14ac:dyDescent="0.25">
      <c r="A935" s="206"/>
      <c r="B935" s="360"/>
      <c r="C935" s="360"/>
      <c r="D935" s="360"/>
      <c r="E935" s="360"/>
      <c r="F935" s="360"/>
      <c r="G935" s="360"/>
      <c r="H935" s="360"/>
      <c r="I935" s="360"/>
      <c r="J935" s="360"/>
      <c r="K935" s="360"/>
      <c r="L935" s="360"/>
      <c r="M935" s="360"/>
      <c r="N935" s="360"/>
      <c r="O935" s="361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spans="1:26" ht="12.75" customHeight="1" x14ac:dyDescent="0.25">
      <c r="A936" s="206"/>
      <c r="B936" s="360"/>
      <c r="C936" s="360"/>
      <c r="D936" s="360"/>
      <c r="E936" s="360"/>
      <c r="F936" s="360"/>
      <c r="G936" s="360"/>
      <c r="H936" s="360"/>
      <c r="I936" s="360"/>
      <c r="J936" s="360"/>
      <c r="K936" s="360"/>
      <c r="L936" s="360"/>
      <c r="M936" s="360"/>
      <c r="N936" s="360"/>
      <c r="O936" s="361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spans="1:26" ht="12.75" customHeight="1" x14ac:dyDescent="0.25">
      <c r="A937" s="206"/>
      <c r="B937" s="360"/>
      <c r="C937" s="360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0"/>
      <c r="O937" s="361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spans="1:26" ht="12.75" customHeight="1" x14ac:dyDescent="0.25">
      <c r="A938" s="206"/>
      <c r="B938" s="360"/>
      <c r="C938" s="360"/>
      <c r="D938" s="360"/>
      <c r="E938" s="360"/>
      <c r="F938" s="360"/>
      <c r="G938" s="360"/>
      <c r="H938" s="360"/>
      <c r="I938" s="360"/>
      <c r="J938" s="360"/>
      <c r="K938" s="360"/>
      <c r="L938" s="360"/>
      <c r="M938" s="360"/>
      <c r="N938" s="360"/>
      <c r="O938" s="361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spans="1:26" ht="12.75" customHeight="1" x14ac:dyDescent="0.25">
      <c r="A939" s="206"/>
      <c r="B939" s="360"/>
      <c r="C939" s="360"/>
      <c r="D939" s="360"/>
      <c r="E939" s="360"/>
      <c r="F939" s="360"/>
      <c r="G939" s="360"/>
      <c r="H939" s="360"/>
      <c r="I939" s="360"/>
      <c r="J939" s="360"/>
      <c r="K939" s="360"/>
      <c r="L939" s="360"/>
      <c r="M939" s="360"/>
      <c r="N939" s="360"/>
      <c r="O939" s="361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spans="1:26" ht="12.75" customHeight="1" x14ac:dyDescent="0.25">
      <c r="A940" s="206"/>
      <c r="B940" s="360"/>
      <c r="C940" s="360"/>
      <c r="D940" s="360"/>
      <c r="E940" s="360"/>
      <c r="F940" s="360"/>
      <c r="G940" s="360"/>
      <c r="H940" s="360"/>
      <c r="I940" s="360"/>
      <c r="J940" s="360"/>
      <c r="K940" s="360"/>
      <c r="L940" s="360"/>
      <c r="M940" s="360"/>
      <c r="N940" s="360"/>
      <c r="O940" s="361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spans="1:26" ht="12.75" customHeight="1" x14ac:dyDescent="0.25">
      <c r="A941" s="206"/>
      <c r="B941" s="360"/>
      <c r="C941" s="360"/>
      <c r="D941" s="360"/>
      <c r="E941" s="360"/>
      <c r="F941" s="360"/>
      <c r="G941" s="360"/>
      <c r="H941" s="360"/>
      <c r="I941" s="360"/>
      <c r="J941" s="360"/>
      <c r="K941" s="360"/>
      <c r="L941" s="360"/>
      <c r="M941" s="360"/>
      <c r="N941" s="360"/>
      <c r="O941" s="361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spans="1:26" ht="12.75" customHeight="1" x14ac:dyDescent="0.25">
      <c r="A942" s="206"/>
      <c r="B942" s="360"/>
      <c r="C942" s="360"/>
      <c r="D942" s="360"/>
      <c r="E942" s="360"/>
      <c r="F942" s="360"/>
      <c r="G942" s="360"/>
      <c r="H942" s="360"/>
      <c r="I942" s="360"/>
      <c r="J942" s="360"/>
      <c r="K942" s="360"/>
      <c r="L942" s="360"/>
      <c r="M942" s="360"/>
      <c r="N942" s="360"/>
      <c r="O942" s="361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spans="1:26" ht="12.75" customHeight="1" x14ac:dyDescent="0.25">
      <c r="A943" s="206"/>
      <c r="B943" s="360"/>
      <c r="C943" s="360"/>
      <c r="D943" s="360"/>
      <c r="E943" s="360"/>
      <c r="F943" s="360"/>
      <c r="G943" s="360"/>
      <c r="H943" s="360"/>
      <c r="I943" s="360"/>
      <c r="J943" s="360"/>
      <c r="K943" s="360"/>
      <c r="L943" s="360"/>
      <c r="M943" s="360"/>
      <c r="N943" s="360"/>
      <c r="O943" s="361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spans="1:26" ht="12.75" customHeight="1" x14ac:dyDescent="0.25">
      <c r="A944" s="206"/>
      <c r="B944" s="360"/>
      <c r="C944" s="360"/>
      <c r="D944" s="360"/>
      <c r="E944" s="360"/>
      <c r="F944" s="360"/>
      <c r="G944" s="360"/>
      <c r="H944" s="360"/>
      <c r="I944" s="360"/>
      <c r="J944" s="360"/>
      <c r="K944" s="360"/>
      <c r="L944" s="360"/>
      <c r="M944" s="360"/>
      <c r="N944" s="360"/>
      <c r="O944" s="361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spans="1:26" ht="12.75" customHeight="1" x14ac:dyDescent="0.25">
      <c r="A945" s="206"/>
      <c r="B945" s="360"/>
      <c r="C945" s="360"/>
      <c r="D945" s="360"/>
      <c r="E945" s="360"/>
      <c r="F945" s="360"/>
      <c r="G945" s="360"/>
      <c r="H945" s="360"/>
      <c r="I945" s="360"/>
      <c r="J945" s="360"/>
      <c r="K945" s="360"/>
      <c r="L945" s="360"/>
      <c r="M945" s="360"/>
      <c r="N945" s="360"/>
      <c r="O945" s="361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spans="1:26" ht="12.75" customHeight="1" x14ac:dyDescent="0.25">
      <c r="A946" s="206"/>
      <c r="B946" s="360"/>
      <c r="C946" s="360"/>
      <c r="D946" s="360"/>
      <c r="E946" s="360"/>
      <c r="F946" s="360"/>
      <c r="G946" s="360"/>
      <c r="H946" s="360"/>
      <c r="I946" s="360"/>
      <c r="J946" s="360"/>
      <c r="K946" s="360"/>
      <c r="L946" s="360"/>
      <c r="M946" s="360"/>
      <c r="N946" s="360"/>
      <c r="O946" s="361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spans="1:26" ht="12.75" customHeight="1" x14ac:dyDescent="0.25">
      <c r="A947" s="206"/>
      <c r="B947" s="360"/>
      <c r="C947" s="360"/>
      <c r="D947" s="360"/>
      <c r="E947" s="360"/>
      <c r="F947" s="360"/>
      <c r="G947" s="360"/>
      <c r="H947" s="360"/>
      <c r="I947" s="360"/>
      <c r="J947" s="360"/>
      <c r="K947" s="360"/>
      <c r="L947" s="360"/>
      <c r="M947" s="360"/>
      <c r="N947" s="360"/>
      <c r="O947" s="361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spans="1:26" ht="12.75" customHeight="1" x14ac:dyDescent="0.25">
      <c r="A948" s="206"/>
      <c r="B948" s="360"/>
      <c r="C948" s="360"/>
      <c r="D948" s="360"/>
      <c r="E948" s="360"/>
      <c r="F948" s="360"/>
      <c r="G948" s="360"/>
      <c r="H948" s="360"/>
      <c r="I948" s="360"/>
      <c r="J948" s="360"/>
      <c r="K948" s="360"/>
      <c r="L948" s="360"/>
      <c r="M948" s="360"/>
      <c r="N948" s="360"/>
      <c r="O948" s="361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spans="1:26" ht="12.75" customHeight="1" x14ac:dyDescent="0.25">
      <c r="A949" s="206"/>
      <c r="B949" s="360"/>
      <c r="C949" s="360"/>
      <c r="D949" s="360"/>
      <c r="E949" s="360"/>
      <c r="F949" s="360"/>
      <c r="G949" s="360"/>
      <c r="H949" s="360"/>
      <c r="I949" s="360"/>
      <c r="J949" s="360"/>
      <c r="K949" s="360"/>
      <c r="L949" s="360"/>
      <c r="M949" s="360"/>
      <c r="N949" s="360"/>
      <c r="O949" s="361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spans="1:26" ht="12.75" customHeight="1" x14ac:dyDescent="0.25">
      <c r="A950" s="206"/>
      <c r="B950" s="360"/>
      <c r="C950" s="360"/>
      <c r="D950" s="360"/>
      <c r="E950" s="360"/>
      <c r="F950" s="360"/>
      <c r="G950" s="360"/>
      <c r="H950" s="360"/>
      <c r="I950" s="360"/>
      <c r="J950" s="360"/>
      <c r="K950" s="360"/>
      <c r="L950" s="360"/>
      <c r="M950" s="360"/>
      <c r="N950" s="360"/>
      <c r="O950" s="361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spans="1:26" ht="12.75" customHeight="1" x14ac:dyDescent="0.25">
      <c r="A951" s="206"/>
      <c r="B951" s="360"/>
      <c r="C951" s="360"/>
      <c r="D951" s="360"/>
      <c r="E951" s="360"/>
      <c r="F951" s="360"/>
      <c r="G951" s="360"/>
      <c r="H951" s="360"/>
      <c r="I951" s="360"/>
      <c r="J951" s="360"/>
      <c r="K951" s="360"/>
      <c r="L951" s="360"/>
      <c r="M951" s="360"/>
      <c r="N951" s="360"/>
      <c r="O951" s="361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spans="1:26" ht="12.75" customHeight="1" x14ac:dyDescent="0.25">
      <c r="A952" s="206"/>
      <c r="B952" s="360"/>
      <c r="C952" s="360"/>
      <c r="D952" s="360"/>
      <c r="E952" s="360"/>
      <c r="F952" s="360"/>
      <c r="G952" s="360"/>
      <c r="H952" s="360"/>
      <c r="I952" s="360"/>
      <c r="J952" s="360"/>
      <c r="K952" s="360"/>
      <c r="L952" s="360"/>
      <c r="M952" s="360"/>
      <c r="N952" s="360"/>
      <c r="O952" s="361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spans="1:26" ht="12.75" customHeight="1" x14ac:dyDescent="0.25">
      <c r="A953" s="206"/>
      <c r="B953" s="360"/>
      <c r="C953" s="360"/>
      <c r="D953" s="360"/>
      <c r="E953" s="360"/>
      <c r="F953" s="360"/>
      <c r="G953" s="360"/>
      <c r="H953" s="360"/>
      <c r="I953" s="360"/>
      <c r="J953" s="360"/>
      <c r="K953" s="360"/>
      <c r="L953" s="360"/>
      <c r="M953" s="360"/>
      <c r="N953" s="360"/>
      <c r="O953" s="361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spans="1:26" ht="12.75" customHeight="1" x14ac:dyDescent="0.25">
      <c r="A954" s="206"/>
      <c r="B954" s="360"/>
      <c r="C954" s="360"/>
      <c r="D954" s="360"/>
      <c r="E954" s="360"/>
      <c r="F954" s="360"/>
      <c r="G954" s="360"/>
      <c r="H954" s="360"/>
      <c r="I954" s="360"/>
      <c r="J954" s="360"/>
      <c r="K954" s="360"/>
      <c r="L954" s="360"/>
      <c r="M954" s="360"/>
      <c r="N954" s="360"/>
      <c r="O954" s="361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spans="1:26" ht="12.75" customHeight="1" x14ac:dyDescent="0.25">
      <c r="A955" s="206"/>
      <c r="B955" s="360"/>
      <c r="C955" s="360"/>
      <c r="D955" s="360"/>
      <c r="E955" s="360"/>
      <c r="F955" s="360"/>
      <c r="G955" s="360"/>
      <c r="H955" s="360"/>
      <c r="I955" s="360"/>
      <c r="J955" s="360"/>
      <c r="K955" s="360"/>
      <c r="L955" s="360"/>
      <c r="M955" s="360"/>
      <c r="N955" s="360"/>
      <c r="O955" s="361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spans="1:26" ht="12.75" customHeight="1" x14ac:dyDescent="0.25">
      <c r="A956" s="206"/>
      <c r="B956" s="360"/>
      <c r="C956" s="360"/>
      <c r="D956" s="360"/>
      <c r="E956" s="360"/>
      <c r="F956" s="360"/>
      <c r="G956" s="360"/>
      <c r="H956" s="360"/>
      <c r="I956" s="360"/>
      <c r="J956" s="360"/>
      <c r="K956" s="360"/>
      <c r="L956" s="360"/>
      <c r="M956" s="360"/>
      <c r="N956" s="360"/>
      <c r="O956" s="361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spans="1:26" ht="12.75" customHeight="1" x14ac:dyDescent="0.25">
      <c r="A957" s="206"/>
      <c r="B957" s="360"/>
      <c r="C957" s="360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0"/>
      <c r="O957" s="361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spans="1:26" ht="12.75" customHeight="1" x14ac:dyDescent="0.25">
      <c r="A958" s="206"/>
      <c r="B958" s="360"/>
      <c r="C958" s="360"/>
      <c r="D958" s="360"/>
      <c r="E958" s="360"/>
      <c r="F958" s="360"/>
      <c r="G958" s="360"/>
      <c r="H958" s="360"/>
      <c r="I958" s="360"/>
      <c r="J958" s="360"/>
      <c r="K958" s="360"/>
      <c r="L958" s="360"/>
      <c r="M958" s="360"/>
      <c r="N958" s="360"/>
      <c r="O958" s="361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spans="1:26" ht="12.75" customHeight="1" x14ac:dyDescent="0.25">
      <c r="A959" s="206"/>
      <c r="B959" s="360"/>
      <c r="C959" s="360"/>
      <c r="D959" s="360"/>
      <c r="E959" s="360"/>
      <c r="F959" s="360"/>
      <c r="G959" s="360"/>
      <c r="H959" s="360"/>
      <c r="I959" s="360"/>
      <c r="J959" s="360"/>
      <c r="K959" s="360"/>
      <c r="L959" s="360"/>
      <c r="M959" s="360"/>
      <c r="N959" s="360"/>
      <c r="O959" s="361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spans="1:26" ht="12.75" customHeight="1" x14ac:dyDescent="0.25">
      <c r="A960" s="206"/>
      <c r="B960" s="360"/>
      <c r="C960" s="360"/>
      <c r="D960" s="360"/>
      <c r="E960" s="360"/>
      <c r="F960" s="360"/>
      <c r="G960" s="360"/>
      <c r="H960" s="360"/>
      <c r="I960" s="360"/>
      <c r="J960" s="360"/>
      <c r="K960" s="360"/>
      <c r="L960" s="360"/>
      <c r="M960" s="360"/>
      <c r="N960" s="360"/>
      <c r="O960" s="361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spans="1:26" ht="12.75" customHeight="1" x14ac:dyDescent="0.25">
      <c r="A961" s="206"/>
      <c r="B961" s="360"/>
      <c r="C961" s="360"/>
      <c r="D961" s="360"/>
      <c r="E961" s="360"/>
      <c r="F961" s="360"/>
      <c r="G961" s="360"/>
      <c r="H961" s="360"/>
      <c r="I961" s="360"/>
      <c r="J961" s="360"/>
      <c r="K961" s="360"/>
      <c r="L961" s="360"/>
      <c r="M961" s="360"/>
      <c r="N961" s="360"/>
      <c r="O961" s="361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spans="1:26" ht="12.75" customHeight="1" x14ac:dyDescent="0.25">
      <c r="A962" s="206"/>
      <c r="B962" s="360"/>
      <c r="C962" s="360"/>
      <c r="D962" s="360"/>
      <c r="E962" s="360"/>
      <c r="F962" s="360"/>
      <c r="G962" s="360"/>
      <c r="H962" s="360"/>
      <c r="I962" s="360"/>
      <c r="J962" s="360"/>
      <c r="K962" s="360"/>
      <c r="L962" s="360"/>
      <c r="M962" s="360"/>
      <c r="N962" s="360"/>
      <c r="O962" s="361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spans="1:26" ht="12.75" customHeight="1" x14ac:dyDescent="0.25">
      <c r="A963" s="206"/>
      <c r="B963" s="360"/>
      <c r="C963" s="360"/>
      <c r="D963" s="360"/>
      <c r="E963" s="360"/>
      <c r="F963" s="360"/>
      <c r="G963" s="360"/>
      <c r="H963" s="360"/>
      <c r="I963" s="360"/>
      <c r="J963" s="360"/>
      <c r="K963" s="360"/>
      <c r="L963" s="360"/>
      <c r="M963" s="360"/>
      <c r="N963" s="360"/>
      <c r="O963" s="361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spans="1:26" ht="12.75" customHeight="1" x14ac:dyDescent="0.25">
      <c r="A964" s="206"/>
      <c r="B964" s="360"/>
      <c r="C964" s="360"/>
      <c r="D964" s="360"/>
      <c r="E964" s="360"/>
      <c r="F964" s="360"/>
      <c r="G964" s="360"/>
      <c r="H964" s="360"/>
      <c r="I964" s="360"/>
      <c r="J964" s="360"/>
      <c r="K964" s="360"/>
      <c r="L964" s="360"/>
      <c r="M964" s="360"/>
      <c r="N964" s="360"/>
      <c r="O964" s="361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spans="1:26" ht="12.75" customHeight="1" x14ac:dyDescent="0.25">
      <c r="A965" s="206"/>
      <c r="B965" s="360"/>
      <c r="C965" s="360"/>
      <c r="D965" s="360"/>
      <c r="E965" s="360"/>
      <c r="F965" s="360"/>
      <c r="G965" s="360"/>
      <c r="H965" s="360"/>
      <c r="I965" s="360"/>
      <c r="J965" s="360"/>
      <c r="K965" s="360"/>
      <c r="L965" s="360"/>
      <c r="M965" s="360"/>
      <c r="N965" s="360"/>
      <c r="O965" s="361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spans="1:26" ht="12.75" customHeight="1" x14ac:dyDescent="0.25">
      <c r="A966" s="206"/>
      <c r="B966" s="360"/>
      <c r="C966" s="360"/>
      <c r="D966" s="360"/>
      <c r="E966" s="360"/>
      <c r="F966" s="360"/>
      <c r="G966" s="360"/>
      <c r="H966" s="360"/>
      <c r="I966" s="360"/>
      <c r="J966" s="360"/>
      <c r="K966" s="360"/>
      <c r="L966" s="360"/>
      <c r="M966" s="360"/>
      <c r="N966" s="360"/>
      <c r="O966" s="361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spans="1:26" ht="12.75" customHeight="1" x14ac:dyDescent="0.25">
      <c r="A967" s="206"/>
      <c r="B967" s="360"/>
      <c r="C967" s="360"/>
      <c r="D967" s="360"/>
      <c r="E967" s="360"/>
      <c r="F967" s="360"/>
      <c r="G967" s="360"/>
      <c r="H967" s="360"/>
      <c r="I967" s="360"/>
      <c r="J967" s="360"/>
      <c r="K967" s="360"/>
      <c r="L967" s="360"/>
      <c r="M967" s="360"/>
      <c r="N967" s="360"/>
      <c r="O967" s="361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spans="1:26" ht="12.75" customHeight="1" x14ac:dyDescent="0.25">
      <c r="A968" s="206"/>
      <c r="B968" s="360"/>
      <c r="C968" s="360"/>
      <c r="D968" s="360"/>
      <c r="E968" s="360"/>
      <c r="F968" s="360"/>
      <c r="G968" s="360"/>
      <c r="H968" s="360"/>
      <c r="I968" s="360"/>
      <c r="J968" s="360"/>
      <c r="K968" s="360"/>
      <c r="L968" s="360"/>
      <c r="M968" s="360"/>
      <c r="N968" s="360"/>
      <c r="O968" s="361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spans="1:26" ht="12.75" customHeight="1" x14ac:dyDescent="0.25">
      <c r="A969" s="206"/>
      <c r="B969" s="360"/>
      <c r="C969" s="360"/>
      <c r="D969" s="360"/>
      <c r="E969" s="360"/>
      <c r="F969" s="360"/>
      <c r="G969" s="360"/>
      <c r="H969" s="360"/>
      <c r="I969" s="360"/>
      <c r="J969" s="360"/>
      <c r="K969" s="360"/>
      <c r="L969" s="360"/>
      <c r="M969" s="360"/>
      <c r="N969" s="360"/>
      <c r="O969" s="361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spans="1:26" ht="12.75" customHeight="1" x14ac:dyDescent="0.25">
      <c r="A970" s="206"/>
      <c r="B970" s="360"/>
      <c r="C970" s="360"/>
      <c r="D970" s="360"/>
      <c r="E970" s="360"/>
      <c r="F970" s="360"/>
      <c r="G970" s="360"/>
      <c r="H970" s="360"/>
      <c r="I970" s="360"/>
      <c r="J970" s="360"/>
      <c r="K970" s="360"/>
      <c r="L970" s="360"/>
      <c r="M970" s="360"/>
      <c r="N970" s="360"/>
      <c r="O970" s="361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spans="1:26" ht="12.75" customHeight="1" x14ac:dyDescent="0.25">
      <c r="A971" s="206"/>
      <c r="B971" s="360"/>
      <c r="C971" s="360"/>
      <c r="D971" s="360"/>
      <c r="E971" s="360"/>
      <c r="F971" s="360"/>
      <c r="G971" s="360"/>
      <c r="H971" s="360"/>
      <c r="I971" s="360"/>
      <c r="J971" s="360"/>
      <c r="K971" s="360"/>
      <c r="L971" s="360"/>
      <c r="M971" s="360"/>
      <c r="N971" s="360"/>
      <c r="O971" s="361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spans="1:26" ht="12.75" customHeight="1" x14ac:dyDescent="0.25">
      <c r="A972" s="206"/>
      <c r="B972" s="360"/>
      <c r="C972" s="360"/>
      <c r="D972" s="360"/>
      <c r="E972" s="360"/>
      <c r="F972" s="360"/>
      <c r="G972" s="360"/>
      <c r="H972" s="360"/>
      <c r="I972" s="360"/>
      <c r="J972" s="360"/>
      <c r="K972" s="360"/>
      <c r="L972" s="360"/>
      <c r="M972" s="360"/>
      <c r="N972" s="360"/>
      <c r="O972" s="361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spans="1:26" ht="12.75" customHeight="1" x14ac:dyDescent="0.25">
      <c r="A973" s="206"/>
      <c r="B973" s="360"/>
      <c r="C973" s="360"/>
      <c r="D973" s="360"/>
      <c r="E973" s="360"/>
      <c r="F973" s="360"/>
      <c r="G973" s="360"/>
      <c r="H973" s="360"/>
      <c r="I973" s="360"/>
      <c r="J973" s="360"/>
      <c r="K973" s="360"/>
      <c r="L973" s="360"/>
      <c r="M973" s="360"/>
      <c r="N973" s="360"/>
      <c r="O973" s="361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spans="1:26" ht="12.75" customHeight="1" x14ac:dyDescent="0.25">
      <c r="A974" s="206"/>
      <c r="B974" s="360"/>
      <c r="C974" s="360"/>
      <c r="D974" s="360"/>
      <c r="E974" s="360"/>
      <c r="F974" s="360"/>
      <c r="G974" s="360"/>
      <c r="H974" s="360"/>
      <c r="I974" s="360"/>
      <c r="J974" s="360"/>
      <c r="K974" s="360"/>
      <c r="L974" s="360"/>
      <c r="M974" s="360"/>
      <c r="N974" s="360"/>
      <c r="O974" s="361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spans="1:26" ht="12.75" customHeight="1" x14ac:dyDescent="0.25">
      <c r="A975" s="206"/>
      <c r="B975" s="360"/>
      <c r="C975" s="360"/>
      <c r="D975" s="360"/>
      <c r="E975" s="360"/>
      <c r="F975" s="360"/>
      <c r="G975" s="360"/>
      <c r="H975" s="360"/>
      <c r="I975" s="360"/>
      <c r="J975" s="360"/>
      <c r="K975" s="360"/>
      <c r="L975" s="360"/>
      <c r="M975" s="360"/>
      <c r="N975" s="360"/>
      <c r="O975" s="361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spans="1:26" ht="12.75" customHeight="1" x14ac:dyDescent="0.25">
      <c r="A976" s="206"/>
      <c r="B976" s="360"/>
      <c r="C976" s="360"/>
      <c r="D976" s="360"/>
      <c r="E976" s="360"/>
      <c r="F976" s="360"/>
      <c r="G976" s="360"/>
      <c r="H976" s="360"/>
      <c r="I976" s="360"/>
      <c r="J976" s="360"/>
      <c r="K976" s="360"/>
      <c r="L976" s="360"/>
      <c r="M976" s="360"/>
      <c r="N976" s="360"/>
      <c r="O976" s="361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spans="1:26" ht="12.75" customHeight="1" x14ac:dyDescent="0.25">
      <c r="A977" s="206"/>
      <c r="B977" s="360"/>
      <c r="C977" s="360"/>
      <c r="D977" s="360"/>
      <c r="E977" s="360"/>
      <c r="F977" s="360"/>
      <c r="G977" s="360"/>
      <c r="H977" s="360"/>
      <c r="I977" s="360"/>
      <c r="J977" s="360"/>
      <c r="K977" s="360"/>
      <c r="L977" s="360"/>
      <c r="M977" s="360"/>
      <c r="N977" s="360"/>
      <c r="O977" s="361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spans="1:26" ht="12.75" customHeight="1" x14ac:dyDescent="0.25">
      <c r="A978" s="206"/>
      <c r="B978" s="360"/>
      <c r="C978" s="360"/>
      <c r="D978" s="360"/>
      <c r="E978" s="360"/>
      <c r="F978" s="360"/>
      <c r="G978" s="360"/>
      <c r="H978" s="360"/>
      <c r="I978" s="360"/>
      <c r="J978" s="360"/>
      <c r="K978" s="360"/>
      <c r="L978" s="360"/>
      <c r="M978" s="360"/>
      <c r="N978" s="360"/>
      <c r="O978" s="361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spans="1:26" ht="12.75" customHeight="1" x14ac:dyDescent="0.25">
      <c r="A979" s="206"/>
      <c r="B979" s="360"/>
      <c r="C979" s="360"/>
      <c r="D979" s="360"/>
      <c r="E979" s="360"/>
      <c r="F979" s="360"/>
      <c r="G979" s="360"/>
      <c r="H979" s="360"/>
      <c r="I979" s="360"/>
      <c r="J979" s="360"/>
      <c r="K979" s="360"/>
      <c r="L979" s="360"/>
      <c r="M979" s="360"/>
      <c r="N979" s="360"/>
      <c r="O979" s="361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spans="1:26" ht="12.75" customHeight="1" x14ac:dyDescent="0.25">
      <c r="A980" s="206"/>
      <c r="B980" s="360"/>
      <c r="C980" s="360"/>
      <c r="D980" s="360"/>
      <c r="E980" s="360"/>
      <c r="F980" s="360"/>
      <c r="G980" s="360"/>
      <c r="H980" s="360"/>
      <c r="I980" s="360"/>
      <c r="J980" s="360"/>
      <c r="K980" s="360"/>
      <c r="L980" s="360"/>
      <c r="M980" s="360"/>
      <c r="N980" s="360"/>
      <c r="O980" s="361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spans="1:26" ht="12.75" customHeight="1" x14ac:dyDescent="0.25">
      <c r="A981" s="206"/>
      <c r="B981" s="360"/>
      <c r="C981" s="360"/>
      <c r="D981" s="360"/>
      <c r="E981" s="360"/>
      <c r="F981" s="360"/>
      <c r="G981" s="360"/>
      <c r="H981" s="360"/>
      <c r="I981" s="360"/>
      <c r="J981" s="360"/>
      <c r="K981" s="360"/>
      <c r="L981" s="360"/>
      <c r="M981" s="360"/>
      <c r="N981" s="360"/>
      <c r="O981" s="361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spans="1:26" ht="12.75" customHeight="1" x14ac:dyDescent="0.25">
      <c r="A982" s="206"/>
      <c r="B982" s="360"/>
      <c r="C982" s="360"/>
      <c r="D982" s="360"/>
      <c r="E982" s="360"/>
      <c r="F982" s="360"/>
      <c r="G982" s="360"/>
      <c r="H982" s="360"/>
      <c r="I982" s="360"/>
      <c r="J982" s="360"/>
      <c r="K982" s="360"/>
      <c r="L982" s="360"/>
      <c r="M982" s="360"/>
      <c r="N982" s="360"/>
      <c r="O982" s="361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spans="1:26" ht="12.75" customHeight="1" x14ac:dyDescent="0.25">
      <c r="A983" s="206"/>
      <c r="B983" s="360"/>
      <c r="C983" s="360"/>
      <c r="D983" s="360"/>
      <c r="E983" s="360"/>
      <c r="F983" s="360"/>
      <c r="G983" s="360"/>
      <c r="H983" s="360"/>
      <c r="I983" s="360"/>
      <c r="J983" s="360"/>
      <c r="K983" s="360"/>
      <c r="L983" s="360"/>
      <c r="M983" s="360"/>
      <c r="N983" s="360"/>
      <c r="O983" s="361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spans="1:26" ht="12.75" customHeight="1" x14ac:dyDescent="0.25">
      <c r="A984" s="206"/>
      <c r="B984" s="360"/>
      <c r="C984" s="360"/>
      <c r="D984" s="360"/>
      <c r="E984" s="360"/>
      <c r="F984" s="360"/>
      <c r="G984" s="360"/>
      <c r="H984" s="360"/>
      <c r="I984" s="360"/>
      <c r="J984" s="360"/>
      <c r="K984" s="360"/>
      <c r="L984" s="360"/>
      <c r="M984" s="360"/>
      <c r="N984" s="360"/>
      <c r="O984" s="361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spans="1:26" ht="12.75" customHeight="1" x14ac:dyDescent="0.25">
      <c r="A985" s="206"/>
      <c r="B985" s="360"/>
      <c r="C985" s="360"/>
      <c r="D985" s="360"/>
      <c r="E985" s="360"/>
      <c r="F985" s="360"/>
      <c r="G985" s="360"/>
      <c r="H985" s="360"/>
      <c r="I985" s="360"/>
      <c r="J985" s="360"/>
      <c r="K985" s="360"/>
      <c r="L985" s="360"/>
      <c r="M985" s="360"/>
      <c r="N985" s="360"/>
      <c r="O985" s="361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spans="1:26" ht="12.75" customHeight="1" x14ac:dyDescent="0.25">
      <c r="A986" s="206"/>
      <c r="B986" s="360"/>
      <c r="C986" s="360"/>
      <c r="D986" s="360"/>
      <c r="E986" s="360"/>
      <c r="F986" s="360"/>
      <c r="G986" s="360"/>
      <c r="H986" s="360"/>
      <c r="I986" s="360"/>
      <c r="J986" s="360"/>
      <c r="K986" s="360"/>
      <c r="L986" s="360"/>
      <c r="M986" s="360"/>
      <c r="N986" s="360"/>
      <c r="O986" s="361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spans="1:26" ht="12.75" customHeight="1" x14ac:dyDescent="0.25">
      <c r="A987" s="206"/>
      <c r="B987" s="360"/>
      <c r="C987" s="360"/>
      <c r="D987" s="360"/>
      <c r="E987" s="360"/>
      <c r="F987" s="360"/>
      <c r="G987" s="360"/>
      <c r="H987" s="360"/>
      <c r="I987" s="360"/>
      <c r="J987" s="360"/>
      <c r="K987" s="360"/>
      <c r="L987" s="360"/>
      <c r="M987" s="360"/>
      <c r="N987" s="360"/>
      <c r="O987" s="361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spans="1:26" ht="12.75" customHeight="1" x14ac:dyDescent="0.25">
      <c r="A988" s="206"/>
      <c r="B988" s="360"/>
      <c r="C988" s="360"/>
      <c r="D988" s="360"/>
      <c r="E988" s="360"/>
      <c r="F988" s="360"/>
      <c r="G988" s="360"/>
      <c r="H988" s="360"/>
      <c r="I988" s="360"/>
      <c r="J988" s="360"/>
      <c r="K988" s="360"/>
      <c r="L988" s="360"/>
      <c r="M988" s="360"/>
      <c r="N988" s="360"/>
      <c r="O988" s="361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spans="1:26" ht="12.75" customHeight="1" x14ac:dyDescent="0.25">
      <c r="A989" s="206"/>
      <c r="B989" s="360"/>
      <c r="C989" s="360"/>
      <c r="D989" s="360"/>
      <c r="E989" s="360"/>
      <c r="F989" s="360"/>
      <c r="G989" s="360"/>
      <c r="H989" s="360"/>
      <c r="I989" s="360"/>
      <c r="J989" s="360"/>
      <c r="K989" s="360"/>
      <c r="L989" s="360"/>
      <c r="M989" s="360"/>
      <c r="N989" s="360"/>
      <c r="O989" s="361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spans="1:26" ht="12.75" customHeight="1" x14ac:dyDescent="0.25">
      <c r="A990" s="206"/>
      <c r="B990" s="360"/>
      <c r="C990" s="360"/>
      <c r="D990" s="360"/>
      <c r="E990" s="360"/>
      <c r="F990" s="360"/>
      <c r="G990" s="360"/>
      <c r="H990" s="360"/>
      <c r="I990" s="360"/>
      <c r="J990" s="360"/>
      <c r="K990" s="360"/>
      <c r="L990" s="360"/>
      <c r="M990" s="360"/>
      <c r="N990" s="360"/>
      <c r="O990" s="361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spans="1:26" ht="12.75" customHeight="1" x14ac:dyDescent="0.25">
      <c r="A991" s="206"/>
      <c r="B991" s="360"/>
      <c r="C991" s="360"/>
      <c r="D991" s="360"/>
      <c r="E991" s="360"/>
      <c r="F991" s="360"/>
      <c r="G991" s="360"/>
      <c r="H991" s="360"/>
      <c r="I991" s="360"/>
      <c r="J991" s="360"/>
      <c r="K991" s="360"/>
      <c r="L991" s="360"/>
      <c r="M991" s="360"/>
      <c r="N991" s="360"/>
      <c r="O991" s="361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spans="1:26" ht="12.75" customHeight="1" x14ac:dyDescent="0.25">
      <c r="A992" s="206"/>
      <c r="B992" s="360"/>
      <c r="C992" s="360"/>
      <c r="D992" s="360"/>
      <c r="E992" s="360"/>
      <c r="F992" s="360"/>
      <c r="G992" s="360"/>
      <c r="H992" s="360"/>
      <c r="I992" s="360"/>
      <c r="J992" s="360"/>
      <c r="K992" s="360"/>
      <c r="L992" s="360"/>
      <c r="M992" s="360"/>
      <c r="N992" s="360"/>
      <c r="O992" s="361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spans="1:26" ht="12.75" customHeight="1" x14ac:dyDescent="0.25">
      <c r="A993" s="206"/>
      <c r="B993" s="360"/>
      <c r="C993" s="360"/>
      <c r="D993" s="360"/>
      <c r="E993" s="360"/>
      <c r="F993" s="360"/>
      <c r="G993" s="360"/>
      <c r="H993" s="360"/>
      <c r="I993" s="360"/>
      <c r="J993" s="360"/>
      <c r="K993" s="360"/>
      <c r="L993" s="360"/>
      <c r="M993" s="360"/>
      <c r="N993" s="360"/>
      <c r="O993" s="361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spans="1:26" ht="12.75" customHeight="1" x14ac:dyDescent="0.25">
      <c r="A994" s="206"/>
      <c r="B994" s="360"/>
      <c r="C994" s="360"/>
      <c r="D994" s="360"/>
      <c r="E994" s="360"/>
      <c r="F994" s="360"/>
      <c r="G994" s="360"/>
      <c r="H994" s="360"/>
      <c r="I994" s="360"/>
      <c r="J994" s="360"/>
      <c r="K994" s="360"/>
      <c r="L994" s="360"/>
      <c r="M994" s="360"/>
      <c r="N994" s="360"/>
      <c r="O994" s="361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spans="1:26" ht="12.75" customHeight="1" x14ac:dyDescent="0.25">
      <c r="A995" s="206"/>
      <c r="B995" s="360"/>
      <c r="C995" s="360"/>
      <c r="D995" s="360"/>
      <c r="E995" s="360"/>
      <c r="F995" s="360"/>
      <c r="G995" s="360"/>
      <c r="H995" s="360"/>
      <c r="I995" s="360"/>
      <c r="J995" s="360"/>
      <c r="K995" s="360"/>
      <c r="L995" s="360"/>
      <c r="M995" s="360"/>
      <c r="N995" s="360"/>
      <c r="O995" s="361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spans="1:26" ht="12.75" customHeight="1" x14ac:dyDescent="0.25">
      <c r="A996" s="206"/>
      <c r="B996" s="360"/>
      <c r="C996" s="360"/>
      <c r="D996" s="360"/>
      <c r="E996" s="360"/>
      <c r="F996" s="360"/>
      <c r="G996" s="360"/>
      <c r="H996" s="360"/>
      <c r="I996" s="360"/>
      <c r="J996" s="360"/>
      <c r="K996" s="360"/>
      <c r="L996" s="360"/>
      <c r="M996" s="360"/>
      <c r="N996" s="360"/>
      <c r="O996" s="361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spans="1:26" ht="12.75" customHeight="1" x14ac:dyDescent="0.25">
      <c r="A997" s="206"/>
      <c r="B997" s="360"/>
      <c r="C997" s="360"/>
      <c r="D997" s="360"/>
      <c r="E997" s="360"/>
      <c r="F997" s="360"/>
      <c r="G997" s="360"/>
      <c r="H997" s="360"/>
      <c r="I997" s="360"/>
      <c r="J997" s="360"/>
      <c r="K997" s="360"/>
      <c r="L997" s="360"/>
      <c r="M997" s="360"/>
      <c r="N997" s="360"/>
      <c r="O997" s="361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spans="1:26" ht="12.75" customHeight="1" x14ac:dyDescent="0.25">
      <c r="A998" s="206"/>
      <c r="B998" s="360"/>
      <c r="C998" s="360"/>
      <c r="D998" s="360"/>
      <c r="E998" s="360"/>
      <c r="F998" s="360"/>
      <c r="G998" s="360"/>
      <c r="H998" s="360"/>
      <c r="I998" s="360"/>
      <c r="J998" s="360"/>
      <c r="K998" s="360"/>
      <c r="L998" s="360"/>
      <c r="M998" s="360"/>
      <c r="N998" s="360"/>
      <c r="O998" s="361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spans="1:26" ht="12.75" customHeight="1" x14ac:dyDescent="0.25">
      <c r="A999" s="206"/>
      <c r="B999" s="360"/>
      <c r="C999" s="360"/>
      <c r="D999" s="360"/>
      <c r="E999" s="360"/>
      <c r="F999" s="360"/>
      <c r="G999" s="360"/>
      <c r="H999" s="360"/>
      <c r="I999" s="360"/>
      <c r="J999" s="360"/>
      <c r="K999" s="360"/>
      <c r="L999" s="360"/>
      <c r="M999" s="360"/>
      <c r="N999" s="360"/>
      <c r="O999" s="361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  <row r="1000" spans="1:26" ht="12.75" customHeight="1" x14ac:dyDescent="0.25">
      <c r="A1000" s="206"/>
      <c r="B1000" s="360"/>
      <c r="C1000" s="360"/>
      <c r="D1000" s="360"/>
      <c r="E1000" s="360"/>
      <c r="F1000" s="360"/>
      <c r="G1000" s="360"/>
      <c r="H1000" s="360"/>
      <c r="I1000" s="360"/>
      <c r="J1000" s="360"/>
      <c r="K1000" s="360"/>
      <c r="L1000" s="360"/>
      <c r="M1000" s="360"/>
      <c r="N1000" s="360"/>
      <c r="O1000" s="361"/>
      <c r="P1000" s="206"/>
      <c r="Q1000" s="206"/>
      <c r="R1000" s="206"/>
      <c r="S1000" s="206"/>
      <c r="T1000" s="206"/>
      <c r="U1000" s="206"/>
      <c r="V1000" s="206"/>
      <c r="W1000" s="206"/>
      <c r="X1000" s="206"/>
      <c r="Y1000" s="206"/>
      <c r="Z1000" s="206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Z1000"/>
  <sheetViews>
    <sheetView showGridLines="0" workbookViewId="0">
      <pane xSplit="5" ySplit="4" topLeftCell="F5" activePane="bottomRight" state="frozen"/>
      <selection pane="topRight" activeCell="F1" sqref="F1"/>
      <selection pane="bottomLeft" activeCell="A5" sqref="A5"/>
      <selection pane="bottomRight" sqref="A1:I9"/>
    </sheetView>
  </sheetViews>
  <sheetFormatPr defaultColWidth="12.54296875" defaultRowHeight="15" customHeight="1" x14ac:dyDescent="0.25"/>
  <cols>
    <col min="1" max="1" width="4" customWidth="1"/>
    <col min="2" max="2" width="7.54296875" customWidth="1"/>
    <col min="3" max="3" width="15.453125" customWidth="1"/>
    <col min="4" max="4" width="46.1796875" customWidth="1"/>
    <col min="5" max="5" width="14.54296875" customWidth="1"/>
    <col min="6" max="6" width="44.1796875" customWidth="1"/>
    <col min="7" max="7" width="25.453125" customWidth="1"/>
    <col min="8" max="8" width="23.81640625" customWidth="1"/>
    <col min="9" max="9" width="15.7265625" customWidth="1"/>
    <col min="10" max="26" width="9.1796875" customWidth="1"/>
  </cols>
  <sheetData>
    <row r="1" spans="1:26" ht="12.75" customHeight="1" x14ac:dyDescent="0.25">
      <c r="A1" s="422" t="str">
        <f>Capa!A1</f>
        <v>Contrato de Gestão nº. 10/23 celebrado entre a Secretaria do Estado de Justiça e Segurança Pública - SEJUSP e o Polo de Evolução de Medidas Socioeducativas - PEMSE</v>
      </c>
      <c r="B1" s="409"/>
      <c r="C1" s="409"/>
      <c r="D1" s="409"/>
      <c r="E1" s="409"/>
      <c r="F1" s="409"/>
      <c r="G1" s="409"/>
      <c r="H1" s="409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12.75" customHeight="1" x14ac:dyDescent="0.25">
      <c r="A2" s="422" t="str">
        <f>Capa!A3</f>
        <v>3º Relatório Gerencial Financeiro</v>
      </c>
      <c r="B2" s="409"/>
      <c r="C2" s="409"/>
      <c r="D2" s="409"/>
      <c r="E2" s="409"/>
      <c r="F2" s="409"/>
      <c r="G2" s="409"/>
      <c r="H2" s="409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12.75" customHeight="1" x14ac:dyDescent="0.25">
      <c r="A3" s="432" t="s">
        <v>442</v>
      </c>
      <c r="B3" s="409"/>
      <c r="C3" s="409"/>
      <c r="D3" s="409"/>
      <c r="E3" s="409"/>
      <c r="F3" s="409"/>
      <c r="G3" s="409"/>
      <c r="H3" s="409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ht="36" customHeight="1" x14ac:dyDescent="0.25">
      <c r="A4" s="362" t="s">
        <v>443</v>
      </c>
      <c r="B4" s="77" t="s">
        <v>444</v>
      </c>
      <c r="C4" s="77" t="s">
        <v>445</v>
      </c>
      <c r="D4" s="77" t="s">
        <v>446</v>
      </c>
      <c r="E4" s="78" t="s">
        <v>142</v>
      </c>
      <c r="F4" s="79" t="s">
        <v>447</v>
      </c>
      <c r="G4" s="80" t="s">
        <v>448</v>
      </c>
      <c r="H4" s="77" t="s">
        <v>449</v>
      </c>
      <c r="I4" s="81" t="s">
        <v>450</v>
      </c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</row>
    <row r="5" spans="1:26" ht="23" x14ac:dyDescent="0.25">
      <c r="A5" s="82">
        <v>1</v>
      </c>
      <c r="B5" s="83">
        <v>45474</v>
      </c>
      <c r="C5" s="84" t="s">
        <v>59</v>
      </c>
      <c r="D5" s="85" t="s">
        <v>59</v>
      </c>
      <c r="E5" s="86">
        <v>147291.84</v>
      </c>
      <c r="F5" s="84" t="s">
        <v>451</v>
      </c>
      <c r="G5" s="87" t="s">
        <v>117</v>
      </c>
      <c r="H5" s="88" t="s">
        <v>79</v>
      </c>
      <c r="I5" s="89" t="s">
        <v>452</v>
      </c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</row>
    <row r="6" spans="1:26" ht="57.5" x14ac:dyDescent="0.25">
      <c r="A6" s="90">
        <v>2</v>
      </c>
      <c r="B6" s="91">
        <v>45474</v>
      </c>
      <c r="C6" s="84" t="s">
        <v>107</v>
      </c>
      <c r="D6" s="85" t="s">
        <v>374</v>
      </c>
      <c r="E6" s="92">
        <v>2974.1</v>
      </c>
      <c r="F6" s="84" t="s">
        <v>453</v>
      </c>
      <c r="G6" s="87" t="s">
        <v>134</v>
      </c>
      <c r="H6" s="88" t="s">
        <v>454</v>
      </c>
      <c r="I6" s="89" t="s">
        <v>452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</row>
    <row r="7" spans="1:26" ht="57.5" x14ac:dyDescent="0.25">
      <c r="A7" s="90">
        <v>3</v>
      </c>
      <c r="B7" s="91">
        <v>45474</v>
      </c>
      <c r="C7" s="84" t="s">
        <v>107</v>
      </c>
      <c r="D7" s="85" t="s">
        <v>374</v>
      </c>
      <c r="E7" s="92">
        <v>5367</v>
      </c>
      <c r="F7" s="84" t="s">
        <v>453</v>
      </c>
      <c r="G7" s="363" t="s">
        <v>134</v>
      </c>
      <c r="H7" s="88" t="s">
        <v>455</v>
      </c>
      <c r="I7" s="89" t="s">
        <v>452</v>
      </c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ht="37.5" x14ac:dyDescent="0.25">
      <c r="A8" s="82">
        <v>4</v>
      </c>
      <c r="B8" s="91">
        <v>45474</v>
      </c>
      <c r="C8" s="84" t="s">
        <v>107</v>
      </c>
      <c r="D8" s="85" t="s">
        <v>378</v>
      </c>
      <c r="E8" s="92">
        <v>14955</v>
      </c>
      <c r="F8" s="93" t="s">
        <v>456</v>
      </c>
      <c r="G8" s="94" t="s">
        <v>118</v>
      </c>
      <c r="H8" s="88" t="s">
        <v>457</v>
      </c>
      <c r="I8" s="89" t="s">
        <v>452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spans="1:26" ht="23" x14ac:dyDescent="0.25">
      <c r="A9" s="90">
        <v>5</v>
      </c>
      <c r="B9" s="91">
        <v>45474</v>
      </c>
      <c r="C9" s="95" t="s">
        <v>94</v>
      </c>
      <c r="D9" s="96" t="s">
        <v>96</v>
      </c>
      <c r="E9" s="92">
        <v>1135547.4099999999</v>
      </c>
      <c r="F9" s="97" t="s">
        <v>458</v>
      </c>
      <c r="G9" s="94" t="s">
        <v>117</v>
      </c>
      <c r="H9" s="88" t="s">
        <v>79</v>
      </c>
      <c r="I9" s="89" t="s">
        <v>452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 ht="12.5" x14ac:dyDescent="0.25">
      <c r="A10" s="90">
        <v>5</v>
      </c>
      <c r="B10" s="364"/>
      <c r="C10" s="98"/>
      <c r="D10" s="96"/>
      <c r="E10" s="99"/>
      <c r="F10" s="97"/>
      <c r="G10" s="94"/>
      <c r="H10" s="88"/>
      <c r="I10" s="89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spans="1:26" ht="12.5" x14ac:dyDescent="0.25">
      <c r="A11" s="90">
        <v>6</v>
      </c>
      <c r="B11" s="364"/>
      <c r="C11" s="100"/>
      <c r="D11" s="101"/>
      <c r="E11" s="92"/>
      <c r="F11" s="97"/>
      <c r="G11" s="94"/>
      <c r="H11" s="88"/>
      <c r="I11" s="89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ht="12.5" x14ac:dyDescent="0.25">
      <c r="A12" s="90">
        <v>7</v>
      </c>
      <c r="B12" s="364"/>
      <c r="C12" s="100"/>
      <c r="D12" s="101"/>
      <c r="E12" s="92"/>
      <c r="F12" s="97"/>
      <c r="G12" s="94"/>
      <c r="H12" s="88"/>
      <c r="I12" s="89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spans="1:26" ht="12.5" x14ac:dyDescent="0.25">
      <c r="A13" s="90">
        <v>8</v>
      </c>
      <c r="B13" s="364"/>
      <c r="C13" s="100"/>
      <c r="D13" s="101"/>
      <c r="E13" s="92"/>
      <c r="F13" s="97"/>
      <c r="G13" s="363"/>
      <c r="H13" s="88"/>
      <c r="I13" s="89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 spans="1:26" ht="12.5" x14ac:dyDescent="0.25">
      <c r="A14" s="90">
        <v>9</v>
      </c>
      <c r="B14" s="364"/>
      <c r="C14" s="100"/>
      <c r="D14" s="101"/>
      <c r="E14" s="92"/>
      <c r="F14" s="97"/>
      <c r="G14" s="363"/>
      <c r="H14" s="88"/>
      <c r="I14" s="89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spans="1:26" ht="12.5" x14ac:dyDescent="0.25">
      <c r="A15" s="82">
        <v>10</v>
      </c>
      <c r="B15" s="364"/>
      <c r="C15" s="100"/>
      <c r="D15" s="101"/>
      <c r="E15" s="92"/>
      <c r="F15" s="84"/>
      <c r="G15" s="363"/>
      <c r="H15" s="88"/>
      <c r="I15" s="89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 spans="1:26" ht="12.5" x14ac:dyDescent="0.25">
      <c r="A16" s="90">
        <v>11</v>
      </c>
      <c r="B16" s="364"/>
      <c r="C16" s="98"/>
      <c r="D16" s="101"/>
      <c r="E16" s="92"/>
      <c r="F16" s="84"/>
      <c r="G16" s="363"/>
      <c r="H16" s="88"/>
      <c r="I16" s="89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 spans="1:26" ht="12.5" x14ac:dyDescent="0.25">
      <c r="A17" s="90">
        <v>12</v>
      </c>
      <c r="B17" s="364"/>
      <c r="C17" s="100"/>
      <c r="D17" s="101"/>
      <c r="E17" s="92"/>
      <c r="F17" s="84"/>
      <c r="G17" s="363"/>
      <c r="H17" s="88"/>
      <c r="I17" s="89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 spans="1:26" ht="12.5" x14ac:dyDescent="0.25">
      <c r="A18" s="90">
        <v>13</v>
      </c>
      <c r="B18" s="364"/>
      <c r="C18" s="100"/>
      <c r="D18" s="101"/>
      <c r="E18" s="92"/>
      <c r="F18" s="84"/>
      <c r="G18" s="363"/>
      <c r="H18" s="88"/>
      <c r="I18" s="89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spans="1:26" ht="12.5" x14ac:dyDescent="0.25">
      <c r="A19" s="90">
        <v>14</v>
      </c>
      <c r="B19" s="364"/>
      <c r="C19" s="100"/>
      <c r="D19" s="101"/>
      <c r="E19" s="92"/>
      <c r="F19" s="97"/>
      <c r="G19" s="363"/>
      <c r="H19" s="88"/>
      <c r="I19" s="89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 spans="1:26" ht="12.5" x14ac:dyDescent="0.25">
      <c r="A20" s="90">
        <v>15</v>
      </c>
      <c r="B20" s="91"/>
      <c r="C20" s="98"/>
      <c r="D20" s="96"/>
      <c r="E20" s="92"/>
      <c r="F20" s="97"/>
      <c r="G20" s="363"/>
      <c r="H20" s="88"/>
      <c r="I20" s="89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spans="1:26" ht="12.75" customHeight="1" x14ac:dyDescent="0.25">
      <c r="A21" s="90">
        <v>16</v>
      </c>
      <c r="B21" s="91"/>
      <c r="C21" s="95"/>
      <c r="D21" s="96"/>
      <c r="E21" s="92"/>
      <c r="F21" s="97"/>
      <c r="G21" s="363"/>
      <c r="H21" s="88"/>
      <c r="I21" s="89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spans="1:26" ht="12.75" customHeight="1" x14ac:dyDescent="0.25">
      <c r="A22" s="90">
        <v>17</v>
      </c>
      <c r="B22" s="91"/>
      <c r="C22" s="95"/>
      <c r="D22" s="96"/>
      <c r="E22" s="92"/>
      <c r="F22" s="97"/>
      <c r="G22" s="363"/>
      <c r="H22" s="88"/>
      <c r="I22" s="89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spans="1:26" ht="12.75" customHeight="1" x14ac:dyDescent="0.25">
      <c r="A23" s="90">
        <v>18</v>
      </c>
      <c r="B23" s="91"/>
      <c r="C23" s="95"/>
      <c r="D23" s="96"/>
      <c r="E23" s="92"/>
      <c r="F23" s="97"/>
      <c r="G23" s="363"/>
      <c r="H23" s="88"/>
      <c r="I23" s="89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spans="1:26" ht="12.75" customHeight="1" x14ac:dyDescent="0.25">
      <c r="A24" s="82">
        <v>19</v>
      </c>
      <c r="B24" s="91"/>
      <c r="C24" s="95"/>
      <c r="D24" s="96"/>
      <c r="E24" s="92"/>
      <c r="F24" s="97"/>
      <c r="G24" s="363"/>
      <c r="H24" s="88"/>
      <c r="I24" s="89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spans="1:26" ht="12.75" customHeight="1" x14ac:dyDescent="0.25">
      <c r="A25" s="90">
        <v>20</v>
      </c>
      <c r="B25" s="91"/>
      <c r="C25" s="95"/>
      <c r="D25" s="96"/>
      <c r="E25" s="92"/>
      <c r="F25" s="97"/>
      <c r="G25" s="363"/>
      <c r="H25" s="88"/>
      <c r="I25" s="89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ht="12.75" customHeight="1" x14ac:dyDescent="0.25">
      <c r="A26" s="90">
        <v>21</v>
      </c>
      <c r="B26" s="91"/>
      <c r="C26" s="95"/>
      <c r="D26" s="96"/>
      <c r="E26" s="92"/>
      <c r="F26" s="97"/>
      <c r="G26" s="363"/>
      <c r="H26" s="88"/>
      <c r="I26" s="89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spans="1:26" ht="12.75" hidden="1" customHeight="1" x14ac:dyDescent="0.25">
      <c r="A27" s="90">
        <v>22</v>
      </c>
      <c r="B27" s="91"/>
      <c r="C27" s="95"/>
      <c r="D27" s="96"/>
      <c r="E27" s="92"/>
      <c r="F27" s="97"/>
      <c r="G27" s="363"/>
      <c r="H27" s="88"/>
      <c r="I27" s="89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ht="12.75" hidden="1" customHeight="1" x14ac:dyDescent="0.25">
      <c r="A28" s="90">
        <v>23</v>
      </c>
      <c r="B28" s="91"/>
      <c r="C28" s="95"/>
      <c r="D28" s="96"/>
      <c r="E28" s="92"/>
      <c r="F28" s="97"/>
      <c r="G28" s="363"/>
      <c r="H28" s="88"/>
      <c r="I28" s="89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spans="1:26" ht="12.75" hidden="1" customHeight="1" x14ac:dyDescent="0.25">
      <c r="A29" s="90">
        <v>24</v>
      </c>
      <c r="B29" s="91"/>
      <c r="C29" s="95"/>
      <c r="D29" s="96"/>
      <c r="E29" s="92"/>
      <c r="F29" s="97"/>
      <c r="G29" s="363"/>
      <c r="H29" s="88"/>
      <c r="I29" s="89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spans="1:26" ht="12.75" hidden="1" customHeight="1" x14ac:dyDescent="0.25">
      <c r="A30" s="90">
        <v>25</v>
      </c>
      <c r="B30" s="91"/>
      <c r="C30" s="95"/>
      <c r="D30" s="96"/>
      <c r="E30" s="92"/>
      <c r="F30" s="84"/>
      <c r="G30" s="363"/>
      <c r="H30" s="84"/>
      <c r="I30" s="89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spans="1:26" ht="12.75" hidden="1" customHeight="1" x14ac:dyDescent="0.25">
      <c r="A31" s="90">
        <v>26</v>
      </c>
      <c r="B31" s="91"/>
      <c r="C31" s="95"/>
      <c r="D31" s="96"/>
      <c r="E31" s="92"/>
      <c r="F31" s="84"/>
      <c r="G31" s="363"/>
      <c r="H31" s="84"/>
      <c r="I31" s="89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spans="1:26" ht="12.75" hidden="1" customHeight="1" x14ac:dyDescent="0.25">
      <c r="A32" s="90">
        <v>27</v>
      </c>
      <c r="B32" s="91"/>
      <c r="C32" s="95"/>
      <c r="D32" s="96"/>
      <c r="E32" s="92"/>
      <c r="F32" s="84"/>
      <c r="G32" s="363"/>
      <c r="H32" s="84"/>
      <c r="I32" s="89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</row>
    <row r="33" spans="1:26" ht="12.75" hidden="1" customHeight="1" x14ac:dyDescent="0.25">
      <c r="A33" s="82">
        <v>28</v>
      </c>
      <c r="B33" s="91"/>
      <c r="C33" s="95"/>
      <c r="D33" s="96"/>
      <c r="E33" s="92"/>
      <c r="F33" s="84"/>
      <c r="G33" s="363"/>
      <c r="H33" s="84"/>
      <c r="I33" s="89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</row>
    <row r="34" spans="1:26" ht="12.75" hidden="1" customHeight="1" x14ac:dyDescent="0.25">
      <c r="A34" s="90">
        <v>29</v>
      </c>
      <c r="B34" s="91"/>
      <c r="C34" s="95"/>
      <c r="D34" s="96"/>
      <c r="E34" s="92"/>
      <c r="F34" s="102"/>
      <c r="G34" s="363"/>
      <c r="H34" s="88"/>
      <c r="I34" s="89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spans="1:26" ht="12.75" hidden="1" customHeight="1" x14ac:dyDescent="0.25">
      <c r="A35" s="90">
        <v>30</v>
      </c>
      <c r="B35" s="91"/>
      <c r="C35" s="95"/>
      <c r="D35" s="96"/>
      <c r="E35" s="92"/>
      <c r="F35" s="84"/>
      <c r="G35" s="363"/>
      <c r="H35" s="88"/>
      <c r="I35" s="89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spans="1:26" ht="12.75" hidden="1" customHeight="1" x14ac:dyDescent="0.25">
      <c r="A36" s="90">
        <v>31</v>
      </c>
      <c r="B36" s="91"/>
      <c r="C36" s="95"/>
      <c r="D36" s="96"/>
      <c r="E36" s="92"/>
      <c r="F36" s="84"/>
      <c r="G36" s="363"/>
      <c r="H36" s="88"/>
      <c r="I36" s="89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</row>
    <row r="37" spans="1:26" ht="12.75" hidden="1" customHeight="1" x14ac:dyDescent="0.25">
      <c r="A37" s="90">
        <v>32</v>
      </c>
      <c r="B37" s="91"/>
      <c r="C37" s="95"/>
      <c r="D37" s="96"/>
      <c r="E37" s="92"/>
      <c r="F37" s="84"/>
      <c r="G37" s="363"/>
      <c r="H37" s="88"/>
      <c r="I37" s="89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</row>
    <row r="38" spans="1:26" ht="12.75" hidden="1" customHeight="1" x14ac:dyDescent="0.25">
      <c r="A38" s="90">
        <v>33</v>
      </c>
      <c r="B38" s="91"/>
      <c r="C38" s="95"/>
      <c r="D38" s="96"/>
      <c r="E38" s="92"/>
      <c r="F38" s="84"/>
      <c r="G38" s="363"/>
      <c r="H38" s="88"/>
      <c r="I38" s="89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</row>
    <row r="39" spans="1:26" ht="12.75" hidden="1" customHeight="1" x14ac:dyDescent="0.25">
      <c r="A39" s="90">
        <v>34</v>
      </c>
      <c r="B39" s="91"/>
      <c r="C39" s="95"/>
      <c r="D39" s="96"/>
      <c r="E39" s="92"/>
      <c r="F39" s="84"/>
      <c r="G39" s="363"/>
      <c r="H39" s="88"/>
      <c r="I39" s="89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ht="12.75" hidden="1" customHeight="1" x14ac:dyDescent="0.25">
      <c r="A40" s="90">
        <v>35</v>
      </c>
      <c r="B40" s="91"/>
      <c r="C40" s="95"/>
      <c r="D40" s="96"/>
      <c r="E40" s="92"/>
      <c r="F40" s="84"/>
      <c r="G40" s="363"/>
      <c r="H40" s="88"/>
      <c r="I40" s="89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</row>
    <row r="41" spans="1:26" ht="12.75" hidden="1" customHeight="1" x14ac:dyDescent="0.25">
      <c r="A41" s="90">
        <v>36</v>
      </c>
      <c r="B41" s="91"/>
      <c r="C41" s="95"/>
      <c r="D41" s="96"/>
      <c r="E41" s="92"/>
      <c r="F41" s="84"/>
      <c r="G41" s="363"/>
      <c r="H41" s="88"/>
      <c r="I41" s="89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</row>
    <row r="42" spans="1:26" ht="12.75" hidden="1" customHeight="1" x14ac:dyDescent="0.25">
      <c r="A42" s="82">
        <v>37</v>
      </c>
      <c r="B42" s="91"/>
      <c r="C42" s="95"/>
      <c r="D42" s="96"/>
      <c r="E42" s="92"/>
      <c r="F42" s="84"/>
      <c r="G42" s="363"/>
      <c r="H42" s="88"/>
      <c r="I42" s="89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</row>
    <row r="43" spans="1:26" ht="12.75" hidden="1" customHeight="1" x14ac:dyDescent="0.25">
      <c r="A43" s="90">
        <v>38</v>
      </c>
      <c r="B43" s="91"/>
      <c r="C43" s="95"/>
      <c r="D43" s="96"/>
      <c r="E43" s="92"/>
      <c r="F43" s="84"/>
      <c r="G43" s="363"/>
      <c r="H43" s="88"/>
      <c r="I43" s="89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ht="12.75" hidden="1" customHeight="1" x14ac:dyDescent="0.25">
      <c r="A44" s="90">
        <v>39</v>
      </c>
      <c r="B44" s="91"/>
      <c r="C44" s="95"/>
      <c r="D44" s="96"/>
      <c r="E44" s="92"/>
      <c r="F44" s="84"/>
      <c r="G44" s="363"/>
      <c r="H44" s="88"/>
      <c r="I44" s="89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</row>
    <row r="45" spans="1:26" ht="12.75" hidden="1" customHeight="1" x14ac:dyDescent="0.25">
      <c r="A45" s="90">
        <v>40</v>
      </c>
      <c r="B45" s="91"/>
      <c r="C45" s="95"/>
      <c r="D45" s="96"/>
      <c r="E45" s="92"/>
      <c r="F45" s="84"/>
      <c r="G45" s="363"/>
      <c r="H45" s="88"/>
      <c r="I45" s="89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</row>
    <row r="46" spans="1:26" ht="12.75" hidden="1" customHeight="1" x14ac:dyDescent="0.25">
      <c r="A46" s="90">
        <v>41</v>
      </c>
      <c r="B46" s="91"/>
      <c r="C46" s="95"/>
      <c r="D46" s="96"/>
      <c r="E46" s="92"/>
      <c r="F46" s="84"/>
      <c r="G46" s="363"/>
      <c r="H46" s="88"/>
      <c r="I46" s="89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</row>
    <row r="47" spans="1:26" ht="12.75" hidden="1" customHeight="1" x14ac:dyDescent="0.25">
      <c r="A47" s="90">
        <v>42</v>
      </c>
      <c r="B47" s="91"/>
      <c r="C47" s="95"/>
      <c r="D47" s="96"/>
      <c r="E47" s="92"/>
      <c r="F47" s="84"/>
      <c r="G47" s="363"/>
      <c r="H47" s="88"/>
      <c r="I47" s="89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</row>
    <row r="48" spans="1:26" ht="12.75" hidden="1" customHeight="1" x14ac:dyDescent="0.25">
      <c r="A48" s="90">
        <v>43</v>
      </c>
      <c r="B48" s="91"/>
      <c r="C48" s="95"/>
      <c r="D48" s="96"/>
      <c r="E48" s="92"/>
      <c r="F48" s="84"/>
      <c r="G48" s="363"/>
      <c r="H48" s="88"/>
      <c r="I48" s="89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</row>
    <row r="49" spans="1:26" ht="12.75" hidden="1" customHeight="1" x14ac:dyDescent="0.25">
      <c r="A49" s="90">
        <v>44</v>
      </c>
      <c r="B49" s="91"/>
      <c r="C49" s="95"/>
      <c r="D49" s="96"/>
      <c r="E49" s="92"/>
      <c r="F49" s="84"/>
      <c r="G49" s="363"/>
      <c r="H49" s="363"/>
      <c r="I49" s="89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</row>
    <row r="50" spans="1:26" ht="12.75" hidden="1" customHeight="1" x14ac:dyDescent="0.25">
      <c r="A50" s="90">
        <v>45</v>
      </c>
      <c r="B50" s="91"/>
      <c r="C50" s="95"/>
      <c r="D50" s="96"/>
      <c r="E50" s="92"/>
      <c r="F50" s="84"/>
      <c r="G50" s="363"/>
      <c r="H50" s="88"/>
      <c r="I50" s="89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</row>
    <row r="51" spans="1:26" ht="12.75" hidden="1" customHeight="1" x14ac:dyDescent="0.25">
      <c r="A51" s="82">
        <v>46</v>
      </c>
      <c r="B51" s="91"/>
      <c r="C51" s="95"/>
      <c r="D51" s="96"/>
      <c r="E51" s="92"/>
      <c r="F51" s="84"/>
      <c r="G51" s="363"/>
      <c r="H51" s="88"/>
      <c r="I51" s="89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</row>
    <row r="52" spans="1:26" ht="12.75" hidden="1" customHeight="1" x14ac:dyDescent="0.25">
      <c r="A52" s="90">
        <v>47</v>
      </c>
      <c r="B52" s="91"/>
      <c r="C52" s="95"/>
      <c r="D52" s="96"/>
      <c r="E52" s="92"/>
      <c r="F52" s="84"/>
      <c r="G52" s="363"/>
      <c r="H52" s="88"/>
      <c r="I52" s="89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</row>
    <row r="53" spans="1:26" ht="12.75" hidden="1" customHeight="1" x14ac:dyDescent="0.25">
      <c r="A53" s="90">
        <v>48</v>
      </c>
      <c r="B53" s="91"/>
      <c r="C53" s="95"/>
      <c r="D53" s="96"/>
      <c r="E53" s="92"/>
      <c r="F53" s="84"/>
      <c r="G53" s="363"/>
      <c r="H53" s="88"/>
      <c r="I53" s="89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26" ht="12.75" hidden="1" customHeight="1" x14ac:dyDescent="0.25">
      <c r="A54" s="90">
        <v>49</v>
      </c>
      <c r="B54" s="91"/>
      <c r="C54" s="95"/>
      <c r="D54" s="96"/>
      <c r="E54" s="92"/>
      <c r="F54" s="84"/>
      <c r="G54" s="363"/>
      <c r="H54" s="88"/>
      <c r="I54" s="89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</row>
    <row r="55" spans="1:26" ht="12.75" hidden="1" customHeight="1" x14ac:dyDescent="0.25">
      <c r="A55" s="90">
        <v>50</v>
      </c>
      <c r="B55" s="91"/>
      <c r="C55" s="95"/>
      <c r="D55" s="96"/>
      <c r="E55" s="92"/>
      <c r="F55" s="84"/>
      <c r="G55" s="363"/>
      <c r="H55" s="88"/>
      <c r="I55" s="89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</row>
    <row r="56" spans="1:26" ht="12.75" hidden="1" customHeight="1" x14ac:dyDescent="0.25">
      <c r="A56" s="90">
        <v>51</v>
      </c>
      <c r="B56" s="91"/>
      <c r="C56" s="95"/>
      <c r="D56" s="96"/>
      <c r="E56" s="92"/>
      <c r="F56" s="84"/>
      <c r="G56" s="363"/>
      <c r="H56" s="88"/>
      <c r="I56" s="89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</row>
    <row r="57" spans="1:26" ht="12.75" hidden="1" customHeight="1" x14ac:dyDescent="0.25">
      <c r="A57" s="90">
        <v>52</v>
      </c>
      <c r="B57" s="91"/>
      <c r="C57" s="95"/>
      <c r="D57" s="96"/>
      <c r="E57" s="92"/>
      <c r="F57" s="84"/>
      <c r="G57" s="363"/>
      <c r="H57" s="88"/>
      <c r="I57" s="89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</row>
    <row r="58" spans="1:26" ht="12.75" hidden="1" customHeight="1" x14ac:dyDescent="0.25">
      <c r="A58" s="90">
        <v>53</v>
      </c>
      <c r="B58" s="91"/>
      <c r="C58" s="95"/>
      <c r="D58" s="96"/>
      <c r="E58" s="92"/>
      <c r="F58" s="84"/>
      <c r="G58" s="363"/>
      <c r="H58" s="88"/>
      <c r="I58" s="89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</row>
    <row r="59" spans="1:26" ht="12.75" hidden="1" customHeight="1" x14ac:dyDescent="0.25">
      <c r="A59" s="90">
        <v>54</v>
      </c>
      <c r="B59" s="91"/>
      <c r="C59" s="95"/>
      <c r="D59" s="96"/>
      <c r="E59" s="92"/>
      <c r="F59" s="84"/>
      <c r="G59" s="363"/>
      <c r="H59" s="88"/>
      <c r="I59" s="89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</row>
    <row r="60" spans="1:26" ht="12.75" hidden="1" customHeight="1" x14ac:dyDescent="0.25">
      <c r="A60" s="82">
        <v>55</v>
      </c>
      <c r="B60" s="91"/>
      <c r="C60" s="98"/>
      <c r="D60" s="96"/>
      <c r="E60" s="92"/>
      <c r="F60" s="84"/>
      <c r="G60" s="363"/>
      <c r="H60" s="88"/>
      <c r="I60" s="89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</row>
    <row r="61" spans="1:26" ht="12.75" hidden="1" customHeight="1" x14ac:dyDescent="0.25">
      <c r="A61" s="90">
        <v>56</v>
      </c>
      <c r="B61" s="91"/>
      <c r="C61" s="98"/>
      <c r="D61" s="96"/>
      <c r="E61" s="92"/>
      <c r="F61" s="84"/>
      <c r="G61" s="363"/>
      <c r="H61" s="88"/>
      <c r="I61" s="89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</row>
    <row r="62" spans="1:26" ht="12.75" hidden="1" customHeight="1" x14ac:dyDescent="0.25">
      <c r="A62" s="90">
        <v>57</v>
      </c>
      <c r="B62" s="91"/>
      <c r="C62" s="98"/>
      <c r="D62" s="96"/>
      <c r="E62" s="92"/>
      <c r="F62" s="84"/>
      <c r="G62" s="363"/>
      <c r="H62" s="88"/>
      <c r="I62" s="89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spans="1:26" ht="12.75" hidden="1" customHeight="1" x14ac:dyDescent="0.25">
      <c r="A63" s="90">
        <v>58</v>
      </c>
      <c r="B63" s="91"/>
      <c r="C63" s="98"/>
      <c r="D63" s="96"/>
      <c r="E63" s="92"/>
      <c r="F63" s="84"/>
      <c r="G63" s="363"/>
      <c r="H63" s="88"/>
      <c r="I63" s="89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</row>
    <row r="64" spans="1:26" ht="12.75" hidden="1" customHeight="1" x14ac:dyDescent="0.25">
      <c r="A64" s="90">
        <v>59</v>
      </c>
      <c r="B64" s="91"/>
      <c r="C64" s="98"/>
      <c r="D64" s="96"/>
      <c r="E64" s="92"/>
      <c r="F64" s="84"/>
      <c r="G64" s="363"/>
      <c r="H64" s="88"/>
      <c r="I64" s="89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</row>
    <row r="65" spans="1:26" ht="12.75" hidden="1" customHeight="1" x14ac:dyDescent="0.25">
      <c r="A65" s="90">
        <v>60</v>
      </c>
      <c r="B65" s="91"/>
      <c r="C65" s="98"/>
      <c r="D65" s="96"/>
      <c r="E65" s="92"/>
      <c r="F65" s="84"/>
      <c r="G65" s="363"/>
      <c r="H65" s="88"/>
      <c r="I65" s="89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</row>
    <row r="66" spans="1:26" ht="12.75" hidden="1" customHeight="1" x14ac:dyDescent="0.25">
      <c r="A66" s="90">
        <v>61</v>
      </c>
      <c r="B66" s="91"/>
      <c r="C66" s="98"/>
      <c r="D66" s="96"/>
      <c r="E66" s="92"/>
      <c r="F66" s="84"/>
      <c r="G66" s="363"/>
      <c r="H66" s="88"/>
      <c r="I66" s="89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</row>
    <row r="67" spans="1:26" ht="12.75" hidden="1" customHeight="1" x14ac:dyDescent="0.25">
      <c r="A67" s="90">
        <v>62</v>
      </c>
      <c r="B67" s="91"/>
      <c r="C67" s="98"/>
      <c r="D67" s="96"/>
      <c r="E67" s="92"/>
      <c r="F67" s="84"/>
      <c r="G67" s="363"/>
      <c r="H67" s="88"/>
      <c r="I67" s="89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</row>
    <row r="68" spans="1:26" ht="12.75" hidden="1" customHeight="1" x14ac:dyDescent="0.25">
      <c r="A68" s="90">
        <v>63</v>
      </c>
      <c r="B68" s="91"/>
      <c r="C68" s="98"/>
      <c r="D68" s="96"/>
      <c r="E68" s="92"/>
      <c r="F68" s="84"/>
      <c r="G68" s="363"/>
      <c r="H68" s="88"/>
      <c r="I68" s="89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</row>
    <row r="69" spans="1:26" ht="12.75" hidden="1" customHeight="1" x14ac:dyDescent="0.25">
      <c r="A69" s="82">
        <v>64</v>
      </c>
      <c r="B69" s="91"/>
      <c r="C69" s="98"/>
      <c r="D69" s="96"/>
      <c r="E69" s="92"/>
      <c r="F69" s="84"/>
      <c r="G69" s="363"/>
      <c r="H69" s="88"/>
      <c r="I69" s="89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</row>
    <row r="70" spans="1:26" ht="12.75" hidden="1" customHeight="1" x14ac:dyDescent="0.25">
      <c r="A70" s="90">
        <v>65</v>
      </c>
      <c r="B70" s="91"/>
      <c r="C70" s="98"/>
      <c r="D70" s="96"/>
      <c r="E70" s="92"/>
      <c r="F70" s="84"/>
      <c r="G70" s="363"/>
      <c r="H70" s="88"/>
      <c r="I70" s="89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</row>
    <row r="71" spans="1:26" ht="12.75" hidden="1" customHeight="1" x14ac:dyDescent="0.25">
      <c r="A71" s="90">
        <v>66</v>
      </c>
      <c r="B71" s="91"/>
      <c r="C71" s="98"/>
      <c r="D71" s="96"/>
      <c r="E71" s="92"/>
      <c r="F71" s="84"/>
      <c r="G71" s="363"/>
      <c r="H71" s="88"/>
      <c r="I71" s="89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</row>
    <row r="72" spans="1:26" ht="12.75" hidden="1" customHeight="1" x14ac:dyDescent="0.25">
      <c r="A72" s="90">
        <v>67</v>
      </c>
      <c r="B72" s="91"/>
      <c r="C72" s="98"/>
      <c r="D72" s="96"/>
      <c r="E72" s="92"/>
      <c r="F72" s="84"/>
      <c r="G72" s="363"/>
      <c r="H72" s="88"/>
      <c r="I72" s="89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</row>
    <row r="73" spans="1:26" ht="12.75" hidden="1" customHeight="1" x14ac:dyDescent="0.25">
      <c r="A73" s="90">
        <v>68</v>
      </c>
      <c r="B73" s="91"/>
      <c r="C73" s="95"/>
      <c r="D73" s="96"/>
      <c r="E73" s="92"/>
      <c r="F73" s="84"/>
      <c r="G73" s="363"/>
      <c r="H73" s="88"/>
      <c r="I73" s="89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</row>
    <row r="74" spans="1:26" ht="12.75" hidden="1" customHeight="1" x14ac:dyDescent="0.25">
      <c r="A74" s="90">
        <v>69</v>
      </c>
      <c r="B74" s="91"/>
      <c r="C74" s="95"/>
      <c r="D74" s="96"/>
      <c r="E74" s="92"/>
      <c r="F74" s="84"/>
      <c r="G74" s="363"/>
      <c r="H74" s="88"/>
      <c r="I74" s="89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</row>
    <row r="75" spans="1:26" ht="12.75" hidden="1" customHeight="1" x14ac:dyDescent="0.25">
      <c r="A75" s="90">
        <v>70</v>
      </c>
      <c r="B75" s="91"/>
      <c r="C75" s="95"/>
      <c r="D75" s="96"/>
      <c r="E75" s="92"/>
      <c r="F75" s="84"/>
      <c r="G75" s="363"/>
      <c r="H75" s="88"/>
      <c r="I75" s="89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</row>
    <row r="76" spans="1:26" ht="12.75" hidden="1" customHeight="1" x14ac:dyDescent="0.25">
      <c r="A76" s="90">
        <v>71</v>
      </c>
      <c r="B76" s="91"/>
      <c r="C76" s="95"/>
      <c r="D76" s="96"/>
      <c r="E76" s="92"/>
      <c r="F76" s="84"/>
      <c r="G76" s="363"/>
      <c r="H76" s="88"/>
      <c r="I76" s="89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</row>
    <row r="77" spans="1:26" ht="12.75" hidden="1" customHeight="1" x14ac:dyDescent="0.25">
      <c r="A77" s="90">
        <v>72</v>
      </c>
      <c r="B77" s="91"/>
      <c r="C77" s="95"/>
      <c r="D77" s="96"/>
      <c r="E77" s="92"/>
      <c r="F77" s="84"/>
      <c r="G77" s="363"/>
      <c r="H77" s="88"/>
      <c r="I77" s="89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</row>
    <row r="78" spans="1:26" ht="12.75" hidden="1" customHeight="1" x14ac:dyDescent="0.25">
      <c r="A78" s="82">
        <v>73</v>
      </c>
      <c r="B78" s="91"/>
      <c r="C78" s="95"/>
      <c r="D78" s="96"/>
      <c r="E78" s="92"/>
      <c r="F78" s="84"/>
      <c r="G78" s="363"/>
      <c r="H78" s="88"/>
      <c r="I78" s="89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</row>
    <row r="79" spans="1:26" ht="12.75" hidden="1" customHeight="1" x14ac:dyDescent="0.25">
      <c r="A79" s="90">
        <v>74</v>
      </c>
      <c r="B79" s="91"/>
      <c r="C79" s="95"/>
      <c r="D79" s="96"/>
      <c r="E79" s="92"/>
      <c r="F79" s="84"/>
      <c r="G79" s="363"/>
      <c r="H79" s="88"/>
      <c r="I79" s="89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</row>
    <row r="80" spans="1:26" ht="12.75" hidden="1" customHeight="1" x14ac:dyDescent="0.25">
      <c r="A80" s="90">
        <v>75</v>
      </c>
      <c r="B80" s="91"/>
      <c r="C80" s="95"/>
      <c r="D80" s="96"/>
      <c r="E80" s="92"/>
      <c r="F80" s="84"/>
      <c r="G80" s="363"/>
      <c r="H80" s="88"/>
      <c r="I80" s="89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</row>
    <row r="81" spans="1:26" ht="12.75" hidden="1" customHeight="1" x14ac:dyDescent="0.25">
      <c r="A81" s="90">
        <v>76</v>
      </c>
      <c r="B81" s="91"/>
      <c r="C81" s="95"/>
      <c r="D81" s="96"/>
      <c r="E81" s="92"/>
      <c r="F81" s="84"/>
      <c r="G81" s="363"/>
      <c r="H81" s="88"/>
      <c r="I81" s="89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</row>
    <row r="82" spans="1:26" ht="12.75" hidden="1" customHeight="1" x14ac:dyDescent="0.25">
      <c r="A82" s="90">
        <v>77</v>
      </c>
      <c r="B82" s="91"/>
      <c r="C82" s="95"/>
      <c r="D82" s="96"/>
      <c r="E82" s="92"/>
      <c r="F82" s="84"/>
      <c r="G82" s="363"/>
      <c r="H82" s="88"/>
      <c r="I82" s="89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</row>
    <row r="83" spans="1:26" ht="12.75" hidden="1" customHeight="1" x14ac:dyDescent="0.25">
      <c r="A83" s="90">
        <v>78</v>
      </c>
      <c r="B83" s="91"/>
      <c r="C83" s="95"/>
      <c r="D83" s="96"/>
      <c r="E83" s="92"/>
      <c r="F83" s="84"/>
      <c r="G83" s="363"/>
      <c r="H83" s="88"/>
      <c r="I83" s="89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</row>
    <row r="84" spans="1:26" ht="12.75" hidden="1" customHeight="1" x14ac:dyDescent="0.25">
      <c r="A84" s="90">
        <v>79</v>
      </c>
      <c r="B84" s="91"/>
      <c r="C84" s="95"/>
      <c r="D84" s="96"/>
      <c r="E84" s="92"/>
      <c r="F84" s="84"/>
      <c r="G84" s="363"/>
      <c r="H84" s="88"/>
      <c r="I84" s="89"/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195"/>
      <c r="W84" s="195"/>
      <c r="X84" s="195"/>
      <c r="Y84" s="195"/>
      <c r="Z84" s="195"/>
    </row>
    <row r="85" spans="1:26" ht="12.75" hidden="1" customHeight="1" x14ac:dyDescent="0.25">
      <c r="A85" s="90">
        <v>80</v>
      </c>
      <c r="B85" s="91"/>
      <c r="C85" s="95"/>
      <c r="D85" s="96"/>
      <c r="E85" s="92"/>
      <c r="F85" s="84"/>
      <c r="G85" s="363"/>
      <c r="H85" s="88"/>
      <c r="I85" s="89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</row>
    <row r="86" spans="1:26" ht="12.75" hidden="1" customHeight="1" x14ac:dyDescent="0.25">
      <c r="A86" s="90">
        <v>81</v>
      </c>
      <c r="B86" s="91"/>
      <c r="C86" s="95"/>
      <c r="D86" s="96"/>
      <c r="E86" s="92"/>
      <c r="F86" s="84"/>
      <c r="G86" s="363"/>
      <c r="H86" s="88"/>
      <c r="I86" s="89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</row>
    <row r="87" spans="1:26" ht="12.75" hidden="1" customHeight="1" x14ac:dyDescent="0.25">
      <c r="A87" s="82">
        <v>82</v>
      </c>
      <c r="B87" s="91"/>
      <c r="C87" s="95"/>
      <c r="D87" s="96"/>
      <c r="E87" s="92"/>
      <c r="F87" s="84"/>
      <c r="G87" s="363"/>
      <c r="H87" s="88"/>
      <c r="I87" s="89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</row>
    <row r="88" spans="1:26" ht="12.75" hidden="1" customHeight="1" x14ac:dyDescent="0.25">
      <c r="A88" s="90">
        <v>83</v>
      </c>
      <c r="B88" s="91"/>
      <c r="C88" s="95"/>
      <c r="D88" s="96"/>
      <c r="E88" s="92"/>
      <c r="F88" s="84"/>
      <c r="G88" s="363"/>
      <c r="H88" s="88"/>
      <c r="I88" s="89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</row>
    <row r="89" spans="1:26" ht="12.75" hidden="1" customHeight="1" x14ac:dyDescent="0.25">
      <c r="A89" s="90">
        <v>84</v>
      </c>
      <c r="B89" s="91"/>
      <c r="C89" s="95"/>
      <c r="D89" s="96"/>
      <c r="E89" s="92"/>
      <c r="F89" s="84"/>
      <c r="G89" s="363"/>
      <c r="H89" s="88"/>
      <c r="I89" s="89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</row>
    <row r="90" spans="1:26" ht="12.75" hidden="1" customHeight="1" x14ac:dyDescent="0.25">
      <c r="A90" s="90">
        <v>85</v>
      </c>
      <c r="B90" s="91"/>
      <c r="C90" s="95"/>
      <c r="D90" s="96"/>
      <c r="E90" s="92"/>
      <c r="F90" s="84"/>
      <c r="G90" s="363"/>
      <c r="H90" s="88"/>
      <c r="I90" s="89"/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</row>
    <row r="91" spans="1:26" ht="12.75" hidden="1" customHeight="1" x14ac:dyDescent="0.25">
      <c r="A91" s="90">
        <v>86</v>
      </c>
      <c r="B91" s="91"/>
      <c r="C91" s="95"/>
      <c r="D91" s="96"/>
      <c r="E91" s="92"/>
      <c r="F91" s="84"/>
      <c r="G91" s="363"/>
      <c r="H91" s="88"/>
      <c r="I91" s="89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</row>
    <row r="92" spans="1:26" ht="12.75" hidden="1" customHeight="1" x14ac:dyDescent="0.25">
      <c r="A92" s="90">
        <v>87</v>
      </c>
      <c r="B92" s="91"/>
      <c r="C92" s="95"/>
      <c r="D92" s="96"/>
      <c r="E92" s="92"/>
      <c r="F92" s="84"/>
      <c r="G92" s="363"/>
      <c r="H92" s="88"/>
      <c r="I92" s="89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</row>
    <row r="93" spans="1:26" ht="12.75" hidden="1" customHeight="1" x14ac:dyDescent="0.25">
      <c r="A93" s="90">
        <v>88</v>
      </c>
      <c r="B93" s="91"/>
      <c r="C93" s="95"/>
      <c r="D93" s="96"/>
      <c r="E93" s="92"/>
      <c r="F93" s="84"/>
      <c r="G93" s="363"/>
      <c r="H93" s="88"/>
      <c r="I93" s="89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</row>
    <row r="94" spans="1:26" ht="12.75" hidden="1" customHeight="1" x14ac:dyDescent="0.25">
      <c r="A94" s="90">
        <v>89</v>
      </c>
      <c r="B94" s="91"/>
      <c r="C94" s="95"/>
      <c r="D94" s="96"/>
      <c r="E94" s="92"/>
      <c r="F94" s="84"/>
      <c r="G94" s="363"/>
      <c r="H94" s="88"/>
      <c r="I94" s="89"/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195"/>
      <c r="W94" s="195"/>
      <c r="X94" s="195"/>
      <c r="Y94" s="195"/>
      <c r="Z94" s="195"/>
    </row>
    <row r="95" spans="1:26" ht="12.75" hidden="1" customHeight="1" x14ac:dyDescent="0.25">
      <c r="A95" s="90">
        <v>90</v>
      </c>
      <c r="B95" s="91"/>
      <c r="C95" s="95"/>
      <c r="D95" s="96"/>
      <c r="E95" s="92"/>
      <c r="F95" s="84"/>
      <c r="G95" s="363"/>
      <c r="H95" s="88"/>
      <c r="I95" s="89"/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</row>
    <row r="96" spans="1:26" ht="12.75" hidden="1" customHeight="1" x14ac:dyDescent="0.25">
      <c r="A96" s="82">
        <v>91</v>
      </c>
      <c r="B96" s="91"/>
      <c r="C96" s="95"/>
      <c r="D96" s="96"/>
      <c r="E96" s="92"/>
      <c r="F96" s="84"/>
      <c r="G96" s="363"/>
      <c r="H96" s="88"/>
      <c r="I96" s="89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</row>
    <row r="97" spans="1:26" ht="12.75" hidden="1" customHeight="1" x14ac:dyDescent="0.25">
      <c r="A97" s="90">
        <v>92</v>
      </c>
      <c r="B97" s="91"/>
      <c r="C97" s="95"/>
      <c r="D97" s="96"/>
      <c r="E97" s="92"/>
      <c r="F97" s="84"/>
      <c r="G97" s="363"/>
      <c r="H97" s="88"/>
      <c r="I97" s="89"/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195"/>
      <c r="W97" s="195"/>
      <c r="X97" s="195"/>
      <c r="Y97" s="195"/>
      <c r="Z97" s="195"/>
    </row>
    <row r="98" spans="1:26" ht="12.75" hidden="1" customHeight="1" x14ac:dyDescent="0.25">
      <c r="A98" s="90">
        <v>93</v>
      </c>
      <c r="B98" s="91"/>
      <c r="C98" s="95"/>
      <c r="D98" s="96"/>
      <c r="E98" s="92"/>
      <c r="F98" s="84"/>
      <c r="G98" s="363"/>
      <c r="H98" s="88"/>
      <c r="I98" s="89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</row>
    <row r="99" spans="1:26" ht="12.75" hidden="1" customHeight="1" x14ac:dyDescent="0.25">
      <c r="A99" s="90">
        <v>94</v>
      </c>
      <c r="B99" s="91"/>
      <c r="C99" s="95"/>
      <c r="D99" s="96"/>
      <c r="E99" s="92"/>
      <c r="F99" s="84"/>
      <c r="G99" s="363"/>
      <c r="H99" s="88"/>
      <c r="I99" s="89"/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</row>
    <row r="100" spans="1:26" ht="12.75" hidden="1" customHeight="1" x14ac:dyDescent="0.25">
      <c r="A100" s="90">
        <v>95</v>
      </c>
      <c r="B100" s="91"/>
      <c r="C100" s="95"/>
      <c r="D100" s="96"/>
      <c r="E100" s="92"/>
      <c r="F100" s="84"/>
      <c r="G100" s="363"/>
      <c r="H100" s="88"/>
      <c r="I100" s="89"/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</row>
    <row r="101" spans="1:26" ht="12.75" hidden="1" customHeight="1" x14ac:dyDescent="0.25">
      <c r="A101" s="90">
        <v>96</v>
      </c>
      <c r="B101" s="91"/>
      <c r="C101" s="95"/>
      <c r="D101" s="96"/>
      <c r="E101" s="92"/>
      <c r="F101" s="84"/>
      <c r="G101" s="363"/>
      <c r="H101" s="88"/>
      <c r="I101" s="89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</row>
    <row r="102" spans="1:26" ht="12.75" hidden="1" customHeight="1" x14ac:dyDescent="0.25">
      <c r="A102" s="90">
        <v>97</v>
      </c>
      <c r="B102" s="91"/>
      <c r="C102" s="95"/>
      <c r="D102" s="96"/>
      <c r="E102" s="92"/>
      <c r="F102" s="84"/>
      <c r="G102" s="363"/>
      <c r="H102" s="88"/>
      <c r="I102" s="89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</row>
    <row r="103" spans="1:26" ht="12.75" hidden="1" customHeight="1" x14ac:dyDescent="0.25">
      <c r="A103" s="90">
        <v>98</v>
      </c>
      <c r="B103" s="91"/>
      <c r="C103" s="95"/>
      <c r="D103" s="96"/>
      <c r="E103" s="92"/>
      <c r="F103" s="84"/>
      <c r="G103" s="363"/>
      <c r="H103" s="88"/>
      <c r="I103" s="89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</row>
    <row r="104" spans="1:26" ht="12.75" hidden="1" customHeight="1" x14ac:dyDescent="0.25">
      <c r="A104" s="90">
        <v>99</v>
      </c>
      <c r="B104" s="91"/>
      <c r="C104" s="95"/>
      <c r="D104" s="96"/>
      <c r="E104" s="92"/>
      <c r="F104" s="84"/>
      <c r="G104" s="363"/>
      <c r="H104" s="88"/>
      <c r="I104" s="89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</row>
    <row r="105" spans="1:26" ht="12.75" hidden="1" customHeight="1" x14ac:dyDescent="0.25">
      <c r="A105" s="82">
        <v>100</v>
      </c>
      <c r="B105" s="91"/>
      <c r="C105" s="95"/>
      <c r="D105" s="96"/>
      <c r="E105" s="92"/>
      <c r="F105" s="84"/>
      <c r="G105" s="363"/>
      <c r="H105" s="88"/>
      <c r="I105" s="89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</row>
    <row r="106" spans="1:26" ht="12.75" hidden="1" customHeight="1" x14ac:dyDescent="0.25">
      <c r="A106" s="90">
        <v>101</v>
      </c>
      <c r="B106" s="91"/>
      <c r="C106" s="95"/>
      <c r="D106" s="96"/>
      <c r="E106" s="92"/>
      <c r="F106" s="84"/>
      <c r="G106" s="363"/>
      <c r="H106" s="88"/>
      <c r="I106" s="89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</row>
    <row r="107" spans="1:26" ht="12.75" hidden="1" customHeight="1" x14ac:dyDescent="0.25">
      <c r="A107" s="90">
        <v>102</v>
      </c>
      <c r="B107" s="91"/>
      <c r="C107" s="95"/>
      <c r="D107" s="96"/>
      <c r="E107" s="92"/>
      <c r="F107" s="84"/>
      <c r="G107" s="363"/>
      <c r="H107" s="88"/>
      <c r="I107" s="89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</row>
    <row r="108" spans="1:26" ht="12.75" hidden="1" customHeight="1" x14ac:dyDescent="0.25">
      <c r="A108" s="90">
        <v>103</v>
      </c>
      <c r="B108" s="91"/>
      <c r="C108" s="95"/>
      <c r="D108" s="96"/>
      <c r="E108" s="92"/>
      <c r="F108" s="84"/>
      <c r="G108" s="363"/>
      <c r="H108" s="88"/>
      <c r="I108" s="89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</row>
    <row r="109" spans="1:26" ht="12.75" hidden="1" customHeight="1" x14ac:dyDescent="0.25">
      <c r="A109" s="90">
        <v>104</v>
      </c>
      <c r="B109" s="91"/>
      <c r="C109" s="95"/>
      <c r="D109" s="96"/>
      <c r="E109" s="92"/>
      <c r="F109" s="84"/>
      <c r="G109" s="363"/>
      <c r="H109" s="88"/>
      <c r="I109" s="89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</row>
    <row r="110" spans="1:26" ht="12.75" hidden="1" customHeight="1" x14ac:dyDescent="0.25">
      <c r="A110" s="90">
        <v>105</v>
      </c>
      <c r="B110" s="91"/>
      <c r="C110" s="95"/>
      <c r="D110" s="96"/>
      <c r="E110" s="92"/>
      <c r="F110" s="84"/>
      <c r="G110" s="363"/>
      <c r="H110" s="88"/>
      <c r="I110" s="89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</row>
    <row r="111" spans="1:26" ht="12.75" hidden="1" customHeight="1" x14ac:dyDescent="0.25">
      <c r="A111" s="90">
        <v>106</v>
      </c>
      <c r="B111" s="91"/>
      <c r="C111" s="95"/>
      <c r="D111" s="96"/>
      <c r="E111" s="92"/>
      <c r="F111" s="84"/>
      <c r="G111" s="363"/>
      <c r="H111" s="88"/>
      <c r="I111" s="89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</row>
    <row r="112" spans="1:26" ht="12.75" hidden="1" customHeight="1" x14ac:dyDescent="0.25">
      <c r="A112" s="90">
        <v>107</v>
      </c>
      <c r="B112" s="91"/>
      <c r="C112" s="95"/>
      <c r="D112" s="96"/>
      <c r="E112" s="92"/>
      <c r="F112" s="84"/>
      <c r="G112" s="363"/>
      <c r="H112" s="88"/>
      <c r="I112" s="89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</row>
    <row r="113" spans="1:26" ht="12.75" hidden="1" customHeight="1" x14ac:dyDescent="0.25">
      <c r="A113" s="90">
        <v>108</v>
      </c>
      <c r="B113" s="91"/>
      <c r="C113" s="95"/>
      <c r="D113" s="96"/>
      <c r="E113" s="92"/>
      <c r="F113" s="84"/>
      <c r="G113" s="363"/>
      <c r="H113" s="88"/>
      <c r="I113" s="89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</row>
    <row r="114" spans="1:26" ht="12.75" hidden="1" customHeight="1" x14ac:dyDescent="0.25">
      <c r="A114" s="82">
        <v>109</v>
      </c>
      <c r="B114" s="91"/>
      <c r="C114" s="95"/>
      <c r="D114" s="96"/>
      <c r="E114" s="92"/>
      <c r="F114" s="84"/>
      <c r="G114" s="363"/>
      <c r="H114" s="88"/>
      <c r="I114" s="89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</row>
    <row r="115" spans="1:26" ht="12.75" hidden="1" customHeight="1" x14ac:dyDescent="0.25">
      <c r="A115" s="90">
        <v>110</v>
      </c>
      <c r="B115" s="91"/>
      <c r="C115" s="95"/>
      <c r="D115" s="96"/>
      <c r="E115" s="92"/>
      <c r="F115" s="84"/>
      <c r="G115" s="363"/>
      <c r="H115" s="88"/>
      <c r="I115" s="89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</row>
    <row r="116" spans="1:26" ht="12.75" hidden="1" customHeight="1" x14ac:dyDescent="0.25">
      <c r="A116" s="90">
        <v>111</v>
      </c>
      <c r="B116" s="91"/>
      <c r="C116" s="95"/>
      <c r="D116" s="96"/>
      <c r="E116" s="92"/>
      <c r="F116" s="84"/>
      <c r="G116" s="363"/>
      <c r="H116" s="88"/>
      <c r="I116" s="89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</row>
    <row r="117" spans="1:26" ht="12.75" hidden="1" customHeight="1" x14ac:dyDescent="0.25">
      <c r="A117" s="90">
        <v>112</v>
      </c>
      <c r="B117" s="91"/>
      <c r="C117" s="95"/>
      <c r="D117" s="96"/>
      <c r="E117" s="92"/>
      <c r="F117" s="84"/>
      <c r="G117" s="363"/>
      <c r="H117" s="88"/>
      <c r="I117" s="89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</row>
    <row r="118" spans="1:26" ht="12.75" hidden="1" customHeight="1" x14ac:dyDescent="0.25">
      <c r="A118" s="90">
        <v>113</v>
      </c>
      <c r="B118" s="91"/>
      <c r="C118" s="95"/>
      <c r="D118" s="96"/>
      <c r="E118" s="92"/>
      <c r="F118" s="84"/>
      <c r="G118" s="363"/>
      <c r="H118" s="88"/>
      <c r="I118" s="89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</row>
    <row r="119" spans="1:26" ht="12.75" hidden="1" customHeight="1" x14ac:dyDescent="0.25">
      <c r="A119" s="90">
        <v>114</v>
      </c>
      <c r="B119" s="91"/>
      <c r="C119" s="95"/>
      <c r="D119" s="96"/>
      <c r="E119" s="92"/>
      <c r="F119" s="84"/>
      <c r="G119" s="363"/>
      <c r="H119" s="88"/>
      <c r="I119" s="89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12.75" hidden="1" customHeight="1" x14ac:dyDescent="0.25">
      <c r="A120" s="90">
        <v>115</v>
      </c>
      <c r="B120" s="91"/>
      <c r="C120" s="95"/>
      <c r="D120" s="96"/>
      <c r="E120" s="92"/>
      <c r="F120" s="84"/>
      <c r="G120" s="363"/>
      <c r="H120" s="88"/>
      <c r="I120" s="89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12.75" hidden="1" customHeight="1" x14ac:dyDescent="0.25">
      <c r="A121" s="90">
        <v>116</v>
      </c>
      <c r="B121" s="91"/>
      <c r="C121" s="95"/>
      <c r="D121" s="96"/>
      <c r="E121" s="92"/>
      <c r="F121" s="84"/>
      <c r="G121" s="363"/>
      <c r="H121" s="88"/>
      <c r="I121" s="89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12.75" hidden="1" customHeight="1" x14ac:dyDescent="0.25">
      <c r="A122" s="90">
        <v>117</v>
      </c>
      <c r="B122" s="91"/>
      <c r="C122" s="95"/>
      <c r="D122" s="96"/>
      <c r="E122" s="92"/>
      <c r="F122" s="84"/>
      <c r="G122" s="363"/>
      <c r="H122" s="88"/>
      <c r="I122" s="89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12.75" hidden="1" customHeight="1" x14ac:dyDescent="0.25">
      <c r="A123" s="82">
        <v>118</v>
      </c>
      <c r="B123" s="91"/>
      <c r="C123" s="95"/>
      <c r="D123" s="96"/>
      <c r="E123" s="92"/>
      <c r="F123" s="84"/>
      <c r="G123" s="363"/>
      <c r="H123" s="88"/>
      <c r="I123" s="89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12.75" hidden="1" customHeight="1" x14ac:dyDescent="0.25">
      <c r="A124" s="90">
        <v>119</v>
      </c>
      <c r="B124" s="91"/>
      <c r="C124" s="95"/>
      <c r="D124" s="96"/>
      <c r="E124" s="92"/>
      <c r="F124" s="84"/>
      <c r="G124" s="363"/>
      <c r="H124" s="88"/>
      <c r="I124" s="89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12.75" hidden="1" customHeight="1" x14ac:dyDescent="0.25">
      <c r="A125" s="90">
        <v>120</v>
      </c>
      <c r="B125" s="91"/>
      <c r="C125" s="95"/>
      <c r="D125" s="96"/>
      <c r="E125" s="92"/>
      <c r="F125" s="84"/>
      <c r="G125" s="363"/>
      <c r="H125" s="88"/>
      <c r="I125" s="89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12.75" hidden="1" customHeight="1" x14ac:dyDescent="0.25">
      <c r="A126" s="90">
        <v>121</v>
      </c>
      <c r="B126" s="91"/>
      <c r="C126" s="95"/>
      <c r="D126" s="96"/>
      <c r="E126" s="92"/>
      <c r="F126" s="84"/>
      <c r="G126" s="363"/>
      <c r="H126" s="88"/>
      <c r="I126" s="89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12.75" hidden="1" customHeight="1" x14ac:dyDescent="0.25">
      <c r="A127" s="90">
        <v>122</v>
      </c>
      <c r="B127" s="91"/>
      <c r="C127" s="95"/>
      <c r="D127" s="96"/>
      <c r="E127" s="92"/>
      <c r="F127" s="84"/>
      <c r="G127" s="363"/>
      <c r="H127" s="88"/>
      <c r="I127" s="89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12.75" hidden="1" customHeight="1" x14ac:dyDescent="0.25">
      <c r="A128" s="90">
        <v>123</v>
      </c>
      <c r="B128" s="91"/>
      <c r="C128" s="95"/>
      <c r="D128" s="96"/>
      <c r="E128" s="92"/>
      <c r="F128" s="84"/>
      <c r="G128" s="363"/>
      <c r="H128" s="88"/>
      <c r="I128" s="89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12.75" hidden="1" customHeight="1" x14ac:dyDescent="0.25">
      <c r="A129" s="90">
        <v>124</v>
      </c>
      <c r="B129" s="91"/>
      <c r="C129" s="95"/>
      <c r="D129" s="96"/>
      <c r="E129" s="92"/>
      <c r="F129" s="84"/>
      <c r="G129" s="363"/>
      <c r="H129" s="88"/>
      <c r="I129" s="89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12.75" hidden="1" customHeight="1" x14ac:dyDescent="0.25">
      <c r="A130" s="90">
        <v>125</v>
      </c>
      <c r="B130" s="91"/>
      <c r="C130" s="95"/>
      <c r="D130" s="96"/>
      <c r="E130" s="92"/>
      <c r="F130" s="84"/>
      <c r="G130" s="363"/>
      <c r="H130" s="88"/>
      <c r="I130" s="89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12.75" hidden="1" customHeight="1" x14ac:dyDescent="0.25">
      <c r="A131" s="90">
        <v>126</v>
      </c>
      <c r="B131" s="91"/>
      <c r="C131" s="95"/>
      <c r="D131" s="96"/>
      <c r="E131" s="92"/>
      <c r="F131" s="84"/>
      <c r="G131" s="363"/>
      <c r="H131" s="88"/>
      <c r="I131" s="89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12.75" hidden="1" customHeight="1" x14ac:dyDescent="0.25">
      <c r="A132" s="82">
        <v>127</v>
      </c>
      <c r="B132" s="91"/>
      <c r="C132" s="95"/>
      <c r="D132" s="96"/>
      <c r="E132" s="92"/>
      <c r="F132" s="84"/>
      <c r="G132" s="363"/>
      <c r="H132" s="88"/>
      <c r="I132" s="89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12.75" hidden="1" customHeight="1" x14ac:dyDescent="0.25">
      <c r="A133" s="90">
        <v>128</v>
      </c>
      <c r="B133" s="91"/>
      <c r="C133" s="95"/>
      <c r="D133" s="96"/>
      <c r="E133" s="92"/>
      <c r="F133" s="84"/>
      <c r="G133" s="363"/>
      <c r="H133" s="88"/>
      <c r="I133" s="89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12.75" hidden="1" customHeight="1" x14ac:dyDescent="0.25">
      <c r="A134" s="90">
        <v>129</v>
      </c>
      <c r="B134" s="91"/>
      <c r="C134" s="95"/>
      <c r="D134" s="96"/>
      <c r="E134" s="92"/>
      <c r="F134" s="84"/>
      <c r="G134" s="363"/>
      <c r="H134" s="88"/>
      <c r="I134" s="89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12.75" hidden="1" customHeight="1" x14ac:dyDescent="0.25">
      <c r="A135" s="90">
        <v>130</v>
      </c>
      <c r="B135" s="91"/>
      <c r="C135" s="95"/>
      <c r="D135" s="96"/>
      <c r="E135" s="92"/>
      <c r="F135" s="84"/>
      <c r="G135" s="363"/>
      <c r="H135" s="88"/>
      <c r="I135" s="89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12.75" hidden="1" customHeight="1" x14ac:dyDescent="0.25">
      <c r="A136" s="90">
        <v>131</v>
      </c>
      <c r="B136" s="91"/>
      <c r="C136" s="95"/>
      <c r="D136" s="96"/>
      <c r="E136" s="92"/>
      <c r="F136" s="84"/>
      <c r="G136" s="363"/>
      <c r="H136" s="88"/>
      <c r="I136" s="89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12.75" hidden="1" customHeight="1" x14ac:dyDescent="0.25">
      <c r="A137" s="90">
        <v>132</v>
      </c>
      <c r="B137" s="91"/>
      <c r="C137" s="95"/>
      <c r="D137" s="96"/>
      <c r="E137" s="92"/>
      <c r="F137" s="84"/>
      <c r="G137" s="363"/>
      <c r="H137" s="88"/>
      <c r="I137" s="89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12.75" hidden="1" customHeight="1" x14ac:dyDescent="0.25">
      <c r="A138" s="90">
        <v>133</v>
      </c>
      <c r="B138" s="91"/>
      <c r="C138" s="95"/>
      <c r="D138" s="96"/>
      <c r="E138" s="92"/>
      <c r="F138" s="84"/>
      <c r="G138" s="363"/>
      <c r="H138" s="88"/>
      <c r="I138" s="89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12.75" hidden="1" customHeight="1" x14ac:dyDescent="0.25">
      <c r="A139" s="90">
        <v>134</v>
      </c>
      <c r="B139" s="91"/>
      <c r="C139" s="95"/>
      <c r="D139" s="96"/>
      <c r="E139" s="92"/>
      <c r="F139" s="84"/>
      <c r="G139" s="363"/>
      <c r="H139" s="88"/>
      <c r="I139" s="89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12.75" hidden="1" customHeight="1" x14ac:dyDescent="0.25">
      <c r="A140" s="90">
        <v>135</v>
      </c>
      <c r="B140" s="91"/>
      <c r="C140" s="95"/>
      <c r="D140" s="96"/>
      <c r="E140" s="92"/>
      <c r="F140" s="84"/>
      <c r="G140" s="363"/>
      <c r="H140" s="88"/>
      <c r="I140" s="89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12.75" hidden="1" customHeight="1" x14ac:dyDescent="0.25">
      <c r="A141" s="82">
        <v>136</v>
      </c>
      <c r="B141" s="91"/>
      <c r="C141" s="95"/>
      <c r="D141" s="96"/>
      <c r="E141" s="92"/>
      <c r="F141" s="84"/>
      <c r="G141" s="363"/>
      <c r="H141" s="88"/>
      <c r="I141" s="89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12.75" hidden="1" customHeight="1" x14ac:dyDescent="0.25">
      <c r="A142" s="90">
        <v>137</v>
      </c>
      <c r="B142" s="91"/>
      <c r="C142" s="95"/>
      <c r="D142" s="96"/>
      <c r="E142" s="92"/>
      <c r="F142" s="84"/>
      <c r="G142" s="363"/>
      <c r="H142" s="88"/>
      <c r="I142" s="89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12.75" hidden="1" customHeight="1" x14ac:dyDescent="0.25">
      <c r="A143" s="90">
        <v>138</v>
      </c>
      <c r="B143" s="91"/>
      <c r="C143" s="95"/>
      <c r="D143" s="96"/>
      <c r="E143" s="92"/>
      <c r="F143" s="84"/>
      <c r="G143" s="363"/>
      <c r="H143" s="88"/>
      <c r="I143" s="89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12.75" hidden="1" customHeight="1" x14ac:dyDescent="0.25">
      <c r="A144" s="90">
        <v>139</v>
      </c>
      <c r="B144" s="91"/>
      <c r="C144" s="95"/>
      <c r="D144" s="96"/>
      <c r="E144" s="92"/>
      <c r="F144" s="84"/>
      <c r="G144" s="363"/>
      <c r="H144" s="88"/>
      <c r="I144" s="89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12.75" hidden="1" customHeight="1" x14ac:dyDescent="0.25">
      <c r="A145" s="90">
        <v>140</v>
      </c>
      <c r="B145" s="91"/>
      <c r="C145" s="95"/>
      <c r="D145" s="96"/>
      <c r="E145" s="92"/>
      <c r="F145" s="84"/>
      <c r="G145" s="363"/>
      <c r="H145" s="88"/>
      <c r="I145" s="89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12.75" hidden="1" customHeight="1" x14ac:dyDescent="0.25">
      <c r="A146" s="90">
        <v>141</v>
      </c>
      <c r="B146" s="91"/>
      <c r="C146" s="95"/>
      <c r="D146" s="96"/>
      <c r="E146" s="92"/>
      <c r="F146" s="84"/>
      <c r="G146" s="363"/>
      <c r="H146" s="88"/>
      <c r="I146" s="89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12.75" hidden="1" customHeight="1" x14ac:dyDescent="0.25">
      <c r="A147" s="90">
        <v>142</v>
      </c>
      <c r="B147" s="91"/>
      <c r="C147" s="95"/>
      <c r="D147" s="96"/>
      <c r="E147" s="92"/>
      <c r="F147" s="84"/>
      <c r="G147" s="363"/>
      <c r="H147" s="88"/>
      <c r="I147" s="89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12.75" hidden="1" customHeight="1" x14ac:dyDescent="0.25">
      <c r="A148" s="90">
        <v>143</v>
      </c>
      <c r="B148" s="91"/>
      <c r="C148" s="95"/>
      <c r="D148" s="96"/>
      <c r="E148" s="92"/>
      <c r="F148" s="84"/>
      <c r="G148" s="363"/>
      <c r="H148" s="88"/>
      <c r="I148" s="89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12.75" hidden="1" customHeight="1" x14ac:dyDescent="0.25">
      <c r="A149" s="90">
        <v>144</v>
      </c>
      <c r="B149" s="91"/>
      <c r="C149" s="95"/>
      <c r="D149" s="96"/>
      <c r="E149" s="92"/>
      <c r="F149" s="84"/>
      <c r="G149" s="363"/>
      <c r="H149" s="88"/>
      <c r="I149" s="89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12.75" hidden="1" customHeight="1" x14ac:dyDescent="0.25">
      <c r="A150" s="82">
        <v>145</v>
      </c>
      <c r="B150" s="91"/>
      <c r="C150" s="95"/>
      <c r="D150" s="96"/>
      <c r="E150" s="92"/>
      <c r="F150" s="84"/>
      <c r="G150" s="363"/>
      <c r="H150" s="88"/>
      <c r="I150" s="89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12.75" hidden="1" customHeight="1" x14ac:dyDescent="0.25">
      <c r="A151" s="90">
        <v>146</v>
      </c>
      <c r="B151" s="91"/>
      <c r="C151" s="95"/>
      <c r="D151" s="96"/>
      <c r="E151" s="92"/>
      <c r="F151" s="84"/>
      <c r="G151" s="363"/>
      <c r="H151" s="88"/>
      <c r="I151" s="89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12.75" hidden="1" customHeight="1" x14ac:dyDescent="0.25">
      <c r="A152" s="90">
        <v>147</v>
      </c>
      <c r="B152" s="91"/>
      <c r="C152" s="95"/>
      <c r="D152" s="96"/>
      <c r="E152" s="92"/>
      <c r="F152" s="84"/>
      <c r="G152" s="363"/>
      <c r="H152" s="88"/>
      <c r="I152" s="89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12.75" hidden="1" customHeight="1" x14ac:dyDescent="0.25">
      <c r="A153" s="90">
        <v>148</v>
      </c>
      <c r="B153" s="91"/>
      <c r="C153" s="95"/>
      <c r="D153" s="96"/>
      <c r="E153" s="92"/>
      <c r="F153" s="84"/>
      <c r="G153" s="363"/>
      <c r="H153" s="88"/>
      <c r="I153" s="89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12.75" hidden="1" customHeight="1" x14ac:dyDescent="0.25">
      <c r="A154" s="90">
        <v>149</v>
      </c>
      <c r="B154" s="91"/>
      <c r="C154" s="95"/>
      <c r="D154" s="96"/>
      <c r="E154" s="92"/>
      <c r="F154" s="84"/>
      <c r="G154" s="363"/>
      <c r="H154" s="88"/>
      <c r="I154" s="89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12.75" hidden="1" customHeight="1" x14ac:dyDescent="0.25">
      <c r="A155" s="90">
        <v>150</v>
      </c>
      <c r="B155" s="91"/>
      <c r="C155" s="95"/>
      <c r="D155" s="96"/>
      <c r="E155" s="92"/>
      <c r="F155" s="84"/>
      <c r="G155" s="363"/>
      <c r="H155" s="88"/>
      <c r="I155" s="89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12.75" hidden="1" customHeight="1" x14ac:dyDescent="0.25">
      <c r="A156" s="90">
        <v>151</v>
      </c>
      <c r="B156" s="91"/>
      <c r="C156" s="95"/>
      <c r="D156" s="96"/>
      <c r="E156" s="92"/>
      <c r="F156" s="84"/>
      <c r="G156" s="363"/>
      <c r="H156" s="88"/>
      <c r="I156" s="89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12.75" hidden="1" customHeight="1" x14ac:dyDescent="0.25">
      <c r="A157" s="90">
        <v>152</v>
      </c>
      <c r="B157" s="91"/>
      <c r="C157" s="95"/>
      <c r="D157" s="96"/>
      <c r="E157" s="92"/>
      <c r="F157" s="84"/>
      <c r="G157" s="363"/>
      <c r="H157" s="88"/>
      <c r="I157" s="89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12.75" hidden="1" customHeight="1" x14ac:dyDescent="0.25">
      <c r="A158" s="90">
        <v>153</v>
      </c>
      <c r="B158" s="91"/>
      <c r="C158" s="95"/>
      <c r="D158" s="96"/>
      <c r="E158" s="92"/>
      <c r="F158" s="84"/>
      <c r="G158" s="363"/>
      <c r="H158" s="88"/>
      <c r="I158" s="89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12.75" hidden="1" customHeight="1" x14ac:dyDescent="0.25">
      <c r="A159" s="82">
        <v>154</v>
      </c>
      <c r="B159" s="91"/>
      <c r="C159" s="95"/>
      <c r="D159" s="96"/>
      <c r="E159" s="92"/>
      <c r="F159" s="84"/>
      <c r="G159" s="363"/>
      <c r="H159" s="88"/>
      <c r="I159" s="89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12.75" hidden="1" customHeight="1" x14ac:dyDescent="0.25">
      <c r="A160" s="90">
        <v>155</v>
      </c>
      <c r="B160" s="91"/>
      <c r="C160" s="95"/>
      <c r="D160" s="96"/>
      <c r="E160" s="92"/>
      <c r="F160" s="84"/>
      <c r="G160" s="363"/>
      <c r="H160" s="88"/>
      <c r="I160" s="89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12.75" hidden="1" customHeight="1" x14ac:dyDescent="0.25">
      <c r="A161" s="90">
        <v>156</v>
      </c>
      <c r="B161" s="91"/>
      <c r="C161" s="95"/>
      <c r="D161" s="96"/>
      <c r="E161" s="92"/>
      <c r="F161" s="84"/>
      <c r="G161" s="363"/>
      <c r="H161" s="88"/>
      <c r="I161" s="89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12.75" hidden="1" customHeight="1" x14ac:dyDescent="0.25">
      <c r="A162" s="90">
        <v>157</v>
      </c>
      <c r="B162" s="91"/>
      <c r="C162" s="95"/>
      <c r="D162" s="96"/>
      <c r="E162" s="92"/>
      <c r="F162" s="84"/>
      <c r="G162" s="363"/>
      <c r="H162" s="88"/>
      <c r="I162" s="89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12.75" hidden="1" customHeight="1" x14ac:dyDescent="0.25">
      <c r="A163" s="90">
        <v>158</v>
      </c>
      <c r="B163" s="91"/>
      <c r="C163" s="95"/>
      <c r="D163" s="96"/>
      <c r="E163" s="92"/>
      <c r="F163" s="84"/>
      <c r="G163" s="363"/>
      <c r="H163" s="88"/>
      <c r="I163" s="89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12.75" hidden="1" customHeight="1" x14ac:dyDescent="0.25">
      <c r="A164" s="90">
        <v>159</v>
      </c>
      <c r="B164" s="91"/>
      <c r="C164" s="95"/>
      <c r="D164" s="96"/>
      <c r="E164" s="92"/>
      <c r="F164" s="84"/>
      <c r="G164" s="363"/>
      <c r="H164" s="88"/>
      <c r="I164" s="89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12.75" hidden="1" customHeight="1" x14ac:dyDescent="0.25">
      <c r="A165" s="90">
        <v>160</v>
      </c>
      <c r="B165" s="91"/>
      <c r="C165" s="95"/>
      <c r="D165" s="96"/>
      <c r="E165" s="92"/>
      <c r="F165" s="84"/>
      <c r="G165" s="363"/>
      <c r="H165" s="88"/>
      <c r="I165" s="89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12.75" hidden="1" customHeight="1" x14ac:dyDescent="0.25">
      <c r="A166" s="90">
        <v>161</v>
      </c>
      <c r="B166" s="91"/>
      <c r="C166" s="95"/>
      <c r="D166" s="96"/>
      <c r="E166" s="92"/>
      <c r="F166" s="84"/>
      <c r="G166" s="363"/>
      <c r="H166" s="88"/>
      <c r="I166" s="89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12.75" hidden="1" customHeight="1" x14ac:dyDescent="0.25">
      <c r="A167" s="90">
        <v>162</v>
      </c>
      <c r="B167" s="91"/>
      <c r="C167" s="95"/>
      <c r="D167" s="96"/>
      <c r="E167" s="92"/>
      <c r="F167" s="84"/>
      <c r="G167" s="363"/>
      <c r="H167" s="88"/>
      <c r="I167" s="89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12.75" hidden="1" customHeight="1" x14ac:dyDescent="0.25">
      <c r="A168" s="82">
        <v>163</v>
      </c>
      <c r="B168" s="91"/>
      <c r="C168" s="95"/>
      <c r="D168" s="96"/>
      <c r="E168" s="92"/>
      <c r="F168" s="84"/>
      <c r="G168" s="363"/>
      <c r="H168" s="88"/>
      <c r="I168" s="89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12.75" hidden="1" customHeight="1" x14ac:dyDescent="0.25">
      <c r="A169" s="90">
        <v>164</v>
      </c>
      <c r="B169" s="91"/>
      <c r="C169" s="95"/>
      <c r="D169" s="96"/>
      <c r="E169" s="92"/>
      <c r="F169" s="84"/>
      <c r="G169" s="363"/>
      <c r="H169" s="88"/>
      <c r="I169" s="89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12.75" hidden="1" customHeight="1" x14ac:dyDescent="0.25">
      <c r="A170" s="90">
        <v>165</v>
      </c>
      <c r="B170" s="91"/>
      <c r="C170" s="95"/>
      <c r="D170" s="96"/>
      <c r="E170" s="92"/>
      <c r="F170" s="84"/>
      <c r="G170" s="363"/>
      <c r="H170" s="88"/>
      <c r="I170" s="89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12.75" hidden="1" customHeight="1" x14ac:dyDescent="0.25">
      <c r="A171" s="90">
        <v>166</v>
      </c>
      <c r="B171" s="91"/>
      <c r="C171" s="95"/>
      <c r="D171" s="96"/>
      <c r="E171" s="92"/>
      <c r="F171" s="84"/>
      <c r="G171" s="363"/>
      <c r="H171" s="88"/>
      <c r="I171" s="89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12.75" hidden="1" customHeight="1" x14ac:dyDescent="0.25">
      <c r="A172" s="90">
        <v>167</v>
      </c>
      <c r="B172" s="91"/>
      <c r="C172" s="95"/>
      <c r="D172" s="96"/>
      <c r="E172" s="92"/>
      <c r="F172" s="84"/>
      <c r="G172" s="363"/>
      <c r="H172" s="88"/>
      <c r="I172" s="89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12.75" hidden="1" customHeight="1" x14ac:dyDescent="0.25">
      <c r="A173" s="90">
        <v>168</v>
      </c>
      <c r="B173" s="91"/>
      <c r="C173" s="95"/>
      <c r="D173" s="96"/>
      <c r="E173" s="92"/>
      <c r="F173" s="84"/>
      <c r="G173" s="363"/>
      <c r="H173" s="88"/>
      <c r="I173" s="89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12.75" hidden="1" customHeight="1" x14ac:dyDescent="0.25">
      <c r="A174" s="90">
        <v>169</v>
      </c>
      <c r="B174" s="91"/>
      <c r="C174" s="95"/>
      <c r="D174" s="96"/>
      <c r="E174" s="92"/>
      <c r="F174" s="84"/>
      <c r="G174" s="363"/>
      <c r="H174" s="88"/>
      <c r="I174" s="89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12.75" hidden="1" customHeight="1" x14ac:dyDescent="0.25">
      <c r="A175" s="90">
        <v>170</v>
      </c>
      <c r="B175" s="91"/>
      <c r="C175" s="95"/>
      <c r="D175" s="96"/>
      <c r="E175" s="92"/>
      <c r="F175" s="84"/>
      <c r="G175" s="363"/>
      <c r="H175" s="88"/>
      <c r="I175" s="89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12.75" hidden="1" customHeight="1" x14ac:dyDescent="0.25">
      <c r="A176" s="90">
        <v>171</v>
      </c>
      <c r="B176" s="91"/>
      <c r="C176" s="95"/>
      <c r="D176" s="96"/>
      <c r="E176" s="92"/>
      <c r="F176" s="84"/>
      <c r="G176" s="363"/>
      <c r="H176" s="88"/>
      <c r="I176" s="89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12.75" hidden="1" customHeight="1" x14ac:dyDescent="0.25">
      <c r="A177" s="82">
        <v>172</v>
      </c>
      <c r="B177" s="91"/>
      <c r="C177" s="95"/>
      <c r="D177" s="96"/>
      <c r="E177" s="92"/>
      <c r="F177" s="84"/>
      <c r="G177" s="363"/>
      <c r="H177" s="88"/>
      <c r="I177" s="89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12.75" hidden="1" customHeight="1" x14ac:dyDescent="0.25">
      <c r="A178" s="90">
        <v>173</v>
      </c>
      <c r="B178" s="91"/>
      <c r="C178" s="95"/>
      <c r="D178" s="96"/>
      <c r="E178" s="92"/>
      <c r="F178" s="84"/>
      <c r="G178" s="363"/>
      <c r="H178" s="88"/>
      <c r="I178" s="89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12.75" hidden="1" customHeight="1" x14ac:dyDescent="0.25">
      <c r="A179" s="90">
        <v>174</v>
      </c>
      <c r="B179" s="91"/>
      <c r="C179" s="95"/>
      <c r="D179" s="96"/>
      <c r="E179" s="92"/>
      <c r="F179" s="84"/>
      <c r="G179" s="363"/>
      <c r="H179" s="88"/>
      <c r="I179" s="89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12.75" hidden="1" customHeight="1" x14ac:dyDescent="0.25">
      <c r="A180" s="90">
        <v>175</v>
      </c>
      <c r="B180" s="91"/>
      <c r="C180" s="95"/>
      <c r="D180" s="96"/>
      <c r="E180" s="92"/>
      <c r="F180" s="84"/>
      <c r="G180" s="363"/>
      <c r="H180" s="88"/>
      <c r="I180" s="89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12.75" hidden="1" customHeight="1" x14ac:dyDescent="0.25">
      <c r="A181" s="90">
        <v>176</v>
      </c>
      <c r="B181" s="91"/>
      <c r="C181" s="95"/>
      <c r="D181" s="96"/>
      <c r="E181" s="92"/>
      <c r="F181" s="84"/>
      <c r="G181" s="363"/>
      <c r="H181" s="88"/>
      <c r="I181" s="89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12.75" hidden="1" customHeight="1" x14ac:dyDescent="0.25">
      <c r="A182" s="90">
        <v>177</v>
      </c>
      <c r="B182" s="91"/>
      <c r="C182" s="95"/>
      <c r="D182" s="96"/>
      <c r="E182" s="92"/>
      <c r="F182" s="84"/>
      <c r="G182" s="363"/>
      <c r="H182" s="88"/>
      <c r="I182" s="89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12.75" hidden="1" customHeight="1" x14ac:dyDescent="0.25">
      <c r="A183" s="90">
        <v>178</v>
      </c>
      <c r="B183" s="91"/>
      <c r="C183" s="95"/>
      <c r="D183" s="96"/>
      <c r="E183" s="92"/>
      <c r="F183" s="84"/>
      <c r="G183" s="363"/>
      <c r="H183" s="88"/>
      <c r="I183" s="89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12.75" hidden="1" customHeight="1" x14ac:dyDescent="0.25">
      <c r="A184" s="90">
        <v>179</v>
      </c>
      <c r="B184" s="91"/>
      <c r="C184" s="95"/>
      <c r="D184" s="96"/>
      <c r="E184" s="92"/>
      <c r="F184" s="84"/>
      <c r="G184" s="363"/>
      <c r="H184" s="88"/>
      <c r="I184" s="89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12.75" hidden="1" customHeight="1" x14ac:dyDescent="0.25">
      <c r="A185" s="90">
        <v>180</v>
      </c>
      <c r="B185" s="91"/>
      <c r="C185" s="95"/>
      <c r="D185" s="96"/>
      <c r="E185" s="92"/>
      <c r="F185" s="84"/>
      <c r="G185" s="363"/>
      <c r="H185" s="88"/>
      <c r="I185" s="89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12.75" hidden="1" customHeight="1" x14ac:dyDescent="0.25">
      <c r="A186" s="82">
        <v>181</v>
      </c>
      <c r="B186" s="91"/>
      <c r="C186" s="95"/>
      <c r="D186" s="96"/>
      <c r="E186" s="92"/>
      <c r="F186" s="84"/>
      <c r="G186" s="363"/>
      <c r="H186" s="88"/>
      <c r="I186" s="89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12.75" hidden="1" customHeight="1" x14ac:dyDescent="0.25">
      <c r="A187" s="90">
        <v>182</v>
      </c>
      <c r="B187" s="91"/>
      <c r="C187" s="95"/>
      <c r="D187" s="96"/>
      <c r="E187" s="92"/>
      <c r="F187" s="84"/>
      <c r="G187" s="363"/>
      <c r="H187" s="88"/>
      <c r="I187" s="89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12.75" hidden="1" customHeight="1" x14ac:dyDescent="0.25">
      <c r="A188" s="90">
        <v>183</v>
      </c>
      <c r="B188" s="91"/>
      <c r="C188" s="95"/>
      <c r="D188" s="96"/>
      <c r="E188" s="92"/>
      <c r="F188" s="84"/>
      <c r="G188" s="363"/>
      <c r="H188" s="88"/>
      <c r="I188" s="89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12.75" hidden="1" customHeight="1" x14ac:dyDescent="0.25">
      <c r="A189" s="90">
        <v>184</v>
      </c>
      <c r="B189" s="91"/>
      <c r="C189" s="95"/>
      <c r="D189" s="96"/>
      <c r="E189" s="92"/>
      <c r="F189" s="84"/>
      <c r="G189" s="363"/>
      <c r="H189" s="88"/>
      <c r="I189" s="89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12.75" hidden="1" customHeight="1" x14ac:dyDescent="0.25">
      <c r="A190" s="90">
        <v>185</v>
      </c>
      <c r="B190" s="91"/>
      <c r="C190" s="95"/>
      <c r="D190" s="96"/>
      <c r="E190" s="92"/>
      <c r="F190" s="84"/>
      <c r="G190" s="363"/>
      <c r="H190" s="88"/>
      <c r="I190" s="89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12.75" hidden="1" customHeight="1" x14ac:dyDescent="0.25">
      <c r="A191" s="90">
        <v>186</v>
      </c>
      <c r="B191" s="91"/>
      <c r="C191" s="95"/>
      <c r="D191" s="96"/>
      <c r="E191" s="92"/>
      <c r="F191" s="84"/>
      <c r="G191" s="363"/>
      <c r="H191" s="88"/>
      <c r="I191" s="89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12.75" hidden="1" customHeight="1" x14ac:dyDescent="0.25">
      <c r="A192" s="90">
        <v>187</v>
      </c>
      <c r="B192" s="91"/>
      <c r="C192" s="95"/>
      <c r="D192" s="96"/>
      <c r="E192" s="92"/>
      <c r="F192" s="84"/>
      <c r="G192" s="363"/>
      <c r="H192" s="88"/>
      <c r="I192" s="89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12.75" hidden="1" customHeight="1" x14ac:dyDescent="0.25">
      <c r="A193" s="90">
        <v>188</v>
      </c>
      <c r="B193" s="91"/>
      <c r="C193" s="95"/>
      <c r="D193" s="96"/>
      <c r="E193" s="92"/>
      <c r="F193" s="84"/>
      <c r="G193" s="363"/>
      <c r="H193" s="88"/>
      <c r="I193" s="89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12.75" hidden="1" customHeight="1" x14ac:dyDescent="0.25">
      <c r="A194" s="90">
        <v>189</v>
      </c>
      <c r="B194" s="91"/>
      <c r="C194" s="95"/>
      <c r="D194" s="96"/>
      <c r="E194" s="92"/>
      <c r="F194" s="84"/>
      <c r="G194" s="363"/>
      <c r="H194" s="88"/>
      <c r="I194" s="89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12.75" hidden="1" customHeight="1" x14ac:dyDescent="0.25">
      <c r="A195" s="82">
        <v>190</v>
      </c>
      <c r="B195" s="91"/>
      <c r="C195" s="95"/>
      <c r="D195" s="96"/>
      <c r="E195" s="92"/>
      <c r="F195" s="84"/>
      <c r="G195" s="363"/>
      <c r="H195" s="88"/>
      <c r="I195" s="89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12.75" hidden="1" customHeight="1" x14ac:dyDescent="0.25">
      <c r="A196" s="90">
        <v>191</v>
      </c>
      <c r="B196" s="91"/>
      <c r="C196" s="95"/>
      <c r="D196" s="96"/>
      <c r="E196" s="92"/>
      <c r="F196" s="84"/>
      <c r="G196" s="363"/>
      <c r="H196" s="88"/>
      <c r="I196" s="89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12.75" hidden="1" customHeight="1" x14ac:dyDescent="0.25">
      <c r="A197" s="90">
        <v>192</v>
      </c>
      <c r="B197" s="91"/>
      <c r="C197" s="95"/>
      <c r="D197" s="96"/>
      <c r="E197" s="92"/>
      <c r="F197" s="84"/>
      <c r="G197" s="363"/>
      <c r="H197" s="88"/>
      <c r="I197" s="89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12.75" hidden="1" customHeight="1" x14ac:dyDescent="0.25">
      <c r="A198" s="90">
        <v>193</v>
      </c>
      <c r="B198" s="91"/>
      <c r="C198" s="95"/>
      <c r="D198" s="96"/>
      <c r="E198" s="92"/>
      <c r="F198" s="84"/>
      <c r="G198" s="363"/>
      <c r="H198" s="88"/>
      <c r="I198" s="89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12.75" hidden="1" customHeight="1" x14ac:dyDescent="0.25">
      <c r="A199" s="90">
        <v>194</v>
      </c>
      <c r="B199" s="91"/>
      <c r="C199" s="95"/>
      <c r="D199" s="96"/>
      <c r="E199" s="92"/>
      <c r="F199" s="84"/>
      <c r="G199" s="363"/>
      <c r="H199" s="88"/>
      <c r="I199" s="89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12.75" hidden="1" customHeight="1" x14ac:dyDescent="0.25">
      <c r="A200" s="90">
        <v>195</v>
      </c>
      <c r="B200" s="91"/>
      <c r="C200" s="95"/>
      <c r="D200" s="96"/>
      <c r="E200" s="92"/>
      <c r="F200" s="84"/>
      <c r="G200" s="363"/>
      <c r="H200" s="88"/>
      <c r="I200" s="89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12.75" hidden="1" customHeight="1" x14ac:dyDescent="0.25">
      <c r="A201" s="90">
        <v>196</v>
      </c>
      <c r="B201" s="91"/>
      <c r="C201" s="95"/>
      <c r="D201" s="96"/>
      <c r="E201" s="92"/>
      <c r="F201" s="84"/>
      <c r="G201" s="363"/>
      <c r="H201" s="88"/>
      <c r="I201" s="89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12.75" hidden="1" customHeight="1" x14ac:dyDescent="0.25">
      <c r="A202" s="90">
        <v>197</v>
      </c>
      <c r="B202" s="91"/>
      <c r="C202" s="95"/>
      <c r="D202" s="96"/>
      <c r="E202" s="92"/>
      <c r="F202" s="84"/>
      <c r="G202" s="363"/>
      <c r="H202" s="88"/>
      <c r="I202" s="89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12.75" hidden="1" customHeight="1" x14ac:dyDescent="0.25">
      <c r="A203" s="90">
        <v>198</v>
      </c>
      <c r="B203" s="91"/>
      <c r="C203" s="95"/>
      <c r="D203" s="96"/>
      <c r="E203" s="92"/>
      <c r="F203" s="84"/>
      <c r="G203" s="363"/>
      <c r="H203" s="88"/>
      <c r="I203" s="89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12.75" hidden="1" customHeight="1" x14ac:dyDescent="0.25">
      <c r="A204" s="82">
        <v>199</v>
      </c>
      <c r="B204" s="91"/>
      <c r="C204" s="95"/>
      <c r="D204" s="96"/>
      <c r="E204" s="92"/>
      <c r="F204" s="84"/>
      <c r="G204" s="363"/>
      <c r="H204" s="88"/>
      <c r="I204" s="89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12.75" hidden="1" customHeight="1" x14ac:dyDescent="0.25">
      <c r="A205" s="90">
        <v>200</v>
      </c>
      <c r="B205" s="91"/>
      <c r="C205" s="95"/>
      <c r="D205" s="96"/>
      <c r="E205" s="92"/>
      <c r="F205" s="84"/>
      <c r="G205" s="363"/>
      <c r="H205" s="88"/>
      <c r="I205" s="89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12.75" hidden="1" customHeight="1" x14ac:dyDescent="0.25">
      <c r="A206" s="90">
        <v>201</v>
      </c>
      <c r="B206" s="91"/>
      <c r="C206" s="95"/>
      <c r="D206" s="96"/>
      <c r="E206" s="92"/>
      <c r="F206" s="84"/>
      <c r="G206" s="363"/>
      <c r="H206" s="88"/>
      <c r="I206" s="89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12.75" hidden="1" customHeight="1" x14ac:dyDescent="0.25">
      <c r="A207" s="90">
        <v>202</v>
      </c>
      <c r="B207" s="91"/>
      <c r="C207" s="95"/>
      <c r="D207" s="96"/>
      <c r="E207" s="92"/>
      <c r="F207" s="84"/>
      <c r="G207" s="363"/>
      <c r="H207" s="88"/>
      <c r="I207" s="89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12.75" hidden="1" customHeight="1" x14ac:dyDescent="0.25">
      <c r="A208" s="90">
        <v>203</v>
      </c>
      <c r="B208" s="91"/>
      <c r="C208" s="95"/>
      <c r="D208" s="96"/>
      <c r="E208" s="92"/>
      <c r="F208" s="84"/>
      <c r="G208" s="363"/>
      <c r="H208" s="88"/>
      <c r="I208" s="89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12.75" hidden="1" customHeight="1" x14ac:dyDescent="0.25">
      <c r="A209" s="90">
        <v>204</v>
      </c>
      <c r="B209" s="91"/>
      <c r="C209" s="95"/>
      <c r="D209" s="96"/>
      <c r="E209" s="92"/>
      <c r="F209" s="84"/>
      <c r="G209" s="363"/>
      <c r="H209" s="88"/>
      <c r="I209" s="89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12.75" hidden="1" customHeight="1" x14ac:dyDescent="0.25">
      <c r="A210" s="90">
        <v>205</v>
      </c>
      <c r="B210" s="91"/>
      <c r="C210" s="95"/>
      <c r="D210" s="96"/>
      <c r="E210" s="92"/>
      <c r="F210" s="84"/>
      <c r="G210" s="363"/>
      <c r="H210" s="88"/>
      <c r="I210" s="89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12.75" hidden="1" customHeight="1" x14ac:dyDescent="0.25">
      <c r="A211" s="90">
        <v>206</v>
      </c>
      <c r="B211" s="91"/>
      <c r="C211" s="95"/>
      <c r="D211" s="96"/>
      <c r="E211" s="92"/>
      <c r="F211" s="84"/>
      <c r="G211" s="363"/>
      <c r="H211" s="88"/>
      <c r="I211" s="89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12.75" hidden="1" customHeight="1" x14ac:dyDescent="0.25">
      <c r="A212" s="90">
        <v>207</v>
      </c>
      <c r="B212" s="91"/>
      <c r="C212" s="95"/>
      <c r="D212" s="96"/>
      <c r="E212" s="92"/>
      <c r="F212" s="84"/>
      <c r="G212" s="363"/>
      <c r="H212" s="88"/>
      <c r="I212" s="89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12.75" hidden="1" customHeight="1" x14ac:dyDescent="0.25">
      <c r="A213" s="82">
        <v>208</v>
      </c>
      <c r="B213" s="91"/>
      <c r="C213" s="95"/>
      <c r="D213" s="96"/>
      <c r="E213" s="92"/>
      <c r="F213" s="84"/>
      <c r="G213" s="363"/>
      <c r="H213" s="88"/>
      <c r="I213" s="89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12.75" hidden="1" customHeight="1" x14ac:dyDescent="0.25">
      <c r="A214" s="90">
        <v>209</v>
      </c>
      <c r="B214" s="91"/>
      <c r="C214" s="95"/>
      <c r="D214" s="96"/>
      <c r="E214" s="92"/>
      <c r="F214" s="84"/>
      <c r="G214" s="363"/>
      <c r="H214" s="88"/>
      <c r="I214" s="89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12.75" hidden="1" customHeight="1" x14ac:dyDescent="0.25">
      <c r="A215" s="90">
        <v>210</v>
      </c>
      <c r="B215" s="91"/>
      <c r="C215" s="95"/>
      <c r="D215" s="96"/>
      <c r="E215" s="92"/>
      <c r="F215" s="84"/>
      <c r="G215" s="363"/>
      <c r="H215" s="88"/>
      <c r="I215" s="89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12.75" hidden="1" customHeight="1" x14ac:dyDescent="0.25">
      <c r="A216" s="90">
        <v>211</v>
      </c>
      <c r="B216" s="91"/>
      <c r="C216" s="95"/>
      <c r="D216" s="96"/>
      <c r="E216" s="92"/>
      <c r="F216" s="84"/>
      <c r="G216" s="363"/>
      <c r="H216" s="88"/>
      <c r="I216" s="89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12.75" hidden="1" customHeight="1" x14ac:dyDescent="0.25">
      <c r="A217" s="90">
        <v>212</v>
      </c>
      <c r="B217" s="91"/>
      <c r="C217" s="95"/>
      <c r="D217" s="96"/>
      <c r="E217" s="92"/>
      <c r="F217" s="84"/>
      <c r="G217" s="363"/>
      <c r="H217" s="88"/>
      <c r="I217" s="89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12.75" hidden="1" customHeight="1" x14ac:dyDescent="0.25">
      <c r="A218" s="90">
        <v>213</v>
      </c>
      <c r="B218" s="91"/>
      <c r="C218" s="95"/>
      <c r="D218" s="96"/>
      <c r="E218" s="92"/>
      <c r="F218" s="84"/>
      <c r="G218" s="363"/>
      <c r="H218" s="88"/>
      <c r="I218" s="89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12.75" hidden="1" customHeight="1" x14ac:dyDescent="0.25">
      <c r="A219" s="90">
        <v>214</v>
      </c>
      <c r="B219" s="91"/>
      <c r="C219" s="95"/>
      <c r="D219" s="96"/>
      <c r="E219" s="92"/>
      <c r="F219" s="84"/>
      <c r="G219" s="363"/>
      <c r="H219" s="88"/>
      <c r="I219" s="89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12.75" hidden="1" customHeight="1" x14ac:dyDescent="0.25">
      <c r="A220" s="90">
        <v>215</v>
      </c>
      <c r="B220" s="91"/>
      <c r="C220" s="95"/>
      <c r="D220" s="96"/>
      <c r="E220" s="92"/>
      <c r="F220" s="84"/>
      <c r="G220" s="363"/>
      <c r="H220" s="88"/>
      <c r="I220" s="89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12.75" hidden="1" customHeight="1" x14ac:dyDescent="0.25">
      <c r="A221" s="90">
        <v>216</v>
      </c>
      <c r="B221" s="91"/>
      <c r="C221" s="95"/>
      <c r="D221" s="96"/>
      <c r="E221" s="92"/>
      <c r="F221" s="84"/>
      <c r="G221" s="363"/>
      <c r="H221" s="88"/>
      <c r="I221" s="89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 ht="12.75" hidden="1" customHeight="1" x14ac:dyDescent="0.25">
      <c r="A222" s="82">
        <v>217</v>
      </c>
      <c r="B222" s="91"/>
      <c r="C222" s="95"/>
      <c r="D222" s="96"/>
      <c r="E222" s="92"/>
      <c r="F222" s="84"/>
      <c r="G222" s="363"/>
      <c r="H222" s="88"/>
      <c r="I222" s="89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 ht="12.75" hidden="1" customHeight="1" x14ac:dyDescent="0.25">
      <c r="A223" s="90">
        <v>218</v>
      </c>
      <c r="B223" s="91"/>
      <c r="C223" s="95"/>
      <c r="D223" s="96"/>
      <c r="E223" s="92"/>
      <c r="F223" s="84"/>
      <c r="G223" s="363"/>
      <c r="H223" s="88"/>
      <c r="I223" s="89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 ht="12.75" hidden="1" customHeight="1" x14ac:dyDescent="0.25">
      <c r="A224" s="90">
        <v>219</v>
      </c>
      <c r="B224" s="91"/>
      <c r="C224" s="95"/>
      <c r="D224" s="96"/>
      <c r="E224" s="92"/>
      <c r="F224" s="84"/>
      <c r="G224" s="363"/>
      <c r="H224" s="88"/>
      <c r="I224" s="89"/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 ht="12.75" hidden="1" customHeight="1" x14ac:dyDescent="0.25">
      <c r="A225" s="90">
        <v>220</v>
      </c>
      <c r="B225" s="91"/>
      <c r="C225" s="95"/>
      <c r="D225" s="96"/>
      <c r="E225" s="92"/>
      <c r="F225" s="84"/>
      <c r="G225" s="363"/>
      <c r="H225" s="88"/>
      <c r="I225" s="89"/>
      <c r="J225" s="195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 ht="12.75" hidden="1" customHeight="1" x14ac:dyDescent="0.25">
      <c r="A226" s="90">
        <v>221</v>
      </c>
      <c r="B226" s="91"/>
      <c r="C226" s="95"/>
      <c r="D226" s="96"/>
      <c r="E226" s="92"/>
      <c r="F226" s="84"/>
      <c r="G226" s="363"/>
      <c r="H226" s="88"/>
      <c r="I226" s="89"/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 ht="12.75" hidden="1" customHeight="1" x14ac:dyDescent="0.25">
      <c r="A227" s="90">
        <v>222</v>
      </c>
      <c r="B227" s="91"/>
      <c r="C227" s="95"/>
      <c r="D227" s="96"/>
      <c r="E227" s="92"/>
      <c r="F227" s="84"/>
      <c r="G227" s="363"/>
      <c r="H227" s="88"/>
      <c r="I227" s="89"/>
      <c r="J227" s="195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 ht="12.75" hidden="1" customHeight="1" x14ac:dyDescent="0.25">
      <c r="A228" s="90">
        <v>223</v>
      </c>
      <c r="B228" s="91"/>
      <c r="C228" s="95"/>
      <c r="D228" s="96"/>
      <c r="E228" s="92"/>
      <c r="F228" s="84"/>
      <c r="G228" s="363"/>
      <c r="H228" s="88"/>
      <c r="I228" s="89"/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 ht="12.75" hidden="1" customHeight="1" x14ac:dyDescent="0.25">
      <c r="A229" s="90">
        <v>224</v>
      </c>
      <c r="B229" s="91"/>
      <c r="C229" s="95"/>
      <c r="D229" s="96"/>
      <c r="E229" s="92"/>
      <c r="F229" s="84"/>
      <c r="G229" s="363"/>
      <c r="H229" s="88"/>
      <c r="I229" s="89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 ht="12.75" hidden="1" customHeight="1" x14ac:dyDescent="0.25">
      <c r="A230" s="90">
        <v>225</v>
      </c>
      <c r="B230" s="91"/>
      <c r="C230" s="95"/>
      <c r="D230" s="96"/>
      <c r="E230" s="92"/>
      <c r="F230" s="84"/>
      <c r="G230" s="363"/>
      <c r="H230" s="88"/>
      <c r="I230" s="89"/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 ht="12.75" hidden="1" customHeight="1" x14ac:dyDescent="0.25">
      <c r="A231" s="82">
        <v>226</v>
      </c>
      <c r="B231" s="91"/>
      <c r="C231" s="95"/>
      <c r="D231" s="96"/>
      <c r="E231" s="92"/>
      <c r="F231" s="84"/>
      <c r="G231" s="363"/>
      <c r="H231" s="88"/>
      <c r="I231" s="89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 ht="12.75" hidden="1" customHeight="1" x14ac:dyDescent="0.25">
      <c r="A232" s="90">
        <v>227</v>
      </c>
      <c r="B232" s="91"/>
      <c r="C232" s="95"/>
      <c r="D232" s="96"/>
      <c r="E232" s="92"/>
      <c r="F232" s="84"/>
      <c r="G232" s="363"/>
      <c r="H232" s="88"/>
      <c r="I232" s="89"/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 ht="12.75" hidden="1" customHeight="1" x14ac:dyDescent="0.25">
      <c r="A233" s="90">
        <v>228</v>
      </c>
      <c r="B233" s="91"/>
      <c r="C233" s="95"/>
      <c r="D233" s="96"/>
      <c r="E233" s="92"/>
      <c r="F233" s="84"/>
      <c r="G233" s="363"/>
      <c r="H233" s="88"/>
      <c r="I233" s="89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 ht="12.75" hidden="1" customHeight="1" x14ac:dyDescent="0.25">
      <c r="A234" s="90">
        <v>229</v>
      </c>
      <c r="B234" s="91"/>
      <c r="C234" s="95"/>
      <c r="D234" s="96"/>
      <c r="E234" s="92"/>
      <c r="F234" s="84"/>
      <c r="G234" s="363"/>
      <c r="H234" s="88"/>
      <c r="I234" s="89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 ht="12.75" hidden="1" customHeight="1" x14ac:dyDescent="0.25">
      <c r="A235" s="90">
        <v>230</v>
      </c>
      <c r="B235" s="91"/>
      <c r="C235" s="95"/>
      <c r="D235" s="96"/>
      <c r="E235" s="92"/>
      <c r="F235" s="84"/>
      <c r="G235" s="363"/>
      <c r="H235" s="88"/>
      <c r="I235" s="89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 ht="12.75" hidden="1" customHeight="1" x14ac:dyDescent="0.25">
      <c r="A236" s="90">
        <v>231</v>
      </c>
      <c r="B236" s="91"/>
      <c r="C236" s="95"/>
      <c r="D236" s="96"/>
      <c r="E236" s="92"/>
      <c r="F236" s="84"/>
      <c r="G236" s="363"/>
      <c r="H236" s="88"/>
      <c r="I236" s="89"/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 ht="12.75" hidden="1" customHeight="1" x14ac:dyDescent="0.25">
      <c r="A237" s="90">
        <v>232</v>
      </c>
      <c r="B237" s="91"/>
      <c r="C237" s="95"/>
      <c r="D237" s="96"/>
      <c r="E237" s="92"/>
      <c r="F237" s="84"/>
      <c r="G237" s="363"/>
      <c r="H237" s="88"/>
      <c r="I237" s="89"/>
      <c r="J237" s="195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 ht="12.75" hidden="1" customHeight="1" x14ac:dyDescent="0.25">
      <c r="A238" s="90">
        <v>233</v>
      </c>
      <c r="B238" s="91"/>
      <c r="C238" s="95"/>
      <c r="D238" s="96"/>
      <c r="E238" s="92"/>
      <c r="F238" s="84"/>
      <c r="G238" s="363"/>
      <c r="H238" s="88"/>
      <c r="I238" s="89"/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 ht="12.75" hidden="1" customHeight="1" x14ac:dyDescent="0.25">
      <c r="A239" s="90">
        <v>234</v>
      </c>
      <c r="B239" s="91"/>
      <c r="C239" s="95"/>
      <c r="D239" s="96"/>
      <c r="E239" s="92"/>
      <c r="F239" s="84"/>
      <c r="G239" s="363"/>
      <c r="H239" s="88"/>
      <c r="I239" s="89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 ht="12.75" hidden="1" customHeight="1" x14ac:dyDescent="0.25">
      <c r="A240" s="82">
        <v>235</v>
      </c>
      <c r="B240" s="91"/>
      <c r="C240" s="95"/>
      <c r="D240" s="96"/>
      <c r="E240" s="92"/>
      <c r="F240" s="84"/>
      <c r="G240" s="363"/>
      <c r="H240" s="88"/>
      <c r="I240" s="89"/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 ht="12.75" hidden="1" customHeight="1" x14ac:dyDescent="0.25">
      <c r="A241" s="90">
        <v>236</v>
      </c>
      <c r="B241" s="91"/>
      <c r="C241" s="95"/>
      <c r="D241" s="96"/>
      <c r="E241" s="92"/>
      <c r="F241" s="84"/>
      <c r="G241" s="363"/>
      <c r="H241" s="88"/>
      <c r="I241" s="89"/>
      <c r="J241" s="195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 ht="12.75" hidden="1" customHeight="1" x14ac:dyDescent="0.25">
      <c r="A242" s="90">
        <v>237</v>
      </c>
      <c r="B242" s="91"/>
      <c r="C242" s="95"/>
      <c r="D242" s="96"/>
      <c r="E242" s="92"/>
      <c r="F242" s="84"/>
      <c r="G242" s="363"/>
      <c r="H242" s="88"/>
      <c r="I242" s="89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 ht="12.75" hidden="1" customHeight="1" x14ac:dyDescent="0.25">
      <c r="A243" s="90">
        <v>238</v>
      </c>
      <c r="B243" s="91"/>
      <c r="C243" s="95"/>
      <c r="D243" s="96"/>
      <c r="E243" s="92"/>
      <c r="F243" s="84"/>
      <c r="G243" s="363"/>
      <c r="H243" s="88"/>
      <c r="I243" s="89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 ht="12.75" hidden="1" customHeight="1" x14ac:dyDescent="0.25">
      <c r="A244" s="90">
        <v>239</v>
      </c>
      <c r="B244" s="91"/>
      <c r="C244" s="95"/>
      <c r="D244" s="96"/>
      <c r="E244" s="92"/>
      <c r="F244" s="84"/>
      <c r="G244" s="363"/>
      <c r="H244" s="88"/>
      <c r="I244" s="89"/>
      <c r="J244" s="195"/>
      <c r="K244" s="195"/>
      <c r="L244" s="195"/>
      <c r="M244" s="195"/>
      <c r="N244" s="195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</row>
    <row r="245" spans="1:26" ht="12.75" hidden="1" customHeight="1" x14ac:dyDescent="0.25">
      <c r="A245" s="90">
        <v>240</v>
      </c>
      <c r="B245" s="91"/>
      <c r="C245" s="95"/>
      <c r="D245" s="96"/>
      <c r="E245" s="92"/>
      <c r="F245" s="84"/>
      <c r="G245" s="363"/>
      <c r="H245" s="88"/>
      <c r="I245" s="89"/>
      <c r="J245" s="195"/>
      <c r="K245" s="195"/>
      <c r="L245" s="195"/>
      <c r="M245" s="195"/>
      <c r="N245" s="195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</row>
    <row r="246" spans="1:26" ht="12.75" hidden="1" customHeight="1" x14ac:dyDescent="0.25">
      <c r="A246" s="90">
        <v>241</v>
      </c>
      <c r="B246" s="91"/>
      <c r="C246" s="95"/>
      <c r="D246" s="96"/>
      <c r="E246" s="92"/>
      <c r="F246" s="84"/>
      <c r="G246" s="363"/>
      <c r="H246" s="88"/>
      <c r="I246" s="89"/>
      <c r="J246" s="195"/>
      <c r="K246" s="195"/>
      <c r="L246" s="195"/>
      <c r="M246" s="195"/>
      <c r="N246" s="195"/>
      <c r="O246" s="195"/>
      <c r="P246" s="195"/>
      <c r="Q246" s="195"/>
      <c r="R246" s="195"/>
      <c r="S246" s="195"/>
      <c r="T246" s="195"/>
      <c r="U246" s="195"/>
      <c r="V246" s="195"/>
      <c r="W246" s="195"/>
      <c r="X246" s="195"/>
      <c r="Y246" s="195"/>
      <c r="Z246" s="195"/>
    </row>
    <row r="247" spans="1:26" ht="12.75" hidden="1" customHeight="1" x14ac:dyDescent="0.25">
      <c r="A247" s="90">
        <v>242</v>
      </c>
      <c r="B247" s="91"/>
      <c r="C247" s="95"/>
      <c r="D247" s="96"/>
      <c r="E247" s="92"/>
      <c r="F247" s="84"/>
      <c r="G247" s="363"/>
      <c r="H247" s="88"/>
      <c r="I247" s="89"/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 ht="12.75" hidden="1" customHeight="1" x14ac:dyDescent="0.25">
      <c r="A248" s="90">
        <v>243</v>
      </c>
      <c r="B248" s="91"/>
      <c r="C248" s="95"/>
      <c r="D248" s="96"/>
      <c r="E248" s="92"/>
      <c r="F248" s="84"/>
      <c r="G248" s="363"/>
      <c r="H248" s="88"/>
      <c r="I248" s="89"/>
      <c r="J248" s="195"/>
      <c r="K248" s="195"/>
      <c r="L248" s="195"/>
      <c r="M248" s="195"/>
      <c r="N248" s="195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 ht="12.75" hidden="1" customHeight="1" x14ac:dyDescent="0.25">
      <c r="A249" s="82">
        <v>244</v>
      </c>
      <c r="B249" s="91"/>
      <c r="C249" s="95"/>
      <c r="D249" s="96"/>
      <c r="E249" s="92"/>
      <c r="F249" s="84"/>
      <c r="G249" s="363"/>
      <c r="H249" s="88"/>
      <c r="I249" s="89"/>
      <c r="J249" s="195"/>
      <c r="K249" s="195"/>
      <c r="L249" s="195"/>
      <c r="M249" s="195"/>
      <c r="N249" s="195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 ht="12.75" hidden="1" customHeight="1" x14ac:dyDescent="0.25">
      <c r="A250" s="90">
        <v>245</v>
      </c>
      <c r="B250" s="91"/>
      <c r="C250" s="95"/>
      <c r="D250" s="96"/>
      <c r="E250" s="92"/>
      <c r="F250" s="84"/>
      <c r="G250" s="363"/>
      <c r="H250" s="88"/>
      <c r="I250" s="89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 ht="12.75" hidden="1" customHeight="1" x14ac:dyDescent="0.25">
      <c r="A251" s="90">
        <v>246</v>
      </c>
      <c r="B251" s="91"/>
      <c r="C251" s="95"/>
      <c r="D251" s="96"/>
      <c r="E251" s="92"/>
      <c r="F251" s="84"/>
      <c r="G251" s="363"/>
      <c r="H251" s="88"/>
      <c r="I251" s="89"/>
      <c r="J251" s="195"/>
      <c r="K251" s="195"/>
      <c r="L251" s="195"/>
      <c r="M251" s="195"/>
      <c r="N251" s="195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 ht="12.75" hidden="1" customHeight="1" x14ac:dyDescent="0.25">
      <c r="A252" s="90">
        <v>247</v>
      </c>
      <c r="B252" s="91"/>
      <c r="C252" s="95"/>
      <c r="D252" s="96"/>
      <c r="E252" s="92"/>
      <c r="F252" s="84"/>
      <c r="G252" s="363"/>
      <c r="H252" s="88"/>
      <c r="I252" s="89"/>
      <c r="J252" s="195"/>
      <c r="K252" s="195"/>
      <c r="L252" s="195"/>
      <c r="M252" s="195"/>
      <c r="N252" s="195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 ht="12.75" hidden="1" customHeight="1" x14ac:dyDescent="0.25">
      <c r="A253" s="90">
        <v>248</v>
      </c>
      <c r="B253" s="91"/>
      <c r="C253" s="95"/>
      <c r="D253" s="96"/>
      <c r="E253" s="92"/>
      <c r="F253" s="84"/>
      <c r="G253" s="363"/>
      <c r="H253" s="88"/>
      <c r="I253" s="89"/>
      <c r="J253" s="195"/>
      <c r="K253" s="195"/>
      <c r="L253" s="195"/>
      <c r="M253" s="195"/>
      <c r="N253" s="195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 ht="12.75" hidden="1" customHeight="1" x14ac:dyDescent="0.25">
      <c r="A254" s="90">
        <v>249</v>
      </c>
      <c r="B254" s="91"/>
      <c r="C254" s="95"/>
      <c r="D254" s="96"/>
      <c r="E254" s="92"/>
      <c r="F254" s="84"/>
      <c r="G254" s="363"/>
      <c r="H254" s="88"/>
      <c r="I254" s="89"/>
      <c r="J254" s="195"/>
      <c r="K254" s="195"/>
      <c r="L254" s="195"/>
      <c r="M254" s="195"/>
      <c r="N254" s="195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 ht="12.75" hidden="1" customHeight="1" x14ac:dyDescent="0.25">
      <c r="A255" s="90">
        <v>250</v>
      </c>
      <c r="B255" s="91"/>
      <c r="C255" s="95"/>
      <c r="D255" s="96"/>
      <c r="E255" s="92"/>
      <c r="F255" s="84"/>
      <c r="G255" s="363"/>
      <c r="H255" s="88"/>
      <c r="I255" s="89"/>
      <c r="J255" s="195"/>
      <c r="K255" s="195"/>
      <c r="L255" s="195"/>
      <c r="M255" s="195"/>
      <c r="N255" s="195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 ht="12.75" hidden="1" customHeight="1" x14ac:dyDescent="0.25">
      <c r="A256" s="90">
        <v>251</v>
      </c>
      <c r="B256" s="91"/>
      <c r="C256" s="95"/>
      <c r="D256" s="96"/>
      <c r="E256" s="92"/>
      <c r="F256" s="84"/>
      <c r="G256" s="363"/>
      <c r="H256" s="88"/>
      <c r="I256" s="89"/>
      <c r="J256" s="195"/>
      <c r="K256" s="195"/>
      <c r="L256" s="195"/>
      <c r="M256" s="195"/>
      <c r="N256" s="195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 ht="12.75" hidden="1" customHeight="1" x14ac:dyDescent="0.25">
      <c r="A257" s="90">
        <v>252</v>
      </c>
      <c r="B257" s="91"/>
      <c r="C257" s="95"/>
      <c r="D257" s="96"/>
      <c r="E257" s="99"/>
      <c r="F257" s="97"/>
      <c r="G257" s="94"/>
      <c r="H257" s="88"/>
      <c r="I257" s="89"/>
      <c r="J257" s="195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 ht="12.75" hidden="1" customHeight="1" x14ac:dyDescent="0.25">
      <c r="A258" s="82">
        <v>253</v>
      </c>
      <c r="B258" s="91"/>
      <c r="C258" s="95"/>
      <c r="D258" s="96"/>
      <c r="E258" s="99"/>
      <c r="F258" s="97"/>
      <c r="G258" s="94"/>
      <c r="H258" s="88"/>
      <c r="I258" s="89"/>
      <c r="J258" s="195"/>
      <c r="K258" s="195"/>
      <c r="L258" s="195"/>
      <c r="M258" s="195"/>
      <c r="N258" s="195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 ht="12.75" hidden="1" customHeight="1" x14ac:dyDescent="0.25">
      <c r="A259" s="90">
        <v>254</v>
      </c>
      <c r="B259" s="91"/>
      <c r="C259" s="95"/>
      <c r="D259" s="96"/>
      <c r="E259" s="92"/>
      <c r="F259" s="84"/>
      <c r="G259" s="363"/>
      <c r="H259" s="88"/>
      <c r="I259" s="89"/>
      <c r="J259" s="195"/>
      <c r="K259" s="195"/>
      <c r="L259" s="195"/>
      <c r="M259" s="195"/>
      <c r="N259" s="195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 ht="12.75" hidden="1" customHeight="1" x14ac:dyDescent="0.25">
      <c r="A260" s="90">
        <v>255</v>
      </c>
      <c r="B260" s="91"/>
      <c r="C260" s="95"/>
      <c r="D260" s="96"/>
      <c r="E260" s="92"/>
      <c r="F260" s="84"/>
      <c r="G260" s="363"/>
      <c r="H260" s="88"/>
      <c r="I260" s="89"/>
      <c r="J260" s="195"/>
      <c r="K260" s="195"/>
      <c r="L260" s="195"/>
      <c r="M260" s="195"/>
      <c r="N260" s="195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 ht="12.75" hidden="1" customHeight="1" x14ac:dyDescent="0.25">
      <c r="A261" s="90">
        <v>256</v>
      </c>
      <c r="B261" s="91"/>
      <c r="C261" s="95"/>
      <c r="D261" s="96"/>
      <c r="E261" s="92"/>
      <c r="F261" s="84"/>
      <c r="G261" s="363"/>
      <c r="H261" s="88"/>
      <c r="I261" s="89"/>
      <c r="J261" s="195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 ht="12.75" hidden="1" customHeight="1" x14ac:dyDescent="0.25">
      <c r="A262" s="90">
        <v>257</v>
      </c>
      <c r="B262" s="91"/>
      <c r="C262" s="95"/>
      <c r="D262" s="96"/>
      <c r="E262" s="92"/>
      <c r="F262" s="84"/>
      <c r="G262" s="363"/>
      <c r="H262" s="88"/>
      <c r="I262" s="89"/>
      <c r="J262" s="195"/>
      <c r="K262" s="195"/>
      <c r="L262" s="195"/>
      <c r="M262" s="195"/>
      <c r="N262" s="195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 ht="12.75" hidden="1" customHeight="1" x14ac:dyDescent="0.25">
      <c r="A263" s="90">
        <v>258</v>
      </c>
      <c r="B263" s="91"/>
      <c r="C263" s="95"/>
      <c r="D263" s="96"/>
      <c r="E263" s="92"/>
      <c r="F263" s="84"/>
      <c r="G263" s="363"/>
      <c r="H263" s="88"/>
      <c r="I263" s="89"/>
      <c r="J263" s="195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 ht="12.75" hidden="1" customHeight="1" x14ac:dyDescent="0.25">
      <c r="A264" s="90">
        <v>259</v>
      </c>
      <c r="B264" s="91"/>
      <c r="C264" s="95"/>
      <c r="D264" s="96"/>
      <c r="E264" s="92"/>
      <c r="F264" s="84"/>
      <c r="G264" s="363"/>
      <c r="H264" s="88"/>
      <c r="I264" s="89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 ht="12.75" hidden="1" customHeight="1" x14ac:dyDescent="0.25">
      <c r="A265" s="90">
        <v>260</v>
      </c>
      <c r="B265" s="91"/>
      <c r="C265" s="95"/>
      <c r="D265" s="96"/>
      <c r="E265" s="92"/>
      <c r="F265" s="84"/>
      <c r="G265" s="363"/>
      <c r="H265" s="88"/>
      <c r="I265" s="89"/>
      <c r="J265" s="195"/>
      <c r="K265" s="195"/>
      <c r="L265" s="195"/>
      <c r="M265" s="195"/>
      <c r="N265" s="195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 ht="12.75" hidden="1" customHeight="1" x14ac:dyDescent="0.25">
      <c r="A266" s="90">
        <v>261</v>
      </c>
      <c r="B266" s="91"/>
      <c r="C266" s="95"/>
      <c r="D266" s="96"/>
      <c r="E266" s="92"/>
      <c r="F266" s="84"/>
      <c r="G266" s="363"/>
      <c r="H266" s="88"/>
      <c r="I266" s="89"/>
      <c r="J266" s="195"/>
      <c r="K266" s="195"/>
      <c r="L266" s="195"/>
      <c r="M266" s="195"/>
      <c r="N266" s="195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 ht="12.75" hidden="1" customHeight="1" x14ac:dyDescent="0.25">
      <c r="A267" s="82">
        <v>262</v>
      </c>
      <c r="B267" s="91"/>
      <c r="C267" s="95"/>
      <c r="D267" s="96"/>
      <c r="E267" s="92"/>
      <c r="F267" s="84"/>
      <c r="G267" s="363"/>
      <c r="H267" s="88"/>
      <c r="I267" s="89"/>
      <c r="J267" s="195"/>
      <c r="K267" s="195"/>
      <c r="L267" s="195"/>
      <c r="M267" s="195"/>
      <c r="N267" s="195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 ht="12.75" hidden="1" customHeight="1" x14ac:dyDescent="0.25">
      <c r="A268" s="90">
        <v>263</v>
      </c>
      <c r="B268" s="91"/>
      <c r="C268" s="95"/>
      <c r="D268" s="96"/>
      <c r="E268" s="92"/>
      <c r="F268" s="84"/>
      <c r="G268" s="363"/>
      <c r="H268" s="88"/>
      <c r="I268" s="89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 ht="12.75" hidden="1" customHeight="1" x14ac:dyDescent="0.25">
      <c r="A269" s="90">
        <v>264</v>
      </c>
      <c r="B269" s="91"/>
      <c r="C269" s="95"/>
      <c r="D269" s="96"/>
      <c r="E269" s="92"/>
      <c r="F269" s="84"/>
      <c r="G269" s="363"/>
      <c r="H269" s="88"/>
      <c r="I269" s="89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 ht="12.75" hidden="1" customHeight="1" x14ac:dyDescent="0.25">
      <c r="A270" s="90">
        <v>265</v>
      </c>
      <c r="B270" s="91"/>
      <c r="C270" s="95"/>
      <c r="D270" s="96"/>
      <c r="E270" s="92"/>
      <c r="F270" s="84"/>
      <c r="G270" s="363"/>
      <c r="H270" s="88"/>
      <c r="I270" s="89"/>
      <c r="J270" s="195"/>
      <c r="K270" s="195"/>
      <c r="L270" s="195"/>
      <c r="M270" s="195"/>
      <c r="N270" s="195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 ht="12.75" hidden="1" customHeight="1" x14ac:dyDescent="0.25">
      <c r="A271" s="90">
        <v>266</v>
      </c>
      <c r="B271" s="91"/>
      <c r="C271" s="95"/>
      <c r="D271" s="96"/>
      <c r="E271" s="92"/>
      <c r="F271" s="103"/>
      <c r="G271" s="363"/>
      <c r="H271" s="88"/>
      <c r="I271" s="89"/>
      <c r="J271" s="195"/>
      <c r="K271" s="195"/>
      <c r="L271" s="195"/>
      <c r="M271" s="195"/>
      <c r="N271" s="195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 ht="12.75" hidden="1" customHeight="1" x14ac:dyDescent="0.25">
      <c r="A272" s="90">
        <v>267</v>
      </c>
      <c r="B272" s="91"/>
      <c r="C272" s="95"/>
      <c r="D272" s="96"/>
      <c r="E272" s="92"/>
      <c r="F272" s="84"/>
      <c r="G272" s="363"/>
      <c r="H272" s="88"/>
      <c r="I272" s="89"/>
      <c r="J272" s="195"/>
      <c r="K272" s="195"/>
      <c r="L272" s="195"/>
      <c r="M272" s="195"/>
      <c r="N272" s="195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 ht="12.75" hidden="1" customHeight="1" x14ac:dyDescent="0.25">
      <c r="A273" s="90">
        <v>268</v>
      </c>
      <c r="B273" s="91"/>
      <c r="C273" s="95"/>
      <c r="D273" s="96"/>
      <c r="E273" s="92"/>
      <c r="F273" s="84"/>
      <c r="G273" s="363"/>
      <c r="H273" s="88"/>
      <c r="I273" s="89"/>
      <c r="J273" s="195"/>
      <c r="K273" s="195"/>
      <c r="L273" s="195"/>
      <c r="M273" s="195"/>
      <c r="N273" s="195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 ht="12.75" hidden="1" customHeight="1" x14ac:dyDescent="0.25">
      <c r="A274" s="90">
        <v>269</v>
      </c>
      <c r="B274" s="91"/>
      <c r="C274" s="95"/>
      <c r="D274" s="96"/>
      <c r="E274" s="92"/>
      <c r="F274" s="84"/>
      <c r="G274" s="363"/>
      <c r="H274" s="88"/>
      <c r="I274" s="89"/>
      <c r="J274" s="195"/>
      <c r="K274" s="195"/>
      <c r="L274" s="195"/>
      <c r="M274" s="195"/>
      <c r="N274" s="195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 ht="12.75" hidden="1" customHeight="1" x14ac:dyDescent="0.25">
      <c r="A275" s="90">
        <v>270</v>
      </c>
      <c r="B275" s="91"/>
      <c r="C275" s="95"/>
      <c r="D275" s="96"/>
      <c r="E275" s="92"/>
      <c r="F275" s="84"/>
      <c r="G275" s="363"/>
      <c r="H275" s="88"/>
      <c r="I275" s="89"/>
      <c r="J275" s="195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 ht="12.75" hidden="1" customHeight="1" x14ac:dyDescent="0.25">
      <c r="A276" s="82">
        <v>271</v>
      </c>
      <c r="B276" s="91"/>
      <c r="C276" s="95"/>
      <c r="D276" s="96"/>
      <c r="E276" s="92"/>
      <c r="F276" s="84"/>
      <c r="G276" s="363"/>
      <c r="H276" s="88"/>
      <c r="I276" s="89"/>
      <c r="J276" s="195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 ht="12.75" hidden="1" customHeight="1" x14ac:dyDescent="0.25">
      <c r="A277" s="90">
        <v>272</v>
      </c>
      <c r="B277" s="91"/>
      <c r="C277" s="95"/>
      <c r="D277" s="96"/>
      <c r="E277" s="92"/>
      <c r="F277" s="84"/>
      <c r="G277" s="363"/>
      <c r="H277" s="88"/>
      <c r="I277" s="89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 ht="12.75" hidden="1" customHeight="1" x14ac:dyDescent="0.25">
      <c r="A278" s="90">
        <v>273</v>
      </c>
      <c r="B278" s="91"/>
      <c r="C278" s="95"/>
      <c r="D278" s="96"/>
      <c r="E278" s="92"/>
      <c r="F278" s="84"/>
      <c r="G278" s="363"/>
      <c r="H278" s="88"/>
      <c r="I278" s="89"/>
      <c r="J278" s="195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 ht="12.75" hidden="1" customHeight="1" x14ac:dyDescent="0.25">
      <c r="A279" s="90">
        <v>274</v>
      </c>
      <c r="B279" s="91"/>
      <c r="C279" s="95"/>
      <c r="D279" s="96"/>
      <c r="E279" s="92"/>
      <c r="F279" s="84"/>
      <c r="G279" s="363"/>
      <c r="H279" s="88"/>
      <c r="I279" s="89"/>
      <c r="J279" s="195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 ht="12.75" hidden="1" customHeight="1" x14ac:dyDescent="0.25">
      <c r="A280" s="90">
        <v>275</v>
      </c>
      <c r="B280" s="91"/>
      <c r="C280" s="95"/>
      <c r="D280" s="96"/>
      <c r="E280" s="92"/>
      <c r="F280" s="84"/>
      <c r="G280" s="363"/>
      <c r="H280" s="88"/>
      <c r="I280" s="89"/>
      <c r="J280" s="195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 ht="12.75" hidden="1" customHeight="1" x14ac:dyDescent="0.25">
      <c r="A281" s="90">
        <v>276</v>
      </c>
      <c r="B281" s="91"/>
      <c r="C281" s="95"/>
      <c r="D281" s="96"/>
      <c r="E281" s="92"/>
      <c r="F281" s="102"/>
      <c r="G281" s="363"/>
      <c r="H281" s="88"/>
      <c r="I281" s="89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 ht="12.75" hidden="1" customHeight="1" x14ac:dyDescent="0.25">
      <c r="A282" s="90">
        <v>277</v>
      </c>
      <c r="B282" s="91"/>
      <c r="C282" s="95"/>
      <c r="D282" s="96"/>
      <c r="E282" s="92"/>
      <c r="F282" s="102"/>
      <c r="G282" s="363"/>
      <c r="H282" s="88"/>
      <c r="I282" s="89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 ht="12.75" hidden="1" customHeight="1" x14ac:dyDescent="0.25">
      <c r="A283" s="90">
        <v>278</v>
      </c>
      <c r="B283" s="91"/>
      <c r="C283" s="95"/>
      <c r="D283" s="96"/>
      <c r="E283" s="92"/>
      <c r="F283" s="84"/>
      <c r="G283" s="363"/>
      <c r="H283" s="88"/>
      <c r="I283" s="89"/>
      <c r="J283" s="195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 ht="12.75" hidden="1" customHeight="1" x14ac:dyDescent="0.25">
      <c r="A284" s="90">
        <v>279</v>
      </c>
      <c r="B284" s="91"/>
      <c r="C284" s="95"/>
      <c r="D284" s="96"/>
      <c r="E284" s="92"/>
      <c r="F284" s="84"/>
      <c r="G284" s="363"/>
      <c r="H284" s="88"/>
      <c r="I284" s="89"/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 ht="12.75" hidden="1" customHeight="1" x14ac:dyDescent="0.25">
      <c r="A285" s="82">
        <v>280</v>
      </c>
      <c r="B285" s="91"/>
      <c r="C285" s="95"/>
      <c r="D285" s="96"/>
      <c r="E285" s="104"/>
      <c r="F285" s="103"/>
      <c r="G285" s="365"/>
      <c r="H285" s="88"/>
      <c r="I285" s="89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 ht="12.75" hidden="1" customHeight="1" x14ac:dyDescent="0.25">
      <c r="A286" s="90">
        <v>281</v>
      </c>
      <c r="B286" s="91"/>
      <c r="C286" s="95"/>
      <c r="D286" s="96"/>
      <c r="E286" s="92"/>
      <c r="F286" s="84"/>
      <c r="G286" s="363"/>
      <c r="H286" s="88"/>
      <c r="I286" s="89"/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 ht="12.75" hidden="1" customHeight="1" x14ac:dyDescent="0.25">
      <c r="A287" s="90">
        <v>282</v>
      </c>
      <c r="B287" s="91"/>
      <c r="C287" s="95"/>
      <c r="D287" s="96"/>
      <c r="E287" s="92"/>
      <c r="F287" s="84"/>
      <c r="G287" s="363"/>
      <c r="H287" s="88"/>
      <c r="I287" s="89"/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 ht="12.75" hidden="1" customHeight="1" x14ac:dyDescent="0.25">
      <c r="A288" s="90">
        <v>283</v>
      </c>
      <c r="B288" s="91"/>
      <c r="C288" s="95"/>
      <c r="D288" s="96"/>
      <c r="E288" s="92"/>
      <c r="F288" s="84"/>
      <c r="G288" s="363"/>
      <c r="H288" s="88"/>
      <c r="I288" s="89"/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 ht="12.75" hidden="1" customHeight="1" x14ac:dyDescent="0.25">
      <c r="A289" s="90">
        <v>284</v>
      </c>
      <c r="B289" s="91"/>
      <c r="C289" s="95"/>
      <c r="D289" s="96"/>
      <c r="E289" s="92"/>
      <c r="F289" s="84"/>
      <c r="G289" s="363"/>
      <c r="H289" s="88"/>
      <c r="I289" s="89"/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 ht="12.75" hidden="1" customHeight="1" x14ac:dyDescent="0.25">
      <c r="A290" s="90">
        <v>285</v>
      </c>
      <c r="B290" s="91"/>
      <c r="C290" s="95"/>
      <c r="D290" s="96"/>
      <c r="E290" s="92"/>
      <c r="F290" s="84"/>
      <c r="G290" s="363"/>
      <c r="H290" s="88"/>
      <c r="I290" s="89"/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 ht="12.75" hidden="1" customHeight="1" x14ac:dyDescent="0.25">
      <c r="A291" s="90">
        <v>286</v>
      </c>
      <c r="B291" s="91"/>
      <c r="C291" s="95"/>
      <c r="D291" s="96"/>
      <c r="E291" s="104"/>
      <c r="F291" s="103"/>
      <c r="G291" s="365"/>
      <c r="H291" s="88"/>
      <c r="I291" s="89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 ht="12.75" hidden="1" customHeight="1" x14ac:dyDescent="0.25">
      <c r="A292" s="90">
        <v>287</v>
      </c>
      <c r="B292" s="91"/>
      <c r="C292" s="95"/>
      <c r="D292" s="96"/>
      <c r="E292" s="104"/>
      <c r="F292" s="103"/>
      <c r="G292" s="365"/>
      <c r="H292" s="88"/>
      <c r="I292" s="89"/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 ht="12.75" hidden="1" customHeight="1" x14ac:dyDescent="0.25">
      <c r="A293" s="90">
        <v>288</v>
      </c>
      <c r="B293" s="91"/>
      <c r="C293" s="95"/>
      <c r="D293" s="96"/>
      <c r="E293" s="104"/>
      <c r="F293" s="103"/>
      <c r="G293" s="365"/>
      <c r="H293" s="88"/>
      <c r="I293" s="89"/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 ht="12.75" hidden="1" customHeight="1" x14ac:dyDescent="0.25">
      <c r="A294" s="82">
        <v>289</v>
      </c>
      <c r="B294" s="91"/>
      <c r="C294" s="95"/>
      <c r="D294" s="96"/>
      <c r="E294" s="104"/>
      <c r="F294" s="103"/>
      <c r="G294" s="365"/>
      <c r="H294" s="88"/>
      <c r="I294" s="89"/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 ht="12.75" hidden="1" customHeight="1" x14ac:dyDescent="0.25">
      <c r="A295" s="90">
        <v>290</v>
      </c>
      <c r="B295" s="91"/>
      <c r="C295" s="95"/>
      <c r="D295" s="96"/>
      <c r="E295" s="104"/>
      <c r="F295" s="103"/>
      <c r="G295" s="365"/>
      <c r="H295" s="88"/>
      <c r="I295" s="89"/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 ht="12.75" hidden="1" customHeight="1" x14ac:dyDescent="0.25">
      <c r="A296" s="90">
        <v>291</v>
      </c>
      <c r="B296" s="91"/>
      <c r="C296" s="95"/>
      <c r="D296" s="96"/>
      <c r="E296" s="92"/>
      <c r="F296" s="84"/>
      <c r="G296" s="363"/>
      <c r="H296" s="88"/>
      <c r="I296" s="89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 ht="12.75" hidden="1" customHeight="1" x14ac:dyDescent="0.25">
      <c r="A297" s="90">
        <v>292</v>
      </c>
      <c r="B297" s="91"/>
      <c r="C297" s="95"/>
      <c r="D297" s="96"/>
      <c r="E297" s="92"/>
      <c r="F297" s="84"/>
      <c r="G297" s="363"/>
      <c r="H297" s="88"/>
      <c r="I297" s="89"/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 ht="12.75" hidden="1" customHeight="1" x14ac:dyDescent="0.25">
      <c r="A298" s="90">
        <v>293</v>
      </c>
      <c r="B298" s="91"/>
      <c r="C298" s="95"/>
      <c r="D298" s="96"/>
      <c r="E298" s="104"/>
      <c r="F298" s="103"/>
      <c r="G298" s="365"/>
      <c r="H298" s="88"/>
      <c r="I298" s="89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 ht="12.75" hidden="1" customHeight="1" x14ac:dyDescent="0.25">
      <c r="A299" s="90">
        <v>294</v>
      </c>
      <c r="B299" s="91"/>
      <c r="C299" s="95"/>
      <c r="D299" s="96"/>
      <c r="E299" s="92"/>
      <c r="F299" s="84"/>
      <c r="G299" s="363"/>
      <c r="H299" s="88"/>
      <c r="I299" s="89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 ht="12.75" hidden="1" customHeight="1" x14ac:dyDescent="0.25">
      <c r="A300" s="90">
        <v>295</v>
      </c>
      <c r="B300" s="91"/>
      <c r="C300" s="95"/>
      <c r="D300" s="96"/>
      <c r="E300" s="92"/>
      <c r="F300" s="84"/>
      <c r="G300" s="363"/>
      <c r="H300" s="88"/>
      <c r="I300" s="89"/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 ht="12.75" hidden="1" customHeight="1" x14ac:dyDescent="0.25">
      <c r="A301" s="90">
        <v>296</v>
      </c>
      <c r="B301" s="91"/>
      <c r="C301" s="95"/>
      <c r="D301" s="96"/>
      <c r="E301" s="92"/>
      <c r="F301" s="84"/>
      <c r="G301" s="363"/>
      <c r="H301" s="88"/>
      <c r="I301" s="89"/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 ht="12.75" hidden="1" customHeight="1" x14ac:dyDescent="0.25">
      <c r="A302" s="90">
        <v>297</v>
      </c>
      <c r="B302" s="91"/>
      <c r="C302" s="95"/>
      <c r="D302" s="96"/>
      <c r="E302" s="92"/>
      <c r="F302" s="84"/>
      <c r="G302" s="363"/>
      <c r="H302" s="88"/>
      <c r="I302" s="89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 ht="12.75" hidden="1" customHeight="1" x14ac:dyDescent="0.25">
      <c r="A303" s="82">
        <v>298</v>
      </c>
      <c r="B303" s="91"/>
      <c r="C303" s="95"/>
      <c r="D303" s="96"/>
      <c r="E303" s="92"/>
      <c r="F303" s="84"/>
      <c r="G303" s="363"/>
      <c r="H303" s="88"/>
      <c r="I303" s="89"/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 ht="12.75" hidden="1" customHeight="1" x14ac:dyDescent="0.25">
      <c r="A304" s="90">
        <v>299</v>
      </c>
      <c r="B304" s="91"/>
      <c r="C304" s="95"/>
      <c r="D304" s="96"/>
      <c r="E304" s="92"/>
      <c r="F304" s="84"/>
      <c r="G304" s="363"/>
      <c r="H304" s="88"/>
      <c r="I304" s="89"/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 ht="12.75" hidden="1" customHeight="1" x14ac:dyDescent="0.25">
      <c r="A305" s="90">
        <v>300</v>
      </c>
      <c r="B305" s="91"/>
      <c r="C305" s="95"/>
      <c r="D305" s="96"/>
      <c r="E305" s="92"/>
      <c r="F305" s="84"/>
      <c r="G305" s="363"/>
      <c r="H305" s="88"/>
      <c r="I305" s="89"/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 ht="12.75" hidden="1" customHeight="1" x14ac:dyDescent="0.25">
      <c r="A306" s="90">
        <v>301</v>
      </c>
      <c r="B306" s="91"/>
      <c r="C306" s="95"/>
      <c r="D306" s="96"/>
      <c r="E306" s="92"/>
      <c r="F306" s="84"/>
      <c r="G306" s="363"/>
      <c r="H306" s="88"/>
      <c r="I306" s="89"/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 ht="12.75" hidden="1" customHeight="1" x14ac:dyDescent="0.25">
      <c r="A307" s="90">
        <v>302</v>
      </c>
      <c r="B307" s="91"/>
      <c r="C307" s="95"/>
      <c r="D307" s="96"/>
      <c r="E307" s="92"/>
      <c r="F307" s="84"/>
      <c r="G307" s="363"/>
      <c r="H307" s="88"/>
      <c r="I307" s="89"/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 ht="12.75" hidden="1" customHeight="1" x14ac:dyDescent="0.25">
      <c r="A308" s="90">
        <v>303</v>
      </c>
      <c r="B308" s="91"/>
      <c r="C308" s="95"/>
      <c r="D308" s="96"/>
      <c r="E308" s="92"/>
      <c r="F308" s="84"/>
      <c r="G308" s="363"/>
      <c r="H308" s="88"/>
      <c r="I308" s="89"/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 ht="12.75" hidden="1" customHeight="1" x14ac:dyDescent="0.25">
      <c r="A309" s="90">
        <v>304</v>
      </c>
      <c r="B309" s="91"/>
      <c r="C309" s="95"/>
      <c r="D309" s="96"/>
      <c r="E309" s="92"/>
      <c r="F309" s="84"/>
      <c r="G309" s="363"/>
      <c r="H309" s="88"/>
      <c r="I309" s="89"/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 ht="12.75" hidden="1" customHeight="1" x14ac:dyDescent="0.25">
      <c r="A310" s="90">
        <v>305</v>
      </c>
      <c r="B310" s="91"/>
      <c r="C310" s="95"/>
      <c r="D310" s="96"/>
      <c r="E310" s="92"/>
      <c r="F310" s="84"/>
      <c r="G310" s="363"/>
      <c r="H310" s="88"/>
      <c r="I310" s="89"/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 ht="12.75" hidden="1" customHeight="1" x14ac:dyDescent="0.25">
      <c r="A311" s="90">
        <v>306</v>
      </c>
      <c r="B311" s="91"/>
      <c r="C311" s="95"/>
      <c r="D311" s="96"/>
      <c r="E311" s="92"/>
      <c r="F311" s="84"/>
      <c r="G311" s="363"/>
      <c r="H311" s="88"/>
      <c r="I311" s="89"/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 ht="12.75" hidden="1" customHeight="1" x14ac:dyDescent="0.25">
      <c r="A312" s="82">
        <v>307</v>
      </c>
      <c r="B312" s="91"/>
      <c r="C312" s="95"/>
      <c r="D312" s="96"/>
      <c r="E312" s="92"/>
      <c r="F312" s="84"/>
      <c r="G312" s="363"/>
      <c r="H312" s="88"/>
      <c r="I312" s="89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 ht="12.75" hidden="1" customHeight="1" x14ac:dyDescent="0.25">
      <c r="A313" s="90">
        <v>308</v>
      </c>
      <c r="B313" s="91"/>
      <c r="C313" s="95"/>
      <c r="D313" s="96"/>
      <c r="E313" s="92"/>
      <c r="F313" s="84"/>
      <c r="G313" s="363"/>
      <c r="H313" s="88"/>
      <c r="I313" s="89"/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 ht="12.75" hidden="1" customHeight="1" x14ac:dyDescent="0.25">
      <c r="A314" s="90">
        <v>309</v>
      </c>
      <c r="B314" s="91"/>
      <c r="C314" s="95"/>
      <c r="D314" s="96"/>
      <c r="E314" s="92"/>
      <c r="F314" s="84"/>
      <c r="G314" s="363"/>
      <c r="H314" s="88"/>
      <c r="I314" s="89"/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 ht="12.75" hidden="1" customHeight="1" x14ac:dyDescent="0.25">
      <c r="A315" s="90">
        <v>310</v>
      </c>
      <c r="B315" s="91"/>
      <c r="C315" s="95"/>
      <c r="D315" s="96"/>
      <c r="E315" s="92"/>
      <c r="F315" s="84"/>
      <c r="G315" s="363"/>
      <c r="H315" s="88"/>
      <c r="I315" s="89"/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 ht="12.75" hidden="1" customHeight="1" x14ac:dyDescent="0.25">
      <c r="A316" s="90">
        <v>311</v>
      </c>
      <c r="B316" s="91"/>
      <c r="C316" s="95"/>
      <c r="D316" s="96"/>
      <c r="E316" s="92"/>
      <c r="F316" s="84"/>
      <c r="G316" s="363"/>
      <c r="H316" s="88"/>
      <c r="I316" s="89"/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 ht="12.75" hidden="1" customHeight="1" x14ac:dyDescent="0.25">
      <c r="A317" s="90">
        <v>312</v>
      </c>
      <c r="B317" s="91"/>
      <c r="C317" s="95"/>
      <c r="D317" s="96"/>
      <c r="E317" s="92"/>
      <c r="F317" s="84"/>
      <c r="G317" s="363"/>
      <c r="H317" s="88"/>
      <c r="I317" s="89"/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 ht="12.75" hidden="1" customHeight="1" x14ac:dyDescent="0.25">
      <c r="A318" s="90">
        <v>313</v>
      </c>
      <c r="B318" s="91"/>
      <c r="C318" s="95"/>
      <c r="D318" s="96"/>
      <c r="E318" s="92"/>
      <c r="F318" s="84"/>
      <c r="G318" s="363"/>
      <c r="H318" s="88"/>
      <c r="I318" s="89"/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 ht="12.75" hidden="1" customHeight="1" x14ac:dyDescent="0.25">
      <c r="A319" s="90">
        <v>314</v>
      </c>
      <c r="B319" s="91"/>
      <c r="C319" s="95"/>
      <c r="D319" s="96"/>
      <c r="E319" s="92"/>
      <c r="F319" s="84"/>
      <c r="G319" s="363"/>
      <c r="H319" s="88"/>
      <c r="I319" s="89"/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 ht="12.75" hidden="1" customHeight="1" x14ac:dyDescent="0.25">
      <c r="A320" s="90">
        <v>315</v>
      </c>
      <c r="B320" s="91"/>
      <c r="C320" s="95"/>
      <c r="D320" s="96"/>
      <c r="E320" s="92"/>
      <c r="F320" s="84"/>
      <c r="G320" s="363"/>
      <c r="H320" s="88"/>
      <c r="I320" s="89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 ht="12.75" hidden="1" customHeight="1" x14ac:dyDescent="0.25">
      <c r="A321" s="82">
        <v>316</v>
      </c>
      <c r="B321" s="91"/>
      <c r="C321" s="95"/>
      <c r="D321" s="96"/>
      <c r="E321" s="92"/>
      <c r="F321" s="84"/>
      <c r="G321" s="363"/>
      <c r="H321" s="88"/>
      <c r="I321" s="89"/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 ht="12.75" hidden="1" customHeight="1" x14ac:dyDescent="0.25">
      <c r="A322" s="90">
        <v>317</v>
      </c>
      <c r="B322" s="91"/>
      <c r="C322" s="95"/>
      <c r="D322" s="96"/>
      <c r="E322" s="92"/>
      <c r="F322" s="84"/>
      <c r="G322" s="363"/>
      <c r="H322" s="88"/>
      <c r="I322" s="89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 ht="12.75" hidden="1" customHeight="1" x14ac:dyDescent="0.25">
      <c r="A323" s="90">
        <v>318</v>
      </c>
      <c r="B323" s="91"/>
      <c r="C323" s="95"/>
      <c r="D323" s="96"/>
      <c r="E323" s="92"/>
      <c r="F323" s="84"/>
      <c r="G323" s="363"/>
      <c r="H323" s="88"/>
      <c r="I323" s="89"/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 ht="12.75" hidden="1" customHeight="1" x14ac:dyDescent="0.25">
      <c r="A324" s="90">
        <v>319</v>
      </c>
      <c r="B324" s="91"/>
      <c r="C324" s="95"/>
      <c r="D324" s="96"/>
      <c r="E324" s="92"/>
      <c r="F324" s="84"/>
      <c r="G324" s="363"/>
      <c r="H324" s="88"/>
      <c r="I324" s="89"/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 ht="12.75" hidden="1" customHeight="1" x14ac:dyDescent="0.25">
      <c r="A325" s="90">
        <v>320</v>
      </c>
      <c r="B325" s="91"/>
      <c r="C325" s="95"/>
      <c r="D325" s="96"/>
      <c r="E325" s="92"/>
      <c r="F325" s="84"/>
      <c r="G325" s="363"/>
      <c r="H325" s="88"/>
      <c r="I325" s="89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 ht="12.75" hidden="1" customHeight="1" x14ac:dyDescent="0.25">
      <c r="A326" s="90">
        <v>321</v>
      </c>
      <c r="B326" s="91"/>
      <c r="C326" s="95"/>
      <c r="D326" s="96"/>
      <c r="E326" s="92"/>
      <c r="F326" s="84"/>
      <c r="G326" s="363"/>
      <c r="H326" s="88"/>
      <c r="I326" s="89"/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 ht="12.75" hidden="1" customHeight="1" x14ac:dyDescent="0.25">
      <c r="A327" s="90">
        <v>322</v>
      </c>
      <c r="B327" s="91"/>
      <c r="C327" s="95"/>
      <c r="D327" s="96"/>
      <c r="E327" s="92"/>
      <c r="F327" s="84"/>
      <c r="G327" s="363"/>
      <c r="H327" s="88"/>
      <c r="I327" s="89"/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 ht="12.75" hidden="1" customHeight="1" x14ac:dyDescent="0.25">
      <c r="A328" s="90">
        <v>323</v>
      </c>
      <c r="B328" s="91"/>
      <c r="C328" s="95"/>
      <c r="D328" s="96"/>
      <c r="E328" s="92"/>
      <c r="F328" s="84"/>
      <c r="G328" s="363"/>
      <c r="H328" s="88"/>
      <c r="I328" s="89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 ht="12.75" hidden="1" customHeight="1" x14ac:dyDescent="0.25">
      <c r="A329" s="90">
        <v>324</v>
      </c>
      <c r="B329" s="91"/>
      <c r="C329" s="95"/>
      <c r="D329" s="96"/>
      <c r="E329" s="92"/>
      <c r="F329" s="84"/>
      <c r="G329" s="363"/>
      <c r="H329" s="88"/>
      <c r="I329" s="89"/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 ht="12.75" hidden="1" customHeight="1" x14ac:dyDescent="0.25">
      <c r="A330" s="82">
        <v>325</v>
      </c>
      <c r="B330" s="91"/>
      <c r="C330" s="95"/>
      <c r="D330" s="96"/>
      <c r="E330" s="92"/>
      <c r="F330" s="84"/>
      <c r="G330" s="363"/>
      <c r="H330" s="88"/>
      <c r="I330" s="89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 ht="12.75" hidden="1" customHeight="1" x14ac:dyDescent="0.25">
      <c r="A331" s="90">
        <v>326</v>
      </c>
      <c r="B331" s="91"/>
      <c r="C331" s="95"/>
      <c r="D331" s="96"/>
      <c r="E331" s="92"/>
      <c r="F331" s="84"/>
      <c r="G331" s="363"/>
      <c r="H331" s="88"/>
      <c r="I331" s="89"/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 ht="12.75" hidden="1" customHeight="1" x14ac:dyDescent="0.25">
      <c r="A332" s="90">
        <v>327</v>
      </c>
      <c r="B332" s="91"/>
      <c r="C332" s="95"/>
      <c r="D332" s="96"/>
      <c r="E332" s="92"/>
      <c r="F332" s="84"/>
      <c r="G332" s="363"/>
      <c r="H332" s="88"/>
      <c r="I332" s="89"/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 ht="12.75" hidden="1" customHeight="1" x14ac:dyDescent="0.25">
      <c r="A333" s="90">
        <v>328</v>
      </c>
      <c r="B333" s="91"/>
      <c r="C333" s="95"/>
      <c r="D333" s="96"/>
      <c r="E333" s="92"/>
      <c r="F333" s="84"/>
      <c r="G333" s="363"/>
      <c r="H333" s="88"/>
      <c r="I333" s="89"/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 ht="12.75" hidden="1" customHeight="1" x14ac:dyDescent="0.25">
      <c r="A334" s="90">
        <v>329</v>
      </c>
      <c r="B334" s="91"/>
      <c r="C334" s="95"/>
      <c r="D334" s="96"/>
      <c r="E334" s="92"/>
      <c r="F334" s="84"/>
      <c r="G334" s="363"/>
      <c r="H334" s="88"/>
      <c r="I334" s="89"/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 ht="12.75" hidden="1" customHeight="1" x14ac:dyDescent="0.25">
      <c r="A335" s="90">
        <v>330</v>
      </c>
      <c r="B335" s="91"/>
      <c r="C335" s="95"/>
      <c r="D335" s="96"/>
      <c r="E335" s="92"/>
      <c r="F335" s="84"/>
      <c r="G335" s="363"/>
      <c r="H335" s="88"/>
      <c r="I335" s="89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 ht="12.75" hidden="1" customHeight="1" x14ac:dyDescent="0.25">
      <c r="A336" s="90">
        <v>331</v>
      </c>
      <c r="B336" s="91"/>
      <c r="C336" s="95"/>
      <c r="D336" s="96"/>
      <c r="E336" s="92"/>
      <c r="F336" s="84"/>
      <c r="G336" s="363"/>
      <c r="H336" s="88"/>
      <c r="I336" s="89"/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 ht="12.75" hidden="1" customHeight="1" x14ac:dyDescent="0.25">
      <c r="A337" s="90">
        <v>332</v>
      </c>
      <c r="B337" s="91"/>
      <c r="C337" s="95"/>
      <c r="D337" s="96"/>
      <c r="E337" s="92"/>
      <c r="F337" s="84"/>
      <c r="G337" s="363"/>
      <c r="H337" s="88"/>
      <c r="I337" s="89"/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 ht="12.75" hidden="1" customHeight="1" x14ac:dyDescent="0.25">
      <c r="A338" s="90">
        <v>333</v>
      </c>
      <c r="B338" s="91"/>
      <c r="C338" s="95"/>
      <c r="D338" s="96"/>
      <c r="E338" s="92"/>
      <c r="F338" s="84"/>
      <c r="G338" s="363"/>
      <c r="H338" s="88"/>
      <c r="I338" s="89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 ht="12.75" hidden="1" customHeight="1" x14ac:dyDescent="0.25">
      <c r="A339" s="82">
        <v>334</v>
      </c>
      <c r="B339" s="91"/>
      <c r="C339" s="95"/>
      <c r="D339" s="96"/>
      <c r="E339" s="92"/>
      <c r="F339" s="84"/>
      <c r="G339" s="363"/>
      <c r="H339" s="88"/>
      <c r="I339" s="89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 ht="12.75" hidden="1" customHeight="1" x14ac:dyDescent="0.25">
      <c r="A340" s="90">
        <v>335</v>
      </c>
      <c r="B340" s="91"/>
      <c r="C340" s="95"/>
      <c r="D340" s="96"/>
      <c r="E340" s="92"/>
      <c r="F340" s="84"/>
      <c r="G340" s="363"/>
      <c r="H340" s="88"/>
      <c r="I340" s="89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 ht="12.75" hidden="1" customHeight="1" x14ac:dyDescent="0.25">
      <c r="A341" s="90">
        <v>336</v>
      </c>
      <c r="B341" s="91"/>
      <c r="C341" s="95"/>
      <c r="D341" s="96"/>
      <c r="E341" s="92"/>
      <c r="F341" s="84"/>
      <c r="G341" s="363"/>
      <c r="H341" s="88"/>
      <c r="I341" s="89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 ht="12.75" hidden="1" customHeight="1" x14ac:dyDescent="0.25">
      <c r="A342" s="90">
        <v>337</v>
      </c>
      <c r="B342" s="91"/>
      <c r="C342" s="95"/>
      <c r="D342" s="96"/>
      <c r="E342" s="92"/>
      <c r="F342" s="84"/>
      <c r="G342" s="363"/>
      <c r="H342" s="88"/>
      <c r="I342" s="89"/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 ht="12.75" hidden="1" customHeight="1" x14ac:dyDescent="0.25">
      <c r="A343" s="90">
        <v>338</v>
      </c>
      <c r="B343" s="91"/>
      <c r="C343" s="95"/>
      <c r="D343" s="96"/>
      <c r="E343" s="92"/>
      <c r="F343" s="84"/>
      <c r="G343" s="363"/>
      <c r="H343" s="88"/>
      <c r="I343" s="89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 ht="12.75" hidden="1" customHeight="1" x14ac:dyDescent="0.25">
      <c r="A344" s="90">
        <v>339</v>
      </c>
      <c r="B344" s="91"/>
      <c r="C344" s="95"/>
      <c r="D344" s="96"/>
      <c r="E344" s="92"/>
      <c r="F344" s="84"/>
      <c r="G344" s="363"/>
      <c r="H344" s="88"/>
      <c r="I344" s="89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 ht="12.75" hidden="1" customHeight="1" x14ac:dyDescent="0.25">
      <c r="A345" s="90">
        <v>340</v>
      </c>
      <c r="B345" s="91"/>
      <c r="C345" s="95"/>
      <c r="D345" s="96"/>
      <c r="E345" s="92"/>
      <c r="F345" s="84"/>
      <c r="G345" s="363"/>
      <c r="H345" s="88"/>
      <c r="I345" s="89"/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 ht="12.75" hidden="1" customHeight="1" x14ac:dyDescent="0.25">
      <c r="A346" s="90">
        <v>341</v>
      </c>
      <c r="B346" s="91"/>
      <c r="C346" s="95"/>
      <c r="D346" s="96"/>
      <c r="E346" s="92"/>
      <c r="F346" s="84"/>
      <c r="G346" s="363"/>
      <c r="H346" s="88"/>
      <c r="I346" s="89"/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 ht="12.75" hidden="1" customHeight="1" x14ac:dyDescent="0.25">
      <c r="A347" s="90">
        <v>342</v>
      </c>
      <c r="B347" s="91"/>
      <c r="C347" s="95"/>
      <c r="D347" s="96"/>
      <c r="E347" s="92"/>
      <c r="F347" s="84"/>
      <c r="G347" s="363"/>
      <c r="H347" s="88"/>
      <c r="I347" s="89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 ht="12.75" hidden="1" customHeight="1" x14ac:dyDescent="0.25">
      <c r="A348" s="82">
        <v>343</v>
      </c>
      <c r="B348" s="91"/>
      <c r="C348" s="95"/>
      <c r="D348" s="96"/>
      <c r="E348" s="92"/>
      <c r="F348" s="84"/>
      <c r="G348" s="363"/>
      <c r="H348" s="88"/>
      <c r="I348" s="89"/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 ht="12.75" hidden="1" customHeight="1" x14ac:dyDescent="0.25">
      <c r="A349" s="90">
        <v>344</v>
      </c>
      <c r="B349" s="91"/>
      <c r="C349" s="95"/>
      <c r="D349" s="96"/>
      <c r="E349" s="92"/>
      <c r="F349" s="84"/>
      <c r="G349" s="363"/>
      <c r="H349" s="88"/>
      <c r="I349" s="89"/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 ht="12.75" hidden="1" customHeight="1" x14ac:dyDescent="0.25">
      <c r="A350" s="90">
        <v>345</v>
      </c>
      <c r="B350" s="91"/>
      <c r="C350" s="95"/>
      <c r="D350" s="96"/>
      <c r="E350" s="92"/>
      <c r="F350" s="84"/>
      <c r="G350" s="363"/>
      <c r="H350" s="88"/>
      <c r="I350" s="89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 ht="12.75" hidden="1" customHeight="1" x14ac:dyDescent="0.25">
      <c r="A351" s="90">
        <v>346</v>
      </c>
      <c r="B351" s="91"/>
      <c r="C351" s="95"/>
      <c r="D351" s="96"/>
      <c r="E351" s="92"/>
      <c r="F351" s="84"/>
      <c r="G351" s="363"/>
      <c r="H351" s="88"/>
      <c r="I351" s="89"/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 ht="12.75" hidden="1" customHeight="1" x14ac:dyDescent="0.25">
      <c r="A352" s="90">
        <v>347</v>
      </c>
      <c r="B352" s="91"/>
      <c r="C352" s="95"/>
      <c r="D352" s="96"/>
      <c r="E352" s="92"/>
      <c r="F352" s="84"/>
      <c r="G352" s="363"/>
      <c r="H352" s="88"/>
      <c r="I352" s="89"/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 ht="12.75" hidden="1" customHeight="1" x14ac:dyDescent="0.25">
      <c r="A353" s="90">
        <v>348</v>
      </c>
      <c r="B353" s="91"/>
      <c r="C353" s="95"/>
      <c r="D353" s="96"/>
      <c r="E353" s="92"/>
      <c r="F353" s="84"/>
      <c r="G353" s="363"/>
      <c r="H353" s="88"/>
      <c r="I353" s="89"/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 ht="12.75" hidden="1" customHeight="1" x14ac:dyDescent="0.25">
      <c r="A354" s="90">
        <v>349</v>
      </c>
      <c r="B354" s="91"/>
      <c r="C354" s="95"/>
      <c r="D354" s="96"/>
      <c r="E354" s="92"/>
      <c r="F354" s="84"/>
      <c r="G354" s="363"/>
      <c r="H354" s="88"/>
      <c r="I354" s="89"/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 ht="12.75" hidden="1" customHeight="1" x14ac:dyDescent="0.25">
      <c r="A355" s="90">
        <v>350</v>
      </c>
      <c r="B355" s="91"/>
      <c r="C355" s="95"/>
      <c r="D355" s="96"/>
      <c r="E355" s="92"/>
      <c r="F355" s="84"/>
      <c r="G355" s="363"/>
      <c r="H355" s="88"/>
      <c r="I355" s="89"/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 ht="12.75" hidden="1" customHeight="1" x14ac:dyDescent="0.25">
      <c r="A356" s="90">
        <v>351</v>
      </c>
      <c r="B356" s="91"/>
      <c r="C356" s="95"/>
      <c r="D356" s="96"/>
      <c r="E356" s="92"/>
      <c r="F356" s="84"/>
      <c r="G356" s="363"/>
      <c r="H356" s="88"/>
      <c r="I356" s="89"/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 ht="12.75" hidden="1" customHeight="1" x14ac:dyDescent="0.25">
      <c r="A357" s="82">
        <v>352</v>
      </c>
      <c r="B357" s="91"/>
      <c r="C357" s="95"/>
      <c r="D357" s="96"/>
      <c r="E357" s="92"/>
      <c r="F357" s="84"/>
      <c r="G357" s="363"/>
      <c r="H357" s="88"/>
      <c r="I357" s="89"/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 ht="12.75" hidden="1" customHeight="1" x14ac:dyDescent="0.25">
      <c r="A358" s="90">
        <v>353</v>
      </c>
      <c r="B358" s="91"/>
      <c r="C358" s="95"/>
      <c r="D358" s="96"/>
      <c r="E358" s="92"/>
      <c r="F358" s="84"/>
      <c r="G358" s="363"/>
      <c r="H358" s="88"/>
      <c r="I358" s="89"/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 ht="12.75" hidden="1" customHeight="1" x14ac:dyDescent="0.25">
      <c r="A359" s="90">
        <v>354</v>
      </c>
      <c r="B359" s="91"/>
      <c r="C359" s="95"/>
      <c r="D359" s="96"/>
      <c r="E359" s="92"/>
      <c r="F359" s="84"/>
      <c r="G359" s="363"/>
      <c r="H359" s="88"/>
      <c r="I359" s="89"/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 ht="12.75" hidden="1" customHeight="1" x14ac:dyDescent="0.25">
      <c r="A360" s="90">
        <v>355</v>
      </c>
      <c r="B360" s="91"/>
      <c r="C360" s="95"/>
      <c r="D360" s="96"/>
      <c r="E360" s="92"/>
      <c r="F360" s="84"/>
      <c r="G360" s="363"/>
      <c r="H360" s="88"/>
      <c r="I360" s="89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 ht="12.75" hidden="1" customHeight="1" x14ac:dyDescent="0.25">
      <c r="A361" s="90">
        <v>356</v>
      </c>
      <c r="B361" s="91"/>
      <c r="C361" s="95"/>
      <c r="D361" s="96"/>
      <c r="E361" s="92"/>
      <c r="F361" s="84"/>
      <c r="G361" s="363"/>
      <c r="H361" s="88"/>
      <c r="I361" s="89"/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 ht="12.75" hidden="1" customHeight="1" x14ac:dyDescent="0.25">
      <c r="A362" s="90">
        <v>357</v>
      </c>
      <c r="B362" s="91"/>
      <c r="C362" s="95"/>
      <c r="D362" s="96"/>
      <c r="E362" s="92"/>
      <c r="F362" s="84"/>
      <c r="G362" s="363"/>
      <c r="H362" s="88"/>
      <c r="I362" s="89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 ht="12.75" hidden="1" customHeight="1" x14ac:dyDescent="0.25">
      <c r="A363" s="90">
        <v>358</v>
      </c>
      <c r="B363" s="91"/>
      <c r="C363" s="95"/>
      <c r="D363" s="96"/>
      <c r="E363" s="92"/>
      <c r="F363" s="84"/>
      <c r="G363" s="363"/>
      <c r="H363" s="88"/>
      <c r="I363" s="89"/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 ht="12.75" hidden="1" customHeight="1" x14ac:dyDescent="0.25">
      <c r="A364" s="90">
        <v>359</v>
      </c>
      <c r="B364" s="91"/>
      <c r="C364" s="95"/>
      <c r="D364" s="96"/>
      <c r="E364" s="92"/>
      <c r="F364" s="84"/>
      <c r="G364" s="363"/>
      <c r="H364" s="88"/>
      <c r="I364" s="89"/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 ht="12.75" hidden="1" customHeight="1" x14ac:dyDescent="0.25">
      <c r="A365" s="90">
        <v>360</v>
      </c>
      <c r="B365" s="91"/>
      <c r="C365" s="95"/>
      <c r="D365" s="96"/>
      <c r="E365" s="92"/>
      <c r="F365" s="84"/>
      <c r="G365" s="363"/>
      <c r="H365" s="88"/>
      <c r="I365" s="89"/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 ht="12.75" hidden="1" customHeight="1" x14ac:dyDescent="0.25">
      <c r="A366" s="82">
        <v>361</v>
      </c>
      <c r="B366" s="91"/>
      <c r="C366" s="95"/>
      <c r="D366" s="96"/>
      <c r="E366" s="92"/>
      <c r="F366" s="84"/>
      <c r="G366" s="363"/>
      <c r="H366" s="88"/>
      <c r="I366" s="89"/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 ht="12.75" hidden="1" customHeight="1" x14ac:dyDescent="0.25">
      <c r="A367" s="90">
        <v>362</v>
      </c>
      <c r="B367" s="91"/>
      <c r="C367" s="95"/>
      <c r="D367" s="96"/>
      <c r="E367" s="92"/>
      <c r="F367" s="84"/>
      <c r="G367" s="363"/>
      <c r="H367" s="88"/>
      <c r="I367" s="89"/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 ht="12.75" hidden="1" customHeight="1" x14ac:dyDescent="0.25">
      <c r="A368" s="90">
        <v>363</v>
      </c>
      <c r="B368" s="91"/>
      <c r="C368" s="95"/>
      <c r="D368" s="96"/>
      <c r="E368" s="92"/>
      <c r="F368" s="84"/>
      <c r="G368" s="363"/>
      <c r="H368" s="88"/>
      <c r="I368" s="89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 ht="12.75" hidden="1" customHeight="1" x14ac:dyDescent="0.25">
      <c r="A369" s="90">
        <v>364</v>
      </c>
      <c r="B369" s="91"/>
      <c r="C369" s="95"/>
      <c r="D369" s="96"/>
      <c r="E369" s="92"/>
      <c r="F369" s="84"/>
      <c r="G369" s="363"/>
      <c r="H369" s="88"/>
      <c r="I369" s="89"/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 ht="12.75" hidden="1" customHeight="1" x14ac:dyDescent="0.25">
      <c r="A370" s="90">
        <v>365</v>
      </c>
      <c r="B370" s="91"/>
      <c r="C370" s="95"/>
      <c r="D370" s="96"/>
      <c r="E370" s="92"/>
      <c r="F370" s="84"/>
      <c r="G370" s="363"/>
      <c r="H370" s="88"/>
      <c r="I370" s="89"/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 ht="12.75" hidden="1" customHeight="1" x14ac:dyDescent="0.25">
      <c r="A371" s="90">
        <v>366</v>
      </c>
      <c r="B371" s="91"/>
      <c r="C371" s="95"/>
      <c r="D371" s="96"/>
      <c r="E371" s="92"/>
      <c r="F371" s="84"/>
      <c r="G371" s="363"/>
      <c r="H371" s="88"/>
      <c r="I371" s="89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 ht="12.75" hidden="1" customHeight="1" x14ac:dyDescent="0.25">
      <c r="A372" s="90">
        <v>367</v>
      </c>
      <c r="B372" s="91"/>
      <c r="C372" s="95"/>
      <c r="D372" s="96"/>
      <c r="E372" s="92"/>
      <c r="F372" s="84"/>
      <c r="G372" s="363"/>
      <c r="H372" s="88"/>
      <c r="I372" s="89"/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 ht="12.75" hidden="1" customHeight="1" x14ac:dyDescent="0.25">
      <c r="A373" s="90">
        <v>368</v>
      </c>
      <c r="B373" s="91"/>
      <c r="C373" s="95"/>
      <c r="D373" s="96"/>
      <c r="E373" s="92"/>
      <c r="F373" s="84"/>
      <c r="G373" s="363"/>
      <c r="H373" s="88"/>
      <c r="I373" s="89"/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 ht="12.75" hidden="1" customHeight="1" x14ac:dyDescent="0.25">
      <c r="A374" s="90">
        <v>369</v>
      </c>
      <c r="B374" s="91"/>
      <c r="C374" s="95"/>
      <c r="D374" s="96"/>
      <c r="E374" s="92"/>
      <c r="F374" s="84"/>
      <c r="G374" s="363"/>
      <c r="H374" s="88"/>
      <c r="I374" s="89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 ht="12.75" hidden="1" customHeight="1" x14ac:dyDescent="0.25">
      <c r="A375" s="82">
        <v>370</v>
      </c>
      <c r="B375" s="91"/>
      <c r="C375" s="95"/>
      <c r="D375" s="96"/>
      <c r="E375" s="92"/>
      <c r="F375" s="84"/>
      <c r="G375" s="363"/>
      <c r="H375" s="88"/>
      <c r="I375" s="89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 ht="12.75" hidden="1" customHeight="1" x14ac:dyDescent="0.25">
      <c r="A376" s="90">
        <v>371</v>
      </c>
      <c r="B376" s="91"/>
      <c r="C376" s="95"/>
      <c r="D376" s="96"/>
      <c r="E376" s="92"/>
      <c r="F376" s="84"/>
      <c r="G376" s="363"/>
      <c r="H376" s="88"/>
      <c r="I376" s="89"/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 ht="12.75" hidden="1" customHeight="1" x14ac:dyDescent="0.25">
      <c r="A377" s="90">
        <v>372</v>
      </c>
      <c r="B377" s="91"/>
      <c r="C377" s="95"/>
      <c r="D377" s="96"/>
      <c r="E377" s="92"/>
      <c r="F377" s="84"/>
      <c r="G377" s="363"/>
      <c r="H377" s="88"/>
      <c r="I377" s="89"/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 ht="12.75" hidden="1" customHeight="1" x14ac:dyDescent="0.25">
      <c r="A378" s="90">
        <v>373</v>
      </c>
      <c r="B378" s="91"/>
      <c r="C378" s="95"/>
      <c r="D378" s="96"/>
      <c r="E378" s="92"/>
      <c r="F378" s="84"/>
      <c r="G378" s="363"/>
      <c r="H378" s="88"/>
      <c r="I378" s="89"/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 ht="12.75" hidden="1" customHeight="1" x14ac:dyDescent="0.25">
      <c r="A379" s="90">
        <v>374</v>
      </c>
      <c r="B379" s="91"/>
      <c r="C379" s="95"/>
      <c r="D379" s="96"/>
      <c r="E379" s="92"/>
      <c r="F379" s="84"/>
      <c r="G379" s="363"/>
      <c r="H379" s="88"/>
      <c r="I379" s="89"/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 ht="12.75" hidden="1" customHeight="1" x14ac:dyDescent="0.25">
      <c r="A380" s="90">
        <v>375</v>
      </c>
      <c r="B380" s="91"/>
      <c r="C380" s="95"/>
      <c r="D380" s="96"/>
      <c r="E380" s="92"/>
      <c r="F380" s="84"/>
      <c r="G380" s="363"/>
      <c r="H380" s="88"/>
      <c r="I380" s="89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 ht="12.75" hidden="1" customHeight="1" x14ac:dyDescent="0.25">
      <c r="A381" s="90">
        <v>376</v>
      </c>
      <c r="B381" s="91"/>
      <c r="C381" s="95"/>
      <c r="D381" s="96"/>
      <c r="E381" s="92"/>
      <c r="F381" s="84"/>
      <c r="G381" s="363"/>
      <c r="H381" s="88"/>
      <c r="I381" s="89"/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 ht="12.75" hidden="1" customHeight="1" x14ac:dyDescent="0.25">
      <c r="A382" s="90">
        <v>377</v>
      </c>
      <c r="B382" s="91"/>
      <c r="C382" s="95"/>
      <c r="D382" s="96"/>
      <c r="E382" s="92"/>
      <c r="F382" s="84"/>
      <c r="G382" s="363"/>
      <c r="H382" s="88"/>
      <c r="I382" s="89"/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 ht="12.75" hidden="1" customHeight="1" x14ac:dyDescent="0.25">
      <c r="A383" s="90">
        <v>378</v>
      </c>
      <c r="B383" s="91"/>
      <c r="C383" s="95"/>
      <c r="D383" s="96"/>
      <c r="E383" s="92"/>
      <c r="F383" s="84"/>
      <c r="G383" s="363"/>
      <c r="H383" s="88"/>
      <c r="I383" s="89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 ht="12.75" hidden="1" customHeight="1" x14ac:dyDescent="0.25">
      <c r="A384" s="82">
        <v>379</v>
      </c>
      <c r="B384" s="91"/>
      <c r="C384" s="95"/>
      <c r="D384" s="96"/>
      <c r="E384" s="92"/>
      <c r="F384" s="84"/>
      <c r="G384" s="363"/>
      <c r="H384" s="88"/>
      <c r="I384" s="89"/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 ht="12.75" hidden="1" customHeight="1" x14ac:dyDescent="0.25">
      <c r="A385" s="90">
        <v>380</v>
      </c>
      <c r="B385" s="91"/>
      <c r="C385" s="95"/>
      <c r="D385" s="96"/>
      <c r="E385" s="92"/>
      <c r="F385" s="84"/>
      <c r="G385" s="363"/>
      <c r="H385" s="88"/>
      <c r="I385" s="89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 ht="12.75" hidden="1" customHeight="1" x14ac:dyDescent="0.25">
      <c r="A386" s="90">
        <v>381</v>
      </c>
      <c r="B386" s="91"/>
      <c r="C386" s="95"/>
      <c r="D386" s="96"/>
      <c r="E386" s="92"/>
      <c r="F386" s="84"/>
      <c r="G386" s="363"/>
      <c r="H386" s="88"/>
      <c r="I386" s="89"/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 ht="12.75" hidden="1" customHeight="1" x14ac:dyDescent="0.25">
      <c r="A387" s="90">
        <v>382</v>
      </c>
      <c r="B387" s="91"/>
      <c r="C387" s="95"/>
      <c r="D387" s="96"/>
      <c r="E387" s="92"/>
      <c r="F387" s="84"/>
      <c r="G387" s="363"/>
      <c r="H387" s="88"/>
      <c r="I387" s="89"/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 ht="12.75" hidden="1" customHeight="1" x14ac:dyDescent="0.25">
      <c r="A388" s="90">
        <v>383</v>
      </c>
      <c r="B388" s="91"/>
      <c r="C388" s="95"/>
      <c r="D388" s="96"/>
      <c r="E388" s="92"/>
      <c r="F388" s="84"/>
      <c r="G388" s="363"/>
      <c r="H388" s="88"/>
      <c r="I388" s="89"/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 ht="12.75" hidden="1" customHeight="1" x14ac:dyDescent="0.25">
      <c r="A389" s="90">
        <v>384</v>
      </c>
      <c r="B389" s="91"/>
      <c r="C389" s="95"/>
      <c r="D389" s="96"/>
      <c r="E389" s="92"/>
      <c r="F389" s="84"/>
      <c r="G389" s="363"/>
      <c r="H389" s="88"/>
      <c r="I389" s="89"/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 ht="12.75" hidden="1" customHeight="1" x14ac:dyDescent="0.25">
      <c r="A390" s="90">
        <v>385</v>
      </c>
      <c r="B390" s="91"/>
      <c r="C390" s="95"/>
      <c r="D390" s="96"/>
      <c r="E390" s="92"/>
      <c r="F390" s="84"/>
      <c r="G390" s="363"/>
      <c r="H390" s="88"/>
      <c r="I390" s="89"/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 ht="12.75" hidden="1" customHeight="1" x14ac:dyDescent="0.25">
      <c r="A391" s="90">
        <v>386</v>
      </c>
      <c r="B391" s="91"/>
      <c r="C391" s="95"/>
      <c r="D391" s="96"/>
      <c r="E391" s="92"/>
      <c r="F391" s="84"/>
      <c r="G391" s="363"/>
      <c r="H391" s="88"/>
      <c r="I391" s="89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 ht="12.75" hidden="1" customHeight="1" x14ac:dyDescent="0.25">
      <c r="A392" s="90">
        <v>387</v>
      </c>
      <c r="B392" s="91"/>
      <c r="C392" s="95"/>
      <c r="D392" s="96"/>
      <c r="E392" s="92"/>
      <c r="F392" s="84"/>
      <c r="G392" s="363"/>
      <c r="H392" s="88"/>
      <c r="I392" s="89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 ht="12.75" hidden="1" customHeight="1" x14ac:dyDescent="0.25">
      <c r="A393" s="82">
        <v>388</v>
      </c>
      <c r="B393" s="91"/>
      <c r="C393" s="95"/>
      <c r="D393" s="96"/>
      <c r="E393" s="92"/>
      <c r="F393" s="84"/>
      <c r="G393" s="363"/>
      <c r="H393" s="88"/>
      <c r="I393" s="89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 ht="12.75" hidden="1" customHeight="1" x14ac:dyDescent="0.25">
      <c r="A394" s="90">
        <v>389</v>
      </c>
      <c r="B394" s="91"/>
      <c r="C394" s="95"/>
      <c r="D394" s="96"/>
      <c r="E394" s="92"/>
      <c r="F394" s="84"/>
      <c r="G394" s="363"/>
      <c r="H394" s="88"/>
      <c r="I394" s="89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 ht="12.75" hidden="1" customHeight="1" x14ac:dyDescent="0.25">
      <c r="A395" s="90">
        <v>390</v>
      </c>
      <c r="B395" s="91"/>
      <c r="C395" s="95"/>
      <c r="D395" s="96"/>
      <c r="E395" s="92"/>
      <c r="F395" s="84"/>
      <c r="G395" s="363"/>
      <c r="H395" s="88"/>
      <c r="I395" s="89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 ht="12.75" hidden="1" customHeight="1" x14ac:dyDescent="0.25">
      <c r="A396" s="90">
        <v>391</v>
      </c>
      <c r="B396" s="91"/>
      <c r="C396" s="95"/>
      <c r="D396" s="96"/>
      <c r="E396" s="92"/>
      <c r="F396" s="84"/>
      <c r="G396" s="363"/>
      <c r="H396" s="88"/>
      <c r="I396" s="89"/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 ht="12.75" hidden="1" customHeight="1" x14ac:dyDescent="0.25">
      <c r="A397" s="90">
        <v>392</v>
      </c>
      <c r="B397" s="91"/>
      <c r="C397" s="95"/>
      <c r="D397" s="96"/>
      <c r="E397" s="92"/>
      <c r="F397" s="84"/>
      <c r="G397" s="363"/>
      <c r="H397" s="88"/>
      <c r="I397" s="89"/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 ht="12.75" hidden="1" customHeight="1" x14ac:dyDescent="0.25">
      <c r="A398" s="90">
        <v>393</v>
      </c>
      <c r="B398" s="91"/>
      <c r="C398" s="95"/>
      <c r="D398" s="96"/>
      <c r="E398" s="92"/>
      <c r="F398" s="84"/>
      <c r="G398" s="363"/>
      <c r="H398" s="88"/>
      <c r="I398" s="89"/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 ht="12.75" hidden="1" customHeight="1" x14ac:dyDescent="0.25">
      <c r="A399" s="90">
        <v>394</v>
      </c>
      <c r="B399" s="91"/>
      <c r="C399" s="95"/>
      <c r="D399" s="96"/>
      <c r="E399" s="92"/>
      <c r="F399" s="84"/>
      <c r="G399" s="363"/>
      <c r="H399" s="88"/>
      <c r="I399" s="89"/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 ht="12.75" hidden="1" customHeight="1" x14ac:dyDescent="0.25">
      <c r="A400" s="90">
        <v>395</v>
      </c>
      <c r="B400" s="91"/>
      <c r="C400" s="95"/>
      <c r="D400" s="96"/>
      <c r="E400" s="92"/>
      <c r="F400" s="84"/>
      <c r="G400" s="363"/>
      <c r="H400" s="88"/>
      <c r="I400" s="89"/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 ht="12.75" hidden="1" customHeight="1" x14ac:dyDescent="0.25">
      <c r="A401" s="90">
        <v>396</v>
      </c>
      <c r="B401" s="91"/>
      <c r="C401" s="95"/>
      <c r="D401" s="96"/>
      <c r="E401" s="92"/>
      <c r="F401" s="84"/>
      <c r="G401" s="363"/>
      <c r="H401" s="88"/>
      <c r="I401" s="89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 ht="12.75" hidden="1" customHeight="1" x14ac:dyDescent="0.25">
      <c r="A402" s="82">
        <v>397</v>
      </c>
      <c r="B402" s="91"/>
      <c r="C402" s="95"/>
      <c r="D402" s="96"/>
      <c r="E402" s="92"/>
      <c r="F402" s="84"/>
      <c r="G402" s="363"/>
      <c r="H402" s="88"/>
      <c r="I402" s="89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 ht="12.75" hidden="1" customHeight="1" x14ac:dyDescent="0.25">
      <c r="A403" s="90">
        <v>398</v>
      </c>
      <c r="B403" s="91"/>
      <c r="C403" s="95"/>
      <c r="D403" s="96"/>
      <c r="E403" s="92"/>
      <c r="F403" s="84"/>
      <c r="G403" s="363"/>
      <c r="H403" s="88"/>
      <c r="I403" s="89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 ht="12.75" hidden="1" customHeight="1" x14ac:dyDescent="0.25">
      <c r="A404" s="90">
        <v>399</v>
      </c>
      <c r="B404" s="91"/>
      <c r="C404" s="95"/>
      <c r="D404" s="96"/>
      <c r="E404" s="92"/>
      <c r="F404" s="84"/>
      <c r="G404" s="363"/>
      <c r="H404" s="88"/>
      <c r="I404" s="89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 ht="12.75" hidden="1" customHeight="1" x14ac:dyDescent="0.25">
      <c r="A405" s="90">
        <v>400</v>
      </c>
      <c r="B405" s="91"/>
      <c r="C405" s="95"/>
      <c r="D405" s="96"/>
      <c r="E405" s="92"/>
      <c r="F405" s="84"/>
      <c r="G405" s="363"/>
      <c r="H405" s="88"/>
      <c r="I405" s="89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 ht="12.75" hidden="1" customHeight="1" x14ac:dyDescent="0.25">
      <c r="A406" s="90">
        <v>401</v>
      </c>
      <c r="B406" s="91"/>
      <c r="C406" s="95"/>
      <c r="D406" s="96"/>
      <c r="E406" s="92"/>
      <c r="F406" s="84"/>
      <c r="G406" s="363"/>
      <c r="H406" s="88"/>
      <c r="I406" s="89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 ht="12.75" hidden="1" customHeight="1" x14ac:dyDescent="0.25">
      <c r="A407" s="90">
        <v>402</v>
      </c>
      <c r="B407" s="91"/>
      <c r="C407" s="95"/>
      <c r="D407" s="96"/>
      <c r="E407" s="92"/>
      <c r="F407" s="84"/>
      <c r="G407" s="363"/>
      <c r="H407" s="88"/>
      <c r="I407" s="89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 ht="12.75" hidden="1" customHeight="1" x14ac:dyDescent="0.25">
      <c r="A408" s="90">
        <v>403</v>
      </c>
      <c r="B408" s="91"/>
      <c r="C408" s="95"/>
      <c r="D408" s="96"/>
      <c r="E408" s="92"/>
      <c r="F408" s="84"/>
      <c r="G408" s="363"/>
      <c r="H408" s="88"/>
      <c r="I408" s="89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 ht="12.75" hidden="1" customHeight="1" x14ac:dyDescent="0.25">
      <c r="A409" s="90">
        <v>404</v>
      </c>
      <c r="B409" s="91"/>
      <c r="C409" s="95"/>
      <c r="D409" s="96"/>
      <c r="E409" s="92"/>
      <c r="F409" s="84"/>
      <c r="G409" s="363"/>
      <c r="H409" s="88"/>
      <c r="I409" s="89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 ht="12.75" hidden="1" customHeight="1" x14ac:dyDescent="0.25">
      <c r="A410" s="90">
        <v>405</v>
      </c>
      <c r="B410" s="91"/>
      <c r="C410" s="95"/>
      <c r="D410" s="96"/>
      <c r="E410" s="92"/>
      <c r="F410" s="84"/>
      <c r="G410" s="363"/>
      <c r="H410" s="88"/>
      <c r="I410" s="89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 ht="12.75" hidden="1" customHeight="1" x14ac:dyDescent="0.25">
      <c r="A411" s="82">
        <v>406</v>
      </c>
      <c r="B411" s="91"/>
      <c r="C411" s="95"/>
      <c r="D411" s="96"/>
      <c r="E411" s="92"/>
      <c r="F411" s="84"/>
      <c r="G411" s="363"/>
      <c r="H411" s="88"/>
      <c r="I411" s="89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 ht="12.75" hidden="1" customHeight="1" x14ac:dyDescent="0.25">
      <c r="A412" s="90">
        <v>407</v>
      </c>
      <c r="B412" s="91"/>
      <c r="C412" s="95"/>
      <c r="D412" s="96"/>
      <c r="E412" s="92"/>
      <c r="F412" s="84"/>
      <c r="G412" s="363"/>
      <c r="H412" s="88"/>
      <c r="I412" s="89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 ht="12.75" hidden="1" customHeight="1" x14ac:dyDescent="0.25">
      <c r="A413" s="90">
        <v>408</v>
      </c>
      <c r="B413" s="91"/>
      <c r="C413" s="95"/>
      <c r="D413" s="96"/>
      <c r="E413" s="92"/>
      <c r="F413" s="84"/>
      <c r="G413" s="363"/>
      <c r="H413" s="88"/>
      <c r="I413" s="89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 ht="12.75" hidden="1" customHeight="1" x14ac:dyDescent="0.25">
      <c r="A414" s="90">
        <v>409</v>
      </c>
      <c r="B414" s="91"/>
      <c r="C414" s="95"/>
      <c r="D414" s="96"/>
      <c r="E414" s="92"/>
      <c r="F414" s="84"/>
      <c r="G414" s="363"/>
      <c r="H414" s="88"/>
      <c r="I414" s="89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 ht="12.75" hidden="1" customHeight="1" x14ac:dyDescent="0.25">
      <c r="A415" s="90">
        <v>410</v>
      </c>
      <c r="B415" s="91"/>
      <c r="C415" s="95"/>
      <c r="D415" s="96"/>
      <c r="E415" s="92"/>
      <c r="F415" s="84"/>
      <c r="G415" s="363"/>
      <c r="H415" s="88"/>
      <c r="I415" s="89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 ht="12.75" hidden="1" customHeight="1" x14ac:dyDescent="0.25">
      <c r="A416" s="90">
        <v>411</v>
      </c>
      <c r="B416" s="91"/>
      <c r="C416" s="95"/>
      <c r="D416" s="96"/>
      <c r="E416" s="92"/>
      <c r="F416" s="84"/>
      <c r="G416" s="363"/>
      <c r="H416" s="88"/>
      <c r="I416" s="89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 ht="12.75" hidden="1" customHeight="1" x14ac:dyDescent="0.25">
      <c r="A417" s="90">
        <v>412</v>
      </c>
      <c r="B417" s="91"/>
      <c r="C417" s="95"/>
      <c r="D417" s="96"/>
      <c r="E417" s="92"/>
      <c r="F417" s="84"/>
      <c r="G417" s="363"/>
      <c r="H417" s="88"/>
      <c r="I417" s="89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 ht="12.75" hidden="1" customHeight="1" x14ac:dyDescent="0.25">
      <c r="A418" s="90">
        <v>413</v>
      </c>
      <c r="B418" s="91"/>
      <c r="C418" s="95"/>
      <c r="D418" s="96"/>
      <c r="E418" s="92"/>
      <c r="F418" s="84"/>
      <c r="G418" s="363"/>
      <c r="H418" s="88"/>
      <c r="I418" s="89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 ht="12.75" hidden="1" customHeight="1" x14ac:dyDescent="0.25">
      <c r="A419" s="90">
        <v>414</v>
      </c>
      <c r="B419" s="91"/>
      <c r="C419" s="95"/>
      <c r="D419" s="96"/>
      <c r="E419" s="92"/>
      <c r="F419" s="84"/>
      <c r="G419" s="363"/>
      <c r="H419" s="88"/>
      <c r="I419" s="89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 ht="12.75" hidden="1" customHeight="1" x14ac:dyDescent="0.25">
      <c r="A420" s="82">
        <v>415</v>
      </c>
      <c r="B420" s="91"/>
      <c r="C420" s="95"/>
      <c r="D420" s="96"/>
      <c r="E420" s="92"/>
      <c r="F420" s="84"/>
      <c r="G420" s="363"/>
      <c r="H420" s="88"/>
      <c r="I420" s="89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 ht="12.75" hidden="1" customHeight="1" x14ac:dyDescent="0.25">
      <c r="A421" s="90">
        <v>416</v>
      </c>
      <c r="B421" s="91"/>
      <c r="C421" s="95"/>
      <c r="D421" s="96"/>
      <c r="E421" s="92"/>
      <c r="F421" s="84"/>
      <c r="G421" s="363"/>
      <c r="H421" s="88"/>
      <c r="I421" s="89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 ht="12.75" hidden="1" customHeight="1" x14ac:dyDescent="0.25">
      <c r="A422" s="90">
        <v>417</v>
      </c>
      <c r="B422" s="91"/>
      <c r="C422" s="95"/>
      <c r="D422" s="96"/>
      <c r="E422" s="92"/>
      <c r="F422" s="84"/>
      <c r="G422" s="363"/>
      <c r="H422" s="88"/>
      <c r="I422" s="89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 ht="12.75" hidden="1" customHeight="1" x14ac:dyDescent="0.25">
      <c r="A423" s="90">
        <v>418</v>
      </c>
      <c r="B423" s="91"/>
      <c r="C423" s="95"/>
      <c r="D423" s="96"/>
      <c r="E423" s="92"/>
      <c r="F423" s="84"/>
      <c r="G423" s="363"/>
      <c r="H423" s="88"/>
      <c r="I423" s="89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 ht="12.75" hidden="1" customHeight="1" x14ac:dyDescent="0.25">
      <c r="A424" s="90">
        <v>419</v>
      </c>
      <c r="B424" s="91"/>
      <c r="C424" s="95"/>
      <c r="D424" s="96"/>
      <c r="E424" s="92"/>
      <c r="F424" s="84"/>
      <c r="G424" s="363"/>
      <c r="H424" s="88"/>
      <c r="I424" s="89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 ht="12.75" hidden="1" customHeight="1" x14ac:dyDescent="0.25">
      <c r="A425" s="90">
        <v>420</v>
      </c>
      <c r="B425" s="91"/>
      <c r="C425" s="95"/>
      <c r="D425" s="96"/>
      <c r="E425" s="92"/>
      <c r="F425" s="84"/>
      <c r="G425" s="363"/>
      <c r="H425" s="88"/>
      <c r="I425" s="89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 ht="12.75" hidden="1" customHeight="1" x14ac:dyDescent="0.25">
      <c r="A426" s="90">
        <v>421</v>
      </c>
      <c r="B426" s="91"/>
      <c r="C426" s="95"/>
      <c r="D426" s="96"/>
      <c r="E426" s="92"/>
      <c r="F426" s="84"/>
      <c r="G426" s="363"/>
      <c r="H426" s="88"/>
      <c r="I426" s="89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 ht="12.75" hidden="1" customHeight="1" x14ac:dyDescent="0.25">
      <c r="A427" s="90">
        <v>422</v>
      </c>
      <c r="B427" s="91"/>
      <c r="C427" s="95"/>
      <c r="D427" s="96"/>
      <c r="E427" s="92"/>
      <c r="F427" s="84"/>
      <c r="G427" s="363"/>
      <c r="H427" s="88"/>
      <c r="I427" s="89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 ht="12.75" hidden="1" customHeight="1" x14ac:dyDescent="0.25">
      <c r="A428" s="90">
        <v>423</v>
      </c>
      <c r="B428" s="91"/>
      <c r="C428" s="95"/>
      <c r="D428" s="96"/>
      <c r="E428" s="92"/>
      <c r="F428" s="84"/>
      <c r="G428" s="363"/>
      <c r="H428" s="88"/>
      <c r="I428" s="89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 ht="12.75" hidden="1" customHeight="1" x14ac:dyDescent="0.25">
      <c r="A429" s="82">
        <v>424</v>
      </c>
      <c r="B429" s="91"/>
      <c r="C429" s="95"/>
      <c r="D429" s="96"/>
      <c r="E429" s="92"/>
      <c r="F429" s="84"/>
      <c r="G429" s="363"/>
      <c r="H429" s="88"/>
      <c r="I429" s="89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 ht="12.75" hidden="1" customHeight="1" x14ac:dyDescent="0.25">
      <c r="A430" s="90">
        <v>425</v>
      </c>
      <c r="B430" s="91"/>
      <c r="C430" s="95"/>
      <c r="D430" s="96"/>
      <c r="E430" s="92"/>
      <c r="F430" s="84"/>
      <c r="G430" s="363"/>
      <c r="H430" s="88"/>
      <c r="I430" s="89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 ht="12.75" hidden="1" customHeight="1" x14ac:dyDescent="0.25">
      <c r="A431" s="90">
        <v>426</v>
      </c>
      <c r="B431" s="91"/>
      <c r="C431" s="95"/>
      <c r="D431" s="96"/>
      <c r="E431" s="92"/>
      <c r="F431" s="84"/>
      <c r="G431" s="363"/>
      <c r="H431" s="88"/>
      <c r="I431" s="89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 ht="12.75" hidden="1" customHeight="1" x14ac:dyDescent="0.25">
      <c r="A432" s="90">
        <v>427</v>
      </c>
      <c r="B432" s="91"/>
      <c r="C432" s="95"/>
      <c r="D432" s="96"/>
      <c r="E432" s="92"/>
      <c r="F432" s="84"/>
      <c r="G432" s="363"/>
      <c r="H432" s="88"/>
      <c r="I432" s="89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 ht="12.75" hidden="1" customHeight="1" x14ac:dyDescent="0.25">
      <c r="A433" s="90">
        <v>428</v>
      </c>
      <c r="B433" s="91"/>
      <c r="C433" s="95"/>
      <c r="D433" s="96"/>
      <c r="E433" s="92"/>
      <c r="F433" s="84"/>
      <c r="G433" s="363"/>
      <c r="H433" s="88"/>
      <c r="I433" s="89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 ht="12.75" hidden="1" customHeight="1" x14ac:dyDescent="0.25">
      <c r="A434" s="90">
        <v>429</v>
      </c>
      <c r="B434" s="91"/>
      <c r="C434" s="95"/>
      <c r="D434" s="96"/>
      <c r="E434" s="92"/>
      <c r="F434" s="84"/>
      <c r="G434" s="363"/>
      <c r="H434" s="88"/>
      <c r="I434" s="89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 ht="12.75" hidden="1" customHeight="1" x14ac:dyDescent="0.25">
      <c r="A435" s="90">
        <v>430</v>
      </c>
      <c r="B435" s="91"/>
      <c r="C435" s="95"/>
      <c r="D435" s="96"/>
      <c r="E435" s="92"/>
      <c r="F435" s="84"/>
      <c r="G435" s="363"/>
      <c r="H435" s="88"/>
      <c r="I435" s="89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 ht="12.75" hidden="1" customHeight="1" x14ac:dyDescent="0.25">
      <c r="A436" s="90">
        <v>431</v>
      </c>
      <c r="B436" s="91"/>
      <c r="C436" s="95"/>
      <c r="D436" s="96"/>
      <c r="E436" s="92"/>
      <c r="F436" s="84"/>
      <c r="G436" s="363"/>
      <c r="H436" s="88"/>
      <c r="I436" s="89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 ht="12.75" hidden="1" customHeight="1" x14ac:dyDescent="0.25">
      <c r="A437" s="90">
        <v>432</v>
      </c>
      <c r="B437" s="91"/>
      <c r="C437" s="95"/>
      <c r="D437" s="96"/>
      <c r="E437" s="92"/>
      <c r="F437" s="84"/>
      <c r="G437" s="363"/>
      <c r="H437" s="88"/>
      <c r="I437" s="89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 ht="12.75" hidden="1" customHeight="1" x14ac:dyDescent="0.25">
      <c r="A438" s="82">
        <v>433</v>
      </c>
      <c r="B438" s="91"/>
      <c r="C438" s="95"/>
      <c r="D438" s="96"/>
      <c r="E438" s="92"/>
      <c r="F438" s="84"/>
      <c r="G438" s="363"/>
      <c r="H438" s="88"/>
      <c r="I438" s="89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 ht="12.75" hidden="1" customHeight="1" x14ac:dyDescent="0.25">
      <c r="A439" s="90">
        <v>434</v>
      </c>
      <c r="B439" s="91"/>
      <c r="C439" s="95"/>
      <c r="D439" s="96"/>
      <c r="E439" s="92"/>
      <c r="F439" s="84"/>
      <c r="G439" s="363"/>
      <c r="H439" s="88"/>
      <c r="I439" s="89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 ht="12.75" hidden="1" customHeight="1" x14ac:dyDescent="0.25">
      <c r="A440" s="90">
        <v>435</v>
      </c>
      <c r="B440" s="91"/>
      <c r="C440" s="95"/>
      <c r="D440" s="96"/>
      <c r="E440" s="92"/>
      <c r="F440" s="84"/>
      <c r="G440" s="363"/>
      <c r="H440" s="88"/>
      <c r="I440" s="89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 ht="12.75" hidden="1" customHeight="1" x14ac:dyDescent="0.25">
      <c r="A441" s="90">
        <v>436</v>
      </c>
      <c r="B441" s="91"/>
      <c r="C441" s="95"/>
      <c r="D441" s="96"/>
      <c r="E441" s="92"/>
      <c r="F441" s="84"/>
      <c r="G441" s="363"/>
      <c r="H441" s="88"/>
      <c r="I441" s="89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 ht="12.75" hidden="1" customHeight="1" x14ac:dyDescent="0.25">
      <c r="A442" s="90">
        <v>437</v>
      </c>
      <c r="B442" s="91"/>
      <c r="C442" s="95"/>
      <c r="D442" s="96"/>
      <c r="E442" s="92"/>
      <c r="F442" s="84"/>
      <c r="G442" s="363"/>
      <c r="H442" s="88"/>
      <c r="I442" s="89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 ht="12.75" hidden="1" customHeight="1" x14ac:dyDescent="0.25">
      <c r="A443" s="90">
        <v>438</v>
      </c>
      <c r="B443" s="91"/>
      <c r="C443" s="95"/>
      <c r="D443" s="96"/>
      <c r="E443" s="92"/>
      <c r="F443" s="84"/>
      <c r="G443" s="363"/>
      <c r="H443" s="88"/>
      <c r="I443" s="89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 ht="12.75" hidden="1" customHeight="1" x14ac:dyDescent="0.25">
      <c r="A444" s="90">
        <v>439</v>
      </c>
      <c r="B444" s="91"/>
      <c r="C444" s="95"/>
      <c r="D444" s="96"/>
      <c r="E444" s="92"/>
      <c r="F444" s="84"/>
      <c r="G444" s="363"/>
      <c r="H444" s="88"/>
      <c r="I444" s="89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 ht="12.75" hidden="1" customHeight="1" x14ac:dyDescent="0.25">
      <c r="A445" s="90">
        <v>440</v>
      </c>
      <c r="B445" s="91"/>
      <c r="C445" s="95"/>
      <c r="D445" s="96"/>
      <c r="E445" s="92"/>
      <c r="F445" s="84"/>
      <c r="G445" s="363"/>
      <c r="H445" s="88"/>
      <c r="I445" s="89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 ht="12.75" hidden="1" customHeight="1" x14ac:dyDescent="0.25">
      <c r="A446" s="90">
        <v>441</v>
      </c>
      <c r="B446" s="91"/>
      <c r="C446" s="95"/>
      <c r="D446" s="96"/>
      <c r="E446" s="92"/>
      <c r="F446" s="84"/>
      <c r="G446" s="363"/>
      <c r="H446" s="88"/>
      <c r="I446" s="89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 ht="12.75" hidden="1" customHeight="1" x14ac:dyDescent="0.25">
      <c r="A447" s="82">
        <v>442</v>
      </c>
      <c r="B447" s="91"/>
      <c r="C447" s="95"/>
      <c r="D447" s="96"/>
      <c r="E447" s="92"/>
      <c r="F447" s="84"/>
      <c r="G447" s="363"/>
      <c r="H447" s="88"/>
      <c r="I447" s="89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 ht="12.75" hidden="1" customHeight="1" x14ac:dyDescent="0.25">
      <c r="A448" s="90">
        <v>443</v>
      </c>
      <c r="B448" s="91"/>
      <c r="C448" s="95"/>
      <c r="D448" s="96"/>
      <c r="E448" s="92"/>
      <c r="F448" s="84"/>
      <c r="G448" s="363"/>
      <c r="H448" s="88"/>
      <c r="I448" s="89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 ht="12.75" hidden="1" customHeight="1" x14ac:dyDescent="0.25">
      <c r="A449" s="90">
        <v>444</v>
      </c>
      <c r="B449" s="91"/>
      <c r="C449" s="95"/>
      <c r="D449" s="96"/>
      <c r="E449" s="92"/>
      <c r="F449" s="84"/>
      <c r="G449" s="363"/>
      <c r="H449" s="88"/>
      <c r="I449" s="89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 ht="12.75" hidden="1" customHeight="1" x14ac:dyDescent="0.25">
      <c r="A450" s="90">
        <v>445</v>
      </c>
      <c r="B450" s="91"/>
      <c r="C450" s="95"/>
      <c r="D450" s="96"/>
      <c r="E450" s="92"/>
      <c r="F450" s="84"/>
      <c r="G450" s="363"/>
      <c r="H450" s="88"/>
      <c r="I450" s="89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 ht="12.75" hidden="1" customHeight="1" x14ac:dyDescent="0.25">
      <c r="A451" s="90">
        <v>446</v>
      </c>
      <c r="B451" s="91"/>
      <c r="C451" s="95"/>
      <c r="D451" s="96"/>
      <c r="E451" s="92"/>
      <c r="F451" s="84"/>
      <c r="G451" s="363"/>
      <c r="H451" s="88"/>
      <c r="I451" s="89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 ht="12.75" hidden="1" customHeight="1" x14ac:dyDescent="0.25">
      <c r="A452" s="90">
        <v>447</v>
      </c>
      <c r="B452" s="91"/>
      <c r="C452" s="95"/>
      <c r="D452" s="96"/>
      <c r="E452" s="92"/>
      <c r="F452" s="84"/>
      <c r="G452" s="363"/>
      <c r="H452" s="88"/>
      <c r="I452" s="89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 ht="12.75" hidden="1" customHeight="1" x14ac:dyDescent="0.25">
      <c r="A453" s="90">
        <v>448</v>
      </c>
      <c r="B453" s="91"/>
      <c r="C453" s="95"/>
      <c r="D453" s="96"/>
      <c r="E453" s="92"/>
      <c r="F453" s="84"/>
      <c r="G453" s="363"/>
      <c r="H453" s="88"/>
      <c r="I453" s="89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 ht="12.75" hidden="1" customHeight="1" x14ac:dyDescent="0.25">
      <c r="A454" s="90">
        <v>449</v>
      </c>
      <c r="B454" s="91"/>
      <c r="C454" s="95"/>
      <c r="D454" s="96"/>
      <c r="E454" s="92"/>
      <c r="F454" s="84"/>
      <c r="G454" s="363"/>
      <c r="H454" s="88"/>
      <c r="I454" s="89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 ht="12.75" hidden="1" customHeight="1" x14ac:dyDescent="0.25">
      <c r="A455" s="90">
        <v>450</v>
      </c>
      <c r="B455" s="91"/>
      <c r="C455" s="95"/>
      <c r="D455" s="96"/>
      <c r="E455" s="92"/>
      <c r="F455" s="84"/>
      <c r="G455" s="363"/>
      <c r="H455" s="88"/>
      <c r="I455" s="89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 ht="12.75" hidden="1" customHeight="1" x14ac:dyDescent="0.25">
      <c r="A456" s="82">
        <v>451</v>
      </c>
      <c r="B456" s="91"/>
      <c r="C456" s="95"/>
      <c r="D456" s="96"/>
      <c r="E456" s="92"/>
      <c r="F456" s="84"/>
      <c r="G456" s="363"/>
      <c r="H456" s="88"/>
      <c r="I456" s="89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 ht="12.75" hidden="1" customHeight="1" x14ac:dyDescent="0.25">
      <c r="A457" s="90">
        <v>452</v>
      </c>
      <c r="B457" s="91"/>
      <c r="C457" s="95"/>
      <c r="D457" s="96"/>
      <c r="E457" s="92"/>
      <c r="F457" s="84"/>
      <c r="G457" s="363"/>
      <c r="H457" s="88"/>
      <c r="I457" s="89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 ht="12.75" hidden="1" customHeight="1" x14ac:dyDescent="0.25">
      <c r="A458" s="90">
        <v>453</v>
      </c>
      <c r="B458" s="91"/>
      <c r="C458" s="95"/>
      <c r="D458" s="96"/>
      <c r="E458" s="92"/>
      <c r="F458" s="84"/>
      <c r="G458" s="363"/>
      <c r="H458" s="88"/>
      <c r="I458" s="89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 ht="12.75" hidden="1" customHeight="1" x14ac:dyDescent="0.25">
      <c r="A459" s="90">
        <v>454</v>
      </c>
      <c r="B459" s="91"/>
      <c r="C459" s="95"/>
      <c r="D459" s="96"/>
      <c r="E459" s="92"/>
      <c r="F459" s="84"/>
      <c r="G459" s="363"/>
      <c r="H459" s="88"/>
      <c r="I459" s="89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 ht="12.75" hidden="1" customHeight="1" x14ac:dyDescent="0.25">
      <c r="A460" s="90">
        <v>455</v>
      </c>
      <c r="B460" s="91"/>
      <c r="C460" s="95"/>
      <c r="D460" s="96"/>
      <c r="E460" s="92"/>
      <c r="F460" s="84"/>
      <c r="G460" s="363"/>
      <c r="H460" s="88"/>
      <c r="I460" s="89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 ht="12.75" hidden="1" customHeight="1" x14ac:dyDescent="0.25">
      <c r="A461" s="90">
        <v>456</v>
      </c>
      <c r="B461" s="91"/>
      <c r="C461" s="95"/>
      <c r="D461" s="96"/>
      <c r="E461" s="92"/>
      <c r="F461" s="84"/>
      <c r="G461" s="363"/>
      <c r="H461" s="88"/>
      <c r="I461" s="89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 ht="12.75" hidden="1" customHeight="1" x14ac:dyDescent="0.25">
      <c r="A462" s="90">
        <v>457</v>
      </c>
      <c r="B462" s="91"/>
      <c r="C462" s="95"/>
      <c r="D462" s="96"/>
      <c r="E462" s="92"/>
      <c r="F462" s="84"/>
      <c r="G462" s="363"/>
      <c r="H462" s="88"/>
      <c r="I462" s="89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 ht="12.75" hidden="1" customHeight="1" x14ac:dyDescent="0.25">
      <c r="A463" s="90">
        <v>458</v>
      </c>
      <c r="B463" s="91"/>
      <c r="C463" s="95"/>
      <c r="D463" s="96"/>
      <c r="E463" s="92"/>
      <c r="F463" s="84"/>
      <c r="G463" s="363"/>
      <c r="H463" s="88"/>
      <c r="I463" s="89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 ht="12.75" hidden="1" customHeight="1" x14ac:dyDescent="0.25">
      <c r="A464" s="90">
        <v>459</v>
      </c>
      <c r="B464" s="91"/>
      <c r="C464" s="95"/>
      <c r="D464" s="96"/>
      <c r="E464" s="92"/>
      <c r="F464" s="84"/>
      <c r="G464" s="363"/>
      <c r="H464" s="88"/>
      <c r="I464" s="89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 ht="12.75" hidden="1" customHeight="1" x14ac:dyDescent="0.25">
      <c r="A465" s="82">
        <v>460</v>
      </c>
      <c r="B465" s="91"/>
      <c r="C465" s="95"/>
      <c r="D465" s="96"/>
      <c r="E465" s="92"/>
      <c r="F465" s="84"/>
      <c r="G465" s="363"/>
      <c r="H465" s="88"/>
      <c r="I465" s="89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 ht="12.75" hidden="1" customHeight="1" x14ac:dyDescent="0.25">
      <c r="A466" s="90">
        <v>461</v>
      </c>
      <c r="B466" s="91"/>
      <c r="C466" s="95"/>
      <c r="D466" s="96"/>
      <c r="E466" s="92"/>
      <c r="F466" s="84"/>
      <c r="G466" s="363"/>
      <c r="H466" s="88"/>
      <c r="I466" s="89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 ht="12.75" hidden="1" customHeight="1" x14ac:dyDescent="0.25">
      <c r="A467" s="90">
        <v>462</v>
      </c>
      <c r="B467" s="91"/>
      <c r="C467" s="95"/>
      <c r="D467" s="96"/>
      <c r="E467" s="92"/>
      <c r="F467" s="84"/>
      <c r="G467" s="363"/>
      <c r="H467" s="88"/>
      <c r="I467" s="89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 ht="12.75" hidden="1" customHeight="1" x14ac:dyDescent="0.25">
      <c r="A468" s="90">
        <v>463</v>
      </c>
      <c r="B468" s="91"/>
      <c r="C468" s="95"/>
      <c r="D468" s="96"/>
      <c r="E468" s="92"/>
      <c r="F468" s="84"/>
      <c r="G468" s="363"/>
      <c r="H468" s="88"/>
      <c r="I468" s="89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 ht="12.75" hidden="1" customHeight="1" x14ac:dyDescent="0.25">
      <c r="A469" s="90">
        <v>464</v>
      </c>
      <c r="B469" s="91"/>
      <c r="C469" s="95"/>
      <c r="D469" s="96"/>
      <c r="E469" s="92"/>
      <c r="F469" s="84"/>
      <c r="G469" s="363"/>
      <c r="H469" s="88"/>
      <c r="I469" s="89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 ht="12.75" hidden="1" customHeight="1" x14ac:dyDescent="0.25">
      <c r="A470" s="90">
        <v>465</v>
      </c>
      <c r="B470" s="91"/>
      <c r="C470" s="95"/>
      <c r="D470" s="96"/>
      <c r="E470" s="92"/>
      <c r="F470" s="84"/>
      <c r="G470" s="363"/>
      <c r="H470" s="88"/>
      <c r="I470" s="89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 ht="12.75" hidden="1" customHeight="1" x14ac:dyDescent="0.25">
      <c r="A471" s="90">
        <v>466</v>
      </c>
      <c r="B471" s="91"/>
      <c r="C471" s="95"/>
      <c r="D471" s="96"/>
      <c r="E471" s="92"/>
      <c r="F471" s="84"/>
      <c r="G471" s="363"/>
      <c r="H471" s="88"/>
      <c r="I471" s="89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 ht="12.75" hidden="1" customHeight="1" x14ac:dyDescent="0.25">
      <c r="A472" s="90">
        <v>467</v>
      </c>
      <c r="B472" s="91"/>
      <c r="C472" s="95"/>
      <c r="D472" s="96"/>
      <c r="E472" s="92"/>
      <c r="F472" s="84"/>
      <c r="G472" s="363"/>
      <c r="H472" s="88"/>
      <c r="I472" s="89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 ht="12.75" hidden="1" customHeight="1" x14ac:dyDescent="0.25">
      <c r="A473" s="90">
        <v>468</v>
      </c>
      <c r="B473" s="91"/>
      <c r="C473" s="95"/>
      <c r="D473" s="96"/>
      <c r="E473" s="92"/>
      <c r="F473" s="84"/>
      <c r="G473" s="363"/>
      <c r="H473" s="88"/>
      <c r="I473" s="89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 ht="12.75" hidden="1" customHeight="1" x14ac:dyDescent="0.25">
      <c r="A474" s="82">
        <v>469</v>
      </c>
      <c r="B474" s="91"/>
      <c r="C474" s="95"/>
      <c r="D474" s="96"/>
      <c r="E474" s="92"/>
      <c r="F474" s="84"/>
      <c r="G474" s="363"/>
      <c r="H474" s="88"/>
      <c r="I474" s="89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 ht="12.75" hidden="1" customHeight="1" x14ac:dyDescent="0.25">
      <c r="A475" s="90">
        <v>470</v>
      </c>
      <c r="B475" s="91"/>
      <c r="C475" s="95"/>
      <c r="D475" s="96"/>
      <c r="E475" s="92"/>
      <c r="F475" s="84"/>
      <c r="G475" s="363"/>
      <c r="H475" s="88"/>
      <c r="I475" s="89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 ht="12.75" hidden="1" customHeight="1" x14ac:dyDescent="0.25">
      <c r="A476" s="90">
        <v>471</v>
      </c>
      <c r="B476" s="91"/>
      <c r="C476" s="95"/>
      <c r="D476" s="96"/>
      <c r="E476" s="92"/>
      <c r="F476" s="84"/>
      <c r="G476" s="363"/>
      <c r="H476" s="88"/>
      <c r="I476" s="89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 ht="12.75" hidden="1" customHeight="1" x14ac:dyDescent="0.25">
      <c r="A477" s="90">
        <v>472</v>
      </c>
      <c r="B477" s="91"/>
      <c r="C477" s="95"/>
      <c r="D477" s="96"/>
      <c r="E477" s="92"/>
      <c r="F477" s="84"/>
      <c r="G477" s="363"/>
      <c r="H477" s="88"/>
      <c r="I477" s="89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 ht="12.75" hidden="1" customHeight="1" x14ac:dyDescent="0.25">
      <c r="A478" s="90">
        <v>473</v>
      </c>
      <c r="B478" s="91"/>
      <c r="C478" s="95"/>
      <c r="D478" s="96"/>
      <c r="E478" s="92"/>
      <c r="F478" s="84"/>
      <c r="G478" s="363"/>
      <c r="H478" s="88"/>
      <c r="I478" s="89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 ht="12.75" hidden="1" customHeight="1" x14ac:dyDescent="0.25">
      <c r="A479" s="90">
        <v>474</v>
      </c>
      <c r="B479" s="91"/>
      <c r="C479" s="95"/>
      <c r="D479" s="96"/>
      <c r="E479" s="92"/>
      <c r="F479" s="84"/>
      <c r="G479" s="363"/>
      <c r="H479" s="88"/>
      <c r="I479" s="89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 ht="12.75" hidden="1" customHeight="1" x14ac:dyDescent="0.25">
      <c r="A480" s="90">
        <v>475</v>
      </c>
      <c r="B480" s="91"/>
      <c r="C480" s="95"/>
      <c r="D480" s="96"/>
      <c r="E480" s="92"/>
      <c r="F480" s="84"/>
      <c r="G480" s="363"/>
      <c r="H480" s="88"/>
      <c r="I480" s="89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 ht="12.75" hidden="1" customHeight="1" x14ac:dyDescent="0.25">
      <c r="A481" s="90">
        <v>476</v>
      </c>
      <c r="B481" s="91"/>
      <c r="C481" s="95"/>
      <c r="D481" s="96"/>
      <c r="E481" s="92"/>
      <c r="F481" s="84"/>
      <c r="G481" s="363"/>
      <c r="H481" s="88"/>
      <c r="I481" s="89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 ht="12.75" hidden="1" customHeight="1" x14ac:dyDescent="0.25">
      <c r="A482" s="90">
        <v>477</v>
      </c>
      <c r="B482" s="91"/>
      <c r="C482" s="95"/>
      <c r="D482" s="96"/>
      <c r="E482" s="92"/>
      <c r="F482" s="84"/>
      <c r="G482" s="363"/>
      <c r="H482" s="88"/>
      <c r="I482" s="89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 ht="12.75" hidden="1" customHeight="1" x14ac:dyDescent="0.25">
      <c r="A483" s="82">
        <v>478</v>
      </c>
      <c r="B483" s="91"/>
      <c r="C483" s="95"/>
      <c r="D483" s="96"/>
      <c r="E483" s="92"/>
      <c r="F483" s="84"/>
      <c r="G483" s="363"/>
      <c r="H483" s="88"/>
      <c r="I483" s="89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 ht="12.75" hidden="1" customHeight="1" x14ac:dyDescent="0.25">
      <c r="A484" s="90">
        <v>479</v>
      </c>
      <c r="B484" s="91"/>
      <c r="C484" s="95"/>
      <c r="D484" s="96"/>
      <c r="E484" s="92"/>
      <c r="F484" s="84"/>
      <c r="G484" s="363"/>
      <c r="H484" s="88"/>
      <c r="I484" s="89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 ht="12.75" hidden="1" customHeight="1" x14ac:dyDescent="0.25">
      <c r="A485" s="90">
        <v>480</v>
      </c>
      <c r="B485" s="91"/>
      <c r="C485" s="95"/>
      <c r="D485" s="96"/>
      <c r="E485" s="92"/>
      <c r="F485" s="84"/>
      <c r="G485" s="363"/>
      <c r="H485" s="88"/>
      <c r="I485" s="89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 ht="12.75" hidden="1" customHeight="1" x14ac:dyDescent="0.25">
      <c r="A486" s="90">
        <v>481</v>
      </c>
      <c r="B486" s="91"/>
      <c r="C486" s="95"/>
      <c r="D486" s="96"/>
      <c r="E486" s="92"/>
      <c r="F486" s="84"/>
      <c r="G486" s="363"/>
      <c r="H486" s="88"/>
      <c r="I486" s="89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 ht="12.75" hidden="1" customHeight="1" x14ac:dyDescent="0.25">
      <c r="A487" s="90">
        <v>482</v>
      </c>
      <c r="B487" s="91"/>
      <c r="C487" s="95"/>
      <c r="D487" s="96"/>
      <c r="E487" s="92"/>
      <c r="F487" s="84"/>
      <c r="G487" s="363"/>
      <c r="H487" s="88"/>
      <c r="I487" s="89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 ht="12.75" hidden="1" customHeight="1" x14ac:dyDescent="0.25">
      <c r="A488" s="90">
        <v>483</v>
      </c>
      <c r="B488" s="91"/>
      <c r="C488" s="95"/>
      <c r="D488" s="96"/>
      <c r="E488" s="92"/>
      <c r="F488" s="84"/>
      <c r="G488" s="363"/>
      <c r="H488" s="88"/>
      <c r="I488" s="89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 ht="12.75" hidden="1" customHeight="1" x14ac:dyDescent="0.25">
      <c r="A489" s="90">
        <v>484</v>
      </c>
      <c r="B489" s="91"/>
      <c r="C489" s="95"/>
      <c r="D489" s="96"/>
      <c r="E489" s="92"/>
      <c r="F489" s="84"/>
      <c r="G489" s="363"/>
      <c r="H489" s="88"/>
      <c r="I489" s="89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 ht="12.75" hidden="1" customHeight="1" x14ac:dyDescent="0.25">
      <c r="A490" s="90">
        <v>485</v>
      </c>
      <c r="B490" s="91"/>
      <c r="C490" s="95"/>
      <c r="D490" s="96"/>
      <c r="E490" s="92"/>
      <c r="F490" s="84"/>
      <c r="G490" s="363"/>
      <c r="H490" s="88"/>
      <c r="I490" s="89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 ht="12.75" hidden="1" customHeight="1" x14ac:dyDescent="0.25">
      <c r="A491" s="90">
        <v>486</v>
      </c>
      <c r="B491" s="91"/>
      <c r="C491" s="95"/>
      <c r="D491" s="96"/>
      <c r="E491" s="92"/>
      <c r="F491" s="84"/>
      <c r="G491" s="363"/>
      <c r="H491" s="88"/>
      <c r="I491" s="89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 ht="12.75" hidden="1" customHeight="1" x14ac:dyDescent="0.25">
      <c r="A492" s="82">
        <v>487</v>
      </c>
      <c r="B492" s="91"/>
      <c r="C492" s="95"/>
      <c r="D492" s="96"/>
      <c r="E492" s="92"/>
      <c r="F492" s="84"/>
      <c r="G492" s="363"/>
      <c r="H492" s="88"/>
      <c r="I492" s="89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 ht="12.75" hidden="1" customHeight="1" x14ac:dyDescent="0.25">
      <c r="A493" s="90">
        <v>488</v>
      </c>
      <c r="B493" s="91"/>
      <c r="C493" s="95"/>
      <c r="D493" s="96"/>
      <c r="E493" s="92"/>
      <c r="F493" s="84"/>
      <c r="G493" s="363"/>
      <c r="H493" s="88"/>
      <c r="I493" s="89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 ht="12.75" hidden="1" customHeight="1" x14ac:dyDescent="0.25">
      <c r="A494" s="90">
        <v>489</v>
      </c>
      <c r="B494" s="91"/>
      <c r="C494" s="95"/>
      <c r="D494" s="96"/>
      <c r="E494" s="92"/>
      <c r="F494" s="84"/>
      <c r="G494" s="363"/>
      <c r="H494" s="88"/>
      <c r="I494" s="89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 ht="12.75" hidden="1" customHeight="1" x14ac:dyDescent="0.25">
      <c r="A495" s="90">
        <v>490</v>
      </c>
      <c r="B495" s="91"/>
      <c r="C495" s="95"/>
      <c r="D495" s="96"/>
      <c r="E495" s="92"/>
      <c r="F495" s="84"/>
      <c r="G495" s="363"/>
      <c r="H495" s="88"/>
      <c r="I495" s="89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 ht="12.75" hidden="1" customHeight="1" x14ac:dyDescent="0.25">
      <c r="A496" s="90">
        <v>491</v>
      </c>
      <c r="B496" s="91"/>
      <c r="C496" s="95"/>
      <c r="D496" s="96"/>
      <c r="E496" s="92"/>
      <c r="F496" s="84"/>
      <c r="G496" s="363"/>
      <c r="H496" s="88"/>
      <c r="I496" s="89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 ht="12.75" hidden="1" customHeight="1" x14ac:dyDescent="0.25">
      <c r="A497" s="90">
        <v>492</v>
      </c>
      <c r="B497" s="91"/>
      <c r="C497" s="95"/>
      <c r="D497" s="96"/>
      <c r="E497" s="92"/>
      <c r="F497" s="84"/>
      <c r="G497" s="363"/>
      <c r="H497" s="88"/>
      <c r="I497" s="89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 ht="12.75" hidden="1" customHeight="1" x14ac:dyDescent="0.25">
      <c r="A498" s="90">
        <v>493</v>
      </c>
      <c r="B498" s="91"/>
      <c r="C498" s="95"/>
      <c r="D498" s="96"/>
      <c r="E498" s="92"/>
      <c r="F498" s="84"/>
      <c r="G498" s="363"/>
      <c r="H498" s="88"/>
      <c r="I498" s="89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 ht="12.75" hidden="1" customHeight="1" x14ac:dyDescent="0.25">
      <c r="A499" s="90">
        <v>494</v>
      </c>
      <c r="B499" s="91"/>
      <c r="C499" s="95"/>
      <c r="D499" s="96"/>
      <c r="E499" s="92"/>
      <c r="F499" s="84"/>
      <c r="G499" s="363"/>
      <c r="H499" s="88"/>
      <c r="I499" s="89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 ht="12.75" hidden="1" customHeight="1" x14ac:dyDescent="0.25">
      <c r="A500" s="90">
        <v>495</v>
      </c>
      <c r="B500" s="91"/>
      <c r="C500" s="95"/>
      <c r="D500" s="96"/>
      <c r="E500" s="92"/>
      <c r="F500" s="84"/>
      <c r="G500" s="363"/>
      <c r="H500" s="88"/>
      <c r="I500" s="89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 ht="12.75" hidden="1" customHeight="1" x14ac:dyDescent="0.25">
      <c r="A501" s="90">
        <v>496</v>
      </c>
      <c r="B501" s="91"/>
      <c r="C501" s="95"/>
      <c r="D501" s="96"/>
      <c r="E501" s="92"/>
      <c r="F501" s="84"/>
      <c r="G501" s="363"/>
      <c r="H501" s="88"/>
      <c r="I501" s="89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 ht="12.75" customHeight="1" x14ac:dyDescent="0.25">
      <c r="A502" s="90">
        <v>497</v>
      </c>
      <c r="B502" s="91"/>
      <c r="C502" s="95"/>
      <c r="D502" s="96"/>
      <c r="E502" s="92"/>
      <c r="F502" s="84"/>
      <c r="G502" s="363"/>
      <c r="H502" s="88"/>
      <c r="I502" s="89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 ht="12.75" customHeight="1" x14ac:dyDescent="0.25">
      <c r="A503" s="90">
        <v>498</v>
      </c>
      <c r="B503" s="91"/>
      <c r="C503" s="95"/>
      <c r="D503" s="96"/>
      <c r="E503" s="92"/>
      <c r="F503" s="84"/>
      <c r="G503" s="363"/>
      <c r="H503" s="88"/>
      <c r="I503" s="89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 ht="12.75" customHeight="1" x14ac:dyDescent="0.25">
      <c r="A504" s="90">
        <v>499</v>
      </c>
      <c r="B504" s="91"/>
      <c r="C504" s="95"/>
      <c r="D504" s="96"/>
      <c r="E504" s="92"/>
      <c r="F504" s="84"/>
      <c r="G504" s="363"/>
      <c r="H504" s="88"/>
      <c r="I504" s="89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 ht="12.75" customHeight="1" x14ac:dyDescent="0.25">
      <c r="A505" s="90">
        <v>500</v>
      </c>
      <c r="B505" s="91"/>
      <c r="C505" s="95"/>
      <c r="D505" s="96"/>
      <c r="E505" s="92"/>
      <c r="F505" s="84"/>
      <c r="G505" s="363"/>
      <c r="H505" s="95"/>
      <c r="I505" s="89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 ht="12.75" customHeight="1" x14ac:dyDescent="0.25">
      <c r="A506" s="195"/>
      <c r="B506" s="366"/>
      <c r="C506" s="195"/>
      <c r="D506" s="366"/>
      <c r="E506" s="367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 ht="12.75" customHeight="1" x14ac:dyDescent="0.25">
      <c r="A507" s="195"/>
      <c r="B507" s="366"/>
      <c r="C507" s="195"/>
      <c r="D507" s="366"/>
      <c r="E507" s="367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 ht="12.75" customHeight="1" x14ac:dyDescent="0.25">
      <c r="A508" s="195"/>
      <c r="B508" s="366"/>
      <c r="C508" s="195"/>
      <c r="D508" s="366"/>
      <c r="E508" s="367"/>
      <c r="F508" s="366"/>
      <c r="G508" s="367"/>
      <c r="H508" s="366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 ht="12.75" customHeight="1" x14ac:dyDescent="0.25">
      <c r="A509" s="195"/>
      <c r="B509" s="366"/>
      <c r="C509" s="195"/>
      <c r="D509" s="366"/>
      <c r="E509" s="367"/>
      <c r="F509" s="366"/>
      <c r="G509" s="367"/>
      <c r="H509" s="366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 ht="12.75" customHeight="1" x14ac:dyDescent="0.25">
      <c r="A510" s="195"/>
      <c r="B510" s="366"/>
      <c r="C510" s="195"/>
      <c r="D510" s="366"/>
      <c r="E510" s="367"/>
      <c r="F510" s="366"/>
      <c r="G510" s="367"/>
      <c r="H510" s="366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 ht="12.75" customHeight="1" x14ac:dyDescent="0.25">
      <c r="A511" s="195"/>
      <c r="B511" s="366"/>
      <c r="C511" s="195"/>
      <c r="D511" s="366"/>
      <c r="E511" s="367"/>
      <c r="F511" s="366"/>
      <c r="G511" s="367"/>
      <c r="H511" s="366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 ht="12.75" customHeight="1" x14ac:dyDescent="0.25">
      <c r="A512" s="195"/>
      <c r="B512" s="366"/>
      <c r="C512" s="195"/>
      <c r="D512" s="366"/>
      <c r="E512" s="367"/>
      <c r="F512" s="366"/>
      <c r="G512" s="367"/>
      <c r="H512" s="366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 ht="12.75" customHeight="1" x14ac:dyDescent="0.25">
      <c r="A513" s="195"/>
      <c r="B513" s="366"/>
      <c r="C513" s="195"/>
      <c r="D513" s="366"/>
      <c r="E513" s="367"/>
      <c r="F513" s="366"/>
      <c r="G513" s="367"/>
      <c r="H513" s="366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 ht="12.75" customHeight="1" x14ac:dyDescent="0.25">
      <c r="A514" s="195"/>
      <c r="B514" s="366"/>
      <c r="C514" s="195"/>
      <c r="D514" s="366"/>
      <c r="E514" s="367"/>
      <c r="F514" s="366"/>
      <c r="G514" s="367"/>
      <c r="H514" s="366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 ht="12.75" customHeight="1" x14ac:dyDescent="0.25">
      <c r="A515" s="195"/>
      <c r="B515" s="366"/>
      <c r="C515" s="195"/>
      <c r="D515" s="366"/>
      <c r="E515" s="367"/>
      <c r="F515" s="366"/>
      <c r="G515" s="367"/>
      <c r="H515" s="366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 ht="12.75" customHeight="1" x14ac:dyDescent="0.25">
      <c r="A516" s="195"/>
      <c r="B516" s="366"/>
      <c r="C516" s="195"/>
      <c r="D516" s="366"/>
      <c r="E516" s="367"/>
      <c r="F516" s="366"/>
      <c r="G516" s="367"/>
      <c r="H516" s="366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 ht="12.75" customHeight="1" x14ac:dyDescent="0.25">
      <c r="A517" s="195"/>
      <c r="B517" s="366"/>
      <c r="C517" s="195"/>
      <c r="D517" s="366"/>
      <c r="E517" s="367"/>
      <c r="F517" s="366"/>
      <c r="G517" s="367"/>
      <c r="H517" s="366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 ht="12.75" customHeight="1" x14ac:dyDescent="0.25">
      <c r="A518" s="195"/>
      <c r="B518" s="366"/>
      <c r="C518" s="195"/>
      <c r="D518" s="366"/>
      <c r="E518" s="367"/>
      <c r="F518" s="366"/>
      <c r="G518" s="367"/>
      <c r="H518" s="366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 ht="12.75" customHeight="1" x14ac:dyDescent="0.25">
      <c r="A519" s="195"/>
      <c r="B519" s="366"/>
      <c r="C519" s="195"/>
      <c r="D519" s="366"/>
      <c r="E519" s="367"/>
      <c r="F519" s="366"/>
      <c r="G519" s="367"/>
      <c r="H519" s="366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 ht="12.75" customHeight="1" x14ac:dyDescent="0.25">
      <c r="A520" s="195"/>
      <c r="B520" s="366"/>
      <c r="C520" s="195"/>
      <c r="D520" s="366"/>
      <c r="E520" s="367"/>
      <c r="F520" s="366"/>
      <c r="G520" s="367"/>
      <c r="H520" s="366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 ht="12.75" customHeight="1" x14ac:dyDescent="0.25">
      <c r="A521" s="195"/>
      <c r="B521" s="366"/>
      <c r="C521" s="195"/>
      <c r="D521" s="366"/>
      <c r="E521" s="367"/>
      <c r="F521" s="366"/>
      <c r="G521" s="367"/>
      <c r="H521" s="366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 ht="12.75" customHeight="1" x14ac:dyDescent="0.25">
      <c r="A522" s="195"/>
      <c r="B522" s="366"/>
      <c r="C522" s="195"/>
      <c r="D522" s="366"/>
      <c r="E522" s="367"/>
      <c r="F522" s="366"/>
      <c r="G522" s="367"/>
      <c r="H522" s="366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 ht="12.75" customHeight="1" x14ac:dyDescent="0.25">
      <c r="A523" s="195"/>
      <c r="B523" s="366"/>
      <c r="C523" s="195"/>
      <c r="D523" s="366"/>
      <c r="E523" s="367"/>
      <c r="F523" s="366"/>
      <c r="G523" s="367"/>
      <c r="H523" s="366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 ht="12.75" customHeight="1" x14ac:dyDescent="0.25">
      <c r="A524" s="195"/>
      <c r="B524" s="366"/>
      <c r="C524" s="195"/>
      <c r="D524" s="366"/>
      <c r="E524" s="367"/>
      <c r="F524" s="366"/>
      <c r="G524" s="367"/>
      <c r="H524" s="366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 ht="12.75" customHeight="1" x14ac:dyDescent="0.25">
      <c r="A525" s="195"/>
      <c r="B525" s="366"/>
      <c r="C525" s="195"/>
      <c r="D525" s="366"/>
      <c r="E525" s="367"/>
      <c r="F525" s="366"/>
      <c r="G525" s="367"/>
      <c r="H525" s="366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 ht="12.75" customHeight="1" x14ac:dyDescent="0.25">
      <c r="A526" s="195"/>
      <c r="B526" s="366"/>
      <c r="C526" s="195"/>
      <c r="D526" s="366"/>
      <c r="E526" s="367"/>
      <c r="F526" s="366"/>
      <c r="G526" s="367"/>
      <c r="H526" s="366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 ht="12.75" customHeight="1" x14ac:dyDescent="0.25">
      <c r="A527" s="195"/>
      <c r="B527" s="366"/>
      <c r="C527" s="195"/>
      <c r="D527" s="366"/>
      <c r="E527" s="367"/>
      <c r="F527" s="366"/>
      <c r="G527" s="367"/>
      <c r="H527" s="366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 ht="12.75" customHeight="1" x14ac:dyDescent="0.25">
      <c r="A528" s="195"/>
      <c r="B528" s="366"/>
      <c r="C528" s="195"/>
      <c r="D528" s="366"/>
      <c r="E528" s="367"/>
      <c r="F528" s="366"/>
      <c r="G528" s="367"/>
      <c r="H528" s="366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 ht="12.75" customHeight="1" x14ac:dyDescent="0.25">
      <c r="A529" s="195"/>
      <c r="B529" s="366"/>
      <c r="C529" s="195"/>
      <c r="D529" s="366"/>
      <c r="E529" s="367"/>
      <c r="F529" s="366"/>
      <c r="G529" s="367"/>
      <c r="H529" s="366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 ht="12.75" customHeight="1" x14ac:dyDescent="0.25">
      <c r="A530" s="195"/>
      <c r="B530" s="366"/>
      <c r="C530" s="195"/>
      <c r="D530" s="366"/>
      <c r="E530" s="367"/>
      <c r="F530" s="366"/>
      <c r="G530" s="367"/>
      <c r="H530" s="366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 ht="12.75" customHeight="1" x14ac:dyDescent="0.25">
      <c r="A531" s="195"/>
      <c r="B531" s="366"/>
      <c r="C531" s="195"/>
      <c r="D531" s="366"/>
      <c r="E531" s="367"/>
      <c r="F531" s="366"/>
      <c r="G531" s="367"/>
      <c r="H531" s="366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 ht="12.75" customHeight="1" x14ac:dyDescent="0.25">
      <c r="A532" s="195"/>
      <c r="B532" s="366"/>
      <c r="C532" s="195"/>
      <c r="D532" s="366"/>
      <c r="E532" s="367"/>
      <c r="F532" s="366"/>
      <c r="G532" s="367"/>
      <c r="H532" s="366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 ht="12.75" customHeight="1" x14ac:dyDescent="0.25">
      <c r="A533" s="195"/>
      <c r="B533" s="366"/>
      <c r="C533" s="195"/>
      <c r="D533" s="366"/>
      <c r="E533" s="367"/>
      <c r="F533" s="366"/>
      <c r="G533" s="367"/>
      <c r="H533" s="366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 ht="12.75" customHeight="1" x14ac:dyDescent="0.25">
      <c r="A534" s="195"/>
      <c r="B534" s="366"/>
      <c r="C534" s="195"/>
      <c r="D534" s="366"/>
      <c r="E534" s="367"/>
      <c r="F534" s="366"/>
      <c r="G534" s="367"/>
      <c r="H534" s="366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 ht="12.75" customHeight="1" x14ac:dyDescent="0.25">
      <c r="A535" s="195"/>
      <c r="B535" s="366"/>
      <c r="C535" s="195"/>
      <c r="D535" s="366"/>
      <c r="E535" s="367"/>
      <c r="F535" s="366"/>
      <c r="G535" s="367"/>
      <c r="H535" s="366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 ht="12.75" customHeight="1" x14ac:dyDescent="0.25">
      <c r="A536" s="195"/>
      <c r="B536" s="366"/>
      <c r="C536" s="195"/>
      <c r="D536" s="366"/>
      <c r="E536" s="367"/>
      <c r="F536" s="366"/>
      <c r="G536" s="367"/>
      <c r="H536" s="366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 ht="12.75" customHeight="1" x14ac:dyDescent="0.25">
      <c r="A537" s="195"/>
      <c r="B537" s="366"/>
      <c r="C537" s="195"/>
      <c r="D537" s="366"/>
      <c r="E537" s="367"/>
      <c r="F537" s="366"/>
      <c r="G537" s="367"/>
      <c r="H537" s="366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 ht="12.75" customHeight="1" x14ac:dyDescent="0.25">
      <c r="A538" s="195"/>
      <c r="B538" s="366"/>
      <c r="C538" s="195"/>
      <c r="D538" s="366"/>
      <c r="E538" s="367"/>
      <c r="F538" s="366"/>
      <c r="G538" s="367"/>
      <c r="H538" s="366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 ht="12.75" customHeight="1" x14ac:dyDescent="0.25">
      <c r="A539" s="195"/>
      <c r="B539" s="366"/>
      <c r="C539" s="195"/>
      <c r="D539" s="366"/>
      <c r="E539" s="367"/>
      <c r="F539" s="366"/>
      <c r="G539" s="367"/>
      <c r="H539" s="366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 ht="12.75" customHeight="1" x14ac:dyDescent="0.25">
      <c r="A540" s="195"/>
      <c r="B540" s="366"/>
      <c r="C540" s="195"/>
      <c r="D540" s="366"/>
      <c r="E540" s="367"/>
      <c r="F540" s="366"/>
      <c r="G540" s="367"/>
      <c r="H540" s="366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 ht="12.75" customHeight="1" x14ac:dyDescent="0.25">
      <c r="A541" s="195"/>
      <c r="B541" s="366"/>
      <c r="C541" s="195"/>
      <c r="D541" s="366"/>
      <c r="E541" s="367"/>
      <c r="F541" s="366"/>
      <c r="G541" s="367"/>
      <c r="H541" s="366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 ht="12.75" customHeight="1" x14ac:dyDescent="0.25">
      <c r="A542" s="195"/>
      <c r="B542" s="366"/>
      <c r="C542" s="195"/>
      <c r="D542" s="366"/>
      <c r="E542" s="367"/>
      <c r="F542" s="366"/>
      <c r="G542" s="367"/>
      <c r="H542" s="366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 ht="12.75" customHeight="1" x14ac:dyDescent="0.25">
      <c r="A543" s="195"/>
      <c r="B543" s="366"/>
      <c r="C543" s="195"/>
      <c r="D543" s="366"/>
      <c r="E543" s="367"/>
      <c r="F543" s="366"/>
      <c r="G543" s="367"/>
      <c r="H543" s="366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 ht="12.75" customHeight="1" x14ac:dyDescent="0.25">
      <c r="A544" s="195"/>
      <c r="B544" s="366"/>
      <c r="C544" s="195"/>
      <c r="D544" s="366"/>
      <c r="E544" s="367"/>
      <c r="F544" s="366"/>
      <c r="G544" s="367"/>
      <c r="H544" s="366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 ht="12.75" customHeight="1" x14ac:dyDescent="0.25">
      <c r="A545" s="195"/>
      <c r="B545" s="366"/>
      <c r="C545" s="195"/>
      <c r="D545" s="366"/>
      <c r="E545" s="367"/>
      <c r="F545" s="366"/>
      <c r="G545" s="367"/>
      <c r="H545" s="366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 ht="12.75" customHeight="1" x14ac:dyDescent="0.25">
      <c r="A546" s="195"/>
      <c r="B546" s="366"/>
      <c r="C546" s="195"/>
      <c r="D546" s="366"/>
      <c r="E546" s="367"/>
      <c r="F546" s="366"/>
      <c r="G546" s="367"/>
      <c r="H546" s="366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 ht="12.75" customHeight="1" x14ac:dyDescent="0.25">
      <c r="A547" s="195"/>
      <c r="B547" s="366"/>
      <c r="C547" s="195"/>
      <c r="D547" s="366"/>
      <c r="E547" s="367"/>
      <c r="F547" s="366"/>
      <c r="G547" s="367"/>
      <c r="H547" s="366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 ht="12.75" customHeight="1" x14ac:dyDescent="0.25">
      <c r="A548" s="195"/>
      <c r="B548" s="366"/>
      <c r="C548" s="195"/>
      <c r="D548" s="366"/>
      <c r="E548" s="367"/>
      <c r="F548" s="366"/>
      <c r="G548" s="367"/>
      <c r="H548" s="366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 ht="12.75" customHeight="1" x14ac:dyDescent="0.25">
      <c r="A549" s="195"/>
      <c r="B549" s="366"/>
      <c r="C549" s="195"/>
      <c r="D549" s="366"/>
      <c r="E549" s="367"/>
      <c r="F549" s="366"/>
      <c r="G549" s="367"/>
      <c r="H549" s="366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 ht="12.75" customHeight="1" x14ac:dyDescent="0.25">
      <c r="A550" s="195"/>
      <c r="B550" s="366"/>
      <c r="C550" s="195"/>
      <c r="D550" s="366"/>
      <c r="E550" s="367"/>
      <c r="F550" s="366"/>
      <c r="G550" s="367"/>
      <c r="H550" s="366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 ht="12.75" customHeight="1" x14ac:dyDescent="0.25">
      <c r="A551" s="195"/>
      <c r="B551" s="366"/>
      <c r="C551" s="195"/>
      <c r="D551" s="366"/>
      <c r="E551" s="367"/>
      <c r="F551" s="366"/>
      <c r="G551" s="367"/>
      <c r="H551" s="366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 ht="12.75" customHeight="1" x14ac:dyDescent="0.25">
      <c r="A552" s="195"/>
      <c r="B552" s="366"/>
      <c r="C552" s="195"/>
      <c r="D552" s="366"/>
      <c r="E552" s="367"/>
      <c r="F552" s="366"/>
      <c r="G552" s="367"/>
      <c r="H552" s="366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 ht="12.75" customHeight="1" x14ac:dyDescent="0.25">
      <c r="A553" s="195"/>
      <c r="B553" s="366"/>
      <c r="C553" s="195"/>
      <c r="D553" s="366"/>
      <c r="E553" s="367"/>
      <c r="F553" s="366"/>
      <c r="G553" s="367"/>
      <c r="H553" s="366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 ht="12.75" customHeight="1" x14ac:dyDescent="0.25">
      <c r="A554" s="195"/>
      <c r="B554" s="366"/>
      <c r="C554" s="195"/>
      <c r="D554" s="366"/>
      <c r="E554" s="367"/>
      <c r="F554" s="366"/>
      <c r="G554" s="367"/>
      <c r="H554" s="366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 ht="12.75" customHeight="1" x14ac:dyDescent="0.25">
      <c r="A555" s="195"/>
      <c r="B555" s="366"/>
      <c r="C555" s="195"/>
      <c r="D555" s="366"/>
      <c r="E555" s="367"/>
      <c r="F555" s="366"/>
      <c r="G555" s="367"/>
      <c r="H555" s="366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 ht="12.75" customHeight="1" x14ac:dyDescent="0.25">
      <c r="A556" s="195"/>
      <c r="B556" s="366"/>
      <c r="C556" s="195"/>
      <c r="D556" s="366"/>
      <c r="E556" s="367"/>
      <c r="F556" s="366"/>
      <c r="G556" s="367"/>
      <c r="H556" s="366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 ht="12.75" customHeight="1" x14ac:dyDescent="0.25">
      <c r="A557" s="195"/>
      <c r="B557" s="366"/>
      <c r="C557" s="195"/>
      <c r="D557" s="366"/>
      <c r="E557" s="367"/>
      <c r="F557" s="366"/>
      <c r="G557" s="367"/>
      <c r="H557" s="366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 ht="12.75" customHeight="1" x14ac:dyDescent="0.25">
      <c r="A558" s="195"/>
      <c r="B558" s="366"/>
      <c r="C558" s="195"/>
      <c r="D558" s="366"/>
      <c r="E558" s="367"/>
      <c r="F558" s="366"/>
      <c r="G558" s="367"/>
      <c r="H558" s="366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 ht="12.75" customHeight="1" x14ac:dyDescent="0.25">
      <c r="A559" s="195"/>
      <c r="B559" s="366"/>
      <c r="C559" s="195"/>
      <c r="D559" s="366"/>
      <c r="E559" s="367"/>
      <c r="F559" s="366"/>
      <c r="G559" s="367"/>
      <c r="H559" s="366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 ht="12.75" customHeight="1" x14ac:dyDescent="0.25">
      <c r="A560" s="195"/>
      <c r="B560" s="366"/>
      <c r="C560" s="195"/>
      <c r="D560" s="366"/>
      <c r="E560" s="367"/>
      <c r="F560" s="366"/>
      <c r="G560" s="367"/>
      <c r="H560" s="366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 ht="12.75" customHeight="1" x14ac:dyDescent="0.25">
      <c r="A561" s="195"/>
      <c r="B561" s="366"/>
      <c r="C561" s="195"/>
      <c r="D561" s="366"/>
      <c r="E561" s="367"/>
      <c r="F561" s="366"/>
      <c r="G561" s="367"/>
      <c r="H561" s="366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 ht="12.75" customHeight="1" x14ac:dyDescent="0.25">
      <c r="A562" s="195"/>
      <c r="B562" s="366"/>
      <c r="C562" s="195"/>
      <c r="D562" s="366"/>
      <c r="E562" s="367"/>
      <c r="F562" s="366"/>
      <c r="G562" s="367"/>
      <c r="H562" s="366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 ht="12.75" customHeight="1" x14ac:dyDescent="0.25">
      <c r="A563" s="195"/>
      <c r="B563" s="366"/>
      <c r="C563" s="195"/>
      <c r="D563" s="366"/>
      <c r="E563" s="367"/>
      <c r="F563" s="366"/>
      <c r="G563" s="367"/>
      <c r="H563" s="366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 ht="12.75" customHeight="1" x14ac:dyDescent="0.25">
      <c r="A564" s="195"/>
      <c r="B564" s="366"/>
      <c r="C564" s="195"/>
      <c r="D564" s="366"/>
      <c r="E564" s="367"/>
      <c r="F564" s="366"/>
      <c r="G564" s="367"/>
      <c r="H564" s="366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 ht="12.75" customHeight="1" x14ac:dyDescent="0.25">
      <c r="A565" s="195"/>
      <c r="B565" s="366"/>
      <c r="C565" s="195"/>
      <c r="D565" s="366"/>
      <c r="E565" s="367"/>
      <c r="F565" s="366"/>
      <c r="G565" s="367"/>
      <c r="H565" s="366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 ht="12.75" customHeight="1" x14ac:dyDescent="0.25">
      <c r="A566" s="195"/>
      <c r="B566" s="366"/>
      <c r="C566" s="195"/>
      <c r="D566" s="366"/>
      <c r="E566" s="367"/>
      <c r="F566" s="366"/>
      <c r="G566" s="367"/>
      <c r="H566" s="366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 ht="12.75" customHeight="1" x14ac:dyDescent="0.25">
      <c r="A567" s="195"/>
      <c r="B567" s="366"/>
      <c r="C567" s="195"/>
      <c r="D567" s="366"/>
      <c r="E567" s="367"/>
      <c r="F567" s="366"/>
      <c r="G567" s="367"/>
      <c r="H567" s="366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 ht="12.75" customHeight="1" x14ac:dyDescent="0.25">
      <c r="A568" s="195"/>
      <c r="B568" s="366"/>
      <c r="C568" s="195"/>
      <c r="D568" s="366"/>
      <c r="E568" s="367"/>
      <c r="F568" s="366"/>
      <c r="G568" s="367"/>
      <c r="H568" s="366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 ht="12.75" customHeight="1" x14ac:dyDescent="0.25">
      <c r="A569" s="195"/>
      <c r="B569" s="366"/>
      <c r="C569" s="195"/>
      <c r="D569" s="366"/>
      <c r="E569" s="367"/>
      <c r="F569" s="366"/>
      <c r="G569" s="367"/>
      <c r="H569" s="366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 ht="12.75" customHeight="1" x14ac:dyDescent="0.25">
      <c r="A570" s="195"/>
      <c r="B570" s="366"/>
      <c r="C570" s="195"/>
      <c r="D570" s="366"/>
      <c r="E570" s="367"/>
      <c r="F570" s="366"/>
      <c r="G570" s="367"/>
      <c r="H570" s="366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 ht="12.75" customHeight="1" x14ac:dyDescent="0.25">
      <c r="A571" s="195"/>
      <c r="B571" s="366"/>
      <c r="C571" s="195"/>
      <c r="D571" s="366"/>
      <c r="E571" s="367"/>
      <c r="F571" s="366"/>
      <c r="G571" s="367"/>
      <c r="H571" s="366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 ht="12.75" customHeight="1" x14ac:dyDescent="0.25">
      <c r="A572" s="195"/>
      <c r="B572" s="366"/>
      <c r="C572" s="195"/>
      <c r="D572" s="366"/>
      <c r="E572" s="367"/>
      <c r="F572" s="366"/>
      <c r="G572" s="367"/>
      <c r="H572" s="366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 ht="12.75" customHeight="1" x14ac:dyDescent="0.25">
      <c r="A573" s="195"/>
      <c r="B573" s="366"/>
      <c r="C573" s="195"/>
      <c r="D573" s="366"/>
      <c r="E573" s="367"/>
      <c r="F573" s="366"/>
      <c r="G573" s="367"/>
      <c r="H573" s="366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 ht="12.75" customHeight="1" x14ac:dyDescent="0.25">
      <c r="A574" s="195"/>
      <c r="B574" s="366"/>
      <c r="C574" s="195"/>
      <c r="D574" s="366"/>
      <c r="E574" s="367"/>
      <c r="F574" s="366"/>
      <c r="G574" s="367"/>
      <c r="H574" s="366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 ht="12.75" customHeight="1" x14ac:dyDescent="0.25">
      <c r="A575" s="195"/>
      <c r="B575" s="366"/>
      <c r="C575" s="195"/>
      <c r="D575" s="366"/>
      <c r="E575" s="367"/>
      <c r="F575" s="366"/>
      <c r="G575" s="367"/>
      <c r="H575" s="366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 ht="12.75" customHeight="1" x14ac:dyDescent="0.25">
      <c r="A576" s="195"/>
      <c r="B576" s="366"/>
      <c r="C576" s="195"/>
      <c r="D576" s="366"/>
      <c r="E576" s="367"/>
      <c r="F576" s="366"/>
      <c r="G576" s="367"/>
      <c r="H576" s="366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 ht="12.75" customHeight="1" x14ac:dyDescent="0.25">
      <c r="A577" s="195"/>
      <c r="B577" s="366"/>
      <c r="C577" s="195"/>
      <c r="D577" s="366"/>
      <c r="E577" s="367"/>
      <c r="F577" s="366"/>
      <c r="G577" s="367"/>
      <c r="H577" s="366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 ht="12.75" customHeight="1" x14ac:dyDescent="0.25">
      <c r="A578" s="195"/>
      <c r="B578" s="366"/>
      <c r="C578" s="195"/>
      <c r="D578" s="366"/>
      <c r="E578" s="367"/>
      <c r="F578" s="366"/>
      <c r="G578" s="367"/>
      <c r="H578" s="366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 ht="12.75" customHeight="1" x14ac:dyDescent="0.25">
      <c r="A579" s="195"/>
      <c r="B579" s="366"/>
      <c r="C579" s="195"/>
      <c r="D579" s="366"/>
      <c r="E579" s="367"/>
      <c r="F579" s="366"/>
      <c r="G579" s="367"/>
      <c r="H579" s="366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 ht="12.75" customHeight="1" x14ac:dyDescent="0.25">
      <c r="A580" s="195"/>
      <c r="B580" s="366"/>
      <c r="C580" s="195"/>
      <c r="D580" s="366"/>
      <c r="E580" s="367"/>
      <c r="F580" s="366"/>
      <c r="G580" s="367"/>
      <c r="H580" s="366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 ht="12.75" customHeight="1" x14ac:dyDescent="0.25">
      <c r="A581" s="195"/>
      <c r="B581" s="366"/>
      <c r="C581" s="195"/>
      <c r="D581" s="366"/>
      <c r="E581" s="367"/>
      <c r="F581" s="366"/>
      <c r="G581" s="367"/>
      <c r="H581" s="366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 ht="12.75" customHeight="1" x14ac:dyDescent="0.25">
      <c r="A582" s="195"/>
      <c r="B582" s="366"/>
      <c r="C582" s="195"/>
      <c r="D582" s="366"/>
      <c r="E582" s="367"/>
      <c r="F582" s="366"/>
      <c r="G582" s="367"/>
      <c r="H582" s="366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 ht="12.75" customHeight="1" x14ac:dyDescent="0.25">
      <c r="A583" s="195"/>
      <c r="B583" s="366"/>
      <c r="C583" s="195"/>
      <c r="D583" s="366"/>
      <c r="E583" s="367"/>
      <c r="F583" s="366"/>
      <c r="G583" s="367"/>
      <c r="H583" s="366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 ht="12.75" customHeight="1" x14ac:dyDescent="0.25">
      <c r="A584" s="195"/>
      <c r="B584" s="366"/>
      <c r="C584" s="195"/>
      <c r="D584" s="366"/>
      <c r="E584" s="367"/>
      <c r="F584" s="366"/>
      <c r="G584" s="367"/>
      <c r="H584" s="366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 ht="12.75" customHeight="1" x14ac:dyDescent="0.25">
      <c r="A585" s="195"/>
      <c r="B585" s="366"/>
      <c r="C585" s="195"/>
      <c r="D585" s="366"/>
      <c r="E585" s="367"/>
      <c r="F585" s="366"/>
      <c r="G585" s="367"/>
      <c r="H585" s="366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 ht="12.75" customHeight="1" x14ac:dyDescent="0.25">
      <c r="A586" s="195"/>
      <c r="B586" s="366"/>
      <c r="C586" s="195"/>
      <c r="D586" s="366"/>
      <c r="E586" s="367"/>
      <c r="F586" s="366"/>
      <c r="G586" s="367"/>
      <c r="H586" s="366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 ht="12.75" customHeight="1" x14ac:dyDescent="0.25">
      <c r="A587" s="195"/>
      <c r="B587" s="366"/>
      <c r="C587" s="195"/>
      <c r="D587" s="366"/>
      <c r="E587" s="367"/>
      <c r="F587" s="366"/>
      <c r="G587" s="367"/>
      <c r="H587" s="366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 ht="12.75" customHeight="1" x14ac:dyDescent="0.25">
      <c r="A588" s="195"/>
      <c r="B588" s="366"/>
      <c r="C588" s="195"/>
      <c r="D588" s="366"/>
      <c r="E588" s="367"/>
      <c r="F588" s="366"/>
      <c r="G588" s="367"/>
      <c r="H588" s="366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 ht="12.75" customHeight="1" x14ac:dyDescent="0.25">
      <c r="A589" s="195"/>
      <c r="B589" s="366"/>
      <c r="C589" s="195"/>
      <c r="D589" s="366"/>
      <c r="E589" s="367"/>
      <c r="F589" s="366"/>
      <c r="G589" s="367"/>
      <c r="H589" s="366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 ht="12.75" customHeight="1" x14ac:dyDescent="0.25">
      <c r="A590" s="195"/>
      <c r="B590" s="366"/>
      <c r="C590" s="195"/>
      <c r="D590" s="366"/>
      <c r="E590" s="367"/>
      <c r="F590" s="366"/>
      <c r="G590" s="367"/>
      <c r="H590" s="366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 ht="12.75" customHeight="1" x14ac:dyDescent="0.25">
      <c r="A591" s="195"/>
      <c r="B591" s="366"/>
      <c r="C591" s="195"/>
      <c r="D591" s="366"/>
      <c r="E591" s="367"/>
      <c r="F591" s="366"/>
      <c r="G591" s="367"/>
      <c r="H591" s="366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 ht="12.75" customHeight="1" x14ac:dyDescent="0.25">
      <c r="A592" s="195"/>
      <c r="B592" s="366"/>
      <c r="C592" s="195"/>
      <c r="D592" s="366"/>
      <c r="E592" s="367"/>
      <c r="F592" s="366"/>
      <c r="G592" s="367"/>
      <c r="H592" s="366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 ht="12.75" customHeight="1" x14ac:dyDescent="0.25">
      <c r="A593" s="195"/>
      <c r="B593" s="366"/>
      <c r="C593" s="195"/>
      <c r="D593" s="366"/>
      <c r="E593" s="367"/>
      <c r="F593" s="366"/>
      <c r="G593" s="367"/>
      <c r="H593" s="366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 ht="12.75" customHeight="1" x14ac:dyDescent="0.25">
      <c r="A594" s="195"/>
      <c r="B594" s="366"/>
      <c r="C594" s="195"/>
      <c r="D594" s="366"/>
      <c r="E594" s="367"/>
      <c r="F594" s="366"/>
      <c r="G594" s="367"/>
      <c r="H594" s="366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 ht="12.75" customHeight="1" x14ac:dyDescent="0.25">
      <c r="A595" s="195"/>
      <c r="B595" s="366"/>
      <c r="C595" s="195"/>
      <c r="D595" s="366"/>
      <c r="E595" s="367"/>
      <c r="F595" s="366"/>
      <c r="G595" s="367"/>
      <c r="H595" s="366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 ht="12.75" customHeight="1" x14ac:dyDescent="0.25">
      <c r="A596" s="195"/>
      <c r="B596" s="366"/>
      <c r="C596" s="195"/>
      <c r="D596" s="366"/>
      <c r="E596" s="367"/>
      <c r="F596" s="366"/>
      <c r="G596" s="367"/>
      <c r="H596" s="366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 ht="12.75" customHeight="1" x14ac:dyDescent="0.25">
      <c r="A597" s="195"/>
      <c r="B597" s="366"/>
      <c r="C597" s="195"/>
      <c r="D597" s="366"/>
      <c r="E597" s="367"/>
      <c r="F597" s="366"/>
      <c r="G597" s="367"/>
      <c r="H597" s="366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 ht="12.75" customHeight="1" x14ac:dyDescent="0.25">
      <c r="A598" s="195"/>
      <c r="B598" s="366"/>
      <c r="C598" s="195"/>
      <c r="D598" s="366"/>
      <c r="E598" s="367"/>
      <c r="F598" s="366"/>
      <c r="G598" s="367"/>
      <c r="H598" s="366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 ht="12.75" customHeight="1" x14ac:dyDescent="0.25">
      <c r="A599" s="195"/>
      <c r="B599" s="366"/>
      <c r="C599" s="195"/>
      <c r="D599" s="366"/>
      <c r="E599" s="367"/>
      <c r="F599" s="366"/>
      <c r="G599" s="367"/>
      <c r="H599" s="366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 ht="12.75" customHeight="1" x14ac:dyDescent="0.25">
      <c r="A600" s="195"/>
      <c r="B600" s="366"/>
      <c r="C600" s="195"/>
      <c r="D600" s="366"/>
      <c r="E600" s="367"/>
      <c r="F600" s="366"/>
      <c r="G600" s="367"/>
      <c r="H600" s="366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 ht="12.75" customHeight="1" x14ac:dyDescent="0.25">
      <c r="A601" s="195"/>
      <c r="B601" s="366"/>
      <c r="C601" s="195"/>
      <c r="D601" s="366"/>
      <c r="E601" s="367"/>
      <c r="F601" s="366"/>
      <c r="G601" s="367"/>
      <c r="H601" s="366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 ht="12.75" customHeight="1" x14ac:dyDescent="0.25">
      <c r="A602" s="195"/>
      <c r="B602" s="366"/>
      <c r="C602" s="195"/>
      <c r="D602" s="366"/>
      <c r="E602" s="367"/>
      <c r="F602" s="366"/>
      <c r="G602" s="367"/>
      <c r="H602" s="366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 ht="12.75" customHeight="1" x14ac:dyDescent="0.25">
      <c r="A603" s="195"/>
      <c r="B603" s="366"/>
      <c r="C603" s="195"/>
      <c r="D603" s="366"/>
      <c r="E603" s="367"/>
      <c r="F603" s="366"/>
      <c r="G603" s="367"/>
      <c r="H603" s="366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 ht="12.75" customHeight="1" x14ac:dyDescent="0.25">
      <c r="A604" s="195"/>
      <c r="B604" s="366"/>
      <c r="C604" s="195"/>
      <c r="D604" s="366"/>
      <c r="E604" s="367"/>
      <c r="F604" s="366"/>
      <c r="G604" s="367"/>
      <c r="H604" s="366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 ht="12.75" customHeight="1" x14ac:dyDescent="0.25">
      <c r="A605" s="195"/>
      <c r="B605" s="366"/>
      <c r="C605" s="195"/>
      <c r="D605" s="366"/>
      <c r="E605" s="367"/>
      <c r="F605" s="366"/>
      <c r="G605" s="367"/>
      <c r="H605" s="366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 ht="12.75" customHeight="1" x14ac:dyDescent="0.25">
      <c r="A606" s="195"/>
      <c r="B606" s="366"/>
      <c r="C606" s="195"/>
      <c r="D606" s="366"/>
      <c r="E606" s="367"/>
      <c r="F606" s="366"/>
      <c r="G606" s="367"/>
      <c r="H606" s="366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 ht="12.75" customHeight="1" x14ac:dyDescent="0.25">
      <c r="A607" s="195"/>
      <c r="B607" s="366"/>
      <c r="C607" s="195"/>
      <c r="D607" s="366"/>
      <c r="E607" s="367"/>
      <c r="F607" s="366"/>
      <c r="G607" s="367"/>
      <c r="H607" s="366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 ht="12.75" customHeight="1" x14ac:dyDescent="0.25">
      <c r="A608" s="195"/>
      <c r="B608" s="366"/>
      <c r="C608" s="195"/>
      <c r="D608" s="366"/>
      <c r="E608" s="367"/>
      <c r="F608" s="366"/>
      <c r="G608" s="367"/>
      <c r="H608" s="366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 ht="12.75" customHeight="1" x14ac:dyDescent="0.25">
      <c r="A609" s="195"/>
      <c r="B609" s="366"/>
      <c r="C609" s="195"/>
      <c r="D609" s="366"/>
      <c r="E609" s="367"/>
      <c r="F609" s="366"/>
      <c r="G609" s="367"/>
      <c r="H609" s="366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 ht="12.75" customHeight="1" x14ac:dyDescent="0.25">
      <c r="A610" s="195"/>
      <c r="B610" s="366"/>
      <c r="C610" s="195"/>
      <c r="D610" s="366"/>
      <c r="E610" s="367"/>
      <c r="F610" s="366"/>
      <c r="G610" s="367"/>
      <c r="H610" s="366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 ht="12.75" customHeight="1" x14ac:dyDescent="0.25">
      <c r="A611" s="195"/>
      <c r="B611" s="366"/>
      <c r="C611" s="195"/>
      <c r="D611" s="366"/>
      <c r="E611" s="367"/>
      <c r="F611" s="366"/>
      <c r="G611" s="367"/>
      <c r="H611" s="366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 ht="12.75" customHeight="1" x14ac:dyDescent="0.25">
      <c r="A612" s="195"/>
      <c r="B612" s="366"/>
      <c r="C612" s="195"/>
      <c r="D612" s="366"/>
      <c r="E612" s="367"/>
      <c r="F612" s="366"/>
      <c r="G612" s="367"/>
      <c r="H612" s="366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 ht="12.75" customHeight="1" x14ac:dyDescent="0.25">
      <c r="A613" s="195"/>
      <c r="B613" s="366"/>
      <c r="C613" s="195"/>
      <c r="D613" s="366"/>
      <c r="E613" s="367"/>
      <c r="F613" s="366"/>
      <c r="G613" s="367"/>
      <c r="H613" s="366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 ht="12.75" customHeight="1" x14ac:dyDescent="0.25">
      <c r="A614" s="195"/>
      <c r="B614" s="366"/>
      <c r="C614" s="195"/>
      <c r="D614" s="366"/>
      <c r="E614" s="367"/>
      <c r="F614" s="366"/>
      <c r="G614" s="367"/>
      <c r="H614" s="366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 ht="12.75" customHeight="1" x14ac:dyDescent="0.25">
      <c r="A615" s="195"/>
      <c r="B615" s="366"/>
      <c r="C615" s="195"/>
      <c r="D615" s="366"/>
      <c r="E615" s="367"/>
      <c r="F615" s="366"/>
      <c r="G615" s="367"/>
      <c r="H615" s="366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 ht="12.75" customHeight="1" x14ac:dyDescent="0.25">
      <c r="A616" s="195"/>
      <c r="B616" s="366"/>
      <c r="C616" s="195"/>
      <c r="D616" s="366"/>
      <c r="E616" s="367"/>
      <c r="F616" s="366"/>
      <c r="G616" s="367"/>
      <c r="H616" s="366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 ht="12.75" customHeight="1" x14ac:dyDescent="0.25">
      <c r="A617" s="195"/>
      <c r="B617" s="366"/>
      <c r="C617" s="195"/>
      <c r="D617" s="366"/>
      <c r="E617" s="367"/>
      <c r="F617" s="366"/>
      <c r="G617" s="367"/>
      <c r="H617" s="366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 ht="12.75" customHeight="1" x14ac:dyDescent="0.25">
      <c r="A618" s="195"/>
      <c r="B618" s="366"/>
      <c r="C618" s="195"/>
      <c r="D618" s="366"/>
      <c r="E618" s="367"/>
      <c r="F618" s="366"/>
      <c r="G618" s="367"/>
      <c r="H618" s="366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 ht="12.75" customHeight="1" x14ac:dyDescent="0.25">
      <c r="A619" s="195"/>
      <c r="B619" s="366"/>
      <c r="C619" s="195"/>
      <c r="D619" s="366"/>
      <c r="E619" s="367"/>
      <c r="F619" s="366"/>
      <c r="G619" s="367"/>
      <c r="H619" s="366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 ht="12.75" customHeight="1" x14ac:dyDescent="0.25">
      <c r="A620" s="195"/>
      <c r="B620" s="366"/>
      <c r="C620" s="195"/>
      <c r="D620" s="366"/>
      <c r="E620" s="367"/>
      <c r="F620" s="366"/>
      <c r="G620" s="367"/>
      <c r="H620" s="366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 ht="12.75" customHeight="1" x14ac:dyDescent="0.25">
      <c r="A621" s="195"/>
      <c r="B621" s="366"/>
      <c r="C621" s="195"/>
      <c r="D621" s="366"/>
      <c r="E621" s="367"/>
      <c r="F621" s="366"/>
      <c r="G621" s="367"/>
      <c r="H621" s="366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 ht="12.75" customHeight="1" x14ac:dyDescent="0.25">
      <c r="A622" s="195"/>
      <c r="B622" s="366"/>
      <c r="C622" s="195"/>
      <c r="D622" s="366"/>
      <c r="E622" s="367"/>
      <c r="F622" s="366"/>
      <c r="G622" s="367"/>
      <c r="H622" s="366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 ht="12.75" customHeight="1" x14ac:dyDescent="0.25">
      <c r="A623" s="195"/>
      <c r="B623" s="366"/>
      <c r="C623" s="195"/>
      <c r="D623" s="366"/>
      <c r="E623" s="367"/>
      <c r="F623" s="366"/>
      <c r="G623" s="367"/>
      <c r="H623" s="366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 ht="12.75" customHeight="1" x14ac:dyDescent="0.25">
      <c r="A624" s="195"/>
      <c r="B624" s="366"/>
      <c r="C624" s="195"/>
      <c r="D624" s="366"/>
      <c r="E624" s="367"/>
      <c r="F624" s="366"/>
      <c r="G624" s="367"/>
      <c r="H624" s="366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 ht="12.75" customHeight="1" x14ac:dyDescent="0.25">
      <c r="A625" s="195"/>
      <c r="B625" s="366"/>
      <c r="C625" s="195"/>
      <c r="D625" s="366"/>
      <c r="E625" s="367"/>
      <c r="F625" s="366"/>
      <c r="G625" s="367"/>
      <c r="H625" s="366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 ht="12.75" customHeight="1" x14ac:dyDescent="0.25">
      <c r="A626" s="195"/>
      <c r="B626" s="366"/>
      <c r="C626" s="195"/>
      <c r="D626" s="366"/>
      <c r="E626" s="367"/>
      <c r="F626" s="366"/>
      <c r="G626" s="367"/>
      <c r="H626" s="366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 ht="12.75" customHeight="1" x14ac:dyDescent="0.25">
      <c r="A627" s="195"/>
      <c r="B627" s="366"/>
      <c r="C627" s="195"/>
      <c r="D627" s="366"/>
      <c r="E627" s="367"/>
      <c r="F627" s="366"/>
      <c r="G627" s="367"/>
      <c r="H627" s="366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 ht="12.75" customHeight="1" x14ac:dyDescent="0.25">
      <c r="A628" s="195"/>
      <c r="B628" s="366"/>
      <c r="C628" s="195"/>
      <c r="D628" s="366"/>
      <c r="E628" s="367"/>
      <c r="F628" s="366"/>
      <c r="G628" s="367"/>
      <c r="H628" s="366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 ht="12.75" customHeight="1" x14ac:dyDescent="0.25">
      <c r="A629" s="195"/>
      <c r="B629" s="366"/>
      <c r="C629" s="195"/>
      <c r="D629" s="366"/>
      <c r="E629" s="367"/>
      <c r="F629" s="366"/>
      <c r="G629" s="367"/>
      <c r="H629" s="366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 ht="12.75" customHeight="1" x14ac:dyDescent="0.25">
      <c r="A630" s="195"/>
      <c r="B630" s="366"/>
      <c r="C630" s="195"/>
      <c r="D630" s="366"/>
      <c r="E630" s="367"/>
      <c r="F630" s="366"/>
      <c r="G630" s="367"/>
      <c r="H630" s="366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 ht="12.75" customHeight="1" x14ac:dyDescent="0.25">
      <c r="A631" s="195"/>
      <c r="B631" s="366"/>
      <c r="C631" s="195"/>
      <c r="D631" s="366"/>
      <c r="E631" s="367"/>
      <c r="F631" s="366"/>
      <c r="G631" s="367"/>
      <c r="H631" s="366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 ht="12.75" customHeight="1" x14ac:dyDescent="0.25">
      <c r="A632" s="195"/>
      <c r="B632" s="366"/>
      <c r="C632" s="195"/>
      <c r="D632" s="366"/>
      <c r="E632" s="367"/>
      <c r="F632" s="366"/>
      <c r="G632" s="367"/>
      <c r="H632" s="366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 ht="12.75" customHeight="1" x14ac:dyDescent="0.25">
      <c r="A633" s="195"/>
      <c r="B633" s="366"/>
      <c r="C633" s="195"/>
      <c r="D633" s="366"/>
      <c r="E633" s="367"/>
      <c r="F633" s="366"/>
      <c r="G633" s="367"/>
      <c r="H633" s="366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 ht="12.75" customHeight="1" x14ac:dyDescent="0.25">
      <c r="A634" s="195"/>
      <c r="B634" s="366"/>
      <c r="C634" s="195"/>
      <c r="D634" s="366"/>
      <c r="E634" s="367"/>
      <c r="F634" s="366"/>
      <c r="G634" s="367"/>
      <c r="H634" s="366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 ht="12.75" customHeight="1" x14ac:dyDescent="0.25">
      <c r="A635" s="195"/>
      <c r="B635" s="366"/>
      <c r="C635" s="195"/>
      <c r="D635" s="366"/>
      <c r="E635" s="367"/>
      <c r="F635" s="366"/>
      <c r="G635" s="367"/>
      <c r="H635" s="366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 ht="12.75" customHeight="1" x14ac:dyDescent="0.25">
      <c r="A636" s="195"/>
      <c r="B636" s="366"/>
      <c r="C636" s="195"/>
      <c r="D636" s="366"/>
      <c r="E636" s="367"/>
      <c r="F636" s="366"/>
      <c r="G636" s="367"/>
      <c r="H636" s="366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 ht="12.75" customHeight="1" x14ac:dyDescent="0.25">
      <c r="A637" s="195"/>
      <c r="B637" s="366"/>
      <c r="C637" s="195"/>
      <c r="D637" s="366"/>
      <c r="E637" s="367"/>
      <c r="F637" s="366"/>
      <c r="G637" s="367"/>
      <c r="H637" s="366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 ht="12.75" customHeight="1" x14ac:dyDescent="0.25">
      <c r="A638" s="195"/>
      <c r="B638" s="366"/>
      <c r="C638" s="195"/>
      <c r="D638" s="366"/>
      <c r="E638" s="367"/>
      <c r="F638" s="366"/>
      <c r="G638" s="367"/>
      <c r="H638" s="366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 ht="12.75" customHeight="1" x14ac:dyDescent="0.25">
      <c r="A639" s="195"/>
      <c r="B639" s="366"/>
      <c r="C639" s="195"/>
      <c r="D639" s="366"/>
      <c r="E639" s="367"/>
      <c r="F639" s="366"/>
      <c r="G639" s="367"/>
      <c r="H639" s="366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 ht="12.75" customHeight="1" x14ac:dyDescent="0.25">
      <c r="A640" s="195"/>
      <c r="B640" s="366"/>
      <c r="C640" s="195"/>
      <c r="D640" s="366"/>
      <c r="E640" s="367"/>
      <c r="F640" s="366"/>
      <c r="G640" s="367"/>
      <c r="H640" s="366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 ht="12.75" customHeight="1" x14ac:dyDescent="0.25">
      <c r="A641" s="195"/>
      <c r="B641" s="366"/>
      <c r="C641" s="195"/>
      <c r="D641" s="366"/>
      <c r="E641" s="367"/>
      <c r="F641" s="366"/>
      <c r="G641" s="367"/>
      <c r="H641" s="366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 ht="12.75" customHeight="1" x14ac:dyDescent="0.25">
      <c r="A642" s="195"/>
      <c r="B642" s="366"/>
      <c r="C642" s="195"/>
      <c r="D642" s="366"/>
      <c r="E642" s="367"/>
      <c r="F642" s="366"/>
      <c r="G642" s="367"/>
      <c r="H642" s="366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 ht="12.75" customHeight="1" x14ac:dyDescent="0.25">
      <c r="A643" s="195"/>
      <c r="B643" s="366"/>
      <c r="C643" s="195"/>
      <c r="D643" s="366"/>
      <c r="E643" s="367"/>
      <c r="F643" s="366"/>
      <c r="G643" s="367"/>
      <c r="H643" s="366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 ht="12.75" customHeight="1" x14ac:dyDescent="0.25">
      <c r="A644" s="195"/>
      <c r="B644" s="366"/>
      <c r="C644" s="195"/>
      <c r="D644" s="366"/>
      <c r="E644" s="367"/>
      <c r="F644" s="366"/>
      <c r="G644" s="367"/>
      <c r="H644" s="366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 ht="12.75" customHeight="1" x14ac:dyDescent="0.25">
      <c r="A645" s="195"/>
      <c r="B645" s="366"/>
      <c r="C645" s="195"/>
      <c r="D645" s="366"/>
      <c r="E645" s="367"/>
      <c r="F645" s="366"/>
      <c r="G645" s="367"/>
      <c r="H645" s="366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 ht="12.75" customHeight="1" x14ac:dyDescent="0.25">
      <c r="A646" s="195"/>
      <c r="B646" s="366"/>
      <c r="C646" s="195"/>
      <c r="D646" s="366"/>
      <c r="E646" s="367"/>
      <c r="F646" s="366"/>
      <c r="G646" s="367"/>
      <c r="H646" s="366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 ht="12.75" customHeight="1" x14ac:dyDescent="0.25">
      <c r="A647" s="195"/>
      <c r="B647" s="366"/>
      <c r="C647" s="195"/>
      <c r="D647" s="366"/>
      <c r="E647" s="367"/>
      <c r="F647" s="366"/>
      <c r="G647" s="367"/>
      <c r="H647" s="366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 ht="12.75" customHeight="1" x14ac:dyDescent="0.25">
      <c r="A648" s="195"/>
      <c r="B648" s="366"/>
      <c r="C648" s="195"/>
      <c r="D648" s="366"/>
      <c r="E648" s="367"/>
      <c r="F648" s="366"/>
      <c r="G648" s="367"/>
      <c r="H648" s="366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 ht="12.75" customHeight="1" x14ac:dyDescent="0.25">
      <c r="A649" s="195"/>
      <c r="B649" s="366"/>
      <c r="C649" s="195"/>
      <c r="D649" s="366"/>
      <c r="E649" s="367"/>
      <c r="F649" s="366"/>
      <c r="G649" s="367"/>
      <c r="H649" s="366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 ht="12.75" customHeight="1" x14ac:dyDescent="0.25">
      <c r="A650" s="195"/>
      <c r="B650" s="366"/>
      <c r="C650" s="195"/>
      <c r="D650" s="366"/>
      <c r="E650" s="367"/>
      <c r="F650" s="366"/>
      <c r="G650" s="367"/>
      <c r="H650" s="366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 ht="12.75" customHeight="1" x14ac:dyDescent="0.25">
      <c r="A651" s="195"/>
      <c r="B651" s="366"/>
      <c r="C651" s="195"/>
      <c r="D651" s="366"/>
      <c r="E651" s="367"/>
      <c r="F651" s="366"/>
      <c r="G651" s="367"/>
      <c r="H651" s="366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 ht="12.75" customHeight="1" x14ac:dyDescent="0.25">
      <c r="A652" s="195"/>
      <c r="B652" s="366"/>
      <c r="C652" s="195"/>
      <c r="D652" s="366"/>
      <c r="E652" s="367"/>
      <c r="F652" s="366"/>
      <c r="G652" s="367"/>
      <c r="H652" s="366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 ht="12.75" customHeight="1" x14ac:dyDescent="0.25">
      <c r="A653" s="195"/>
      <c r="B653" s="366"/>
      <c r="C653" s="195"/>
      <c r="D653" s="366"/>
      <c r="E653" s="367"/>
      <c r="F653" s="366"/>
      <c r="G653" s="367"/>
      <c r="H653" s="366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 ht="12.75" customHeight="1" x14ac:dyDescent="0.25">
      <c r="A654" s="195"/>
      <c r="B654" s="366"/>
      <c r="C654" s="195"/>
      <c r="D654" s="366"/>
      <c r="E654" s="367"/>
      <c r="F654" s="366"/>
      <c r="G654" s="367"/>
      <c r="H654" s="366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 ht="12.75" customHeight="1" x14ac:dyDescent="0.25">
      <c r="A655" s="195"/>
      <c r="B655" s="366"/>
      <c r="C655" s="195"/>
      <c r="D655" s="366"/>
      <c r="E655" s="367"/>
      <c r="F655" s="366"/>
      <c r="G655" s="367"/>
      <c r="H655" s="366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 ht="12.75" customHeight="1" x14ac:dyDescent="0.25">
      <c r="A656" s="195"/>
      <c r="B656" s="366"/>
      <c r="C656" s="195"/>
      <c r="D656" s="366"/>
      <c r="E656" s="367"/>
      <c r="F656" s="366"/>
      <c r="G656" s="367"/>
      <c r="H656" s="366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 ht="12.75" customHeight="1" x14ac:dyDescent="0.25">
      <c r="A657" s="195"/>
      <c r="B657" s="366"/>
      <c r="C657" s="195"/>
      <c r="D657" s="366"/>
      <c r="E657" s="367"/>
      <c r="F657" s="366"/>
      <c r="G657" s="367"/>
      <c r="H657" s="366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 ht="12.75" customHeight="1" x14ac:dyDescent="0.25">
      <c r="A658" s="195"/>
      <c r="B658" s="366"/>
      <c r="C658" s="195"/>
      <c r="D658" s="366"/>
      <c r="E658" s="367"/>
      <c r="F658" s="366"/>
      <c r="G658" s="367"/>
      <c r="H658" s="366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 ht="12.75" customHeight="1" x14ac:dyDescent="0.25">
      <c r="A659" s="195"/>
      <c r="B659" s="366"/>
      <c r="C659" s="195"/>
      <c r="D659" s="366"/>
      <c r="E659" s="367"/>
      <c r="F659" s="366"/>
      <c r="G659" s="367"/>
      <c r="H659" s="366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 ht="12.75" customHeight="1" x14ac:dyDescent="0.25">
      <c r="A660" s="195"/>
      <c r="B660" s="366"/>
      <c r="C660" s="195"/>
      <c r="D660" s="366"/>
      <c r="E660" s="367"/>
      <c r="F660" s="366"/>
      <c r="G660" s="367"/>
      <c r="H660" s="366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 ht="12.75" customHeight="1" x14ac:dyDescent="0.25">
      <c r="A661" s="195"/>
      <c r="B661" s="366"/>
      <c r="C661" s="195"/>
      <c r="D661" s="366"/>
      <c r="E661" s="367"/>
      <c r="F661" s="366"/>
      <c r="G661" s="367"/>
      <c r="H661" s="366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 ht="12.75" customHeight="1" x14ac:dyDescent="0.25">
      <c r="A662" s="195"/>
      <c r="B662" s="366"/>
      <c r="C662" s="195"/>
      <c r="D662" s="366"/>
      <c r="E662" s="367"/>
      <c r="F662" s="366"/>
      <c r="G662" s="367"/>
      <c r="H662" s="366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 ht="12.75" customHeight="1" x14ac:dyDescent="0.25">
      <c r="A663" s="195"/>
      <c r="B663" s="366"/>
      <c r="C663" s="195"/>
      <c r="D663" s="366"/>
      <c r="E663" s="367"/>
      <c r="F663" s="366"/>
      <c r="G663" s="367"/>
      <c r="H663" s="366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 ht="12.75" customHeight="1" x14ac:dyDescent="0.25">
      <c r="A664" s="195"/>
      <c r="B664" s="366"/>
      <c r="C664" s="195"/>
      <c r="D664" s="366"/>
      <c r="E664" s="367"/>
      <c r="F664" s="366"/>
      <c r="G664" s="367"/>
      <c r="H664" s="366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 ht="12.75" customHeight="1" x14ac:dyDescent="0.25">
      <c r="A665" s="195"/>
      <c r="B665" s="366"/>
      <c r="C665" s="195"/>
      <c r="D665" s="366"/>
      <c r="E665" s="367"/>
      <c r="F665" s="366"/>
      <c r="G665" s="367"/>
      <c r="H665" s="366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 ht="12.75" customHeight="1" x14ac:dyDescent="0.25">
      <c r="A666" s="195"/>
      <c r="B666" s="366"/>
      <c r="C666" s="195"/>
      <c r="D666" s="366"/>
      <c r="E666" s="367"/>
      <c r="F666" s="366"/>
      <c r="G666" s="367"/>
      <c r="H666" s="366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 ht="12.75" customHeight="1" x14ac:dyDescent="0.25">
      <c r="A667" s="195"/>
      <c r="B667" s="366"/>
      <c r="C667" s="195"/>
      <c r="D667" s="366"/>
      <c r="E667" s="367"/>
      <c r="F667" s="366"/>
      <c r="G667" s="367"/>
      <c r="H667" s="366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 ht="12.75" customHeight="1" x14ac:dyDescent="0.25">
      <c r="A668" s="195"/>
      <c r="B668" s="366"/>
      <c r="C668" s="195"/>
      <c r="D668" s="366"/>
      <c r="E668" s="367"/>
      <c r="F668" s="366"/>
      <c r="G668" s="367"/>
      <c r="H668" s="366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 ht="12.75" customHeight="1" x14ac:dyDescent="0.25">
      <c r="A669" s="195"/>
      <c r="B669" s="366"/>
      <c r="C669" s="195"/>
      <c r="D669" s="366"/>
      <c r="E669" s="367"/>
      <c r="F669" s="366"/>
      <c r="G669" s="367"/>
      <c r="H669" s="366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 ht="12.75" customHeight="1" x14ac:dyDescent="0.25">
      <c r="A670" s="195"/>
      <c r="B670" s="366"/>
      <c r="C670" s="195"/>
      <c r="D670" s="366"/>
      <c r="E670" s="367"/>
      <c r="F670" s="366"/>
      <c r="G670" s="367"/>
      <c r="H670" s="366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 ht="12.75" customHeight="1" x14ac:dyDescent="0.25">
      <c r="A671" s="195"/>
      <c r="B671" s="366"/>
      <c r="C671" s="195"/>
      <c r="D671" s="366"/>
      <c r="E671" s="367"/>
      <c r="F671" s="366"/>
      <c r="G671" s="367"/>
      <c r="H671" s="366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 ht="12.75" customHeight="1" x14ac:dyDescent="0.25">
      <c r="A672" s="195"/>
      <c r="B672" s="366"/>
      <c r="C672" s="195"/>
      <c r="D672" s="366"/>
      <c r="E672" s="367"/>
      <c r="F672" s="366"/>
      <c r="G672" s="367"/>
      <c r="H672" s="366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 ht="12.75" customHeight="1" x14ac:dyDescent="0.25">
      <c r="A673" s="195"/>
      <c r="B673" s="366"/>
      <c r="C673" s="195"/>
      <c r="D673" s="366"/>
      <c r="E673" s="367"/>
      <c r="F673" s="366"/>
      <c r="G673" s="367"/>
      <c r="H673" s="366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 ht="12.75" customHeight="1" x14ac:dyDescent="0.25">
      <c r="A674" s="195"/>
      <c r="B674" s="366"/>
      <c r="C674" s="195"/>
      <c r="D674" s="366"/>
      <c r="E674" s="367"/>
      <c r="F674" s="366"/>
      <c r="G674" s="367"/>
      <c r="H674" s="366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 ht="12.75" customHeight="1" x14ac:dyDescent="0.25">
      <c r="A675" s="195"/>
      <c r="B675" s="366"/>
      <c r="C675" s="195"/>
      <c r="D675" s="366"/>
      <c r="E675" s="367"/>
      <c r="F675" s="366"/>
      <c r="G675" s="367"/>
      <c r="H675" s="366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 ht="12.75" customHeight="1" x14ac:dyDescent="0.25">
      <c r="A676" s="195"/>
      <c r="B676" s="366"/>
      <c r="C676" s="195"/>
      <c r="D676" s="366"/>
      <c r="E676" s="367"/>
      <c r="F676" s="366"/>
      <c r="G676" s="367"/>
      <c r="H676" s="366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 ht="12.75" customHeight="1" x14ac:dyDescent="0.25">
      <c r="A677" s="195"/>
      <c r="B677" s="366"/>
      <c r="C677" s="195"/>
      <c r="D677" s="366"/>
      <c r="E677" s="367"/>
      <c r="F677" s="366"/>
      <c r="G677" s="367"/>
      <c r="H677" s="366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 ht="12.75" customHeight="1" x14ac:dyDescent="0.25">
      <c r="A678" s="195"/>
      <c r="B678" s="366"/>
      <c r="C678" s="195"/>
      <c r="D678" s="366"/>
      <c r="E678" s="367"/>
      <c r="F678" s="366"/>
      <c r="G678" s="367"/>
      <c r="H678" s="366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 ht="12.75" customHeight="1" x14ac:dyDescent="0.25">
      <c r="A679" s="195"/>
      <c r="B679" s="366"/>
      <c r="C679" s="195"/>
      <c r="D679" s="366"/>
      <c r="E679" s="367"/>
      <c r="F679" s="366"/>
      <c r="G679" s="367"/>
      <c r="H679" s="366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 ht="12.75" customHeight="1" x14ac:dyDescent="0.25">
      <c r="A680" s="195"/>
      <c r="B680" s="366"/>
      <c r="C680" s="195"/>
      <c r="D680" s="366"/>
      <c r="E680" s="367"/>
      <c r="F680" s="366"/>
      <c r="G680" s="367"/>
      <c r="H680" s="366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 ht="12.75" customHeight="1" x14ac:dyDescent="0.25">
      <c r="A681" s="195"/>
      <c r="B681" s="366"/>
      <c r="C681" s="195"/>
      <c r="D681" s="366"/>
      <c r="E681" s="367"/>
      <c r="F681" s="366"/>
      <c r="G681" s="367"/>
      <c r="H681" s="366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 ht="12.75" customHeight="1" x14ac:dyDescent="0.25">
      <c r="A682" s="195"/>
      <c r="B682" s="366"/>
      <c r="C682" s="195"/>
      <c r="D682" s="366"/>
      <c r="E682" s="367"/>
      <c r="F682" s="366"/>
      <c r="G682" s="367"/>
      <c r="H682" s="366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 ht="12.75" customHeight="1" x14ac:dyDescent="0.25">
      <c r="A683" s="195"/>
      <c r="B683" s="366"/>
      <c r="C683" s="195"/>
      <c r="D683" s="366"/>
      <c r="E683" s="367"/>
      <c r="F683" s="366"/>
      <c r="G683" s="367"/>
      <c r="H683" s="366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 ht="12.75" customHeight="1" x14ac:dyDescent="0.25">
      <c r="A684" s="195"/>
      <c r="B684" s="366"/>
      <c r="C684" s="195"/>
      <c r="D684" s="366"/>
      <c r="E684" s="367"/>
      <c r="F684" s="366"/>
      <c r="G684" s="367"/>
      <c r="H684" s="366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 ht="12.75" customHeight="1" x14ac:dyDescent="0.25">
      <c r="A685" s="195"/>
      <c r="B685" s="366"/>
      <c r="C685" s="195"/>
      <c r="D685" s="366"/>
      <c r="E685" s="367"/>
      <c r="F685" s="366"/>
      <c r="G685" s="367"/>
      <c r="H685" s="366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 ht="12.75" customHeight="1" x14ac:dyDescent="0.25">
      <c r="A686" s="195"/>
      <c r="B686" s="366"/>
      <c r="C686" s="195"/>
      <c r="D686" s="366"/>
      <c r="E686" s="367"/>
      <c r="F686" s="366"/>
      <c r="G686" s="367"/>
      <c r="H686" s="366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 ht="12.75" customHeight="1" x14ac:dyDescent="0.25">
      <c r="A687" s="195"/>
      <c r="B687" s="366"/>
      <c r="C687" s="195"/>
      <c r="D687" s="366"/>
      <c r="E687" s="367"/>
      <c r="F687" s="366"/>
      <c r="G687" s="367"/>
      <c r="H687" s="366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 ht="12.75" customHeight="1" x14ac:dyDescent="0.25">
      <c r="A688" s="195"/>
      <c r="B688" s="366"/>
      <c r="C688" s="195"/>
      <c r="D688" s="366"/>
      <c r="E688" s="367"/>
      <c r="F688" s="366"/>
      <c r="G688" s="367"/>
      <c r="H688" s="366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 ht="12.75" customHeight="1" x14ac:dyDescent="0.25">
      <c r="A689" s="195"/>
      <c r="B689" s="366"/>
      <c r="C689" s="195"/>
      <c r="D689" s="366"/>
      <c r="E689" s="367"/>
      <c r="F689" s="366"/>
      <c r="G689" s="367"/>
      <c r="H689" s="366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 ht="12.75" customHeight="1" x14ac:dyDescent="0.25">
      <c r="A690" s="195"/>
      <c r="B690" s="366"/>
      <c r="C690" s="195"/>
      <c r="D690" s="366"/>
      <c r="E690" s="367"/>
      <c r="F690" s="366"/>
      <c r="G690" s="367"/>
      <c r="H690" s="366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 ht="12.75" customHeight="1" x14ac:dyDescent="0.25">
      <c r="A691" s="195"/>
      <c r="B691" s="366"/>
      <c r="C691" s="195"/>
      <c r="D691" s="366"/>
      <c r="E691" s="367"/>
      <c r="F691" s="366"/>
      <c r="G691" s="367"/>
      <c r="H691" s="366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 ht="12.75" customHeight="1" x14ac:dyDescent="0.25">
      <c r="A692" s="195"/>
      <c r="B692" s="366"/>
      <c r="C692" s="195"/>
      <c r="D692" s="366"/>
      <c r="E692" s="367"/>
      <c r="F692" s="366"/>
      <c r="G692" s="367"/>
      <c r="H692" s="366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 ht="12.75" customHeight="1" x14ac:dyDescent="0.25">
      <c r="A693" s="195"/>
      <c r="B693" s="366"/>
      <c r="C693" s="195"/>
      <c r="D693" s="366"/>
      <c r="E693" s="367"/>
      <c r="F693" s="366"/>
      <c r="G693" s="367"/>
      <c r="H693" s="366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 ht="12.75" customHeight="1" x14ac:dyDescent="0.25">
      <c r="A694" s="195"/>
      <c r="B694" s="366"/>
      <c r="C694" s="195"/>
      <c r="D694" s="366"/>
      <c r="E694" s="367"/>
      <c r="F694" s="366"/>
      <c r="G694" s="367"/>
      <c r="H694" s="366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 ht="12.75" customHeight="1" x14ac:dyDescent="0.25">
      <c r="A695" s="195"/>
      <c r="B695" s="366"/>
      <c r="C695" s="195"/>
      <c r="D695" s="366"/>
      <c r="E695" s="367"/>
      <c r="F695" s="366"/>
      <c r="G695" s="367"/>
      <c r="H695" s="366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 ht="12.75" customHeight="1" x14ac:dyDescent="0.25">
      <c r="A696" s="195"/>
      <c r="B696" s="366"/>
      <c r="C696" s="195"/>
      <c r="D696" s="366"/>
      <c r="E696" s="367"/>
      <c r="F696" s="366"/>
      <c r="G696" s="367"/>
      <c r="H696" s="366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 ht="12.75" customHeight="1" x14ac:dyDescent="0.25">
      <c r="A697" s="195"/>
      <c r="B697" s="366"/>
      <c r="C697" s="195"/>
      <c r="D697" s="366"/>
      <c r="E697" s="367"/>
      <c r="F697" s="366"/>
      <c r="G697" s="367"/>
      <c r="H697" s="366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 ht="12.75" customHeight="1" x14ac:dyDescent="0.25">
      <c r="A698" s="195"/>
      <c r="B698" s="366"/>
      <c r="C698" s="195"/>
      <c r="D698" s="366"/>
      <c r="E698" s="367"/>
      <c r="F698" s="366"/>
      <c r="G698" s="367"/>
      <c r="H698" s="366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 ht="12.75" customHeight="1" x14ac:dyDescent="0.25">
      <c r="A699" s="195"/>
      <c r="B699" s="366"/>
      <c r="C699" s="195"/>
      <c r="D699" s="366"/>
      <c r="E699" s="367"/>
      <c r="F699" s="366"/>
      <c r="G699" s="367"/>
      <c r="H699" s="366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 ht="12.75" customHeight="1" x14ac:dyDescent="0.25">
      <c r="A700" s="195"/>
      <c r="B700" s="366"/>
      <c r="C700" s="195"/>
      <c r="D700" s="366"/>
      <c r="E700" s="367"/>
      <c r="F700" s="366"/>
      <c r="G700" s="367"/>
      <c r="H700" s="366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 ht="12.75" customHeight="1" x14ac:dyDescent="0.25">
      <c r="A701" s="195"/>
      <c r="B701" s="366"/>
      <c r="C701" s="195"/>
      <c r="D701" s="366"/>
      <c r="E701" s="367"/>
      <c r="F701" s="366"/>
      <c r="G701" s="367"/>
      <c r="H701" s="366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 ht="12.75" customHeight="1" x14ac:dyDescent="0.25">
      <c r="A702" s="195"/>
      <c r="B702" s="366"/>
      <c r="C702" s="195"/>
      <c r="D702" s="366"/>
      <c r="E702" s="367"/>
      <c r="F702" s="366"/>
      <c r="G702" s="367"/>
      <c r="H702" s="366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 ht="12.75" customHeight="1" x14ac:dyDescent="0.25">
      <c r="A703" s="195"/>
      <c r="B703" s="366"/>
      <c r="C703" s="195"/>
      <c r="D703" s="366"/>
      <c r="E703" s="367"/>
      <c r="F703" s="366"/>
      <c r="G703" s="367"/>
      <c r="H703" s="366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 ht="12.75" customHeight="1" x14ac:dyDescent="0.25">
      <c r="A704" s="195"/>
      <c r="B704" s="366"/>
      <c r="C704" s="195"/>
      <c r="D704" s="366"/>
      <c r="E704" s="367"/>
      <c r="F704" s="366"/>
      <c r="G704" s="367"/>
      <c r="H704" s="366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 ht="12.75" customHeight="1" x14ac:dyDescent="0.25">
      <c r="A705" s="195"/>
      <c r="B705" s="366"/>
      <c r="C705" s="195"/>
      <c r="D705" s="366"/>
      <c r="E705" s="367"/>
      <c r="F705" s="366"/>
      <c r="G705" s="367"/>
      <c r="H705" s="366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 ht="12.75" customHeight="1" x14ac:dyDescent="0.25">
      <c r="A706" s="195"/>
      <c r="B706" s="366"/>
      <c r="C706" s="195"/>
      <c r="D706" s="366"/>
      <c r="E706" s="367"/>
      <c r="F706" s="366"/>
      <c r="G706" s="367"/>
      <c r="H706" s="366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 ht="12.75" customHeight="1" x14ac:dyDescent="0.25">
      <c r="A707" s="195"/>
      <c r="B707" s="366"/>
      <c r="C707" s="195"/>
      <c r="D707" s="366"/>
      <c r="E707" s="367"/>
      <c r="F707" s="366"/>
      <c r="G707" s="367"/>
      <c r="H707" s="366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 ht="12.75" customHeight="1" x14ac:dyDescent="0.25">
      <c r="A708" s="195"/>
      <c r="B708" s="366"/>
      <c r="C708" s="195"/>
      <c r="D708" s="366"/>
      <c r="E708" s="367"/>
      <c r="F708" s="366"/>
      <c r="G708" s="367"/>
      <c r="H708" s="366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 ht="12.75" customHeight="1" x14ac:dyDescent="0.25">
      <c r="A709" s="195"/>
      <c r="B709" s="366"/>
      <c r="C709" s="195"/>
      <c r="D709" s="366"/>
      <c r="E709" s="367"/>
      <c r="F709" s="366"/>
      <c r="G709" s="367"/>
      <c r="H709" s="366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 ht="12.75" customHeight="1" x14ac:dyDescent="0.25">
      <c r="A710" s="195"/>
      <c r="B710" s="366"/>
      <c r="C710" s="195"/>
      <c r="D710" s="366"/>
      <c r="E710" s="367"/>
      <c r="F710" s="366"/>
      <c r="G710" s="367"/>
      <c r="H710" s="366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 ht="12.75" customHeight="1" x14ac:dyDescent="0.25">
      <c r="A711" s="195"/>
      <c r="B711" s="366"/>
      <c r="C711" s="195"/>
      <c r="D711" s="366"/>
      <c r="E711" s="367"/>
      <c r="F711" s="366"/>
      <c r="G711" s="367"/>
      <c r="H711" s="366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 ht="12.75" customHeight="1" x14ac:dyDescent="0.25">
      <c r="A712" s="195"/>
      <c r="B712" s="366"/>
      <c r="C712" s="195"/>
      <c r="D712" s="366"/>
      <c r="E712" s="367"/>
      <c r="F712" s="366"/>
      <c r="G712" s="367"/>
      <c r="H712" s="366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 ht="12.75" customHeight="1" x14ac:dyDescent="0.25">
      <c r="A713" s="195"/>
      <c r="B713" s="366"/>
      <c r="C713" s="195"/>
      <c r="D713" s="366"/>
      <c r="E713" s="367"/>
      <c r="F713" s="366"/>
      <c r="G713" s="367"/>
      <c r="H713" s="366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 ht="12.75" customHeight="1" x14ac:dyDescent="0.25">
      <c r="A714" s="195"/>
      <c r="B714" s="366"/>
      <c r="C714" s="195"/>
      <c r="D714" s="366"/>
      <c r="E714" s="367"/>
      <c r="F714" s="366"/>
      <c r="G714" s="367"/>
      <c r="H714" s="366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 ht="12.75" customHeight="1" x14ac:dyDescent="0.25">
      <c r="A715" s="195"/>
      <c r="B715" s="366"/>
      <c r="C715" s="195"/>
      <c r="D715" s="366"/>
      <c r="E715" s="367"/>
      <c r="F715" s="366"/>
      <c r="G715" s="367"/>
      <c r="H715" s="366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 ht="12.75" customHeight="1" x14ac:dyDescent="0.25">
      <c r="A716" s="195"/>
      <c r="B716" s="366"/>
      <c r="C716" s="195"/>
      <c r="D716" s="366"/>
      <c r="E716" s="367"/>
      <c r="F716" s="366"/>
      <c r="G716" s="367"/>
      <c r="H716" s="366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 ht="12.75" customHeight="1" x14ac:dyDescent="0.25">
      <c r="A717" s="195"/>
      <c r="B717" s="366"/>
      <c r="C717" s="195"/>
      <c r="D717" s="366"/>
      <c r="E717" s="367"/>
      <c r="F717" s="366"/>
      <c r="G717" s="367"/>
      <c r="H717" s="366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 ht="12.75" customHeight="1" x14ac:dyDescent="0.25">
      <c r="A718" s="195"/>
      <c r="B718" s="366"/>
      <c r="C718" s="195"/>
      <c r="D718" s="366"/>
      <c r="E718" s="367"/>
      <c r="F718" s="366"/>
      <c r="G718" s="367"/>
      <c r="H718" s="366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 ht="12.75" customHeight="1" x14ac:dyDescent="0.25">
      <c r="A719" s="195"/>
      <c r="B719" s="366"/>
      <c r="C719" s="195"/>
      <c r="D719" s="366"/>
      <c r="E719" s="367"/>
      <c r="F719" s="366"/>
      <c r="G719" s="367"/>
      <c r="H719" s="366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 ht="12.75" customHeight="1" x14ac:dyDescent="0.25">
      <c r="A720" s="195"/>
      <c r="B720" s="366"/>
      <c r="C720" s="195"/>
      <c r="D720" s="366"/>
      <c r="E720" s="367"/>
      <c r="F720" s="366"/>
      <c r="G720" s="367"/>
      <c r="H720" s="366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 ht="12.75" customHeight="1" x14ac:dyDescent="0.25">
      <c r="A721" s="195"/>
      <c r="B721" s="366"/>
      <c r="C721" s="195"/>
      <c r="D721" s="366"/>
      <c r="E721" s="367"/>
      <c r="F721" s="366"/>
      <c r="G721" s="367"/>
      <c r="H721" s="366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 ht="12.75" customHeight="1" x14ac:dyDescent="0.25">
      <c r="A722" s="195"/>
      <c r="B722" s="366"/>
      <c r="C722" s="195"/>
      <c r="D722" s="366"/>
      <c r="E722" s="367"/>
      <c r="F722" s="366"/>
      <c r="G722" s="367"/>
      <c r="H722" s="366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 ht="12.75" customHeight="1" x14ac:dyDescent="0.25">
      <c r="A723" s="195"/>
      <c r="B723" s="366"/>
      <c r="C723" s="195"/>
      <c r="D723" s="366"/>
      <c r="E723" s="367"/>
      <c r="F723" s="366"/>
      <c r="G723" s="367"/>
      <c r="H723" s="366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 ht="12.75" customHeight="1" x14ac:dyDescent="0.25">
      <c r="A724" s="195"/>
      <c r="B724" s="366"/>
      <c r="C724" s="195"/>
      <c r="D724" s="366"/>
      <c r="E724" s="367"/>
      <c r="F724" s="366"/>
      <c r="G724" s="367"/>
      <c r="H724" s="366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 ht="12.75" customHeight="1" x14ac:dyDescent="0.25">
      <c r="A725" s="195"/>
      <c r="B725" s="366"/>
      <c r="C725" s="195"/>
      <c r="D725" s="366"/>
      <c r="E725" s="367"/>
      <c r="F725" s="366"/>
      <c r="G725" s="367"/>
      <c r="H725" s="366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 ht="12.75" customHeight="1" x14ac:dyDescent="0.25">
      <c r="A726" s="195"/>
      <c r="B726" s="366"/>
      <c r="C726" s="195"/>
      <c r="D726" s="366"/>
      <c r="E726" s="367"/>
      <c r="F726" s="366"/>
      <c r="G726" s="367"/>
      <c r="H726" s="366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 ht="12.75" customHeight="1" x14ac:dyDescent="0.25">
      <c r="A727" s="195"/>
      <c r="B727" s="366"/>
      <c r="C727" s="195"/>
      <c r="D727" s="366"/>
      <c r="E727" s="367"/>
      <c r="F727" s="366"/>
      <c r="G727" s="367"/>
      <c r="H727" s="366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 ht="12.75" customHeight="1" x14ac:dyDescent="0.25">
      <c r="A728" s="195"/>
      <c r="B728" s="366"/>
      <c r="C728" s="195"/>
      <c r="D728" s="366"/>
      <c r="E728" s="367"/>
      <c r="F728" s="366"/>
      <c r="G728" s="367"/>
      <c r="H728" s="366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 ht="12.75" customHeight="1" x14ac:dyDescent="0.25">
      <c r="A729" s="195"/>
      <c r="B729" s="366"/>
      <c r="C729" s="195"/>
      <c r="D729" s="366"/>
      <c r="E729" s="367"/>
      <c r="F729" s="366"/>
      <c r="G729" s="367"/>
      <c r="H729" s="366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 ht="12.75" customHeight="1" x14ac:dyDescent="0.25">
      <c r="A730" s="195"/>
      <c r="B730" s="366"/>
      <c r="C730" s="195"/>
      <c r="D730" s="366"/>
      <c r="E730" s="367"/>
      <c r="F730" s="366"/>
      <c r="G730" s="367"/>
      <c r="H730" s="366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 ht="12.75" customHeight="1" x14ac:dyDescent="0.25">
      <c r="A731" s="195"/>
      <c r="B731" s="366"/>
      <c r="C731" s="195"/>
      <c r="D731" s="366"/>
      <c r="E731" s="367"/>
      <c r="F731" s="366"/>
      <c r="G731" s="367"/>
      <c r="H731" s="366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 ht="12.75" customHeight="1" x14ac:dyDescent="0.25">
      <c r="A732" s="195"/>
      <c r="B732" s="366"/>
      <c r="C732" s="195"/>
      <c r="D732" s="366"/>
      <c r="E732" s="367"/>
      <c r="F732" s="366"/>
      <c r="G732" s="367"/>
      <c r="H732" s="366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 ht="12.75" customHeight="1" x14ac:dyDescent="0.25">
      <c r="A733" s="195"/>
      <c r="B733" s="366"/>
      <c r="C733" s="195"/>
      <c r="D733" s="366"/>
      <c r="E733" s="367"/>
      <c r="F733" s="366"/>
      <c r="G733" s="367"/>
      <c r="H733" s="366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 ht="12.75" customHeight="1" x14ac:dyDescent="0.25">
      <c r="A734" s="195"/>
      <c r="B734" s="366"/>
      <c r="C734" s="195"/>
      <c r="D734" s="366"/>
      <c r="E734" s="367"/>
      <c r="F734" s="366"/>
      <c r="G734" s="367"/>
      <c r="H734" s="366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 ht="12.75" customHeight="1" x14ac:dyDescent="0.25">
      <c r="A735" s="195"/>
      <c r="B735" s="366"/>
      <c r="C735" s="195"/>
      <c r="D735" s="366"/>
      <c r="E735" s="367"/>
      <c r="F735" s="366"/>
      <c r="G735" s="367"/>
      <c r="H735" s="366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 ht="12.75" customHeight="1" x14ac:dyDescent="0.25">
      <c r="A736" s="195"/>
      <c r="B736" s="366"/>
      <c r="C736" s="195"/>
      <c r="D736" s="366"/>
      <c r="E736" s="367"/>
      <c r="F736" s="366"/>
      <c r="G736" s="367"/>
      <c r="H736" s="366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 ht="12.75" customHeight="1" x14ac:dyDescent="0.25">
      <c r="A737" s="195"/>
      <c r="B737" s="366"/>
      <c r="C737" s="195"/>
      <c r="D737" s="366"/>
      <c r="E737" s="367"/>
      <c r="F737" s="366"/>
      <c r="G737" s="367"/>
      <c r="H737" s="366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 ht="12.75" customHeight="1" x14ac:dyDescent="0.25">
      <c r="A738" s="195"/>
      <c r="B738" s="366"/>
      <c r="C738" s="195"/>
      <c r="D738" s="366"/>
      <c r="E738" s="367"/>
      <c r="F738" s="366"/>
      <c r="G738" s="367"/>
      <c r="H738" s="366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 ht="12.75" customHeight="1" x14ac:dyDescent="0.25">
      <c r="A739" s="195"/>
      <c r="B739" s="366"/>
      <c r="C739" s="195"/>
      <c r="D739" s="366"/>
      <c r="E739" s="367"/>
      <c r="F739" s="366"/>
      <c r="G739" s="367"/>
      <c r="H739" s="366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 ht="12.75" customHeight="1" x14ac:dyDescent="0.25">
      <c r="A740" s="195"/>
      <c r="B740" s="366"/>
      <c r="C740" s="195"/>
      <c r="D740" s="366"/>
      <c r="E740" s="367"/>
      <c r="F740" s="366"/>
      <c r="G740" s="367"/>
      <c r="H740" s="366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 ht="12.75" customHeight="1" x14ac:dyDescent="0.25">
      <c r="A741" s="195"/>
      <c r="B741" s="366"/>
      <c r="C741" s="195"/>
      <c r="D741" s="366"/>
      <c r="E741" s="367"/>
      <c r="F741" s="366"/>
      <c r="G741" s="367"/>
      <c r="H741" s="366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 ht="12.75" customHeight="1" x14ac:dyDescent="0.25">
      <c r="A742" s="195"/>
      <c r="B742" s="366"/>
      <c r="C742" s="195"/>
      <c r="D742" s="366"/>
      <c r="E742" s="367"/>
      <c r="F742" s="366"/>
      <c r="G742" s="367"/>
      <c r="H742" s="366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 ht="12.75" customHeight="1" x14ac:dyDescent="0.25">
      <c r="A743" s="195"/>
      <c r="B743" s="366"/>
      <c r="C743" s="195"/>
      <c r="D743" s="366"/>
      <c r="E743" s="367"/>
      <c r="F743" s="366"/>
      <c r="G743" s="367"/>
      <c r="H743" s="366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 ht="12.75" customHeight="1" x14ac:dyDescent="0.25">
      <c r="A744" s="195"/>
      <c r="B744" s="366"/>
      <c r="C744" s="195"/>
      <c r="D744" s="366"/>
      <c r="E744" s="367"/>
      <c r="F744" s="366"/>
      <c r="G744" s="367"/>
      <c r="H744" s="366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 ht="12.75" customHeight="1" x14ac:dyDescent="0.25">
      <c r="A745" s="195"/>
      <c r="B745" s="366"/>
      <c r="C745" s="195"/>
      <c r="D745" s="366"/>
      <c r="E745" s="367"/>
      <c r="F745" s="366"/>
      <c r="G745" s="367"/>
      <c r="H745" s="366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 ht="12.75" customHeight="1" x14ac:dyDescent="0.25">
      <c r="A746" s="195"/>
      <c r="B746" s="366"/>
      <c r="C746" s="195"/>
      <c r="D746" s="366"/>
      <c r="E746" s="367"/>
      <c r="F746" s="366"/>
      <c r="G746" s="367"/>
      <c r="H746" s="366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 ht="12.75" customHeight="1" x14ac:dyDescent="0.25">
      <c r="A747" s="195"/>
      <c r="B747" s="366"/>
      <c r="C747" s="195"/>
      <c r="D747" s="366"/>
      <c r="E747" s="367"/>
      <c r="F747" s="366"/>
      <c r="G747" s="367"/>
      <c r="H747" s="366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 ht="12.75" customHeight="1" x14ac:dyDescent="0.25">
      <c r="A748" s="195"/>
      <c r="B748" s="366"/>
      <c r="C748" s="195"/>
      <c r="D748" s="366"/>
      <c r="E748" s="367"/>
      <c r="F748" s="366"/>
      <c r="G748" s="367"/>
      <c r="H748" s="366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 ht="12.75" customHeight="1" x14ac:dyDescent="0.25">
      <c r="A749" s="195"/>
      <c r="B749" s="366"/>
      <c r="C749" s="195"/>
      <c r="D749" s="366"/>
      <c r="E749" s="367"/>
      <c r="F749" s="366"/>
      <c r="G749" s="367"/>
      <c r="H749" s="366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 ht="12.75" customHeight="1" x14ac:dyDescent="0.25">
      <c r="A750" s="195"/>
      <c r="B750" s="366"/>
      <c r="C750" s="195"/>
      <c r="D750" s="366"/>
      <c r="E750" s="367"/>
      <c r="F750" s="366"/>
      <c r="G750" s="367"/>
      <c r="H750" s="366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 ht="12.75" customHeight="1" x14ac:dyDescent="0.25">
      <c r="A751" s="195"/>
      <c r="B751" s="366"/>
      <c r="C751" s="195"/>
      <c r="D751" s="366"/>
      <c r="E751" s="367"/>
      <c r="F751" s="366"/>
      <c r="G751" s="367"/>
      <c r="H751" s="366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 ht="12.75" customHeight="1" x14ac:dyDescent="0.25">
      <c r="A752" s="195"/>
      <c r="B752" s="366"/>
      <c r="C752" s="195"/>
      <c r="D752" s="366"/>
      <c r="E752" s="367"/>
      <c r="F752" s="366"/>
      <c r="G752" s="367"/>
      <c r="H752" s="366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 ht="12.75" customHeight="1" x14ac:dyDescent="0.25">
      <c r="A753" s="195"/>
      <c r="B753" s="366"/>
      <c r="C753" s="195"/>
      <c r="D753" s="366"/>
      <c r="E753" s="367"/>
      <c r="F753" s="366"/>
      <c r="G753" s="367"/>
      <c r="H753" s="366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 ht="12.75" customHeight="1" x14ac:dyDescent="0.25">
      <c r="A754" s="195"/>
      <c r="B754" s="366"/>
      <c r="C754" s="195"/>
      <c r="D754" s="366"/>
      <c r="E754" s="367"/>
      <c r="F754" s="366"/>
      <c r="G754" s="367"/>
      <c r="H754" s="366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 ht="12.75" customHeight="1" x14ac:dyDescent="0.25">
      <c r="A755" s="195"/>
      <c r="B755" s="366"/>
      <c r="C755" s="195"/>
      <c r="D755" s="366"/>
      <c r="E755" s="367"/>
      <c r="F755" s="366"/>
      <c r="G755" s="367"/>
      <c r="H755" s="366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 ht="12.75" customHeight="1" x14ac:dyDescent="0.25">
      <c r="A756" s="195"/>
      <c r="B756" s="366"/>
      <c r="C756" s="195"/>
      <c r="D756" s="366"/>
      <c r="E756" s="367"/>
      <c r="F756" s="366"/>
      <c r="G756" s="367"/>
      <c r="H756" s="366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 ht="12.75" customHeight="1" x14ac:dyDescent="0.25">
      <c r="A757" s="195"/>
      <c r="B757" s="366"/>
      <c r="C757" s="195"/>
      <c r="D757" s="366"/>
      <c r="E757" s="367"/>
      <c r="F757" s="366"/>
      <c r="G757" s="367"/>
      <c r="H757" s="366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 ht="12.75" customHeight="1" x14ac:dyDescent="0.25">
      <c r="A758" s="195"/>
      <c r="B758" s="366"/>
      <c r="C758" s="195"/>
      <c r="D758" s="366"/>
      <c r="E758" s="367"/>
      <c r="F758" s="366"/>
      <c r="G758" s="367"/>
      <c r="H758" s="366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 ht="12.75" customHeight="1" x14ac:dyDescent="0.25">
      <c r="A759" s="195"/>
      <c r="B759" s="366"/>
      <c r="C759" s="195"/>
      <c r="D759" s="366"/>
      <c r="E759" s="367"/>
      <c r="F759" s="366"/>
      <c r="G759" s="367"/>
      <c r="H759" s="366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 ht="12.75" customHeight="1" x14ac:dyDescent="0.25">
      <c r="A760" s="195"/>
      <c r="B760" s="366"/>
      <c r="C760" s="195"/>
      <c r="D760" s="366"/>
      <c r="E760" s="367"/>
      <c r="F760" s="366"/>
      <c r="G760" s="367"/>
      <c r="H760" s="366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 ht="12.75" customHeight="1" x14ac:dyDescent="0.25">
      <c r="A761" s="195"/>
      <c r="B761" s="366"/>
      <c r="C761" s="195"/>
      <c r="D761" s="366"/>
      <c r="E761" s="367"/>
      <c r="F761" s="366"/>
      <c r="G761" s="367"/>
      <c r="H761" s="366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 ht="12.75" customHeight="1" x14ac:dyDescent="0.25">
      <c r="A762" s="195"/>
      <c r="B762" s="366"/>
      <c r="C762" s="195"/>
      <c r="D762" s="366"/>
      <c r="E762" s="367"/>
      <c r="F762" s="366"/>
      <c r="G762" s="367"/>
      <c r="H762" s="366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 ht="12.75" customHeight="1" x14ac:dyDescent="0.25">
      <c r="A763" s="195"/>
      <c r="B763" s="366"/>
      <c r="C763" s="195"/>
      <c r="D763" s="366"/>
      <c r="E763" s="367"/>
      <c r="F763" s="366"/>
      <c r="G763" s="367"/>
      <c r="H763" s="366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 ht="12.75" customHeight="1" x14ac:dyDescent="0.25">
      <c r="A764" s="195"/>
      <c r="B764" s="366"/>
      <c r="C764" s="195"/>
      <c r="D764" s="366"/>
      <c r="E764" s="367"/>
      <c r="F764" s="366"/>
      <c r="G764" s="367"/>
      <c r="H764" s="366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 ht="12.75" customHeight="1" x14ac:dyDescent="0.25">
      <c r="A765" s="195"/>
      <c r="B765" s="366"/>
      <c r="C765" s="195"/>
      <c r="D765" s="366"/>
      <c r="E765" s="367"/>
      <c r="F765" s="366"/>
      <c r="G765" s="367"/>
      <c r="H765" s="366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 ht="12.75" customHeight="1" x14ac:dyDescent="0.25">
      <c r="A766" s="195"/>
      <c r="B766" s="366"/>
      <c r="C766" s="195"/>
      <c r="D766" s="366"/>
      <c r="E766" s="367"/>
      <c r="F766" s="366"/>
      <c r="G766" s="367"/>
      <c r="H766" s="366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 ht="12.75" customHeight="1" x14ac:dyDescent="0.25">
      <c r="A767" s="195"/>
      <c r="B767" s="366"/>
      <c r="C767" s="195"/>
      <c r="D767" s="366"/>
      <c r="E767" s="367"/>
      <c r="F767" s="366"/>
      <c r="G767" s="367"/>
      <c r="H767" s="366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 ht="12.75" customHeight="1" x14ac:dyDescent="0.25">
      <c r="A768" s="195"/>
      <c r="B768" s="366"/>
      <c r="C768" s="195"/>
      <c r="D768" s="366"/>
      <c r="E768" s="367"/>
      <c r="F768" s="366"/>
      <c r="G768" s="367"/>
      <c r="H768" s="366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 ht="12.75" customHeight="1" x14ac:dyDescent="0.25">
      <c r="A769" s="195"/>
      <c r="B769" s="366"/>
      <c r="C769" s="195"/>
      <c r="D769" s="366"/>
      <c r="E769" s="367"/>
      <c r="F769" s="366"/>
      <c r="G769" s="367"/>
      <c r="H769" s="366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 ht="12.75" customHeight="1" x14ac:dyDescent="0.25">
      <c r="A770" s="195"/>
      <c r="B770" s="366"/>
      <c r="C770" s="195"/>
      <c r="D770" s="366"/>
      <c r="E770" s="367"/>
      <c r="F770" s="366"/>
      <c r="G770" s="367"/>
      <c r="H770" s="366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 ht="12.75" customHeight="1" x14ac:dyDescent="0.25">
      <c r="A771" s="195"/>
      <c r="B771" s="366"/>
      <c r="C771" s="195"/>
      <c r="D771" s="366"/>
      <c r="E771" s="367"/>
      <c r="F771" s="366"/>
      <c r="G771" s="367"/>
      <c r="H771" s="366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 ht="12.75" customHeight="1" x14ac:dyDescent="0.25">
      <c r="A772" s="195"/>
      <c r="B772" s="366"/>
      <c r="C772" s="195"/>
      <c r="D772" s="366"/>
      <c r="E772" s="367"/>
      <c r="F772" s="366"/>
      <c r="G772" s="367"/>
      <c r="H772" s="366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 ht="12.75" customHeight="1" x14ac:dyDescent="0.25">
      <c r="A773" s="195"/>
      <c r="B773" s="366"/>
      <c r="C773" s="195"/>
      <c r="D773" s="366"/>
      <c r="E773" s="367"/>
      <c r="F773" s="366"/>
      <c r="G773" s="367"/>
      <c r="H773" s="366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 ht="12.75" customHeight="1" x14ac:dyDescent="0.25">
      <c r="A774" s="195"/>
      <c r="B774" s="366"/>
      <c r="C774" s="195"/>
      <c r="D774" s="366"/>
      <c r="E774" s="367"/>
      <c r="F774" s="366"/>
      <c r="G774" s="367"/>
      <c r="H774" s="366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 ht="12.75" customHeight="1" x14ac:dyDescent="0.25">
      <c r="A775" s="195"/>
      <c r="B775" s="366"/>
      <c r="C775" s="195"/>
      <c r="D775" s="366"/>
      <c r="E775" s="367"/>
      <c r="F775" s="366"/>
      <c r="G775" s="367"/>
      <c r="H775" s="366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 ht="12.75" customHeight="1" x14ac:dyDescent="0.25">
      <c r="A776" s="195"/>
      <c r="B776" s="366"/>
      <c r="C776" s="195"/>
      <c r="D776" s="366"/>
      <c r="E776" s="367"/>
      <c r="F776" s="366"/>
      <c r="G776" s="367"/>
      <c r="H776" s="366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 ht="12.75" customHeight="1" x14ac:dyDescent="0.25">
      <c r="A777" s="195"/>
      <c r="B777" s="366"/>
      <c r="C777" s="195"/>
      <c r="D777" s="366"/>
      <c r="E777" s="367"/>
      <c r="F777" s="366"/>
      <c r="G777" s="367"/>
      <c r="H777" s="366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 ht="12.75" customHeight="1" x14ac:dyDescent="0.25">
      <c r="A778" s="195"/>
      <c r="B778" s="366"/>
      <c r="C778" s="195"/>
      <c r="D778" s="366"/>
      <c r="E778" s="367"/>
      <c r="F778" s="366"/>
      <c r="G778" s="367"/>
      <c r="H778" s="366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 ht="12.75" customHeight="1" x14ac:dyDescent="0.25">
      <c r="A779" s="195"/>
      <c r="B779" s="366"/>
      <c r="C779" s="195"/>
      <c r="D779" s="366"/>
      <c r="E779" s="367"/>
      <c r="F779" s="366"/>
      <c r="G779" s="367"/>
      <c r="H779" s="366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 ht="12.75" customHeight="1" x14ac:dyDescent="0.25">
      <c r="A780" s="195"/>
      <c r="B780" s="366"/>
      <c r="C780" s="195"/>
      <c r="D780" s="366"/>
      <c r="E780" s="367"/>
      <c r="F780" s="366"/>
      <c r="G780" s="367"/>
      <c r="H780" s="366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 ht="12.75" customHeight="1" x14ac:dyDescent="0.25">
      <c r="A781" s="195"/>
      <c r="B781" s="366"/>
      <c r="C781" s="195"/>
      <c r="D781" s="366"/>
      <c r="E781" s="367"/>
      <c r="F781" s="366"/>
      <c r="G781" s="367"/>
      <c r="H781" s="366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 ht="12.75" customHeight="1" x14ac:dyDescent="0.25">
      <c r="A782" s="195"/>
      <c r="B782" s="366"/>
      <c r="C782" s="195"/>
      <c r="D782" s="366"/>
      <c r="E782" s="367"/>
      <c r="F782" s="366"/>
      <c r="G782" s="367"/>
      <c r="H782" s="366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 ht="12.75" customHeight="1" x14ac:dyDescent="0.25">
      <c r="A783" s="195"/>
      <c r="B783" s="366"/>
      <c r="C783" s="195"/>
      <c r="D783" s="366"/>
      <c r="E783" s="367"/>
      <c r="F783" s="366"/>
      <c r="G783" s="367"/>
      <c r="H783" s="366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 ht="12.75" customHeight="1" x14ac:dyDescent="0.25">
      <c r="A784" s="195"/>
      <c r="B784" s="366"/>
      <c r="C784" s="195"/>
      <c r="D784" s="366"/>
      <c r="E784" s="367"/>
      <c r="F784" s="366"/>
      <c r="G784" s="367"/>
      <c r="H784" s="366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 ht="12.75" customHeight="1" x14ac:dyDescent="0.25">
      <c r="A785" s="195"/>
      <c r="B785" s="366"/>
      <c r="C785" s="195"/>
      <c r="D785" s="366"/>
      <c r="E785" s="367"/>
      <c r="F785" s="366"/>
      <c r="G785" s="367"/>
      <c r="H785" s="366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 ht="12.75" customHeight="1" x14ac:dyDescent="0.25">
      <c r="A786" s="195"/>
      <c r="B786" s="366"/>
      <c r="C786" s="195"/>
      <c r="D786" s="366"/>
      <c r="E786" s="367"/>
      <c r="F786" s="366"/>
      <c r="G786" s="367"/>
      <c r="H786" s="366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 ht="12.75" customHeight="1" x14ac:dyDescent="0.25">
      <c r="A787" s="195"/>
      <c r="B787" s="366"/>
      <c r="C787" s="195"/>
      <c r="D787" s="366"/>
      <c r="E787" s="367"/>
      <c r="F787" s="366"/>
      <c r="G787" s="367"/>
      <c r="H787" s="366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 ht="12.75" customHeight="1" x14ac:dyDescent="0.25">
      <c r="A788" s="195"/>
      <c r="B788" s="366"/>
      <c r="C788" s="195"/>
      <c r="D788" s="366"/>
      <c r="E788" s="367"/>
      <c r="F788" s="366"/>
      <c r="G788" s="367"/>
      <c r="H788" s="366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 ht="12.75" customHeight="1" x14ac:dyDescent="0.25">
      <c r="A789" s="195"/>
      <c r="B789" s="366"/>
      <c r="C789" s="195"/>
      <c r="D789" s="366"/>
      <c r="E789" s="367"/>
      <c r="F789" s="366"/>
      <c r="G789" s="367"/>
      <c r="H789" s="366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 ht="12.75" customHeight="1" x14ac:dyDescent="0.25">
      <c r="A790" s="195"/>
      <c r="B790" s="366"/>
      <c r="C790" s="195"/>
      <c r="D790" s="366"/>
      <c r="E790" s="367"/>
      <c r="F790" s="366"/>
      <c r="G790" s="367"/>
      <c r="H790" s="366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 ht="12.75" customHeight="1" x14ac:dyDescent="0.25">
      <c r="A791" s="195"/>
      <c r="B791" s="366"/>
      <c r="C791" s="195"/>
      <c r="D791" s="366"/>
      <c r="E791" s="367"/>
      <c r="F791" s="366"/>
      <c r="G791" s="367"/>
      <c r="H791" s="366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 ht="12.75" customHeight="1" x14ac:dyDescent="0.25">
      <c r="A792" s="195"/>
      <c r="B792" s="366"/>
      <c r="C792" s="195"/>
      <c r="D792" s="366"/>
      <c r="E792" s="367"/>
      <c r="F792" s="366"/>
      <c r="G792" s="367"/>
      <c r="H792" s="366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 ht="12.75" customHeight="1" x14ac:dyDescent="0.25">
      <c r="A793" s="195"/>
      <c r="B793" s="366"/>
      <c r="C793" s="195"/>
      <c r="D793" s="366"/>
      <c r="E793" s="367"/>
      <c r="F793" s="366"/>
      <c r="G793" s="367"/>
      <c r="H793" s="366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 ht="12.75" customHeight="1" x14ac:dyDescent="0.25">
      <c r="A794" s="195"/>
      <c r="B794" s="366"/>
      <c r="C794" s="195"/>
      <c r="D794" s="366"/>
      <c r="E794" s="367"/>
      <c r="F794" s="366"/>
      <c r="G794" s="367"/>
      <c r="H794" s="366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 ht="12.75" customHeight="1" x14ac:dyDescent="0.25">
      <c r="A795" s="195"/>
      <c r="B795" s="366"/>
      <c r="C795" s="195"/>
      <c r="D795" s="366"/>
      <c r="E795" s="367"/>
      <c r="F795" s="366"/>
      <c r="G795" s="367"/>
      <c r="H795" s="366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 ht="12.75" customHeight="1" x14ac:dyDescent="0.25">
      <c r="A796" s="195"/>
      <c r="B796" s="366"/>
      <c r="C796" s="195"/>
      <c r="D796" s="366"/>
      <c r="E796" s="367"/>
      <c r="F796" s="366"/>
      <c r="G796" s="367"/>
      <c r="H796" s="366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 ht="12.75" customHeight="1" x14ac:dyDescent="0.25">
      <c r="A797" s="195"/>
      <c r="B797" s="366"/>
      <c r="C797" s="195"/>
      <c r="D797" s="366"/>
      <c r="E797" s="367"/>
      <c r="F797" s="366"/>
      <c r="G797" s="367"/>
      <c r="H797" s="366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 ht="12.75" customHeight="1" x14ac:dyDescent="0.25">
      <c r="A798" s="195"/>
      <c r="B798" s="366"/>
      <c r="C798" s="195"/>
      <c r="D798" s="366"/>
      <c r="E798" s="367"/>
      <c r="F798" s="366"/>
      <c r="G798" s="367"/>
      <c r="H798" s="366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 ht="12.75" customHeight="1" x14ac:dyDescent="0.25">
      <c r="A799" s="195"/>
      <c r="B799" s="366"/>
      <c r="C799" s="195"/>
      <c r="D799" s="366"/>
      <c r="E799" s="367"/>
      <c r="F799" s="366"/>
      <c r="G799" s="367"/>
      <c r="H799" s="366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 ht="12.75" customHeight="1" x14ac:dyDescent="0.25">
      <c r="A800" s="195"/>
      <c r="B800" s="366"/>
      <c r="C800" s="195"/>
      <c r="D800" s="366"/>
      <c r="E800" s="367"/>
      <c r="F800" s="366"/>
      <c r="G800" s="367"/>
      <c r="H800" s="366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 ht="12.75" customHeight="1" x14ac:dyDescent="0.25">
      <c r="A801" s="195"/>
      <c r="B801" s="366"/>
      <c r="C801" s="195"/>
      <c r="D801" s="366"/>
      <c r="E801" s="367"/>
      <c r="F801" s="366"/>
      <c r="G801" s="367"/>
      <c r="H801" s="366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 ht="12.75" customHeight="1" x14ac:dyDescent="0.25">
      <c r="A802" s="195"/>
      <c r="B802" s="366"/>
      <c r="C802" s="195"/>
      <c r="D802" s="366"/>
      <c r="E802" s="367"/>
      <c r="F802" s="366"/>
      <c r="G802" s="367"/>
      <c r="H802" s="366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 ht="12.75" customHeight="1" x14ac:dyDescent="0.25">
      <c r="A803" s="195"/>
      <c r="B803" s="366"/>
      <c r="C803" s="195"/>
      <c r="D803" s="366"/>
      <c r="E803" s="367"/>
      <c r="F803" s="366"/>
      <c r="G803" s="367"/>
      <c r="H803" s="366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 ht="12.75" customHeight="1" x14ac:dyDescent="0.25">
      <c r="A804" s="195"/>
      <c r="B804" s="366"/>
      <c r="C804" s="195"/>
      <c r="D804" s="366"/>
      <c r="E804" s="367"/>
      <c r="F804" s="366"/>
      <c r="G804" s="367"/>
      <c r="H804" s="366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 ht="12.75" customHeight="1" x14ac:dyDescent="0.25">
      <c r="A805" s="195"/>
      <c r="B805" s="366"/>
      <c r="C805" s="195"/>
      <c r="D805" s="366"/>
      <c r="E805" s="367"/>
      <c r="F805" s="366"/>
      <c r="G805" s="367"/>
      <c r="H805" s="366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 ht="12.75" customHeight="1" x14ac:dyDescent="0.25">
      <c r="A806" s="195"/>
      <c r="B806" s="366"/>
      <c r="C806" s="195"/>
      <c r="D806" s="366"/>
      <c r="E806" s="367"/>
      <c r="F806" s="366"/>
      <c r="G806" s="367"/>
      <c r="H806" s="366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 ht="12.75" customHeight="1" x14ac:dyDescent="0.25">
      <c r="A807" s="195"/>
      <c r="B807" s="366"/>
      <c r="C807" s="195"/>
      <c r="D807" s="366"/>
      <c r="E807" s="367"/>
      <c r="F807" s="366"/>
      <c r="G807" s="367"/>
      <c r="H807" s="366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 ht="12.75" customHeight="1" x14ac:dyDescent="0.25">
      <c r="A808" s="195"/>
      <c r="B808" s="366"/>
      <c r="C808" s="195"/>
      <c r="D808" s="366"/>
      <c r="E808" s="367"/>
      <c r="F808" s="366"/>
      <c r="G808" s="367"/>
      <c r="H808" s="366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 ht="12.75" customHeight="1" x14ac:dyDescent="0.25">
      <c r="A809" s="195"/>
      <c r="B809" s="366"/>
      <c r="C809" s="195"/>
      <c r="D809" s="366"/>
      <c r="E809" s="367"/>
      <c r="F809" s="366"/>
      <c r="G809" s="367"/>
      <c r="H809" s="366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 ht="12.75" customHeight="1" x14ac:dyDescent="0.25">
      <c r="A810" s="195"/>
      <c r="B810" s="366"/>
      <c r="C810" s="195"/>
      <c r="D810" s="366"/>
      <c r="E810" s="367"/>
      <c r="F810" s="366"/>
      <c r="G810" s="367"/>
      <c r="H810" s="366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 ht="12.75" customHeight="1" x14ac:dyDescent="0.25">
      <c r="A811" s="195"/>
      <c r="B811" s="366"/>
      <c r="C811" s="195"/>
      <c r="D811" s="366"/>
      <c r="E811" s="367"/>
      <c r="F811" s="366"/>
      <c r="G811" s="367"/>
      <c r="H811" s="366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 ht="12.75" customHeight="1" x14ac:dyDescent="0.25">
      <c r="A812" s="195"/>
      <c r="B812" s="366"/>
      <c r="C812" s="195"/>
      <c r="D812" s="366"/>
      <c r="E812" s="367"/>
      <c r="F812" s="366"/>
      <c r="G812" s="367"/>
      <c r="H812" s="366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 ht="12.75" customHeight="1" x14ac:dyDescent="0.25">
      <c r="A813" s="195"/>
      <c r="B813" s="366"/>
      <c r="C813" s="195"/>
      <c r="D813" s="366"/>
      <c r="E813" s="367"/>
      <c r="F813" s="366"/>
      <c r="G813" s="367"/>
      <c r="H813" s="366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 ht="12.75" customHeight="1" x14ac:dyDescent="0.25">
      <c r="A814" s="195"/>
      <c r="B814" s="366"/>
      <c r="C814" s="195"/>
      <c r="D814" s="366"/>
      <c r="E814" s="367"/>
      <c r="F814" s="366"/>
      <c r="G814" s="367"/>
      <c r="H814" s="366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 ht="12.75" customHeight="1" x14ac:dyDescent="0.25">
      <c r="A815" s="195"/>
      <c r="B815" s="366"/>
      <c r="C815" s="195"/>
      <c r="D815" s="366"/>
      <c r="E815" s="367"/>
      <c r="F815" s="366"/>
      <c r="G815" s="367"/>
      <c r="H815" s="366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 ht="12.75" customHeight="1" x14ac:dyDescent="0.25">
      <c r="A816" s="195"/>
      <c r="B816" s="366"/>
      <c r="C816" s="195"/>
      <c r="D816" s="366"/>
      <c r="E816" s="367"/>
      <c r="F816" s="366"/>
      <c r="G816" s="367"/>
      <c r="H816" s="366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 ht="12.75" customHeight="1" x14ac:dyDescent="0.25">
      <c r="A817" s="195"/>
      <c r="B817" s="366"/>
      <c r="C817" s="195"/>
      <c r="D817" s="366"/>
      <c r="E817" s="367"/>
      <c r="F817" s="366"/>
      <c r="G817" s="367"/>
      <c r="H817" s="366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 ht="12.75" customHeight="1" x14ac:dyDescent="0.25">
      <c r="A818" s="195"/>
      <c r="B818" s="366"/>
      <c r="C818" s="195"/>
      <c r="D818" s="366"/>
      <c r="E818" s="367"/>
      <c r="F818" s="366"/>
      <c r="G818" s="367"/>
      <c r="H818" s="366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 ht="12.75" customHeight="1" x14ac:dyDescent="0.25">
      <c r="A819" s="195"/>
      <c r="B819" s="366"/>
      <c r="C819" s="195"/>
      <c r="D819" s="366"/>
      <c r="E819" s="367"/>
      <c r="F819" s="366"/>
      <c r="G819" s="367"/>
      <c r="H819" s="366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 ht="12.75" customHeight="1" x14ac:dyDescent="0.25">
      <c r="A820" s="195"/>
      <c r="B820" s="366"/>
      <c r="C820" s="195"/>
      <c r="D820" s="366"/>
      <c r="E820" s="367"/>
      <c r="F820" s="366"/>
      <c r="G820" s="367"/>
      <c r="H820" s="366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 ht="12.75" customHeight="1" x14ac:dyDescent="0.25">
      <c r="A821" s="195"/>
      <c r="B821" s="366"/>
      <c r="C821" s="195"/>
      <c r="D821" s="366"/>
      <c r="E821" s="367"/>
      <c r="F821" s="366"/>
      <c r="G821" s="367"/>
      <c r="H821" s="366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 ht="12.75" customHeight="1" x14ac:dyDescent="0.25">
      <c r="A822" s="195"/>
      <c r="B822" s="366"/>
      <c r="C822" s="195"/>
      <c r="D822" s="366"/>
      <c r="E822" s="367"/>
      <c r="F822" s="366"/>
      <c r="G822" s="367"/>
      <c r="H822" s="366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 ht="12.75" customHeight="1" x14ac:dyDescent="0.25">
      <c r="A823" s="195"/>
      <c r="B823" s="366"/>
      <c r="C823" s="195"/>
      <c r="D823" s="366"/>
      <c r="E823" s="367"/>
      <c r="F823" s="366"/>
      <c r="G823" s="367"/>
      <c r="H823" s="366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 ht="12.75" customHeight="1" x14ac:dyDescent="0.25">
      <c r="A824" s="195"/>
      <c r="B824" s="366"/>
      <c r="C824" s="195"/>
      <c r="D824" s="366"/>
      <c r="E824" s="367"/>
      <c r="F824" s="366"/>
      <c r="G824" s="367"/>
      <c r="H824" s="366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 ht="12.75" customHeight="1" x14ac:dyDescent="0.25">
      <c r="A825" s="195"/>
      <c r="B825" s="366"/>
      <c r="C825" s="195"/>
      <c r="D825" s="366"/>
      <c r="E825" s="367"/>
      <c r="F825" s="366"/>
      <c r="G825" s="367"/>
      <c r="H825" s="366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 ht="12.75" customHeight="1" x14ac:dyDescent="0.25">
      <c r="A826" s="195"/>
      <c r="B826" s="366"/>
      <c r="C826" s="195"/>
      <c r="D826" s="366"/>
      <c r="E826" s="367"/>
      <c r="F826" s="366"/>
      <c r="G826" s="367"/>
      <c r="H826" s="366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 ht="12.75" customHeight="1" x14ac:dyDescent="0.25">
      <c r="A827" s="195"/>
      <c r="B827" s="366"/>
      <c r="C827" s="195"/>
      <c r="D827" s="366"/>
      <c r="E827" s="367"/>
      <c r="F827" s="366"/>
      <c r="G827" s="367"/>
      <c r="H827" s="366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 ht="12.75" customHeight="1" x14ac:dyDescent="0.25">
      <c r="A828" s="195"/>
      <c r="B828" s="366"/>
      <c r="C828" s="195"/>
      <c r="D828" s="366"/>
      <c r="E828" s="367"/>
      <c r="F828" s="366"/>
      <c r="G828" s="367"/>
      <c r="H828" s="366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 ht="12.75" customHeight="1" x14ac:dyDescent="0.25">
      <c r="A829" s="195"/>
      <c r="B829" s="366"/>
      <c r="C829" s="195"/>
      <c r="D829" s="366"/>
      <c r="E829" s="367"/>
      <c r="F829" s="366"/>
      <c r="G829" s="367"/>
      <c r="H829" s="366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 ht="12.75" customHeight="1" x14ac:dyDescent="0.25">
      <c r="A830" s="195"/>
      <c r="B830" s="366"/>
      <c r="C830" s="195"/>
      <c r="D830" s="366"/>
      <c r="E830" s="367"/>
      <c r="F830" s="366"/>
      <c r="G830" s="367"/>
      <c r="H830" s="366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 ht="12.75" customHeight="1" x14ac:dyDescent="0.25">
      <c r="A831" s="195"/>
      <c r="B831" s="366"/>
      <c r="C831" s="195"/>
      <c r="D831" s="366"/>
      <c r="E831" s="367"/>
      <c r="F831" s="366"/>
      <c r="G831" s="367"/>
      <c r="H831" s="366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 ht="12.75" customHeight="1" x14ac:dyDescent="0.25">
      <c r="A832" s="195"/>
      <c r="B832" s="366"/>
      <c r="C832" s="195"/>
      <c r="D832" s="366"/>
      <c r="E832" s="367"/>
      <c r="F832" s="366"/>
      <c r="G832" s="367"/>
      <c r="H832" s="366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 ht="12.75" customHeight="1" x14ac:dyDescent="0.25">
      <c r="A833" s="195"/>
      <c r="B833" s="366"/>
      <c r="C833" s="195"/>
      <c r="D833" s="366"/>
      <c r="E833" s="367"/>
      <c r="F833" s="366"/>
      <c r="G833" s="367"/>
      <c r="H833" s="366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 ht="12.75" customHeight="1" x14ac:dyDescent="0.25">
      <c r="A834" s="195"/>
      <c r="B834" s="366"/>
      <c r="C834" s="195"/>
      <c r="D834" s="366"/>
      <c r="E834" s="367"/>
      <c r="F834" s="366"/>
      <c r="G834" s="367"/>
      <c r="H834" s="366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 ht="12.75" customHeight="1" x14ac:dyDescent="0.25">
      <c r="A835" s="195"/>
      <c r="B835" s="366"/>
      <c r="C835" s="195"/>
      <c r="D835" s="366"/>
      <c r="E835" s="367"/>
      <c r="F835" s="366"/>
      <c r="G835" s="367"/>
      <c r="H835" s="366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 ht="12.75" customHeight="1" x14ac:dyDescent="0.25">
      <c r="A836" s="195"/>
      <c r="B836" s="366"/>
      <c r="C836" s="195"/>
      <c r="D836" s="366"/>
      <c r="E836" s="367"/>
      <c r="F836" s="366"/>
      <c r="G836" s="367"/>
      <c r="H836" s="366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 ht="12.75" customHeight="1" x14ac:dyDescent="0.25">
      <c r="A837" s="195"/>
      <c r="B837" s="366"/>
      <c r="C837" s="195"/>
      <c r="D837" s="366"/>
      <c r="E837" s="367"/>
      <c r="F837" s="366"/>
      <c r="G837" s="367"/>
      <c r="H837" s="366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 ht="12.75" customHeight="1" x14ac:dyDescent="0.25">
      <c r="A838" s="195"/>
      <c r="B838" s="366"/>
      <c r="C838" s="195"/>
      <c r="D838" s="366"/>
      <c r="E838" s="367"/>
      <c r="F838" s="366"/>
      <c r="G838" s="367"/>
      <c r="H838" s="366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 ht="12.75" customHeight="1" x14ac:dyDescent="0.25">
      <c r="A839" s="195"/>
      <c r="B839" s="366"/>
      <c r="C839" s="195"/>
      <c r="D839" s="366"/>
      <c r="E839" s="367"/>
      <c r="F839" s="366"/>
      <c r="G839" s="367"/>
      <c r="H839" s="366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 ht="12.75" customHeight="1" x14ac:dyDescent="0.25">
      <c r="A840" s="195"/>
      <c r="B840" s="366"/>
      <c r="C840" s="195"/>
      <c r="D840" s="366"/>
      <c r="E840" s="367"/>
      <c r="F840" s="366"/>
      <c r="G840" s="367"/>
      <c r="H840" s="366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 ht="12.75" customHeight="1" x14ac:dyDescent="0.25">
      <c r="A841" s="195"/>
      <c r="B841" s="366"/>
      <c r="C841" s="195"/>
      <c r="D841" s="366"/>
      <c r="E841" s="367"/>
      <c r="F841" s="366"/>
      <c r="G841" s="367"/>
      <c r="H841" s="366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 ht="12.75" customHeight="1" x14ac:dyDescent="0.25">
      <c r="A842" s="195"/>
      <c r="B842" s="366"/>
      <c r="C842" s="195"/>
      <c r="D842" s="366"/>
      <c r="E842" s="367"/>
      <c r="F842" s="366"/>
      <c r="G842" s="367"/>
      <c r="H842" s="366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 ht="12.75" customHeight="1" x14ac:dyDescent="0.25">
      <c r="A843" s="195"/>
      <c r="B843" s="366"/>
      <c r="C843" s="195"/>
      <c r="D843" s="366"/>
      <c r="E843" s="367"/>
      <c r="F843" s="366"/>
      <c r="G843" s="367"/>
      <c r="H843" s="366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 ht="12.75" customHeight="1" x14ac:dyDescent="0.25">
      <c r="A844" s="195"/>
      <c r="B844" s="366"/>
      <c r="C844" s="195"/>
      <c r="D844" s="366"/>
      <c r="E844" s="367"/>
      <c r="F844" s="366"/>
      <c r="G844" s="367"/>
      <c r="H844" s="366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 ht="12.75" customHeight="1" x14ac:dyDescent="0.25">
      <c r="A845" s="195"/>
      <c r="B845" s="366"/>
      <c r="C845" s="195"/>
      <c r="D845" s="366"/>
      <c r="E845" s="367"/>
      <c r="F845" s="366"/>
      <c r="G845" s="367"/>
      <c r="H845" s="366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 ht="12.75" customHeight="1" x14ac:dyDescent="0.25">
      <c r="A846" s="195"/>
      <c r="B846" s="366"/>
      <c r="C846" s="195"/>
      <c r="D846" s="366"/>
      <c r="E846" s="367"/>
      <c r="F846" s="366"/>
      <c r="G846" s="367"/>
      <c r="H846" s="366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 ht="12.75" customHeight="1" x14ac:dyDescent="0.25">
      <c r="A847" s="195"/>
      <c r="B847" s="366"/>
      <c r="C847" s="195"/>
      <c r="D847" s="366"/>
      <c r="E847" s="367"/>
      <c r="F847" s="366"/>
      <c r="G847" s="367"/>
      <c r="H847" s="366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 ht="12.75" customHeight="1" x14ac:dyDescent="0.25">
      <c r="A848" s="195"/>
      <c r="B848" s="366"/>
      <c r="C848" s="195"/>
      <c r="D848" s="366"/>
      <c r="E848" s="367"/>
      <c r="F848" s="366"/>
      <c r="G848" s="367"/>
      <c r="H848" s="366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 ht="12.75" customHeight="1" x14ac:dyDescent="0.25">
      <c r="A849" s="195"/>
      <c r="B849" s="366"/>
      <c r="C849" s="195"/>
      <c r="D849" s="366"/>
      <c r="E849" s="367"/>
      <c r="F849" s="366"/>
      <c r="G849" s="367"/>
      <c r="H849" s="366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 ht="12.75" customHeight="1" x14ac:dyDescent="0.25">
      <c r="A850" s="195"/>
      <c r="B850" s="366"/>
      <c r="C850" s="195"/>
      <c r="D850" s="366"/>
      <c r="E850" s="367"/>
      <c r="F850" s="366"/>
      <c r="G850" s="367"/>
      <c r="H850" s="366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 ht="12.75" customHeight="1" x14ac:dyDescent="0.25">
      <c r="A851" s="195"/>
      <c r="B851" s="366"/>
      <c r="C851" s="195"/>
      <c r="D851" s="366"/>
      <c r="E851" s="367"/>
      <c r="F851" s="366"/>
      <c r="G851" s="367"/>
      <c r="H851" s="366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 ht="12.75" customHeight="1" x14ac:dyDescent="0.25">
      <c r="A852" s="195"/>
      <c r="B852" s="366"/>
      <c r="C852" s="195"/>
      <c r="D852" s="366"/>
      <c r="E852" s="367"/>
      <c r="F852" s="366"/>
      <c r="G852" s="367"/>
      <c r="H852" s="366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 ht="12.75" customHeight="1" x14ac:dyDescent="0.25">
      <c r="A853" s="195"/>
      <c r="B853" s="366"/>
      <c r="C853" s="195"/>
      <c r="D853" s="366"/>
      <c r="E853" s="367"/>
      <c r="F853" s="366"/>
      <c r="G853" s="367"/>
      <c r="H853" s="366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 ht="12.75" customHeight="1" x14ac:dyDescent="0.25">
      <c r="A854" s="195"/>
      <c r="B854" s="366"/>
      <c r="C854" s="195"/>
      <c r="D854" s="366"/>
      <c r="E854" s="367"/>
      <c r="F854" s="366"/>
      <c r="G854" s="367"/>
      <c r="H854" s="366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 ht="12.75" customHeight="1" x14ac:dyDescent="0.25">
      <c r="A855" s="195"/>
      <c r="B855" s="366"/>
      <c r="C855" s="195"/>
      <c r="D855" s="366"/>
      <c r="E855" s="367"/>
      <c r="F855" s="366"/>
      <c r="G855" s="367"/>
      <c r="H855" s="366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 ht="12.75" customHeight="1" x14ac:dyDescent="0.25">
      <c r="A856" s="195"/>
      <c r="B856" s="366"/>
      <c r="C856" s="195"/>
      <c r="D856" s="366"/>
      <c r="E856" s="367"/>
      <c r="F856" s="366"/>
      <c r="G856" s="367"/>
      <c r="H856" s="366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 ht="12.75" customHeight="1" x14ac:dyDescent="0.25">
      <c r="A857" s="195"/>
      <c r="B857" s="366"/>
      <c r="C857" s="195"/>
      <c r="D857" s="366"/>
      <c r="E857" s="367"/>
      <c r="F857" s="366"/>
      <c r="G857" s="367"/>
      <c r="H857" s="366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 ht="12.75" customHeight="1" x14ac:dyDescent="0.25">
      <c r="A858" s="195"/>
      <c r="B858" s="366"/>
      <c r="C858" s="195"/>
      <c r="D858" s="366"/>
      <c r="E858" s="367"/>
      <c r="F858" s="366"/>
      <c r="G858" s="367"/>
      <c r="H858" s="366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 ht="12.75" customHeight="1" x14ac:dyDescent="0.25">
      <c r="A859" s="195"/>
      <c r="B859" s="366"/>
      <c r="C859" s="195"/>
      <c r="D859" s="366"/>
      <c r="E859" s="367"/>
      <c r="F859" s="366"/>
      <c r="G859" s="367"/>
      <c r="H859" s="366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 ht="12.75" customHeight="1" x14ac:dyDescent="0.25">
      <c r="A860" s="195"/>
      <c r="B860" s="366"/>
      <c r="C860" s="195"/>
      <c r="D860" s="366"/>
      <c r="E860" s="367"/>
      <c r="F860" s="366"/>
      <c r="G860" s="367"/>
      <c r="H860" s="366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 ht="12.75" customHeight="1" x14ac:dyDescent="0.25">
      <c r="A861" s="195"/>
      <c r="B861" s="366"/>
      <c r="C861" s="195"/>
      <c r="D861" s="366"/>
      <c r="E861" s="367"/>
      <c r="F861" s="366"/>
      <c r="G861" s="367"/>
      <c r="H861" s="366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 ht="12.75" customHeight="1" x14ac:dyDescent="0.25">
      <c r="A862" s="195"/>
      <c r="B862" s="366"/>
      <c r="C862" s="195"/>
      <c r="D862" s="366"/>
      <c r="E862" s="367"/>
      <c r="F862" s="366"/>
      <c r="G862" s="367"/>
      <c r="H862" s="366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 ht="12.75" customHeight="1" x14ac:dyDescent="0.25">
      <c r="A863" s="195"/>
      <c r="B863" s="366"/>
      <c r="C863" s="195"/>
      <c r="D863" s="366"/>
      <c r="E863" s="367"/>
      <c r="F863" s="366"/>
      <c r="G863" s="367"/>
      <c r="H863" s="366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 ht="12.75" customHeight="1" x14ac:dyDescent="0.25">
      <c r="A864" s="195"/>
      <c r="B864" s="366"/>
      <c r="C864" s="195"/>
      <c r="D864" s="366"/>
      <c r="E864" s="367"/>
      <c r="F864" s="366"/>
      <c r="G864" s="367"/>
      <c r="H864" s="366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 ht="12.75" customHeight="1" x14ac:dyDescent="0.25">
      <c r="A865" s="195"/>
      <c r="B865" s="366"/>
      <c r="C865" s="195"/>
      <c r="D865" s="366"/>
      <c r="E865" s="367"/>
      <c r="F865" s="366"/>
      <c r="G865" s="367"/>
      <c r="H865" s="366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 ht="12.75" customHeight="1" x14ac:dyDescent="0.25">
      <c r="A866" s="195"/>
      <c r="B866" s="366"/>
      <c r="C866" s="195"/>
      <c r="D866" s="366"/>
      <c r="E866" s="367"/>
      <c r="F866" s="366"/>
      <c r="G866" s="367"/>
      <c r="H866" s="366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 ht="12.75" customHeight="1" x14ac:dyDescent="0.25">
      <c r="A867" s="195"/>
      <c r="B867" s="366"/>
      <c r="C867" s="195"/>
      <c r="D867" s="366"/>
      <c r="E867" s="367"/>
      <c r="F867" s="366"/>
      <c r="G867" s="367"/>
      <c r="H867" s="366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 ht="12.75" customHeight="1" x14ac:dyDescent="0.25">
      <c r="A868" s="195"/>
      <c r="B868" s="366"/>
      <c r="C868" s="195"/>
      <c r="D868" s="366"/>
      <c r="E868" s="367"/>
      <c r="F868" s="366"/>
      <c r="G868" s="367"/>
      <c r="H868" s="366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 ht="12.75" customHeight="1" x14ac:dyDescent="0.25">
      <c r="A869" s="195"/>
      <c r="B869" s="366"/>
      <c r="C869" s="195"/>
      <c r="D869" s="366"/>
      <c r="E869" s="367"/>
      <c r="F869" s="366"/>
      <c r="G869" s="367"/>
      <c r="H869" s="366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 ht="12.75" customHeight="1" x14ac:dyDescent="0.25">
      <c r="A870" s="195"/>
      <c r="B870" s="366"/>
      <c r="C870" s="195"/>
      <c r="D870" s="366"/>
      <c r="E870" s="367"/>
      <c r="F870" s="366"/>
      <c r="G870" s="367"/>
      <c r="H870" s="366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 ht="12.75" customHeight="1" x14ac:dyDescent="0.25">
      <c r="A871" s="195"/>
      <c r="B871" s="366"/>
      <c r="C871" s="195"/>
      <c r="D871" s="366"/>
      <c r="E871" s="367"/>
      <c r="F871" s="366"/>
      <c r="G871" s="367"/>
      <c r="H871" s="366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 ht="12.75" customHeight="1" x14ac:dyDescent="0.25">
      <c r="A872" s="195"/>
      <c r="B872" s="366"/>
      <c r="C872" s="195"/>
      <c r="D872" s="366"/>
      <c r="E872" s="367"/>
      <c r="F872" s="366"/>
      <c r="G872" s="367"/>
      <c r="H872" s="366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 ht="12.75" customHeight="1" x14ac:dyDescent="0.25">
      <c r="A873" s="195"/>
      <c r="B873" s="366"/>
      <c r="C873" s="195"/>
      <c r="D873" s="366"/>
      <c r="E873" s="367"/>
      <c r="F873" s="366"/>
      <c r="G873" s="367"/>
      <c r="H873" s="366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 ht="12.75" customHeight="1" x14ac:dyDescent="0.25">
      <c r="A874" s="195"/>
      <c r="B874" s="366"/>
      <c r="C874" s="195"/>
      <c r="D874" s="366"/>
      <c r="E874" s="367"/>
      <c r="F874" s="366"/>
      <c r="G874" s="367"/>
      <c r="H874" s="366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 ht="12.75" customHeight="1" x14ac:dyDescent="0.25">
      <c r="A875" s="195"/>
      <c r="B875" s="366"/>
      <c r="C875" s="195"/>
      <c r="D875" s="366"/>
      <c r="E875" s="367"/>
      <c r="F875" s="366"/>
      <c r="G875" s="367"/>
      <c r="H875" s="366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 ht="12.75" customHeight="1" x14ac:dyDescent="0.25">
      <c r="A876" s="195"/>
      <c r="B876" s="366"/>
      <c r="C876" s="195"/>
      <c r="D876" s="366"/>
      <c r="E876" s="367"/>
      <c r="F876" s="366"/>
      <c r="G876" s="367"/>
      <c r="H876" s="366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 ht="12.75" customHeight="1" x14ac:dyDescent="0.25">
      <c r="A877" s="195"/>
      <c r="B877" s="366"/>
      <c r="C877" s="195"/>
      <c r="D877" s="366"/>
      <c r="E877" s="367"/>
      <c r="F877" s="366"/>
      <c r="G877" s="367"/>
      <c r="H877" s="366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 ht="12.75" customHeight="1" x14ac:dyDescent="0.25">
      <c r="A878" s="195"/>
      <c r="B878" s="366"/>
      <c r="C878" s="195"/>
      <c r="D878" s="366"/>
      <c r="E878" s="367"/>
      <c r="F878" s="366"/>
      <c r="G878" s="367"/>
      <c r="H878" s="366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 ht="12.75" customHeight="1" x14ac:dyDescent="0.25">
      <c r="A879" s="195"/>
      <c r="B879" s="366"/>
      <c r="C879" s="195"/>
      <c r="D879" s="366"/>
      <c r="E879" s="367"/>
      <c r="F879" s="366"/>
      <c r="G879" s="367"/>
      <c r="H879" s="366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 ht="12.75" customHeight="1" x14ac:dyDescent="0.25">
      <c r="A880" s="195"/>
      <c r="B880" s="366"/>
      <c r="C880" s="195"/>
      <c r="D880" s="366"/>
      <c r="E880" s="367"/>
      <c r="F880" s="366"/>
      <c r="G880" s="367"/>
      <c r="H880" s="366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 ht="12.75" customHeight="1" x14ac:dyDescent="0.25">
      <c r="A881" s="195"/>
      <c r="B881" s="366"/>
      <c r="C881" s="195"/>
      <c r="D881" s="366"/>
      <c r="E881" s="367"/>
      <c r="F881" s="366"/>
      <c r="G881" s="367"/>
      <c r="H881" s="366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 ht="12.75" customHeight="1" x14ac:dyDescent="0.25">
      <c r="A882" s="195"/>
      <c r="B882" s="366"/>
      <c r="C882" s="195"/>
      <c r="D882" s="366"/>
      <c r="E882" s="367"/>
      <c r="F882" s="366"/>
      <c r="G882" s="367"/>
      <c r="H882" s="366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 ht="12.75" customHeight="1" x14ac:dyDescent="0.25">
      <c r="A883" s="195"/>
      <c r="B883" s="366"/>
      <c r="C883" s="195"/>
      <c r="D883" s="366"/>
      <c r="E883" s="367"/>
      <c r="F883" s="366"/>
      <c r="G883" s="367"/>
      <c r="H883" s="366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 ht="12.75" customHeight="1" x14ac:dyDescent="0.25">
      <c r="A884" s="195"/>
      <c r="B884" s="366"/>
      <c r="C884" s="195"/>
      <c r="D884" s="366"/>
      <c r="E884" s="367"/>
      <c r="F884" s="366"/>
      <c r="G884" s="367"/>
      <c r="H884" s="366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 ht="12.75" customHeight="1" x14ac:dyDescent="0.25">
      <c r="A885" s="195"/>
      <c r="B885" s="366"/>
      <c r="C885" s="195"/>
      <c r="D885" s="366"/>
      <c r="E885" s="367"/>
      <c r="F885" s="366"/>
      <c r="G885" s="367"/>
      <c r="H885" s="366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 ht="12.75" customHeight="1" x14ac:dyDescent="0.25">
      <c r="A886" s="195"/>
      <c r="B886" s="366"/>
      <c r="C886" s="195"/>
      <c r="D886" s="366"/>
      <c r="E886" s="367"/>
      <c r="F886" s="366"/>
      <c r="G886" s="367"/>
      <c r="H886" s="366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 ht="12.75" customHeight="1" x14ac:dyDescent="0.25">
      <c r="A887" s="195"/>
      <c r="B887" s="366"/>
      <c r="C887" s="195"/>
      <c r="D887" s="366"/>
      <c r="E887" s="367"/>
      <c r="F887" s="366"/>
      <c r="G887" s="367"/>
      <c r="H887" s="366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 ht="12.75" customHeight="1" x14ac:dyDescent="0.25">
      <c r="A888" s="195"/>
      <c r="B888" s="366"/>
      <c r="C888" s="195"/>
      <c r="D888" s="366"/>
      <c r="E888" s="367"/>
      <c r="F888" s="366"/>
      <c r="G888" s="367"/>
      <c r="H888" s="366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 ht="12.75" customHeight="1" x14ac:dyDescent="0.25">
      <c r="A889" s="195"/>
      <c r="B889" s="366"/>
      <c r="C889" s="195"/>
      <c r="D889" s="366"/>
      <c r="E889" s="367"/>
      <c r="F889" s="366"/>
      <c r="G889" s="367"/>
      <c r="H889" s="366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 ht="12.75" customHeight="1" x14ac:dyDescent="0.25">
      <c r="A890" s="195"/>
      <c r="B890" s="366"/>
      <c r="C890" s="195"/>
      <c r="D890" s="366"/>
      <c r="E890" s="367"/>
      <c r="F890" s="366"/>
      <c r="G890" s="367"/>
      <c r="H890" s="366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 ht="12.75" customHeight="1" x14ac:dyDescent="0.25">
      <c r="A891" s="195"/>
      <c r="B891" s="366"/>
      <c r="C891" s="195"/>
      <c r="D891" s="366"/>
      <c r="E891" s="367"/>
      <c r="F891" s="366"/>
      <c r="G891" s="367"/>
      <c r="H891" s="366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 ht="12.75" customHeight="1" x14ac:dyDescent="0.25">
      <c r="A892" s="195"/>
      <c r="B892" s="366"/>
      <c r="C892" s="195"/>
      <c r="D892" s="366"/>
      <c r="E892" s="367"/>
      <c r="F892" s="366"/>
      <c r="G892" s="367"/>
      <c r="H892" s="366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 ht="12.75" customHeight="1" x14ac:dyDescent="0.25">
      <c r="A893" s="195"/>
      <c r="B893" s="366"/>
      <c r="C893" s="195"/>
      <c r="D893" s="366"/>
      <c r="E893" s="367"/>
      <c r="F893" s="366"/>
      <c r="G893" s="367"/>
      <c r="H893" s="366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 ht="12.75" customHeight="1" x14ac:dyDescent="0.25">
      <c r="A894" s="195"/>
      <c r="B894" s="366"/>
      <c r="C894" s="195"/>
      <c r="D894" s="366"/>
      <c r="E894" s="367"/>
      <c r="F894" s="366"/>
      <c r="G894" s="367"/>
      <c r="H894" s="366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 ht="12.75" customHeight="1" x14ac:dyDescent="0.25">
      <c r="A895" s="195"/>
      <c r="B895" s="366"/>
      <c r="C895" s="195"/>
      <c r="D895" s="366"/>
      <c r="E895" s="367"/>
      <c r="F895" s="366"/>
      <c r="G895" s="367"/>
      <c r="H895" s="366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 ht="12.75" customHeight="1" x14ac:dyDescent="0.25">
      <c r="A896" s="195"/>
      <c r="B896" s="366"/>
      <c r="C896" s="195"/>
      <c r="D896" s="366"/>
      <c r="E896" s="367"/>
      <c r="F896" s="366"/>
      <c r="G896" s="367"/>
      <c r="H896" s="366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 ht="12.75" customHeight="1" x14ac:dyDescent="0.25">
      <c r="A897" s="195"/>
      <c r="B897" s="366"/>
      <c r="C897" s="195"/>
      <c r="D897" s="366"/>
      <c r="E897" s="367"/>
      <c r="F897" s="366"/>
      <c r="G897" s="367"/>
      <c r="H897" s="366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 ht="12.75" customHeight="1" x14ac:dyDescent="0.25">
      <c r="A898" s="195"/>
      <c r="B898" s="366"/>
      <c r="C898" s="195"/>
      <c r="D898" s="366"/>
      <c r="E898" s="367"/>
      <c r="F898" s="366"/>
      <c r="G898" s="367"/>
      <c r="H898" s="366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 ht="12.75" customHeight="1" x14ac:dyDescent="0.25">
      <c r="A899" s="195"/>
      <c r="B899" s="366"/>
      <c r="C899" s="195"/>
      <c r="D899" s="366"/>
      <c r="E899" s="367"/>
      <c r="F899" s="366"/>
      <c r="G899" s="367"/>
      <c r="H899" s="366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 ht="12.75" customHeight="1" x14ac:dyDescent="0.25">
      <c r="A900" s="195"/>
      <c r="B900" s="366"/>
      <c r="C900" s="195"/>
      <c r="D900" s="366"/>
      <c r="E900" s="367"/>
      <c r="F900" s="366"/>
      <c r="G900" s="367"/>
      <c r="H900" s="366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 ht="12.75" customHeight="1" x14ac:dyDescent="0.25">
      <c r="A901" s="195"/>
      <c r="B901" s="366"/>
      <c r="C901" s="195"/>
      <c r="D901" s="366"/>
      <c r="E901" s="367"/>
      <c r="F901" s="366"/>
      <c r="G901" s="367"/>
      <c r="H901" s="366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 ht="12.75" customHeight="1" x14ac:dyDescent="0.25">
      <c r="A902" s="195"/>
      <c r="B902" s="366"/>
      <c r="C902" s="195"/>
      <c r="D902" s="366"/>
      <c r="E902" s="367"/>
      <c r="F902" s="366"/>
      <c r="G902" s="367"/>
      <c r="H902" s="366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 ht="12.75" customHeight="1" x14ac:dyDescent="0.25">
      <c r="A903" s="195"/>
      <c r="B903" s="366"/>
      <c r="C903" s="195"/>
      <c r="D903" s="366"/>
      <c r="E903" s="367"/>
      <c r="F903" s="366"/>
      <c r="G903" s="367"/>
      <c r="H903" s="366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 ht="12.75" customHeight="1" x14ac:dyDescent="0.25">
      <c r="A904" s="195"/>
      <c r="B904" s="366"/>
      <c r="C904" s="195"/>
      <c r="D904" s="366"/>
      <c r="E904" s="367"/>
      <c r="F904" s="366"/>
      <c r="G904" s="367"/>
      <c r="H904" s="366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 ht="12.75" customHeight="1" x14ac:dyDescent="0.25">
      <c r="A905" s="195"/>
      <c r="B905" s="366"/>
      <c r="C905" s="195"/>
      <c r="D905" s="366"/>
      <c r="E905" s="367"/>
      <c r="F905" s="366"/>
      <c r="G905" s="367"/>
      <c r="H905" s="366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 ht="12.75" customHeight="1" x14ac:dyDescent="0.25">
      <c r="A906" s="195"/>
      <c r="B906" s="366"/>
      <c r="C906" s="195"/>
      <c r="D906" s="366"/>
      <c r="E906" s="367"/>
      <c r="F906" s="366"/>
      <c r="G906" s="367"/>
      <c r="H906" s="366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 ht="12.75" customHeight="1" x14ac:dyDescent="0.25">
      <c r="A907" s="195"/>
      <c r="B907" s="366"/>
      <c r="C907" s="195"/>
      <c r="D907" s="366"/>
      <c r="E907" s="367"/>
      <c r="F907" s="366"/>
      <c r="G907" s="367"/>
      <c r="H907" s="366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 ht="12.75" customHeight="1" x14ac:dyDescent="0.25">
      <c r="A908" s="195"/>
      <c r="B908" s="366"/>
      <c r="C908" s="195"/>
      <c r="D908" s="366"/>
      <c r="E908" s="367"/>
      <c r="F908" s="366"/>
      <c r="G908" s="367"/>
      <c r="H908" s="366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 ht="12.75" customHeight="1" x14ac:dyDescent="0.25">
      <c r="A909" s="195"/>
      <c r="B909" s="366"/>
      <c r="C909" s="195"/>
      <c r="D909" s="366"/>
      <c r="E909" s="367"/>
      <c r="F909" s="366"/>
      <c r="G909" s="367"/>
      <c r="H909" s="366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 ht="12.75" customHeight="1" x14ac:dyDescent="0.25">
      <c r="A910" s="195"/>
      <c r="B910" s="366"/>
      <c r="C910" s="195"/>
      <c r="D910" s="366"/>
      <c r="E910" s="367"/>
      <c r="F910" s="366"/>
      <c r="G910" s="367"/>
      <c r="H910" s="366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 ht="12.75" customHeight="1" x14ac:dyDescent="0.25">
      <c r="A911" s="195"/>
      <c r="B911" s="366"/>
      <c r="C911" s="195"/>
      <c r="D911" s="366"/>
      <c r="E911" s="367"/>
      <c r="F911" s="366"/>
      <c r="G911" s="367"/>
      <c r="H911" s="366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 ht="12.75" customHeight="1" x14ac:dyDescent="0.25">
      <c r="A912" s="195"/>
      <c r="B912" s="366"/>
      <c r="C912" s="195"/>
      <c r="D912" s="366"/>
      <c r="E912" s="367"/>
      <c r="F912" s="366"/>
      <c r="G912" s="367"/>
      <c r="H912" s="366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 ht="12.75" customHeight="1" x14ac:dyDescent="0.25">
      <c r="A913" s="195"/>
      <c r="B913" s="366"/>
      <c r="C913" s="195"/>
      <c r="D913" s="366"/>
      <c r="E913" s="367"/>
      <c r="F913" s="366"/>
      <c r="G913" s="367"/>
      <c r="H913" s="366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 ht="12.75" customHeight="1" x14ac:dyDescent="0.25">
      <c r="A914" s="195"/>
      <c r="B914" s="366"/>
      <c r="C914" s="195"/>
      <c r="D914" s="366"/>
      <c r="E914" s="367"/>
      <c r="F914" s="366"/>
      <c r="G914" s="367"/>
      <c r="H914" s="366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 ht="12.75" customHeight="1" x14ac:dyDescent="0.25">
      <c r="A915" s="195"/>
      <c r="B915" s="366"/>
      <c r="C915" s="195"/>
      <c r="D915" s="366"/>
      <c r="E915" s="367"/>
      <c r="F915" s="366"/>
      <c r="G915" s="367"/>
      <c r="H915" s="366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 ht="12.75" customHeight="1" x14ac:dyDescent="0.25">
      <c r="A916" s="195"/>
      <c r="B916" s="366"/>
      <c r="C916" s="195"/>
      <c r="D916" s="366"/>
      <c r="E916" s="367"/>
      <c r="F916" s="366"/>
      <c r="G916" s="367"/>
      <c r="H916" s="366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 ht="12.75" customHeight="1" x14ac:dyDescent="0.25">
      <c r="A917" s="195"/>
      <c r="B917" s="366"/>
      <c r="C917" s="195"/>
      <c r="D917" s="366"/>
      <c r="E917" s="367"/>
      <c r="F917" s="366"/>
      <c r="G917" s="367"/>
      <c r="H917" s="366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 ht="12.75" customHeight="1" x14ac:dyDescent="0.25">
      <c r="A918" s="195"/>
      <c r="B918" s="366"/>
      <c r="C918" s="195"/>
      <c r="D918" s="366"/>
      <c r="E918" s="367"/>
      <c r="F918" s="366"/>
      <c r="G918" s="367"/>
      <c r="H918" s="366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 ht="12.75" customHeight="1" x14ac:dyDescent="0.25">
      <c r="A919" s="195"/>
      <c r="B919" s="366"/>
      <c r="C919" s="195"/>
      <c r="D919" s="366"/>
      <c r="E919" s="367"/>
      <c r="F919" s="366"/>
      <c r="G919" s="367"/>
      <c r="H919" s="366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 ht="12.75" customHeight="1" x14ac:dyDescent="0.25">
      <c r="A920" s="195"/>
      <c r="B920" s="366"/>
      <c r="C920" s="195"/>
      <c r="D920" s="366"/>
      <c r="E920" s="367"/>
      <c r="F920" s="366"/>
      <c r="G920" s="367"/>
      <c r="H920" s="366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 ht="12.75" customHeight="1" x14ac:dyDescent="0.25">
      <c r="A921" s="195"/>
      <c r="B921" s="366"/>
      <c r="C921" s="195"/>
      <c r="D921" s="366"/>
      <c r="E921" s="367"/>
      <c r="F921" s="366"/>
      <c r="G921" s="367"/>
      <c r="H921" s="366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 ht="12.75" customHeight="1" x14ac:dyDescent="0.25">
      <c r="A922" s="195"/>
      <c r="B922" s="366"/>
      <c r="C922" s="195"/>
      <c r="D922" s="366"/>
      <c r="E922" s="367"/>
      <c r="F922" s="366"/>
      <c r="G922" s="367"/>
      <c r="H922" s="366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 ht="12.75" customHeight="1" x14ac:dyDescent="0.25">
      <c r="A923" s="195"/>
      <c r="B923" s="366"/>
      <c r="C923" s="195"/>
      <c r="D923" s="366"/>
      <c r="E923" s="367"/>
      <c r="F923" s="366"/>
      <c r="G923" s="367"/>
      <c r="H923" s="366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 ht="12.75" customHeight="1" x14ac:dyDescent="0.25">
      <c r="A924" s="195"/>
      <c r="B924" s="366"/>
      <c r="C924" s="195"/>
      <c r="D924" s="366"/>
      <c r="E924" s="367"/>
      <c r="F924" s="366"/>
      <c r="G924" s="367"/>
      <c r="H924" s="366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 ht="12.75" customHeight="1" x14ac:dyDescent="0.25">
      <c r="A925" s="195"/>
      <c r="B925" s="366"/>
      <c r="C925" s="195"/>
      <c r="D925" s="366"/>
      <c r="E925" s="367"/>
      <c r="F925" s="366"/>
      <c r="G925" s="367"/>
      <c r="H925" s="366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 ht="12.75" customHeight="1" x14ac:dyDescent="0.25">
      <c r="A926" s="195"/>
      <c r="B926" s="366"/>
      <c r="C926" s="195"/>
      <c r="D926" s="366"/>
      <c r="E926" s="367"/>
      <c r="F926" s="366"/>
      <c r="G926" s="367"/>
      <c r="H926" s="366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 ht="12.75" customHeight="1" x14ac:dyDescent="0.25">
      <c r="A927" s="195"/>
      <c r="B927" s="366"/>
      <c r="C927" s="195"/>
      <c r="D927" s="366"/>
      <c r="E927" s="367"/>
      <c r="F927" s="366"/>
      <c r="G927" s="367"/>
      <c r="H927" s="366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 ht="12.75" customHeight="1" x14ac:dyDescent="0.25">
      <c r="A928" s="195"/>
      <c r="B928" s="366"/>
      <c r="C928" s="195"/>
      <c r="D928" s="366"/>
      <c r="E928" s="367"/>
      <c r="F928" s="366"/>
      <c r="G928" s="367"/>
      <c r="H928" s="366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 ht="12.75" customHeight="1" x14ac:dyDescent="0.25">
      <c r="A929" s="195"/>
      <c r="B929" s="366"/>
      <c r="C929" s="195"/>
      <c r="D929" s="366"/>
      <c r="E929" s="367"/>
      <c r="F929" s="366"/>
      <c r="G929" s="367"/>
      <c r="H929" s="366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 ht="12.75" customHeight="1" x14ac:dyDescent="0.25">
      <c r="A930" s="195"/>
      <c r="B930" s="366"/>
      <c r="C930" s="195"/>
      <c r="D930" s="366"/>
      <c r="E930" s="367"/>
      <c r="F930" s="366"/>
      <c r="G930" s="367"/>
      <c r="H930" s="366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 ht="12.75" customHeight="1" x14ac:dyDescent="0.25">
      <c r="A931" s="195"/>
      <c r="B931" s="366"/>
      <c r="C931" s="195"/>
      <c r="D931" s="366"/>
      <c r="E931" s="367"/>
      <c r="F931" s="366"/>
      <c r="G931" s="367"/>
      <c r="H931" s="366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 ht="12.75" customHeight="1" x14ac:dyDescent="0.25">
      <c r="A932" s="195"/>
      <c r="B932" s="366"/>
      <c r="C932" s="195"/>
      <c r="D932" s="366"/>
      <c r="E932" s="367"/>
      <c r="F932" s="366"/>
      <c r="G932" s="367"/>
      <c r="H932" s="366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 ht="12.75" customHeight="1" x14ac:dyDescent="0.25">
      <c r="A933" s="195"/>
      <c r="B933" s="366"/>
      <c r="C933" s="195"/>
      <c r="D933" s="366"/>
      <c r="E933" s="367"/>
      <c r="F933" s="366"/>
      <c r="G933" s="367"/>
      <c r="H933" s="366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 ht="12.75" customHeight="1" x14ac:dyDescent="0.25">
      <c r="A934" s="195"/>
      <c r="B934" s="366"/>
      <c r="C934" s="195"/>
      <c r="D934" s="366"/>
      <c r="E934" s="367"/>
      <c r="F934" s="366"/>
      <c r="G934" s="367"/>
      <c r="H934" s="366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 ht="12.75" customHeight="1" x14ac:dyDescent="0.25">
      <c r="A935" s="195"/>
      <c r="B935" s="366"/>
      <c r="C935" s="195"/>
      <c r="D935" s="366"/>
      <c r="E935" s="367"/>
      <c r="F935" s="366"/>
      <c r="G935" s="367"/>
      <c r="H935" s="366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 ht="12.75" customHeight="1" x14ac:dyDescent="0.25">
      <c r="A936" s="195"/>
      <c r="B936" s="366"/>
      <c r="C936" s="195"/>
      <c r="D936" s="366"/>
      <c r="E936" s="367"/>
      <c r="F936" s="366"/>
      <c r="G936" s="367"/>
      <c r="H936" s="366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 ht="12.75" customHeight="1" x14ac:dyDescent="0.25">
      <c r="A937" s="195"/>
      <c r="B937" s="366"/>
      <c r="C937" s="195"/>
      <c r="D937" s="366"/>
      <c r="E937" s="367"/>
      <c r="F937" s="366"/>
      <c r="G937" s="367"/>
      <c r="H937" s="366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 ht="12.75" customHeight="1" x14ac:dyDescent="0.25">
      <c r="A938" s="195"/>
      <c r="B938" s="366"/>
      <c r="C938" s="195"/>
      <c r="D938" s="366"/>
      <c r="E938" s="367"/>
      <c r="F938" s="366"/>
      <c r="G938" s="367"/>
      <c r="H938" s="366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 ht="12.75" customHeight="1" x14ac:dyDescent="0.25">
      <c r="A939" s="195"/>
      <c r="B939" s="366"/>
      <c r="C939" s="195"/>
      <c r="D939" s="366"/>
      <c r="E939" s="367"/>
      <c r="F939" s="366"/>
      <c r="G939" s="367"/>
      <c r="H939" s="366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 ht="12.75" customHeight="1" x14ac:dyDescent="0.25">
      <c r="A940" s="195"/>
      <c r="B940" s="366"/>
      <c r="C940" s="195"/>
      <c r="D940" s="366"/>
      <c r="E940" s="367"/>
      <c r="F940" s="366"/>
      <c r="G940" s="367"/>
      <c r="H940" s="366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 ht="12.75" customHeight="1" x14ac:dyDescent="0.25">
      <c r="A941" s="195"/>
      <c r="B941" s="366"/>
      <c r="C941" s="195"/>
      <c r="D941" s="366"/>
      <c r="E941" s="367"/>
      <c r="F941" s="366"/>
      <c r="G941" s="367"/>
      <c r="H941" s="366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 ht="12.75" customHeight="1" x14ac:dyDescent="0.25">
      <c r="A942" s="195"/>
      <c r="B942" s="366"/>
      <c r="C942" s="195"/>
      <c r="D942" s="366"/>
      <c r="E942" s="367"/>
      <c r="F942" s="366"/>
      <c r="G942" s="367"/>
      <c r="H942" s="366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 ht="12.75" customHeight="1" x14ac:dyDescent="0.25">
      <c r="A943" s="195"/>
      <c r="B943" s="366"/>
      <c r="C943" s="195"/>
      <c r="D943" s="366"/>
      <c r="E943" s="367"/>
      <c r="F943" s="366"/>
      <c r="G943" s="367"/>
      <c r="H943" s="366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 ht="12.75" customHeight="1" x14ac:dyDescent="0.25">
      <c r="A944" s="195"/>
      <c r="B944" s="366"/>
      <c r="C944" s="195"/>
      <c r="D944" s="366"/>
      <c r="E944" s="367"/>
      <c r="F944" s="366"/>
      <c r="G944" s="367"/>
      <c r="H944" s="366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 ht="12.75" customHeight="1" x14ac:dyDescent="0.25">
      <c r="A945" s="195"/>
      <c r="B945" s="366"/>
      <c r="C945" s="195"/>
      <c r="D945" s="366"/>
      <c r="E945" s="367"/>
      <c r="F945" s="366"/>
      <c r="G945" s="367"/>
      <c r="H945" s="366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 ht="12.75" customHeight="1" x14ac:dyDescent="0.25">
      <c r="A946" s="195"/>
      <c r="B946" s="366"/>
      <c r="C946" s="195"/>
      <c r="D946" s="366"/>
      <c r="E946" s="367"/>
      <c r="F946" s="366"/>
      <c r="G946" s="367"/>
      <c r="H946" s="366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 ht="12.75" customHeight="1" x14ac:dyDescent="0.25">
      <c r="A947" s="195"/>
      <c r="B947" s="366"/>
      <c r="C947" s="195"/>
      <c r="D947" s="366"/>
      <c r="E947" s="367"/>
      <c r="F947" s="366"/>
      <c r="G947" s="367"/>
      <c r="H947" s="366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 ht="12.75" customHeight="1" x14ac:dyDescent="0.25">
      <c r="A948" s="195"/>
      <c r="B948" s="366"/>
      <c r="C948" s="195"/>
      <c r="D948" s="366"/>
      <c r="E948" s="367"/>
      <c r="F948" s="366"/>
      <c r="G948" s="367"/>
      <c r="H948" s="366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 ht="12.75" customHeight="1" x14ac:dyDescent="0.25">
      <c r="A949" s="195"/>
      <c r="B949" s="366"/>
      <c r="C949" s="195"/>
      <c r="D949" s="366"/>
      <c r="E949" s="367"/>
      <c r="F949" s="366"/>
      <c r="G949" s="367"/>
      <c r="H949" s="366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 ht="12.75" customHeight="1" x14ac:dyDescent="0.25">
      <c r="A950" s="195"/>
      <c r="B950" s="366"/>
      <c r="C950" s="195"/>
      <c r="D950" s="366"/>
      <c r="E950" s="367"/>
      <c r="F950" s="366"/>
      <c r="G950" s="367"/>
      <c r="H950" s="366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 ht="12.75" customHeight="1" x14ac:dyDescent="0.25">
      <c r="A951" s="195"/>
      <c r="B951" s="366"/>
      <c r="C951" s="195"/>
      <c r="D951" s="366"/>
      <c r="E951" s="367"/>
      <c r="F951" s="366"/>
      <c r="G951" s="367"/>
      <c r="H951" s="366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 ht="12.75" customHeight="1" x14ac:dyDescent="0.25">
      <c r="A952" s="195"/>
      <c r="B952" s="366"/>
      <c r="C952" s="195"/>
      <c r="D952" s="366"/>
      <c r="E952" s="367"/>
      <c r="F952" s="366"/>
      <c r="G952" s="367"/>
      <c r="H952" s="366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 ht="12.75" customHeight="1" x14ac:dyDescent="0.25">
      <c r="A953" s="195"/>
      <c r="B953" s="366"/>
      <c r="C953" s="195"/>
      <c r="D953" s="366"/>
      <c r="E953" s="367"/>
      <c r="F953" s="366"/>
      <c r="G953" s="367"/>
      <c r="H953" s="366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 ht="12.75" customHeight="1" x14ac:dyDescent="0.25">
      <c r="A954" s="195"/>
      <c r="B954" s="366"/>
      <c r="C954" s="195"/>
      <c r="D954" s="366"/>
      <c r="E954" s="367"/>
      <c r="F954" s="366"/>
      <c r="G954" s="367"/>
      <c r="H954" s="366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 ht="12.75" customHeight="1" x14ac:dyDescent="0.25">
      <c r="A955" s="195"/>
      <c r="B955" s="366"/>
      <c r="C955" s="195"/>
      <c r="D955" s="366"/>
      <c r="E955" s="367"/>
      <c r="F955" s="366"/>
      <c r="G955" s="367"/>
      <c r="H955" s="366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 ht="12.75" customHeight="1" x14ac:dyDescent="0.25">
      <c r="A956" s="195"/>
      <c r="B956" s="366"/>
      <c r="C956" s="195"/>
      <c r="D956" s="366"/>
      <c r="E956" s="367"/>
      <c r="F956" s="366"/>
      <c r="G956" s="367"/>
      <c r="H956" s="366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 ht="12.75" customHeight="1" x14ac:dyDescent="0.25">
      <c r="A957" s="195"/>
      <c r="B957" s="366"/>
      <c r="C957" s="195"/>
      <c r="D957" s="366"/>
      <c r="E957" s="367"/>
      <c r="F957" s="366"/>
      <c r="G957" s="367"/>
      <c r="H957" s="366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 ht="12.75" customHeight="1" x14ac:dyDescent="0.25">
      <c r="A958" s="195"/>
      <c r="B958" s="366"/>
      <c r="C958" s="195"/>
      <c r="D958" s="366"/>
      <c r="E958" s="367"/>
      <c r="F958" s="366"/>
      <c r="G958" s="367"/>
      <c r="H958" s="366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 ht="12.75" customHeight="1" x14ac:dyDescent="0.25">
      <c r="A959" s="195"/>
      <c r="B959" s="366"/>
      <c r="C959" s="195"/>
      <c r="D959" s="366"/>
      <c r="E959" s="367"/>
      <c r="F959" s="366"/>
      <c r="G959" s="367"/>
      <c r="H959" s="366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 ht="12.75" customHeight="1" x14ac:dyDescent="0.25">
      <c r="A960" s="195"/>
      <c r="B960" s="366"/>
      <c r="C960" s="195"/>
      <c r="D960" s="366"/>
      <c r="E960" s="367"/>
      <c r="F960" s="366"/>
      <c r="G960" s="367"/>
      <c r="H960" s="366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 ht="12.75" customHeight="1" x14ac:dyDescent="0.25">
      <c r="A961" s="195"/>
      <c r="B961" s="366"/>
      <c r="C961" s="195"/>
      <c r="D961" s="366"/>
      <c r="E961" s="367"/>
      <c r="F961" s="366"/>
      <c r="G961" s="367"/>
      <c r="H961" s="366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 ht="12.75" customHeight="1" x14ac:dyDescent="0.25">
      <c r="A962" s="195"/>
      <c r="B962" s="366"/>
      <c r="C962" s="195"/>
      <c r="D962" s="366"/>
      <c r="E962" s="367"/>
      <c r="F962" s="366"/>
      <c r="G962" s="367"/>
      <c r="H962" s="366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 ht="12.75" customHeight="1" x14ac:dyDescent="0.25">
      <c r="A963" s="195"/>
      <c r="B963" s="366"/>
      <c r="C963" s="195"/>
      <c r="D963" s="366"/>
      <c r="E963" s="367"/>
      <c r="F963" s="366"/>
      <c r="G963" s="367"/>
      <c r="H963" s="366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 ht="12.75" customHeight="1" x14ac:dyDescent="0.25">
      <c r="A964" s="195"/>
      <c r="B964" s="366"/>
      <c r="C964" s="195"/>
      <c r="D964" s="366"/>
      <c r="E964" s="367"/>
      <c r="F964" s="366"/>
      <c r="G964" s="367"/>
      <c r="H964" s="366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 ht="12.75" customHeight="1" x14ac:dyDescent="0.25">
      <c r="A965" s="195"/>
      <c r="B965" s="366"/>
      <c r="C965" s="195"/>
      <c r="D965" s="366"/>
      <c r="E965" s="367"/>
      <c r="F965" s="366"/>
      <c r="G965" s="367"/>
      <c r="H965" s="366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 ht="12.75" customHeight="1" x14ac:dyDescent="0.25">
      <c r="A966" s="195"/>
      <c r="B966" s="366"/>
      <c r="C966" s="195"/>
      <c r="D966" s="366"/>
      <c r="E966" s="367"/>
      <c r="F966" s="366"/>
      <c r="G966" s="367"/>
      <c r="H966" s="366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 ht="12.75" customHeight="1" x14ac:dyDescent="0.25">
      <c r="A967" s="195"/>
      <c r="B967" s="366"/>
      <c r="C967" s="195"/>
      <c r="D967" s="366"/>
      <c r="E967" s="367"/>
      <c r="F967" s="366"/>
      <c r="G967" s="367"/>
      <c r="H967" s="366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 ht="12.75" customHeight="1" x14ac:dyDescent="0.25">
      <c r="A968" s="195"/>
      <c r="B968" s="366"/>
      <c r="C968" s="195"/>
      <c r="D968" s="366"/>
      <c r="E968" s="367"/>
      <c r="F968" s="366"/>
      <c r="G968" s="367"/>
      <c r="H968" s="366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 ht="12.75" customHeight="1" x14ac:dyDescent="0.25">
      <c r="A969" s="195"/>
      <c r="B969" s="366"/>
      <c r="C969" s="195"/>
      <c r="D969" s="366"/>
      <c r="E969" s="367"/>
      <c r="F969" s="366"/>
      <c r="G969" s="367"/>
      <c r="H969" s="366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 ht="12.75" customHeight="1" x14ac:dyDescent="0.25">
      <c r="A970" s="195"/>
      <c r="B970" s="366"/>
      <c r="C970" s="195"/>
      <c r="D970" s="366"/>
      <c r="E970" s="367"/>
      <c r="F970" s="366"/>
      <c r="G970" s="367"/>
      <c r="H970" s="366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 ht="12.75" customHeight="1" x14ac:dyDescent="0.25">
      <c r="A971" s="195"/>
      <c r="B971" s="366"/>
      <c r="C971" s="195"/>
      <c r="D971" s="366"/>
      <c r="E971" s="367"/>
      <c r="F971" s="366"/>
      <c r="G971" s="367"/>
      <c r="H971" s="366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 ht="12.75" customHeight="1" x14ac:dyDescent="0.25">
      <c r="A972" s="195"/>
      <c r="B972" s="366"/>
      <c r="C972" s="195"/>
      <c r="D972" s="366"/>
      <c r="E972" s="367"/>
      <c r="F972" s="366"/>
      <c r="G972" s="367"/>
      <c r="H972" s="366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 ht="12.75" customHeight="1" x14ac:dyDescent="0.25">
      <c r="A973" s="195"/>
      <c r="B973" s="366"/>
      <c r="C973" s="195"/>
      <c r="D973" s="366"/>
      <c r="E973" s="367"/>
      <c r="F973" s="366"/>
      <c r="G973" s="367"/>
      <c r="H973" s="366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 ht="12.75" customHeight="1" x14ac:dyDescent="0.25">
      <c r="A974" s="195"/>
      <c r="B974" s="366"/>
      <c r="C974" s="195"/>
      <c r="D974" s="366"/>
      <c r="E974" s="367"/>
      <c r="F974" s="366"/>
      <c r="G974" s="367"/>
      <c r="H974" s="366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 ht="12.75" customHeight="1" x14ac:dyDescent="0.25">
      <c r="A975" s="195"/>
      <c r="B975" s="366"/>
      <c r="C975" s="195"/>
      <c r="D975" s="366"/>
      <c r="E975" s="367"/>
      <c r="F975" s="366"/>
      <c r="G975" s="367"/>
      <c r="H975" s="366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 ht="12.75" customHeight="1" x14ac:dyDescent="0.25">
      <c r="A976" s="195"/>
      <c r="B976" s="366"/>
      <c r="C976" s="195"/>
      <c r="D976" s="366"/>
      <c r="E976" s="367"/>
      <c r="F976" s="366"/>
      <c r="G976" s="367"/>
      <c r="H976" s="366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 ht="12.75" customHeight="1" x14ac:dyDescent="0.25">
      <c r="A977" s="195"/>
      <c r="B977" s="366"/>
      <c r="C977" s="195"/>
      <c r="D977" s="366"/>
      <c r="E977" s="367"/>
      <c r="F977" s="366"/>
      <c r="G977" s="367"/>
      <c r="H977" s="366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 ht="12.75" customHeight="1" x14ac:dyDescent="0.25">
      <c r="A978" s="195"/>
      <c r="B978" s="366"/>
      <c r="C978" s="195"/>
      <c r="D978" s="366"/>
      <c r="E978" s="367"/>
      <c r="F978" s="366"/>
      <c r="G978" s="367"/>
      <c r="H978" s="366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 ht="12.75" customHeight="1" x14ac:dyDescent="0.25">
      <c r="A979" s="195"/>
      <c r="B979" s="366"/>
      <c r="C979" s="195"/>
      <c r="D979" s="366"/>
      <c r="E979" s="367"/>
      <c r="F979" s="366"/>
      <c r="G979" s="367"/>
      <c r="H979" s="366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 ht="12.75" customHeight="1" x14ac:dyDescent="0.25">
      <c r="A980" s="195"/>
      <c r="B980" s="366"/>
      <c r="C980" s="195"/>
      <c r="D980" s="366"/>
      <c r="E980" s="367"/>
      <c r="F980" s="366"/>
      <c r="G980" s="367"/>
      <c r="H980" s="366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 ht="12.75" customHeight="1" x14ac:dyDescent="0.25">
      <c r="A981" s="195"/>
      <c r="B981" s="366"/>
      <c r="C981" s="195"/>
      <c r="D981" s="366"/>
      <c r="E981" s="367"/>
      <c r="F981" s="366"/>
      <c r="G981" s="367"/>
      <c r="H981" s="366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 ht="12.75" customHeight="1" x14ac:dyDescent="0.25">
      <c r="A982" s="195"/>
      <c r="B982" s="366"/>
      <c r="C982" s="195"/>
      <c r="D982" s="366"/>
      <c r="E982" s="367"/>
      <c r="F982" s="366"/>
      <c r="G982" s="367"/>
      <c r="H982" s="366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 ht="12.75" customHeight="1" x14ac:dyDescent="0.25">
      <c r="A983" s="195"/>
      <c r="B983" s="366"/>
      <c r="C983" s="195"/>
      <c r="D983" s="366"/>
      <c r="E983" s="367"/>
      <c r="F983" s="366"/>
      <c r="G983" s="367"/>
      <c r="H983" s="366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 ht="12.75" customHeight="1" x14ac:dyDescent="0.25">
      <c r="A984" s="195"/>
      <c r="B984" s="366"/>
      <c r="C984" s="195"/>
      <c r="D984" s="366"/>
      <c r="E984" s="367"/>
      <c r="F984" s="366"/>
      <c r="G984" s="367"/>
      <c r="H984" s="366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 ht="12.75" customHeight="1" x14ac:dyDescent="0.25">
      <c r="A985" s="195"/>
      <c r="B985" s="366"/>
      <c r="C985" s="195"/>
      <c r="D985" s="366"/>
      <c r="E985" s="367"/>
      <c r="F985" s="366"/>
      <c r="G985" s="367"/>
      <c r="H985" s="366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 ht="12.75" customHeight="1" x14ac:dyDescent="0.25">
      <c r="A986" s="195"/>
      <c r="B986" s="366"/>
      <c r="C986" s="195"/>
      <c r="D986" s="366"/>
      <c r="E986" s="367"/>
      <c r="F986" s="366"/>
      <c r="G986" s="367"/>
      <c r="H986" s="366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 ht="12.75" customHeight="1" x14ac:dyDescent="0.25">
      <c r="A987" s="195"/>
      <c r="B987" s="366"/>
      <c r="C987" s="195"/>
      <c r="D987" s="366"/>
      <c r="E987" s="367"/>
      <c r="F987" s="366"/>
      <c r="G987" s="367"/>
      <c r="H987" s="366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 ht="12.75" customHeight="1" x14ac:dyDescent="0.25">
      <c r="A988" s="195"/>
      <c r="B988" s="366"/>
      <c r="C988" s="195"/>
      <c r="D988" s="366"/>
      <c r="E988" s="367"/>
      <c r="F988" s="366"/>
      <c r="G988" s="367"/>
      <c r="H988" s="366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 ht="12.75" customHeight="1" x14ac:dyDescent="0.25">
      <c r="A989" s="195"/>
      <c r="B989" s="366"/>
      <c r="C989" s="195"/>
      <c r="D989" s="366"/>
      <c r="E989" s="367"/>
      <c r="F989" s="366"/>
      <c r="G989" s="367"/>
      <c r="H989" s="366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 ht="12.75" customHeight="1" x14ac:dyDescent="0.25">
      <c r="A990" s="195"/>
      <c r="B990" s="366"/>
      <c r="C990" s="195"/>
      <c r="D990" s="366"/>
      <c r="E990" s="367"/>
      <c r="F990" s="366"/>
      <c r="G990" s="367"/>
      <c r="H990" s="366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 ht="12.75" customHeight="1" x14ac:dyDescent="0.25">
      <c r="A991" s="195"/>
      <c r="B991" s="366"/>
      <c r="C991" s="195"/>
      <c r="D991" s="366"/>
      <c r="E991" s="367"/>
      <c r="F991" s="366"/>
      <c r="G991" s="367"/>
      <c r="H991" s="366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 ht="12.75" customHeight="1" x14ac:dyDescent="0.25">
      <c r="A992" s="195"/>
      <c r="B992" s="366"/>
      <c r="C992" s="195"/>
      <c r="D992" s="366"/>
      <c r="E992" s="367"/>
      <c r="F992" s="366"/>
      <c r="G992" s="367"/>
      <c r="H992" s="366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 ht="12.75" customHeight="1" x14ac:dyDescent="0.25">
      <c r="A993" s="195"/>
      <c r="B993" s="366"/>
      <c r="C993" s="195"/>
      <c r="D993" s="366"/>
      <c r="E993" s="367"/>
      <c r="F993" s="366"/>
      <c r="G993" s="367"/>
      <c r="H993" s="366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 ht="12.75" customHeight="1" x14ac:dyDescent="0.25">
      <c r="A994" s="195"/>
      <c r="B994" s="366"/>
      <c r="C994" s="195"/>
      <c r="D994" s="366"/>
      <c r="E994" s="367"/>
      <c r="F994" s="366"/>
      <c r="G994" s="367"/>
      <c r="H994" s="366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 ht="12.75" customHeight="1" x14ac:dyDescent="0.25">
      <c r="A995" s="195"/>
      <c r="B995" s="366"/>
      <c r="C995" s="195"/>
      <c r="D995" s="366"/>
      <c r="E995" s="367"/>
      <c r="F995" s="366"/>
      <c r="G995" s="367"/>
      <c r="H995" s="366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 ht="12.75" customHeight="1" x14ac:dyDescent="0.25">
      <c r="A996" s="195"/>
      <c r="B996" s="366"/>
      <c r="C996" s="195"/>
      <c r="D996" s="366"/>
      <c r="E996" s="367"/>
      <c r="F996" s="366"/>
      <c r="G996" s="367"/>
      <c r="H996" s="366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 ht="12.75" customHeight="1" x14ac:dyDescent="0.25">
      <c r="A997" s="195"/>
      <c r="B997" s="366"/>
      <c r="C997" s="195"/>
      <c r="D997" s="366"/>
      <c r="E997" s="367"/>
      <c r="F997" s="366"/>
      <c r="G997" s="367"/>
      <c r="H997" s="366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 ht="12.75" customHeight="1" x14ac:dyDescent="0.25">
      <c r="A998" s="195"/>
      <c r="B998" s="366"/>
      <c r="C998" s="195"/>
      <c r="D998" s="366"/>
      <c r="E998" s="367"/>
      <c r="F998" s="366"/>
      <c r="G998" s="367"/>
      <c r="H998" s="366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  <row r="999" spans="1:26" ht="12.75" customHeight="1" x14ac:dyDescent="0.25">
      <c r="A999" s="195"/>
      <c r="B999" s="366"/>
      <c r="C999" s="195"/>
      <c r="D999" s="366"/>
      <c r="E999" s="367"/>
      <c r="F999" s="366"/>
      <c r="G999" s="367"/>
      <c r="H999" s="366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</row>
    <row r="1000" spans="1:26" ht="12.75" customHeight="1" x14ac:dyDescent="0.25">
      <c r="A1000" s="195"/>
      <c r="B1000" s="366"/>
      <c r="C1000" s="195"/>
      <c r="D1000" s="366"/>
      <c r="E1000" s="367"/>
      <c r="F1000" s="366"/>
      <c r="G1000" s="367"/>
      <c r="H1000" s="366"/>
      <c r="I1000" s="195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</row>
  </sheetData>
  <autoFilter ref="A4:H505" xr:uid="{00000000-0009-0000-0000-000008000000}"/>
  <mergeCells count="3">
    <mergeCell ref="A1:H1"/>
    <mergeCell ref="A2:H2"/>
    <mergeCell ref="A3:H3"/>
  </mergeCells>
  <dataValidations count="4">
    <dataValidation type="list" allowBlank="1" showErrorMessage="1" sqref="D5:D505" xr:uid="{00000000-0002-0000-0800-000000000000}">
      <formula1>OFFSET(Repasses,1,MATCH(C5,Categorias,0)-1,OFFSET(Repasses,-1,MATCH(C5,Categorias,0)-1),1)</formula1>
    </dataValidation>
    <dataValidation type="list" allowBlank="1" showErrorMessage="1" sqref="I5:I505" xr:uid="{00000000-0002-0000-0800-000001000000}">
      <formula1>Contas</formula1>
    </dataValidation>
    <dataValidation type="list" allowBlank="1" showErrorMessage="1" sqref="G5:G48 G49:H49 G50:G505" xr:uid="{00000000-0002-0000-0800-000002000000}">
      <formula1>VinculoPT</formula1>
    </dataValidation>
    <dataValidation type="list" allowBlank="1" showErrorMessage="1" sqref="C10 C16 C20 C60:C72" xr:uid="{00000000-0002-0000-0800-000003000000}">
      <formula1>Categorias</formula1>
    </dataValidation>
  </dataValidation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800-000004000000}">
          <x14:formula1>
            <xm:f>Plano!$D$2:$G$2</xm:f>
          </x14:formula1>
          <xm:sqref>C5:C8 C11:C15 C17:C19 C79:C505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4C49D281836D4E92FD382DEA1B6B69" ma:contentTypeVersion="15" ma:contentTypeDescription="Crie um novo documento." ma:contentTypeScope="" ma:versionID="877762fa6cc189146c4e1f15d798d2a6">
  <xsd:schema xmlns:xsd="http://www.w3.org/2001/XMLSchema" xmlns:xs="http://www.w3.org/2001/XMLSchema" xmlns:p="http://schemas.microsoft.com/office/2006/metadata/properties" xmlns:ns2="5eb5d589-dbdd-4f3f-b74b-9cfd9011a81a" xmlns:ns3="414d09f0-56df-423b-92e5-75650b3356a2" targetNamespace="http://schemas.microsoft.com/office/2006/metadata/properties" ma:root="true" ma:fieldsID="86920986c7658813823fdd577ece8c52" ns2:_="" ns3:_="">
    <xsd:import namespace="5eb5d589-dbdd-4f3f-b74b-9cfd9011a81a"/>
    <xsd:import namespace="414d09f0-56df-423b-92e5-75650b3356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b5d589-dbdd-4f3f-b74b-9cfd9011a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d09f0-56df-423b-92e5-75650b335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4ba5d2-42ae-408b-bb8b-4bee1c9673d2}" ma:internalName="TaxCatchAll" ma:showField="CatchAllData" ma:web="414d09f0-56df-423b-92e5-75650b335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4d09f0-56df-423b-92e5-75650b3356a2" xsi:nil="true"/>
    <lcf76f155ced4ddcb4097134ff3c332f xmlns="5eb5d589-dbdd-4f3f-b74b-9cfd9011a81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9E3DEA8-EFB7-42C9-815A-A7DB286743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b5d589-dbdd-4f3f-b74b-9cfd9011a81a"/>
    <ds:schemaRef ds:uri="414d09f0-56df-423b-92e5-75650b3356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3A5927-232F-4019-9693-1190889783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652E5B-3859-4F0E-B6D3-46084F4CE4DA}">
  <ds:schemaRefs>
    <ds:schemaRef ds:uri="http://schemas.microsoft.com/office/2006/metadata/properties"/>
    <ds:schemaRef ds:uri="http://schemas.microsoft.com/office/infopath/2007/PartnerControls"/>
    <ds:schemaRef ds:uri="414d09f0-56df-423b-92e5-75650b3356a2"/>
    <ds:schemaRef ds:uri="5eb5d589-dbdd-4f3f-b74b-9cfd9011a81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24</vt:i4>
      </vt:variant>
    </vt:vector>
  </HeadingPairs>
  <TitlesOfParts>
    <vt:vector size="41" baseType="lpstr">
      <vt:lpstr>Capa</vt:lpstr>
      <vt:lpstr>Análises</vt:lpstr>
      <vt:lpstr>Resumo</vt:lpstr>
      <vt:lpstr>Comparativo</vt:lpstr>
      <vt:lpstr>Gasto das Atividades</vt:lpstr>
      <vt:lpstr>Analítico Cx.</vt:lpstr>
      <vt:lpstr>Analítico Cp.</vt:lpstr>
      <vt:lpstr>Prov. Pessoal</vt:lpstr>
      <vt:lpstr>Comp.</vt:lpstr>
      <vt:lpstr>Bens</vt:lpstr>
      <vt:lpstr>Diário 1º PA</vt:lpstr>
      <vt:lpstr>Diário 2º PA</vt:lpstr>
      <vt:lpstr>Diário 3º PA</vt:lpstr>
      <vt:lpstr>Diário 4º PA</vt:lpstr>
      <vt:lpstr>Reserva</vt:lpstr>
      <vt:lpstr>Dec Dir.</vt:lpstr>
      <vt:lpstr>Plano</vt:lpstr>
      <vt:lpstr>Aquisição_de_Bens_Permanentes</vt:lpstr>
      <vt:lpstr>Análises!Area_de_impressao</vt:lpstr>
      <vt:lpstr>'Analítico Cp.'!Area_de_impressao</vt:lpstr>
      <vt:lpstr>'Analítico Cx.'!Area_de_impressao</vt:lpstr>
      <vt:lpstr>Bens!Area_de_impressao</vt:lpstr>
      <vt:lpstr>Capa!Area_de_impressao</vt:lpstr>
      <vt:lpstr>Comp.!Area_de_impressao</vt:lpstr>
      <vt:lpstr>Comparativo!Area_de_impressao</vt:lpstr>
      <vt:lpstr>'Dec Dir.'!Area_de_impressao</vt:lpstr>
      <vt:lpstr>'Diário 3º PA'!Area_de_impressao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Camila Nascentes</cp:lastModifiedBy>
  <cp:revision/>
  <dcterms:created xsi:type="dcterms:W3CDTF">2007-03-19T18:09:20Z</dcterms:created>
  <dcterms:modified xsi:type="dcterms:W3CDTF">2024-12-28T00:21:42Z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0x0101006F4C49D281836D4E92FD382DEA1B6B69</vt:lpwstr>
  </property>
  <property fmtid="{D5CDD505-2E9C-101B-9397-08002B2CF9AE}" pid="3" name="MediaServiceImageTags">
    <vt:lpwstr/>
  </property>
</Properties>
</file>